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jriquelmes\Desktop\"/>
    </mc:Choice>
  </mc:AlternateContent>
  <xr:revisionPtr revIDLastSave="0" documentId="13_ncr:1_{2E367AB2-1D9E-4E78-9524-8CDA390F3095}" xr6:coauthVersionLast="47" xr6:coauthVersionMax="47" xr10:uidLastSave="{00000000-0000-0000-0000-000000000000}"/>
  <bookViews>
    <workbookView xWindow="-110" yWindow="-110" windowWidth="19420" windowHeight="10300" tabRatio="773" firstSheet="1" activeTab="3" xr2:uid="{00000000-000D-0000-FFFF-FFFF00000000}"/>
  </bookViews>
  <sheets>
    <sheet name="BD OFICIAL (2)" sheetId="54" state="hidden" r:id="rId1"/>
    <sheet name="1 Apertura de Cursos" sheetId="15" r:id="rId2"/>
    <sheet name="2 Admisibilidad" sheetId="50" r:id="rId3"/>
    <sheet name="3 Planilla Preadjudicación OTIC" sheetId="49" r:id="rId4"/>
    <sheet name="4 Planilla de revisión" sheetId="48" state="hidden" r:id="rId5"/>
    <sheet name="OTIC RUT" sheetId="7" state="hidden" r:id="rId6"/>
    <sheet name="EXPERIENCIA" sheetId="40" state="hidden" r:id="rId7"/>
    <sheet name="BD OFICIAL" sheetId="53" state="hidden" r:id="rId8"/>
    <sheet name="5 TD" sheetId="37" state="hidden" r:id="rId9"/>
    <sheet name="COMPORTAMIENTO" sheetId="41" state="hidden" r:id="rId10"/>
    <sheet name="ADJUDICA" sheetId="17" state="hidden" r:id="rId11"/>
    <sheet name="DINAMICA" sheetId="45" state="hidden" r:id="rId12"/>
    <sheet name="MONTO MAXIMO" sheetId="24" state="hidden" r:id="rId13"/>
  </sheets>
  <definedNames>
    <definedName name="_xlnm._FilterDatabase" localSheetId="1" hidden="1">'1 Apertura de Cursos'!$B$3:$F$92</definedName>
    <definedName name="_xlnm._FilterDatabase" localSheetId="3" hidden="1">'3 Planilla Preadjudicación OTIC'!$A$1:$BU$546</definedName>
    <definedName name="_xlnm._FilterDatabase" localSheetId="4" hidden="1">'4 Planilla de revisión'!$A$1:$EP$547</definedName>
    <definedName name="_xlnm._FilterDatabase" localSheetId="10" hidden="1">ADJUDICA!$A$1:$DT$259</definedName>
    <definedName name="_xlnm._FilterDatabase" localSheetId="7" hidden="1">'BD OFICIAL'!$A$1:$CB$395</definedName>
    <definedName name="_xlnm._FilterDatabase" localSheetId="0" hidden="1">'BD OFICIAL (2)'!$A$1:$AW$1</definedName>
    <definedName name="_xlnm._FilterDatabase" localSheetId="9" hidden="1">COMPORTAMIENTO!$A$1:$H$171</definedName>
    <definedName name="_xlnm._FilterDatabase" localSheetId="11" hidden="1">DINAMICA!$A$62:$F$119</definedName>
    <definedName name="_xlnm._FilterDatabase" localSheetId="6" hidden="1">EXPERIENCIA!$A$1:$C$509</definedName>
    <definedName name="cursos" localSheetId="3">#REF!</definedName>
    <definedName name="cursos">#REF!</definedName>
    <definedName name="otec" localSheetId="3">#REF!</definedName>
    <definedName name="otec">#REF!</definedName>
    <definedName name="rut" localSheetId="3">#REF!</definedName>
    <definedName name="rut">#REF!</definedName>
  </definedNames>
  <calcPr calcId="191028"/>
  <pivotCaches>
    <pivotCache cacheId="0" r:id="rId14"/>
    <pivotCache cacheId="1" r:id="rId15"/>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4" l="1"/>
  <c r="B13" i="24" s="1"/>
  <c r="B14" i="24" s="1"/>
  <c r="B15" i="24" s="1"/>
  <c r="I5" i="45" l="1"/>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4" i="45"/>
  <c r="H523" i="41" l="1"/>
  <c r="H522" i="41"/>
  <c r="H521" i="41"/>
  <c r="H520" i="41"/>
  <c r="H519" i="41"/>
  <c r="H518" i="41"/>
  <c r="H517" i="41"/>
  <c r="H516" i="41"/>
  <c r="H515" i="41"/>
  <c r="BL55" i="48"/>
  <c r="BL142" i="48"/>
  <c r="BL177" i="48"/>
  <c r="BL208" i="48"/>
  <c r="BL359" i="48"/>
  <c r="BL415" i="48"/>
  <c r="BL70" i="48"/>
  <c r="DS546" i="48" l="1"/>
  <c r="DS545" i="48"/>
  <c r="DS544" i="48"/>
  <c r="DS543" i="48"/>
  <c r="DS542" i="48"/>
  <c r="DS541" i="48"/>
  <c r="DS540" i="48"/>
  <c r="DS539" i="48"/>
  <c r="DS538" i="48"/>
  <c r="DS537" i="48"/>
  <c r="DS536" i="48"/>
  <c r="DS535" i="48"/>
  <c r="DS534" i="48"/>
  <c r="DS533" i="48"/>
  <c r="DS532" i="48"/>
  <c r="DS531" i="48"/>
  <c r="DS530" i="48"/>
  <c r="DS529" i="48"/>
  <c r="DS528" i="48"/>
  <c r="DS527" i="48"/>
  <c r="DS526" i="48"/>
  <c r="DS525" i="48"/>
  <c r="DS524" i="48"/>
  <c r="DS523" i="48"/>
  <c r="DS522" i="48"/>
  <c r="DS521" i="48"/>
  <c r="DS520" i="48"/>
  <c r="DS519" i="48"/>
  <c r="DS518" i="48"/>
  <c r="DS517" i="48"/>
  <c r="DS516" i="48"/>
  <c r="DS515" i="48"/>
  <c r="DS514" i="48"/>
  <c r="DS513" i="48"/>
  <c r="DS512" i="48"/>
  <c r="DS511" i="48"/>
  <c r="DS510" i="48"/>
  <c r="DS509" i="48"/>
  <c r="DS508" i="48"/>
  <c r="DS507" i="48"/>
  <c r="DS506" i="48"/>
  <c r="DS505" i="48"/>
  <c r="DS504" i="48"/>
  <c r="DS503" i="48"/>
  <c r="DS502" i="48"/>
  <c r="DS501" i="48"/>
  <c r="DS500" i="48"/>
  <c r="DS499" i="48"/>
  <c r="DS498" i="48"/>
  <c r="DS497" i="48"/>
  <c r="DS496" i="48"/>
  <c r="DS495" i="48"/>
  <c r="DS494" i="48"/>
  <c r="DS493" i="48"/>
  <c r="DS492" i="48"/>
  <c r="DS491" i="48"/>
  <c r="DS490" i="48"/>
  <c r="DS489" i="48"/>
  <c r="DS488" i="48"/>
  <c r="DS487" i="48"/>
  <c r="DS486" i="48"/>
  <c r="DS485" i="48"/>
  <c r="DS484" i="48"/>
  <c r="DS483" i="48"/>
  <c r="DS482" i="48"/>
  <c r="DS481" i="48"/>
  <c r="DS480" i="48"/>
  <c r="DS479" i="48"/>
  <c r="DS478" i="48"/>
  <c r="DS477" i="48"/>
  <c r="DS476" i="48"/>
  <c r="DS475" i="48"/>
  <c r="DS474" i="48"/>
  <c r="DS473" i="48"/>
  <c r="DS472" i="48"/>
  <c r="DS471" i="48"/>
  <c r="DS470" i="48"/>
  <c r="DS469" i="48"/>
  <c r="DS468" i="48"/>
  <c r="DS467" i="48"/>
  <c r="DS466" i="48"/>
  <c r="DS465" i="48"/>
  <c r="DS464" i="48"/>
  <c r="DS463" i="48"/>
  <c r="DS462" i="48"/>
  <c r="DS461" i="48"/>
  <c r="DS460" i="48"/>
  <c r="DS459" i="48"/>
  <c r="DS458" i="48"/>
  <c r="DS457" i="48"/>
  <c r="DS456" i="48"/>
  <c r="DS455" i="48"/>
  <c r="DS454" i="48"/>
  <c r="DS453" i="48"/>
  <c r="DS452" i="48"/>
  <c r="DS451" i="48"/>
  <c r="DS450" i="48"/>
  <c r="DS449" i="48"/>
  <c r="DS448" i="48"/>
  <c r="DS447" i="48"/>
  <c r="DS446" i="48"/>
  <c r="DS445" i="48"/>
  <c r="DS444" i="48"/>
  <c r="DS443" i="48"/>
  <c r="DS442" i="48"/>
  <c r="DS441" i="48"/>
  <c r="DS440" i="48"/>
  <c r="DS439" i="48"/>
  <c r="DS438" i="48"/>
  <c r="DS437" i="48"/>
  <c r="DS436" i="48"/>
  <c r="DS435" i="48"/>
  <c r="DS434" i="48"/>
  <c r="DS433" i="48"/>
  <c r="DS432" i="48"/>
  <c r="DS431" i="48"/>
  <c r="DS430" i="48"/>
  <c r="DS429" i="48"/>
  <c r="DS428" i="48"/>
  <c r="DS427" i="48"/>
  <c r="DS426" i="48"/>
  <c r="DS425" i="48"/>
  <c r="DS424" i="48"/>
  <c r="DS423" i="48"/>
  <c r="DS422" i="48"/>
  <c r="DS421" i="48"/>
  <c r="DS420" i="48"/>
  <c r="DS419" i="48"/>
  <c r="DS418" i="48"/>
  <c r="DS417" i="48"/>
  <c r="DS416" i="48"/>
  <c r="DS415" i="48"/>
  <c r="DS414" i="48"/>
  <c r="DS413" i="48"/>
  <c r="DS412" i="48"/>
  <c r="DS411" i="48"/>
  <c r="DS410" i="48"/>
  <c r="DS409" i="48"/>
  <c r="DS408" i="48"/>
  <c r="DS407" i="48"/>
  <c r="DS406" i="48"/>
  <c r="DS405" i="48"/>
  <c r="DS404" i="48"/>
  <c r="DS403" i="48"/>
  <c r="DS402" i="48"/>
  <c r="DS401" i="48"/>
  <c r="DS400" i="48"/>
  <c r="DS399" i="48"/>
  <c r="DS398" i="48"/>
  <c r="DS397" i="48"/>
  <c r="DS396" i="48"/>
  <c r="DS395" i="48"/>
  <c r="DS394" i="48"/>
  <c r="DS393" i="48"/>
  <c r="DS392" i="48"/>
  <c r="DS391" i="48"/>
  <c r="DS390" i="48"/>
  <c r="DS389" i="48"/>
  <c r="DS388" i="48"/>
  <c r="DS387" i="48"/>
  <c r="DS386" i="48"/>
  <c r="DS385" i="48"/>
  <c r="DS384" i="48"/>
  <c r="DS383" i="48"/>
  <c r="DS382" i="48"/>
  <c r="DS381" i="48"/>
  <c r="DS380" i="48"/>
  <c r="DS379" i="48"/>
  <c r="DS378" i="48"/>
  <c r="DS377" i="48"/>
  <c r="DS376" i="48"/>
  <c r="DS375" i="48"/>
  <c r="DS374" i="48"/>
  <c r="DS373" i="48"/>
  <c r="DS372" i="48"/>
  <c r="DS371" i="48"/>
  <c r="DS370" i="48"/>
  <c r="DS369" i="48"/>
  <c r="DS368" i="48"/>
  <c r="DS367" i="48"/>
  <c r="DS366" i="48"/>
  <c r="DS365" i="48"/>
  <c r="DS364" i="48"/>
  <c r="DS363" i="48"/>
  <c r="DS362" i="48"/>
  <c r="DS361" i="48"/>
  <c r="DS360" i="48"/>
  <c r="DS359" i="48"/>
  <c r="DS358" i="48"/>
  <c r="DS357" i="48"/>
  <c r="DS356" i="48"/>
  <c r="DS355" i="48"/>
  <c r="DS354" i="48"/>
  <c r="DS353" i="48"/>
  <c r="DS352" i="48"/>
  <c r="DS351" i="48"/>
  <c r="DS350" i="48"/>
  <c r="DS349" i="48"/>
  <c r="DS348" i="48"/>
  <c r="DS347" i="48"/>
  <c r="DS346" i="48"/>
  <c r="DS345" i="48"/>
  <c r="DS344" i="48"/>
  <c r="DS343" i="48"/>
  <c r="DS342" i="48"/>
  <c r="DS341" i="48"/>
  <c r="DS340" i="48"/>
  <c r="DS339" i="48"/>
  <c r="DS338" i="48"/>
  <c r="DS337" i="48"/>
  <c r="DS336" i="48"/>
  <c r="DS335" i="48"/>
  <c r="DS334" i="48"/>
  <c r="DS333" i="48"/>
  <c r="DS332" i="48"/>
  <c r="DS331" i="48"/>
  <c r="DS330" i="48"/>
  <c r="DS329" i="48"/>
  <c r="DS328" i="48"/>
  <c r="DS327" i="48"/>
  <c r="DS326" i="48"/>
  <c r="DS325" i="48"/>
  <c r="DS324" i="48"/>
  <c r="DS323" i="48"/>
  <c r="DS322" i="48"/>
  <c r="DS321" i="48"/>
  <c r="DS320" i="48"/>
  <c r="DS319" i="48"/>
  <c r="DS318" i="48"/>
  <c r="DS317" i="48"/>
  <c r="DS316" i="48"/>
  <c r="DS315" i="48"/>
  <c r="DS314" i="48"/>
  <c r="DS313" i="48"/>
  <c r="DS312" i="48"/>
  <c r="DS311" i="48"/>
  <c r="DS310" i="48"/>
  <c r="DS309" i="48"/>
  <c r="DS308" i="48"/>
  <c r="DS307" i="48"/>
  <c r="DS306" i="48"/>
  <c r="DS305" i="48"/>
  <c r="DS304" i="48"/>
  <c r="DS303" i="48"/>
  <c r="DS302" i="48"/>
  <c r="DS301" i="48"/>
  <c r="DS300" i="48"/>
  <c r="DS299" i="48"/>
  <c r="DS298" i="48"/>
  <c r="DS297" i="48"/>
  <c r="DS296" i="48"/>
  <c r="DS295" i="48"/>
  <c r="DS294" i="48"/>
  <c r="DS293" i="48"/>
  <c r="DS292" i="48"/>
  <c r="DS291" i="48"/>
  <c r="DS290" i="48"/>
  <c r="DS289" i="48"/>
  <c r="DS288" i="48"/>
  <c r="DS287" i="48"/>
  <c r="DS286" i="48"/>
  <c r="DS285" i="48"/>
  <c r="DS284" i="48"/>
  <c r="DS283" i="48"/>
  <c r="DS282" i="48"/>
  <c r="DS281" i="48"/>
  <c r="DS280" i="48"/>
  <c r="DS279" i="48"/>
  <c r="DS278" i="48"/>
  <c r="DS277" i="48"/>
  <c r="DS276" i="48"/>
  <c r="DS275" i="48"/>
  <c r="DS274" i="48"/>
  <c r="DS273" i="48"/>
  <c r="DS272" i="48"/>
  <c r="DS271" i="48"/>
  <c r="DS270" i="48"/>
  <c r="DS269" i="48"/>
  <c r="DS268" i="48"/>
  <c r="DS267" i="48"/>
  <c r="DS266" i="48"/>
  <c r="DS265" i="48"/>
  <c r="DS264" i="48"/>
  <c r="DS263" i="48"/>
  <c r="DS262" i="48"/>
  <c r="DS261" i="48"/>
  <c r="DS260" i="48"/>
  <c r="DS259" i="48"/>
  <c r="DS258" i="48"/>
  <c r="DS257" i="48"/>
  <c r="DS256" i="48"/>
  <c r="DS255" i="48"/>
  <c r="DS254" i="48"/>
  <c r="DS253" i="48"/>
  <c r="DS252" i="48"/>
  <c r="DS251" i="48"/>
  <c r="DS250" i="48"/>
  <c r="DS249" i="48"/>
  <c r="DS248" i="48"/>
  <c r="DS247" i="48"/>
  <c r="DS246" i="48"/>
  <c r="DS245" i="48"/>
  <c r="DS244" i="48"/>
  <c r="DS243" i="48"/>
  <c r="DS242" i="48"/>
  <c r="DS241" i="48"/>
  <c r="DS240" i="48"/>
  <c r="DS239" i="48"/>
  <c r="DS238" i="48"/>
  <c r="DS237" i="48"/>
  <c r="DS236" i="48"/>
  <c r="DS235" i="48"/>
  <c r="DS234" i="48"/>
  <c r="DS233" i="48"/>
  <c r="DS232" i="48"/>
  <c r="DS231" i="48"/>
  <c r="DS230" i="48"/>
  <c r="DS229" i="48"/>
  <c r="DS228" i="48"/>
  <c r="DS227" i="48"/>
  <c r="DS226" i="48"/>
  <c r="DS225" i="48"/>
  <c r="DS224" i="48"/>
  <c r="DS223" i="48"/>
  <c r="DS222" i="48"/>
  <c r="DS221" i="48"/>
  <c r="DS220" i="48"/>
  <c r="DS219" i="48"/>
  <c r="DS218" i="48"/>
  <c r="DS217" i="48"/>
  <c r="DS216" i="48"/>
  <c r="DS215" i="48"/>
  <c r="DS214" i="48"/>
  <c r="DS213" i="48"/>
  <c r="DS212" i="48"/>
  <c r="DS211" i="48"/>
  <c r="DS210" i="48"/>
  <c r="DS209" i="48"/>
  <c r="DS208" i="48"/>
  <c r="DS207" i="48"/>
  <c r="DS206" i="48"/>
  <c r="DS205" i="48"/>
  <c r="DS204" i="48"/>
  <c r="DS203" i="48"/>
  <c r="DS202" i="48"/>
  <c r="DS201" i="48"/>
  <c r="DS200" i="48"/>
  <c r="DS199" i="48"/>
  <c r="DS198" i="48"/>
  <c r="DS197" i="48"/>
  <c r="DS196" i="48"/>
  <c r="DS195" i="48"/>
  <c r="DS194" i="48"/>
  <c r="DS193" i="48"/>
  <c r="DS192" i="48"/>
  <c r="DS191" i="48"/>
  <c r="DS190" i="48"/>
  <c r="DS189" i="48"/>
  <c r="DS188" i="48"/>
  <c r="DS187" i="48"/>
  <c r="DS186" i="48"/>
  <c r="DS185" i="48"/>
  <c r="DS184" i="48"/>
  <c r="DS183" i="48"/>
  <c r="DS182" i="48"/>
  <c r="DS181" i="48"/>
  <c r="DS180" i="48"/>
  <c r="DS179" i="48"/>
  <c r="DS178" i="48"/>
  <c r="DS177" i="48"/>
  <c r="DS176" i="48"/>
  <c r="DS175" i="48"/>
  <c r="DS174" i="48"/>
  <c r="DS173" i="48"/>
  <c r="DS172" i="48"/>
  <c r="DS171" i="48"/>
  <c r="DS170" i="48"/>
  <c r="DS169" i="48"/>
  <c r="DS168" i="48"/>
  <c r="DS167" i="48"/>
  <c r="DS166" i="48"/>
  <c r="DS165" i="48"/>
  <c r="DS164" i="48"/>
  <c r="DS163" i="48"/>
  <c r="DS162" i="48"/>
  <c r="DS161" i="48"/>
  <c r="DS160" i="48"/>
  <c r="DS159" i="48"/>
  <c r="DS158" i="48"/>
  <c r="DS157" i="48"/>
  <c r="DS156" i="48"/>
  <c r="DS155" i="48"/>
  <c r="DS154" i="48"/>
  <c r="DS153" i="48"/>
  <c r="DS152" i="48"/>
  <c r="DS151" i="48"/>
  <c r="DS150" i="48"/>
  <c r="DS149" i="48"/>
  <c r="DS148" i="48"/>
  <c r="DS147" i="48"/>
  <c r="DS146" i="48"/>
  <c r="DS145" i="48"/>
  <c r="DS144" i="48"/>
  <c r="DS143" i="48"/>
  <c r="DS142" i="48"/>
  <c r="DS141" i="48"/>
  <c r="DS140" i="48"/>
  <c r="DS139" i="48"/>
  <c r="DS138" i="48"/>
  <c r="DS137" i="48"/>
  <c r="DS136" i="48"/>
  <c r="DS135" i="48"/>
  <c r="DS134" i="48"/>
  <c r="DS133" i="48"/>
  <c r="DS132" i="48"/>
  <c r="DS131" i="48"/>
  <c r="DS130" i="48"/>
  <c r="DS129" i="48"/>
  <c r="DS128" i="48"/>
  <c r="DS127" i="48"/>
  <c r="DS126" i="48"/>
  <c r="DS125" i="48"/>
  <c r="DS124" i="48"/>
  <c r="DS123" i="48"/>
  <c r="DS122" i="48"/>
  <c r="DS121" i="48"/>
  <c r="DS120" i="48"/>
  <c r="DS119" i="48"/>
  <c r="DS118" i="48"/>
  <c r="DS117" i="48"/>
  <c r="DS116" i="48"/>
  <c r="DS115" i="48"/>
  <c r="DS114" i="48"/>
  <c r="DS113" i="48"/>
  <c r="DS112" i="48"/>
  <c r="DS111" i="48"/>
  <c r="DS110" i="48"/>
  <c r="DS109" i="48"/>
  <c r="DS108" i="48"/>
  <c r="DS107" i="48"/>
  <c r="DS106" i="48"/>
  <c r="DS105" i="48"/>
  <c r="DS104" i="48"/>
  <c r="DS103" i="48"/>
  <c r="DS102" i="48"/>
  <c r="DS101" i="48"/>
  <c r="DS100" i="48"/>
  <c r="DS99" i="48"/>
  <c r="DS98" i="48"/>
  <c r="DS97" i="48"/>
  <c r="DS96" i="48"/>
  <c r="DS95" i="48"/>
  <c r="DS94" i="48"/>
  <c r="DS93" i="48"/>
  <c r="DS92" i="48"/>
  <c r="DS91" i="48"/>
  <c r="DS90" i="48"/>
  <c r="DS89" i="48"/>
  <c r="DS88" i="48"/>
  <c r="DS87" i="48"/>
  <c r="DS86" i="48"/>
  <c r="DS85" i="48"/>
  <c r="DS84" i="48"/>
  <c r="DS83" i="48"/>
  <c r="DS82" i="48"/>
  <c r="DS81" i="48"/>
  <c r="DS80" i="48"/>
  <c r="DS79" i="48"/>
  <c r="DS78" i="48"/>
  <c r="DS77" i="48"/>
  <c r="DS76" i="48"/>
  <c r="DS75" i="48"/>
  <c r="DS74" i="48"/>
  <c r="DS73" i="48"/>
  <c r="DS72" i="48"/>
  <c r="DS71" i="48"/>
  <c r="DS70" i="48"/>
  <c r="DS69" i="48"/>
  <c r="DS68" i="48"/>
  <c r="DS67" i="48"/>
  <c r="DS66" i="48"/>
  <c r="DS65" i="48"/>
  <c r="DS64" i="48"/>
  <c r="DS63" i="48"/>
  <c r="DS62" i="48"/>
  <c r="DS61" i="48"/>
  <c r="DS60" i="48"/>
  <c r="DS59" i="48"/>
  <c r="DS58" i="48"/>
  <c r="DS57" i="48"/>
  <c r="DS56" i="48"/>
  <c r="DS55" i="48"/>
  <c r="DS54" i="48"/>
  <c r="DS53" i="48"/>
  <c r="DS52" i="48"/>
  <c r="DS51" i="48"/>
  <c r="DS50" i="48"/>
  <c r="DS49" i="48"/>
  <c r="DS48" i="48"/>
  <c r="DS47" i="48"/>
  <c r="DS46" i="48"/>
  <c r="DS45" i="48"/>
  <c r="DS44" i="48"/>
  <c r="DS43" i="48"/>
  <c r="DS42" i="48"/>
  <c r="DS41" i="48"/>
  <c r="DS40" i="48"/>
  <c r="DS39" i="48"/>
  <c r="DS38" i="48"/>
  <c r="DS37" i="48"/>
  <c r="DS36" i="48"/>
  <c r="DS35" i="48"/>
  <c r="DS34" i="48"/>
  <c r="DS33" i="48"/>
  <c r="DS32" i="48"/>
  <c r="DS31" i="48"/>
  <c r="DS30" i="48"/>
  <c r="DS29" i="48"/>
  <c r="DS28" i="48"/>
  <c r="DS27" i="48"/>
  <c r="DS26" i="48"/>
  <c r="DS25" i="48"/>
  <c r="DS24" i="48"/>
  <c r="DS23" i="48"/>
  <c r="DS22" i="48"/>
  <c r="DS21" i="48"/>
  <c r="DS20" i="48"/>
  <c r="DS19" i="48"/>
  <c r="DS18" i="48"/>
  <c r="DS17" i="48"/>
  <c r="DS16" i="48"/>
  <c r="DS15" i="48"/>
  <c r="DS14" i="48"/>
  <c r="DS13" i="48"/>
  <c r="DS12" i="48"/>
  <c r="DS11" i="48"/>
  <c r="DS10" i="48"/>
  <c r="DS9" i="48"/>
  <c r="DS8" i="48"/>
  <c r="DS7" i="48"/>
  <c r="DS6" i="48"/>
  <c r="DS5" i="48"/>
  <c r="DS4" i="48"/>
  <c r="DS3" i="48"/>
  <c r="EK546" i="48" l="1"/>
  <c r="EK545" i="48"/>
  <c r="EK544" i="48"/>
  <c r="EK543" i="48"/>
  <c r="EK542" i="48"/>
  <c r="EK541" i="48"/>
  <c r="EK540" i="48"/>
  <c r="EK539" i="48"/>
  <c r="EK538" i="48"/>
  <c r="EK537" i="48"/>
  <c r="EK536" i="48"/>
  <c r="EK535" i="48"/>
  <c r="EK534" i="48"/>
  <c r="EK533" i="48"/>
  <c r="EK532" i="48"/>
  <c r="EK531" i="48"/>
  <c r="EK530" i="48"/>
  <c r="EK529" i="48"/>
  <c r="EK528" i="48"/>
  <c r="EK527" i="48"/>
  <c r="EK526" i="48"/>
  <c r="EK525" i="48"/>
  <c r="EK524" i="48"/>
  <c r="EK523" i="48"/>
  <c r="EK522" i="48"/>
  <c r="EK521" i="48"/>
  <c r="EK520" i="48"/>
  <c r="EK519" i="48"/>
  <c r="EK518" i="48"/>
  <c r="EK517" i="48"/>
  <c r="EK516" i="48"/>
  <c r="EK515" i="48"/>
  <c r="EK514" i="48"/>
  <c r="EK513" i="48"/>
  <c r="EK512" i="48"/>
  <c r="EK511" i="48"/>
  <c r="EK510" i="48"/>
  <c r="EK509" i="48"/>
  <c r="EK508" i="48"/>
  <c r="EK507" i="48"/>
  <c r="EK506" i="48"/>
  <c r="EK505" i="48"/>
  <c r="EK504" i="48"/>
  <c r="EK503" i="48"/>
  <c r="EK502" i="48"/>
  <c r="EK501" i="48"/>
  <c r="EK500" i="48"/>
  <c r="EK499" i="48"/>
  <c r="EK498" i="48"/>
  <c r="EK497" i="48"/>
  <c r="EK496" i="48"/>
  <c r="EK495" i="48"/>
  <c r="EK494" i="48"/>
  <c r="EK493" i="48"/>
  <c r="EK492" i="48"/>
  <c r="EK491" i="48"/>
  <c r="EK490" i="48"/>
  <c r="EK489" i="48"/>
  <c r="EK488" i="48"/>
  <c r="EK487" i="48"/>
  <c r="EK486" i="48"/>
  <c r="EK485" i="48"/>
  <c r="EK484" i="48"/>
  <c r="EK483" i="48"/>
  <c r="EK482" i="48"/>
  <c r="EK481" i="48"/>
  <c r="EK480" i="48"/>
  <c r="EK479" i="48"/>
  <c r="EK478" i="48"/>
  <c r="EK477" i="48"/>
  <c r="EK476" i="48"/>
  <c r="EK475" i="48"/>
  <c r="EK474" i="48"/>
  <c r="EK473" i="48"/>
  <c r="EK472" i="48"/>
  <c r="EK471" i="48"/>
  <c r="EK470" i="48"/>
  <c r="EK469" i="48"/>
  <c r="EK468" i="48"/>
  <c r="EK467" i="48"/>
  <c r="EK466" i="48"/>
  <c r="EK465" i="48"/>
  <c r="EK464" i="48"/>
  <c r="EK463" i="48"/>
  <c r="EK462" i="48"/>
  <c r="EK461" i="48"/>
  <c r="EK460" i="48"/>
  <c r="EK459" i="48"/>
  <c r="EK458" i="48"/>
  <c r="EK457" i="48"/>
  <c r="EK456" i="48"/>
  <c r="EK455" i="48"/>
  <c r="EK454" i="48"/>
  <c r="EK453" i="48"/>
  <c r="EK452" i="48"/>
  <c r="EK451" i="48"/>
  <c r="EK450" i="48"/>
  <c r="EK449" i="48"/>
  <c r="EK448" i="48"/>
  <c r="EK447" i="48"/>
  <c r="EK446" i="48"/>
  <c r="EK445" i="48"/>
  <c r="EK444" i="48"/>
  <c r="EK443" i="48"/>
  <c r="EK442" i="48"/>
  <c r="EK441" i="48"/>
  <c r="EK440" i="48"/>
  <c r="EK439" i="48"/>
  <c r="EK438" i="48"/>
  <c r="EK437" i="48"/>
  <c r="EK436" i="48"/>
  <c r="EK435" i="48"/>
  <c r="EK434" i="48"/>
  <c r="EK433" i="48"/>
  <c r="EK432" i="48"/>
  <c r="EK431" i="48"/>
  <c r="EK430" i="48"/>
  <c r="EK429" i="48"/>
  <c r="EK428" i="48"/>
  <c r="EK427" i="48"/>
  <c r="EK426" i="48"/>
  <c r="EK425" i="48"/>
  <c r="EK424" i="48"/>
  <c r="EK423" i="48"/>
  <c r="EK422" i="48"/>
  <c r="EK421" i="48"/>
  <c r="EK420" i="48"/>
  <c r="EK419" i="48"/>
  <c r="EK418" i="48"/>
  <c r="EK417" i="48"/>
  <c r="EK416" i="48"/>
  <c r="EK415" i="48"/>
  <c r="EK414" i="48"/>
  <c r="EK413" i="48"/>
  <c r="EK412" i="48"/>
  <c r="EK411" i="48"/>
  <c r="EK410" i="48"/>
  <c r="EK409" i="48"/>
  <c r="EK408" i="48"/>
  <c r="EK407" i="48"/>
  <c r="EK406" i="48"/>
  <c r="EK405" i="48"/>
  <c r="EK404" i="48"/>
  <c r="EK403" i="48"/>
  <c r="EK402" i="48"/>
  <c r="EK401" i="48"/>
  <c r="EK400" i="48"/>
  <c r="EK399" i="48"/>
  <c r="EK398" i="48"/>
  <c r="EK397" i="48"/>
  <c r="EK396" i="48"/>
  <c r="EK395" i="48"/>
  <c r="EK394" i="48"/>
  <c r="EK393" i="48"/>
  <c r="EK392" i="48"/>
  <c r="EK391" i="48"/>
  <c r="EK390" i="48"/>
  <c r="EK389" i="48"/>
  <c r="EK388" i="48"/>
  <c r="EK387" i="48"/>
  <c r="EK386" i="48"/>
  <c r="EK385" i="48"/>
  <c r="EK384" i="48"/>
  <c r="EK383" i="48"/>
  <c r="EK382" i="48"/>
  <c r="EK381" i="48"/>
  <c r="EK380" i="48"/>
  <c r="EK379" i="48"/>
  <c r="EK378" i="48"/>
  <c r="EK377" i="48"/>
  <c r="EK376" i="48"/>
  <c r="EK375" i="48"/>
  <c r="EK374" i="48"/>
  <c r="EK373" i="48"/>
  <c r="EK372" i="48"/>
  <c r="EK371" i="48"/>
  <c r="EK370" i="48"/>
  <c r="EK369" i="48"/>
  <c r="EK368" i="48"/>
  <c r="EK367" i="48"/>
  <c r="EK366" i="48"/>
  <c r="EK365" i="48"/>
  <c r="EK364" i="48"/>
  <c r="EK363" i="48"/>
  <c r="EK362" i="48"/>
  <c r="EK361" i="48"/>
  <c r="EK360" i="48"/>
  <c r="EK359" i="48"/>
  <c r="EK358" i="48"/>
  <c r="EK357" i="48"/>
  <c r="EK356" i="48"/>
  <c r="EK355" i="48"/>
  <c r="EK354" i="48"/>
  <c r="EK353" i="48"/>
  <c r="EK352" i="48"/>
  <c r="EK351" i="48"/>
  <c r="EK350" i="48"/>
  <c r="EK349" i="48"/>
  <c r="EK348" i="48"/>
  <c r="EK347" i="48"/>
  <c r="EK346" i="48"/>
  <c r="EK345" i="48"/>
  <c r="EK344" i="48"/>
  <c r="EK343" i="48"/>
  <c r="EK342" i="48"/>
  <c r="EK341" i="48"/>
  <c r="EK340" i="48"/>
  <c r="EK339" i="48"/>
  <c r="EK338" i="48"/>
  <c r="EK337" i="48"/>
  <c r="EK336" i="48"/>
  <c r="EK335" i="48"/>
  <c r="EK334" i="48"/>
  <c r="EK333" i="48"/>
  <c r="EK332" i="48"/>
  <c r="EK331" i="48"/>
  <c r="EK330" i="48"/>
  <c r="EK329" i="48"/>
  <c r="EK328" i="48"/>
  <c r="EK327" i="48"/>
  <c r="EK326" i="48"/>
  <c r="EK325" i="48"/>
  <c r="EK324" i="48"/>
  <c r="EK323" i="48"/>
  <c r="EK322" i="48"/>
  <c r="EK321" i="48"/>
  <c r="EK320" i="48"/>
  <c r="EK319" i="48"/>
  <c r="EK318" i="48"/>
  <c r="EK317" i="48"/>
  <c r="EK316" i="48"/>
  <c r="EK315" i="48"/>
  <c r="EK314" i="48"/>
  <c r="EK313" i="48"/>
  <c r="EK312" i="48"/>
  <c r="EK311" i="48"/>
  <c r="EK310" i="48"/>
  <c r="EK309" i="48"/>
  <c r="EK308" i="48"/>
  <c r="EK307" i="48"/>
  <c r="EK306" i="48"/>
  <c r="EK305" i="48"/>
  <c r="EK304" i="48"/>
  <c r="EK303" i="48"/>
  <c r="EK302" i="48"/>
  <c r="EK301" i="48"/>
  <c r="EK300" i="48"/>
  <c r="EK299" i="48"/>
  <c r="EK298" i="48"/>
  <c r="EK297" i="48"/>
  <c r="EK296" i="48"/>
  <c r="EK295" i="48"/>
  <c r="EK294" i="48"/>
  <c r="EK293" i="48"/>
  <c r="EK292" i="48"/>
  <c r="EK291" i="48"/>
  <c r="EK290" i="48"/>
  <c r="EK289" i="48"/>
  <c r="EK288" i="48"/>
  <c r="EK287" i="48"/>
  <c r="EK286" i="48"/>
  <c r="EK285" i="48"/>
  <c r="EK284" i="48"/>
  <c r="EK283" i="48"/>
  <c r="EK282" i="48"/>
  <c r="EK281" i="48"/>
  <c r="EK280" i="48"/>
  <c r="EK279" i="48"/>
  <c r="EK278" i="48"/>
  <c r="EK277" i="48"/>
  <c r="EK276" i="48"/>
  <c r="EK275" i="48"/>
  <c r="EK274" i="48"/>
  <c r="EK273" i="48"/>
  <c r="EK272" i="48"/>
  <c r="EK271" i="48"/>
  <c r="EK270" i="48"/>
  <c r="EK269" i="48"/>
  <c r="EK268" i="48"/>
  <c r="EK267" i="48"/>
  <c r="EK266" i="48"/>
  <c r="EK265" i="48"/>
  <c r="EK264" i="48"/>
  <c r="EK263" i="48"/>
  <c r="EK262" i="48"/>
  <c r="EK261" i="48"/>
  <c r="EK260" i="48"/>
  <c r="EK259" i="48"/>
  <c r="EK258" i="48"/>
  <c r="EK257" i="48"/>
  <c r="EK256" i="48"/>
  <c r="EK255" i="48"/>
  <c r="EK254" i="48"/>
  <c r="EK253" i="48"/>
  <c r="EK252" i="48"/>
  <c r="EK251" i="48"/>
  <c r="EK250" i="48"/>
  <c r="EK249" i="48"/>
  <c r="EK248" i="48"/>
  <c r="EK247" i="48"/>
  <c r="EK246" i="48"/>
  <c r="EK245" i="48"/>
  <c r="EK244" i="48"/>
  <c r="EK243" i="48"/>
  <c r="EK242" i="48"/>
  <c r="EK241" i="48"/>
  <c r="EK240" i="48"/>
  <c r="EK239" i="48"/>
  <c r="EK238" i="48"/>
  <c r="EK237" i="48"/>
  <c r="EK236" i="48"/>
  <c r="EK235" i="48"/>
  <c r="EK234" i="48"/>
  <c r="EK233" i="48"/>
  <c r="EK232" i="48"/>
  <c r="EK231" i="48"/>
  <c r="EK230" i="48"/>
  <c r="EK229" i="48"/>
  <c r="EK228" i="48"/>
  <c r="EK227" i="48"/>
  <c r="EK226" i="48"/>
  <c r="EK225" i="48"/>
  <c r="EK224" i="48"/>
  <c r="EK223" i="48"/>
  <c r="EK222" i="48"/>
  <c r="EK221" i="48"/>
  <c r="EK220" i="48"/>
  <c r="EK219" i="48"/>
  <c r="EK218" i="48"/>
  <c r="EK217" i="48"/>
  <c r="EK216" i="48"/>
  <c r="EK215" i="48"/>
  <c r="EK214" i="48"/>
  <c r="EK213" i="48"/>
  <c r="EK212" i="48"/>
  <c r="EK211" i="48"/>
  <c r="EK210" i="48"/>
  <c r="EK209" i="48"/>
  <c r="EK208" i="48"/>
  <c r="EK207" i="48"/>
  <c r="EK206" i="48"/>
  <c r="EK205" i="48"/>
  <c r="EK204" i="48"/>
  <c r="EK203" i="48"/>
  <c r="EK202" i="48"/>
  <c r="EK201" i="48"/>
  <c r="EK200" i="48"/>
  <c r="EK199" i="48"/>
  <c r="EK198" i="48"/>
  <c r="EK197" i="48"/>
  <c r="EK196" i="48"/>
  <c r="EK195" i="48"/>
  <c r="EK194" i="48"/>
  <c r="EK193" i="48"/>
  <c r="EK192" i="48"/>
  <c r="EK191" i="48"/>
  <c r="EK190" i="48"/>
  <c r="EK189" i="48"/>
  <c r="EK188" i="48"/>
  <c r="EK187" i="48"/>
  <c r="EK186" i="48"/>
  <c r="EK185" i="48"/>
  <c r="EK184" i="48"/>
  <c r="EK183" i="48"/>
  <c r="EK182" i="48"/>
  <c r="EK181" i="48"/>
  <c r="EK180" i="48"/>
  <c r="EK179" i="48"/>
  <c r="EK178" i="48"/>
  <c r="EK177" i="48"/>
  <c r="EK176" i="48"/>
  <c r="EK175" i="48"/>
  <c r="EK174" i="48"/>
  <c r="EK173" i="48"/>
  <c r="EK172" i="48"/>
  <c r="EK171" i="48"/>
  <c r="EK170" i="48"/>
  <c r="EK169" i="48"/>
  <c r="EK168" i="48"/>
  <c r="EK167" i="48"/>
  <c r="EK166" i="48"/>
  <c r="EK165" i="48"/>
  <c r="EK164" i="48"/>
  <c r="EK163" i="48"/>
  <c r="EK162" i="48"/>
  <c r="EK161" i="48"/>
  <c r="EK160" i="48"/>
  <c r="EK159" i="48"/>
  <c r="EK158" i="48"/>
  <c r="EK157" i="48"/>
  <c r="EK156" i="48"/>
  <c r="EK155" i="48"/>
  <c r="EK154" i="48"/>
  <c r="EK153" i="48"/>
  <c r="EK152" i="48"/>
  <c r="EK151" i="48"/>
  <c r="EK150" i="48"/>
  <c r="EK149" i="48"/>
  <c r="EK148" i="48"/>
  <c r="EK147" i="48"/>
  <c r="EK146" i="48"/>
  <c r="EK145" i="48"/>
  <c r="EK144" i="48"/>
  <c r="EK143" i="48"/>
  <c r="EK142" i="48"/>
  <c r="EK141" i="48"/>
  <c r="EK140" i="48"/>
  <c r="EK139" i="48"/>
  <c r="EK138" i="48"/>
  <c r="EK137" i="48"/>
  <c r="EK136" i="48"/>
  <c r="EK135" i="48"/>
  <c r="EK134" i="48"/>
  <c r="EK133" i="48"/>
  <c r="EK132" i="48"/>
  <c r="EK131" i="48"/>
  <c r="EK130" i="48"/>
  <c r="EK129" i="48"/>
  <c r="EK128" i="48"/>
  <c r="EK127" i="48"/>
  <c r="EK126" i="48"/>
  <c r="EK125" i="48"/>
  <c r="EK124" i="48"/>
  <c r="EK123" i="48"/>
  <c r="EK122" i="48"/>
  <c r="EK121" i="48"/>
  <c r="EK120" i="48"/>
  <c r="EK119" i="48"/>
  <c r="EK118" i="48"/>
  <c r="EK117" i="48"/>
  <c r="EK116" i="48"/>
  <c r="EK115" i="48"/>
  <c r="EK114" i="48"/>
  <c r="EK113" i="48"/>
  <c r="EK112" i="48"/>
  <c r="EK111" i="48"/>
  <c r="EK110" i="48"/>
  <c r="EK109" i="48"/>
  <c r="EK108" i="48"/>
  <c r="EK107" i="48"/>
  <c r="EK106" i="48"/>
  <c r="EK105" i="48"/>
  <c r="EK104" i="48"/>
  <c r="EK103" i="48"/>
  <c r="EK102" i="48"/>
  <c r="EK101" i="48"/>
  <c r="EK100" i="48"/>
  <c r="EK99" i="48"/>
  <c r="EK98" i="48"/>
  <c r="EK97" i="48"/>
  <c r="EK96" i="48"/>
  <c r="EK95" i="48"/>
  <c r="EK94" i="48"/>
  <c r="EK93" i="48"/>
  <c r="EK92" i="48"/>
  <c r="EK91" i="48"/>
  <c r="EK90" i="48"/>
  <c r="EK89" i="48"/>
  <c r="EK88" i="48"/>
  <c r="EK87" i="48"/>
  <c r="EK86" i="48"/>
  <c r="EK85" i="48"/>
  <c r="EK84" i="48"/>
  <c r="EK83" i="48"/>
  <c r="EK82" i="48"/>
  <c r="EK81" i="48"/>
  <c r="EK80" i="48"/>
  <c r="EK79" i="48"/>
  <c r="EK78" i="48"/>
  <c r="EK77" i="48"/>
  <c r="EK76" i="48"/>
  <c r="EK75" i="48"/>
  <c r="EK74" i="48"/>
  <c r="EK73" i="48"/>
  <c r="EK72" i="48"/>
  <c r="EK71" i="48"/>
  <c r="EK70" i="48"/>
  <c r="EK69" i="48"/>
  <c r="EK68" i="48"/>
  <c r="EK67" i="48"/>
  <c r="EK66" i="48"/>
  <c r="EK65" i="48"/>
  <c r="EK64" i="48"/>
  <c r="EK63" i="48"/>
  <c r="EK62" i="48"/>
  <c r="EK61" i="48"/>
  <c r="EK60" i="48"/>
  <c r="EK59" i="48"/>
  <c r="EK58" i="48"/>
  <c r="EK57" i="48"/>
  <c r="EK56" i="48"/>
  <c r="EK55" i="48"/>
  <c r="EK54" i="48"/>
  <c r="EK53" i="48"/>
  <c r="EK52" i="48"/>
  <c r="EK51" i="48"/>
  <c r="EK50" i="48"/>
  <c r="EK49" i="48"/>
  <c r="EK48" i="48"/>
  <c r="EK47" i="48"/>
  <c r="EK46" i="48"/>
  <c r="EK45" i="48"/>
  <c r="EK44" i="48"/>
  <c r="EK43" i="48"/>
  <c r="EK42" i="48"/>
  <c r="EK41" i="48"/>
  <c r="EK40" i="48"/>
  <c r="EK39" i="48"/>
  <c r="EK38" i="48"/>
  <c r="EK37" i="48"/>
  <c r="EK36" i="48"/>
  <c r="EK35" i="48"/>
  <c r="EK34" i="48"/>
  <c r="EK33" i="48"/>
  <c r="EK32" i="48"/>
  <c r="EK31" i="48"/>
  <c r="EK30" i="48"/>
  <c r="EK29" i="48"/>
  <c r="EK28" i="48"/>
  <c r="EK27" i="48"/>
  <c r="EK26" i="48"/>
  <c r="EK25" i="48"/>
  <c r="EK24" i="48"/>
  <c r="EK23" i="48"/>
  <c r="EK22" i="48"/>
  <c r="EK21" i="48"/>
  <c r="EK20" i="48"/>
  <c r="EK19" i="48"/>
  <c r="EK18" i="48"/>
  <c r="EK17" i="48"/>
  <c r="EK16" i="48"/>
  <c r="EK15" i="48"/>
  <c r="EK14" i="48"/>
  <c r="EK13" i="48"/>
  <c r="EK12" i="48"/>
  <c r="EK11" i="48"/>
  <c r="EK10" i="48"/>
  <c r="EK9" i="48"/>
  <c r="EK8" i="48"/>
  <c r="EK7" i="48"/>
  <c r="EK6" i="48"/>
  <c r="EK5" i="48"/>
  <c r="EK4" i="48"/>
  <c r="EK3" i="48"/>
  <c r="BM3" i="48"/>
  <c r="BM4" i="48"/>
  <c r="BM5" i="48"/>
  <c r="BM6" i="48"/>
  <c r="BM7" i="48"/>
  <c r="BM8" i="48"/>
  <c r="BM9" i="48"/>
  <c r="BM10" i="48"/>
  <c r="BM11" i="48"/>
  <c r="BM12" i="48"/>
  <c r="BM13" i="48"/>
  <c r="BM14" i="48"/>
  <c r="BM15" i="48"/>
  <c r="BM16" i="48"/>
  <c r="BM17" i="48"/>
  <c r="BM18" i="48"/>
  <c r="BM19" i="48"/>
  <c r="BM20" i="48"/>
  <c r="BM21" i="48"/>
  <c r="BM22" i="48"/>
  <c r="BM23" i="48"/>
  <c r="BM24" i="48"/>
  <c r="BM25" i="48"/>
  <c r="BM26" i="48"/>
  <c r="BM27" i="48"/>
  <c r="BM28" i="48"/>
  <c r="BM29" i="48"/>
  <c r="BM30" i="48"/>
  <c r="BM31" i="48"/>
  <c r="BM32" i="48"/>
  <c r="BM33" i="48"/>
  <c r="BM34" i="48"/>
  <c r="BM35" i="48"/>
  <c r="BM36" i="48"/>
  <c r="BM37" i="48"/>
  <c r="BM38" i="48"/>
  <c r="BM39" i="48"/>
  <c r="BM40" i="48"/>
  <c r="BM41" i="48"/>
  <c r="BM42" i="48"/>
  <c r="BM43" i="48"/>
  <c r="BM44" i="48"/>
  <c r="BM45" i="48"/>
  <c r="BM46" i="48"/>
  <c r="BM47" i="48"/>
  <c r="BM48" i="48"/>
  <c r="BM49" i="48"/>
  <c r="BM50" i="48"/>
  <c r="BM51" i="48"/>
  <c r="BM52" i="48"/>
  <c r="BM53" i="48"/>
  <c r="BM54" i="48"/>
  <c r="BM55" i="48"/>
  <c r="BM56" i="48"/>
  <c r="BM57" i="48"/>
  <c r="BM58" i="48"/>
  <c r="BM59" i="48"/>
  <c r="BM60" i="48"/>
  <c r="BM61" i="48"/>
  <c r="BM62" i="48"/>
  <c r="BM63" i="48"/>
  <c r="BM64" i="48"/>
  <c r="BM65" i="48"/>
  <c r="BM66" i="48"/>
  <c r="BM67" i="48"/>
  <c r="BM68" i="48"/>
  <c r="BM69" i="48"/>
  <c r="BM70" i="48"/>
  <c r="BM71" i="48"/>
  <c r="BM72" i="48"/>
  <c r="BM73" i="48"/>
  <c r="BM74" i="48"/>
  <c r="BM75" i="48"/>
  <c r="BM76" i="48"/>
  <c r="BM77" i="48"/>
  <c r="BM78" i="48"/>
  <c r="BM79" i="48"/>
  <c r="BM80" i="48"/>
  <c r="BM81" i="48"/>
  <c r="BM82" i="48"/>
  <c r="BM83" i="48"/>
  <c r="BM84" i="48"/>
  <c r="BM85" i="48"/>
  <c r="BM86" i="48"/>
  <c r="BM87" i="48"/>
  <c r="BM88" i="48"/>
  <c r="BM89" i="48"/>
  <c r="BM90" i="48"/>
  <c r="BM91" i="48"/>
  <c r="BM92" i="48"/>
  <c r="BM93" i="48"/>
  <c r="BM94" i="48"/>
  <c r="BM95" i="48"/>
  <c r="BM96" i="48"/>
  <c r="BM97" i="48"/>
  <c r="BM98" i="48"/>
  <c r="BM99" i="48"/>
  <c r="BM100" i="48"/>
  <c r="BM101" i="48"/>
  <c r="BM102" i="48"/>
  <c r="BM103" i="48"/>
  <c r="BM104" i="48"/>
  <c r="BM105" i="48"/>
  <c r="BM106" i="48"/>
  <c r="BM107" i="48"/>
  <c r="BM108" i="48"/>
  <c r="BM109" i="48"/>
  <c r="BM110" i="48"/>
  <c r="BM111" i="48"/>
  <c r="BM112" i="48"/>
  <c r="BM113" i="48"/>
  <c r="BM114" i="48"/>
  <c r="BM115" i="48"/>
  <c r="BM116" i="48"/>
  <c r="BM117" i="48"/>
  <c r="BM118" i="48"/>
  <c r="BM119" i="48"/>
  <c r="BM120" i="48"/>
  <c r="BM121" i="48"/>
  <c r="BM122" i="48"/>
  <c r="BM123" i="48"/>
  <c r="BM124" i="48"/>
  <c r="BM125" i="48"/>
  <c r="BM126" i="48"/>
  <c r="BM127" i="48"/>
  <c r="BM128" i="48"/>
  <c r="BM129" i="48"/>
  <c r="BM130" i="48"/>
  <c r="BM131" i="48"/>
  <c r="BM132" i="48"/>
  <c r="BM133" i="48"/>
  <c r="BM134" i="48"/>
  <c r="BM135" i="48"/>
  <c r="BM136" i="48"/>
  <c r="BM137" i="48"/>
  <c r="BM138" i="48"/>
  <c r="BM139" i="48"/>
  <c r="BM140" i="48"/>
  <c r="BM141" i="48"/>
  <c r="BM142" i="48"/>
  <c r="BM143" i="48"/>
  <c r="BM144" i="48"/>
  <c r="BM145" i="48"/>
  <c r="BM146" i="48"/>
  <c r="BM147" i="48"/>
  <c r="BM148" i="48"/>
  <c r="BM149" i="48"/>
  <c r="BM150" i="48"/>
  <c r="BM151" i="48"/>
  <c r="BM152" i="48"/>
  <c r="BM153" i="48"/>
  <c r="BM154" i="48"/>
  <c r="BM155" i="48"/>
  <c r="BM156" i="48"/>
  <c r="BM157" i="48"/>
  <c r="BM158" i="48"/>
  <c r="BM159" i="48"/>
  <c r="BM160" i="48"/>
  <c r="BM161" i="48"/>
  <c r="BM162" i="48"/>
  <c r="BM163" i="48"/>
  <c r="BM164" i="48"/>
  <c r="BM165" i="48"/>
  <c r="BM166" i="48"/>
  <c r="BM167" i="48"/>
  <c r="BM168" i="48"/>
  <c r="BM169" i="48"/>
  <c r="BM170" i="48"/>
  <c r="BM171" i="48"/>
  <c r="BM172" i="48"/>
  <c r="BM173" i="48"/>
  <c r="BM174" i="48"/>
  <c r="BM175" i="48"/>
  <c r="BM176" i="48"/>
  <c r="BM177" i="48"/>
  <c r="BM178" i="48"/>
  <c r="BM179" i="48"/>
  <c r="BM180" i="48"/>
  <c r="BM181" i="48"/>
  <c r="BM182" i="48"/>
  <c r="BM183" i="48"/>
  <c r="BM184" i="48"/>
  <c r="BM185" i="48"/>
  <c r="BM186" i="48"/>
  <c r="BM187" i="48"/>
  <c r="BM188" i="48"/>
  <c r="BM189" i="48"/>
  <c r="BM190" i="48"/>
  <c r="BM191" i="48"/>
  <c r="BM192" i="48"/>
  <c r="BM193" i="48"/>
  <c r="BM194" i="48"/>
  <c r="BM195" i="48"/>
  <c r="BM196" i="48"/>
  <c r="BM197" i="48"/>
  <c r="BM198" i="48"/>
  <c r="BM199" i="48"/>
  <c r="BM200" i="48"/>
  <c r="BM201" i="48"/>
  <c r="BM202" i="48"/>
  <c r="BM203" i="48"/>
  <c r="BM204" i="48"/>
  <c r="BM205" i="48"/>
  <c r="BM206" i="48"/>
  <c r="BM207" i="48"/>
  <c r="BM208" i="48"/>
  <c r="BM209" i="48"/>
  <c r="BM210" i="48"/>
  <c r="BM211" i="48"/>
  <c r="BM212" i="48"/>
  <c r="BM213" i="48"/>
  <c r="BM214" i="48"/>
  <c r="BM215" i="48"/>
  <c r="BM216" i="48"/>
  <c r="BM217" i="48"/>
  <c r="BM218" i="48"/>
  <c r="BM219" i="48"/>
  <c r="BM220" i="48"/>
  <c r="BM221" i="48"/>
  <c r="BM222" i="48"/>
  <c r="BM223" i="48"/>
  <c r="BM224" i="48"/>
  <c r="BM225" i="48"/>
  <c r="BM226" i="48"/>
  <c r="BM227" i="48"/>
  <c r="BM228" i="48"/>
  <c r="BM229" i="48"/>
  <c r="BM230" i="48"/>
  <c r="BM231" i="48"/>
  <c r="BM232" i="48"/>
  <c r="BM233" i="48"/>
  <c r="BM234" i="48"/>
  <c r="BM235" i="48"/>
  <c r="BM236" i="48"/>
  <c r="BM237" i="48"/>
  <c r="BM238" i="48"/>
  <c r="BM239" i="48"/>
  <c r="BM240" i="48"/>
  <c r="BM241" i="48"/>
  <c r="BM242" i="48"/>
  <c r="BM243" i="48"/>
  <c r="BM244" i="48"/>
  <c r="BM245" i="48"/>
  <c r="BM246" i="48"/>
  <c r="BM247" i="48"/>
  <c r="BM248" i="48"/>
  <c r="BM249" i="48"/>
  <c r="BM250" i="48"/>
  <c r="BM251" i="48"/>
  <c r="BM252" i="48"/>
  <c r="BM253" i="48"/>
  <c r="BM254" i="48"/>
  <c r="BM255" i="48"/>
  <c r="BM256" i="48"/>
  <c r="BM257" i="48"/>
  <c r="BM258" i="48"/>
  <c r="BM259" i="48"/>
  <c r="BM260" i="48"/>
  <c r="BM261" i="48"/>
  <c r="BM262" i="48"/>
  <c r="BM263" i="48"/>
  <c r="BM264" i="48"/>
  <c r="BM265" i="48"/>
  <c r="BM266" i="48"/>
  <c r="BM267" i="48"/>
  <c r="BM268" i="48"/>
  <c r="BM269" i="48"/>
  <c r="BM270" i="48"/>
  <c r="BM271" i="48"/>
  <c r="BM272" i="48"/>
  <c r="BM273" i="48"/>
  <c r="BM274" i="48"/>
  <c r="BM275" i="48"/>
  <c r="BM276" i="48"/>
  <c r="BM277" i="48"/>
  <c r="BM278" i="48"/>
  <c r="BM279" i="48"/>
  <c r="BM280" i="48"/>
  <c r="BM281" i="48"/>
  <c r="BM282" i="48"/>
  <c r="BM283" i="48"/>
  <c r="BM284" i="48"/>
  <c r="BM285" i="48"/>
  <c r="BM286" i="48"/>
  <c r="BM287" i="48"/>
  <c r="BM288" i="48"/>
  <c r="BM289" i="48"/>
  <c r="BM290" i="48"/>
  <c r="BM291" i="48"/>
  <c r="BM292" i="48"/>
  <c r="BM293" i="48"/>
  <c r="BM294" i="48"/>
  <c r="BM295" i="48"/>
  <c r="BM296" i="48"/>
  <c r="BM297" i="48"/>
  <c r="BM298" i="48"/>
  <c r="BM299" i="48"/>
  <c r="BM300" i="48"/>
  <c r="BM301" i="48"/>
  <c r="BM302" i="48"/>
  <c r="BM303" i="48"/>
  <c r="BM304" i="48"/>
  <c r="BM305" i="48"/>
  <c r="BM306" i="48"/>
  <c r="BM307" i="48"/>
  <c r="BM308" i="48"/>
  <c r="BM309" i="48"/>
  <c r="BM310" i="48"/>
  <c r="BM311" i="48"/>
  <c r="BM312" i="48"/>
  <c r="BM313" i="48"/>
  <c r="BM314" i="48"/>
  <c r="BM315" i="48"/>
  <c r="BM316" i="48"/>
  <c r="BM317" i="48"/>
  <c r="BM318" i="48"/>
  <c r="BM319" i="48"/>
  <c r="BM320" i="48"/>
  <c r="BM321" i="48"/>
  <c r="BM322" i="48"/>
  <c r="BM323" i="48"/>
  <c r="BM324" i="48"/>
  <c r="BM325" i="48"/>
  <c r="BM326" i="48"/>
  <c r="BM327" i="48"/>
  <c r="BM328" i="48"/>
  <c r="BM329" i="48"/>
  <c r="BM330" i="48"/>
  <c r="BM331" i="48"/>
  <c r="BM332" i="48"/>
  <c r="BM333" i="48"/>
  <c r="BM334" i="48"/>
  <c r="BM335" i="48"/>
  <c r="BM336" i="48"/>
  <c r="BM337" i="48"/>
  <c r="BM338" i="48"/>
  <c r="BM339" i="48"/>
  <c r="BM340" i="48"/>
  <c r="BM341" i="48"/>
  <c r="BM342" i="48"/>
  <c r="BM343" i="48"/>
  <c r="BM344" i="48"/>
  <c r="BM345" i="48"/>
  <c r="BM346" i="48"/>
  <c r="BM347" i="48"/>
  <c r="BM348" i="48"/>
  <c r="BM349" i="48"/>
  <c r="BM350" i="48"/>
  <c r="BM351" i="48"/>
  <c r="BM352" i="48"/>
  <c r="BM353" i="48"/>
  <c r="BM354" i="48"/>
  <c r="BM355" i="48"/>
  <c r="BM356" i="48"/>
  <c r="BM357" i="48"/>
  <c r="BM358" i="48"/>
  <c r="BM359" i="48"/>
  <c r="BM360" i="48"/>
  <c r="BM361" i="48"/>
  <c r="BM362" i="48"/>
  <c r="BM363" i="48"/>
  <c r="BM364" i="48"/>
  <c r="BM365" i="48"/>
  <c r="BM366" i="48"/>
  <c r="BM367" i="48"/>
  <c r="BM368" i="48"/>
  <c r="BM369" i="48"/>
  <c r="BM370" i="48"/>
  <c r="BM371" i="48"/>
  <c r="BM372" i="48"/>
  <c r="BM373" i="48"/>
  <c r="BM374" i="48"/>
  <c r="BM375" i="48"/>
  <c r="BM376" i="48"/>
  <c r="BM377" i="48"/>
  <c r="BM378" i="48"/>
  <c r="BM379" i="48"/>
  <c r="BM380" i="48"/>
  <c r="BM381" i="48"/>
  <c r="BM382" i="48"/>
  <c r="BM383" i="48"/>
  <c r="BM384" i="48"/>
  <c r="BM385" i="48"/>
  <c r="BM386" i="48"/>
  <c r="BM387" i="48"/>
  <c r="BM388" i="48"/>
  <c r="BM389" i="48"/>
  <c r="BM390" i="48"/>
  <c r="BM391" i="48"/>
  <c r="BM392" i="48"/>
  <c r="BM393" i="48"/>
  <c r="BM394" i="48"/>
  <c r="BM395" i="48"/>
  <c r="BM396" i="48"/>
  <c r="BM397" i="48"/>
  <c r="BM398" i="48"/>
  <c r="BM399" i="48"/>
  <c r="BM400" i="48"/>
  <c r="BM401" i="48"/>
  <c r="BM402" i="48"/>
  <c r="BM403" i="48"/>
  <c r="BM404" i="48"/>
  <c r="BM405" i="48"/>
  <c r="BM406" i="48"/>
  <c r="BM407" i="48"/>
  <c r="BM408" i="48"/>
  <c r="BM409" i="48"/>
  <c r="BM410" i="48"/>
  <c r="BM411" i="48"/>
  <c r="BM412" i="48"/>
  <c r="BM413" i="48"/>
  <c r="BM414" i="48"/>
  <c r="BM415" i="48"/>
  <c r="BM416" i="48"/>
  <c r="BM417" i="48"/>
  <c r="BM418" i="48"/>
  <c r="BM419" i="48"/>
  <c r="BM420" i="48"/>
  <c r="BM421" i="48"/>
  <c r="BM422" i="48"/>
  <c r="BM423" i="48"/>
  <c r="BM424" i="48"/>
  <c r="BM425" i="48"/>
  <c r="BM426" i="48"/>
  <c r="BM427" i="48"/>
  <c r="BM428" i="48"/>
  <c r="BM429" i="48"/>
  <c r="BM430" i="48"/>
  <c r="BM431" i="48"/>
  <c r="BM432" i="48"/>
  <c r="BM433" i="48"/>
  <c r="BM434" i="48"/>
  <c r="BM435" i="48"/>
  <c r="BM436" i="48"/>
  <c r="BM437" i="48"/>
  <c r="BM438" i="48"/>
  <c r="BM439" i="48"/>
  <c r="BM440" i="48"/>
  <c r="BM441" i="48"/>
  <c r="BM442" i="48"/>
  <c r="BM443" i="48"/>
  <c r="BM444" i="48"/>
  <c r="BM445" i="48"/>
  <c r="BM446" i="48"/>
  <c r="BM447" i="48"/>
  <c r="BM448" i="48"/>
  <c r="BM449" i="48"/>
  <c r="BM450" i="48"/>
  <c r="BM451" i="48"/>
  <c r="BM452" i="48"/>
  <c r="BM453" i="48"/>
  <c r="BM454" i="48"/>
  <c r="BM455" i="48"/>
  <c r="BM456" i="48"/>
  <c r="BM457" i="48"/>
  <c r="BM458" i="48"/>
  <c r="BM459" i="48"/>
  <c r="BM460" i="48"/>
  <c r="BM461" i="48"/>
  <c r="BM462" i="48"/>
  <c r="BM463" i="48"/>
  <c r="BM464" i="48"/>
  <c r="BM465" i="48"/>
  <c r="BM466" i="48"/>
  <c r="BM467" i="48"/>
  <c r="BM468" i="48"/>
  <c r="BM469" i="48"/>
  <c r="BM470" i="48"/>
  <c r="BM471" i="48"/>
  <c r="BM472" i="48"/>
  <c r="BM473" i="48"/>
  <c r="BM474" i="48"/>
  <c r="BM475" i="48"/>
  <c r="BM476" i="48"/>
  <c r="BM477" i="48"/>
  <c r="BM478" i="48"/>
  <c r="BM479" i="48"/>
  <c r="BM480" i="48"/>
  <c r="BM481" i="48"/>
  <c r="BM482" i="48"/>
  <c r="BM483" i="48"/>
  <c r="BM484" i="48"/>
  <c r="BM485" i="48"/>
  <c r="BM486" i="48"/>
  <c r="BM487" i="48"/>
  <c r="BM488" i="48"/>
  <c r="BM489" i="48"/>
  <c r="BM490" i="48"/>
  <c r="BM491" i="48"/>
  <c r="BM492" i="48"/>
  <c r="BM493" i="48"/>
  <c r="BM494" i="48"/>
  <c r="BM495" i="48"/>
  <c r="BM496" i="48"/>
  <c r="BM497" i="48"/>
  <c r="BM498" i="48"/>
  <c r="BM499" i="48"/>
  <c r="BM500" i="48"/>
  <c r="BM501" i="48"/>
  <c r="BM502" i="48"/>
  <c r="BM503" i="48"/>
  <c r="BM504" i="48"/>
  <c r="BM505" i="48"/>
  <c r="BM506" i="48"/>
  <c r="BM507" i="48"/>
  <c r="BM508" i="48"/>
  <c r="BM509" i="48"/>
  <c r="BM510" i="48"/>
  <c r="BM511" i="48"/>
  <c r="BM512" i="48"/>
  <c r="BM513" i="48"/>
  <c r="BM514" i="48"/>
  <c r="BM515" i="48"/>
  <c r="BM516" i="48"/>
  <c r="BM517" i="48"/>
  <c r="BM518" i="48"/>
  <c r="BM519" i="48"/>
  <c r="BM520" i="48"/>
  <c r="BM521" i="48"/>
  <c r="BM522" i="48"/>
  <c r="BM523" i="48"/>
  <c r="BM524" i="48"/>
  <c r="BM525" i="48"/>
  <c r="BM526" i="48"/>
  <c r="BM527" i="48"/>
  <c r="BM528" i="48"/>
  <c r="BM529" i="48"/>
  <c r="BM530" i="48"/>
  <c r="BM531" i="48"/>
  <c r="BM532" i="48"/>
  <c r="BM533" i="48"/>
  <c r="BM534" i="48"/>
  <c r="BM535" i="48"/>
  <c r="BM536" i="48"/>
  <c r="BM537" i="48"/>
  <c r="BM538" i="48"/>
  <c r="BM539" i="48"/>
  <c r="BM540" i="48"/>
  <c r="BM541" i="48"/>
  <c r="BM542" i="48"/>
  <c r="BM543" i="48"/>
  <c r="BM544" i="48"/>
  <c r="BM545" i="48"/>
  <c r="BM546" i="48"/>
  <c r="AO3" i="53" l="1"/>
  <c r="AO4" i="53"/>
  <c r="AO5" i="53"/>
  <c r="AO6" i="53"/>
  <c r="AO7" i="53"/>
  <c r="AO8" i="53"/>
  <c r="AO9" i="53"/>
  <c r="AO10" i="53"/>
  <c r="AO11" i="53"/>
  <c r="AO12" i="53"/>
  <c r="AO13" i="53"/>
  <c r="AO14" i="53"/>
  <c r="AO15" i="53"/>
  <c r="AO16" i="53"/>
  <c r="AO17" i="53"/>
  <c r="AO18" i="53"/>
  <c r="AO19" i="53"/>
  <c r="AO20" i="53"/>
  <c r="AO21" i="53"/>
  <c r="AO22" i="53"/>
  <c r="AO23" i="53"/>
  <c r="AO24" i="53"/>
  <c r="AO25" i="53"/>
  <c r="AO26" i="53"/>
  <c r="AO27" i="53"/>
  <c r="AO28" i="53"/>
  <c r="AO29" i="53"/>
  <c r="AO30" i="53"/>
  <c r="AO31" i="53"/>
  <c r="AO32" i="53"/>
  <c r="AO33" i="53"/>
  <c r="AO34" i="53"/>
  <c r="AO35" i="53"/>
  <c r="AO36" i="53"/>
  <c r="AO37" i="53"/>
  <c r="AO38" i="53"/>
  <c r="AO39" i="53"/>
  <c r="AO40" i="53"/>
  <c r="AO41" i="53"/>
  <c r="AO42" i="53"/>
  <c r="AO43" i="53"/>
  <c r="AO44" i="53"/>
  <c r="AO45" i="53"/>
  <c r="AO46" i="53"/>
  <c r="AO47" i="53"/>
  <c r="AO48" i="53"/>
  <c r="AO49" i="53"/>
  <c r="AO50" i="53"/>
  <c r="AO51" i="53"/>
  <c r="AO52" i="53"/>
  <c r="AO53" i="53"/>
  <c r="AO54" i="53"/>
  <c r="AO55" i="53"/>
  <c r="AO56" i="53"/>
  <c r="AO57" i="53"/>
  <c r="AO58" i="53"/>
  <c r="AO59" i="53"/>
  <c r="AO60" i="53"/>
  <c r="AO61" i="53"/>
  <c r="AO62" i="53"/>
  <c r="AO63" i="53"/>
  <c r="AO64" i="53"/>
  <c r="AO65" i="53"/>
  <c r="AO66" i="53"/>
  <c r="AO67" i="53"/>
  <c r="AO68" i="53"/>
  <c r="AO69" i="53"/>
  <c r="AO70" i="53"/>
  <c r="AO71" i="53"/>
  <c r="AO72" i="53"/>
  <c r="AO73" i="53"/>
  <c r="AO74" i="53"/>
  <c r="AO75" i="53"/>
  <c r="AO76" i="53"/>
  <c r="AO77" i="53"/>
  <c r="AO78" i="53"/>
  <c r="AO79" i="53"/>
  <c r="AO80" i="53"/>
  <c r="AO81" i="53"/>
  <c r="AO82" i="53"/>
  <c r="AO83" i="53"/>
  <c r="AO84" i="53"/>
  <c r="AO85" i="53"/>
  <c r="AO86" i="53"/>
  <c r="AO87" i="53"/>
  <c r="AO88" i="53"/>
  <c r="AO89" i="53"/>
  <c r="AO90" i="53"/>
  <c r="AO91" i="53"/>
  <c r="AO92" i="53"/>
  <c r="AO93" i="53"/>
  <c r="AO94" i="53"/>
  <c r="AO95" i="53"/>
  <c r="AO96" i="53"/>
  <c r="AO97" i="53"/>
  <c r="AO98" i="53"/>
  <c r="AO99" i="53"/>
  <c r="AO100" i="53"/>
  <c r="AO101" i="53"/>
  <c r="AO102" i="53"/>
  <c r="AO103" i="53"/>
  <c r="AO104" i="53"/>
  <c r="AO105" i="53"/>
  <c r="AO106" i="53"/>
  <c r="AO107" i="53"/>
  <c r="AO108" i="53"/>
  <c r="AO109" i="53"/>
  <c r="AO110" i="53"/>
  <c r="AO111" i="53"/>
  <c r="AO112" i="53"/>
  <c r="AO113" i="53"/>
  <c r="AO114" i="53"/>
  <c r="AO2" i="53"/>
  <c r="AN3" i="53"/>
  <c r="AN4" i="53"/>
  <c r="AN5" i="53"/>
  <c r="AN6" i="53"/>
  <c r="AN7" i="53"/>
  <c r="AN8" i="53"/>
  <c r="AN9" i="53"/>
  <c r="AN10" i="53"/>
  <c r="AN11" i="53"/>
  <c r="AN12" i="53"/>
  <c r="AN13" i="53"/>
  <c r="AN14" i="53"/>
  <c r="AN15" i="53"/>
  <c r="AN16" i="53"/>
  <c r="AN17" i="53"/>
  <c r="AN18" i="53"/>
  <c r="AN19" i="53"/>
  <c r="AN20" i="53"/>
  <c r="AN21" i="53"/>
  <c r="AN22" i="53"/>
  <c r="AN23" i="53"/>
  <c r="AN24" i="53"/>
  <c r="AN25" i="53"/>
  <c r="AN26" i="53"/>
  <c r="AN27" i="53"/>
  <c r="AN28" i="53"/>
  <c r="AN29" i="53"/>
  <c r="AN30" i="53"/>
  <c r="AN31" i="53"/>
  <c r="AN32" i="53"/>
  <c r="AN33" i="53"/>
  <c r="AN34" i="53"/>
  <c r="AN35" i="53"/>
  <c r="AN36" i="53"/>
  <c r="AN37" i="53"/>
  <c r="AN38" i="53"/>
  <c r="AN39" i="53"/>
  <c r="AN40" i="53"/>
  <c r="AN41" i="53"/>
  <c r="AN42" i="53"/>
  <c r="AN43" i="53"/>
  <c r="AN44" i="53"/>
  <c r="AN45" i="53"/>
  <c r="AN46" i="53"/>
  <c r="AN47" i="53"/>
  <c r="AN48" i="53"/>
  <c r="AN49" i="53"/>
  <c r="AN50" i="53"/>
  <c r="AN51" i="53"/>
  <c r="AN52" i="53"/>
  <c r="AN53" i="53"/>
  <c r="AN54" i="53"/>
  <c r="AN55" i="53"/>
  <c r="AN56" i="53"/>
  <c r="AN57" i="53"/>
  <c r="AN58" i="53"/>
  <c r="AN59" i="53"/>
  <c r="AN60" i="53"/>
  <c r="AN61" i="53"/>
  <c r="AN62" i="53"/>
  <c r="AN63" i="53"/>
  <c r="AN64" i="53"/>
  <c r="AN65" i="53"/>
  <c r="AN66" i="53"/>
  <c r="AN67" i="53"/>
  <c r="AN68" i="53"/>
  <c r="AN69" i="53"/>
  <c r="AN70" i="53"/>
  <c r="AN71" i="53"/>
  <c r="AN72" i="53"/>
  <c r="AN73" i="53"/>
  <c r="AN74" i="53"/>
  <c r="AN75" i="53"/>
  <c r="AN76" i="53"/>
  <c r="AN77" i="53"/>
  <c r="AN78" i="53"/>
  <c r="AN79" i="53"/>
  <c r="AN80" i="53"/>
  <c r="AN81" i="53"/>
  <c r="AN82" i="53"/>
  <c r="AN83" i="53"/>
  <c r="AN84" i="53"/>
  <c r="AN85" i="53"/>
  <c r="AN86" i="53"/>
  <c r="AN87" i="53"/>
  <c r="AN88" i="53"/>
  <c r="AN89" i="53"/>
  <c r="AN90" i="53"/>
  <c r="AN91" i="53"/>
  <c r="AN92" i="53"/>
  <c r="AN93" i="53"/>
  <c r="AN94" i="53"/>
  <c r="AN95" i="53"/>
  <c r="AN96" i="53"/>
  <c r="AN97" i="53"/>
  <c r="AN98" i="53"/>
  <c r="AN99" i="53"/>
  <c r="AN100" i="53"/>
  <c r="AN101" i="53"/>
  <c r="AN102" i="53"/>
  <c r="AN103" i="53"/>
  <c r="AN104" i="53"/>
  <c r="AN105" i="53"/>
  <c r="AN106" i="53"/>
  <c r="AN107" i="53"/>
  <c r="AN108" i="53"/>
  <c r="AN109" i="53"/>
  <c r="AN110" i="53"/>
  <c r="AN111" i="53"/>
  <c r="AN112" i="53"/>
  <c r="AN113" i="53"/>
  <c r="AN114" i="53"/>
  <c r="AN2" i="53"/>
  <c r="P49" i="48"/>
  <c r="P65" i="48"/>
  <c r="P81" i="48"/>
  <c r="P97" i="48"/>
  <c r="P113" i="48"/>
  <c r="P129" i="48"/>
  <c r="P145" i="48"/>
  <c r="P161" i="48"/>
  <c r="P177" i="48"/>
  <c r="P193" i="48"/>
  <c r="P209" i="48"/>
  <c r="P225" i="48"/>
  <c r="P241" i="48"/>
  <c r="P257" i="48"/>
  <c r="P273" i="48"/>
  <c r="P289" i="48"/>
  <c r="P305" i="48"/>
  <c r="P321" i="48"/>
  <c r="P337" i="48"/>
  <c r="P353" i="48"/>
  <c r="P369" i="48"/>
  <c r="P385" i="48"/>
  <c r="P401" i="48"/>
  <c r="P417" i="48"/>
  <c r="P433" i="48"/>
  <c r="P449" i="48"/>
  <c r="P465" i="48"/>
  <c r="P478" i="48"/>
  <c r="P480" i="48"/>
  <c r="P481" i="48"/>
  <c r="P488" i="48"/>
  <c r="P494" i="48"/>
  <c r="P495" i="48"/>
  <c r="P496" i="48"/>
  <c r="P497" i="48"/>
  <c r="P503" i="48"/>
  <c r="P504" i="48"/>
  <c r="P509" i="48"/>
  <c r="P510" i="48"/>
  <c r="P511" i="48"/>
  <c r="P512" i="48"/>
  <c r="P513" i="48"/>
  <c r="P517" i="48"/>
  <c r="P518" i="48"/>
  <c r="P519" i="48"/>
  <c r="P520" i="48"/>
  <c r="P521" i="48"/>
  <c r="P525" i="48"/>
  <c r="P526" i="48"/>
  <c r="P527" i="48"/>
  <c r="P528" i="48"/>
  <c r="P529" i="48"/>
  <c r="P533" i="48"/>
  <c r="P534" i="48"/>
  <c r="P535" i="48"/>
  <c r="P536" i="48"/>
  <c r="P537" i="48"/>
  <c r="P541" i="48"/>
  <c r="P542" i="48"/>
  <c r="P543" i="48"/>
  <c r="P544" i="48"/>
  <c r="P545" i="48"/>
  <c r="AJ3" i="53"/>
  <c r="AJ4" i="53"/>
  <c r="AJ5" i="53"/>
  <c r="AJ6" i="53"/>
  <c r="AJ7" i="53"/>
  <c r="AJ8" i="53"/>
  <c r="AJ9" i="53"/>
  <c r="AJ10" i="53"/>
  <c r="AJ11" i="53"/>
  <c r="AJ12" i="53"/>
  <c r="AJ13" i="53"/>
  <c r="AJ14" i="53"/>
  <c r="AJ15" i="53"/>
  <c r="AJ16" i="53"/>
  <c r="AJ17" i="53"/>
  <c r="AJ18" i="53"/>
  <c r="AJ19" i="53"/>
  <c r="AJ20" i="53"/>
  <c r="AJ21" i="53"/>
  <c r="AJ22" i="53"/>
  <c r="AJ23" i="53"/>
  <c r="AJ24" i="53"/>
  <c r="AJ25" i="53"/>
  <c r="AJ26" i="53"/>
  <c r="AJ27" i="53"/>
  <c r="AJ28" i="53"/>
  <c r="AJ29" i="53"/>
  <c r="AJ30" i="53"/>
  <c r="AJ31" i="53"/>
  <c r="AJ32" i="53"/>
  <c r="AJ33" i="53"/>
  <c r="AJ34" i="53"/>
  <c r="AJ35" i="53"/>
  <c r="AJ36" i="53"/>
  <c r="AJ37" i="53"/>
  <c r="AJ38" i="53"/>
  <c r="AJ39" i="53"/>
  <c r="AJ40" i="53"/>
  <c r="AJ41" i="53"/>
  <c r="AJ42" i="53"/>
  <c r="AJ43" i="53"/>
  <c r="AJ44" i="53"/>
  <c r="AJ45" i="53"/>
  <c r="AJ46" i="53"/>
  <c r="AJ47" i="53"/>
  <c r="AJ48" i="53"/>
  <c r="AJ49" i="53"/>
  <c r="AJ50" i="53"/>
  <c r="AJ51" i="53"/>
  <c r="AJ52" i="53"/>
  <c r="AJ53" i="53"/>
  <c r="AJ54" i="53"/>
  <c r="AJ55" i="53"/>
  <c r="AJ56" i="53"/>
  <c r="AJ57" i="53"/>
  <c r="AJ58" i="53"/>
  <c r="AJ59" i="53"/>
  <c r="AJ60" i="53"/>
  <c r="AJ61" i="53"/>
  <c r="AJ62" i="53"/>
  <c r="AJ63" i="53"/>
  <c r="AJ64" i="53"/>
  <c r="AJ65" i="53"/>
  <c r="AJ66" i="53"/>
  <c r="AJ67" i="53"/>
  <c r="AJ68" i="53"/>
  <c r="AJ69" i="53"/>
  <c r="AJ70" i="53"/>
  <c r="AJ71" i="53"/>
  <c r="AJ72" i="53"/>
  <c r="AJ73" i="53"/>
  <c r="AJ74" i="53"/>
  <c r="AJ75" i="53"/>
  <c r="AJ76" i="53"/>
  <c r="AJ77" i="53"/>
  <c r="AJ78" i="53"/>
  <c r="AJ79" i="53"/>
  <c r="AJ80" i="53"/>
  <c r="AJ81" i="53"/>
  <c r="AJ82" i="53"/>
  <c r="AJ83" i="53"/>
  <c r="AJ84" i="53"/>
  <c r="AJ85" i="53"/>
  <c r="AJ86" i="53"/>
  <c r="AJ87" i="53"/>
  <c r="AJ88" i="53"/>
  <c r="AJ89" i="53"/>
  <c r="AJ90" i="53"/>
  <c r="AJ91" i="53"/>
  <c r="AJ92" i="53"/>
  <c r="AJ93" i="53"/>
  <c r="AJ94" i="53"/>
  <c r="AJ95" i="53"/>
  <c r="AJ96" i="53"/>
  <c r="AJ97" i="53"/>
  <c r="AJ98" i="53"/>
  <c r="AJ99" i="53"/>
  <c r="AJ100" i="53"/>
  <c r="AJ101" i="53"/>
  <c r="AJ102" i="53"/>
  <c r="AJ103" i="53"/>
  <c r="AJ104" i="53"/>
  <c r="AJ105" i="53"/>
  <c r="AJ106" i="53"/>
  <c r="AJ107" i="53"/>
  <c r="AJ108" i="53"/>
  <c r="AJ109" i="53"/>
  <c r="AJ110" i="53"/>
  <c r="AJ111" i="53"/>
  <c r="AJ112" i="53"/>
  <c r="AJ113" i="53"/>
  <c r="AJ114" i="53"/>
  <c r="AJ2" i="53"/>
  <c r="O523" i="48"/>
  <c r="O514" i="48"/>
  <c r="O381" i="48"/>
  <c r="O329" i="48"/>
  <c r="O317" i="48"/>
  <c r="BT546" i="48"/>
  <c r="BS546" i="48"/>
  <c r="BR546" i="48"/>
  <c r="BQ546" i="48"/>
  <c r="BP546" i="48"/>
  <c r="BO546" i="48"/>
  <c r="BN546" i="48"/>
  <c r="BL546" i="48"/>
  <c r="BK546" i="48"/>
  <c r="BJ546" i="48"/>
  <c r="BI546" i="48"/>
  <c r="BH546" i="48"/>
  <c r="BG546" i="48"/>
  <c r="BF546" i="48"/>
  <c r="BE546" i="48"/>
  <c r="BD546" i="48"/>
  <c r="BC546" i="48"/>
  <c r="BB546" i="48"/>
  <c r="BA546" i="48"/>
  <c r="AZ546" i="48"/>
  <c r="AY546" i="48"/>
  <c r="AX546" i="48"/>
  <c r="AW546" i="48"/>
  <c r="AV546" i="48"/>
  <c r="AU546" i="48"/>
  <c r="AT546" i="48"/>
  <c r="AS546" i="48"/>
  <c r="AR546" i="48"/>
  <c r="AQ546" i="48"/>
  <c r="AP546" i="48"/>
  <c r="AO546" i="48"/>
  <c r="AN546" i="48"/>
  <c r="AM546" i="48"/>
  <c r="DL546" i="48" s="1"/>
  <c r="AL546" i="48"/>
  <c r="AK546" i="48"/>
  <c r="AJ546" i="48"/>
  <c r="AI546" i="48"/>
  <c r="DB546" i="48" s="1"/>
  <c r="AH546" i="48"/>
  <c r="AG546" i="48"/>
  <c r="AF546" i="48"/>
  <c r="AE546" i="48"/>
  <c r="AD546" i="48"/>
  <c r="AC546" i="48"/>
  <c r="AB546" i="48"/>
  <c r="AA546" i="48"/>
  <c r="Z546" i="48"/>
  <c r="CR546" i="48" s="1"/>
  <c r="Y546" i="48"/>
  <c r="X546" i="48"/>
  <c r="W546" i="48"/>
  <c r="V546" i="48"/>
  <c r="U546" i="48"/>
  <c r="T546" i="48"/>
  <c r="S546" i="48"/>
  <c r="R546" i="48"/>
  <c r="Q546" i="48"/>
  <c r="P546" i="48"/>
  <c r="O546" i="48"/>
  <c r="N546" i="48"/>
  <c r="M546" i="48"/>
  <c r="L546" i="48"/>
  <c r="K546" i="48"/>
  <c r="J546" i="48"/>
  <c r="CL546" i="48" s="1"/>
  <c r="I546" i="48"/>
  <c r="F546" i="48"/>
  <c r="E546" i="48"/>
  <c r="D546" i="48"/>
  <c r="C546" i="48"/>
  <c r="B546" i="48"/>
  <c r="A546" i="48"/>
  <c r="DM546" i="48" s="1"/>
  <c r="BT545" i="48"/>
  <c r="BS545" i="48"/>
  <c r="BR545" i="48"/>
  <c r="BQ545" i="48"/>
  <c r="BP545" i="48"/>
  <c r="BO545" i="48"/>
  <c r="BN545" i="48"/>
  <c r="BL545" i="48"/>
  <c r="BK545" i="48"/>
  <c r="BJ545" i="48"/>
  <c r="BI545" i="48"/>
  <c r="BH545" i="48"/>
  <c r="BG545" i="48"/>
  <c r="BF545" i="48"/>
  <c r="BE545" i="48"/>
  <c r="BD545" i="48"/>
  <c r="BC545" i="48"/>
  <c r="BB545" i="48"/>
  <c r="BA545" i="48"/>
  <c r="AZ545" i="48"/>
  <c r="AY545" i="48"/>
  <c r="AX545" i="48"/>
  <c r="AW545" i="48"/>
  <c r="AV545" i="48"/>
  <c r="AU545" i="48"/>
  <c r="AT545" i="48"/>
  <c r="AS545" i="48"/>
  <c r="AR545" i="48"/>
  <c r="AQ545" i="48"/>
  <c r="AP545" i="48"/>
  <c r="AO545" i="48"/>
  <c r="AN545" i="48"/>
  <c r="AM545" i="48"/>
  <c r="DL545" i="48" s="1"/>
  <c r="AL545" i="48"/>
  <c r="AK545" i="48"/>
  <c r="AJ545" i="48"/>
  <c r="AI545" i="48"/>
  <c r="CZ545" i="48" s="1"/>
  <c r="AH545" i="48"/>
  <c r="AG545" i="48"/>
  <c r="AF545" i="48"/>
  <c r="AE545" i="48"/>
  <c r="AD545" i="48"/>
  <c r="AC545" i="48"/>
  <c r="AB545" i="48"/>
  <c r="AA545" i="48"/>
  <c r="Z545" i="48"/>
  <c r="CR545" i="48" s="1"/>
  <c r="Y545" i="48"/>
  <c r="X545" i="48"/>
  <c r="W545" i="48"/>
  <c r="V545" i="48"/>
  <c r="U545" i="48"/>
  <c r="T545" i="48"/>
  <c r="S545" i="48"/>
  <c r="R545" i="48"/>
  <c r="Q545" i="48"/>
  <c r="O545" i="48"/>
  <c r="N545" i="48"/>
  <c r="M545" i="48"/>
  <c r="L545" i="48"/>
  <c r="K545" i="48"/>
  <c r="J545" i="48"/>
  <c r="DF545" i="48" s="1"/>
  <c r="I545" i="48"/>
  <c r="F545" i="48"/>
  <c r="E545" i="48"/>
  <c r="D545" i="48"/>
  <c r="C545" i="48"/>
  <c r="B545" i="48"/>
  <c r="A545" i="48"/>
  <c r="DM545" i="48" s="1"/>
  <c r="BT544" i="48"/>
  <c r="BS544" i="48"/>
  <c r="BR544" i="48"/>
  <c r="BQ544" i="48"/>
  <c r="BP544" i="48"/>
  <c r="BO544" i="48"/>
  <c r="BN544" i="48"/>
  <c r="BL544" i="48"/>
  <c r="BK544" i="48"/>
  <c r="BJ544" i="48"/>
  <c r="BI544" i="48"/>
  <c r="BH544" i="48"/>
  <c r="BG544" i="48"/>
  <c r="BF544" i="48"/>
  <c r="BE544" i="48"/>
  <c r="BD544" i="48"/>
  <c r="BC544" i="48"/>
  <c r="BB544" i="48"/>
  <c r="BA544" i="48"/>
  <c r="AZ544" i="48"/>
  <c r="AY544" i="48"/>
  <c r="AX544" i="48"/>
  <c r="AW544" i="48"/>
  <c r="AV544" i="48"/>
  <c r="AU544" i="48"/>
  <c r="AT544" i="48"/>
  <c r="AS544" i="48"/>
  <c r="AR544" i="48"/>
  <c r="AQ544" i="48"/>
  <c r="AP544" i="48"/>
  <c r="AO544" i="48"/>
  <c r="AN544" i="48"/>
  <c r="AM544" i="48"/>
  <c r="AL544" i="48"/>
  <c r="AK544" i="48"/>
  <c r="AJ544" i="48"/>
  <c r="AI544" i="48"/>
  <c r="DB544" i="48" s="1"/>
  <c r="AH544" i="48"/>
  <c r="AG544" i="48"/>
  <c r="AF544" i="48"/>
  <c r="AE544" i="48"/>
  <c r="AD544" i="48"/>
  <c r="AC544" i="48"/>
  <c r="AB544" i="48"/>
  <c r="AA544" i="48"/>
  <c r="Z544" i="48"/>
  <c r="CR544" i="48" s="1"/>
  <c r="Y544" i="48"/>
  <c r="X544" i="48"/>
  <c r="W544" i="48"/>
  <c r="V544" i="48"/>
  <c r="U544" i="48"/>
  <c r="T544" i="48"/>
  <c r="S544" i="48"/>
  <c r="R544" i="48"/>
  <c r="Q544" i="48"/>
  <c r="O544" i="48"/>
  <c r="N544" i="48"/>
  <c r="M544" i="48"/>
  <c r="L544" i="48"/>
  <c r="K544" i="48"/>
  <c r="J544" i="48"/>
  <c r="DF544" i="48" s="1"/>
  <c r="I544" i="48"/>
  <c r="F544" i="48"/>
  <c r="E544" i="48"/>
  <c r="D544" i="48"/>
  <c r="C544" i="48"/>
  <c r="B544" i="48"/>
  <c r="A544" i="48"/>
  <c r="DM544" i="48" s="1"/>
  <c r="BT543" i="48"/>
  <c r="BS543" i="48"/>
  <c r="BR543" i="48"/>
  <c r="BQ543" i="48"/>
  <c r="BP543" i="48"/>
  <c r="BO543" i="48"/>
  <c r="BN543" i="48"/>
  <c r="BL543" i="48"/>
  <c r="BK543" i="48"/>
  <c r="BJ543" i="48"/>
  <c r="BI543" i="48"/>
  <c r="BH543" i="48"/>
  <c r="BG543" i="48"/>
  <c r="BF543" i="48"/>
  <c r="BE543" i="48"/>
  <c r="BD543" i="48"/>
  <c r="BC543" i="48"/>
  <c r="BB543" i="48"/>
  <c r="BA543" i="48"/>
  <c r="AZ543" i="48"/>
  <c r="AY543" i="48"/>
  <c r="AX543" i="48"/>
  <c r="AW543" i="48"/>
  <c r="AV543" i="48"/>
  <c r="AU543" i="48"/>
  <c r="AT543" i="48"/>
  <c r="AS543" i="48"/>
  <c r="AR543" i="48"/>
  <c r="AQ543" i="48"/>
  <c r="AP543" i="48"/>
  <c r="AO543" i="48"/>
  <c r="AN543" i="48"/>
  <c r="AM543" i="48"/>
  <c r="DL543" i="48" s="1"/>
  <c r="AL543" i="48"/>
  <c r="AK543" i="48"/>
  <c r="AJ543" i="48"/>
  <c r="AI543" i="48"/>
  <c r="AH543" i="48"/>
  <c r="AG543" i="48"/>
  <c r="AF543" i="48"/>
  <c r="AE543" i="48"/>
  <c r="AD543" i="48"/>
  <c r="AC543" i="48"/>
  <c r="AB543" i="48"/>
  <c r="AA543" i="48"/>
  <c r="Z543" i="48"/>
  <c r="CR543" i="48" s="1"/>
  <c r="Y543" i="48"/>
  <c r="X543" i="48"/>
  <c r="W543" i="48"/>
  <c r="V543" i="48"/>
  <c r="U543" i="48"/>
  <c r="T543" i="48"/>
  <c r="S543" i="48"/>
  <c r="R543" i="48"/>
  <c r="Q543" i="48"/>
  <c r="O543" i="48"/>
  <c r="N543" i="48"/>
  <c r="M543" i="48"/>
  <c r="L543" i="48"/>
  <c r="K543" i="48"/>
  <c r="J543" i="48"/>
  <c r="DF543" i="48" s="1"/>
  <c r="I543" i="48"/>
  <c r="F543" i="48"/>
  <c r="E543" i="48"/>
  <c r="D543" i="48"/>
  <c r="C543" i="48"/>
  <c r="B543" i="48"/>
  <c r="A543" i="48"/>
  <c r="DM543" i="48" s="1"/>
  <c r="BT542" i="48"/>
  <c r="BS542" i="48"/>
  <c r="BR542" i="48"/>
  <c r="BQ542" i="48"/>
  <c r="BP542" i="48"/>
  <c r="BO542" i="48"/>
  <c r="BN542" i="48"/>
  <c r="BL542" i="48"/>
  <c r="BK542" i="48"/>
  <c r="BJ542" i="48"/>
  <c r="BI542" i="48"/>
  <c r="BH542" i="48"/>
  <c r="BG542" i="48"/>
  <c r="BF542" i="48"/>
  <c r="BE542" i="48"/>
  <c r="BD542" i="48"/>
  <c r="BC542" i="48"/>
  <c r="BB542" i="48"/>
  <c r="BA542" i="48"/>
  <c r="AZ542" i="48"/>
  <c r="AY542" i="48"/>
  <c r="AX542" i="48"/>
  <c r="AW542" i="48"/>
  <c r="AV542" i="48"/>
  <c r="AU542" i="48"/>
  <c r="AT542" i="48"/>
  <c r="AS542" i="48"/>
  <c r="AR542" i="48"/>
  <c r="AQ542" i="48"/>
  <c r="AP542" i="48"/>
  <c r="AO542" i="48"/>
  <c r="AN542" i="48"/>
  <c r="AM542" i="48"/>
  <c r="DL542" i="48" s="1"/>
  <c r="AL542" i="48"/>
  <c r="AK542" i="48"/>
  <c r="AJ542" i="48"/>
  <c r="AI542" i="48"/>
  <c r="CZ542" i="48" s="1"/>
  <c r="AH542" i="48"/>
  <c r="AG542" i="48"/>
  <c r="AF542" i="48"/>
  <c r="AE542" i="48"/>
  <c r="AD542" i="48"/>
  <c r="AC542" i="48"/>
  <c r="AB542" i="48"/>
  <c r="AA542" i="48"/>
  <c r="Z542" i="48"/>
  <c r="CR542" i="48" s="1"/>
  <c r="Y542" i="48"/>
  <c r="X542" i="48"/>
  <c r="W542" i="48"/>
  <c r="V542" i="48"/>
  <c r="U542" i="48"/>
  <c r="T542" i="48"/>
  <c r="S542" i="48"/>
  <c r="R542" i="48"/>
  <c r="Q542" i="48"/>
  <c r="O542" i="48"/>
  <c r="N542" i="48"/>
  <c r="M542" i="48"/>
  <c r="L542" i="48"/>
  <c r="K542" i="48"/>
  <c r="J542" i="48"/>
  <c r="I542" i="48"/>
  <c r="F542" i="48"/>
  <c r="E542" i="48"/>
  <c r="D542" i="48"/>
  <c r="C542" i="48"/>
  <c r="B542" i="48"/>
  <c r="A542" i="48"/>
  <c r="DM542" i="48" s="1"/>
  <c r="BT541" i="48"/>
  <c r="BS541" i="48"/>
  <c r="BR541" i="48"/>
  <c r="BQ541" i="48"/>
  <c r="BP541" i="48"/>
  <c r="BO541" i="48"/>
  <c r="BN541" i="48"/>
  <c r="BL541" i="48"/>
  <c r="BK541" i="48"/>
  <c r="BJ541" i="48"/>
  <c r="BI541" i="48"/>
  <c r="BH541" i="48"/>
  <c r="BG541" i="48"/>
  <c r="BF541" i="48"/>
  <c r="BE541" i="48"/>
  <c r="BD541" i="48"/>
  <c r="BC541" i="48"/>
  <c r="BB541" i="48"/>
  <c r="BA541" i="48"/>
  <c r="AZ541" i="48"/>
  <c r="AY541" i="48"/>
  <c r="AX541" i="48"/>
  <c r="AW541" i="48"/>
  <c r="AV541" i="48"/>
  <c r="AU541" i="48"/>
  <c r="AT541" i="48"/>
  <c r="AS541" i="48"/>
  <c r="AR541" i="48"/>
  <c r="AQ541" i="48"/>
  <c r="AP541" i="48"/>
  <c r="AO541" i="48"/>
  <c r="AN541" i="48"/>
  <c r="AM541" i="48"/>
  <c r="DL541" i="48" s="1"/>
  <c r="AL541" i="48"/>
  <c r="AK541" i="48"/>
  <c r="AJ541" i="48"/>
  <c r="AI541" i="48"/>
  <c r="DB541" i="48" s="1"/>
  <c r="AH541" i="48"/>
  <c r="AG541" i="48"/>
  <c r="AF541" i="48"/>
  <c r="AE541" i="48"/>
  <c r="AD541" i="48"/>
  <c r="AC541" i="48"/>
  <c r="AB541" i="48"/>
  <c r="AA541" i="48"/>
  <c r="Z541" i="48"/>
  <c r="CR541" i="48" s="1"/>
  <c r="Y541" i="48"/>
  <c r="X541" i="48"/>
  <c r="W541" i="48"/>
  <c r="V541" i="48"/>
  <c r="U541" i="48"/>
  <c r="T541" i="48"/>
  <c r="S541" i="48"/>
  <c r="R541" i="48"/>
  <c r="Q541" i="48"/>
  <c r="O541" i="48"/>
  <c r="N541" i="48"/>
  <c r="M541" i="48"/>
  <c r="L541" i="48"/>
  <c r="K541" i="48"/>
  <c r="J541" i="48"/>
  <c r="DF541" i="48" s="1"/>
  <c r="I541" i="48"/>
  <c r="F541" i="48"/>
  <c r="E541" i="48"/>
  <c r="D541" i="48"/>
  <c r="C541" i="48"/>
  <c r="B541" i="48"/>
  <c r="A541" i="48"/>
  <c r="BT540" i="48"/>
  <c r="BS540" i="48"/>
  <c r="BR540" i="48"/>
  <c r="BQ540" i="48"/>
  <c r="BP540" i="48"/>
  <c r="BO540" i="48"/>
  <c r="BN540" i="48"/>
  <c r="BL540" i="48"/>
  <c r="BK540" i="48"/>
  <c r="BJ540" i="48"/>
  <c r="BI540" i="48"/>
  <c r="BH540" i="48"/>
  <c r="BG540" i="48"/>
  <c r="BF540" i="48"/>
  <c r="BE540" i="48"/>
  <c r="BD540" i="48"/>
  <c r="BC540" i="48"/>
  <c r="BB540" i="48"/>
  <c r="BA540" i="48"/>
  <c r="AZ540" i="48"/>
  <c r="AY540" i="48"/>
  <c r="AX540" i="48"/>
  <c r="AW540" i="48"/>
  <c r="AV540" i="48"/>
  <c r="AU540" i="48"/>
  <c r="AT540" i="48"/>
  <c r="AS540" i="48"/>
  <c r="AR540" i="48"/>
  <c r="AQ540" i="48"/>
  <c r="AP540" i="48"/>
  <c r="AO540" i="48"/>
  <c r="AN540" i="48"/>
  <c r="AM540" i="48"/>
  <c r="DL540" i="48" s="1"/>
  <c r="AL540" i="48"/>
  <c r="AK540" i="48"/>
  <c r="AJ540" i="48"/>
  <c r="AI540" i="48"/>
  <c r="AH540" i="48"/>
  <c r="AG540" i="48"/>
  <c r="AF540" i="48"/>
  <c r="AE540" i="48"/>
  <c r="AD540" i="48"/>
  <c r="AC540" i="48"/>
  <c r="AB540" i="48"/>
  <c r="AA540" i="48"/>
  <c r="Z540" i="48"/>
  <c r="CR540" i="48" s="1"/>
  <c r="Y540" i="48"/>
  <c r="X540" i="48"/>
  <c r="W540" i="48"/>
  <c r="V540" i="48"/>
  <c r="U540" i="48"/>
  <c r="T540" i="48"/>
  <c r="S540" i="48"/>
  <c r="R540" i="48"/>
  <c r="Q540" i="48"/>
  <c r="P540" i="48"/>
  <c r="O540" i="48"/>
  <c r="N540" i="48"/>
  <c r="M540" i="48"/>
  <c r="L540" i="48"/>
  <c r="K540" i="48"/>
  <c r="J540" i="48"/>
  <c r="DF540" i="48" s="1"/>
  <c r="I540" i="48"/>
  <c r="F540" i="48"/>
  <c r="E540" i="48"/>
  <c r="D540" i="48"/>
  <c r="C540" i="48"/>
  <c r="B540" i="48"/>
  <c r="A540" i="48"/>
  <c r="DM540" i="48" s="1"/>
  <c r="BT539" i="48"/>
  <c r="BS539" i="48"/>
  <c r="BR539" i="48"/>
  <c r="BQ539" i="48"/>
  <c r="BP539" i="48"/>
  <c r="BO539" i="48"/>
  <c r="BN539" i="48"/>
  <c r="BL539" i="48"/>
  <c r="BK539" i="48"/>
  <c r="BJ539" i="48"/>
  <c r="BI539" i="48"/>
  <c r="BH539" i="48"/>
  <c r="BG539" i="48"/>
  <c r="BF539" i="48"/>
  <c r="BE539" i="48"/>
  <c r="BD539" i="48"/>
  <c r="BC539" i="48"/>
  <c r="BB539" i="48"/>
  <c r="BA539" i="48"/>
  <c r="AZ539" i="48"/>
  <c r="AY539" i="48"/>
  <c r="AX539" i="48"/>
  <c r="AW539" i="48"/>
  <c r="AV539" i="48"/>
  <c r="AU539" i="48"/>
  <c r="AT539" i="48"/>
  <c r="AS539" i="48"/>
  <c r="AR539" i="48"/>
  <c r="AQ539" i="48"/>
  <c r="AP539" i="48"/>
  <c r="AO539" i="48"/>
  <c r="AN539" i="48"/>
  <c r="AM539" i="48"/>
  <c r="DL539" i="48" s="1"/>
  <c r="AL539" i="48"/>
  <c r="AK539" i="48"/>
  <c r="AJ539" i="48"/>
  <c r="AI539" i="48"/>
  <c r="DB539" i="48" s="1"/>
  <c r="AH539" i="48"/>
  <c r="AG539" i="48"/>
  <c r="AF539" i="48"/>
  <c r="AE539" i="48"/>
  <c r="AD539" i="48"/>
  <c r="AC539" i="48"/>
  <c r="AB539" i="48"/>
  <c r="AA539" i="48"/>
  <c r="Z539" i="48"/>
  <c r="CR539" i="48" s="1"/>
  <c r="Y539" i="48"/>
  <c r="X539" i="48"/>
  <c r="W539" i="48"/>
  <c r="V539" i="48"/>
  <c r="U539" i="48"/>
  <c r="T539" i="48"/>
  <c r="S539" i="48"/>
  <c r="R539" i="48"/>
  <c r="Q539" i="48"/>
  <c r="P539" i="48"/>
  <c r="O539" i="48"/>
  <c r="N539" i="48"/>
  <c r="M539" i="48"/>
  <c r="L539" i="48"/>
  <c r="K539" i="48"/>
  <c r="J539" i="48"/>
  <c r="CL539" i="48" s="1"/>
  <c r="I539" i="48"/>
  <c r="F539" i="48"/>
  <c r="E539" i="48"/>
  <c r="D539" i="48"/>
  <c r="C539" i="48"/>
  <c r="B539" i="48"/>
  <c r="A539" i="48"/>
  <c r="DM539" i="48" s="1"/>
  <c r="BT538" i="48"/>
  <c r="BS538" i="48"/>
  <c r="BR538" i="48"/>
  <c r="BQ538" i="48"/>
  <c r="BP538" i="48"/>
  <c r="BO538" i="48"/>
  <c r="BN538" i="48"/>
  <c r="BL538" i="48"/>
  <c r="BK538" i="48"/>
  <c r="BJ538" i="48"/>
  <c r="BI538" i="48"/>
  <c r="BH538" i="48"/>
  <c r="BG538" i="48"/>
  <c r="BF538" i="48"/>
  <c r="BE538" i="48"/>
  <c r="BD538" i="48"/>
  <c r="BC538" i="48"/>
  <c r="BB538" i="48"/>
  <c r="BA538" i="48"/>
  <c r="AZ538" i="48"/>
  <c r="AY538" i="48"/>
  <c r="AX538" i="48"/>
  <c r="AW538" i="48"/>
  <c r="AV538" i="48"/>
  <c r="AU538" i="48"/>
  <c r="AT538" i="48"/>
  <c r="AS538" i="48"/>
  <c r="AR538" i="48"/>
  <c r="AQ538" i="48"/>
  <c r="AP538" i="48"/>
  <c r="AO538" i="48"/>
  <c r="AN538" i="48"/>
  <c r="AM538" i="48"/>
  <c r="DL538" i="48" s="1"/>
  <c r="AL538" i="48"/>
  <c r="AK538" i="48"/>
  <c r="AJ538" i="48"/>
  <c r="AI538" i="48"/>
  <c r="DB538" i="48" s="1"/>
  <c r="AH538" i="48"/>
  <c r="AG538" i="48"/>
  <c r="AF538" i="48"/>
  <c r="AE538" i="48"/>
  <c r="AD538" i="48"/>
  <c r="AC538" i="48"/>
  <c r="AB538" i="48"/>
  <c r="AA538" i="48"/>
  <c r="Z538" i="48"/>
  <c r="CR538" i="48" s="1"/>
  <c r="Y538" i="48"/>
  <c r="X538" i="48"/>
  <c r="W538" i="48"/>
  <c r="V538" i="48"/>
  <c r="U538" i="48"/>
  <c r="T538" i="48"/>
  <c r="S538" i="48"/>
  <c r="R538" i="48"/>
  <c r="Q538" i="48"/>
  <c r="P538" i="48"/>
  <c r="O538" i="48"/>
  <c r="N538" i="48"/>
  <c r="M538" i="48"/>
  <c r="L538" i="48"/>
  <c r="K538" i="48"/>
  <c r="J538" i="48"/>
  <c r="DF538" i="48" s="1"/>
  <c r="I538" i="48"/>
  <c r="F538" i="48"/>
  <c r="E538" i="48"/>
  <c r="D538" i="48"/>
  <c r="C538" i="48"/>
  <c r="B538" i="48"/>
  <c r="A538" i="48"/>
  <c r="DM538" i="48" s="1"/>
  <c r="BT537" i="48"/>
  <c r="BS537" i="48"/>
  <c r="BR537" i="48"/>
  <c r="BQ537" i="48"/>
  <c r="BP537" i="48"/>
  <c r="BO537" i="48"/>
  <c r="BN537" i="48"/>
  <c r="BL537" i="48"/>
  <c r="BK537" i="48"/>
  <c r="BJ537" i="48"/>
  <c r="BI537" i="48"/>
  <c r="BH537" i="48"/>
  <c r="BG537" i="48"/>
  <c r="BF537" i="48"/>
  <c r="BE537" i="48"/>
  <c r="BD537" i="48"/>
  <c r="BC537" i="48"/>
  <c r="BB537" i="48"/>
  <c r="BA537" i="48"/>
  <c r="AZ537" i="48"/>
  <c r="AY537" i="48"/>
  <c r="AX537" i="48"/>
  <c r="AW537" i="48"/>
  <c r="AV537" i="48"/>
  <c r="AU537" i="48"/>
  <c r="AT537" i="48"/>
  <c r="AS537" i="48"/>
  <c r="AR537" i="48"/>
  <c r="AQ537" i="48"/>
  <c r="AP537" i="48"/>
  <c r="AO537" i="48"/>
  <c r="AN537" i="48"/>
  <c r="AM537" i="48"/>
  <c r="DL537" i="48" s="1"/>
  <c r="AL537" i="48"/>
  <c r="AK537" i="48"/>
  <c r="AJ537" i="48"/>
  <c r="AI537" i="48"/>
  <c r="AH537" i="48"/>
  <c r="AG537" i="48"/>
  <c r="AF537" i="48"/>
  <c r="AE537" i="48"/>
  <c r="AD537" i="48"/>
  <c r="AC537" i="48"/>
  <c r="AB537" i="48"/>
  <c r="AA537" i="48"/>
  <c r="Z537" i="48"/>
  <c r="CR537" i="48" s="1"/>
  <c r="Y537" i="48"/>
  <c r="X537" i="48"/>
  <c r="W537" i="48"/>
  <c r="V537" i="48"/>
  <c r="U537" i="48"/>
  <c r="T537" i="48"/>
  <c r="S537" i="48"/>
  <c r="R537" i="48"/>
  <c r="Q537" i="48"/>
  <c r="O537" i="48"/>
  <c r="N537" i="48"/>
  <c r="M537" i="48"/>
  <c r="L537" i="48"/>
  <c r="K537" i="48"/>
  <c r="J537" i="48"/>
  <c r="DF537" i="48" s="1"/>
  <c r="I537" i="48"/>
  <c r="F537" i="48"/>
  <c r="E537" i="48"/>
  <c r="D537" i="48"/>
  <c r="C537" i="48"/>
  <c r="B537" i="48"/>
  <c r="A537" i="48"/>
  <c r="DM537" i="48" s="1"/>
  <c r="BT536" i="48"/>
  <c r="BS536" i="48"/>
  <c r="BR536" i="48"/>
  <c r="BQ536" i="48"/>
  <c r="BP536" i="48"/>
  <c r="BO536" i="48"/>
  <c r="BN536" i="48"/>
  <c r="BL536" i="48"/>
  <c r="BK536" i="48"/>
  <c r="BJ536" i="48"/>
  <c r="BI536" i="48"/>
  <c r="BH536" i="48"/>
  <c r="BG536" i="48"/>
  <c r="BF536" i="48"/>
  <c r="BE536" i="48"/>
  <c r="BD536" i="48"/>
  <c r="BC536" i="48"/>
  <c r="BB536" i="48"/>
  <c r="BA536" i="48"/>
  <c r="AZ536" i="48"/>
  <c r="AY536" i="48"/>
  <c r="AX536" i="48"/>
  <c r="AW536" i="48"/>
  <c r="AV536" i="48"/>
  <c r="AU536" i="48"/>
  <c r="AT536" i="48"/>
  <c r="AS536" i="48"/>
  <c r="AR536" i="48"/>
  <c r="AQ536" i="48"/>
  <c r="AP536" i="48"/>
  <c r="AO536" i="48"/>
  <c r="AN536" i="48"/>
  <c r="AM536" i="48"/>
  <c r="DL536" i="48" s="1"/>
  <c r="AL536" i="48"/>
  <c r="AK536" i="48"/>
  <c r="AJ536" i="48"/>
  <c r="AI536" i="48"/>
  <c r="DB536" i="48" s="1"/>
  <c r="AH536" i="48"/>
  <c r="AG536" i="48"/>
  <c r="AF536" i="48"/>
  <c r="AE536" i="48"/>
  <c r="AD536" i="48"/>
  <c r="AC536" i="48"/>
  <c r="AB536" i="48"/>
  <c r="AA536" i="48"/>
  <c r="Z536" i="48"/>
  <c r="CR536" i="48" s="1"/>
  <c r="Y536" i="48"/>
  <c r="X536" i="48"/>
  <c r="W536" i="48"/>
  <c r="V536" i="48"/>
  <c r="U536" i="48"/>
  <c r="T536" i="48"/>
  <c r="S536" i="48"/>
  <c r="R536" i="48"/>
  <c r="Q536" i="48"/>
  <c r="O536" i="48"/>
  <c r="N536" i="48"/>
  <c r="M536" i="48"/>
  <c r="L536" i="48"/>
  <c r="K536" i="48"/>
  <c r="J536" i="48"/>
  <c r="CL536" i="48" s="1"/>
  <c r="I536" i="48"/>
  <c r="F536" i="48"/>
  <c r="E536" i="48"/>
  <c r="D536" i="48"/>
  <c r="C536" i="48"/>
  <c r="B536" i="48"/>
  <c r="A536" i="48"/>
  <c r="DM536" i="48" s="1"/>
  <c r="BT535" i="48"/>
  <c r="BS535" i="48"/>
  <c r="BR535" i="48"/>
  <c r="BQ535" i="48"/>
  <c r="BP535" i="48"/>
  <c r="BO535" i="48"/>
  <c r="BN535" i="48"/>
  <c r="BL535" i="48"/>
  <c r="BK535" i="48"/>
  <c r="BJ535" i="48"/>
  <c r="BI535" i="48"/>
  <c r="BH535" i="48"/>
  <c r="BG535" i="48"/>
  <c r="BF535" i="48"/>
  <c r="BE535" i="48"/>
  <c r="BD535" i="48"/>
  <c r="BC535" i="48"/>
  <c r="BB535" i="48"/>
  <c r="BA535" i="48"/>
  <c r="AZ535" i="48"/>
  <c r="AY535" i="48"/>
  <c r="AX535" i="48"/>
  <c r="AW535" i="48"/>
  <c r="AV535" i="48"/>
  <c r="AU535" i="48"/>
  <c r="AT535" i="48"/>
  <c r="AS535" i="48"/>
  <c r="AR535" i="48"/>
  <c r="AQ535" i="48"/>
  <c r="AP535" i="48"/>
  <c r="AO535" i="48"/>
  <c r="AN535" i="48"/>
  <c r="AM535" i="48"/>
  <c r="AL535" i="48"/>
  <c r="AK535" i="48"/>
  <c r="AJ535" i="48"/>
  <c r="AI535" i="48"/>
  <c r="DB535" i="48" s="1"/>
  <c r="AH535" i="48"/>
  <c r="AG535" i="48"/>
  <c r="AF535" i="48"/>
  <c r="AE535" i="48"/>
  <c r="AD535" i="48"/>
  <c r="AC535" i="48"/>
  <c r="AB535" i="48"/>
  <c r="AA535" i="48"/>
  <c r="Z535" i="48"/>
  <c r="CR535" i="48" s="1"/>
  <c r="Y535" i="48"/>
  <c r="X535" i="48"/>
  <c r="W535" i="48"/>
  <c r="V535" i="48"/>
  <c r="U535" i="48"/>
  <c r="T535" i="48"/>
  <c r="S535" i="48"/>
  <c r="R535" i="48"/>
  <c r="Q535" i="48"/>
  <c r="O535" i="48"/>
  <c r="N535" i="48"/>
  <c r="M535" i="48"/>
  <c r="L535" i="48"/>
  <c r="K535" i="48"/>
  <c r="J535" i="48"/>
  <c r="I535" i="48"/>
  <c r="F535" i="48"/>
  <c r="E535" i="48"/>
  <c r="D535" i="48"/>
  <c r="C535" i="48"/>
  <c r="B535" i="48"/>
  <c r="A535" i="48"/>
  <c r="DM535" i="48" s="1"/>
  <c r="BT534" i="48"/>
  <c r="BS534" i="48"/>
  <c r="BR534" i="48"/>
  <c r="BQ534" i="48"/>
  <c r="BP534" i="48"/>
  <c r="BO534" i="48"/>
  <c r="BN534" i="48"/>
  <c r="BL534" i="48"/>
  <c r="BK534" i="48"/>
  <c r="BJ534" i="48"/>
  <c r="BI534" i="48"/>
  <c r="BH534" i="48"/>
  <c r="BG534" i="48"/>
  <c r="BF534" i="48"/>
  <c r="BE534" i="48"/>
  <c r="BD534" i="48"/>
  <c r="BC534" i="48"/>
  <c r="BB534" i="48"/>
  <c r="BA534" i="48"/>
  <c r="AZ534" i="48"/>
  <c r="AY534" i="48"/>
  <c r="AX534" i="48"/>
  <c r="AW534" i="48"/>
  <c r="AV534" i="48"/>
  <c r="AU534" i="48"/>
  <c r="AT534" i="48"/>
  <c r="AS534" i="48"/>
  <c r="AR534" i="48"/>
  <c r="AQ534" i="48"/>
  <c r="AP534" i="48"/>
  <c r="AO534" i="48"/>
  <c r="AN534" i="48"/>
  <c r="AM534" i="48"/>
  <c r="DL534" i="48" s="1"/>
  <c r="AL534" i="48"/>
  <c r="AK534" i="48"/>
  <c r="AJ534" i="48"/>
  <c r="AI534" i="48"/>
  <c r="DB534" i="48" s="1"/>
  <c r="AH534" i="48"/>
  <c r="AG534" i="48"/>
  <c r="AF534" i="48"/>
  <c r="AE534" i="48"/>
  <c r="AD534" i="48"/>
  <c r="AC534" i="48"/>
  <c r="AB534" i="48"/>
  <c r="AA534" i="48"/>
  <c r="Z534" i="48"/>
  <c r="CR534" i="48" s="1"/>
  <c r="Y534" i="48"/>
  <c r="X534" i="48"/>
  <c r="W534" i="48"/>
  <c r="V534" i="48"/>
  <c r="U534" i="48"/>
  <c r="T534" i="48"/>
  <c r="S534" i="48"/>
  <c r="R534" i="48"/>
  <c r="Q534" i="48"/>
  <c r="O534" i="48"/>
  <c r="N534" i="48"/>
  <c r="M534" i="48"/>
  <c r="L534" i="48"/>
  <c r="K534" i="48"/>
  <c r="J534" i="48"/>
  <c r="I534" i="48"/>
  <c r="F534" i="48"/>
  <c r="E534" i="48"/>
  <c r="D534" i="48"/>
  <c r="C534" i="48"/>
  <c r="B534" i="48"/>
  <c r="A534" i="48"/>
  <c r="DM534" i="48" s="1"/>
  <c r="BT533" i="48"/>
  <c r="BS533" i="48"/>
  <c r="BR533" i="48"/>
  <c r="BQ533" i="48"/>
  <c r="BP533" i="48"/>
  <c r="BO533" i="48"/>
  <c r="BN533" i="48"/>
  <c r="BL533" i="48"/>
  <c r="BK533" i="48"/>
  <c r="BJ533" i="48"/>
  <c r="BI533" i="48"/>
  <c r="BH533" i="48"/>
  <c r="BG533" i="48"/>
  <c r="BF533" i="48"/>
  <c r="BE533" i="48"/>
  <c r="BD533" i="48"/>
  <c r="BC533" i="48"/>
  <c r="BB533" i="48"/>
  <c r="BA533" i="48"/>
  <c r="AZ533" i="48"/>
  <c r="AY533" i="48"/>
  <c r="AX533" i="48"/>
  <c r="AW533" i="48"/>
  <c r="AV533" i="48"/>
  <c r="AU533" i="48"/>
  <c r="AT533" i="48"/>
  <c r="AS533" i="48"/>
  <c r="AR533" i="48"/>
  <c r="AQ533" i="48"/>
  <c r="AP533" i="48"/>
  <c r="AO533" i="48"/>
  <c r="AN533" i="48"/>
  <c r="AM533" i="48"/>
  <c r="AL533" i="48"/>
  <c r="AK533" i="48"/>
  <c r="AJ533" i="48"/>
  <c r="AI533" i="48"/>
  <c r="AH533" i="48"/>
  <c r="AG533" i="48"/>
  <c r="AF533" i="48"/>
  <c r="AE533" i="48"/>
  <c r="AD533" i="48"/>
  <c r="AC533" i="48"/>
  <c r="AB533" i="48"/>
  <c r="AA533" i="48"/>
  <c r="Z533" i="48"/>
  <c r="CR533" i="48" s="1"/>
  <c r="Y533" i="48"/>
  <c r="X533" i="48"/>
  <c r="W533" i="48"/>
  <c r="V533" i="48"/>
  <c r="U533" i="48"/>
  <c r="T533" i="48"/>
  <c r="S533" i="48"/>
  <c r="R533" i="48"/>
  <c r="Q533" i="48"/>
  <c r="O533" i="48"/>
  <c r="N533" i="48"/>
  <c r="M533" i="48"/>
  <c r="L533" i="48"/>
  <c r="K533" i="48"/>
  <c r="J533" i="48"/>
  <c r="CL533" i="48" s="1"/>
  <c r="I533" i="48"/>
  <c r="F533" i="48"/>
  <c r="E533" i="48"/>
  <c r="D533" i="48"/>
  <c r="C533" i="48"/>
  <c r="B533" i="48"/>
  <c r="A533" i="48"/>
  <c r="DM533" i="48" s="1"/>
  <c r="BT532" i="48"/>
  <c r="BS532" i="48"/>
  <c r="BR532" i="48"/>
  <c r="BQ532" i="48"/>
  <c r="BP532" i="48"/>
  <c r="BO532" i="48"/>
  <c r="BN532" i="48"/>
  <c r="BL532" i="48"/>
  <c r="BK532" i="48"/>
  <c r="BJ532" i="48"/>
  <c r="BI532" i="48"/>
  <c r="BH532" i="48"/>
  <c r="BG532" i="48"/>
  <c r="BF532" i="48"/>
  <c r="BE532" i="48"/>
  <c r="BD532" i="48"/>
  <c r="BC532" i="48"/>
  <c r="BB532" i="48"/>
  <c r="BA532" i="48"/>
  <c r="AZ532" i="48"/>
  <c r="AY532" i="48"/>
  <c r="AX532" i="48"/>
  <c r="AW532" i="48"/>
  <c r="AV532" i="48"/>
  <c r="AU532" i="48"/>
  <c r="AT532" i="48"/>
  <c r="AS532" i="48"/>
  <c r="AR532" i="48"/>
  <c r="AQ532" i="48"/>
  <c r="AP532" i="48"/>
  <c r="AO532" i="48"/>
  <c r="AN532" i="48"/>
  <c r="AM532" i="48"/>
  <c r="DL532" i="48" s="1"/>
  <c r="AL532" i="48"/>
  <c r="AK532" i="48"/>
  <c r="AJ532" i="48"/>
  <c r="AI532" i="48"/>
  <c r="DB532" i="48" s="1"/>
  <c r="AH532" i="48"/>
  <c r="AG532" i="48"/>
  <c r="AF532" i="48"/>
  <c r="AE532" i="48"/>
  <c r="AD532" i="48"/>
  <c r="AC532" i="48"/>
  <c r="AB532" i="48"/>
  <c r="AA532" i="48"/>
  <c r="Z532" i="48"/>
  <c r="CR532" i="48" s="1"/>
  <c r="Y532" i="48"/>
  <c r="X532" i="48"/>
  <c r="W532" i="48"/>
  <c r="V532" i="48"/>
  <c r="U532" i="48"/>
  <c r="T532" i="48"/>
  <c r="S532" i="48"/>
  <c r="R532" i="48"/>
  <c r="Q532" i="48"/>
  <c r="P532" i="48"/>
  <c r="O532" i="48"/>
  <c r="N532" i="48"/>
  <c r="M532" i="48"/>
  <c r="L532" i="48"/>
  <c r="K532" i="48"/>
  <c r="J532" i="48"/>
  <c r="DF532" i="48" s="1"/>
  <c r="I532" i="48"/>
  <c r="F532" i="48"/>
  <c r="E532" i="48"/>
  <c r="D532" i="48"/>
  <c r="C532" i="48"/>
  <c r="B532" i="48"/>
  <c r="A532" i="48"/>
  <c r="DM532" i="48" s="1"/>
  <c r="BT531" i="48"/>
  <c r="BS531" i="48"/>
  <c r="BR531" i="48"/>
  <c r="BQ531" i="48"/>
  <c r="BP531" i="48"/>
  <c r="BO531" i="48"/>
  <c r="BN531" i="48"/>
  <c r="BL531" i="48"/>
  <c r="BK531" i="48"/>
  <c r="BJ531" i="48"/>
  <c r="BI531" i="48"/>
  <c r="BH531" i="48"/>
  <c r="BG531" i="48"/>
  <c r="BF531" i="48"/>
  <c r="BE531" i="48"/>
  <c r="BD531" i="48"/>
  <c r="BC531" i="48"/>
  <c r="BB531" i="48"/>
  <c r="BA531" i="48"/>
  <c r="AZ531" i="48"/>
  <c r="AY531" i="48"/>
  <c r="AX531" i="48"/>
  <c r="AW531" i="48"/>
  <c r="AV531" i="48"/>
  <c r="AU531" i="48"/>
  <c r="AT531" i="48"/>
  <c r="AS531" i="48"/>
  <c r="AR531" i="48"/>
  <c r="AQ531" i="48"/>
  <c r="AP531" i="48"/>
  <c r="AO531" i="48"/>
  <c r="AN531" i="48"/>
  <c r="AM531" i="48"/>
  <c r="DL531" i="48" s="1"/>
  <c r="AL531" i="48"/>
  <c r="AK531" i="48"/>
  <c r="AJ531" i="48"/>
  <c r="AI531" i="48"/>
  <c r="AH531" i="48"/>
  <c r="AG531" i="48"/>
  <c r="AF531" i="48"/>
  <c r="AE531" i="48"/>
  <c r="AD531" i="48"/>
  <c r="AC531" i="48"/>
  <c r="AB531" i="48"/>
  <c r="AA531" i="48"/>
  <c r="Z531" i="48"/>
  <c r="CR531" i="48" s="1"/>
  <c r="Y531" i="48"/>
  <c r="X531" i="48"/>
  <c r="W531" i="48"/>
  <c r="V531" i="48"/>
  <c r="U531" i="48"/>
  <c r="T531" i="48"/>
  <c r="S531" i="48"/>
  <c r="R531" i="48"/>
  <c r="Q531" i="48"/>
  <c r="P531" i="48"/>
  <c r="O531" i="48"/>
  <c r="N531" i="48"/>
  <c r="M531" i="48"/>
  <c r="L531" i="48"/>
  <c r="K531" i="48"/>
  <c r="J531" i="48"/>
  <c r="I531" i="48"/>
  <c r="F531" i="48"/>
  <c r="E531" i="48"/>
  <c r="D531" i="48"/>
  <c r="C531" i="48"/>
  <c r="B531" i="48"/>
  <c r="A531" i="48"/>
  <c r="DM531" i="48" s="1"/>
  <c r="BT530" i="48"/>
  <c r="BS530" i="48"/>
  <c r="BR530" i="48"/>
  <c r="BQ530" i="48"/>
  <c r="BP530" i="48"/>
  <c r="BO530" i="48"/>
  <c r="BN530" i="48"/>
  <c r="BL530" i="48"/>
  <c r="BK530" i="48"/>
  <c r="BJ530" i="48"/>
  <c r="BI530" i="48"/>
  <c r="BH530" i="48"/>
  <c r="BG530" i="48"/>
  <c r="BF530" i="48"/>
  <c r="BE530" i="48"/>
  <c r="BD530" i="48"/>
  <c r="BC530" i="48"/>
  <c r="BB530" i="48"/>
  <c r="BA530" i="48"/>
  <c r="AZ530" i="48"/>
  <c r="AY530" i="48"/>
  <c r="AX530" i="48"/>
  <c r="AW530" i="48"/>
  <c r="AV530" i="48"/>
  <c r="AU530" i="48"/>
  <c r="AT530" i="48"/>
  <c r="AS530" i="48"/>
  <c r="AR530" i="48"/>
  <c r="AQ530" i="48"/>
  <c r="AP530" i="48"/>
  <c r="AO530" i="48"/>
  <c r="AN530" i="48"/>
  <c r="AM530" i="48"/>
  <c r="DL530" i="48" s="1"/>
  <c r="AL530" i="48"/>
  <c r="AK530" i="48"/>
  <c r="AJ530" i="48"/>
  <c r="AI530" i="48"/>
  <c r="DB530" i="48" s="1"/>
  <c r="AH530" i="48"/>
  <c r="AG530" i="48"/>
  <c r="AF530" i="48"/>
  <c r="AE530" i="48"/>
  <c r="AD530" i="48"/>
  <c r="AC530" i="48"/>
  <c r="AB530" i="48"/>
  <c r="AA530" i="48"/>
  <c r="Z530" i="48"/>
  <c r="CR530" i="48" s="1"/>
  <c r="Y530" i="48"/>
  <c r="X530" i="48"/>
  <c r="W530" i="48"/>
  <c r="V530" i="48"/>
  <c r="U530" i="48"/>
  <c r="T530" i="48"/>
  <c r="S530" i="48"/>
  <c r="R530" i="48"/>
  <c r="Q530" i="48"/>
  <c r="P530" i="48"/>
  <c r="O530" i="48"/>
  <c r="N530" i="48"/>
  <c r="M530" i="48"/>
  <c r="L530" i="48"/>
  <c r="K530" i="48"/>
  <c r="J530" i="48"/>
  <c r="CL530" i="48" s="1"/>
  <c r="I530" i="48"/>
  <c r="F530" i="48"/>
  <c r="E530" i="48"/>
  <c r="D530" i="48"/>
  <c r="C530" i="48"/>
  <c r="B530" i="48"/>
  <c r="A530" i="48"/>
  <c r="DM530" i="48" s="1"/>
  <c r="BT529" i="48"/>
  <c r="BS529" i="48"/>
  <c r="BR529" i="48"/>
  <c r="BQ529" i="48"/>
  <c r="BP529" i="48"/>
  <c r="BO529" i="48"/>
  <c r="BN529" i="48"/>
  <c r="BL529" i="48"/>
  <c r="BK529" i="48"/>
  <c r="BJ529" i="48"/>
  <c r="BI529" i="48"/>
  <c r="BH529" i="48"/>
  <c r="BG529" i="48"/>
  <c r="BF529" i="48"/>
  <c r="BE529" i="48"/>
  <c r="BD529" i="48"/>
  <c r="BC529" i="48"/>
  <c r="BB529" i="48"/>
  <c r="BA529" i="48"/>
  <c r="AZ529" i="48"/>
  <c r="AY529" i="48"/>
  <c r="AX529" i="48"/>
  <c r="AW529" i="48"/>
  <c r="AV529" i="48"/>
  <c r="AU529" i="48"/>
  <c r="AT529" i="48"/>
  <c r="AS529" i="48"/>
  <c r="AR529" i="48"/>
  <c r="AQ529" i="48"/>
  <c r="AP529" i="48"/>
  <c r="AO529" i="48"/>
  <c r="AN529" i="48"/>
  <c r="AM529" i="48"/>
  <c r="DL529" i="48" s="1"/>
  <c r="AL529" i="48"/>
  <c r="AK529" i="48"/>
  <c r="AJ529" i="48"/>
  <c r="AI529" i="48"/>
  <c r="AH529" i="48"/>
  <c r="AG529" i="48"/>
  <c r="AF529" i="48"/>
  <c r="AE529" i="48"/>
  <c r="AD529" i="48"/>
  <c r="AC529" i="48"/>
  <c r="AB529" i="48"/>
  <c r="AA529" i="48"/>
  <c r="Z529" i="48"/>
  <c r="CR529" i="48" s="1"/>
  <c r="Y529" i="48"/>
  <c r="X529" i="48"/>
  <c r="W529" i="48"/>
  <c r="V529" i="48"/>
  <c r="U529" i="48"/>
  <c r="T529" i="48"/>
  <c r="S529" i="48"/>
  <c r="R529" i="48"/>
  <c r="Q529" i="48"/>
  <c r="O529" i="48"/>
  <c r="N529" i="48"/>
  <c r="M529" i="48"/>
  <c r="L529" i="48"/>
  <c r="K529" i="48"/>
  <c r="J529" i="48"/>
  <c r="I529" i="48"/>
  <c r="F529" i="48"/>
  <c r="E529" i="48"/>
  <c r="D529" i="48"/>
  <c r="C529" i="48"/>
  <c r="B529" i="48"/>
  <c r="A529" i="48"/>
  <c r="DM529" i="48" s="1"/>
  <c r="BT528" i="48"/>
  <c r="BS528" i="48"/>
  <c r="BR528" i="48"/>
  <c r="BQ528" i="48"/>
  <c r="BP528" i="48"/>
  <c r="BO528" i="48"/>
  <c r="BN528" i="48"/>
  <c r="BL528" i="48"/>
  <c r="BK528" i="48"/>
  <c r="BJ528" i="48"/>
  <c r="BI528" i="48"/>
  <c r="BH528" i="48"/>
  <c r="BG528" i="48"/>
  <c r="BF528" i="48"/>
  <c r="BE528" i="48"/>
  <c r="BD528" i="48"/>
  <c r="BC528" i="48"/>
  <c r="BB528" i="48"/>
  <c r="BA528" i="48"/>
  <c r="AZ528" i="48"/>
  <c r="AY528" i="48"/>
  <c r="AX528" i="48"/>
  <c r="AW528" i="48"/>
  <c r="AV528" i="48"/>
  <c r="AU528" i="48"/>
  <c r="AT528" i="48"/>
  <c r="AS528" i="48"/>
  <c r="AR528" i="48"/>
  <c r="AQ528" i="48"/>
  <c r="AP528" i="48"/>
  <c r="AO528" i="48"/>
  <c r="AN528" i="48"/>
  <c r="AM528" i="48"/>
  <c r="AL528" i="48"/>
  <c r="AK528" i="48"/>
  <c r="AJ528" i="48"/>
  <c r="AI528" i="48"/>
  <c r="DB528" i="48" s="1"/>
  <c r="AH528" i="48"/>
  <c r="AG528" i="48"/>
  <c r="AF528" i="48"/>
  <c r="AE528" i="48"/>
  <c r="AD528" i="48"/>
  <c r="AC528" i="48"/>
  <c r="AB528" i="48"/>
  <c r="AA528" i="48"/>
  <c r="Z528" i="48"/>
  <c r="CR528" i="48" s="1"/>
  <c r="Y528" i="48"/>
  <c r="X528" i="48"/>
  <c r="W528" i="48"/>
  <c r="V528" i="48"/>
  <c r="U528" i="48"/>
  <c r="T528" i="48"/>
  <c r="S528" i="48"/>
  <c r="R528" i="48"/>
  <c r="Q528" i="48"/>
  <c r="O528" i="48"/>
  <c r="N528" i="48"/>
  <c r="M528" i="48"/>
  <c r="L528" i="48"/>
  <c r="K528" i="48"/>
  <c r="J528" i="48"/>
  <c r="I528" i="48"/>
  <c r="F528" i="48"/>
  <c r="E528" i="48"/>
  <c r="D528" i="48"/>
  <c r="C528" i="48"/>
  <c r="B528" i="48"/>
  <c r="A528" i="48"/>
  <c r="BT527" i="48"/>
  <c r="BS527" i="48"/>
  <c r="BR527" i="48"/>
  <c r="BQ527" i="48"/>
  <c r="BP527" i="48"/>
  <c r="BO527" i="48"/>
  <c r="BN527" i="48"/>
  <c r="BL527" i="48"/>
  <c r="BK527" i="48"/>
  <c r="BJ527" i="48"/>
  <c r="BI527" i="48"/>
  <c r="BH527" i="48"/>
  <c r="BG527" i="48"/>
  <c r="BF527" i="48"/>
  <c r="BE527" i="48"/>
  <c r="BD527" i="48"/>
  <c r="BC527" i="48"/>
  <c r="BB527" i="48"/>
  <c r="BA527" i="48"/>
  <c r="AZ527" i="48"/>
  <c r="AY527" i="48"/>
  <c r="AX527" i="48"/>
  <c r="AW527" i="48"/>
  <c r="AV527" i="48"/>
  <c r="AU527" i="48"/>
  <c r="AT527" i="48"/>
  <c r="AS527" i="48"/>
  <c r="AR527" i="48"/>
  <c r="AQ527" i="48"/>
  <c r="AP527" i="48"/>
  <c r="AO527" i="48"/>
  <c r="AN527" i="48"/>
  <c r="AM527" i="48"/>
  <c r="DL527" i="48" s="1"/>
  <c r="AL527" i="48"/>
  <c r="AK527" i="48"/>
  <c r="AJ527" i="48"/>
  <c r="AI527" i="48"/>
  <c r="CZ527" i="48" s="1"/>
  <c r="EI527" i="48" s="1"/>
  <c r="AH527" i="48"/>
  <c r="AG527" i="48"/>
  <c r="AF527" i="48"/>
  <c r="AE527" i="48"/>
  <c r="AD527" i="48"/>
  <c r="AC527" i="48"/>
  <c r="AB527" i="48"/>
  <c r="AA527" i="48"/>
  <c r="Z527" i="48"/>
  <c r="CR527" i="48" s="1"/>
  <c r="Y527" i="48"/>
  <c r="X527" i="48"/>
  <c r="W527" i="48"/>
  <c r="V527" i="48"/>
  <c r="U527" i="48"/>
  <c r="T527" i="48"/>
  <c r="S527" i="48"/>
  <c r="R527" i="48"/>
  <c r="Q527" i="48"/>
  <c r="O527" i="48"/>
  <c r="N527" i="48"/>
  <c r="M527" i="48"/>
  <c r="L527" i="48"/>
  <c r="K527" i="48"/>
  <c r="J527" i="48"/>
  <c r="DF527" i="48" s="1"/>
  <c r="I527" i="48"/>
  <c r="F527" i="48"/>
  <c r="E527" i="48"/>
  <c r="D527" i="48"/>
  <c r="C527" i="48"/>
  <c r="B527" i="48"/>
  <c r="A527" i="48"/>
  <c r="DM527" i="48" s="1"/>
  <c r="BT526" i="48"/>
  <c r="BS526" i="48"/>
  <c r="BR526" i="48"/>
  <c r="BQ526" i="48"/>
  <c r="BP526" i="48"/>
  <c r="BO526" i="48"/>
  <c r="BN526" i="48"/>
  <c r="BL526" i="48"/>
  <c r="BK526" i="48"/>
  <c r="BJ526" i="48"/>
  <c r="BI526" i="48"/>
  <c r="BH526" i="48"/>
  <c r="BG526" i="48"/>
  <c r="BF526" i="48"/>
  <c r="BE526" i="48"/>
  <c r="BD526" i="48"/>
  <c r="BC526" i="48"/>
  <c r="BB526" i="48"/>
  <c r="BA526" i="48"/>
  <c r="AZ526" i="48"/>
  <c r="AY526" i="48"/>
  <c r="AX526" i="48"/>
  <c r="AW526" i="48"/>
  <c r="AV526" i="48"/>
  <c r="AU526" i="48"/>
  <c r="AT526" i="48"/>
  <c r="AS526" i="48"/>
  <c r="AR526" i="48"/>
  <c r="AQ526" i="48"/>
  <c r="AP526" i="48"/>
  <c r="AO526" i="48"/>
  <c r="AN526" i="48"/>
  <c r="AM526" i="48"/>
  <c r="DL526" i="48" s="1"/>
  <c r="AL526" i="48"/>
  <c r="AK526" i="48"/>
  <c r="AJ526" i="48"/>
  <c r="AI526" i="48"/>
  <c r="AH526" i="48"/>
  <c r="AG526" i="48"/>
  <c r="AF526" i="48"/>
  <c r="AE526" i="48"/>
  <c r="AD526" i="48"/>
  <c r="AC526" i="48"/>
  <c r="AB526" i="48"/>
  <c r="AA526" i="48"/>
  <c r="Z526" i="48"/>
  <c r="CR526" i="48" s="1"/>
  <c r="Y526" i="48"/>
  <c r="X526" i="48"/>
  <c r="W526" i="48"/>
  <c r="V526" i="48"/>
  <c r="U526" i="48"/>
  <c r="T526" i="48"/>
  <c r="S526" i="48"/>
  <c r="R526" i="48"/>
  <c r="Q526" i="48"/>
  <c r="O526" i="48"/>
  <c r="N526" i="48"/>
  <c r="M526" i="48"/>
  <c r="L526" i="48"/>
  <c r="K526" i="48"/>
  <c r="J526" i="48"/>
  <c r="CL526" i="48" s="1"/>
  <c r="I526" i="48"/>
  <c r="F526" i="48"/>
  <c r="E526" i="48"/>
  <c r="D526" i="48"/>
  <c r="C526" i="48"/>
  <c r="B526" i="48"/>
  <c r="A526" i="48"/>
  <c r="DM526" i="48" s="1"/>
  <c r="BT525" i="48"/>
  <c r="BS525" i="48"/>
  <c r="BR525" i="48"/>
  <c r="BQ525" i="48"/>
  <c r="BP525" i="48"/>
  <c r="BO525" i="48"/>
  <c r="BN525" i="48"/>
  <c r="BL525" i="48"/>
  <c r="BK525" i="48"/>
  <c r="BJ525" i="48"/>
  <c r="BI525" i="48"/>
  <c r="BH525" i="48"/>
  <c r="BG525" i="48"/>
  <c r="BF525" i="48"/>
  <c r="BE525" i="48"/>
  <c r="BD525" i="48"/>
  <c r="BC525" i="48"/>
  <c r="BB525" i="48"/>
  <c r="BA525" i="48"/>
  <c r="AZ525" i="48"/>
  <c r="AY525" i="48"/>
  <c r="AX525" i="48"/>
  <c r="AW525" i="48"/>
  <c r="AV525" i="48"/>
  <c r="AU525" i="48"/>
  <c r="AT525" i="48"/>
  <c r="AS525" i="48"/>
  <c r="AR525" i="48"/>
  <c r="AQ525" i="48"/>
  <c r="AP525" i="48"/>
  <c r="AO525" i="48"/>
  <c r="AN525" i="48"/>
  <c r="AM525" i="48"/>
  <c r="DL525" i="48" s="1"/>
  <c r="AL525" i="48"/>
  <c r="AK525" i="48"/>
  <c r="AJ525" i="48"/>
  <c r="AI525" i="48"/>
  <c r="DB525" i="48" s="1"/>
  <c r="AH525" i="48"/>
  <c r="AG525" i="48"/>
  <c r="AF525" i="48"/>
  <c r="AE525" i="48"/>
  <c r="AD525" i="48"/>
  <c r="AC525" i="48"/>
  <c r="AB525" i="48"/>
  <c r="AA525" i="48"/>
  <c r="Z525" i="48"/>
  <c r="CR525" i="48" s="1"/>
  <c r="Y525" i="48"/>
  <c r="X525" i="48"/>
  <c r="W525" i="48"/>
  <c r="V525" i="48"/>
  <c r="U525" i="48"/>
  <c r="T525" i="48"/>
  <c r="S525" i="48"/>
  <c r="R525" i="48"/>
  <c r="Q525" i="48"/>
  <c r="O525" i="48"/>
  <c r="N525" i="48"/>
  <c r="M525" i="48"/>
  <c r="L525" i="48"/>
  <c r="K525" i="48"/>
  <c r="J525" i="48"/>
  <c r="I525" i="48"/>
  <c r="F525" i="48"/>
  <c r="E525" i="48"/>
  <c r="D525" i="48"/>
  <c r="C525" i="48"/>
  <c r="B525" i="48"/>
  <c r="A525" i="48"/>
  <c r="DM525" i="48" s="1"/>
  <c r="BT524" i="48"/>
  <c r="BS524" i="48"/>
  <c r="BR524" i="48"/>
  <c r="BQ524" i="48"/>
  <c r="BP524" i="48"/>
  <c r="BO524" i="48"/>
  <c r="BN524" i="48"/>
  <c r="BL524" i="48"/>
  <c r="BK524" i="48"/>
  <c r="BJ524" i="48"/>
  <c r="BI524" i="48"/>
  <c r="BH524" i="48"/>
  <c r="BG524" i="48"/>
  <c r="BF524" i="48"/>
  <c r="BE524" i="48"/>
  <c r="BD524" i="48"/>
  <c r="BC524" i="48"/>
  <c r="BB524" i="48"/>
  <c r="BA524" i="48"/>
  <c r="AZ524" i="48"/>
  <c r="AY524" i="48"/>
  <c r="AX524" i="48"/>
  <c r="AW524" i="48"/>
  <c r="AV524" i="48"/>
  <c r="AU524" i="48"/>
  <c r="AT524" i="48"/>
  <c r="AS524" i="48"/>
  <c r="AR524" i="48"/>
  <c r="AQ524" i="48"/>
  <c r="AP524" i="48"/>
  <c r="AO524" i="48"/>
  <c r="AN524" i="48"/>
  <c r="AM524" i="48"/>
  <c r="DL524" i="48" s="1"/>
  <c r="AL524" i="48"/>
  <c r="AK524" i="48"/>
  <c r="AJ524" i="48"/>
  <c r="AI524" i="48"/>
  <c r="DB524" i="48" s="1"/>
  <c r="AH524" i="48"/>
  <c r="AG524" i="48"/>
  <c r="AF524" i="48"/>
  <c r="AE524" i="48"/>
  <c r="AD524" i="48"/>
  <c r="AC524" i="48"/>
  <c r="AB524" i="48"/>
  <c r="AA524" i="48"/>
  <c r="Z524" i="48"/>
  <c r="CR524" i="48" s="1"/>
  <c r="Y524" i="48"/>
  <c r="X524" i="48"/>
  <c r="W524" i="48"/>
  <c r="V524" i="48"/>
  <c r="U524" i="48"/>
  <c r="T524" i="48"/>
  <c r="S524" i="48"/>
  <c r="R524" i="48"/>
  <c r="Q524" i="48"/>
  <c r="P524" i="48"/>
  <c r="O524" i="48"/>
  <c r="N524" i="48"/>
  <c r="M524" i="48"/>
  <c r="L524" i="48"/>
  <c r="K524" i="48"/>
  <c r="J524" i="48"/>
  <c r="CL524" i="48" s="1"/>
  <c r="I524" i="48"/>
  <c r="F524" i="48"/>
  <c r="E524" i="48"/>
  <c r="D524" i="48"/>
  <c r="C524" i="48"/>
  <c r="B524" i="48"/>
  <c r="A524" i="48"/>
  <c r="DM524" i="48" s="1"/>
  <c r="BT523" i="48"/>
  <c r="BS523" i="48"/>
  <c r="BR523" i="48"/>
  <c r="BQ523" i="48"/>
  <c r="BP523" i="48"/>
  <c r="BO523" i="48"/>
  <c r="BN523" i="48"/>
  <c r="BL523" i="48"/>
  <c r="BK523" i="48"/>
  <c r="BJ523" i="48"/>
  <c r="BI523" i="48"/>
  <c r="BH523" i="48"/>
  <c r="BG523" i="48"/>
  <c r="BF523" i="48"/>
  <c r="BE523" i="48"/>
  <c r="BD523" i="48"/>
  <c r="BC523" i="48"/>
  <c r="BB523" i="48"/>
  <c r="BA523" i="48"/>
  <c r="AZ523" i="48"/>
  <c r="AY523" i="48"/>
  <c r="AX523" i="48"/>
  <c r="AW523" i="48"/>
  <c r="AV523" i="48"/>
  <c r="AU523" i="48"/>
  <c r="AT523" i="48"/>
  <c r="AS523" i="48"/>
  <c r="AR523" i="48"/>
  <c r="AQ523" i="48"/>
  <c r="AP523" i="48"/>
  <c r="AO523" i="48"/>
  <c r="AN523" i="48"/>
  <c r="AM523" i="48"/>
  <c r="AL523" i="48"/>
  <c r="AK523" i="48"/>
  <c r="AJ523" i="48"/>
  <c r="AI523" i="48"/>
  <c r="DB523" i="48" s="1"/>
  <c r="AH523" i="48"/>
  <c r="AG523" i="48"/>
  <c r="AF523" i="48"/>
  <c r="AE523" i="48"/>
  <c r="AD523" i="48"/>
  <c r="AC523" i="48"/>
  <c r="AB523" i="48"/>
  <c r="AA523" i="48"/>
  <c r="Z523" i="48"/>
  <c r="CR523" i="48" s="1"/>
  <c r="Y523" i="48"/>
  <c r="X523" i="48"/>
  <c r="W523" i="48"/>
  <c r="V523" i="48"/>
  <c r="U523" i="48"/>
  <c r="T523" i="48"/>
  <c r="S523" i="48"/>
  <c r="R523" i="48"/>
  <c r="Q523" i="48"/>
  <c r="P523" i="48"/>
  <c r="N523" i="48"/>
  <c r="M523" i="48"/>
  <c r="L523" i="48"/>
  <c r="K523" i="48"/>
  <c r="J523" i="48"/>
  <c r="CL523" i="48" s="1"/>
  <c r="I523" i="48"/>
  <c r="F523" i="48"/>
  <c r="E523" i="48"/>
  <c r="D523" i="48"/>
  <c r="C523" i="48"/>
  <c r="B523" i="48"/>
  <c r="A523" i="48"/>
  <c r="DM523" i="48" s="1"/>
  <c r="BT522" i="48"/>
  <c r="BS522" i="48"/>
  <c r="BR522" i="48"/>
  <c r="BQ522" i="48"/>
  <c r="BP522" i="48"/>
  <c r="BO522" i="48"/>
  <c r="BN522" i="48"/>
  <c r="BL522" i="48"/>
  <c r="BK522" i="48"/>
  <c r="BJ522" i="48"/>
  <c r="BI522" i="48"/>
  <c r="BH522" i="48"/>
  <c r="BG522" i="48"/>
  <c r="BF522" i="48"/>
  <c r="BE522" i="48"/>
  <c r="BD522" i="48"/>
  <c r="BC522" i="48"/>
  <c r="BB522" i="48"/>
  <c r="BA522" i="48"/>
  <c r="AZ522" i="48"/>
  <c r="AY522" i="48"/>
  <c r="AX522" i="48"/>
  <c r="AW522" i="48"/>
  <c r="AV522" i="48"/>
  <c r="AU522" i="48"/>
  <c r="AT522" i="48"/>
  <c r="AS522" i="48"/>
  <c r="AR522" i="48"/>
  <c r="AQ522" i="48"/>
  <c r="AP522" i="48"/>
  <c r="AO522" i="48"/>
  <c r="AN522" i="48"/>
  <c r="AM522" i="48"/>
  <c r="DL522" i="48" s="1"/>
  <c r="AL522" i="48"/>
  <c r="AK522" i="48"/>
  <c r="AJ522" i="48"/>
  <c r="AI522" i="48"/>
  <c r="AH522" i="48"/>
  <c r="AG522" i="48"/>
  <c r="AF522" i="48"/>
  <c r="AE522" i="48"/>
  <c r="AD522" i="48"/>
  <c r="AC522" i="48"/>
  <c r="AB522" i="48"/>
  <c r="AA522" i="48"/>
  <c r="Z522" i="48"/>
  <c r="CR522" i="48" s="1"/>
  <c r="Y522" i="48"/>
  <c r="X522" i="48"/>
  <c r="W522" i="48"/>
  <c r="V522" i="48"/>
  <c r="U522" i="48"/>
  <c r="T522" i="48"/>
  <c r="S522" i="48"/>
  <c r="R522" i="48"/>
  <c r="Q522" i="48"/>
  <c r="P522" i="48"/>
  <c r="O522" i="48"/>
  <c r="N522" i="48"/>
  <c r="M522" i="48"/>
  <c r="L522" i="48"/>
  <c r="K522" i="48"/>
  <c r="J522" i="48"/>
  <c r="I522" i="48"/>
  <c r="F522" i="48"/>
  <c r="E522" i="48"/>
  <c r="D522" i="48"/>
  <c r="C522" i="48"/>
  <c r="B522" i="48"/>
  <c r="A522" i="48"/>
  <c r="DM522" i="48" s="1"/>
  <c r="BT521" i="48"/>
  <c r="BS521" i="48"/>
  <c r="BR521" i="48"/>
  <c r="BQ521" i="48"/>
  <c r="BP521" i="48"/>
  <c r="BO521" i="48"/>
  <c r="BN521" i="48"/>
  <c r="BL521" i="48"/>
  <c r="BK521" i="48"/>
  <c r="BJ521" i="48"/>
  <c r="BI521" i="48"/>
  <c r="BH521" i="48"/>
  <c r="BG521" i="48"/>
  <c r="BF521" i="48"/>
  <c r="BE521" i="48"/>
  <c r="BD521" i="48"/>
  <c r="BC521" i="48"/>
  <c r="BB521" i="48"/>
  <c r="BA521" i="48"/>
  <c r="AZ521" i="48"/>
  <c r="AY521" i="48"/>
  <c r="AX521" i="48"/>
  <c r="AW521" i="48"/>
  <c r="AV521" i="48"/>
  <c r="AU521" i="48"/>
  <c r="AT521" i="48"/>
  <c r="AS521" i="48"/>
  <c r="AR521" i="48"/>
  <c r="AQ521" i="48"/>
  <c r="AP521" i="48"/>
  <c r="AO521" i="48"/>
  <c r="AN521" i="48"/>
  <c r="AM521" i="48"/>
  <c r="DL521" i="48" s="1"/>
  <c r="AL521" i="48"/>
  <c r="AK521" i="48"/>
  <c r="AJ521" i="48"/>
  <c r="AI521" i="48"/>
  <c r="CZ521" i="48" s="1"/>
  <c r="EI521" i="48" s="1"/>
  <c r="AH521" i="48"/>
  <c r="AG521" i="48"/>
  <c r="AF521" i="48"/>
  <c r="AE521" i="48"/>
  <c r="AD521" i="48"/>
  <c r="AC521" i="48"/>
  <c r="AB521" i="48"/>
  <c r="AA521" i="48"/>
  <c r="Z521" i="48"/>
  <c r="CR521" i="48" s="1"/>
  <c r="Y521" i="48"/>
  <c r="CQ521" i="48" s="1"/>
  <c r="X521" i="48"/>
  <c r="W521" i="48"/>
  <c r="V521" i="48"/>
  <c r="U521" i="48"/>
  <c r="T521" i="48"/>
  <c r="S521" i="48"/>
  <c r="R521" i="48"/>
  <c r="Q521" i="48"/>
  <c r="O521" i="48"/>
  <c r="N521" i="48"/>
  <c r="M521" i="48"/>
  <c r="L521" i="48"/>
  <c r="K521" i="48"/>
  <c r="J521" i="48"/>
  <c r="CL521" i="48" s="1"/>
  <c r="I521" i="48"/>
  <c r="F521" i="48"/>
  <c r="E521" i="48"/>
  <c r="D521" i="48"/>
  <c r="C521" i="48"/>
  <c r="B521" i="48"/>
  <c r="A521" i="48"/>
  <c r="DM521" i="48" s="1"/>
  <c r="BT520" i="48"/>
  <c r="BS520" i="48"/>
  <c r="BR520" i="48"/>
  <c r="BQ520" i="48"/>
  <c r="BP520" i="48"/>
  <c r="BO520" i="48"/>
  <c r="BN520" i="48"/>
  <c r="BL520" i="48"/>
  <c r="BK520" i="48"/>
  <c r="BJ520" i="48"/>
  <c r="BI520" i="48"/>
  <c r="BH520" i="48"/>
  <c r="BG520" i="48"/>
  <c r="BF520" i="48"/>
  <c r="BE520" i="48"/>
  <c r="BD520" i="48"/>
  <c r="BC520" i="48"/>
  <c r="BB520" i="48"/>
  <c r="BA520" i="48"/>
  <c r="AZ520" i="48"/>
  <c r="AY520" i="48"/>
  <c r="AX520" i="48"/>
  <c r="AW520" i="48"/>
  <c r="AV520" i="48"/>
  <c r="AU520" i="48"/>
  <c r="AT520" i="48"/>
  <c r="AS520" i="48"/>
  <c r="AR520" i="48"/>
  <c r="AQ520" i="48"/>
  <c r="AP520" i="48"/>
  <c r="AO520" i="48"/>
  <c r="AN520" i="48"/>
  <c r="AM520" i="48"/>
  <c r="DL520" i="48" s="1"/>
  <c r="AL520" i="48"/>
  <c r="AK520" i="48"/>
  <c r="AJ520" i="48"/>
  <c r="AI520" i="48"/>
  <c r="AH520" i="48"/>
  <c r="AG520" i="48"/>
  <c r="AF520" i="48"/>
  <c r="AE520" i="48"/>
  <c r="AD520" i="48"/>
  <c r="AC520" i="48"/>
  <c r="AB520" i="48"/>
  <c r="AA520" i="48"/>
  <c r="Z520" i="48"/>
  <c r="CR520" i="48" s="1"/>
  <c r="Y520" i="48"/>
  <c r="CQ520" i="48" s="1"/>
  <c r="X520" i="48"/>
  <c r="W520" i="48"/>
  <c r="V520" i="48"/>
  <c r="U520" i="48"/>
  <c r="T520" i="48"/>
  <c r="S520" i="48"/>
  <c r="R520" i="48"/>
  <c r="Q520" i="48"/>
  <c r="O520" i="48"/>
  <c r="N520" i="48"/>
  <c r="M520" i="48"/>
  <c r="L520" i="48"/>
  <c r="K520" i="48"/>
  <c r="J520" i="48"/>
  <c r="CL520" i="48" s="1"/>
  <c r="I520" i="48"/>
  <c r="F520" i="48"/>
  <c r="E520" i="48"/>
  <c r="D520" i="48"/>
  <c r="C520" i="48"/>
  <c r="B520" i="48"/>
  <c r="A520" i="48"/>
  <c r="DM520" i="48" s="1"/>
  <c r="BT519" i="48"/>
  <c r="BS519" i="48"/>
  <c r="BR519" i="48"/>
  <c r="BQ519" i="48"/>
  <c r="BP519" i="48"/>
  <c r="BO519" i="48"/>
  <c r="BN519" i="48"/>
  <c r="BL519" i="48"/>
  <c r="BK519" i="48"/>
  <c r="BJ519" i="48"/>
  <c r="BI519" i="48"/>
  <c r="BH519" i="48"/>
  <c r="BG519" i="48"/>
  <c r="BF519" i="48"/>
  <c r="BE519" i="48"/>
  <c r="BD519" i="48"/>
  <c r="BC519" i="48"/>
  <c r="BB519" i="48"/>
  <c r="BA519" i="48"/>
  <c r="AZ519" i="48"/>
  <c r="AY519" i="48"/>
  <c r="AX519" i="48"/>
  <c r="AW519" i="48"/>
  <c r="AV519" i="48"/>
  <c r="AU519" i="48"/>
  <c r="AT519" i="48"/>
  <c r="AS519" i="48"/>
  <c r="AR519" i="48"/>
  <c r="AQ519" i="48"/>
  <c r="AP519" i="48"/>
  <c r="AO519" i="48"/>
  <c r="AN519" i="48"/>
  <c r="AM519" i="48"/>
  <c r="AL519" i="48"/>
  <c r="AK519" i="48"/>
  <c r="AJ519" i="48"/>
  <c r="AI519" i="48"/>
  <c r="CZ519" i="48" s="1"/>
  <c r="EH519" i="48" s="1"/>
  <c r="AH519" i="48"/>
  <c r="AG519" i="48"/>
  <c r="AF519" i="48"/>
  <c r="AE519" i="48"/>
  <c r="AD519" i="48"/>
  <c r="AC519" i="48"/>
  <c r="AB519" i="48"/>
  <c r="AA519" i="48"/>
  <c r="Z519" i="48"/>
  <c r="CR519" i="48" s="1"/>
  <c r="Y519" i="48"/>
  <c r="CQ519" i="48" s="1"/>
  <c r="X519" i="48"/>
  <c r="W519" i="48"/>
  <c r="V519" i="48"/>
  <c r="U519" i="48"/>
  <c r="T519" i="48"/>
  <c r="S519" i="48"/>
  <c r="R519" i="48"/>
  <c r="Q519" i="48"/>
  <c r="O519" i="48"/>
  <c r="N519" i="48"/>
  <c r="M519" i="48"/>
  <c r="L519" i="48"/>
  <c r="K519" i="48"/>
  <c r="J519" i="48"/>
  <c r="I519" i="48"/>
  <c r="F519" i="48"/>
  <c r="E519" i="48"/>
  <c r="D519" i="48"/>
  <c r="C519" i="48"/>
  <c r="B519" i="48"/>
  <c r="A519" i="48"/>
  <c r="DM519" i="48" s="1"/>
  <c r="BT518" i="48"/>
  <c r="BS518" i="48"/>
  <c r="BR518" i="48"/>
  <c r="BQ518" i="48"/>
  <c r="BP518" i="48"/>
  <c r="BO518" i="48"/>
  <c r="BN518" i="48"/>
  <c r="BL518" i="48"/>
  <c r="BK518" i="48"/>
  <c r="BJ518" i="48"/>
  <c r="BI518" i="48"/>
  <c r="BH518" i="48"/>
  <c r="BG518" i="48"/>
  <c r="BF518" i="48"/>
  <c r="BE518" i="48"/>
  <c r="BD518" i="48"/>
  <c r="BC518" i="48"/>
  <c r="BB518" i="48"/>
  <c r="BA518" i="48"/>
  <c r="AZ518" i="48"/>
  <c r="AY518" i="48"/>
  <c r="AX518" i="48"/>
  <c r="AW518" i="48"/>
  <c r="AV518" i="48"/>
  <c r="AU518" i="48"/>
  <c r="AT518" i="48"/>
  <c r="AS518" i="48"/>
  <c r="AR518" i="48"/>
  <c r="AQ518" i="48"/>
  <c r="AP518" i="48"/>
  <c r="AO518" i="48"/>
  <c r="AN518" i="48"/>
  <c r="AM518" i="48"/>
  <c r="DL518" i="48" s="1"/>
  <c r="AL518" i="48"/>
  <c r="AK518" i="48"/>
  <c r="AJ518" i="48"/>
  <c r="AI518" i="48"/>
  <c r="AH518" i="48"/>
  <c r="AG518" i="48"/>
  <c r="AF518" i="48"/>
  <c r="AE518" i="48"/>
  <c r="AD518" i="48"/>
  <c r="AC518" i="48"/>
  <c r="AB518" i="48"/>
  <c r="AA518" i="48"/>
  <c r="Z518" i="48"/>
  <c r="CR518" i="48" s="1"/>
  <c r="Y518" i="48"/>
  <c r="X518" i="48"/>
  <c r="W518" i="48"/>
  <c r="V518" i="48"/>
  <c r="U518" i="48"/>
  <c r="T518" i="48"/>
  <c r="S518" i="48"/>
  <c r="R518" i="48"/>
  <c r="Q518" i="48"/>
  <c r="O518" i="48"/>
  <c r="N518" i="48"/>
  <c r="M518" i="48"/>
  <c r="L518" i="48"/>
  <c r="K518" i="48"/>
  <c r="J518" i="48"/>
  <c r="CL518" i="48" s="1"/>
  <c r="I518" i="48"/>
  <c r="F518" i="48"/>
  <c r="E518" i="48"/>
  <c r="D518" i="48"/>
  <c r="C518" i="48"/>
  <c r="B518" i="48"/>
  <c r="A518" i="48"/>
  <c r="DM518" i="48" s="1"/>
  <c r="BT517" i="48"/>
  <c r="BS517" i="48"/>
  <c r="BR517" i="48"/>
  <c r="BQ517" i="48"/>
  <c r="BP517" i="48"/>
  <c r="BO517" i="48"/>
  <c r="BN517" i="48"/>
  <c r="BL517" i="48"/>
  <c r="BK517" i="48"/>
  <c r="BJ517" i="48"/>
  <c r="BI517" i="48"/>
  <c r="BH517" i="48"/>
  <c r="BG517" i="48"/>
  <c r="BF517" i="48"/>
  <c r="BE517" i="48"/>
  <c r="BD517" i="48"/>
  <c r="BC517" i="48"/>
  <c r="BB517" i="48"/>
  <c r="BA517" i="48"/>
  <c r="AZ517" i="48"/>
  <c r="AY517" i="48"/>
  <c r="AX517" i="48"/>
  <c r="AW517" i="48"/>
  <c r="AV517" i="48"/>
  <c r="AU517" i="48"/>
  <c r="AT517" i="48"/>
  <c r="AS517" i="48"/>
  <c r="AR517" i="48"/>
  <c r="AQ517" i="48"/>
  <c r="AP517" i="48"/>
  <c r="AO517" i="48"/>
  <c r="AN517" i="48"/>
  <c r="AM517" i="48"/>
  <c r="DL517" i="48" s="1"/>
  <c r="AL517" i="48"/>
  <c r="AK517" i="48"/>
  <c r="AJ517" i="48"/>
  <c r="AI517" i="48"/>
  <c r="DB517" i="48" s="1"/>
  <c r="AH517" i="48"/>
  <c r="AG517" i="48"/>
  <c r="AF517" i="48"/>
  <c r="AE517" i="48"/>
  <c r="AD517" i="48"/>
  <c r="AC517" i="48"/>
  <c r="AB517" i="48"/>
  <c r="AA517" i="48"/>
  <c r="Z517" i="48"/>
  <c r="CR517" i="48" s="1"/>
  <c r="Y517" i="48"/>
  <c r="X517" i="48"/>
  <c r="W517" i="48"/>
  <c r="V517" i="48"/>
  <c r="U517" i="48"/>
  <c r="T517" i="48"/>
  <c r="S517" i="48"/>
  <c r="R517" i="48"/>
  <c r="Q517" i="48"/>
  <c r="O517" i="48"/>
  <c r="N517" i="48"/>
  <c r="M517" i="48"/>
  <c r="L517" i="48"/>
  <c r="K517" i="48"/>
  <c r="J517" i="48"/>
  <c r="CL517" i="48" s="1"/>
  <c r="I517" i="48"/>
  <c r="F517" i="48"/>
  <c r="E517" i="48"/>
  <c r="D517" i="48"/>
  <c r="C517" i="48"/>
  <c r="B517" i="48"/>
  <c r="A517" i="48"/>
  <c r="DM517" i="48" s="1"/>
  <c r="BT516" i="48"/>
  <c r="BS516" i="48"/>
  <c r="BR516" i="48"/>
  <c r="BQ516" i="48"/>
  <c r="BP516" i="48"/>
  <c r="BO516" i="48"/>
  <c r="BN516" i="48"/>
  <c r="BL516" i="48"/>
  <c r="BK516" i="48"/>
  <c r="BJ516" i="48"/>
  <c r="BI516" i="48"/>
  <c r="BH516" i="48"/>
  <c r="BG516" i="48"/>
  <c r="BF516" i="48"/>
  <c r="BE516" i="48"/>
  <c r="BD516" i="48"/>
  <c r="BC516" i="48"/>
  <c r="BB516" i="48"/>
  <c r="BA516" i="48"/>
  <c r="AZ516" i="48"/>
  <c r="AY516" i="48"/>
  <c r="AX516" i="48"/>
  <c r="AW516" i="48"/>
  <c r="AV516" i="48"/>
  <c r="AU516" i="48"/>
  <c r="AT516" i="48"/>
  <c r="AS516" i="48"/>
  <c r="AR516" i="48"/>
  <c r="AQ516" i="48"/>
  <c r="AP516" i="48"/>
  <c r="AO516" i="48"/>
  <c r="AN516" i="48"/>
  <c r="AM516" i="48"/>
  <c r="DL516" i="48" s="1"/>
  <c r="AL516" i="48"/>
  <c r="AK516" i="48"/>
  <c r="AJ516" i="48"/>
  <c r="AI516" i="48"/>
  <c r="AH516" i="48"/>
  <c r="AG516" i="48"/>
  <c r="AF516" i="48"/>
  <c r="AE516" i="48"/>
  <c r="AD516" i="48"/>
  <c r="AC516" i="48"/>
  <c r="AB516" i="48"/>
  <c r="AA516" i="48"/>
  <c r="Z516" i="48"/>
  <c r="CR516" i="48" s="1"/>
  <c r="Y516" i="48"/>
  <c r="X516" i="48"/>
  <c r="W516" i="48"/>
  <c r="V516" i="48"/>
  <c r="U516" i="48"/>
  <c r="T516" i="48"/>
  <c r="S516" i="48"/>
  <c r="R516" i="48"/>
  <c r="Q516" i="48"/>
  <c r="P516" i="48"/>
  <c r="O516" i="48"/>
  <c r="N516" i="48"/>
  <c r="M516" i="48"/>
  <c r="L516" i="48"/>
  <c r="K516" i="48"/>
  <c r="J516" i="48"/>
  <c r="DF516" i="48" s="1"/>
  <c r="I516" i="48"/>
  <c r="F516" i="48"/>
  <c r="E516" i="48"/>
  <c r="D516" i="48"/>
  <c r="C516" i="48"/>
  <c r="B516" i="48"/>
  <c r="A516" i="48"/>
  <c r="DM516" i="48" s="1"/>
  <c r="BT515" i="48"/>
  <c r="BS515" i="48"/>
  <c r="BR515" i="48"/>
  <c r="BQ515" i="48"/>
  <c r="BP515" i="48"/>
  <c r="BO515" i="48"/>
  <c r="BN515" i="48"/>
  <c r="BL515" i="48"/>
  <c r="BK515" i="48"/>
  <c r="BJ515" i="48"/>
  <c r="BI515" i="48"/>
  <c r="BH515" i="48"/>
  <c r="BG515" i="48"/>
  <c r="BF515" i="48"/>
  <c r="BE515" i="48"/>
  <c r="BD515" i="48"/>
  <c r="BC515" i="48"/>
  <c r="BB515" i="48"/>
  <c r="BA515" i="48"/>
  <c r="AZ515" i="48"/>
  <c r="AY515" i="48"/>
  <c r="AX515" i="48"/>
  <c r="AW515" i="48"/>
  <c r="AV515" i="48"/>
  <c r="AU515" i="48"/>
  <c r="AT515" i="48"/>
  <c r="AS515" i="48"/>
  <c r="AR515" i="48"/>
  <c r="AQ515" i="48"/>
  <c r="AP515" i="48"/>
  <c r="AO515" i="48"/>
  <c r="AN515" i="48"/>
  <c r="AM515" i="48"/>
  <c r="DL515" i="48" s="1"/>
  <c r="AL515" i="48"/>
  <c r="AK515" i="48"/>
  <c r="AJ515" i="48"/>
  <c r="AI515" i="48"/>
  <c r="DB515" i="48" s="1"/>
  <c r="AH515" i="48"/>
  <c r="AG515" i="48"/>
  <c r="AF515" i="48"/>
  <c r="AE515" i="48"/>
  <c r="AD515" i="48"/>
  <c r="AC515" i="48"/>
  <c r="AB515" i="48"/>
  <c r="AA515" i="48"/>
  <c r="Z515" i="48"/>
  <c r="CR515" i="48" s="1"/>
  <c r="Y515" i="48"/>
  <c r="X515" i="48"/>
  <c r="W515" i="48"/>
  <c r="V515" i="48"/>
  <c r="U515" i="48"/>
  <c r="T515" i="48"/>
  <c r="S515" i="48"/>
  <c r="R515" i="48"/>
  <c r="Q515" i="48"/>
  <c r="P515" i="48"/>
  <c r="O515" i="48"/>
  <c r="N515" i="48"/>
  <c r="M515" i="48"/>
  <c r="L515" i="48"/>
  <c r="K515" i="48"/>
  <c r="J515" i="48"/>
  <c r="DF515" i="48" s="1"/>
  <c r="I515" i="48"/>
  <c r="F515" i="48"/>
  <c r="E515" i="48"/>
  <c r="D515" i="48"/>
  <c r="C515" i="48"/>
  <c r="B515" i="48"/>
  <c r="A515" i="48"/>
  <c r="BT514" i="48"/>
  <c r="BS514" i="48"/>
  <c r="BR514" i="48"/>
  <c r="BQ514" i="48"/>
  <c r="BP514" i="48"/>
  <c r="BO514" i="48"/>
  <c r="BN514" i="48"/>
  <c r="BL514" i="48"/>
  <c r="BK514" i="48"/>
  <c r="BJ514" i="48"/>
  <c r="BI514" i="48"/>
  <c r="BH514" i="48"/>
  <c r="BG514" i="48"/>
  <c r="BF514" i="48"/>
  <c r="BE514" i="48"/>
  <c r="BD514" i="48"/>
  <c r="BC514" i="48"/>
  <c r="BB514" i="48"/>
  <c r="BA514" i="48"/>
  <c r="AZ514" i="48"/>
  <c r="AY514" i="48"/>
  <c r="AX514" i="48"/>
  <c r="AW514" i="48"/>
  <c r="AV514" i="48"/>
  <c r="AU514" i="48"/>
  <c r="AT514" i="48"/>
  <c r="AS514" i="48"/>
  <c r="AR514" i="48"/>
  <c r="AQ514" i="48"/>
  <c r="AP514" i="48"/>
  <c r="AO514" i="48"/>
  <c r="AN514" i="48"/>
  <c r="AM514" i="48"/>
  <c r="AL514" i="48"/>
  <c r="AK514" i="48"/>
  <c r="AJ514" i="48"/>
  <c r="AI514" i="48"/>
  <c r="CZ514" i="48" s="1"/>
  <c r="EI514" i="48" s="1"/>
  <c r="AH514" i="48"/>
  <c r="AG514" i="48"/>
  <c r="AF514" i="48"/>
  <c r="AE514" i="48"/>
  <c r="AD514" i="48"/>
  <c r="AC514" i="48"/>
  <c r="AB514" i="48"/>
  <c r="AA514" i="48"/>
  <c r="Z514" i="48"/>
  <c r="CR514" i="48" s="1"/>
  <c r="Y514" i="48"/>
  <c r="X514" i="48"/>
  <c r="W514" i="48"/>
  <c r="V514" i="48"/>
  <c r="U514" i="48"/>
  <c r="T514" i="48"/>
  <c r="S514" i="48"/>
  <c r="R514" i="48"/>
  <c r="Q514" i="48"/>
  <c r="P514" i="48"/>
  <c r="N514" i="48"/>
  <c r="M514" i="48"/>
  <c r="L514" i="48"/>
  <c r="K514" i="48"/>
  <c r="J514" i="48"/>
  <c r="CL514" i="48" s="1"/>
  <c r="I514" i="48"/>
  <c r="F514" i="48"/>
  <c r="E514" i="48"/>
  <c r="D514" i="48"/>
  <c r="C514" i="48"/>
  <c r="B514" i="48"/>
  <c r="A514" i="48"/>
  <c r="BT513" i="48"/>
  <c r="BS513" i="48"/>
  <c r="BR513" i="48"/>
  <c r="BQ513" i="48"/>
  <c r="BP513" i="48"/>
  <c r="BO513" i="48"/>
  <c r="BN513" i="48"/>
  <c r="BL513" i="48"/>
  <c r="BK513" i="48"/>
  <c r="BJ513" i="48"/>
  <c r="BI513" i="48"/>
  <c r="BH513" i="48"/>
  <c r="BG513" i="48"/>
  <c r="BF513" i="48"/>
  <c r="BE513" i="48"/>
  <c r="BD513" i="48"/>
  <c r="BC513" i="48"/>
  <c r="BB513" i="48"/>
  <c r="BA513" i="48"/>
  <c r="AZ513" i="48"/>
  <c r="AY513" i="48"/>
  <c r="AX513" i="48"/>
  <c r="AW513" i="48"/>
  <c r="AV513" i="48"/>
  <c r="AU513" i="48"/>
  <c r="AT513" i="48"/>
  <c r="AS513" i="48"/>
  <c r="AR513" i="48"/>
  <c r="AQ513" i="48"/>
  <c r="AP513" i="48"/>
  <c r="AO513" i="48"/>
  <c r="AN513" i="48"/>
  <c r="AM513" i="48"/>
  <c r="DL513" i="48" s="1"/>
  <c r="AL513" i="48"/>
  <c r="AK513" i="48"/>
  <c r="AJ513" i="48"/>
  <c r="AI513" i="48"/>
  <c r="DB513" i="48" s="1"/>
  <c r="AH513" i="48"/>
  <c r="AG513" i="48"/>
  <c r="AF513" i="48"/>
  <c r="AE513" i="48"/>
  <c r="AD513" i="48"/>
  <c r="AC513" i="48"/>
  <c r="AB513" i="48"/>
  <c r="AA513" i="48"/>
  <c r="Z513" i="48"/>
  <c r="CR513" i="48" s="1"/>
  <c r="Y513" i="48"/>
  <c r="X513" i="48"/>
  <c r="W513" i="48"/>
  <c r="V513" i="48"/>
  <c r="U513" i="48"/>
  <c r="T513" i="48"/>
  <c r="S513" i="48"/>
  <c r="R513" i="48"/>
  <c r="Q513" i="48"/>
  <c r="O513" i="48"/>
  <c r="N513" i="48"/>
  <c r="M513" i="48"/>
  <c r="L513" i="48"/>
  <c r="K513" i="48"/>
  <c r="J513" i="48"/>
  <c r="DF513" i="48" s="1"/>
  <c r="I513" i="48"/>
  <c r="F513" i="48"/>
  <c r="E513" i="48"/>
  <c r="D513" i="48"/>
  <c r="C513" i="48"/>
  <c r="B513" i="48"/>
  <c r="A513" i="48"/>
  <c r="DM513" i="48" s="1"/>
  <c r="BT512" i="48"/>
  <c r="BS512" i="48"/>
  <c r="BR512" i="48"/>
  <c r="BQ512" i="48"/>
  <c r="BP512" i="48"/>
  <c r="BO512" i="48"/>
  <c r="BN512" i="48"/>
  <c r="BL512" i="48"/>
  <c r="BK512" i="48"/>
  <c r="BJ512" i="48"/>
  <c r="BI512" i="48"/>
  <c r="BH512" i="48"/>
  <c r="BG512" i="48"/>
  <c r="BF512" i="48"/>
  <c r="BE512" i="48"/>
  <c r="BD512" i="48"/>
  <c r="BC512" i="48"/>
  <c r="BB512" i="48"/>
  <c r="BA512" i="48"/>
  <c r="AZ512" i="48"/>
  <c r="AY512" i="48"/>
  <c r="AX512" i="48"/>
  <c r="AW512" i="48"/>
  <c r="AV512" i="48"/>
  <c r="AU512" i="48"/>
  <c r="AT512" i="48"/>
  <c r="AS512" i="48"/>
  <c r="AR512" i="48"/>
  <c r="AQ512" i="48"/>
  <c r="AP512" i="48"/>
  <c r="AO512" i="48"/>
  <c r="AN512" i="48"/>
  <c r="AM512" i="48"/>
  <c r="DL512" i="48" s="1"/>
  <c r="AL512" i="48"/>
  <c r="AK512" i="48"/>
  <c r="AJ512" i="48"/>
  <c r="AI512" i="48"/>
  <c r="AH512" i="48"/>
  <c r="AG512" i="48"/>
  <c r="AF512" i="48"/>
  <c r="AE512" i="48"/>
  <c r="AD512" i="48"/>
  <c r="AC512" i="48"/>
  <c r="AB512" i="48"/>
  <c r="AA512" i="48"/>
  <c r="Z512" i="48"/>
  <c r="CR512" i="48" s="1"/>
  <c r="Y512" i="48"/>
  <c r="X512" i="48"/>
  <c r="W512" i="48"/>
  <c r="V512" i="48"/>
  <c r="U512" i="48"/>
  <c r="T512" i="48"/>
  <c r="S512" i="48"/>
  <c r="R512" i="48"/>
  <c r="Q512" i="48"/>
  <c r="O512" i="48"/>
  <c r="N512" i="48"/>
  <c r="M512" i="48"/>
  <c r="L512" i="48"/>
  <c r="K512" i="48"/>
  <c r="J512" i="48"/>
  <c r="I512" i="48"/>
  <c r="F512" i="48"/>
  <c r="E512" i="48"/>
  <c r="D512" i="48"/>
  <c r="C512" i="48"/>
  <c r="B512" i="48"/>
  <c r="A512" i="48"/>
  <c r="DM512" i="48" s="1"/>
  <c r="BT511" i="48"/>
  <c r="BS511" i="48"/>
  <c r="BR511" i="48"/>
  <c r="BQ511" i="48"/>
  <c r="BP511" i="48"/>
  <c r="BO511" i="48"/>
  <c r="BN511" i="48"/>
  <c r="BL511" i="48"/>
  <c r="BK511" i="48"/>
  <c r="BJ511" i="48"/>
  <c r="BI511" i="48"/>
  <c r="BH511" i="48"/>
  <c r="BG511" i="48"/>
  <c r="BF511" i="48"/>
  <c r="BE511" i="48"/>
  <c r="BD511" i="48"/>
  <c r="BC511" i="48"/>
  <c r="BB511" i="48"/>
  <c r="BA511" i="48"/>
  <c r="AZ511" i="48"/>
  <c r="AY511" i="48"/>
  <c r="AX511" i="48"/>
  <c r="AW511" i="48"/>
  <c r="AV511" i="48"/>
  <c r="AU511" i="48"/>
  <c r="AT511" i="48"/>
  <c r="AS511" i="48"/>
  <c r="AR511" i="48"/>
  <c r="AQ511" i="48"/>
  <c r="AP511" i="48"/>
  <c r="AO511" i="48"/>
  <c r="AN511" i="48"/>
  <c r="AM511" i="48"/>
  <c r="DL511" i="48" s="1"/>
  <c r="AL511" i="48"/>
  <c r="AK511" i="48"/>
  <c r="AJ511" i="48"/>
  <c r="AI511" i="48"/>
  <c r="AH511" i="48"/>
  <c r="AG511" i="48"/>
  <c r="AF511" i="48"/>
  <c r="AE511" i="48"/>
  <c r="AD511" i="48"/>
  <c r="AC511" i="48"/>
  <c r="AB511" i="48"/>
  <c r="AA511" i="48"/>
  <c r="Z511" i="48"/>
  <c r="CR511" i="48" s="1"/>
  <c r="Y511" i="48"/>
  <c r="X511" i="48"/>
  <c r="W511" i="48"/>
  <c r="V511" i="48"/>
  <c r="U511" i="48"/>
  <c r="T511" i="48"/>
  <c r="S511" i="48"/>
  <c r="R511" i="48"/>
  <c r="Q511" i="48"/>
  <c r="O511" i="48"/>
  <c r="N511" i="48"/>
  <c r="M511" i="48"/>
  <c r="L511" i="48"/>
  <c r="K511" i="48"/>
  <c r="J511" i="48"/>
  <c r="CL511" i="48" s="1"/>
  <c r="I511" i="48"/>
  <c r="F511" i="48"/>
  <c r="E511" i="48"/>
  <c r="D511" i="48"/>
  <c r="C511" i="48"/>
  <c r="B511" i="48"/>
  <c r="A511" i="48"/>
  <c r="DM511" i="48" s="1"/>
  <c r="BT510" i="48"/>
  <c r="BS510" i="48"/>
  <c r="BR510" i="48"/>
  <c r="BQ510" i="48"/>
  <c r="BP510" i="48"/>
  <c r="BO510" i="48"/>
  <c r="BN510" i="48"/>
  <c r="BL510" i="48"/>
  <c r="BK510" i="48"/>
  <c r="BJ510" i="48"/>
  <c r="BI510" i="48"/>
  <c r="BH510" i="48"/>
  <c r="BG510" i="48"/>
  <c r="BF510" i="48"/>
  <c r="BE510" i="48"/>
  <c r="BD510" i="48"/>
  <c r="BC510" i="48"/>
  <c r="BB510" i="48"/>
  <c r="BA510" i="48"/>
  <c r="AZ510" i="48"/>
  <c r="AY510" i="48"/>
  <c r="AX510" i="48"/>
  <c r="AW510" i="48"/>
  <c r="AV510" i="48"/>
  <c r="AU510" i="48"/>
  <c r="AT510" i="48"/>
  <c r="AS510" i="48"/>
  <c r="AR510" i="48"/>
  <c r="AQ510" i="48"/>
  <c r="AP510" i="48"/>
  <c r="AO510" i="48"/>
  <c r="AN510" i="48"/>
  <c r="AM510" i="48"/>
  <c r="AL510" i="48"/>
  <c r="AK510" i="48"/>
  <c r="AJ510" i="48"/>
  <c r="AI510" i="48"/>
  <c r="DB510" i="48" s="1"/>
  <c r="AH510" i="48"/>
  <c r="AG510" i="48"/>
  <c r="AF510" i="48"/>
  <c r="AE510" i="48"/>
  <c r="AD510" i="48"/>
  <c r="AC510" i="48"/>
  <c r="AB510" i="48"/>
  <c r="AA510" i="48"/>
  <c r="Z510" i="48"/>
  <c r="CR510" i="48" s="1"/>
  <c r="Y510" i="48"/>
  <c r="X510" i="48"/>
  <c r="W510" i="48"/>
  <c r="V510" i="48"/>
  <c r="U510" i="48"/>
  <c r="T510" i="48"/>
  <c r="S510" i="48"/>
  <c r="R510" i="48"/>
  <c r="Q510" i="48"/>
  <c r="O510" i="48"/>
  <c r="N510" i="48"/>
  <c r="M510" i="48"/>
  <c r="L510" i="48"/>
  <c r="K510" i="48"/>
  <c r="J510" i="48"/>
  <c r="DF510" i="48" s="1"/>
  <c r="I510" i="48"/>
  <c r="F510" i="48"/>
  <c r="E510" i="48"/>
  <c r="D510" i="48"/>
  <c r="C510" i="48"/>
  <c r="B510" i="48"/>
  <c r="A510" i="48"/>
  <c r="DM510" i="48" s="1"/>
  <c r="BT509" i="48"/>
  <c r="BS509" i="48"/>
  <c r="BR509" i="48"/>
  <c r="BQ509" i="48"/>
  <c r="BP509" i="48"/>
  <c r="BO509" i="48"/>
  <c r="BN509" i="48"/>
  <c r="BL509" i="48"/>
  <c r="BK509" i="48"/>
  <c r="BJ509" i="48"/>
  <c r="BI509" i="48"/>
  <c r="BH509" i="48"/>
  <c r="BG509" i="48"/>
  <c r="BF509" i="48"/>
  <c r="BE509" i="48"/>
  <c r="BD509" i="48"/>
  <c r="BC509" i="48"/>
  <c r="BB509" i="48"/>
  <c r="BA509" i="48"/>
  <c r="AZ509" i="48"/>
  <c r="AY509" i="48"/>
  <c r="AX509" i="48"/>
  <c r="AW509" i="48"/>
  <c r="AV509" i="48"/>
  <c r="AU509" i="48"/>
  <c r="AT509" i="48"/>
  <c r="AS509" i="48"/>
  <c r="AR509" i="48"/>
  <c r="AQ509" i="48"/>
  <c r="AP509" i="48"/>
  <c r="AO509" i="48"/>
  <c r="AN509" i="48"/>
  <c r="AM509" i="48"/>
  <c r="DL509" i="48" s="1"/>
  <c r="AL509" i="48"/>
  <c r="AK509" i="48"/>
  <c r="AJ509" i="48"/>
  <c r="AI509" i="48"/>
  <c r="DB509" i="48" s="1"/>
  <c r="AH509" i="48"/>
  <c r="AG509" i="48"/>
  <c r="AF509" i="48"/>
  <c r="AE509" i="48"/>
  <c r="AD509" i="48"/>
  <c r="AC509" i="48"/>
  <c r="AB509" i="48"/>
  <c r="AA509" i="48"/>
  <c r="Z509" i="48"/>
  <c r="CR509" i="48" s="1"/>
  <c r="Y509" i="48"/>
  <c r="X509" i="48"/>
  <c r="W509" i="48"/>
  <c r="V509" i="48"/>
  <c r="U509" i="48"/>
  <c r="T509" i="48"/>
  <c r="S509" i="48"/>
  <c r="R509" i="48"/>
  <c r="Q509" i="48"/>
  <c r="O509" i="48"/>
  <c r="N509" i="48"/>
  <c r="M509" i="48"/>
  <c r="L509" i="48"/>
  <c r="K509" i="48"/>
  <c r="J509" i="48"/>
  <c r="CL509" i="48" s="1"/>
  <c r="I509" i="48"/>
  <c r="F509" i="48"/>
  <c r="E509" i="48"/>
  <c r="D509" i="48"/>
  <c r="C509" i="48"/>
  <c r="B509" i="48"/>
  <c r="A509" i="48"/>
  <c r="DM509" i="48" s="1"/>
  <c r="BT508" i="48"/>
  <c r="BS508" i="48"/>
  <c r="BR508" i="48"/>
  <c r="BQ508" i="48"/>
  <c r="BP508" i="48"/>
  <c r="BO508" i="48"/>
  <c r="BN508" i="48"/>
  <c r="BL508" i="48"/>
  <c r="BK508" i="48"/>
  <c r="BJ508" i="48"/>
  <c r="BI508" i="48"/>
  <c r="BH508" i="48"/>
  <c r="BG508" i="48"/>
  <c r="BF508" i="48"/>
  <c r="BE508" i="48"/>
  <c r="BD508" i="48"/>
  <c r="BC508" i="48"/>
  <c r="BB508" i="48"/>
  <c r="BA508" i="48"/>
  <c r="AZ508" i="48"/>
  <c r="AY508" i="48"/>
  <c r="AX508" i="48"/>
  <c r="AW508" i="48"/>
  <c r="AV508" i="48"/>
  <c r="AU508" i="48"/>
  <c r="AT508" i="48"/>
  <c r="AS508" i="48"/>
  <c r="AR508" i="48"/>
  <c r="AQ508" i="48"/>
  <c r="AP508" i="48"/>
  <c r="AO508" i="48"/>
  <c r="AN508" i="48"/>
  <c r="AM508" i="48"/>
  <c r="AL508" i="48"/>
  <c r="AK508" i="48"/>
  <c r="AJ508" i="48"/>
  <c r="AI508" i="48"/>
  <c r="AH508" i="48"/>
  <c r="AG508" i="48"/>
  <c r="AF508" i="48"/>
  <c r="AE508" i="48"/>
  <c r="AD508" i="48"/>
  <c r="AC508" i="48"/>
  <c r="AB508" i="48"/>
  <c r="AA508" i="48"/>
  <c r="Z508" i="48"/>
  <c r="CR508" i="48" s="1"/>
  <c r="Y508" i="48"/>
  <c r="X508" i="48"/>
  <c r="W508" i="48"/>
  <c r="V508" i="48"/>
  <c r="U508" i="48"/>
  <c r="T508" i="48"/>
  <c r="S508" i="48"/>
  <c r="R508" i="48"/>
  <c r="Q508" i="48"/>
  <c r="P508" i="48"/>
  <c r="O508" i="48"/>
  <c r="N508" i="48"/>
  <c r="M508" i="48"/>
  <c r="L508" i="48"/>
  <c r="K508" i="48"/>
  <c r="J508" i="48"/>
  <c r="CL508" i="48" s="1"/>
  <c r="I508" i="48"/>
  <c r="F508" i="48"/>
  <c r="E508" i="48"/>
  <c r="D508" i="48"/>
  <c r="C508" i="48"/>
  <c r="B508" i="48"/>
  <c r="A508" i="48"/>
  <c r="DM508" i="48" s="1"/>
  <c r="BT507" i="48"/>
  <c r="BS507" i="48"/>
  <c r="BR507" i="48"/>
  <c r="BQ507" i="48"/>
  <c r="BP507" i="48"/>
  <c r="BO507" i="48"/>
  <c r="BN507" i="48"/>
  <c r="BL507" i="48"/>
  <c r="BK507" i="48"/>
  <c r="BJ507" i="48"/>
  <c r="BI507" i="48"/>
  <c r="BH507" i="48"/>
  <c r="BG507" i="48"/>
  <c r="BF507" i="48"/>
  <c r="BE507" i="48"/>
  <c r="BD507" i="48"/>
  <c r="BC507" i="48"/>
  <c r="BB507" i="48"/>
  <c r="BA507" i="48"/>
  <c r="AZ507" i="48"/>
  <c r="AY507" i="48"/>
  <c r="AX507" i="48"/>
  <c r="AW507" i="48"/>
  <c r="AV507" i="48"/>
  <c r="AU507" i="48"/>
  <c r="AT507" i="48"/>
  <c r="AS507" i="48"/>
  <c r="AR507" i="48"/>
  <c r="AQ507" i="48"/>
  <c r="AP507" i="48"/>
  <c r="AO507" i="48"/>
  <c r="AN507" i="48"/>
  <c r="AM507" i="48"/>
  <c r="AL507" i="48"/>
  <c r="AK507" i="48"/>
  <c r="AJ507" i="48"/>
  <c r="AI507" i="48"/>
  <c r="AH507" i="48"/>
  <c r="AG507" i="48"/>
  <c r="AF507" i="48"/>
  <c r="AE507" i="48"/>
  <c r="AD507" i="48"/>
  <c r="AC507" i="48"/>
  <c r="AB507" i="48"/>
  <c r="AA507" i="48"/>
  <c r="Z507" i="48"/>
  <c r="CR507" i="48" s="1"/>
  <c r="Y507" i="48"/>
  <c r="X507" i="48"/>
  <c r="W507" i="48"/>
  <c r="V507" i="48"/>
  <c r="U507" i="48"/>
  <c r="T507" i="48"/>
  <c r="S507" i="48"/>
  <c r="R507" i="48"/>
  <c r="Q507" i="48"/>
  <c r="P507" i="48"/>
  <c r="O507" i="48"/>
  <c r="N507" i="48"/>
  <c r="M507" i="48"/>
  <c r="L507" i="48"/>
  <c r="K507" i="48"/>
  <c r="J507" i="48"/>
  <c r="I507" i="48"/>
  <c r="F507" i="48"/>
  <c r="E507" i="48"/>
  <c r="D507" i="48"/>
  <c r="C507" i="48"/>
  <c r="B507" i="48"/>
  <c r="A507" i="48"/>
  <c r="DM507" i="48" s="1"/>
  <c r="BT506" i="48"/>
  <c r="BS506" i="48"/>
  <c r="BR506" i="48"/>
  <c r="BQ506" i="48"/>
  <c r="BP506" i="48"/>
  <c r="BO506" i="48"/>
  <c r="BN506" i="48"/>
  <c r="BL506" i="48"/>
  <c r="BK506" i="48"/>
  <c r="BJ506" i="48"/>
  <c r="BI506" i="48"/>
  <c r="BH506" i="48"/>
  <c r="BG506" i="48"/>
  <c r="BF506" i="48"/>
  <c r="BE506" i="48"/>
  <c r="BD506" i="48"/>
  <c r="BC506" i="48"/>
  <c r="BB506" i="48"/>
  <c r="BA506" i="48"/>
  <c r="AZ506" i="48"/>
  <c r="AY506" i="48"/>
  <c r="AX506" i="48"/>
  <c r="AW506" i="48"/>
  <c r="AV506" i="48"/>
  <c r="AU506" i="48"/>
  <c r="AT506" i="48"/>
  <c r="AS506" i="48"/>
  <c r="AR506" i="48"/>
  <c r="AQ506" i="48"/>
  <c r="AP506" i="48"/>
  <c r="AO506" i="48"/>
  <c r="AN506" i="48"/>
  <c r="AM506" i="48"/>
  <c r="DL506" i="48" s="1"/>
  <c r="AL506" i="48"/>
  <c r="AK506" i="48"/>
  <c r="AJ506" i="48"/>
  <c r="AI506" i="48"/>
  <c r="AH506" i="48"/>
  <c r="AG506" i="48"/>
  <c r="AF506" i="48"/>
  <c r="AE506" i="48"/>
  <c r="AD506" i="48"/>
  <c r="AC506" i="48"/>
  <c r="AB506" i="48"/>
  <c r="AA506" i="48"/>
  <c r="Z506" i="48"/>
  <c r="CR506" i="48" s="1"/>
  <c r="Y506" i="48"/>
  <c r="X506" i="48"/>
  <c r="W506" i="48"/>
  <c r="V506" i="48"/>
  <c r="U506" i="48"/>
  <c r="T506" i="48"/>
  <c r="S506" i="48"/>
  <c r="R506" i="48"/>
  <c r="Q506" i="48"/>
  <c r="P506" i="48"/>
  <c r="O506" i="48"/>
  <c r="N506" i="48"/>
  <c r="M506" i="48"/>
  <c r="L506" i="48"/>
  <c r="K506" i="48"/>
  <c r="J506" i="48"/>
  <c r="CL506" i="48" s="1"/>
  <c r="I506" i="48"/>
  <c r="F506" i="48"/>
  <c r="E506" i="48"/>
  <c r="D506" i="48"/>
  <c r="C506" i="48"/>
  <c r="B506" i="48"/>
  <c r="A506" i="48"/>
  <c r="DM506" i="48" s="1"/>
  <c r="BT505" i="48"/>
  <c r="BS505" i="48"/>
  <c r="BR505" i="48"/>
  <c r="BQ505" i="48"/>
  <c r="BP505" i="48"/>
  <c r="BO505" i="48"/>
  <c r="BN505" i="48"/>
  <c r="BL505" i="48"/>
  <c r="BK505" i="48"/>
  <c r="BJ505" i="48"/>
  <c r="BI505" i="48"/>
  <c r="BH505" i="48"/>
  <c r="BG505" i="48"/>
  <c r="BF505" i="48"/>
  <c r="BE505" i="48"/>
  <c r="BD505" i="48"/>
  <c r="BC505" i="48"/>
  <c r="BB505" i="48"/>
  <c r="BA505" i="48"/>
  <c r="AZ505" i="48"/>
  <c r="AY505" i="48"/>
  <c r="AX505" i="48"/>
  <c r="AW505" i="48"/>
  <c r="AV505" i="48"/>
  <c r="AU505" i="48"/>
  <c r="AT505" i="48"/>
  <c r="AS505" i="48"/>
  <c r="AR505" i="48"/>
  <c r="AQ505" i="48"/>
  <c r="AP505" i="48"/>
  <c r="AO505" i="48"/>
  <c r="AN505" i="48"/>
  <c r="AM505" i="48"/>
  <c r="DL505" i="48" s="1"/>
  <c r="AL505" i="48"/>
  <c r="AK505" i="48"/>
  <c r="AJ505" i="48"/>
  <c r="AI505" i="48"/>
  <c r="AH505" i="48"/>
  <c r="AG505" i="48"/>
  <c r="AF505" i="48"/>
  <c r="AE505" i="48"/>
  <c r="AD505" i="48"/>
  <c r="AC505" i="48"/>
  <c r="AB505" i="48"/>
  <c r="AA505" i="48"/>
  <c r="Z505" i="48"/>
  <c r="CR505" i="48" s="1"/>
  <c r="Y505" i="48"/>
  <c r="X505" i="48"/>
  <c r="W505" i="48"/>
  <c r="V505" i="48"/>
  <c r="U505" i="48"/>
  <c r="T505" i="48"/>
  <c r="S505" i="48"/>
  <c r="R505" i="48"/>
  <c r="Q505" i="48"/>
  <c r="P505" i="48"/>
  <c r="O505" i="48"/>
  <c r="N505" i="48"/>
  <c r="M505" i="48"/>
  <c r="L505" i="48"/>
  <c r="K505" i="48"/>
  <c r="J505" i="48"/>
  <c r="CL505" i="48" s="1"/>
  <c r="I505" i="48"/>
  <c r="F505" i="48"/>
  <c r="E505" i="48"/>
  <c r="D505" i="48"/>
  <c r="C505" i="48"/>
  <c r="B505" i="48"/>
  <c r="A505" i="48"/>
  <c r="DM505" i="48" s="1"/>
  <c r="BT504" i="48"/>
  <c r="BS504" i="48"/>
  <c r="BR504" i="48"/>
  <c r="BQ504" i="48"/>
  <c r="BP504" i="48"/>
  <c r="BO504" i="48"/>
  <c r="BN504" i="48"/>
  <c r="BL504" i="48"/>
  <c r="BK504" i="48"/>
  <c r="BJ504" i="48"/>
  <c r="BI504" i="48"/>
  <c r="BH504" i="48"/>
  <c r="BG504" i="48"/>
  <c r="BF504" i="48"/>
  <c r="BE504" i="48"/>
  <c r="BD504" i="48"/>
  <c r="BC504" i="48"/>
  <c r="BB504" i="48"/>
  <c r="BA504" i="48"/>
  <c r="AZ504" i="48"/>
  <c r="AY504" i="48"/>
  <c r="AX504" i="48"/>
  <c r="AW504" i="48"/>
  <c r="AV504" i="48"/>
  <c r="AU504" i="48"/>
  <c r="AT504" i="48"/>
  <c r="AS504" i="48"/>
  <c r="AR504" i="48"/>
  <c r="AQ504" i="48"/>
  <c r="AP504" i="48"/>
  <c r="AO504" i="48"/>
  <c r="AN504" i="48"/>
  <c r="AM504" i="48"/>
  <c r="DL504" i="48" s="1"/>
  <c r="AL504" i="48"/>
  <c r="AK504" i="48"/>
  <c r="AJ504" i="48"/>
  <c r="AI504" i="48"/>
  <c r="AH504" i="48"/>
  <c r="AG504" i="48"/>
  <c r="AF504" i="48"/>
  <c r="AE504" i="48"/>
  <c r="AD504" i="48"/>
  <c r="AC504" i="48"/>
  <c r="AB504" i="48"/>
  <c r="AA504" i="48"/>
  <c r="Z504" i="48"/>
  <c r="CR504" i="48" s="1"/>
  <c r="Y504" i="48"/>
  <c r="X504" i="48"/>
  <c r="W504" i="48"/>
  <c r="V504" i="48"/>
  <c r="U504" i="48"/>
  <c r="T504" i="48"/>
  <c r="S504" i="48"/>
  <c r="R504" i="48"/>
  <c r="Q504" i="48"/>
  <c r="O504" i="48"/>
  <c r="N504" i="48"/>
  <c r="M504" i="48"/>
  <c r="L504" i="48"/>
  <c r="K504" i="48"/>
  <c r="J504" i="48"/>
  <c r="I504" i="48"/>
  <c r="F504" i="48"/>
  <c r="E504" i="48"/>
  <c r="D504" i="48"/>
  <c r="C504" i="48"/>
  <c r="B504" i="48"/>
  <c r="A504" i="48"/>
  <c r="BT503" i="48"/>
  <c r="BS503" i="48"/>
  <c r="BR503" i="48"/>
  <c r="BQ503" i="48"/>
  <c r="BP503" i="48"/>
  <c r="BO503" i="48"/>
  <c r="BN503" i="48"/>
  <c r="BL503" i="48"/>
  <c r="BK503" i="48"/>
  <c r="BJ503" i="48"/>
  <c r="BI503" i="48"/>
  <c r="BH503" i="48"/>
  <c r="BG503" i="48"/>
  <c r="BF503" i="48"/>
  <c r="BE503" i="48"/>
  <c r="BD503" i="48"/>
  <c r="BC503" i="48"/>
  <c r="BB503" i="48"/>
  <c r="BA503" i="48"/>
  <c r="AZ503" i="48"/>
  <c r="AY503" i="48"/>
  <c r="AX503" i="48"/>
  <c r="AW503" i="48"/>
  <c r="AV503" i="48"/>
  <c r="AU503" i="48"/>
  <c r="AT503" i="48"/>
  <c r="AS503" i="48"/>
  <c r="AR503" i="48"/>
  <c r="AQ503" i="48"/>
  <c r="AP503" i="48"/>
  <c r="AO503" i="48"/>
  <c r="AN503" i="48"/>
  <c r="AM503" i="48"/>
  <c r="DL503" i="48" s="1"/>
  <c r="AL503" i="48"/>
  <c r="AK503" i="48"/>
  <c r="AJ503" i="48"/>
  <c r="AI503" i="48"/>
  <c r="CZ503" i="48" s="1"/>
  <c r="EH503" i="48" s="1"/>
  <c r="AH503" i="48"/>
  <c r="AG503" i="48"/>
  <c r="AF503" i="48"/>
  <c r="AE503" i="48"/>
  <c r="AD503" i="48"/>
  <c r="AC503" i="48"/>
  <c r="AB503" i="48"/>
  <c r="AA503" i="48"/>
  <c r="Z503" i="48"/>
  <c r="CR503" i="48" s="1"/>
  <c r="Y503" i="48"/>
  <c r="X503" i="48"/>
  <c r="W503" i="48"/>
  <c r="V503" i="48"/>
  <c r="U503" i="48"/>
  <c r="T503" i="48"/>
  <c r="S503" i="48"/>
  <c r="R503" i="48"/>
  <c r="Q503" i="48"/>
  <c r="O503" i="48"/>
  <c r="N503" i="48"/>
  <c r="M503" i="48"/>
  <c r="L503" i="48"/>
  <c r="K503" i="48"/>
  <c r="J503" i="48"/>
  <c r="DF503" i="48" s="1"/>
  <c r="I503" i="48"/>
  <c r="F503" i="48"/>
  <c r="E503" i="48"/>
  <c r="D503" i="48"/>
  <c r="C503" i="48"/>
  <c r="B503" i="48"/>
  <c r="A503" i="48"/>
  <c r="DM503" i="48" s="1"/>
  <c r="BT502" i="48"/>
  <c r="BS502" i="48"/>
  <c r="BR502" i="48"/>
  <c r="BQ502" i="48"/>
  <c r="BP502" i="48"/>
  <c r="BO502" i="48"/>
  <c r="BN502" i="48"/>
  <c r="BL502" i="48"/>
  <c r="BK502" i="48"/>
  <c r="BJ502" i="48"/>
  <c r="BI502" i="48"/>
  <c r="BH502" i="48"/>
  <c r="BG502" i="48"/>
  <c r="BF502" i="48"/>
  <c r="BE502" i="48"/>
  <c r="BD502" i="48"/>
  <c r="BC502" i="48"/>
  <c r="BB502" i="48"/>
  <c r="BA502" i="48"/>
  <c r="AZ502" i="48"/>
  <c r="AY502" i="48"/>
  <c r="AX502" i="48"/>
  <c r="AW502" i="48"/>
  <c r="AV502" i="48"/>
  <c r="AU502" i="48"/>
  <c r="AT502" i="48"/>
  <c r="AS502" i="48"/>
  <c r="AR502" i="48"/>
  <c r="AQ502" i="48"/>
  <c r="AP502" i="48"/>
  <c r="AO502" i="48"/>
  <c r="AN502" i="48"/>
  <c r="AM502" i="48"/>
  <c r="AL502" i="48"/>
  <c r="AK502" i="48"/>
  <c r="AJ502" i="48"/>
  <c r="AI502" i="48"/>
  <c r="DB502" i="48" s="1"/>
  <c r="AH502" i="48"/>
  <c r="AG502" i="48"/>
  <c r="AF502" i="48"/>
  <c r="AE502" i="48"/>
  <c r="AD502" i="48"/>
  <c r="AC502" i="48"/>
  <c r="AB502" i="48"/>
  <c r="AA502" i="48"/>
  <c r="Z502" i="48"/>
  <c r="CR502" i="48" s="1"/>
  <c r="Y502" i="48"/>
  <c r="X502" i="48"/>
  <c r="W502" i="48"/>
  <c r="V502" i="48"/>
  <c r="U502" i="48"/>
  <c r="T502" i="48"/>
  <c r="S502" i="48"/>
  <c r="R502" i="48"/>
  <c r="Q502" i="48"/>
  <c r="P502" i="48"/>
  <c r="O502" i="48"/>
  <c r="N502" i="48"/>
  <c r="M502" i="48"/>
  <c r="L502" i="48"/>
  <c r="K502" i="48"/>
  <c r="J502" i="48"/>
  <c r="DF502" i="48" s="1"/>
  <c r="I502" i="48"/>
  <c r="F502" i="48"/>
  <c r="E502" i="48"/>
  <c r="D502" i="48"/>
  <c r="C502" i="48"/>
  <c r="B502" i="48"/>
  <c r="A502" i="48"/>
  <c r="DM502" i="48" s="1"/>
  <c r="BT501" i="48"/>
  <c r="BS501" i="48"/>
  <c r="BR501" i="48"/>
  <c r="BQ501" i="48"/>
  <c r="BP501" i="48"/>
  <c r="BO501" i="48"/>
  <c r="BN501" i="48"/>
  <c r="BL501" i="48"/>
  <c r="BK501" i="48"/>
  <c r="BJ501" i="48"/>
  <c r="BI501" i="48"/>
  <c r="BH501" i="48"/>
  <c r="BG501" i="48"/>
  <c r="BF501" i="48"/>
  <c r="BE501" i="48"/>
  <c r="BD501" i="48"/>
  <c r="BC501" i="48"/>
  <c r="BB501" i="48"/>
  <c r="BA501" i="48"/>
  <c r="AZ501" i="48"/>
  <c r="AY501" i="48"/>
  <c r="AX501" i="48"/>
  <c r="AW501" i="48"/>
  <c r="AV501" i="48"/>
  <c r="AU501" i="48"/>
  <c r="AT501" i="48"/>
  <c r="AS501" i="48"/>
  <c r="AR501" i="48"/>
  <c r="AQ501" i="48"/>
  <c r="AP501" i="48"/>
  <c r="AO501" i="48"/>
  <c r="AN501" i="48"/>
  <c r="AM501" i="48"/>
  <c r="DL501" i="48" s="1"/>
  <c r="AL501" i="48"/>
  <c r="AK501" i="48"/>
  <c r="AJ501" i="48"/>
  <c r="AI501" i="48"/>
  <c r="AH501" i="48"/>
  <c r="AG501" i="48"/>
  <c r="AF501" i="48"/>
  <c r="AE501" i="48"/>
  <c r="AD501" i="48"/>
  <c r="AC501" i="48"/>
  <c r="AB501" i="48"/>
  <c r="AA501" i="48"/>
  <c r="Z501" i="48"/>
  <c r="CR501" i="48" s="1"/>
  <c r="Y501" i="48"/>
  <c r="X501" i="48"/>
  <c r="W501" i="48"/>
  <c r="V501" i="48"/>
  <c r="U501" i="48"/>
  <c r="T501" i="48"/>
  <c r="S501" i="48"/>
  <c r="R501" i="48"/>
  <c r="Q501" i="48"/>
  <c r="P501" i="48"/>
  <c r="O501" i="48"/>
  <c r="N501" i="48"/>
  <c r="M501" i="48"/>
  <c r="L501" i="48"/>
  <c r="K501" i="48"/>
  <c r="J501" i="48"/>
  <c r="DF501" i="48" s="1"/>
  <c r="I501" i="48"/>
  <c r="F501" i="48"/>
  <c r="E501" i="48"/>
  <c r="D501" i="48"/>
  <c r="C501" i="48"/>
  <c r="B501" i="48"/>
  <c r="A501" i="48"/>
  <c r="DM501" i="48" s="1"/>
  <c r="BT500" i="48"/>
  <c r="BS500" i="48"/>
  <c r="BR500" i="48"/>
  <c r="BQ500" i="48"/>
  <c r="BP500" i="48"/>
  <c r="BO500" i="48"/>
  <c r="BN500" i="48"/>
  <c r="BL500" i="48"/>
  <c r="BK500" i="48"/>
  <c r="BJ500" i="48"/>
  <c r="BI500" i="48"/>
  <c r="BH500" i="48"/>
  <c r="BG500" i="48"/>
  <c r="BF500" i="48"/>
  <c r="BE500" i="48"/>
  <c r="BD500" i="48"/>
  <c r="BC500" i="48"/>
  <c r="BB500" i="48"/>
  <c r="BA500" i="48"/>
  <c r="AZ500" i="48"/>
  <c r="AY500" i="48"/>
  <c r="AX500" i="48"/>
  <c r="AW500" i="48"/>
  <c r="AV500" i="48"/>
  <c r="AU500" i="48"/>
  <c r="AT500" i="48"/>
  <c r="AS500" i="48"/>
  <c r="AR500" i="48"/>
  <c r="AQ500" i="48"/>
  <c r="AP500" i="48"/>
  <c r="AO500" i="48"/>
  <c r="AN500" i="48"/>
  <c r="AM500" i="48"/>
  <c r="DL500" i="48" s="1"/>
  <c r="AL500" i="48"/>
  <c r="AK500" i="48"/>
  <c r="AJ500" i="48"/>
  <c r="AI500" i="48"/>
  <c r="AH500" i="48"/>
  <c r="AG500" i="48"/>
  <c r="AF500" i="48"/>
  <c r="AE500" i="48"/>
  <c r="AD500" i="48"/>
  <c r="AC500" i="48"/>
  <c r="AB500" i="48"/>
  <c r="AA500" i="48"/>
  <c r="Z500" i="48"/>
  <c r="CR500" i="48" s="1"/>
  <c r="Y500" i="48"/>
  <c r="X500" i="48"/>
  <c r="W500" i="48"/>
  <c r="V500" i="48"/>
  <c r="U500" i="48"/>
  <c r="T500" i="48"/>
  <c r="S500" i="48"/>
  <c r="R500" i="48"/>
  <c r="Q500" i="48"/>
  <c r="P500" i="48"/>
  <c r="O500" i="48"/>
  <c r="N500" i="48"/>
  <c r="M500" i="48"/>
  <c r="L500" i="48"/>
  <c r="K500" i="48"/>
  <c r="J500" i="48"/>
  <c r="CL500" i="48" s="1"/>
  <c r="I500" i="48"/>
  <c r="F500" i="48"/>
  <c r="E500" i="48"/>
  <c r="D500" i="48"/>
  <c r="C500" i="48"/>
  <c r="B500" i="48"/>
  <c r="A500" i="48"/>
  <c r="DM500" i="48" s="1"/>
  <c r="BT499" i="48"/>
  <c r="BS499" i="48"/>
  <c r="BR499" i="48"/>
  <c r="BQ499" i="48"/>
  <c r="BP499" i="48"/>
  <c r="BO499" i="48"/>
  <c r="BN499" i="48"/>
  <c r="BL499" i="48"/>
  <c r="BK499" i="48"/>
  <c r="BJ499" i="48"/>
  <c r="BI499" i="48"/>
  <c r="BH499" i="48"/>
  <c r="BG499" i="48"/>
  <c r="BF499" i="48"/>
  <c r="BE499" i="48"/>
  <c r="BD499" i="48"/>
  <c r="BC499" i="48"/>
  <c r="BB499" i="48"/>
  <c r="BA499" i="48"/>
  <c r="AZ499" i="48"/>
  <c r="AY499" i="48"/>
  <c r="AX499" i="48"/>
  <c r="AW499" i="48"/>
  <c r="AV499" i="48"/>
  <c r="AU499" i="48"/>
  <c r="AT499" i="48"/>
  <c r="AS499" i="48"/>
  <c r="AR499" i="48"/>
  <c r="AQ499" i="48"/>
  <c r="AP499" i="48"/>
  <c r="AO499" i="48"/>
  <c r="AN499" i="48"/>
  <c r="AM499" i="48"/>
  <c r="DL499" i="48" s="1"/>
  <c r="AL499" i="48"/>
  <c r="AK499" i="48"/>
  <c r="AJ499" i="48"/>
  <c r="AI499" i="48"/>
  <c r="AH499" i="48"/>
  <c r="AG499" i="48"/>
  <c r="AF499" i="48"/>
  <c r="AE499" i="48"/>
  <c r="AD499" i="48"/>
  <c r="AC499" i="48"/>
  <c r="AB499" i="48"/>
  <c r="AA499" i="48"/>
  <c r="Z499" i="48"/>
  <c r="CR499" i="48" s="1"/>
  <c r="Y499" i="48"/>
  <c r="X499" i="48"/>
  <c r="W499" i="48"/>
  <c r="V499" i="48"/>
  <c r="U499" i="48"/>
  <c r="T499" i="48"/>
  <c r="S499" i="48"/>
  <c r="R499" i="48"/>
  <c r="Q499" i="48"/>
  <c r="P499" i="48"/>
  <c r="O499" i="48"/>
  <c r="N499" i="48"/>
  <c r="M499" i="48"/>
  <c r="L499" i="48"/>
  <c r="K499" i="48"/>
  <c r="J499" i="48"/>
  <c r="DF499" i="48" s="1"/>
  <c r="I499" i="48"/>
  <c r="F499" i="48"/>
  <c r="E499" i="48"/>
  <c r="D499" i="48"/>
  <c r="C499" i="48"/>
  <c r="B499" i="48"/>
  <c r="A499" i="48"/>
  <c r="DM499" i="48" s="1"/>
  <c r="BT498" i="48"/>
  <c r="BS498" i="48"/>
  <c r="BR498" i="48"/>
  <c r="BQ498" i="48"/>
  <c r="BP498" i="48"/>
  <c r="BO498" i="48"/>
  <c r="BN498" i="48"/>
  <c r="BL498" i="48"/>
  <c r="BK498" i="48"/>
  <c r="BJ498" i="48"/>
  <c r="BI498" i="48"/>
  <c r="BH498" i="48"/>
  <c r="BG498" i="48"/>
  <c r="BF498" i="48"/>
  <c r="BE498" i="48"/>
  <c r="BD498" i="48"/>
  <c r="BC498" i="48"/>
  <c r="BB498" i="48"/>
  <c r="BA498" i="48"/>
  <c r="AZ498" i="48"/>
  <c r="AY498" i="48"/>
  <c r="AX498" i="48"/>
  <c r="AW498" i="48"/>
  <c r="AV498" i="48"/>
  <c r="AU498" i="48"/>
  <c r="AT498" i="48"/>
  <c r="AS498" i="48"/>
  <c r="AR498" i="48"/>
  <c r="AQ498" i="48"/>
  <c r="AP498" i="48"/>
  <c r="AO498" i="48"/>
  <c r="AN498" i="48"/>
  <c r="AM498" i="48"/>
  <c r="DL498" i="48" s="1"/>
  <c r="AL498" i="48"/>
  <c r="AK498" i="48"/>
  <c r="AJ498" i="48"/>
  <c r="AI498" i="48"/>
  <c r="CZ498" i="48" s="1"/>
  <c r="AH498" i="48"/>
  <c r="AG498" i="48"/>
  <c r="AF498" i="48"/>
  <c r="AE498" i="48"/>
  <c r="AD498" i="48"/>
  <c r="AC498" i="48"/>
  <c r="AB498" i="48"/>
  <c r="AA498" i="48"/>
  <c r="Z498" i="48"/>
  <c r="CR498" i="48" s="1"/>
  <c r="Y498" i="48"/>
  <c r="X498" i="48"/>
  <c r="W498" i="48"/>
  <c r="V498" i="48"/>
  <c r="U498" i="48"/>
  <c r="T498" i="48"/>
  <c r="S498" i="48"/>
  <c r="R498" i="48"/>
  <c r="Q498" i="48"/>
  <c r="P498" i="48"/>
  <c r="O498" i="48"/>
  <c r="N498" i="48"/>
  <c r="M498" i="48"/>
  <c r="L498" i="48"/>
  <c r="K498" i="48"/>
  <c r="J498" i="48"/>
  <c r="CL498" i="48" s="1"/>
  <c r="I498" i="48"/>
  <c r="F498" i="48"/>
  <c r="E498" i="48"/>
  <c r="D498" i="48"/>
  <c r="C498" i="48"/>
  <c r="B498" i="48"/>
  <c r="A498" i="48"/>
  <c r="DM498" i="48" s="1"/>
  <c r="BT497" i="48"/>
  <c r="BS497" i="48"/>
  <c r="BR497" i="48"/>
  <c r="BQ497" i="48"/>
  <c r="BP497" i="48"/>
  <c r="BO497" i="48"/>
  <c r="BN497" i="48"/>
  <c r="BL497" i="48"/>
  <c r="BK497" i="48"/>
  <c r="BJ497" i="48"/>
  <c r="BI497" i="48"/>
  <c r="BH497" i="48"/>
  <c r="BG497" i="48"/>
  <c r="BF497" i="48"/>
  <c r="BE497" i="48"/>
  <c r="BD497" i="48"/>
  <c r="BC497" i="48"/>
  <c r="BB497" i="48"/>
  <c r="BA497" i="48"/>
  <c r="AZ497" i="48"/>
  <c r="AY497" i="48"/>
  <c r="AX497" i="48"/>
  <c r="AW497" i="48"/>
  <c r="AV497" i="48"/>
  <c r="AU497" i="48"/>
  <c r="AT497" i="48"/>
  <c r="AS497" i="48"/>
  <c r="AR497" i="48"/>
  <c r="AQ497" i="48"/>
  <c r="AP497" i="48"/>
  <c r="AO497" i="48"/>
  <c r="AN497" i="48"/>
  <c r="AM497" i="48"/>
  <c r="AL497" i="48"/>
  <c r="AK497" i="48"/>
  <c r="AJ497" i="48"/>
  <c r="AI497" i="48"/>
  <c r="CZ497" i="48" s="1"/>
  <c r="AH497" i="48"/>
  <c r="AG497" i="48"/>
  <c r="AF497" i="48"/>
  <c r="AE497" i="48"/>
  <c r="AD497" i="48"/>
  <c r="AC497" i="48"/>
  <c r="AB497" i="48"/>
  <c r="AA497" i="48"/>
  <c r="Z497" i="48"/>
  <c r="CR497" i="48" s="1"/>
  <c r="Y497" i="48"/>
  <c r="X497" i="48"/>
  <c r="W497" i="48"/>
  <c r="V497" i="48"/>
  <c r="U497" i="48"/>
  <c r="T497" i="48"/>
  <c r="S497" i="48"/>
  <c r="R497" i="48"/>
  <c r="Q497" i="48"/>
  <c r="O497" i="48"/>
  <c r="N497" i="48"/>
  <c r="M497" i="48"/>
  <c r="L497" i="48"/>
  <c r="K497" i="48"/>
  <c r="J497" i="48"/>
  <c r="I497" i="48"/>
  <c r="F497" i="48"/>
  <c r="E497" i="48"/>
  <c r="D497" i="48"/>
  <c r="C497" i="48"/>
  <c r="B497" i="48"/>
  <c r="A497" i="48"/>
  <c r="DM497" i="48" s="1"/>
  <c r="BT496" i="48"/>
  <c r="BS496" i="48"/>
  <c r="BR496" i="48"/>
  <c r="BQ496" i="48"/>
  <c r="BP496" i="48"/>
  <c r="BO496" i="48"/>
  <c r="BN496" i="48"/>
  <c r="BL496" i="48"/>
  <c r="BK496" i="48"/>
  <c r="BJ496" i="48"/>
  <c r="BI496" i="48"/>
  <c r="BH496" i="48"/>
  <c r="BG496" i="48"/>
  <c r="BF496" i="48"/>
  <c r="BE496" i="48"/>
  <c r="BD496" i="48"/>
  <c r="BC496" i="48"/>
  <c r="BB496" i="48"/>
  <c r="BA496" i="48"/>
  <c r="AZ496" i="48"/>
  <c r="AY496" i="48"/>
  <c r="AX496" i="48"/>
  <c r="AW496" i="48"/>
  <c r="AV496" i="48"/>
  <c r="AU496" i="48"/>
  <c r="AT496" i="48"/>
  <c r="AS496" i="48"/>
  <c r="AR496" i="48"/>
  <c r="AQ496" i="48"/>
  <c r="AP496" i="48"/>
  <c r="AO496" i="48"/>
  <c r="AN496" i="48"/>
  <c r="AM496" i="48"/>
  <c r="DL496" i="48" s="1"/>
  <c r="AL496" i="48"/>
  <c r="AK496" i="48"/>
  <c r="AJ496" i="48"/>
  <c r="AI496" i="48"/>
  <c r="CZ496" i="48" s="1"/>
  <c r="EI496" i="48" s="1"/>
  <c r="AH496" i="48"/>
  <c r="AG496" i="48"/>
  <c r="AF496" i="48"/>
  <c r="AE496" i="48"/>
  <c r="AD496" i="48"/>
  <c r="AC496" i="48"/>
  <c r="AB496" i="48"/>
  <c r="AA496" i="48"/>
  <c r="Z496" i="48"/>
  <c r="CR496" i="48" s="1"/>
  <c r="Y496" i="48"/>
  <c r="X496" i="48"/>
  <c r="W496" i="48"/>
  <c r="V496" i="48"/>
  <c r="U496" i="48"/>
  <c r="T496" i="48"/>
  <c r="S496" i="48"/>
  <c r="R496" i="48"/>
  <c r="Q496" i="48"/>
  <c r="O496" i="48"/>
  <c r="N496" i="48"/>
  <c r="M496" i="48"/>
  <c r="L496" i="48"/>
  <c r="K496" i="48"/>
  <c r="J496" i="48"/>
  <c r="DF496" i="48" s="1"/>
  <c r="I496" i="48"/>
  <c r="F496" i="48"/>
  <c r="E496" i="48"/>
  <c r="D496" i="48"/>
  <c r="C496" i="48"/>
  <c r="B496" i="48"/>
  <c r="A496" i="48"/>
  <c r="DM496" i="48" s="1"/>
  <c r="BT495" i="48"/>
  <c r="BS495" i="48"/>
  <c r="BR495" i="48"/>
  <c r="BQ495" i="48"/>
  <c r="BP495" i="48"/>
  <c r="BO495" i="48"/>
  <c r="BN495" i="48"/>
  <c r="BL495" i="48"/>
  <c r="BK495" i="48"/>
  <c r="BJ495" i="48"/>
  <c r="BI495" i="48"/>
  <c r="BH495" i="48"/>
  <c r="BG495" i="48"/>
  <c r="BF495" i="48"/>
  <c r="BE495" i="48"/>
  <c r="BD495" i="48"/>
  <c r="BC495" i="48"/>
  <c r="BB495" i="48"/>
  <c r="BA495" i="48"/>
  <c r="AZ495" i="48"/>
  <c r="AY495" i="48"/>
  <c r="AX495" i="48"/>
  <c r="AW495" i="48"/>
  <c r="AV495" i="48"/>
  <c r="AU495" i="48"/>
  <c r="AT495" i="48"/>
  <c r="AS495" i="48"/>
  <c r="AR495" i="48"/>
  <c r="AQ495" i="48"/>
  <c r="AP495" i="48"/>
  <c r="AO495" i="48"/>
  <c r="AN495" i="48"/>
  <c r="AM495" i="48"/>
  <c r="AL495" i="48"/>
  <c r="AK495" i="48"/>
  <c r="AJ495" i="48"/>
  <c r="AI495" i="48"/>
  <c r="DB495" i="48" s="1"/>
  <c r="AH495" i="48"/>
  <c r="AG495" i="48"/>
  <c r="AF495" i="48"/>
  <c r="AE495" i="48"/>
  <c r="AD495" i="48"/>
  <c r="AC495" i="48"/>
  <c r="AB495" i="48"/>
  <c r="AA495" i="48"/>
  <c r="Z495" i="48"/>
  <c r="CR495" i="48" s="1"/>
  <c r="Y495" i="48"/>
  <c r="X495" i="48"/>
  <c r="W495" i="48"/>
  <c r="V495" i="48"/>
  <c r="U495" i="48"/>
  <c r="T495" i="48"/>
  <c r="S495" i="48"/>
  <c r="R495" i="48"/>
  <c r="Q495" i="48"/>
  <c r="O495" i="48"/>
  <c r="N495" i="48"/>
  <c r="M495" i="48"/>
  <c r="L495" i="48"/>
  <c r="K495" i="48"/>
  <c r="J495" i="48"/>
  <c r="I495" i="48"/>
  <c r="F495" i="48"/>
  <c r="E495" i="48"/>
  <c r="D495" i="48"/>
  <c r="C495" i="48"/>
  <c r="B495" i="48"/>
  <c r="A495" i="48"/>
  <c r="DM495" i="48" s="1"/>
  <c r="BT494" i="48"/>
  <c r="BS494" i="48"/>
  <c r="BR494" i="48"/>
  <c r="BQ494" i="48"/>
  <c r="BP494" i="48"/>
  <c r="BO494" i="48"/>
  <c r="BN494" i="48"/>
  <c r="BL494" i="48"/>
  <c r="BK494" i="48"/>
  <c r="BJ494" i="48"/>
  <c r="BI494" i="48"/>
  <c r="BH494" i="48"/>
  <c r="BG494" i="48"/>
  <c r="BF494" i="48"/>
  <c r="BE494" i="48"/>
  <c r="BD494" i="48"/>
  <c r="BC494" i="48"/>
  <c r="BB494" i="48"/>
  <c r="BA494" i="48"/>
  <c r="AZ494" i="48"/>
  <c r="AY494" i="48"/>
  <c r="AX494" i="48"/>
  <c r="AW494" i="48"/>
  <c r="AV494" i="48"/>
  <c r="AU494" i="48"/>
  <c r="AT494" i="48"/>
  <c r="AS494" i="48"/>
  <c r="AR494" i="48"/>
  <c r="AQ494" i="48"/>
  <c r="AP494" i="48"/>
  <c r="AO494" i="48"/>
  <c r="AN494" i="48"/>
  <c r="AM494" i="48"/>
  <c r="DL494" i="48" s="1"/>
  <c r="AL494" i="48"/>
  <c r="AK494" i="48"/>
  <c r="AJ494" i="48"/>
  <c r="AI494" i="48"/>
  <c r="CZ494" i="48" s="1"/>
  <c r="EI494" i="48" s="1"/>
  <c r="AH494" i="48"/>
  <c r="AG494" i="48"/>
  <c r="AF494" i="48"/>
  <c r="AE494" i="48"/>
  <c r="AD494" i="48"/>
  <c r="AC494" i="48"/>
  <c r="AB494" i="48"/>
  <c r="AA494" i="48"/>
  <c r="Z494" i="48"/>
  <c r="CR494" i="48" s="1"/>
  <c r="Y494" i="48"/>
  <c r="X494" i="48"/>
  <c r="W494" i="48"/>
  <c r="V494" i="48"/>
  <c r="U494" i="48"/>
  <c r="T494" i="48"/>
  <c r="S494" i="48"/>
  <c r="R494" i="48"/>
  <c r="Q494" i="48"/>
  <c r="O494" i="48"/>
  <c r="N494" i="48"/>
  <c r="M494" i="48"/>
  <c r="L494" i="48"/>
  <c r="K494" i="48"/>
  <c r="J494" i="48"/>
  <c r="I494" i="48"/>
  <c r="F494" i="48"/>
  <c r="E494" i="48"/>
  <c r="D494" i="48"/>
  <c r="C494" i="48"/>
  <c r="B494" i="48"/>
  <c r="A494" i="48"/>
  <c r="DM494" i="48" s="1"/>
  <c r="BT493" i="48"/>
  <c r="BS493" i="48"/>
  <c r="BR493" i="48"/>
  <c r="BQ493" i="48"/>
  <c r="BP493" i="48"/>
  <c r="BO493" i="48"/>
  <c r="BN493" i="48"/>
  <c r="BL493" i="48"/>
  <c r="BK493" i="48"/>
  <c r="BJ493" i="48"/>
  <c r="BI493" i="48"/>
  <c r="BH493" i="48"/>
  <c r="BG493" i="48"/>
  <c r="BF493" i="48"/>
  <c r="BE493" i="48"/>
  <c r="BD493" i="48"/>
  <c r="BC493" i="48"/>
  <c r="BB493" i="48"/>
  <c r="BA493" i="48"/>
  <c r="AZ493" i="48"/>
  <c r="AY493" i="48"/>
  <c r="AX493" i="48"/>
  <c r="AW493" i="48"/>
  <c r="AV493" i="48"/>
  <c r="AU493" i="48"/>
  <c r="AT493" i="48"/>
  <c r="AS493" i="48"/>
  <c r="AR493" i="48"/>
  <c r="AQ493" i="48"/>
  <c r="AP493" i="48"/>
  <c r="AO493" i="48"/>
  <c r="AN493" i="48"/>
  <c r="AM493" i="48"/>
  <c r="AL493" i="48"/>
  <c r="AK493" i="48"/>
  <c r="AJ493" i="48"/>
  <c r="AI493" i="48"/>
  <c r="DB493" i="48" s="1"/>
  <c r="AH493" i="48"/>
  <c r="AG493" i="48"/>
  <c r="AF493" i="48"/>
  <c r="AE493" i="48"/>
  <c r="AD493" i="48"/>
  <c r="AC493" i="48"/>
  <c r="AB493" i="48"/>
  <c r="AA493" i="48"/>
  <c r="Z493" i="48"/>
  <c r="CR493" i="48" s="1"/>
  <c r="Y493" i="48"/>
  <c r="X493" i="48"/>
  <c r="W493" i="48"/>
  <c r="V493" i="48"/>
  <c r="U493" i="48"/>
  <c r="T493" i="48"/>
  <c r="S493" i="48"/>
  <c r="R493" i="48"/>
  <c r="Q493" i="48"/>
  <c r="P493" i="48"/>
  <c r="O493" i="48"/>
  <c r="N493" i="48"/>
  <c r="M493" i="48"/>
  <c r="L493" i="48"/>
  <c r="K493" i="48"/>
  <c r="J493" i="48"/>
  <c r="DF493" i="48" s="1"/>
  <c r="I493" i="48"/>
  <c r="F493" i="48"/>
  <c r="E493" i="48"/>
  <c r="D493" i="48"/>
  <c r="C493" i="48"/>
  <c r="B493" i="48"/>
  <c r="A493" i="48"/>
  <c r="DM493" i="48" s="1"/>
  <c r="BT492" i="48"/>
  <c r="BS492" i="48"/>
  <c r="BR492" i="48"/>
  <c r="BQ492" i="48"/>
  <c r="BP492" i="48"/>
  <c r="BO492" i="48"/>
  <c r="BN492" i="48"/>
  <c r="BL492" i="48"/>
  <c r="BK492" i="48"/>
  <c r="BJ492" i="48"/>
  <c r="BI492" i="48"/>
  <c r="BH492" i="48"/>
  <c r="BG492" i="48"/>
  <c r="BF492" i="48"/>
  <c r="BE492" i="48"/>
  <c r="BD492" i="48"/>
  <c r="BC492" i="48"/>
  <c r="BB492" i="48"/>
  <c r="BA492" i="48"/>
  <c r="AZ492" i="48"/>
  <c r="AY492" i="48"/>
  <c r="AX492" i="48"/>
  <c r="AW492" i="48"/>
  <c r="AV492" i="48"/>
  <c r="AU492" i="48"/>
  <c r="AT492" i="48"/>
  <c r="AS492" i="48"/>
  <c r="AR492" i="48"/>
  <c r="AQ492" i="48"/>
  <c r="AP492" i="48"/>
  <c r="AO492" i="48"/>
  <c r="AN492" i="48"/>
  <c r="AM492" i="48"/>
  <c r="DL492" i="48" s="1"/>
  <c r="AL492" i="48"/>
  <c r="AK492" i="48"/>
  <c r="AJ492" i="48"/>
  <c r="AI492" i="48"/>
  <c r="AH492" i="48"/>
  <c r="AG492" i="48"/>
  <c r="AF492" i="48"/>
  <c r="AE492" i="48"/>
  <c r="AD492" i="48"/>
  <c r="AC492" i="48"/>
  <c r="AB492" i="48"/>
  <c r="AA492" i="48"/>
  <c r="Z492" i="48"/>
  <c r="CR492" i="48" s="1"/>
  <c r="Y492" i="48"/>
  <c r="X492" i="48"/>
  <c r="W492" i="48"/>
  <c r="V492" i="48"/>
  <c r="U492" i="48"/>
  <c r="T492" i="48"/>
  <c r="S492" i="48"/>
  <c r="R492" i="48"/>
  <c r="Q492" i="48"/>
  <c r="P492" i="48"/>
  <c r="O492" i="48"/>
  <c r="N492" i="48"/>
  <c r="M492" i="48"/>
  <c r="L492" i="48"/>
  <c r="K492" i="48"/>
  <c r="J492" i="48"/>
  <c r="CL492" i="48" s="1"/>
  <c r="I492" i="48"/>
  <c r="F492" i="48"/>
  <c r="E492" i="48"/>
  <c r="D492" i="48"/>
  <c r="C492" i="48"/>
  <c r="B492" i="48"/>
  <c r="A492" i="48"/>
  <c r="DM492" i="48" s="1"/>
  <c r="BT491" i="48"/>
  <c r="BS491" i="48"/>
  <c r="BR491" i="48"/>
  <c r="BQ491" i="48"/>
  <c r="BP491" i="48"/>
  <c r="BO491" i="48"/>
  <c r="BN491" i="48"/>
  <c r="BL491" i="48"/>
  <c r="BK491" i="48"/>
  <c r="BJ491" i="48"/>
  <c r="BI491" i="48"/>
  <c r="BH491" i="48"/>
  <c r="BG491" i="48"/>
  <c r="BF491" i="48"/>
  <c r="BE491" i="48"/>
  <c r="BD491" i="48"/>
  <c r="BC491" i="48"/>
  <c r="BB491" i="48"/>
  <c r="BA491" i="48"/>
  <c r="AZ491" i="48"/>
  <c r="AY491" i="48"/>
  <c r="AX491" i="48"/>
  <c r="AW491" i="48"/>
  <c r="AV491" i="48"/>
  <c r="AU491" i="48"/>
  <c r="AT491" i="48"/>
  <c r="AS491" i="48"/>
  <c r="AR491" i="48"/>
  <c r="AQ491" i="48"/>
  <c r="AP491" i="48"/>
  <c r="AO491" i="48"/>
  <c r="AN491" i="48"/>
  <c r="AM491" i="48"/>
  <c r="DL491" i="48" s="1"/>
  <c r="AL491" i="48"/>
  <c r="AK491" i="48"/>
  <c r="AJ491" i="48"/>
  <c r="AI491" i="48"/>
  <c r="AH491" i="48"/>
  <c r="AG491" i="48"/>
  <c r="AF491" i="48"/>
  <c r="AE491" i="48"/>
  <c r="AD491" i="48"/>
  <c r="AC491" i="48"/>
  <c r="AB491" i="48"/>
  <c r="AA491" i="48"/>
  <c r="Z491" i="48"/>
  <c r="CR491" i="48" s="1"/>
  <c r="Y491" i="48"/>
  <c r="X491" i="48"/>
  <c r="W491" i="48"/>
  <c r="V491" i="48"/>
  <c r="U491" i="48"/>
  <c r="T491" i="48"/>
  <c r="S491" i="48"/>
  <c r="R491" i="48"/>
  <c r="Q491" i="48"/>
  <c r="P491" i="48"/>
  <c r="O491" i="48"/>
  <c r="N491" i="48"/>
  <c r="M491" i="48"/>
  <c r="L491" i="48"/>
  <c r="K491" i="48"/>
  <c r="J491" i="48"/>
  <c r="CL491" i="48" s="1"/>
  <c r="I491" i="48"/>
  <c r="F491" i="48"/>
  <c r="E491" i="48"/>
  <c r="D491" i="48"/>
  <c r="C491" i="48"/>
  <c r="B491" i="48"/>
  <c r="A491" i="48"/>
  <c r="DM491" i="48" s="1"/>
  <c r="BT490" i="48"/>
  <c r="BS490" i="48"/>
  <c r="BR490" i="48"/>
  <c r="BQ490" i="48"/>
  <c r="BP490" i="48"/>
  <c r="BO490" i="48"/>
  <c r="BN490" i="48"/>
  <c r="BL490" i="48"/>
  <c r="BK490" i="48"/>
  <c r="BJ490" i="48"/>
  <c r="BI490" i="48"/>
  <c r="BH490" i="48"/>
  <c r="BG490" i="48"/>
  <c r="BF490" i="48"/>
  <c r="BE490" i="48"/>
  <c r="BD490" i="48"/>
  <c r="BC490" i="48"/>
  <c r="BB490" i="48"/>
  <c r="BA490" i="48"/>
  <c r="AZ490" i="48"/>
  <c r="AY490" i="48"/>
  <c r="AX490" i="48"/>
  <c r="AW490" i="48"/>
  <c r="AV490" i="48"/>
  <c r="AU490" i="48"/>
  <c r="AT490" i="48"/>
  <c r="AS490" i="48"/>
  <c r="AR490" i="48"/>
  <c r="AQ490" i="48"/>
  <c r="AP490" i="48"/>
  <c r="AO490" i="48"/>
  <c r="AN490" i="48"/>
  <c r="AM490" i="48"/>
  <c r="DL490" i="48" s="1"/>
  <c r="AL490" i="48"/>
  <c r="AK490" i="48"/>
  <c r="AJ490" i="48"/>
  <c r="AI490" i="48"/>
  <c r="CZ490" i="48" s="1"/>
  <c r="EH490" i="48" s="1"/>
  <c r="AH490" i="48"/>
  <c r="AG490" i="48"/>
  <c r="AF490" i="48"/>
  <c r="AE490" i="48"/>
  <c r="AD490" i="48"/>
  <c r="AC490" i="48"/>
  <c r="AB490" i="48"/>
  <c r="AA490" i="48"/>
  <c r="Z490" i="48"/>
  <c r="CR490" i="48" s="1"/>
  <c r="Y490" i="48"/>
  <c r="X490" i="48"/>
  <c r="W490" i="48"/>
  <c r="V490" i="48"/>
  <c r="U490" i="48"/>
  <c r="T490" i="48"/>
  <c r="S490" i="48"/>
  <c r="R490" i="48"/>
  <c r="Q490" i="48"/>
  <c r="P490" i="48"/>
  <c r="O490" i="48"/>
  <c r="N490" i="48"/>
  <c r="M490" i="48"/>
  <c r="L490" i="48"/>
  <c r="K490" i="48"/>
  <c r="J490" i="48"/>
  <c r="I490" i="48"/>
  <c r="F490" i="48"/>
  <c r="E490" i="48"/>
  <c r="D490" i="48"/>
  <c r="C490" i="48"/>
  <c r="B490" i="48"/>
  <c r="A490" i="48"/>
  <c r="DM490" i="48" s="1"/>
  <c r="BT489" i="48"/>
  <c r="BS489" i="48"/>
  <c r="BR489" i="48"/>
  <c r="BQ489" i="48"/>
  <c r="BP489" i="48"/>
  <c r="BO489" i="48"/>
  <c r="BN489" i="48"/>
  <c r="BL489" i="48"/>
  <c r="BK489" i="48"/>
  <c r="BJ489" i="48"/>
  <c r="BI489" i="48"/>
  <c r="BH489" i="48"/>
  <c r="BG489" i="48"/>
  <c r="BF489" i="48"/>
  <c r="BE489" i="48"/>
  <c r="BD489" i="48"/>
  <c r="BC489" i="48"/>
  <c r="BB489" i="48"/>
  <c r="BA489" i="48"/>
  <c r="AZ489" i="48"/>
  <c r="AY489" i="48"/>
  <c r="AX489" i="48"/>
  <c r="AW489" i="48"/>
  <c r="AV489" i="48"/>
  <c r="AU489" i="48"/>
  <c r="AT489" i="48"/>
  <c r="AS489" i="48"/>
  <c r="AR489" i="48"/>
  <c r="AQ489" i="48"/>
  <c r="AP489" i="48"/>
  <c r="AO489" i="48"/>
  <c r="AN489" i="48"/>
  <c r="AM489" i="48"/>
  <c r="AL489" i="48"/>
  <c r="AK489" i="48"/>
  <c r="AJ489" i="48"/>
  <c r="AI489" i="48"/>
  <c r="CZ489" i="48" s="1"/>
  <c r="AH489" i="48"/>
  <c r="AG489" i="48"/>
  <c r="AF489" i="48"/>
  <c r="AE489" i="48"/>
  <c r="AD489" i="48"/>
  <c r="AC489" i="48"/>
  <c r="AB489" i="48"/>
  <c r="AA489" i="48"/>
  <c r="Z489" i="48"/>
  <c r="CR489" i="48" s="1"/>
  <c r="Y489" i="48"/>
  <c r="X489" i="48"/>
  <c r="W489" i="48"/>
  <c r="V489" i="48"/>
  <c r="U489" i="48"/>
  <c r="T489" i="48"/>
  <c r="S489" i="48"/>
  <c r="R489" i="48"/>
  <c r="Q489" i="48"/>
  <c r="P489" i="48"/>
  <c r="O489" i="48"/>
  <c r="N489" i="48"/>
  <c r="M489" i="48"/>
  <c r="L489" i="48"/>
  <c r="K489" i="48"/>
  <c r="J489" i="48"/>
  <c r="CL489" i="48" s="1"/>
  <c r="I489" i="48"/>
  <c r="F489" i="48"/>
  <c r="E489" i="48"/>
  <c r="D489" i="48"/>
  <c r="C489" i="48"/>
  <c r="B489" i="48"/>
  <c r="A489" i="48"/>
  <c r="DM489" i="48" s="1"/>
  <c r="BT488" i="48"/>
  <c r="BS488" i="48"/>
  <c r="BR488" i="48"/>
  <c r="BQ488" i="48"/>
  <c r="BP488" i="48"/>
  <c r="BO488" i="48"/>
  <c r="BN488" i="48"/>
  <c r="BL488" i="48"/>
  <c r="BK488" i="48"/>
  <c r="BJ488" i="48"/>
  <c r="BI488" i="48"/>
  <c r="BH488" i="48"/>
  <c r="BG488" i="48"/>
  <c r="BF488" i="48"/>
  <c r="BE488" i="48"/>
  <c r="BD488" i="48"/>
  <c r="BC488" i="48"/>
  <c r="BB488" i="48"/>
  <c r="BA488" i="48"/>
  <c r="AZ488" i="48"/>
  <c r="AY488" i="48"/>
  <c r="AX488" i="48"/>
  <c r="AW488" i="48"/>
  <c r="AV488" i="48"/>
  <c r="AU488" i="48"/>
  <c r="AT488" i="48"/>
  <c r="AS488" i="48"/>
  <c r="AR488" i="48"/>
  <c r="AQ488" i="48"/>
  <c r="AP488" i="48"/>
  <c r="AO488" i="48"/>
  <c r="AN488" i="48"/>
  <c r="AM488" i="48"/>
  <c r="DL488" i="48" s="1"/>
  <c r="AL488" i="48"/>
  <c r="AK488" i="48"/>
  <c r="AJ488" i="48"/>
  <c r="AI488" i="48"/>
  <c r="AH488" i="48"/>
  <c r="AG488" i="48"/>
  <c r="AF488" i="48"/>
  <c r="AE488" i="48"/>
  <c r="AD488" i="48"/>
  <c r="AC488" i="48"/>
  <c r="AB488" i="48"/>
  <c r="AA488" i="48"/>
  <c r="Z488" i="48"/>
  <c r="CR488" i="48" s="1"/>
  <c r="Y488" i="48"/>
  <c r="X488" i="48"/>
  <c r="W488" i="48"/>
  <c r="V488" i="48"/>
  <c r="U488" i="48"/>
  <c r="T488" i="48"/>
  <c r="S488" i="48"/>
  <c r="R488" i="48"/>
  <c r="Q488" i="48"/>
  <c r="O488" i="48"/>
  <c r="N488" i="48"/>
  <c r="M488" i="48"/>
  <c r="L488" i="48"/>
  <c r="K488" i="48"/>
  <c r="J488" i="48"/>
  <c r="I488" i="48"/>
  <c r="F488" i="48"/>
  <c r="E488" i="48"/>
  <c r="D488" i="48"/>
  <c r="C488" i="48"/>
  <c r="B488" i="48"/>
  <c r="A488" i="48"/>
  <c r="DM488" i="48" s="1"/>
  <c r="BT487" i="48"/>
  <c r="BS487" i="48"/>
  <c r="BR487" i="48"/>
  <c r="BQ487" i="48"/>
  <c r="BP487" i="48"/>
  <c r="BO487" i="48"/>
  <c r="BN487" i="48"/>
  <c r="BL487" i="48"/>
  <c r="BK487" i="48"/>
  <c r="BJ487" i="48"/>
  <c r="BI487" i="48"/>
  <c r="BH487" i="48"/>
  <c r="BG487" i="48"/>
  <c r="BF487" i="48"/>
  <c r="BE487" i="48"/>
  <c r="BD487" i="48"/>
  <c r="BC487" i="48"/>
  <c r="BB487" i="48"/>
  <c r="BA487" i="48"/>
  <c r="AZ487" i="48"/>
  <c r="AY487" i="48"/>
  <c r="AX487" i="48"/>
  <c r="AW487" i="48"/>
  <c r="AV487" i="48"/>
  <c r="AU487" i="48"/>
  <c r="AT487" i="48"/>
  <c r="AS487" i="48"/>
  <c r="AR487" i="48"/>
  <c r="AQ487" i="48"/>
  <c r="AP487" i="48"/>
  <c r="AO487" i="48"/>
  <c r="AN487" i="48"/>
  <c r="AM487" i="48"/>
  <c r="DL487" i="48" s="1"/>
  <c r="AL487" i="48"/>
  <c r="AK487" i="48"/>
  <c r="AJ487" i="48"/>
  <c r="AI487" i="48"/>
  <c r="CZ487" i="48" s="1"/>
  <c r="AH487" i="48"/>
  <c r="AG487" i="48"/>
  <c r="AF487" i="48"/>
  <c r="AE487" i="48"/>
  <c r="AD487" i="48"/>
  <c r="AC487" i="48"/>
  <c r="AB487" i="48"/>
  <c r="AA487" i="48"/>
  <c r="Z487" i="48"/>
  <c r="CR487" i="48" s="1"/>
  <c r="Y487" i="48"/>
  <c r="CQ487" i="48" s="1"/>
  <c r="X487" i="48"/>
  <c r="W487" i="48"/>
  <c r="V487" i="48"/>
  <c r="U487" i="48"/>
  <c r="T487" i="48"/>
  <c r="S487" i="48"/>
  <c r="R487" i="48"/>
  <c r="Q487" i="48"/>
  <c r="P487" i="48"/>
  <c r="O487" i="48"/>
  <c r="N487" i="48"/>
  <c r="M487" i="48"/>
  <c r="L487" i="48"/>
  <c r="K487" i="48"/>
  <c r="J487" i="48"/>
  <c r="DF487" i="48" s="1"/>
  <c r="I487" i="48"/>
  <c r="F487" i="48"/>
  <c r="E487" i="48"/>
  <c r="D487" i="48"/>
  <c r="C487" i="48"/>
  <c r="B487" i="48"/>
  <c r="A487" i="48"/>
  <c r="DM487" i="48" s="1"/>
  <c r="BT486" i="48"/>
  <c r="BS486" i="48"/>
  <c r="BR486" i="48"/>
  <c r="BQ486" i="48"/>
  <c r="BP486" i="48"/>
  <c r="BO486" i="48"/>
  <c r="BN486" i="48"/>
  <c r="BL486" i="48"/>
  <c r="BK486" i="48"/>
  <c r="BJ486" i="48"/>
  <c r="BI486" i="48"/>
  <c r="BH486" i="48"/>
  <c r="BG486" i="48"/>
  <c r="BF486" i="48"/>
  <c r="BE486" i="48"/>
  <c r="BD486" i="48"/>
  <c r="BC486" i="48"/>
  <c r="BB486" i="48"/>
  <c r="BA486" i="48"/>
  <c r="AZ486" i="48"/>
  <c r="AY486" i="48"/>
  <c r="AX486" i="48"/>
  <c r="AW486" i="48"/>
  <c r="AV486" i="48"/>
  <c r="AU486" i="48"/>
  <c r="AT486" i="48"/>
  <c r="AS486" i="48"/>
  <c r="AR486" i="48"/>
  <c r="AQ486" i="48"/>
  <c r="AP486" i="48"/>
  <c r="AO486" i="48"/>
  <c r="AN486" i="48"/>
  <c r="AM486" i="48"/>
  <c r="DL486" i="48" s="1"/>
  <c r="AL486" i="48"/>
  <c r="AK486" i="48"/>
  <c r="AJ486" i="48"/>
  <c r="AI486" i="48"/>
  <c r="CZ486" i="48" s="1"/>
  <c r="EH486" i="48" s="1"/>
  <c r="AH486" i="48"/>
  <c r="AG486" i="48"/>
  <c r="AF486" i="48"/>
  <c r="AE486" i="48"/>
  <c r="AD486" i="48"/>
  <c r="AC486" i="48"/>
  <c r="AB486" i="48"/>
  <c r="AA486" i="48"/>
  <c r="Z486" i="48"/>
  <c r="CR486" i="48" s="1"/>
  <c r="Y486" i="48"/>
  <c r="X486" i="48"/>
  <c r="W486" i="48"/>
  <c r="V486" i="48"/>
  <c r="U486" i="48"/>
  <c r="T486" i="48"/>
  <c r="S486" i="48"/>
  <c r="R486" i="48"/>
  <c r="Q486" i="48"/>
  <c r="P486" i="48"/>
  <c r="O486" i="48"/>
  <c r="N486" i="48"/>
  <c r="M486" i="48"/>
  <c r="L486" i="48"/>
  <c r="K486" i="48"/>
  <c r="J486" i="48"/>
  <c r="DF486" i="48" s="1"/>
  <c r="I486" i="48"/>
  <c r="F486" i="48"/>
  <c r="E486" i="48"/>
  <c r="D486" i="48"/>
  <c r="C486" i="48"/>
  <c r="B486" i="48"/>
  <c r="A486" i="48"/>
  <c r="DM486" i="48" s="1"/>
  <c r="BT485" i="48"/>
  <c r="BS485" i="48"/>
  <c r="BR485" i="48"/>
  <c r="BQ485" i="48"/>
  <c r="BP485" i="48"/>
  <c r="BO485" i="48"/>
  <c r="BN485" i="48"/>
  <c r="BL485" i="48"/>
  <c r="BK485" i="48"/>
  <c r="BJ485" i="48"/>
  <c r="BI485" i="48"/>
  <c r="BH485" i="48"/>
  <c r="BG485" i="48"/>
  <c r="BF485" i="48"/>
  <c r="BE485" i="48"/>
  <c r="BD485" i="48"/>
  <c r="BC485" i="48"/>
  <c r="BB485" i="48"/>
  <c r="BA485" i="48"/>
  <c r="AZ485" i="48"/>
  <c r="AY485" i="48"/>
  <c r="AX485" i="48"/>
  <c r="AW485" i="48"/>
  <c r="AV485" i="48"/>
  <c r="AU485" i="48"/>
  <c r="AT485" i="48"/>
  <c r="AS485" i="48"/>
  <c r="AR485" i="48"/>
  <c r="AQ485" i="48"/>
  <c r="AP485" i="48"/>
  <c r="AO485" i="48"/>
  <c r="AN485" i="48"/>
  <c r="AM485" i="48"/>
  <c r="DL485" i="48" s="1"/>
  <c r="AL485" i="48"/>
  <c r="AK485" i="48"/>
  <c r="AJ485" i="48"/>
  <c r="AI485" i="48"/>
  <c r="DB485" i="48" s="1"/>
  <c r="AH485" i="48"/>
  <c r="AG485" i="48"/>
  <c r="AF485" i="48"/>
  <c r="AE485" i="48"/>
  <c r="AD485" i="48"/>
  <c r="AC485" i="48"/>
  <c r="AB485" i="48"/>
  <c r="AA485" i="48"/>
  <c r="Z485" i="48"/>
  <c r="CR485" i="48" s="1"/>
  <c r="Y485" i="48"/>
  <c r="CQ485" i="48" s="1"/>
  <c r="X485" i="48"/>
  <c r="W485" i="48"/>
  <c r="V485" i="48"/>
  <c r="U485" i="48"/>
  <c r="T485" i="48"/>
  <c r="S485" i="48"/>
  <c r="R485" i="48"/>
  <c r="Q485" i="48"/>
  <c r="P485" i="48"/>
  <c r="O485" i="48"/>
  <c r="N485" i="48"/>
  <c r="M485" i="48"/>
  <c r="L485" i="48"/>
  <c r="K485" i="48"/>
  <c r="J485" i="48"/>
  <c r="I485" i="48"/>
  <c r="F485" i="48"/>
  <c r="E485" i="48"/>
  <c r="D485" i="48"/>
  <c r="C485" i="48"/>
  <c r="B485" i="48"/>
  <c r="A485" i="48"/>
  <c r="DM485" i="48" s="1"/>
  <c r="BT484" i="48"/>
  <c r="BS484" i="48"/>
  <c r="BR484" i="48"/>
  <c r="BQ484" i="48"/>
  <c r="BP484" i="48"/>
  <c r="BO484" i="48"/>
  <c r="BN484" i="48"/>
  <c r="BL484" i="48"/>
  <c r="BK484" i="48"/>
  <c r="BJ484" i="48"/>
  <c r="BI484" i="48"/>
  <c r="BH484" i="48"/>
  <c r="BG484" i="48"/>
  <c r="BF484" i="48"/>
  <c r="BE484" i="48"/>
  <c r="BD484" i="48"/>
  <c r="BC484" i="48"/>
  <c r="BB484" i="48"/>
  <c r="BA484" i="48"/>
  <c r="AZ484" i="48"/>
  <c r="AY484" i="48"/>
  <c r="AX484" i="48"/>
  <c r="AW484" i="48"/>
  <c r="AV484" i="48"/>
  <c r="AU484" i="48"/>
  <c r="AT484" i="48"/>
  <c r="AS484" i="48"/>
  <c r="AR484" i="48"/>
  <c r="AQ484" i="48"/>
  <c r="AP484" i="48"/>
  <c r="AO484" i="48"/>
  <c r="AN484" i="48"/>
  <c r="AM484" i="48"/>
  <c r="DL484" i="48" s="1"/>
  <c r="AL484" i="48"/>
  <c r="AK484" i="48"/>
  <c r="AJ484" i="48"/>
  <c r="AI484" i="48"/>
  <c r="AH484" i="48"/>
  <c r="AG484" i="48"/>
  <c r="AF484" i="48"/>
  <c r="AE484" i="48"/>
  <c r="AD484" i="48"/>
  <c r="AC484" i="48"/>
  <c r="AB484" i="48"/>
  <c r="AA484" i="48"/>
  <c r="Z484" i="48"/>
  <c r="CR484" i="48" s="1"/>
  <c r="Y484" i="48"/>
  <c r="CQ484" i="48" s="1"/>
  <c r="X484" i="48"/>
  <c r="W484" i="48"/>
  <c r="V484" i="48"/>
  <c r="U484" i="48"/>
  <c r="T484" i="48"/>
  <c r="S484" i="48"/>
  <c r="R484" i="48"/>
  <c r="Q484" i="48"/>
  <c r="P484" i="48"/>
  <c r="O484" i="48"/>
  <c r="N484" i="48"/>
  <c r="M484" i="48"/>
  <c r="L484" i="48"/>
  <c r="K484" i="48"/>
  <c r="J484" i="48"/>
  <c r="DF484" i="48" s="1"/>
  <c r="I484" i="48"/>
  <c r="F484" i="48"/>
  <c r="E484" i="48"/>
  <c r="D484" i="48"/>
  <c r="C484" i="48"/>
  <c r="B484" i="48"/>
  <c r="A484" i="48"/>
  <c r="DM484" i="48" s="1"/>
  <c r="BT483" i="48"/>
  <c r="BS483" i="48"/>
  <c r="BR483" i="48"/>
  <c r="BQ483" i="48"/>
  <c r="BP483" i="48"/>
  <c r="BO483" i="48"/>
  <c r="BN483" i="48"/>
  <c r="BL483" i="48"/>
  <c r="BK483" i="48"/>
  <c r="BJ483" i="48"/>
  <c r="BI483" i="48"/>
  <c r="BH483" i="48"/>
  <c r="BG483" i="48"/>
  <c r="BF483" i="48"/>
  <c r="BE483" i="48"/>
  <c r="BD483" i="48"/>
  <c r="BC483" i="48"/>
  <c r="BB483" i="48"/>
  <c r="BA483" i="48"/>
  <c r="AZ483" i="48"/>
  <c r="AY483" i="48"/>
  <c r="AX483" i="48"/>
  <c r="AW483" i="48"/>
  <c r="AV483" i="48"/>
  <c r="AU483" i="48"/>
  <c r="AT483" i="48"/>
  <c r="AS483" i="48"/>
  <c r="AR483" i="48"/>
  <c r="AQ483" i="48"/>
  <c r="AP483" i="48"/>
  <c r="AO483" i="48"/>
  <c r="AN483" i="48"/>
  <c r="AM483" i="48"/>
  <c r="DL483" i="48" s="1"/>
  <c r="AL483" i="48"/>
  <c r="AK483" i="48"/>
  <c r="AJ483" i="48"/>
  <c r="AI483" i="48"/>
  <c r="DB483" i="48" s="1"/>
  <c r="AH483" i="48"/>
  <c r="AG483" i="48"/>
  <c r="AF483" i="48"/>
  <c r="AE483" i="48"/>
  <c r="AD483" i="48"/>
  <c r="AC483" i="48"/>
  <c r="AB483" i="48"/>
  <c r="AA483" i="48"/>
  <c r="Z483" i="48"/>
  <c r="CR483" i="48" s="1"/>
  <c r="Y483" i="48"/>
  <c r="CQ483" i="48" s="1"/>
  <c r="X483" i="48"/>
  <c r="W483" i="48"/>
  <c r="V483" i="48"/>
  <c r="U483" i="48"/>
  <c r="T483" i="48"/>
  <c r="S483" i="48"/>
  <c r="R483" i="48"/>
  <c r="Q483" i="48"/>
  <c r="P483" i="48"/>
  <c r="O483" i="48"/>
  <c r="N483" i="48"/>
  <c r="M483" i="48"/>
  <c r="L483" i="48"/>
  <c r="K483" i="48"/>
  <c r="J483" i="48"/>
  <c r="DF483" i="48" s="1"/>
  <c r="I483" i="48"/>
  <c r="F483" i="48"/>
  <c r="E483" i="48"/>
  <c r="D483" i="48"/>
  <c r="C483" i="48"/>
  <c r="B483" i="48"/>
  <c r="A483" i="48"/>
  <c r="DM483" i="48" s="1"/>
  <c r="BT482" i="48"/>
  <c r="BS482" i="48"/>
  <c r="BR482" i="48"/>
  <c r="BQ482" i="48"/>
  <c r="BP482" i="48"/>
  <c r="BO482" i="48"/>
  <c r="BN482" i="48"/>
  <c r="BL482" i="48"/>
  <c r="BK482" i="48"/>
  <c r="BJ482" i="48"/>
  <c r="BI482" i="48"/>
  <c r="BH482" i="48"/>
  <c r="BG482" i="48"/>
  <c r="BF482" i="48"/>
  <c r="BE482" i="48"/>
  <c r="BD482" i="48"/>
  <c r="BC482" i="48"/>
  <c r="BB482" i="48"/>
  <c r="BA482" i="48"/>
  <c r="AZ482" i="48"/>
  <c r="AY482" i="48"/>
  <c r="AX482" i="48"/>
  <c r="AW482" i="48"/>
  <c r="AV482" i="48"/>
  <c r="AU482" i="48"/>
  <c r="AT482" i="48"/>
  <c r="AS482" i="48"/>
  <c r="AR482" i="48"/>
  <c r="AQ482" i="48"/>
  <c r="AP482" i="48"/>
  <c r="AO482" i="48"/>
  <c r="AN482" i="48"/>
  <c r="AM482" i="48"/>
  <c r="DL482" i="48" s="1"/>
  <c r="AL482" i="48"/>
  <c r="AK482" i="48"/>
  <c r="AJ482" i="48"/>
  <c r="AI482" i="48"/>
  <c r="DB482" i="48" s="1"/>
  <c r="AH482" i="48"/>
  <c r="AG482" i="48"/>
  <c r="AF482" i="48"/>
  <c r="AE482" i="48"/>
  <c r="AD482" i="48"/>
  <c r="AC482" i="48"/>
  <c r="AB482" i="48"/>
  <c r="AA482" i="48"/>
  <c r="Z482" i="48"/>
  <c r="CR482" i="48" s="1"/>
  <c r="Y482" i="48"/>
  <c r="X482" i="48"/>
  <c r="W482" i="48"/>
  <c r="V482" i="48"/>
  <c r="U482" i="48"/>
  <c r="T482" i="48"/>
  <c r="S482" i="48"/>
  <c r="R482" i="48"/>
  <c r="Q482" i="48"/>
  <c r="P482" i="48"/>
  <c r="O482" i="48"/>
  <c r="N482" i="48"/>
  <c r="M482" i="48"/>
  <c r="L482" i="48"/>
  <c r="K482" i="48"/>
  <c r="J482" i="48"/>
  <c r="DF482" i="48" s="1"/>
  <c r="I482" i="48"/>
  <c r="F482" i="48"/>
  <c r="E482" i="48"/>
  <c r="D482" i="48"/>
  <c r="C482" i="48"/>
  <c r="B482" i="48"/>
  <c r="A482" i="48"/>
  <c r="DM482" i="48" s="1"/>
  <c r="BT481" i="48"/>
  <c r="BS481" i="48"/>
  <c r="BR481" i="48"/>
  <c r="BQ481" i="48"/>
  <c r="BP481" i="48"/>
  <c r="BO481" i="48"/>
  <c r="BN481" i="48"/>
  <c r="BL481" i="48"/>
  <c r="BK481" i="48"/>
  <c r="BJ481" i="48"/>
  <c r="BI481" i="48"/>
  <c r="BH481" i="48"/>
  <c r="BG481" i="48"/>
  <c r="BF481" i="48"/>
  <c r="BE481" i="48"/>
  <c r="BD481" i="48"/>
  <c r="BC481" i="48"/>
  <c r="BB481" i="48"/>
  <c r="BA481" i="48"/>
  <c r="AZ481" i="48"/>
  <c r="AY481" i="48"/>
  <c r="AX481" i="48"/>
  <c r="AW481" i="48"/>
  <c r="AV481" i="48"/>
  <c r="AU481" i="48"/>
  <c r="AT481" i="48"/>
  <c r="AS481" i="48"/>
  <c r="AR481" i="48"/>
  <c r="AQ481" i="48"/>
  <c r="AP481" i="48"/>
  <c r="AO481" i="48"/>
  <c r="AN481" i="48"/>
  <c r="AM481" i="48"/>
  <c r="DL481" i="48" s="1"/>
  <c r="AL481" i="48"/>
  <c r="AK481" i="48"/>
  <c r="AJ481" i="48"/>
  <c r="AI481" i="48"/>
  <c r="CZ481" i="48" s="1"/>
  <c r="EI481" i="48" s="1"/>
  <c r="AH481" i="48"/>
  <c r="AG481" i="48"/>
  <c r="AF481" i="48"/>
  <c r="AE481" i="48"/>
  <c r="AD481" i="48"/>
  <c r="AC481" i="48"/>
  <c r="AB481" i="48"/>
  <c r="AA481" i="48"/>
  <c r="Z481" i="48"/>
  <c r="CR481" i="48" s="1"/>
  <c r="Y481" i="48"/>
  <c r="X481" i="48"/>
  <c r="W481" i="48"/>
  <c r="V481" i="48"/>
  <c r="U481" i="48"/>
  <c r="T481" i="48"/>
  <c r="S481" i="48"/>
  <c r="R481" i="48"/>
  <c r="Q481" i="48"/>
  <c r="O481" i="48"/>
  <c r="N481" i="48"/>
  <c r="M481" i="48"/>
  <c r="L481" i="48"/>
  <c r="K481" i="48"/>
  <c r="J481" i="48"/>
  <c r="I481" i="48"/>
  <c r="F481" i="48"/>
  <c r="E481" i="48"/>
  <c r="D481" i="48"/>
  <c r="C481" i="48"/>
  <c r="B481" i="48"/>
  <c r="A481" i="48"/>
  <c r="DM481" i="48" s="1"/>
  <c r="BT480" i="48"/>
  <c r="BS480" i="48"/>
  <c r="BR480" i="48"/>
  <c r="BQ480" i="48"/>
  <c r="BP480" i="48"/>
  <c r="BO480" i="48"/>
  <c r="BN480" i="48"/>
  <c r="BL480" i="48"/>
  <c r="BK480" i="48"/>
  <c r="BJ480" i="48"/>
  <c r="BI480" i="48"/>
  <c r="BH480" i="48"/>
  <c r="BG480" i="48"/>
  <c r="BF480" i="48"/>
  <c r="BE480" i="48"/>
  <c r="BD480" i="48"/>
  <c r="BC480" i="48"/>
  <c r="BB480" i="48"/>
  <c r="BA480" i="48"/>
  <c r="AZ480" i="48"/>
  <c r="AY480" i="48"/>
  <c r="AX480" i="48"/>
  <c r="AW480" i="48"/>
  <c r="AV480" i="48"/>
  <c r="AU480" i="48"/>
  <c r="AT480" i="48"/>
  <c r="AS480" i="48"/>
  <c r="AR480" i="48"/>
  <c r="AQ480" i="48"/>
  <c r="AP480" i="48"/>
  <c r="AO480" i="48"/>
  <c r="AN480" i="48"/>
  <c r="AM480" i="48"/>
  <c r="DL480" i="48" s="1"/>
  <c r="AL480" i="48"/>
  <c r="AK480" i="48"/>
  <c r="AJ480" i="48"/>
  <c r="AI480" i="48"/>
  <c r="AH480" i="48"/>
  <c r="AG480" i="48"/>
  <c r="AF480" i="48"/>
  <c r="AE480" i="48"/>
  <c r="AD480" i="48"/>
  <c r="AC480" i="48"/>
  <c r="AB480" i="48"/>
  <c r="AA480" i="48"/>
  <c r="Z480" i="48"/>
  <c r="CR480" i="48" s="1"/>
  <c r="Y480" i="48"/>
  <c r="CQ480" i="48" s="1"/>
  <c r="X480" i="48"/>
  <c r="W480" i="48"/>
  <c r="V480" i="48"/>
  <c r="U480" i="48"/>
  <c r="T480" i="48"/>
  <c r="S480" i="48"/>
  <c r="R480" i="48"/>
  <c r="Q480" i="48"/>
  <c r="O480" i="48"/>
  <c r="N480" i="48"/>
  <c r="M480" i="48"/>
  <c r="L480" i="48"/>
  <c r="K480" i="48"/>
  <c r="J480" i="48"/>
  <c r="CL480" i="48" s="1"/>
  <c r="I480" i="48"/>
  <c r="F480" i="48"/>
  <c r="E480" i="48"/>
  <c r="D480" i="48"/>
  <c r="C480" i="48"/>
  <c r="B480" i="48"/>
  <c r="A480" i="48"/>
  <c r="DM480" i="48" s="1"/>
  <c r="BT479" i="48"/>
  <c r="BS479" i="48"/>
  <c r="BR479" i="48"/>
  <c r="BQ479" i="48"/>
  <c r="BP479" i="48"/>
  <c r="BO479" i="48"/>
  <c r="BN479" i="48"/>
  <c r="BL479" i="48"/>
  <c r="BK479" i="48"/>
  <c r="BJ479" i="48"/>
  <c r="BI479" i="48"/>
  <c r="BH479" i="48"/>
  <c r="BG479" i="48"/>
  <c r="BF479" i="48"/>
  <c r="BE479" i="48"/>
  <c r="BD479" i="48"/>
  <c r="BC479" i="48"/>
  <c r="BB479" i="48"/>
  <c r="BA479" i="48"/>
  <c r="AZ479" i="48"/>
  <c r="AY479" i="48"/>
  <c r="AX479" i="48"/>
  <c r="AW479" i="48"/>
  <c r="AV479" i="48"/>
  <c r="AU479" i="48"/>
  <c r="AT479" i="48"/>
  <c r="AS479" i="48"/>
  <c r="AR479" i="48"/>
  <c r="AQ479" i="48"/>
  <c r="AP479" i="48"/>
  <c r="AO479" i="48"/>
  <c r="AN479" i="48"/>
  <c r="AM479" i="48"/>
  <c r="DL479" i="48" s="1"/>
  <c r="AL479" i="48"/>
  <c r="AK479" i="48"/>
  <c r="AJ479" i="48"/>
  <c r="AI479" i="48"/>
  <c r="AH479" i="48"/>
  <c r="AG479" i="48"/>
  <c r="AF479" i="48"/>
  <c r="AE479" i="48"/>
  <c r="AD479" i="48"/>
  <c r="AC479" i="48"/>
  <c r="AB479" i="48"/>
  <c r="AA479" i="48"/>
  <c r="Z479" i="48"/>
  <c r="CR479" i="48" s="1"/>
  <c r="Y479" i="48"/>
  <c r="X479" i="48"/>
  <c r="W479" i="48"/>
  <c r="V479" i="48"/>
  <c r="U479" i="48"/>
  <c r="T479" i="48"/>
  <c r="S479" i="48"/>
  <c r="R479" i="48"/>
  <c r="Q479" i="48"/>
  <c r="P479" i="48"/>
  <c r="O479" i="48"/>
  <c r="N479" i="48"/>
  <c r="M479" i="48"/>
  <c r="L479" i="48"/>
  <c r="K479" i="48"/>
  <c r="J479" i="48"/>
  <c r="DF479" i="48" s="1"/>
  <c r="I479" i="48"/>
  <c r="F479" i="48"/>
  <c r="E479" i="48"/>
  <c r="D479" i="48"/>
  <c r="C479" i="48"/>
  <c r="B479" i="48"/>
  <c r="A479" i="48"/>
  <c r="DM479" i="48" s="1"/>
  <c r="BT478" i="48"/>
  <c r="BS478" i="48"/>
  <c r="BR478" i="48"/>
  <c r="BQ478" i="48"/>
  <c r="BP478" i="48"/>
  <c r="BO478" i="48"/>
  <c r="BN478" i="48"/>
  <c r="BL478" i="48"/>
  <c r="BK478" i="48"/>
  <c r="BJ478" i="48"/>
  <c r="BI478" i="48"/>
  <c r="BH478" i="48"/>
  <c r="BG478" i="48"/>
  <c r="BF478" i="48"/>
  <c r="BE478" i="48"/>
  <c r="BD478" i="48"/>
  <c r="BC478" i="48"/>
  <c r="BB478" i="48"/>
  <c r="BA478" i="48"/>
  <c r="AZ478" i="48"/>
  <c r="AY478" i="48"/>
  <c r="AX478" i="48"/>
  <c r="AW478" i="48"/>
  <c r="AV478" i="48"/>
  <c r="AU478" i="48"/>
  <c r="AT478" i="48"/>
  <c r="AS478" i="48"/>
  <c r="AR478" i="48"/>
  <c r="AQ478" i="48"/>
  <c r="AP478" i="48"/>
  <c r="AO478" i="48"/>
  <c r="AN478" i="48"/>
  <c r="AM478" i="48"/>
  <c r="DL478" i="48" s="1"/>
  <c r="AL478" i="48"/>
  <c r="AK478" i="48"/>
  <c r="AJ478" i="48"/>
  <c r="AI478" i="48"/>
  <c r="DB478" i="48" s="1"/>
  <c r="AH478" i="48"/>
  <c r="AG478" i="48"/>
  <c r="AF478" i="48"/>
  <c r="AE478" i="48"/>
  <c r="AD478" i="48"/>
  <c r="AC478" i="48"/>
  <c r="AB478" i="48"/>
  <c r="AA478" i="48"/>
  <c r="Z478" i="48"/>
  <c r="CR478" i="48" s="1"/>
  <c r="Y478" i="48"/>
  <c r="CQ478" i="48" s="1"/>
  <c r="X478" i="48"/>
  <c r="W478" i="48"/>
  <c r="V478" i="48"/>
  <c r="U478" i="48"/>
  <c r="T478" i="48"/>
  <c r="S478" i="48"/>
  <c r="R478" i="48"/>
  <c r="Q478" i="48"/>
  <c r="O478" i="48"/>
  <c r="N478" i="48"/>
  <c r="M478" i="48"/>
  <c r="L478" i="48"/>
  <c r="K478" i="48"/>
  <c r="J478" i="48"/>
  <c r="I478" i="48"/>
  <c r="F478" i="48"/>
  <c r="E478" i="48"/>
  <c r="D478" i="48"/>
  <c r="C478" i="48"/>
  <c r="B478" i="48"/>
  <c r="A478" i="48"/>
  <c r="DM478" i="48" s="1"/>
  <c r="BT477" i="48"/>
  <c r="BS477" i="48"/>
  <c r="BR477" i="48"/>
  <c r="BQ477" i="48"/>
  <c r="BP477" i="48"/>
  <c r="BO477" i="48"/>
  <c r="BN477" i="48"/>
  <c r="BL477" i="48"/>
  <c r="BK477" i="48"/>
  <c r="BJ477" i="48"/>
  <c r="BI477" i="48"/>
  <c r="BH477" i="48"/>
  <c r="BG477" i="48"/>
  <c r="BF477" i="48"/>
  <c r="BE477" i="48"/>
  <c r="BD477" i="48"/>
  <c r="BC477" i="48"/>
  <c r="BB477" i="48"/>
  <c r="BA477" i="48"/>
  <c r="AZ477" i="48"/>
  <c r="AY477" i="48"/>
  <c r="AX477" i="48"/>
  <c r="AW477" i="48"/>
  <c r="AV477" i="48"/>
  <c r="AU477" i="48"/>
  <c r="AT477" i="48"/>
  <c r="AS477" i="48"/>
  <c r="AR477" i="48"/>
  <c r="AQ477" i="48"/>
  <c r="AP477" i="48"/>
  <c r="AO477" i="48"/>
  <c r="AN477" i="48"/>
  <c r="AM477" i="48"/>
  <c r="DL477" i="48" s="1"/>
  <c r="AL477" i="48"/>
  <c r="AK477" i="48"/>
  <c r="AJ477" i="48"/>
  <c r="AI477" i="48"/>
  <c r="CZ477" i="48" s="1"/>
  <c r="AH477" i="48"/>
  <c r="AG477" i="48"/>
  <c r="AF477" i="48"/>
  <c r="AE477" i="48"/>
  <c r="AD477" i="48"/>
  <c r="AC477" i="48"/>
  <c r="AB477" i="48"/>
  <c r="AA477" i="48"/>
  <c r="Z477" i="48"/>
  <c r="CR477" i="48" s="1"/>
  <c r="Y477" i="48"/>
  <c r="CQ477" i="48" s="1"/>
  <c r="X477" i="48"/>
  <c r="W477" i="48"/>
  <c r="V477" i="48"/>
  <c r="U477" i="48"/>
  <c r="T477" i="48"/>
  <c r="S477" i="48"/>
  <c r="R477" i="48"/>
  <c r="Q477" i="48"/>
  <c r="P477" i="48"/>
  <c r="O477" i="48"/>
  <c r="N477" i="48"/>
  <c r="M477" i="48"/>
  <c r="L477" i="48"/>
  <c r="K477" i="48"/>
  <c r="J477" i="48"/>
  <c r="I477" i="48"/>
  <c r="F477" i="48"/>
  <c r="E477" i="48"/>
  <c r="D477" i="48"/>
  <c r="C477" i="48"/>
  <c r="B477" i="48"/>
  <c r="A477" i="48"/>
  <c r="DM477" i="48" s="1"/>
  <c r="BT476" i="48"/>
  <c r="BS476" i="48"/>
  <c r="BR476" i="48"/>
  <c r="BQ476" i="48"/>
  <c r="BP476" i="48"/>
  <c r="BO476" i="48"/>
  <c r="BN476" i="48"/>
  <c r="BL476" i="48"/>
  <c r="BK476" i="48"/>
  <c r="BJ476" i="48"/>
  <c r="BI476" i="48"/>
  <c r="BH476" i="48"/>
  <c r="BG476" i="48"/>
  <c r="BF476" i="48"/>
  <c r="BE476" i="48"/>
  <c r="BD476" i="48"/>
  <c r="BC476" i="48"/>
  <c r="BB476" i="48"/>
  <c r="BA476" i="48"/>
  <c r="AZ476" i="48"/>
  <c r="AY476" i="48"/>
  <c r="AX476" i="48"/>
  <c r="AW476" i="48"/>
  <c r="AV476" i="48"/>
  <c r="AU476" i="48"/>
  <c r="AT476" i="48"/>
  <c r="AS476" i="48"/>
  <c r="AR476" i="48"/>
  <c r="AQ476" i="48"/>
  <c r="AP476" i="48"/>
  <c r="AO476" i="48"/>
  <c r="AN476" i="48"/>
  <c r="AM476" i="48"/>
  <c r="DL476" i="48" s="1"/>
  <c r="AL476" i="48"/>
  <c r="AK476" i="48"/>
  <c r="AJ476" i="48"/>
  <c r="AI476" i="48"/>
  <c r="DB476" i="48" s="1"/>
  <c r="AH476" i="48"/>
  <c r="AG476" i="48"/>
  <c r="AF476" i="48"/>
  <c r="AE476" i="48"/>
  <c r="AD476" i="48"/>
  <c r="AC476" i="48"/>
  <c r="AB476" i="48"/>
  <c r="AA476" i="48"/>
  <c r="Z476" i="48"/>
  <c r="CR476" i="48" s="1"/>
  <c r="Y476" i="48"/>
  <c r="CQ476" i="48" s="1"/>
  <c r="X476" i="48"/>
  <c r="W476" i="48"/>
  <c r="V476" i="48"/>
  <c r="U476" i="48"/>
  <c r="T476" i="48"/>
  <c r="S476" i="48"/>
  <c r="R476" i="48"/>
  <c r="Q476" i="48"/>
  <c r="P476" i="48"/>
  <c r="O476" i="48"/>
  <c r="N476" i="48"/>
  <c r="M476" i="48"/>
  <c r="L476" i="48"/>
  <c r="K476" i="48"/>
  <c r="J476" i="48"/>
  <c r="I476" i="48"/>
  <c r="F476" i="48"/>
  <c r="E476" i="48"/>
  <c r="D476" i="48"/>
  <c r="C476" i="48"/>
  <c r="B476" i="48"/>
  <c r="A476" i="48"/>
  <c r="DM476" i="48" s="1"/>
  <c r="BT475" i="48"/>
  <c r="BS475" i="48"/>
  <c r="BR475" i="48"/>
  <c r="BQ475" i="48"/>
  <c r="BP475" i="48"/>
  <c r="BO475" i="48"/>
  <c r="BN475" i="48"/>
  <c r="BL475" i="48"/>
  <c r="BK475" i="48"/>
  <c r="BJ475" i="48"/>
  <c r="BI475" i="48"/>
  <c r="BH475" i="48"/>
  <c r="BG475" i="48"/>
  <c r="BF475" i="48"/>
  <c r="BE475" i="48"/>
  <c r="BD475" i="48"/>
  <c r="BC475" i="48"/>
  <c r="BB475" i="48"/>
  <c r="BA475" i="48"/>
  <c r="AZ475" i="48"/>
  <c r="AY475" i="48"/>
  <c r="AX475" i="48"/>
  <c r="AW475" i="48"/>
  <c r="AV475" i="48"/>
  <c r="AU475" i="48"/>
  <c r="AT475" i="48"/>
  <c r="AS475" i="48"/>
  <c r="AR475" i="48"/>
  <c r="AQ475" i="48"/>
  <c r="AP475" i="48"/>
  <c r="AO475" i="48"/>
  <c r="AN475" i="48"/>
  <c r="AM475" i="48"/>
  <c r="AL475" i="48"/>
  <c r="AK475" i="48"/>
  <c r="AJ475" i="48"/>
  <c r="AI475" i="48"/>
  <c r="AH475" i="48"/>
  <c r="AG475" i="48"/>
  <c r="AF475" i="48"/>
  <c r="AE475" i="48"/>
  <c r="AD475" i="48"/>
  <c r="AC475" i="48"/>
  <c r="AB475" i="48"/>
  <c r="AA475" i="48"/>
  <c r="Z475" i="48"/>
  <c r="CR475" i="48" s="1"/>
  <c r="Y475" i="48"/>
  <c r="X475" i="48"/>
  <c r="W475" i="48"/>
  <c r="V475" i="48"/>
  <c r="U475" i="48"/>
  <c r="T475" i="48"/>
  <c r="S475" i="48"/>
  <c r="R475" i="48"/>
  <c r="Q475" i="48"/>
  <c r="P475" i="48"/>
  <c r="O475" i="48"/>
  <c r="N475" i="48"/>
  <c r="M475" i="48"/>
  <c r="L475" i="48"/>
  <c r="K475" i="48"/>
  <c r="J475" i="48"/>
  <c r="DF475" i="48" s="1"/>
  <c r="I475" i="48"/>
  <c r="F475" i="48"/>
  <c r="E475" i="48"/>
  <c r="D475" i="48"/>
  <c r="C475" i="48"/>
  <c r="B475" i="48"/>
  <c r="A475" i="48"/>
  <c r="DM475" i="48" s="1"/>
  <c r="BT474" i="48"/>
  <c r="BS474" i="48"/>
  <c r="BR474" i="48"/>
  <c r="BQ474" i="48"/>
  <c r="BP474" i="48"/>
  <c r="BO474" i="48"/>
  <c r="BN474" i="48"/>
  <c r="BL474" i="48"/>
  <c r="BK474" i="48"/>
  <c r="BJ474" i="48"/>
  <c r="BI474" i="48"/>
  <c r="BH474" i="48"/>
  <c r="BG474" i="48"/>
  <c r="BF474" i="48"/>
  <c r="BE474" i="48"/>
  <c r="BD474" i="48"/>
  <c r="BC474" i="48"/>
  <c r="BB474" i="48"/>
  <c r="BA474" i="48"/>
  <c r="AZ474" i="48"/>
  <c r="AY474" i="48"/>
  <c r="AX474" i="48"/>
  <c r="AW474" i="48"/>
  <c r="AV474" i="48"/>
  <c r="AU474" i="48"/>
  <c r="AT474" i="48"/>
  <c r="AS474" i="48"/>
  <c r="AR474" i="48"/>
  <c r="AQ474" i="48"/>
  <c r="AP474" i="48"/>
  <c r="AO474" i="48"/>
  <c r="AN474" i="48"/>
  <c r="AM474" i="48"/>
  <c r="DL474" i="48" s="1"/>
  <c r="AL474" i="48"/>
  <c r="AK474" i="48"/>
  <c r="AJ474" i="48"/>
  <c r="AI474" i="48"/>
  <c r="AH474" i="48"/>
  <c r="AG474" i="48"/>
  <c r="AF474" i="48"/>
  <c r="AE474" i="48"/>
  <c r="AD474" i="48"/>
  <c r="AC474" i="48"/>
  <c r="AB474" i="48"/>
  <c r="AA474" i="48"/>
  <c r="Z474" i="48"/>
  <c r="CR474" i="48" s="1"/>
  <c r="Y474" i="48"/>
  <c r="X474" i="48"/>
  <c r="W474" i="48"/>
  <c r="V474" i="48"/>
  <c r="U474" i="48"/>
  <c r="T474" i="48"/>
  <c r="S474" i="48"/>
  <c r="R474" i="48"/>
  <c r="Q474" i="48"/>
  <c r="P474" i="48"/>
  <c r="O474" i="48"/>
  <c r="N474" i="48"/>
  <c r="M474" i="48"/>
  <c r="L474" i="48"/>
  <c r="K474" i="48"/>
  <c r="J474" i="48"/>
  <c r="CL474" i="48" s="1"/>
  <c r="I474" i="48"/>
  <c r="F474" i="48"/>
  <c r="E474" i="48"/>
  <c r="D474" i="48"/>
  <c r="C474" i="48"/>
  <c r="B474" i="48"/>
  <c r="A474" i="48"/>
  <c r="DM474" i="48" s="1"/>
  <c r="BT473" i="48"/>
  <c r="BS473" i="48"/>
  <c r="BR473" i="48"/>
  <c r="BQ473" i="48"/>
  <c r="BP473" i="48"/>
  <c r="BO473" i="48"/>
  <c r="BN473" i="48"/>
  <c r="BL473" i="48"/>
  <c r="BK473" i="48"/>
  <c r="BJ473" i="48"/>
  <c r="BI473" i="48"/>
  <c r="BH473" i="48"/>
  <c r="BG473" i="48"/>
  <c r="BF473" i="48"/>
  <c r="BE473" i="48"/>
  <c r="BD473" i="48"/>
  <c r="BC473" i="48"/>
  <c r="BB473" i="48"/>
  <c r="BA473" i="48"/>
  <c r="AZ473" i="48"/>
  <c r="AY473" i="48"/>
  <c r="AX473" i="48"/>
  <c r="AW473" i="48"/>
  <c r="AV473" i="48"/>
  <c r="AU473" i="48"/>
  <c r="AT473" i="48"/>
  <c r="AS473" i="48"/>
  <c r="AR473" i="48"/>
  <c r="AQ473" i="48"/>
  <c r="AP473" i="48"/>
  <c r="AO473" i="48"/>
  <c r="AN473" i="48"/>
  <c r="AM473" i="48"/>
  <c r="DL473" i="48" s="1"/>
  <c r="AL473" i="48"/>
  <c r="AK473" i="48"/>
  <c r="AJ473" i="48"/>
  <c r="AI473" i="48"/>
  <c r="AH473" i="48"/>
  <c r="AG473" i="48"/>
  <c r="AF473" i="48"/>
  <c r="AE473" i="48"/>
  <c r="AD473" i="48"/>
  <c r="AC473" i="48"/>
  <c r="AB473" i="48"/>
  <c r="AA473" i="48"/>
  <c r="Z473" i="48"/>
  <c r="CR473" i="48" s="1"/>
  <c r="Y473" i="48"/>
  <c r="X473" i="48"/>
  <c r="W473" i="48"/>
  <c r="V473" i="48"/>
  <c r="U473" i="48"/>
  <c r="T473" i="48"/>
  <c r="S473" i="48"/>
  <c r="R473" i="48"/>
  <c r="Q473" i="48"/>
  <c r="P473" i="48"/>
  <c r="O473" i="48"/>
  <c r="N473" i="48"/>
  <c r="M473" i="48"/>
  <c r="L473" i="48"/>
  <c r="K473" i="48"/>
  <c r="J473" i="48"/>
  <c r="I473" i="48"/>
  <c r="F473" i="48"/>
  <c r="E473" i="48"/>
  <c r="D473" i="48"/>
  <c r="C473" i="48"/>
  <c r="B473" i="48"/>
  <c r="A473" i="48"/>
  <c r="DM473" i="48" s="1"/>
  <c r="BT472" i="48"/>
  <c r="BS472" i="48"/>
  <c r="BR472" i="48"/>
  <c r="BQ472" i="48"/>
  <c r="BP472" i="48"/>
  <c r="BO472" i="48"/>
  <c r="BN472" i="48"/>
  <c r="BL472" i="48"/>
  <c r="BK472" i="48"/>
  <c r="BJ472" i="48"/>
  <c r="BI472" i="48"/>
  <c r="BH472" i="48"/>
  <c r="BG472" i="48"/>
  <c r="BF472" i="48"/>
  <c r="BE472" i="48"/>
  <c r="BD472" i="48"/>
  <c r="BC472" i="48"/>
  <c r="BB472" i="48"/>
  <c r="BA472" i="48"/>
  <c r="AZ472" i="48"/>
  <c r="AY472" i="48"/>
  <c r="AX472" i="48"/>
  <c r="AW472" i="48"/>
  <c r="AV472" i="48"/>
  <c r="AU472" i="48"/>
  <c r="AT472" i="48"/>
  <c r="AS472" i="48"/>
  <c r="AR472" i="48"/>
  <c r="AQ472" i="48"/>
  <c r="AP472" i="48"/>
  <c r="AO472" i="48"/>
  <c r="AN472" i="48"/>
  <c r="AM472" i="48"/>
  <c r="AL472" i="48"/>
  <c r="AK472" i="48"/>
  <c r="AJ472" i="48"/>
  <c r="AI472" i="48"/>
  <c r="AH472" i="48"/>
  <c r="AG472" i="48"/>
  <c r="AF472" i="48"/>
  <c r="AE472" i="48"/>
  <c r="AD472" i="48"/>
  <c r="AC472" i="48"/>
  <c r="AB472" i="48"/>
  <c r="AA472" i="48"/>
  <c r="Z472" i="48"/>
  <c r="CR472" i="48" s="1"/>
  <c r="Y472" i="48"/>
  <c r="X472" i="48"/>
  <c r="W472" i="48"/>
  <c r="V472" i="48"/>
  <c r="U472" i="48"/>
  <c r="T472" i="48"/>
  <c r="S472" i="48"/>
  <c r="R472" i="48"/>
  <c r="Q472" i="48"/>
  <c r="P472" i="48"/>
  <c r="O472" i="48"/>
  <c r="N472" i="48"/>
  <c r="M472" i="48"/>
  <c r="L472" i="48"/>
  <c r="K472" i="48"/>
  <c r="J472" i="48"/>
  <c r="I472" i="48"/>
  <c r="F472" i="48"/>
  <c r="E472" i="48"/>
  <c r="D472" i="48"/>
  <c r="C472" i="48"/>
  <c r="B472" i="48"/>
  <c r="A472" i="48"/>
  <c r="DM472" i="48" s="1"/>
  <c r="BT471" i="48"/>
  <c r="BS471" i="48"/>
  <c r="BR471" i="48"/>
  <c r="BQ471" i="48"/>
  <c r="BP471" i="48"/>
  <c r="BO471" i="48"/>
  <c r="BN471" i="48"/>
  <c r="BL471" i="48"/>
  <c r="BK471" i="48"/>
  <c r="BJ471" i="48"/>
  <c r="BI471" i="48"/>
  <c r="BH471" i="48"/>
  <c r="BG471" i="48"/>
  <c r="BF471" i="48"/>
  <c r="BE471" i="48"/>
  <c r="BD471" i="48"/>
  <c r="BC471" i="48"/>
  <c r="BB471" i="48"/>
  <c r="BA471" i="48"/>
  <c r="AZ471" i="48"/>
  <c r="AY471" i="48"/>
  <c r="AX471" i="48"/>
  <c r="AW471" i="48"/>
  <c r="AV471" i="48"/>
  <c r="AU471" i="48"/>
  <c r="AT471" i="48"/>
  <c r="AS471" i="48"/>
  <c r="AR471" i="48"/>
  <c r="AQ471" i="48"/>
  <c r="AP471" i="48"/>
  <c r="AO471" i="48"/>
  <c r="AN471" i="48"/>
  <c r="AM471" i="48"/>
  <c r="AL471" i="48"/>
  <c r="AK471" i="48"/>
  <c r="AJ471" i="48"/>
  <c r="AI471" i="48"/>
  <c r="AH471" i="48"/>
  <c r="AG471" i="48"/>
  <c r="AF471" i="48"/>
  <c r="AE471" i="48"/>
  <c r="AD471" i="48"/>
  <c r="AC471" i="48"/>
  <c r="AB471" i="48"/>
  <c r="AA471" i="48"/>
  <c r="Z471" i="48"/>
  <c r="CR471" i="48" s="1"/>
  <c r="Y471" i="48"/>
  <c r="X471" i="48"/>
  <c r="W471" i="48"/>
  <c r="V471" i="48"/>
  <c r="U471" i="48"/>
  <c r="T471" i="48"/>
  <c r="S471" i="48"/>
  <c r="R471" i="48"/>
  <c r="Q471" i="48"/>
  <c r="P471" i="48"/>
  <c r="O471" i="48"/>
  <c r="N471" i="48"/>
  <c r="M471" i="48"/>
  <c r="L471" i="48"/>
  <c r="K471" i="48"/>
  <c r="J471" i="48"/>
  <c r="I471" i="48"/>
  <c r="F471" i="48"/>
  <c r="E471" i="48"/>
  <c r="D471" i="48"/>
  <c r="C471" i="48"/>
  <c r="B471" i="48"/>
  <c r="A471" i="48"/>
  <c r="DM471" i="48" s="1"/>
  <c r="BT470" i="48"/>
  <c r="BS470" i="48"/>
  <c r="BR470" i="48"/>
  <c r="BQ470" i="48"/>
  <c r="BP470" i="48"/>
  <c r="BO470" i="48"/>
  <c r="BN470" i="48"/>
  <c r="BL470" i="48"/>
  <c r="BK470" i="48"/>
  <c r="BJ470" i="48"/>
  <c r="BI470" i="48"/>
  <c r="BH470" i="48"/>
  <c r="BG470" i="48"/>
  <c r="BF470" i="48"/>
  <c r="BE470" i="48"/>
  <c r="BD470" i="48"/>
  <c r="BC470" i="48"/>
  <c r="BB470" i="48"/>
  <c r="BA470" i="48"/>
  <c r="AZ470" i="48"/>
  <c r="AY470" i="48"/>
  <c r="AX470" i="48"/>
  <c r="AW470" i="48"/>
  <c r="AV470" i="48"/>
  <c r="AU470" i="48"/>
  <c r="AT470" i="48"/>
  <c r="AS470" i="48"/>
  <c r="AR470" i="48"/>
  <c r="AQ470" i="48"/>
  <c r="AP470" i="48"/>
  <c r="AO470" i="48"/>
  <c r="AN470" i="48"/>
  <c r="AM470" i="48"/>
  <c r="DL470" i="48" s="1"/>
  <c r="AL470" i="48"/>
  <c r="AK470" i="48"/>
  <c r="AJ470" i="48"/>
  <c r="AI470" i="48"/>
  <c r="AH470" i="48"/>
  <c r="AG470" i="48"/>
  <c r="AF470" i="48"/>
  <c r="AE470" i="48"/>
  <c r="AD470" i="48"/>
  <c r="AC470" i="48"/>
  <c r="AB470" i="48"/>
  <c r="AA470" i="48"/>
  <c r="Z470" i="48"/>
  <c r="CR470" i="48" s="1"/>
  <c r="Y470" i="48"/>
  <c r="X470" i="48"/>
  <c r="W470" i="48"/>
  <c r="V470" i="48"/>
  <c r="U470" i="48"/>
  <c r="T470" i="48"/>
  <c r="S470" i="48"/>
  <c r="R470" i="48"/>
  <c r="Q470" i="48"/>
  <c r="P470" i="48"/>
  <c r="O470" i="48"/>
  <c r="N470" i="48"/>
  <c r="M470" i="48"/>
  <c r="L470" i="48"/>
  <c r="K470" i="48"/>
  <c r="J470" i="48"/>
  <c r="CL470" i="48" s="1"/>
  <c r="I470" i="48"/>
  <c r="F470" i="48"/>
  <c r="E470" i="48"/>
  <c r="D470" i="48"/>
  <c r="C470" i="48"/>
  <c r="B470" i="48"/>
  <c r="A470" i="48"/>
  <c r="DM470" i="48" s="1"/>
  <c r="BT469" i="48"/>
  <c r="BS469" i="48"/>
  <c r="BR469" i="48"/>
  <c r="BQ469" i="48"/>
  <c r="BP469" i="48"/>
  <c r="BO469" i="48"/>
  <c r="BN469" i="48"/>
  <c r="BL469" i="48"/>
  <c r="BK469" i="48"/>
  <c r="BJ469" i="48"/>
  <c r="BI469" i="48"/>
  <c r="BH469" i="48"/>
  <c r="BG469" i="48"/>
  <c r="BF469" i="48"/>
  <c r="BE469" i="48"/>
  <c r="BD469" i="48"/>
  <c r="BC469" i="48"/>
  <c r="BB469" i="48"/>
  <c r="BA469" i="48"/>
  <c r="AZ469" i="48"/>
  <c r="AY469" i="48"/>
  <c r="AX469" i="48"/>
  <c r="AW469" i="48"/>
  <c r="AV469" i="48"/>
  <c r="AU469" i="48"/>
  <c r="AT469" i="48"/>
  <c r="AS469" i="48"/>
  <c r="AR469" i="48"/>
  <c r="AQ469" i="48"/>
  <c r="AP469" i="48"/>
  <c r="AO469" i="48"/>
  <c r="AN469" i="48"/>
  <c r="AM469" i="48"/>
  <c r="AL469" i="48"/>
  <c r="AK469" i="48"/>
  <c r="AJ469" i="48"/>
  <c r="AI469" i="48"/>
  <c r="DB469" i="48" s="1"/>
  <c r="AH469" i="48"/>
  <c r="AG469" i="48"/>
  <c r="AF469" i="48"/>
  <c r="AE469" i="48"/>
  <c r="AD469" i="48"/>
  <c r="AC469" i="48"/>
  <c r="AB469" i="48"/>
  <c r="AA469" i="48"/>
  <c r="Z469" i="48"/>
  <c r="CR469" i="48" s="1"/>
  <c r="Y469" i="48"/>
  <c r="X469" i="48"/>
  <c r="W469" i="48"/>
  <c r="V469" i="48"/>
  <c r="U469" i="48"/>
  <c r="T469" i="48"/>
  <c r="S469" i="48"/>
  <c r="R469" i="48"/>
  <c r="Q469" i="48"/>
  <c r="P469" i="48"/>
  <c r="O469" i="48"/>
  <c r="N469" i="48"/>
  <c r="M469" i="48"/>
  <c r="L469" i="48"/>
  <c r="K469" i="48"/>
  <c r="J469" i="48"/>
  <c r="CL469" i="48" s="1"/>
  <c r="I469" i="48"/>
  <c r="F469" i="48"/>
  <c r="E469" i="48"/>
  <c r="D469" i="48"/>
  <c r="C469" i="48"/>
  <c r="B469" i="48"/>
  <c r="A469" i="48"/>
  <c r="BT468" i="48"/>
  <c r="BS468" i="48"/>
  <c r="BR468" i="48"/>
  <c r="BQ468" i="48"/>
  <c r="BP468" i="48"/>
  <c r="BO468" i="48"/>
  <c r="BN468" i="48"/>
  <c r="BL468" i="48"/>
  <c r="BK468" i="48"/>
  <c r="BJ468" i="48"/>
  <c r="BI468" i="48"/>
  <c r="BH468" i="48"/>
  <c r="BG468" i="48"/>
  <c r="BF468" i="48"/>
  <c r="BE468" i="48"/>
  <c r="BD468" i="48"/>
  <c r="BC468" i="48"/>
  <c r="BB468" i="48"/>
  <c r="BA468" i="48"/>
  <c r="AZ468" i="48"/>
  <c r="AY468" i="48"/>
  <c r="AX468" i="48"/>
  <c r="AW468" i="48"/>
  <c r="AV468" i="48"/>
  <c r="AU468" i="48"/>
  <c r="AT468" i="48"/>
  <c r="AS468" i="48"/>
  <c r="AR468" i="48"/>
  <c r="AQ468" i="48"/>
  <c r="AP468" i="48"/>
  <c r="AO468" i="48"/>
  <c r="AN468" i="48"/>
  <c r="AM468" i="48"/>
  <c r="DL468" i="48" s="1"/>
  <c r="AL468" i="48"/>
  <c r="AK468" i="48"/>
  <c r="AJ468" i="48"/>
  <c r="AI468" i="48"/>
  <c r="AH468" i="48"/>
  <c r="AG468" i="48"/>
  <c r="AF468" i="48"/>
  <c r="AE468" i="48"/>
  <c r="AD468" i="48"/>
  <c r="AC468" i="48"/>
  <c r="AB468" i="48"/>
  <c r="AA468" i="48"/>
  <c r="Z468" i="48"/>
  <c r="CR468" i="48" s="1"/>
  <c r="Y468" i="48"/>
  <c r="X468" i="48"/>
  <c r="W468" i="48"/>
  <c r="V468" i="48"/>
  <c r="U468" i="48"/>
  <c r="T468" i="48"/>
  <c r="S468" i="48"/>
  <c r="R468" i="48"/>
  <c r="Q468" i="48"/>
  <c r="P468" i="48"/>
  <c r="O468" i="48"/>
  <c r="N468" i="48"/>
  <c r="M468" i="48"/>
  <c r="L468" i="48"/>
  <c r="K468" i="48"/>
  <c r="J468" i="48"/>
  <c r="CL468" i="48" s="1"/>
  <c r="I468" i="48"/>
  <c r="F468" i="48"/>
  <c r="E468" i="48"/>
  <c r="D468" i="48"/>
  <c r="C468" i="48"/>
  <c r="B468" i="48"/>
  <c r="A468" i="48"/>
  <c r="DM468" i="48" s="1"/>
  <c r="BT467" i="48"/>
  <c r="BS467" i="48"/>
  <c r="BR467" i="48"/>
  <c r="BQ467" i="48"/>
  <c r="BP467" i="48"/>
  <c r="BO467" i="48"/>
  <c r="BN467" i="48"/>
  <c r="BL467" i="48"/>
  <c r="BK467" i="48"/>
  <c r="BJ467" i="48"/>
  <c r="BI467" i="48"/>
  <c r="BH467" i="48"/>
  <c r="BG467" i="48"/>
  <c r="BF467" i="48"/>
  <c r="BE467" i="48"/>
  <c r="BD467" i="48"/>
  <c r="BC467" i="48"/>
  <c r="BB467" i="48"/>
  <c r="BA467" i="48"/>
  <c r="AZ467" i="48"/>
  <c r="AY467" i="48"/>
  <c r="AX467" i="48"/>
  <c r="AW467" i="48"/>
  <c r="AV467" i="48"/>
  <c r="AU467" i="48"/>
  <c r="AT467" i="48"/>
  <c r="AS467" i="48"/>
  <c r="AR467" i="48"/>
  <c r="AQ467" i="48"/>
  <c r="AP467" i="48"/>
  <c r="AO467" i="48"/>
  <c r="AN467" i="48"/>
  <c r="AM467" i="48"/>
  <c r="DL467" i="48" s="1"/>
  <c r="AL467" i="48"/>
  <c r="AK467" i="48"/>
  <c r="AJ467" i="48"/>
  <c r="AI467" i="48"/>
  <c r="DB467" i="48" s="1"/>
  <c r="AH467" i="48"/>
  <c r="AG467" i="48"/>
  <c r="AF467" i="48"/>
  <c r="AE467" i="48"/>
  <c r="AD467" i="48"/>
  <c r="AC467" i="48"/>
  <c r="AB467" i="48"/>
  <c r="AA467" i="48"/>
  <c r="Z467" i="48"/>
  <c r="CR467" i="48" s="1"/>
  <c r="Y467" i="48"/>
  <c r="X467" i="48"/>
  <c r="W467" i="48"/>
  <c r="V467" i="48"/>
  <c r="U467" i="48"/>
  <c r="T467" i="48"/>
  <c r="S467" i="48"/>
  <c r="R467" i="48"/>
  <c r="Q467" i="48"/>
  <c r="P467" i="48"/>
  <c r="O467" i="48"/>
  <c r="N467" i="48"/>
  <c r="M467" i="48"/>
  <c r="L467" i="48"/>
  <c r="K467" i="48"/>
  <c r="J467" i="48"/>
  <c r="CL467" i="48" s="1"/>
  <c r="I467" i="48"/>
  <c r="F467" i="48"/>
  <c r="E467" i="48"/>
  <c r="D467" i="48"/>
  <c r="C467" i="48"/>
  <c r="B467" i="48"/>
  <c r="A467" i="48"/>
  <c r="DM467" i="48" s="1"/>
  <c r="BT466" i="48"/>
  <c r="BS466" i="48"/>
  <c r="BR466" i="48"/>
  <c r="BQ466" i="48"/>
  <c r="BP466" i="48"/>
  <c r="BO466" i="48"/>
  <c r="BN466" i="48"/>
  <c r="BL466" i="48"/>
  <c r="BK466" i="48"/>
  <c r="BJ466" i="48"/>
  <c r="BI466" i="48"/>
  <c r="BH466" i="48"/>
  <c r="BG466" i="48"/>
  <c r="BF466" i="48"/>
  <c r="BE466" i="48"/>
  <c r="BD466" i="48"/>
  <c r="BC466" i="48"/>
  <c r="BB466" i="48"/>
  <c r="BA466" i="48"/>
  <c r="AZ466" i="48"/>
  <c r="AY466" i="48"/>
  <c r="AX466" i="48"/>
  <c r="AW466" i="48"/>
  <c r="AV466" i="48"/>
  <c r="AU466" i="48"/>
  <c r="AT466" i="48"/>
  <c r="AS466" i="48"/>
  <c r="AR466" i="48"/>
  <c r="AQ466" i="48"/>
  <c r="AP466" i="48"/>
  <c r="AO466" i="48"/>
  <c r="AN466" i="48"/>
  <c r="AM466" i="48"/>
  <c r="DL466" i="48" s="1"/>
  <c r="AL466" i="48"/>
  <c r="AK466" i="48"/>
  <c r="AJ466" i="48"/>
  <c r="AI466" i="48"/>
  <c r="CZ466" i="48" s="1"/>
  <c r="AH466" i="48"/>
  <c r="AG466" i="48"/>
  <c r="AF466" i="48"/>
  <c r="AE466" i="48"/>
  <c r="AD466" i="48"/>
  <c r="AC466" i="48"/>
  <c r="AB466" i="48"/>
  <c r="AA466" i="48"/>
  <c r="Z466" i="48"/>
  <c r="CR466" i="48" s="1"/>
  <c r="Y466" i="48"/>
  <c r="X466" i="48"/>
  <c r="W466" i="48"/>
  <c r="V466" i="48"/>
  <c r="U466" i="48"/>
  <c r="T466" i="48"/>
  <c r="S466" i="48"/>
  <c r="R466" i="48"/>
  <c r="Q466" i="48"/>
  <c r="P466" i="48"/>
  <c r="O466" i="48"/>
  <c r="N466" i="48"/>
  <c r="M466" i="48"/>
  <c r="L466" i="48"/>
  <c r="K466" i="48"/>
  <c r="J466" i="48"/>
  <c r="DF466" i="48" s="1"/>
  <c r="I466" i="48"/>
  <c r="F466" i="48"/>
  <c r="E466" i="48"/>
  <c r="D466" i="48"/>
  <c r="C466" i="48"/>
  <c r="B466" i="48"/>
  <c r="A466" i="48"/>
  <c r="DM466" i="48" s="1"/>
  <c r="BT465" i="48"/>
  <c r="BS465" i="48"/>
  <c r="BR465" i="48"/>
  <c r="BQ465" i="48"/>
  <c r="BP465" i="48"/>
  <c r="BO465" i="48"/>
  <c r="BN465" i="48"/>
  <c r="BL465" i="48"/>
  <c r="BK465" i="48"/>
  <c r="BJ465" i="48"/>
  <c r="BI465" i="48"/>
  <c r="BH465" i="48"/>
  <c r="BG465" i="48"/>
  <c r="BF465" i="48"/>
  <c r="BE465" i="48"/>
  <c r="BD465" i="48"/>
  <c r="BC465" i="48"/>
  <c r="BB465" i="48"/>
  <c r="BA465" i="48"/>
  <c r="AZ465" i="48"/>
  <c r="AY465" i="48"/>
  <c r="AX465" i="48"/>
  <c r="AW465" i="48"/>
  <c r="AV465" i="48"/>
  <c r="AU465" i="48"/>
  <c r="AT465" i="48"/>
  <c r="AS465" i="48"/>
  <c r="AR465" i="48"/>
  <c r="AQ465" i="48"/>
  <c r="AP465" i="48"/>
  <c r="AO465" i="48"/>
  <c r="AN465" i="48"/>
  <c r="AM465" i="48"/>
  <c r="DL465" i="48" s="1"/>
  <c r="AL465" i="48"/>
  <c r="AK465" i="48"/>
  <c r="AJ465" i="48"/>
  <c r="AI465" i="48"/>
  <c r="DB465" i="48" s="1"/>
  <c r="AH465" i="48"/>
  <c r="AG465" i="48"/>
  <c r="AF465" i="48"/>
  <c r="AE465" i="48"/>
  <c r="AD465" i="48"/>
  <c r="AC465" i="48"/>
  <c r="AB465" i="48"/>
  <c r="AA465" i="48"/>
  <c r="Z465" i="48"/>
  <c r="CR465" i="48" s="1"/>
  <c r="Y465" i="48"/>
  <c r="X465" i="48"/>
  <c r="W465" i="48"/>
  <c r="V465" i="48"/>
  <c r="U465" i="48"/>
  <c r="T465" i="48"/>
  <c r="S465" i="48"/>
  <c r="R465" i="48"/>
  <c r="Q465" i="48"/>
  <c r="O465" i="48"/>
  <c r="N465" i="48"/>
  <c r="M465" i="48"/>
  <c r="L465" i="48"/>
  <c r="K465" i="48"/>
  <c r="J465" i="48"/>
  <c r="I465" i="48"/>
  <c r="F465" i="48"/>
  <c r="E465" i="48"/>
  <c r="D465" i="48"/>
  <c r="C465" i="48"/>
  <c r="B465" i="48"/>
  <c r="A465" i="48"/>
  <c r="DM465" i="48" s="1"/>
  <c r="BT464" i="48"/>
  <c r="BS464" i="48"/>
  <c r="BR464" i="48"/>
  <c r="BQ464" i="48"/>
  <c r="BP464" i="48"/>
  <c r="BO464" i="48"/>
  <c r="BN464" i="48"/>
  <c r="BL464" i="48"/>
  <c r="BK464" i="48"/>
  <c r="BJ464" i="48"/>
  <c r="BI464" i="48"/>
  <c r="BH464" i="48"/>
  <c r="BG464" i="48"/>
  <c r="BF464" i="48"/>
  <c r="BE464" i="48"/>
  <c r="BD464" i="48"/>
  <c r="BC464" i="48"/>
  <c r="BB464" i="48"/>
  <c r="BA464" i="48"/>
  <c r="AZ464" i="48"/>
  <c r="AY464" i="48"/>
  <c r="AX464" i="48"/>
  <c r="AW464" i="48"/>
  <c r="AV464" i="48"/>
  <c r="AU464" i="48"/>
  <c r="AT464" i="48"/>
  <c r="AS464" i="48"/>
  <c r="AR464" i="48"/>
  <c r="AQ464" i="48"/>
  <c r="AP464" i="48"/>
  <c r="AO464" i="48"/>
  <c r="AN464" i="48"/>
  <c r="AM464" i="48"/>
  <c r="DL464" i="48" s="1"/>
  <c r="AL464" i="48"/>
  <c r="AK464" i="48"/>
  <c r="AJ464" i="48"/>
  <c r="AI464" i="48"/>
  <c r="CZ464" i="48" s="1"/>
  <c r="AH464" i="48"/>
  <c r="AG464" i="48"/>
  <c r="AF464" i="48"/>
  <c r="AE464" i="48"/>
  <c r="AD464" i="48"/>
  <c r="AC464" i="48"/>
  <c r="AB464" i="48"/>
  <c r="AA464" i="48"/>
  <c r="Z464" i="48"/>
  <c r="CR464" i="48" s="1"/>
  <c r="Y464" i="48"/>
  <c r="X464" i="48"/>
  <c r="W464" i="48"/>
  <c r="V464" i="48"/>
  <c r="U464" i="48"/>
  <c r="T464" i="48"/>
  <c r="S464" i="48"/>
  <c r="R464" i="48"/>
  <c r="Q464" i="48"/>
  <c r="P464" i="48"/>
  <c r="O464" i="48"/>
  <c r="N464" i="48"/>
  <c r="M464" i="48"/>
  <c r="L464" i="48"/>
  <c r="K464" i="48"/>
  <c r="J464" i="48"/>
  <c r="I464" i="48"/>
  <c r="F464" i="48"/>
  <c r="E464" i="48"/>
  <c r="D464" i="48"/>
  <c r="C464" i="48"/>
  <c r="B464" i="48"/>
  <c r="A464" i="48"/>
  <c r="DM464" i="48" s="1"/>
  <c r="BT463" i="48"/>
  <c r="BS463" i="48"/>
  <c r="BR463" i="48"/>
  <c r="BQ463" i="48"/>
  <c r="BP463" i="48"/>
  <c r="BO463" i="48"/>
  <c r="BN463" i="48"/>
  <c r="BL463" i="48"/>
  <c r="BK463" i="48"/>
  <c r="BJ463" i="48"/>
  <c r="BI463" i="48"/>
  <c r="BH463" i="48"/>
  <c r="BG463" i="48"/>
  <c r="BF463" i="48"/>
  <c r="BE463" i="48"/>
  <c r="BD463" i="48"/>
  <c r="BC463" i="48"/>
  <c r="BB463" i="48"/>
  <c r="BA463" i="48"/>
  <c r="AZ463" i="48"/>
  <c r="AY463" i="48"/>
  <c r="AX463" i="48"/>
  <c r="AW463" i="48"/>
  <c r="AV463" i="48"/>
  <c r="AU463" i="48"/>
  <c r="AT463" i="48"/>
  <c r="AS463" i="48"/>
  <c r="AR463" i="48"/>
  <c r="AQ463" i="48"/>
  <c r="AP463" i="48"/>
  <c r="AO463" i="48"/>
  <c r="AN463" i="48"/>
  <c r="AM463" i="48"/>
  <c r="AL463" i="48"/>
  <c r="AK463" i="48"/>
  <c r="AJ463" i="48"/>
  <c r="AI463" i="48"/>
  <c r="CZ463" i="48" s="1"/>
  <c r="AH463" i="48"/>
  <c r="AG463" i="48"/>
  <c r="AF463" i="48"/>
  <c r="AE463" i="48"/>
  <c r="AD463" i="48"/>
  <c r="AC463" i="48"/>
  <c r="AB463" i="48"/>
  <c r="AA463" i="48"/>
  <c r="Z463" i="48"/>
  <c r="CR463" i="48" s="1"/>
  <c r="Y463" i="48"/>
  <c r="X463" i="48"/>
  <c r="W463" i="48"/>
  <c r="V463" i="48"/>
  <c r="U463" i="48"/>
  <c r="T463" i="48"/>
  <c r="S463" i="48"/>
  <c r="R463" i="48"/>
  <c r="Q463" i="48"/>
  <c r="P463" i="48"/>
  <c r="O463" i="48"/>
  <c r="N463" i="48"/>
  <c r="M463" i="48"/>
  <c r="L463" i="48"/>
  <c r="K463" i="48"/>
  <c r="J463" i="48"/>
  <c r="DF463" i="48" s="1"/>
  <c r="I463" i="48"/>
  <c r="F463" i="48"/>
  <c r="E463" i="48"/>
  <c r="D463" i="48"/>
  <c r="C463" i="48"/>
  <c r="B463" i="48"/>
  <c r="A463" i="48"/>
  <c r="DM463" i="48" s="1"/>
  <c r="BT462" i="48"/>
  <c r="BS462" i="48"/>
  <c r="BR462" i="48"/>
  <c r="BQ462" i="48"/>
  <c r="BP462" i="48"/>
  <c r="BO462" i="48"/>
  <c r="BN462" i="48"/>
  <c r="BL462" i="48"/>
  <c r="BK462" i="48"/>
  <c r="BJ462" i="48"/>
  <c r="BI462" i="48"/>
  <c r="BH462" i="48"/>
  <c r="BG462" i="48"/>
  <c r="BF462" i="48"/>
  <c r="BE462" i="48"/>
  <c r="BD462" i="48"/>
  <c r="BC462" i="48"/>
  <c r="BB462" i="48"/>
  <c r="BA462" i="48"/>
  <c r="AZ462" i="48"/>
  <c r="AY462" i="48"/>
  <c r="AX462" i="48"/>
  <c r="AW462" i="48"/>
  <c r="AV462" i="48"/>
  <c r="AU462" i="48"/>
  <c r="AT462" i="48"/>
  <c r="AS462" i="48"/>
  <c r="AR462" i="48"/>
  <c r="AQ462" i="48"/>
  <c r="AP462" i="48"/>
  <c r="AO462" i="48"/>
  <c r="AN462" i="48"/>
  <c r="AM462" i="48"/>
  <c r="DL462" i="48" s="1"/>
  <c r="AL462" i="48"/>
  <c r="AK462" i="48"/>
  <c r="AJ462" i="48"/>
  <c r="AI462" i="48"/>
  <c r="AH462" i="48"/>
  <c r="AG462" i="48"/>
  <c r="AF462" i="48"/>
  <c r="AE462" i="48"/>
  <c r="AD462" i="48"/>
  <c r="AC462" i="48"/>
  <c r="AB462" i="48"/>
  <c r="AA462" i="48"/>
  <c r="Z462" i="48"/>
  <c r="CR462" i="48" s="1"/>
  <c r="Y462" i="48"/>
  <c r="X462" i="48"/>
  <c r="W462" i="48"/>
  <c r="V462" i="48"/>
  <c r="U462" i="48"/>
  <c r="T462" i="48"/>
  <c r="S462" i="48"/>
  <c r="R462" i="48"/>
  <c r="Q462" i="48"/>
  <c r="P462" i="48"/>
  <c r="O462" i="48"/>
  <c r="N462" i="48"/>
  <c r="M462" i="48"/>
  <c r="L462" i="48"/>
  <c r="K462" i="48"/>
  <c r="J462" i="48"/>
  <c r="I462" i="48"/>
  <c r="F462" i="48"/>
  <c r="E462" i="48"/>
  <c r="D462" i="48"/>
  <c r="C462" i="48"/>
  <c r="B462" i="48"/>
  <c r="A462" i="48"/>
  <c r="DM462" i="48" s="1"/>
  <c r="BT461" i="48"/>
  <c r="BS461" i="48"/>
  <c r="BR461" i="48"/>
  <c r="BQ461" i="48"/>
  <c r="BP461" i="48"/>
  <c r="BO461" i="48"/>
  <c r="BN461" i="48"/>
  <c r="BL461" i="48"/>
  <c r="BK461" i="48"/>
  <c r="BJ461" i="48"/>
  <c r="BI461" i="48"/>
  <c r="BH461" i="48"/>
  <c r="BG461" i="48"/>
  <c r="BF461" i="48"/>
  <c r="BE461" i="48"/>
  <c r="BD461" i="48"/>
  <c r="BC461" i="48"/>
  <c r="BB461" i="48"/>
  <c r="BA461" i="48"/>
  <c r="AZ461" i="48"/>
  <c r="AY461" i="48"/>
  <c r="AX461" i="48"/>
  <c r="AW461" i="48"/>
  <c r="AV461" i="48"/>
  <c r="AU461" i="48"/>
  <c r="AT461" i="48"/>
  <c r="AS461" i="48"/>
  <c r="AR461" i="48"/>
  <c r="AQ461" i="48"/>
  <c r="AP461" i="48"/>
  <c r="AO461" i="48"/>
  <c r="AN461" i="48"/>
  <c r="AM461" i="48"/>
  <c r="DL461" i="48" s="1"/>
  <c r="AL461" i="48"/>
  <c r="AK461" i="48"/>
  <c r="AJ461" i="48"/>
  <c r="AI461" i="48"/>
  <c r="AH461" i="48"/>
  <c r="AG461" i="48"/>
  <c r="AF461" i="48"/>
  <c r="AE461" i="48"/>
  <c r="AD461" i="48"/>
  <c r="AC461" i="48"/>
  <c r="AB461" i="48"/>
  <c r="AA461" i="48"/>
  <c r="Z461" i="48"/>
  <c r="CR461" i="48" s="1"/>
  <c r="Y461" i="48"/>
  <c r="X461" i="48"/>
  <c r="W461" i="48"/>
  <c r="V461" i="48"/>
  <c r="U461" i="48"/>
  <c r="T461" i="48"/>
  <c r="S461" i="48"/>
  <c r="R461" i="48"/>
  <c r="Q461" i="48"/>
  <c r="P461" i="48"/>
  <c r="O461" i="48"/>
  <c r="N461" i="48"/>
  <c r="M461" i="48"/>
  <c r="L461" i="48"/>
  <c r="K461" i="48"/>
  <c r="J461" i="48"/>
  <c r="CL461" i="48" s="1"/>
  <c r="I461" i="48"/>
  <c r="F461" i="48"/>
  <c r="E461" i="48"/>
  <c r="D461" i="48"/>
  <c r="C461" i="48"/>
  <c r="B461" i="48"/>
  <c r="A461" i="48"/>
  <c r="DM461" i="48" s="1"/>
  <c r="BT460" i="48"/>
  <c r="BS460" i="48"/>
  <c r="BR460" i="48"/>
  <c r="BQ460" i="48"/>
  <c r="BP460" i="48"/>
  <c r="BO460" i="48"/>
  <c r="BN460" i="48"/>
  <c r="BL460" i="48"/>
  <c r="BK460" i="48"/>
  <c r="BJ460" i="48"/>
  <c r="BI460" i="48"/>
  <c r="BH460" i="48"/>
  <c r="BG460" i="48"/>
  <c r="BF460" i="48"/>
  <c r="BE460" i="48"/>
  <c r="BD460" i="48"/>
  <c r="BC460" i="48"/>
  <c r="BB460" i="48"/>
  <c r="BA460" i="48"/>
  <c r="AZ460" i="48"/>
  <c r="AY460" i="48"/>
  <c r="AX460" i="48"/>
  <c r="AW460" i="48"/>
  <c r="AV460" i="48"/>
  <c r="AU460" i="48"/>
  <c r="AT460" i="48"/>
  <c r="AS460" i="48"/>
  <c r="AR460" i="48"/>
  <c r="AQ460" i="48"/>
  <c r="AP460" i="48"/>
  <c r="AO460" i="48"/>
  <c r="AN460" i="48"/>
  <c r="AM460" i="48"/>
  <c r="DL460" i="48" s="1"/>
  <c r="AL460" i="48"/>
  <c r="AK460" i="48"/>
  <c r="AJ460" i="48"/>
  <c r="AI460" i="48"/>
  <c r="AH460" i="48"/>
  <c r="AG460" i="48"/>
  <c r="AF460" i="48"/>
  <c r="AE460" i="48"/>
  <c r="AD460" i="48"/>
  <c r="AC460" i="48"/>
  <c r="AB460" i="48"/>
  <c r="AA460" i="48"/>
  <c r="Z460" i="48"/>
  <c r="CR460" i="48" s="1"/>
  <c r="Y460" i="48"/>
  <c r="X460" i="48"/>
  <c r="W460" i="48"/>
  <c r="V460" i="48"/>
  <c r="U460" i="48"/>
  <c r="T460" i="48"/>
  <c r="S460" i="48"/>
  <c r="R460" i="48"/>
  <c r="Q460" i="48"/>
  <c r="P460" i="48"/>
  <c r="O460" i="48"/>
  <c r="N460" i="48"/>
  <c r="M460" i="48"/>
  <c r="L460" i="48"/>
  <c r="K460" i="48"/>
  <c r="J460" i="48"/>
  <c r="DF460" i="48" s="1"/>
  <c r="I460" i="48"/>
  <c r="F460" i="48"/>
  <c r="E460" i="48"/>
  <c r="D460" i="48"/>
  <c r="C460" i="48"/>
  <c r="B460" i="48"/>
  <c r="A460" i="48"/>
  <c r="DM460" i="48" s="1"/>
  <c r="BT459" i="48"/>
  <c r="BS459" i="48"/>
  <c r="BR459" i="48"/>
  <c r="BQ459" i="48"/>
  <c r="BP459" i="48"/>
  <c r="BO459" i="48"/>
  <c r="BN459" i="48"/>
  <c r="BL459" i="48"/>
  <c r="BK459" i="48"/>
  <c r="BJ459" i="48"/>
  <c r="BI459" i="48"/>
  <c r="BH459" i="48"/>
  <c r="BG459" i="48"/>
  <c r="BF459" i="48"/>
  <c r="BE459" i="48"/>
  <c r="BD459" i="48"/>
  <c r="BC459" i="48"/>
  <c r="BB459" i="48"/>
  <c r="BA459" i="48"/>
  <c r="AZ459" i="48"/>
  <c r="AY459" i="48"/>
  <c r="AX459" i="48"/>
  <c r="AW459" i="48"/>
  <c r="AV459" i="48"/>
  <c r="AU459" i="48"/>
  <c r="AT459" i="48"/>
  <c r="AS459" i="48"/>
  <c r="AR459" i="48"/>
  <c r="AQ459" i="48"/>
  <c r="AP459" i="48"/>
  <c r="AO459" i="48"/>
  <c r="AN459" i="48"/>
  <c r="AM459" i="48"/>
  <c r="AL459" i="48"/>
  <c r="AK459" i="48"/>
  <c r="AJ459" i="48"/>
  <c r="AI459" i="48"/>
  <c r="DB459" i="48" s="1"/>
  <c r="AH459" i="48"/>
  <c r="AG459" i="48"/>
  <c r="AF459" i="48"/>
  <c r="AE459" i="48"/>
  <c r="AD459" i="48"/>
  <c r="AC459" i="48"/>
  <c r="AB459" i="48"/>
  <c r="AA459" i="48"/>
  <c r="Z459" i="48"/>
  <c r="CR459" i="48" s="1"/>
  <c r="Y459" i="48"/>
  <c r="X459" i="48"/>
  <c r="W459" i="48"/>
  <c r="V459" i="48"/>
  <c r="U459" i="48"/>
  <c r="T459" i="48"/>
  <c r="S459" i="48"/>
  <c r="R459" i="48"/>
  <c r="Q459" i="48"/>
  <c r="P459" i="48"/>
  <c r="O459" i="48"/>
  <c r="N459" i="48"/>
  <c r="M459" i="48"/>
  <c r="L459" i="48"/>
  <c r="K459" i="48"/>
  <c r="J459" i="48"/>
  <c r="I459" i="48"/>
  <c r="F459" i="48"/>
  <c r="E459" i="48"/>
  <c r="D459" i="48"/>
  <c r="C459" i="48"/>
  <c r="B459" i="48"/>
  <c r="A459" i="48"/>
  <c r="BT458" i="48"/>
  <c r="BS458" i="48"/>
  <c r="BR458" i="48"/>
  <c r="BQ458" i="48"/>
  <c r="BP458" i="48"/>
  <c r="BO458" i="48"/>
  <c r="BN458" i="48"/>
  <c r="BL458" i="48"/>
  <c r="BK458" i="48"/>
  <c r="BJ458" i="48"/>
  <c r="BI458" i="48"/>
  <c r="BH458" i="48"/>
  <c r="BG458" i="48"/>
  <c r="BF458" i="48"/>
  <c r="BE458" i="48"/>
  <c r="BD458" i="48"/>
  <c r="BC458" i="48"/>
  <c r="BB458" i="48"/>
  <c r="BA458" i="48"/>
  <c r="AZ458" i="48"/>
  <c r="AY458" i="48"/>
  <c r="AX458" i="48"/>
  <c r="AW458" i="48"/>
  <c r="AV458" i="48"/>
  <c r="AU458" i="48"/>
  <c r="AT458" i="48"/>
  <c r="AS458" i="48"/>
  <c r="AR458" i="48"/>
  <c r="AQ458" i="48"/>
  <c r="AP458" i="48"/>
  <c r="AO458" i="48"/>
  <c r="AN458" i="48"/>
  <c r="AM458" i="48"/>
  <c r="DL458" i="48" s="1"/>
  <c r="AL458" i="48"/>
  <c r="AK458" i="48"/>
  <c r="AJ458" i="48"/>
  <c r="AI458" i="48"/>
  <c r="CZ458" i="48" s="1"/>
  <c r="AH458" i="48"/>
  <c r="AG458" i="48"/>
  <c r="AF458" i="48"/>
  <c r="AE458" i="48"/>
  <c r="AD458" i="48"/>
  <c r="AC458" i="48"/>
  <c r="AB458" i="48"/>
  <c r="AA458" i="48"/>
  <c r="Z458" i="48"/>
  <c r="CR458" i="48" s="1"/>
  <c r="Y458" i="48"/>
  <c r="X458" i="48"/>
  <c r="W458" i="48"/>
  <c r="V458" i="48"/>
  <c r="U458" i="48"/>
  <c r="T458" i="48"/>
  <c r="S458" i="48"/>
  <c r="R458" i="48"/>
  <c r="Q458" i="48"/>
  <c r="P458" i="48"/>
  <c r="O458" i="48"/>
  <c r="N458" i="48"/>
  <c r="M458" i="48"/>
  <c r="L458" i="48"/>
  <c r="K458" i="48"/>
  <c r="J458" i="48"/>
  <c r="I458" i="48"/>
  <c r="F458" i="48"/>
  <c r="E458" i="48"/>
  <c r="D458" i="48"/>
  <c r="C458" i="48"/>
  <c r="B458" i="48"/>
  <c r="A458" i="48"/>
  <c r="DM458" i="48" s="1"/>
  <c r="BT457" i="48"/>
  <c r="BS457" i="48"/>
  <c r="BR457" i="48"/>
  <c r="BQ457" i="48"/>
  <c r="BP457" i="48"/>
  <c r="BO457" i="48"/>
  <c r="BN457" i="48"/>
  <c r="BL457" i="48"/>
  <c r="BK457" i="48"/>
  <c r="BJ457" i="48"/>
  <c r="BI457" i="48"/>
  <c r="BH457" i="48"/>
  <c r="BG457" i="48"/>
  <c r="BF457" i="48"/>
  <c r="BE457" i="48"/>
  <c r="BD457" i="48"/>
  <c r="BC457" i="48"/>
  <c r="BB457" i="48"/>
  <c r="BA457" i="48"/>
  <c r="AZ457" i="48"/>
  <c r="AY457" i="48"/>
  <c r="AX457" i="48"/>
  <c r="AW457" i="48"/>
  <c r="AV457" i="48"/>
  <c r="AU457" i="48"/>
  <c r="AT457" i="48"/>
  <c r="AS457" i="48"/>
  <c r="AR457" i="48"/>
  <c r="AQ457" i="48"/>
  <c r="AP457" i="48"/>
  <c r="AO457" i="48"/>
  <c r="AN457" i="48"/>
  <c r="AM457" i="48"/>
  <c r="DL457" i="48" s="1"/>
  <c r="AL457" i="48"/>
  <c r="AK457" i="48"/>
  <c r="AJ457" i="48"/>
  <c r="AI457" i="48"/>
  <c r="DB457" i="48" s="1"/>
  <c r="AH457" i="48"/>
  <c r="AG457" i="48"/>
  <c r="AF457" i="48"/>
  <c r="AE457" i="48"/>
  <c r="AD457" i="48"/>
  <c r="AC457" i="48"/>
  <c r="AB457" i="48"/>
  <c r="AA457" i="48"/>
  <c r="Z457" i="48"/>
  <c r="CR457" i="48" s="1"/>
  <c r="Y457" i="48"/>
  <c r="CQ457" i="48" s="1"/>
  <c r="X457" i="48"/>
  <c r="W457" i="48"/>
  <c r="V457" i="48"/>
  <c r="U457" i="48"/>
  <c r="T457" i="48"/>
  <c r="S457" i="48"/>
  <c r="R457" i="48"/>
  <c r="Q457" i="48"/>
  <c r="P457" i="48"/>
  <c r="O457" i="48"/>
  <c r="N457" i="48"/>
  <c r="M457" i="48"/>
  <c r="L457" i="48"/>
  <c r="K457" i="48"/>
  <c r="J457" i="48"/>
  <c r="CL457" i="48" s="1"/>
  <c r="I457" i="48"/>
  <c r="F457" i="48"/>
  <c r="E457" i="48"/>
  <c r="D457" i="48"/>
  <c r="C457" i="48"/>
  <c r="B457" i="48"/>
  <c r="A457" i="48"/>
  <c r="DM457" i="48" s="1"/>
  <c r="BT456" i="48"/>
  <c r="BS456" i="48"/>
  <c r="BR456" i="48"/>
  <c r="BQ456" i="48"/>
  <c r="BP456" i="48"/>
  <c r="BO456" i="48"/>
  <c r="BN456" i="48"/>
  <c r="BL456" i="48"/>
  <c r="BK456" i="48"/>
  <c r="BJ456" i="48"/>
  <c r="BI456" i="48"/>
  <c r="BH456" i="48"/>
  <c r="BG456" i="48"/>
  <c r="BF456" i="48"/>
  <c r="BE456" i="48"/>
  <c r="BD456" i="48"/>
  <c r="BC456" i="48"/>
  <c r="BB456" i="48"/>
  <c r="BA456" i="48"/>
  <c r="AZ456" i="48"/>
  <c r="AY456" i="48"/>
  <c r="AX456" i="48"/>
  <c r="AW456" i="48"/>
  <c r="AV456" i="48"/>
  <c r="AU456" i="48"/>
  <c r="AT456" i="48"/>
  <c r="AS456" i="48"/>
  <c r="AR456" i="48"/>
  <c r="AQ456" i="48"/>
  <c r="AP456" i="48"/>
  <c r="AO456" i="48"/>
  <c r="AN456" i="48"/>
  <c r="AM456" i="48"/>
  <c r="DL456" i="48" s="1"/>
  <c r="AL456" i="48"/>
  <c r="AK456" i="48"/>
  <c r="AJ456" i="48"/>
  <c r="AI456" i="48"/>
  <c r="CZ456" i="48" s="1"/>
  <c r="AH456" i="48"/>
  <c r="AG456" i="48"/>
  <c r="AF456" i="48"/>
  <c r="AE456" i="48"/>
  <c r="AD456" i="48"/>
  <c r="AC456" i="48"/>
  <c r="AB456" i="48"/>
  <c r="AA456" i="48"/>
  <c r="Z456" i="48"/>
  <c r="CR456" i="48" s="1"/>
  <c r="Y456" i="48"/>
  <c r="X456" i="48"/>
  <c r="W456" i="48"/>
  <c r="V456" i="48"/>
  <c r="U456" i="48"/>
  <c r="T456" i="48"/>
  <c r="S456" i="48"/>
  <c r="R456" i="48"/>
  <c r="Q456" i="48"/>
  <c r="P456" i="48"/>
  <c r="O456" i="48"/>
  <c r="N456" i="48"/>
  <c r="M456" i="48"/>
  <c r="L456" i="48"/>
  <c r="K456" i="48"/>
  <c r="J456" i="48"/>
  <c r="CL456" i="48" s="1"/>
  <c r="I456" i="48"/>
  <c r="F456" i="48"/>
  <c r="E456" i="48"/>
  <c r="D456" i="48"/>
  <c r="C456" i="48"/>
  <c r="B456" i="48"/>
  <c r="A456" i="48"/>
  <c r="DM456" i="48" s="1"/>
  <c r="BT455" i="48"/>
  <c r="BS455" i="48"/>
  <c r="BR455" i="48"/>
  <c r="BQ455" i="48"/>
  <c r="BP455" i="48"/>
  <c r="BO455" i="48"/>
  <c r="BN455" i="48"/>
  <c r="BL455" i="48"/>
  <c r="BK455" i="48"/>
  <c r="BJ455" i="48"/>
  <c r="BI455" i="48"/>
  <c r="BH455" i="48"/>
  <c r="BG455" i="48"/>
  <c r="BF455" i="48"/>
  <c r="BE455" i="48"/>
  <c r="BD455" i="48"/>
  <c r="BC455" i="48"/>
  <c r="BB455" i="48"/>
  <c r="BA455" i="48"/>
  <c r="AZ455" i="48"/>
  <c r="AY455" i="48"/>
  <c r="AX455" i="48"/>
  <c r="AW455" i="48"/>
  <c r="AV455" i="48"/>
  <c r="AU455" i="48"/>
  <c r="AT455" i="48"/>
  <c r="AS455" i="48"/>
  <c r="AR455" i="48"/>
  <c r="AQ455" i="48"/>
  <c r="AP455" i="48"/>
  <c r="AO455" i="48"/>
  <c r="AN455" i="48"/>
  <c r="AM455" i="48"/>
  <c r="AL455" i="48"/>
  <c r="AK455" i="48"/>
  <c r="AJ455" i="48"/>
  <c r="AI455" i="48"/>
  <c r="DB455" i="48" s="1"/>
  <c r="AH455" i="48"/>
  <c r="AG455" i="48"/>
  <c r="AF455" i="48"/>
  <c r="AE455" i="48"/>
  <c r="AD455" i="48"/>
  <c r="AC455" i="48"/>
  <c r="AB455" i="48"/>
  <c r="AA455" i="48"/>
  <c r="Z455" i="48"/>
  <c r="CR455" i="48" s="1"/>
  <c r="Y455" i="48"/>
  <c r="CQ455" i="48" s="1"/>
  <c r="X455" i="48"/>
  <c r="W455" i="48"/>
  <c r="V455" i="48"/>
  <c r="U455" i="48"/>
  <c r="T455" i="48"/>
  <c r="S455" i="48"/>
  <c r="R455" i="48"/>
  <c r="Q455" i="48"/>
  <c r="P455" i="48"/>
  <c r="O455" i="48"/>
  <c r="N455" i="48"/>
  <c r="M455" i="48"/>
  <c r="L455" i="48"/>
  <c r="K455" i="48"/>
  <c r="J455" i="48"/>
  <c r="CL455" i="48" s="1"/>
  <c r="I455" i="48"/>
  <c r="F455" i="48"/>
  <c r="E455" i="48"/>
  <c r="D455" i="48"/>
  <c r="C455" i="48"/>
  <c r="B455" i="48"/>
  <c r="A455" i="48"/>
  <c r="DM455" i="48" s="1"/>
  <c r="BT454" i="48"/>
  <c r="BS454" i="48"/>
  <c r="BR454" i="48"/>
  <c r="BQ454" i="48"/>
  <c r="BP454" i="48"/>
  <c r="BO454" i="48"/>
  <c r="BN454" i="48"/>
  <c r="BL454" i="48"/>
  <c r="BK454" i="48"/>
  <c r="BJ454" i="48"/>
  <c r="BI454" i="48"/>
  <c r="BH454" i="48"/>
  <c r="BG454" i="48"/>
  <c r="BF454" i="48"/>
  <c r="BE454" i="48"/>
  <c r="BD454" i="48"/>
  <c r="BC454" i="48"/>
  <c r="BB454" i="48"/>
  <c r="BA454" i="48"/>
  <c r="AZ454" i="48"/>
  <c r="AY454" i="48"/>
  <c r="AX454" i="48"/>
  <c r="AW454" i="48"/>
  <c r="AV454" i="48"/>
  <c r="AU454" i="48"/>
  <c r="AT454" i="48"/>
  <c r="AS454" i="48"/>
  <c r="AR454" i="48"/>
  <c r="AQ454" i="48"/>
  <c r="AP454" i="48"/>
  <c r="AO454" i="48"/>
  <c r="AN454" i="48"/>
  <c r="AM454" i="48"/>
  <c r="DL454" i="48" s="1"/>
  <c r="AL454" i="48"/>
  <c r="AK454" i="48"/>
  <c r="AJ454" i="48"/>
  <c r="AI454" i="48"/>
  <c r="AH454" i="48"/>
  <c r="AG454" i="48"/>
  <c r="AF454" i="48"/>
  <c r="AE454" i="48"/>
  <c r="AD454" i="48"/>
  <c r="AC454" i="48"/>
  <c r="AB454" i="48"/>
  <c r="AA454" i="48"/>
  <c r="Z454" i="48"/>
  <c r="CR454" i="48" s="1"/>
  <c r="Y454" i="48"/>
  <c r="CQ454" i="48" s="1"/>
  <c r="X454" i="48"/>
  <c r="W454" i="48"/>
  <c r="V454" i="48"/>
  <c r="U454" i="48"/>
  <c r="T454" i="48"/>
  <c r="S454" i="48"/>
  <c r="R454" i="48"/>
  <c r="Q454" i="48"/>
  <c r="P454" i="48"/>
  <c r="O454" i="48"/>
  <c r="N454" i="48"/>
  <c r="M454" i="48"/>
  <c r="L454" i="48"/>
  <c r="K454" i="48"/>
  <c r="J454" i="48"/>
  <c r="CL454" i="48" s="1"/>
  <c r="I454" i="48"/>
  <c r="F454" i="48"/>
  <c r="E454" i="48"/>
  <c r="D454" i="48"/>
  <c r="C454" i="48"/>
  <c r="B454" i="48"/>
  <c r="A454" i="48"/>
  <c r="DM454" i="48" s="1"/>
  <c r="BT453" i="48"/>
  <c r="BS453" i="48"/>
  <c r="BR453" i="48"/>
  <c r="BQ453" i="48"/>
  <c r="BP453" i="48"/>
  <c r="BO453" i="48"/>
  <c r="BN453" i="48"/>
  <c r="BL453" i="48"/>
  <c r="BK453" i="48"/>
  <c r="BJ453" i="48"/>
  <c r="BI453" i="48"/>
  <c r="BH453" i="48"/>
  <c r="BG453" i="48"/>
  <c r="BF453" i="48"/>
  <c r="BE453" i="48"/>
  <c r="BD453" i="48"/>
  <c r="BC453" i="48"/>
  <c r="BB453" i="48"/>
  <c r="BA453" i="48"/>
  <c r="AZ453" i="48"/>
  <c r="AY453" i="48"/>
  <c r="AX453" i="48"/>
  <c r="AW453" i="48"/>
  <c r="AV453" i="48"/>
  <c r="AU453" i="48"/>
  <c r="AT453" i="48"/>
  <c r="AS453" i="48"/>
  <c r="AR453" i="48"/>
  <c r="AQ453" i="48"/>
  <c r="AP453" i="48"/>
  <c r="AO453" i="48"/>
  <c r="AN453" i="48"/>
  <c r="AM453" i="48"/>
  <c r="DL453" i="48" s="1"/>
  <c r="AL453" i="48"/>
  <c r="AK453" i="48"/>
  <c r="AJ453" i="48"/>
  <c r="AI453" i="48"/>
  <c r="CZ453" i="48" s="1"/>
  <c r="AH453" i="48"/>
  <c r="AG453" i="48"/>
  <c r="AF453" i="48"/>
  <c r="AE453" i="48"/>
  <c r="AD453" i="48"/>
  <c r="AC453" i="48"/>
  <c r="AB453" i="48"/>
  <c r="AA453" i="48"/>
  <c r="Z453" i="48"/>
  <c r="CR453" i="48" s="1"/>
  <c r="Y453" i="48"/>
  <c r="CQ453" i="48" s="1"/>
  <c r="X453" i="48"/>
  <c r="W453" i="48"/>
  <c r="V453" i="48"/>
  <c r="U453" i="48"/>
  <c r="T453" i="48"/>
  <c r="S453" i="48"/>
  <c r="R453" i="48"/>
  <c r="Q453" i="48"/>
  <c r="P453" i="48"/>
  <c r="O453" i="48"/>
  <c r="N453" i="48"/>
  <c r="M453" i="48"/>
  <c r="L453" i="48"/>
  <c r="K453" i="48"/>
  <c r="J453" i="48"/>
  <c r="DF453" i="48" s="1"/>
  <c r="I453" i="48"/>
  <c r="F453" i="48"/>
  <c r="E453" i="48"/>
  <c r="D453" i="48"/>
  <c r="C453" i="48"/>
  <c r="B453" i="48"/>
  <c r="A453" i="48"/>
  <c r="DM453" i="48" s="1"/>
  <c r="BT452" i="48"/>
  <c r="BS452" i="48"/>
  <c r="BR452" i="48"/>
  <c r="BQ452" i="48"/>
  <c r="BP452" i="48"/>
  <c r="BO452" i="48"/>
  <c r="BN452" i="48"/>
  <c r="BL452" i="48"/>
  <c r="BK452" i="48"/>
  <c r="BJ452" i="48"/>
  <c r="BI452" i="48"/>
  <c r="BH452" i="48"/>
  <c r="BG452" i="48"/>
  <c r="BF452" i="48"/>
  <c r="BE452" i="48"/>
  <c r="BD452" i="48"/>
  <c r="BC452" i="48"/>
  <c r="BB452" i="48"/>
  <c r="BA452" i="48"/>
  <c r="AZ452" i="48"/>
  <c r="AY452" i="48"/>
  <c r="AX452" i="48"/>
  <c r="AW452" i="48"/>
  <c r="AV452" i="48"/>
  <c r="AU452" i="48"/>
  <c r="AT452" i="48"/>
  <c r="AS452" i="48"/>
  <c r="AR452" i="48"/>
  <c r="AQ452" i="48"/>
  <c r="AP452" i="48"/>
  <c r="AO452" i="48"/>
  <c r="AN452" i="48"/>
  <c r="AM452" i="48"/>
  <c r="AL452" i="48"/>
  <c r="AK452" i="48"/>
  <c r="AJ452" i="48"/>
  <c r="AI452" i="48"/>
  <c r="DB452" i="48" s="1"/>
  <c r="AH452" i="48"/>
  <c r="AG452" i="48"/>
  <c r="AF452" i="48"/>
  <c r="AE452" i="48"/>
  <c r="AD452" i="48"/>
  <c r="AC452" i="48"/>
  <c r="AB452" i="48"/>
  <c r="AA452" i="48"/>
  <c r="Z452" i="48"/>
  <c r="CR452" i="48" s="1"/>
  <c r="Y452" i="48"/>
  <c r="X452" i="48"/>
  <c r="W452" i="48"/>
  <c r="V452" i="48"/>
  <c r="U452" i="48"/>
  <c r="T452" i="48"/>
  <c r="S452" i="48"/>
  <c r="R452" i="48"/>
  <c r="Q452" i="48"/>
  <c r="P452" i="48"/>
  <c r="O452" i="48"/>
  <c r="N452" i="48"/>
  <c r="M452" i="48"/>
  <c r="L452" i="48"/>
  <c r="K452" i="48"/>
  <c r="J452" i="48"/>
  <c r="I452" i="48"/>
  <c r="F452" i="48"/>
  <c r="E452" i="48"/>
  <c r="D452" i="48"/>
  <c r="C452" i="48"/>
  <c r="B452" i="48"/>
  <c r="A452" i="48"/>
  <c r="DM452" i="48" s="1"/>
  <c r="BT451" i="48"/>
  <c r="BS451" i="48"/>
  <c r="BR451" i="48"/>
  <c r="BQ451" i="48"/>
  <c r="BP451" i="48"/>
  <c r="BO451" i="48"/>
  <c r="BN451" i="48"/>
  <c r="BL451" i="48"/>
  <c r="BK451" i="48"/>
  <c r="BJ451" i="48"/>
  <c r="BI451" i="48"/>
  <c r="BH451" i="48"/>
  <c r="BG451" i="48"/>
  <c r="BF451" i="48"/>
  <c r="BE451" i="48"/>
  <c r="BD451" i="48"/>
  <c r="BC451" i="48"/>
  <c r="BB451" i="48"/>
  <c r="BA451" i="48"/>
  <c r="AZ451" i="48"/>
  <c r="AY451" i="48"/>
  <c r="AX451" i="48"/>
  <c r="AW451" i="48"/>
  <c r="AV451" i="48"/>
  <c r="AU451" i="48"/>
  <c r="AT451" i="48"/>
  <c r="AS451" i="48"/>
  <c r="AR451" i="48"/>
  <c r="AQ451" i="48"/>
  <c r="AP451" i="48"/>
  <c r="AO451" i="48"/>
  <c r="AN451" i="48"/>
  <c r="AM451" i="48"/>
  <c r="DL451" i="48" s="1"/>
  <c r="AL451" i="48"/>
  <c r="AK451" i="48"/>
  <c r="AJ451" i="48"/>
  <c r="AI451" i="48"/>
  <c r="DB451" i="48" s="1"/>
  <c r="AH451" i="48"/>
  <c r="AG451" i="48"/>
  <c r="AF451" i="48"/>
  <c r="AE451" i="48"/>
  <c r="AD451" i="48"/>
  <c r="AC451" i="48"/>
  <c r="AB451" i="48"/>
  <c r="AA451" i="48"/>
  <c r="Z451" i="48"/>
  <c r="CR451" i="48" s="1"/>
  <c r="Y451" i="48"/>
  <c r="X451" i="48"/>
  <c r="W451" i="48"/>
  <c r="V451" i="48"/>
  <c r="U451" i="48"/>
  <c r="T451" i="48"/>
  <c r="S451" i="48"/>
  <c r="R451" i="48"/>
  <c r="Q451" i="48"/>
  <c r="P451" i="48"/>
  <c r="O451" i="48"/>
  <c r="N451" i="48"/>
  <c r="M451" i="48"/>
  <c r="L451" i="48"/>
  <c r="K451" i="48"/>
  <c r="J451" i="48"/>
  <c r="I451" i="48"/>
  <c r="F451" i="48"/>
  <c r="E451" i="48"/>
  <c r="D451" i="48"/>
  <c r="C451" i="48"/>
  <c r="B451" i="48"/>
  <c r="A451" i="48"/>
  <c r="DM451" i="48" s="1"/>
  <c r="BT450" i="48"/>
  <c r="BS450" i="48"/>
  <c r="BR450" i="48"/>
  <c r="BQ450" i="48"/>
  <c r="BP450" i="48"/>
  <c r="BO450" i="48"/>
  <c r="BN450" i="48"/>
  <c r="BL450" i="48"/>
  <c r="BK450" i="48"/>
  <c r="BJ450" i="48"/>
  <c r="BI450" i="48"/>
  <c r="BH450" i="48"/>
  <c r="BG450" i="48"/>
  <c r="BF450" i="48"/>
  <c r="BE450" i="48"/>
  <c r="BD450" i="48"/>
  <c r="BC450" i="48"/>
  <c r="BB450" i="48"/>
  <c r="BA450" i="48"/>
  <c r="AZ450" i="48"/>
  <c r="AY450" i="48"/>
  <c r="AX450" i="48"/>
  <c r="AW450" i="48"/>
  <c r="AV450" i="48"/>
  <c r="AU450" i="48"/>
  <c r="AT450" i="48"/>
  <c r="AS450" i="48"/>
  <c r="AR450" i="48"/>
  <c r="AQ450" i="48"/>
  <c r="AP450" i="48"/>
  <c r="AO450" i="48"/>
  <c r="AN450" i="48"/>
  <c r="AM450" i="48"/>
  <c r="AL450" i="48"/>
  <c r="AK450" i="48"/>
  <c r="AJ450" i="48"/>
  <c r="AI450" i="48"/>
  <c r="CZ450" i="48" s="1"/>
  <c r="EI450" i="48" s="1"/>
  <c r="AH450" i="48"/>
  <c r="AG450" i="48"/>
  <c r="AF450" i="48"/>
  <c r="AE450" i="48"/>
  <c r="AD450" i="48"/>
  <c r="AC450" i="48"/>
  <c r="AB450" i="48"/>
  <c r="AA450" i="48"/>
  <c r="Z450" i="48"/>
  <c r="CR450" i="48" s="1"/>
  <c r="Y450" i="48"/>
  <c r="X450" i="48"/>
  <c r="W450" i="48"/>
  <c r="V450" i="48"/>
  <c r="U450" i="48"/>
  <c r="T450" i="48"/>
  <c r="S450" i="48"/>
  <c r="R450" i="48"/>
  <c r="Q450" i="48"/>
  <c r="P450" i="48"/>
  <c r="O450" i="48"/>
  <c r="N450" i="48"/>
  <c r="M450" i="48"/>
  <c r="L450" i="48"/>
  <c r="K450" i="48"/>
  <c r="J450" i="48"/>
  <c r="CL450" i="48" s="1"/>
  <c r="I450" i="48"/>
  <c r="F450" i="48"/>
  <c r="E450" i="48"/>
  <c r="D450" i="48"/>
  <c r="C450" i="48"/>
  <c r="B450" i="48"/>
  <c r="A450" i="48"/>
  <c r="DM450" i="48" s="1"/>
  <c r="BT449" i="48"/>
  <c r="BS449" i="48"/>
  <c r="BR449" i="48"/>
  <c r="BQ449" i="48"/>
  <c r="BP449" i="48"/>
  <c r="BO449" i="48"/>
  <c r="BN449" i="48"/>
  <c r="BL449" i="48"/>
  <c r="BK449" i="48"/>
  <c r="BJ449" i="48"/>
  <c r="BI449" i="48"/>
  <c r="BH449" i="48"/>
  <c r="BG449" i="48"/>
  <c r="BF449" i="48"/>
  <c r="BE449" i="48"/>
  <c r="BD449" i="48"/>
  <c r="BC449" i="48"/>
  <c r="BB449" i="48"/>
  <c r="BA449" i="48"/>
  <c r="AZ449" i="48"/>
  <c r="AY449" i="48"/>
  <c r="AX449" i="48"/>
  <c r="AW449" i="48"/>
  <c r="AV449" i="48"/>
  <c r="AU449" i="48"/>
  <c r="AT449" i="48"/>
  <c r="AS449" i="48"/>
  <c r="AR449" i="48"/>
  <c r="AQ449" i="48"/>
  <c r="AP449" i="48"/>
  <c r="AO449" i="48"/>
  <c r="AN449" i="48"/>
  <c r="AM449" i="48"/>
  <c r="DL449" i="48" s="1"/>
  <c r="AL449" i="48"/>
  <c r="AK449" i="48"/>
  <c r="AJ449" i="48"/>
  <c r="AI449" i="48"/>
  <c r="DB449" i="48" s="1"/>
  <c r="AH449" i="48"/>
  <c r="AG449" i="48"/>
  <c r="AF449" i="48"/>
  <c r="AE449" i="48"/>
  <c r="AD449" i="48"/>
  <c r="AC449" i="48"/>
  <c r="AB449" i="48"/>
  <c r="AA449" i="48"/>
  <c r="Z449" i="48"/>
  <c r="CR449" i="48" s="1"/>
  <c r="Y449" i="48"/>
  <c r="X449" i="48"/>
  <c r="W449" i="48"/>
  <c r="V449" i="48"/>
  <c r="U449" i="48"/>
  <c r="T449" i="48"/>
  <c r="S449" i="48"/>
  <c r="R449" i="48"/>
  <c r="Q449" i="48"/>
  <c r="O449" i="48"/>
  <c r="N449" i="48"/>
  <c r="M449" i="48"/>
  <c r="L449" i="48"/>
  <c r="K449" i="48"/>
  <c r="J449" i="48"/>
  <c r="I449" i="48"/>
  <c r="F449" i="48"/>
  <c r="E449" i="48"/>
  <c r="D449" i="48"/>
  <c r="C449" i="48"/>
  <c r="B449" i="48"/>
  <c r="A449" i="48"/>
  <c r="DM449" i="48" s="1"/>
  <c r="BT448" i="48"/>
  <c r="BS448" i="48"/>
  <c r="BR448" i="48"/>
  <c r="BQ448" i="48"/>
  <c r="BP448" i="48"/>
  <c r="BO448" i="48"/>
  <c r="BN448" i="48"/>
  <c r="BL448" i="48"/>
  <c r="BK448" i="48"/>
  <c r="BJ448" i="48"/>
  <c r="BI448" i="48"/>
  <c r="BH448" i="48"/>
  <c r="BG448" i="48"/>
  <c r="BF448" i="48"/>
  <c r="BE448" i="48"/>
  <c r="BD448" i="48"/>
  <c r="BC448" i="48"/>
  <c r="BB448" i="48"/>
  <c r="BA448" i="48"/>
  <c r="AZ448" i="48"/>
  <c r="AY448" i="48"/>
  <c r="AX448" i="48"/>
  <c r="AW448" i="48"/>
  <c r="AV448" i="48"/>
  <c r="AU448" i="48"/>
  <c r="AT448" i="48"/>
  <c r="AS448" i="48"/>
  <c r="AR448" i="48"/>
  <c r="AQ448" i="48"/>
  <c r="AP448" i="48"/>
  <c r="AO448" i="48"/>
  <c r="AN448" i="48"/>
  <c r="AM448" i="48"/>
  <c r="DL448" i="48" s="1"/>
  <c r="AL448" i="48"/>
  <c r="AK448" i="48"/>
  <c r="AJ448" i="48"/>
  <c r="AI448" i="48"/>
  <c r="CZ448" i="48" s="1"/>
  <c r="AH448" i="48"/>
  <c r="AG448" i="48"/>
  <c r="AF448" i="48"/>
  <c r="AE448" i="48"/>
  <c r="AD448" i="48"/>
  <c r="AC448" i="48"/>
  <c r="AB448" i="48"/>
  <c r="AA448" i="48"/>
  <c r="Z448" i="48"/>
  <c r="CR448" i="48" s="1"/>
  <c r="Y448" i="48"/>
  <c r="X448" i="48"/>
  <c r="W448" i="48"/>
  <c r="V448" i="48"/>
  <c r="U448" i="48"/>
  <c r="T448" i="48"/>
  <c r="S448" i="48"/>
  <c r="R448" i="48"/>
  <c r="Q448" i="48"/>
  <c r="P448" i="48"/>
  <c r="O448" i="48"/>
  <c r="N448" i="48"/>
  <c r="M448" i="48"/>
  <c r="L448" i="48"/>
  <c r="K448" i="48"/>
  <c r="J448" i="48"/>
  <c r="CL448" i="48" s="1"/>
  <c r="I448" i="48"/>
  <c r="F448" i="48"/>
  <c r="E448" i="48"/>
  <c r="D448" i="48"/>
  <c r="C448" i="48"/>
  <c r="B448" i="48"/>
  <c r="A448" i="48"/>
  <c r="DM448" i="48" s="1"/>
  <c r="BT447" i="48"/>
  <c r="BS447" i="48"/>
  <c r="BR447" i="48"/>
  <c r="BQ447" i="48"/>
  <c r="BP447" i="48"/>
  <c r="BO447" i="48"/>
  <c r="BN447" i="48"/>
  <c r="BL447" i="48"/>
  <c r="BK447" i="48"/>
  <c r="BJ447" i="48"/>
  <c r="BI447" i="48"/>
  <c r="BH447" i="48"/>
  <c r="BG447" i="48"/>
  <c r="BF447" i="48"/>
  <c r="BE447" i="48"/>
  <c r="BD447" i="48"/>
  <c r="BC447" i="48"/>
  <c r="BB447" i="48"/>
  <c r="BA447" i="48"/>
  <c r="AZ447" i="48"/>
  <c r="AY447" i="48"/>
  <c r="AX447" i="48"/>
  <c r="AW447" i="48"/>
  <c r="AV447" i="48"/>
  <c r="AU447" i="48"/>
  <c r="AT447" i="48"/>
  <c r="AS447" i="48"/>
  <c r="AR447" i="48"/>
  <c r="AQ447" i="48"/>
  <c r="AP447" i="48"/>
  <c r="AO447" i="48"/>
  <c r="AN447" i="48"/>
  <c r="AM447" i="48"/>
  <c r="DL447" i="48" s="1"/>
  <c r="AL447" i="48"/>
  <c r="AK447" i="48"/>
  <c r="AJ447" i="48"/>
  <c r="AI447" i="48"/>
  <c r="CZ447" i="48" s="1"/>
  <c r="AH447" i="48"/>
  <c r="AG447" i="48"/>
  <c r="AF447" i="48"/>
  <c r="AE447" i="48"/>
  <c r="AD447" i="48"/>
  <c r="AC447" i="48"/>
  <c r="AB447" i="48"/>
  <c r="AA447" i="48"/>
  <c r="Z447" i="48"/>
  <c r="CR447" i="48" s="1"/>
  <c r="Y447" i="48"/>
  <c r="X447" i="48"/>
  <c r="W447" i="48"/>
  <c r="V447" i="48"/>
  <c r="U447" i="48"/>
  <c r="T447" i="48"/>
  <c r="S447" i="48"/>
  <c r="R447" i="48"/>
  <c r="Q447" i="48"/>
  <c r="P447" i="48"/>
  <c r="O447" i="48"/>
  <c r="N447" i="48"/>
  <c r="M447" i="48"/>
  <c r="L447" i="48"/>
  <c r="K447" i="48"/>
  <c r="J447" i="48"/>
  <c r="DF447" i="48" s="1"/>
  <c r="I447" i="48"/>
  <c r="F447" i="48"/>
  <c r="E447" i="48"/>
  <c r="D447" i="48"/>
  <c r="C447" i="48"/>
  <c r="B447" i="48"/>
  <c r="A447" i="48"/>
  <c r="DM447" i="48" s="1"/>
  <c r="BT446" i="48"/>
  <c r="BS446" i="48"/>
  <c r="BR446" i="48"/>
  <c r="BQ446" i="48"/>
  <c r="BP446" i="48"/>
  <c r="BO446" i="48"/>
  <c r="BN446" i="48"/>
  <c r="BL446" i="48"/>
  <c r="BK446" i="48"/>
  <c r="BJ446" i="48"/>
  <c r="BI446" i="48"/>
  <c r="BH446" i="48"/>
  <c r="BG446" i="48"/>
  <c r="BF446" i="48"/>
  <c r="BE446" i="48"/>
  <c r="BD446" i="48"/>
  <c r="BC446" i="48"/>
  <c r="BB446" i="48"/>
  <c r="BA446" i="48"/>
  <c r="AZ446" i="48"/>
  <c r="AY446" i="48"/>
  <c r="AX446" i="48"/>
  <c r="AW446" i="48"/>
  <c r="AV446" i="48"/>
  <c r="AU446" i="48"/>
  <c r="AT446" i="48"/>
  <c r="AS446" i="48"/>
  <c r="AR446" i="48"/>
  <c r="AQ446" i="48"/>
  <c r="AP446" i="48"/>
  <c r="AO446" i="48"/>
  <c r="AN446" i="48"/>
  <c r="AM446" i="48"/>
  <c r="AL446" i="48"/>
  <c r="AK446" i="48"/>
  <c r="AJ446" i="48"/>
  <c r="AI446" i="48"/>
  <c r="DB446" i="48" s="1"/>
  <c r="AH446" i="48"/>
  <c r="AG446" i="48"/>
  <c r="AF446" i="48"/>
  <c r="AE446" i="48"/>
  <c r="AD446" i="48"/>
  <c r="AC446" i="48"/>
  <c r="AB446" i="48"/>
  <c r="AA446" i="48"/>
  <c r="Z446" i="48"/>
  <c r="CR446" i="48" s="1"/>
  <c r="Y446" i="48"/>
  <c r="X446" i="48"/>
  <c r="W446" i="48"/>
  <c r="V446" i="48"/>
  <c r="U446" i="48"/>
  <c r="T446" i="48"/>
  <c r="S446" i="48"/>
  <c r="R446" i="48"/>
  <c r="Q446" i="48"/>
  <c r="P446" i="48"/>
  <c r="O446" i="48"/>
  <c r="N446" i="48"/>
  <c r="M446" i="48"/>
  <c r="L446" i="48"/>
  <c r="K446" i="48"/>
  <c r="J446" i="48"/>
  <c r="DF446" i="48" s="1"/>
  <c r="I446" i="48"/>
  <c r="F446" i="48"/>
  <c r="E446" i="48"/>
  <c r="D446" i="48"/>
  <c r="C446" i="48"/>
  <c r="B446" i="48"/>
  <c r="A446" i="48"/>
  <c r="DM446" i="48" s="1"/>
  <c r="BT445" i="48"/>
  <c r="BS445" i="48"/>
  <c r="BR445" i="48"/>
  <c r="BQ445" i="48"/>
  <c r="BP445" i="48"/>
  <c r="BO445" i="48"/>
  <c r="BN445" i="48"/>
  <c r="BL445" i="48"/>
  <c r="BK445" i="48"/>
  <c r="BJ445" i="48"/>
  <c r="BI445" i="48"/>
  <c r="BH445" i="48"/>
  <c r="BG445" i="48"/>
  <c r="BF445" i="48"/>
  <c r="BE445" i="48"/>
  <c r="BD445" i="48"/>
  <c r="BC445" i="48"/>
  <c r="BB445" i="48"/>
  <c r="BA445" i="48"/>
  <c r="AZ445" i="48"/>
  <c r="AY445" i="48"/>
  <c r="AX445" i="48"/>
  <c r="AW445" i="48"/>
  <c r="AV445" i="48"/>
  <c r="AU445" i="48"/>
  <c r="AT445" i="48"/>
  <c r="AS445" i="48"/>
  <c r="AR445" i="48"/>
  <c r="AQ445" i="48"/>
  <c r="AP445" i="48"/>
  <c r="AO445" i="48"/>
  <c r="AN445" i="48"/>
  <c r="AM445" i="48"/>
  <c r="AL445" i="48"/>
  <c r="AK445" i="48"/>
  <c r="AJ445" i="48"/>
  <c r="AI445" i="48"/>
  <c r="DB445" i="48" s="1"/>
  <c r="AH445" i="48"/>
  <c r="AG445" i="48"/>
  <c r="AF445" i="48"/>
  <c r="AE445" i="48"/>
  <c r="AD445" i="48"/>
  <c r="AC445" i="48"/>
  <c r="AB445" i="48"/>
  <c r="AA445" i="48"/>
  <c r="Z445" i="48"/>
  <c r="CR445" i="48" s="1"/>
  <c r="Y445" i="48"/>
  <c r="X445" i="48"/>
  <c r="W445" i="48"/>
  <c r="V445" i="48"/>
  <c r="U445" i="48"/>
  <c r="T445" i="48"/>
  <c r="S445" i="48"/>
  <c r="R445" i="48"/>
  <c r="Q445" i="48"/>
  <c r="P445" i="48"/>
  <c r="O445" i="48"/>
  <c r="N445" i="48"/>
  <c r="M445" i="48"/>
  <c r="L445" i="48"/>
  <c r="K445" i="48"/>
  <c r="J445" i="48"/>
  <c r="I445" i="48"/>
  <c r="F445" i="48"/>
  <c r="E445" i="48"/>
  <c r="D445" i="48"/>
  <c r="C445" i="48"/>
  <c r="B445" i="48"/>
  <c r="A445" i="48"/>
  <c r="DM445" i="48" s="1"/>
  <c r="BT444" i="48"/>
  <c r="BS444" i="48"/>
  <c r="BR444" i="48"/>
  <c r="BQ444" i="48"/>
  <c r="BP444" i="48"/>
  <c r="BO444" i="48"/>
  <c r="BN444" i="48"/>
  <c r="BL444" i="48"/>
  <c r="BK444" i="48"/>
  <c r="BJ444" i="48"/>
  <c r="BI444" i="48"/>
  <c r="BH444" i="48"/>
  <c r="BG444" i="48"/>
  <c r="BF444" i="48"/>
  <c r="BE444" i="48"/>
  <c r="BD444" i="48"/>
  <c r="BC444" i="48"/>
  <c r="BB444" i="48"/>
  <c r="BA444" i="48"/>
  <c r="AZ444" i="48"/>
  <c r="AY444" i="48"/>
  <c r="AX444" i="48"/>
  <c r="AW444" i="48"/>
  <c r="AV444" i="48"/>
  <c r="AU444" i="48"/>
  <c r="AT444" i="48"/>
  <c r="AS444" i="48"/>
  <c r="AR444" i="48"/>
  <c r="AQ444" i="48"/>
  <c r="AP444" i="48"/>
  <c r="AO444" i="48"/>
  <c r="AN444" i="48"/>
  <c r="AM444" i="48"/>
  <c r="AL444" i="48"/>
  <c r="AK444" i="48"/>
  <c r="AJ444" i="48"/>
  <c r="AI444" i="48"/>
  <c r="CZ444" i="48" s="1"/>
  <c r="AH444" i="48"/>
  <c r="AG444" i="48"/>
  <c r="AF444" i="48"/>
  <c r="AE444" i="48"/>
  <c r="AD444" i="48"/>
  <c r="AC444" i="48"/>
  <c r="AB444" i="48"/>
  <c r="AA444" i="48"/>
  <c r="Z444" i="48"/>
  <c r="CR444" i="48" s="1"/>
  <c r="Y444" i="48"/>
  <c r="X444" i="48"/>
  <c r="W444" i="48"/>
  <c r="V444" i="48"/>
  <c r="U444" i="48"/>
  <c r="T444" i="48"/>
  <c r="S444" i="48"/>
  <c r="R444" i="48"/>
  <c r="Q444" i="48"/>
  <c r="P444" i="48"/>
  <c r="O444" i="48"/>
  <c r="N444" i="48"/>
  <c r="M444" i="48"/>
  <c r="L444" i="48"/>
  <c r="K444" i="48"/>
  <c r="J444" i="48"/>
  <c r="DF444" i="48" s="1"/>
  <c r="I444" i="48"/>
  <c r="F444" i="48"/>
  <c r="E444" i="48"/>
  <c r="D444" i="48"/>
  <c r="C444" i="48"/>
  <c r="B444" i="48"/>
  <c r="A444" i="48"/>
  <c r="DM444" i="48" s="1"/>
  <c r="BT443" i="48"/>
  <c r="BS443" i="48"/>
  <c r="BR443" i="48"/>
  <c r="BQ443" i="48"/>
  <c r="BP443" i="48"/>
  <c r="BO443" i="48"/>
  <c r="BN443" i="48"/>
  <c r="BL443" i="48"/>
  <c r="BK443" i="48"/>
  <c r="BJ443" i="48"/>
  <c r="BI443" i="48"/>
  <c r="BH443" i="48"/>
  <c r="BG443" i="48"/>
  <c r="BF443" i="48"/>
  <c r="BE443" i="48"/>
  <c r="BD443" i="48"/>
  <c r="BC443" i="48"/>
  <c r="BB443" i="48"/>
  <c r="BA443" i="48"/>
  <c r="AZ443" i="48"/>
  <c r="AY443" i="48"/>
  <c r="AX443" i="48"/>
  <c r="AW443" i="48"/>
  <c r="AV443" i="48"/>
  <c r="AU443" i="48"/>
  <c r="AT443" i="48"/>
  <c r="AS443" i="48"/>
  <c r="AR443" i="48"/>
  <c r="AQ443" i="48"/>
  <c r="AP443" i="48"/>
  <c r="AO443" i="48"/>
  <c r="AN443" i="48"/>
  <c r="AM443" i="48"/>
  <c r="AL443" i="48"/>
  <c r="AK443" i="48"/>
  <c r="AJ443" i="48"/>
  <c r="AI443" i="48"/>
  <c r="DB443" i="48" s="1"/>
  <c r="AH443" i="48"/>
  <c r="AG443" i="48"/>
  <c r="AF443" i="48"/>
  <c r="AE443" i="48"/>
  <c r="AD443" i="48"/>
  <c r="AC443" i="48"/>
  <c r="AB443" i="48"/>
  <c r="AA443" i="48"/>
  <c r="Z443" i="48"/>
  <c r="CR443" i="48" s="1"/>
  <c r="Y443" i="48"/>
  <c r="X443" i="48"/>
  <c r="W443" i="48"/>
  <c r="V443" i="48"/>
  <c r="U443" i="48"/>
  <c r="T443" i="48"/>
  <c r="S443" i="48"/>
  <c r="R443" i="48"/>
  <c r="Q443" i="48"/>
  <c r="P443" i="48"/>
  <c r="O443" i="48"/>
  <c r="N443" i="48"/>
  <c r="M443" i="48"/>
  <c r="L443" i="48"/>
  <c r="K443" i="48"/>
  <c r="J443" i="48"/>
  <c r="DF443" i="48" s="1"/>
  <c r="I443" i="48"/>
  <c r="F443" i="48"/>
  <c r="E443" i="48"/>
  <c r="D443" i="48"/>
  <c r="C443" i="48"/>
  <c r="B443" i="48"/>
  <c r="A443" i="48"/>
  <c r="DM443" i="48" s="1"/>
  <c r="BT442" i="48"/>
  <c r="BS442" i="48"/>
  <c r="BR442" i="48"/>
  <c r="BQ442" i="48"/>
  <c r="BP442" i="48"/>
  <c r="BO442" i="48"/>
  <c r="BN442" i="48"/>
  <c r="BL442" i="48"/>
  <c r="BK442" i="48"/>
  <c r="BJ442" i="48"/>
  <c r="BI442" i="48"/>
  <c r="BH442" i="48"/>
  <c r="BG442" i="48"/>
  <c r="BF442" i="48"/>
  <c r="BE442" i="48"/>
  <c r="BD442" i="48"/>
  <c r="BC442" i="48"/>
  <c r="BB442" i="48"/>
  <c r="BA442" i="48"/>
  <c r="AZ442" i="48"/>
  <c r="AY442" i="48"/>
  <c r="AX442" i="48"/>
  <c r="AW442" i="48"/>
  <c r="AV442" i="48"/>
  <c r="AU442" i="48"/>
  <c r="AT442" i="48"/>
  <c r="AS442" i="48"/>
  <c r="AR442" i="48"/>
  <c r="AQ442" i="48"/>
  <c r="AP442" i="48"/>
  <c r="AO442" i="48"/>
  <c r="AN442" i="48"/>
  <c r="AM442" i="48"/>
  <c r="DL442" i="48" s="1"/>
  <c r="AL442" i="48"/>
  <c r="AK442" i="48"/>
  <c r="AJ442" i="48"/>
  <c r="AI442" i="48"/>
  <c r="AH442" i="48"/>
  <c r="AG442" i="48"/>
  <c r="AF442" i="48"/>
  <c r="AE442" i="48"/>
  <c r="AD442" i="48"/>
  <c r="AC442" i="48"/>
  <c r="AB442" i="48"/>
  <c r="AA442" i="48"/>
  <c r="Z442" i="48"/>
  <c r="CR442" i="48" s="1"/>
  <c r="Y442" i="48"/>
  <c r="X442" i="48"/>
  <c r="W442" i="48"/>
  <c r="V442" i="48"/>
  <c r="U442" i="48"/>
  <c r="T442" i="48"/>
  <c r="S442" i="48"/>
  <c r="R442" i="48"/>
  <c r="Q442" i="48"/>
  <c r="P442" i="48"/>
  <c r="O442" i="48"/>
  <c r="N442" i="48"/>
  <c r="M442" i="48"/>
  <c r="L442" i="48"/>
  <c r="K442" i="48"/>
  <c r="J442" i="48"/>
  <c r="DF442" i="48" s="1"/>
  <c r="I442" i="48"/>
  <c r="F442" i="48"/>
  <c r="E442" i="48"/>
  <c r="D442" i="48"/>
  <c r="C442" i="48"/>
  <c r="B442" i="48"/>
  <c r="A442" i="48"/>
  <c r="DM442" i="48" s="1"/>
  <c r="BT441" i="48"/>
  <c r="BS441" i="48"/>
  <c r="BR441" i="48"/>
  <c r="BQ441" i="48"/>
  <c r="BP441" i="48"/>
  <c r="BO441" i="48"/>
  <c r="BN441" i="48"/>
  <c r="BL441" i="48"/>
  <c r="BK441" i="48"/>
  <c r="BJ441" i="48"/>
  <c r="BI441" i="48"/>
  <c r="BH441" i="48"/>
  <c r="BG441" i="48"/>
  <c r="BF441" i="48"/>
  <c r="BE441" i="48"/>
  <c r="BD441" i="48"/>
  <c r="BC441" i="48"/>
  <c r="BB441" i="48"/>
  <c r="BA441" i="48"/>
  <c r="AZ441" i="48"/>
  <c r="AY441" i="48"/>
  <c r="AX441" i="48"/>
  <c r="AW441" i="48"/>
  <c r="AV441" i="48"/>
  <c r="AU441" i="48"/>
  <c r="AT441" i="48"/>
  <c r="AS441" i="48"/>
  <c r="AR441" i="48"/>
  <c r="AQ441" i="48"/>
  <c r="AP441" i="48"/>
  <c r="AO441" i="48"/>
  <c r="AN441" i="48"/>
  <c r="AM441" i="48"/>
  <c r="DL441" i="48" s="1"/>
  <c r="AL441" i="48"/>
  <c r="AK441" i="48"/>
  <c r="AJ441" i="48"/>
  <c r="AI441" i="48"/>
  <c r="AH441" i="48"/>
  <c r="AG441" i="48"/>
  <c r="AF441" i="48"/>
  <c r="AE441" i="48"/>
  <c r="AD441" i="48"/>
  <c r="AC441" i="48"/>
  <c r="AB441" i="48"/>
  <c r="AA441" i="48"/>
  <c r="Z441" i="48"/>
  <c r="CR441" i="48" s="1"/>
  <c r="Y441" i="48"/>
  <c r="X441" i="48"/>
  <c r="W441" i="48"/>
  <c r="V441" i="48"/>
  <c r="U441" i="48"/>
  <c r="T441" i="48"/>
  <c r="S441" i="48"/>
  <c r="R441" i="48"/>
  <c r="Q441" i="48"/>
  <c r="P441" i="48"/>
  <c r="O441" i="48"/>
  <c r="N441" i="48"/>
  <c r="M441" i="48"/>
  <c r="L441" i="48"/>
  <c r="K441" i="48"/>
  <c r="J441" i="48"/>
  <c r="CL441" i="48" s="1"/>
  <c r="I441" i="48"/>
  <c r="F441" i="48"/>
  <c r="E441" i="48"/>
  <c r="D441" i="48"/>
  <c r="C441" i="48"/>
  <c r="B441" i="48"/>
  <c r="A441" i="48"/>
  <c r="DM441" i="48" s="1"/>
  <c r="BT440" i="48"/>
  <c r="BS440" i="48"/>
  <c r="BR440" i="48"/>
  <c r="BQ440" i="48"/>
  <c r="BP440" i="48"/>
  <c r="BO440" i="48"/>
  <c r="BN440" i="48"/>
  <c r="BL440" i="48"/>
  <c r="BK440" i="48"/>
  <c r="BJ440" i="48"/>
  <c r="BI440" i="48"/>
  <c r="BH440" i="48"/>
  <c r="BG440" i="48"/>
  <c r="BF440" i="48"/>
  <c r="BE440" i="48"/>
  <c r="BD440" i="48"/>
  <c r="BC440" i="48"/>
  <c r="BB440" i="48"/>
  <c r="BA440" i="48"/>
  <c r="AZ440" i="48"/>
  <c r="AY440" i="48"/>
  <c r="AX440" i="48"/>
  <c r="AW440" i="48"/>
  <c r="AV440" i="48"/>
  <c r="AU440" i="48"/>
  <c r="AT440" i="48"/>
  <c r="AS440" i="48"/>
  <c r="AR440" i="48"/>
  <c r="AQ440" i="48"/>
  <c r="AP440" i="48"/>
  <c r="AO440" i="48"/>
  <c r="AN440" i="48"/>
  <c r="AM440" i="48"/>
  <c r="DL440" i="48" s="1"/>
  <c r="AL440" i="48"/>
  <c r="AK440" i="48"/>
  <c r="AJ440" i="48"/>
  <c r="AI440" i="48"/>
  <c r="AH440" i="48"/>
  <c r="AG440" i="48"/>
  <c r="AF440" i="48"/>
  <c r="AE440" i="48"/>
  <c r="AD440" i="48"/>
  <c r="AC440" i="48"/>
  <c r="AB440" i="48"/>
  <c r="AA440" i="48"/>
  <c r="Z440" i="48"/>
  <c r="CR440" i="48" s="1"/>
  <c r="Y440" i="48"/>
  <c r="X440" i="48"/>
  <c r="W440" i="48"/>
  <c r="V440" i="48"/>
  <c r="U440" i="48"/>
  <c r="T440" i="48"/>
  <c r="S440" i="48"/>
  <c r="R440" i="48"/>
  <c r="Q440" i="48"/>
  <c r="P440" i="48"/>
  <c r="O440" i="48"/>
  <c r="N440" i="48"/>
  <c r="M440" i="48"/>
  <c r="L440" i="48"/>
  <c r="K440" i="48"/>
  <c r="J440" i="48"/>
  <c r="DF440" i="48" s="1"/>
  <c r="I440" i="48"/>
  <c r="F440" i="48"/>
  <c r="E440" i="48"/>
  <c r="D440" i="48"/>
  <c r="C440" i="48"/>
  <c r="B440" i="48"/>
  <c r="A440" i="48"/>
  <c r="DM440" i="48" s="1"/>
  <c r="BT439" i="48"/>
  <c r="BS439" i="48"/>
  <c r="BR439" i="48"/>
  <c r="BQ439" i="48"/>
  <c r="BP439" i="48"/>
  <c r="BO439" i="48"/>
  <c r="BN439" i="48"/>
  <c r="BL439" i="48"/>
  <c r="BK439" i="48"/>
  <c r="BJ439" i="48"/>
  <c r="BI439" i="48"/>
  <c r="BH439" i="48"/>
  <c r="BG439" i="48"/>
  <c r="BF439" i="48"/>
  <c r="BE439" i="48"/>
  <c r="BD439" i="48"/>
  <c r="BC439" i="48"/>
  <c r="BB439" i="48"/>
  <c r="BA439" i="48"/>
  <c r="AZ439" i="48"/>
  <c r="AY439" i="48"/>
  <c r="AX439" i="48"/>
  <c r="AW439" i="48"/>
  <c r="AV439" i="48"/>
  <c r="AU439" i="48"/>
  <c r="AT439" i="48"/>
  <c r="AS439" i="48"/>
  <c r="AR439" i="48"/>
  <c r="AQ439" i="48"/>
  <c r="AP439" i="48"/>
  <c r="AO439" i="48"/>
  <c r="AN439" i="48"/>
  <c r="AM439" i="48"/>
  <c r="AL439" i="48"/>
  <c r="AK439" i="48"/>
  <c r="AJ439" i="48"/>
  <c r="AI439" i="48"/>
  <c r="AH439" i="48"/>
  <c r="AG439" i="48"/>
  <c r="AF439" i="48"/>
  <c r="AE439" i="48"/>
  <c r="AD439" i="48"/>
  <c r="AC439" i="48"/>
  <c r="AB439" i="48"/>
  <c r="AA439" i="48"/>
  <c r="Z439" i="48"/>
  <c r="CR439" i="48" s="1"/>
  <c r="Y439" i="48"/>
  <c r="X439" i="48"/>
  <c r="W439" i="48"/>
  <c r="V439" i="48"/>
  <c r="U439" i="48"/>
  <c r="T439" i="48"/>
  <c r="S439" i="48"/>
  <c r="R439" i="48"/>
  <c r="Q439" i="48"/>
  <c r="P439" i="48"/>
  <c r="O439" i="48"/>
  <c r="N439" i="48"/>
  <c r="M439" i="48"/>
  <c r="L439" i="48"/>
  <c r="K439" i="48"/>
  <c r="J439" i="48"/>
  <c r="DF439" i="48" s="1"/>
  <c r="I439" i="48"/>
  <c r="F439" i="48"/>
  <c r="E439" i="48"/>
  <c r="D439" i="48"/>
  <c r="C439" i="48"/>
  <c r="B439" i="48"/>
  <c r="A439" i="48"/>
  <c r="DM439" i="48" s="1"/>
  <c r="BT438" i="48"/>
  <c r="BS438" i="48"/>
  <c r="BR438" i="48"/>
  <c r="BQ438" i="48"/>
  <c r="BP438" i="48"/>
  <c r="BO438" i="48"/>
  <c r="BN438" i="48"/>
  <c r="BL438" i="48"/>
  <c r="BK438" i="48"/>
  <c r="BJ438" i="48"/>
  <c r="BI438" i="48"/>
  <c r="BH438" i="48"/>
  <c r="BG438" i="48"/>
  <c r="BF438" i="48"/>
  <c r="BE438" i="48"/>
  <c r="BD438" i="48"/>
  <c r="BC438" i="48"/>
  <c r="BB438" i="48"/>
  <c r="BA438" i="48"/>
  <c r="AZ438" i="48"/>
  <c r="AY438" i="48"/>
  <c r="AX438" i="48"/>
  <c r="AW438" i="48"/>
  <c r="AV438" i="48"/>
  <c r="AU438" i="48"/>
  <c r="AT438" i="48"/>
  <c r="AS438" i="48"/>
  <c r="AR438" i="48"/>
  <c r="AQ438" i="48"/>
  <c r="AP438" i="48"/>
  <c r="AO438" i="48"/>
  <c r="AN438" i="48"/>
  <c r="AM438" i="48"/>
  <c r="DL438" i="48" s="1"/>
  <c r="AL438" i="48"/>
  <c r="AK438" i="48"/>
  <c r="AJ438" i="48"/>
  <c r="AI438" i="48"/>
  <c r="AH438" i="48"/>
  <c r="AG438" i="48"/>
  <c r="AF438" i="48"/>
  <c r="AE438" i="48"/>
  <c r="AD438" i="48"/>
  <c r="AC438" i="48"/>
  <c r="AB438" i="48"/>
  <c r="AA438" i="48"/>
  <c r="Z438" i="48"/>
  <c r="CR438" i="48" s="1"/>
  <c r="Y438" i="48"/>
  <c r="X438" i="48"/>
  <c r="W438" i="48"/>
  <c r="V438" i="48"/>
  <c r="U438" i="48"/>
  <c r="T438" i="48"/>
  <c r="S438" i="48"/>
  <c r="R438" i="48"/>
  <c r="Q438" i="48"/>
  <c r="P438" i="48"/>
  <c r="O438" i="48"/>
  <c r="N438" i="48"/>
  <c r="M438" i="48"/>
  <c r="L438" i="48"/>
  <c r="K438" i="48"/>
  <c r="J438" i="48"/>
  <c r="CL438" i="48" s="1"/>
  <c r="I438" i="48"/>
  <c r="F438" i="48"/>
  <c r="E438" i="48"/>
  <c r="D438" i="48"/>
  <c r="C438" i="48"/>
  <c r="B438" i="48"/>
  <c r="A438" i="48"/>
  <c r="DM438" i="48" s="1"/>
  <c r="BT437" i="48"/>
  <c r="BS437" i="48"/>
  <c r="BR437" i="48"/>
  <c r="BQ437" i="48"/>
  <c r="BP437" i="48"/>
  <c r="BO437" i="48"/>
  <c r="BN437" i="48"/>
  <c r="BL437" i="48"/>
  <c r="BK437" i="48"/>
  <c r="BJ437" i="48"/>
  <c r="BI437" i="48"/>
  <c r="BH437" i="48"/>
  <c r="BG437" i="48"/>
  <c r="BF437" i="48"/>
  <c r="BE437" i="48"/>
  <c r="BD437" i="48"/>
  <c r="BC437" i="48"/>
  <c r="BB437" i="48"/>
  <c r="BA437" i="48"/>
  <c r="AZ437" i="48"/>
  <c r="AY437" i="48"/>
  <c r="AX437" i="48"/>
  <c r="AW437" i="48"/>
  <c r="AV437" i="48"/>
  <c r="AU437" i="48"/>
  <c r="AT437" i="48"/>
  <c r="AS437" i="48"/>
  <c r="AR437" i="48"/>
  <c r="AQ437" i="48"/>
  <c r="AP437" i="48"/>
  <c r="AO437" i="48"/>
  <c r="AN437" i="48"/>
  <c r="AM437" i="48"/>
  <c r="DL437" i="48" s="1"/>
  <c r="AL437" i="48"/>
  <c r="AK437" i="48"/>
  <c r="AJ437" i="48"/>
  <c r="AI437" i="48"/>
  <c r="AH437" i="48"/>
  <c r="AG437" i="48"/>
  <c r="AF437" i="48"/>
  <c r="AE437" i="48"/>
  <c r="AD437" i="48"/>
  <c r="AC437" i="48"/>
  <c r="AB437" i="48"/>
  <c r="AA437" i="48"/>
  <c r="Z437" i="48"/>
  <c r="CR437" i="48" s="1"/>
  <c r="Y437" i="48"/>
  <c r="X437" i="48"/>
  <c r="W437" i="48"/>
  <c r="V437" i="48"/>
  <c r="U437" i="48"/>
  <c r="T437" i="48"/>
  <c r="S437" i="48"/>
  <c r="R437" i="48"/>
  <c r="Q437" i="48"/>
  <c r="P437" i="48"/>
  <c r="O437" i="48"/>
  <c r="N437" i="48"/>
  <c r="M437" i="48"/>
  <c r="L437" i="48"/>
  <c r="K437" i="48"/>
  <c r="J437" i="48"/>
  <c r="I437" i="48"/>
  <c r="F437" i="48"/>
  <c r="E437" i="48"/>
  <c r="D437" i="48"/>
  <c r="C437" i="48"/>
  <c r="B437" i="48"/>
  <c r="A437" i="48"/>
  <c r="DM437" i="48" s="1"/>
  <c r="BT436" i="48"/>
  <c r="BS436" i="48"/>
  <c r="BR436" i="48"/>
  <c r="BQ436" i="48"/>
  <c r="BP436" i="48"/>
  <c r="BO436" i="48"/>
  <c r="BN436" i="48"/>
  <c r="BL436" i="48"/>
  <c r="BK436" i="48"/>
  <c r="BJ436" i="48"/>
  <c r="BI436" i="48"/>
  <c r="BH436" i="48"/>
  <c r="BG436" i="48"/>
  <c r="BF436" i="48"/>
  <c r="BE436" i="48"/>
  <c r="BD436" i="48"/>
  <c r="BC436" i="48"/>
  <c r="BB436" i="48"/>
  <c r="BA436" i="48"/>
  <c r="AZ436" i="48"/>
  <c r="AY436" i="48"/>
  <c r="AX436" i="48"/>
  <c r="AW436" i="48"/>
  <c r="AV436" i="48"/>
  <c r="AU436" i="48"/>
  <c r="AT436" i="48"/>
  <c r="AS436" i="48"/>
  <c r="AR436" i="48"/>
  <c r="AQ436" i="48"/>
  <c r="AP436" i="48"/>
  <c r="AO436" i="48"/>
  <c r="AN436" i="48"/>
  <c r="AM436" i="48"/>
  <c r="DL436" i="48" s="1"/>
  <c r="AL436" i="48"/>
  <c r="AK436" i="48"/>
  <c r="AJ436" i="48"/>
  <c r="AI436" i="48"/>
  <c r="AH436" i="48"/>
  <c r="AG436" i="48"/>
  <c r="AF436" i="48"/>
  <c r="AE436" i="48"/>
  <c r="AD436" i="48"/>
  <c r="AC436" i="48"/>
  <c r="AB436" i="48"/>
  <c r="AA436" i="48"/>
  <c r="Z436" i="48"/>
  <c r="CR436" i="48" s="1"/>
  <c r="Y436" i="48"/>
  <c r="X436" i="48"/>
  <c r="W436" i="48"/>
  <c r="V436" i="48"/>
  <c r="U436" i="48"/>
  <c r="T436" i="48"/>
  <c r="S436" i="48"/>
  <c r="R436" i="48"/>
  <c r="Q436" i="48"/>
  <c r="P436" i="48"/>
  <c r="O436" i="48"/>
  <c r="N436" i="48"/>
  <c r="M436" i="48"/>
  <c r="L436" i="48"/>
  <c r="K436" i="48"/>
  <c r="J436" i="48"/>
  <c r="I436" i="48"/>
  <c r="F436" i="48"/>
  <c r="E436" i="48"/>
  <c r="D436" i="48"/>
  <c r="C436" i="48"/>
  <c r="B436" i="48"/>
  <c r="A436" i="48"/>
  <c r="DM436" i="48" s="1"/>
  <c r="BT435" i="48"/>
  <c r="BS435" i="48"/>
  <c r="BR435" i="48"/>
  <c r="BQ435" i="48"/>
  <c r="BP435" i="48"/>
  <c r="BO435" i="48"/>
  <c r="BN435" i="48"/>
  <c r="BL435" i="48"/>
  <c r="BK435" i="48"/>
  <c r="BJ435" i="48"/>
  <c r="BI435" i="48"/>
  <c r="BH435" i="48"/>
  <c r="BG435" i="48"/>
  <c r="BF435" i="48"/>
  <c r="BE435" i="48"/>
  <c r="BD435" i="48"/>
  <c r="BC435" i="48"/>
  <c r="BB435" i="48"/>
  <c r="BA435" i="48"/>
  <c r="AZ435" i="48"/>
  <c r="AY435" i="48"/>
  <c r="AX435" i="48"/>
  <c r="AW435" i="48"/>
  <c r="AV435" i="48"/>
  <c r="AU435" i="48"/>
  <c r="AT435" i="48"/>
  <c r="AS435" i="48"/>
  <c r="AR435" i="48"/>
  <c r="AQ435" i="48"/>
  <c r="AP435" i="48"/>
  <c r="AO435" i="48"/>
  <c r="AN435" i="48"/>
  <c r="AM435" i="48"/>
  <c r="AL435" i="48"/>
  <c r="AK435" i="48"/>
  <c r="AJ435" i="48"/>
  <c r="AI435" i="48"/>
  <c r="CZ435" i="48" s="1"/>
  <c r="AH435" i="48"/>
  <c r="AG435" i="48"/>
  <c r="AF435" i="48"/>
  <c r="AE435" i="48"/>
  <c r="AD435" i="48"/>
  <c r="AC435" i="48"/>
  <c r="AB435" i="48"/>
  <c r="AA435" i="48"/>
  <c r="Z435" i="48"/>
  <c r="CR435" i="48" s="1"/>
  <c r="Y435" i="48"/>
  <c r="X435" i="48"/>
  <c r="W435" i="48"/>
  <c r="V435" i="48"/>
  <c r="U435" i="48"/>
  <c r="T435" i="48"/>
  <c r="S435" i="48"/>
  <c r="R435" i="48"/>
  <c r="Q435" i="48"/>
  <c r="P435" i="48"/>
  <c r="O435" i="48"/>
  <c r="N435" i="48"/>
  <c r="M435" i="48"/>
  <c r="L435" i="48"/>
  <c r="K435" i="48"/>
  <c r="J435" i="48"/>
  <c r="DF435" i="48" s="1"/>
  <c r="I435" i="48"/>
  <c r="F435" i="48"/>
  <c r="E435" i="48"/>
  <c r="D435" i="48"/>
  <c r="C435" i="48"/>
  <c r="B435" i="48"/>
  <c r="A435" i="48"/>
  <c r="DM435" i="48" s="1"/>
  <c r="BT434" i="48"/>
  <c r="BS434" i="48"/>
  <c r="BR434" i="48"/>
  <c r="BQ434" i="48"/>
  <c r="BP434" i="48"/>
  <c r="BO434" i="48"/>
  <c r="BN434" i="48"/>
  <c r="BL434" i="48"/>
  <c r="BK434" i="48"/>
  <c r="BJ434" i="48"/>
  <c r="BI434" i="48"/>
  <c r="BH434" i="48"/>
  <c r="BG434" i="48"/>
  <c r="BF434" i="48"/>
  <c r="BE434" i="48"/>
  <c r="BD434" i="48"/>
  <c r="BC434" i="48"/>
  <c r="BB434" i="48"/>
  <c r="BA434" i="48"/>
  <c r="AZ434" i="48"/>
  <c r="AY434" i="48"/>
  <c r="AX434" i="48"/>
  <c r="AW434" i="48"/>
  <c r="AV434" i="48"/>
  <c r="AU434" i="48"/>
  <c r="AT434" i="48"/>
  <c r="AS434" i="48"/>
  <c r="AR434" i="48"/>
  <c r="AQ434" i="48"/>
  <c r="AP434" i="48"/>
  <c r="AO434" i="48"/>
  <c r="AN434" i="48"/>
  <c r="AM434" i="48"/>
  <c r="AL434" i="48"/>
  <c r="AK434" i="48"/>
  <c r="AJ434" i="48"/>
  <c r="AI434" i="48"/>
  <c r="AH434" i="48"/>
  <c r="AG434" i="48"/>
  <c r="AF434" i="48"/>
  <c r="AE434" i="48"/>
  <c r="AD434" i="48"/>
  <c r="AC434" i="48"/>
  <c r="AB434" i="48"/>
  <c r="AA434" i="48"/>
  <c r="Z434" i="48"/>
  <c r="CR434" i="48" s="1"/>
  <c r="Y434" i="48"/>
  <c r="X434" i="48"/>
  <c r="W434" i="48"/>
  <c r="V434" i="48"/>
  <c r="U434" i="48"/>
  <c r="T434" i="48"/>
  <c r="S434" i="48"/>
  <c r="R434" i="48"/>
  <c r="Q434" i="48"/>
  <c r="P434" i="48"/>
  <c r="O434" i="48"/>
  <c r="N434" i="48"/>
  <c r="M434" i="48"/>
  <c r="L434" i="48"/>
  <c r="K434" i="48"/>
  <c r="J434" i="48"/>
  <c r="CL434" i="48" s="1"/>
  <c r="I434" i="48"/>
  <c r="F434" i="48"/>
  <c r="E434" i="48"/>
  <c r="D434" i="48"/>
  <c r="C434" i="48"/>
  <c r="B434" i="48"/>
  <c r="A434" i="48"/>
  <c r="DM434" i="48" s="1"/>
  <c r="BT433" i="48"/>
  <c r="BS433" i="48"/>
  <c r="BR433" i="48"/>
  <c r="BQ433" i="48"/>
  <c r="BP433" i="48"/>
  <c r="BO433" i="48"/>
  <c r="BN433" i="48"/>
  <c r="BL433" i="48"/>
  <c r="BK433" i="48"/>
  <c r="BJ433" i="48"/>
  <c r="BI433" i="48"/>
  <c r="BH433" i="48"/>
  <c r="BG433" i="48"/>
  <c r="BF433" i="48"/>
  <c r="BE433" i="48"/>
  <c r="BD433" i="48"/>
  <c r="BC433" i="48"/>
  <c r="BB433" i="48"/>
  <c r="BA433" i="48"/>
  <c r="AZ433" i="48"/>
  <c r="AY433" i="48"/>
  <c r="AX433" i="48"/>
  <c r="AW433" i="48"/>
  <c r="AV433" i="48"/>
  <c r="AU433" i="48"/>
  <c r="AT433" i="48"/>
  <c r="AS433" i="48"/>
  <c r="AR433" i="48"/>
  <c r="AQ433" i="48"/>
  <c r="AP433" i="48"/>
  <c r="AO433" i="48"/>
  <c r="AN433" i="48"/>
  <c r="AM433" i="48"/>
  <c r="AL433" i="48"/>
  <c r="AK433" i="48"/>
  <c r="AJ433" i="48"/>
  <c r="AI433" i="48"/>
  <c r="AH433" i="48"/>
  <c r="AG433" i="48"/>
  <c r="AF433" i="48"/>
  <c r="AE433" i="48"/>
  <c r="AD433" i="48"/>
  <c r="AC433" i="48"/>
  <c r="AB433" i="48"/>
  <c r="AA433" i="48"/>
  <c r="Z433" i="48"/>
  <c r="CR433" i="48" s="1"/>
  <c r="Y433" i="48"/>
  <c r="X433" i="48"/>
  <c r="W433" i="48"/>
  <c r="V433" i="48"/>
  <c r="U433" i="48"/>
  <c r="T433" i="48"/>
  <c r="S433" i="48"/>
  <c r="R433" i="48"/>
  <c r="Q433" i="48"/>
  <c r="O433" i="48"/>
  <c r="N433" i="48"/>
  <c r="M433" i="48"/>
  <c r="L433" i="48"/>
  <c r="K433" i="48"/>
  <c r="J433" i="48"/>
  <c r="DF433" i="48" s="1"/>
  <c r="I433" i="48"/>
  <c r="F433" i="48"/>
  <c r="E433" i="48"/>
  <c r="D433" i="48"/>
  <c r="C433" i="48"/>
  <c r="B433" i="48"/>
  <c r="A433" i="48"/>
  <c r="DM433" i="48" s="1"/>
  <c r="BT432" i="48"/>
  <c r="BS432" i="48"/>
  <c r="BR432" i="48"/>
  <c r="BQ432" i="48"/>
  <c r="BP432" i="48"/>
  <c r="BO432" i="48"/>
  <c r="BN432" i="48"/>
  <c r="BL432" i="48"/>
  <c r="BK432" i="48"/>
  <c r="BJ432" i="48"/>
  <c r="BI432" i="48"/>
  <c r="BH432" i="48"/>
  <c r="BG432" i="48"/>
  <c r="BF432" i="48"/>
  <c r="BE432" i="48"/>
  <c r="BD432" i="48"/>
  <c r="BC432" i="48"/>
  <c r="BB432" i="48"/>
  <c r="BA432" i="48"/>
  <c r="AZ432" i="48"/>
  <c r="AY432" i="48"/>
  <c r="AX432" i="48"/>
  <c r="AW432" i="48"/>
  <c r="AV432" i="48"/>
  <c r="AU432" i="48"/>
  <c r="AT432" i="48"/>
  <c r="AS432" i="48"/>
  <c r="AR432" i="48"/>
  <c r="AQ432" i="48"/>
  <c r="AP432" i="48"/>
  <c r="AO432" i="48"/>
  <c r="AN432" i="48"/>
  <c r="AM432" i="48"/>
  <c r="DL432" i="48" s="1"/>
  <c r="AL432" i="48"/>
  <c r="AK432" i="48"/>
  <c r="AJ432" i="48"/>
  <c r="AI432" i="48"/>
  <c r="AH432" i="48"/>
  <c r="AG432" i="48"/>
  <c r="AF432" i="48"/>
  <c r="AE432" i="48"/>
  <c r="AD432" i="48"/>
  <c r="AC432" i="48"/>
  <c r="AB432" i="48"/>
  <c r="AA432" i="48"/>
  <c r="Z432" i="48"/>
  <c r="CR432" i="48" s="1"/>
  <c r="Y432" i="48"/>
  <c r="X432" i="48"/>
  <c r="W432" i="48"/>
  <c r="V432" i="48"/>
  <c r="U432" i="48"/>
  <c r="T432" i="48"/>
  <c r="S432" i="48"/>
  <c r="R432" i="48"/>
  <c r="Q432" i="48"/>
  <c r="P432" i="48"/>
  <c r="O432" i="48"/>
  <c r="N432" i="48"/>
  <c r="M432" i="48"/>
  <c r="L432" i="48"/>
  <c r="K432" i="48"/>
  <c r="J432" i="48"/>
  <c r="CL432" i="48" s="1"/>
  <c r="I432" i="48"/>
  <c r="F432" i="48"/>
  <c r="E432" i="48"/>
  <c r="D432" i="48"/>
  <c r="C432" i="48"/>
  <c r="B432" i="48"/>
  <c r="A432" i="48"/>
  <c r="DM432" i="48" s="1"/>
  <c r="BT431" i="48"/>
  <c r="BS431" i="48"/>
  <c r="BR431" i="48"/>
  <c r="BQ431" i="48"/>
  <c r="BP431" i="48"/>
  <c r="BO431" i="48"/>
  <c r="BN431" i="48"/>
  <c r="BL431" i="48"/>
  <c r="BK431" i="48"/>
  <c r="BJ431" i="48"/>
  <c r="BI431" i="48"/>
  <c r="BH431" i="48"/>
  <c r="BG431" i="48"/>
  <c r="BF431" i="48"/>
  <c r="BE431" i="48"/>
  <c r="BD431" i="48"/>
  <c r="BC431" i="48"/>
  <c r="BB431" i="48"/>
  <c r="BA431" i="48"/>
  <c r="AZ431" i="48"/>
  <c r="AY431" i="48"/>
  <c r="AX431" i="48"/>
  <c r="AW431" i="48"/>
  <c r="AV431" i="48"/>
  <c r="AU431" i="48"/>
  <c r="AT431" i="48"/>
  <c r="AS431" i="48"/>
  <c r="AR431" i="48"/>
  <c r="AQ431" i="48"/>
  <c r="AP431" i="48"/>
  <c r="AO431" i="48"/>
  <c r="AN431" i="48"/>
  <c r="AM431" i="48"/>
  <c r="DL431" i="48" s="1"/>
  <c r="AL431" i="48"/>
  <c r="AK431" i="48"/>
  <c r="AJ431" i="48"/>
  <c r="AI431" i="48"/>
  <c r="DB431" i="48" s="1"/>
  <c r="AH431" i="48"/>
  <c r="AG431" i="48"/>
  <c r="AF431" i="48"/>
  <c r="AE431" i="48"/>
  <c r="AD431" i="48"/>
  <c r="AC431" i="48"/>
  <c r="AB431" i="48"/>
  <c r="AA431" i="48"/>
  <c r="Z431" i="48"/>
  <c r="CR431" i="48" s="1"/>
  <c r="Y431" i="48"/>
  <c r="X431" i="48"/>
  <c r="W431" i="48"/>
  <c r="V431" i="48"/>
  <c r="U431" i="48"/>
  <c r="T431" i="48"/>
  <c r="S431" i="48"/>
  <c r="R431" i="48"/>
  <c r="Q431" i="48"/>
  <c r="P431" i="48"/>
  <c r="O431" i="48"/>
  <c r="N431" i="48"/>
  <c r="M431" i="48"/>
  <c r="L431" i="48"/>
  <c r="K431" i="48"/>
  <c r="J431" i="48"/>
  <c r="I431" i="48"/>
  <c r="F431" i="48"/>
  <c r="E431" i="48"/>
  <c r="D431" i="48"/>
  <c r="C431" i="48"/>
  <c r="B431" i="48"/>
  <c r="A431" i="48"/>
  <c r="DM431" i="48" s="1"/>
  <c r="BT430" i="48"/>
  <c r="BS430" i="48"/>
  <c r="BR430" i="48"/>
  <c r="BQ430" i="48"/>
  <c r="BP430" i="48"/>
  <c r="BO430" i="48"/>
  <c r="BN430" i="48"/>
  <c r="BL430" i="48"/>
  <c r="BK430" i="48"/>
  <c r="BJ430" i="48"/>
  <c r="BI430" i="48"/>
  <c r="BH430" i="48"/>
  <c r="BG430" i="48"/>
  <c r="BF430" i="48"/>
  <c r="BE430" i="48"/>
  <c r="BD430" i="48"/>
  <c r="BC430" i="48"/>
  <c r="BB430" i="48"/>
  <c r="BA430" i="48"/>
  <c r="AZ430" i="48"/>
  <c r="AY430" i="48"/>
  <c r="AX430" i="48"/>
  <c r="AW430" i="48"/>
  <c r="AV430" i="48"/>
  <c r="AU430" i="48"/>
  <c r="AT430" i="48"/>
  <c r="AS430" i="48"/>
  <c r="AR430" i="48"/>
  <c r="AQ430" i="48"/>
  <c r="AP430" i="48"/>
  <c r="AO430" i="48"/>
  <c r="AN430" i="48"/>
  <c r="AM430" i="48"/>
  <c r="AL430" i="48"/>
  <c r="AK430" i="48"/>
  <c r="AJ430" i="48"/>
  <c r="AI430" i="48"/>
  <c r="AH430" i="48"/>
  <c r="AG430" i="48"/>
  <c r="AF430" i="48"/>
  <c r="AE430" i="48"/>
  <c r="AD430" i="48"/>
  <c r="AC430" i="48"/>
  <c r="AB430" i="48"/>
  <c r="AA430" i="48"/>
  <c r="Z430" i="48"/>
  <c r="CR430" i="48" s="1"/>
  <c r="Y430" i="48"/>
  <c r="X430" i="48"/>
  <c r="W430" i="48"/>
  <c r="V430" i="48"/>
  <c r="U430" i="48"/>
  <c r="T430" i="48"/>
  <c r="S430" i="48"/>
  <c r="R430" i="48"/>
  <c r="Q430" i="48"/>
  <c r="P430" i="48"/>
  <c r="O430" i="48"/>
  <c r="N430" i="48"/>
  <c r="M430" i="48"/>
  <c r="L430" i="48"/>
  <c r="K430" i="48"/>
  <c r="J430" i="48"/>
  <c r="I430" i="48"/>
  <c r="F430" i="48"/>
  <c r="E430" i="48"/>
  <c r="D430" i="48"/>
  <c r="C430" i="48"/>
  <c r="B430" i="48"/>
  <c r="A430" i="48"/>
  <c r="DM430" i="48" s="1"/>
  <c r="BT429" i="48"/>
  <c r="BS429" i="48"/>
  <c r="BR429" i="48"/>
  <c r="BQ429" i="48"/>
  <c r="BP429" i="48"/>
  <c r="BO429" i="48"/>
  <c r="BN429" i="48"/>
  <c r="BL429" i="48"/>
  <c r="BK429" i="48"/>
  <c r="BJ429" i="48"/>
  <c r="BI429" i="48"/>
  <c r="BH429" i="48"/>
  <c r="BG429" i="48"/>
  <c r="BF429" i="48"/>
  <c r="BE429" i="48"/>
  <c r="BD429" i="48"/>
  <c r="BC429" i="48"/>
  <c r="BB429" i="48"/>
  <c r="BA429" i="48"/>
  <c r="AZ429" i="48"/>
  <c r="AY429" i="48"/>
  <c r="AX429" i="48"/>
  <c r="AW429" i="48"/>
  <c r="AV429" i="48"/>
  <c r="AU429" i="48"/>
  <c r="AT429" i="48"/>
  <c r="AS429" i="48"/>
  <c r="AR429" i="48"/>
  <c r="AQ429" i="48"/>
  <c r="AP429" i="48"/>
  <c r="AO429" i="48"/>
  <c r="AN429" i="48"/>
  <c r="AM429" i="48"/>
  <c r="DL429" i="48" s="1"/>
  <c r="AL429" i="48"/>
  <c r="AK429" i="48"/>
  <c r="AJ429" i="48"/>
  <c r="AI429" i="48"/>
  <c r="DB429" i="48" s="1"/>
  <c r="AH429" i="48"/>
  <c r="AG429" i="48"/>
  <c r="AF429" i="48"/>
  <c r="AE429" i="48"/>
  <c r="AD429" i="48"/>
  <c r="AC429" i="48"/>
  <c r="AB429" i="48"/>
  <c r="AA429" i="48"/>
  <c r="Z429" i="48"/>
  <c r="CR429" i="48" s="1"/>
  <c r="Y429" i="48"/>
  <c r="X429" i="48"/>
  <c r="W429" i="48"/>
  <c r="V429" i="48"/>
  <c r="U429" i="48"/>
  <c r="T429" i="48"/>
  <c r="S429" i="48"/>
  <c r="R429" i="48"/>
  <c r="Q429" i="48"/>
  <c r="P429" i="48"/>
  <c r="O429" i="48"/>
  <c r="N429" i="48"/>
  <c r="M429" i="48"/>
  <c r="L429" i="48"/>
  <c r="K429" i="48"/>
  <c r="J429" i="48"/>
  <c r="I429" i="48"/>
  <c r="F429" i="48"/>
  <c r="E429" i="48"/>
  <c r="D429" i="48"/>
  <c r="C429" i="48"/>
  <c r="B429" i="48"/>
  <c r="A429" i="48"/>
  <c r="DM429" i="48" s="1"/>
  <c r="BT428" i="48"/>
  <c r="BS428" i="48"/>
  <c r="BR428" i="48"/>
  <c r="BQ428" i="48"/>
  <c r="BP428" i="48"/>
  <c r="BO428" i="48"/>
  <c r="BN428" i="48"/>
  <c r="BL428" i="48"/>
  <c r="BK428" i="48"/>
  <c r="BJ428" i="48"/>
  <c r="BI428" i="48"/>
  <c r="BH428" i="48"/>
  <c r="BG428" i="48"/>
  <c r="BF428" i="48"/>
  <c r="BE428" i="48"/>
  <c r="BD428" i="48"/>
  <c r="BC428" i="48"/>
  <c r="BB428" i="48"/>
  <c r="BA428" i="48"/>
  <c r="AZ428" i="48"/>
  <c r="AY428" i="48"/>
  <c r="AX428" i="48"/>
  <c r="AW428" i="48"/>
  <c r="AV428" i="48"/>
  <c r="AU428" i="48"/>
  <c r="AT428" i="48"/>
  <c r="AS428" i="48"/>
  <c r="AR428" i="48"/>
  <c r="AQ428" i="48"/>
  <c r="AP428" i="48"/>
  <c r="AO428" i="48"/>
  <c r="AN428" i="48"/>
  <c r="AM428" i="48"/>
  <c r="AL428" i="48"/>
  <c r="AK428" i="48"/>
  <c r="AJ428" i="48"/>
  <c r="AI428" i="48"/>
  <c r="AH428" i="48"/>
  <c r="AG428" i="48"/>
  <c r="AF428" i="48"/>
  <c r="AE428" i="48"/>
  <c r="AD428" i="48"/>
  <c r="AC428" i="48"/>
  <c r="AB428" i="48"/>
  <c r="AA428" i="48"/>
  <c r="Z428" i="48"/>
  <c r="CR428" i="48" s="1"/>
  <c r="Y428" i="48"/>
  <c r="X428" i="48"/>
  <c r="W428" i="48"/>
  <c r="V428" i="48"/>
  <c r="U428" i="48"/>
  <c r="T428" i="48"/>
  <c r="S428" i="48"/>
  <c r="R428" i="48"/>
  <c r="Q428" i="48"/>
  <c r="P428" i="48"/>
  <c r="O428" i="48"/>
  <c r="N428" i="48"/>
  <c r="M428" i="48"/>
  <c r="L428" i="48"/>
  <c r="K428" i="48"/>
  <c r="J428" i="48"/>
  <c r="CL428" i="48" s="1"/>
  <c r="I428" i="48"/>
  <c r="F428" i="48"/>
  <c r="E428" i="48"/>
  <c r="D428" i="48"/>
  <c r="C428" i="48"/>
  <c r="B428" i="48"/>
  <c r="A428" i="48"/>
  <c r="DM428" i="48" s="1"/>
  <c r="BT427" i="48"/>
  <c r="BS427" i="48"/>
  <c r="BR427" i="48"/>
  <c r="BQ427" i="48"/>
  <c r="BP427" i="48"/>
  <c r="BO427" i="48"/>
  <c r="BN427" i="48"/>
  <c r="BL427" i="48"/>
  <c r="BK427" i="48"/>
  <c r="BJ427" i="48"/>
  <c r="BI427" i="48"/>
  <c r="BH427" i="48"/>
  <c r="BG427" i="48"/>
  <c r="BF427" i="48"/>
  <c r="BE427" i="48"/>
  <c r="BD427" i="48"/>
  <c r="BC427" i="48"/>
  <c r="BB427" i="48"/>
  <c r="BA427" i="48"/>
  <c r="AZ427" i="48"/>
  <c r="AY427" i="48"/>
  <c r="AX427" i="48"/>
  <c r="AW427" i="48"/>
  <c r="AV427" i="48"/>
  <c r="AU427" i="48"/>
  <c r="AT427" i="48"/>
  <c r="AS427" i="48"/>
  <c r="AR427" i="48"/>
  <c r="AQ427" i="48"/>
  <c r="AP427" i="48"/>
  <c r="AO427" i="48"/>
  <c r="AN427" i="48"/>
  <c r="AM427" i="48"/>
  <c r="DL427" i="48" s="1"/>
  <c r="AL427" i="48"/>
  <c r="AK427" i="48"/>
  <c r="AJ427" i="48"/>
  <c r="AI427" i="48"/>
  <c r="AH427" i="48"/>
  <c r="AG427" i="48"/>
  <c r="AF427" i="48"/>
  <c r="AE427" i="48"/>
  <c r="AD427" i="48"/>
  <c r="AC427" i="48"/>
  <c r="AB427" i="48"/>
  <c r="AA427" i="48"/>
  <c r="Z427" i="48"/>
  <c r="CR427" i="48" s="1"/>
  <c r="Y427" i="48"/>
  <c r="X427" i="48"/>
  <c r="W427" i="48"/>
  <c r="V427" i="48"/>
  <c r="U427" i="48"/>
  <c r="T427" i="48"/>
  <c r="S427" i="48"/>
  <c r="R427" i="48"/>
  <c r="Q427" i="48"/>
  <c r="P427" i="48"/>
  <c r="O427" i="48"/>
  <c r="N427" i="48"/>
  <c r="M427" i="48"/>
  <c r="L427" i="48"/>
  <c r="K427" i="48"/>
  <c r="J427" i="48"/>
  <c r="CL427" i="48" s="1"/>
  <c r="I427" i="48"/>
  <c r="F427" i="48"/>
  <c r="E427" i="48"/>
  <c r="D427" i="48"/>
  <c r="C427" i="48"/>
  <c r="B427" i="48"/>
  <c r="A427" i="48"/>
  <c r="DM427" i="48" s="1"/>
  <c r="BT426" i="48"/>
  <c r="BS426" i="48"/>
  <c r="BR426" i="48"/>
  <c r="BQ426" i="48"/>
  <c r="BP426" i="48"/>
  <c r="BO426" i="48"/>
  <c r="BN426" i="48"/>
  <c r="BL426" i="48"/>
  <c r="BK426" i="48"/>
  <c r="BJ426" i="48"/>
  <c r="BI426" i="48"/>
  <c r="BH426" i="48"/>
  <c r="BG426" i="48"/>
  <c r="BF426" i="48"/>
  <c r="BE426" i="48"/>
  <c r="BD426" i="48"/>
  <c r="BC426" i="48"/>
  <c r="BB426" i="48"/>
  <c r="BA426" i="48"/>
  <c r="AZ426" i="48"/>
  <c r="AY426" i="48"/>
  <c r="AX426" i="48"/>
  <c r="AW426" i="48"/>
  <c r="AV426" i="48"/>
  <c r="AU426" i="48"/>
  <c r="AT426" i="48"/>
  <c r="AS426" i="48"/>
  <c r="AR426" i="48"/>
  <c r="AQ426" i="48"/>
  <c r="AP426" i="48"/>
  <c r="AO426" i="48"/>
  <c r="AN426" i="48"/>
  <c r="AM426" i="48"/>
  <c r="AL426" i="48"/>
  <c r="AK426" i="48"/>
  <c r="AJ426" i="48"/>
  <c r="AI426" i="48"/>
  <c r="AH426" i="48"/>
  <c r="AG426" i="48"/>
  <c r="AF426" i="48"/>
  <c r="AE426" i="48"/>
  <c r="AD426" i="48"/>
  <c r="AC426" i="48"/>
  <c r="AB426" i="48"/>
  <c r="AA426" i="48"/>
  <c r="Z426" i="48"/>
  <c r="CR426" i="48" s="1"/>
  <c r="Y426" i="48"/>
  <c r="X426" i="48"/>
  <c r="W426" i="48"/>
  <c r="V426" i="48"/>
  <c r="U426" i="48"/>
  <c r="T426" i="48"/>
  <c r="S426" i="48"/>
  <c r="R426" i="48"/>
  <c r="Q426" i="48"/>
  <c r="P426" i="48"/>
  <c r="O426" i="48"/>
  <c r="N426" i="48"/>
  <c r="M426" i="48"/>
  <c r="L426" i="48"/>
  <c r="K426" i="48"/>
  <c r="J426" i="48"/>
  <c r="CL426" i="48" s="1"/>
  <c r="I426" i="48"/>
  <c r="F426" i="48"/>
  <c r="E426" i="48"/>
  <c r="D426" i="48"/>
  <c r="C426" i="48"/>
  <c r="B426" i="48"/>
  <c r="A426" i="48"/>
  <c r="DM426" i="48" s="1"/>
  <c r="BT425" i="48"/>
  <c r="BS425" i="48"/>
  <c r="BR425" i="48"/>
  <c r="BQ425" i="48"/>
  <c r="BP425" i="48"/>
  <c r="BO425" i="48"/>
  <c r="BN425" i="48"/>
  <c r="BL425" i="48"/>
  <c r="BK425" i="48"/>
  <c r="BJ425" i="48"/>
  <c r="BI425" i="48"/>
  <c r="BH425" i="48"/>
  <c r="BG425" i="48"/>
  <c r="BF425" i="48"/>
  <c r="BE425" i="48"/>
  <c r="BD425" i="48"/>
  <c r="BC425" i="48"/>
  <c r="BB425" i="48"/>
  <c r="BA425" i="48"/>
  <c r="AZ425" i="48"/>
  <c r="AY425" i="48"/>
  <c r="AX425" i="48"/>
  <c r="AW425" i="48"/>
  <c r="AV425" i="48"/>
  <c r="AU425" i="48"/>
  <c r="AT425" i="48"/>
  <c r="AS425" i="48"/>
  <c r="AR425" i="48"/>
  <c r="AQ425" i="48"/>
  <c r="AP425" i="48"/>
  <c r="AO425" i="48"/>
  <c r="AN425" i="48"/>
  <c r="AM425" i="48"/>
  <c r="AL425" i="48"/>
  <c r="AK425" i="48"/>
  <c r="AJ425" i="48"/>
  <c r="AI425" i="48"/>
  <c r="AH425" i="48"/>
  <c r="AG425" i="48"/>
  <c r="AF425" i="48"/>
  <c r="AE425" i="48"/>
  <c r="AD425" i="48"/>
  <c r="AC425" i="48"/>
  <c r="AB425" i="48"/>
  <c r="AA425" i="48"/>
  <c r="Z425" i="48"/>
  <c r="CR425" i="48" s="1"/>
  <c r="Y425" i="48"/>
  <c r="X425" i="48"/>
  <c r="W425" i="48"/>
  <c r="V425" i="48"/>
  <c r="U425" i="48"/>
  <c r="T425" i="48"/>
  <c r="S425" i="48"/>
  <c r="R425" i="48"/>
  <c r="Q425" i="48"/>
  <c r="P425" i="48"/>
  <c r="O425" i="48"/>
  <c r="N425" i="48"/>
  <c r="M425" i="48"/>
  <c r="L425" i="48"/>
  <c r="K425" i="48"/>
  <c r="J425" i="48"/>
  <c r="I425" i="48"/>
  <c r="F425" i="48"/>
  <c r="E425" i="48"/>
  <c r="D425" i="48"/>
  <c r="C425" i="48"/>
  <c r="B425" i="48"/>
  <c r="A425" i="48"/>
  <c r="DM425" i="48" s="1"/>
  <c r="BT424" i="48"/>
  <c r="BS424" i="48"/>
  <c r="BR424" i="48"/>
  <c r="BQ424" i="48"/>
  <c r="BP424" i="48"/>
  <c r="BO424" i="48"/>
  <c r="BN424" i="48"/>
  <c r="BL424" i="48"/>
  <c r="BK424" i="48"/>
  <c r="BJ424" i="48"/>
  <c r="BI424" i="48"/>
  <c r="BH424" i="48"/>
  <c r="BG424" i="48"/>
  <c r="BF424" i="48"/>
  <c r="BE424" i="48"/>
  <c r="BD424" i="48"/>
  <c r="BC424" i="48"/>
  <c r="BB424" i="48"/>
  <c r="BA424" i="48"/>
  <c r="AZ424" i="48"/>
  <c r="AY424" i="48"/>
  <c r="AX424" i="48"/>
  <c r="AW424" i="48"/>
  <c r="AV424" i="48"/>
  <c r="AU424" i="48"/>
  <c r="AT424" i="48"/>
  <c r="AS424" i="48"/>
  <c r="AR424" i="48"/>
  <c r="AQ424" i="48"/>
  <c r="AP424" i="48"/>
  <c r="AO424" i="48"/>
  <c r="AN424" i="48"/>
  <c r="AM424" i="48"/>
  <c r="DL424" i="48" s="1"/>
  <c r="AL424" i="48"/>
  <c r="AK424" i="48"/>
  <c r="AJ424" i="48"/>
  <c r="AI424" i="48"/>
  <c r="CZ424" i="48" s="1"/>
  <c r="EH424" i="48" s="1"/>
  <c r="AH424" i="48"/>
  <c r="AG424" i="48"/>
  <c r="AF424" i="48"/>
  <c r="AE424" i="48"/>
  <c r="AD424" i="48"/>
  <c r="AC424" i="48"/>
  <c r="AB424" i="48"/>
  <c r="AA424" i="48"/>
  <c r="Z424" i="48"/>
  <c r="CR424" i="48" s="1"/>
  <c r="Y424" i="48"/>
  <c r="X424" i="48"/>
  <c r="W424" i="48"/>
  <c r="V424" i="48"/>
  <c r="U424" i="48"/>
  <c r="T424" i="48"/>
  <c r="S424" i="48"/>
  <c r="R424" i="48"/>
  <c r="Q424" i="48"/>
  <c r="P424" i="48"/>
  <c r="O424" i="48"/>
  <c r="N424" i="48"/>
  <c r="M424" i="48"/>
  <c r="L424" i="48"/>
  <c r="K424" i="48"/>
  <c r="J424" i="48"/>
  <c r="CL424" i="48" s="1"/>
  <c r="I424" i="48"/>
  <c r="F424" i="48"/>
  <c r="E424" i="48"/>
  <c r="D424" i="48"/>
  <c r="C424" i="48"/>
  <c r="B424" i="48"/>
  <c r="A424" i="48"/>
  <c r="DM424" i="48" s="1"/>
  <c r="BT423" i="48"/>
  <c r="BS423" i="48"/>
  <c r="BR423" i="48"/>
  <c r="BQ423" i="48"/>
  <c r="BP423" i="48"/>
  <c r="BO423" i="48"/>
  <c r="BN423" i="48"/>
  <c r="BL423" i="48"/>
  <c r="BK423" i="48"/>
  <c r="BJ423" i="48"/>
  <c r="BI423" i="48"/>
  <c r="BH423" i="48"/>
  <c r="BG423" i="48"/>
  <c r="BF423" i="48"/>
  <c r="BE423" i="48"/>
  <c r="BD423" i="48"/>
  <c r="BC423" i="48"/>
  <c r="BB423" i="48"/>
  <c r="BA423" i="48"/>
  <c r="AZ423" i="48"/>
  <c r="AY423" i="48"/>
  <c r="AX423" i="48"/>
  <c r="AW423" i="48"/>
  <c r="AV423" i="48"/>
  <c r="AU423" i="48"/>
  <c r="AT423" i="48"/>
  <c r="AS423" i="48"/>
  <c r="AR423" i="48"/>
  <c r="AQ423" i="48"/>
  <c r="AP423" i="48"/>
  <c r="AO423" i="48"/>
  <c r="AN423" i="48"/>
  <c r="AM423" i="48"/>
  <c r="DL423" i="48" s="1"/>
  <c r="AL423" i="48"/>
  <c r="AK423" i="48"/>
  <c r="AJ423" i="48"/>
  <c r="AI423" i="48"/>
  <c r="AH423" i="48"/>
  <c r="AG423" i="48"/>
  <c r="AF423" i="48"/>
  <c r="AE423" i="48"/>
  <c r="AD423" i="48"/>
  <c r="AC423" i="48"/>
  <c r="AB423" i="48"/>
  <c r="AA423" i="48"/>
  <c r="Z423" i="48"/>
  <c r="CR423" i="48" s="1"/>
  <c r="Y423" i="48"/>
  <c r="X423" i="48"/>
  <c r="W423" i="48"/>
  <c r="V423" i="48"/>
  <c r="U423" i="48"/>
  <c r="T423" i="48"/>
  <c r="S423" i="48"/>
  <c r="R423" i="48"/>
  <c r="Q423" i="48"/>
  <c r="P423" i="48"/>
  <c r="O423" i="48"/>
  <c r="N423" i="48"/>
  <c r="M423" i="48"/>
  <c r="L423" i="48"/>
  <c r="K423" i="48"/>
  <c r="J423" i="48"/>
  <c r="I423" i="48"/>
  <c r="F423" i="48"/>
  <c r="E423" i="48"/>
  <c r="D423" i="48"/>
  <c r="C423" i="48"/>
  <c r="B423" i="48"/>
  <c r="A423" i="48"/>
  <c r="DM423" i="48" s="1"/>
  <c r="BT422" i="48"/>
  <c r="BS422" i="48"/>
  <c r="BR422" i="48"/>
  <c r="BQ422" i="48"/>
  <c r="BP422" i="48"/>
  <c r="BO422" i="48"/>
  <c r="BN422" i="48"/>
  <c r="BL422" i="48"/>
  <c r="BK422" i="48"/>
  <c r="BJ422" i="48"/>
  <c r="BI422" i="48"/>
  <c r="BH422" i="48"/>
  <c r="BG422" i="48"/>
  <c r="BF422" i="48"/>
  <c r="BE422" i="48"/>
  <c r="BD422" i="48"/>
  <c r="BC422" i="48"/>
  <c r="BB422" i="48"/>
  <c r="BA422" i="48"/>
  <c r="AZ422" i="48"/>
  <c r="AY422" i="48"/>
  <c r="AX422" i="48"/>
  <c r="AW422" i="48"/>
  <c r="AV422" i="48"/>
  <c r="AU422" i="48"/>
  <c r="AT422" i="48"/>
  <c r="AS422" i="48"/>
  <c r="AR422" i="48"/>
  <c r="AQ422" i="48"/>
  <c r="AP422" i="48"/>
  <c r="AO422" i="48"/>
  <c r="AN422" i="48"/>
  <c r="AM422" i="48"/>
  <c r="DL422" i="48" s="1"/>
  <c r="AL422" i="48"/>
  <c r="AK422" i="48"/>
  <c r="AJ422" i="48"/>
  <c r="AI422" i="48"/>
  <c r="DB422" i="48" s="1"/>
  <c r="AH422" i="48"/>
  <c r="AG422" i="48"/>
  <c r="AF422" i="48"/>
  <c r="AE422" i="48"/>
  <c r="AD422" i="48"/>
  <c r="AC422" i="48"/>
  <c r="AB422" i="48"/>
  <c r="AA422" i="48"/>
  <c r="Z422" i="48"/>
  <c r="CR422" i="48" s="1"/>
  <c r="Y422" i="48"/>
  <c r="X422" i="48"/>
  <c r="W422" i="48"/>
  <c r="V422" i="48"/>
  <c r="U422" i="48"/>
  <c r="T422" i="48"/>
  <c r="S422" i="48"/>
  <c r="R422" i="48"/>
  <c r="Q422" i="48"/>
  <c r="P422" i="48"/>
  <c r="O422" i="48"/>
  <c r="N422" i="48"/>
  <c r="M422" i="48"/>
  <c r="L422" i="48"/>
  <c r="K422" i="48"/>
  <c r="J422" i="48"/>
  <c r="I422" i="48"/>
  <c r="F422" i="48"/>
  <c r="E422" i="48"/>
  <c r="D422" i="48"/>
  <c r="C422" i="48"/>
  <c r="B422" i="48"/>
  <c r="A422" i="48"/>
  <c r="DM422" i="48" s="1"/>
  <c r="BT421" i="48"/>
  <c r="BS421" i="48"/>
  <c r="BR421" i="48"/>
  <c r="BQ421" i="48"/>
  <c r="BP421" i="48"/>
  <c r="BO421" i="48"/>
  <c r="BN421" i="48"/>
  <c r="BL421" i="48"/>
  <c r="BK421" i="48"/>
  <c r="BJ421" i="48"/>
  <c r="BI421" i="48"/>
  <c r="BH421" i="48"/>
  <c r="BG421" i="48"/>
  <c r="BF421" i="48"/>
  <c r="BE421" i="48"/>
  <c r="BD421" i="48"/>
  <c r="BC421" i="48"/>
  <c r="BB421" i="48"/>
  <c r="BA421" i="48"/>
  <c r="AZ421" i="48"/>
  <c r="AY421" i="48"/>
  <c r="AX421" i="48"/>
  <c r="AW421" i="48"/>
  <c r="AV421" i="48"/>
  <c r="AU421" i="48"/>
  <c r="AT421" i="48"/>
  <c r="AS421" i="48"/>
  <c r="AR421" i="48"/>
  <c r="AQ421" i="48"/>
  <c r="AP421" i="48"/>
  <c r="AO421" i="48"/>
  <c r="AN421" i="48"/>
  <c r="AM421" i="48"/>
  <c r="DL421" i="48" s="1"/>
  <c r="AL421" i="48"/>
  <c r="AK421" i="48"/>
  <c r="AJ421" i="48"/>
  <c r="AI421" i="48"/>
  <c r="AH421" i="48"/>
  <c r="AG421" i="48"/>
  <c r="AF421" i="48"/>
  <c r="AE421" i="48"/>
  <c r="AD421" i="48"/>
  <c r="AC421" i="48"/>
  <c r="AB421" i="48"/>
  <c r="AA421" i="48"/>
  <c r="Z421" i="48"/>
  <c r="CR421" i="48" s="1"/>
  <c r="Y421" i="48"/>
  <c r="X421" i="48"/>
  <c r="W421" i="48"/>
  <c r="V421" i="48"/>
  <c r="U421" i="48"/>
  <c r="T421" i="48"/>
  <c r="S421" i="48"/>
  <c r="R421" i="48"/>
  <c r="Q421" i="48"/>
  <c r="P421" i="48"/>
  <c r="O421" i="48"/>
  <c r="N421" i="48"/>
  <c r="M421" i="48"/>
  <c r="L421" i="48"/>
  <c r="K421" i="48"/>
  <c r="J421" i="48"/>
  <c r="I421" i="48"/>
  <c r="F421" i="48"/>
  <c r="E421" i="48"/>
  <c r="D421" i="48"/>
  <c r="C421" i="48"/>
  <c r="B421" i="48"/>
  <c r="A421" i="48"/>
  <c r="DM421" i="48" s="1"/>
  <c r="BT420" i="48"/>
  <c r="BS420" i="48"/>
  <c r="BR420" i="48"/>
  <c r="BQ420" i="48"/>
  <c r="BP420" i="48"/>
  <c r="BO420" i="48"/>
  <c r="BN420" i="48"/>
  <c r="BL420" i="48"/>
  <c r="BK420" i="48"/>
  <c r="BJ420" i="48"/>
  <c r="BI420" i="48"/>
  <c r="BH420" i="48"/>
  <c r="BG420" i="48"/>
  <c r="BF420" i="48"/>
  <c r="BE420" i="48"/>
  <c r="BD420" i="48"/>
  <c r="BC420" i="48"/>
  <c r="BB420" i="48"/>
  <c r="BA420" i="48"/>
  <c r="AZ420" i="48"/>
  <c r="AY420" i="48"/>
  <c r="AX420" i="48"/>
  <c r="AW420" i="48"/>
  <c r="AV420" i="48"/>
  <c r="AU420" i="48"/>
  <c r="AT420" i="48"/>
  <c r="AS420" i="48"/>
  <c r="AR420" i="48"/>
  <c r="AQ420" i="48"/>
  <c r="AP420" i="48"/>
  <c r="AO420" i="48"/>
  <c r="AN420" i="48"/>
  <c r="AM420" i="48"/>
  <c r="DL420" i="48" s="1"/>
  <c r="AL420" i="48"/>
  <c r="AK420" i="48"/>
  <c r="AJ420" i="48"/>
  <c r="AI420" i="48"/>
  <c r="AH420" i="48"/>
  <c r="AG420" i="48"/>
  <c r="AF420" i="48"/>
  <c r="AE420" i="48"/>
  <c r="AD420" i="48"/>
  <c r="AC420" i="48"/>
  <c r="AB420" i="48"/>
  <c r="AA420" i="48"/>
  <c r="Z420" i="48"/>
  <c r="CR420" i="48" s="1"/>
  <c r="Y420" i="48"/>
  <c r="X420" i="48"/>
  <c r="W420" i="48"/>
  <c r="V420" i="48"/>
  <c r="U420" i="48"/>
  <c r="T420" i="48"/>
  <c r="S420" i="48"/>
  <c r="R420" i="48"/>
  <c r="Q420" i="48"/>
  <c r="P420" i="48"/>
  <c r="O420" i="48"/>
  <c r="N420" i="48"/>
  <c r="M420" i="48"/>
  <c r="L420" i="48"/>
  <c r="K420" i="48"/>
  <c r="J420" i="48"/>
  <c r="CL420" i="48" s="1"/>
  <c r="I420" i="48"/>
  <c r="F420" i="48"/>
  <c r="E420" i="48"/>
  <c r="D420" i="48"/>
  <c r="C420" i="48"/>
  <c r="B420" i="48"/>
  <c r="A420" i="48"/>
  <c r="DM420" i="48" s="1"/>
  <c r="BT419" i="48"/>
  <c r="BS419" i="48"/>
  <c r="BR419" i="48"/>
  <c r="BQ419" i="48"/>
  <c r="BP419" i="48"/>
  <c r="BO419" i="48"/>
  <c r="BN419" i="48"/>
  <c r="BL419" i="48"/>
  <c r="BK419" i="48"/>
  <c r="BJ419" i="48"/>
  <c r="BI419" i="48"/>
  <c r="BH419" i="48"/>
  <c r="BG419" i="48"/>
  <c r="BF419" i="48"/>
  <c r="BE419" i="48"/>
  <c r="BD419" i="48"/>
  <c r="BC419" i="48"/>
  <c r="BB419" i="48"/>
  <c r="BA419" i="48"/>
  <c r="AZ419" i="48"/>
  <c r="AY419" i="48"/>
  <c r="AX419" i="48"/>
  <c r="AW419" i="48"/>
  <c r="AV419" i="48"/>
  <c r="AU419" i="48"/>
  <c r="AT419" i="48"/>
  <c r="AS419" i="48"/>
  <c r="AR419" i="48"/>
  <c r="AQ419" i="48"/>
  <c r="AP419" i="48"/>
  <c r="AO419" i="48"/>
  <c r="AN419" i="48"/>
  <c r="AM419" i="48"/>
  <c r="DL419" i="48" s="1"/>
  <c r="AL419" i="48"/>
  <c r="AK419" i="48"/>
  <c r="AJ419" i="48"/>
  <c r="AI419" i="48"/>
  <c r="CZ419" i="48" s="1"/>
  <c r="EI419" i="48" s="1"/>
  <c r="AH419" i="48"/>
  <c r="AG419" i="48"/>
  <c r="AF419" i="48"/>
  <c r="AE419" i="48"/>
  <c r="AD419" i="48"/>
  <c r="AC419" i="48"/>
  <c r="AB419" i="48"/>
  <c r="AA419" i="48"/>
  <c r="Z419" i="48"/>
  <c r="CR419" i="48" s="1"/>
  <c r="Y419" i="48"/>
  <c r="X419" i="48"/>
  <c r="W419" i="48"/>
  <c r="V419" i="48"/>
  <c r="U419" i="48"/>
  <c r="T419" i="48"/>
  <c r="S419" i="48"/>
  <c r="R419" i="48"/>
  <c r="Q419" i="48"/>
  <c r="P419" i="48"/>
  <c r="O419" i="48"/>
  <c r="N419" i="48"/>
  <c r="M419" i="48"/>
  <c r="L419" i="48"/>
  <c r="K419" i="48"/>
  <c r="J419" i="48"/>
  <c r="CL419" i="48" s="1"/>
  <c r="I419" i="48"/>
  <c r="F419" i="48"/>
  <c r="E419" i="48"/>
  <c r="D419" i="48"/>
  <c r="C419" i="48"/>
  <c r="B419" i="48"/>
  <c r="A419" i="48"/>
  <c r="DM419" i="48" s="1"/>
  <c r="BT418" i="48"/>
  <c r="BS418" i="48"/>
  <c r="BR418" i="48"/>
  <c r="BQ418" i="48"/>
  <c r="BP418" i="48"/>
  <c r="BO418" i="48"/>
  <c r="BN418" i="48"/>
  <c r="BL418" i="48"/>
  <c r="BK418" i="48"/>
  <c r="BJ418" i="48"/>
  <c r="BI418" i="48"/>
  <c r="BH418" i="48"/>
  <c r="BG418" i="48"/>
  <c r="BF418" i="48"/>
  <c r="BE418" i="48"/>
  <c r="BD418" i="48"/>
  <c r="BC418" i="48"/>
  <c r="BB418" i="48"/>
  <c r="BA418" i="48"/>
  <c r="AZ418" i="48"/>
  <c r="AY418" i="48"/>
  <c r="AX418" i="48"/>
  <c r="AW418" i="48"/>
  <c r="AV418" i="48"/>
  <c r="AU418" i="48"/>
  <c r="AT418" i="48"/>
  <c r="AS418" i="48"/>
  <c r="AR418" i="48"/>
  <c r="AQ418" i="48"/>
  <c r="AP418" i="48"/>
  <c r="AO418" i="48"/>
  <c r="AN418" i="48"/>
  <c r="AM418" i="48"/>
  <c r="DL418" i="48" s="1"/>
  <c r="AL418" i="48"/>
  <c r="AK418" i="48"/>
  <c r="AJ418" i="48"/>
  <c r="AI418" i="48"/>
  <c r="AH418" i="48"/>
  <c r="AG418" i="48"/>
  <c r="AF418" i="48"/>
  <c r="AE418" i="48"/>
  <c r="AD418" i="48"/>
  <c r="AC418" i="48"/>
  <c r="AB418" i="48"/>
  <c r="AA418" i="48"/>
  <c r="Z418" i="48"/>
  <c r="CR418" i="48" s="1"/>
  <c r="Y418" i="48"/>
  <c r="X418" i="48"/>
  <c r="W418" i="48"/>
  <c r="V418" i="48"/>
  <c r="U418" i="48"/>
  <c r="T418" i="48"/>
  <c r="S418" i="48"/>
  <c r="R418" i="48"/>
  <c r="Q418" i="48"/>
  <c r="P418" i="48"/>
  <c r="O418" i="48"/>
  <c r="N418" i="48"/>
  <c r="M418" i="48"/>
  <c r="L418" i="48"/>
  <c r="K418" i="48"/>
  <c r="J418" i="48"/>
  <c r="DF418" i="48" s="1"/>
  <c r="I418" i="48"/>
  <c r="F418" i="48"/>
  <c r="E418" i="48"/>
  <c r="D418" i="48"/>
  <c r="C418" i="48"/>
  <c r="B418" i="48"/>
  <c r="A418" i="48"/>
  <c r="DM418" i="48" s="1"/>
  <c r="BT417" i="48"/>
  <c r="BS417" i="48"/>
  <c r="BR417" i="48"/>
  <c r="BQ417" i="48"/>
  <c r="BP417" i="48"/>
  <c r="BO417" i="48"/>
  <c r="BN417" i="48"/>
  <c r="BL417" i="48"/>
  <c r="BK417" i="48"/>
  <c r="BJ417" i="48"/>
  <c r="BI417" i="48"/>
  <c r="BH417" i="48"/>
  <c r="BG417" i="48"/>
  <c r="BF417" i="48"/>
  <c r="BE417" i="48"/>
  <c r="BD417" i="48"/>
  <c r="BC417" i="48"/>
  <c r="BB417" i="48"/>
  <c r="BA417" i="48"/>
  <c r="AZ417" i="48"/>
  <c r="AY417" i="48"/>
  <c r="AX417" i="48"/>
  <c r="AW417" i="48"/>
  <c r="AV417" i="48"/>
  <c r="AU417" i="48"/>
  <c r="AT417" i="48"/>
  <c r="AS417" i="48"/>
  <c r="AR417" i="48"/>
  <c r="AQ417" i="48"/>
  <c r="AP417" i="48"/>
  <c r="AO417" i="48"/>
  <c r="AN417" i="48"/>
  <c r="AM417" i="48"/>
  <c r="DL417" i="48" s="1"/>
  <c r="AL417" i="48"/>
  <c r="AK417" i="48"/>
  <c r="AJ417" i="48"/>
  <c r="AI417" i="48"/>
  <c r="AH417" i="48"/>
  <c r="AG417" i="48"/>
  <c r="AF417" i="48"/>
  <c r="AE417" i="48"/>
  <c r="AD417" i="48"/>
  <c r="AC417" i="48"/>
  <c r="AB417" i="48"/>
  <c r="AA417" i="48"/>
  <c r="Z417" i="48"/>
  <c r="CR417" i="48" s="1"/>
  <c r="Y417" i="48"/>
  <c r="X417" i="48"/>
  <c r="W417" i="48"/>
  <c r="V417" i="48"/>
  <c r="U417" i="48"/>
  <c r="T417" i="48"/>
  <c r="S417" i="48"/>
  <c r="R417" i="48"/>
  <c r="Q417" i="48"/>
  <c r="O417" i="48"/>
  <c r="N417" i="48"/>
  <c r="M417" i="48"/>
  <c r="L417" i="48"/>
  <c r="K417" i="48"/>
  <c r="J417" i="48"/>
  <c r="DF417" i="48" s="1"/>
  <c r="I417" i="48"/>
  <c r="F417" i="48"/>
  <c r="E417" i="48"/>
  <c r="D417" i="48"/>
  <c r="C417" i="48"/>
  <c r="B417" i="48"/>
  <c r="A417" i="48"/>
  <c r="DM417" i="48" s="1"/>
  <c r="BT416" i="48"/>
  <c r="BS416" i="48"/>
  <c r="BR416" i="48"/>
  <c r="BQ416" i="48"/>
  <c r="BP416" i="48"/>
  <c r="BO416" i="48"/>
  <c r="BN416" i="48"/>
  <c r="BL416" i="48"/>
  <c r="BK416" i="48"/>
  <c r="BJ416" i="48"/>
  <c r="BI416" i="48"/>
  <c r="BH416" i="48"/>
  <c r="BG416" i="48"/>
  <c r="BF416" i="48"/>
  <c r="BE416" i="48"/>
  <c r="BD416" i="48"/>
  <c r="BC416" i="48"/>
  <c r="BB416" i="48"/>
  <c r="BA416" i="48"/>
  <c r="AZ416" i="48"/>
  <c r="AY416" i="48"/>
  <c r="AX416" i="48"/>
  <c r="AW416" i="48"/>
  <c r="AV416" i="48"/>
  <c r="AU416" i="48"/>
  <c r="AT416" i="48"/>
  <c r="AS416" i="48"/>
  <c r="AR416" i="48"/>
  <c r="AQ416" i="48"/>
  <c r="AP416" i="48"/>
  <c r="AO416" i="48"/>
  <c r="AN416" i="48"/>
  <c r="AM416" i="48"/>
  <c r="DL416" i="48" s="1"/>
  <c r="AL416" i="48"/>
  <c r="AK416" i="48"/>
  <c r="AJ416" i="48"/>
  <c r="AI416" i="48"/>
  <c r="AH416" i="48"/>
  <c r="AG416" i="48"/>
  <c r="AF416" i="48"/>
  <c r="AE416" i="48"/>
  <c r="AD416" i="48"/>
  <c r="AC416" i="48"/>
  <c r="AB416" i="48"/>
  <c r="AA416" i="48"/>
  <c r="Z416" i="48"/>
  <c r="CR416" i="48" s="1"/>
  <c r="Y416" i="48"/>
  <c r="X416" i="48"/>
  <c r="W416" i="48"/>
  <c r="V416" i="48"/>
  <c r="U416" i="48"/>
  <c r="T416" i="48"/>
  <c r="S416" i="48"/>
  <c r="R416" i="48"/>
  <c r="Q416" i="48"/>
  <c r="P416" i="48"/>
  <c r="O416" i="48"/>
  <c r="N416" i="48"/>
  <c r="M416" i="48"/>
  <c r="L416" i="48"/>
  <c r="K416" i="48"/>
  <c r="J416" i="48"/>
  <c r="I416" i="48"/>
  <c r="F416" i="48"/>
  <c r="E416" i="48"/>
  <c r="D416" i="48"/>
  <c r="C416" i="48"/>
  <c r="B416" i="48"/>
  <c r="A416" i="48"/>
  <c r="DM416" i="48" s="1"/>
  <c r="BT415" i="48"/>
  <c r="BS415" i="48"/>
  <c r="BR415" i="48"/>
  <c r="BQ415" i="48"/>
  <c r="BP415" i="48"/>
  <c r="BO415" i="48"/>
  <c r="BN415" i="48"/>
  <c r="BK415" i="48"/>
  <c r="BJ415" i="48"/>
  <c r="BI415" i="48"/>
  <c r="BH415" i="48"/>
  <c r="BG415" i="48"/>
  <c r="BF415" i="48"/>
  <c r="BE415" i="48"/>
  <c r="BD415" i="48"/>
  <c r="BC415" i="48"/>
  <c r="BB415" i="48"/>
  <c r="BA415" i="48"/>
  <c r="AZ415" i="48"/>
  <c r="AY415" i="48"/>
  <c r="AX415" i="48"/>
  <c r="AW415" i="48"/>
  <c r="AV415" i="48"/>
  <c r="AU415" i="48"/>
  <c r="AT415" i="48"/>
  <c r="AS415" i="48"/>
  <c r="AR415" i="48"/>
  <c r="AQ415" i="48"/>
  <c r="AP415" i="48"/>
  <c r="AO415" i="48"/>
  <c r="AN415" i="48"/>
  <c r="AM415" i="48"/>
  <c r="DL415" i="48" s="1"/>
  <c r="AL415" i="48"/>
  <c r="AK415" i="48"/>
  <c r="AJ415" i="48"/>
  <c r="AI415" i="48"/>
  <c r="DB415" i="48" s="1"/>
  <c r="AH415" i="48"/>
  <c r="AG415" i="48"/>
  <c r="AF415" i="48"/>
  <c r="AE415" i="48"/>
  <c r="AD415" i="48"/>
  <c r="AC415" i="48"/>
  <c r="AB415" i="48"/>
  <c r="AA415" i="48"/>
  <c r="Z415" i="48"/>
  <c r="CR415" i="48" s="1"/>
  <c r="Y415" i="48"/>
  <c r="X415" i="48"/>
  <c r="W415" i="48"/>
  <c r="V415" i="48"/>
  <c r="U415" i="48"/>
  <c r="T415" i="48"/>
  <c r="S415" i="48"/>
  <c r="R415" i="48"/>
  <c r="Q415" i="48"/>
  <c r="P415" i="48"/>
  <c r="O415" i="48"/>
  <c r="N415" i="48"/>
  <c r="M415" i="48"/>
  <c r="L415" i="48"/>
  <c r="K415" i="48"/>
  <c r="J415" i="48"/>
  <c r="I415" i="48"/>
  <c r="F415" i="48"/>
  <c r="E415" i="48"/>
  <c r="D415" i="48"/>
  <c r="C415" i="48"/>
  <c r="B415" i="48"/>
  <c r="A415" i="48"/>
  <c r="DM415" i="48" s="1"/>
  <c r="BT414" i="48"/>
  <c r="BS414" i="48"/>
  <c r="BR414" i="48"/>
  <c r="BQ414" i="48"/>
  <c r="BP414" i="48"/>
  <c r="BO414" i="48"/>
  <c r="BN414" i="48"/>
  <c r="BL414" i="48"/>
  <c r="BK414" i="48"/>
  <c r="BJ414" i="48"/>
  <c r="BI414" i="48"/>
  <c r="BH414" i="48"/>
  <c r="BG414" i="48"/>
  <c r="BF414" i="48"/>
  <c r="BE414" i="48"/>
  <c r="BD414" i="48"/>
  <c r="BC414" i="48"/>
  <c r="BB414" i="48"/>
  <c r="BA414" i="48"/>
  <c r="AZ414" i="48"/>
  <c r="AY414" i="48"/>
  <c r="AX414" i="48"/>
  <c r="AW414" i="48"/>
  <c r="AV414" i="48"/>
  <c r="AU414" i="48"/>
  <c r="AT414" i="48"/>
  <c r="AS414" i="48"/>
  <c r="AR414" i="48"/>
  <c r="AQ414" i="48"/>
  <c r="AP414" i="48"/>
  <c r="AO414" i="48"/>
  <c r="AN414" i="48"/>
  <c r="AM414" i="48"/>
  <c r="AL414" i="48"/>
  <c r="AK414" i="48"/>
  <c r="AJ414" i="48"/>
  <c r="AI414" i="48"/>
  <c r="AH414" i="48"/>
  <c r="AG414" i="48"/>
  <c r="AF414" i="48"/>
  <c r="AE414" i="48"/>
  <c r="AD414" i="48"/>
  <c r="AC414" i="48"/>
  <c r="AB414" i="48"/>
  <c r="AA414" i="48"/>
  <c r="Z414" i="48"/>
  <c r="CR414" i="48" s="1"/>
  <c r="Y414" i="48"/>
  <c r="X414" i="48"/>
  <c r="W414" i="48"/>
  <c r="V414" i="48"/>
  <c r="U414" i="48"/>
  <c r="T414" i="48"/>
  <c r="S414" i="48"/>
  <c r="R414" i="48"/>
  <c r="Q414" i="48"/>
  <c r="P414" i="48"/>
  <c r="O414" i="48"/>
  <c r="N414" i="48"/>
  <c r="M414" i="48"/>
  <c r="L414" i="48"/>
  <c r="K414" i="48"/>
  <c r="J414" i="48"/>
  <c r="DF414" i="48" s="1"/>
  <c r="I414" i="48"/>
  <c r="F414" i="48"/>
  <c r="E414" i="48"/>
  <c r="D414" i="48"/>
  <c r="C414" i="48"/>
  <c r="B414" i="48"/>
  <c r="A414" i="48"/>
  <c r="DM414" i="48" s="1"/>
  <c r="BT413" i="48"/>
  <c r="BS413" i="48"/>
  <c r="BR413" i="48"/>
  <c r="BQ413" i="48"/>
  <c r="BP413" i="48"/>
  <c r="BO413" i="48"/>
  <c r="BN413" i="48"/>
  <c r="BL413" i="48"/>
  <c r="BK413" i="48"/>
  <c r="BJ413" i="48"/>
  <c r="BI413" i="48"/>
  <c r="BH413" i="48"/>
  <c r="BG413" i="48"/>
  <c r="BF413" i="48"/>
  <c r="BE413" i="48"/>
  <c r="BD413" i="48"/>
  <c r="BC413" i="48"/>
  <c r="BB413" i="48"/>
  <c r="BA413" i="48"/>
  <c r="AZ413" i="48"/>
  <c r="AY413" i="48"/>
  <c r="AX413" i="48"/>
  <c r="AW413" i="48"/>
  <c r="AV413" i="48"/>
  <c r="AU413" i="48"/>
  <c r="AT413" i="48"/>
  <c r="AS413" i="48"/>
  <c r="AR413" i="48"/>
  <c r="AQ413" i="48"/>
  <c r="AP413" i="48"/>
  <c r="AO413" i="48"/>
  <c r="AN413" i="48"/>
  <c r="AM413" i="48"/>
  <c r="DL413" i="48" s="1"/>
  <c r="AL413" i="48"/>
  <c r="AK413" i="48"/>
  <c r="AJ413" i="48"/>
  <c r="AI413" i="48"/>
  <c r="CZ413" i="48" s="1"/>
  <c r="EI413" i="48" s="1"/>
  <c r="AH413" i="48"/>
  <c r="AG413" i="48"/>
  <c r="AF413" i="48"/>
  <c r="AE413" i="48"/>
  <c r="AD413" i="48"/>
  <c r="AC413" i="48"/>
  <c r="AB413" i="48"/>
  <c r="AA413" i="48"/>
  <c r="Z413" i="48"/>
  <c r="CR413" i="48" s="1"/>
  <c r="Y413" i="48"/>
  <c r="X413" i="48"/>
  <c r="W413" i="48"/>
  <c r="V413" i="48"/>
  <c r="U413" i="48"/>
  <c r="T413" i="48"/>
  <c r="S413" i="48"/>
  <c r="R413" i="48"/>
  <c r="Q413" i="48"/>
  <c r="P413" i="48"/>
  <c r="O413" i="48"/>
  <c r="N413" i="48"/>
  <c r="M413" i="48"/>
  <c r="L413" i="48"/>
  <c r="K413" i="48"/>
  <c r="J413" i="48"/>
  <c r="I413" i="48"/>
  <c r="F413" i="48"/>
  <c r="E413" i="48"/>
  <c r="D413" i="48"/>
  <c r="C413" i="48"/>
  <c r="B413" i="48"/>
  <c r="A413" i="48"/>
  <c r="DM413" i="48" s="1"/>
  <c r="BT412" i="48"/>
  <c r="BS412" i="48"/>
  <c r="BR412" i="48"/>
  <c r="BQ412" i="48"/>
  <c r="BP412" i="48"/>
  <c r="BO412" i="48"/>
  <c r="BN412" i="48"/>
  <c r="BL412" i="48"/>
  <c r="BK412" i="48"/>
  <c r="BJ412" i="48"/>
  <c r="BI412" i="48"/>
  <c r="BH412" i="48"/>
  <c r="BG412" i="48"/>
  <c r="BF412" i="48"/>
  <c r="BE412" i="48"/>
  <c r="BD412" i="48"/>
  <c r="BC412" i="48"/>
  <c r="BB412" i="48"/>
  <c r="BA412" i="48"/>
  <c r="AZ412" i="48"/>
  <c r="AY412" i="48"/>
  <c r="AX412" i="48"/>
  <c r="AW412" i="48"/>
  <c r="AV412" i="48"/>
  <c r="AU412" i="48"/>
  <c r="AT412" i="48"/>
  <c r="AS412" i="48"/>
  <c r="AR412" i="48"/>
  <c r="AQ412" i="48"/>
  <c r="AP412" i="48"/>
  <c r="AO412" i="48"/>
  <c r="AN412" i="48"/>
  <c r="AM412" i="48"/>
  <c r="DL412" i="48" s="1"/>
  <c r="AL412" i="48"/>
  <c r="AK412" i="48"/>
  <c r="AJ412" i="48"/>
  <c r="AI412" i="48"/>
  <c r="DB412" i="48" s="1"/>
  <c r="AH412" i="48"/>
  <c r="AG412" i="48"/>
  <c r="AF412" i="48"/>
  <c r="AE412" i="48"/>
  <c r="AD412" i="48"/>
  <c r="AC412" i="48"/>
  <c r="AB412" i="48"/>
  <c r="AA412" i="48"/>
  <c r="Z412" i="48"/>
  <c r="CR412" i="48" s="1"/>
  <c r="Y412" i="48"/>
  <c r="X412" i="48"/>
  <c r="W412" i="48"/>
  <c r="V412" i="48"/>
  <c r="U412" i="48"/>
  <c r="T412" i="48"/>
  <c r="S412" i="48"/>
  <c r="R412" i="48"/>
  <c r="Q412" i="48"/>
  <c r="P412" i="48"/>
  <c r="O412" i="48"/>
  <c r="N412" i="48"/>
  <c r="M412" i="48"/>
  <c r="L412" i="48"/>
  <c r="K412" i="48"/>
  <c r="J412" i="48"/>
  <c r="DF412" i="48" s="1"/>
  <c r="I412" i="48"/>
  <c r="F412" i="48"/>
  <c r="E412" i="48"/>
  <c r="D412" i="48"/>
  <c r="C412" i="48"/>
  <c r="B412" i="48"/>
  <c r="A412" i="48"/>
  <c r="DM412" i="48" s="1"/>
  <c r="BT411" i="48"/>
  <c r="BS411" i="48"/>
  <c r="BR411" i="48"/>
  <c r="BQ411" i="48"/>
  <c r="BP411" i="48"/>
  <c r="BO411" i="48"/>
  <c r="BN411" i="48"/>
  <c r="BL411" i="48"/>
  <c r="BK411" i="48"/>
  <c r="BJ411" i="48"/>
  <c r="BI411" i="48"/>
  <c r="BH411" i="48"/>
  <c r="BG411" i="48"/>
  <c r="BF411" i="48"/>
  <c r="BE411" i="48"/>
  <c r="BD411" i="48"/>
  <c r="BC411" i="48"/>
  <c r="BB411" i="48"/>
  <c r="BA411" i="48"/>
  <c r="AZ411" i="48"/>
  <c r="AY411" i="48"/>
  <c r="AX411" i="48"/>
  <c r="AW411" i="48"/>
  <c r="AV411" i="48"/>
  <c r="AU411" i="48"/>
  <c r="AT411" i="48"/>
  <c r="AS411" i="48"/>
  <c r="AR411" i="48"/>
  <c r="AQ411" i="48"/>
  <c r="AP411" i="48"/>
  <c r="AO411" i="48"/>
  <c r="AN411" i="48"/>
  <c r="AM411" i="48"/>
  <c r="DL411" i="48" s="1"/>
  <c r="AL411" i="48"/>
  <c r="AK411" i="48"/>
  <c r="AJ411" i="48"/>
  <c r="AI411" i="48"/>
  <c r="AH411" i="48"/>
  <c r="AG411" i="48"/>
  <c r="AF411" i="48"/>
  <c r="AE411" i="48"/>
  <c r="AD411" i="48"/>
  <c r="AC411" i="48"/>
  <c r="AB411" i="48"/>
  <c r="AA411" i="48"/>
  <c r="Z411" i="48"/>
  <c r="CR411" i="48" s="1"/>
  <c r="Y411" i="48"/>
  <c r="X411" i="48"/>
  <c r="W411" i="48"/>
  <c r="V411" i="48"/>
  <c r="U411" i="48"/>
  <c r="T411" i="48"/>
  <c r="S411" i="48"/>
  <c r="R411" i="48"/>
  <c r="Q411" i="48"/>
  <c r="P411" i="48"/>
  <c r="O411" i="48"/>
  <c r="N411" i="48"/>
  <c r="M411" i="48"/>
  <c r="L411" i="48"/>
  <c r="K411" i="48"/>
  <c r="J411" i="48"/>
  <c r="CL411" i="48" s="1"/>
  <c r="I411" i="48"/>
  <c r="F411" i="48"/>
  <c r="E411" i="48"/>
  <c r="D411" i="48"/>
  <c r="C411" i="48"/>
  <c r="B411" i="48"/>
  <c r="A411" i="48"/>
  <c r="DM411" i="48" s="1"/>
  <c r="BT410" i="48"/>
  <c r="BS410" i="48"/>
  <c r="BR410" i="48"/>
  <c r="BQ410" i="48"/>
  <c r="BP410" i="48"/>
  <c r="BO410" i="48"/>
  <c r="BN410" i="48"/>
  <c r="BL410" i="48"/>
  <c r="BK410" i="48"/>
  <c r="BJ410" i="48"/>
  <c r="BI410" i="48"/>
  <c r="BH410" i="48"/>
  <c r="BG410" i="48"/>
  <c r="BF410" i="48"/>
  <c r="BE410" i="48"/>
  <c r="BD410" i="48"/>
  <c r="BC410" i="48"/>
  <c r="BB410" i="48"/>
  <c r="BA410" i="48"/>
  <c r="AZ410" i="48"/>
  <c r="AY410" i="48"/>
  <c r="AX410" i="48"/>
  <c r="AW410" i="48"/>
  <c r="AV410" i="48"/>
  <c r="AU410" i="48"/>
  <c r="AT410" i="48"/>
  <c r="AS410" i="48"/>
  <c r="AR410" i="48"/>
  <c r="AQ410" i="48"/>
  <c r="AP410" i="48"/>
  <c r="AO410" i="48"/>
  <c r="AN410" i="48"/>
  <c r="AM410" i="48"/>
  <c r="DL410" i="48" s="1"/>
  <c r="AL410" i="48"/>
  <c r="AK410" i="48"/>
  <c r="AJ410" i="48"/>
  <c r="AI410" i="48"/>
  <c r="AH410" i="48"/>
  <c r="AG410" i="48"/>
  <c r="AF410" i="48"/>
  <c r="AE410" i="48"/>
  <c r="AD410" i="48"/>
  <c r="AC410" i="48"/>
  <c r="AB410" i="48"/>
  <c r="AA410" i="48"/>
  <c r="Z410" i="48"/>
  <c r="CR410" i="48" s="1"/>
  <c r="Y410" i="48"/>
  <c r="X410" i="48"/>
  <c r="W410" i="48"/>
  <c r="V410" i="48"/>
  <c r="U410" i="48"/>
  <c r="T410" i="48"/>
  <c r="S410" i="48"/>
  <c r="R410" i="48"/>
  <c r="Q410" i="48"/>
  <c r="P410" i="48"/>
  <c r="O410" i="48"/>
  <c r="N410" i="48"/>
  <c r="M410" i="48"/>
  <c r="L410" i="48"/>
  <c r="K410" i="48"/>
  <c r="J410" i="48"/>
  <c r="CL410" i="48" s="1"/>
  <c r="I410" i="48"/>
  <c r="F410" i="48"/>
  <c r="E410" i="48"/>
  <c r="D410" i="48"/>
  <c r="C410" i="48"/>
  <c r="B410" i="48"/>
  <c r="A410" i="48"/>
  <c r="DM410" i="48" s="1"/>
  <c r="BT409" i="48"/>
  <c r="BS409" i="48"/>
  <c r="BR409" i="48"/>
  <c r="BQ409" i="48"/>
  <c r="BP409" i="48"/>
  <c r="BO409" i="48"/>
  <c r="BN409" i="48"/>
  <c r="BL409" i="48"/>
  <c r="BK409" i="48"/>
  <c r="BJ409" i="48"/>
  <c r="BI409" i="48"/>
  <c r="BH409" i="48"/>
  <c r="BG409" i="48"/>
  <c r="BF409" i="48"/>
  <c r="BE409" i="48"/>
  <c r="BD409" i="48"/>
  <c r="BC409" i="48"/>
  <c r="BB409" i="48"/>
  <c r="BA409" i="48"/>
  <c r="AZ409" i="48"/>
  <c r="AY409" i="48"/>
  <c r="AX409" i="48"/>
  <c r="AW409" i="48"/>
  <c r="AV409" i="48"/>
  <c r="AU409" i="48"/>
  <c r="AT409" i="48"/>
  <c r="AS409" i="48"/>
  <c r="AR409" i="48"/>
  <c r="AQ409" i="48"/>
  <c r="AP409" i="48"/>
  <c r="AO409" i="48"/>
  <c r="AN409" i="48"/>
  <c r="AM409" i="48"/>
  <c r="AL409" i="48"/>
  <c r="AK409" i="48"/>
  <c r="AJ409" i="48"/>
  <c r="AI409" i="48"/>
  <c r="AH409" i="48"/>
  <c r="AG409" i="48"/>
  <c r="AF409" i="48"/>
  <c r="AE409" i="48"/>
  <c r="AD409" i="48"/>
  <c r="AC409" i="48"/>
  <c r="AB409" i="48"/>
  <c r="AA409" i="48"/>
  <c r="Z409" i="48"/>
  <c r="CR409" i="48" s="1"/>
  <c r="Y409" i="48"/>
  <c r="X409" i="48"/>
  <c r="W409" i="48"/>
  <c r="V409" i="48"/>
  <c r="U409" i="48"/>
  <c r="T409" i="48"/>
  <c r="S409" i="48"/>
  <c r="R409" i="48"/>
  <c r="Q409" i="48"/>
  <c r="P409" i="48"/>
  <c r="O409" i="48"/>
  <c r="N409" i="48"/>
  <c r="M409" i="48"/>
  <c r="L409" i="48"/>
  <c r="K409" i="48"/>
  <c r="J409" i="48"/>
  <c r="I409" i="48"/>
  <c r="F409" i="48"/>
  <c r="E409" i="48"/>
  <c r="D409" i="48"/>
  <c r="C409" i="48"/>
  <c r="B409" i="48"/>
  <c r="A409" i="48"/>
  <c r="DM409" i="48" s="1"/>
  <c r="BT408" i="48"/>
  <c r="BS408" i="48"/>
  <c r="BR408" i="48"/>
  <c r="BQ408" i="48"/>
  <c r="BP408" i="48"/>
  <c r="BO408" i="48"/>
  <c r="BN408" i="48"/>
  <c r="BL408" i="48"/>
  <c r="BK408" i="48"/>
  <c r="BJ408" i="48"/>
  <c r="BI408" i="48"/>
  <c r="BH408" i="48"/>
  <c r="BG408" i="48"/>
  <c r="BF408" i="48"/>
  <c r="BE408" i="48"/>
  <c r="BD408" i="48"/>
  <c r="BC408" i="48"/>
  <c r="BB408" i="48"/>
  <c r="BA408" i="48"/>
  <c r="AZ408" i="48"/>
  <c r="AY408" i="48"/>
  <c r="AX408" i="48"/>
  <c r="AW408" i="48"/>
  <c r="AV408" i="48"/>
  <c r="AU408" i="48"/>
  <c r="AT408" i="48"/>
  <c r="AS408" i="48"/>
  <c r="AR408" i="48"/>
  <c r="AQ408" i="48"/>
  <c r="AP408" i="48"/>
  <c r="AO408" i="48"/>
  <c r="AN408" i="48"/>
  <c r="AM408" i="48"/>
  <c r="DL408" i="48" s="1"/>
  <c r="AL408" i="48"/>
  <c r="AK408" i="48"/>
  <c r="AJ408" i="48"/>
  <c r="AI408" i="48"/>
  <c r="CZ408" i="48" s="1"/>
  <c r="AH408" i="48"/>
  <c r="AG408" i="48"/>
  <c r="AF408" i="48"/>
  <c r="AE408" i="48"/>
  <c r="AD408" i="48"/>
  <c r="AC408" i="48"/>
  <c r="AB408" i="48"/>
  <c r="AA408" i="48"/>
  <c r="Z408" i="48"/>
  <c r="CR408" i="48" s="1"/>
  <c r="Y408" i="48"/>
  <c r="X408" i="48"/>
  <c r="W408" i="48"/>
  <c r="V408" i="48"/>
  <c r="U408" i="48"/>
  <c r="T408" i="48"/>
  <c r="S408" i="48"/>
  <c r="R408" i="48"/>
  <c r="Q408" i="48"/>
  <c r="P408" i="48"/>
  <c r="O408" i="48"/>
  <c r="N408" i="48"/>
  <c r="M408" i="48"/>
  <c r="L408" i="48"/>
  <c r="K408" i="48"/>
  <c r="J408" i="48"/>
  <c r="DF408" i="48" s="1"/>
  <c r="I408" i="48"/>
  <c r="F408" i="48"/>
  <c r="E408" i="48"/>
  <c r="D408" i="48"/>
  <c r="C408" i="48"/>
  <c r="B408" i="48"/>
  <c r="A408" i="48"/>
  <c r="DM408" i="48" s="1"/>
  <c r="BT407" i="48"/>
  <c r="BS407" i="48"/>
  <c r="BR407" i="48"/>
  <c r="BQ407" i="48"/>
  <c r="BP407" i="48"/>
  <c r="BO407" i="48"/>
  <c r="BN407" i="48"/>
  <c r="BL407" i="48"/>
  <c r="BK407" i="48"/>
  <c r="BJ407" i="48"/>
  <c r="BI407" i="48"/>
  <c r="BH407" i="48"/>
  <c r="BG407" i="48"/>
  <c r="BF407" i="48"/>
  <c r="BE407" i="48"/>
  <c r="BD407" i="48"/>
  <c r="BC407" i="48"/>
  <c r="BB407" i="48"/>
  <c r="BA407" i="48"/>
  <c r="AZ407" i="48"/>
  <c r="AY407" i="48"/>
  <c r="AX407" i="48"/>
  <c r="AW407" i="48"/>
  <c r="AV407" i="48"/>
  <c r="AU407" i="48"/>
  <c r="AT407" i="48"/>
  <c r="AS407" i="48"/>
  <c r="AR407" i="48"/>
  <c r="AQ407" i="48"/>
  <c r="AP407" i="48"/>
  <c r="AO407" i="48"/>
  <c r="AN407" i="48"/>
  <c r="AM407" i="48"/>
  <c r="AL407" i="48"/>
  <c r="AK407" i="48"/>
  <c r="AJ407" i="48"/>
  <c r="AI407" i="48"/>
  <c r="AH407" i="48"/>
  <c r="AG407" i="48"/>
  <c r="AF407" i="48"/>
  <c r="AE407" i="48"/>
  <c r="AD407" i="48"/>
  <c r="AC407" i="48"/>
  <c r="AB407" i="48"/>
  <c r="AA407" i="48"/>
  <c r="Z407" i="48"/>
  <c r="CR407" i="48" s="1"/>
  <c r="Y407" i="48"/>
  <c r="X407" i="48"/>
  <c r="W407" i="48"/>
  <c r="V407" i="48"/>
  <c r="U407" i="48"/>
  <c r="T407" i="48"/>
  <c r="S407" i="48"/>
  <c r="R407" i="48"/>
  <c r="Q407" i="48"/>
  <c r="P407" i="48"/>
  <c r="O407" i="48"/>
  <c r="N407" i="48"/>
  <c r="M407" i="48"/>
  <c r="L407" i="48"/>
  <c r="K407" i="48"/>
  <c r="J407" i="48"/>
  <c r="CL407" i="48" s="1"/>
  <c r="I407" i="48"/>
  <c r="F407" i="48"/>
  <c r="E407" i="48"/>
  <c r="D407" i="48"/>
  <c r="C407" i="48"/>
  <c r="B407" i="48"/>
  <c r="A407" i="48"/>
  <c r="DM407" i="48" s="1"/>
  <c r="BT406" i="48"/>
  <c r="BS406" i="48"/>
  <c r="BR406" i="48"/>
  <c r="BQ406" i="48"/>
  <c r="BP406" i="48"/>
  <c r="BO406" i="48"/>
  <c r="BN406" i="48"/>
  <c r="BL406" i="48"/>
  <c r="BK406" i="48"/>
  <c r="BJ406" i="48"/>
  <c r="BI406" i="48"/>
  <c r="BH406" i="48"/>
  <c r="BG406" i="48"/>
  <c r="BF406" i="48"/>
  <c r="BE406" i="48"/>
  <c r="BD406" i="48"/>
  <c r="BC406" i="48"/>
  <c r="BB406" i="48"/>
  <c r="BA406" i="48"/>
  <c r="AZ406" i="48"/>
  <c r="AY406" i="48"/>
  <c r="AX406" i="48"/>
  <c r="AW406" i="48"/>
  <c r="AV406" i="48"/>
  <c r="AU406" i="48"/>
  <c r="AT406" i="48"/>
  <c r="AS406" i="48"/>
  <c r="AR406" i="48"/>
  <c r="AQ406" i="48"/>
  <c r="AP406" i="48"/>
  <c r="AO406" i="48"/>
  <c r="AN406" i="48"/>
  <c r="AM406" i="48"/>
  <c r="DL406" i="48" s="1"/>
  <c r="AL406" i="48"/>
  <c r="AK406" i="48"/>
  <c r="AJ406" i="48"/>
  <c r="AI406" i="48"/>
  <c r="CZ406" i="48" s="1"/>
  <c r="EI406" i="48" s="1"/>
  <c r="AH406" i="48"/>
  <c r="AG406" i="48"/>
  <c r="AF406" i="48"/>
  <c r="AE406" i="48"/>
  <c r="AD406" i="48"/>
  <c r="AC406" i="48"/>
  <c r="AB406" i="48"/>
  <c r="AA406" i="48"/>
  <c r="Z406" i="48"/>
  <c r="CR406" i="48" s="1"/>
  <c r="Y406" i="48"/>
  <c r="X406" i="48"/>
  <c r="W406" i="48"/>
  <c r="V406" i="48"/>
  <c r="U406" i="48"/>
  <c r="T406" i="48"/>
  <c r="S406" i="48"/>
  <c r="R406" i="48"/>
  <c r="Q406" i="48"/>
  <c r="P406" i="48"/>
  <c r="O406" i="48"/>
  <c r="N406" i="48"/>
  <c r="M406" i="48"/>
  <c r="L406" i="48"/>
  <c r="K406" i="48"/>
  <c r="J406" i="48"/>
  <c r="I406" i="48"/>
  <c r="F406" i="48"/>
  <c r="E406" i="48"/>
  <c r="D406" i="48"/>
  <c r="C406" i="48"/>
  <c r="B406" i="48"/>
  <c r="A406" i="48"/>
  <c r="DM406" i="48" s="1"/>
  <c r="BT405" i="48"/>
  <c r="BS405" i="48"/>
  <c r="BR405" i="48"/>
  <c r="BQ405" i="48"/>
  <c r="BP405" i="48"/>
  <c r="BO405" i="48"/>
  <c r="BN405" i="48"/>
  <c r="BL405" i="48"/>
  <c r="BK405" i="48"/>
  <c r="BJ405" i="48"/>
  <c r="BI405" i="48"/>
  <c r="BH405" i="48"/>
  <c r="BG405" i="48"/>
  <c r="BF405" i="48"/>
  <c r="BE405" i="48"/>
  <c r="BD405" i="48"/>
  <c r="BC405" i="48"/>
  <c r="BB405" i="48"/>
  <c r="BA405" i="48"/>
  <c r="AZ405" i="48"/>
  <c r="AY405" i="48"/>
  <c r="AX405" i="48"/>
  <c r="AW405" i="48"/>
  <c r="AV405" i="48"/>
  <c r="AU405" i="48"/>
  <c r="AT405" i="48"/>
  <c r="AS405" i="48"/>
  <c r="AR405" i="48"/>
  <c r="AQ405" i="48"/>
  <c r="AP405" i="48"/>
  <c r="AO405" i="48"/>
  <c r="AN405" i="48"/>
  <c r="AM405" i="48"/>
  <c r="AL405" i="48"/>
  <c r="AK405" i="48"/>
  <c r="AJ405" i="48"/>
  <c r="AI405" i="48"/>
  <c r="CZ405" i="48" s="1"/>
  <c r="EI405" i="48" s="1"/>
  <c r="AH405" i="48"/>
  <c r="AG405" i="48"/>
  <c r="AF405" i="48"/>
  <c r="AE405" i="48"/>
  <c r="AD405" i="48"/>
  <c r="AC405" i="48"/>
  <c r="AB405" i="48"/>
  <c r="AA405" i="48"/>
  <c r="Z405" i="48"/>
  <c r="CR405" i="48" s="1"/>
  <c r="Y405" i="48"/>
  <c r="X405" i="48"/>
  <c r="W405" i="48"/>
  <c r="V405" i="48"/>
  <c r="U405" i="48"/>
  <c r="T405" i="48"/>
  <c r="S405" i="48"/>
  <c r="R405" i="48"/>
  <c r="Q405" i="48"/>
  <c r="P405" i="48"/>
  <c r="O405" i="48"/>
  <c r="N405" i="48"/>
  <c r="M405" i="48"/>
  <c r="L405" i="48"/>
  <c r="K405" i="48"/>
  <c r="J405" i="48"/>
  <c r="CL405" i="48" s="1"/>
  <c r="I405" i="48"/>
  <c r="F405" i="48"/>
  <c r="E405" i="48"/>
  <c r="D405" i="48"/>
  <c r="C405" i="48"/>
  <c r="B405" i="48"/>
  <c r="A405" i="48"/>
  <c r="DM405" i="48" s="1"/>
  <c r="BT404" i="48"/>
  <c r="BS404" i="48"/>
  <c r="BR404" i="48"/>
  <c r="BQ404" i="48"/>
  <c r="BP404" i="48"/>
  <c r="BO404" i="48"/>
  <c r="BN404" i="48"/>
  <c r="BL404" i="48"/>
  <c r="BK404" i="48"/>
  <c r="BJ404" i="48"/>
  <c r="BI404" i="48"/>
  <c r="BH404" i="48"/>
  <c r="BG404" i="48"/>
  <c r="BF404" i="48"/>
  <c r="BE404" i="48"/>
  <c r="BD404" i="48"/>
  <c r="BC404" i="48"/>
  <c r="BB404" i="48"/>
  <c r="BA404" i="48"/>
  <c r="AZ404" i="48"/>
  <c r="AY404" i="48"/>
  <c r="AX404" i="48"/>
  <c r="AW404" i="48"/>
  <c r="AV404" i="48"/>
  <c r="AU404" i="48"/>
  <c r="AT404" i="48"/>
  <c r="AS404" i="48"/>
  <c r="AR404" i="48"/>
  <c r="AQ404" i="48"/>
  <c r="AP404" i="48"/>
  <c r="AO404" i="48"/>
  <c r="AN404" i="48"/>
  <c r="AM404" i="48"/>
  <c r="DL404" i="48" s="1"/>
  <c r="AL404" i="48"/>
  <c r="AK404" i="48"/>
  <c r="AJ404" i="48"/>
  <c r="AI404" i="48"/>
  <c r="AH404" i="48"/>
  <c r="AG404" i="48"/>
  <c r="AF404" i="48"/>
  <c r="AE404" i="48"/>
  <c r="AD404" i="48"/>
  <c r="AC404" i="48"/>
  <c r="AB404" i="48"/>
  <c r="AA404" i="48"/>
  <c r="Z404" i="48"/>
  <c r="CR404" i="48" s="1"/>
  <c r="Y404" i="48"/>
  <c r="X404" i="48"/>
  <c r="W404" i="48"/>
  <c r="V404" i="48"/>
  <c r="U404" i="48"/>
  <c r="T404" i="48"/>
  <c r="S404" i="48"/>
  <c r="R404" i="48"/>
  <c r="Q404" i="48"/>
  <c r="P404" i="48"/>
  <c r="O404" i="48"/>
  <c r="N404" i="48"/>
  <c r="M404" i="48"/>
  <c r="L404" i="48"/>
  <c r="K404" i="48"/>
  <c r="J404" i="48"/>
  <c r="I404" i="48"/>
  <c r="F404" i="48"/>
  <c r="E404" i="48"/>
  <c r="D404" i="48"/>
  <c r="C404" i="48"/>
  <c r="B404" i="48"/>
  <c r="A404" i="48"/>
  <c r="DM404" i="48" s="1"/>
  <c r="BT403" i="48"/>
  <c r="BS403" i="48"/>
  <c r="BR403" i="48"/>
  <c r="BQ403" i="48"/>
  <c r="BP403" i="48"/>
  <c r="BO403" i="48"/>
  <c r="BN403" i="48"/>
  <c r="BL403" i="48"/>
  <c r="BK403" i="48"/>
  <c r="BJ403" i="48"/>
  <c r="BI403" i="48"/>
  <c r="BH403" i="48"/>
  <c r="BG403" i="48"/>
  <c r="BF403" i="48"/>
  <c r="BE403" i="48"/>
  <c r="BD403" i="48"/>
  <c r="BC403" i="48"/>
  <c r="BB403" i="48"/>
  <c r="BA403" i="48"/>
  <c r="AZ403" i="48"/>
  <c r="AY403" i="48"/>
  <c r="AX403" i="48"/>
  <c r="AW403" i="48"/>
  <c r="AV403" i="48"/>
  <c r="AU403" i="48"/>
  <c r="AT403" i="48"/>
  <c r="AS403" i="48"/>
  <c r="AR403" i="48"/>
  <c r="AQ403" i="48"/>
  <c r="AP403" i="48"/>
  <c r="AO403" i="48"/>
  <c r="AN403" i="48"/>
  <c r="AM403" i="48"/>
  <c r="DL403" i="48" s="1"/>
  <c r="AL403" i="48"/>
  <c r="AK403" i="48"/>
  <c r="AJ403" i="48"/>
  <c r="AI403" i="48"/>
  <c r="DB403" i="48" s="1"/>
  <c r="AH403" i="48"/>
  <c r="AG403" i="48"/>
  <c r="AF403" i="48"/>
  <c r="AE403" i="48"/>
  <c r="AD403" i="48"/>
  <c r="AC403" i="48"/>
  <c r="AB403" i="48"/>
  <c r="AA403" i="48"/>
  <c r="Z403" i="48"/>
  <c r="CR403" i="48" s="1"/>
  <c r="Y403" i="48"/>
  <c r="X403" i="48"/>
  <c r="W403" i="48"/>
  <c r="V403" i="48"/>
  <c r="U403" i="48"/>
  <c r="T403" i="48"/>
  <c r="S403" i="48"/>
  <c r="R403" i="48"/>
  <c r="Q403" i="48"/>
  <c r="P403" i="48"/>
  <c r="O403" i="48"/>
  <c r="N403" i="48"/>
  <c r="M403" i="48"/>
  <c r="L403" i="48"/>
  <c r="K403" i="48"/>
  <c r="J403" i="48"/>
  <c r="I403" i="48"/>
  <c r="F403" i="48"/>
  <c r="E403" i="48"/>
  <c r="D403" i="48"/>
  <c r="C403" i="48"/>
  <c r="B403" i="48"/>
  <c r="A403" i="48"/>
  <c r="DM403" i="48" s="1"/>
  <c r="BT402" i="48"/>
  <c r="BS402" i="48"/>
  <c r="BR402" i="48"/>
  <c r="BQ402" i="48"/>
  <c r="BP402" i="48"/>
  <c r="BO402" i="48"/>
  <c r="BN402" i="48"/>
  <c r="BL402" i="48"/>
  <c r="BK402" i="48"/>
  <c r="BJ402" i="48"/>
  <c r="BI402" i="48"/>
  <c r="BH402" i="48"/>
  <c r="BG402" i="48"/>
  <c r="BF402" i="48"/>
  <c r="BE402" i="48"/>
  <c r="BD402" i="48"/>
  <c r="BC402" i="48"/>
  <c r="BB402" i="48"/>
  <c r="BA402" i="48"/>
  <c r="AZ402" i="48"/>
  <c r="AY402" i="48"/>
  <c r="AX402" i="48"/>
  <c r="AW402" i="48"/>
  <c r="AV402" i="48"/>
  <c r="AU402" i="48"/>
  <c r="AT402" i="48"/>
  <c r="AS402" i="48"/>
  <c r="AR402" i="48"/>
  <c r="AQ402" i="48"/>
  <c r="AP402" i="48"/>
  <c r="AO402" i="48"/>
  <c r="AN402" i="48"/>
  <c r="AM402" i="48"/>
  <c r="DL402" i="48" s="1"/>
  <c r="AL402" i="48"/>
  <c r="AK402" i="48"/>
  <c r="AJ402" i="48"/>
  <c r="AI402" i="48"/>
  <c r="DB402" i="48" s="1"/>
  <c r="AH402" i="48"/>
  <c r="AG402" i="48"/>
  <c r="AF402" i="48"/>
  <c r="AE402" i="48"/>
  <c r="AD402" i="48"/>
  <c r="AC402" i="48"/>
  <c r="AB402" i="48"/>
  <c r="AA402" i="48"/>
  <c r="Z402" i="48"/>
  <c r="CR402" i="48" s="1"/>
  <c r="Y402" i="48"/>
  <c r="X402" i="48"/>
  <c r="W402" i="48"/>
  <c r="V402" i="48"/>
  <c r="U402" i="48"/>
  <c r="T402" i="48"/>
  <c r="S402" i="48"/>
  <c r="R402" i="48"/>
  <c r="Q402" i="48"/>
  <c r="P402" i="48"/>
  <c r="O402" i="48"/>
  <c r="N402" i="48"/>
  <c r="M402" i="48"/>
  <c r="L402" i="48"/>
  <c r="K402" i="48"/>
  <c r="J402" i="48"/>
  <c r="I402" i="48"/>
  <c r="F402" i="48"/>
  <c r="E402" i="48"/>
  <c r="D402" i="48"/>
  <c r="C402" i="48"/>
  <c r="B402" i="48"/>
  <c r="A402" i="48"/>
  <c r="DM402" i="48" s="1"/>
  <c r="BT401" i="48"/>
  <c r="BS401" i="48"/>
  <c r="BR401" i="48"/>
  <c r="BQ401" i="48"/>
  <c r="BP401" i="48"/>
  <c r="BO401" i="48"/>
  <c r="BN401" i="48"/>
  <c r="BL401" i="48"/>
  <c r="BK401" i="48"/>
  <c r="BJ401" i="48"/>
  <c r="BI401" i="48"/>
  <c r="BH401" i="48"/>
  <c r="BG401" i="48"/>
  <c r="BF401" i="48"/>
  <c r="BE401" i="48"/>
  <c r="BD401" i="48"/>
  <c r="BC401" i="48"/>
  <c r="BB401" i="48"/>
  <c r="BA401" i="48"/>
  <c r="AZ401" i="48"/>
  <c r="AY401" i="48"/>
  <c r="AX401" i="48"/>
  <c r="AW401" i="48"/>
  <c r="AV401" i="48"/>
  <c r="AU401" i="48"/>
  <c r="AT401" i="48"/>
  <c r="AS401" i="48"/>
  <c r="AR401" i="48"/>
  <c r="AQ401" i="48"/>
  <c r="AP401" i="48"/>
  <c r="AO401" i="48"/>
  <c r="AN401" i="48"/>
  <c r="AM401" i="48"/>
  <c r="AL401" i="48"/>
  <c r="AK401" i="48"/>
  <c r="AJ401" i="48"/>
  <c r="AI401" i="48"/>
  <c r="DB401" i="48" s="1"/>
  <c r="AH401" i="48"/>
  <c r="AG401" i="48"/>
  <c r="AF401" i="48"/>
  <c r="AE401" i="48"/>
  <c r="AD401" i="48"/>
  <c r="AC401" i="48"/>
  <c r="AB401" i="48"/>
  <c r="AA401" i="48"/>
  <c r="Z401" i="48"/>
  <c r="CR401" i="48" s="1"/>
  <c r="Y401" i="48"/>
  <c r="CQ401" i="48" s="1"/>
  <c r="X401" i="48"/>
  <c r="W401" i="48"/>
  <c r="V401" i="48"/>
  <c r="U401" i="48"/>
  <c r="T401" i="48"/>
  <c r="S401" i="48"/>
  <c r="R401" i="48"/>
  <c r="Q401" i="48"/>
  <c r="O401" i="48"/>
  <c r="N401" i="48"/>
  <c r="M401" i="48"/>
  <c r="L401" i="48"/>
  <c r="K401" i="48"/>
  <c r="J401" i="48"/>
  <c r="I401" i="48"/>
  <c r="F401" i="48"/>
  <c r="E401" i="48"/>
  <c r="D401" i="48"/>
  <c r="C401" i="48"/>
  <c r="B401" i="48"/>
  <c r="A401" i="48"/>
  <c r="DM401" i="48" s="1"/>
  <c r="BT400" i="48"/>
  <c r="BS400" i="48"/>
  <c r="BR400" i="48"/>
  <c r="BQ400" i="48"/>
  <c r="BP400" i="48"/>
  <c r="BO400" i="48"/>
  <c r="BN400" i="48"/>
  <c r="BL400" i="48"/>
  <c r="BK400" i="48"/>
  <c r="BJ400" i="48"/>
  <c r="BI400" i="48"/>
  <c r="BH400" i="48"/>
  <c r="BG400" i="48"/>
  <c r="BF400" i="48"/>
  <c r="BE400" i="48"/>
  <c r="BD400" i="48"/>
  <c r="BC400" i="48"/>
  <c r="BB400" i="48"/>
  <c r="BA400" i="48"/>
  <c r="AZ400" i="48"/>
  <c r="AY400" i="48"/>
  <c r="AX400" i="48"/>
  <c r="AW400" i="48"/>
  <c r="AV400" i="48"/>
  <c r="AU400" i="48"/>
  <c r="AT400" i="48"/>
  <c r="AS400" i="48"/>
  <c r="AR400" i="48"/>
  <c r="AQ400" i="48"/>
  <c r="AP400" i="48"/>
  <c r="AO400" i="48"/>
  <c r="AN400" i="48"/>
  <c r="AM400" i="48"/>
  <c r="DL400" i="48" s="1"/>
  <c r="AL400" i="48"/>
  <c r="AK400" i="48"/>
  <c r="AJ400" i="48"/>
  <c r="AI400" i="48"/>
  <c r="CZ400" i="48" s="1"/>
  <c r="EH400" i="48" s="1"/>
  <c r="AH400" i="48"/>
  <c r="AG400" i="48"/>
  <c r="AF400" i="48"/>
  <c r="AE400" i="48"/>
  <c r="AD400" i="48"/>
  <c r="AC400" i="48"/>
  <c r="AB400" i="48"/>
  <c r="AA400" i="48"/>
  <c r="Z400" i="48"/>
  <c r="CR400" i="48" s="1"/>
  <c r="Y400" i="48"/>
  <c r="X400" i="48"/>
  <c r="W400" i="48"/>
  <c r="V400" i="48"/>
  <c r="U400" i="48"/>
  <c r="T400" i="48"/>
  <c r="S400" i="48"/>
  <c r="R400" i="48"/>
  <c r="Q400" i="48"/>
  <c r="P400" i="48"/>
  <c r="O400" i="48"/>
  <c r="N400" i="48"/>
  <c r="M400" i="48"/>
  <c r="L400" i="48"/>
  <c r="K400" i="48"/>
  <c r="J400" i="48"/>
  <c r="I400" i="48"/>
  <c r="F400" i="48"/>
  <c r="E400" i="48"/>
  <c r="D400" i="48"/>
  <c r="C400" i="48"/>
  <c r="B400" i="48"/>
  <c r="A400" i="48"/>
  <c r="DM400" i="48" s="1"/>
  <c r="BT399" i="48"/>
  <c r="BS399" i="48"/>
  <c r="BR399" i="48"/>
  <c r="BQ399" i="48"/>
  <c r="BP399" i="48"/>
  <c r="BO399" i="48"/>
  <c r="BN399" i="48"/>
  <c r="BL399" i="48"/>
  <c r="BK399" i="48"/>
  <c r="BJ399" i="48"/>
  <c r="BI399" i="48"/>
  <c r="BH399" i="48"/>
  <c r="BG399" i="48"/>
  <c r="BF399" i="48"/>
  <c r="BE399" i="48"/>
  <c r="BD399" i="48"/>
  <c r="BC399" i="48"/>
  <c r="BB399" i="48"/>
  <c r="BA399" i="48"/>
  <c r="AZ399" i="48"/>
  <c r="AY399" i="48"/>
  <c r="AX399" i="48"/>
  <c r="AW399" i="48"/>
  <c r="AV399" i="48"/>
  <c r="AU399" i="48"/>
  <c r="AT399" i="48"/>
  <c r="AS399" i="48"/>
  <c r="AR399" i="48"/>
  <c r="AQ399" i="48"/>
  <c r="AP399" i="48"/>
  <c r="AO399" i="48"/>
  <c r="AN399" i="48"/>
  <c r="AM399" i="48"/>
  <c r="DL399" i="48" s="1"/>
  <c r="AL399" i="48"/>
  <c r="AK399" i="48"/>
  <c r="AJ399" i="48"/>
  <c r="AI399" i="48"/>
  <c r="DB399" i="48" s="1"/>
  <c r="AH399" i="48"/>
  <c r="AG399" i="48"/>
  <c r="AF399" i="48"/>
  <c r="AE399" i="48"/>
  <c r="AD399" i="48"/>
  <c r="AC399" i="48"/>
  <c r="AB399" i="48"/>
  <c r="AA399" i="48"/>
  <c r="Z399" i="48"/>
  <c r="CR399" i="48" s="1"/>
  <c r="Y399" i="48"/>
  <c r="X399" i="48"/>
  <c r="W399" i="48"/>
  <c r="V399" i="48"/>
  <c r="U399" i="48"/>
  <c r="T399" i="48"/>
  <c r="S399" i="48"/>
  <c r="R399" i="48"/>
  <c r="Q399" i="48"/>
  <c r="P399" i="48"/>
  <c r="O399" i="48"/>
  <c r="N399" i="48"/>
  <c r="M399" i="48"/>
  <c r="L399" i="48"/>
  <c r="K399" i="48"/>
  <c r="J399" i="48"/>
  <c r="CL399" i="48" s="1"/>
  <c r="I399" i="48"/>
  <c r="F399" i="48"/>
  <c r="E399" i="48"/>
  <c r="D399" i="48"/>
  <c r="C399" i="48"/>
  <c r="B399" i="48"/>
  <c r="A399" i="48"/>
  <c r="DM399" i="48" s="1"/>
  <c r="BT398" i="48"/>
  <c r="BS398" i="48"/>
  <c r="BR398" i="48"/>
  <c r="BQ398" i="48"/>
  <c r="BP398" i="48"/>
  <c r="BO398" i="48"/>
  <c r="BN398" i="48"/>
  <c r="BL398" i="48"/>
  <c r="BK398" i="48"/>
  <c r="BJ398" i="48"/>
  <c r="BI398" i="48"/>
  <c r="BH398" i="48"/>
  <c r="BG398" i="48"/>
  <c r="BF398" i="48"/>
  <c r="BE398" i="48"/>
  <c r="BD398" i="48"/>
  <c r="BC398" i="48"/>
  <c r="BB398" i="48"/>
  <c r="BA398" i="48"/>
  <c r="AZ398" i="48"/>
  <c r="AY398" i="48"/>
  <c r="AX398" i="48"/>
  <c r="AW398" i="48"/>
  <c r="AV398" i="48"/>
  <c r="AU398" i="48"/>
  <c r="AT398" i="48"/>
  <c r="AS398" i="48"/>
  <c r="AR398" i="48"/>
  <c r="AQ398" i="48"/>
  <c r="AP398" i="48"/>
  <c r="AO398" i="48"/>
  <c r="AN398" i="48"/>
  <c r="AM398" i="48"/>
  <c r="AL398" i="48"/>
  <c r="AK398" i="48"/>
  <c r="AJ398" i="48"/>
  <c r="AI398" i="48"/>
  <c r="AH398" i="48"/>
  <c r="AG398" i="48"/>
  <c r="AF398" i="48"/>
  <c r="AE398" i="48"/>
  <c r="AD398" i="48"/>
  <c r="AC398" i="48"/>
  <c r="AB398" i="48"/>
  <c r="AA398" i="48"/>
  <c r="Z398" i="48"/>
  <c r="CR398" i="48" s="1"/>
  <c r="Y398" i="48"/>
  <c r="X398" i="48"/>
  <c r="W398" i="48"/>
  <c r="V398" i="48"/>
  <c r="U398" i="48"/>
  <c r="T398" i="48"/>
  <c r="S398" i="48"/>
  <c r="R398" i="48"/>
  <c r="Q398" i="48"/>
  <c r="P398" i="48"/>
  <c r="O398" i="48"/>
  <c r="N398" i="48"/>
  <c r="M398" i="48"/>
  <c r="L398" i="48"/>
  <c r="K398" i="48"/>
  <c r="J398" i="48"/>
  <c r="CL398" i="48" s="1"/>
  <c r="I398" i="48"/>
  <c r="F398" i="48"/>
  <c r="E398" i="48"/>
  <c r="D398" i="48"/>
  <c r="C398" i="48"/>
  <c r="B398" i="48"/>
  <c r="A398" i="48"/>
  <c r="DM398" i="48" s="1"/>
  <c r="BT397" i="48"/>
  <c r="BS397" i="48"/>
  <c r="BR397" i="48"/>
  <c r="BQ397" i="48"/>
  <c r="BP397" i="48"/>
  <c r="BO397" i="48"/>
  <c r="BN397" i="48"/>
  <c r="BL397" i="48"/>
  <c r="BK397" i="48"/>
  <c r="BJ397" i="48"/>
  <c r="BI397" i="48"/>
  <c r="BH397" i="48"/>
  <c r="BG397" i="48"/>
  <c r="BF397" i="48"/>
  <c r="BE397" i="48"/>
  <c r="BD397" i="48"/>
  <c r="BC397" i="48"/>
  <c r="BB397" i="48"/>
  <c r="BA397" i="48"/>
  <c r="AZ397" i="48"/>
  <c r="AY397" i="48"/>
  <c r="AX397" i="48"/>
  <c r="AW397" i="48"/>
  <c r="AV397" i="48"/>
  <c r="AU397" i="48"/>
  <c r="AT397" i="48"/>
  <c r="AS397" i="48"/>
  <c r="AR397" i="48"/>
  <c r="AQ397" i="48"/>
  <c r="AP397" i="48"/>
  <c r="AO397" i="48"/>
  <c r="AN397" i="48"/>
  <c r="AM397" i="48"/>
  <c r="DL397" i="48" s="1"/>
  <c r="AL397" i="48"/>
  <c r="AK397" i="48"/>
  <c r="AJ397" i="48"/>
  <c r="AI397" i="48"/>
  <c r="DB397" i="48" s="1"/>
  <c r="AH397" i="48"/>
  <c r="AG397" i="48"/>
  <c r="AF397" i="48"/>
  <c r="AE397" i="48"/>
  <c r="AD397" i="48"/>
  <c r="AC397" i="48"/>
  <c r="AB397" i="48"/>
  <c r="AA397" i="48"/>
  <c r="Z397" i="48"/>
  <c r="CR397" i="48" s="1"/>
  <c r="Y397" i="48"/>
  <c r="X397" i="48"/>
  <c r="W397" i="48"/>
  <c r="V397" i="48"/>
  <c r="U397" i="48"/>
  <c r="T397" i="48"/>
  <c r="S397" i="48"/>
  <c r="R397" i="48"/>
  <c r="Q397" i="48"/>
  <c r="P397" i="48"/>
  <c r="O397" i="48"/>
  <c r="N397" i="48"/>
  <c r="M397" i="48"/>
  <c r="L397" i="48"/>
  <c r="K397" i="48"/>
  <c r="J397" i="48"/>
  <c r="I397" i="48"/>
  <c r="F397" i="48"/>
  <c r="E397" i="48"/>
  <c r="D397" i="48"/>
  <c r="C397" i="48"/>
  <c r="B397" i="48"/>
  <c r="A397" i="48"/>
  <c r="DM397" i="48" s="1"/>
  <c r="BT396" i="48"/>
  <c r="BS396" i="48"/>
  <c r="BR396" i="48"/>
  <c r="BQ396" i="48"/>
  <c r="BP396" i="48"/>
  <c r="BO396" i="48"/>
  <c r="BN396" i="48"/>
  <c r="BL396" i="48"/>
  <c r="BK396" i="48"/>
  <c r="BJ396" i="48"/>
  <c r="BI396" i="48"/>
  <c r="BH396" i="48"/>
  <c r="BG396" i="48"/>
  <c r="BF396" i="48"/>
  <c r="BE396" i="48"/>
  <c r="BD396" i="48"/>
  <c r="BC396" i="48"/>
  <c r="BB396" i="48"/>
  <c r="BA396" i="48"/>
  <c r="AZ396" i="48"/>
  <c r="AY396" i="48"/>
  <c r="AX396" i="48"/>
  <c r="AW396" i="48"/>
  <c r="AV396" i="48"/>
  <c r="AU396" i="48"/>
  <c r="AT396" i="48"/>
  <c r="AS396" i="48"/>
  <c r="AR396" i="48"/>
  <c r="AQ396" i="48"/>
  <c r="AP396" i="48"/>
  <c r="AO396" i="48"/>
  <c r="AN396" i="48"/>
  <c r="AM396" i="48"/>
  <c r="AL396" i="48"/>
  <c r="AK396" i="48"/>
  <c r="AJ396" i="48"/>
  <c r="AI396" i="48"/>
  <c r="DB396" i="48" s="1"/>
  <c r="AH396" i="48"/>
  <c r="AG396" i="48"/>
  <c r="AF396" i="48"/>
  <c r="AE396" i="48"/>
  <c r="AD396" i="48"/>
  <c r="AC396" i="48"/>
  <c r="AB396" i="48"/>
  <c r="AA396" i="48"/>
  <c r="Z396" i="48"/>
  <c r="CR396" i="48" s="1"/>
  <c r="Y396" i="48"/>
  <c r="X396" i="48"/>
  <c r="W396" i="48"/>
  <c r="V396" i="48"/>
  <c r="U396" i="48"/>
  <c r="T396" i="48"/>
  <c r="S396" i="48"/>
  <c r="R396" i="48"/>
  <c r="Q396" i="48"/>
  <c r="P396" i="48"/>
  <c r="O396" i="48"/>
  <c r="N396" i="48"/>
  <c r="M396" i="48"/>
  <c r="L396" i="48"/>
  <c r="K396" i="48"/>
  <c r="J396" i="48"/>
  <c r="DF396" i="48" s="1"/>
  <c r="I396" i="48"/>
  <c r="F396" i="48"/>
  <c r="E396" i="48"/>
  <c r="D396" i="48"/>
  <c r="C396" i="48"/>
  <c r="B396" i="48"/>
  <c r="A396" i="48"/>
  <c r="DM396" i="48" s="1"/>
  <c r="BT395" i="48"/>
  <c r="BS395" i="48"/>
  <c r="BR395" i="48"/>
  <c r="BQ395" i="48"/>
  <c r="BP395" i="48"/>
  <c r="BO395" i="48"/>
  <c r="BN395" i="48"/>
  <c r="BL395" i="48"/>
  <c r="BK395" i="48"/>
  <c r="BJ395" i="48"/>
  <c r="BI395" i="48"/>
  <c r="BH395" i="48"/>
  <c r="BG395" i="48"/>
  <c r="BF395" i="48"/>
  <c r="BE395" i="48"/>
  <c r="BD395" i="48"/>
  <c r="BC395" i="48"/>
  <c r="BB395" i="48"/>
  <c r="BA395" i="48"/>
  <c r="AZ395" i="48"/>
  <c r="AY395" i="48"/>
  <c r="AX395" i="48"/>
  <c r="AW395" i="48"/>
  <c r="AV395" i="48"/>
  <c r="AU395" i="48"/>
  <c r="AT395" i="48"/>
  <c r="AS395" i="48"/>
  <c r="AR395" i="48"/>
  <c r="AQ395" i="48"/>
  <c r="AP395" i="48"/>
  <c r="AO395" i="48"/>
  <c r="AN395" i="48"/>
  <c r="AM395" i="48"/>
  <c r="DL395" i="48" s="1"/>
  <c r="AL395" i="48"/>
  <c r="AK395" i="48"/>
  <c r="AJ395" i="48"/>
  <c r="AI395" i="48"/>
  <c r="DB395" i="48" s="1"/>
  <c r="AH395" i="48"/>
  <c r="AG395" i="48"/>
  <c r="AF395" i="48"/>
  <c r="AE395" i="48"/>
  <c r="AD395" i="48"/>
  <c r="AC395" i="48"/>
  <c r="AB395" i="48"/>
  <c r="AA395" i="48"/>
  <c r="Z395" i="48"/>
  <c r="CR395" i="48" s="1"/>
  <c r="Y395" i="48"/>
  <c r="X395" i="48"/>
  <c r="W395" i="48"/>
  <c r="V395" i="48"/>
  <c r="U395" i="48"/>
  <c r="T395" i="48"/>
  <c r="S395" i="48"/>
  <c r="R395" i="48"/>
  <c r="Q395" i="48"/>
  <c r="P395" i="48"/>
  <c r="O395" i="48"/>
  <c r="N395" i="48"/>
  <c r="M395" i="48"/>
  <c r="L395" i="48"/>
  <c r="K395" i="48"/>
  <c r="J395" i="48"/>
  <c r="I395" i="48"/>
  <c r="F395" i="48"/>
  <c r="E395" i="48"/>
  <c r="D395" i="48"/>
  <c r="C395" i="48"/>
  <c r="B395" i="48"/>
  <c r="A395" i="48"/>
  <c r="DM395" i="48" s="1"/>
  <c r="BT394" i="48"/>
  <c r="BS394" i="48"/>
  <c r="BR394" i="48"/>
  <c r="BQ394" i="48"/>
  <c r="BP394" i="48"/>
  <c r="BO394" i="48"/>
  <c r="BN394" i="48"/>
  <c r="BL394" i="48"/>
  <c r="BK394" i="48"/>
  <c r="BJ394" i="48"/>
  <c r="BI394" i="48"/>
  <c r="BH394" i="48"/>
  <c r="BG394" i="48"/>
  <c r="BF394" i="48"/>
  <c r="BE394" i="48"/>
  <c r="BD394" i="48"/>
  <c r="BC394" i="48"/>
  <c r="BB394" i="48"/>
  <c r="BA394" i="48"/>
  <c r="AZ394" i="48"/>
  <c r="AY394" i="48"/>
  <c r="AX394" i="48"/>
  <c r="AW394" i="48"/>
  <c r="AV394" i="48"/>
  <c r="AU394" i="48"/>
  <c r="AT394" i="48"/>
  <c r="AS394" i="48"/>
  <c r="AR394" i="48"/>
  <c r="AQ394" i="48"/>
  <c r="AP394" i="48"/>
  <c r="AO394" i="48"/>
  <c r="AN394" i="48"/>
  <c r="AM394" i="48"/>
  <c r="DL394" i="48" s="1"/>
  <c r="AL394" i="48"/>
  <c r="AK394" i="48"/>
  <c r="AJ394" i="48"/>
  <c r="AI394" i="48"/>
  <c r="AH394" i="48"/>
  <c r="AG394" i="48"/>
  <c r="AF394" i="48"/>
  <c r="AE394" i="48"/>
  <c r="AD394" i="48"/>
  <c r="AC394" i="48"/>
  <c r="AB394" i="48"/>
  <c r="AA394" i="48"/>
  <c r="Z394" i="48"/>
  <c r="CR394" i="48" s="1"/>
  <c r="Y394" i="48"/>
  <c r="X394" i="48"/>
  <c r="W394" i="48"/>
  <c r="V394" i="48"/>
  <c r="U394" i="48"/>
  <c r="T394" i="48"/>
  <c r="S394" i="48"/>
  <c r="R394" i="48"/>
  <c r="Q394" i="48"/>
  <c r="P394" i="48"/>
  <c r="O394" i="48"/>
  <c r="N394" i="48"/>
  <c r="M394" i="48"/>
  <c r="L394" i="48"/>
  <c r="K394" i="48"/>
  <c r="J394" i="48"/>
  <c r="DF394" i="48" s="1"/>
  <c r="I394" i="48"/>
  <c r="F394" i="48"/>
  <c r="E394" i="48"/>
  <c r="D394" i="48"/>
  <c r="C394" i="48"/>
  <c r="B394" i="48"/>
  <c r="A394" i="48"/>
  <c r="DM394" i="48" s="1"/>
  <c r="BT393" i="48"/>
  <c r="BS393" i="48"/>
  <c r="BR393" i="48"/>
  <c r="BQ393" i="48"/>
  <c r="BP393" i="48"/>
  <c r="BO393" i="48"/>
  <c r="BN393" i="48"/>
  <c r="BL393" i="48"/>
  <c r="BK393" i="48"/>
  <c r="BJ393" i="48"/>
  <c r="BI393" i="48"/>
  <c r="BH393" i="48"/>
  <c r="BG393" i="48"/>
  <c r="BF393" i="48"/>
  <c r="BE393" i="48"/>
  <c r="BD393" i="48"/>
  <c r="BC393" i="48"/>
  <c r="BB393" i="48"/>
  <c r="BA393" i="48"/>
  <c r="AZ393" i="48"/>
  <c r="AY393" i="48"/>
  <c r="AX393" i="48"/>
  <c r="AW393" i="48"/>
  <c r="AV393" i="48"/>
  <c r="AU393" i="48"/>
  <c r="AT393" i="48"/>
  <c r="AS393" i="48"/>
  <c r="AR393" i="48"/>
  <c r="AQ393" i="48"/>
  <c r="AP393" i="48"/>
  <c r="AO393" i="48"/>
  <c r="AN393" i="48"/>
  <c r="AM393" i="48"/>
  <c r="DL393" i="48" s="1"/>
  <c r="AL393" i="48"/>
  <c r="AK393" i="48"/>
  <c r="AJ393" i="48"/>
  <c r="AI393" i="48"/>
  <c r="DB393" i="48" s="1"/>
  <c r="AH393" i="48"/>
  <c r="AG393" i="48"/>
  <c r="AF393" i="48"/>
  <c r="AE393" i="48"/>
  <c r="AD393" i="48"/>
  <c r="AC393" i="48"/>
  <c r="AB393" i="48"/>
  <c r="AA393" i="48"/>
  <c r="Z393" i="48"/>
  <c r="CR393" i="48" s="1"/>
  <c r="Y393" i="48"/>
  <c r="X393" i="48"/>
  <c r="W393" i="48"/>
  <c r="V393" i="48"/>
  <c r="U393" i="48"/>
  <c r="T393" i="48"/>
  <c r="S393" i="48"/>
  <c r="R393" i="48"/>
  <c r="Q393" i="48"/>
  <c r="P393" i="48"/>
  <c r="O393" i="48"/>
  <c r="N393" i="48"/>
  <c r="M393" i="48"/>
  <c r="L393" i="48"/>
  <c r="K393" i="48"/>
  <c r="J393" i="48"/>
  <c r="I393" i="48"/>
  <c r="F393" i="48"/>
  <c r="E393" i="48"/>
  <c r="D393" i="48"/>
  <c r="C393" i="48"/>
  <c r="B393" i="48"/>
  <c r="A393" i="48"/>
  <c r="DM393" i="48" s="1"/>
  <c r="BT392" i="48"/>
  <c r="BS392" i="48"/>
  <c r="BR392" i="48"/>
  <c r="BQ392" i="48"/>
  <c r="BP392" i="48"/>
  <c r="BO392" i="48"/>
  <c r="BN392" i="48"/>
  <c r="BL392" i="48"/>
  <c r="BK392" i="48"/>
  <c r="BJ392" i="48"/>
  <c r="BI392" i="48"/>
  <c r="BH392" i="48"/>
  <c r="BG392" i="48"/>
  <c r="BF392" i="48"/>
  <c r="BE392" i="48"/>
  <c r="BD392" i="48"/>
  <c r="BC392" i="48"/>
  <c r="BB392" i="48"/>
  <c r="BA392" i="48"/>
  <c r="AZ392" i="48"/>
  <c r="AY392" i="48"/>
  <c r="AX392" i="48"/>
  <c r="AW392" i="48"/>
  <c r="AV392" i="48"/>
  <c r="AU392" i="48"/>
  <c r="AT392" i="48"/>
  <c r="AS392" i="48"/>
  <c r="AR392" i="48"/>
  <c r="AQ392" i="48"/>
  <c r="AP392" i="48"/>
  <c r="AO392" i="48"/>
  <c r="AN392" i="48"/>
  <c r="AM392" i="48"/>
  <c r="DL392" i="48" s="1"/>
  <c r="AL392" i="48"/>
  <c r="AK392" i="48"/>
  <c r="AJ392" i="48"/>
  <c r="AI392" i="48"/>
  <c r="DB392" i="48" s="1"/>
  <c r="AH392" i="48"/>
  <c r="AG392" i="48"/>
  <c r="AF392" i="48"/>
  <c r="AE392" i="48"/>
  <c r="AD392" i="48"/>
  <c r="AC392" i="48"/>
  <c r="AB392" i="48"/>
  <c r="AA392" i="48"/>
  <c r="Z392" i="48"/>
  <c r="CR392" i="48" s="1"/>
  <c r="Y392" i="48"/>
  <c r="X392" i="48"/>
  <c r="W392" i="48"/>
  <c r="V392" i="48"/>
  <c r="U392" i="48"/>
  <c r="T392" i="48"/>
  <c r="S392" i="48"/>
  <c r="R392" i="48"/>
  <c r="Q392" i="48"/>
  <c r="P392" i="48"/>
  <c r="O392" i="48"/>
  <c r="N392" i="48"/>
  <c r="M392" i="48"/>
  <c r="L392" i="48"/>
  <c r="K392" i="48"/>
  <c r="J392" i="48"/>
  <c r="I392" i="48"/>
  <c r="F392" i="48"/>
  <c r="E392" i="48"/>
  <c r="D392" i="48"/>
  <c r="C392" i="48"/>
  <c r="B392" i="48"/>
  <c r="A392" i="48"/>
  <c r="DM392" i="48" s="1"/>
  <c r="BT391" i="48"/>
  <c r="BS391" i="48"/>
  <c r="BR391" i="48"/>
  <c r="BQ391" i="48"/>
  <c r="BP391" i="48"/>
  <c r="BO391" i="48"/>
  <c r="BN391" i="48"/>
  <c r="BL391" i="48"/>
  <c r="BK391" i="48"/>
  <c r="BJ391" i="48"/>
  <c r="BI391" i="48"/>
  <c r="BH391" i="48"/>
  <c r="BG391" i="48"/>
  <c r="BF391" i="48"/>
  <c r="BE391" i="48"/>
  <c r="BD391" i="48"/>
  <c r="BC391" i="48"/>
  <c r="BB391" i="48"/>
  <c r="BA391" i="48"/>
  <c r="AZ391" i="48"/>
  <c r="AY391" i="48"/>
  <c r="AX391" i="48"/>
  <c r="AW391" i="48"/>
  <c r="AV391" i="48"/>
  <c r="AU391" i="48"/>
  <c r="AT391" i="48"/>
  <c r="AS391" i="48"/>
  <c r="AR391" i="48"/>
  <c r="AQ391" i="48"/>
  <c r="AP391" i="48"/>
  <c r="AO391" i="48"/>
  <c r="AN391" i="48"/>
  <c r="AM391" i="48"/>
  <c r="DL391" i="48" s="1"/>
  <c r="AL391" i="48"/>
  <c r="AK391" i="48"/>
  <c r="AJ391" i="48"/>
  <c r="AI391" i="48"/>
  <c r="AH391" i="48"/>
  <c r="AG391" i="48"/>
  <c r="AF391" i="48"/>
  <c r="AE391" i="48"/>
  <c r="AD391" i="48"/>
  <c r="AC391" i="48"/>
  <c r="AB391" i="48"/>
  <c r="AA391" i="48"/>
  <c r="Z391" i="48"/>
  <c r="CR391" i="48" s="1"/>
  <c r="Y391" i="48"/>
  <c r="X391" i="48"/>
  <c r="W391" i="48"/>
  <c r="V391" i="48"/>
  <c r="U391" i="48"/>
  <c r="T391" i="48"/>
  <c r="S391" i="48"/>
  <c r="R391" i="48"/>
  <c r="Q391" i="48"/>
  <c r="P391" i="48"/>
  <c r="O391" i="48"/>
  <c r="N391" i="48"/>
  <c r="M391" i="48"/>
  <c r="L391" i="48"/>
  <c r="K391" i="48"/>
  <c r="J391" i="48"/>
  <c r="DF391" i="48" s="1"/>
  <c r="I391" i="48"/>
  <c r="F391" i="48"/>
  <c r="E391" i="48"/>
  <c r="D391" i="48"/>
  <c r="C391" i="48"/>
  <c r="B391" i="48"/>
  <c r="A391" i="48"/>
  <c r="DM391" i="48" s="1"/>
  <c r="BT390" i="48"/>
  <c r="BS390" i="48"/>
  <c r="BR390" i="48"/>
  <c r="BQ390" i="48"/>
  <c r="BP390" i="48"/>
  <c r="BO390" i="48"/>
  <c r="BN390" i="48"/>
  <c r="BL390" i="48"/>
  <c r="BK390" i="48"/>
  <c r="BJ390" i="48"/>
  <c r="BI390" i="48"/>
  <c r="BH390" i="48"/>
  <c r="BG390" i="48"/>
  <c r="BF390" i="48"/>
  <c r="BE390" i="48"/>
  <c r="BD390" i="48"/>
  <c r="BC390" i="48"/>
  <c r="BB390" i="48"/>
  <c r="BA390" i="48"/>
  <c r="AZ390" i="48"/>
  <c r="AY390" i="48"/>
  <c r="AX390" i="48"/>
  <c r="AW390" i="48"/>
  <c r="AV390" i="48"/>
  <c r="AU390" i="48"/>
  <c r="AT390" i="48"/>
  <c r="AS390" i="48"/>
  <c r="AR390" i="48"/>
  <c r="AQ390" i="48"/>
  <c r="AP390" i="48"/>
  <c r="AO390" i="48"/>
  <c r="AN390" i="48"/>
  <c r="AM390" i="48"/>
  <c r="DL390" i="48" s="1"/>
  <c r="AL390" i="48"/>
  <c r="AK390" i="48"/>
  <c r="AJ390" i="48"/>
  <c r="AI390" i="48"/>
  <c r="AH390" i="48"/>
  <c r="AG390" i="48"/>
  <c r="AF390" i="48"/>
  <c r="AE390" i="48"/>
  <c r="AD390" i="48"/>
  <c r="AC390" i="48"/>
  <c r="AB390" i="48"/>
  <c r="AA390" i="48"/>
  <c r="Z390" i="48"/>
  <c r="CR390" i="48" s="1"/>
  <c r="Y390" i="48"/>
  <c r="X390" i="48"/>
  <c r="W390" i="48"/>
  <c r="V390" i="48"/>
  <c r="U390" i="48"/>
  <c r="T390" i="48"/>
  <c r="S390" i="48"/>
  <c r="R390" i="48"/>
  <c r="Q390" i="48"/>
  <c r="P390" i="48"/>
  <c r="O390" i="48"/>
  <c r="N390" i="48"/>
  <c r="M390" i="48"/>
  <c r="L390" i="48"/>
  <c r="K390" i="48"/>
  <c r="J390" i="48"/>
  <c r="CL390" i="48" s="1"/>
  <c r="I390" i="48"/>
  <c r="F390" i="48"/>
  <c r="E390" i="48"/>
  <c r="D390" i="48"/>
  <c r="C390" i="48"/>
  <c r="B390" i="48"/>
  <c r="A390" i="48"/>
  <c r="DM390" i="48" s="1"/>
  <c r="BT389" i="48"/>
  <c r="BS389" i="48"/>
  <c r="BR389" i="48"/>
  <c r="BQ389" i="48"/>
  <c r="BP389" i="48"/>
  <c r="BO389" i="48"/>
  <c r="BN389" i="48"/>
  <c r="BL389" i="48"/>
  <c r="BK389" i="48"/>
  <c r="BJ389" i="48"/>
  <c r="BI389" i="48"/>
  <c r="BH389" i="48"/>
  <c r="BG389" i="48"/>
  <c r="BF389" i="48"/>
  <c r="BE389" i="48"/>
  <c r="BD389" i="48"/>
  <c r="BC389" i="48"/>
  <c r="BB389" i="48"/>
  <c r="BA389" i="48"/>
  <c r="AZ389" i="48"/>
  <c r="AY389" i="48"/>
  <c r="AX389" i="48"/>
  <c r="AW389" i="48"/>
  <c r="AV389" i="48"/>
  <c r="AU389" i="48"/>
  <c r="AT389" i="48"/>
  <c r="AS389" i="48"/>
  <c r="AR389" i="48"/>
  <c r="AQ389" i="48"/>
  <c r="AP389" i="48"/>
  <c r="AO389" i="48"/>
  <c r="AN389" i="48"/>
  <c r="AM389" i="48"/>
  <c r="DL389" i="48" s="1"/>
  <c r="AL389" i="48"/>
  <c r="AK389" i="48"/>
  <c r="AJ389" i="48"/>
  <c r="AI389" i="48"/>
  <c r="CZ389" i="48" s="1"/>
  <c r="AH389" i="48"/>
  <c r="AG389" i="48"/>
  <c r="AF389" i="48"/>
  <c r="AE389" i="48"/>
  <c r="AD389" i="48"/>
  <c r="AC389" i="48"/>
  <c r="AB389" i="48"/>
  <c r="AA389" i="48"/>
  <c r="Z389" i="48"/>
  <c r="CR389" i="48" s="1"/>
  <c r="Y389" i="48"/>
  <c r="X389" i="48"/>
  <c r="W389" i="48"/>
  <c r="V389" i="48"/>
  <c r="U389" i="48"/>
  <c r="T389" i="48"/>
  <c r="S389" i="48"/>
  <c r="R389" i="48"/>
  <c r="Q389" i="48"/>
  <c r="P389" i="48"/>
  <c r="O389" i="48"/>
  <c r="N389" i="48"/>
  <c r="M389" i="48"/>
  <c r="L389" i="48"/>
  <c r="K389" i="48"/>
  <c r="J389" i="48"/>
  <c r="I389" i="48"/>
  <c r="F389" i="48"/>
  <c r="E389" i="48"/>
  <c r="D389" i="48"/>
  <c r="C389" i="48"/>
  <c r="B389" i="48"/>
  <c r="A389" i="48"/>
  <c r="DM389" i="48" s="1"/>
  <c r="BT388" i="48"/>
  <c r="BS388" i="48"/>
  <c r="BR388" i="48"/>
  <c r="BQ388" i="48"/>
  <c r="BP388" i="48"/>
  <c r="BO388" i="48"/>
  <c r="BN388" i="48"/>
  <c r="BL388" i="48"/>
  <c r="BK388" i="48"/>
  <c r="BJ388" i="48"/>
  <c r="BI388" i="48"/>
  <c r="BH388" i="48"/>
  <c r="BG388" i="48"/>
  <c r="BF388" i="48"/>
  <c r="BE388" i="48"/>
  <c r="BD388" i="48"/>
  <c r="BC388" i="48"/>
  <c r="BB388" i="48"/>
  <c r="BA388" i="48"/>
  <c r="AZ388" i="48"/>
  <c r="AY388" i="48"/>
  <c r="AX388" i="48"/>
  <c r="AW388" i="48"/>
  <c r="AV388" i="48"/>
  <c r="AU388" i="48"/>
  <c r="AT388" i="48"/>
  <c r="AS388" i="48"/>
  <c r="AR388" i="48"/>
  <c r="AQ388" i="48"/>
  <c r="AP388" i="48"/>
  <c r="AO388" i="48"/>
  <c r="AN388" i="48"/>
  <c r="AM388" i="48"/>
  <c r="AL388" i="48"/>
  <c r="AK388" i="48"/>
  <c r="AJ388" i="48"/>
  <c r="AI388" i="48"/>
  <c r="DB388" i="48" s="1"/>
  <c r="AH388" i="48"/>
  <c r="AG388" i="48"/>
  <c r="AF388" i="48"/>
  <c r="AE388" i="48"/>
  <c r="AD388" i="48"/>
  <c r="AC388" i="48"/>
  <c r="AB388" i="48"/>
  <c r="AA388" i="48"/>
  <c r="Z388" i="48"/>
  <c r="CR388" i="48" s="1"/>
  <c r="Y388" i="48"/>
  <c r="X388" i="48"/>
  <c r="W388" i="48"/>
  <c r="V388" i="48"/>
  <c r="U388" i="48"/>
  <c r="T388" i="48"/>
  <c r="S388" i="48"/>
  <c r="R388" i="48"/>
  <c r="Q388" i="48"/>
  <c r="P388" i="48"/>
  <c r="O388" i="48"/>
  <c r="N388" i="48"/>
  <c r="M388" i="48"/>
  <c r="L388" i="48"/>
  <c r="K388" i="48"/>
  <c r="J388" i="48"/>
  <c r="I388" i="48"/>
  <c r="F388" i="48"/>
  <c r="E388" i="48"/>
  <c r="D388" i="48"/>
  <c r="C388" i="48"/>
  <c r="B388" i="48"/>
  <c r="A388" i="48"/>
  <c r="DM388" i="48" s="1"/>
  <c r="BT387" i="48"/>
  <c r="BS387" i="48"/>
  <c r="BR387" i="48"/>
  <c r="BQ387" i="48"/>
  <c r="BP387" i="48"/>
  <c r="BO387" i="48"/>
  <c r="BN387" i="48"/>
  <c r="BL387" i="48"/>
  <c r="BK387" i="48"/>
  <c r="BJ387" i="48"/>
  <c r="BI387" i="48"/>
  <c r="BH387" i="48"/>
  <c r="BG387" i="48"/>
  <c r="BF387" i="48"/>
  <c r="BE387" i="48"/>
  <c r="BD387" i="48"/>
  <c r="BC387" i="48"/>
  <c r="BB387" i="48"/>
  <c r="BA387" i="48"/>
  <c r="AZ387" i="48"/>
  <c r="AY387" i="48"/>
  <c r="AX387" i="48"/>
  <c r="AW387" i="48"/>
  <c r="AV387" i="48"/>
  <c r="AU387" i="48"/>
  <c r="AT387" i="48"/>
  <c r="AS387" i="48"/>
  <c r="AR387" i="48"/>
  <c r="AQ387" i="48"/>
  <c r="AP387" i="48"/>
  <c r="AO387" i="48"/>
  <c r="AN387" i="48"/>
  <c r="AM387" i="48"/>
  <c r="DL387" i="48" s="1"/>
  <c r="AL387" i="48"/>
  <c r="AK387" i="48"/>
  <c r="AJ387" i="48"/>
  <c r="AI387" i="48"/>
  <c r="AH387" i="48"/>
  <c r="AG387" i="48"/>
  <c r="AF387" i="48"/>
  <c r="AE387" i="48"/>
  <c r="AD387" i="48"/>
  <c r="AC387" i="48"/>
  <c r="AB387" i="48"/>
  <c r="AA387" i="48"/>
  <c r="Z387" i="48"/>
  <c r="CR387" i="48" s="1"/>
  <c r="Y387" i="48"/>
  <c r="X387" i="48"/>
  <c r="W387" i="48"/>
  <c r="V387" i="48"/>
  <c r="U387" i="48"/>
  <c r="T387" i="48"/>
  <c r="S387" i="48"/>
  <c r="R387" i="48"/>
  <c r="Q387" i="48"/>
  <c r="P387" i="48"/>
  <c r="O387" i="48"/>
  <c r="N387" i="48"/>
  <c r="M387" i="48"/>
  <c r="L387" i="48"/>
  <c r="K387" i="48"/>
  <c r="J387" i="48"/>
  <c r="CL387" i="48" s="1"/>
  <c r="I387" i="48"/>
  <c r="F387" i="48"/>
  <c r="E387" i="48"/>
  <c r="D387" i="48"/>
  <c r="C387" i="48"/>
  <c r="B387" i="48"/>
  <c r="A387" i="48"/>
  <c r="DM387" i="48" s="1"/>
  <c r="BT386" i="48"/>
  <c r="BS386" i="48"/>
  <c r="BR386" i="48"/>
  <c r="BQ386" i="48"/>
  <c r="BP386" i="48"/>
  <c r="BO386" i="48"/>
  <c r="BN386" i="48"/>
  <c r="BL386" i="48"/>
  <c r="BK386" i="48"/>
  <c r="BJ386" i="48"/>
  <c r="BI386" i="48"/>
  <c r="BH386" i="48"/>
  <c r="BG386" i="48"/>
  <c r="BF386" i="48"/>
  <c r="BE386" i="48"/>
  <c r="BD386" i="48"/>
  <c r="BC386" i="48"/>
  <c r="BB386" i="48"/>
  <c r="BA386" i="48"/>
  <c r="AZ386" i="48"/>
  <c r="AY386" i="48"/>
  <c r="AX386" i="48"/>
  <c r="AW386" i="48"/>
  <c r="AV386" i="48"/>
  <c r="AU386" i="48"/>
  <c r="AT386" i="48"/>
  <c r="AS386" i="48"/>
  <c r="AR386" i="48"/>
  <c r="AQ386" i="48"/>
  <c r="AP386" i="48"/>
  <c r="AO386" i="48"/>
  <c r="AN386" i="48"/>
  <c r="AM386" i="48"/>
  <c r="DL386" i="48" s="1"/>
  <c r="AL386" i="48"/>
  <c r="AK386" i="48"/>
  <c r="AJ386" i="48"/>
  <c r="AI386" i="48"/>
  <c r="DB386" i="48" s="1"/>
  <c r="AH386" i="48"/>
  <c r="AG386" i="48"/>
  <c r="AF386" i="48"/>
  <c r="AE386" i="48"/>
  <c r="AD386" i="48"/>
  <c r="AC386" i="48"/>
  <c r="AB386" i="48"/>
  <c r="AA386" i="48"/>
  <c r="Z386" i="48"/>
  <c r="CR386" i="48" s="1"/>
  <c r="Y386" i="48"/>
  <c r="X386" i="48"/>
  <c r="W386" i="48"/>
  <c r="V386" i="48"/>
  <c r="U386" i="48"/>
  <c r="T386" i="48"/>
  <c r="S386" i="48"/>
  <c r="R386" i="48"/>
  <c r="Q386" i="48"/>
  <c r="P386" i="48"/>
  <c r="O386" i="48"/>
  <c r="N386" i="48"/>
  <c r="M386" i="48"/>
  <c r="L386" i="48"/>
  <c r="K386" i="48"/>
  <c r="J386" i="48"/>
  <c r="DF386" i="48" s="1"/>
  <c r="I386" i="48"/>
  <c r="F386" i="48"/>
  <c r="E386" i="48"/>
  <c r="D386" i="48"/>
  <c r="C386" i="48"/>
  <c r="B386" i="48"/>
  <c r="A386" i="48"/>
  <c r="DM386" i="48" s="1"/>
  <c r="BT385" i="48"/>
  <c r="BS385" i="48"/>
  <c r="BR385" i="48"/>
  <c r="BQ385" i="48"/>
  <c r="BP385" i="48"/>
  <c r="BO385" i="48"/>
  <c r="BN385" i="48"/>
  <c r="BL385" i="48"/>
  <c r="BK385" i="48"/>
  <c r="BJ385" i="48"/>
  <c r="BI385" i="48"/>
  <c r="BH385" i="48"/>
  <c r="BG385" i="48"/>
  <c r="BF385" i="48"/>
  <c r="BE385" i="48"/>
  <c r="BD385" i="48"/>
  <c r="BC385" i="48"/>
  <c r="BB385" i="48"/>
  <c r="BA385" i="48"/>
  <c r="AZ385" i="48"/>
  <c r="AY385" i="48"/>
  <c r="AX385" i="48"/>
  <c r="AW385" i="48"/>
  <c r="AV385" i="48"/>
  <c r="AU385" i="48"/>
  <c r="AT385" i="48"/>
  <c r="AS385" i="48"/>
  <c r="AR385" i="48"/>
  <c r="AQ385" i="48"/>
  <c r="AP385" i="48"/>
  <c r="AO385" i="48"/>
  <c r="AN385" i="48"/>
  <c r="AM385" i="48"/>
  <c r="DL385" i="48" s="1"/>
  <c r="AL385" i="48"/>
  <c r="AK385" i="48"/>
  <c r="AJ385" i="48"/>
  <c r="AI385" i="48"/>
  <c r="AH385" i="48"/>
  <c r="AG385" i="48"/>
  <c r="AF385" i="48"/>
  <c r="AE385" i="48"/>
  <c r="AD385" i="48"/>
  <c r="AC385" i="48"/>
  <c r="AB385" i="48"/>
  <c r="AA385" i="48"/>
  <c r="Z385" i="48"/>
  <c r="CR385" i="48" s="1"/>
  <c r="Y385" i="48"/>
  <c r="X385" i="48"/>
  <c r="W385" i="48"/>
  <c r="V385" i="48"/>
  <c r="U385" i="48"/>
  <c r="T385" i="48"/>
  <c r="S385" i="48"/>
  <c r="R385" i="48"/>
  <c r="Q385" i="48"/>
  <c r="O385" i="48"/>
  <c r="N385" i="48"/>
  <c r="M385" i="48"/>
  <c r="L385" i="48"/>
  <c r="K385" i="48"/>
  <c r="J385" i="48"/>
  <c r="DF385" i="48" s="1"/>
  <c r="I385" i="48"/>
  <c r="F385" i="48"/>
  <c r="E385" i="48"/>
  <c r="D385" i="48"/>
  <c r="C385" i="48"/>
  <c r="B385" i="48"/>
  <c r="A385" i="48"/>
  <c r="DM385" i="48" s="1"/>
  <c r="BT384" i="48"/>
  <c r="BS384" i="48"/>
  <c r="BR384" i="48"/>
  <c r="BQ384" i="48"/>
  <c r="BP384" i="48"/>
  <c r="BO384" i="48"/>
  <c r="BN384" i="48"/>
  <c r="BL384" i="48"/>
  <c r="BK384" i="48"/>
  <c r="BJ384" i="48"/>
  <c r="BI384" i="48"/>
  <c r="BH384" i="48"/>
  <c r="BG384" i="48"/>
  <c r="BF384" i="48"/>
  <c r="BE384" i="48"/>
  <c r="BD384" i="48"/>
  <c r="BC384" i="48"/>
  <c r="BB384" i="48"/>
  <c r="BA384" i="48"/>
  <c r="AZ384" i="48"/>
  <c r="AY384" i="48"/>
  <c r="AX384" i="48"/>
  <c r="AW384" i="48"/>
  <c r="AV384" i="48"/>
  <c r="AU384" i="48"/>
  <c r="AT384" i="48"/>
  <c r="AS384" i="48"/>
  <c r="AR384" i="48"/>
  <c r="AQ384" i="48"/>
  <c r="AP384" i="48"/>
  <c r="AO384" i="48"/>
  <c r="AN384" i="48"/>
  <c r="AM384" i="48"/>
  <c r="DL384" i="48" s="1"/>
  <c r="AL384" i="48"/>
  <c r="AK384" i="48"/>
  <c r="AJ384" i="48"/>
  <c r="AI384" i="48"/>
  <c r="CZ384" i="48" s="1"/>
  <c r="AH384" i="48"/>
  <c r="AG384" i="48"/>
  <c r="AF384" i="48"/>
  <c r="AE384" i="48"/>
  <c r="AD384" i="48"/>
  <c r="AC384" i="48"/>
  <c r="AB384" i="48"/>
  <c r="AA384" i="48"/>
  <c r="Z384" i="48"/>
  <c r="CR384" i="48" s="1"/>
  <c r="Y384" i="48"/>
  <c r="X384" i="48"/>
  <c r="W384" i="48"/>
  <c r="V384" i="48"/>
  <c r="U384" i="48"/>
  <c r="T384" i="48"/>
  <c r="S384" i="48"/>
  <c r="R384" i="48"/>
  <c r="Q384" i="48"/>
  <c r="P384" i="48"/>
  <c r="O384" i="48"/>
  <c r="N384" i="48"/>
  <c r="M384" i="48"/>
  <c r="L384" i="48"/>
  <c r="K384" i="48"/>
  <c r="J384" i="48"/>
  <c r="I384" i="48"/>
  <c r="F384" i="48"/>
  <c r="E384" i="48"/>
  <c r="D384" i="48"/>
  <c r="C384" i="48"/>
  <c r="B384" i="48"/>
  <c r="A384" i="48"/>
  <c r="DM384" i="48" s="1"/>
  <c r="BT383" i="48"/>
  <c r="BS383" i="48"/>
  <c r="BR383" i="48"/>
  <c r="BQ383" i="48"/>
  <c r="BP383" i="48"/>
  <c r="BO383" i="48"/>
  <c r="BN383" i="48"/>
  <c r="BL383" i="48"/>
  <c r="BK383" i="48"/>
  <c r="BJ383" i="48"/>
  <c r="BI383" i="48"/>
  <c r="BH383" i="48"/>
  <c r="BG383" i="48"/>
  <c r="BF383" i="48"/>
  <c r="BE383" i="48"/>
  <c r="BD383" i="48"/>
  <c r="BC383" i="48"/>
  <c r="BB383" i="48"/>
  <c r="BA383" i="48"/>
  <c r="AZ383" i="48"/>
  <c r="AY383" i="48"/>
  <c r="AX383" i="48"/>
  <c r="AW383" i="48"/>
  <c r="AV383" i="48"/>
  <c r="AU383" i="48"/>
  <c r="AT383" i="48"/>
  <c r="AS383" i="48"/>
  <c r="AR383" i="48"/>
  <c r="AQ383" i="48"/>
  <c r="AP383" i="48"/>
  <c r="AO383" i="48"/>
  <c r="AN383" i="48"/>
  <c r="AM383" i="48"/>
  <c r="AL383" i="48"/>
  <c r="AK383" i="48"/>
  <c r="AJ383" i="48"/>
  <c r="AI383" i="48"/>
  <c r="AH383" i="48"/>
  <c r="AG383" i="48"/>
  <c r="AF383" i="48"/>
  <c r="AE383" i="48"/>
  <c r="AD383" i="48"/>
  <c r="AC383" i="48"/>
  <c r="AB383" i="48"/>
  <c r="AA383" i="48"/>
  <c r="Z383" i="48"/>
  <c r="CR383" i="48" s="1"/>
  <c r="Y383" i="48"/>
  <c r="X383" i="48"/>
  <c r="W383" i="48"/>
  <c r="V383" i="48"/>
  <c r="U383" i="48"/>
  <c r="T383" i="48"/>
  <c r="S383" i="48"/>
  <c r="R383" i="48"/>
  <c r="Q383" i="48"/>
  <c r="P383" i="48"/>
  <c r="O383" i="48"/>
  <c r="N383" i="48"/>
  <c r="M383" i="48"/>
  <c r="L383" i="48"/>
  <c r="K383" i="48"/>
  <c r="J383" i="48"/>
  <c r="DF383" i="48" s="1"/>
  <c r="I383" i="48"/>
  <c r="F383" i="48"/>
  <c r="E383" i="48"/>
  <c r="D383" i="48"/>
  <c r="C383" i="48"/>
  <c r="B383" i="48"/>
  <c r="A383" i="48"/>
  <c r="DM383" i="48" s="1"/>
  <c r="BT382" i="48"/>
  <c r="BS382" i="48"/>
  <c r="BR382" i="48"/>
  <c r="BQ382" i="48"/>
  <c r="BP382" i="48"/>
  <c r="BO382" i="48"/>
  <c r="BN382" i="48"/>
  <c r="BL382" i="48"/>
  <c r="BK382" i="48"/>
  <c r="BJ382" i="48"/>
  <c r="BI382" i="48"/>
  <c r="BH382" i="48"/>
  <c r="BG382" i="48"/>
  <c r="BF382" i="48"/>
  <c r="BE382" i="48"/>
  <c r="BD382" i="48"/>
  <c r="BC382" i="48"/>
  <c r="BB382" i="48"/>
  <c r="BA382" i="48"/>
  <c r="AZ382" i="48"/>
  <c r="AY382" i="48"/>
  <c r="AX382" i="48"/>
  <c r="AW382" i="48"/>
  <c r="AV382" i="48"/>
  <c r="AU382" i="48"/>
  <c r="AT382" i="48"/>
  <c r="AS382" i="48"/>
  <c r="AR382" i="48"/>
  <c r="AQ382" i="48"/>
  <c r="AP382" i="48"/>
  <c r="AO382" i="48"/>
  <c r="AN382" i="48"/>
  <c r="AM382" i="48"/>
  <c r="DL382" i="48" s="1"/>
  <c r="AL382" i="48"/>
  <c r="AK382" i="48"/>
  <c r="AJ382" i="48"/>
  <c r="AI382" i="48"/>
  <c r="DB382" i="48" s="1"/>
  <c r="AH382" i="48"/>
  <c r="AG382" i="48"/>
  <c r="AF382" i="48"/>
  <c r="AE382" i="48"/>
  <c r="AD382" i="48"/>
  <c r="AC382" i="48"/>
  <c r="AB382" i="48"/>
  <c r="AA382" i="48"/>
  <c r="Z382" i="48"/>
  <c r="CR382" i="48" s="1"/>
  <c r="Y382" i="48"/>
  <c r="X382" i="48"/>
  <c r="W382" i="48"/>
  <c r="V382" i="48"/>
  <c r="U382" i="48"/>
  <c r="T382" i="48"/>
  <c r="S382" i="48"/>
  <c r="R382" i="48"/>
  <c r="Q382" i="48"/>
  <c r="P382" i="48"/>
  <c r="O382" i="48"/>
  <c r="N382" i="48"/>
  <c r="M382" i="48"/>
  <c r="L382" i="48"/>
  <c r="K382" i="48"/>
  <c r="J382" i="48"/>
  <c r="I382" i="48"/>
  <c r="F382" i="48"/>
  <c r="E382" i="48"/>
  <c r="D382" i="48"/>
  <c r="C382" i="48"/>
  <c r="B382" i="48"/>
  <c r="A382" i="48"/>
  <c r="DM382" i="48" s="1"/>
  <c r="BT381" i="48"/>
  <c r="BS381" i="48"/>
  <c r="BR381" i="48"/>
  <c r="BQ381" i="48"/>
  <c r="BP381" i="48"/>
  <c r="BO381" i="48"/>
  <c r="BN381" i="48"/>
  <c r="BL381" i="48"/>
  <c r="BK381" i="48"/>
  <c r="BJ381" i="48"/>
  <c r="BI381" i="48"/>
  <c r="BH381" i="48"/>
  <c r="BG381" i="48"/>
  <c r="BF381" i="48"/>
  <c r="BE381" i="48"/>
  <c r="BD381" i="48"/>
  <c r="BC381" i="48"/>
  <c r="BB381" i="48"/>
  <c r="BA381" i="48"/>
  <c r="AZ381" i="48"/>
  <c r="AY381" i="48"/>
  <c r="AX381" i="48"/>
  <c r="AW381" i="48"/>
  <c r="AV381" i="48"/>
  <c r="AU381" i="48"/>
  <c r="AT381" i="48"/>
  <c r="AS381" i="48"/>
  <c r="AR381" i="48"/>
  <c r="AQ381" i="48"/>
  <c r="AP381" i="48"/>
  <c r="AO381" i="48"/>
  <c r="AN381" i="48"/>
  <c r="AM381" i="48"/>
  <c r="DL381" i="48" s="1"/>
  <c r="AL381" i="48"/>
  <c r="AK381" i="48"/>
  <c r="AJ381" i="48"/>
  <c r="AI381" i="48"/>
  <c r="DB381" i="48" s="1"/>
  <c r="AH381" i="48"/>
  <c r="AG381" i="48"/>
  <c r="AF381" i="48"/>
  <c r="AE381" i="48"/>
  <c r="AD381" i="48"/>
  <c r="AC381" i="48"/>
  <c r="AB381" i="48"/>
  <c r="AA381" i="48"/>
  <c r="Z381" i="48"/>
  <c r="CR381" i="48" s="1"/>
  <c r="Y381" i="48"/>
  <c r="X381" i="48"/>
  <c r="W381" i="48"/>
  <c r="V381" i="48"/>
  <c r="U381" i="48"/>
  <c r="T381" i="48"/>
  <c r="S381" i="48"/>
  <c r="R381" i="48"/>
  <c r="Q381" i="48"/>
  <c r="P381" i="48"/>
  <c r="N381" i="48"/>
  <c r="M381" i="48"/>
  <c r="L381" i="48"/>
  <c r="K381" i="48"/>
  <c r="J381" i="48"/>
  <c r="I381" i="48"/>
  <c r="F381" i="48"/>
  <c r="E381" i="48"/>
  <c r="D381" i="48"/>
  <c r="C381" i="48"/>
  <c r="B381" i="48"/>
  <c r="A381" i="48"/>
  <c r="BT380" i="48"/>
  <c r="BS380" i="48"/>
  <c r="BR380" i="48"/>
  <c r="BQ380" i="48"/>
  <c r="BP380" i="48"/>
  <c r="BO380" i="48"/>
  <c r="BN380" i="48"/>
  <c r="BL380" i="48"/>
  <c r="BK380" i="48"/>
  <c r="BJ380" i="48"/>
  <c r="BI380" i="48"/>
  <c r="BH380" i="48"/>
  <c r="BG380" i="48"/>
  <c r="BF380" i="48"/>
  <c r="BE380" i="48"/>
  <c r="BD380" i="48"/>
  <c r="BC380" i="48"/>
  <c r="BB380" i="48"/>
  <c r="BA380" i="48"/>
  <c r="AZ380" i="48"/>
  <c r="AY380" i="48"/>
  <c r="AX380" i="48"/>
  <c r="AW380" i="48"/>
  <c r="AV380" i="48"/>
  <c r="AU380" i="48"/>
  <c r="AT380" i="48"/>
  <c r="AS380" i="48"/>
  <c r="AR380" i="48"/>
  <c r="AQ380" i="48"/>
  <c r="AP380" i="48"/>
  <c r="AO380" i="48"/>
  <c r="AN380" i="48"/>
  <c r="AM380" i="48"/>
  <c r="AL380" i="48"/>
  <c r="AK380" i="48"/>
  <c r="AJ380" i="48"/>
  <c r="AI380" i="48"/>
  <c r="AH380" i="48"/>
  <c r="AG380" i="48"/>
  <c r="AF380" i="48"/>
  <c r="AE380" i="48"/>
  <c r="AD380" i="48"/>
  <c r="AC380" i="48"/>
  <c r="AB380" i="48"/>
  <c r="AA380" i="48"/>
  <c r="Z380" i="48"/>
  <c r="CR380" i="48" s="1"/>
  <c r="Y380" i="48"/>
  <c r="X380" i="48"/>
  <c r="W380" i="48"/>
  <c r="V380" i="48"/>
  <c r="U380" i="48"/>
  <c r="T380" i="48"/>
  <c r="S380" i="48"/>
  <c r="R380" i="48"/>
  <c r="Q380" i="48"/>
  <c r="P380" i="48"/>
  <c r="O380" i="48"/>
  <c r="N380" i="48"/>
  <c r="M380" i="48"/>
  <c r="L380" i="48"/>
  <c r="K380" i="48"/>
  <c r="J380" i="48"/>
  <c r="CL380" i="48" s="1"/>
  <c r="I380" i="48"/>
  <c r="F380" i="48"/>
  <c r="E380" i="48"/>
  <c r="D380" i="48"/>
  <c r="C380" i="48"/>
  <c r="B380" i="48"/>
  <c r="A380" i="48"/>
  <c r="DM380" i="48" s="1"/>
  <c r="BT379" i="48"/>
  <c r="BS379" i="48"/>
  <c r="BR379" i="48"/>
  <c r="BQ379" i="48"/>
  <c r="BP379" i="48"/>
  <c r="BO379" i="48"/>
  <c r="BN379" i="48"/>
  <c r="BL379" i="48"/>
  <c r="BK379" i="48"/>
  <c r="BJ379" i="48"/>
  <c r="BI379" i="48"/>
  <c r="BH379" i="48"/>
  <c r="BG379" i="48"/>
  <c r="BF379" i="48"/>
  <c r="BE379" i="48"/>
  <c r="BD379" i="48"/>
  <c r="BC379" i="48"/>
  <c r="BB379" i="48"/>
  <c r="BA379" i="48"/>
  <c r="AZ379" i="48"/>
  <c r="AY379" i="48"/>
  <c r="AX379" i="48"/>
  <c r="AW379" i="48"/>
  <c r="AV379" i="48"/>
  <c r="AU379" i="48"/>
  <c r="AT379" i="48"/>
  <c r="AS379" i="48"/>
  <c r="AR379" i="48"/>
  <c r="AQ379" i="48"/>
  <c r="AP379" i="48"/>
  <c r="AO379" i="48"/>
  <c r="AN379" i="48"/>
  <c r="AM379" i="48"/>
  <c r="DL379" i="48" s="1"/>
  <c r="AL379" i="48"/>
  <c r="AK379" i="48"/>
  <c r="AJ379" i="48"/>
  <c r="AI379" i="48"/>
  <c r="CZ379" i="48" s="1"/>
  <c r="EH379" i="48" s="1"/>
  <c r="AH379" i="48"/>
  <c r="AG379" i="48"/>
  <c r="AF379" i="48"/>
  <c r="AE379" i="48"/>
  <c r="AD379" i="48"/>
  <c r="AC379" i="48"/>
  <c r="AB379" i="48"/>
  <c r="AA379" i="48"/>
  <c r="Z379" i="48"/>
  <c r="CR379" i="48" s="1"/>
  <c r="Y379" i="48"/>
  <c r="X379" i="48"/>
  <c r="W379" i="48"/>
  <c r="V379" i="48"/>
  <c r="U379" i="48"/>
  <c r="T379" i="48"/>
  <c r="S379" i="48"/>
  <c r="R379" i="48"/>
  <c r="Q379" i="48"/>
  <c r="P379" i="48"/>
  <c r="O379" i="48"/>
  <c r="N379" i="48"/>
  <c r="M379" i="48"/>
  <c r="L379" i="48"/>
  <c r="K379" i="48"/>
  <c r="J379" i="48"/>
  <c r="I379" i="48"/>
  <c r="F379" i="48"/>
  <c r="E379" i="48"/>
  <c r="D379" i="48"/>
  <c r="C379" i="48"/>
  <c r="B379" i="48"/>
  <c r="A379" i="48"/>
  <c r="DM379" i="48" s="1"/>
  <c r="BT378" i="48"/>
  <c r="BS378" i="48"/>
  <c r="BR378" i="48"/>
  <c r="BQ378" i="48"/>
  <c r="BP378" i="48"/>
  <c r="BO378" i="48"/>
  <c r="BN378" i="48"/>
  <c r="BL378" i="48"/>
  <c r="BK378" i="48"/>
  <c r="BJ378" i="48"/>
  <c r="BI378" i="48"/>
  <c r="BH378" i="48"/>
  <c r="BG378" i="48"/>
  <c r="BF378" i="48"/>
  <c r="BE378" i="48"/>
  <c r="BD378" i="48"/>
  <c r="BC378" i="48"/>
  <c r="BB378" i="48"/>
  <c r="BA378" i="48"/>
  <c r="AZ378" i="48"/>
  <c r="AY378" i="48"/>
  <c r="AX378" i="48"/>
  <c r="AW378" i="48"/>
  <c r="AV378" i="48"/>
  <c r="AU378" i="48"/>
  <c r="AT378" i="48"/>
  <c r="AS378" i="48"/>
  <c r="AR378" i="48"/>
  <c r="AQ378" i="48"/>
  <c r="AP378" i="48"/>
  <c r="AO378" i="48"/>
  <c r="AN378" i="48"/>
  <c r="AM378" i="48"/>
  <c r="DL378" i="48" s="1"/>
  <c r="AL378" i="48"/>
  <c r="AK378" i="48"/>
  <c r="AJ378" i="48"/>
  <c r="AI378" i="48"/>
  <c r="AH378" i="48"/>
  <c r="AG378" i="48"/>
  <c r="AF378" i="48"/>
  <c r="AE378" i="48"/>
  <c r="AD378" i="48"/>
  <c r="AC378" i="48"/>
  <c r="AB378" i="48"/>
  <c r="AA378" i="48"/>
  <c r="Z378" i="48"/>
  <c r="CR378" i="48" s="1"/>
  <c r="Y378" i="48"/>
  <c r="X378" i="48"/>
  <c r="W378" i="48"/>
  <c r="V378" i="48"/>
  <c r="U378" i="48"/>
  <c r="T378" i="48"/>
  <c r="S378" i="48"/>
  <c r="R378" i="48"/>
  <c r="Q378" i="48"/>
  <c r="P378" i="48"/>
  <c r="O378" i="48"/>
  <c r="N378" i="48"/>
  <c r="M378" i="48"/>
  <c r="L378" i="48"/>
  <c r="K378" i="48"/>
  <c r="J378" i="48"/>
  <c r="I378" i="48"/>
  <c r="F378" i="48"/>
  <c r="E378" i="48"/>
  <c r="D378" i="48"/>
  <c r="C378" i="48"/>
  <c r="B378" i="48"/>
  <c r="A378" i="48"/>
  <c r="DM378" i="48" s="1"/>
  <c r="BT377" i="48"/>
  <c r="BS377" i="48"/>
  <c r="BR377" i="48"/>
  <c r="BQ377" i="48"/>
  <c r="BP377" i="48"/>
  <c r="BO377" i="48"/>
  <c r="BN377" i="48"/>
  <c r="BL377" i="48"/>
  <c r="BK377" i="48"/>
  <c r="BJ377" i="48"/>
  <c r="BI377" i="48"/>
  <c r="BH377" i="48"/>
  <c r="BG377" i="48"/>
  <c r="BF377" i="48"/>
  <c r="BE377" i="48"/>
  <c r="BD377" i="48"/>
  <c r="BC377" i="48"/>
  <c r="BB377" i="48"/>
  <c r="BA377" i="48"/>
  <c r="AZ377" i="48"/>
  <c r="AY377" i="48"/>
  <c r="AX377" i="48"/>
  <c r="AW377" i="48"/>
  <c r="AV377" i="48"/>
  <c r="AU377" i="48"/>
  <c r="AT377" i="48"/>
  <c r="AS377" i="48"/>
  <c r="AR377" i="48"/>
  <c r="AQ377" i="48"/>
  <c r="AP377" i="48"/>
  <c r="AO377" i="48"/>
  <c r="AN377" i="48"/>
  <c r="AM377" i="48"/>
  <c r="DL377" i="48" s="1"/>
  <c r="AL377" i="48"/>
  <c r="AK377" i="48"/>
  <c r="AJ377" i="48"/>
  <c r="AI377" i="48"/>
  <c r="AH377" i="48"/>
  <c r="AG377" i="48"/>
  <c r="AF377" i="48"/>
  <c r="AE377" i="48"/>
  <c r="AD377" i="48"/>
  <c r="AC377" i="48"/>
  <c r="AB377" i="48"/>
  <c r="AA377" i="48"/>
  <c r="Z377" i="48"/>
  <c r="CR377" i="48" s="1"/>
  <c r="Y377" i="48"/>
  <c r="X377" i="48"/>
  <c r="W377" i="48"/>
  <c r="V377" i="48"/>
  <c r="U377" i="48"/>
  <c r="T377" i="48"/>
  <c r="S377" i="48"/>
  <c r="R377" i="48"/>
  <c r="Q377" i="48"/>
  <c r="P377" i="48"/>
  <c r="O377" i="48"/>
  <c r="N377" i="48"/>
  <c r="M377" i="48"/>
  <c r="L377" i="48"/>
  <c r="K377" i="48"/>
  <c r="J377" i="48"/>
  <c r="DF377" i="48" s="1"/>
  <c r="I377" i="48"/>
  <c r="F377" i="48"/>
  <c r="E377" i="48"/>
  <c r="D377" i="48"/>
  <c r="C377" i="48"/>
  <c r="B377" i="48"/>
  <c r="A377" i="48"/>
  <c r="DM377" i="48" s="1"/>
  <c r="BT376" i="48"/>
  <c r="BS376" i="48"/>
  <c r="BR376" i="48"/>
  <c r="BQ376" i="48"/>
  <c r="BP376" i="48"/>
  <c r="BO376" i="48"/>
  <c r="BN376" i="48"/>
  <c r="BL376" i="48"/>
  <c r="BK376" i="48"/>
  <c r="BJ376" i="48"/>
  <c r="BI376" i="48"/>
  <c r="BH376" i="48"/>
  <c r="BG376" i="48"/>
  <c r="BF376" i="48"/>
  <c r="BE376" i="48"/>
  <c r="BD376" i="48"/>
  <c r="BC376" i="48"/>
  <c r="BB376" i="48"/>
  <c r="BA376" i="48"/>
  <c r="AZ376" i="48"/>
  <c r="AY376" i="48"/>
  <c r="AX376" i="48"/>
  <c r="AW376" i="48"/>
  <c r="AV376" i="48"/>
  <c r="AU376" i="48"/>
  <c r="AT376" i="48"/>
  <c r="AS376" i="48"/>
  <c r="AR376" i="48"/>
  <c r="AQ376" i="48"/>
  <c r="AP376" i="48"/>
  <c r="AO376" i="48"/>
  <c r="AN376" i="48"/>
  <c r="AM376" i="48"/>
  <c r="AL376" i="48"/>
  <c r="AK376" i="48"/>
  <c r="AJ376" i="48"/>
  <c r="AI376" i="48"/>
  <c r="CZ376" i="48" s="1"/>
  <c r="AH376" i="48"/>
  <c r="AG376" i="48"/>
  <c r="AF376" i="48"/>
  <c r="AE376" i="48"/>
  <c r="AD376" i="48"/>
  <c r="AC376" i="48"/>
  <c r="AB376" i="48"/>
  <c r="AA376" i="48"/>
  <c r="Z376" i="48"/>
  <c r="CR376" i="48" s="1"/>
  <c r="Y376" i="48"/>
  <c r="X376" i="48"/>
  <c r="W376" i="48"/>
  <c r="V376" i="48"/>
  <c r="U376" i="48"/>
  <c r="T376" i="48"/>
  <c r="S376" i="48"/>
  <c r="R376" i="48"/>
  <c r="Q376" i="48"/>
  <c r="P376" i="48"/>
  <c r="O376" i="48"/>
  <c r="N376" i="48"/>
  <c r="M376" i="48"/>
  <c r="L376" i="48"/>
  <c r="K376" i="48"/>
  <c r="J376" i="48"/>
  <c r="CL376" i="48" s="1"/>
  <c r="I376" i="48"/>
  <c r="F376" i="48"/>
  <c r="E376" i="48"/>
  <c r="D376" i="48"/>
  <c r="C376" i="48"/>
  <c r="B376" i="48"/>
  <c r="A376" i="48"/>
  <c r="DM376" i="48" s="1"/>
  <c r="BT375" i="48"/>
  <c r="BS375" i="48"/>
  <c r="BR375" i="48"/>
  <c r="BQ375" i="48"/>
  <c r="BP375" i="48"/>
  <c r="BO375" i="48"/>
  <c r="BN375" i="48"/>
  <c r="BL375" i="48"/>
  <c r="BK375" i="48"/>
  <c r="BJ375" i="48"/>
  <c r="BI375" i="48"/>
  <c r="BH375" i="48"/>
  <c r="BG375" i="48"/>
  <c r="BF375" i="48"/>
  <c r="BE375" i="48"/>
  <c r="BD375" i="48"/>
  <c r="BC375" i="48"/>
  <c r="BB375" i="48"/>
  <c r="BA375" i="48"/>
  <c r="AZ375" i="48"/>
  <c r="AY375" i="48"/>
  <c r="AX375" i="48"/>
  <c r="AW375" i="48"/>
  <c r="AV375" i="48"/>
  <c r="AU375" i="48"/>
  <c r="AT375" i="48"/>
  <c r="AS375" i="48"/>
  <c r="AR375" i="48"/>
  <c r="AQ375" i="48"/>
  <c r="AP375" i="48"/>
  <c r="AO375" i="48"/>
  <c r="AN375" i="48"/>
  <c r="AM375" i="48"/>
  <c r="DL375" i="48" s="1"/>
  <c r="AL375" i="48"/>
  <c r="AK375" i="48"/>
  <c r="AJ375" i="48"/>
  <c r="AI375" i="48"/>
  <c r="DB375" i="48" s="1"/>
  <c r="AH375" i="48"/>
  <c r="AG375" i="48"/>
  <c r="AF375" i="48"/>
  <c r="AE375" i="48"/>
  <c r="AD375" i="48"/>
  <c r="AC375" i="48"/>
  <c r="AB375" i="48"/>
  <c r="AA375" i="48"/>
  <c r="Z375" i="48"/>
  <c r="CR375" i="48" s="1"/>
  <c r="Y375" i="48"/>
  <c r="X375" i="48"/>
  <c r="W375" i="48"/>
  <c r="V375" i="48"/>
  <c r="U375" i="48"/>
  <c r="T375" i="48"/>
  <c r="S375" i="48"/>
  <c r="R375" i="48"/>
  <c r="Q375" i="48"/>
  <c r="P375" i="48"/>
  <c r="O375" i="48"/>
  <c r="N375" i="48"/>
  <c r="M375" i="48"/>
  <c r="L375" i="48"/>
  <c r="K375" i="48"/>
  <c r="J375" i="48"/>
  <c r="DF375" i="48" s="1"/>
  <c r="I375" i="48"/>
  <c r="F375" i="48"/>
  <c r="E375" i="48"/>
  <c r="D375" i="48"/>
  <c r="C375" i="48"/>
  <c r="B375" i="48"/>
  <c r="A375" i="48"/>
  <c r="DM375" i="48" s="1"/>
  <c r="BT374" i="48"/>
  <c r="BS374" i="48"/>
  <c r="BR374" i="48"/>
  <c r="BQ374" i="48"/>
  <c r="BP374" i="48"/>
  <c r="BO374" i="48"/>
  <c r="BN374" i="48"/>
  <c r="BL374" i="48"/>
  <c r="BK374" i="48"/>
  <c r="BJ374" i="48"/>
  <c r="BI374" i="48"/>
  <c r="BH374" i="48"/>
  <c r="BG374" i="48"/>
  <c r="BF374" i="48"/>
  <c r="BE374" i="48"/>
  <c r="BD374" i="48"/>
  <c r="BC374" i="48"/>
  <c r="BB374" i="48"/>
  <c r="BA374" i="48"/>
  <c r="AZ374" i="48"/>
  <c r="AY374" i="48"/>
  <c r="AX374" i="48"/>
  <c r="AW374" i="48"/>
  <c r="AV374" i="48"/>
  <c r="AU374" i="48"/>
  <c r="AT374" i="48"/>
  <c r="AS374" i="48"/>
  <c r="AR374" i="48"/>
  <c r="AQ374" i="48"/>
  <c r="AP374" i="48"/>
  <c r="AO374" i="48"/>
  <c r="AN374" i="48"/>
  <c r="AM374" i="48"/>
  <c r="DL374" i="48" s="1"/>
  <c r="AL374" i="48"/>
  <c r="AK374" i="48"/>
  <c r="AJ374" i="48"/>
  <c r="AI374" i="48"/>
  <c r="AH374" i="48"/>
  <c r="AG374" i="48"/>
  <c r="AF374" i="48"/>
  <c r="AE374" i="48"/>
  <c r="AD374" i="48"/>
  <c r="AC374" i="48"/>
  <c r="AB374" i="48"/>
  <c r="AA374" i="48"/>
  <c r="Z374" i="48"/>
  <c r="CR374" i="48" s="1"/>
  <c r="Y374" i="48"/>
  <c r="X374" i="48"/>
  <c r="W374" i="48"/>
  <c r="V374" i="48"/>
  <c r="U374" i="48"/>
  <c r="T374" i="48"/>
  <c r="S374" i="48"/>
  <c r="R374" i="48"/>
  <c r="Q374" i="48"/>
  <c r="P374" i="48"/>
  <c r="O374" i="48"/>
  <c r="N374" i="48"/>
  <c r="M374" i="48"/>
  <c r="L374" i="48"/>
  <c r="K374" i="48"/>
  <c r="J374" i="48"/>
  <c r="I374" i="48"/>
  <c r="F374" i="48"/>
  <c r="E374" i="48"/>
  <c r="D374" i="48"/>
  <c r="C374" i="48"/>
  <c r="B374" i="48"/>
  <c r="A374" i="48"/>
  <c r="DM374" i="48" s="1"/>
  <c r="BT373" i="48"/>
  <c r="BS373" i="48"/>
  <c r="BR373" i="48"/>
  <c r="BQ373" i="48"/>
  <c r="BP373" i="48"/>
  <c r="BO373" i="48"/>
  <c r="BN373" i="48"/>
  <c r="BL373" i="48"/>
  <c r="BK373" i="48"/>
  <c r="BJ373" i="48"/>
  <c r="BI373" i="48"/>
  <c r="BH373" i="48"/>
  <c r="BG373" i="48"/>
  <c r="BF373" i="48"/>
  <c r="BE373" i="48"/>
  <c r="BD373" i="48"/>
  <c r="BC373" i="48"/>
  <c r="BB373" i="48"/>
  <c r="BA373" i="48"/>
  <c r="AZ373" i="48"/>
  <c r="AY373" i="48"/>
  <c r="AX373" i="48"/>
  <c r="AW373" i="48"/>
  <c r="AV373" i="48"/>
  <c r="AU373" i="48"/>
  <c r="AT373" i="48"/>
  <c r="AS373" i="48"/>
  <c r="AR373" i="48"/>
  <c r="AQ373" i="48"/>
  <c r="AP373" i="48"/>
  <c r="AO373" i="48"/>
  <c r="AN373" i="48"/>
  <c r="AM373" i="48"/>
  <c r="AL373" i="48"/>
  <c r="AK373" i="48"/>
  <c r="AJ373" i="48"/>
  <c r="AI373" i="48"/>
  <c r="CZ373" i="48" s="1"/>
  <c r="AH373" i="48"/>
  <c r="AG373" i="48"/>
  <c r="AF373" i="48"/>
  <c r="AE373" i="48"/>
  <c r="AD373" i="48"/>
  <c r="AC373" i="48"/>
  <c r="AB373" i="48"/>
  <c r="AA373" i="48"/>
  <c r="Z373" i="48"/>
  <c r="CR373" i="48" s="1"/>
  <c r="Y373" i="48"/>
  <c r="X373" i="48"/>
  <c r="W373" i="48"/>
  <c r="V373" i="48"/>
  <c r="U373" i="48"/>
  <c r="T373" i="48"/>
  <c r="S373" i="48"/>
  <c r="R373" i="48"/>
  <c r="Q373" i="48"/>
  <c r="P373" i="48"/>
  <c r="O373" i="48"/>
  <c r="N373" i="48"/>
  <c r="M373" i="48"/>
  <c r="L373" i="48"/>
  <c r="K373" i="48"/>
  <c r="J373" i="48"/>
  <c r="DF373" i="48" s="1"/>
  <c r="I373" i="48"/>
  <c r="F373" i="48"/>
  <c r="E373" i="48"/>
  <c r="D373" i="48"/>
  <c r="C373" i="48"/>
  <c r="B373" i="48"/>
  <c r="A373" i="48"/>
  <c r="DM373" i="48" s="1"/>
  <c r="BT372" i="48"/>
  <c r="BS372" i="48"/>
  <c r="BR372" i="48"/>
  <c r="BQ372" i="48"/>
  <c r="BP372" i="48"/>
  <c r="BO372" i="48"/>
  <c r="BN372" i="48"/>
  <c r="BL372" i="48"/>
  <c r="BK372" i="48"/>
  <c r="BJ372" i="48"/>
  <c r="BI372" i="48"/>
  <c r="BH372" i="48"/>
  <c r="BG372" i="48"/>
  <c r="BF372" i="48"/>
  <c r="BE372" i="48"/>
  <c r="BD372" i="48"/>
  <c r="BC372" i="48"/>
  <c r="BB372" i="48"/>
  <c r="BA372" i="48"/>
  <c r="AZ372" i="48"/>
  <c r="AY372" i="48"/>
  <c r="AX372" i="48"/>
  <c r="AW372" i="48"/>
  <c r="AV372" i="48"/>
  <c r="AU372" i="48"/>
  <c r="AT372" i="48"/>
  <c r="AS372" i="48"/>
  <c r="AR372" i="48"/>
  <c r="AQ372" i="48"/>
  <c r="AP372" i="48"/>
  <c r="AO372" i="48"/>
  <c r="AN372" i="48"/>
  <c r="AM372" i="48"/>
  <c r="DL372" i="48" s="1"/>
  <c r="AL372" i="48"/>
  <c r="AK372" i="48"/>
  <c r="AJ372" i="48"/>
  <c r="AI372" i="48"/>
  <c r="AH372" i="48"/>
  <c r="AG372" i="48"/>
  <c r="AF372" i="48"/>
  <c r="AE372" i="48"/>
  <c r="AD372" i="48"/>
  <c r="AC372" i="48"/>
  <c r="AB372" i="48"/>
  <c r="AA372" i="48"/>
  <c r="Z372" i="48"/>
  <c r="CR372" i="48" s="1"/>
  <c r="Y372" i="48"/>
  <c r="X372" i="48"/>
  <c r="W372" i="48"/>
  <c r="V372" i="48"/>
  <c r="U372" i="48"/>
  <c r="T372" i="48"/>
  <c r="S372" i="48"/>
  <c r="R372" i="48"/>
  <c r="Q372" i="48"/>
  <c r="P372" i="48"/>
  <c r="O372" i="48"/>
  <c r="N372" i="48"/>
  <c r="M372" i="48"/>
  <c r="L372" i="48"/>
  <c r="K372" i="48"/>
  <c r="J372" i="48"/>
  <c r="DF372" i="48" s="1"/>
  <c r="I372" i="48"/>
  <c r="F372" i="48"/>
  <c r="E372" i="48"/>
  <c r="D372" i="48"/>
  <c r="C372" i="48"/>
  <c r="B372" i="48"/>
  <c r="A372" i="48"/>
  <c r="DM372" i="48" s="1"/>
  <c r="BT371" i="48"/>
  <c r="BS371" i="48"/>
  <c r="BR371" i="48"/>
  <c r="BQ371" i="48"/>
  <c r="BP371" i="48"/>
  <c r="BO371" i="48"/>
  <c r="BN371" i="48"/>
  <c r="BL371" i="48"/>
  <c r="BK371" i="48"/>
  <c r="BJ371" i="48"/>
  <c r="BI371" i="48"/>
  <c r="BH371" i="48"/>
  <c r="BG371" i="48"/>
  <c r="BF371" i="48"/>
  <c r="BE371" i="48"/>
  <c r="BD371" i="48"/>
  <c r="BC371" i="48"/>
  <c r="BB371" i="48"/>
  <c r="BA371" i="48"/>
  <c r="AZ371" i="48"/>
  <c r="AY371" i="48"/>
  <c r="AX371" i="48"/>
  <c r="AW371" i="48"/>
  <c r="AV371" i="48"/>
  <c r="AU371" i="48"/>
  <c r="AT371" i="48"/>
  <c r="AS371" i="48"/>
  <c r="AR371" i="48"/>
  <c r="AQ371" i="48"/>
  <c r="AP371" i="48"/>
  <c r="AO371" i="48"/>
  <c r="AN371" i="48"/>
  <c r="AM371" i="48"/>
  <c r="DL371" i="48" s="1"/>
  <c r="AL371" i="48"/>
  <c r="AK371" i="48"/>
  <c r="AJ371" i="48"/>
  <c r="AI371" i="48"/>
  <c r="CZ371" i="48" s="1"/>
  <c r="AH371" i="48"/>
  <c r="AG371" i="48"/>
  <c r="AF371" i="48"/>
  <c r="AE371" i="48"/>
  <c r="AD371" i="48"/>
  <c r="AC371" i="48"/>
  <c r="AB371" i="48"/>
  <c r="AA371" i="48"/>
  <c r="Z371" i="48"/>
  <c r="CR371" i="48" s="1"/>
  <c r="Y371" i="48"/>
  <c r="X371" i="48"/>
  <c r="W371" i="48"/>
  <c r="V371" i="48"/>
  <c r="U371" i="48"/>
  <c r="T371" i="48"/>
  <c r="S371" i="48"/>
  <c r="R371" i="48"/>
  <c r="Q371" i="48"/>
  <c r="P371" i="48"/>
  <c r="O371" i="48"/>
  <c r="N371" i="48"/>
  <c r="M371" i="48"/>
  <c r="L371" i="48"/>
  <c r="K371" i="48"/>
  <c r="J371" i="48"/>
  <c r="CL371" i="48" s="1"/>
  <c r="I371" i="48"/>
  <c r="F371" i="48"/>
  <c r="E371" i="48"/>
  <c r="D371" i="48"/>
  <c r="C371" i="48"/>
  <c r="B371" i="48"/>
  <c r="A371" i="48"/>
  <c r="DM371" i="48" s="1"/>
  <c r="BT370" i="48"/>
  <c r="BS370" i="48"/>
  <c r="BR370" i="48"/>
  <c r="BQ370" i="48"/>
  <c r="BP370" i="48"/>
  <c r="BO370" i="48"/>
  <c r="BN370" i="48"/>
  <c r="BL370" i="48"/>
  <c r="BK370" i="48"/>
  <c r="BJ370" i="48"/>
  <c r="BI370" i="48"/>
  <c r="BH370" i="48"/>
  <c r="BG370" i="48"/>
  <c r="BF370" i="48"/>
  <c r="BE370" i="48"/>
  <c r="BD370" i="48"/>
  <c r="BC370" i="48"/>
  <c r="BB370" i="48"/>
  <c r="BA370" i="48"/>
  <c r="AZ370" i="48"/>
  <c r="AY370" i="48"/>
  <c r="AX370" i="48"/>
  <c r="AW370" i="48"/>
  <c r="AV370" i="48"/>
  <c r="AU370" i="48"/>
  <c r="AT370" i="48"/>
  <c r="AS370" i="48"/>
  <c r="AR370" i="48"/>
  <c r="AQ370" i="48"/>
  <c r="AP370" i="48"/>
  <c r="AO370" i="48"/>
  <c r="AN370" i="48"/>
  <c r="AM370" i="48"/>
  <c r="DL370" i="48" s="1"/>
  <c r="AL370" i="48"/>
  <c r="AK370" i="48"/>
  <c r="AJ370" i="48"/>
  <c r="AI370" i="48"/>
  <c r="DB370" i="48" s="1"/>
  <c r="AH370" i="48"/>
  <c r="AG370" i="48"/>
  <c r="AF370" i="48"/>
  <c r="AE370" i="48"/>
  <c r="AD370" i="48"/>
  <c r="AC370" i="48"/>
  <c r="AB370" i="48"/>
  <c r="AA370" i="48"/>
  <c r="Z370" i="48"/>
  <c r="CR370" i="48" s="1"/>
  <c r="Y370" i="48"/>
  <c r="X370" i="48"/>
  <c r="W370" i="48"/>
  <c r="V370" i="48"/>
  <c r="U370" i="48"/>
  <c r="T370" i="48"/>
  <c r="S370" i="48"/>
  <c r="R370" i="48"/>
  <c r="Q370" i="48"/>
  <c r="P370" i="48"/>
  <c r="O370" i="48"/>
  <c r="N370" i="48"/>
  <c r="M370" i="48"/>
  <c r="L370" i="48"/>
  <c r="K370" i="48"/>
  <c r="J370" i="48"/>
  <c r="I370" i="48"/>
  <c r="F370" i="48"/>
  <c r="E370" i="48"/>
  <c r="D370" i="48"/>
  <c r="C370" i="48"/>
  <c r="B370" i="48"/>
  <c r="A370" i="48"/>
  <c r="DM370" i="48" s="1"/>
  <c r="BT369" i="48"/>
  <c r="BS369" i="48"/>
  <c r="BR369" i="48"/>
  <c r="BQ369" i="48"/>
  <c r="BP369" i="48"/>
  <c r="BO369" i="48"/>
  <c r="BN369" i="48"/>
  <c r="BL369" i="48"/>
  <c r="BK369" i="48"/>
  <c r="BJ369" i="48"/>
  <c r="BI369" i="48"/>
  <c r="BH369" i="48"/>
  <c r="BG369" i="48"/>
  <c r="BF369" i="48"/>
  <c r="BE369" i="48"/>
  <c r="BD369" i="48"/>
  <c r="BC369" i="48"/>
  <c r="BB369" i="48"/>
  <c r="BA369" i="48"/>
  <c r="AZ369" i="48"/>
  <c r="AY369" i="48"/>
  <c r="AX369" i="48"/>
  <c r="AW369" i="48"/>
  <c r="AV369" i="48"/>
  <c r="AU369" i="48"/>
  <c r="AT369" i="48"/>
  <c r="AS369" i="48"/>
  <c r="AR369" i="48"/>
  <c r="AQ369" i="48"/>
  <c r="AP369" i="48"/>
  <c r="AO369" i="48"/>
  <c r="AN369" i="48"/>
  <c r="AM369" i="48"/>
  <c r="DL369" i="48" s="1"/>
  <c r="AL369" i="48"/>
  <c r="AK369" i="48"/>
  <c r="AJ369" i="48"/>
  <c r="AI369" i="48"/>
  <c r="AH369" i="48"/>
  <c r="AG369" i="48"/>
  <c r="AF369" i="48"/>
  <c r="AE369" i="48"/>
  <c r="AD369" i="48"/>
  <c r="AC369" i="48"/>
  <c r="AB369" i="48"/>
  <c r="AA369" i="48"/>
  <c r="Z369" i="48"/>
  <c r="CR369" i="48" s="1"/>
  <c r="Y369" i="48"/>
  <c r="X369" i="48"/>
  <c r="W369" i="48"/>
  <c r="V369" i="48"/>
  <c r="U369" i="48"/>
  <c r="T369" i="48"/>
  <c r="S369" i="48"/>
  <c r="R369" i="48"/>
  <c r="Q369" i="48"/>
  <c r="O369" i="48"/>
  <c r="N369" i="48"/>
  <c r="M369" i="48"/>
  <c r="L369" i="48"/>
  <c r="K369" i="48"/>
  <c r="J369" i="48"/>
  <c r="CL369" i="48" s="1"/>
  <c r="I369" i="48"/>
  <c r="F369" i="48"/>
  <c r="E369" i="48"/>
  <c r="D369" i="48"/>
  <c r="C369" i="48"/>
  <c r="B369" i="48"/>
  <c r="A369" i="48"/>
  <c r="DM369" i="48" s="1"/>
  <c r="BT368" i="48"/>
  <c r="BS368" i="48"/>
  <c r="BR368" i="48"/>
  <c r="BQ368" i="48"/>
  <c r="BP368" i="48"/>
  <c r="BO368" i="48"/>
  <c r="BN368" i="48"/>
  <c r="BL368" i="48"/>
  <c r="BK368" i="48"/>
  <c r="BJ368" i="48"/>
  <c r="BI368" i="48"/>
  <c r="BH368" i="48"/>
  <c r="BG368" i="48"/>
  <c r="BF368" i="48"/>
  <c r="BE368" i="48"/>
  <c r="BD368" i="48"/>
  <c r="BC368" i="48"/>
  <c r="BB368" i="48"/>
  <c r="BA368" i="48"/>
  <c r="AZ368" i="48"/>
  <c r="AY368" i="48"/>
  <c r="AX368" i="48"/>
  <c r="AW368" i="48"/>
  <c r="AV368" i="48"/>
  <c r="AU368" i="48"/>
  <c r="AT368" i="48"/>
  <c r="AS368" i="48"/>
  <c r="AR368" i="48"/>
  <c r="AQ368" i="48"/>
  <c r="AP368" i="48"/>
  <c r="AO368" i="48"/>
  <c r="AN368" i="48"/>
  <c r="AM368" i="48"/>
  <c r="DL368" i="48" s="1"/>
  <c r="AL368" i="48"/>
  <c r="AK368" i="48"/>
  <c r="AJ368" i="48"/>
  <c r="AI368" i="48"/>
  <c r="AH368" i="48"/>
  <c r="AG368" i="48"/>
  <c r="AF368" i="48"/>
  <c r="AE368" i="48"/>
  <c r="AD368" i="48"/>
  <c r="AC368" i="48"/>
  <c r="AB368" i="48"/>
  <c r="AA368" i="48"/>
  <c r="Z368" i="48"/>
  <c r="CR368" i="48" s="1"/>
  <c r="Y368" i="48"/>
  <c r="X368" i="48"/>
  <c r="W368" i="48"/>
  <c r="V368" i="48"/>
  <c r="U368" i="48"/>
  <c r="T368" i="48"/>
  <c r="S368" i="48"/>
  <c r="R368" i="48"/>
  <c r="Q368" i="48"/>
  <c r="P368" i="48"/>
  <c r="O368" i="48"/>
  <c r="N368" i="48"/>
  <c r="M368" i="48"/>
  <c r="L368" i="48"/>
  <c r="K368" i="48"/>
  <c r="J368" i="48"/>
  <c r="I368" i="48"/>
  <c r="F368" i="48"/>
  <c r="E368" i="48"/>
  <c r="D368" i="48"/>
  <c r="C368" i="48"/>
  <c r="B368" i="48"/>
  <c r="A368" i="48"/>
  <c r="DM368" i="48" s="1"/>
  <c r="BT367" i="48"/>
  <c r="BS367" i="48"/>
  <c r="BR367" i="48"/>
  <c r="BQ367" i="48"/>
  <c r="BP367" i="48"/>
  <c r="BO367" i="48"/>
  <c r="BN367" i="48"/>
  <c r="BL367" i="48"/>
  <c r="BK367" i="48"/>
  <c r="BJ367" i="48"/>
  <c r="BI367" i="48"/>
  <c r="BH367" i="48"/>
  <c r="BG367" i="48"/>
  <c r="BF367" i="48"/>
  <c r="BE367" i="48"/>
  <c r="BD367" i="48"/>
  <c r="BC367" i="48"/>
  <c r="BB367" i="48"/>
  <c r="BA367" i="48"/>
  <c r="AZ367" i="48"/>
  <c r="AY367" i="48"/>
  <c r="AX367" i="48"/>
  <c r="AW367" i="48"/>
  <c r="AV367" i="48"/>
  <c r="AU367" i="48"/>
  <c r="AT367" i="48"/>
  <c r="AS367" i="48"/>
  <c r="AR367" i="48"/>
  <c r="AQ367" i="48"/>
  <c r="AP367" i="48"/>
  <c r="AO367" i="48"/>
  <c r="AN367" i="48"/>
  <c r="AM367" i="48"/>
  <c r="DL367" i="48" s="1"/>
  <c r="AL367" i="48"/>
  <c r="AK367" i="48"/>
  <c r="AJ367" i="48"/>
  <c r="AI367" i="48"/>
  <c r="CZ367" i="48" s="1"/>
  <c r="AH367" i="48"/>
  <c r="AG367" i="48"/>
  <c r="AF367" i="48"/>
  <c r="AE367" i="48"/>
  <c r="AD367" i="48"/>
  <c r="AC367" i="48"/>
  <c r="AB367" i="48"/>
  <c r="AA367" i="48"/>
  <c r="Z367" i="48"/>
  <c r="CR367" i="48" s="1"/>
  <c r="Y367" i="48"/>
  <c r="X367" i="48"/>
  <c r="W367" i="48"/>
  <c r="V367" i="48"/>
  <c r="U367" i="48"/>
  <c r="T367" i="48"/>
  <c r="S367" i="48"/>
  <c r="R367" i="48"/>
  <c r="Q367" i="48"/>
  <c r="P367" i="48"/>
  <c r="O367" i="48"/>
  <c r="N367" i="48"/>
  <c r="M367" i="48"/>
  <c r="L367" i="48"/>
  <c r="K367" i="48"/>
  <c r="J367" i="48"/>
  <c r="DF367" i="48" s="1"/>
  <c r="I367" i="48"/>
  <c r="F367" i="48"/>
  <c r="E367" i="48"/>
  <c r="D367" i="48"/>
  <c r="C367" i="48"/>
  <c r="B367" i="48"/>
  <c r="A367" i="48"/>
  <c r="DM367" i="48" s="1"/>
  <c r="BT366" i="48"/>
  <c r="BS366" i="48"/>
  <c r="BR366" i="48"/>
  <c r="BQ366" i="48"/>
  <c r="BP366" i="48"/>
  <c r="BO366" i="48"/>
  <c r="BN366" i="48"/>
  <c r="BL366" i="48"/>
  <c r="BK366" i="48"/>
  <c r="BJ366" i="48"/>
  <c r="BI366" i="48"/>
  <c r="BH366" i="48"/>
  <c r="BG366" i="48"/>
  <c r="BF366" i="48"/>
  <c r="BE366" i="48"/>
  <c r="BD366" i="48"/>
  <c r="BC366" i="48"/>
  <c r="BB366" i="48"/>
  <c r="BA366" i="48"/>
  <c r="AZ366" i="48"/>
  <c r="AY366" i="48"/>
  <c r="AX366" i="48"/>
  <c r="AW366" i="48"/>
  <c r="AV366" i="48"/>
  <c r="AU366" i="48"/>
  <c r="AT366" i="48"/>
  <c r="AS366" i="48"/>
  <c r="AR366" i="48"/>
  <c r="AQ366" i="48"/>
  <c r="AP366" i="48"/>
  <c r="AO366" i="48"/>
  <c r="AN366" i="48"/>
  <c r="AM366" i="48"/>
  <c r="DL366" i="48" s="1"/>
  <c r="AL366" i="48"/>
  <c r="AK366" i="48"/>
  <c r="AJ366" i="48"/>
  <c r="AI366" i="48"/>
  <c r="AH366" i="48"/>
  <c r="AG366" i="48"/>
  <c r="AF366" i="48"/>
  <c r="AE366" i="48"/>
  <c r="AD366" i="48"/>
  <c r="AC366" i="48"/>
  <c r="AB366" i="48"/>
  <c r="AA366" i="48"/>
  <c r="Z366" i="48"/>
  <c r="CR366" i="48" s="1"/>
  <c r="Y366" i="48"/>
  <c r="X366" i="48"/>
  <c r="W366" i="48"/>
  <c r="V366" i="48"/>
  <c r="U366" i="48"/>
  <c r="T366" i="48"/>
  <c r="S366" i="48"/>
  <c r="R366" i="48"/>
  <c r="Q366" i="48"/>
  <c r="P366" i="48"/>
  <c r="O366" i="48"/>
  <c r="N366" i="48"/>
  <c r="M366" i="48"/>
  <c r="L366" i="48"/>
  <c r="K366" i="48"/>
  <c r="J366" i="48"/>
  <c r="I366" i="48"/>
  <c r="F366" i="48"/>
  <c r="E366" i="48"/>
  <c r="D366" i="48"/>
  <c r="C366" i="48"/>
  <c r="B366" i="48"/>
  <c r="A366" i="48"/>
  <c r="DM366" i="48" s="1"/>
  <c r="BT365" i="48"/>
  <c r="BS365" i="48"/>
  <c r="BR365" i="48"/>
  <c r="BQ365" i="48"/>
  <c r="BP365" i="48"/>
  <c r="BO365" i="48"/>
  <c r="BN365" i="48"/>
  <c r="BL365" i="48"/>
  <c r="BK365" i="48"/>
  <c r="BJ365" i="48"/>
  <c r="BI365" i="48"/>
  <c r="BH365" i="48"/>
  <c r="BG365" i="48"/>
  <c r="BF365" i="48"/>
  <c r="BE365" i="48"/>
  <c r="BD365" i="48"/>
  <c r="BC365" i="48"/>
  <c r="BB365" i="48"/>
  <c r="BA365" i="48"/>
  <c r="AZ365" i="48"/>
  <c r="AY365" i="48"/>
  <c r="AX365" i="48"/>
  <c r="AW365" i="48"/>
  <c r="AV365" i="48"/>
  <c r="AU365" i="48"/>
  <c r="AT365" i="48"/>
  <c r="AS365" i="48"/>
  <c r="AR365" i="48"/>
  <c r="AQ365" i="48"/>
  <c r="AP365" i="48"/>
  <c r="AO365" i="48"/>
  <c r="AN365" i="48"/>
  <c r="AM365" i="48"/>
  <c r="AL365" i="48"/>
  <c r="AK365" i="48"/>
  <c r="AJ365" i="48"/>
  <c r="AI365" i="48"/>
  <c r="DB365" i="48" s="1"/>
  <c r="AH365" i="48"/>
  <c r="AG365" i="48"/>
  <c r="AF365" i="48"/>
  <c r="AE365" i="48"/>
  <c r="AD365" i="48"/>
  <c r="AC365" i="48"/>
  <c r="AB365" i="48"/>
  <c r="AA365" i="48"/>
  <c r="Z365" i="48"/>
  <c r="CR365" i="48" s="1"/>
  <c r="Y365" i="48"/>
  <c r="X365" i="48"/>
  <c r="W365" i="48"/>
  <c r="V365" i="48"/>
  <c r="U365" i="48"/>
  <c r="T365" i="48"/>
  <c r="S365" i="48"/>
  <c r="R365" i="48"/>
  <c r="Q365" i="48"/>
  <c r="P365" i="48"/>
  <c r="O365" i="48"/>
  <c r="N365" i="48"/>
  <c r="M365" i="48"/>
  <c r="L365" i="48"/>
  <c r="K365" i="48"/>
  <c r="J365" i="48"/>
  <c r="I365" i="48"/>
  <c r="F365" i="48"/>
  <c r="E365" i="48"/>
  <c r="D365" i="48"/>
  <c r="C365" i="48"/>
  <c r="B365" i="48"/>
  <c r="A365" i="48"/>
  <c r="DM365" i="48" s="1"/>
  <c r="BT364" i="48"/>
  <c r="BS364" i="48"/>
  <c r="BR364" i="48"/>
  <c r="BQ364" i="48"/>
  <c r="BP364" i="48"/>
  <c r="BO364" i="48"/>
  <c r="BN364" i="48"/>
  <c r="BL364" i="48"/>
  <c r="BK364" i="48"/>
  <c r="BJ364" i="48"/>
  <c r="BI364" i="48"/>
  <c r="BH364" i="48"/>
  <c r="BG364" i="48"/>
  <c r="BF364" i="48"/>
  <c r="BE364" i="48"/>
  <c r="BD364" i="48"/>
  <c r="BC364" i="48"/>
  <c r="BB364" i="48"/>
  <c r="BA364" i="48"/>
  <c r="AZ364" i="48"/>
  <c r="AY364" i="48"/>
  <c r="AX364" i="48"/>
  <c r="AW364" i="48"/>
  <c r="AV364" i="48"/>
  <c r="AU364" i="48"/>
  <c r="AT364" i="48"/>
  <c r="AS364" i="48"/>
  <c r="AR364" i="48"/>
  <c r="AQ364" i="48"/>
  <c r="AP364" i="48"/>
  <c r="AO364" i="48"/>
  <c r="AN364" i="48"/>
  <c r="AM364" i="48"/>
  <c r="DL364" i="48" s="1"/>
  <c r="AL364" i="48"/>
  <c r="AK364" i="48"/>
  <c r="AJ364" i="48"/>
  <c r="AI364" i="48"/>
  <c r="AH364" i="48"/>
  <c r="AG364" i="48"/>
  <c r="AF364" i="48"/>
  <c r="AE364" i="48"/>
  <c r="AD364" i="48"/>
  <c r="AC364" i="48"/>
  <c r="AB364" i="48"/>
  <c r="AA364" i="48"/>
  <c r="Z364" i="48"/>
  <c r="CR364" i="48" s="1"/>
  <c r="Y364" i="48"/>
  <c r="X364" i="48"/>
  <c r="W364" i="48"/>
  <c r="V364" i="48"/>
  <c r="U364" i="48"/>
  <c r="T364" i="48"/>
  <c r="S364" i="48"/>
  <c r="R364" i="48"/>
  <c r="Q364" i="48"/>
  <c r="P364" i="48"/>
  <c r="O364" i="48"/>
  <c r="N364" i="48"/>
  <c r="M364" i="48"/>
  <c r="L364" i="48"/>
  <c r="K364" i="48"/>
  <c r="J364" i="48"/>
  <c r="I364" i="48"/>
  <c r="F364" i="48"/>
  <c r="E364" i="48"/>
  <c r="D364" i="48"/>
  <c r="C364" i="48"/>
  <c r="B364" i="48"/>
  <c r="A364" i="48"/>
  <c r="DM364" i="48" s="1"/>
  <c r="BT363" i="48"/>
  <c r="BS363" i="48"/>
  <c r="BR363" i="48"/>
  <c r="BQ363" i="48"/>
  <c r="BP363" i="48"/>
  <c r="BO363" i="48"/>
  <c r="BN363" i="48"/>
  <c r="BL363" i="48"/>
  <c r="BK363" i="48"/>
  <c r="BJ363" i="48"/>
  <c r="BI363" i="48"/>
  <c r="BH363" i="48"/>
  <c r="BG363" i="48"/>
  <c r="BF363" i="48"/>
  <c r="BE363" i="48"/>
  <c r="BD363" i="48"/>
  <c r="BC363" i="48"/>
  <c r="BB363" i="48"/>
  <c r="BA363" i="48"/>
  <c r="AZ363" i="48"/>
  <c r="AY363" i="48"/>
  <c r="AX363" i="48"/>
  <c r="AW363" i="48"/>
  <c r="AV363" i="48"/>
  <c r="AU363" i="48"/>
  <c r="AT363" i="48"/>
  <c r="AS363" i="48"/>
  <c r="AR363" i="48"/>
  <c r="AQ363" i="48"/>
  <c r="AP363" i="48"/>
  <c r="AO363" i="48"/>
  <c r="AN363" i="48"/>
  <c r="AM363" i="48"/>
  <c r="DL363" i="48" s="1"/>
  <c r="AL363" i="48"/>
  <c r="AK363" i="48"/>
  <c r="AJ363" i="48"/>
  <c r="AI363" i="48"/>
  <c r="AH363" i="48"/>
  <c r="AG363" i="48"/>
  <c r="AF363" i="48"/>
  <c r="AE363" i="48"/>
  <c r="AD363" i="48"/>
  <c r="AC363" i="48"/>
  <c r="AB363" i="48"/>
  <c r="AA363" i="48"/>
  <c r="Z363" i="48"/>
  <c r="CR363" i="48" s="1"/>
  <c r="Y363" i="48"/>
  <c r="X363" i="48"/>
  <c r="W363" i="48"/>
  <c r="V363" i="48"/>
  <c r="U363" i="48"/>
  <c r="T363" i="48"/>
  <c r="S363" i="48"/>
  <c r="R363" i="48"/>
  <c r="Q363" i="48"/>
  <c r="P363" i="48"/>
  <c r="O363" i="48"/>
  <c r="N363" i="48"/>
  <c r="M363" i="48"/>
  <c r="L363" i="48"/>
  <c r="K363" i="48"/>
  <c r="J363" i="48"/>
  <c r="I363" i="48"/>
  <c r="F363" i="48"/>
  <c r="E363" i="48"/>
  <c r="D363" i="48"/>
  <c r="C363" i="48"/>
  <c r="B363" i="48"/>
  <c r="A363" i="48"/>
  <c r="DM363" i="48" s="1"/>
  <c r="BT362" i="48"/>
  <c r="BS362" i="48"/>
  <c r="BR362" i="48"/>
  <c r="BQ362" i="48"/>
  <c r="BP362" i="48"/>
  <c r="BO362" i="48"/>
  <c r="BN362" i="48"/>
  <c r="BL362" i="48"/>
  <c r="BK362" i="48"/>
  <c r="BJ362" i="48"/>
  <c r="BI362" i="48"/>
  <c r="BH362" i="48"/>
  <c r="BG362" i="48"/>
  <c r="BF362" i="48"/>
  <c r="BE362" i="48"/>
  <c r="BD362" i="48"/>
  <c r="BC362" i="48"/>
  <c r="BB362" i="48"/>
  <c r="BA362" i="48"/>
  <c r="AZ362" i="48"/>
  <c r="AY362" i="48"/>
  <c r="AX362" i="48"/>
  <c r="AW362" i="48"/>
  <c r="AV362" i="48"/>
  <c r="AU362" i="48"/>
  <c r="AT362" i="48"/>
  <c r="AS362" i="48"/>
  <c r="AR362" i="48"/>
  <c r="AQ362" i="48"/>
  <c r="AP362" i="48"/>
  <c r="AO362" i="48"/>
  <c r="AN362" i="48"/>
  <c r="AM362" i="48"/>
  <c r="AL362" i="48"/>
  <c r="AK362" i="48"/>
  <c r="AJ362" i="48"/>
  <c r="AI362" i="48"/>
  <c r="DB362" i="48" s="1"/>
  <c r="AH362" i="48"/>
  <c r="AG362" i="48"/>
  <c r="AF362" i="48"/>
  <c r="AE362" i="48"/>
  <c r="AD362" i="48"/>
  <c r="AC362" i="48"/>
  <c r="AB362" i="48"/>
  <c r="AA362" i="48"/>
  <c r="Z362" i="48"/>
  <c r="CR362" i="48" s="1"/>
  <c r="Y362" i="48"/>
  <c r="X362" i="48"/>
  <c r="W362" i="48"/>
  <c r="V362" i="48"/>
  <c r="U362" i="48"/>
  <c r="T362" i="48"/>
  <c r="S362" i="48"/>
  <c r="R362" i="48"/>
  <c r="Q362" i="48"/>
  <c r="P362" i="48"/>
  <c r="O362" i="48"/>
  <c r="N362" i="48"/>
  <c r="M362" i="48"/>
  <c r="L362" i="48"/>
  <c r="K362" i="48"/>
  <c r="J362" i="48"/>
  <c r="DF362" i="48" s="1"/>
  <c r="I362" i="48"/>
  <c r="F362" i="48"/>
  <c r="E362" i="48"/>
  <c r="D362" i="48"/>
  <c r="C362" i="48"/>
  <c r="B362" i="48"/>
  <c r="A362" i="48"/>
  <c r="DM362" i="48" s="1"/>
  <c r="BT361" i="48"/>
  <c r="BS361" i="48"/>
  <c r="BR361" i="48"/>
  <c r="BQ361" i="48"/>
  <c r="BP361" i="48"/>
  <c r="BO361" i="48"/>
  <c r="BN361" i="48"/>
  <c r="BL361" i="48"/>
  <c r="BK361" i="48"/>
  <c r="BJ361" i="48"/>
  <c r="BI361" i="48"/>
  <c r="BH361" i="48"/>
  <c r="BG361" i="48"/>
  <c r="BF361" i="48"/>
  <c r="BE361" i="48"/>
  <c r="BD361" i="48"/>
  <c r="BC361" i="48"/>
  <c r="BB361" i="48"/>
  <c r="BA361" i="48"/>
  <c r="AZ361" i="48"/>
  <c r="AY361" i="48"/>
  <c r="AX361" i="48"/>
  <c r="AW361" i="48"/>
  <c r="AV361" i="48"/>
  <c r="AU361" i="48"/>
  <c r="AT361" i="48"/>
  <c r="AS361" i="48"/>
  <c r="AR361" i="48"/>
  <c r="AQ361" i="48"/>
  <c r="AP361" i="48"/>
  <c r="AO361" i="48"/>
  <c r="AN361" i="48"/>
  <c r="AM361" i="48"/>
  <c r="DL361" i="48" s="1"/>
  <c r="AL361" i="48"/>
  <c r="AK361" i="48"/>
  <c r="AJ361" i="48"/>
  <c r="AI361" i="48"/>
  <c r="CZ361" i="48" s="1"/>
  <c r="AH361" i="48"/>
  <c r="AG361" i="48"/>
  <c r="AF361" i="48"/>
  <c r="AE361" i="48"/>
  <c r="AD361" i="48"/>
  <c r="AC361" i="48"/>
  <c r="AB361" i="48"/>
  <c r="AA361" i="48"/>
  <c r="Z361" i="48"/>
  <c r="CR361" i="48" s="1"/>
  <c r="Y361" i="48"/>
  <c r="X361" i="48"/>
  <c r="W361" i="48"/>
  <c r="V361" i="48"/>
  <c r="U361" i="48"/>
  <c r="T361" i="48"/>
  <c r="S361" i="48"/>
  <c r="R361" i="48"/>
  <c r="Q361" i="48"/>
  <c r="P361" i="48"/>
  <c r="O361" i="48"/>
  <c r="N361" i="48"/>
  <c r="M361" i="48"/>
  <c r="L361" i="48"/>
  <c r="K361" i="48"/>
  <c r="J361" i="48"/>
  <c r="DF361" i="48" s="1"/>
  <c r="I361" i="48"/>
  <c r="F361" i="48"/>
  <c r="E361" i="48"/>
  <c r="D361" i="48"/>
  <c r="C361" i="48"/>
  <c r="B361" i="48"/>
  <c r="A361" i="48"/>
  <c r="DM361" i="48" s="1"/>
  <c r="BT360" i="48"/>
  <c r="BS360" i="48"/>
  <c r="BR360" i="48"/>
  <c r="BQ360" i="48"/>
  <c r="BP360" i="48"/>
  <c r="BO360" i="48"/>
  <c r="BN360" i="48"/>
  <c r="BL360" i="48"/>
  <c r="BK360" i="48"/>
  <c r="BJ360" i="48"/>
  <c r="BI360" i="48"/>
  <c r="BH360" i="48"/>
  <c r="BG360" i="48"/>
  <c r="BF360" i="48"/>
  <c r="BE360" i="48"/>
  <c r="BD360" i="48"/>
  <c r="BC360" i="48"/>
  <c r="BB360" i="48"/>
  <c r="BA360" i="48"/>
  <c r="AZ360" i="48"/>
  <c r="AY360" i="48"/>
  <c r="AX360" i="48"/>
  <c r="AW360" i="48"/>
  <c r="AV360" i="48"/>
  <c r="AU360" i="48"/>
  <c r="AT360" i="48"/>
  <c r="AS360" i="48"/>
  <c r="AR360" i="48"/>
  <c r="AQ360" i="48"/>
  <c r="AP360" i="48"/>
  <c r="AO360" i="48"/>
  <c r="AN360" i="48"/>
  <c r="AM360" i="48"/>
  <c r="DL360" i="48" s="1"/>
  <c r="AL360" i="48"/>
  <c r="AK360" i="48"/>
  <c r="AJ360" i="48"/>
  <c r="AI360" i="48"/>
  <c r="AH360" i="48"/>
  <c r="AG360" i="48"/>
  <c r="AF360" i="48"/>
  <c r="AE360" i="48"/>
  <c r="AD360" i="48"/>
  <c r="AC360" i="48"/>
  <c r="AB360" i="48"/>
  <c r="AA360" i="48"/>
  <c r="Z360" i="48"/>
  <c r="CR360" i="48" s="1"/>
  <c r="Y360" i="48"/>
  <c r="X360" i="48"/>
  <c r="W360" i="48"/>
  <c r="V360" i="48"/>
  <c r="U360" i="48"/>
  <c r="T360" i="48"/>
  <c r="S360" i="48"/>
  <c r="R360" i="48"/>
  <c r="Q360" i="48"/>
  <c r="P360" i="48"/>
  <c r="O360" i="48"/>
  <c r="N360" i="48"/>
  <c r="M360" i="48"/>
  <c r="L360" i="48"/>
  <c r="K360" i="48"/>
  <c r="J360" i="48"/>
  <c r="CL360" i="48" s="1"/>
  <c r="I360" i="48"/>
  <c r="F360" i="48"/>
  <c r="E360" i="48"/>
  <c r="D360" i="48"/>
  <c r="C360" i="48"/>
  <c r="B360" i="48"/>
  <c r="A360" i="48"/>
  <c r="DM360" i="48" s="1"/>
  <c r="BT359" i="48"/>
  <c r="BS359" i="48"/>
  <c r="BR359" i="48"/>
  <c r="BQ359" i="48"/>
  <c r="BP359" i="48"/>
  <c r="BO359" i="48"/>
  <c r="BN359" i="48"/>
  <c r="BK359" i="48"/>
  <c r="BJ359" i="48"/>
  <c r="BI359" i="48"/>
  <c r="BH359" i="48"/>
  <c r="BG359" i="48"/>
  <c r="BF359" i="48"/>
  <c r="BE359" i="48"/>
  <c r="BD359" i="48"/>
  <c r="BC359" i="48"/>
  <c r="BB359" i="48"/>
  <c r="BA359" i="48"/>
  <c r="AZ359" i="48"/>
  <c r="AY359" i="48"/>
  <c r="AX359" i="48"/>
  <c r="AW359" i="48"/>
  <c r="AV359" i="48"/>
  <c r="AU359" i="48"/>
  <c r="AT359" i="48"/>
  <c r="AS359" i="48"/>
  <c r="AR359" i="48"/>
  <c r="AQ359" i="48"/>
  <c r="AP359" i="48"/>
  <c r="AO359" i="48"/>
  <c r="AN359" i="48"/>
  <c r="AM359" i="48"/>
  <c r="DL359" i="48" s="1"/>
  <c r="AL359" i="48"/>
  <c r="AK359" i="48"/>
  <c r="AJ359" i="48"/>
  <c r="AI359" i="48"/>
  <c r="AH359" i="48"/>
  <c r="AG359" i="48"/>
  <c r="AF359" i="48"/>
  <c r="AE359" i="48"/>
  <c r="AD359" i="48"/>
  <c r="AC359" i="48"/>
  <c r="AB359" i="48"/>
  <c r="AA359" i="48"/>
  <c r="Z359" i="48"/>
  <c r="CR359" i="48" s="1"/>
  <c r="Y359" i="48"/>
  <c r="X359" i="48"/>
  <c r="W359" i="48"/>
  <c r="V359" i="48"/>
  <c r="U359" i="48"/>
  <c r="T359" i="48"/>
  <c r="S359" i="48"/>
  <c r="R359" i="48"/>
  <c r="Q359" i="48"/>
  <c r="P359" i="48"/>
  <c r="O359" i="48"/>
  <c r="N359" i="48"/>
  <c r="M359" i="48"/>
  <c r="L359" i="48"/>
  <c r="K359" i="48"/>
  <c r="J359" i="48"/>
  <c r="CL359" i="48" s="1"/>
  <c r="I359" i="48"/>
  <c r="F359" i="48"/>
  <c r="E359" i="48"/>
  <c r="D359" i="48"/>
  <c r="C359" i="48"/>
  <c r="B359" i="48"/>
  <c r="A359" i="48"/>
  <c r="DM359" i="48" s="1"/>
  <c r="BT358" i="48"/>
  <c r="BS358" i="48"/>
  <c r="BR358" i="48"/>
  <c r="BQ358" i="48"/>
  <c r="BP358" i="48"/>
  <c r="BO358" i="48"/>
  <c r="BN358" i="48"/>
  <c r="BL358" i="48"/>
  <c r="BK358" i="48"/>
  <c r="BJ358" i="48"/>
  <c r="BI358" i="48"/>
  <c r="BH358" i="48"/>
  <c r="BG358" i="48"/>
  <c r="BF358" i="48"/>
  <c r="BE358" i="48"/>
  <c r="BD358" i="48"/>
  <c r="BC358" i="48"/>
  <c r="BB358" i="48"/>
  <c r="BA358" i="48"/>
  <c r="AZ358" i="48"/>
  <c r="AY358" i="48"/>
  <c r="AX358" i="48"/>
  <c r="AW358" i="48"/>
  <c r="AV358" i="48"/>
  <c r="AU358" i="48"/>
  <c r="AT358" i="48"/>
  <c r="AS358" i="48"/>
  <c r="AR358" i="48"/>
  <c r="AQ358" i="48"/>
  <c r="AP358" i="48"/>
  <c r="AO358" i="48"/>
  <c r="AN358" i="48"/>
  <c r="AM358" i="48"/>
  <c r="DL358" i="48" s="1"/>
  <c r="AL358" i="48"/>
  <c r="AK358" i="48"/>
  <c r="AJ358" i="48"/>
  <c r="AI358" i="48"/>
  <c r="DB358" i="48" s="1"/>
  <c r="AH358" i="48"/>
  <c r="AG358" i="48"/>
  <c r="AF358" i="48"/>
  <c r="AE358" i="48"/>
  <c r="AD358" i="48"/>
  <c r="AC358" i="48"/>
  <c r="AB358" i="48"/>
  <c r="AA358" i="48"/>
  <c r="Z358" i="48"/>
  <c r="CR358" i="48" s="1"/>
  <c r="Y358" i="48"/>
  <c r="X358" i="48"/>
  <c r="W358" i="48"/>
  <c r="V358" i="48"/>
  <c r="U358" i="48"/>
  <c r="T358" i="48"/>
  <c r="S358" i="48"/>
  <c r="R358" i="48"/>
  <c r="Q358" i="48"/>
  <c r="P358" i="48"/>
  <c r="O358" i="48"/>
  <c r="N358" i="48"/>
  <c r="M358" i="48"/>
  <c r="L358" i="48"/>
  <c r="K358" i="48"/>
  <c r="J358" i="48"/>
  <c r="DF358" i="48" s="1"/>
  <c r="I358" i="48"/>
  <c r="F358" i="48"/>
  <c r="E358" i="48"/>
  <c r="D358" i="48"/>
  <c r="C358" i="48"/>
  <c r="B358" i="48"/>
  <c r="A358" i="48"/>
  <c r="DM358" i="48" s="1"/>
  <c r="BT357" i="48"/>
  <c r="BS357" i="48"/>
  <c r="BR357" i="48"/>
  <c r="BQ357" i="48"/>
  <c r="BP357" i="48"/>
  <c r="BO357" i="48"/>
  <c r="BN357" i="48"/>
  <c r="BL357" i="48"/>
  <c r="BK357" i="48"/>
  <c r="BJ357" i="48"/>
  <c r="BI357" i="48"/>
  <c r="BH357" i="48"/>
  <c r="BG357" i="48"/>
  <c r="BF357" i="48"/>
  <c r="BE357" i="48"/>
  <c r="BD357" i="48"/>
  <c r="BC357" i="48"/>
  <c r="BB357" i="48"/>
  <c r="BA357" i="48"/>
  <c r="AZ357" i="48"/>
  <c r="AY357" i="48"/>
  <c r="AX357" i="48"/>
  <c r="AW357" i="48"/>
  <c r="AV357" i="48"/>
  <c r="AU357" i="48"/>
  <c r="AT357" i="48"/>
  <c r="AS357" i="48"/>
  <c r="AR357" i="48"/>
  <c r="AQ357" i="48"/>
  <c r="AP357" i="48"/>
  <c r="AO357" i="48"/>
  <c r="AN357" i="48"/>
  <c r="AM357" i="48"/>
  <c r="DL357" i="48" s="1"/>
  <c r="AL357" i="48"/>
  <c r="AK357" i="48"/>
  <c r="AJ357" i="48"/>
  <c r="AI357" i="48"/>
  <c r="AH357" i="48"/>
  <c r="AG357" i="48"/>
  <c r="AF357" i="48"/>
  <c r="AE357" i="48"/>
  <c r="AD357" i="48"/>
  <c r="AC357" i="48"/>
  <c r="AB357" i="48"/>
  <c r="AA357" i="48"/>
  <c r="Z357" i="48"/>
  <c r="CR357" i="48" s="1"/>
  <c r="Y357" i="48"/>
  <c r="X357" i="48"/>
  <c r="W357" i="48"/>
  <c r="V357" i="48"/>
  <c r="U357" i="48"/>
  <c r="T357" i="48"/>
  <c r="S357" i="48"/>
  <c r="R357" i="48"/>
  <c r="Q357" i="48"/>
  <c r="P357" i="48"/>
  <c r="O357" i="48"/>
  <c r="N357" i="48"/>
  <c r="M357" i="48"/>
  <c r="L357" i="48"/>
  <c r="K357" i="48"/>
  <c r="J357" i="48"/>
  <c r="I357" i="48"/>
  <c r="F357" i="48"/>
  <c r="E357" i="48"/>
  <c r="D357" i="48"/>
  <c r="C357" i="48"/>
  <c r="B357" i="48"/>
  <c r="A357" i="48"/>
  <c r="DM357" i="48" s="1"/>
  <c r="BT356" i="48"/>
  <c r="BS356" i="48"/>
  <c r="BR356" i="48"/>
  <c r="BQ356" i="48"/>
  <c r="BP356" i="48"/>
  <c r="BO356" i="48"/>
  <c r="BN356" i="48"/>
  <c r="BL356" i="48"/>
  <c r="BK356" i="48"/>
  <c r="BJ356" i="48"/>
  <c r="BI356" i="48"/>
  <c r="BH356" i="48"/>
  <c r="BG356" i="48"/>
  <c r="BF356" i="48"/>
  <c r="BE356" i="48"/>
  <c r="BD356" i="48"/>
  <c r="BC356" i="48"/>
  <c r="BB356" i="48"/>
  <c r="BA356" i="48"/>
  <c r="AZ356" i="48"/>
  <c r="AY356" i="48"/>
  <c r="AX356" i="48"/>
  <c r="AW356" i="48"/>
  <c r="AV356" i="48"/>
  <c r="AU356" i="48"/>
  <c r="AT356" i="48"/>
  <c r="AS356" i="48"/>
  <c r="AR356" i="48"/>
  <c r="AQ356" i="48"/>
  <c r="AP356" i="48"/>
  <c r="AO356" i="48"/>
  <c r="AN356" i="48"/>
  <c r="AM356" i="48"/>
  <c r="AL356" i="48"/>
  <c r="AK356" i="48"/>
  <c r="AJ356" i="48"/>
  <c r="AI356" i="48"/>
  <c r="DB356" i="48" s="1"/>
  <c r="AH356" i="48"/>
  <c r="AG356" i="48"/>
  <c r="AF356" i="48"/>
  <c r="AE356" i="48"/>
  <c r="AD356" i="48"/>
  <c r="AC356" i="48"/>
  <c r="AB356" i="48"/>
  <c r="AA356" i="48"/>
  <c r="Z356" i="48"/>
  <c r="CR356" i="48" s="1"/>
  <c r="Y356" i="48"/>
  <c r="X356" i="48"/>
  <c r="W356" i="48"/>
  <c r="V356" i="48"/>
  <c r="U356" i="48"/>
  <c r="T356" i="48"/>
  <c r="S356" i="48"/>
  <c r="R356" i="48"/>
  <c r="Q356" i="48"/>
  <c r="P356" i="48"/>
  <c r="O356" i="48"/>
  <c r="N356" i="48"/>
  <c r="M356" i="48"/>
  <c r="L356" i="48"/>
  <c r="K356" i="48"/>
  <c r="J356" i="48"/>
  <c r="DF356" i="48" s="1"/>
  <c r="I356" i="48"/>
  <c r="F356" i="48"/>
  <c r="E356" i="48"/>
  <c r="D356" i="48"/>
  <c r="C356" i="48"/>
  <c r="B356" i="48"/>
  <c r="A356" i="48"/>
  <c r="DM356" i="48" s="1"/>
  <c r="BT355" i="48"/>
  <c r="BS355" i="48"/>
  <c r="BR355" i="48"/>
  <c r="BQ355" i="48"/>
  <c r="BP355" i="48"/>
  <c r="BO355" i="48"/>
  <c r="BN355" i="48"/>
  <c r="BL355" i="48"/>
  <c r="BK355" i="48"/>
  <c r="BJ355" i="48"/>
  <c r="BI355" i="48"/>
  <c r="BH355" i="48"/>
  <c r="BG355" i="48"/>
  <c r="BF355" i="48"/>
  <c r="BE355" i="48"/>
  <c r="BD355" i="48"/>
  <c r="BC355" i="48"/>
  <c r="BB355" i="48"/>
  <c r="BA355" i="48"/>
  <c r="AZ355" i="48"/>
  <c r="AY355" i="48"/>
  <c r="AX355" i="48"/>
  <c r="AW355" i="48"/>
  <c r="AV355" i="48"/>
  <c r="AU355" i="48"/>
  <c r="AT355" i="48"/>
  <c r="AS355" i="48"/>
  <c r="AR355" i="48"/>
  <c r="AQ355" i="48"/>
  <c r="AP355" i="48"/>
  <c r="AO355" i="48"/>
  <c r="AN355" i="48"/>
  <c r="AM355" i="48"/>
  <c r="DL355" i="48" s="1"/>
  <c r="AL355" i="48"/>
  <c r="AK355" i="48"/>
  <c r="AJ355" i="48"/>
  <c r="AI355" i="48"/>
  <c r="CZ355" i="48" s="1"/>
  <c r="EH355" i="48" s="1"/>
  <c r="AH355" i="48"/>
  <c r="AG355" i="48"/>
  <c r="AF355" i="48"/>
  <c r="AE355" i="48"/>
  <c r="AD355" i="48"/>
  <c r="AC355" i="48"/>
  <c r="AB355" i="48"/>
  <c r="AA355" i="48"/>
  <c r="Z355" i="48"/>
  <c r="CR355" i="48" s="1"/>
  <c r="Y355" i="48"/>
  <c r="X355" i="48"/>
  <c r="W355" i="48"/>
  <c r="V355" i="48"/>
  <c r="U355" i="48"/>
  <c r="T355" i="48"/>
  <c r="S355" i="48"/>
  <c r="R355" i="48"/>
  <c r="Q355" i="48"/>
  <c r="P355" i="48"/>
  <c r="O355" i="48"/>
  <c r="N355" i="48"/>
  <c r="M355" i="48"/>
  <c r="L355" i="48"/>
  <c r="K355" i="48"/>
  <c r="J355" i="48"/>
  <c r="I355" i="48"/>
  <c r="F355" i="48"/>
  <c r="E355" i="48"/>
  <c r="D355" i="48"/>
  <c r="C355" i="48"/>
  <c r="B355" i="48"/>
  <c r="A355" i="48"/>
  <c r="DM355" i="48" s="1"/>
  <c r="BT354" i="48"/>
  <c r="BS354" i="48"/>
  <c r="BR354" i="48"/>
  <c r="BQ354" i="48"/>
  <c r="BP354" i="48"/>
  <c r="BO354" i="48"/>
  <c r="BN354" i="48"/>
  <c r="BL354" i="48"/>
  <c r="BK354" i="48"/>
  <c r="BJ354" i="48"/>
  <c r="BI354" i="48"/>
  <c r="BH354" i="48"/>
  <c r="BG354" i="48"/>
  <c r="BF354" i="48"/>
  <c r="BE354" i="48"/>
  <c r="BD354" i="48"/>
  <c r="BC354" i="48"/>
  <c r="BB354" i="48"/>
  <c r="BA354" i="48"/>
  <c r="AZ354" i="48"/>
  <c r="AY354" i="48"/>
  <c r="AX354" i="48"/>
  <c r="AW354" i="48"/>
  <c r="AV354" i="48"/>
  <c r="AU354" i="48"/>
  <c r="AT354" i="48"/>
  <c r="AS354" i="48"/>
  <c r="AR354" i="48"/>
  <c r="AQ354" i="48"/>
  <c r="AP354" i="48"/>
  <c r="AO354" i="48"/>
  <c r="AN354" i="48"/>
  <c r="AM354" i="48"/>
  <c r="DL354" i="48" s="1"/>
  <c r="AL354" i="48"/>
  <c r="AK354" i="48"/>
  <c r="AJ354" i="48"/>
  <c r="AI354" i="48"/>
  <c r="CZ354" i="48" s="1"/>
  <c r="AH354" i="48"/>
  <c r="AG354" i="48"/>
  <c r="AF354" i="48"/>
  <c r="AE354" i="48"/>
  <c r="AD354" i="48"/>
  <c r="AC354" i="48"/>
  <c r="AB354" i="48"/>
  <c r="AA354" i="48"/>
  <c r="Z354" i="48"/>
  <c r="CR354" i="48" s="1"/>
  <c r="Y354" i="48"/>
  <c r="X354" i="48"/>
  <c r="W354" i="48"/>
  <c r="V354" i="48"/>
  <c r="U354" i="48"/>
  <c r="T354" i="48"/>
  <c r="S354" i="48"/>
  <c r="R354" i="48"/>
  <c r="Q354" i="48"/>
  <c r="P354" i="48"/>
  <c r="O354" i="48"/>
  <c r="N354" i="48"/>
  <c r="M354" i="48"/>
  <c r="L354" i="48"/>
  <c r="K354" i="48"/>
  <c r="J354" i="48"/>
  <c r="CL354" i="48" s="1"/>
  <c r="I354" i="48"/>
  <c r="F354" i="48"/>
  <c r="E354" i="48"/>
  <c r="D354" i="48"/>
  <c r="C354" i="48"/>
  <c r="B354" i="48"/>
  <c r="A354" i="48"/>
  <c r="DM354" i="48" s="1"/>
  <c r="BT353" i="48"/>
  <c r="BS353" i="48"/>
  <c r="BR353" i="48"/>
  <c r="BQ353" i="48"/>
  <c r="BP353" i="48"/>
  <c r="BO353" i="48"/>
  <c r="BN353" i="48"/>
  <c r="BL353" i="48"/>
  <c r="BK353" i="48"/>
  <c r="BJ353" i="48"/>
  <c r="BI353" i="48"/>
  <c r="BH353" i="48"/>
  <c r="BG353" i="48"/>
  <c r="BF353" i="48"/>
  <c r="BE353" i="48"/>
  <c r="BD353" i="48"/>
  <c r="BC353" i="48"/>
  <c r="BB353" i="48"/>
  <c r="BA353" i="48"/>
  <c r="AZ353" i="48"/>
  <c r="AY353" i="48"/>
  <c r="AX353" i="48"/>
  <c r="AW353" i="48"/>
  <c r="AV353" i="48"/>
  <c r="AU353" i="48"/>
  <c r="AT353" i="48"/>
  <c r="AS353" i="48"/>
  <c r="AR353" i="48"/>
  <c r="AQ353" i="48"/>
  <c r="AP353" i="48"/>
  <c r="AO353" i="48"/>
  <c r="AN353" i="48"/>
  <c r="AM353" i="48"/>
  <c r="DL353" i="48" s="1"/>
  <c r="AL353" i="48"/>
  <c r="AK353" i="48"/>
  <c r="AJ353" i="48"/>
  <c r="AI353" i="48"/>
  <c r="CZ353" i="48" s="1"/>
  <c r="AH353" i="48"/>
  <c r="AG353" i="48"/>
  <c r="AF353" i="48"/>
  <c r="AE353" i="48"/>
  <c r="AD353" i="48"/>
  <c r="AC353" i="48"/>
  <c r="AB353" i="48"/>
  <c r="AA353" i="48"/>
  <c r="Z353" i="48"/>
  <c r="CR353" i="48" s="1"/>
  <c r="Y353" i="48"/>
  <c r="X353" i="48"/>
  <c r="W353" i="48"/>
  <c r="V353" i="48"/>
  <c r="U353" i="48"/>
  <c r="T353" i="48"/>
  <c r="S353" i="48"/>
  <c r="R353" i="48"/>
  <c r="Q353" i="48"/>
  <c r="O353" i="48"/>
  <c r="N353" i="48"/>
  <c r="M353" i="48"/>
  <c r="L353" i="48"/>
  <c r="K353" i="48"/>
  <c r="J353" i="48"/>
  <c r="I353" i="48"/>
  <c r="F353" i="48"/>
  <c r="E353" i="48"/>
  <c r="D353" i="48"/>
  <c r="C353" i="48"/>
  <c r="B353" i="48"/>
  <c r="A353" i="48"/>
  <c r="DM353" i="48" s="1"/>
  <c r="BT352" i="48"/>
  <c r="BS352" i="48"/>
  <c r="BR352" i="48"/>
  <c r="BQ352" i="48"/>
  <c r="BP352" i="48"/>
  <c r="BO352" i="48"/>
  <c r="BN352" i="48"/>
  <c r="BL352" i="48"/>
  <c r="BK352" i="48"/>
  <c r="BJ352" i="48"/>
  <c r="BI352" i="48"/>
  <c r="BH352" i="48"/>
  <c r="BG352" i="48"/>
  <c r="BF352" i="48"/>
  <c r="BE352" i="48"/>
  <c r="BD352" i="48"/>
  <c r="BC352" i="48"/>
  <c r="BB352" i="48"/>
  <c r="BA352" i="48"/>
  <c r="AZ352" i="48"/>
  <c r="AY352" i="48"/>
  <c r="AX352" i="48"/>
  <c r="AW352" i="48"/>
  <c r="AV352" i="48"/>
  <c r="AU352" i="48"/>
  <c r="AT352" i="48"/>
  <c r="AS352" i="48"/>
  <c r="AR352" i="48"/>
  <c r="AQ352" i="48"/>
  <c r="AP352" i="48"/>
  <c r="AO352" i="48"/>
  <c r="AN352" i="48"/>
  <c r="AM352" i="48"/>
  <c r="DL352" i="48" s="1"/>
  <c r="AL352" i="48"/>
  <c r="AK352" i="48"/>
  <c r="AJ352" i="48"/>
  <c r="AI352" i="48"/>
  <c r="CZ352" i="48" s="1"/>
  <c r="AH352" i="48"/>
  <c r="AG352" i="48"/>
  <c r="AF352" i="48"/>
  <c r="AE352" i="48"/>
  <c r="AD352" i="48"/>
  <c r="AC352" i="48"/>
  <c r="AB352" i="48"/>
  <c r="AA352" i="48"/>
  <c r="Z352" i="48"/>
  <c r="CR352" i="48" s="1"/>
  <c r="Y352" i="48"/>
  <c r="X352" i="48"/>
  <c r="W352" i="48"/>
  <c r="V352" i="48"/>
  <c r="U352" i="48"/>
  <c r="T352" i="48"/>
  <c r="S352" i="48"/>
  <c r="R352" i="48"/>
  <c r="Q352" i="48"/>
  <c r="P352" i="48"/>
  <c r="O352" i="48"/>
  <c r="N352" i="48"/>
  <c r="M352" i="48"/>
  <c r="L352" i="48"/>
  <c r="K352" i="48"/>
  <c r="J352" i="48"/>
  <c r="DF352" i="48" s="1"/>
  <c r="I352" i="48"/>
  <c r="F352" i="48"/>
  <c r="E352" i="48"/>
  <c r="D352" i="48"/>
  <c r="C352" i="48"/>
  <c r="B352" i="48"/>
  <c r="A352" i="48"/>
  <c r="BT351" i="48"/>
  <c r="BS351" i="48"/>
  <c r="BR351" i="48"/>
  <c r="BQ351" i="48"/>
  <c r="BP351" i="48"/>
  <c r="BO351" i="48"/>
  <c r="BN351" i="48"/>
  <c r="BL351" i="48"/>
  <c r="BK351" i="48"/>
  <c r="BJ351" i="48"/>
  <c r="BI351" i="48"/>
  <c r="BH351" i="48"/>
  <c r="BG351" i="48"/>
  <c r="BF351" i="48"/>
  <c r="BE351" i="48"/>
  <c r="BD351" i="48"/>
  <c r="BC351" i="48"/>
  <c r="BB351" i="48"/>
  <c r="BA351" i="48"/>
  <c r="AZ351" i="48"/>
  <c r="AY351" i="48"/>
  <c r="AX351" i="48"/>
  <c r="AW351" i="48"/>
  <c r="AV351" i="48"/>
  <c r="AU351" i="48"/>
  <c r="AT351" i="48"/>
  <c r="AS351" i="48"/>
  <c r="AR351" i="48"/>
  <c r="AQ351" i="48"/>
  <c r="AP351" i="48"/>
  <c r="AO351" i="48"/>
  <c r="AN351" i="48"/>
  <c r="AM351" i="48"/>
  <c r="DL351" i="48" s="1"/>
  <c r="AL351" i="48"/>
  <c r="AK351" i="48"/>
  <c r="AJ351" i="48"/>
  <c r="AI351" i="48"/>
  <c r="DB351" i="48" s="1"/>
  <c r="AH351" i="48"/>
  <c r="AG351" i="48"/>
  <c r="AF351" i="48"/>
  <c r="AE351" i="48"/>
  <c r="AD351" i="48"/>
  <c r="AC351" i="48"/>
  <c r="AB351" i="48"/>
  <c r="AA351" i="48"/>
  <c r="Z351" i="48"/>
  <c r="CR351" i="48" s="1"/>
  <c r="Y351" i="48"/>
  <c r="X351" i="48"/>
  <c r="W351" i="48"/>
  <c r="V351" i="48"/>
  <c r="U351" i="48"/>
  <c r="T351" i="48"/>
  <c r="S351" i="48"/>
  <c r="R351" i="48"/>
  <c r="Q351" i="48"/>
  <c r="P351" i="48"/>
  <c r="O351" i="48"/>
  <c r="N351" i="48"/>
  <c r="M351" i="48"/>
  <c r="L351" i="48"/>
  <c r="K351" i="48"/>
  <c r="J351" i="48"/>
  <c r="I351" i="48"/>
  <c r="F351" i="48"/>
  <c r="E351" i="48"/>
  <c r="D351" i="48"/>
  <c r="C351" i="48"/>
  <c r="B351" i="48"/>
  <c r="A351" i="48"/>
  <c r="DM351" i="48" s="1"/>
  <c r="BT350" i="48"/>
  <c r="BS350" i="48"/>
  <c r="BR350" i="48"/>
  <c r="BQ350" i="48"/>
  <c r="BP350" i="48"/>
  <c r="BO350" i="48"/>
  <c r="BN350" i="48"/>
  <c r="BL350" i="48"/>
  <c r="BK350" i="48"/>
  <c r="BJ350" i="48"/>
  <c r="BI350" i="48"/>
  <c r="BH350" i="48"/>
  <c r="BG350" i="48"/>
  <c r="BF350" i="48"/>
  <c r="BE350" i="48"/>
  <c r="BD350" i="48"/>
  <c r="BC350" i="48"/>
  <c r="BB350" i="48"/>
  <c r="BA350" i="48"/>
  <c r="AZ350" i="48"/>
  <c r="AY350" i="48"/>
  <c r="AX350" i="48"/>
  <c r="AW350" i="48"/>
  <c r="AV350" i="48"/>
  <c r="AU350" i="48"/>
  <c r="AT350" i="48"/>
  <c r="AS350" i="48"/>
  <c r="AR350" i="48"/>
  <c r="AQ350" i="48"/>
  <c r="AP350" i="48"/>
  <c r="AO350" i="48"/>
  <c r="AN350" i="48"/>
  <c r="AM350" i="48"/>
  <c r="DL350" i="48" s="1"/>
  <c r="AL350" i="48"/>
  <c r="AK350" i="48"/>
  <c r="AJ350" i="48"/>
  <c r="AI350" i="48"/>
  <c r="CZ350" i="48" s="1"/>
  <c r="AH350" i="48"/>
  <c r="AG350" i="48"/>
  <c r="AF350" i="48"/>
  <c r="AE350" i="48"/>
  <c r="AD350" i="48"/>
  <c r="AC350" i="48"/>
  <c r="AB350" i="48"/>
  <c r="AA350" i="48"/>
  <c r="Z350" i="48"/>
  <c r="CR350" i="48" s="1"/>
  <c r="Y350" i="48"/>
  <c r="X350" i="48"/>
  <c r="W350" i="48"/>
  <c r="V350" i="48"/>
  <c r="U350" i="48"/>
  <c r="T350" i="48"/>
  <c r="S350" i="48"/>
  <c r="R350" i="48"/>
  <c r="Q350" i="48"/>
  <c r="P350" i="48"/>
  <c r="O350" i="48"/>
  <c r="N350" i="48"/>
  <c r="M350" i="48"/>
  <c r="L350" i="48"/>
  <c r="K350" i="48"/>
  <c r="J350" i="48"/>
  <c r="I350" i="48"/>
  <c r="F350" i="48"/>
  <c r="E350" i="48"/>
  <c r="D350" i="48"/>
  <c r="C350" i="48"/>
  <c r="B350" i="48"/>
  <c r="A350" i="48"/>
  <c r="DM350" i="48" s="1"/>
  <c r="BT349" i="48"/>
  <c r="BS349" i="48"/>
  <c r="BR349" i="48"/>
  <c r="BQ349" i="48"/>
  <c r="BP349" i="48"/>
  <c r="BO349" i="48"/>
  <c r="BN349" i="48"/>
  <c r="BL349" i="48"/>
  <c r="BK349" i="48"/>
  <c r="BJ349" i="48"/>
  <c r="BI349" i="48"/>
  <c r="BH349" i="48"/>
  <c r="BG349" i="48"/>
  <c r="BF349" i="48"/>
  <c r="BE349" i="48"/>
  <c r="BD349" i="48"/>
  <c r="BC349" i="48"/>
  <c r="BB349" i="48"/>
  <c r="BA349" i="48"/>
  <c r="AZ349" i="48"/>
  <c r="AY349" i="48"/>
  <c r="AX349" i="48"/>
  <c r="AW349" i="48"/>
  <c r="AV349" i="48"/>
  <c r="AU349" i="48"/>
  <c r="AT349" i="48"/>
  <c r="AS349" i="48"/>
  <c r="AR349" i="48"/>
  <c r="AQ349" i="48"/>
  <c r="AP349" i="48"/>
  <c r="AO349" i="48"/>
  <c r="AN349" i="48"/>
  <c r="AM349" i="48"/>
  <c r="AL349" i="48"/>
  <c r="AK349" i="48"/>
  <c r="AJ349" i="48"/>
  <c r="AI349" i="48"/>
  <c r="CZ349" i="48" s="1"/>
  <c r="EH349" i="48" s="1"/>
  <c r="AH349" i="48"/>
  <c r="AG349" i="48"/>
  <c r="AF349" i="48"/>
  <c r="AE349" i="48"/>
  <c r="AD349" i="48"/>
  <c r="AC349" i="48"/>
  <c r="AB349" i="48"/>
  <c r="AA349" i="48"/>
  <c r="Z349" i="48"/>
  <c r="CR349" i="48" s="1"/>
  <c r="Y349" i="48"/>
  <c r="X349" i="48"/>
  <c r="W349" i="48"/>
  <c r="V349" i="48"/>
  <c r="U349" i="48"/>
  <c r="T349" i="48"/>
  <c r="S349" i="48"/>
  <c r="R349" i="48"/>
  <c r="Q349" i="48"/>
  <c r="P349" i="48"/>
  <c r="O349" i="48"/>
  <c r="N349" i="48"/>
  <c r="M349" i="48"/>
  <c r="L349" i="48"/>
  <c r="K349" i="48"/>
  <c r="J349" i="48"/>
  <c r="DF349" i="48" s="1"/>
  <c r="I349" i="48"/>
  <c r="F349" i="48"/>
  <c r="E349" i="48"/>
  <c r="D349" i="48"/>
  <c r="C349" i="48"/>
  <c r="B349" i="48"/>
  <c r="A349" i="48"/>
  <c r="DM349" i="48" s="1"/>
  <c r="BT348" i="48"/>
  <c r="BS348" i="48"/>
  <c r="BR348" i="48"/>
  <c r="BQ348" i="48"/>
  <c r="BP348" i="48"/>
  <c r="BO348" i="48"/>
  <c r="BN348" i="48"/>
  <c r="BL348" i="48"/>
  <c r="BK348" i="48"/>
  <c r="BJ348" i="48"/>
  <c r="BI348" i="48"/>
  <c r="BH348" i="48"/>
  <c r="BG348" i="48"/>
  <c r="BF348" i="48"/>
  <c r="BE348" i="48"/>
  <c r="BD348" i="48"/>
  <c r="BC348" i="48"/>
  <c r="BB348" i="48"/>
  <c r="BA348" i="48"/>
  <c r="AZ348" i="48"/>
  <c r="AY348" i="48"/>
  <c r="AX348" i="48"/>
  <c r="AW348" i="48"/>
  <c r="AV348" i="48"/>
  <c r="AU348" i="48"/>
  <c r="AT348" i="48"/>
  <c r="AS348" i="48"/>
  <c r="AR348" i="48"/>
  <c r="AQ348" i="48"/>
  <c r="AP348" i="48"/>
  <c r="AO348" i="48"/>
  <c r="AN348" i="48"/>
  <c r="AM348" i="48"/>
  <c r="DL348" i="48" s="1"/>
  <c r="AL348" i="48"/>
  <c r="AK348" i="48"/>
  <c r="AJ348" i="48"/>
  <c r="AI348" i="48"/>
  <c r="AH348" i="48"/>
  <c r="AG348" i="48"/>
  <c r="AF348" i="48"/>
  <c r="AE348" i="48"/>
  <c r="AD348" i="48"/>
  <c r="AC348" i="48"/>
  <c r="AB348" i="48"/>
  <c r="AA348" i="48"/>
  <c r="Z348" i="48"/>
  <c r="CR348" i="48" s="1"/>
  <c r="Y348" i="48"/>
  <c r="X348" i="48"/>
  <c r="W348" i="48"/>
  <c r="V348" i="48"/>
  <c r="U348" i="48"/>
  <c r="T348" i="48"/>
  <c r="S348" i="48"/>
  <c r="R348" i="48"/>
  <c r="Q348" i="48"/>
  <c r="P348" i="48"/>
  <c r="O348" i="48"/>
  <c r="N348" i="48"/>
  <c r="M348" i="48"/>
  <c r="L348" i="48"/>
  <c r="K348" i="48"/>
  <c r="J348" i="48"/>
  <c r="CL348" i="48" s="1"/>
  <c r="I348" i="48"/>
  <c r="F348" i="48"/>
  <c r="E348" i="48"/>
  <c r="D348" i="48"/>
  <c r="C348" i="48"/>
  <c r="B348" i="48"/>
  <c r="A348" i="48"/>
  <c r="DM348" i="48" s="1"/>
  <c r="BT347" i="48"/>
  <c r="BS347" i="48"/>
  <c r="BR347" i="48"/>
  <c r="BQ347" i="48"/>
  <c r="BP347" i="48"/>
  <c r="BO347" i="48"/>
  <c r="BN347" i="48"/>
  <c r="BL347" i="48"/>
  <c r="BK347" i="48"/>
  <c r="BJ347" i="48"/>
  <c r="BI347" i="48"/>
  <c r="BH347" i="48"/>
  <c r="BG347" i="48"/>
  <c r="BF347" i="48"/>
  <c r="BE347" i="48"/>
  <c r="BD347" i="48"/>
  <c r="BC347" i="48"/>
  <c r="BB347" i="48"/>
  <c r="BA347" i="48"/>
  <c r="AZ347" i="48"/>
  <c r="AY347" i="48"/>
  <c r="AX347" i="48"/>
  <c r="AW347" i="48"/>
  <c r="AV347" i="48"/>
  <c r="AU347" i="48"/>
  <c r="AT347" i="48"/>
  <c r="AS347" i="48"/>
  <c r="AR347" i="48"/>
  <c r="AQ347" i="48"/>
  <c r="AP347" i="48"/>
  <c r="AO347" i="48"/>
  <c r="AN347" i="48"/>
  <c r="AM347" i="48"/>
  <c r="AL347" i="48"/>
  <c r="AK347" i="48"/>
  <c r="AJ347" i="48"/>
  <c r="AI347" i="48"/>
  <c r="AH347" i="48"/>
  <c r="AG347" i="48"/>
  <c r="AF347" i="48"/>
  <c r="AE347" i="48"/>
  <c r="AD347" i="48"/>
  <c r="AC347" i="48"/>
  <c r="AB347" i="48"/>
  <c r="AA347" i="48"/>
  <c r="Z347" i="48"/>
  <c r="CR347" i="48" s="1"/>
  <c r="Y347" i="48"/>
  <c r="X347" i="48"/>
  <c r="W347" i="48"/>
  <c r="V347" i="48"/>
  <c r="U347" i="48"/>
  <c r="T347" i="48"/>
  <c r="S347" i="48"/>
  <c r="R347" i="48"/>
  <c r="Q347" i="48"/>
  <c r="P347" i="48"/>
  <c r="O347" i="48"/>
  <c r="N347" i="48"/>
  <c r="M347" i="48"/>
  <c r="L347" i="48"/>
  <c r="K347" i="48"/>
  <c r="J347" i="48"/>
  <c r="CL347" i="48" s="1"/>
  <c r="I347" i="48"/>
  <c r="F347" i="48"/>
  <c r="E347" i="48"/>
  <c r="D347" i="48"/>
  <c r="C347" i="48"/>
  <c r="B347" i="48"/>
  <c r="A347" i="48"/>
  <c r="DM347" i="48" s="1"/>
  <c r="BT346" i="48"/>
  <c r="BS346" i="48"/>
  <c r="BR346" i="48"/>
  <c r="BQ346" i="48"/>
  <c r="BP346" i="48"/>
  <c r="BO346" i="48"/>
  <c r="BN346" i="48"/>
  <c r="BL346" i="48"/>
  <c r="BK346" i="48"/>
  <c r="BJ346" i="48"/>
  <c r="BI346" i="48"/>
  <c r="BH346" i="48"/>
  <c r="BG346" i="48"/>
  <c r="BF346" i="48"/>
  <c r="BE346" i="48"/>
  <c r="BD346" i="48"/>
  <c r="BC346" i="48"/>
  <c r="BB346" i="48"/>
  <c r="BA346" i="48"/>
  <c r="AZ346" i="48"/>
  <c r="AY346" i="48"/>
  <c r="AX346" i="48"/>
  <c r="AW346" i="48"/>
  <c r="AV346" i="48"/>
  <c r="AU346" i="48"/>
  <c r="AT346" i="48"/>
  <c r="AS346" i="48"/>
  <c r="AR346" i="48"/>
  <c r="AQ346" i="48"/>
  <c r="AP346" i="48"/>
  <c r="AO346" i="48"/>
  <c r="AN346" i="48"/>
  <c r="AM346" i="48"/>
  <c r="AL346" i="48"/>
  <c r="AK346" i="48"/>
  <c r="AJ346" i="48"/>
  <c r="AI346" i="48"/>
  <c r="AH346" i="48"/>
  <c r="AG346" i="48"/>
  <c r="AF346" i="48"/>
  <c r="AE346" i="48"/>
  <c r="AD346" i="48"/>
  <c r="AC346" i="48"/>
  <c r="AB346" i="48"/>
  <c r="AA346" i="48"/>
  <c r="Z346" i="48"/>
  <c r="CR346" i="48" s="1"/>
  <c r="Y346" i="48"/>
  <c r="X346" i="48"/>
  <c r="W346" i="48"/>
  <c r="V346" i="48"/>
  <c r="U346" i="48"/>
  <c r="T346" i="48"/>
  <c r="S346" i="48"/>
  <c r="R346" i="48"/>
  <c r="Q346" i="48"/>
  <c r="P346" i="48"/>
  <c r="O346" i="48"/>
  <c r="N346" i="48"/>
  <c r="M346" i="48"/>
  <c r="L346" i="48"/>
  <c r="K346" i="48"/>
  <c r="J346" i="48"/>
  <c r="CL346" i="48" s="1"/>
  <c r="I346" i="48"/>
  <c r="F346" i="48"/>
  <c r="E346" i="48"/>
  <c r="D346" i="48"/>
  <c r="C346" i="48"/>
  <c r="B346" i="48"/>
  <c r="A346" i="48"/>
  <c r="DM346" i="48" s="1"/>
  <c r="BT345" i="48"/>
  <c r="BS345" i="48"/>
  <c r="BR345" i="48"/>
  <c r="BQ345" i="48"/>
  <c r="BP345" i="48"/>
  <c r="BO345" i="48"/>
  <c r="BN345" i="48"/>
  <c r="BL345" i="48"/>
  <c r="BK345" i="48"/>
  <c r="BJ345" i="48"/>
  <c r="BI345" i="48"/>
  <c r="BH345" i="48"/>
  <c r="BG345" i="48"/>
  <c r="BF345" i="48"/>
  <c r="BE345" i="48"/>
  <c r="BD345" i="48"/>
  <c r="BC345" i="48"/>
  <c r="BB345" i="48"/>
  <c r="BA345" i="48"/>
  <c r="AZ345" i="48"/>
  <c r="AY345" i="48"/>
  <c r="AX345" i="48"/>
  <c r="AW345" i="48"/>
  <c r="AV345" i="48"/>
  <c r="AU345" i="48"/>
  <c r="AT345" i="48"/>
  <c r="AS345" i="48"/>
  <c r="AR345" i="48"/>
  <c r="AQ345" i="48"/>
  <c r="AP345" i="48"/>
  <c r="AO345" i="48"/>
  <c r="AN345" i="48"/>
  <c r="AM345" i="48"/>
  <c r="DL345" i="48" s="1"/>
  <c r="AL345" i="48"/>
  <c r="AK345" i="48"/>
  <c r="AJ345" i="48"/>
  <c r="AI345" i="48"/>
  <c r="DB345" i="48" s="1"/>
  <c r="AH345" i="48"/>
  <c r="AG345" i="48"/>
  <c r="AF345" i="48"/>
  <c r="AE345" i="48"/>
  <c r="AD345" i="48"/>
  <c r="AC345" i="48"/>
  <c r="AB345" i="48"/>
  <c r="AA345" i="48"/>
  <c r="Z345" i="48"/>
  <c r="CR345" i="48" s="1"/>
  <c r="Y345" i="48"/>
  <c r="X345" i="48"/>
  <c r="W345" i="48"/>
  <c r="V345" i="48"/>
  <c r="U345" i="48"/>
  <c r="T345" i="48"/>
  <c r="S345" i="48"/>
  <c r="R345" i="48"/>
  <c r="Q345" i="48"/>
  <c r="P345" i="48"/>
  <c r="O345" i="48"/>
  <c r="N345" i="48"/>
  <c r="M345" i="48"/>
  <c r="L345" i="48"/>
  <c r="K345" i="48"/>
  <c r="J345" i="48"/>
  <c r="I345" i="48"/>
  <c r="F345" i="48"/>
  <c r="E345" i="48"/>
  <c r="D345" i="48"/>
  <c r="C345" i="48"/>
  <c r="B345" i="48"/>
  <c r="A345" i="48"/>
  <c r="DM345" i="48" s="1"/>
  <c r="BT344" i="48"/>
  <c r="BS344" i="48"/>
  <c r="BR344" i="48"/>
  <c r="BQ344" i="48"/>
  <c r="BP344" i="48"/>
  <c r="BO344" i="48"/>
  <c r="BN344" i="48"/>
  <c r="BL344" i="48"/>
  <c r="BK344" i="48"/>
  <c r="BJ344" i="48"/>
  <c r="BI344" i="48"/>
  <c r="BH344" i="48"/>
  <c r="BG344" i="48"/>
  <c r="BF344" i="48"/>
  <c r="BE344" i="48"/>
  <c r="BD344" i="48"/>
  <c r="BC344" i="48"/>
  <c r="BB344" i="48"/>
  <c r="BA344" i="48"/>
  <c r="AZ344" i="48"/>
  <c r="AY344" i="48"/>
  <c r="AX344" i="48"/>
  <c r="AW344" i="48"/>
  <c r="AV344" i="48"/>
  <c r="AU344" i="48"/>
  <c r="AT344" i="48"/>
  <c r="AS344" i="48"/>
  <c r="AR344" i="48"/>
  <c r="AQ344" i="48"/>
  <c r="AP344" i="48"/>
  <c r="AO344" i="48"/>
  <c r="AN344" i="48"/>
  <c r="AM344" i="48"/>
  <c r="DL344" i="48" s="1"/>
  <c r="AL344" i="48"/>
  <c r="AK344" i="48"/>
  <c r="AJ344" i="48"/>
  <c r="AI344" i="48"/>
  <c r="DB344" i="48" s="1"/>
  <c r="AH344" i="48"/>
  <c r="AG344" i="48"/>
  <c r="AF344" i="48"/>
  <c r="AE344" i="48"/>
  <c r="AD344" i="48"/>
  <c r="AC344" i="48"/>
  <c r="AB344" i="48"/>
  <c r="AA344" i="48"/>
  <c r="Z344" i="48"/>
  <c r="CR344" i="48" s="1"/>
  <c r="Y344" i="48"/>
  <c r="X344" i="48"/>
  <c r="W344" i="48"/>
  <c r="V344" i="48"/>
  <c r="U344" i="48"/>
  <c r="T344" i="48"/>
  <c r="S344" i="48"/>
  <c r="R344" i="48"/>
  <c r="Q344" i="48"/>
  <c r="P344" i="48"/>
  <c r="O344" i="48"/>
  <c r="N344" i="48"/>
  <c r="M344" i="48"/>
  <c r="L344" i="48"/>
  <c r="K344" i="48"/>
  <c r="J344" i="48"/>
  <c r="DF344" i="48" s="1"/>
  <c r="I344" i="48"/>
  <c r="F344" i="48"/>
  <c r="E344" i="48"/>
  <c r="D344" i="48"/>
  <c r="C344" i="48"/>
  <c r="B344" i="48"/>
  <c r="A344" i="48"/>
  <c r="DM344" i="48" s="1"/>
  <c r="BT343" i="48"/>
  <c r="BS343" i="48"/>
  <c r="BR343" i="48"/>
  <c r="BQ343" i="48"/>
  <c r="BP343" i="48"/>
  <c r="BO343" i="48"/>
  <c r="BN343" i="48"/>
  <c r="BL343" i="48"/>
  <c r="BK343" i="48"/>
  <c r="BJ343" i="48"/>
  <c r="BI343" i="48"/>
  <c r="BH343" i="48"/>
  <c r="BG343" i="48"/>
  <c r="BF343" i="48"/>
  <c r="BE343" i="48"/>
  <c r="BD343" i="48"/>
  <c r="BC343" i="48"/>
  <c r="BB343" i="48"/>
  <c r="BA343" i="48"/>
  <c r="AZ343" i="48"/>
  <c r="AY343" i="48"/>
  <c r="AX343" i="48"/>
  <c r="AW343" i="48"/>
  <c r="AV343" i="48"/>
  <c r="AU343" i="48"/>
  <c r="AT343" i="48"/>
  <c r="AS343" i="48"/>
  <c r="AR343" i="48"/>
  <c r="AQ343" i="48"/>
  <c r="AP343" i="48"/>
  <c r="AO343" i="48"/>
  <c r="AN343" i="48"/>
  <c r="AM343" i="48"/>
  <c r="DL343" i="48" s="1"/>
  <c r="AL343" i="48"/>
  <c r="AK343" i="48"/>
  <c r="AJ343" i="48"/>
  <c r="AI343" i="48"/>
  <c r="CZ343" i="48" s="1"/>
  <c r="AH343" i="48"/>
  <c r="AG343" i="48"/>
  <c r="AF343" i="48"/>
  <c r="AE343" i="48"/>
  <c r="AD343" i="48"/>
  <c r="AC343" i="48"/>
  <c r="AB343" i="48"/>
  <c r="AA343" i="48"/>
  <c r="Z343" i="48"/>
  <c r="CR343" i="48" s="1"/>
  <c r="Y343" i="48"/>
  <c r="X343" i="48"/>
  <c r="W343" i="48"/>
  <c r="V343" i="48"/>
  <c r="U343" i="48"/>
  <c r="T343" i="48"/>
  <c r="S343" i="48"/>
  <c r="R343" i="48"/>
  <c r="Q343" i="48"/>
  <c r="P343" i="48"/>
  <c r="O343" i="48"/>
  <c r="N343" i="48"/>
  <c r="M343" i="48"/>
  <c r="L343" i="48"/>
  <c r="K343" i="48"/>
  <c r="J343" i="48"/>
  <c r="I343" i="48"/>
  <c r="F343" i="48"/>
  <c r="E343" i="48"/>
  <c r="D343" i="48"/>
  <c r="C343" i="48"/>
  <c r="B343" i="48"/>
  <c r="A343" i="48"/>
  <c r="DM343" i="48" s="1"/>
  <c r="BT342" i="48"/>
  <c r="BS342" i="48"/>
  <c r="BR342" i="48"/>
  <c r="BQ342" i="48"/>
  <c r="BP342" i="48"/>
  <c r="BO342" i="48"/>
  <c r="BN342" i="48"/>
  <c r="BL342" i="48"/>
  <c r="BK342" i="48"/>
  <c r="BJ342" i="48"/>
  <c r="BI342" i="48"/>
  <c r="BH342" i="48"/>
  <c r="BG342" i="48"/>
  <c r="BF342" i="48"/>
  <c r="BE342" i="48"/>
  <c r="BD342" i="48"/>
  <c r="BC342" i="48"/>
  <c r="BB342" i="48"/>
  <c r="BA342" i="48"/>
  <c r="AZ342" i="48"/>
  <c r="AY342" i="48"/>
  <c r="AX342" i="48"/>
  <c r="AW342" i="48"/>
  <c r="AV342" i="48"/>
  <c r="AU342" i="48"/>
  <c r="AT342" i="48"/>
  <c r="AS342" i="48"/>
  <c r="AR342" i="48"/>
  <c r="AQ342" i="48"/>
  <c r="AP342" i="48"/>
  <c r="AO342" i="48"/>
  <c r="AN342" i="48"/>
  <c r="AM342" i="48"/>
  <c r="DL342" i="48" s="1"/>
  <c r="AL342" i="48"/>
  <c r="AK342" i="48"/>
  <c r="AJ342" i="48"/>
  <c r="AI342" i="48"/>
  <c r="AH342" i="48"/>
  <c r="AG342" i="48"/>
  <c r="AF342" i="48"/>
  <c r="AE342" i="48"/>
  <c r="AD342" i="48"/>
  <c r="AC342" i="48"/>
  <c r="AB342" i="48"/>
  <c r="AA342" i="48"/>
  <c r="Z342" i="48"/>
  <c r="CR342" i="48" s="1"/>
  <c r="Y342" i="48"/>
  <c r="X342" i="48"/>
  <c r="W342" i="48"/>
  <c r="V342" i="48"/>
  <c r="U342" i="48"/>
  <c r="T342" i="48"/>
  <c r="S342" i="48"/>
  <c r="R342" i="48"/>
  <c r="Q342" i="48"/>
  <c r="P342" i="48"/>
  <c r="O342" i="48"/>
  <c r="N342" i="48"/>
  <c r="M342" i="48"/>
  <c r="L342" i="48"/>
  <c r="K342" i="48"/>
  <c r="J342" i="48"/>
  <c r="I342" i="48"/>
  <c r="F342" i="48"/>
  <c r="E342" i="48"/>
  <c r="D342" i="48"/>
  <c r="C342" i="48"/>
  <c r="B342" i="48"/>
  <c r="A342" i="48"/>
  <c r="DM342" i="48" s="1"/>
  <c r="BT341" i="48"/>
  <c r="BS341" i="48"/>
  <c r="BR341" i="48"/>
  <c r="BQ341" i="48"/>
  <c r="BP341" i="48"/>
  <c r="BO341" i="48"/>
  <c r="BN341" i="48"/>
  <c r="BL341" i="48"/>
  <c r="BK341" i="48"/>
  <c r="BJ341" i="48"/>
  <c r="BI341" i="48"/>
  <c r="BH341" i="48"/>
  <c r="BG341" i="48"/>
  <c r="BF341" i="48"/>
  <c r="BE341" i="48"/>
  <c r="BD341" i="48"/>
  <c r="BC341" i="48"/>
  <c r="BB341" i="48"/>
  <c r="BA341" i="48"/>
  <c r="AZ341" i="48"/>
  <c r="AY341" i="48"/>
  <c r="AX341" i="48"/>
  <c r="AW341" i="48"/>
  <c r="AV341" i="48"/>
  <c r="AU341" i="48"/>
  <c r="AT341" i="48"/>
  <c r="AS341" i="48"/>
  <c r="AR341" i="48"/>
  <c r="AQ341" i="48"/>
  <c r="AP341" i="48"/>
  <c r="AO341" i="48"/>
  <c r="AN341" i="48"/>
  <c r="AM341" i="48"/>
  <c r="DL341" i="48" s="1"/>
  <c r="AL341" i="48"/>
  <c r="AK341" i="48"/>
  <c r="AJ341" i="48"/>
  <c r="AI341" i="48"/>
  <c r="DB341" i="48" s="1"/>
  <c r="AH341" i="48"/>
  <c r="AG341" i="48"/>
  <c r="AF341" i="48"/>
  <c r="AE341" i="48"/>
  <c r="AD341" i="48"/>
  <c r="AC341" i="48"/>
  <c r="AB341" i="48"/>
  <c r="AA341" i="48"/>
  <c r="Z341" i="48"/>
  <c r="CR341" i="48" s="1"/>
  <c r="Y341" i="48"/>
  <c r="X341" i="48"/>
  <c r="W341" i="48"/>
  <c r="V341" i="48"/>
  <c r="U341" i="48"/>
  <c r="T341" i="48"/>
  <c r="S341" i="48"/>
  <c r="R341" i="48"/>
  <c r="Q341" i="48"/>
  <c r="P341" i="48"/>
  <c r="O341" i="48"/>
  <c r="N341" i="48"/>
  <c r="M341" i="48"/>
  <c r="L341" i="48"/>
  <c r="K341" i="48"/>
  <c r="J341" i="48"/>
  <c r="CL341" i="48" s="1"/>
  <c r="I341" i="48"/>
  <c r="F341" i="48"/>
  <c r="E341" i="48"/>
  <c r="D341" i="48"/>
  <c r="C341" i="48"/>
  <c r="B341" i="48"/>
  <c r="A341" i="48"/>
  <c r="DM341" i="48" s="1"/>
  <c r="BT340" i="48"/>
  <c r="BS340" i="48"/>
  <c r="BR340" i="48"/>
  <c r="BQ340" i="48"/>
  <c r="BP340" i="48"/>
  <c r="BO340" i="48"/>
  <c r="BN340" i="48"/>
  <c r="BL340" i="48"/>
  <c r="BK340" i="48"/>
  <c r="BJ340" i="48"/>
  <c r="BI340" i="48"/>
  <c r="BH340" i="48"/>
  <c r="BG340" i="48"/>
  <c r="BF340" i="48"/>
  <c r="BE340" i="48"/>
  <c r="BD340" i="48"/>
  <c r="BC340" i="48"/>
  <c r="BB340" i="48"/>
  <c r="BA340" i="48"/>
  <c r="AZ340" i="48"/>
  <c r="AY340" i="48"/>
  <c r="AX340" i="48"/>
  <c r="AW340" i="48"/>
  <c r="AV340" i="48"/>
  <c r="AU340" i="48"/>
  <c r="AT340" i="48"/>
  <c r="AS340" i="48"/>
  <c r="AR340" i="48"/>
  <c r="AQ340" i="48"/>
  <c r="AP340" i="48"/>
  <c r="AO340" i="48"/>
  <c r="AN340" i="48"/>
  <c r="AM340" i="48"/>
  <c r="DL340" i="48" s="1"/>
  <c r="AL340" i="48"/>
  <c r="AK340" i="48"/>
  <c r="AJ340" i="48"/>
  <c r="AI340" i="48"/>
  <c r="CZ340" i="48" s="1"/>
  <c r="AH340" i="48"/>
  <c r="AG340" i="48"/>
  <c r="AF340" i="48"/>
  <c r="AE340" i="48"/>
  <c r="AD340" i="48"/>
  <c r="AC340" i="48"/>
  <c r="AB340" i="48"/>
  <c r="AA340" i="48"/>
  <c r="Z340" i="48"/>
  <c r="CR340" i="48" s="1"/>
  <c r="Y340" i="48"/>
  <c r="X340" i="48"/>
  <c r="W340" i="48"/>
  <c r="V340" i="48"/>
  <c r="U340" i="48"/>
  <c r="T340" i="48"/>
  <c r="S340" i="48"/>
  <c r="R340" i="48"/>
  <c r="Q340" i="48"/>
  <c r="P340" i="48"/>
  <c r="O340" i="48"/>
  <c r="N340" i="48"/>
  <c r="M340" i="48"/>
  <c r="L340" i="48"/>
  <c r="K340" i="48"/>
  <c r="J340" i="48"/>
  <c r="DF340" i="48" s="1"/>
  <c r="I340" i="48"/>
  <c r="F340" i="48"/>
  <c r="E340" i="48"/>
  <c r="D340" i="48"/>
  <c r="C340" i="48"/>
  <c r="B340" i="48"/>
  <c r="A340" i="48"/>
  <c r="DM340" i="48" s="1"/>
  <c r="BT339" i="48"/>
  <c r="BS339" i="48"/>
  <c r="BR339" i="48"/>
  <c r="BQ339" i="48"/>
  <c r="BP339" i="48"/>
  <c r="BO339" i="48"/>
  <c r="BN339" i="48"/>
  <c r="BL339" i="48"/>
  <c r="BK339" i="48"/>
  <c r="BJ339" i="48"/>
  <c r="BI339" i="48"/>
  <c r="BH339" i="48"/>
  <c r="BG339" i="48"/>
  <c r="BF339" i="48"/>
  <c r="BE339" i="48"/>
  <c r="BD339" i="48"/>
  <c r="BC339" i="48"/>
  <c r="BB339" i="48"/>
  <c r="BA339" i="48"/>
  <c r="AZ339" i="48"/>
  <c r="AY339" i="48"/>
  <c r="AX339" i="48"/>
  <c r="AW339" i="48"/>
  <c r="AV339" i="48"/>
  <c r="AU339" i="48"/>
  <c r="AT339" i="48"/>
  <c r="AS339" i="48"/>
  <c r="AR339" i="48"/>
  <c r="AQ339" i="48"/>
  <c r="AP339" i="48"/>
  <c r="AO339" i="48"/>
  <c r="AN339" i="48"/>
  <c r="AM339" i="48"/>
  <c r="DL339" i="48" s="1"/>
  <c r="AL339" i="48"/>
  <c r="AK339" i="48"/>
  <c r="AJ339" i="48"/>
  <c r="AI339" i="48"/>
  <c r="CZ339" i="48" s="1"/>
  <c r="EH339" i="48" s="1"/>
  <c r="AH339" i="48"/>
  <c r="AG339" i="48"/>
  <c r="AF339" i="48"/>
  <c r="AE339" i="48"/>
  <c r="AD339" i="48"/>
  <c r="AC339" i="48"/>
  <c r="AB339" i="48"/>
  <c r="AA339" i="48"/>
  <c r="Z339" i="48"/>
  <c r="CR339" i="48" s="1"/>
  <c r="Y339" i="48"/>
  <c r="X339" i="48"/>
  <c r="W339" i="48"/>
  <c r="V339" i="48"/>
  <c r="U339" i="48"/>
  <c r="T339" i="48"/>
  <c r="S339" i="48"/>
  <c r="R339" i="48"/>
  <c r="Q339" i="48"/>
  <c r="P339" i="48"/>
  <c r="O339" i="48"/>
  <c r="N339" i="48"/>
  <c r="M339" i="48"/>
  <c r="L339" i="48"/>
  <c r="K339" i="48"/>
  <c r="J339" i="48"/>
  <c r="I339" i="48"/>
  <c r="F339" i="48"/>
  <c r="E339" i="48"/>
  <c r="D339" i="48"/>
  <c r="C339" i="48"/>
  <c r="B339" i="48"/>
  <c r="A339" i="48"/>
  <c r="DM339" i="48" s="1"/>
  <c r="BT338" i="48"/>
  <c r="BS338" i="48"/>
  <c r="BR338" i="48"/>
  <c r="BQ338" i="48"/>
  <c r="BP338" i="48"/>
  <c r="BO338" i="48"/>
  <c r="BN338" i="48"/>
  <c r="BL338" i="48"/>
  <c r="BK338" i="48"/>
  <c r="BJ338" i="48"/>
  <c r="BI338" i="48"/>
  <c r="BH338" i="48"/>
  <c r="BG338" i="48"/>
  <c r="BF338" i="48"/>
  <c r="BE338" i="48"/>
  <c r="BD338" i="48"/>
  <c r="BC338" i="48"/>
  <c r="BB338" i="48"/>
  <c r="BA338" i="48"/>
  <c r="AZ338" i="48"/>
  <c r="AY338" i="48"/>
  <c r="AX338" i="48"/>
  <c r="AW338" i="48"/>
  <c r="AV338" i="48"/>
  <c r="AU338" i="48"/>
  <c r="AT338" i="48"/>
  <c r="AS338" i="48"/>
  <c r="AR338" i="48"/>
  <c r="AQ338" i="48"/>
  <c r="AP338" i="48"/>
  <c r="AO338" i="48"/>
  <c r="AN338" i="48"/>
  <c r="AM338" i="48"/>
  <c r="AL338" i="48"/>
  <c r="AK338" i="48"/>
  <c r="AJ338" i="48"/>
  <c r="AI338" i="48"/>
  <c r="DB338" i="48" s="1"/>
  <c r="AH338" i="48"/>
  <c r="AG338" i="48"/>
  <c r="AF338" i="48"/>
  <c r="AE338" i="48"/>
  <c r="AD338" i="48"/>
  <c r="AC338" i="48"/>
  <c r="AB338" i="48"/>
  <c r="AA338" i="48"/>
  <c r="Z338" i="48"/>
  <c r="CR338" i="48" s="1"/>
  <c r="Y338" i="48"/>
  <c r="X338" i="48"/>
  <c r="W338" i="48"/>
  <c r="V338" i="48"/>
  <c r="U338" i="48"/>
  <c r="T338" i="48"/>
  <c r="S338" i="48"/>
  <c r="R338" i="48"/>
  <c r="Q338" i="48"/>
  <c r="P338" i="48"/>
  <c r="O338" i="48"/>
  <c r="N338" i="48"/>
  <c r="M338" i="48"/>
  <c r="L338" i="48"/>
  <c r="K338" i="48"/>
  <c r="J338" i="48"/>
  <c r="I338" i="48"/>
  <c r="F338" i="48"/>
  <c r="E338" i="48"/>
  <c r="D338" i="48"/>
  <c r="C338" i="48"/>
  <c r="B338" i="48"/>
  <c r="A338" i="48"/>
  <c r="DM338" i="48" s="1"/>
  <c r="BT337" i="48"/>
  <c r="BS337" i="48"/>
  <c r="BR337" i="48"/>
  <c r="BQ337" i="48"/>
  <c r="BP337" i="48"/>
  <c r="BO337" i="48"/>
  <c r="BN337" i="48"/>
  <c r="BL337" i="48"/>
  <c r="BK337" i="48"/>
  <c r="BJ337" i="48"/>
  <c r="BI337" i="48"/>
  <c r="BH337" i="48"/>
  <c r="BG337" i="48"/>
  <c r="BF337" i="48"/>
  <c r="BE337" i="48"/>
  <c r="BD337" i="48"/>
  <c r="BC337" i="48"/>
  <c r="BB337" i="48"/>
  <c r="BA337" i="48"/>
  <c r="AZ337" i="48"/>
  <c r="AY337" i="48"/>
  <c r="AX337" i="48"/>
  <c r="AW337" i="48"/>
  <c r="AV337" i="48"/>
  <c r="AU337" i="48"/>
  <c r="AT337" i="48"/>
  <c r="AS337" i="48"/>
  <c r="AR337" i="48"/>
  <c r="AQ337" i="48"/>
  <c r="AP337" i="48"/>
  <c r="AO337" i="48"/>
  <c r="AN337" i="48"/>
  <c r="AM337" i="48"/>
  <c r="AL337" i="48"/>
  <c r="AK337" i="48"/>
  <c r="AJ337" i="48"/>
  <c r="AI337" i="48"/>
  <c r="CZ337" i="48" s="1"/>
  <c r="AH337" i="48"/>
  <c r="AG337" i="48"/>
  <c r="AF337" i="48"/>
  <c r="AE337" i="48"/>
  <c r="AD337" i="48"/>
  <c r="AC337" i="48"/>
  <c r="AB337" i="48"/>
  <c r="AA337" i="48"/>
  <c r="Z337" i="48"/>
  <c r="CR337" i="48" s="1"/>
  <c r="Y337" i="48"/>
  <c r="X337" i="48"/>
  <c r="W337" i="48"/>
  <c r="V337" i="48"/>
  <c r="U337" i="48"/>
  <c r="T337" i="48"/>
  <c r="S337" i="48"/>
  <c r="R337" i="48"/>
  <c r="Q337" i="48"/>
  <c r="O337" i="48"/>
  <c r="N337" i="48"/>
  <c r="M337" i="48"/>
  <c r="L337" i="48"/>
  <c r="K337" i="48"/>
  <c r="J337" i="48"/>
  <c r="DF337" i="48" s="1"/>
  <c r="I337" i="48"/>
  <c r="F337" i="48"/>
  <c r="E337" i="48"/>
  <c r="D337" i="48"/>
  <c r="C337" i="48"/>
  <c r="B337" i="48"/>
  <c r="A337" i="48"/>
  <c r="DM337" i="48" s="1"/>
  <c r="BT336" i="48"/>
  <c r="BS336" i="48"/>
  <c r="BR336" i="48"/>
  <c r="BQ336" i="48"/>
  <c r="BP336" i="48"/>
  <c r="BO336" i="48"/>
  <c r="BN336" i="48"/>
  <c r="BL336" i="48"/>
  <c r="BK336" i="48"/>
  <c r="BJ336" i="48"/>
  <c r="BI336" i="48"/>
  <c r="BH336" i="48"/>
  <c r="BG336" i="48"/>
  <c r="BF336" i="48"/>
  <c r="BE336" i="48"/>
  <c r="BD336" i="48"/>
  <c r="BC336" i="48"/>
  <c r="BB336" i="48"/>
  <c r="BA336" i="48"/>
  <c r="AZ336" i="48"/>
  <c r="AY336" i="48"/>
  <c r="AX336" i="48"/>
  <c r="AW336" i="48"/>
  <c r="AV336" i="48"/>
  <c r="AU336" i="48"/>
  <c r="AT336" i="48"/>
  <c r="AS336" i="48"/>
  <c r="AR336" i="48"/>
  <c r="AQ336" i="48"/>
  <c r="AP336" i="48"/>
  <c r="AO336" i="48"/>
  <c r="AN336" i="48"/>
  <c r="AM336" i="48"/>
  <c r="AL336" i="48"/>
  <c r="AK336" i="48"/>
  <c r="AJ336" i="48"/>
  <c r="AI336" i="48"/>
  <c r="AH336" i="48"/>
  <c r="AG336" i="48"/>
  <c r="AF336" i="48"/>
  <c r="AE336" i="48"/>
  <c r="AD336" i="48"/>
  <c r="AC336" i="48"/>
  <c r="AB336" i="48"/>
  <c r="AA336" i="48"/>
  <c r="Z336" i="48"/>
  <c r="CR336" i="48" s="1"/>
  <c r="Y336" i="48"/>
  <c r="X336" i="48"/>
  <c r="W336" i="48"/>
  <c r="V336" i="48"/>
  <c r="U336" i="48"/>
  <c r="T336" i="48"/>
  <c r="S336" i="48"/>
  <c r="R336" i="48"/>
  <c r="Q336" i="48"/>
  <c r="P336" i="48"/>
  <c r="O336" i="48"/>
  <c r="N336" i="48"/>
  <c r="M336" i="48"/>
  <c r="L336" i="48"/>
  <c r="K336" i="48"/>
  <c r="J336" i="48"/>
  <c r="CL336" i="48" s="1"/>
  <c r="I336" i="48"/>
  <c r="F336" i="48"/>
  <c r="E336" i="48"/>
  <c r="D336" i="48"/>
  <c r="C336" i="48"/>
  <c r="B336" i="48"/>
  <c r="A336" i="48"/>
  <c r="DM336" i="48" s="1"/>
  <c r="BT335" i="48"/>
  <c r="BS335" i="48"/>
  <c r="BR335" i="48"/>
  <c r="BQ335" i="48"/>
  <c r="BP335" i="48"/>
  <c r="BO335" i="48"/>
  <c r="BN335" i="48"/>
  <c r="BL335" i="48"/>
  <c r="BK335" i="48"/>
  <c r="BJ335" i="48"/>
  <c r="BI335" i="48"/>
  <c r="BH335" i="48"/>
  <c r="BG335" i="48"/>
  <c r="BF335" i="48"/>
  <c r="BE335" i="48"/>
  <c r="BD335" i="48"/>
  <c r="BC335" i="48"/>
  <c r="BB335" i="48"/>
  <c r="BA335" i="48"/>
  <c r="AZ335" i="48"/>
  <c r="AY335" i="48"/>
  <c r="AX335" i="48"/>
  <c r="AW335" i="48"/>
  <c r="AV335" i="48"/>
  <c r="AU335" i="48"/>
  <c r="AT335" i="48"/>
  <c r="AS335" i="48"/>
  <c r="AR335" i="48"/>
  <c r="AQ335" i="48"/>
  <c r="AP335" i="48"/>
  <c r="AO335" i="48"/>
  <c r="AN335" i="48"/>
  <c r="AM335" i="48"/>
  <c r="DL335" i="48" s="1"/>
  <c r="AL335" i="48"/>
  <c r="AK335" i="48"/>
  <c r="AJ335" i="48"/>
  <c r="AI335" i="48"/>
  <c r="DB335" i="48" s="1"/>
  <c r="AH335" i="48"/>
  <c r="AG335" i="48"/>
  <c r="AF335" i="48"/>
  <c r="AE335" i="48"/>
  <c r="AD335" i="48"/>
  <c r="AC335" i="48"/>
  <c r="AB335" i="48"/>
  <c r="AA335" i="48"/>
  <c r="Z335" i="48"/>
  <c r="CR335" i="48" s="1"/>
  <c r="Y335" i="48"/>
  <c r="X335" i="48"/>
  <c r="W335" i="48"/>
  <c r="V335" i="48"/>
  <c r="U335" i="48"/>
  <c r="T335" i="48"/>
  <c r="S335" i="48"/>
  <c r="R335" i="48"/>
  <c r="Q335" i="48"/>
  <c r="P335" i="48"/>
  <c r="O335" i="48"/>
  <c r="N335" i="48"/>
  <c r="M335" i="48"/>
  <c r="L335" i="48"/>
  <c r="K335" i="48"/>
  <c r="J335" i="48"/>
  <c r="CL335" i="48" s="1"/>
  <c r="I335" i="48"/>
  <c r="F335" i="48"/>
  <c r="E335" i="48"/>
  <c r="D335" i="48"/>
  <c r="C335" i="48"/>
  <c r="B335" i="48"/>
  <c r="A335" i="48"/>
  <c r="DM335" i="48" s="1"/>
  <c r="BT334" i="48"/>
  <c r="BS334" i="48"/>
  <c r="BR334" i="48"/>
  <c r="BQ334" i="48"/>
  <c r="BP334" i="48"/>
  <c r="BO334" i="48"/>
  <c r="BN334" i="48"/>
  <c r="BL334" i="48"/>
  <c r="BK334" i="48"/>
  <c r="BJ334" i="48"/>
  <c r="BI334" i="48"/>
  <c r="BH334" i="48"/>
  <c r="BG334" i="48"/>
  <c r="BF334" i="48"/>
  <c r="BE334" i="48"/>
  <c r="BD334" i="48"/>
  <c r="BC334" i="48"/>
  <c r="BB334" i="48"/>
  <c r="BA334" i="48"/>
  <c r="AZ334" i="48"/>
  <c r="AY334" i="48"/>
  <c r="AX334" i="48"/>
  <c r="AW334" i="48"/>
  <c r="AV334" i="48"/>
  <c r="AU334" i="48"/>
  <c r="AT334" i="48"/>
  <c r="AS334" i="48"/>
  <c r="AR334" i="48"/>
  <c r="AQ334" i="48"/>
  <c r="AP334" i="48"/>
  <c r="AO334" i="48"/>
  <c r="AN334" i="48"/>
  <c r="AM334" i="48"/>
  <c r="DL334" i="48" s="1"/>
  <c r="AL334" i="48"/>
  <c r="AK334" i="48"/>
  <c r="AJ334" i="48"/>
  <c r="AI334" i="48"/>
  <c r="DB334" i="48" s="1"/>
  <c r="AH334" i="48"/>
  <c r="AG334" i="48"/>
  <c r="AF334" i="48"/>
  <c r="AE334" i="48"/>
  <c r="AD334" i="48"/>
  <c r="AC334" i="48"/>
  <c r="AB334" i="48"/>
  <c r="AA334" i="48"/>
  <c r="Z334" i="48"/>
  <c r="CR334" i="48" s="1"/>
  <c r="Y334" i="48"/>
  <c r="X334" i="48"/>
  <c r="W334" i="48"/>
  <c r="V334" i="48"/>
  <c r="U334" i="48"/>
  <c r="T334" i="48"/>
  <c r="S334" i="48"/>
  <c r="R334" i="48"/>
  <c r="Q334" i="48"/>
  <c r="P334" i="48"/>
  <c r="O334" i="48"/>
  <c r="N334" i="48"/>
  <c r="M334" i="48"/>
  <c r="L334" i="48"/>
  <c r="K334" i="48"/>
  <c r="J334" i="48"/>
  <c r="DF334" i="48" s="1"/>
  <c r="I334" i="48"/>
  <c r="F334" i="48"/>
  <c r="E334" i="48"/>
  <c r="D334" i="48"/>
  <c r="C334" i="48"/>
  <c r="B334" i="48"/>
  <c r="A334" i="48"/>
  <c r="DM334" i="48" s="1"/>
  <c r="BT333" i="48"/>
  <c r="BS333" i="48"/>
  <c r="BR333" i="48"/>
  <c r="BQ333" i="48"/>
  <c r="BP333" i="48"/>
  <c r="BO333" i="48"/>
  <c r="BN333" i="48"/>
  <c r="BL333" i="48"/>
  <c r="BK333" i="48"/>
  <c r="BJ333" i="48"/>
  <c r="BI333" i="48"/>
  <c r="BH333" i="48"/>
  <c r="BG333" i="48"/>
  <c r="BF333" i="48"/>
  <c r="BE333" i="48"/>
  <c r="BD333" i="48"/>
  <c r="BC333" i="48"/>
  <c r="BB333" i="48"/>
  <c r="BA333" i="48"/>
  <c r="AZ333" i="48"/>
  <c r="AY333" i="48"/>
  <c r="AX333" i="48"/>
  <c r="AW333" i="48"/>
  <c r="AV333" i="48"/>
  <c r="AU333" i="48"/>
  <c r="AT333" i="48"/>
  <c r="AS333" i="48"/>
  <c r="AR333" i="48"/>
  <c r="AQ333" i="48"/>
  <c r="AP333" i="48"/>
  <c r="AO333" i="48"/>
  <c r="AN333" i="48"/>
  <c r="AM333" i="48"/>
  <c r="DL333" i="48" s="1"/>
  <c r="AL333" i="48"/>
  <c r="AK333" i="48"/>
  <c r="AJ333" i="48"/>
  <c r="AI333" i="48"/>
  <c r="CZ333" i="48" s="1"/>
  <c r="EH333" i="48" s="1"/>
  <c r="AH333" i="48"/>
  <c r="AG333" i="48"/>
  <c r="AF333" i="48"/>
  <c r="AE333" i="48"/>
  <c r="AD333" i="48"/>
  <c r="AC333" i="48"/>
  <c r="AB333" i="48"/>
  <c r="AA333" i="48"/>
  <c r="Z333" i="48"/>
  <c r="CR333" i="48" s="1"/>
  <c r="Y333" i="48"/>
  <c r="X333" i="48"/>
  <c r="W333" i="48"/>
  <c r="V333" i="48"/>
  <c r="U333" i="48"/>
  <c r="T333" i="48"/>
  <c r="S333" i="48"/>
  <c r="R333" i="48"/>
  <c r="Q333" i="48"/>
  <c r="P333" i="48"/>
  <c r="O333" i="48"/>
  <c r="N333" i="48"/>
  <c r="M333" i="48"/>
  <c r="L333" i="48"/>
  <c r="K333" i="48"/>
  <c r="J333" i="48"/>
  <c r="DF333" i="48" s="1"/>
  <c r="I333" i="48"/>
  <c r="F333" i="48"/>
  <c r="E333" i="48"/>
  <c r="D333" i="48"/>
  <c r="C333" i="48"/>
  <c r="B333" i="48"/>
  <c r="A333" i="48"/>
  <c r="DM333" i="48" s="1"/>
  <c r="BT332" i="48"/>
  <c r="BS332" i="48"/>
  <c r="BR332" i="48"/>
  <c r="BQ332" i="48"/>
  <c r="BP332" i="48"/>
  <c r="BO332" i="48"/>
  <c r="BN332" i="48"/>
  <c r="BL332" i="48"/>
  <c r="BK332" i="48"/>
  <c r="BJ332" i="48"/>
  <c r="BI332" i="48"/>
  <c r="BH332" i="48"/>
  <c r="BG332" i="48"/>
  <c r="BF332" i="48"/>
  <c r="BE332" i="48"/>
  <c r="BD332" i="48"/>
  <c r="BC332" i="48"/>
  <c r="BB332" i="48"/>
  <c r="BA332" i="48"/>
  <c r="AZ332" i="48"/>
  <c r="AY332" i="48"/>
  <c r="AX332" i="48"/>
  <c r="AW332" i="48"/>
  <c r="AV332" i="48"/>
  <c r="AU332" i="48"/>
  <c r="AT332" i="48"/>
  <c r="AS332" i="48"/>
  <c r="AR332" i="48"/>
  <c r="AQ332" i="48"/>
  <c r="AP332" i="48"/>
  <c r="AO332" i="48"/>
  <c r="AN332" i="48"/>
  <c r="AM332" i="48"/>
  <c r="AL332" i="48"/>
  <c r="AK332" i="48"/>
  <c r="AJ332" i="48"/>
  <c r="AI332" i="48"/>
  <c r="DB332" i="48" s="1"/>
  <c r="AH332" i="48"/>
  <c r="AG332" i="48"/>
  <c r="AF332" i="48"/>
  <c r="AE332" i="48"/>
  <c r="AD332" i="48"/>
  <c r="AC332" i="48"/>
  <c r="AB332" i="48"/>
  <c r="AA332" i="48"/>
  <c r="Z332" i="48"/>
  <c r="CR332" i="48" s="1"/>
  <c r="Y332" i="48"/>
  <c r="X332" i="48"/>
  <c r="W332" i="48"/>
  <c r="V332" i="48"/>
  <c r="U332" i="48"/>
  <c r="T332" i="48"/>
  <c r="S332" i="48"/>
  <c r="R332" i="48"/>
  <c r="Q332" i="48"/>
  <c r="P332" i="48"/>
  <c r="O332" i="48"/>
  <c r="N332" i="48"/>
  <c r="M332" i="48"/>
  <c r="L332" i="48"/>
  <c r="K332" i="48"/>
  <c r="J332" i="48"/>
  <c r="CL332" i="48" s="1"/>
  <c r="I332" i="48"/>
  <c r="F332" i="48"/>
  <c r="E332" i="48"/>
  <c r="D332" i="48"/>
  <c r="C332" i="48"/>
  <c r="B332" i="48"/>
  <c r="A332" i="48"/>
  <c r="DM332" i="48" s="1"/>
  <c r="BT331" i="48"/>
  <c r="BS331" i="48"/>
  <c r="BR331" i="48"/>
  <c r="BQ331" i="48"/>
  <c r="BP331" i="48"/>
  <c r="BO331" i="48"/>
  <c r="BN331" i="48"/>
  <c r="BL331" i="48"/>
  <c r="BK331" i="48"/>
  <c r="BJ331" i="48"/>
  <c r="BI331" i="48"/>
  <c r="BH331" i="48"/>
  <c r="BG331" i="48"/>
  <c r="BF331" i="48"/>
  <c r="BE331" i="48"/>
  <c r="BD331" i="48"/>
  <c r="BC331" i="48"/>
  <c r="BB331" i="48"/>
  <c r="BA331" i="48"/>
  <c r="AZ331" i="48"/>
  <c r="AY331" i="48"/>
  <c r="AX331" i="48"/>
  <c r="AW331" i="48"/>
  <c r="AV331" i="48"/>
  <c r="AU331" i="48"/>
  <c r="AT331" i="48"/>
  <c r="AS331" i="48"/>
  <c r="AR331" i="48"/>
  <c r="AQ331" i="48"/>
  <c r="AP331" i="48"/>
  <c r="AO331" i="48"/>
  <c r="AN331" i="48"/>
  <c r="AM331" i="48"/>
  <c r="DL331" i="48" s="1"/>
  <c r="AL331" i="48"/>
  <c r="AK331" i="48"/>
  <c r="AJ331" i="48"/>
  <c r="AI331" i="48"/>
  <c r="DB331" i="48" s="1"/>
  <c r="AH331" i="48"/>
  <c r="AG331" i="48"/>
  <c r="AF331" i="48"/>
  <c r="AE331" i="48"/>
  <c r="AD331" i="48"/>
  <c r="AC331" i="48"/>
  <c r="AB331" i="48"/>
  <c r="AA331" i="48"/>
  <c r="Z331" i="48"/>
  <c r="CR331" i="48" s="1"/>
  <c r="Y331" i="48"/>
  <c r="X331" i="48"/>
  <c r="W331" i="48"/>
  <c r="V331" i="48"/>
  <c r="U331" i="48"/>
  <c r="T331" i="48"/>
  <c r="S331" i="48"/>
  <c r="R331" i="48"/>
  <c r="Q331" i="48"/>
  <c r="P331" i="48"/>
  <c r="O331" i="48"/>
  <c r="N331" i="48"/>
  <c r="M331" i="48"/>
  <c r="L331" i="48"/>
  <c r="K331" i="48"/>
  <c r="J331" i="48"/>
  <c r="I331" i="48"/>
  <c r="F331" i="48"/>
  <c r="E331" i="48"/>
  <c r="D331" i="48"/>
  <c r="C331" i="48"/>
  <c r="B331" i="48"/>
  <c r="A331" i="48"/>
  <c r="DM331" i="48" s="1"/>
  <c r="BT330" i="48"/>
  <c r="BS330" i="48"/>
  <c r="BR330" i="48"/>
  <c r="BQ330" i="48"/>
  <c r="BP330" i="48"/>
  <c r="BO330" i="48"/>
  <c r="BN330" i="48"/>
  <c r="BL330" i="48"/>
  <c r="BK330" i="48"/>
  <c r="BJ330" i="48"/>
  <c r="BI330" i="48"/>
  <c r="BH330" i="48"/>
  <c r="BG330" i="48"/>
  <c r="BF330" i="48"/>
  <c r="BE330" i="48"/>
  <c r="BD330" i="48"/>
  <c r="BC330" i="48"/>
  <c r="BB330" i="48"/>
  <c r="BA330" i="48"/>
  <c r="AZ330" i="48"/>
  <c r="AY330" i="48"/>
  <c r="AX330" i="48"/>
  <c r="AW330" i="48"/>
  <c r="AV330" i="48"/>
  <c r="AU330" i="48"/>
  <c r="AT330" i="48"/>
  <c r="AS330" i="48"/>
  <c r="AR330" i="48"/>
  <c r="AQ330" i="48"/>
  <c r="AP330" i="48"/>
  <c r="AO330" i="48"/>
  <c r="AN330" i="48"/>
  <c r="AM330" i="48"/>
  <c r="DL330" i="48" s="1"/>
  <c r="AL330" i="48"/>
  <c r="AK330" i="48"/>
  <c r="AJ330" i="48"/>
  <c r="AI330" i="48"/>
  <c r="AH330" i="48"/>
  <c r="AG330" i="48"/>
  <c r="AF330" i="48"/>
  <c r="AE330" i="48"/>
  <c r="AD330" i="48"/>
  <c r="AC330" i="48"/>
  <c r="AB330" i="48"/>
  <c r="AA330" i="48"/>
  <c r="Z330" i="48"/>
  <c r="CR330" i="48" s="1"/>
  <c r="Y330" i="48"/>
  <c r="X330" i="48"/>
  <c r="W330" i="48"/>
  <c r="V330" i="48"/>
  <c r="U330" i="48"/>
  <c r="T330" i="48"/>
  <c r="S330" i="48"/>
  <c r="R330" i="48"/>
  <c r="Q330" i="48"/>
  <c r="P330" i="48"/>
  <c r="O330" i="48"/>
  <c r="N330" i="48"/>
  <c r="M330" i="48"/>
  <c r="L330" i="48"/>
  <c r="K330" i="48"/>
  <c r="J330" i="48"/>
  <c r="DF330" i="48" s="1"/>
  <c r="I330" i="48"/>
  <c r="F330" i="48"/>
  <c r="E330" i="48"/>
  <c r="D330" i="48"/>
  <c r="C330" i="48"/>
  <c r="B330" i="48"/>
  <c r="A330" i="48"/>
  <c r="DM330" i="48" s="1"/>
  <c r="BT329" i="48"/>
  <c r="BS329" i="48"/>
  <c r="BR329" i="48"/>
  <c r="BQ329" i="48"/>
  <c r="BP329" i="48"/>
  <c r="BO329" i="48"/>
  <c r="BN329" i="48"/>
  <c r="BL329" i="48"/>
  <c r="BK329" i="48"/>
  <c r="BJ329" i="48"/>
  <c r="BI329" i="48"/>
  <c r="BH329" i="48"/>
  <c r="BG329" i="48"/>
  <c r="BF329" i="48"/>
  <c r="BE329" i="48"/>
  <c r="BD329" i="48"/>
  <c r="BC329" i="48"/>
  <c r="BB329" i="48"/>
  <c r="BA329" i="48"/>
  <c r="AZ329" i="48"/>
  <c r="AY329" i="48"/>
  <c r="AX329" i="48"/>
  <c r="AW329" i="48"/>
  <c r="AV329" i="48"/>
  <c r="AU329" i="48"/>
  <c r="AT329" i="48"/>
  <c r="AS329" i="48"/>
  <c r="AR329" i="48"/>
  <c r="AQ329" i="48"/>
  <c r="AP329" i="48"/>
  <c r="AO329" i="48"/>
  <c r="AN329" i="48"/>
  <c r="AM329" i="48"/>
  <c r="DL329" i="48" s="1"/>
  <c r="AL329" i="48"/>
  <c r="AK329" i="48"/>
  <c r="AJ329" i="48"/>
  <c r="AI329" i="48"/>
  <c r="DB329" i="48" s="1"/>
  <c r="AH329" i="48"/>
  <c r="AG329" i="48"/>
  <c r="AF329" i="48"/>
  <c r="AE329" i="48"/>
  <c r="AD329" i="48"/>
  <c r="AC329" i="48"/>
  <c r="AB329" i="48"/>
  <c r="AA329" i="48"/>
  <c r="Z329" i="48"/>
  <c r="CR329" i="48" s="1"/>
  <c r="Y329" i="48"/>
  <c r="X329" i="48"/>
  <c r="W329" i="48"/>
  <c r="V329" i="48"/>
  <c r="U329" i="48"/>
  <c r="T329" i="48"/>
  <c r="S329" i="48"/>
  <c r="R329" i="48"/>
  <c r="Q329" i="48"/>
  <c r="P329" i="48"/>
  <c r="N329" i="48"/>
  <c r="M329" i="48"/>
  <c r="L329" i="48"/>
  <c r="K329" i="48"/>
  <c r="J329" i="48"/>
  <c r="I329" i="48"/>
  <c r="F329" i="48"/>
  <c r="E329" i="48"/>
  <c r="D329" i="48"/>
  <c r="C329" i="48"/>
  <c r="B329" i="48"/>
  <c r="A329" i="48"/>
  <c r="BT328" i="48"/>
  <c r="BS328" i="48"/>
  <c r="BR328" i="48"/>
  <c r="BQ328" i="48"/>
  <c r="BP328" i="48"/>
  <c r="BO328" i="48"/>
  <c r="BN328" i="48"/>
  <c r="BL328" i="48"/>
  <c r="BK328" i="48"/>
  <c r="BJ328" i="48"/>
  <c r="BI328" i="48"/>
  <c r="BH328" i="48"/>
  <c r="BG328" i="48"/>
  <c r="BF328" i="48"/>
  <c r="BE328" i="48"/>
  <c r="BD328" i="48"/>
  <c r="BC328" i="48"/>
  <c r="BB328" i="48"/>
  <c r="BA328" i="48"/>
  <c r="AZ328" i="48"/>
  <c r="AY328" i="48"/>
  <c r="AX328" i="48"/>
  <c r="AW328" i="48"/>
  <c r="AV328" i="48"/>
  <c r="AU328" i="48"/>
  <c r="AT328" i="48"/>
  <c r="AS328" i="48"/>
  <c r="AR328" i="48"/>
  <c r="AQ328" i="48"/>
  <c r="AP328" i="48"/>
  <c r="AO328" i="48"/>
  <c r="AN328" i="48"/>
  <c r="AM328" i="48"/>
  <c r="DL328" i="48" s="1"/>
  <c r="AL328" i="48"/>
  <c r="AK328" i="48"/>
  <c r="AJ328" i="48"/>
  <c r="AI328" i="48"/>
  <c r="AH328" i="48"/>
  <c r="AG328" i="48"/>
  <c r="AF328" i="48"/>
  <c r="AE328" i="48"/>
  <c r="AD328" i="48"/>
  <c r="AC328" i="48"/>
  <c r="AB328" i="48"/>
  <c r="AA328" i="48"/>
  <c r="Z328" i="48"/>
  <c r="CR328" i="48" s="1"/>
  <c r="Y328" i="48"/>
  <c r="X328" i="48"/>
  <c r="W328" i="48"/>
  <c r="V328" i="48"/>
  <c r="U328" i="48"/>
  <c r="T328" i="48"/>
  <c r="S328" i="48"/>
  <c r="R328" i="48"/>
  <c r="Q328" i="48"/>
  <c r="P328" i="48"/>
  <c r="O328" i="48"/>
  <c r="N328" i="48"/>
  <c r="M328" i="48"/>
  <c r="L328" i="48"/>
  <c r="K328" i="48"/>
  <c r="J328" i="48"/>
  <c r="I328" i="48"/>
  <c r="F328" i="48"/>
  <c r="E328" i="48"/>
  <c r="D328" i="48"/>
  <c r="C328" i="48"/>
  <c r="B328" i="48"/>
  <c r="A328" i="48"/>
  <c r="DM328" i="48" s="1"/>
  <c r="BT327" i="48"/>
  <c r="BS327" i="48"/>
  <c r="BR327" i="48"/>
  <c r="BQ327" i="48"/>
  <c r="BP327" i="48"/>
  <c r="BO327" i="48"/>
  <c r="BN327" i="48"/>
  <c r="BL327" i="48"/>
  <c r="BK327" i="48"/>
  <c r="BJ327" i="48"/>
  <c r="BI327" i="48"/>
  <c r="BH327" i="48"/>
  <c r="BG327" i="48"/>
  <c r="BF327" i="48"/>
  <c r="BE327" i="48"/>
  <c r="BD327" i="48"/>
  <c r="BC327" i="48"/>
  <c r="BB327" i="48"/>
  <c r="BA327" i="48"/>
  <c r="AZ327" i="48"/>
  <c r="AY327" i="48"/>
  <c r="AX327" i="48"/>
  <c r="AW327" i="48"/>
  <c r="AV327" i="48"/>
  <c r="AU327" i="48"/>
  <c r="AT327" i="48"/>
  <c r="AS327" i="48"/>
  <c r="AR327" i="48"/>
  <c r="AQ327" i="48"/>
  <c r="AP327" i="48"/>
  <c r="AO327" i="48"/>
  <c r="AN327" i="48"/>
  <c r="AM327" i="48"/>
  <c r="DL327" i="48" s="1"/>
  <c r="AL327" i="48"/>
  <c r="AK327" i="48"/>
  <c r="AJ327" i="48"/>
  <c r="AI327" i="48"/>
  <c r="DB327" i="48" s="1"/>
  <c r="AH327" i="48"/>
  <c r="AG327" i="48"/>
  <c r="AF327" i="48"/>
  <c r="AE327" i="48"/>
  <c r="AD327" i="48"/>
  <c r="AC327" i="48"/>
  <c r="AB327" i="48"/>
  <c r="AA327" i="48"/>
  <c r="Z327" i="48"/>
  <c r="CR327" i="48" s="1"/>
  <c r="Y327" i="48"/>
  <c r="X327" i="48"/>
  <c r="W327" i="48"/>
  <c r="V327" i="48"/>
  <c r="U327" i="48"/>
  <c r="T327" i="48"/>
  <c r="S327" i="48"/>
  <c r="R327" i="48"/>
  <c r="Q327" i="48"/>
  <c r="P327" i="48"/>
  <c r="O327" i="48"/>
  <c r="N327" i="48"/>
  <c r="M327" i="48"/>
  <c r="L327" i="48"/>
  <c r="K327" i="48"/>
  <c r="J327" i="48"/>
  <c r="CL327" i="48" s="1"/>
  <c r="I327" i="48"/>
  <c r="F327" i="48"/>
  <c r="E327" i="48"/>
  <c r="D327" i="48"/>
  <c r="C327" i="48"/>
  <c r="B327" i="48"/>
  <c r="A327" i="48"/>
  <c r="DM327" i="48" s="1"/>
  <c r="BT326" i="48"/>
  <c r="BS326" i="48"/>
  <c r="BR326" i="48"/>
  <c r="BQ326" i="48"/>
  <c r="BP326" i="48"/>
  <c r="BO326" i="48"/>
  <c r="BN326" i="48"/>
  <c r="BL326" i="48"/>
  <c r="BK326" i="48"/>
  <c r="BJ326" i="48"/>
  <c r="BI326" i="48"/>
  <c r="BH326" i="48"/>
  <c r="BG326" i="48"/>
  <c r="BF326" i="48"/>
  <c r="BE326" i="48"/>
  <c r="BD326" i="48"/>
  <c r="BC326" i="48"/>
  <c r="BB326" i="48"/>
  <c r="BA326" i="48"/>
  <c r="AZ326" i="48"/>
  <c r="AY326" i="48"/>
  <c r="AX326" i="48"/>
  <c r="AW326" i="48"/>
  <c r="AV326" i="48"/>
  <c r="AU326" i="48"/>
  <c r="AT326" i="48"/>
  <c r="AS326" i="48"/>
  <c r="AR326" i="48"/>
  <c r="AQ326" i="48"/>
  <c r="AP326" i="48"/>
  <c r="AO326" i="48"/>
  <c r="AN326" i="48"/>
  <c r="AM326" i="48"/>
  <c r="DL326" i="48" s="1"/>
  <c r="AL326" i="48"/>
  <c r="AK326" i="48"/>
  <c r="AJ326" i="48"/>
  <c r="AI326" i="48"/>
  <c r="DB326" i="48" s="1"/>
  <c r="AH326" i="48"/>
  <c r="AG326" i="48"/>
  <c r="AF326" i="48"/>
  <c r="AE326" i="48"/>
  <c r="AD326" i="48"/>
  <c r="AC326" i="48"/>
  <c r="AB326" i="48"/>
  <c r="AA326" i="48"/>
  <c r="Z326" i="48"/>
  <c r="CR326" i="48" s="1"/>
  <c r="Y326" i="48"/>
  <c r="X326" i="48"/>
  <c r="W326" i="48"/>
  <c r="V326" i="48"/>
  <c r="U326" i="48"/>
  <c r="T326" i="48"/>
  <c r="S326" i="48"/>
  <c r="R326" i="48"/>
  <c r="Q326" i="48"/>
  <c r="P326" i="48"/>
  <c r="O326" i="48"/>
  <c r="N326" i="48"/>
  <c r="M326" i="48"/>
  <c r="L326" i="48"/>
  <c r="K326" i="48"/>
  <c r="J326" i="48"/>
  <c r="CL326" i="48" s="1"/>
  <c r="I326" i="48"/>
  <c r="F326" i="48"/>
  <c r="E326" i="48"/>
  <c r="D326" i="48"/>
  <c r="C326" i="48"/>
  <c r="B326" i="48"/>
  <c r="A326" i="48"/>
  <c r="DM326" i="48" s="1"/>
  <c r="BT325" i="48"/>
  <c r="BS325" i="48"/>
  <c r="BR325" i="48"/>
  <c r="BQ325" i="48"/>
  <c r="BP325" i="48"/>
  <c r="BO325" i="48"/>
  <c r="BN325" i="48"/>
  <c r="BL325" i="48"/>
  <c r="BK325" i="48"/>
  <c r="BJ325" i="48"/>
  <c r="BI325" i="48"/>
  <c r="BH325" i="48"/>
  <c r="BG325" i="48"/>
  <c r="BF325" i="48"/>
  <c r="BE325" i="48"/>
  <c r="BD325" i="48"/>
  <c r="BC325" i="48"/>
  <c r="BB325" i="48"/>
  <c r="BA325" i="48"/>
  <c r="AZ325" i="48"/>
  <c r="AY325" i="48"/>
  <c r="AX325" i="48"/>
  <c r="AW325" i="48"/>
  <c r="AV325" i="48"/>
  <c r="AU325" i="48"/>
  <c r="AT325" i="48"/>
  <c r="AS325" i="48"/>
  <c r="AR325" i="48"/>
  <c r="AQ325" i="48"/>
  <c r="AP325" i="48"/>
  <c r="AO325" i="48"/>
  <c r="AN325" i="48"/>
  <c r="AM325" i="48"/>
  <c r="DL325" i="48" s="1"/>
  <c r="AL325" i="48"/>
  <c r="AK325" i="48"/>
  <c r="AJ325" i="48"/>
  <c r="AI325" i="48"/>
  <c r="CZ325" i="48" s="1"/>
  <c r="EI325" i="48" s="1"/>
  <c r="AH325" i="48"/>
  <c r="AG325" i="48"/>
  <c r="AF325" i="48"/>
  <c r="AE325" i="48"/>
  <c r="AD325" i="48"/>
  <c r="AC325" i="48"/>
  <c r="AB325" i="48"/>
  <c r="AA325" i="48"/>
  <c r="Z325" i="48"/>
  <c r="CR325" i="48" s="1"/>
  <c r="Y325" i="48"/>
  <c r="X325" i="48"/>
  <c r="W325" i="48"/>
  <c r="V325" i="48"/>
  <c r="U325" i="48"/>
  <c r="T325" i="48"/>
  <c r="S325" i="48"/>
  <c r="R325" i="48"/>
  <c r="Q325" i="48"/>
  <c r="P325" i="48"/>
  <c r="O325" i="48"/>
  <c r="N325" i="48"/>
  <c r="M325" i="48"/>
  <c r="L325" i="48"/>
  <c r="K325" i="48"/>
  <c r="J325" i="48"/>
  <c r="I325" i="48"/>
  <c r="F325" i="48"/>
  <c r="E325" i="48"/>
  <c r="D325" i="48"/>
  <c r="C325" i="48"/>
  <c r="B325" i="48"/>
  <c r="A325" i="48"/>
  <c r="DM325" i="48" s="1"/>
  <c r="BT324" i="48"/>
  <c r="BS324" i="48"/>
  <c r="BR324" i="48"/>
  <c r="BQ324" i="48"/>
  <c r="BP324" i="48"/>
  <c r="BO324" i="48"/>
  <c r="BN324" i="48"/>
  <c r="BL324" i="48"/>
  <c r="BK324" i="48"/>
  <c r="BJ324" i="48"/>
  <c r="BI324" i="48"/>
  <c r="BH324" i="48"/>
  <c r="BG324" i="48"/>
  <c r="BF324" i="48"/>
  <c r="BE324" i="48"/>
  <c r="BD324" i="48"/>
  <c r="BC324" i="48"/>
  <c r="BB324" i="48"/>
  <c r="BA324" i="48"/>
  <c r="AZ324" i="48"/>
  <c r="AY324" i="48"/>
  <c r="AX324" i="48"/>
  <c r="AW324" i="48"/>
  <c r="AV324" i="48"/>
  <c r="AU324" i="48"/>
  <c r="AT324" i="48"/>
  <c r="AS324" i="48"/>
  <c r="AR324" i="48"/>
  <c r="AQ324" i="48"/>
  <c r="AP324" i="48"/>
  <c r="AO324" i="48"/>
  <c r="AN324" i="48"/>
  <c r="AM324" i="48"/>
  <c r="AL324" i="48"/>
  <c r="AK324" i="48"/>
  <c r="AJ324" i="48"/>
  <c r="AI324" i="48"/>
  <c r="AH324" i="48"/>
  <c r="AG324" i="48"/>
  <c r="AF324" i="48"/>
  <c r="AE324" i="48"/>
  <c r="AD324" i="48"/>
  <c r="AC324" i="48"/>
  <c r="AB324" i="48"/>
  <c r="AA324" i="48"/>
  <c r="Z324" i="48"/>
  <c r="CR324" i="48" s="1"/>
  <c r="Y324" i="48"/>
  <c r="X324" i="48"/>
  <c r="W324" i="48"/>
  <c r="V324" i="48"/>
  <c r="U324" i="48"/>
  <c r="T324" i="48"/>
  <c r="S324" i="48"/>
  <c r="R324" i="48"/>
  <c r="Q324" i="48"/>
  <c r="P324" i="48"/>
  <c r="O324" i="48"/>
  <c r="N324" i="48"/>
  <c r="M324" i="48"/>
  <c r="L324" i="48"/>
  <c r="K324" i="48"/>
  <c r="J324" i="48"/>
  <c r="I324" i="48"/>
  <c r="F324" i="48"/>
  <c r="E324" i="48"/>
  <c r="D324" i="48"/>
  <c r="C324" i="48"/>
  <c r="B324" i="48"/>
  <c r="A324" i="48"/>
  <c r="DM324" i="48" s="1"/>
  <c r="BT323" i="48"/>
  <c r="BS323" i="48"/>
  <c r="BR323" i="48"/>
  <c r="BQ323" i="48"/>
  <c r="BP323" i="48"/>
  <c r="BO323" i="48"/>
  <c r="BN323" i="48"/>
  <c r="BL323" i="48"/>
  <c r="BK323" i="48"/>
  <c r="BJ323" i="48"/>
  <c r="BI323" i="48"/>
  <c r="BH323" i="48"/>
  <c r="BG323" i="48"/>
  <c r="BF323" i="48"/>
  <c r="BE323" i="48"/>
  <c r="BD323" i="48"/>
  <c r="BC323" i="48"/>
  <c r="BB323" i="48"/>
  <c r="BA323" i="48"/>
  <c r="AZ323" i="48"/>
  <c r="AY323" i="48"/>
  <c r="AX323" i="48"/>
  <c r="AW323" i="48"/>
  <c r="AV323" i="48"/>
  <c r="AU323" i="48"/>
  <c r="AT323" i="48"/>
  <c r="AS323" i="48"/>
  <c r="AR323" i="48"/>
  <c r="AQ323" i="48"/>
  <c r="AP323" i="48"/>
  <c r="AO323" i="48"/>
  <c r="AN323" i="48"/>
  <c r="AM323" i="48"/>
  <c r="DL323" i="48" s="1"/>
  <c r="AL323" i="48"/>
  <c r="AK323" i="48"/>
  <c r="AJ323" i="48"/>
  <c r="AI323" i="48"/>
  <c r="CZ323" i="48" s="1"/>
  <c r="EI323" i="48" s="1"/>
  <c r="AH323" i="48"/>
  <c r="AG323" i="48"/>
  <c r="AF323" i="48"/>
  <c r="AE323" i="48"/>
  <c r="AD323" i="48"/>
  <c r="AC323" i="48"/>
  <c r="AB323" i="48"/>
  <c r="AA323" i="48"/>
  <c r="Z323" i="48"/>
  <c r="CR323" i="48" s="1"/>
  <c r="Y323" i="48"/>
  <c r="X323" i="48"/>
  <c r="W323" i="48"/>
  <c r="V323" i="48"/>
  <c r="U323" i="48"/>
  <c r="T323" i="48"/>
  <c r="S323" i="48"/>
  <c r="R323" i="48"/>
  <c r="Q323" i="48"/>
  <c r="P323" i="48"/>
  <c r="O323" i="48"/>
  <c r="N323" i="48"/>
  <c r="M323" i="48"/>
  <c r="L323" i="48"/>
  <c r="K323" i="48"/>
  <c r="J323" i="48"/>
  <c r="DF323" i="48" s="1"/>
  <c r="I323" i="48"/>
  <c r="F323" i="48"/>
  <c r="E323" i="48"/>
  <c r="D323" i="48"/>
  <c r="C323" i="48"/>
  <c r="B323" i="48"/>
  <c r="A323" i="48"/>
  <c r="DM323" i="48" s="1"/>
  <c r="BT322" i="48"/>
  <c r="BS322" i="48"/>
  <c r="BR322" i="48"/>
  <c r="BQ322" i="48"/>
  <c r="BP322" i="48"/>
  <c r="BO322" i="48"/>
  <c r="BN322" i="48"/>
  <c r="BL322" i="48"/>
  <c r="BK322" i="48"/>
  <c r="BJ322" i="48"/>
  <c r="BI322" i="48"/>
  <c r="BH322" i="48"/>
  <c r="BG322" i="48"/>
  <c r="BF322" i="48"/>
  <c r="BE322" i="48"/>
  <c r="BD322" i="48"/>
  <c r="BC322" i="48"/>
  <c r="BB322" i="48"/>
  <c r="BA322" i="48"/>
  <c r="AZ322" i="48"/>
  <c r="AY322" i="48"/>
  <c r="AX322" i="48"/>
  <c r="AW322" i="48"/>
  <c r="AV322" i="48"/>
  <c r="AU322" i="48"/>
  <c r="AT322" i="48"/>
  <c r="AS322" i="48"/>
  <c r="AR322" i="48"/>
  <c r="AQ322" i="48"/>
  <c r="AP322" i="48"/>
  <c r="AO322" i="48"/>
  <c r="AN322" i="48"/>
  <c r="AM322" i="48"/>
  <c r="AL322" i="48"/>
  <c r="AK322" i="48"/>
  <c r="AJ322" i="48"/>
  <c r="AI322" i="48"/>
  <c r="AH322" i="48"/>
  <c r="AG322" i="48"/>
  <c r="AF322" i="48"/>
  <c r="AE322" i="48"/>
  <c r="AD322" i="48"/>
  <c r="AC322" i="48"/>
  <c r="AB322" i="48"/>
  <c r="AA322" i="48"/>
  <c r="Z322" i="48"/>
  <c r="CR322" i="48" s="1"/>
  <c r="Y322" i="48"/>
  <c r="X322" i="48"/>
  <c r="W322" i="48"/>
  <c r="V322" i="48"/>
  <c r="U322" i="48"/>
  <c r="T322" i="48"/>
  <c r="S322" i="48"/>
  <c r="R322" i="48"/>
  <c r="Q322" i="48"/>
  <c r="P322" i="48"/>
  <c r="O322" i="48"/>
  <c r="N322" i="48"/>
  <c r="M322" i="48"/>
  <c r="L322" i="48"/>
  <c r="K322" i="48"/>
  <c r="J322" i="48"/>
  <c r="I322" i="48"/>
  <c r="F322" i="48"/>
  <c r="E322" i="48"/>
  <c r="D322" i="48"/>
  <c r="C322" i="48"/>
  <c r="B322" i="48"/>
  <c r="A322" i="48"/>
  <c r="DM322" i="48" s="1"/>
  <c r="BT321" i="48"/>
  <c r="BS321" i="48"/>
  <c r="BR321" i="48"/>
  <c r="BQ321" i="48"/>
  <c r="BP321" i="48"/>
  <c r="BO321" i="48"/>
  <c r="BN321" i="48"/>
  <c r="BL321" i="48"/>
  <c r="BK321" i="48"/>
  <c r="BJ321" i="48"/>
  <c r="BI321" i="48"/>
  <c r="BH321" i="48"/>
  <c r="BG321" i="48"/>
  <c r="BF321" i="48"/>
  <c r="BE321" i="48"/>
  <c r="BD321" i="48"/>
  <c r="BC321" i="48"/>
  <c r="BB321" i="48"/>
  <c r="BA321" i="48"/>
  <c r="AZ321" i="48"/>
  <c r="AY321" i="48"/>
  <c r="AX321" i="48"/>
  <c r="AW321" i="48"/>
  <c r="AV321" i="48"/>
  <c r="AU321" i="48"/>
  <c r="AT321" i="48"/>
  <c r="AS321" i="48"/>
  <c r="AR321" i="48"/>
  <c r="AQ321" i="48"/>
  <c r="AP321" i="48"/>
  <c r="AO321" i="48"/>
  <c r="AN321" i="48"/>
  <c r="AM321" i="48"/>
  <c r="DL321" i="48" s="1"/>
  <c r="AL321" i="48"/>
  <c r="AK321" i="48"/>
  <c r="AJ321" i="48"/>
  <c r="AI321" i="48"/>
  <c r="DB321" i="48" s="1"/>
  <c r="AH321" i="48"/>
  <c r="AG321" i="48"/>
  <c r="AF321" i="48"/>
  <c r="AE321" i="48"/>
  <c r="AD321" i="48"/>
  <c r="AC321" i="48"/>
  <c r="AB321" i="48"/>
  <c r="AA321" i="48"/>
  <c r="Z321" i="48"/>
  <c r="CR321" i="48" s="1"/>
  <c r="Y321" i="48"/>
  <c r="X321" i="48"/>
  <c r="W321" i="48"/>
  <c r="V321" i="48"/>
  <c r="U321" i="48"/>
  <c r="T321" i="48"/>
  <c r="S321" i="48"/>
  <c r="R321" i="48"/>
  <c r="Q321" i="48"/>
  <c r="O321" i="48"/>
  <c r="N321" i="48"/>
  <c r="M321" i="48"/>
  <c r="L321" i="48"/>
  <c r="K321" i="48"/>
  <c r="J321" i="48"/>
  <c r="I321" i="48"/>
  <c r="F321" i="48"/>
  <c r="E321" i="48"/>
  <c r="D321" i="48"/>
  <c r="C321" i="48"/>
  <c r="B321" i="48"/>
  <c r="A321" i="48"/>
  <c r="DM321" i="48" s="1"/>
  <c r="BT320" i="48"/>
  <c r="BS320" i="48"/>
  <c r="BR320" i="48"/>
  <c r="BQ320" i="48"/>
  <c r="BP320" i="48"/>
  <c r="BO320" i="48"/>
  <c r="BN320" i="48"/>
  <c r="BL320" i="48"/>
  <c r="BK320" i="48"/>
  <c r="BJ320" i="48"/>
  <c r="BI320" i="48"/>
  <c r="BH320" i="48"/>
  <c r="BG320" i="48"/>
  <c r="BF320" i="48"/>
  <c r="BE320" i="48"/>
  <c r="BD320" i="48"/>
  <c r="BC320" i="48"/>
  <c r="BB320" i="48"/>
  <c r="BA320" i="48"/>
  <c r="AZ320" i="48"/>
  <c r="AY320" i="48"/>
  <c r="AX320" i="48"/>
  <c r="AW320" i="48"/>
  <c r="AV320" i="48"/>
  <c r="AU320" i="48"/>
  <c r="AT320" i="48"/>
  <c r="AS320" i="48"/>
  <c r="AR320" i="48"/>
  <c r="AQ320" i="48"/>
  <c r="AP320" i="48"/>
  <c r="AO320" i="48"/>
  <c r="AN320" i="48"/>
  <c r="AM320" i="48"/>
  <c r="DL320" i="48" s="1"/>
  <c r="AL320" i="48"/>
  <c r="AK320" i="48"/>
  <c r="AJ320" i="48"/>
  <c r="AI320" i="48"/>
  <c r="DB320" i="48" s="1"/>
  <c r="AH320" i="48"/>
  <c r="AG320" i="48"/>
  <c r="AF320" i="48"/>
  <c r="AE320" i="48"/>
  <c r="AD320" i="48"/>
  <c r="AC320" i="48"/>
  <c r="AB320" i="48"/>
  <c r="AA320" i="48"/>
  <c r="Z320" i="48"/>
  <c r="CR320" i="48" s="1"/>
  <c r="Y320" i="48"/>
  <c r="X320" i="48"/>
  <c r="W320" i="48"/>
  <c r="V320" i="48"/>
  <c r="U320" i="48"/>
  <c r="T320" i="48"/>
  <c r="S320" i="48"/>
  <c r="R320" i="48"/>
  <c r="Q320" i="48"/>
  <c r="P320" i="48"/>
  <c r="O320" i="48"/>
  <c r="N320" i="48"/>
  <c r="M320" i="48"/>
  <c r="L320" i="48"/>
  <c r="K320" i="48"/>
  <c r="J320" i="48"/>
  <c r="DF320" i="48" s="1"/>
  <c r="I320" i="48"/>
  <c r="F320" i="48"/>
  <c r="E320" i="48"/>
  <c r="D320" i="48"/>
  <c r="C320" i="48"/>
  <c r="B320" i="48"/>
  <c r="A320" i="48"/>
  <c r="DM320" i="48" s="1"/>
  <c r="BT319" i="48"/>
  <c r="BS319" i="48"/>
  <c r="BR319" i="48"/>
  <c r="BQ319" i="48"/>
  <c r="BP319" i="48"/>
  <c r="BO319" i="48"/>
  <c r="BN319" i="48"/>
  <c r="BL319" i="48"/>
  <c r="BK319" i="48"/>
  <c r="BJ319" i="48"/>
  <c r="BI319" i="48"/>
  <c r="BH319" i="48"/>
  <c r="BG319" i="48"/>
  <c r="BF319" i="48"/>
  <c r="BE319" i="48"/>
  <c r="BD319" i="48"/>
  <c r="BC319" i="48"/>
  <c r="BB319" i="48"/>
  <c r="BA319" i="48"/>
  <c r="AZ319" i="48"/>
  <c r="AY319" i="48"/>
  <c r="AX319" i="48"/>
  <c r="AW319" i="48"/>
  <c r="AV319" i="48"/>
  <c r="AU319" i="48"/>
  <c r="AT319" i="48"/>
  <c r="AS319" i="48"/>
  <c r="AR319" i="48"/>
  <c r="AQ319" i="48"/>
  <c r="AP319" i="48"/>
  <c r="AO319" i="48"/>
  <c r="AN319" i="48"/>
  <c r="AM319" i="48"/>
  <c r="DL319" i="48" s="1"/>
  <c r="AL319" i="48"/>
  <c r="AK319" i="48"/>
  <c r="AJ319" i="48"/>
  <c r="AI319" i="48"/>
  <c r="AH319" i="48"/>
  <c r="AG319" i="48"/>
  <c r="AF319" i="48"/>
  <c r="AE319" i="48"/>
  <c r="AD319" i="48"/>
  <c r="AC319" i="48"/>
  <c r="AB319" i="48"/>
  <c r="AA319" i="48"/>
  <c r="Z319" i="48"/>
  <c r="CR319" i="48" s="1"/>
  <c r="Y319" i="48"/>
  <c r="X319" i="48"/>
  <c r="W319" i="48"/>
  <c r="V319" i="48"/>
  <c r="U319" i="48"/>
  <c r="T319" i="48"/>
  <c r="S319" i="48"/>
  <c r="R319" i="48"/>
  <c r="Q319" i="48"/>
  <c r="P319" i="48"/>
  <c r="O319" i="48"/>
  <c r="N319" i="48"/>
  <c r="M319" i="48"/>
  <c r="L319" i="48"/>
  <c r="K319" i="48"/>
  <c r="J319" i="48"/>
  <c r="I319" i="48"/>
  <c r="F319" i="48"/>
  <c r="E319" i="48"/>
  <c r="D319" i="48"/>
  <c r="C319" i="48"/>
  <c r="B319" i="48"/>
  <c r="A319" i="48"/>
  <c r="DM319" i="48" s="1"/>
  <c r="BT318" i="48"/>
  <c r="BS318" i="48"/>
  <c r="BR318" i="48"/>
  <c r="BQ318" i="48"/>
  <c r="BP318" i="48"/>
  <c r="BO318" i="48"/>
  <c r="BN318" i="48"/>
  <c r="BL318" i="48"/>
  <c r="BK318" i="48"/>
  <c r="BJ318" i="48"/>
  <c r="BI318" i="48"/>
  <c r="BH318" i="48"/>
  <c r="BG318" i="48"/>
  <c r="BF318" i="48"/>
  <c r="BE318" i="48"/>
  <c r="BD318" i="48"/>
  <c r="BC318" i="48"/>
  <c r="BB318" i="48"/>
  <c r="BA318" i="48"/>
  <c r="AZ318" i="48"/>
  <c r="AY318" i="48"/>
  <c r="AX318" i="48"/>
  <c r="AW318" i="48"/>
  <c r="AV318" i="48"/>
  <c r="AU318" i="48"/>
  <c r="AT318" i="48"/>
  <c r="AS318" i="48"/>
  <c r="AR318" i="48"/>
  <c r="AQ318" i="48"/>
  <c r="AP318" i="48"/>
  <c r="AO318" i="48"/>
  <c r="AN318" i="48"/>
  <c r="AM318" i="48"/>
  <c r="AL318" i="48"/>
  <c r="AK318" i="48"/>
  <c r="AJ318" i="48"/>
  <c r="AI318" i="48"/>
  <c r="AH318" i="48"/>
  <c r="AG318" i="48"/>
  <c r="AF318" i="48"/>
  <c r="AE318" i="48"/>
  <c r="AD318" i="48"/>
  <c r="AC318" i="48"/>
  <c r="AB318" i="48"/>
  <c r="AA318" i="48"/>
  <c r="Z318" i="48"/>
  <c r="CR318" i="48" s="1"/>
  <c r="Y318" i="48"/>
  <c r="X318" i="48"/>
  <c r="W318" i="48"/>
  <c r="V318" i="48"/>
  <c r="U318" i="48"/>
  <c r="T318" i="48"/>
  <c r="S318" i="48"/>
  <c r="R318" i="48"/>
  <c r="Q318" i="48"/>
  <c r="P318" i="48"/>
  <c r="O318" i="48"/>
  <c r="N318" i="48"/>
  <c r="M318" i="48"/>
  <c r="L318" i="48"/>
  <c r="K318" i="48"/>
  <c r="J318" i="48"/>
  <c r="CL318" i="48" s="1"/>
  <c r="I318" i="48"/>
  <c r="F318" i="48"/>
  <c r="E318" i="48"/>
  <c r="D318" i="48"/>
  <c r="C318" i="48"/>
  <c r="B318" i="48"/>
  <c r="A318" i="48"/>
  <c r="DM318" i="48" s="1"/>
  <c r="BT317" i="48"/>
  <c r="BS317" i="48"/>
  <c r="BR317" i="48"/>
  <c r="BQ317" i="48"/>
  <c r="BP317" i="48"/>
  <c r="BO317" i="48"/>
  <c r="BN317" i="48"/>
  <c r="BL317" i="48"/>
  <c r="BK317" i="48"/>
  <c r="BJ317" i="48"/>
  <c r="BI317" i="48"/>
  <c r="BH317" i="48"/>
  <c r="BG317" i="48"/>
  <c r="BF317" i="48"/>
  <c r="BE317" i="48"/>
  <c r="BD317" i="48"/>
  <c r="BC317" i="48"/>
  <c r="BB317" i="48"/>
  <c r="BA317" i="48"/>
  <c r="AZ317" i="48"/>
  <c r="AY317" i="48"/>
  <c r="AX317" i="48"/>
  <c r="AW317" i="48"/>
  <c r="AV317" i="48"/>
  <c r="AU317" i="48"/>
  <c r="AT317" i="48"/>
  <c r="AS317" i="48"/>
  <c r="AR317" i="48"/>
  <c r="AQ317" i="48"/>
  <c r="AP317" i="48"/>
  <c r="AO317" i="48"/>
  <c r="AN317" i="48"/>
  <c r="AM317" i="48"/>
  <c r="DL317" i="48" s="1"/>
  <c r="AL317" i="48"/>
  <c r="AK317" i="48"/>
  <c r="AJ317" i="48"/>
  <c r="AI317" i="48"/>
  <c r="CZ317" i="48" s="1"/>
  <c r="EI317" i="48" s="1"/>
  <c r="AH317" i="48"/>
  <c r="AG317" i="48"/>
  <c r="AF317" i="48"/>
  <c r="AE317" i="48"/>
  <c r="AD317" i="48"/>
  <c r="AC317" i="48"/>
  <c r="AB317" i="48"/>
  <c r="AA317" i="48"/>
  <c r="Z317" i="48"/>
  <c r="CR317" i="48" s="1"/>
  <c r="Y317" i="48"/>
  <c r="X317" i="48"/>
  <c r="W317" i="48"/>
  <c r="V317" i="48"/>
  <c r="U317" i="48"/>
  <c r="T317" i="48"/>
  <c r="S317" i="48"/>
  <c r="R317" i="48"/>
  <c r="Q317" i="48"/>
  <c r="P317" i="48"/>
  <c r="N317" i="48"/>
  <c r="M317" i="48"/>
  <c r="L317" i="48"/>
  <c r="K317" i="48"/>
  <c r="J317" i="48"/>
  <c r="DF317" i="48" s="1"/>
  <c r="I317" i="48"/>
  <c r="F317" i="48"/>
  <c r="E317" i="48"/>
  <c r="D317" i="48"/>
  <c r="C317" i="48"/>
  <c r="B317" i="48"/>
  <c r="A317" i="48"/>
  <c r="BT316" i="48"/>
  <c r="BS316" i="48"/>
  <c r="BR316" i="48"/>
  <c r="BQ316" i="48"/>
  <c r="BP316" i="48"/>
  <c r="BO316" i="48"/>
  <c r="BN316" i="48"/>
  <c r="BL316" i="48"/>
  <c r="BK316" i="48"/>
  <c r="BJ316" i="48"/>
  <c r="BI316" i="48"/>
  <c r="BH316" i="48"/>
  <c r="BG316" i="48"/>
  <c r="BF316" i="48"/>
  <c r="BE316" i="48"/>
  <c r="BD316" i="48"/>
  <c r="BC316" i="48"/>
  <c r="BB316" i="48"/>
  <c r="BA316" i="48"/>
  <c r="AZ316" i="48"/>
  <c r="AY316" i="48"/>
  <c r="AX316" i="48"/>
  <c r="AW316" i="48"/>
  <c r="AV316" i="48"/>
  <c r="AU316" i="48"/>
  <c r="AT316" i="48"/>
  <c r="AS316" i="48"/>
  <c r="AR316" i="48"/>
  <c r="AQ316" i="48"/>
  <c r="AP316" i="48"/>
  <c r="AO316" i="48"/>
  <c r="AN316" i="48"/>
  <c r="AM316" i="48"/>
  <c r="DL316" i="48" s="1"/>
  <c r="AL316" i="48"/>
  <c r="AK316" i="48"/>
  <c r="AJ316" i="48"/>
  <c r="AI316" i="48"/>
  <c r="DB316" i="48" s="1"/>
  <c r="AH316" i="48"/>
  <c r="AG316" i="48"/>
  <c r="AF316" i="48"/>
  <c r="AE316" i="48"/>
  <c r="AD316" i="48"/>
  <c r="AC316" i="48"/>
  <c r="AB316" i="48"/>
  <c r="AA316" i="48"/>
  <c r="Z316" i="48"/>
  <c r="CR316" i="48" s="1"/>
  <c r="Y316" i="48"/>
  <c r="X316" i="48"/>
  <c r="W316" i="48"/>
  <c r="V316" i="48"/>
  <c r="U316" i="48"/>
  <c r="T316" i="48"/>
  <c r="S316" i="48"/>
  <c r="R316" i="48"/>
  <c r="Q316" i="48"/>
  <c r="P316" i="48"/>
  <c r="O316" i="48"/>
  <c r="N316" i="48"/>
  <c r="M316" i="48"/>
  <c r="L316" i="48"/>
  <c r="K316" i="48"/>
  <c r="J316" i="48"/>
  <c r="CL316" i="48" s="1"/>
  <c r="I316" i="48"/>
  <c r="F316" i="48"/>
  <c r="E316" i="48"/>
  <c r="D316" i="48"/>
  <c r="C316" i="48"/>
  <c r="B316" i="48"/>
  <c r="A316" i="48"/>
  <c r="DM316" i="48" s="1"/>
  <c r="BT315" i="48"/>
  <c r="BS315" i="48"/>
  <c r="BR315" i="48"/>
  <c r="BQ315" i="48"/>
  <c r="BP315" i="48"/>
  <c r="BO315" i="48"/>
  <c r="BN315" i="48"/>
  <c r="BL315" i="48"/>
  <c r="BK315" i="48"/>
  <c r="BJ315" i="48"/>
  <c r="BI315" i="48"/>
  <c r="BH315" i="48"/>
  <c r="BG315" i="48"/>
  <c r="BF315" i="48"/>
  <c r="BE315" i="48"/>
  <c r="BD315" i="48"/>
  <c r="BC315" i="48"/>
  <c r="BB315" i="48"/>
  <c r="BA315" i="48"/>
  <c r="AZ315" i="48"/>
  <c r="AY315" i="48"/>
  <c r="AX315" i="48"/>
  <c r="AW315" i="48"/>
  <c r="AV315" i="48"/>
  <c r="AU315" i="48"/>
  <c r="AT315" i="48"/>
  <c r="AS315" i="48"/>
  <c r="AR315" i="48"/>
  <c r="AQ315" i="48"/>
  <c r="AP315" i="48"/>
  <c r="AO315" i="48"/>
  <c r="AN315" i="48"/>
  <c r="AM315" i="48"/>
  <c r="DL315" i="48" s="1"/>
  <c r="AL315" i="48"/>
  <c r="AK315" i="48"/>
  <c r="AJ315" i="48"/>
  <c r="AI315" i="48"/>
  <c r="CZ315" i="48" s="1"/>
  <c r="EH315" i="48" s="1"/>
  <c r="AH315" i="48"/>
  <c r="AG315" i="48"/>
  <c r="AF315" i="48"/>
  <c r="AE315" i="48"/>
  <c r="AD315" i="48"/>
  <c r="AC315" i="48"/>
  <c r="AB315" i="48"/>
  <c r="AA315" i="48"/>
  <c r="Z315" i="48"/>
  <c r="CR315" i="48" s="1"/>
  <c r="Y315" i="48"/>
  <c r="X315" i="48"/>
  <c r="W315" i="48"/>
  <c r="V315" i="48"/>
  <c r="U315" i="48"/>
  <c r="T315" i="48"/>
  <c r="S315" i="48"/>
  <c r="R315" i="48"/>
  <c r="Q315" i="48"/>
  <c r="P315" i="48"/>
  <c r="O315" i="48"/>
  <c r="N315" i="48"/>
  <c r="M315" i="48"/>
  <c r="L315" i="48"/>
  <c r="K315" i="48"/>
  <c r="J315" i="48"/>
  <c r="I315" i="48"/>
  <c r="F315" i="48"/>
  <c r="E315" i="48"/>
  <c r="D315" i="48"/>
  <c r="C315" i="48"/>
  <c r="B315" i="48"/>
  <c r="A315" i="48"/>
  <c r="DM315" i="48" s="1"/>
  <c r="BT314" i="48"/>
  <c r="BS314" i="48"/>
  <c r="BR314" i="48"/>
  <c r="BQ314" i="48"/>
  <c r="BP314" i="48"/>
  <c r="BO314" i="48"/>
  <c r="BN314" i="48"/>
  <c r="BL314" i="48"/>
  <c r="BK314" i="48"/>
  <c r="BJ314" i="48"/>
  <c r="BI314" i="48"/>
  <c r="BH314" i="48"/>
  <c r="BG314" i="48"/>
  <c r="BF314" i="48"/>
  <c r="BE314" i="48"/>
  <c r="BD314" i="48"/>
  <c r="BC314" i="48"/>
  <c r="BB314" i="48"/>
  <c r="BA314" i="48"/>
  <c r="AZ314" i="48"/>
  <c r="AY314" i="48"/>
  <c r="AX314" i="48"/>
  <c r="AW314" i="48"/>
  <c r="AV314" i="48"/>
  <c r="AU314" i="48"/>
  <c r="AT314" i="48"/>
  <c r="AS314" i="48"/>
  <c r="AR314" i="48"/>
  <c r="AQ314" i="48"/>
  <c r="AP314" i="48"/>
  <c r="AO314" i="48"/>
  <c r="AN314" i="48"/>
  <c r="AM314" i="48"/>
  <c r="DL314" i="48" s="1"/>
  <c r="AL314" i="48"/>
  <c r="AK314" i="48"/>
  <c r="AJ314" i="48"/>
  <c r="AI314" i="48"/>
  <c r="CZ314" i="48" s="1"/>
  <c r="EH314" i="48" s="1"/>
  <c r="AH314" i="48"/>
  <c r="AG314" i="48"/>
  <c r="AF314" i="48"/>
  <c r="AE314" i="48"/>
  <c r="AD314" i="48"/>
  <c r="AC314" i="48"/>
  <c r="AB314" i="48"/>
  <c r="AA314" i="48"/>
  <c r="Z314" i="48"/>
  <c r="CR314" i="48" s="1"/>
  <c r="Y314" i="48"/>
  <c r="X314" i="48"/>
  <c r="W314" i="48"/>
  <c r="V314" i="48"/>
  <c r="U314" i="48"/>
  <c r="T314" i="48"/>
  <c r="S314" i="48"/>
  <c r="R314" i="48"/>
  <c r="Q314" i="48"/>
  <c r="P314" i="48"/>
  <c r="O314" i="48"/>
  <c r="N314" i="48"/>
  <c r="M314" i="48"/>
  <c r="L314" i="48"/>
  <c r="K314" i="48"/>
  <c r="J314" i="48"/>
  <c r="DF314" i="48" s="1"/>
  <c r="I314" i="48"/>
  <c r="F314" i="48"/>
  <c r="E314" i="48"/>
  <c r="D314" i="48"/>
  <c r="C314" i="48"/>
  <c r="B314" i="48"/>
  <c r="A314" i="48"/>
  <c r="DM314" i="48" s="1"/>
  <c r="BT313" i="48"/>
  <c r="BS313" i="48"/>
  <c r="BR313" i="48"/>
  <c r="BQ313" i="48"/>
  <c r="BP313" i="48"/>
  <c r="BO313" i="48"/>
  <c r="BN313" i="48"/>
  <c r="BL313" i="48"/>
  <c r="BK313" i="48"/>
  <c r="BJ313" i="48"/>
  <c r="BI313" i="48"/>
  <c r="BH313" i="48"/>
  <c r="BG313" i="48"/>
  <c r="BF313" i="48"/>
  <c r="BE313" i="48"/>
  <c r="BD313" i="48"/>
  <c r="BC313" i="48"/>
  <c r="BB313" i="48"/>
  <c r="BA313" i="48"/>
  <c r="AZ313" i="48"/>
  <c r="AY313" i="48"/>
  <c r="AX313" i="48"/>
  <c r="AW313" i="48"/>
  <c r="AV313" i="48"/>
  <c r="AU313" i="48"/>
  <c r="AT313" i="48"/>
  <c r="AS313" i="48"/>
  <c r="AR313" i="48"/>
  <c r="AQ313" i="48"/>
  <c r="AP313" i="48"/>
  <c r="AO313" i="48"/>
  <c r="AN313" i="48"/>
  <c r="AM313" i="48"/>
  <c r="AL313" i="48"/>
  <c r="AK313" i="48"/>
  <c r="AJ313" i="48"/>
  <c r="AI313" i="48"/>
  <c r="CZ313" i="48" s="1"/>
  <c r="AH313" i="48"/>
  <c r="AG313" i="48"/>
  <c r="AF313" i="48"/>
  <c r="AE313" i="48"/>
  <c r="AD313" i="48"/>
  <c r="AC313" i="48"/>
  <c r="AB313" i="48"/>
  <c r="AA313" i="48"/>
  <c r="Z313" i="48"/>
  <c r="CR313" i="48" s="1"/>
  <c r="Y313" i="48"/>
  <c r="X313" i="48"/>
  <c r="W313" i="48"/>
  <c r="V313" i="48"/>
  <c r="U313" i="48"/>
  <c r="T313" i="48"/>
  <c r="S313" i="48"/>
  <c r="R313" i="48"/>
  <c r="Q313" i="48"/>
  <c r="P313" i="48"/>
  <c r="O313" i="48"/>
  <c r="N313" i="48"/>
  <c r="M313" i="48"/>
  <c r="L313" i="48"/>
  <c r="K313" i="48"/>
  <c r="J313" i="48"/>
  <c r="I313" i="48"/>
  <c r="F313" i="48"/>
  <c r="E313" i="48"/>
  <c r="D313" i="48"/>
  <c r="C313" i="48"/>
  <c r="B313" i="48"/>
  <c r="A313" i="48"/>
  <c r="DM313" i="48" s="1"/>
  <c r="BT312" i="48"/>
  <c r="BS312" i="48"/>
  <c r="BR312" i="48"/>
  <c r="BQ312" i="48"/>
  <c r="BP312" i="48"/>
  <c r="BO312" i="48"/>
  <c r="BN312" i="48"/>
  <c r="BL312" i="48"/>
  <c r="BK312" i="48"/>
  <c r="BJ312" i="48"/>
  <c r="BI312" i="48"/>
  <c r="BH312" i="48"/>
  <c r="BG312" i="48"/>
  <c r="BF312" i="48"/>
  <c r="BE312" i="48"/>
  <c r="BD312" i="48"/>
  <c r="BC312" i="48"/>
  <c r="BB312" i="48"/>
  <c r="BA312" i="48"/>
  <c r="AZ312" i="48"/>
  <c r="AY312" i="48"/>
  <c r="AX312" i="48"/>
  <c r="AW312" i="48"/>
  <c r="AV312" i="48"/>
  <c r="AU312" i="48"/>
  <c r="AT312" i="48"/>
  <c r="AS312" i="48"/>
  <c r="AR312" i="48"/>
  <c r="AQ312" i="48"/>
  <c r="AP312" i="48"/>
  <c r="AO312" i="48"/>
  <c r="AN312" i="48"/>
  <c r="AM312" i="48"/>
  <c r="DL312" i="48" s="1"/>
  <c r="AL312" i="48"/>
  <c r="AK312" i="48"/>
  <c r="AJ312" i="48"/>
  <c r="AI312" i="48"/>
  <c r="DB312" i="48" s="1"/>
  <c r="AH312" i="48"/>
  <c r="AG312" i="48"/>
  <c r="AF312" i="48"/>
  <c r="AE312" i="48"/>
  <c r="AD312" i="48"/>
  <c r="AC312" i="48"/>
  <c r="AB312" i="48"/>
  <c r="AA312" i="48"/>
  <c r="Z312" i="48"/>
  <c r="CR312" i="48" s="1"/>
  <c r="Y312" i="48"/>
  <c r="X312" i="48"/>
  <c r="W312" i="48"/>
  <c r="V312" i="48"/>
  <c r="U312" i="48"/>
  <c r="T312" i="48"/>
  <c r="S312" i="48"/>
  <c r="R312" i="48"/>
  <c r="Q312" i="48"/>
  <c r="P312" i="48"/>
  <c r="O312" i="48"/>
  <c r="N312" i="48"/>
  <c r="M312" i="48"/>
  <c r="L312" i="48"/>
  <c r="K312" i="48"/>
  <c r="J312" i="48"/>
  <c r="DF312" i="48" s="1"/>
  <c r="I312" i="48"/>
  <c r="F312" i="48"/>
  <c r="E312" i="48"/>
  <c r="D312" i="48"/>
  <c r="C312" i="48"/>
  <c r="B312" i="48"/>
  <c r="A312" i="48"/>
  <c r="DM312" i="48" s="1"/>
  <c r="BT311" i="48"/>
  <c r="BS311" i="48"/>
  <c r="BR311" i="48"/>
  <c r="BQ311" i="48"/>
  <c r="BP311" i="48"/>
  <c r="BO311" i="48"/>
  <c r="BN311" i="48"/>
  <c r="BL311" i="48"/>
  <c r="BK311" i="48"/>
  <c r="BJ311" i="48"/>
  <c r="BI311" i="48"/>
  <c r="BH311" i="48"/>
  <c r="BG311" i="48"/>
  <c r="BF311" i="48"/>
  <c r="BE311" i="48"/>
  <c r="BD311" i="48"/>
  <c r="BC311" i="48"/>
  <c r="BB311" i="48"/>
  <c r="BA311" i="48"/>
  <c r="AZ311" i="48"/>
  <c r="AY311" i="48"/>
  <c r="AX311" i="48"/>
  <c r="AW311" i="48"/>
  <c r="AV311" i="48"/>
  <c r="AU311" i="48"/>
  <c r="AT311" i="48"/>
  <c r="AS311" i="48"/>
  <c r="AR311" i="48"/>
  <c r="AQ311" i="48"/>
  <c r="AP311" i="48"/>
  <c r="AO311" i="48"/>
  <c r="AN311" i="48"/>
  <c r="AM311" i="48"/>
  <c r="AL311" i="48"/>
  <c r="AK311" i="48"/>
  <c r="AJ311" i="48"/>
  <c r="AI311" i="48"/>
  <c r="DB311" i="48" s="1"/>
  <c r="AH311" i="48"/>
  <c r="AG311" i="48"/>
  <c r="AF311" i="48"/>
  <c r="AE311" i="48"/>
  <c r="AD311" i="48"/>
  <c r="AC311" i="48"/>
  <c r="AB311" i="48"/>
  <c r="AA311" i="48"/>
  <c r="Z311" i="48"/>
  <c r="CR311" i="48" s="1"/>
  <c r="Y311" i="48"/>
  <c r="X311" i="48"/>
  <c r="W311" i="48"/>
  <c r="V311" i="48"/>
  <c r="U311" i="48"/>
  <c r="T311" i="48"/>
  <c r="S311" i="48"/>
  <c r="R311" i="48"/>
  <c r="Q311" i="48"/>
  <c r="P311" i="48"/>
  <c r="O311" i="48"/>
  <c r="N311" i="48"/>
  <c r="M311" i="48"/>
  <c r="L311" i="48"/>
  <c r="K311" i="48"/>
  <c r="J311" i="48"/>
  <c r="CL311" i="48" s="1"/>
  <c r="I311" i="48"/>
  <c r="F311" i="48"/>
  <c r="E311" i="48"/>
  <c r="D311" i="48"/>
  <c r="C311" i="48"/>
  <c r="B311" i="48"/>
  <c r="A311" i="48"/>
  <c r="DM311" i="48" s="1"/>
  <c r="BT310" i="48"/>
  <c r="BS310" i="48"/>
  <c r="BR310" i="48"/>
  <c r="BQ310" i="48"/>
  <c r="BP310" i="48"/>
  <c r="BO310" i="48"/>
  <c r="BN310" i="48"/>
  <c r="BL310" i="48"/>
  <c r="BK310" i="48"/>
  <c r="BJ310" i="48"/>
  <c r="BI310" i="48"/>
  <c r="BH310" i="48"/>
  <c r="BG310" i="48"/>
  <c r="BF310" i="48"/>
  <c r="BE310" i="48"/>
  <c r="BD310" i="48"/>
  <c r="BC310" i="48"/>
  <c r="BB310" i="48"/>
  <c r="BA310" i="48"/>
  <c r="AZ310" i="48"/>
  <c r="AY310" i="48"/>
  <c r="AX310" i="48"/>
  <c r="AW310" i="48"/>
  <c r="AV310" i="48"/>
  <c r="AU310" i="48"/>
  <c r="AT310" i="48"/>
  <c r="AS310" i="48"/>
  <c r="AR310" i="48"/>
  <c r="AQ310" i="48"/>
  <c r="AP310" i="48"/>
  <c r="AO310" i="48"/>
  <c r="AN310" i="48"/>
  <c r="AM310" i="48"/>
  <c r="DL310" i="48" s="1"/>
  <c r="AL310" i="48"/>
  <c r="AK310" i="48"/>
  <c r="AJ310" i="48"/>
  <c r="AI310" i="48"/>
  <c r="DB310" i="48" s="1"/>
  <c r="AH310" i="48"/>
  <c r="AG310" i="48"/>
  <c r="AF310" i="48"/>
  <c r="AE310" i="48"/>
  <c r="AD310" i="48"/>
  <c r="AC310" i="48"/>
  <c r="AB310" i="48"/>
  <c r="AA310" i="48"/>
  <c r="Z310" i="48"/>
  <c r="CR310" i="48" s="1"/>
  <c r="Y310" i="48"/>
  <c r="X310" i="48"/>
  <c r="W310" i="48"/>
  <c r="V310" i="48"/>
  <c r="U310" i="48"/>
  <c r="T310" i="48"/>
  <c r="S310" i="48"/>
  <c r="R310" i="48"/>
  <c r="Q310" i="48"/>
  <c r="P310" i="48"/>
  <c r="O310" i="48"/>
  <c r="N310" i="48"/>
  <c r="M310" i="48"/>
  <c r="L310" i="48"/>
  <c r="K310" i="48"/>
  <c r="J310" i="48"/>
  <c r="I310" i="48"/>
  <c r="F310" i="48"/>
  <c r="E310" i="48"/>
  <c r="D310" i="48"/>
  <c r="C310" i="48"/>
  <c r="B310" i="48"/>
  <c r="A310" i="48"/>
  <c r="DM310" i="48" s="1"/>
  <c r="BT309" i="48"/>
  <c r="BS309" i="48"/>
  <c r="BR309" i="48"/>
  <c r="BQ309" i="48"/>
  <c r="BP309" i="48"/>
  <c r="BO309" i="48"/>
  <c r="BN309" i="48"/>
  <c r="BL309" i="48"/>
  <c r="BK309" i="48"/>
  <c r="BJ309" i="48"/>
  <c r="BI309" i="48"/>
  <c r="BH309" i="48"/>
  <c r="BG309" i="48"/>
  <c r="BF309" i="48"/>
  <c r="BE309" i="48"/>
  <c r="BD309" i="48"/>
  <c r="BC309" i="48"/>
  <c r="BB309" i="48"/>
  <c r="BA309" i="48"/>
  <c r="AZ309" i="48"/>
  <c r="AY309" i="48"/>
  <c r="AX309" i="48"/>
  <c r="AW309" i="48"/>
  <c r="AV309" i="48"/>
  <c r="AU309" i="48"/>
  <c r="AT309" i="48"/>
  <c r="AS309" i="48"/>
  <c r="AR309" i="48"/>
  <c r="AQ309" i="48"/>
  <c r="AP309" i="48"/>
  <c r="AO309" i="48"/>
  <c r="AN309" i="48"/>
  <c r="AM309" i="48"/>
  <c r="DL309" i="48" s="1"/>
  <c r="AL309" i="48"/>
  <c r="AK309" i="48"/>
  <c r="AJ309" i="48"/>
  <c r="AI309" i="48"/>
  <c r="CZ309" i="48" s="1"/>
  <c r="EI309" i="48" s="1"/>
  <c r="AH309" i="48"/>
  <c r="AG309" i="48"/>
  <c r="AF309" i="48"/>
  <c r="AE309" i="48"/>
  <c r="AD309" i="48"/>
  <c r="AC309" i="48"/>
  <c r="AB309" i="48"/>
  <c r="AA309" i="48"/>
  <c r="Z309" i="48"/>
  <c r="CR309" i="48" s="1"/>
  <c r="Y309" i="48"/>
  <c r="CQ309" i="48" s="1"/>
  <c r="X309" i="48"/>
  <c r="W309" i="48"/>
  <c r="V309" i="48"/>
  <c r="U309" i="48"/>
  <c r="T309" i="48"/>
  <c r="S309" i="48"/>
  <c r="R309" i="48"/>
  <c r="Q309" i="48"/>
  <c r="P309" i="48"/>
  <c r="O309" i="48"/>
  <c r="N309" i="48"/>
  <c r="M309" i="48"/>
  <c r="L309" i="48"/>
  <c r="K309" i="48"/>
  <c r="J309" i="48"/>
  <c r="DF309" i="48" s="1"/>
  <c r="I309" i="48"/>
  <c r="F309" i="48"/>
  <c r="E309" i="48"/>
  <c r="D309" i="48"/>
  <c r="C309" i="48"/>
  <c r="B309" i="48"/>
  <c r="A309" i="48"/>
  <c r="DM309" i="48" s="1"/>
  <c r="BT308" i="48"/>
  <c r="BS308" i="48"/>
  <c r="BR308" i="48"/>
  <c r="BQ308" i="48"/>
  <c r="BP308" i="48"/>
  <c r="BO308" i="48"/>
  <c r="BN308" i="48"/>
  <c r="BL308" i="48"/>
  <c r="BK308" i="48"/>
  <c r="BJ308" i="48"/>
  <c r="BI308" i="48"/>
  <c r="BH308" i="48"/>
  <c r="BG308" i="48"/>
  <c r="BF308" i="48"/>
  <c r="BE308" i="48"/>
  <c r="BD308" i="48"/>
  <c r="BC308" i="48"/>
  <c r="BB308" i="48"/>
  <c r="BA308" i="48"/>
  <c r="AZ308" i="48"/>
  <c r="AY308" i="48"/>
  <c r="AX308" i="48"/>
  <c r="AW308" i="48"/>
  <c r="AV308" i="48"/>
  <c r="AU308" i="48"/>
  <c r="AT308" i="48"/>
  <c r="AS308" i="48"/>
  <c r="AR308" i="48"/>
  <c r="AQ308" i="48"/>
  <c r="AP308" i="48"/>
  <c r="AO308" i="48"/>
  <c r="AN308" i="48"/>
  <c r="AM308" i="48"/>
  <c r="DL308" i="48" s="1"/>
  <c r="AL308" i="48"/>
  <c r="AK308" i="48"/>
  <c r="AJ308" i="48"/>
  <c r="AI308" i="48"/>
  <c r="AH308" i="48"/>
  <c r="AG308" i="48"/>
  <c r="AF308" i="48"/>
  <c r="AE308" i="48"/>
  <c r="AD308" i="48"/>
  <c r="AC308" i="48"/>
  <c r="AB308" i="48"/>
  <c r="AA308" i="48"/>
  <c r="Z308" i="48"/>
  <c r="CR308" i="48" s="1"/>
  <c r="Y308" i="48"/>
  <c r="X308" i="48"/>
  <c r="W308" i="48"/>
  <c r="V308" i="48"/>
  <c r="U308" i="48"/>
  <c r="T308" i="48"/>
  <c r="S308" i="48"/>
  <c r="R308" i="48"/>
  <c r="Q308" i="48"/>
  <c r="P308" i="48"/>
  <c r="O308" i="48"/>
  <c r="N308" i="48"/>
  <c r="M308" i="48"/>
  <c r="L308" i="48"/>
  <c r="K308" i="48"/>
  <c r="J308" i="48"/>
  <c r="CL308" i="48" s="1"/>
  <c r="I308" i="48"/>
  <c r="F308" i="48"/>
  <c r="E308" i="48"/>
  <c r="D308" i="48"/>
  <c r="C308" i="48"/>
  <c r="B308" i="48"/>
  <c r="A308" i="48"/>
  <c r="DM308" i="48" s="1"/>
  <c r="BT307" i="48"/>
  <c r="BS307" i="48"/>
  <c r="BR307" i="48"/>
  <c r="BQ307" i="48"/>
  <c r="BP307" i="48"/>
  <c r="BO307" i="48"/>
  <c r="BN307" i="48"/>
  <c r="BL307" i="48"/>
  <c r="BK307" i="48"/>
  <c r="BJ307" i="48"/>
  <c r="BI307" i="48"/>
  <c r="BH307" i="48"/>
  <c r="BG307" i="48"/>
  <c r="BF307" i="48"/>
  <c r="BE307" i="48"/>
  <c r="BD307" i="48"/>
  <c r="BC307" i="48"/>
  <c r="BB307" i="48"/>
  <c r="BA307" i="48"/>
  <c r="AZ307" i="48"/>
  <c r="AY307" i="48"/>
  <c r="AX307" i="48"/>
  <c r="AW307" i="48"/>
  <c r="AV307" i="48"/>
  <c r="AU307" i="48"/>
  <c r="AT307" i="48"/>
  <c r="AS307" i="48"/>
  <c r="AR307" i="48"/>
  <c r="AQ307" i="48"/>
  <c r="AP307" i="48"/>
  <c r="AO307" i="48"/>
  <c r="AN307" i="48"/>
  <c r="AM307" i="48"/>
  <c r="DL307" i="48" s="1"/>
  <c r="AL307" i="48"/>
  <c r="AK307" i="48"/>
  <c r="AJ307" i="48"/>
  <c r="AI307" i="48"/>
  <c r="DB307" i="48" s="1"/>
  <c r="AH307" i="48"/>
  <c r="AG307" i="48"/>
  <c r="AF307" i="48"/>
  <c r="AE307" i="48"/>
  <c r="AD307" i="48"/>
  <c r="AC307" i="48"/>
  <c r="AB307" i="48"/>
  <c r="AA307" i="48"/>
  <c r="Z307" i="48"/>
  <c r="CR307" i="48" s="1"/>
  <c r="Y307" i="48"/>
  <c r="X307" i="48"/>
  <c r="W307" i="48"/>
  <c r="V307" i="48"/>
  <c r="U307" i="48"/>
  <c r="T307" i="48"/>
  <c r="S307" i="48"/>
  <c r="R307" i="48"/>
  <c r="Q307" i="48"/>
  <c r="P307" i="48"/>
  <c r="O307" i="48"/>
  <c r="N307" i="48"/>
  <c r="M307" i="48"/>
  <c r="L307" i="48"/>
  <c r="K307" i="48"/>
  <c r="J307" i="48"/>
  <c r="CL307" i="48" s="1"/>
  <c r="I307" i="48"/>
  <c r="F307" i="48"/>
  <c r="E307" i="48"/>
  <c r="D307" i="48"/>
  <c r="C307" i="48"/>
  <c r="B307" i="48"/>
  <c r="A307" i="48"/>
  <c r="DM307" i="48" s="1"/>
  <c r="BT306" i="48"/>
  <c r="BS306" i="48"/>
  <c r="BR306" i="48"/>
  <c r="BQ306" i="48"/>
  <c r="BP306" i="48"/>
  <c r="BO306" i="48"/>
  <c r="BN306" i="48"/>
  <c r="BL306" i="48"/>
  <c r="BK306" i="48"/>
  <c r="BJ306" i="48"/>
  <c r="BI306" i="48"/>
  <c r="BH306" i="48"/>
  <c r="BG306" i="48"/>
  <c r="BF306" i="48"/>
  <c r="BE306" i="48"/>
  <c r="BD306" i="48"/>
  <c r="BC306" i="48"/>
  <c r="BB306" i="48"/>
  <c r="BA306" i="48"/>
  <c r="AZ306" i="48"/>
  <c r="AY306" i="48"/>
  <c r="AX306" i="48"/>
  <c r="AW306" i="48"/>
  <c r="AV306" i="48"/>
  <c r="AU306" i="48"/>
  <c r="AT306" i="48"/>
  <c r="AS306" i="48"/>
  <c r="AR306" i="48"/>
  <c r="AQ306" i="48"/>
  <c r="AP306" i="48"/>
  <c r="AO306" i="48"/>
  <c r="AN306" i="48"/>
  <c r="AM306" i="48"/>
  <c r="DL306" i="48" s="1"/>
  <c r="AL306" i="48"/>
  <c r="AK306" i="48"/>
  <c r="AJ306" i="48"/>
  <c r="AI306" i="48"/>
  <c r="DB306" i="48" s="1"/>
  <c r="AH306" i="48"/>
  <c r="AG306" i="48"/>
  <c r="AF306" i="48"/>
  <c r="AE306" i="48"/>
  <c r="AD306" i="48"/>
  <c r="AC306" i="48"/>
  <c r="AB306" i="48"/>
  <c r="AA306" i="48"/>
  <c r="Z306" i="48"/>
  <c r="CR306" i="48" s="1"/>
  <c r="Y306" i="48"/>
  <c r="X306" i="48"/>
  <c r="W306" i="48"/>
  <c r="V306" i="48"/>
  <c r="U306" i="48"/>
  <c r="T306" i="48"/>
  <c r="S306" i="48"/>
  <c r="R306" i="48"/>
  <c r="Q306" i="48"/>
  <c r="P306" i="48"/>
  <c r="O306" i="48"/>
  <c r="N306" i="48"/>
  <c r="M306" i="48"/>
  <c r="L306" i="48"/>
  <c r="K306" i="48"/>
  <c r="J306" i="48"/>
  <c r="CL306" i="48" s="1"/>
  <c r="I306" i="48"/>
  <c r="F306" i="48"/>
  <c r="E306" i="48"/>
  <c r="D306" i="48"/>
  <c r="C306" i="48"/>
  <c r="B306" i="48"/>
  <c r="A306" i="48"/>
  <c r="DM306" i="48" s="1"/>
  <c r="BT305" i="48"/>
  <c r="BS305" i="48"/>
  <c r="BR305" i="48"/>
  <c r="BQ305" i="48"/>
  <c r="BP305" i="48"/>
  <c r="BO305" i="48"/>
  <c r="BN305" i="48"/>
  <c r="BL305" i="48"/>
  <c r="BK305" i="48"/>
  <c r="BJ305" i="48"/>
  <c r="BI305" i="48"/>
  <c r="BH305" i="48"/>
  <c r="BG305" i="48"/>
  <c r="BF305" i="48"/>
  <c r="BE305" i="48"/>
  <c r="BD305" i="48"/>
  <c r="BC305" i="48"/>
  <c r="BB305" i="48"/>
  <c r="BA305" i="48"/>
  <c r="AZ305" i="48"/>
  <c r="AY305" i="48"/>
  <c r="AX305" i="48"/>
  <c r="AW305" i="48"/>
  <c r="AV305" i="48"/>
  <c r="AU305" i="48"/>
  <c r="AT305" i="48"/>
  <c r="AS305" i="48"/>
  <c r="AR305" i="48"/>
  <c r="AQ305" i="48"/>
  <c r="AP305" i="48"/>
  <c r="AO305" i="48"/>
  <c r="AN305" i="48"/>
  <c r="AM305" i="48"/>
  <c r="DL305" i="48" s="1"/>
  <c r="AL305" i="48"/>
  <c r="AK305" i="48"/>
  <c r="AJ305" i="48"/>
  <c r="AI305" i="48"/>
  <c r="DB305" i="48" s="1"/>
  <c r="AH305" i="48"/>
  <c r="AG305" i="48"/>
  <c r="AF305" i="48"/>
  <c r="AE305" i="48"/>
  <c r="AD305" i="48"/>
  <c r="AC305" i="48"/>
  <c r="AB305" i="48"/>
  <c r="AA305" i="48"/>
  <c r="Z305" i="48"/>
  <c r="CR305" i="48" s="1"/>
  <c r="Y305" i="48"/>
  <c r="X305" i="48"/>
  <c r="W305" i="48"/>
  <c r="V305" i="48"/>
  <c r="U305" i="48"/>
  <c r="T305" i="48"/>
  <c r="S305" i="48"/>
  <c r="R305" i="48"/>
  <c r="Q305" i="48"/>
  <c r="O305" i="48"/>
  <c r="N305" i="48"/>
  <c r="M305" i="48"/>
  <c r="L305" i="48"/>
  <c r="K305" i="48"/>
  <c r="J305" i="48"/>
  <c r="I305" i="48"/>
  <c r="F305" i="48"/>
  <c r="E305" i="48"/>
  <c r="D305" i="48"/>
  <c r="C305" i="48"/>
  <c r="B305" i="48"/>
  <c r="A305" i="48"/>
  <c r="DM305" i="48" s="1"/>
  <c r="BT304" i="48"/>
  <c r="BS304" i="48"/>
  <c r="BR304" i="48"/>
  <c r="BQ304" i="48"/>
  <c r="BP304" i="48"/>
  <c r="BO304" i="48"/>
  <c r="BN304" i="48"/>
  <c r="BL304" i="48"/>
  <c r="BK304" i="48"/>
  <c r="BJ304" i="48"/>
  <c r="BI304" i="48"/>
  <c r="BH304" i="48"/>
  <c r="BG304" i="48"/>
  <c r="BF304" i="48"/>
  <c r="BE304" i="48"/>
  <c r="BD304" i="48"/>
  <c r="BC304" i="48"/>
  <c r="BB304" i="48"/>
  <c r="BA304" i="48"/>
  <c r="AZ304" i="48"/>
  <c r="AY304" i="48"/>
  <c r="AX304" i="48"/>
  <c r="AW304" i="48"/>
  <c r="AV304" i="48"/>
  <c r="AU304" i="48"/>
  <c r="AT304" i="48"/>
  <c r="AS304" i="48"/>
  <c r="AR304" i="48"/>
  <c r="AQ304" i="48"/>
  <c r="AP304" i="48"/>
  <c r="AO304" i="48"/>
  <c r="AN304" i="48"/>
  <c r="AM304" i="48"/>
  <c r="DL304" i="48" s="1"/>
  <c r="AL304" i="48"/>
  <c r="AK304" i="48"/>
  <c r="AJ304" i="48"/>
  <c r="AI304" i="48"/>
  <c r="AH304" i="48"/>
  <c r="AG304" i="48"/>
  <c r="AF304" i="48"/>
  <c r="AE304" i="48"/>
  <c r="AD304" i="48"/>
  <c r="AC304" i="48"/>
  <c r="AB304" i="48"/>
  <c r="AA304" i="48"/>
  <c r="Z304" i="48"/>
  <c r="CR304" i="48" s="1"/>
  <c r="Y304" i="48"/>
  <c r="X304" i="48"/>
  <c r="W304" i="48"/>
  <c r="V304" i="48"/>
  <c r="U304" i="48"/>
  <c r="T304" i="48"/>
  <c r="S304" i="48"/>
  <c r="R304" i="48"/>
  <c r="Q304" i="48"/>
  <c r="P304" i="48"/>
  <c r="O304" i="48"/>
  <c r="N304" i="48"/>
  <c r="M304" i="48"/>
  <c r="L304" i="48"/>
  <c r="K304" i="48"/>
  <c r="J304" i="48"/>
  <c r="I304" i="48"/>
  <c r="F304" i="48"/>
  <c r="E304" i="48"/>
  <c r="D304" i="48"/>
  <c r="C304" i="48"/>
  <c r="B304" i="48"/>
  <c r="A304" i="48"/>
  <c r="DM304" i="48" s="1"/>
  <c r="BT303" i="48"/>
  <c r="BS303" i="48"/>
  <c r="BR303" i="48"/>
  <c r="BQ303" i="48"/>
  <c r="BP303" i="48"/>
  <c r="BO303" i="48"/>
  <c r="BN303" i="48"/>
  <c r="BL303" i="48"/>
  <c r="BK303" i="48"/>
  <c r="BJ303" i="48"/>
  <c r="BI303" i="48"/>
  <c r="BH303" i="48"/>
  <c r="BG303" i="48"/>
  <c r="BF303" i="48"/>
  <c r="BE303" i="48"/>
  <c r="BD303" i="48"/>
  <c r="BC303" i="48"/>
  <c r="BB303" i="48"/>
  <c r="BA303" i="48"/>
  <c r="AZ303" i="48"/>
  <c r="AY303" i="48"/>
  <c r="AX303" i="48"/>
  <c r="AW303" i="48"/>
  <c r="AV303" i="48"/>
  <c r="AU303" i="48"/>
  <c r="AT303" i="48"/>
  <c r="AS303" i="48"/>
  <c r="AR303" i="48"/>
  <c r="AQ303" i="48"/>
  <c r="AP303" i="48"/>
  <c r="AO303" i="48"/>
  <c r="AN303" i="48"/>
  <c r="AM303" i="48"/>
  <c r="DL303" i="48" s="1"/>
  <c r="AL303" i="48"/>
  <c r="AK303" i="48"/>
  <c r="AJ303" i="48"/>
  <c r="AI303" i="48"/>
  <c r="CZ303" i="48" s="1"/>
  <c r="EH303" i="48" s="1"/>
  <c r="AH303" i="48"/>
  <c r="AG303" i="48"/>
  <c r="AF303" i="48"/>
  <c r="AE303" i="48"/>
  <c r="AD303" i="48"/>
  <c r="AC303" i="48"/>
  <c r="AB303" i="48"/>
  <c r="AA303" i="48"/>
  <c r="Z303" i="48"/>
  <c r="CR303" i="48" s="1"/>
  <c r="Y303" i="48"/>
  <c r="X303" i="48"/>
  <c r="W303" i="48"/>
  <c r="V303" i="48"/>
  <c r="U303" i="48"/>
  <c r="T303" i="48"/>
  <c r="S303" i="48"/>
  <c r="R303" i="48"/>
  <c r="Q303" i="48"/>
  <c r="P303" i="48"/>
  <c r="O303" i="48"/>
  <c r="N303" i="48"/>
  <c r="M303" i="48"/>
  <c r="L303" i="48"/>
  <c r="K303" i="48"/>
  <c r="J303" i="48"/>
  <c r="CL303" i="48" s="1"/>
  <c r="I303" i="48"/>
  <c r="F303" i="48"/>
  <c r="E303" i="48"/>
  <c r="D303" i="48"/>
  <c r="C303" i="48"/>
  <c r="B303" i="48"/>
  <c r="A303" i="48"/>
  <c r="DM303" i="48" s="1"/>
  <c r="BT302" i="48"/>
  <c r="BS302" i="48"/>
  <c r="BR302" i="48"/>
  <c r="BQ302" i="48"/>
  <c r="BP302" i="48"/>
  <c r="BO302" i="48"/>
  <c r="BN302" i="48"/>
  <c r="BL302" i="48"/>
  <c r="BK302" i="48"/>
  <c r="BJ302" i="48"/>
  <c r="BI302" i="48"/>
  <c r="BH302" i="48"/>
  <c r="BG302" i="48"/>
  <c r="BF302" i="48"/>
  <c r="BE302" i="48"/>
  <c r="BD302" i="48"/>
  <c r="BC302" i="48"/>
  <c r="BB302" i="48"/>
  <c r="BA302" i="48"/>
  <c r="AZ302" i="48"/>
  <c r="AY302" i="48"/>
  <c r="AX302" i="48"/>
  <c r="AW302" i="48"/>
  <c r="AV302" i="48"/>
  <c r="AU302" i="48"/>
  <c r="AT302" i="48"/>
  <c r="AS302" i="48"/>
  <c r="AR302" i="48"/>
  <c r="AQ302" i="48"/>
  <c r="AP302" i="48"/>
  <c r="AO302" i="48"/>
  <c r="AN302" i="48"/>
  <c r="AM302" i="48"/>
  <c r="DL302" i="48" s="1"/>
  <c r="AL302" i="48"/>
  <c r="AK302" i="48"/>
  <c r="AJ302" i="48"/>
  <c r="AI302" i="48"/>
  <c r="CZ302" i="48" s="1"/>
  <c r="EH302" i="48" s="1"/>
  <c r="AH302" i="48"/>
  <c r="AG302" i="48"/>
  <c r="AF302" i="48"/>
  <c r="AE302" i="48"/>
  <c r="AD302" i="48"/>
  <c r="AC302" i="48"/>
  <c r="AB302" i="48"/>
  <c r="AA302" i="48"/>
  <c r="Z302" i="48"/>
  <c r="CR302" i="48" s="1"/>
  <c r="Y302" i="48"/>
  <c r="X302" i="48"/>
  <c r="W302" i="48"/>
  <c r="V302" i="48"/>
  <c r="U302" i="48"/>
  <c r="T302" i="48"/>
  <c r="S302" i="48"/>
  <c r="R302" i="48"/>
  <c r="Q302" i="48"/>
  <c r="P302" i="48"/>
  <c r="O302" i="48"/>
  <c r="N302" i="48"/>
  <c r="M302" i="48"/>
  <c r="L302" i="48"/>
  <c r="K302" i="48"/>
  <c r="J302" i="48"/>
  <c r="I302" i="48"/>
  <c r="F302" i="48"/>
  <c r="E302" i="48"/>
  <c r="D302" i="48"/>
  <c r="C302" i="48"/>
  <c r="B302" i="48"/>
  <c r="A302" i="48"/>
  <c r="DM302" i="48" s="1"/>
  <c r="BT301" i="48"/>
  <c r="BS301" i="48"/>
  <c r="BR301" i="48"/>
  <c r="BQ301" i="48"/>
  <c r="BP301" i="48"/>
  <c r="BO301" i="48"/>
  <c r="BN301" i="48"/>
  <c r="BL301" i="48"/>
  <c r="BK301" i="48"/>
  <c r="BJ301" i="48"/>
  <c r="BI301" i="48"/>
  <c r="BH301" i="48"/>
  <c r="BG301" i="48"/>
  <c r="BF301" i="48"/>
  <c r="BE301" i="48"/>
  <c r="BD301" i="48"/>
  <c r="BC301" i="48"/>
  <c r="BB301" i="48"/>
  <c r="BA301" i="48"/>
  <c r="AZ301" i="48"/>
  <c r="AY301" i="48"/>
  <c r="AX301" i="48"/>
  <c r="AW301" i="48"/>
  <c r="AV301" i="48"/>
  <c r="AU301" i="48"/>
  <c r="AT301" i="48"/>
  <c r="AS301" i="48"/>
  <c r="AR301" i="48"/>
  <c r="AQ301" i="48"/>
  <c r="AP301" i="48"/>
  <c r="AO301" i="48"/>
  <c r="AN301" i="48"/>
  <c r="AM301" i="48"/>
  <c r="DL301" i="48" s="1"/>
  <c r="AL301" i="48"/>
  <c r="AK301" i="48"/>
  <c r="AJ301" i="48"/>
  <c r="AI301" i="48"/>
  <c r="DB301" i="48" s="1"/>
  <c r="AH301" i="48"/>
  <c r="AG301" i="48"/>
  <c r="AF301" i="48"/>
  <c r="AE301" i="48"/>
  <c r="AD301" i="48"/>
  <c r="AC301" i="48"/>
  <c r="AB301" i="48"/>
  <c r="AA301" i="48"/>
  <c r="Z301" i="48"/>
  <c r="CR301" i="48" s="1"/>
  <c r="Y301" i="48"/>
  <c r="X301" i="48"/>
  <c r="W301" i="48"/>
  <c r="V301" i="48"/>
  <c r="U301" i="48"/>
  <c r="T301" i="48"/>
  <c r="S301" i="48"/>
  <c r="R301" i="48"/>
  <c r="Q301" i="48"/>
  <c r="P301" i="48"/>
  <c r="O301" i="48"/>
  <c r="N301" i="48"/>
  <c r="M301" i="48"/>
  <c r="L301" i="48"/>
  <c r="K301" i="48"/>
  <c r="J301" i="48"/>
  <c r="DF301" i="48" s="1"/>
  <c r="I301" i="48"/>
  <c r="F301" i="48"/>
  <c r="E301" i="48"/>
  <c r="D301" i="48"/>
  <c r="C301" i="48"/>
  <c r="B301" i="48"/>
  <c r="A301" i="48"/>
  <c r="DM301" i="48" s="1"/>
  <c r="BT300" i="48"/>
  <c r="BS300" i="48"/>
  <c r="BR300" i="48"/>
  <c r="BQ300" i="48"/>
  <c r="BP300" i="48"/>
  <c r="BO300" i="48"/>
  <c r="BN300" i="48"/>
  <c r="BL300" i="48"/>
  <c r="BK300" i="48"/>
  <c r="BJ300" i="48"/>
  <c r="BI300" i="48"/>
  <c r="BH300" i="48"/>
  <c r="BG300" i="48"/>
  <c r="BF300" i="48"/>
  <c r="BE300" i="48"/>
  <c r="BD300" i="48"/>
  <c r="BC300" i="48"/>
  <c r="BB300" i="48"/>
  <c r="BA300" i="48"/>
  <c r="AZ300" i="48"/>
  <c r="AY300" i="48"/>
  <c r="AX300" i="48"/>
  <c r="AW300" i="48"/>
  <c r="AV300" i="48"/>
  <c r="AU300" i="48"/>
  <c r="AT300" i="48"/>
  <c r="AS300" i="48"/>
  <c r="AR300" i="48"/>
  <c r="AQ300" i="48"/>
  <c r="AP300" i="48"/>
  <c r="AO300" i="48"/>
  <c r="AN300" i="48"/>
  <c r="AM300" i="48"/>
  <c r="AL300" i="48"/>
  <c r="AK300" i="48"/>
  <c r="AJ300" i="48"/>
  <c r="AI300" i="48"/>
  <c r="AH300" i="48"/>
  <c r="AG300" i="48"/>
  <c r="AF300" i="48"/>
  <c r="AE300" i="48"/>
  <c r="AD300" i="48"/>
  <c r="AC300" i="48"/>
  <c r="AB300" i="48"/>
  <c r="AA300" i="48"/>
  <c r="Z300" i="48"/>
  <c r="CR300" i="48" s="1"/>
  <c r="Y300" i="48"/>
  <c r="X300" i="48"/>
  <c r="W300" i="48"/>
  <c r="V300" i="48"/>
  <c r="U300" i="48"/>
  <c r="T300" i="48"/>
  <c r="S300" i="48"/>
  <c r="R300" i="48"/>
  <c r="Q300" i="48"/>
  <c r="P300" i="48"/>
  <c r="O300" i="48"/>
  <c r="N300" i="48"/>
  <c r="M300" i="48"/>
  <c r="L300" i="48"/>
  <c r="K300" i="48"/>
  <c r="J300" i="48"/>
  <c r="DF300" i="48" s="1"/>
  <c r="I300" i="48"/>
  <c r="F300" i="48"/>
  <c r="E300" i="48"/>
  <c r="D300" i="48"/>
  <c r="C300" i="48"/>
  <c r="B300" i="48"/>
  <c r="A300" i="48"/>
  <c r="DM300" i="48" s="1"/>
  <c r="BT299" i="48"/>
  <c r="BS299" i="48"/>
  <c r="BR299" i="48"/>
  <c r="BQ299" i="48"/>
  <c r="BP299" i="48"/>
  <c r="BO299" i="48"/>
  <c r="BN299" i="48"/>
  <c r="BL299" i="48"/>
  <c r="BK299" i="48"/>
  <c r="BJ299" i="48"/>
  <c r="BI299" i="48"/>
  <c r="BH299" i="48"/>
  <c r="BG299" i="48"/>
  <c r="BF299" i="48"/>
  <c r="BE299" i="48"/>
  <c r="BD299" i="48"/>
  <c r="BC299" i="48"/>
  <c r="BB299" i="48"/>
  <c r="BA299" i="48"/>
  <c r="AZ299" i="48"/>
  <c r="AY299" i="48"/>
  <c r="AX299" i="48"/>
  <c r="AW299" i="48"/>
  <c r="AV299" i="48"/>
  <c r="AU299" i="48"/>
  <c r="AT299" i="48"/>
  <c r="AS299" i="48"/>
  <c r="AR299" i="48"/>
  <c r="AQ299" i="48"/>
  <c r="AP299" i="48"/>
  <c r="AO299" i="48"/>
  <c r="AN299" i="48"/>
  <c r="AM299" i="48"/>
  <c r="DL299" i="48" s="1"/>
  <c r="AL299" i="48"/>
  <c r="AK299" i="48"/>
  <c r="AJ299" i="48"/>
  <c r="AI299" i="48"/>
  <c r="AH299" i="48"/>
  <c r="AG299" i="48"/>
  <c r="AF299" i="48"/>
  <c r="AE299" i="48"/>
  <c r="AD299" i="48"/>
  <c r="AC299" i="48"/>
  <c r="AB299" i="48"/>
  <c r="AA299" i="48"/>
  <c r="Z299" i="48"/>
  <c r="CR299" i="48" s="1"/>
  <c r="Y299" i="48"/>
  <c r="X299" i="48"/>
  <c r="W299" i="48"/>
  <c r="V299" i="48"/>
  <c r="U299" i="48"/>
  <c r="T299" i="48"/>
  <c r="S299" i="48"/>
  <c r="R299" i="48"/>
  <c r="Q299" i="48"/>
  <c r="P299" i="48"/>
  <c r="O299" i="48"/>
  <c r="N299" i="48"/>
  <c r="M299" i="48"/>
  <c r="L299" i="48"/>
  <c r="K299" i="48"/>
  <c r="J299" i="48"/>
  <c r="I299" i="48"/>
  <c r="F299" i="48"/>
  <c r="E299" i="48"/>
  <c r="D299" i="48"/>
  <c r="C299" i="48"/>
  <c r="B299" i="48"/>
  <c r="A299" i="48"/>
  <c r="DM299" i="48" s="1"/>
  <c r="BT298" i="48"/>
  <c r="BS298" i="48"/>
  <c r="BR298" i="48"/>
  <c r="BQ298" i="48"/>
  <c r="BP298" i="48"/>
  <c r="BO298" i="48"/>
  <c r="BN298" i="48"/>
  <c r="BL298" i="48"/>
  <c r="BK298" i="48"/>
  <c r="BJ298" i="48"/>
  <c r="BI298" i="48"/>
  <c r="BH298" i="48"/>
  <c r="BG298" i="48"/>
  <c r="BF298" i="48"/>
  <c r="BE298" i="48"/>
  <c r="BD298" i="48"/>
  <c r="BC298" i="48"/>
  <c r="BB298" i="48"/>
  <c r="BA298" i="48"/>
  <c r="AZ298" i="48"/>
  <c r="AY298" i="48"/>
  <c r="AX298" i="48"/>
  <c r="AW298" i="48"/>
  <c r="AV298" i="48"/>
  <c r="AU298" i="48"/>
  <c r="AT298" i="48"/>
  <c r="AS298" i="48"/>
  <c r="AR298" i="48"/>
  <c r="AQ298" i="48"/>
  <c r="AP298" i="48"/>
  <c r="AO298" i="48"/>
  <c r="AN298" i="48"/>
  <c r="AM298" i="48"/>
  <c r="DL298" i="48" s="1"/>
  <c r="AL298" i="48"/>
  <c r="AK298" i="48"/>
  <c r="AJ298" i="48"/>
  <c r="AI298" i="48"/>
  <c r="CZ298" i="48" s="1"/>
  <c r="AH298" i="48"/>
  <c r="AG298" i="48"/>
  <c r="AF298" i="48"/>
  <c r="AE298" i="48"/>
  <c r="AD298" i="48"/>
  <c r="AC298" i="48"/>
  <c r="AB298" i="48"/>
  <c r="AA298" i="48"/>
  <c r="Z298" i="48"/>
  <c r="CR298" i="48" s="1"/>
  <c r="Y298" i="48"/>
  <c r="X298" i="48"/>
  <c r="W298" i="48"/>
  <c r="V298" i="48"/>
  <c r="U298" i="48"/>
  <c r="T298" i="48"/>
  <c r="S298" i="48"/>
  <c r="R298" i="48"/>
  <c r="Q298" i="48"/>
  <c r="P298" i="48"/>
  <c r="O298" i="48"/>
  <c r="N298" i="48"/>
  <c r="M298" i="48"/>
  <c r="L298" i="48"/>
  <c r="K298" i="48"/>
  <c r="J298" i="48"/>
  <c r="I298" i="48"/>
  <c r="F298" i="48"/>
  <c r="E298" i="48"/>
  <c r="D298" i="48"/>
  <c r="C298" i="48"/>
  <c r="B298" i="48"/>
  <c r="A298" i="48"/>
  <c r="DM298" i="48" s="1"/>
  <c r="BT297" i="48"/>
  <c r="BS297" i="48"/>
  <c r="BR297" i="48"/>
  <c r="BQ297" i="48"/>
  <c r="BP297" i="48"/>
  <c r="BO297" i="48"/>
  <c r="BN297" i="48"/>
  <c r="BL297" i="48"/>
  <c r="BK297" i="48"/>
  <c r="BJ297" i="48"/>
  <c r="BI297" i="48"/>
  <c r="BH297" i="48"/>
  <c r="BG297" i="48"/>
  <c r="BF297" i="48"/>
  <c r="BE297" i="48"/>
  <c r="BD297" i="48"/>
  <c r="BC297" i="48"/>
  <c r="BB297" i="48"/>
  <c r="BA297" i="48"/>
  <c r="AZ297" i="48"/>
  <c r="AY297" i="48"/>
  <c r="AX297" i="48"/>
  <c r="AW297" i="48"/>
  <c r="AV297" i="48"/>
  <c r="AU297" i="48"/>
  <c r="AT297" i="48"/>
  <c r="AS297" i="48"/>
  <c r="AR297" i="48"/>
  <c r="AQ297" i="48"/>
  <c r="AP297" i="48"/>
  <c r="AO297" i="48"/>
  <c r="AN297" i="48"/>
  <c r="AM297" i="48"/>
  <c r="DL297" i="48" s="1"/>
  <c r="AL297" i="48"/>
  <c r="AK297" i="48"/>
  <c r="AJ297" i="48"/>
  <c r="AI297" i="48"/>
  <c r="DB297" i="48" s="1"/>
  <c r="AH297" i="48"/>
  <c r="AG297" i="48"/>
  <c r="AF297" i="48"/>
  <c r="AE297" i="48"/>
  <c r="AD297" i="48"/>
  <c r="AC297" i="48"/>
  <c r="AB297" i="48"/>
  <c r="AA297" i="48"/>
  <c r="Z297" i="48"/>
  <c r="CR297" i="48" s="1"/>
  <c r="Y297" i="48"/>
  <c r="X297" i="48"/>
  <c r="W297" i="48"/>
  <c r="V297" i="48"/>
  <c r="U297" i="48"/>
  <c r="T297" i="48"/>
  <c r="S297" i="48"/>
  <c r="R297" i="48"/>
  <c r="Q297" i="48"/>
  <c r="P297" i="48"/>
  <c r="O297" i="48"/>
  <c r="N297" i="48"/>
  <c r="M297" i="48"/>
  <c r="L297" i="48"/>
  <c r="K297" i="48"/>
  <c r="J297" i="48"/>
  <c r="CL297" i="48" s="1"/>
  <c r="I297" i="48"/>
  <c r="F297" i="48"/>
  <c r="E297" i="48"/>
  <c r="D297" i="48"/>
  <c r="C297" i="48"/>
  <c r="B297" i="48"/>
  <c r="A297" i="48"/>
  <c r="DM297" i="48" s="1"/>
  <c r="BT296" i="48"/>
  <c r="BS296" i="48"/>
  <c r="BR296" i="48"/>
  <c r="BQ296" i="48"/>
  <c r="BP296" i="48"/>
  <c r="BO296" i="48"/>
  <c r="BN296" i="48"/>
  <c r="BL296" i="48"/>
  <c r="BK296" i="48"/>
  <c r="BJ296" i="48"/>
  <c r="BI296" i="48"/>
  <c r="BH296" i="48"/>
  <c r="BG296" i="48"/>
  <c r="BF296" i="48"/>
  <c r="BE296" i="48"/>
  <c r="BD296" i="48"/>
  <c r="BC296" i="48"/>
  <c r="BB296" i="48"/>
  <c r="BA296" i="48"/>
  <c r="AZ296" i="48"/>
  <c r="AY296" i="48"/>
  <c r="AX296" i="48"/>
  <c r="AW296" i="48"/>
  <c r="AV296" i="48"/>
  <c r="AU296" i="48"/>
  <c r="AT296" i="48"/>
  <c r="AS296" i="48"/>
  <c r="AR296" i="48"/>
  <c r="AQ296" i="48"/>
  <c r="AP296" i="48"/>
  <c r="AO296" i="48"/>
  <c r="AN296" i="48"/>
  <c r="AM296" i="48"/>
  <c r="DL296" i="48" s="1"/>
  <c r="AL296" i="48"/>
  <c r="AK296" i="48"/>
  <c r="AJ296" i="48"/>
  <c r="AI296" i="48"/>
  <c r="AH296" i="48"/>
  <c r="AG296" i="48"/>
  <c r="AF296" i="48"/>
  <c r="AE296" i="48"/>
  <c r="AD296" i="48"/>
  <c r="AC296" i="48"/>
  <c r="AB296" i="48"/>
  <c r="AA296" i="48"/>
  <c r="Z296" i="48"/>
  <c r="CR296" i="48" s="1"/>
  <c r="Y296" i="48"/>
  <c r="X296" i="48"/>
  <c r="W296" i="48"/>
  <c r="V296" i="48"/>
  <c r="U296" i="48"/>
  <c r="T296" i="48"/>
  <c r="S296" i="48"/>
  <c r="R296" i="48"/>
  <c r="Q296" i="48"/>
  <c r="P296" i="48"/>
  <c r="O296" i="48"/>
  <c r="N296" i="48"/>
  <c r="M296" i="48"/>
  <c r="L296" i="48"/>
  <c r="K296" i="48"/>
  <c r="J296" i="48"/>
  <c r="DF296" i="48" s="1"/>
  <c r="I296" i="48"/>
  <c r="F296" i="48"/>
  <c r="E296" i="48"/>
  <c r="D296" i="48"/>
  <c r="C296" i="48"/>
  <c r="B296" i="48"/>
  <c r="A296" i="48"/>
  <c r="DM296" i="48" s="1"/>
  <c r="BT295" i="48"/>
  <c r="BS295" i="48"/>
  <c r="BR295" i="48"/>
  <c r="BQ295" i="48"/>
  <c r="BP295" i="48"/>
  <c r="BO295" i="48"/>
  <c r="BN295" i="48"/>
  <c r="BL295" i="48"/>
  <c r="BK295" i="48"/>
  <c r="BJ295" i="48"/>
  <c r="BI295" i="48"/>
  <c r="BH295" i="48"/>
  <c r="BG295" i="48"/>
  <c r="BF295" i="48"/>
  <c r="BE295" i="48"/>
  <c r="BD295" i="48"/>
  <c r="BC295" i="48"/>
  <c r="BB295" i="48"/>
  <c r="BA295" i="48"/>
  <c r="AZ295" i="48"/>
  <c r="AY295" i="48"/>
  <c r="AX295" i="48"/>
  <c r="AW295" i="48"/>
  <c r="AV295" i="48"/>
  <c r="AU295" i="48"/>
  <c r="AT295" i="48"/>
  <c r="AS295" i="48"/>
  <c r="AR295" i="48"/>
  <c r="AQ295" i="48"/>
  <c r="AP295" i="48"/>
  <c r="AO295" i="48"/>
  <c r="AN295" i="48"/>
  <c r="AM295" i="48"/>
  <c r="DL295" i="48" s="1"/>
  <c r="AL295" i="48"/>
  <c r="AK295" i="48"/>
  <c r="AJ295" i="48"/>
  <c r="AI295" i="48"/>
  <c r="AH295" i="48"/>
  <c r="AG295" i="48"/>
  <c r="AF295" i="48"/>
  <c r="AE295" i="48"/>
  <c r="AD295" i="48"/>
  <c r="AC295" i="48"/>
  <c r="AB295" i="48"/>
  <c r="AA295" i="48"/>
  <c r="Z295" i="48"/>
  <c r="CR295" i="48" s="1"/>
  <c r="Y295" i="48"/>
  <c r="X295" i="48"/>
  <c r="W295" i="48"/>
  <c r="V295" i="48"/>
  <c r="U295" i="48"/>
  <c r="T295" i="48"/>
  <c r="S295" i="48"/>
  <c r="R295" i="48"/>
  <c r="Q295" i="48"/>
  <c r="P295" i="48"/>
  <c r="O295" i="48"/>
  <c r="N295" i="48"/>
  <c r="M295" i="48"/>
  <c r="L295" i="48"/>
  <c r="K295" i="48"/>
  <c r="J295" i="48"/>
  <c r="CL295" i="48" s="1"/>
  <c r="I295" i="48"/>
  <c r="F295" i="48"/>
  <c r="E295" i="48"/>
  <c r="D295" i="48"/>
  <c r="C295" i="48"/>
  <c r="B295" i="48"/>
  <c r="A295" i="48"/>
  <c r="DM295" i="48" s="1"/>
  <c r="BT294" i="48"/>
  <c r="BS294" i="48"/>
  <c r="BR294" i="48"/>
  <c r="BQ294" i="48"/>
  <c r="BP294" i="48"/>
  <c r="BO294" i="48"/>
  <c r="BN294" i="48"/>
  <c r="BL294" i="48"/>
  <c r="BK294" i="48"/>
  <c r="BJ294" i="48"/>
  <c r="BI294" i="48"/>
  <c r="BH294" i="48"/>
  <c r="BG294" i="48"/>
  <c r="BF294" i="48"/>
  <c r="BE294" i="48"/>
  <c r="BD294" i="48"/>
  <c r="BC294" i="48"/>
  <c r="BB294" i="48"/>
  <c r="BA294" i="48"/>
  <c r="AZ294" i="48"/>
  <c r="AY294" i="48"/>
  <c r="AX294" i="48"/>
  <c r="AW294" i="48"/>
  <c r="AV294" i="48"/>
  <c r="AU294" i="48"/>
  <c r="AT294" i="48"/>
  <c r="AS294" i="48"/>
  <c r="AR294" i="48"/>
  <c r="AQ294" i="48"/>
  <c r="AP294" i="48"/>
  <c r="AO294" i="48"/>
  <c r="AN294" i="48"/>
  <c r="AM294" i="48"/>
  <c r="DL294" i="48" s="1"/>
  <c r="AL294" i="48"/>
  <c r="AK294" i="48"/>
  <c r="AJ294" i="48"/>
  <c r="AI294" i="48"/>
  <c r="AH294" i="48"/>
  <c r="AG294" i="48"/>
  <c r="AF294" i="48"/>
  <c r="AE294" i="48"/>
  <c r="AD294" i="48"/>
  <c r="AC294" i="48"/>
  <c r="AB294" i="48"/>
  <c r="AA294" i="48"/>
  <c r="Z294" i="48"/>
  <c r="CR294" i="48" s="1"/>
  <c r="Y294" i="48"/>
  <c r="X294" i="48"/>
  <c r="W294" i="48"/>
  <c r="V294" i="48"/>
  <c r="U294" i="48"/>
  <c r="T294" i="48"/>
  <c r="S294" i="48"/>
  <c r="R294" i="48"/>
  <c r="Q294" i="48"/>
  <c r="P294" i="48"/>
  <c r="O294" i="48"/>
  <c r="N294" i="48"/>
  <c r="M294" i="48"/>
  <c r="L294" i="48"/>
  <c r="K294" i="48"/>
  <c r="J294" i="48"/>
  <c r="I294" i="48"/>
  <c r="F294" i="48"/>
  <c r="E294" i="48"/>
  <c r="D294" i="48"/>
  <c r="C294" i="48"/>
  <c r="B294" i="48"/>
  <c r="A294" i="48"/>
  <c r="DM294" i="48" s="1"/>
  <c r="BT293" i="48"/>
  <c r="BS293" i="48"/>
  <c r="BR293" i="48"/>
  <c r="BQ293" i="48"/>
  <c r="BP293" i="48"/>
  <c r="BO293" i="48"/>
  <c r="BN293" i="48"/>
  <c r="BL293" i="48"/>
  <c r="BK293" i="48"/>
  <c r="BJ293" i="48"/>
  <c r="BI293" i="48"/>
  <c r="BH293" i="48"/>
  <c r="BG293" i="48"/>
  <c r="BF293" i="48"/>
  <c r="BE293" i="48"/>
  <c r="BD293" i="48"/>
  <c r="BC293" i="48"/>
  <c r="BB293" i="48"/>
  <c r="BA293" i="48"/>
  <c r="AZ293" i="48"/>
  <c r="AY293" i="48"/>
  <c r="AX293" i="48"/>
  <c r="AW293" i="48"/>
  <c r="AV293" i="48"/>
  <c r="AU293" i="48"/>
  <c r="AT293" i="48"/>
  <c r="AS293" i="48"/>
  <c r="AR293" i="48"/>
  <c r="AQ293" i="48"/>
  <c r="AP293" i="48"/>
  <c r="AO293" i="48"/>
  <c r="AN293" i="48"/>
  <c r="AM293" i="48"/>
  <c r="DL293" i="48" s="1"/>
  <c r="AL293" i="48"/>
  <c r="AK293" i="48"/>
  <c r="AJ293" i="48"/>
  <c r="AI293" i="48"/>
  <c r="DB293" i="48" s="1"/>
  <c r="AH293" i="48"/>
  <c r="AG293" i="48"/>
  <c r="AF293" i="48"/>
  <c r="AE293" i="48"/>
  <c r="AD293" i="48"/>
  <c r="AC293" i="48"/>
  <c r="AB293" i="48"/>
  <c r="AA293" i="48"/>
  <c r="Z293" i="48"/>
  <c r="CR293" i="48" s="1"/>
  <c r="Y293" i="48"/>
  <c r="X293" i="48"/>
  <c r="W293" i="48"/>
  <c r="V293" i="48"/>
  <c r="U293" i="48"/>
  <c r="T293" i="48"/>
  <c r="S293" i="48"/>
  <c r="R293" i="48"/>
  <c r="Q293" i="48"/>
  <c r="P293" i="48"/>
  <c r="O293" i="48"/>
  <c r="N293" i="48"/>
  <c r="M293" i="48"/>
  <c r="L293" i="48"/>
  <c r="K293" i="48"/>
  <c r="J293" i="48"/>
  <c r="DF293" i="48" s="1"/>
  <c r="I293" i="48"/>
  <c r="F293" i="48"/>
  <c r="E293" i="48"/>
  <c r="D293" i="48"/>
  <c r="C293" i="48"/>
  <c r="B293" i="48"/>
  <c r="A293" i="48"/>
  <c r="DM293" i="48" s="1"/>
  <c r="BT292" i="48"/>
  <c r="BS292" i="48"/>
  <c r="BR292" i="48"/>
  <c r="BQ292" i="48"/>
  <c r="BP292" i="48"/>
  <c r="BO292" i="48"/>
  <c r="BN292" i="48"/>
  <c r="BL292" i="48"/>
  <c r="BK292" i="48"/>
  <c r="BJ292" i="48"/>
  <c r="BI292" i="48"/>
  <c r="BH292" i="48"/>
  <c r="BG292" i="48"/>
  <c r="BF292" i="48"/>
  <c r="BE292" i="48"/>
  <c r="BD292" i="48"/>
  <c r="BC292" i="48"/>
  <c r="BB292" i="48"/>
  <c r="BA292" i="48"/>
  <c r="AZ292" i="48"/>
  <c r="AY292" i="48"/>
  <c r="AX292" i="48"/>
  <c r="AW292" i="48"/>
  <c r="AV292" i="48"/>
  <c r="AU292" i="48"/>
  <c r="AT292" i="48"/>
  <c r="AS292" i="48"/>
  <c r="AR292" i="48"/>
  <c r="AQ292" i="48"/>
  <c r="AP292" i="48"/>
  <c r="AO292" i="48"/>
  <c r="AN292" i="48"/>
  <c r="AM292" i="48"/>
  <c r="DL292" i="48" s="1"/>
  <c r="AL292" i="48"/>
  <c r="AK292" i="48"/>
  <c r="AJ292" i="48"/>
  <c r="AI292" i="48"/>
  <c r="AH292" i="48"/>
  <c r="AG292" i="48"/>
  <c r="AF292" i="48"/>
  <c r="AE292" i="48"/>
  <c r="AD292" i="48"/>
  <c r="AC292" i="48"/>
  <c r="AB292" i="48"/>
  <c r="AA292" i="48"/>
  <c r="Z292" i="48"/>
  <c r="CR292" i="48" s="1"/>
  <c r="Y292" i="48"/>
  <c r="X292" i="48"/>
  <c r="W292" i="48"/>
  <c r="V292" i="48"/>
  <c r="U292" i="48"/>
  <c r="T292" i="48"/>
  <c r="S292" i="48"/>
  <c r="R292" i="48"/>
  <c r="Q292" i="48"/>
  <c r="P292" i="48"/>
  <c r="O292" i="48"/>
  <c r="N292" i="48"/>
  <c r="M292" i="48"/>
  <c r="L292" i="48"/>
  <c r="K292" i="48"/>
  <c r="J292" i="48"/>
  <c r="CL292" i="48" s="1"/>
  <c r="I292" i="48"/>
  <c r="F292" i="48"/>
  <c r="E292" i="48"/>
  <c r="D292" i="48"/>
  <c r="C292" i="48"/>
  <c r="B292" i="48"/>
  <c r="A292" i="48"/>
  <c r="DM292" i="48" s="1"/>
  <c r="BT291" i="48"/>
  <c r="BS291" i="48"/>
  <c r="BR291" i="48"/>
  <c r="BQ291" i="48"/>
  <c r="BP291" i="48"/>
  <c r="BO291" i="48"/>
  <c r="BN291" i="48"/>
  <c r="BL291" i="48"/>
  <c r="BK291" i="48"/>
  <c r="BJ291" i="48"/>
  <c r="BI291" i="48"/>
  <c r="BH291" i="48"/>
  <c r="BG291" i="48"/>
  <c r="BF291" i="48"/>
  <c r="BE291" i="48"/>
  <c r="BD291" i="48"/>
  <c r="BC291" i="48"/>
  <c r="BB291" i="48"/>
  <c r="BA291" i="48"/>
  <c r="AZ291" i="48"/>
  <c r="AY291" i="48"/>
  <c r="AX291" i="48"/>
  <c r="AW291" i="48"/>
  <c r="AV291" i="48"/>
  <c r="AU291" i="48"/>
  <c r="AT291" i="48"/>
  <c r="AS291" i="48"/>
  <c r="AR291" i="48"/>
  <c r="AQ291" i="48"/>
  <c r="AP291" i="48"/>
  <c r="AO291" i="48"/>
  <c r="AN291" i="48"/>
  <c r="AM291" i="48"/>
  <c r="DL291" i="48" s="1"/>
  <c r="AL291" i="48"/>
  <c r="AK291" i="48"/>
  <c r="AJ291" i="48"/>
  <c r="AI291" i="48"/>
  <c r="DB291" i="48" s="1"/>
  <c r="AH291" i="48"/>
  <c r="AG291" i="48"/>
  <c r="AF291" i="48"/>
  <c r="AE291" i="48"/>
  <c r="AD291" i="48"/>
  <c r="AC291" i="48"/>
  <c r="AB291" i="48"/>
  <c r="AA291" i="48"/>
  <c r="Z291" i="48"/>
  <c r="CR291" i="48" s="1"/>
  <c r="Y291" i="48"/>
  <c r="CQ291" i="48" s="1"/>
  <c r="X291" i="48"/>
  <c r="W291" i="48"/>
  <c r="V291" i="48"/>
  <c r="U291" i="48"/>
  <c r="T291" i="48"/>
  <c r="S291" i="48"/>
  <c r="R291" i="48"/>
  <c r="Q291" i="48"/>
  <c r="P291" i="48"/>
  <c r="O291" i="48"/>
  <c r="N291" i="48"/>
  <c r="M291" i="48"/>
  <c r="L291" i="48"/>
  <c r="K291" i="48"/>
  <c r="J291" i="48"/>
  <c r="DF291" i="48" s="1"/>
  <c r="I291" i="48"/>
  <c r="F291" i="48"/>
  <c r="E291" i="48"/>
  <c r="D291" i="48"/>
  <c r="C291" i="48"/>
  <c r="B291" i="48"/>
  <c r="A291" i="48"/>
  <c r="DM291" i="48" s="1"/>
  <c r="BT290" i="48"/>
  <c r="BS290" i="48"/>
  <c r="BR290" i="48"/>
  <c r="BQ290" i="48"/>
  <c r="BP290" i="48"/>
  <c r="BO290" i="48"/>
  <c r="BN290" i="48"/>
  <c r="BL290" i="48"/>
  <c r="BK290" i="48"/>
  <c r="BJ290" i="48"/>
  <c r="BI290" i="48"/>
  <c r="BH290" i="48"/>
  <c r="BG290" i="48"/>
  <c r="BF290" i="48"/>
  <c r="BE290" i="48"/>
  <c r="BD290" i="48"/>
  <c r="BC290" i="48"/>
  <c r="BB290" i="48"/>
  <c r="BA290" i="48"/>
  <c r="AZ290" i="48"/>
  <c r="AY290" i="48"/>
  <c r="AX290" i="48"/>
  <c r="AW290" i="48"/>
  <c r="AV290" i="48"/>
  <c r="AU290" i="48"/>
  <c r="AT290" i="48"/>
  <c r="AS290" i="48"/>
  <c r="AR290" i="48"/>
  <c r="AQ290" i="48"/>
  <c r="AP290" i="48"/>
  <c r="AO290" i="48"/>
  <c r="AN290" i="48"/>
  <c r="AM290" i="48"/>
  <c r="DL290" i="48" s="1"/>
  <c r="AL290" i="48"/>
  <c r="AK290" i="48"/>
  <c r="AJ290" i="48"/>
  <c r="AI290" i="48"/>
  <c r="DB290" i="48" s="1"/>
  <c r="AH290" i="48"/>
  <c r="AG290" i="48"/>
  <c r="AF290" i="48"/>
  <c r="AE290" i="48"/>
  <c r="AD290" i="48"/>
  <c r="AC290" i="48"/>
  <c r="AB290" i="48"/>
  <c r="AA290" i="48"/>
  <c r="Z290" i="48"/>
  <c r="CR290" i="48" s="1"/>
  <c r="Y290" i="48"/>
  <c r="CQ290" i="48" s="1"/>
  <c r="X290" i="48"/>
  <c r="W290" i="48"/>
  <c r="V290" i="48"/>
  <c r="U290" i="48"/>
  <c r="T290" i="48"/>
  <c r="S290" i="48"/>
  <c r="R290" i="48"/>
  <c r="Q290" i="48"/>
  <c r="P290" i="48"/>
  <c r="O290" i="48"/>
  <c r="N290" i="48"/>
  <c r="M290" i="48"/>
  <c r="L290" i="48"/>
  <c r="K290" i="48"/>
  <c r="J290" i="48"/>
  <c r="DF290" i="48" s="1"/>
  <c r="I290" i="48"/>
  <c r="F290" i="48"/>
  <c r="E290" i="48"/>
  <c r="D290" i="48"/>
  <c r="C290" i="48"/>
  <c r="B290" i="48"/>
  <c r="A290" i="48"/>
  <c r="DM290" i="48" s="1"/>
  <c r="BT289" i="48"/>
  <c r="BS289" i="48"/>
  <c r="BR289" i="48"/>
  <c r="BQ289" i="48"/>
  <c r="BP289" i="48"/>
  <c r="BO289" i="48"/>
  <c r="BN289" i="48"/>
  <c r="BL289" i="48"/>
  <c r="BK289" i="48"/>
  <c r="BJ289" i="48"/>
  <c r="BI289" i="48"/>
  <c r="BH289" i="48"/>
  <c r="BG289" i="48"/>
  <c r="BF289" i="48"/>
  <c r="BE289" i="48"/>
  <c r="BD289" i="48"/>
  <c r="BC289" i="48"/>
  <c r="BB289" i="48"/>
  <c r="BA289" i="48"/>
  <c r="AZ289" i="48"/>
  <c r="AY289" i="48"/>
  <c r="AX289" i="48"/>
  <c r="AW289" i="48"/>
  <c r="AV289" i="48"/>
  <c r="AU289" i="48"/>
  <c r="AT289" i="48"/>
  <c r="AS289" i="48"/>
  <c r="AR289" i="48"/>
  <c r="AQ289" i="48"/>
  <c r="AP289" i="48"/>
  <c r="AO289" i="48"/>
  <c r="AN289" i="48"/>
  <c r="AM289" i="48"/>
  <c r="DL289" i="48" s="1"/>
  <c r="AL289" i="48"/>
  <c r="AK289" i="48"/>
  <c r="AJ289" i="48"/>
  <c r="AI289" i="48"/>
  <c r="AH289" i="48"/>
  <c r="AG289" i="48"/>
  <c r="AF289" i="48"/>
  <c r="AE289" i="48"/>
  <c r="AD289" i="48"/>
  <c r="AC289" i="48"/>
  <c r="AB289" i="48"/>
  <c r="AA289" i="48"/>
  <c r="Z289" i="48"/>
  <c r="CR289" i="48" s="1"/>
  <c r="Y289" i="48"/>
  <c r="X289" i="48"/>
  <c r="W289" i="48"/>
  <c r="V289" i="48"/>
  <c r="U289" i="48"/>
  <c r="T289" i="48"/>
  <c r="S289" i="48"/>
  <c r="R289" i="48"/>
  <c r="Q289" i="48"/>
  <c r="O289" i="48"/>
  <c r="N289" i="48"/>
  <c r="M289" i="48"/>
  <c r="L289" i="48"/>
  <c r="K289" i="48"/>
  <c r="J289" i="48"/>
  <c r="I289" i="48"/>
  <c r="F289" i="48"/>
  <c r="E289" i="48"/>
  <c r="D289" i="48"/>
  <c r="C289" i="48"/>
  <c r="B289" i="48"/>
  <c r="A289" i="48"/>
  <c r="DM289" i="48" s="1"/>
  <c r="BT288" i="48"/>
  <c r="BS288" i="48"/>
  <c r="BR288" i="48"/>
  <c r="BQ288" i="48"/>
  <c r="BP288" i="48"/>
  <c r="BO288" i="48"/>
  <c r="BN288" i="48"/>
  <c r="BL288" i="48"/>
  <c r="BK288" i="48"/>
  <c r="BJ288" i="48"/>
  <c r="BI288" i="48"/>
  <c r="BH288" i="48"/>
  <c r="BG288" i="48"/>
  <c r="BF288" i="48"/>
  <c r="BE288" i="48"/>
  <c r="BD288" i="48"/>
  <c r="BC288" i="48"/>
  <c r="BB288" i="48"/>
  <c r="BA288" i="48"/>
  <c r="AZ288" i="48"/>
  <c r="AY288" i="48"/>
  <c r="AX288" i="48"/>
  <c r="AW288" i="48"/>
  <c r="AV288" i="48"/>
  <c r="AU288" i="48"/>
  <c r="AT288" i="48"/>
  <c r="AS288" i="48"/>
  <c r="AR288" i="48"/>
  <c r="AQ288" i="48"/>
  <c r="AP288" i="48"/>
  <c r="AO288" i="48"/>
  <c r="AN288" i="48"/>
  <c r="AM288" i="48"/>
  <c r="DL288" i="48" s="1"/>
  <c r="AL288" i="48"/>
  <c r="AK288" i="48"/>
  <c r="AJ288" i="48"/>
  <c r="AI288" i="48"/>
  <c r="AH288" i="48"/>
  <c r="AG288" i="48"/>
  <c r="AF288" i="48"/>
  <c r="AE288" i="48"/>
  <c r="AD288" i="48"/>
  <c r="AC288" i="48"/>
  <c r="AB288" i="48"/>
  <c r="AA288" i="48"/>
  <c r="Z288" i="48"/>
  <c r="CR288" i="48" s="1"/>
  <c r="Y288" i="48"/>
  <c r="CQ288" i="48" s="1"/>
  <c r="X288" i="48"/>
  <c r="W288" i="48"/>
  <c r="V288" i="48"/>
  <c r="U288" i="48"/>
  <c r="T288" i="48"/>
  <c r="S288" i="48"/>
  <c r="R288" i="48"/>
  <c r="Q288" i="48"/>
  <c r="P288" i="48"/>
  <c r="O288" i="48"/>
  <c r="N288" i="48"/>
  <c r="M288" i="48"/>
  <c r="L288" i="48"/>
  <c r="K288" i="48"/>
  <c r="J288" i="48"/>
  <c r="DF288" i="48" s="1"/>
  <c r="I288" i="48"/>
  <c r="F288" i="48"/>
  <c r="E288" i="48"/>
  <c r="D288" i="48"/>
  <c r="C288" i="48"/>
  <c r="B288" i="48"/>
  <c r="A288" i="48"/>
  <c r="DM288" i="48" s="1"/>
  <c r="BT287" i="48"/>
  <c r="BS287" i="48"/>
  <c r="BR287" i="48"/>
  <c r="BQ287" i="48"/>
  <c r="BP287" i="48"/>
  <c r="BO287" i="48"/>
  <c r="BN287" i="48"/>
  <c r="BL287" i="48"/>
  <c r="BK287" i="48"/>
  <c r="BJ287" i="48"/>
  <c r="BI287" i="48"/>
  <c r="BH287" i="48"/>
  <c r="BG287" i="48"/>
  <c r="BF287" i="48"/>
  <c r="BE287" i="48"/>
  <c r="BD287" i="48"/>
  <c r="BC287" i="48"/>
  <c r="BB287" i="48"/>
  <c r="BA287" i="48"/>
  <c r="AZ287" i="48"/>
  <c r="AY287" i="48"/>
  <c r="AX287" i="48"/>
  <c r="AW287" i="48"/>
  <c r="AV287" i="48"/>
  <c r="AU287" i="48"/>
  <c r="AT287" i="48"/>
  <c r="AS287" i="48"/>
  <c r="AR287" i="48"/>
  <c r="AQ287" i="48"/>
  <c r="AP287" i="48"/>
  <c r="AO287" i="48"/>
  <c r="AN287" i="48"/>
  <c r="AM287" i="48"/>
  <c r="DL287" i="48" s="1"/>
  <c r="AL287" i="48"/>
  <c r="AK287" i="48"/>
  <c r="AJ287" i="48"/>
  <c r="AI287" i="48"/>
  <c r="CZ287" i="48" s="1"/>
  <c r="EH287" i="48" s="1"/>
  <c r="AH287" i="48"/>
  <c r="AG287" i="48"/>
  <c r="AF287" i="48"/>
  <c r="AE287" i="48"/>
  <c r="AD287" i="48"/>
  <c r="AC287" i="48"/>
  <c r="AB287" i="48"/>
  <c r="AA287" i="48"/>
  <c r="Z287" i="48"/>
  <c r="CR287" i="48" s="1"/>
  <c r="Y287" i="48"/>
  <c r="CQ287" i="48" s="1"/>
  <c r="X287" i="48"/>
  <c r="W287" i="48"/>
  <c r="V287" i="48"/>
  <c r="U287" i="48"/>
  <c r="T287" i="48"/>
  <c r="S287" i="48"/>
  <c r="R287" i="48"/>
  <c r="Q287" i="48"/>
  <c r="P287" i="48"/>
  <c r="O287" i="48"/>
  <c r="N287" i="48"/>
  <c r="M287" i="48"/>
  <c r="L287" i="48"/>
  <c r="K287" i="48"/>
  <c r="J287" i="48"/>
  <c r="DF287" i="48" s="1"/>
  <c r="I287" i="48"/>
  <c r="F287" i="48"/>
  <c r="E287" i="48"/>
  <c r="D287" i="48"/>
  <c r="C287" i="48"/>
  <c r="B287" i="48"/>
  <c r="A287" i="48"/>
  <c r="DM287" i="48" s="1"/>
  <c r="BT286" i="48"/>
  <c r="BS286" i="48"/>
  <c r="BR286" i="48"/>
  <c r="BQ286" i="48"/>
  <c r="BP286" i="48"/>
  <c r="BO286" i="48"/>
  <c r="BN286" i="48"/>
  <c r="BL286" i="48"/>
  <c r="BK286" i="48"/>
  <c r="BJ286" i="48"/>
  <c r="BI286" i="48"/>
  <c r="BH286" i="48"/>
  <c r="BG286" i="48"/>
  <c r="BF286" i="48"/>
  <c r="BE286" i="48"/>
  <c r="BD286" i="48"/>
  <c r="BC286" i="48"/>
  <c r="BB286" i="48"/>
  <c r="BA286" i="48"/>
  <c r="AZ286" i="48"/>
  <c r="AY286" i="48"/>
  <c r="AX286" i="48"/>
  <c r="AW286" i="48"/>
  <c r="AV286" i="48"/>
  <c r="AU286" i="48"/>
  <c r="AT286" i="48"/>
  <c r="AS286" i="48"/>
  <c r="AR286" i="48"/>
  <c r="AQ286" i="48"/>
  <c r="AP286" i="48"/>
  <c r="AO286" i="48"/>
  <c r="AN286" i="48"/>
  <c r="AM286" i="48"/>
  <c r="DL286" i="48" s="1"/>
  <c r="AL286" i="48"/>
  <c r="AK286" i="48"/>
  <c r="AJ286" i="48"/>
  <c r="AI286" i="48"/>
  <c r="CZ286" i="48" s="1"/>
  <c r="AH286" i="48"/>
  <c r="AG286" i="48"/>
  <c r="AF286" i="48"/>
  <c r="AE286" i="48"/>
  <c r="AD286" i="48"/>
  <c r="AC286" i="48"/>
  <c r="AB286" i="48"/>
  <c r="AA286" i="48"/>
  <c r="Z286" i="48"/>
  <c r="CR286" i="48" s="1"/>
  <c r="Y286" i="48"/>
  <c r="X286" i="48"/>
  <c r="W286" i="48"/>
  <c r="V286" i="48"/>
  <c r="U286" i="48"/>
  <c r="T286" i="48"/>
  <c r="S286" i="48"/>
  <c r="R286" i="48"/>
  <c r="Q286" i="48"/>
  <c r="P286" i="48"/>
  <c r="O286" i="48"/>
  <c r="N286" i="48"/>
  <c r="M286" i="48"/>
  <c r="L286" i="48"/>
  <c r="K286" i="48"/>
  <c r="J286" i="48"/>
  <c r="DF286" i="48" s="1"/>
  <c r="I286" i="48"/>
  <c r="F286" i="48"/>
  <c r="E286" i="48"/>
  <c r="D286" i="48"/>
  <c r="C286" i="48"/>
  <c r="B286" i="48"/>
  <c r="A286" i="48"/>
  <c r="DM286" i="48" s="1"/>
  <c r="BT285" i="48"/>
  <c r="BS285" i="48"/>
  <c r="BR285" i="48"/>
  <c r="BQ285" i="48"/>
  <c r="BP285" i="48"/>
  <c r="BO285" i="48"/>
  <c r="BN285" i="48"/>
  <c r="BL285" i="48"/>
  <c r="BK285" i="48"/>
  <c r="BJ285" i="48"/>
  <c r="BI285" i="48"/>
  <c r="BH285" i="48"/>
  <c r="BG285" i="48"/>
  <c r="BF285" i="48"/>
  <c r="BE285" i="48"/>
  <c r="BD285" i="48"/>
  <c r="BC285" i="48"/>
  <c r="BB285" i="48"/>
  <c r="BA285" i="48"/>
  <c r="AZ285" i="48"/>
  <c r="AY285" i="48"/>
  <c r="AX285" i="48"/>
  <c r="AW285" i="48"/>
  <c r="AV285" i="48"/>
  <c r="AU285" i="48"/>
  <c r="AT285" i="48"/>
  <c r="AS285" i="48"/>
  <c r="AR285" i="48"/>
  <c r="AQ285" i="48"/>
  <c r="AP285" i="48"/>
  <c r="AO285" i="48"/>
  <c r="AN285" i="48"/>
  <c r="AM285" i="48"/>
  <c r="DL285" i="48" s="1"/>
  <c r="AL285" i="48"/>
  <c r="AK285" i="48"/>
  <c r="AJ285" i="48"/>
  <c r="AI285" i="48"/>
  <c r="AH285" i="48"/>
  <c r="AG285" i="48"/>
  <c r="AF285" i="48"/>
  <c r="AE285" i="48"/>
  <c r="AD285" i="48"/>
  <c r="AC285" i="48"/>
  <c r="AB285" i="48"/>
  <c r="AA285" i="48"/>
  <c r="Z285" i="48"/>
  <c r="CR285" i="48" s="1"/>
  <c r="Y285" i="48"/>
  <c r="X285" i="48"/>
  <c r="W285" i="48"/>
  <c r="V285" i="48"/>
  <c r="U285" i="48"/>
  <c r="T285" i="48"/>
  <c r="S285" i="48"/>
  <c r="R285" i="48"/>
  <c r="Q285" i="48"/>
  <c r="P285" i="48"/>
  <c r="O285" i="48"/>
  <c r="N285" i="48"/>
  <c r="M285" i="48"/>
  <c r="L285" i="48"/>
  <c r="K285" i="48"/>
  <c r="J285" i="48"/>
  <c r="I285" i="48"/>
  <c r="F285" i="48"/>
  <c r="E285" i="48"/>
  <c r="D285" i="48"/>
  <c r="C285" i="48"/>
  <c r="B285" i="48"/>
  <c r="A285" i="48"/>
  <c r="DM285" i="48" s="1"/>
  <c r="BT284" i="48"/>
  <c r="BS284" i="48"/>
  <c r="BR284" i="48"/>
  <c r="BQ284" i="48"/>
  <c r="BP284" i="48"/>
  <c r="BO284" i="48"/>
  <c r="BN284" i="48"/>
  <c r="BL284" i="48"/>
  <c r="BK284" i="48"/>
  <c r="BJ284" i="48"/>
  <c r="BI284" i="48"/>
  <c r="BH284" i="48"/>
  <c r="BG284" i="48"/>
  <c r="BF284" i="48"/>
  <c r="BE284" i="48"/>
  <c r="BD284" i="48"/>
  <c r="BC284" i="48"/>
  <c r="BB284" i="48"/>
  <c r="BA284" i="48"/>
  <c r="AZ284" i="48"/>
  <c r="AY284" i="48"/>
  <c r="AX284" i="48"/>
  <c r="AW284" i="48"/>
  <c r="AV284" i="48"/>
  <c r="AU284" i="48"/>
  <c r="AT284" i="48"/>
  <c r="AS284" i="48"/>
  <c r="AR284" i="48"/>
  <c r="AQ284" i="48"/>
  <c r="AP284" i="48"/>
  <c r="AO284" i="48"/>
  <c r="AN284" i="48"/>
  <c r="AM284" i="48"/>
  <c r="DL284" i="48" s="1"/>
  <c r="AL284" i="48"/>
  <c r="AK284" i="48"/>
  <c r="AJ284" i="48"/>
  <c r="AI284" i="48"/>
  <c r="CZ284" i="48" s="1"/>
  <c r="AH284" i="48"/>
  <c r="AG284" i="48"/>
  <c r="AF284" i="48"/>
  <c r="AE284" i="48"/>
  <c r="AD284" i="48"/>
  <c r="AC284" i="48"/>
  <c r="AB284" i="48"/>
  <c r="AA284" i="48"/>
  <c r="Z284" i="48"/>
  <c r="CR284" i="48" s="1"/>
  <c r="Y284" i="48"/>
  <c r="X284" i="48"/>
  <c r="W284" i="48"/>
  <c r="V284" i="48"/>
  <c r="U284" i="48"/>
  <c r="T284" i="48"/>
  <c r="S284" i="48"/>
  <c r="R284" i="48"/>
  <c r="Q284" i="48"/>
  <c r="P284" i="48"/>
  <c r="O284" i="48"/>
  <c r="N284" i="48"/>
  <c r="M284" i="48"/>
  <c r="L284" i="48"/>
  <c r="K284" i="48"/>
  <c r="J284" i="48"/>
  <c r="CL284" i="48" s="1"/>
  <c r="I284" i="48"/>
  <c r="F284" i="48"/>
  <c r="E284" i="48"/>
  <c r="D284" i="48"/>
  <c r="C284" i="48"/>
  <c r="B284" i="48"/>
  <c r="A284" i="48"/>
  <c r="DM284" i="48" s="1"/>
  <c r="BT283" i="48"/>
  <c r="BS283" i="48"/>
  <c r="BR283" i="48"/>
  <c r="BQ283" i="48"/>
  <c r="BP283" i="48"/>
  <c r="BO283" i="48"/>
  <c r="BN283" i="48"/>
  <c r="BL283" i="48"/>
  <c r="BK283" i="48"/>
  <c r="BJ283" i="48"/>
  <c r="BI283" i="48"/>
  <c r="BH283" i="48"/>
  <c r="BG283" i="48"/>
  <c r="BF283" i="48"/>
  <c r="BE283" i="48"/>
  <c r="BD283" i="48"/>
  <c r="BC283" i="48"/>
  <c r="BB283" i="48"/>
  <c r="BA283" i="48"/>
  <c r="AZ283" i="48"/>
  <c r="AY283" i="48"/>
  <c r="AX283" i="48"/>
  <c r="AW283" i="48"/>
  <c r="AV283" i="48"/>
  <c r="AU283" i="48"/>
  <c r="AT283" i="48"/>
  <c r="AS283" i="48"/>
  <c r="AR283" i="48"/>
  <c r="AQ283" i="48"/>
  <c r="AP283" i="48"/>
  <c r="AO283" i="48"/>
  <c r="AN283" i="48"/>
  <c r="AM283" i="48"/>
  <c r="DL283" i="48" s="1"/>
  <c r="AL283" i="48"/>
  <c r="AK283" i="48"/>
  <c r="AJ283" i="48"/>
  <c r="AI283" i="48"/>
  <c r="AH283" i="48"/>
  <c r="AG283" i="48"/>
  <c r="AF283" i="48"/>
  <c r="AE283" i="48"/>
  <c r="AD283" i="48"/>
  <c r="AC283" i="48"/>
  <c r="AB283" i="48"/>
  <c r="AA283" i="48"/>
  <c r="Z283" i="48"/>
  <c r="CR283" i="48" s="1"/>
  <c r="Y283" i="48"/>
  <c r="X283" i="48"/>
  <c r="W283" i="48"/>
  <c r="V283" i="48"/>
  <c r="U283" i="48"/>
  <c r="T283" i="48"/>
  <c r="S283" i="48"/>
  <c r="R283" i="48"/>
  <c r="Q283" i="48"/>
  <c r="P283" i="48"/>
  <c r="O283" i="48"/>
  <c r="N283" i="48"/>
  <c r="M283" i="48"/>
  <c r="L283" i="48"/>
  <c r="K283" i="48"/>
  <c r="J283" i="48"/>
  <c r="CL283" i="48" s="1"/>
  <c r="I283" i="48"/>
  <c r="F283" i="48"/>
  <c r="E283" i="48"/>
  <c r="D283" i="48"/>
  <c r="C283" i="48"/>
  <c r="B283" i="48"/>
  <c r="A283" i="48"/>
  <c r="DM283" i="48" s="1"/>
  <c r="BT282" i="48"/>
  <c r="BS282" i="48"/>
  <c r="BR282" i="48"/>
  <c r="BQ282" i="48"/>
  <c r="BP282" i="48"/>
  <c r="BO282" i="48"/>
  <c r="BN282" i="48"/>
  <c r="BL282" i="48"/>
  <c r="BK282" i="48"/>
  <c r="BJ282" i="48"/>
  <c r="BI282" i="48"/>
  <c r="BH282" i="48"/>
  <c r="BG282" i="48"/>
  <c r="BF282" i="48"/>
  <c r="BE282" i="48"/>
  <c r="BD282" i="48"/>
  <c r="BC282" i="48"/>
  <c r="BB282" i="48"/>
  <c r="BA282" i="48"/>
  <c r="AZ282" i="48"/>
  <c r="AY282" i="48"/>
  <c r="AX282" i="48"/>
  <c r="AW282" i="48"/>
  <c r="AV282" i="48"/>
  <c r="AU282" i="48"/>
  <c r="AT282" i="48"/>
  <c r="AS282" i="48"/>
  <c r="AR282" i="48"/>
  <c r="AQ282" i="48"/>
  <c r="AP282" i="48"/>
  <c r="AO282" i="48"/>
  <c r="AN282" i="48"/>
  <c r="AM282" i="48"/>
  <c r="AL282" i="48"/>
  <c r="AK282" i="48"/>
  <c r="AJ282" i="48"/>
  <c r="AI282" i="48"/>
  <c r="DB282" i="48" s="1"/>
  <c r="AH282" i="48"/>
  <c r="AG282" i="48"/>
  <c r="AF282" i="48"/>
  <c r="AE282" i="48"/>
  <c r="AD282" i="48"/>
  <c r="AC282" i="48"/>
  <c r="AB282" i="48"/>
  <c r="AA282" i="48"/>
  <c r="Z282" i="48"/>
  <c r="CR282" i="48" s="1"/>
  <c r="Y282" i="48"/>
  <c r="X282" i="48"/>
  <c r="W282" i="48"/>
  <c r="V282" i="48"/>
  <c r="U282" i="48"/>
  <c r="T282" i="48"/>
  <c r="S282" i="48"/>
  <c r="R282" i="48"/>
  <c r="Q282" i="48"/>
  <c r="P282" i="48"/>
  <c r="O282" i="48"/>
  <c r="N282" i="48"/>
  <c r="M282" i="48"/>
  <c r="L282" i="48"/>
  <c r="K282" i="48"/>
  <c r="J282" i="48"/>
  <c r="CL282" i="48" s="1"/>
  <c r="I282" i="48"/>
  <c r="F282" i="48"/>
  <c r="E282" i="48"/>
  <c r="D282" i="48"/>
  <c r="C282" i="48"/>
  <c r="B282" i="48"/>
  <c r="A282" i="48"/>
  <c r="DM282" i="48" s="1"/>
  <c r="BT281" i="48"/>
  <c r="BS281" i="48"/>
  <c r="BR281" i="48"/>
  <c r="BQ281" i="48"/>
  <c r="BP281" i="48"/>
  <c r="BO281" i="48"/>
  <c r="BN281" i="48"/>
  <c r="BL281" i="48"/>
  <c r="BK281" i="48"/>
  <c r="BJ281" i="48"/>
  <c r="BI281" i="48"/>
  <c r="BH281" i="48"/>
  <c r="BG281" i="48"/>
  <c r="BF281" i="48"/>
  <c r="BE281" i="48"/>
  <c r="BD281" i="48"/>
  <c r="BC281" i="48"/>
  <c r="BB281" i="48"/>
  <c r="BA281" i="48"/>
  <c r="AZ281" i="48"/>
  <c r="AY281" i="48"/>
  <c r="AX281" i="48"/>
  <c r="AW281" i="48"/>
  <c r="AV281" i="48"/>
  <c r="AU281" i="48"/>
  <c r="AT281" i="48"/>
  <c r="AS281" i="48"/>
  <c r="AR281" i="48"/>
  <c r="AQ281" i="48"/>
  <c r="AP281" i="48"/>
  <c r="AO281" i="48"/>
  <c r="AN281" i="48"/>
  <c r="AM281" i="48"/>
  <c r="DL281" i="48" s="1"/>
  <c r="AL281" i="48"/>
  <c r="AK281" i="48"/>
  <c r="AJ281" i="48"/>
  <c r="AI281" i="48"/>
  <c r="DB281" i="48" s="1"/>
  <c r="AH281" i="48"/>
  <c r="AG281" i="48"/>
  <c r="AF281" i="48"/>
  <c r="AE281" i="48"/>
  <c r="AD281" i="48"/>
  <c r="AC281" i="48"/>
  <c r="AB281" i="48"/>
  <c r="AA281" i="48"/>
  <c r="Z281" i="48"/>
  <c r="CR281" i="48" s="1"/>
  <c r="Y281" i="48"/>
  <c r="X281" i="48"/>
  <c r="W281" i="48"/>
  <c r="V281" i="48"/>
  <c r="U281" i="48"/>
  <c r="T281" i="48"/>
  <c r="S281" i="48"/>
  <c r="R281" i="48"/>
  <c r="Q281" i="48"/>
  <c r="P281" i="48"/>
  <c r="O281" i="48"/>
  <c r="N281" i="48"/>
  <c r="M281" i="48"/>
  <c r="L281" i="48"/>
  <c r="K281" i="48"/>
  <c r="J281" i="48"/>
  <c r="DF281" i="48" s="1"/>
  <c r="I281" i="48"/>
  <c r="F281" i="48"/>
  <c r="E281" i="48"/>
  <c r="D281" i="48"/>
  <c r="C281" i="48"/>
  <c r="B281" i="48"/>
  <c r="A281" i="48"/>
  <c r="DM281" i="48" s="1"/>
  <c r="BT280" i="48"/>
  <c r="BS280" i="48"/>
  <c r="BR280" i="48"/>
  <c r="BQ280" i="48"/>
  <c r="BP280" i="48"/>
  <c r="BO280" i="48"/>
  <c r="BN280" i="48"/>
  <c r="BL280" i="48"/>
  <c r="BK280" i="48"/>
  <c r="BJ280" i="48"/>
  <c r="BI280" i="48"/>
  <c r="BH280" i="48"/>
  <c r="BG280" i="48"/>
  <c r="BF280" i="48"/>
  <c r="BE280" i="48"/>
  <c r="BD280" i="48"/>
  <c r="BC280" i="48"/>
  <c r="BB280" i="48"/>
  <c r="BA280" i="48"/>
  <c r="AZ280" i="48"/>
  <c r="AY280" i="48"/>
  <c r="AX280" i="48"/>
  <c r="AW280" i="48"/>
  <c r="AV280" i="48"/>
  <c r="AU280" i="48"/>
  <c r="AT280" i="48"/>
  <c r="AS280" i="48"/>
  <c r="AR280" i="48"/>
  <c r="AQ280" i="48"/>
  <c r="AP280" i="48"/>
  <c r="AO280" i="48"/>
  <c r="AN280" i="48"/>
  <c r="AM280" i="48"/>
  <c r="DL280" i="48" s="1"/>
  <c r="AL280" i="48"/>
  <c r="AK280" i="48"/>
  <c r="AJ280" i="48"/>
  <c r="AI280" i="48"/>
  <c r="DB280" i="48" s="1"/>
  <c r="AH280" i="48"/>
  <c r="AG280" i="48"/>
  <c r="AF280" i="48"/>
  <c r="AE280" i="48"/>
  <c r="AD280" i="48"/>
  <c r="AC280" i="48"/>
  <c r="AB280" i="48"/>
  <c r="AA280" i="48"/>
  <c r="Z280" i="48"/>
  <c r="CR280" i="48" s="1"/>
  <c r="Y280" i="48"/>
  <c r="X280" i="48"/>
  <c r="W280" i="48"/>
  <c r="V280" i="48"/>
  <c r="U280" i="48"/>
  <c r="T280" i="48"/>
  <c r="S280" i="48"/>
  <c r="R280" i="48"/>
  <c r="Q280" i="48"/>
  <c r="P280" i="48"/>
  <c r="O280" i="48"/>
  <c r="N280" i="48"/>
  <c r="M280" i="48"/>
  <c r="L280" i="48"/>
  <c r="K280" i="48"/>
  <c r="J280" i="48"/>
  <c r="I280" i="48"/>
  <c r="F280" i="48"/>
  <c r="E280" i="48"/>
  <c r="D280" i="48"/>
  <c r="C280" i="48"/>
  <c r="B280" i="48"/>
  <c r="A280" i="48"/>
  <c r="DM280" i="48" s="1"/>
  <c r="BT279" i="48"/>
  <c r="BS279" i="48"/>
  <c r="BR279" i="48"/>
  <c r="BQ279" i="48"/>
  <c r="BP279" i="48"/>
  <c r="BO279" i="48"/>
  <c r="BN279" i="48"/>
  <c r="BL279" i="48"/>
  <c r="BK279" i="48"/>
  <c r="BJ279" i="48"/>
  <c r="BI279" i="48"/>
  <c r="BH279" i="48"/>
  <c r="BG279" i="48"/>
  <c r="BF279" i="48"/>
  <c r="BE279" i="48"/>
  <c r="BD279" i="48"/>
  <c r="BC279" i="48"/>
  <c r="BB279" i="48"/>
  <c r="BA279" i="48"/>
  <c r="AZ279" i="48"/>
  <c r="AY279" i="48"/>
  <c r="AX279" i="48"/>
  <c r="AW279" i="48"/>
  <c r="AV279" i="48"/>
  <c r="AU279" i="48"/>
  <c r="AT279" i="48"/>
  <c r="AS279" i="48"/>
  <c r="AR279" i="48"/>
  <c r="AQ279" i="48"/>
  <c r="AP279" i="48"/>
  <c r="AO279" i="48"/>
  <c r="AN279" i="48"/>
  <c r="AM279" i="48"/>
  <c r="DL279" i="48" s="1"/>
  <c r="AL279" i="48"/>
  <c r="AK279" i="48"/>
  <c r="AJ279" i="48"/>
  <c r="AI279" i="48"/>
  <c r="AH279" i="48"/>
  <c r="AG279" i="48"/>
  <c r="AF279" i="48"/>
  <c r="AE279" i="48"/>
  <c r="AD279" i="48"/>
  <c r="AC279" i="48"/>
  <c r="AB279" i="48"/>
  <c r="AA279" i="48"/>
  <c r="Z279" i="48"/>
  <c r="CR279" i="48" s="1"/>
  <c r="Y279" i="48"/>
  <c r="X279" i="48"/>
  <c r="W279" i="48"/>
  <c r="V279" i="48"/>
  <c r="U279" i="48"/>
  <c r="T279" i="48"/>
  <c r="S279" i="48"/>
  <c r="R279" i="48"/>
  <c r="Q279" i="48"/>
  <c r="P279" i="48"/>
  <c r="O279" i="48"/>
  <c r="N279" i="48"/>
  <c r="M279" i="48"/>
  <c r="L279" i="48"/>
  <c r="K279" i="48"/>
  <c r="J279" i="48"/>
  <c r="DF279" i="48" s="1"/>
  <c r="I279" i="48"/>
  <c r="F279" i="48"/>
  <c r="E279" i="48"/>
  <c r="D279" i="48"/>
  <c r="C279" i="48"/>
  <c r="B279" i="48"/>
  <c r="A279" i="48"/>
  <c r="DM279" i="48" s="1"/>
  <c r="BT278" i="48"/>
  <c r="BS278" i="48"/>
  <c r="BR278" i="48"/>
  <c r="BQ278" i="48"/>
  <c r="BP278" i="48"/>
  <c r="BO278" i="48"/>
  <c r="BN278" i="48"/>
  <c r="BL278" i="48"/>
  <c r="BK278" i="48"/>
  <c r="BJ278" i="48"/>
  <c r="BI278" i="48"/>
  <c r="BH278" i="48"/>
  <c r="BG278" i="48"/>
  <c r="BF278" i="48"/>
  <c r="BE278" i="48"/>
  <c r="BD278" i="48"/>
  <c r="BC278" i="48"/>
  <c r="BB278" i="48"/>
  <c r="BA278" i="48"/>
  <c r="AZ278" i="48"/>
  <c r="AY278" i="48"/>
  <c r="AX278" i="48"/>
  <c r="AW278" i="48"/>
  <c r="AV278" i="48"/>
  <c r="AU278" i="48"/>
  <c r="AT278" i="48"/>
  <c r="AS278" i="48"/>
  <c r="AR278" i="48"/>
  <c r="AQ278" i="48"/>
  <c r="AP278" i="48"/>
  <c r="AO278" i="48"/>
  <c r="AN278" i="48"/>
  <c r="AM278" i="48"/>
  <c r="DL278" i="48" s="1"/>
  <c r="AL278" i="48"/>
  <c r="AK278" i="48"/>
  <c r="AJ278" i="48"/>
  <c r="AI278" i="48"/>
  <c r="DB278" i="48" s="1"/>
  <c r="AH278" i="48"/>
  <c r="AG278" i="48"/>
  <c r="AF278" i="48"/>
  <c r="AE278" i="48"/>
  <c r="AD278" i="48"/>
  <c r="AC278" i="48"/>
  <c r="AB278" i="48"/>
  <c r="AA278" i="48"/>
  <c r="Z278" i="48"/>
  <c r="CR278" i="48" s="1"/>
  <c r="Y278" i="48"/>
  <c r="X278" i="48"/>
  <c r="W278" i="48"/>
  <c r="V278" i="48"/>
  <c r="U278" i="48"/>
  <c r="T278" i="48"/>
  <c r="S278" i="48"/>
  <c r="R278" i="48"/>
  <c r="Q278" i="48"/>
  <c r="P278" i="48"/>
  <c r="O278" i="48"/>
  <c r="N278" i="48"/>
  <c r="M278" i="48"/>
  <c r="L278" i="48"/>
  <c r="K278" i="48"/>
  <c r="J278" i="48"/>
  <c r="DF278" i="48" s="1"/>
  <c r="I278" i="48"/>
  <c r="F278" i="48"/>
  <c r="E278" i="48"/>
  <c r="D278" i="48"/>
  <c r="C278" i="48"/>
  <c r="B278" i="48"/>
  <c r="A278" i="48"/>
  <c r="DM278" i="48" s="1"/>
  <c r="BT277" i="48"/>
  <c r="BS277" i="48"/>
  <c r="BR277" i="48"/>
  <c r="BQ277" i="48"/>
  <c r="BP277" i="48"/>
  <c r="BO277" i="48"/>
  <c r="BN277" i="48"/>
  <c r="BL277" i="48"/>
  <c r="BK277" i="48"/>
  <c r="BJ277" i="48"/>
  <c r="BI277" i="48"/>
  <c r="BH277" i="48"/>
  <c r="BG277" i="48"/>
  <c r="BF277" i="48"/>
  <c r="BE277" i="48"/>
  <c r="BD277" i="48"/>
  <c r="BC277" i="48"/>
  <c r="BB277" i="48"/>
  <c r="BA277" i="48"/>
  <c r="AZ277" i="48"/>
  <c r="AY277" i="48"/>
  <c r="AX277" i="48"/>
  <c r="AW277" i="48"/>
  <c r="AV277" i="48"/>
  <c r="AU277" i="48"/>
  <c r="AT277" i="48"/>
  <c r="AS277" i="48"/>
  <c r="AR277" i="48"/>
  <c r="AQ277" i="48"/>
  <c r="AP277" i="48"/>
  <c r="AO277" i="48"/>
  <c r="AN277" i="48"/>
  <c r="AM277" i="48"/>
  <c r="DL277" i="48" s="1"/>
  <c r="AL277" i="48"/>
  <c r="AK277" i="48"/>
  <c r="AJ277" i="48"/>
  <c r="AI277" i="48"/>
  <c r="AH277" i="48"/>
  <c r="AG277" i="48"/>
  <c r="AF277" i="48"/>
  <c r="AE277" i="48"/>
  <c r="AD277" i="48"/>
  <c r="AC277" i="48"/>
  <c r="AB277" i="48"/>
  <c r="AA277" i="48"/>
  <c r="Z277" i="48"/>
  <c r="CR277" i="48" s="1"/>
  <c r="Y277" i="48"/>
  <c r="X277" i="48"/>
  <c r="W277" i="48"/>
  <c r="V277" i="48"/>
  <c r="U277" i="48"/>
  <c r="T277" i="48"/>
  <c r="S277" i="48"/>
  <c r="R277" i="48"/>
  <c r="Q277" i="48"/>
  <c r="P277" i="48"/>
  <c r="O277" i="48"/>
  <c r="N277" i="48"/>
  <c r="M277" i="48"/>
  <c r="L277" i="48"/>
  <c r="K277" i="48"/>
  <c r="J277" i="48"/>
  <c r="I277" i="48"/>
  <c r="F277" i="48"/>
  <c r="E277" i="48"/>
  <c r="D277" i="48"/>
  <c r="C277" i="48"/>
  <c r="B277" i="48"/>
  <c r="A277" i="48"/>
  <c r="DM277" i="48" s="1"/>
  <c r="BT276" i="48"/>
  <c r="BS276" i="48"/>
  <c r="BR276" i="48"/>
  <c r="BQ276" i="48"/>
  <c r="BP276" i="48"/>
  <c r="BO276" i="48"/>
  <c r="BN276" i="48"/>
  <c r="BL276" i="48"/>
  <c r="BK276" i="48"/>
  <c r="BJ276" i="48"/>
  <c r="BI276" i="48"/>
  <c r="BH276" i="48"/>
  <c r="BG276" i="48"/>
  <c r="BF276" i="48"/>
  <c r="BE276" i="48"/>
  <c r="BD276" i="48"/>
  <c r="BC276" i="48"/>
  <c r="BB276" i="48"/>
  <c r="BA276" i="48"/>
  <c r="AZ276" i="48"/>
  <c r="AY276" i="48"/>
  <c r="AX276" i="48"/>
  <c r="AW276" i="48"/>
  <c r="AV276" i="48"/>
  <c r="AU276" i="48"/>
  <c r="AT276" i="48"/>
  <c r="AS276" i="48"/>
  <c r="AR276" i="48"/>
  <c r="AQ276" i="48"/>
  <c r="AP276" i="48"/>
  <c r="AO276" i="48"/>
  <c r="AN276" i="48"/>
  <c r="AM276" i="48"/>
  <c r="DL276" i="48" s="1"/>
  <c r="AL276" i="48"/>
  <c r="AK276" i="48"/>
  <c r="AJ276" i="48"/>
  <c r="AI276" i="48"/>
  <c r="AH276" i="48"/>
  <c r="AG276" i="48"/>
  <c r="AF276" i="48"/>
  <c r="AE276" i="48"/>
  <c r="AD276" i="48"/>
  <c r="AC276" i="48"/>
  <c r="AB276" i="48"/>
  <c r="AA276" i="48"/>
  <c r="Z276" i="48"/>
  <c r="CR276" i="48" s="1"/>
  <c r="Y276" i="48"/>
  <c r="X276" i="48"/>
  <c r="W276" i="48"/>
  <c r="V276" i="48"/>
  <c r="U276" i="48"/>
  <c r="T276" i="48"/>
  <c r="S276" i="48"/>
  <c r="R276" i="48"/>
  <c r="Q276" i="48"/>
  <c r="P276" i="48"/>
  <c r="O276" i="48"/>
  <c r="N276" i="48"/>
  <c r="M276" i="48"/>
  <c r="L276" i="48"/>
  <c r="K276" i="48"/>
  <c r="J276" i="48"/>
  <c r="I276" i="48"/>
  <c r="F276" i="48"/>
  <c r="E276" i="48"/>
  <c r="D276" i="48"/>
  <c r="C276" i="48"/>
  <c r="B276" i="48"/>
  <c r="A276" i="48"/>
  <c r="DM276" i="48" s="1"/>
  <c r="BT275" i="48"/>
  <c r="BS275" i="48"/>
  <c r="BR275" i="48"/>
  <c r="BQ275" i="48"/>
  <c r="BP275" i="48"/>
  <c r="BO275" i="48"/>
  <c r="BN275" i="48"/>
  <c r="BL275" i="48"/>
  <c r="BK275" i="48"/>
  <c r="BJ275" i="48"/>
  <c r="BI275" i="48"/>
  <c r="BH275" i="48"/>
  <c r="BG275" i="48"/>
  <c r="BF275" i="48"/>
  <c r="BE275" i="48"/>
  <c r="BD275" i="48"/>
  <c r="BC275" i="48"/>
  <c r="BB275" i="48"/>
  <c r="BA275" i="48"/>
  <c r="AZ275" i="48"/>
  <c r="AY275" i="48"/>
  <c r="AX275" i="48"/>
  <c r="AW275" i="48"/>
  <c r="AV275" i="48"/>
  <c r="AU275" i="48"/>
  <c r="AT275" i="48"/>
  <c r="AS275" i="48"/>
  <c r="AR275" i="48"/>
  <c r="AQ275" i="48"/>
  <c r="AP275" i="48"/>
  <c r="AO275" i="48"/>
  <c r="AN275" i="48"/>
  <c r="AM275" i="48"/>
  <c r="DL275" i="48" s="1"/>
  <c r="AL275" i="48"/>
  <c r="AK275" i="48"/>
  <c r="AJ275" i="48"/>
  <c r="AI275" i="48"/>
  <c r="AH275" i="48"/>
  <c r="AG275" i="48"/>
  <c r="AF275" i="48"/>
  <c r="AE275" i="48"/>
  <c r="AD275" i="48"/>
  <c r="AC275" i="48"/>
  <c r="AB275" i="48"/>
  <c r="AA275" i="48"/>
  <c r="Z275" i="48"/>
  <c r="CR275" i="48" s="1"/>
  <c r="Y275" i="48"/>
  <c r="X275" i="48"/>
  <c r="W275" i="48"/>
  <c r="V275" i="48"/>
  <c r="U275" i="48"/>
  <c r="T275" i="48"/>
  <c r="S275" i="48"/>
  <c r="R275" i="48"/>
  <c r="Q275" i="48"/>
  <c r="P275" i="48"/>
  <c r="O275" i="48"/>
  <c r="N275" i="48"/>
  <c r="M275" i="48"/>
  <c r="L275" i="48"/>
  <c r="K275" i="48"/>
  <c r="J275" i="48"/>
  <c r="DF275" i="48" s="1"/>
  <c r="I275" i="48"/>
  <c r="F275" i="48"/>
  <c r="E275" i="48"/>
  <c r="D275" i="48"/>
  <c r="C275" i="48"/>
  <c r="B275" i="48"/>
  <c r="A275" i="48"/>
  <c r="DM275" i="48" s="1"/>
  <c r="BT274" i="48"/>
  <c r="BS274" i="48"/>
  <c r="BR274" i="48"/>
  <c r="BQ274" i="48"/>
  <c r="BP274" i="48"/>
  <c r="BO274" i="48"/>
  <c r="BN274" i="48"/>
  <c r="BL274" i="48"/>
  <c r="BK274" i="48"/>
  <c r="BJ274" i="48"/>
  <c r="BI274" i="48"/>
  <c r="BH274" i="48"/>
  <c r="BG274" i="48"/>
  <c r="BF274" i="48"/>
  <c r="BE274" i="48"/>
  <c r="BD274" i="48"/>
  <c r="BC274" i="48"/>
  <c r="BB274" i="48"/>
  <c r="BA274" i="48"/>
  <c r="AZ274" i="48"/>
  <c r="AY274" i="48"/>
  <c r="AX274" i="48"/>
  <c r="AW274" i="48"/>
  <c r="AV274" i="48"/>
  <c r="AU274" i="48"/>
  <c r="AT274" i="48"/>
  <c r="AS274" i="48"/>
  <c r="AR274" i="48"/>
  <c r="AQ274" i="48"/>
  <c r="AP274" i="48"/>
  <c r="AO274" i="48"/>
  <c r="AN274" i="48"/>
  <c r="AM274" i="48"/>
  <c r="AL274" i="48"/>
  <c r="AK274" i="48"/>
  <c r="AJ274" i="48"/>
  <c r="AI274" i="48"/>
  <c r="DB274" i="48" s="1"/>
  <c r="AH274" i="48"/>
  <c r="AG274" i="48"/>
  <c r="AF274" i="48"/>
  <c r="AE274" i="48"/>
  <c r="AD274" i="48"/>
  <c r="AC274" i="48"/>
  <c r="AB274" i="48"/>
  <c r="AA274" i="48"/>
  <c r="Z274" i="48"/>
  <c r="CR274" i="48" s="1"/>
  <c r="Y274" i="48"/>
  <c r="X274" i="48"/>
  <c r="W274" i="48"/>
  <c r="V274" i="48"/>
  <c r="U274" i="48"/>
  <c r="T274" i="48"/>
  <c r="S274" i="48"/>
  <c r="R274" i="48"/>
  <c r="Q274" i="48"/>
  <c r="P274" i="48"/>
  <c r="O274" i="48"/>
  <c r="N274" i="48"/>
  <c r="M274" i="48"/>
  <c r="L274" i="48"/>
  <c r="K274" i="48"/>
  <c r="J274" i="48"/>
  <c r="DF274" i="48" s="1"/>
  <c r="I274" i="48"/>
  <c r="F274" i="48"/>
  <c r="E274" i="48"/>
  <c r="D274" i="48"/>
  <c r="C274" i="48"/>
  <c r="B274" i="48"/>
  <c r="A274" i="48"/>
  <c r="DM274" i="48" s="1"/>
  <c r="BT273" i="48"/>
  <c r="BS273" i="48"/>
  <c r="BR273" i="48"/>
  <c r="BQ273" i="48"/>
  <c r="BP273" i="48"/>
  <c r="BO273" i="48"/>
  <c r="BN273" i="48"/>
  <c r="BL273" i="48"/>
  <c r="BK273" i="48"/>
  <c r="BJ273" i="48"/>
  <c r="BI273" i="48"/>
  <c r="BH273" i="48"/>
  <c r="BG273" i="48"/>
  <c r="BF273" i="48"/>
  <c r="BE273" i="48"/>
  <c r="BD273" i="48"/>
  <c r="BC273" i="48"/>
  <c r="BB273" i="48"/>
  <c r="BA273" i="48"/>
  <c r="AZ273" i="48"/>
  <c r="AY273" i="48"/>
  <c r="AX273" i="48"/>
  <c r="AW273" i="48"/>
  <c r="AV273" i="48"/>
  <c r="AU273" i="48"/>
  <c r="AT273" i="48"/>
  <c r="AS273" i="48"/>
  <c r="AR273" i="48"/>
  <c r="AQ273" i="48"/>
  <c r="AP273" i="48"/>
  <c r="AO273" i="48"/>
  <c r="AN273" i="48"/>
  <c r="AM273" i="48"/>
  <c r="DL273" i="48" s="1"/>
  <c r="AL273" i="48"/>
  <c r="AK273" i="48"/>
  <c r="AJ273" i="48"/>
  <c r="AI273" i="48"/>
  <c r="AH273" i="48"/>
  <c r="AG273" i="48"/>
  <c r="AF273" i="48"/>
  <c r="AE273" i="48"/>
  <c r="AD273" i="48"/>
  <c r="AC273" i="48"/>
  <c r="AB273" i="48"/>
  <c r="AA273" i="48"/>
  <c r="Z273" i="48"/>
  <c r="CR273" i="48" s="1"/>
  <c r="Y273" i="48"/>
  <c r="X273" i="48"/>
  <c r="W273" i="48"/>
  <c r="V273" i="48"/>
  <c r="U273" i="48"/>
  <c r="T273" i="48"/>
  <c r="S273" i="48"/>
  <c r="R273" i="48"/>
  <c r="Q273" i="48"/>
  <c r="O273" i="48"/>
  <c r="N273" i="48"/>
  <c r="M273" i="48"/>
  <c r="L273" i="48"/>
  <c r="K273" i="48"/>
  <c r="J273" i="48"/>
  <c r="I273" i="48"/>
  <c r="F273" i="48"/>
  <c r="E273" i="48"/>
  <c r="D273" i="48"/>
  <c r="C273" i="48"/>
  <c r="B273" i="48"/>
  <c r="A273" i="48"/>
  <c r="DM273" i="48" s="1"/>
  <c r="BT272" i="48"/>
  <c r="BS272" i="48"/>
  <c r="BR272" i="48"/>
  <c r="BQ272" i="48"/>
  <c r="BP272" i="48"/>
  <c r="BO272" i="48"/>
  <c r="BN272" i="48"/>
  <c r="BL272" i="48"/>
  <c r="BK272" i="48"/>
  <c r="BJ272" i="48"/>
  <c r="BI272" i="48"/>
  <c r="BH272" i="48"/>
  <c r="BG272" i="48"/>
  <c r="BF272" i="48"/>
  <c r="BE272" i="48"/>
  <c r="BD272" i="48"/>
  <c r="BC272" i="48"/>
  <c r="BB272" i="48"/>
  <c r="BA272" i="48"/>
  <c r="AZ272" i="48"/>
  <c r="AY272" i="48"/>
  <c r="AX272" i="48"/>
  <c r="AW272" i="48"/>
  <c r="AV272" i="48"/>
  <c r="AU272" i="48"/>
  <c r="AT272" i="48"/>
  <c r="AS272" i="48"/>
  <c r="AR272" i="48"/>
  <c r="AQ272" i="48"/>
  <c r="AP272" i="48"/>
  <c r="AO272" i="48"/>
  <c r="AN272" i="48"/>
  <c r="AM272" i="48"/>
  <c r="DL272" i="48" s="1"/>
  <c r="AL272" i="48"/>
  <c r="AK272" i="48"/>
  <c r="AJ272" i="48"/>
  <c r="AI272" i="48"/>
  <c r="CZ272" i="48" s="1"/>
  <c r="EH272" i="48" s="1"/>
  <c r="AH272" i="48"/>
  <c r="AG272" i="48"/>
  <c r="AF272" i="48"/>
  <c r="AE272" i="48"/>
  <c r="AD272" i="48"/>
  <c r="AC272" i="48"/>
  <c r="AB272" i="48"/>
  <c r="AA272" i="48"/>
  <c r="Z272" i="48"/>
  <c r="CR272" i="48" s="1"/>
  <c r="Y272" i="48"/>
  <c r="X272" i="48"/>
  <c r="W272" i="48"/>
  <c r="V272" i="48"/>
  <c r="U272" i="48"/>
  <c r="T272" i="48"/>
  <c r="S272" i="48"/>
  <c r="R272" i="48"/>
  <c r="Q272" i="48"/>
  <c r="P272" i="48"/>
  <c r="O272" i="48"/>
  <c r="N272" i="48"/>
  <c r="M272" i="48"/>
  <c r="L272" i="48"/>
  <c r="K272" i="48"/>
  <c r="J272" i="48"/>
  <c r="I272" i="48"/>
  <c r="F272" i="48"/>
  <c r="E272" i="48"/>
  <c r="D272" i="48"/>
  <c r="C272" i="48"/>
  <c r="B272" i="48"/>
  <c r="A272" i="48"/>
  <c r="DM272" i="48" s="1"/>
  <c r="BT271" i="48"/>
  <c r="BS271" i="48"/>
  <c r="BR271" i="48"/>
  <c r="BQ271" i="48"/>
  <c r="BP271" i="48"/>
  <c r="BO271" i="48"/>
  <c r="BN271" i="48"/>
  <c r="BL271" i="48"/>
  <c r="BK271" i="48"/>
  <c r="BJ271" i="48"/>
  <c r="BI271" i="48"/>
  <c r="BH271" i="48"/>
  <c r="BG271" i="48"/>
  <c r="BF271" i="48"/>
  <c r="BE271" i="48"/>
  <c r="BD271" i="48"/>
  <c r="BC271" i="48"/>
  <c r="BB271" i="48"/>
  <c r="BA271" i="48"/>
  <c r="AZ271" i="48"/>
  <c r="AY271" i="48"/>
  <c r="AX271" i="48"/>
  <c r="AW271" i="48"/>
  <c r="AV271" i="48"/>
  <c r="AU271" i="48"/>
  <c r="AT271" i="48"/>
  <c r="AS271" i="48"/>
  <c r="AR271" i="48"/>
  <c r="AQ271" i="48"/>
  <c r="AP271" i="48"/>
  <c r="AO271" i="48"/>
  <c r="AN271" i="48"/>
  <c r="AM271" i="48"/>
  <c r="AL271" i="48"/>
  <c r="AK271" i="48"/>
  <c r="AJ271" i="48"/>
  <c r="AI271" i="48"/>
  <c r="DB271" i="48" s="1"/>
  <c r="AH271" i="48"/>
  <c r="AG271" i="48"/>
  <c r="AF271" i="48"/>
  <c r="AE271" i="48"/>
  <c r="AD271" i="48"/>
  <c r="AC271" i="48"/>
  <c r="AB271" i="48"/>
  <c r="AA271" i="48"/>
  <c r="Z271" i="48"/>
  <c r="CR271" i="48" s="1"/>
  <c r="Y271" i="48"/>
  <c r="X271" i="48"/>
  <c r="W271" i="48"/>
  <c r="V271" i="48"/>
  <c r="U271" i="48"/>
  <c r="T271" i="48"/>
  <c r="S271" i="48"/>
  <c r="R271" i="48"/>
  <c r="Q271" i="48"/>
  <c r="P271" i="48"/>
  <c r="O271" i="48"/>
  <c r="N271" i="48"/>
  <c r="M271" i="48"/>
  <c r="L271" i="48"/>
  <c r="K271" i="48"/>
  <c r="J271" i="48"/>
  <c r="DF271" i="48" s="1"/>
  <c r="I271" i="48"/>
  <c r="F271" i="48"/>
  <c r="E271" i="48"/>
  <c r="D271" i="48"/>
  <c r="C271" i="48"/>
  <c r="B271" i="48"/>
  <c r="A271" i="48"/>
  <c r="DM271" i="48" s="1"/>
  <c r="BT270" i="48"/>
  <c r="BS270" i="48"/>
  <c r="BR270" i="48"/>
  <c r="BQ270" i="48"/>
  <c r="BP270" i="48"/>
  <c r="BO270" i="48"/>
  <c r="BN270" i="48"/>
  <c r="BL270" i="48"/>
  <c r="BK270" i="48"/>
  <c r="BJ270" i="48"/>
  <c r="BI270" i="48"/>
  <c r="BH270" i="48"/>
  <c r="BG270" i="48"/>
  <c r="BF270" i="48"/>
  <c r="BE270" i="48"/>
  <c r="BD270" i="48"/>
  <c r="BC270" i="48"/>
  <c r="BB270" i="48"/>
  <c r="BA270" i="48"/>
  <c r="AZ270" i="48"/>
  <c r="AY270" i="48"/>
  <c r="AX270" i="48"/>
  <c r="AW270" i="48"/>
  <c r="AV270" i="48"/>
  <c r="AU270" i="48"/>
  <c r="AT270" i="48"/>
  <c r="AS270" i="48"/>
  <c r="AR270" i="48"/>
  <c r="AQ270" i="48"/>
  <c r="AP270" i="48"/>
  <c r="AO270" i="48"/>
  <c r="AN270" i="48"/>
  <c r="AM270" i="48"/>
  <c r="DL270" i="48" s="1"/>
  <c r="AL270" i="48"/>
  <c r="AK270" i="48"/>
  <c r="AJ270" i="48"/>
  <c r="AI270" i="48"/>
  <c r="DB270" i="48" s="1"/>
  <c r="AH270" i="48"/>
  <c r="AG270" i="48"/>
  <c r="AF270" i="48"/>
  <c r="AE270" i="48"/>
  <c r="AD270" i="48"/>
  <c r="AC270" i="48"/>
  <c r="AB270" i="48"/>
  <c r="AA270" i="48"/>
  <c r="Z270" i="48"/>
  <c r="CR270" i="48" s="1"/>
  <c r="Y270" i="48"/>
  <c r="X270" i="48"/>
  <c r="W270" i="48"/>
  <c r="V270" i="48"/>
  <c r="U270" i="48"/>
  <c r="T270" i="48"/>
  <c r="S270" i="48"/>
  <c r="R270" i="48"/>
  <c r="Q270" i="48"/>
  <c r="P270" i="48"/>
  <c r="O270" i="48"/>
  <c r="N270" i="48"/>
  <c r="M270" i="48"/>
  <c r="L270" i="48"/>
  <c r="K270" i="48"/>
  <c r="J270" i="48"/>
  <c r="I270" i="48"/>
  <c r="F270" i="48"/>
  <c r="E270" i="48"/>
  <c r="D270" i="48"/>
  <c r="C270" i="48"/>
  <c r="B270" i="48"/>
  <c r="A270" i="48"/>
  <c r="DM270" i="48" s="1"/>
  <c r="BT269" i="48"/>
  <c r="BS269" i="48"/>
  <c r="BR269" i="48"/>
  <c r="BQ269" i="48"/>
  <c r="BP269" i="48"/>
  <c r="BO269" i="48"/>
  <c r="BN269" i="48"/>
  <c r="BL269" i="48"/>
  <c r="BK269" i="48"/>
  <c r="BJ269" i="48"/>
  <c r="BI269" i="48"/>
  <c r="BH269" i="48"/>
  <c r="BG269" i="48"/>
  <c r="BF269" i="48"/>
  <c r="BE269" i="48"/>
  <c r="BD269" i="48"/>
  <c r="BC269" i="48"/>
  <c r="BB269" i="48"/>
  <c r="BA269" i="48"/>
  <c r="AZ269" i="48"/>
  <c r="AY269" i="48"/>
  <c r="AX269" i="48"/>
  <c r="AW269" i="48"/>
  <c r="AV269" i="48"/>
  <c r="AU269" i="48"/>
  <c r="AT269" i="48"/>
  <c r="AS269" i="48"/>
  <c r="AR269" i="48"/>
  <c r="AQ269" i="48"/>
  <c r="AP269" i="48"/>
  <c r="AO269" i="48"/>
  <c r="AN269" i="48"/>
  <c r="AM269" i="48"/>
  <c r="DL269" i="48" s="1"/>
  <c r="AL269" i="48"/>
  <c r="AK269" i="48"/>
  <c r="AJ269" i="48"/>
  <c r="AI269" i="48"/>
  <c r="DB269" i="48" s="1"/>
  <c r="AH269" i="48"/>
  <c r="AG269" i="48"/>
  <c r="AF269" i="48"/>
  <c r="AE269" i="48"/>
  <c r="AD269" i="48"/>
  <c r="AC269" i="48"/>
  <c r="AB269" i="48"/>
  <c r="AA269" i="48"/>
  <c r="Z269" i="48"/>
  <c r="CR269" i="48" s="1"/>
  <c r="Y269" i="48"/>
  <c r="X269" i="48"/>
  <c r="W269" i="48"/>
  <c r="V269" i="48"/>
  <c r="U269" i="48"/>
  <c r="T269" i="48"/>
  <c r="S269" i="48"/>
  <c r="R269" i="48"/>
  <c r="Q269" i="48"/>
  <c r="P269" i="48"/>
  <c r="O269" i="48"/>
  <c r="N269" i="48"/>
  <c r="M269" i="48"/>
  <c r="L269" i="48"/>
  <c r="K269" i="48"/>
  <c r="J269" i="48"/>
  <c r="CL269" i="48" s="1"/>
  <c r="I269" i="48"/>
  <c r="F269" i="48"/>
  <c r="E269" i="48"/>
  <c r="D269" i="48"/>
  <c r="C269" i="48"/>
  <c r="B269" i="48"/>
  <c r="A269" i="48"/>
  <c r="DM269" i="48" s="1"/>
  <c r="BT268" i="48"/>
  <c r="BS268" i="48"/>
  <c r="BR268" i="48"/>
  <c r="BQ268" i="48"/>
  <c r="BP268" i="48"/>
  <c r="BO268" i="48"/>
  <c r="BN268" i="48"/>
  <c r="BL268" i="48"/>
  <c r="BK268" i="48"/>
  <c r="BJ268" i="48"/>
  <c r="BI268" i="48"/>
  <c r="BH268" i="48"/>
  <c r="BG268" i="48"/>
  <c r="BF268" i="48"/>
  <c r="BE268" i="48"/>
  <c r="BD268" i="48"/>
  <c r="BC268" i="48"/>
  <c r="BB268" i="48"/>
  <c r="BA268" i="48"/>
  <c r="AZ268" i="48"/>
  <c r="AY268" i="48"/>
  <c r="AX268" i="48"/>
  <c r="AW268" i="48"/>
  <c r="AV268" i="48"/>
  <c r="AU268" i="48"/>
  <c r="AT268" i="48"/>
  <c r="AS268" i="48"/>
  <c r="AR268" i="48"/>
  <c r="AQ268" i="48"/>
  <c r="AP268" i="48"/>
  <c r="AO268" i="48"/>
  <c r="AN268" i="48"/>
  <c r="AM268" i="48"/>
  <c r="DL268" i="48" s="1"/>
  <c r="AL268" i="48"/>
  <c r="AK268" i="48"/>
  <c r="AJ268" i="48"/>
  <c r="AI268" i="48"/>
  <c r="CZ268" i="48" s="1"/>
  <c r="AH268" i="48"/>
  <c r="AG268" i="48"/>
  <c r="AF268" i="48"/>
  <c r="AE268" i="48"/>
  <c r="AD268" i="48"/>
  <c r="AC268" i="48"/>
  <c r="AB268" i="48"/>
  <c r="AA268" i="48"/>
  <c r="Z268" i="48"/>
  <c r="CR268" i="48" s="1"/>
  <c r="Y268" i="48"/>
  <c r="X268" i="48"/>
  <c r="W268" i="48"/>
  <c r="V268" i="48"/>
  <c r="U268" i="48"/>
  <c r="T268" i="48"/>
  <c r="S268" i="48"/>
  <c r="R268" i="48"/>
  <c r="Q268" i="48"/>
  <c r="P268" i="48"/>
  <c r="O268" i="48"/>
  <c r="N268" i="48"/>
  <c r="M268" i="48"/>
  <c r="L268" i="48"/>
  <c r="K268" i="48"/>
  <c r="J268" i="48"/>
  <c r="I268" i="48"/>
  <c r="F268" i="48"/>
  <c r="E268" i="48"/>
  <c r="D268" i="48"/>
  <c r="C268" i="48"/>
  <c r="B268" i="48"/>
  <c r="A268" i="48"/>
  <c r="DM268" i="48" s="1"/>
  <c r="BT267" i="48"/>
  <c r="BS267" i="48"/>
  <c r="BR267" i="48"/>
  <c r="BQ267" i="48"/>
  <c r="BP267" i="48"/>
  <c r="BO267" i="48"/>
  <c r="BN267" i="48"/>
  <c r="BL267" i="48"/>
  <c r="BK267" i="48"/>
  <c r="BJ267" i="48"/>
  <c r="BI267" i="48"/>
  <c r="BH267" i="48"/>
  <c r="BG267" i="48"/>
  <c r="BF267" i="48"/>
  <c r="BE267" i="48"/>
  <c r="BD267" i="48"/>
  <c r="BC267" i="48"/>
  <c r="BB267" i="48"/>
  <c r="BA267" i="48"/>
  <c r="AZ267" i="48"/>
  <c r="AY267" i="48"/>
  <c r="AX267" i="48"/>
  <c r="AW267" i="48"/>
  <c r="AV267" i="48"/>
  <c r="AU267" i="48"/>
  <c r="AT267" i="48"/>
  <c r="AS267" i="48"/>
  <c r="AR267" i="48"/>
  <c r="AQ267" i="48"/>
  <c r="AP267" i="48"/>
  <c r="AO267" i="48"/>
  <c r="AN267" i="48"/>
  <c r="AM267" i="48"/>
  <c r="DL267" i="48" s="1"/>
  <c r="AL267" i="48"/>
  <c r="AK267" i="48"/>
  <c r="AJ267" i="48"/>
  <c r="AI267" i="48"/>
  <c r="AH267" i="48"/>
  <c r="AG267" i="48"/>
  <c r="AF267" i="48"/>
  <c r="AE267" i="48"/>
  <c r="AD267" i="48"/>
  <c r="AC267" i="48"/>
  <c r="AB267" i="48"/>
  <c r="AA267" i="48"/>
  <c r="Z267" i="48"/>
  <c r="CR267" i="48" s="1"/>
  <c r="Y267" i="48"/>
  <c r="X267" i="48"/>
  <c r="W267" i="48"/>
  <c r="V267" i="48"/>
  <c r="U267" i="48"/>
  <c r="T267" i="48"/>
  <c r="S267" i="48"/>
  <c r="R267" i="48"/>
  <c r="Q267" i="48"/>
  <c r="P267" i="48"/>
  <c r="O267" i="48"/>
  <c r="N267" i="48"/>
  <c r="M267" i="48"/>
  <c r="L267" i="48"/>
  <c r="K267" i="48"/>
  <c r="J267" i="48"/>
  <c r="I267" i="48"/>
  <c r="F267" i="48"/>
  <c r="E267" i="48"/>
  <c r="D267" i="48"/>
  <c r="C267" i="48"/>
  <c r="B267" i="48"/>
  <c r="A267" i="48"/>
  <c r="DM267" i="48" s="1"/>
  <c r="BT266" i="48"/>
  <c r="BS266" i="48"/>
  <c r="BR266" i="48"/>
  <c r="BQ266" i="48"/>
  <c r="BP266" i="48"/>
  <c r="BO266" i="48"/>
  <c r="BN266" i="48"/>
  <c r="BL266" i="48"/>
  <c r="BK266" i="48"/>
  <c r="BJ266" i="48"/>
  <c r="BI266" i="48"/>
  <c r="BH266" i="48"/>
  <c r="BG266" i="48"/>
  <c r="BF266" i="48"/>
  <c r="BE266" i="48"/>
  <c r="BD266" i="48"/>
  <c r="BC266" i="48"/>
  <c r="BB266" i="48"/>
  <c r="BA266" i="48"/>
  <c r="AZ266" i="48"/>
  <c r="AY266" i="48"/>
  <c r="AX266" i="48"/>
  <c r="AW266" i="48"/>
  <c r="AV266" i="48"/>
  <c r="AU266" i="48"/>
  <c r="AT266" i="48"/>
  <c r="AS266" i="48"/>
  <c r="AR266" i="48"/>
  <c r="AQ266" i="48"/>
  <c r="AP266" i="48"/>
  <c r="AO266" i="48"/>
  <c r="AN266" i="48"/>
  <c r="AM266" i="48"/>
  <c r="DL266" i="48" s="1"/>
  <c r="AL266" i="48"/>
  <c r="AK266" i="48"/>
  <c r="AJ266" i="48"/>
  <c r="AI266" i="48"/>
  <c r="AH266" i="48"/>
  <c r="AG266" i="48"/>
  <c r="AF266" i="48"/>
  <c r="AE266" i="48"/>
  <c r="AD266" i="48"/>
  <c r="AC266" i="48"/>
  <c r="AB266" i="48"/>
  <c r="AA266" i="48"/>
  <c r="Z266" i="48"/>
  <c r="CR266" i="48" s="1"/>
  <c r="Y266" i="48"/>
  <c r="X266" i="48"/>
  <c r="W266" i="48"/>
  <c r="V266" i="48"/>
  <c r="U266" i="48"/>
  <c r="T266" i="48"/>
  <c r="S266" i="48"/>
  <c r="R266" i="48"/>
  <c r="Q266" i="48"/>
  <c r="P266" i="48"/>
  <c r="O266" i="48"/>
  <c r="N266" i="48"/>
  <c r="M266" i="48"/>
  <c r="L266" i="48"/>
  <c r="K266" i="48"/>
  <c r="J266" i="48"/>
  <c r="DF266" i="48" s="1"/>
  <c r="I266" i="48"/>
  <c r="F266" i="48"/>
  <c r="E266" i="48"/>
  <c r="D266" i="48"/>
  <c r="C266" i="48"/>
  <c r="B266" i="48"/>
  <c r="A266" i="48"/>
  <c r="DM266" i="48" s="1"/>
  <c r="BT265" i="48"/>
  <c r="BS265" i="48"/>
  <c r="BR265" i="48"/>
  <c r="BQ265" i="48"/>
  <c r="BP265" i="48"/>
  <c r="BO265" i="48"/>
  <c r="BN265" i="48"/>
  <c r="BL265" i="48"/>
  <c r="BK265" i="48"/>
  <c r="BJ265" i="48"/>
  <c r="BI265" i="48"/>
  <c r="BH265" i="48"/>
  <c r="BG265" i="48"/>
  <c r="BF265" i="48"/>
  <c r="BE265" i="48"/>
  <c r="BD265" i="48"/>
  <c r="BC265" i="48"/>
  <c r="BB265" i="48"/>
  <c r="BA265" i="48"/>
  <c r="AZ265" i="48"/>
  <c r="AY265" i="48"/>
  <c r="AX265" i="48"/>
  <c r="AW265" i="48"/>
  <c r="AV265" i="48"/>
  <c r="AU265" i="48"/>
  <c r="AT265" i="48"/>
  <c r="AS265" i="48"/>
  <c r="AR265" i="48"/>
  <c r="AQ265" i="48"/>
  <c r="AP265" i="48"/>
  <c r="AO265" i="48"/>
  <c r="AN265" i="48"/>
  <c r="AM265" i="48"/>
  <c r="AL265" i="48"/>
  <c r="AK265" i="48"/>
  <c r="AJ265" i="48"/>
  <c r="AI265" i="48"/>
  <c r="DB265" i="48" s="1"/>
  <c r="AH265" i="48"/>
  <c r="AG265" i="48"/>
  <c r="AF265" i="48"/>
  <c r="AE265" i="48"/>
  <c r="AD265" i="48"/>
  <c r="AC265" i="48"/>
  <c r="AB265" i="48"/>
  <c r="AA265" i="48"/>
  <c r="Z265" i="48"/>
  <c r="CR265" i="48" s="1"/>
  <c r="Y265" i="48"/>
  <c r="X265" i="48"/>
  <c r="W265" i="48"/>
  <c r="V265" i="48"/>
  <c r="U265" i="48"/>
  <c r="T265" i="48"/>
  <c r="S265" i="48"/>
  <c r="R265" i="48"/>
  <c r="Q265" i="48"/>
  <c r="P265" i="48"/>
  <c r="O265" i="48"/>
  <c r="N265" i="48"/>
  <c r="M265" i="48"/>
  <c r="L265" i="48"/>
  <c r="K265" i="48"/>
  <c r="J265" i="48"/>
  <c r="DF265" i="48" s="1"/>
  <c r="I265" i="48"/>
  <c r="F265" i="48"/>
  <c r="E265" i="48"/>
  <c r="D265" i="48"/>
  <c r="C265" i="48"/>
  <c r="B265" i="48"/>
  <c r="A265" i="48"/>
  <c r="DM265" i="48" s="1"/>
  <c r="BT264" i="48"/>
  <c r="BS264" i="48"/>
  <c r="BR264" i="48"/>
  <c r="BQ264" i="48"/>
  <c r="BP264" i="48"/>
  <c r="BO264" i="48"/>
  <c r="BN264" i="48"/>
  <c r="BL264" i="48"/>
  <c r="BK264" i="48"/>
  <c r="BJ264" i="48"/>
  <c r="BI264" i="48"/>
  <c r="BH264" i="48"/>
  <c r="BG264" i="48"/>
  <c r="BF264" i="48"/>
  <c r="BE264" i="48"/>
  <c r="BD264" i="48"/>
  <c r="BC264" i="48"/>
  <c r="BB264" i="48"/>
  <c r="BA264" i="48"/>
  <c r="AZ264" i="48"/>
  <c r="AY264" i="48"/>
  <c r="AX264" i="48"/>
  <c r="AW264" i="48"/>
  <c r="AV264" i="48"/>
  <c r="AU264" i="48"/>
  <c r="AT264" i="48"/>
  <c r="AS264" i="48"/>
  <c r="AR264" i="48"/>
  <c r="AQ264" i="48"/>
  <c r="AP264" i="48"/>
  <c r="AO264" i="48"/>
  <c r="AN264" i="48"/>
  <c r="AM264" i="48"/>
  <c r="DL264" i="48" s="1"/>
  <c r="AL264" i="48"/>
  <c r="AK264" i="48"/>
  <c r="AJ264" i="48"/>
  <c r="AI264" i="48"/>
  <c r="AH264" i="48"/>
  <c r="AG264" i="48"/>
  <c r="AF264" i="48"/>
  <c r="AE264" i="48"/>
  <c r="AD264" i="48"/>
  <c r="AC264" i="48"/>
  <c r="AB264" i="48"/>
  <c r="AA264" i="48"/>
  <c r="Z264" i="48"/>
  <c r="CR264" i="48" s="1"/>
  <c r="Y264" i="48"/>
  <c r="X264" i="48"/>
  <c r="W264" i="48"/>
  <c r="V264" i="48"/>
  <c r="U264" i="48"/>
  <c r="T264" i="48"/>
  <c r="S264" i="48"/>
  <c r="R264" i="48"/>
  <c r="Q264" i="48"/>
  <c r="P264" i="48"/>
  <c r="O264" i="48"/>
  <c r="N264" i="48"/>
  <c r="M264" i="48"/>
  <c r="L264" i="48"/>
  <c r="K264" i="48"/>
  <c r="J264" i="48"/>
  <c r="I264" i="48"/>
  <c r="F264" i="48"/>
  <c r="E264" i="48"/>
  <c r="D264" i="48"/>
  <c r="C264" i="48"/>
  <c r="B264" i="48"/>
  <c r="A264" i="48"/>
  <c r="DM264" i="48" s="1"/>
  <c r="BT263" i="48"/>
  <c r="BS263" i="48"/>
  <c r="BR263" i="48"/>
  <c r="BQ263" i="48"/>
  <c r="BP263" i="48"/>
  <c r="BO263" i="48"/>
  <c r="BN263" i="48"/>
  <c r="BL263" i="48"/>
  <c r="BK263" i="48"/>
  <c r="BJ263" i="48"/>
  <c r="BI263" i="48"/>
  <c r="BH263" i="48"/>
  <c r="BG263" i="48"/>
  <c r="BF263" i="48"/>
  <c r="BE263" i="48"/>
  <c r="BD263" i="48"/>
  <c r="BC263" i="48"/>
  <c r="BB263" i="48"/>
  <c r="BA263" i="48"/>
  <c r="AZ263" i="48"/>
  <c r="AY263" i="48"/>
  <c r="AX263" i="48"/>
  <c r="AW263" i="48"/>
  <c r="AV263" i="48"/>
  <c r="AU263" i="48"/>
  <c r="AT263" i="48"/>
  <c r="AS263" i="48"/>
  <c r="AR263" i="48"/>
  <c r="AQ263" i="48"/>
  <c r="AP263" i="48"/>
  <c r="AO263" i="48"/>
  <c r="AN263" i="48"/>
  <c r="AM263" i="48"/>
  <c r="DL263" i="48" s="1"/>
  <c r="AL263" i="48"/>
  <c r="AK263" i="48"/>
  <c r="AJ263" i="48"/>
  <c r="AI263" i="48"/>
  <c r="DB263" i="48" s="1"/>
  <c r="AH263" i="48"/>
  <c r="AG263" i="48"/>
  <c r="AF263" i="48"/>
  <c r="AE263" i="48"/>
  <c r="AD263" i="48"/>
  <c r="AC263" i="48"/>
  <c r="AB263" i="48"/>
  <c r="AA263" i="48"/>
  <c r="Z263" i="48"/>
  <c r="CR263" i="48" s="1"/>
  <c r="Y263" i="48"/>
  <c r="X263" i="48"/>
  <c r="W263" i="48"/>
  <c r="V263" i="48"/>
  <c r="U263" i="48"/>
  <c r="T263" i="48"/>
  <c r="S263" i="48"/>
  <c r="R263" i="48"/>
  <c r="Q263" i="48"/>
  <c r="P263" i="48"/>
  <c r="O263" i="48"/>
  <c r="N263" i="48"/>
  <c r="M263" i="48"/>
  <c r="L263" i="48"/>
  <c r="K263" i="48"/>
  <c r="J263" i="48"/>
  <c r="CL263" i="48" s="1"/>
  <c r="I263" i="48"/>
  <c r="F263" i="48"/>
  <c r="E263" i="48"/>
  <c r="D263" i="48"/>
  <c r="C263" i="48"/>
  <c r="B263" i="48"/>
  <c r="A263" i="48"/>
  <c r="DM263" i="48" s="1"/>
  <c r="BT262" i="48"/>
  <c r="BS262" i="48"/>
  <c r="BR262" i="48"/>
  <c r="BQ262" i="48"/>
  <c r="BP262" i="48"/>
  <c r="BO262" i="48"/>
  <c r="BN262" i="48"/>
  <c r="BL262" i="48"/>
  <c r="BK262" i="48"/>
  <c r="BJ262" i="48"/>
  <c r="BI262" i="48"/>
  <c r="BH262" i="48"/>
  <c r="BG262" i="48"/>
  <c r="BF262" i="48"/>
  <c r="BE262" i="48"/>
  <c r="BD262" i="48"/>
  <c r="BC262" i="48"/>
  <c r="BB262" i="48"/>
  <c r="BA262" i="48"/>
  <c r="AZ262" i="48"/>
  <c r="AY262" i="48"/>
  <c r="AX262" i="48"/>
  <c r="AW262" i="48"/>
  <c r="AV262" i="48"/>
  <c r="AU262" i="48"/>
  <c r="AT262" i="48"/>
  <c r="AS262" i="48"/>
  <c r="AR262" i="48"/>
  <c r="AQ262" i="48"/>
  <c r="AP262" i="48"/>
  <c r="AO262" i="48"/>
  <c r="AN262" i="48"/>
  <c r="AM262" i="48"/>
  <c r="DL262" i="48" s="1"/>
  <c r="AL262" i="48"/>
  <c r="AK262" i="48"/>
  <c r="AJ262" i="48"/>
  <c r="AI262" i="48"/>
  <c r="DB262" i="48" s="1"/>
  <c r="AH262" i="48"/>
  <c r="AG262" i="48"/>
  <c r="AF262" i="48"/>
  <c r="AE262" i="48"/>
  <c r="AD262" i="48"/>
  <c r="AC262" i="48"/>
  <c r="AB262" i="48"/>
  <c r="AA262" i="48"/>
  <c r="Z262" i="48"/>
  <c r="CR262" i="48" s="1"/>
  <c r="Y262" i="48"/>
  <c r="X262" i="48"/>
  <c r="W262" i="48"/>
  <c r="V262" i="48"/>
  <c r="U262" i="48"/>
  <c r="T262" i="48"/>
  <c r="S262" i="48"/>
  <c r="R262" i="48"/>
  <c r="Q262" i="48"/>
  <c r="P262" i="48"/>
  <c r="O262" i="48"/>
  <c r="N262" i="48"/>
  <c r="M262" i="48"/>
  <c r="L262" i="48"/>
  <c r="K262" i="48"/>
  <c r="J262" i="48"/>
  <c r="DF262" i="48" s="1"/>
  <c r="I262" i="48"/>
  <c r="F262" i="48"/>
  <c r="E262" i="48"/>
  <c r="D262" i="48"/>
  <c r="C262" i="48"/>
  <c r="B262" i="48"/>
  <c r="A262" i="48"/>
  <c r="DM262" i="48" s="1"/>
  <c r="BT261" i="48"/>
  <c r="BS261" i="48"/>
  <c r="BR261" i="48"/>
  <c r="BQ261" i="48"/>
  <c r="BP261" i="48"/>
  <c r="BO261" i="48"/>
  <c r="BN261" i="48"/>
  <c r="BL261" i="48"/>
  <c r="BK261" i="48"/>
  <c r="BJ261" i="48"/>
  <c r="BI261" i="48"/>
  <c r="BH261" i="48"/>
  <c r="BG261" i="48"/>
  <c r="BF261" i="48"/>
  <c r="BE261" i="48"/>
  <c r="BD261" i="48"/>
  <c r="BC261" i="48"/>
  <c r="BB261" i="48"/>
  <c r="BA261" i="48"/>
  <c r="AZ261" i="48"/>
  <c r="AY261" i="48"/>
  <c r="AX261" i="48"/>
  <c r="AW261" i="48"/>
  <c r="AV261" i="48"/>
  <c r="AU261" i="48"/>
  <c r="AT261" i="48"/>
  <c r="AS261" i="48"/>
  <c r="AR261" i="48"/>
  <c r="AQ261" i="48"/>
  <c r="AP261" i="48"/>
  <c r="AO261" i="48"/>
  <c r="AN261" i="48"/>
  <c r="AM261" i="48"/>
  <c r="DL261" i="48" s="1"/>
  <c r="AL261" i="48"/>
  <c r="AK261" i="48"/>
  <c r="AJ261" i="48"/>
  <c r="AI261" i="48"/>
  <c r="CZ261" i="48" s="1"/>
  <c r="AH261" i="48"/>
  <c r="AG261" i="48"/>
  <c r="AF261" i="48"/>
  <c r="AE261" i="48"/>
  <c r="AD261" i="48"/>
  <c r="AC261" i="48"/>
  <c r="AB261" i="48"/>
  <c r="AA261" i="48"/>
  <c r="Z261" i="48"/>
  <c r="CR261" i="48" s="1"/>
  <c r="Y261" i="48"/>
  <c r="X261" i="48"/>
  <c r="W261" i="48"/>
  <c r="V261" i="48"/>
  <c r="U261" i="48"/>
  <c r="T261" i="48"/>
  <c r="S261" i="48"/>
  <c r="R261" i="48"/>
  <c r="Q261" i="48"/>
  <c r="P261" i="48"/>
  <c r="O261" i="48"/>
  <c r="N261" i="48"/>
  <c r="M261" i="48"/>
  <c r="L261" i="48"/>
  <c r="K261" i="48"/>
  <c r="J261" i="48"/>
  <c r="I261" i="48"/>
  <c r="F261" i="48"/>
  <c r="E261" i="48"/>
  <c r="D261" i="48"/>
  <c r="C261" i="48"/>
  <c r="B261" i="48"/>
  <c r="A261" i="48"/>
  <c r="DM261" i="48" s="1"/>
  <c r="BT260" i="48"/>
  <c r="BS260" i="48"/>
  <c r="BR260" i="48"/>
  <c r="BQ260" i="48"/>
  <c r="BP260" i="48"/>
  <c r="BO260" i="48"/>
  <c r="BN260" i="48"/>
  <c r="BL260" i="48"/>
  <c r="BK260" i="48"/>
  <c r="BJ260" i="48"/>
  <c r="BI260" i="48"/>
  <c r="BH260" i="48"/>
  <c r="BG260" i="48"/>
  <c r="BF260" i="48"/>
  <c r="BE260" i="48"/>
  <c r="BD260" i="48"/>
  <c r="BC260" i="48"/>
  <c r="BB260" i="48"/>
  <c r="BA260" i="48"/>
  <c r="AZ260" i="48"/>
  <c r="AY260" i="48"/>
  <c r="AX260" i="48"/>
  <c r="AW260" i="48"/>
  <c r="AV260" i="48"/>
  <c r="AU260" i="48"/>
  <c r="AT260" i="48"/>
  <c r="AS260" i="48"/>
  <c r="AR260" i="48"/>
  <c r="AQ260" i="48"/>
  <c r="AP260" i="48"/>
  <c r="AO260" i="48"/>
  <c r="AN260" i="48"/>
  <c r="AM260" i="48"/>
  <c r="DL260" i="48" s="1"/>
  <c r="AL260" i="48"/>
  <c r="AK260" i="48"/>
  <c r="AJ260" i="48"/>
  <c r="AI260" i="48"/>
  <c r="AH260" i="48"/>
  <c r="AG260" i="48"/>
  <c r="AF260" i="48"/>
  <c r="AE260" i="48"/>
  <c r="AD260" i="48"/>
  <c r="AC260" i="48"/>
  <c r="AB260" i="48"/>
  <c r="AA260" i="48"/>
  <c r="Z260" i="48"/>
  <c r="CR260" i="48" s="1"/>
  <c r="Y260" i="48"/>
  <c r="X260" i="48"/>
  <c r="W260" i="48"/>
  <c r="V260" i="48"/>
  <c r="U260" i="48"/>
  <c r="T260" i="48"/>
  <c r="S260" i="48"/>
  <c r="R260" i="48"/>
  <c r="Q260" i="48"/>
  <c r="P260" i="48"/>
  <c r="O260" i="48"/>
  <c r="N260" i="48"/>
  <c r="M260" i="48"/>
  <c r="L260" i="48"/>
  <c r="K260" i="48"/>
  <c r="J260" i="48"/>
  <c r="DF260" i="48" s="1"/>
  <c r="I260" i="48"/>
  <c r="F260" i="48"/>
  <c r="E260" i="48"/>
  <c r="D260" i="48"/>
  <c r="C260" i="48"/>
  <c r="B260" i="48"/>
  <c r="A260" i="48"/>
  <c r="DM260" i="48" s="1"/>
  <c r="BT259" i="48"/>
  <c r="BS259" i="48"/>
  <c r="BR259" i="48"/>
  <c r="BQ259" i="48"/>
  <c r="BP259" i="48"/>
  <c r="BO259" i="48"/>
  <c r="BN259" i="48"/>
  <c r="BL259" i="48"/>
  <c r="BK259" i="48"/>
  <c r="BJ259" i="48"/>
  <c r="BI259" i="48"/>
  <c r="BH259" i="48"/>
  <c r="BG259" i="48"/>
  <c r="BF259" i="48"/>
  <c r="BE259" i="48"/>
  <c r="BD259" i="48"/>
  <c r="BC259" i="48"/>
  <c r="BB259" i="48"/>
  <c r="BA259" i="48"/>
  <c r="AZ259" i="48"/>
  <c r="AY259" i="48"/>
  <c r="AX259" i="48"/>
  <c r="AW259" i="48"/>
  <c r="AV259" i="48"/>
  <c r="AU259" i="48"/>
  <c r="AT259" i="48"/>
  <c r="AS259" i="48"/>
  <c r="AR259" i="48"/>
  <c r="AQ259" i="48"/>
  <c r="AP259" i="48"/>
  <c r="AO259" i="48"/>
  <c r="AN259" i="48"/>
  <c r="AM259" i="48"/>
  <c r="AL259" i="48"/>
  <c r="AK259" i="48"/>
  <c r="AJ259" i="48"/>
  <c r="AI259" i="48"/>
  <c r="AH259" i="48"/>
  <c r="AG259" i="48"/>
  <c r="AF259" i="48"/>
  <c r="AE259" i="48"/>
  <c r="AD259" i="48"/>
  <c r="AC259" i="48"/>
  <c r="AB259" i="48"/>
  <c r="AA259" i="48"/>
  <c r="Z259" i="48"/>
  <c r="CR259" i="48" s="1"/>
  <c r="Y259" i="48"/>
  <c r="X259" i="48"/>
  <c r="W259" i="48"/>
  <c r="V259" i="48"/>
  <c r="U259" i="48"/>
  <c r="T259" i="48"/>
  <c r="S259" i="48"/>
  <c r="R259" i="48"/>
  <c r="Q259" i="48"/>
  <c r="P259" i="48"/>
  <c r="O259" i="48"/>
  <c r="N259" i="48"/>
  <c r="M259" i="48"/>
  <c r="L259" i="48"/>
  <c r="K259" i="48"/>
  <c r="J259" i="48"/>
  <c r="I259" i="48"/>
  <c r="F259" i="48"/>
  <c r="E259" i="48"/>
  <c r="D259" i="48"/>
  <c r="C259" i="48"/>
  <c r="B259" i="48"/>
  <c r="A259" i="48"/>
  <c r="DM259" i="48" s="1"/>
  <c r="BT258" i="48"/>
  <c r="BS258" i="48"/>
  <c r="BR258" i="48"/>
  <c r="BQ258" i="48"/>
  <c r="BP258" i="48"/>
  <c r="BO258" i="48"/>
  <c r="BN258" i="48"/>
  <c r="BL258" i="48"/>
  <c r="BK258" i="48"/>
  <c r="BJ258" i="48"/>
  <c r="BI258" i="48"/>
  <c r="BH258" i="48"/>
  <c r="BG258" i="48"/>
  <c r="BF258" i="48"/>
  <c r="BE258" i="48"/>
  <c r="BD258" i="48"/>
  <c r="BC258" i="48"/>
  <c r="BB258" i="48"/>
  <c r="BA258" i="48"/>
  <c r="AZ258" i="48"/>
  <c r="AY258" i="48"/>
  <c r="AX258" i="48"/>
  <c r="AW258" i="48"/>
  <c r="AV258" i="48"/>
  <c r="AU258" i="48"/>
  <c r="AT258" i="48"/>
  <c r="AS258" i="48"/>
  <c r="AR258" i="48"/>
  <c r="AQ258" i="48"/>
  <c r="AP258" i="48"/>
  <c r="AO258" i="48"/>
  <c r="AN258" i="48"/>
  <c r="AM258" i="48"/>
  <c r="AL258" i="48"/>
  <c r="AK258" i="48"/>
  <c r="AJ258" i="48"/>
  <c r="AI258" i="48"/>
  <c r="DB258" i="48" s="1"/>
  <c r="AH258" i="48"/>
  <c r="AG258" i="48"/>
  <c r="AF258" i="48"/>
  <c r="AE258" i="48"/>
  <c r="AD258" i="48"/>
  <c r="AC258" i="48"/>
  <c r="AB258" i="48"/>
  <c r="AA258" i="48"/>
  <c r="Z258" i="48"/>
  <c r="CR258" i="48" s="1"/>
  <c r="Y258" i="48"/>
  <c r="X258" i="48"/>
  <c r="W258" i="48"/>
  <c r="V258" i="48"/>
  <c r="U258" i="48"/>
  <c r="T258" i="48"/>
  <c r="S258" i="48"/>
  <c r="R258" i="48"/>
  <c r="Q258" i="48"/>
  <c r="P258" i="48"/>
  <c r="O258" i="48"/>
  <c r="N258" i="48"/>
  <c r="M258" i="48"/>
  <c r="L258" i="48"/>
  <c r="K258" i="48"/>
  <c r="J258" i="48"/>
  <c r="I258" i="48"/>
  <c r="F258" i="48"/>
  <c r="E258" i="48"/>
  <c r="D258" i="48"/>
  <c r="C258" i="48"/>
  <c r="B258" i="48"/>
  <c r="A258" i="48"/>
  <c r="DM258" i="48" s="1"/>
  <c r="BT257" i="48"/>
  <c r="BS257" i="48"/>
  <c r="BR257" i="48"/>
  <c r="BQ257" i="48"/>
  <c r="BP257" i="48"/>
  <c r="BO257" i="48"/>
  <c r="BN257" i="48"/>
  <c r="BL257" i="48"/>
  <c r="BK257" i="48"/>
  <c r="BJ257" i="48"/>
  <c r="BI257" i="48"/>
  <c r="BH257" i="48"/>
  <c r="BG257" i="48"/>
  <c r="BF257" i="48"/>
  <c r="BE257" i="48"/>
  <c r="BD257" i="48"/>
  <c r="BC257" i="48"/>
  <c r="BB257" i="48"/>
  <c r="BA257" i="48"/>
  <c r="AZ257" i="48"/>
  <c r="AY257" i="48"/>
  <c r="AX257" i="48"/>
  <c r="AW257" i="48"/>
  <c r="AV257" i="48"/>
  <c r="AU257" i="48"/>
  <c r="AT257" i="48"/>
  <c r="AS257" i="48"/>
  <c r="AR257" i="48"/>
  <c r="AQ257" i="48"/>
  <c r="AP257" i="48"/>
  <c r="AO257" i="48"/>
  <c r="AN257" i="48"/>
  <c r="AM257" i="48"/>
  <c r="DL257" i="48" s="1"/>
  <c r="AL257" i="48"/>
  <c r="AK257" i="48"/>
  <c r="AJ257" i="48"/>
  <c r="AI257" i="48"/>
  <c r="DB257" i="48" s="1"/>
  <c r="AH257" i="48"/>
  <c r="AG257" i="48"/>
  <c r="AF257" i="48"/>
  <c r="AE257" i="48"/>
  <c r="AD257" i="48"/>
  <c r="AC257" i="48"/>
  <c r="AB257" i="48"/>
  <c r="AA257" i="48"/>
  <c r="Z257" i="48"/>
  <c r="CR257" i="48" s="1"/>
  <c r="Y257" i="48"/>
  <c r="X257" i="48"/>
  <c r="W257" i="48"/>
  <c r="V257" i="48"/>
  <c r="U257" i="48"/>
  <c r="T257" i="48"/>
  <c r="S257" i="48"/>
  <c r="R257" i="48"/>
  <c r="Q257" i="48"/>
  <c r="O257" i="48"/>
  <c r="N257" i="48"/>
  <c r="M257" i="48"/>
  <c r="L257" i="48"/>
  <c r="K257" i="48"/>
  <c r="J257" i="48"/>
  <c r="I257" i="48"/>
  <c r="F257" i="48"/>
  <c r="E257" i="48"/>
  <c r="D257" i="48"/>
  <c r="C257" i="48"/>
  <c r="B257" i="48"/>
  <c r="A257" i="48"/>
  <c r="DM257" i="48" s="1"/>
  <c r="BT256" i="48"/>
  <c r="BS256" i="48"/>
  <c r="BR256" i="48"/>
  <c r="BQ256" i="48"/>
  <c r="BP256" i="48"/>
  <c r="BO256" i="48"/>
  <c r="BN256" i="48"/>
  <c r="BL256" i="48"/>
  <c r="BK256" i="48"/>
  <c r="BJ256" i="48"/>
  <c r="BI256" i="48"/>
  <c r="BH256" i="48"/>
  <c r="BG256" i="48"/>
  <c r="BF256" i="48"/>
  <c r="BE256" i="48"/>
  <c r="BD256" i="48"/>
  <c r="BC256" i="48"/>
  <c r="BB256" i="48"/>
  <c r="BA256" i="48"/>
  <c r="AZ256" i="48"/>
  <c r="AY256" i="48"/>
  <c r="AX256" i="48"/>
  <c r="AW256" i="48"/>
  <c r="AV256" i="48"/>
  <c r="AU256" i="48"/>
  <c r="AT256" i="48"/>
  <c r="AS256" i="48"/>
  <c r="AR256" i="48"/>
  <c r="AQ256" i="48"/>
  <c r="AP256" i="48"/>
  <c r="AO256" i="48"/>
  <c r="AN256" i="48"/>
  <c r="AM256" i="48"/>
  <c r="DL256" i="48" s="1"/>
  <c r="AL256" i="48"/>
  <c r="AK256" i="48"/>
  <c r="AJ256" i="48"/>
  <c r="AI256" i="48"/>
  <c r="AH256" i="48"/>
  <c r="AG256" i="48"/>
  <c r="AF256" i="48"/>
  <c r="AE256" i="48"/>
  <c r="AD256" i="48"/>
  <c r="AC256" i="48"/>
  <c r="AB256" i="48"/>
  <c r="AA256" i="48"/>
  <c r="Z256" i="48"/>
  <c r="CR256" i="48" s="1"/>
  <c r="Y256" i="48"/>
  <c r="X256" i="48"/>
  <c r="W256" i="48"/>
  <c r="V256" i="48"/>
  <c r="U256" i="48"/>
  <c r="T256" i="48"/>
  <c r="S256" i="48"/>
  <c r="R256" i="48"/>
  <c r="Q256" i="48"/>
  <c r="P256" i="48"/>
  <c r="O256" i="48"/>
  <c r="N256" i="48"/>
  <c r="M256" i="48"/>
  <c r="L256" i="48"/>
  <c r="K256" i="48"/>
  <c r="J256" i="48"/>
  <c r="DF256" i="48" s="1"/>
  <c r="I256" i="48"/>
  <c r="F256" i="48"/>
  <c r="E256" i="48"/>
  <c r="D256" i="48"/>
  <c r="C256" i="48"/>
  <c r="B256" i="48"/>
  <c r="A256" i="48"/>
  <c r="DM256" i="48" s="1"/>
  <c r="BT255" i="48"/>
  <c r="BS255" i="48"/>
  <c r="BR255" i="48"/>
  <c r="BQ255" i="48"/>
  <c r="BP255" i="48"/>
  <c r="BO255" i="48"/>
  <c r="BN255" i="48"/>
  <c r="BL255" i="48"/>
  <c r="BK255" i="48"/>
  <c r="BJ255" i="48"/>
  <c r="BI255" i="48"/>
  <c r="BH255" i="48"/>
  <c r="BG255" i="48"/>
  <c r="BF255" i="48"/>
  <c r="BE255" i="48"/>
  <c r="BD255" i="48"/>
  <c r="BC255" i="48"/>
  <c r="BB255" i="48"/>
  <c r="BA255" i="48"/>
  <c r="AZ255" i="48"/>
  <c r="AY255" i="48"/>
  <c r="AX255" i="48"/>
  <c r="AW255" i="48"/>
  <c r="AV255" i="48"/>
  <c r="AU255" i="48"/>
  <c r="AT255" i="48"/>
  <c r="AS255" i="48"/>
  <c r="AR255" i="48"/>
  <c r="AQ255" i="48"/>
  <c r="AP255" i="48"/>
  <c r="AO255" i="48"/>
  <c r="AN255" i="48"/>
  <c r="AM255" i="48"/>
  <c r="DL255" i="48" s="1"/>
  <c r="AL255" i="48"/>
  <c r="AK255" i="48"/>
  <c r="AJ255" i="48"/>
  <c r="AI255" i="48"/>
  <c r="DB255" i="48" s="1"/>
  <c r="AH255" i="48"/>
  <c r="AG255" i="48"/>
  <c r="AF255" i="48"/>
  <c r="AE255" i="48"/>
  <c r="AD255" i="48"/>
  <c r="AC255" i="48"/>
  <c r="AB255" i="48"/>
  <c r="AA255" i="48"/>
  <c r="Z255" i="48"/>
  <c r="CR255" i="48" s="1"/>
  <c r="Y255" i="48"/>
  <c r="CQ255" i="48" s="1"/>
  <c r="X255" i="48"/>
  <c r="W255" i="48"/>
  <c r="V255" i="48"/>
  <c r="U255" i="48"/>
  <c r="T255" i="48"/>
  <c r="S255" i="48"/>
  <c r="R255" i="48"/>
  <c r="Q255" i="48"/>
  <c r="P255" i="48"/>
  <c r="O255" i="48"/>
  <c r="N255" i="48"/>
  <c r="M255" i="48"/>
  <c r="L255" i="48"/>
  <c r="K255" i="48"/>
  <c r="J255" i="48"/>
  <c r="I255" i="48"/>
  <c r="F255" i="48"/>
  <c r="E255" i="48"/>
  <c r="D255" i="48"/>
  <c r="C255" i="48"/>
  <c r="B255" i="48"/>
  <c r="A255" i="48"/>
  <c r="DM255" i="48" s="1"/>
  <c r="BT254" i="48"/>
  <c r="BS254" i="48"/>
  <c r="BR254" i="48"/>
  <c r="BQ254" i="48"/>
  <c r="BP254" i="48"/>
  <c r="BO254" i="48"/>
  <c r="BN254" i="48"/>
  <c r="BL254" i="48"/>
  <c r="BK254" i="48"/>
  <c r="BJ254" i="48"/>
  <c r="BI254" i="48"/>
  <c r="BH254" i="48"/>
  <c r="BG254" i="48"/>
  <c r="BF254" i="48"/>
  <c r="BE254" i="48"/>
  <c r="BD254" i="48"/>
  <c r="BC254" i="48"/>
  <c r="BB254" i="48"/>
  <c r="BA254" i="48"/>
  <c r="AZ254" i="48"/>
  <c r="AY254" i="48"/>
  <c r="AX254" i="48"/>
  <c r="AW254" i="48"/>
  <c r="AV254" i="48"/>
  <c r="AU254" i="48"/>
  <c r="AT254" i="48"/>
  <c r="AS254" i="48"/>
  <c r="AR254" i="48"/>
  <c r="AQ254" i="48"/>
  <c r="AP254" i="48"/>
  <c r="AO254" i="48"/>
  <c r="AN254" i="48"/>
  <c r="AM254" i="48"/>
  <c r="DL254" i="48" s="1"/>
  <c r="AL254" i="48"/>
  <c r="AK254" i="48"/>
  <c r="AJ254" i="48"/>
  <c r="AI254" i="48"/>
  <c r="AH254" i="48"/>
  <c r="AG254" i="48"/>
  <c r="AF254" i="48"/>
  <c r="AE254" i="48"/>
  <c r="AD254" i="48"/>
  <c r="AC254" i="48"/>
  <c r="AB254" i="48"/>
  <c r="AA254" i="48"/>
  <c r="Z254" i="48"/>
  <c r="CR254" i="48" s="1"/>
  <c r="Y254" i="48"/>
  <c r="X254" i="48"/>
  <c r="W254" i="48"/>
  <c r="V254" i="48"/>
  <c r="U254" i="48"/>
  <c r="T254" i="48"/>
  <c r="S254" i="48"/>
  <c r="R254" i="48"/>
  <c r="Q254" i="48"/>
  <c r="P254" i="48"/>
  <c r="O254" i="48"/>
  <c r="N254" i="48"/>
  <c r="M254" i="48"/>
  <c r="L254" i="48"/>
  <c r="K254" i="48"/>
  <c r="J254" i="48"/>
  <c r="DF254" i="48" s="1"/>
  <c r="I254" i="48"/>
  <c r="F254" i="48"/>
  <c r="E254" i="48"/>
  <c r="D254" i="48"/>
  <c r="C254" i="48"/>
  <c r="B254" i="48"/>
  <c r="A254" i="48"/>
  <c r="DM254" i="48" s="1"/>
  <c r="BT253" i="48"/>
  <c r="BS253" i="48"/>
  <c r="BR253" i="48"/>
  <c r="BQ253" i="48"/>
  <c r="BP253" i="48"/>
  <c r="BO253" i="48"/>
  <c r="BN253" i="48"/>
  <c r="BL253" i="48"/>
  <c r="BK253" i="48"/>
  <c r="BJ253" i="48"/>
  <c r="BI253" i="48"/>
  <c r="BH253" i="48"/>
  <c r="BG253" i="48"/>
  <c r="BF253" i="48"/>
  <c r="BE253" i="48"/>
  <c r="BD253" i="48"/>
  <c r="BC253" i="48"/>
  <c r="BB253" i="48"/>
  <c r="BA253" i="48"/>
  <c r="AZ253" i="48"/>
  <c r="AY253" i="48"/>
  <c r="AX253" i="48"/>
  <c r="AW253" i="48"/>
  <c r="AV253" i="48"/>
  <c r="AU253" i="48"/>
  <c r="AT253" i="48"/>
  <c r="AS253" i="48"/>
  <c r="AR253" i="48"/>
  <c r="AQ253" i="48"/>
  <c r="AP253" i="48"/>
  <c r="AO253" i="48"/>
  <c r="AN253" i="48"/>
  <c r="AM253" i="48"/>
  <c r="DL253" i="48" s="1"/>
  <c r="AL253" i="48"/>
  <c r="AK253" i="48"/>
  <c r="AJ253" i="48"/>
  <c r="AI253" i="48"/>
  <c r="CZ253" i="48" s="1"/>
  <c r="AH253" i="48"/>
  <c r="AG253" i="48"/>
  <c r="AF253" i="48"/>
  <c r="AE253" i="48"/>
  <c r="AD253" i="48"/>
  <c r="AC253" i="48"/>
  <c r="AB253" i="48"/>
  <c r="AA253" i="48"/>
  <c r="Z253" i="48"/>
  <c r="CR253" i="48" s="1"/>
  <c r="Y253" i="48"/>
  <c r="X253" i="48"/>
  <c r="W253" i="48"/>
  <c r="V253" i="48"/>
  <c r="U253" i="48"/>
  <c r="T253" i="48"/>
  <c r="S253" i="48"/>
  <c r="R253" i="48"/>
  <c r="Q253" i="48"/>
  <c r="P253" i="48"/>
  <c r="O253" i="48"/>
  <c r="N253" i="48"/>
  <c r="M253" i="48"/>
  <c r="L253" i="48"/>
  <c r="K253" i="48"/>
  <c r="J253" i="48"/>
  <c r="I253" i="48"/>
  <c r="F253" i="48"/>
  <c r="E253" i="48"/>
  <c r="D253" i="48"/>
  <c r="C253" i="48"/>
  <c r="B253" i="48"/>
  <c r="A253" i="48"/>
  <c r="DM253" i="48" s="1"/>
  <c r="BT252" i="48"/>
  <c r="BS252" i="48"/>
  <c r="BR252" i="48"/>
  <c r="BQ252" i="48"/>
  <c r="BP252" i="48"/>
  <c r="BO252" i="48"/>
  <c r="BN252" i="48"/>
  <c r="BL252" i="48"/>
  <c r="BK252" i="48"/>
  <c r="BJ252" i="48"/>
  <c r="BI252" i="48"/>
  <c r="BH252" i="48"/>
  <c r="BG252" i="48"/>
  <c r="BF252" i="48"/>
  <c r="BE252" i="48"/>
  <c r="BD252" i="48"/>
  <c r="BC252" i="48"/>
  <c r="BB252" i="48"/>
  <c r="BA252" i="48"/>
  <c r="AZ252" i="48"/>
  <c r="AY252" i="48"/>
  <c r="AX252" i="48"/>
  <c r="AW252" i="48"/>
  <c r="AV252" i="48"/>
  <c r="AU252" i="48"/>
  <c r="AT252" i="48"/>
  <c r="AS252" i="48"/>
  <c r="AR252" i="48"/>
  <c r="AQ252" i="48"/>
  <c r="AP252" i="48"/>
  <c r="AO252" i="48"/>
  <c r="AN252" i="48"/>
  <c r="AM252" i="48"/>
  <c r="DL252" i="48" s="1"/>
  <c r="AL252" i="48"/>
  <c r="AK252" i="48"/>
  <c r="AJ252" i="48"/>
  <c r="AI252" i="48"/>
  <c r="DB252" i="48" s="1"/>
  <c r="AH252" i="48"/>
  <c r="AG252" i="48"/>
  <c r="AF252" i="48"/>
  <c r="AE252" i="48"/>
  <c r="AD252" i="48"/>
  <c r="AC252" i="48"/>
  <c r="AB252" i="48"/>
  <c r="AA252" i="48"/>
  <c r="Z252" i="48"/>
  <c r="CR252" i="48" s="1"/>
  <c r="Y252" i="48"/>
  <c r="X252" i="48"/>
  <c r="W252" i="48"/>
  <c r="V252" i="48"/>
  <c r="U252" i="48"/>
  <c r="T252" i="48"/>
  <c r="S252" i="48"/>
  <c r="R252" i="48"/>
  <c r="Q252" i="48"/>
  <c r="P252" i="48"/>
  <c r="O252" i="48"/>
  <c r="N252" i="48"/>
  <c r="M252" i="48"/>
  <c r="L252" i="48"/>
  <c r="K252" i="48"/>
  <c r="J252" i="48"/>
  <c r="I252" i="48"/>
  <c r="F252" i="48"/>
  <c r="E252" i="48"/>
  <c r="D252" i="48"/>
  <c r="C252" i="48"/>
  <c r="B252" i="48"/>
  <c r="A252" i="48"/>
  <c r="DM252" i="48" s="1"/>
  <c r="BT251" i="48"/>
  <c r="BS251" i="48"/>
  <c r="BR251" i="48"/>
  <c r="BQ251" i="48"/>
  <c r="BP251" i="48"/>
  <c r="BO251" i="48"/>
  <c r="BN251" i="48"/>
  <c r="BL251" i="48"/>
  <c r="BK251" i="48"/>
  <c r="BJ251" i="48"/>
  <c r="BI251" i="48"/>
  <c r="BH251" i="48"/>
  <c r="BG251" i="48"/>
  <c r="BF251" i="48"/>
  <c r="BE251" i="48"/>
  <c r="BD251" i="48"/>
  <c r="BC251" i="48"/>
  <c r="BB251" i="48"/>
  <c r="BA251" i="48"/>
  <c r="AZ251" i="48"/>
  <c r="AY251" i="48"/>
  <c r="AX251" i="48"/>
  <c r="AW251" i="48"/>
  <c r="AV251" i="48"/>
  <c r="AU251" i="48"/>
  <c r="AT251" i="48"/>
  <c r="AS251" i="48"/>
  <c r="AR251" i="48"/>
  <c r="AQ251" i="48"/>
  <c r="AP251" i="48"/>
  <c r="AO251" i="48"/>
  <c r="AN251" i="48"/>
  <c r="AM251" i="48"/>
  <c r="DL251" i="48" s="1"/>
  <c r="AL251" i="48"/>
  <c r="AK251" i="48"/>
  <c r="AJ251" i="48"/>
  <c r="AI251" i="48"/>
  <c r="AH251" i="48"/>
  <c r="AG251" i="48"/>
  <c r="AF251" i="48"/>
  <c r="AE251" i="48"/>
  <c r="AD251" i="48"/>
  <c r="AC251" i="48"/>
  <c r="AB251" i="48"/>
  <c r="AA251" i="48"/>
  <c r="Z251" i="48"/>
  <c r="CR251" i="48" s="1"/>
  <c r="Y251" i="48"/>
  <c r="X251" i="48"/>
  <c r="W251" i="48"/>
  <c r="V251" i="48"/>
  <c r="U251" i="48"/>
  <c r="T251" i="48"/>
  <c r="S251" i="48"/>
  <c r="R251" i="48"/>
  <c r="Q251" i="48"/>
  <c r="P251" i="48"/>
  <c r="O251" i="48"/>
  <c r="N251" i="48"/>
  <c r="M251" i="48"/>
  <c r="L251" i="48"/>
  <c r="K251" i="48"/>
  <c r="J251" i="48"/>
  <c r="I251" i="48"/>
  <c r="F251" i="48"/>
  <c r="E251" i="48"/>
  <c r="D251" i="48"/>
  <c r="C251" i="48"/>
  <c r="B251" i="48"/>
  <c r="A251" i="48"/>
  <c r="DM251" i="48" s="1"/>
  <c r="BT250" i="48"/>
  <c r="BS250" i="48"/>
  <c r="BR250" i="48"/>
  <c r="BQ250" i="48"/>
  <c r="BP250" i="48"/>
  <c r="BO250" i="48"/>
  <c r="BN250" i="48"/>
  <c r="BL250" i="48"/>
  <c r="BK250" i="48"/>
  <c r="BJ250" i="48"/>
  <c r="BI250" i="48"/>
  <c r="BH250" i="48"/>
  <c r="BG250" i="48"/>
  <c r="BF250" i="48"/>
  <c r="BE250" i="48"/>
  <c r="BD250" i="48"/>
  <c r="BC250" i="48"/>
  <c r="BB250" i="48"/>
  <c r="BA250" i="48"/>
  <c r="AZ250" i="48"/>
  <c r="AY250" i="48"/>
  <c r="AX250" i="48"/>
  <c r="AW250" i="48"/>
  <c r="AV250" i="48"/>
  <c r="AU250" i="48"/>
  <c r="AT250" i="48"/>
  <c r="AS250" i="48"/>
  <c r="AR250" i="48"/>
  <c r="AQ250" i="48"/>
  <c r="AP250" i="48"/>
  <c r="AO250" i="48"/>
  <c r="AN250" i="48"/>
  <c r="AM250" i="48"/>
  <c r="AL250" i="48"/>
  <c r="AK250" i="48"/>
  <c r="AJ250" i="48"/>
  <c r="AI250" i="48"/>
  <c r="CZ250" i="48" s="1"/>
  <c r="AH250" i="48"/>
  <c r="AG250" i="48"/>
  <c r="AF250" i="48"/>
  <c r="AE250" i="48"/>
  <c r="AD250" i="48"/>
  <c r="AC250" i="48"/>
  <c r="AB250" i="48"/>
  <c r="AA250" i="48"/>
  <c r="Z250" i="48"/>
  <c r="CR250" i="48" s="1"/>
  <c r="Y250" i="48"/>
  <c r="X250" i="48"/>
  <c r="W250" i="48"/>
  <c r="V250" i="48"/>
  <c r="U250" i="48"/>
  <c r="T250" i="48"/>
  <c r="S250" i="48"/>
  <c r="R250" i="48"/>
  <c r="Q250" i="48"/>
  <c r="P250" i="48"/>
  <c r="O250" i="48"/>
  <c r="N250" i="48"/>
  <c r="M250" i="48"/>
  <c r="L250" i="48"/>
  <c r="K250" i="48"/>
  <c r="J250" i="48"/>
  <c r="I250" i="48"/>
  <c r="F250" i="48"/>
  <c r="E250" i="48"/>
  <c r="D250" i="48"/>
  <c r="C250" i="48"/>
  <c r="B250" i="48"/>
  <c r="A250" i="48"/>
  <c r="DM250" i="48" s="1"/>
  <c r="BT249" i="48"/>
  <c r="BS249" i="48"/>
  <c r="BR249" i="48"/>
  <c r="BQ249" i="48"/>
  <c r="BP249" i="48"/>
  <c r="BO249" i="48"/>
  <c r="BN249" i="48"/>
  <c r="BL249" i="48"/>
  <c r="BK249" i="48"/>
  <c r="BJ249" i="48"/>
  <c r="BI249" i="48"/>
  <c r="BH249" i="48"/>
  <c r="BG249" i="48"/>
  <c r="BF249" i="48"/>
  <c r="BE249" i="48"/>
  <c r="BD249" i="48"/>
  <c r="BC249" i="48"/>
  <c r="BB249" i="48"/>
  <c r="BA249" i="48"/>
  <c r="AZ249" i="48"/>
  <c r="AY249" i="48"/>
  <c r="AX249" i="48"/>
  <c r="AW249" i="48"/>
  <c r="AV249" i="48"/>
  <c r="AU249" i="48"/>
  <c r="AT249" i="48"/>
  <c r="AS249" i="48"/>
  <c r="AR249" i="48"/>
  <c r="AQ249" i="48"/>
  <c r="AP249" i="48"/>
  <c r="AO249" i="48"/>
  <c r="AN249" i="48"/>
  <c r="AM249" i="48"/>
  <c r="DL249" i="48" s="1"/>
  <c r="AL249" i="48"/>
  <c r="AK249" i="48"/>
  <c r="AJ249" i="48"/>
  <c r="AI249" i="48"/>
  <c r="CZ249" i="48" s="1"/>
  <c r="EH249" i="48" s="1"/>
  <c r="AH249" i="48"/>
  <c r="AG249" i="48"/>
  <c r="AF249" i="48"/>
  <c r="AE249" i="48"/>
  <c r="AD249" i="48"/>
  <c r="AC249" i="48"/>
  <c r="AB249" i="48"/>
  <c r="AA249" i="48"/>
  <c r="Z249" i="48"/>
  <c r="CR249" i="48" s="1"/>
  <c r="Y249" i="48"/>
  <c r="X249" i="48"/>
  <c r="W249" i="48"/>
  <c r="V249" i="48"/>
  <c r="U249" i="48"/>
  <c r="T249" i="48"/>
  <c r="S249" i="48"/>
  <c r="R249" i="48"/>
  <c r="Q249" i="48"/>
  <c r="P249" i="48"/>
  <c r="O249" i="48"/>
  <c r="N249" i="48"/>
  <c r="M249" i="48"/>
  <c r="L249" i="48"/>
  <c r="K249" i="48"/>
  <c r="J249" i="48"/>
  <c r="DF249" i="48" s="1"/>
  <c r="I249" i="48"/>
  <c r="F249" i="48"/>
  <c r="E249" i="48"/>
  <c r="D249" i="48"/>
  <c r="C249" i="48"/>
  <c r="B249" i="48"/>
  <c r="A249" i="48"/>
  <c r="DM249" i="48" s="1"/>
  <c r="BT248" i="48"/>
  <c r="BS248" i="48"/>
  <c r="BR248" i="48"/>
  <c r="BQ248" i="48"/>
  <c r="BP248" i="48"/>
  <c r="BO248" i="48"/>
  <c r="BN248" i="48"/>
  <c r="BL248" i="48"/>
  <c r="BK248" i="48"/>
  <c r="BJ248" i="48"/>
  <c r="BI248" i="48"/>
  <c r="BH248" i="48"/>
  <c r="BG248" i="48"/>
  <c r="BF248" i="48"/>
  <c r="BE248" i="48"/>
  <c r="BD248" i="48"/>
  <c r="BC248" i="48"/>
  <c r="BB248" i="48"/>
  <c r="BA248" i="48"/>
  <c r="AZ248" i="48"/>
  <c r="AY248" i="48"/>
  <c r="AX248" i="48"/>
  <c r="AW248" i="48"/>
  <c r="AV248" i="48"/>
  <c r="AU248" i="48"/>
  <c r="AT248" i="48"/>
  <c r="AS248" i="48"/>
  <c r="AR248" i="48"/>
  <c r="AQ248" i="48"/>
  <c r="AP248" i="48"/>
  <c r="AO248" i="48"/>
  <c r="AN248" i="48"/>
  <c r="AM248" i="48"/>
  <c r="AL248" i="48"/>
  <c r="AK248" i="48"/>
  <c r="AJ248" i="48"/>
  <c r="AI248" i="48"/>
  <c r="DB248" i="48" s="1"/>
  <c r="AH248" i="48"/>
  <c r="AG248" i="48"/>
  <c r="AF248" i="48"/>
  <c r="AE248" i="48"/>
  <c r="AD248" i="48"/>
  <c r="AC248" i="48"/>
  <c r="AB248" i="48"/>
  <c r="AA248" i="48"/>
  <c r="Z248" i="48"/>
  <c r="CR248" i="48" s="1"/>
  <c r="Y248" i="48"/>
  <c r="X248" i="48"/>
  <c r="W248" i="48"/>
  <c r="V248" i="48"/>
  <c r="U248" i="48"/>
  <c r="T248" i="48"/>
  <c r="S248" i="48"/>
  <c r="R248" i="48"/>
  <c r="Q248" i="48"/>
  <c r="P248" i="48"/>
  <c r="O248" i="48"/>
  <c r="N248" i="48"/>
  <c r="M248" i="48"/>
  <c r="L248" i="48"/>
  <c r="K248" i="48"/>
  <c r="J248" i="48"/>
  <c r="DF248" i="48" s="1"/>
  <c r="I248" i="48"/>
  <c r="F248" i="48"/>
  <c r="E248" i="48"/>
  <c r="D248" i="48"/>
  <c r="C248" i="48"/>
  <c r="B248" i="48"/>
  <c r="A248" i="48"/>
  <c r="DM248" i="48" s="1"/>
  <c r="BT247" i="48"/>
  <c r="BS247" i="48"/>
  <c r="BR247" i="48"/>
  <c r="BQ247" i="48"/>
  <c r="BP247" i="48"/>
  <c r="BO247" i="48"/>
  <c r="BN247" i="48"/>
  <c r="BL247" i="48"/>
  <c r="BK247" i="48"/>
  <c r="BJ247" i="48"/>
  <c r="BI247" i="48"/>
  <c r="BH247" i="48"/>
  <c r="BG247" i="48"/>
  <c r="BF247" i="48"/>
  <c r="BE247" i="48"/>
  <c r="BD247" i="48"/>
  <c r="BC247" i="48"/>
  <c r="BB247" i="48"/>
  <c r="BA247" i="48"/>
  <c r="AZ247" i="48"/>
  <c r="AY247" i="48"/>
  <c r="AX247" i="48"/>
  <c r="AW247" i="48"/>
  <c r="AV247" i="48"/>
  <c r="AU247" i="48"/>
  <c r="AT247" i="48"/>
  <c r="AS247" i="48"/>
  <c r="AR247" i="48"/>
  <c r="AQ247" i="48"/>
  <c r="AP247" i="48"/>
  <c r="AO247" i="48"/>
  <c r="AN247" i="48"/>
  <c r="AM247" i="48"/>
  <c r="DL247" i="48" s="1"/>
  <c r="AL247" i="48"/>
  <c r="AK247" i="48"/>
  <c r="AJ247" i="48"/>
  <c r="AI247" i="48"/>
  <c r="AH247" i="48"/>
  <c r="AG247" i="48"/>
  <c r="AF247" i="48"/>
  <c r="AE247" i="48"/>
  <c r="AD247" i="48"/>
  <c r="AC247" i="48"/>
  <c r="AB247" i="48"/>
  <c r="AA247" i="48"/>
  <c r="Z247" i="48"/>
  <c r="CR247" i="48" s="1"/>
  <c r="Y247" i="48"/>
  <c r="CQ247" i="48" s="1"/>
  <c r="X247" i="48"/>
  <c r="W247" i="48"/>
  <c r="V247" i="48"/>
  <c r="U247" i="48"/>
  <c r="T247" i="48"/>
  <c r="S247" i="48"/>
  <c r="R247" i="48"/>
  <c r="Q247" i="48"/>
  <c r="P247" i="48"/>
  <c r="O247" i="48"/>
  <c r="N247" i="48"/>
  <c r="M247" i="48"/>
  <c r="L247" i="48"/>
  <c r="K247" i="48"/>
  <c r="J247" i="48"/>
  <c r="DF247" i="48" s="1"/>
  <c r="I247" i="48"/>
  <c r="F247" i="48"/>
  <c r="E247" i="48"/>
  <c r="D247" i="48"/>
  <c r="C247" i="48"/>
  <c r="B247" i="48"/>
  <c r="A247" i="48"/>
  <c r="DM247" i="48" s="1"/>
  <c r="BT246" i="48"/>
  <c r="BS246" i="48"/>
  <c r="BR246" i="48"/>
  <c r="BQ246" i="48"/>
  <c r="BP246" i="48"/>
  <c r="BO246" i="48"/>
  <c r="BN246" i="48"/>
  <c r="BL246" i="48"/>
  <c r="BK246" i="48"/>
  <c r="BJ246" i="48"/>
  <c r="BI246" i="48"/>
  <c r="BH246" i="48"/>
  <c r="BG246" i="48"/>
  <c r="BF246" i="48"/>
  <c r="BE246" i="48"/>
  <c r="BD246" i="48"/>
  <c r="BC246" i="48"/>
  <c r="BB246" i="48"/>
  <c r="BA246" i="48"/>
  <c r="AZ246" i="48"/>
  <c r="AY246" i="48"/>
  <c r="AX246" i="48"/>
  <c r="AW246" i="48"/>
  <c r="AV246" i="48"/>
  <c r="AU246" i="48"/>
  <c r="AT246" i="48"/>
  <c r="AS246" i="48"/>
  <c r="AR246" i="48"/>
  <c r="AQ246" i="48"/>
  <c r="AP246" i="48"/>
  <c r="AO246" i="48"/>
  <c r="AN246" i="48"/>
  <c r="AM246" i="48"/>
  <c r="DL246" i="48" s="1"/>
  <c r="AL246" i="48"/>
  <c r="AK246" i="48"/>
  <c r="AJ246" i="48"/>
  <c r="AI246" i="48"/>
  <c r="AH246" i="48"/>
  <c r="AG246" i="48"/>
  <c r="AF246" i="48"/>
  <c r="AE246" i="48"/>
  <c r="AD246" i="48"/>
  <c r="AC246" i="48"/>
  <c r="AB246" i="48"/>
  <c r="AA246" i="48"/>
  <c r="Z246" i="48"/>
  <c r="CR246" i="48" s="1"/>
  <c r="Y246" i="48"/>
  <c r="CQ246" i="48" s="1"/>
  <c r="X246" i="48"/>
  <c r="W246" i="48"/>
  <c r="V246" i="48"/>
  <c r="U246" i="48"/>
  <c r="T246" i="48"/>
  <c r="S246" i="48"/>
  <c r="R246" i="48"/>
  <c r="Q246" i="48"/>
  <c r="P246" i="48"/>
  <c r="O246" i="48"/>
  <c r="N246" i="48"/>
  <c r="M246" i="48"/>
  <c r="L246" i="48"/>
  <c r="K246" i="48"/>
  <c r="J246" i="48"/>
  <c r="I246" i="48"/>
  <c r="F246" i="48"/>
  <c r="E246" i="48"/>
  <c r="D246" i="48"/>
  <c r="C246" i="48"/>
  <c r="B246" i="48"/>
  <c r="A246" i="48"/>
  <c r="DM246" i="48" s="1"/>
  <c r="BT245" i="48"/>
  <c r="BS245" i="48"/>
  <c r="BR245" i="48"/>
  <c r="BQ245" i="48"/>
  <c r="BP245" i="48"/>
  <c r="BO245" i="48"/>
  <c r="BN245" i="48"/>
  <c r="BL245" i="48"/>
  <c r="BK245" i="48"/>
  <c r="BJ245" i="48"/>
  <c r="BI245" i="48"/>
  <c r="BH245" i="48"/>
  <c r="BG245" i="48"/>
  <c r="BF245" i="48"/>
  <c r="BE245" i="48"/>
  <c r="BD245" i="48"/>
  <c r="BC245" i="48"/>
  <c r="BB245" i="48"/>
  <c r="BA245" i="48"/>
  <c r="AZ245" i="48"/>
  <c r="AY245" i="48"/>
  <c r="AX245" i="48"/>
  <c r="AW245" i="48"/>
  <c r="AV245" i="48"/>
  <c r="AU245" i="48"/>
  <c r="AT245" i="48"/>
  <c r="AS245" i="48"/>
  <c r="AR245" i="48"/>
  <c r="AQ245" i="48"/>
  <c r="AP245" i="48"/>
  <c r="AO245" i="48"/>
  <c r="AN245" i="48"/>
  <c r="AM245" i="48"/>
  <c r="AL245" i="48"/>
  <c r="AK245" i="48"/>
  <c r="AJ245" i="48"/>
  <c r="AI245" i="48"/>
  <c r="DB245" i="48" s="1"/>
  <c r="AH245" i="48"/>
  <c r="AG245" i="48"/>
  <c r="AF245" i="48"/>
  <c r="AE245" i="48"/>
  <c r="AD245" i="48"/>
  <c r="AC245" i="48"/>
  <c r="AB245" i="48"/>
  <c r="AA245" i="48"/>
  <c r="Z245" i="48"/>
  <c r="CR245" i="48" s="1"/>
  <c r="Y245" i="48"/>
  <c r="X245" i="48"/>
  <c r="W245" i="48"/>
  <c r="V245" i="48"/>
  <c r="U245" i="48"/>
  <c r="T245" i="48"/>
  <c r="S245" i="48"/>
  <c r="R245" i="48"/>
  <c r="Q245" i="48"/>
  <c r="P245" i="48"/>
  <c r="O245" i="48"/>
  <c r="N245" i="48"/>
  <c r="M245" i="48"/>
  <c r="L245" i="48"/>
  <c r="K245" i="48"/>
  <c r="J245" i="48"/>
  <c r="I245" i="48"/>
  <c r="F245" i="48"/>
  <c r="E245" i="48"/>
  <c r="D245" i="48"/>
  <c r="C245" i="48"/>
  <c r="B245" i="48"/>
  <c r="A245" i="48"/>
  <c r="DM245" i="48" s="1"/>
  <c r="BT244" i="48"/>
  <c r="BS244" i="48"/>
  <c r="BR244" i="48"/>
  <c r="BQ244" i="48"/>
  <c r="BP244" i="48"/>
  <c r="BO244" i="48"/>
  <c r="BN244" i="48"/>
  <c r="BL244" i="48"/>
  <c r="BK244" i="48"/>
  <c r="BJ244" i="48"/>
  <c r="BI244" i="48"/>
  <c r="BH244" i="48"/>
  <c r="BG244" i="48"/>
  <c r="BF244" i="48"/>
  <c r="BE244" i="48"/>
  <c r="BD244" i="48"/>
  <c r="BC244" i="48"/>
  <c r="BB244" i="48"/>
  <c r="BA244" i="48"/>
  <c r="AZ244" i="48"/>
  <c r="AY244" i="48"/>
  <c r="AX244" i="48"/>
  <c r="AW244" i="48"/>
  <c r="AV244" i="48"/>
  <c r="AU244" i="48"/>
  <c r="AT244" i="48"/>
  <c r="AS244" i="48"/>
  <c r="AR244" i="48"/>
  <c r="AQ244" i="48"/>
  <c r="AP244" i="48"/>
  <c r="AO244" i="48"/>
  <c r="AN244" i="48"/>
  <c r="AM244" i="48"/>
  <c r="DL244" i="48" s="1"/>
  <c r="AL244" i="48"/>
  <c r="AK244" i="48"/>
  <c r="AJ244" i="48"/>
  <c r="AI244" i="48"/>
  <c r="AH244" i="48"/>
  <c r="AG244" i="48"/>
  <c r="AF244" i="48"/>
  <c r="AE244" i="48"/>
  <c r="AD244" i="48"/>
  <c r="AC244" i="48"/>
  <c r="AB244" i="48"/>
  <c r="AA244" i="48"/>
  <c r="Z244" i="48"/>
  <c r="CR244" i="48" s="1"/>
  <c r="Y244" i="48"/>
  <c r="CQ244" i="48" s="1"/>
  <c r="X244" i="48"/>
  <c r="W244" i="48"/>
  <c r="V244" i="48"/>
  <c r="U244" i="48"/>
  <c r="T244" i="48"/>
  <c r="S244" i="48"/>
  <c r="R244" i="48"/>
  <c r="Q244" i="48"/>
  <c r="P244" i="48"/>
  <c r="O244" i="48"/>
  <c r="N244" i="48"/>
  <c r="M244" i="48"/>
  <c r="L244" i="48"/>
  <c r="K244" i="48"/>
  <c r="J244" i="48"/>
  <c r="I244" i="48"/>
  <c r="F244" i="48"/>
  <c r="E244" i="48"/>
  <c r="D244" i="48"/>
  <c r="C244" i="48"/>
  <c r="B244" i="48"/>
  <c r="A244" i="48"/>
  <c r="DM244" i="48" s="1"/>
  <c r="BT243" i="48"/>
  <c r="BS243" i="48"/>
  <c r="BR243" i="48"/>
  <c r="BQ243" i="48"/>
  <c r="BP243" i="48"/>
  <c r="BO243" i="48"/>
  <c r="BN243" i="48"/>
  <c r="BL243" i="48"/>
  <c r="BK243" i="48"/>
  <c r="BJ243" i="48"/>
  <c r="BI243" i="48"/>
  <c r="BH243" i="48"/>
  <c r="BG243" i="48"/>
  <c r="BF243" i="48"/>
  <c r="BE243" i="48"/>
  <c r="BD243" i="48"/>
  <c r="BC243" i="48"/>
  <c r="BB243" i="48"/>
  <c r="BA243" i="48"/>
  <c r="AZ243" i="48"/>
  <c r="AY243" i="48"/>
  <c r="AX243" i="48"/>
  <c r="AW243" i="48"/>
  <c r="AV243" i="48"/>
  <c r="AU243" i="48"/>
  <c r="AT243" i="48"/>
  <c r="AS243" i="48"/>
  <c r="AR243" i="48"/>
  <c r="AQ243" i="48"/>
  <c r="AP243" i="48"/>
  <c r="AO243" i="48"/>
  <c r="AN243" i="48"/>
  <c r="AM243" i="48"/>
  <c r="DL243" i="48" s="1"/>
  <c r="AL243" i="48"/>
  <c r="AK243" i="48"/>
  <c r="AJ243" i="48"/>
  <c r="AI243" i="48"/>
  <c r="DB243" i="48" s="1"/>
  <c r="AH243" i="48"/>
  <c r="AG243" i="48"/>
  <c r="AF243" i="48"/>
  <c r="AE243" i="48"/>
  <c r="AD243" i="48"/>
  <c r="AC243" i="48"/>
  <c r="AB243" i="48"/>
  <c r="AA243" i="48"/>
  <c r="Z243" i="48"/>
  <c r="CR243" i="48" s="1"/>
  <c r="Y243" i="48"/>
  <c r="X243" i="48"/>
  <c r="W243" i="48"/>
  <c r="V243" i="48"/>
  <c r="U243" i="48"/>
  <c r="T243" i="48"/>
  <c r="S243" i="48"/>
  <c r="R243" i="48"/>
  <c r="Q243" i="48"/>
  <c r="P243" i="48"/>
  <c r="O243" i="48"/>
  <c r="N243" i="48"/>
  <c r="M243" i="48"/>
  <c r="L243" i="48"/>
  <c r="K243" i="48"/>
  <c r="J243" i="48"/>
  <c r="I243" i="48"/>
  <c r="F243" i="48"/>
  <c r="E243" i="48"/>
  <c r="D243" i="48"/>
  <c r="C243" i="48"/>
  <c r="B243" i="48"/>
  <c r="A243" i="48"/>
  <c r="DM243" i="48" s="1"/>
  <c r="BT242" i="48"/>
  <c r="BS242" i="48"/>
  <c r="BR242" i="48"/>
  <c r="BQ242" i="48"/>
  <c r="BP242" i="48"/>
  <c r="BO242" i="48"/>
  <c r="BN242" i="48"/>
  <c r="BL242" i="48"/>
  <c r="BK242" i="48"/>
  <c r="BJ242" i="48"/>
  <c r="BI242" i="48"/>
  <c r="BH242" i="48"/>
  <c r="BG242" i="48"/>
  <c r="BF242" i="48"/>
  <c r="BE242" i="48"/>
  <c r="BD242" i="48"/>
  <c r="BC242" i="48"/>
  <c r="BB242" i="48"/>
  <c r="BA242" i="48"/>
  <c r="AZ242" i="48"/>
  <c r="AY242" i="48"/>
  <c r="AX242" i="48"/>
  <c r="AW242" i="48"/>
  <c r="AV242" i="48"/>
  <c r="AU242" i="48"/>
  <c r="AT242" i="48"/>
  <c r="AS242" i="48"/>
  <c r="AR242" i="48"/>
  <c r="AQ242" i="48"/>
  <c r="AP242" i="48"/>
  <c r="AO242" i="48"/>
  <c r="AN242" i="48"/>
  <c r="AM242" i="48"/>
  <c r="AL242" i="48"/>
  <c r="AK242" i="48"/>
  <c r="AJ242" i="48"/>
  <c r="AI242" i="48"/>
  <c r="AH242" i="48"/>
  <c r="AG242" i="48"/>
  <c r="AF242" i="48"/>
  <c r="AE242" i="48"/>
  <c r="AD242" i="48"/>
  <c r="AC242" i="48"/>
  <c r="AB242" i="48"/>
  <c r="AA242" i="48"/>
  <c r="Z242" i="48"/>
  <c r="CR242" i="48" s="1"/>
  <c r="Y242" i="48"/>
  <c r="CQ242" i="48" s="1"/>
  <c r="X242" i="48"/>
  <c r="W242" i="48"/>
  <c r="V242" i="48"/>
  <c r="U242" i="48"/>
  <c r="T242" i="48"/>
  <c r="S242" i="48"/>
  <c r="R242" i="48"/>
  <c r="Q242" i="48"/>
  <c r="P242" i="48"/>
  <c r="O242" i="48"/>
  <c r="N242" i="48"/>
  <c r="M242" i="48"/>
  <c r="L242" i="48"/>
  <c r="K242" i="48"/>
  <c r="J242" i="48"/>
  <c r="I242" i="48"/>
  <c r="F242" i="48"/>
  <c r="E242" i="48"/>
  <c r="D242" i="48"/>
  <c r="C242" i="48"/>
  <c r="B242" i="48"/>
  <c r="A242" i="48"/>
  <c r="DM242" i="48" s="1"/>
  <c r="BT241" i="48"/>
  <c r="BS241" i="48"/>
  <c r="BR241" i="48"/>
  <c r="BQ241" i="48"/>
  <c r="BP241" i="48"/>
  <c r="BO241" i="48"/>
  <c r="BN241" i="48"/>
  <c r="BL241" i="48"/>
  <c r="BK241" i="48"/>
  <c r="BJ241" i="48"/>
  <c r="BI241" i="48"/>
  <c r="BH241" i="48"/>
  <c r="BG241" i="48"/>
  <c r="BF241" i="48"/>
  <c r="BE241" i="48"/>
  <c r="BD241" i="48"/>
  <c r="BC241" i="48"/>
  <c r="BB241" i="48"/>
  <c r="BA241" i="48"/>
  <c r="AZ241" i="48"/>
  <c r="AY241" i="48"/>
  <c r="AX241" i="48"/>
  <c r="AW241" i="48"/>
  <c r="AV241" i="48"/>
  <c r="AU241" i="48"/>
  <c r="AT241" i="48"/>
  <c r="AS241" i="48"/>
  <c r="AR241" i="48"/>
  <c r="AQ241" i="48"/>
  <c r="AP241" i="48"/>
  <c r="AO241" i="48"/>
  <c r="AN241" i="48"/>
  <c r="AM241" i="48"/>
  <c r="DL241" i="48" s="1"/>
  <c r="AL241" i="48"/>
  <c r="AK241" i="48"/>
  <c r="AJ241" i="48"/>
  <c r="AI241" i="48"/>
  <c r="AH241" i="48"/>
  <c r="AG241" i="48"/>
  <c r="AF241" i="48"/>
  <c r="AE241" i="48"/>
  <c r="AD241" i="48"/>
  <c r="AC241" i="48"/>
  <c r="AB241" i="48"/>
  <c r="AA241" i="48"/>
  <c r="Z241" i="48"/>
  <c r="CR241" i="48" s="1"/>
  <c r="Y241" i="48"/>
  <c r="X241" i="48"/>
  <c r="W241" i="48"/>
  <c r="V241" i="48"/>
  <c r="U241" i="48"/>
  <c r="T241" i="48"/>
  <c r="S241" i="48"/>
  <c r="R241" i="48"/>
  <c r="Q241" i="48"/>
  <c r="O241" i="48"/>
  <c r="N241" i="48"/>
  <c r="M241" i="48"/>
  <c r="L241" i="48"/>
  <c r="K241" i="48"/>
  <c r="J241" i="48"/>
  <c r="I241" i="48"/>
  <c r="F241" i="48"/>
  <c r="E241" i="48"/>
  <c r="D241" i="48"/>
  <c r="C241" i="48"/>
  <c r="B241" i="48"/>
  <c r="A241" i="48"/>
  <c r="DM241" i="48" s="1"/>
  <c r="BT240" i="48"/>
  <c r="BS240" i="48"/>
  <c r="BR240" i="48"/>
  <c r="BQ240" i="48"/>
  <c r="BP240" i="48"/>
  <c r="BO240" i="48"/>
  <c r="BN240" i="48"/>
  <c r="BL240" i="48"/>
  <c r="BK240" i="48"/>
  <c r="BJ240" i="48"/>
  <c r="BI240" i="48"/>
  <c r="BH240" i="48"/>
  <c r="BG240" i="48"/>
  <c r="BF240" i="48"/>
  <c r="BE240" i="48"/>
  <c r="BD240" i="48"/>
  <c r="BC240" i="48"/>
  <c r="BB240" i="48"/>
  <c r="BA240" i="48"/>
  <c r="AZ240" i="48"/>
  <c r="AY240" i="48"/>
  <c r="AX240" i="48"/>
  <c r="AW240" i="48"/>
  <c r="AV240" i="48"/>
  <c r="AU240" i="48"/>
  <c r="AT240" i="48"/>
  <c r="AS240" i="48"/>
  <c r="AR240" i="48"/>
  <c r="AQ240" i="48"/>
  <c r="AP240" i="48"/>
  <c r="AO240" i="48"/>
  <c r="AN240" i="48"/>
  <c r="AM240" i="48"/>
  <c r="DL240" i="48" s="1"/>
  <c r="AL240" i="48"/>
  <c r="AK240" i="48"/>
  <c r="AJ240" i="48"/>
  <c r="AI240" i="48"/>
  <c r="AH240" i="48"/>
  <c r="AG240" i="48"/>
  <c r="AF240" i="48"/>
  <c r="AE240" i="48"/>
  <c r="AD240" i="48"/>
  <c r="AC240" i="48"/>
  <c r="AB240" i="48"/>
  <c r="AA240" i="48"/>
  <c r="Z240" i="48"/>
  <c r="CR240" i="48" s="1"/>
  <c r="Y240" i="48"/>
  <c r="X240" i="48"/>
  <c r="W240" i="48"/>
  <c r="V240" i="48"/>
  <c r="U240" i="48"/>
  <c r="T240" i="48"/>
  <c r="S240" i="48"/>
  <c r="R240" i="48"/>
  <c r="Q240" i="48"/>
  <c r="P240" i="48"/>
  <c r="O240" i="48"/>
  <c r="N240" i="48"/>
  <c r="M240" i="48"/>
  <c r="L240" i="48"/>
  <c r="K240" i="48"/>
  <c r="J240" i="48"/>
  <c r="CL240" i="48" s="1"/>
  <c r="I240" i="48"/>
  <c r="F240" i="48"/>
  <c r="E240" i="48"/>
  <c r="D240" i="48"/>
  <c r="C240" i="48"/>
  <c r="B240" i="48"/>
  <c r="A240" i="48"/>
  <c r="DM240" i="48" s="1"/>
  <c r="BT239" i="48"/>
  <c r="BS239" i="48"/>
  <c r="BR239" i="48"/>
  <c r="BQ239" i="48"/>
  <c r="BP239" i="48"/>
  <c r="BO239" i="48"/>
  <c r="BN239" i="48"/>
  <c r="BL239" i="48"/>
  <c r="BK239" i="48"/>
  <c r="BJ239" i="48"/>
  <c r="BI239" i="48"/>
  <c r="BH239" i="48"/>
  <c r="BG239" i="48"/>
  <c r="BF239" i="48"/>
  <c r="BE239" i="48"/>
  <c r="BD239" i="48"/>
  <c r="BC239" i="48"/>
  <c r="BB239" i="48"/>
  <c r="BA239" i="48"/>
  <c r="AZ239" i="48"/>
  <c r="AY239" i="48"/>
  <c r="AX239" i="48"/>
  <c r="AW239" i="48"/>
  <c r="AV239" i="48"/>
  <c r="AU239" i="48"/>
  <c r="AT239" i="48"/>
  <c r="AS239" i="48"/>
  <c r="AR239" i="48"/>
  <c r="AQ239" i="48"/>
  <c r="AP239" i="48"/>
  <c r="AO239" i="48"/>
  <c r="AN239" i="48"/>
  <c r="AM239" i="48"/>
  <c r="AL239" i="48"/>
  <c r="AK239" i="48"/>
  <c r="AJ239" i="48"/>
  <c r="AI239" i="48"/>
  <c r="DB239" i="48" s="1"/>
  <c r="AH239" i="48"/>
  <c r="AG239" i="48"/>
  <c r="AF239" i="48"/>
  <c r="AE239" i="48"/>
  <c r="AD239" i="48"/>
  <c r="AC239" i="48"/>
  <c r="AB239" i="48"/>
  <c r="AA239" i="48"/>
  <c r="Z239" i="48"/>
  <c r="CR239" i="48" s="1"/>
  <c r="Y239" i="48"/>
  <c r="X239" i="48"/>
  <c r="W239" i="48"/>
  <c r="V239" i="48"/>
  <c r="U239" i="48"/>
  <c r="T239" i="48"/>
  <c r="S239" i="48"/>
  <c r="R239" i="48"/>
  <c r="Q239" i="48"/>
  <c r="P239" i="48"/>
  <c r="O239" i="48"/>
  <c r="N239" i="48"/>
  <c r="M239" i="48"/>
  <c r="L239" i="48"/>
  <c r="K239" i="48"/>
  <c r="J239" i="48"/>
  <c r="DF239" i="48" s="1"/>
  <c r="I239" i="48"/>
  <c r="F239" i="48"/>
  <c r="E239" i="48"/>
  <c r="D239" i="48"/>
  <c r="C239" i="48"/>
  <c r="B239" i="48"/>
  <c r="A239" i="48"/>
  <c r="DM239" i="48" s="1"/>
  <c r="BT238" i="48"/>
  <c r="BS238" i="48"/>
  <c r="BR238" i="48"/>
  <c r="BQ238" i="48"/>
  <c r="BP238" i="48"/>
  <c r="BO238" i="48"/>
  <c r="BN238" i="48"/>
  <c r="BL238" i="48"/>
  <c r="BK238" i="48"/>
  <c r="BJ238" i="48"/>
  <c r="BI238" i="48"/>
  <c r="BH238" i="48"/>
  <c r="BG238" i="48"/>
  <c r="BF238" i="48"/>
  <c r="BE238" i="48"/>
  <c r="BD238" i="48"/>
  <c r="BC238" i="48"/>
  <c r="BB238" i="48"/>
  <c r="BA238" i="48"/>
  <c r="AZ238" i="48"/>
  <c r="AY238" i="48"/>
  <c r="AX238" i="48"/>
  <c r="AW238" i="48"/>
  <c r="AV238" i="48"/>
  <c r="AU238" i="48"/>
  <c r="AT238" i="48"/>
  <c r="AS238" i="48"/>
  <c r="AR238" i="48"/>
  <c r="AQ238" i="48"/>
  <c r="AP238" i="48"/>
  <c r="AO238" i="48"/>
  <c r="AN238" i="48"/>
  <c r="AM238" i="48"/>
  <c r="DL238" i="48" s="1"/>
  <c r="AL238" i="48"/>
  <c r="AK238" i="48"/>
  <c r="AJ238" i="48"/>
  <c r="AI238" i="48"/>
  <c r="AH238" i="48"/>
  <c r="AG238" i="48"/>
  <c r="AF238" i="48"/>
  <c r="AE238" i="48"/>
  <c r="AD238" i="48"/>
  <c r="AC238" i="48"/>
  <c r="AB238" i="48"/>
  <c r="AA238" i="48"/>
  <c r="Z238" i="48"/>
  <c r="CR238" i="48" s="1"/>
  <c r="Y238" i="48"/>
  <c r="X238" i="48"/>
  <c r="W238" i="48"/>
  <c r="V238" i="48"/>
  <c r="U238" i="48"/>
  <c r="T238" i="48"/>
  <c r="S238" i="48"/>
  <c r="R238" i="48"/>
  <c r="Q238" i="48"/>
  <c r="P238" i="48"/>
  <c r="O238" i="48"/>
  <c r="N238" i="48"/>
  <c r="M238" i="48"/>
  <c r="L238" i="48"/>
  <c r="K238" i="48"/>
  <c r="J238" i="48"/>
  <c r="DF238" i="48" s="1"/>
  <c r="I238" i="48"/>
  <c r="F238" i="48"/>
  <c r="E238" i="48"/>
  <c r="D238" i="48"/>
  <c r="C238" i="48"/>
  <c r="B238" i="48"/>
  <c r="A238" i="48"/>
  <c r="DM238" i="48" s="1"/>
  <c r="BT237" i="48"/>
  <c r="BS237" i="48"/>
  <c r="BR237" i="48"/>
  <c r="BQ237" i="48"/>
  <c r="BP237" i="48"/>
  <c r="BO237" i="48"/>
  <c r="BN237" i="48"/>
  <c r="BL237" i="48"/>
  <c r="BK237" i="48"/>
  <c r="BJ237" i="48"/>
  <c r="BI237" i="48"/>
  <c r="BH237" i="48"/>
  <c r="BG237" i="48"/>
  <c r="BF237" i="48"/>
  <c r="BE237" i="48"/>
  <c r="BD237" i="48"/>
  <c r="BC237" i="48"/>
  <c r="BB237" i="48"/>
  <c r="BA237" i="48"/>
  <c r="AZ237" i="48"/>
  <c r="AY237" i="48"/>
  <c r="AX237" i="48"/>
  <c r="AW237" i="48"/>
  <c r="AV237" i="48"/>
  <c r="AU237" i="48"/>
  <c r="AT237" i="48"/>
  <c r="AS237" i="48"/>
  <c r="AR237" i="48"/>
  <c r="AQ237" i="48"/>
  <c r="AP237" i="48"/>
  <c r="AO237" i="48"/>
  <c r="AN237" i="48"/>
  <c r="AM237" i="48"/>
  <c r="DL237" i="48" s="1"/>
  <c r="AL237" i="48"/>
  <c r="AK237" i="48"/>
  <c r="AJ237" i="48"/>
  <c r="AI237" i="48"/>
  <c r="DB237" i="48" s="1"/>
  <c r="AH237" i="48"/>
  <c r="AG237" i="48"/>
  <c r="AF237" i="48"/>
  <c r="AE237" i="48"/>
  <c r="AD237" i="48"/>
  <c r="AC237" i="48"/>
  <c r="AB237" i="48"/>
  <c r="AA237" i="48"/>
  <c r="Z237" i="48"/>
  <c r="CR237" i="48" s="1"/>
  <c r="Y237" i="48"/>
  <c r="X237" i="48"/>
  <c r="W237" i="48"/>
  <c r="V237" i="48"/>
  <c r="U237" i="48"/>
  <c r="T237" i="48"/>
  <c r="S237" i="48"/>
  <c r="R237" i="48"/>
  <c r="Q237" i="48"/>
  <c r="P237" i="48"/>
  <c r="O237" i="48"/>
  <c r="N237" i="48"/>
  <c r="M237" i="48"/>
  <c r="L237" i="48"/>
  <c r="K237" i="48"/>
  <c r="J237" i="48"/>
  <c r="I237" i="48"/>
  <c r="F237" i="48"/>
  <c r="E237" i="48"/>
  <c r="D237" i="48"/>
  <c r="C237" i="48"/>
  <c r="B237" i="48"/>
  <c r="A237" i="48"/>
  <c r="DM237" i="48" s="1"/>
  <c r="BT236" i="48"/>
  <c r="BS236" i="48"/>
  <c r="BR236" i="48"/>
  <c r="BQ236" i="48"/>
  <c r="BP236" i="48"/>
  <c r="BO236" i="48"/>
  <c r="BN236" i="48"/>
  <c r="BL236" i="48"/>
  <c r="BK236" i="48"/>
  <c r="BJ236" i="48"/>
  <c r="BI236" i="48"/>
  <c r="BH236" i="48"/>
  <c r="BG236" i="48"/>
  <c r="BF236" i="48"/>
  <c r="BE236" i="48"/>
  <c r="BD236" i="48"/>
  <c r="BC236" i="48"/>
  <c r="BB236" i="48"/>
  <c r="BA236" i="48"/>
  <c r="AZ236" i="48"/>
  <c r="AY236" i="48"/>
  <c r="AX236" i="48"/>
  <c r="AW236" i="48"/>
  <c r="AV236" i="48"/>
  <c r="AU236" i="48"/>
  <c r="AT236" i="48"/>
  <c r="AS236" i="48"/>
  <c r="AR236" i="48"/>
  <c r="AQ236" i="48"/>
  <c r="AP236" i="48"/>
  <c r="AO236" i="48"/>
  <c r="AN236" i="48"/>
  <c r="AM236" i="48"/>
  <c r="AL236" i="48"/>
  <c r="AK236" i="48"/>
  <c r="AJ236" i="48"/>
  <c r="AI236" i="48"/>
  <c r="AH236" i="48"/>
  <c r="AG236" i="48"/>
  <c r="AF236" i="48"/>
  <c r="AE236" i="48"/>
  <c r="AD236" i="48"/>
  <c r="AC236" i="48"/>
  <c r="AB236" i="48"/>
  <c r="AA236" i="48"/>
  <c r="Z236" i="48"/>
  <c r="CR236" i="48" s="1"/>
  <c r="Y236" i="48"/>
  <c r="X236" i="48"/>
  <c r="W236" i="48"/>
  <c r="V236" i="48"/>
  <c r="U236" i="48"/>
  <c r="T236" i="48"/>
  <c r="S236" i="48"/>
  <c r="R236" i="48"/>
  <c r="Q236" i="48"/>
  <c r="P236" i="48"/>
  <c r="O236" i="48"/>
  <c r="N236" i="48"/>
  <c r="M236" i="48"/>
  <c r="L236" i="48"/>
  <c r="K236" i="48"/>
  <c r="J236" i="48"/>
  <c r="I236" i="48"/>
  <c r="F236" i="48"/>
  <c r="E236" i="48"/>
  <c r="D236" i="48"/>
  <c r="C236" i="48"/>
  <c r="B236" i="48"/>
  <c r="A236" i="48"/>
  <c r="DM236" i="48" s="1"/>
  <c r="BT235" i="48"/>
  <c r="BS235" i="48"/>
  <c r="BR235" i="48"/>
  <c r="BQ235" i="48"/>
  <c r="BP235" i="48"/>
  <c r="BO235" i="48"/>
  <c r="BN235" i="48"/>
  <c r="BL235" i="48"/>
  <c r="BK235" i="48"/>
  <c r="BJ235" i="48"/>
  <c r="BI235" i="48"/>
  <c r="BH235" i="48"/>
  <c r="BG235" i="48"/>
  <c r="BF235" i="48"/>
  <c r="BE235" i="48"/>
  <c r="BD235" i="48"/>
  <c r="BC235" i="48"/>
  <c r="BB235" i="48"/>
  <c r="BA235" i="48"/>
  <c r="AZ235" i="48"/>
  <c r="AY235" i="48"/>
  <c r="AX235" i="48"/>
  <c r="AW235" i="48"/>
  <c r="AV235" i="48"/>
  <c r="AU235" i="48"/>
  <c r="AT235" i="48"/>
  <c r="AS235" i="48"/>
  <c r="AR235" i="48"/>
  <c r="AQ235" i="48"/>
  <c r="AP235" i="48"/>
  <c r="AO235" i="48"/>
  <c r="AN235" i="48"/>
  <c r="AM235" i="48"/>
  <c r="DL235" i="48" s="1"/>
  <c r="AL235" i="48"/>
  <c r="AK235" i="48"/>
  <c r="AJ235" i="48"/>
  <c r="AI235" i="48"/>
  <c r="CZ235" i="48" s="1"/>
  <c r="EH235" i="48" s="1"/>
  <c r="AH235" i="48"/>
  <c r="AG235" i="48"/>
  <c r="AF235" i="48"/>
  <c r="AE235" i="48"/>
  <c r="AD235" i="48"/>
  <c r="AC235" i="48"/>
  <c r="AB235" i="48"/>
  <c r="AA235" i="48"/>
  <c r="Z235" i="48"/>
  <c r="CR235" i="48" s="1"/>
  <c r="Y235" i="48"/>
  <c r="X235" i="48"/>
  <c r="W235" i="48"/>
  <c r="V235" i="48"/>
  <c r="U235" i="48"/>
  <c r="T235" i="48"/>
  <c r="S235" i="48"/>
  <c r="R235" i="48"/>
  <c r="Q235" i="48"/>
  <c r="P235" i="48"/>
  <c r="O235" i="48"/>
  <c r="N235" i="48"/>
  <c r="M235" i="48"/>
  <c r="L235" i="48"/>
  <c r="K235" i="48"/>
  <c r="J235" i="48"/>
  <c r="DF235" i="48" s="1"/>
  <c r="I235" i="48"/>
  <c r="F235" i="48"/>
  <c r="E235" i="48"/>
  <c r="D235" i="48"/>
  <c r="C235" i="48"/>
  <c r="B235" i="48"/>
  <c r="A235" i="48"/>
  <c r="DM235" i="48" s="1"/>
  <c r="BT234" i="48"/>
  <c r="BS234" i="48"/>
  <c r="BR234" i="48"/>
  <c r="BQ234" i="48"/>
  <c r="BP234" i="48"/>
  <c r="BO234" i="48"/>
  <c r="BN234" i="48"/>
  <c r="BL234" i="48"/>
  <c r="BK234" i="48"/>
  <c r="BJ234" i="48"/>
  <c r="BI234" i="48"/>
  <c r="BH234" i="48"/>
  <c r="BG234" i="48"/>
  <c r="BF234" i="48"/>
  <c r="BE234" i="48"/>
  <c r="BD234" i="48"/>
  <c r="BC234" i="48"/>
  <c r="BB234" i="48"/>
  <c r="BA234" i="48"/>
  <c r="AZ234" i="48"/>
  <c r="AY234" i="48"/>
  <c r="AX234" i="48"/>
  <c r="AW234" i="48"/>
  <c r="AV234" i="48"/>
  <c r="AU234" i="48"/>
  <c r="AT234" i="48"/>
  <c r="AS234" i="48"/>
  <c r="AR234" i="48"/>
  <c r="AQ234" i="48"/>
  <c r="AP234" i="48"/>
  <c r="AO234" i="48"/>
  <c r="AN234" i="48"/>
  <c r="AM234" i="48"/>
  <c r="AL234" i="48"/>
  <c r="AK234" i="48"/>
  <c r="AJ234" i="48"/>
  <c r="AI234" i="48"/>
  <c r="DB234" i="48" s="1"/>
  <c r="AH234" i="48"/>
  <c r="AG234" i="48"/>
  <c r="AF234" i="48"/>
  <c r="AE234" i="48"/>
  <c r="AD234" i="48"/>
  <c r="AC234" i="48"/>
  <c r="AB234" i="48"/>
  <c r="AA234" i="48"/>
  <c r="Z234" i="48"/>
  <c r="CR234" i="48" s="1"/>
  <c r="Y234" i="48"/>
  <c r="CQ234" i="48" s="1"/>
  <c r="X234" i="48"/>
  <c r="W234" i="48"/>
  <c r="V234" i="48"/>
  <c r="U234" i="48"/>
  <c r="T234" i="48"/>
  <c r="S234" i="48"/>
  <c r="R234" i="48"/>
  <c r="Q234" i="48"/>
  <c r="P234" i="48"/>
  <c r="O234" i="48"/>
  <c r="N234" i="48"/>
  <c r="M234" i="48"/>
  <c r="L234" i="48"/>
  <c r="K234" i="48"/>
  <c r="J234" i="48"/>
  <c r="CL234" i="48" s="1"/>
  <c r="I234" i="48"/>
  <c r="F234" i="48"/>
  <c r="E234" i="48"/>
  <c r="D234" i="48"/>
  <c r="C234" i="48"/>
  <c r="B234" i="48"/>
  <c r="A234" i="48"/>
  <c r="DM234" i="48" s="1"/>
  <c r="BT233" i="48"/>
  <c r="BS233" i="48"/>
  <c r="BR233" i="48"/>
  <c r="BQ233" i="48"/>
  <c r="BP233" i="48"/>
  <c r="BO233" i="48"/>
  <c r="BN233" i="48"/>
  <c r="BL233" i="48"/>
  <c r="BK233" i="48"/>
  <c r="BJ233" i="48"/>
  <c r="BI233" i="48"/>
  <c r="BH233" i="48"/>
  <c r="BG233" i="48"/>
  <c r="BF233" i="48"/>
  <c r="BE233" i="48"/>
  <c r="BD233" i="48"/>
  <c r="BC233" i="48"/>
  <c r="BB233" i="48"/>
  <c r="BA233" i="48"/>
  <c r="AZ233" i="48"/>
  <c r="AY233" i="48"/>
  <c r="AX233" i="48"/>
  <c r="AW233" i="48"/>
  <c r="AV233" i="48"/>
  <c r="AU233" i="48"/>
  <c r="AT233" i="48"/>
  <c r="AS233" i="48"/>
  <c r="AR233" i="48"/>
  <c r="AQ233" i="48"/>
  <c r="AP233" i="48"/>
  <c r="AO233" i="48"/>
  <c r="AN233" i="48"/>
  <c r="AM233" i="48"/>
  <c r="DL233" i="48" s="1"/>
  <c r="AL233" i="48"/>
  <c r="AK233" i="48"/>
  <c r="AJ233" i="48"/>
  <c r="AI233" i="48"/>
  <c r="CZ233" i="48" s="1"/>
  <c r="AH233" i="48"/>
  <c r="AG233" i="48"/>
  <c r="AF233" i="48"/>
  <c r="AE233" i="48"/>
  <c r="AD233" i="48"/>
  <c r="AC233" i="48"/>
  <c r="AB233" i="48"/>
  <c r="AA233" i="48"/>
  <c r="Z233" i="48"/>
  <c r="CR233" i="48" s="1"/>
  <c r="Y233" i="48"/>
  <c r="X233" i="48"/>
  <c r="W233" i="48"/>
  <c r="V233" i="48"/>
  <c r="U233" i="48"/>
  <c r="T233" i="48"/>
  <c r="S233" i="48"/>
  <c r="R233" i="48"/>
  <c r="Q233" i="48"/>
  <c r="P233" i="48"/>
  <c r="O233" i="48"/>
  <c r="N233" i="48"/>
  <c r="M233" i="48"/>
  <c r="L233" i="48"/>
  <c r="K233" i="48"/>
  <c r="J233" i="48"/>
  <c r="DF233" i="48" s="1"/>
  <c r="I233" i="48"/>
  <c r="F233" i="48"/>
  <c r="E233" i="48"/>
  <c r="D233" i="48"/>
  <c r="C233" i="48"/>
  <c r="B233" i="48"/>
  <c r="A233" i="48"/>
  <c r="DM233" i="48" s="1"/>
  <c r="BT232" i="48"/>
  <c r="BS232" i="48"/>
  <c r="BR232" i="48"/>
  <c r="BQ232" i="48"/>
  <c r="BP232" i="48"/>
  <c r="BO232" i="48"/>
  <c r="BN232" i="48"/>
  <c r="BL232" i="48"/>
  <c r="BK232" i="48"/>
  <c r="BJ232" i="48"/>
  <c r="BI232" i="48"/>
  <c r="BH232" i="48"/>
  <c r="BG232" i="48"/>
  <c r="BF232" i="48"/>
  <c r="BE232" i="48"/>
  <c r="BD232" i="48"/>
  <c r="BC232" i="48"/>
  <c r="BB232" i="48"/>
  <c r="BA232" i="48"/>
  <c r="AZ232" i="48"/>
  <c r="AY232" i="48"/>
  <c r="AX232" i="48"/>
  <c r="AW232" i="48"/>
  <c r="AV232" i="48"/>
  <c r="AU232" i="48"/>
  <c r="AT232" i="48"/>
  <c r="AS232" i="48"/>
  <c r="AR232" i="48"/>
  <c r="AQ232" i="48"/>
  <c r="AP232" i="48"/>
  <c r="AO232" i="48"/>
  <c r="AN232" i="48"/>
  <c r="AM232" i="48"/>
  <c r="DL232" i="48" s="1"/>
  <c r="AL232" i="48"/>
  <c r="AK232" i="48"/>
  <c r="AJ232" i="48"/>
  <c r="AI232" i="48"/>
  <c r="DB232" i="48" s="1"/>
  <c r="AH232" i="48"/>
  <c r="AG232" i="48"/>
  <c r="AF232" i="48"/>
  <c r="AE232" i="48"/>
  <c r="AD232" i="48"/>
  <c r="AC232" i="48"/>
  <c r="AB232" i="48"/>
  <c r="AA232" i="48"/>
  <c r="Z232" i="48"/>
  <c r="CR232" i="48" s="1"/>
  <c r="Y232" i="48"/>
  <c r="X232" i="48"/>
  <c r="W232" i="48"/>
  <c r="V232" i="48"/>
  <c r="U232" i="48"/>
  <c r="T232" i="48"/>
  <c r="S232" i="48"/>
  <c r="R232" i="48"/>
  <c r="Q232" i="48"/>
  <c r="P232" i="48"/>
  <c r="O232" i="48"/>
  <c r="N232" i="48"/>
  <c r="M232" i="48"/>
  <c r="L232" i="48"/>
  <c r="K232" i="48"/>
  <c r="J232" i="48"/>
  <c r="CL232" i="48" s="1"/>
  <c r="I232" i="48"/>
  <c r="F232" i="48"/>
  <c r="E232" i="48"/>
  <c r="D232" i="48"/>
  <c r="C232" i="48"/>
  <c r="B232" i="48"/>
  <c r="A232" i="48"/>
  <c r="DM232" i="48" s="1"/>
  <c r="BT231" i="48"/>
  <c r="BS231" i="48"/>
  <c r="BR231" i="48"/>
  <c r="BQ231" i="48"/>
  <c r="BP231" i="48"/>
  <c r="BO231" i="48"/>
  <c r="BN231" i="48"/>
  <c r="BL231" i="48"/>
  <c r="BK231" i="48"/>
  <c r="BJ231" i="48"/>
  <c r="BI231" i="48"/>
  <c r="BH231" i="48"/>
  <c r="BG231" i="48"/>
  <c r="BF231" i="48"/>
  <c r="BE231" i="48"/>
  <c r="BD231" i="48"/>
  <c r="BC231" i="48"/>
  <c r="BB231" i="48"/>
  <c r="BA231" i="48"/>
  <c r="AZ231" i="48"/>
  <c r="AY231" i="48"/>
  <c r="AX231" i="48"/>
  <c r="AW231" i="48"/>
  <c r="AV231" i="48"/>
  <c r="AU231" i="48"/>
  <c r="AT231" i="48"/>
  <c r="AS231" i="48"/>
  <c r="AR231" i="48"/>
  <c r="AQ231" i="48"/>
  <c r="AP231" i="48"/>
  <c r="AO231" i="48"/>
  <c r="AN231" i="48"/>
  <c r="AM231" i="48"/>
  <c r="DL231" i="48" s="1"/>
  <c r="AL231" i="48"/>
  <c r="AK231" i="48"/>
  <c r="AJ231" i="48"/>
  <c r="AI231" i="48"/>
  <c r="DB231" i="48" s="1"/>
  <c r="AH231" i="48"/>
  <c r="AG231" i="48"/>
  <c r="AF231" i="48"/>
  <c r="AE231" i="48"/>
  <c r="AD231" i="48"/>
  <c r="AC231" i="48"/>
  <c r="AB231" i="48"/>
  <c r="AA231" i="48"/>
  <c r="Z231" i="48"/>
  <c r="CR231" i="48" s="1"/>
  <c r="Y231" i="48"/>
  <c r="X231" i="48"/>
  <c r="W231" i="48"/>
  <c r="V231" i="48"/>
  <c r="U231" i="48"/>
  <c r="T231" i="48"/>
  <c r="S231" i="48"/>
  <c r="R231" i="48"/>
  <c r="Q231" i="48"/>
  <c r="P231" i="48"/>
  <c r="O231" i="48"/>
  <c r="N231" i="48"/>
  <c r="M231" i="48"/>
  <c r="L231" i="48"/>
  <c r="K231" i="48"/>
  <c r="J231" i="48"/>
  <c r="I231" i="48"/>
  <c r="F231" i="48"/>
  <c r="E231" i="48"/>
  <c r="D231" i="48"/>
  <c r="C231" i="48"/>
  <c r="B231" i="48"/>
  <c r="A231" i="48"/>
  <c r="DM231" i="48" s="1"/>
  <c r="BT230" i="48"/>
  <c r="BS230" i="48"/>
  <c r="BR230" i="48"/>
  <c r="BQ230" i="48"/>
  <c r="BP230" i="48"/>
  <c r="BO230" i="48"/>
  <c r="BN230" i="48"/>
  <c r="BL230" i="48"/>
  <c r="BK230" i="48"/>
  <c r="BJ230" i="48"/>
  <c r="BI230" i="48"/>
  <c r="BH230" i="48"/>
  <c r="BG230" i="48"/>
  <c r="BF230" i="48"/>
  <c r="BE230" i="48"/>
  <c r="BD230" i="48"/>
  <c r="BC230" i="48"/>
  <c r="BB230" i="48"/>
  <c r="BA230" i="48"/>
  <c r="AZ230" i="48"/>
  <c r="AY230" i="48"/>
  <c r="AX230" i="48"/>
  <c r="AW230" i="48"/>
  <c r="AV230" i="48"/>
  <c r="AU230" i="48"/>
  <c r="AT230" i="48"/>
  <c r="AS230" i="48"/>
  <c r="AR230" i="48"/>
  <c r="AQ230" i="48"/>
  <c r="AP230" i="48"/>
  <c r="AO230" i="48"/>
  <c r="AN230" i="48"/>
  <c r="AM230" i="48"/>
  <c r="DL230" i="48" s="1"/>
  <c r="AL230" i="48"/>
  <c r="AK230" i="48"/>
  <c r="AJ230" i="48"/>
  <c r="AI230" i="48"/>
  <c r="AH230" i="48"/>
  <c r="AG230" i="48"/>
  <c r="AF230" i="48"/>
  <c r="AE230" i="48"/>
  <c r="AD230" i="48"/>
  <c r="AC230" i="48"/>
  <c r="AB230" i="48"/>
  <c r="AA230" i="48"/>
  <c r="Z230" i="48"/>
  <c r="CR230" i="48" s="1"/>
  <c r="Y230" i="48"/>
  <c r="X230" i="48"/>
  <c r="W230" i="48"/>
  <c r="V230" i="48"/>
  <c r="U230" i="48"/>
  <c r="T230" i="48"/>
  <c r="S230" i="48"/>
  <c r="R230" i="48"/>
  <c r="Q230" i="48"/>
  <c r="P230" i="48"/>
  <c r="O230" i="48"/>
  <c r="N230" i="48"/>
  <c r="M230" i="48"/>
  <c r="L230" i="48"/>
  <c r="K230" i="48"/>
  <c r="J230" i="48"/>
  <c r="DF230" i="48" s="1"/>
  <c r="I230" i="48"/>
  <c r="F230" i="48"/>
  <c r="E230" i="48"/>
  <c r="D230" i="48"/>
  <c r="C230" i="48"/>
  <c r="B230" i="48"/>
  <c r="A230" i="48"/>
  <c r="DM230" i="48" s="1"/>
  <c r="BT229" i="48"/>
  <c r="BS229" i="48"/>
  <c r="BR229" i="48"/>
  <c r="BQ229" i="48"/>
  <c r="BP229" i="48"/>
  <c r="BO229" i="48"/>
  <c r="BN229" i="48"/>
  <c r="BL229" i="48"/>
  <c r="BK229" i="48"/>
  <c r="BJ229" i="48"/>
  <c r="BI229" i="48"/>
  <c r="BH229" i="48"/>
  <c r="BG229" i="48"/>
  <c r="BF229" i="48"/>
  <c r="BE229" i="48"/>
  <c r="BD229" i="48"/>
  <c r="BC229" i="48"/>
  <c r="BB229" i="48"/>
  <c r="BA229" i="48"/>
  <c r="AZ229" i="48"/>
  <c r="AY229" i="48"/>
  <c r="AX229" i="48"/>
  <c r="AW229" i="48"/>
  <c r="AV229" i="48"/>
  <c r="AU229" i="48"/>
  <c r="AT229" i="48"/>
  <c r="AS229" i="48"/>
  <c r="AR229" i="48"/>
  <c r="AQ229" i="48"/>
  <c r="AP229" i="48"/>
  <c r="AO229" i="48"/>
  <c r="AN229" i="48"/>
  <c r="AM229" i="48"/>
  <c r="DL229" i="48" s="1"/>
  <c r="AL229" i="48"/>
  <c r="AK229" i="48"/>
  <c r="AJ229" i="48"/>
  <c r="AI229" i="48"/>
  <c r="DB229" i="48" s="1"/>
  <c r="AH229" i="48"/>
  <c r="AG229" i="48"/>
  <c r="AF229" i="48"/>
  <c r="AE229" i="48"/>
  <c r="AD229" i="48"/>
  <c r="AC229" i="48"/>
  <c r="AB229" i="48"/>
  <c r="AA229" i="48"/>
  <c r="Z229" i="48"/>
  <c r="CR229" i="48" s="1"/>
  <c r="Y229" i="48"/>
  <c r="X229" i="48"/>
  <c r="W229" i="48"/>
  <c r="V229" i="48"/>
  <c r="U229" i="48"/>
  <c r="T229" i="48"/>
  <c r="S229" i="48"/>
  <c r="R229" i="48"/>
  <c r="Q229" i="48"/>
  <c r="P229" i="48"/>
  <c r="O229" i="48"/>
  <c r="N229" i="48"/>
  <c r="M229" i="48"/>
  <c r="L229" i="48"/>
  <c r="K229" i="48"/>
  <c r="J229" i="48"/>
  <c r="I229" i="48"/>
  <c r="F229" i="48"/>
  <c r="E229" i="48"/>
  <c r="D229" i="48"/>
  <c r="C229" i="48"/>
  <c r="B229" i="48"/>
  <c r="A229" i="48"/>
  <c r="DM229" i="48" s="1"/>
  <c r="BT228" i="48"/>
  <c r="BS228" i="48"/>
  <c r="BR228" i="48"/>
  <c r="BQ228" i="48"/>
  <c r="BP228" i="48"/>
  <c r="BO228" i="48"/>
  <c r="BN228" i="48"/>
  <c r="BL228" i="48"/>
  <c r="BK228" i="48"/>
  <c r="BJ228" i="48"/>
  <c r="BI228" i="48"/>
  <c r="BH228" i="48"/>
  <c r="BG228" i="48"/>
  <c r="BF228" i="48"/>
  <c r="BE228" i="48"/>
  <c r="BD228" i="48"/>
  <c r="BC228" i="48"/>
  <c r="BB228" i="48"/>
  <c r="BA228" i="48"/>
  <c r="AZ228" i="48"/>
  <c r="AY228" i="48"/>
  <c r="AX228" i="48"/>
  <c r="AW228" i="48"/>
  <c r="AV228" i="48"/>
  <c r="AU228" i="48"/>
  <c r="AT228" i="48"/>
  <c r="AS228" i="48"/>
  <c r="AR228" i="48"/>
  <c r="AQ228" i="48"/>
  <c r="AP228" i="48"/>
  <c r="AO228" i="48"/>
  <c r="AN228" i="48"/>
  <c r="AM228" i="48"/>
  <c r="AL228" i="48"/>
  <c r="AK228" i="48"/>
  <c r="AJ228" i="48"/>
  <c r="AI228" i="48"/>
  <c r="CZ228" i="48" s="1"/>
  <c r="AH228" i="48"/>
  <c r="AG228" i="48"/>
  <c r="AF228" i="48"/>
  <c r="AE228" i="48"/>
  <c r="AD228" i="48"/>
  <c r="AC228" i="48"/>
  <c r="AB228" i="48"/>
  <c r="AA228" i="48"/>
  <c r="Z228" i="48"/>
  <c r="CR228" i="48" s="1"/>
  <c r="Y228" i="48"/>
  <c r="X228" i="48"/>
  <c r="W228" i="48"/>
  <c r="V228" i="48"/>
  <c r="U228" i="48"/>
  <c r="T228" i="48"/>
  <c r="S228" i="48"/>
  <c r="R228" i="48"/>
  <c r="Q228" i="48"/>
  <c r="P228" i="48"/>
  <c r="O228" i="48"/>
  <c r="N228" i="48"/>
  <c r="M228" i="48"/>
  <c r="L228" i="48"/>
  <c r="K228" i="48"/>
  <c r="J228" i="48"/>
  <c r="DF228" i="48" s="1"/>
  <c r="I228" i="48"/>
  <c r="F228" i="48"/>
  <c r="E228" i="48"/>
  <c r="D228" i="48"/>
  <c r="C228" i="48"/>
  <c r="B228" i="48"/>
  <c r="A228" i="48"/>
  <c r="DM228" i="48" s="1"/>
  <c r="BT227" i="48"/>
  <c r="BS227" i="48"/>
  <c r="BR227" i="48"/>
  <c r="BQ227" i="48"/>
  <c r="BP227" i="48"/>
  <c r="BO227" i="48"/>
  <c r="BN227" i="48"/>
  <c r="BL227" i="48"/>
  <c r="BK227" i="48"/>
  <c r="BJ227" i="48"/>
  <c r="BI227" i="48"/>
  <c r="BH227" i="48"/>
  <c r="BG227" i="48"/>
  <c r="BF227" i="48"/>
  <c r="BE227" i="48"/>
  <c r="BD227" i="48"/>
  <c r="BC227" i="48"/>
  <c r="BB227" i="48"/>
  <c r="BA227" i="48"/>
  <c r="AZ227" i="48"/>
  <c r="AY227" i="48"/>
  <c r="AX227" i="48"/>
  <c r="AW227" i="48"/>
  <c r="AV227" i="48"/>
  <c r="AU227" i="48"/>
  <c r="AT227" i="48"/>
  <c r="AS227" i="48"/>
  <c r="AR227" i="48"/>
  <c r="AQ227" i="48"/>
  <c r="AP227" i="48"/>
  <c r="AO227" i="48"/>
  <c r="AN227" i="48"/>
  <c r="AM227" i="48"/>
  <c r="DL227" i="48" s="1"/>
  <c r="AL227" i="48"/>
  <c r="AK227" i="48"/>
  <c r="AJ227" i="48"/>
  <c r="AI227" i="48"/>
  <c r="DB227" i="48" s="1"/>
  <c r="AH227" i="48"/>
  <c r="AG227" i="48"/>
  <c r="AF227" i="48"/>
  <c r="AE227" i="48"/>
  <c r="AD227" i="48"/>
  <c r="AC227" i="48"/>
  <c r="AB227" i="48"/>
  <c r="AA227" i="48"/>
  <c r="Z227" i="48"/>
  <c r="CR227" i="48" s="1"/>
  <c r="Y227" i="48"/>
  <c r="X227" i="48"/>
  <c r="W227" i="48"/>
  <c r="V227" i="48"/>
  <c r="U227" i="48"/>
  <c r="T227" i="48"/>
  <c r="S227" i="48"/>
  <c r="R227" i="48"/>
  <c r="Q227" i="48"/>
  <c r="P227" i="48"/>
  <c r="O227" i="48"/>
  <c r="N227" i="48"/>
  <c r="M227" i="48"/>
  <c r="L227" i="48"/>
  <c r="K227" i="48"/>
  <c r="J227" i="48"/>
  <c r="CL227" i="48" s="1"/>
  <c r="I227" i="48"/>
  <c r="F227" i="48"/>
  <c r="E227" i="48"/>
  <c r="D227" i="48"/>
  <c r="C227" i="48"/>
  <c r="B227" i="48"/>
  <c r="A227" i="48"/>
  <c r="BT226" i="48"/>
  <c r="BS226" i="48"/>
  <c r="BR226" i="48"/>
  <c r="BQ226" i="48"/>
  <c r="BP226" i="48"/>
  <c r="BO226" i="48"/>
  <c r="BN226" i="48"/>
  <c r="BL226" i="48"/>
  <c r="BK226" i="48"/>
  <c r="BJ226" i="48"/>
  <c r="BI226" i="48"/>
  <c r="BH226" i="48"/>
  <c r="BG226" i="48"/>
  <c r="BF226" i="48"/>
  <c r="BE226" i="48"/>
  <c r="BD226" i="48"/>
  <c r="BC226" i="48"/>
  <c r="BB226" i="48"/>
  <c r="BA226" i="48"/>
  <c r="AZ226" i="48"/>
  <c r="AY226" i="48"/>
  <c r="AX226" i="48"/>
  <c r="AW226" i="48"/>
  <c r="AV226" i="48"/>
  <c r="AU226" i="48"/>
  <c r="AT226" i="48"/>
  <c r="AS226" i="48"/>
  <c r="AR226" i="48"/>
  <c r="AQ226" i="48"/>
  <c r="AP226" i="48"/>
  <c r="AO226" i="48"/>
  <c r="AN226" i="48"/>
  <c r="AM226" i="48"/>
  <c r="DL226" i="48" s="1"/>
  <c r="AL226" i="48"/>
  <c r="AK226" i="48"/>
  <c r="AJ226" i="48"/>
  <c r="AI226" i="48"/>
  <c r="DB226" i="48" s="1"/>
  <c r="AH226" i="48"/>
  <c r="AG226" i="48"/>
  <c r="AF226" i="48"/>
  <c r="AE226" i="48"/>
  <c r="AD226" i="48"/>
  <c r="AC226" i="48"/>
  <c r="AB226" i="48"/>
  <c r="AA226" i="48"/>
  <c r="Z226" i="48"/>
  <c r="CR226" i="48" s="1"/>
  <c r="Y226" i="48"/>
  <c r="X226" i="48"/>
  <c r="W226" i="48"/>
  <c r="V226" i="48"/>
  <c r="U226" i="48"/>
  <c r="T226" i="48"/>
  <c r="S226" i="48"/>
  <c r="R226" i="48"/>
  <c r="Q226" i="48"/>
  <c r="P226" i="48"/>
  <c r="O226" i="48"/>
  <c r="N226" i="48"/>
  <c r="M226" i="48"/>
  <c r="L226" i="48"/>
  <c r="K226" i="48"/>
  <c r="J226" i="48"/>
  <c r="DF226" i="48" s="1"/>
  <c r="I226" i="48"/>
  <c r="F226" i="48"/>
  <c r="E226" i="48"/>
  <c r="D226" i="48"/>
  <c r="C226" i="48"/>
  <c r="B226" i="48"/>
  <c r="A226" i="48"/>
  <c r="DM226" i="48" s="1"/>
  <c r="BT225" i="48"/>
  <c r="BS225" i="48"/>
  <c r="BR225" i="48"/>
  <c r="BQ225" i="48"/>
  <c r="BP225" i="48"/>
  <c r="BO225" i="48"/>
  <c r="BN225" i="48"/>
  <c r="BL225" i="48"/>
  <c r="BK225" i="48"/>
  <c r="BJ225" i="48"/>
  <c r="BI225" i="48"/>
  <c r="BH225" i="48"/>
  <c r="BG225" i="48"/>
  <c r="BF225" i="48"/>
  <c r="BE225" i="48"/>
  <c r="BD225" i="48"/>
  <c r="BC225" i="48"/>
  <c r="BB225" i="48"/>
  <c r="BA225" i="48"/>
  <c r="AZ225" i="48"/>
  <c r="AY225" i="48"/>
  <c r="AX225" i="48"/>
  <c r="AW225" i="48"/>
  <c r="AV225" i="48"/>
  <c r="AU225" i="48"/>
  <c r="AT225" i="48"/>
  <c r="AS225" i="48"/>
  <c r="AR225" i="48"/>
  <c r="AQ225" i="48"/>
  <c r="AP225" i="48"/>
  <c r="AO225" i="48"/>
  <c r="AN225" i="48"/>
  <c r="AM225" i="48"/>
  <c r="DL225" i="48" s="1"/>
  <c r="AL225" i="48"/>
  <c r="AK225" i="48"/>
  <c r="AJ225" i="48"/>
  <c r="AI225" i="48"/>
  <c r="AH225" i="48"/>
  <c r="AG225" i="48"/>
  <c r="AF225" i="48"/>
  <c r="AE225" i="48"/>
  <c r="AD225" i="48"/>
  <c r="AC225" i="48"/>
  <c r="AB225" i="48"/>
  <c r="AA225" i="48"/>
  <c r="Z225" i="48"/>
  <c r="CR225" i="48" s="1"/>
  <c r="Y225" i="48"/>
  <c r="X225" i="48"/>
  <c r="W225" i="48"/>
  <c r="V225" i="48"/>
  <c r="U225" i="48"/>
  <c r="T225" i="48"/>
  <c r="S225" i="48"/>
  <c r="R225" i="48"/>
  <c r="Q225" i="48"/>
  <c r="O225" i="48"/>
  <c r="N225" i="48"/>
  <c r="M225" i="48"/>
  <c r="L225" i="48"/>
  <c r="K225" i="48"/>
  <c r="J225" i="48"/>
  <c r="I225" i="48"/>
  <c r="F225" i="48"/>
  <c r="E225" i="48"/>
  <c r="D225" i="48"/>
  <c r="C225" i="48"/>
  <c r="B225" i="48"/>
  <c r="A225" i="48"/>
  <c r="DM225" i="48" s="1"/>
  <c r="BT224" i="48"/>
  <c r="BS224" i="48"/>
  <c r="BR224" i="48"/>
  <c r="BQ224" i="48"/>
  <c r="BP224" i="48"/>
  <c r="BO224" i="48"/>
  <c r="BN224" i="48"/>
  <c r="BL224" i="48"/>
  <c r="BK224" i="48"/>
  <c r="BJ224" i="48"/>
  <c r="BI224" i="48"/>
  <c r="BH224" i="48"/>
  <c r="BG224" i="48"/>
  <c r="BF224" i="48"/>
  <c r="BE224" i="48"/>
  <c r="BD224" i="48"/>
  <c r="BC224" i="48"/>
  <c r="BB224" i="48"/>
  <c r="BA224" i="48"/>
  <c r="AZ224" i="48"/>
  <c r="AY224" i="48"/>
  <c r="AX224" i="48"/>
  <c r="AW224" i="48"/>
  <c r="AV224" i="48"/>
  <c r="AU224" i="48"/>
  <c r="AT224" i="48"/>
  <c r="AS224" i="48"/>
  <c r="AR224" i="48"/>
  <c r="AQ224" i="48"/>
  <c r="AP224" i="48"/>
  <c r="AO224" i="48"/>
  <c r="AN224" i="48"/>
  <c r="AM224" i="48"/>
  <c r="DL224" i="48" s="1"/>
  <c r="AL224" i="48"/>
  <c r="AK224" i="48"/>
  <c r="AJ224" i="48"/>
  <c r="AI224" i="48"/>
  <c r="DB224" i="48" s="1"/>
  <c r="AH224" i="48"/>
  <c r="AG224" i="48"/>
  <c r="AF224" i="48"/>
  <c r="AE224" i="48"/>
  <c r="AD224" i="48"/>
  <c r="AC224" i="48"/>
  <c r="AB224" i="48"/>
  <c r="AA224" i="48"/>
  <c r="Z224" i="48"/>
  <c r="CR224" i="48" s="1"/>
  <c r="Y224" i="48"/>
  <c r="X224" i="48"/>
  <c r="W224" i="48"/>
  <c r="V224" i="48"/>
  <c r="U224" i="48"/>
  <c r="T224" i="48"/>
  <c r="S224" i="48"/>
  <c r="R224" i="48"/>
  <c r="Q224" i="48"/>
  <c r="P224" i="48"/>
  <c r="O224" i="48"/>
  <c r="N224" i="48"/>
  <c r="M224" i="48"/>
  <c r="L224" i="48"/>
  <c r="K224" i="48"/>
  <c r="J224" i="48"/>
  <c r="I224" i="48"/>
  <c r="F224" i="48"/>
  <c r="E224" i="48"/>
  <c r="D224" i="48"/>
  <c r="C224" i="48"/>
  <c r="B224" i="48"/>
  <c r="A224" i="48"/>
  <c r="DM224" i="48" s="1"/>
  <c r="BT223" i="48"/>
  <c r="BS223" i="48"/>
  <c r="BR223" i="48"/>
  <c r="BQ223" i="48"/>
  <c r="BP223" i="48"/>
  <c r="BO223" i="48"/>
  <c r="BN223" i="48"/>
  <c r="BL223" i="48"/>
  <c r="BK223" i="48"/>
  <c r="BJ223" i="48"/>
  <c r="BI223" i="48"/>
  <c r="BH223" i="48"/>
  <c r="BG223" i="48"/>
  <c r="BF223" i="48"/>
  <c r="BE223" i="48"/>
  <c r="BD223" i="48"/>
  <c r="BC223" i="48"/>
  <c r="BB223" i="48"/>
  <c r="BA223" i="48"/>
  <c r="AZ223" i="48"/>
  <c r="AY223" i="48"/>
  <c r="AX223" i="48"/>
  <c r="AW223" i="48"/>
  <c r="AV223" i="48"/>
  <c r="AU223" i="48"/>
  <c r="AT223" i="48"/>
  <c r="AS223" i="48"/>
  <c r="AR223" i="48"/>
  <c r="AQ223" i="48"/>
  <c r="AP223" i="48"/>
  <c r="AO223" i="48"/>
  <c r="AN223" i="48"/>
  <c r="AM223" i="48"/>
  <c r="DL223" i="48" s="1"/>
  <c r="AL223" i="48"/>
  <c r="AK223" i="48"/>
  <c r="AJ223" i="48"/>
  <c r="AI223" i="48"/>
  <c r="CZ223" i="48" s="1"/>
  <c r="AH223" i="48"/>
  <c r="AG223" i="48"/>
  <c r="AF223" i="48"/>
  <c r="AE223" i="48"/>
  <c r="AD223" i="48"/>
  <c r="AC223" i="48"/>
  <c r="AB223" i="48"/>
  <c r="AA223" i="48"/>
  <c r="Z223" i="48"/>
  <c r="CR223" i="48" s="1"/>
  <c r="Y223" i="48"/>
  <c r="X223" i="48"/>
  <c r="W223" i="48"/>
  <c r="V223" i="48"/>
  <c r="U223" i="48"/>
  <c r="T223" i="48"/>
  <c r="S223" i="48"/>
  <c r="R223" i="48"/>
  <c r="Q223" i="48"/>
  <c r="P223" i="48"/>
  <c r="O223" i="48"/>
  <c r="N223" i="48"/>
  <c r="M223" i="48"/>
  <c r="L223" i="48"/>
  <c r="K223" i="48"/>
  <c r="J223" i="48"/>
  <c r="DF223" i="48" s="1"/>
  <c r="I223" i="48"/>
  <c r="F223" i="48"/>
  <c r="E223" i="48"/>
  <c r="D223" i="48"/>
  <c r="C223" i="48"/>
  <c r="B223" i="48"/>
  <c r="A223" i="48"/>
  <c r="DM223" i="48" s="1"/>
  <c r="BT222" i="48"/>
  <c r="BS222" i="48"/>
  <c r="BR222" i="48"/>
  <c r="BQ222" i="48"/>
  <c r="BP222" i="48"/>
  <c r="BO222" i="48"/>
  <c r="BN222" i="48"/>
  <c r="BL222" i="48"/>
  <c r="BK222" i="48"/>
  <c r="BJ222" i="48"/>
  <c r="BI222" i="48"/>
  <c r="BH222" i="48"/>
  <c r="BG222" i="48"/>
  <c r="BF222" i="48"/>
  <c r="BE222" i="48"/>
  <c r="BD222" i="48"/>
  <c r="BC222" i="48"/>
  <c r="BB222" i="48"/>
  <c r="BA222" i="48"/>
  <c r="AZ222" i="48"/>
  <c r="AY222" i="48"/>
  <c r="AX222" i="48"/>
  <c r="AW222" i="48"/>
  <c r="AV222" i="48"/>
  <c r="AU222" i="48"/>
  <c r="AT222" i="48"/>
  <c r="AS222" i="48"/>
  <c r="AR222" i="48"/>
  <c r="AQ222" i="48"/>
  <c r="AP222" i="48"/>
  <c r="AO222" i="48"/>
  <c r="AN222" i="48"/>
  <c r="AM222" i="48"/>
  <c r="DL222" i="48" s="1"/>
  <c r="AL222" i="48"/>
  <c r="AK222" i="48"/>
  <c r="AJ222" i="48"/>
  <c r="AI222" i="48"/>
  <c r="CZ222" i="48" s="1"/>
  <c r="EH222" i="48" s="1"/>
  <c r="AH222" i="48"/>
  <c r="AG222" i="48"/>
  <c r="AF222" i="48"/>
  <c r="AE222" i="48"/>
  <c r="AD222" i="48"/>
  <c r="AC222" i="48"/>
  <c r="AB222" i="48"/>
  <c r="AA222" i="48"/>
  <c r="Z222" i="48"/>
  <c r="CR222" i="48" s="1"/>
  <c r="Y222" i="48"/>
  <c r="X222" i="48"/>
  <c r="W222" i="48"/>
  <c r="V222" i="48"/>
  <c r="U222" i="48"/>
  <c r="T222" i="48"/>
  <c r="S222" i="48"/>
  <c r="R222" i="48"/>
  <c r="Q222" i="48"/>
  <c r="P222" i="48"/>
  <c r="O222" i="48"/>
  <c r="N222" i="48"/>
  <c r="M222" i="48"/>
  <c r="L222" i="48"/>
  <c r="K222" i="48"/>
  <c r="J222" i="48"/>
  <c r="I222" i="48"/>
  <c r="F222" i="48"/>
  <c r="E222" i="48"/>
  <c r="D222" i="48"/>
  <c r="C222" i="48"/>
  <c r="B222" i="48"/>
  <c r="A222" i="48"/>
  <c r="DM222" i="48" s="1"/>
  <c r="BT221" i="48"/>
  <c r="BS221" i="48"/>
  <c r="BR221" i="48"/>
  <c r="BQ221" i="48"/>
  <c r="BP221" i="48"/>
  <c r="BO221" i="48"/>
  <c r="BN221" i="48"/>
  <c r="BL221" i="48"/>
  <c r="BK221" i="48"/>
  <c r="BJ221" i="48"/>
  <c r="BI221" i="48"/>
  <c r="BH221" i="48"/>
  <c r="BG221" i="48"/>
  <c r="BF221" i="48"/>
  <c r="BE221" i="48"/>
  <c r="BD221" i="48"/>
  <c r="BC221" i="48"/>
  <c r="BB221" i="48"/>
  <c r="BA221" i="48"/>
  <c r="AZ221" i="48"/>
  <c r="AY221" i="48"/>
  <c r="AX221" i="48"/>
  <c r="AW221" i="48"/>
  <c r="AV221" i="48"/>
  <c r="AU221" i="48"/>
  <c r="AT221" i="48"/>
  <c r="AS221" i="48"/>
  <c r="AR221" i="48"/>
  <c r="AQ221" i="48"/>
  <c r="AP221" i="48"/>
  <c r="AO221" i="48"/>
  <c r="AN221" i="48"/>
  <c r="AM221" i="48"/>
  <c r="DL221" i="48" s="1"/>
  <c r="AL221" i="48"/>
  <c r="AK221" i="48"/>
  <c r="AJ221" i="48"/>
  <c r="AI221" i="48"/>
  <c r="AH221" i="48"/>
  <c r="AG221" i="48"/>
  <c r="AF221" i="48"/>
  <c r="AE221" i="48"/>
  <c r="AD221" i="48"/>
  <c r="AC221" i="48"/>
  <c r="AB221" i="48"/>
  <c r="AA221" i="48"/>
  <c r="Z221" i="48"/>
  <c r="CR221" i="48" s="1"/>
  <c r="Y221" i="48"/>
  <c r="X221" i="48"/>
  <c r="W221" i="48"/>
  <c r="V221" i="48"/>
  <c r="U221" i="48"/>
  <c r="T221" i="48"/>
  <c r="S221" i="48"/>
  <c r="R221" i="48"/>
  <c r="Q221" i="48"/>
  <c r="P221" i="48"/>
  <c r="O221" i="48"/>
  <c r="N221" i="48"/>
  <c r="M221" i="48"/>
  <c r="L221" i="48"/>
  <c r="K221" i="48"/>
  <c r="J221" i="48"/>
  <c r="I221" i="48"/>
  <c r="F221" i="48"/>
  <c r="E221" i="48"/>
  <c r="D221" i="48"/>
  <c r="C221" i="48"/>
  <c r="B221" i="48"/>
  <c r="A221" i="48"/>
  <c r="DM221" i="48" s="1"/>
  <c r="BT220" i="48"/>
  <c r="BS220" i="48"/>
  <c r="BR220" i="48"/>
  <c r="BQ220" i="48"/>
  <c r="BP220" i="48"/>
  <c r="BO220" i="48"/>
  <c r="BN220" i="48"/>
  <c r="BL220" i="48"/>
  <c r="BK220" i="48"/>
  <c r="BJ220" i="48"/>
  <c r="BI220" i="48"/>
  <c r="BH220" i="48"/>
  <c r="BG220" i="48"/>
  <c r="BF220" i="48"/>
  <c r="BE220" i="48"/>
  <c r="BD220" i="48"/>
  <c r="BC220" i="48"/>
  <c r="BB220" i="48"/>
  <c r="BA220" i="48"/>
  <c r="AZ220" i="48"/>
  <c r="AY220" i="48"/>
  <c r="AX220" i="48"/>
  <c r="AW220" i="48"/>
  <c r="AV220" i="48"/>
  <c r="AU220" i="48"/>
  <c r="AT220" i="48"/>
  <c r="AS220" i="48"/>
  <c r="AR220" i="48"/>
  <c r="AQ220" i="48"/>
  <c r="AP220" i="48"/>
  <c r="AO220" i="48"/>
  <c r="AN220" i="48"/>
  <c r="AM220" i="48"/>
  <c r="DL220" i="48" s="1"/>
  <c r="AL220" i="48"/>
  <c r="AK220" i="48"/>
  <c r="AJ220" i="48"/>
  <c r="AI220" i="48"/>
  <c r="DB220" i="48" s="1"/>
  <c r="AH220" i="48"/>
  <c r="AG220" i="48"/>
  <c r="AF220" i="48"/>
  <c r="AE220" i="48"/>
  <c r="AD220" i="48"/>
  <c r="AC220" i="48"/>
  <c r="AB220" i="48"/>
  <c r="AA220" i="48"/>
  <c r="Z220" i="48"/>
  <c r="CR220" i="48" s="1"/>
  <c r="Y220" i="48"/>
  <c r="X220" i="48"/>
  <c r="W220" i="48"/>
  <c r="V220" i="48"/>
  <c r="U220" i="48"/>
  <c r="T220" i="48"/>
  <c r="S220" i="48"/>
  <c r="R220" i="48"/>
  <c r="Q220" i="48"/>
  <c r="P220" i="48"/>
  <c r="O220" i="48"/>
  <c r="N220" i="48"/>
  <c r="M220" i="48"/>
  <c r="L220" i="48"/>
  <c r="K220" i="48"/>
  <c r="J220" i="48"/>
  <c r="I220" i="48"/>
  <c r="F220" i="48"/>
  <c r="E220" i="48"/>
  <c r="D220" i="48"/>
  <c r="C220" i="48"/>
  <c r="B220" i="48"/>
  <c r="A220" i="48"/>
  <c r="BT219" i="48"/>
  <c r="BS219" i="48"/>
  <c r="BR219" i="48"/>
  <c r="BQ219" i="48"/>
  <c r="BP219" i="48"/>
  <c r="BO219" i="48"/>
  <c r="BN219" i="48"/>
  <c r="BL219" i="48"/>
  <c r="BK219" i="48"/>
  <c r="BJ219" i="48"/>
  <c r="BI219" i="48"/>
  <c r="BH219" i="48"/>
  <c r="BG219" i="48"/>
  <c r="BF219" i="48"/>
  <c r="BE219" i="48"/>
  <c r="BD219" i="48"/>
  <c r="BC219" i="48"/>
  <c r="BB219" i="48"/>
  <c r="BA219" i="48"/>
  <c r="AZ219" i="48"/>
  <c r="AY219" i="48"/>
  <c r="AX219" i="48"/>
  <c r="AW219" i="48"/>
  <c r="AV219" i="48"/>
  <c r="AU219" i="48"/>
  <c r="AT219" i="48"/>
  <c r="AS219" i="48"/>
  <c r="AR219" i="48"/>
  <c r="AQ219" i="48"/>
  <c r="AP219" i="48"/>
  <c r="AO219" i="48"/>
  <c r="AN219" i="48"/>
  <c r="AM219" i="48"/>
  <c r="DL219" i="48" s="1"/>
  <c r="AL219" i="48"/>
  <c r="AK219" i="48"/>
  <c r="AJ219" i="48"/>
  <c r="AI219" i="48"/>
  <c r="CZ219" i="48" s="1"/>
  <c r="EI219" i="48" s="1"/>
  <c r="AH219" i="48"/>
  <c r="AG219" i="48"/>
  <c r="AF219" i="48"/>
  <c r="AE219" i="48"/>
  <c r="AD219" i="48"/>
  <c r="AC219" i="48"/>
  <c r="AB219" i="48"/>
  <c r="AA219" i="48"/>
  <c r="Z219" i="48"/>
  <c r="CR219" i="48" s="1"/>
  <c r="Y219" i="48"/>
  <c r="X219" i="48"/>
  <c r="W219" i="48"/>
  <c r="V219" i="48"/>
  <c r="U219" i="48"/>
  <c r="T219" i="48"/>
  <c r="S219" i="48"/>
  <c r="R219" i="48"/>
  <c r="Q219" i="48"/>
  <c r="P219" i="48"/>
  <c r="O219" i="48"/>
  <c r="N219" i="48"/>
  <c r="M219" i="48"/>
  <c r="L219" i="48"/>
  <c r="K219" i="48"/>
  <c r="J219" i="48"/>
  <c r="DF219" i="48" s="1"/>
  <c r="I219" i="48"/>
  <c r="F219" i="48"/>
  <c r="E219" i="48"/>
  <c r="D219" i="48"/>
  <c r="C219" i="48"/>
  <c r="B219" i="48"/>
  <c r="A219" i="48"/>
  <c r="DM219" i="48" s="1"/>
  <c r="BT218" i="48"/>
  <c r="BS218" i="48"/>
  <c r="BR218" i="48"/>
  <c r="BQ218" i="48"/>
  <c r="BP218" i="48"/>
  <c r="BO218" i="48"/>
  <c r="BN218" i="48"/>
  <c r="BL218" i="48"/>
  <c r="BK218" i="48"/>
  <c r="BJ218" i="48"/>
  <c r="BI218" i="48"/>
  <c r="BH218" i="48"/>
  <c r="BG218" i="48"/>
  <c r="BF218" i="48"/>
  <c r="BE218" i="48"/>
  <c r="BD218" i="48"/>
  <c r="BC218" i="48"/>
  <c r="BB218" i="48"/>
  <c r="BA218" i="48"/>
  <c r="AZ218" i="48"/>
  <c r="AY218" i="48"/>
  <c r="AX218" i="48"/>
  <c r="AW218" i="48"/>
  <c r="AV218" i="48"/>
  <c r="AU218" i="48"/>
  <c r="AT218" i="48"/>
  <c r="AS218" i="48"/>
  <c r="AR218" i="48"/>
  <c r="AQ218" i="48"/>
  <c r="AP218" i="48"/>
  <c r="AO218" i="48"/>
  <c r="AN218" i="48"/>
  <c r="AM218" i="48"/>
  <c r="DL218" i="48" s="1"/>
  <c r="AL218" i="48"/>
  <c r="AK218" i="48"/>
  <c r="AJ218" i="48"/>
  <c r="AI218" i="48"/>
  <c r="AH218" i="48"/>
  <c r="AG218" i="48"/>
  <c r="AF218" i="48"/>
  <c r="AE218" i="48"/>
  <c r="AD218" i="48"/>
  <c r="AC218" i="48"/>
  <c r="AB218" i="48"/>
  <c r="AA218" i="48"/>
  <c r="Z218" i="48"/>
  <c r="CR218" i="48" s="1"/>
  <c r="Y218" i="48"/>
  <c r="X218" i="48"/>
  <c r="W218" i="48"/>
  <c r="V218" i="48"/>
  <c r="U218" i="48"/>
  <c r="T218" i="48"/>
  <c r="S218" i="48"/>
  <c r="R218" i="48"/>
  <c r="Q218" i="48"/>
  <c r="P218" i="48"/>
  <c r="O218" i="48"/>
  <c r="N218" i="48"/>
  <c r="M218" i="48"/>
  <c r="L218" i="48"/>
  <c r="K218" i="48"/>
  <c r="J218" i="48"/>
  <c r="I218" i="48"/>
  <c r="F218" i="48"/>
  <c r="E218" i="48"/>
  <c r="D218" i="48"/>
  <c r="C218" i="48"/>
  <c r="B218" i="48"/>
  <c r="A218" i="48"/>
  <c r="DM218" i="48" s="1"/>
  <c r="BT217" i="48"/>
  <c r="BS217" i="48"/>
  <c r="BR217" i="48"/>
  <c r="BQ217" i="48"/>
  <c r="BP217" i="48"/>
  <c r="BO217" i="48"/>
  <c r="BN217" i="48"/>
  <c r="BL217" i="48"/>
  <c r="BK217" i="48"/>
  <c r="BJ217" i="48"/>
  <c r="BI217" i="48"/>
  <c r="BH217" i="48"/>
  <c r="BG217" i="48"/>
  <c r="BF217" i="48"/>
  <c r="BE217" i="48"/>
  <c r="BD217" i="48"/>
  <c r="BC217" i="48"/>
  <c r="BB217" i="48"/>
  <c r="BA217" i="48"/>
  <c r="AZ217" i="48"/>
  <c r="AY217" i="48"/>
  <c r="AX217" i="48"/>
  <c r="AW217" i="48"/>
  <c r="AV217" i="48"/>
  <c r="AU217" i="48"/>
  <c r="AT217" i="48"/>
  <c r="AS217" i="48"/>
  <c r="AR217" i="48"/>
  <c r="AQ217" i="48"/>
  <c r="AP217" i="48"/>
  <c r="AO217" i="48"/>
  <c r="AN217" i="48"/>
  <c r="AM217" i="48"/>
  <c r="AL217" i="48"/>
  <c r="AK217" i="48"/>
  <c r="AJ217" i="48"/>
  <c r="AI217" i="48"/>
  <c r="DB217" i="48" s="1"/>
  <c r="AH217" i="48"/>
  <c r="AG217" i="48"/>
  <c r="AF217" i="48"/>
  <c r="AE217" i="48"/>
  <c r="AD217" i="48"/>
  <c r="AC217" i="48"/>
  <c r="AB217" i="48"/>
  <c r="AA217" i="48"/>
  <c r="Z217" i="48"/>
  <c r="CR217" i="48" s="1"/>
  <c r="Y217" i="48"/>
  <c r="X217" i="48"/>
  <c r="W217" i="48"/>
  <c r="V217" i="48"/>
  <c r="U217" i="48"/>
  <c r="T217" i="48"/>
  <c r="S217" i="48"/>
  <c r="R217" i="48"/>
  <c r="Q217" i="48"/>
  <c r="P217" i="48"/>
  <c r="O217" i="48"/>
  <c r="N217" i="48"/>
  <c r="M217" i="48"/>
  <c r="L217" i="48"/>
  <c r="K217" i="48"/>
  <c r="J217" i="48"/>
  <c r="DF217" i="48" s="1"/>
  <c r="I217" i="48"/>
  <c r="F217" i="48"/>
  <c r="E217" i="48"/>
  <c r="D217" i="48"/>
  <c r="C217" i="48"/>
  <c r="B217" i="48"/>
  <c r="A217" i="48"/>
  <c r="DM217" i="48" s="1"/>
  <c r="BT216" i="48"/>
  <c r="BS216" i="48"/>
  <c r="BR216" i="48"/>
  <c r="BQ216" i="48"/>
  <c r="BP216" i="48"/>
  <c r="BO216" i="48"/>
  <c r="BN216" i="48"/>
  <c r="BL216" i="48"/>
  <c r="BK216" i="48"/>
  <c r="BJ216" i="48"/>
  <c r="BI216" i="48"/>
  <c r="BH216" i="48"/>
  <c r="BG216" i="48"/>
  <c r="BF216" i="48"/>
  <c r="BE216" i="48"/>
  <c r="BD216" i="48"/>
  <c r="BC216" i="48"/>
  <c r="BB216" i="48"/>
  <c r="BA216" i="48"/>
  <c r="AZ216" i="48"/>
  <c r="AY216" i="48"/>
  <c r="AX216" i="48"/>
  <c r="AW216" i="48"/>
  <c r="AV216" i="48"/>
  <c r="AU216" i="48"/>
  <c r="AT216" i="48"/>
  <c r="AS216" i="48"/>
  <c r="AR216" i="48"/>
  <c r="AQ216" i="48"/>
  <c r="AP216" i="48"/>
  <c r="AO216" i="48"/>
  <c r="AN216" i="48"/>
  <c r="AM216" i="48"/>
  <c r="AL216" i="48"/>
  <c r="AK216" i="48"/>
  <c r="AJ216" i="48"/>
  <c r="AI216" i="48"/>
  <c r="DB216" i="48" s="1"/>
  <c r="AH216" i="48"/>
  <c r="AG216" i="48"/>
  <c r="AF216" i="48"/>
  <c r="AE216" i="48"/>
  <c r="AD216" i="48"/>
  <c r="AC216" i="48"/>
  <c r="AB216" i="48"/>
  <c r="AA216" i="48"/>
  <c r="Z216" i="48"/>
  <c r="CR216" i="48" s="1"/>
  <c r="Y216" i="48"/>
  <c r="X216" i="48"/>
  <c r="W216" i="48"/>
  <c r="V216" i="48"/>
  <c r="U216" i="48"/>
  <c r="T216" i="48"/>
  <c r="S216" i="48"/>
  <c r="R216" i="48"/>
  <c r="Q216" i="48"/>
  <c r="P216" i="48"/>
  <c r="O216" i="48"/>
  <c r="N216" i="48"/>
  <c r="M216" i="48"/>
  <c r="L216" i="48"/>
  <c r="K216" i="48"/>
  <c r="J216" i="48"/>
  <c r="DF216" i="48" s="1"/>
  <c r="I216" i="48"/>
  <c r="F216" i="48"/>
  <c r="E216" i="48"/>
  <c r="D216" i="48"/>
  <c r="C216" i="48"/>
  <c r="B216" i="48"/>
  <c r="A216" i="48"/>
  <c r="DM216" i="48" s="1"/>
  <c r="BT215" i="48"/>
  <c r="BS215" i="48"/>
  <c r="BR215" i="48"/>
  <c r="BQ215" i="48"/>
  <c r="BP215" i="48"/>
  <c r="BO215" i="48"/>
  <c r="BN215" i="48"/>
  <c r="BL215" i="48"/>
  <c r="BK215" i="48"/>
  <c r="BJ215" i="48"/>
  <c r="BI215" i="48"/>
  <c r="BH215" i="48"/>
  <c r="BG215" i="48"/>
  <c r="BF215" i="48"/>
  <c r="BE215" i="48"/>
  <c r="BD215" i="48"/>
  <c r="BC215" i="48"/>
  <c r="BB215" i="48"/>
  <c r="BA215" i="48"/>
  <c r="AZ215" i="48"/>
  <c r="AY215" i="48"/>
  <c r="AX215" i="48"/>
  <c r="AW215" i="48"/>
  <c r="AV215" i="48"/>
  <c r="AU215" i="48"/>
  <c r="AT215" i="48"/>
  <c r="AS215" i="48"/>
  <c r="AR215" i="48"/>
  <c r="AQ215" i="48"/>
  <c r="AP215" i="48"/>
  <c r="AO215" i="48"/>
  <c r="AN215" i="48"/>
  <c r="AM215" i="48"/>
  <c r="AL215" i="48"/>
  <c r="AK215" i="48"/>
  <c r="AJ215" i="48"/>
  <c r="AI215" i="48"/>
  <c r="CZ215" i="48" s="1"/>
  <c r="EI215" i="48" s="1"/>
  <c r="AH215" i="48"/>
  <c r="AG215" i="48"/>
  <c r="AF215" i="48"/>
  <c r="AE215" i="48"/>
  <c r="AD215" i="48"/>
  <c r="AC215" i="48"/>
  <c r="AB215" i="48"/>
  <c r="AA215" i="48"/>
  <c r="Z215" i="48"/>
  <c r="CR215" i="48" s="1"/>
  <c r="Y215" i="48"/>
  <c r="X215" i="48"/>
  <c r="W215" i="48"/>
  <c r="V215" i="48"/>
  <c r="U215" i="48"/>
  <c r="T215" i="48"/>
  <c r="S215" i="48"/>
  <c r="R215" i="48"/>
  <c r="Q215" i="48"/>
  <c r="P215" i="48"/>
  <c r="O215" i="48"/>
  <c r="N215" i="48"/>
  <c r="M215" i="48"/>
  <c r="L215" i="48"/>
  <c r="K215" i="48"/>
  <c r="J215" i="48"/>
  <c r="I215" i="48"/>
  <c r="F215" i="48"/>
  <c r="E215" i="48"/>
  <c r="D215" i="48"/>
  <c r="C215" i="48"/>
  <c r="B215" i="48"/>
  <c r="A215" i="48"/>
  <c r="DM215" i="48" s="1"/>
  <c r="BT214" i="48"/>
  <c r="BS214" i="48"/>
  <c r="BR214" i="48"/>
  <c r="BQ214" i="48"/>
  <c r="BP214" i="48"/>
  <c r="BO214" i="48"/>
  <c r="BN214" i="48"/>
  <c r="BL214" i="48"/>
  <c r="BK214" i="48"/>
  <c r="BJ214" i="48"/>
  <c r="BI214" i="48"/>
  <c r="BH214" i="48"/>
  <c r="BG214" i="48"/>
  <c r="BF214" i="48"/>
  <c r="BE214" i="48"/>
  <c r="BD214" i="48"/>
  <c r="BC214" i="48"/>
  <c r="BB214" i="48"/>
  <c r="BA214" i="48"/>
  <c r="AZ214" i="48"/>
  <c r="AY214" i="48"/>
  <c r="AX214" i="48"/>
  <c r="AW214" i="48"/>
  <c r="AV214" i="48"/>
  <c r="AU214" i="48"/>
  <c r="AT214" i="48"/>
  <c r="AS214" i="48"/>
  <c r="AR214" i="48"/>
  <c r="AQ214" i="48"/>
  <c r="AP214" i="48"/>
  <c r="AO214" i="48"/>
  <c r="AN214" i="48"/>
  <c r="AM214" i="48"/>
  <c r="DL214" i="48" s="1"/>
  <c r="AL214" i="48"/>
  <c r="AK214" i="48"/>
  <c r="AJ214" i="48"/>
  <c r="AI214" i="48"/>
  <c r="AH214" i="48"/>
  <c r="AG214" i="48"/>
  <c r="AF214" i="48"/>
  <c r="AE214" i="48"/>
  <c r="AD214" i="48"/>
  <c r="AC214" i="48"/>
  <c r="AB214" i="48"/>
  <c r="AA214" i="48"/>
  <c r="Z214" i="48"/>
  <c r="CR214" i="48" s="1"/>
  <c r="Y214" i="48"/>
  <c r="X214" i="48"/>
  <c r="W214" i="48"/>
  <c r="V214" i="48"/>
  <c r="U214" i="48"/>
  <c r="T214" i="48"/>
  <c r="S214" i="48"/>
  <c r="R214" i="48"/>
  <c r="Q214" i="48"/>
  <c r="P214" i="48"/>
  <c r="O214" i="48"/>
  <c r="N214" i="48"/>
  <c r="M214" i="48"/>
  <c r="L214" i="48"/>
  <c r="K214" i="48"/>
  <c r="J214" i="48"/>
  <c r="DF214" i="48" s="1"/>
  <c r="I214" i="48"/>
  <c r="F214" i="48"/>
  <c r="E214" i="48"/>
  <c r="D214" i="48"/>
  <c r="C214" i="48"/>
  <c r="B214" i="48"/>
  <c r="A214" i="48"/>
  <c r="DM214" i="48" s="1"/>
  <c r="BT213" i="48"/>
  <c r="BS213" i="48"/>
  <c r="BR213" i="48"/>
  <c r="BQ213" i="48"/>
  <c r="BP213" i="48"/>
  <c r="BO213" i="48"/>
  <c r="BN213" i="48"/>
  <c r="BL213" i="48"/>
  <c r="BK213" i="48"/>
  <c r="BJ213" i="48"/>
  <c r="BI213" i="48"/>
  <c r="BH213" i="48"/>
  <c r="BG213" i="48"/>
  <c r="BF213" i="48"/>
  <c r="BE213" i="48"/>
  <c r="BD213" i="48"/>
  <c r="BC213" i="48"/>
  <c r="BB213" i="48"/>
  <c r="BA213" i="48"/>
  <c r="AZ213" i="48"/>
  <c r="AY213" i="48"/>
  <c r="AX213" i="48"/>
  <c r="AW213" i="48"/>
  <c r="AV213" i="48"/>
  <c r="AU213" i="48"/>
  <c r="AT213" i="48"/>
  <c r="AS213" i="48"/>
  <c r="AR213" i="48"/>
  <c r="AQ213" i="48"/>
  <c r="AP213" i="48"/>
  <c r="AO213" i="48"/>
  <c r="AN213" i="48"/>
  <c r="AM213" i="48"/>
  <c r="DL213" i="48" s="1"/>
  <c r="AL213" i="48"/>
  <c r="AK213" i="48"/>
  <c r="AJ213" i="48"/>
  <c r="AI213" i="48"/>
  <c r="DB213" i="48" s="1"/>
  <c r="AH213" i="48"/>
  <c r="AG213" i="48"/>
  <c r="AF213" i="48"/>
  <c r="AE213" i="48"/>
  <c r="AD213" i="48"/>
  <c r="AC213" i="48"/>
  <c r="AB213" i="48"/>
  <c r="AA213" i="48"/>
  <c r="Z213" i="48"/>
  <c r="CR213" i="48" s="1"/>
  <c r="Y213" i="48"/>
  <c r="X213" i="48"/>
  <c r="W213" i="48"/>
  <c r="V213" i="48"/>
  <c r="U213" i="48"/>
  <c r="T213" i="48"/>
  <c r="S213" i="48"/>
  <c r="R213" i="48"/>
  <c r="Q213" i="48"/>
  <c r="P213" i="48"/>
  <c r="O213" i="48"/>
  <c r="N213" i="48"/>
  <c r="M213" i="48"/>
  <c r="L213" i="48"/>
  <c r="K213" i="48"/>
  <c r="J213" i="48"/>
  <c r="I213" i="48"/>
  <c r="F213" i="48"/>
  <c r="E213" i="48"/>
  <c r="D213" i="48"/>
  <c r="C213" i="48"/>
  <c r="B213" i="48"/>
  <c r="A213" i="48"/>
  <c r="DM213" i="48" s="1"/>
  <c r="BT212" i="48"/>
  <c r="BS212" i="48"/>
  <c r="BR212" i="48"/>
  <c r="BQ212" i="48"/>
  <c r="BP212" i="48"/>
  <c r="BO212" i="48"/>
  <c r="BN212" i="48"/>
  <c r="BL212" i="48"/>
  <c r="BK212" i="48"/>
  <c r="BJ212" i="48"/>
  <c r="BI212" i="48"/>
  <c r="BH212" i="48"/>
  <c r="BG212" i="48"/>
  <c r="BF212" i="48"/>
  <c r="BE212" i="48"/>
  <c r="BD212" i="48"/>
  <c r="BC212" i="48"/>
  <c r="BB212" i="48"/>
  <c r="BA212" i="48"/>
  <c r="AZ212" i="48"/>
  <c r="AY212" i="48"/>
  <c r="AX212" i="48"/>
  <c r="AW212" i="48"/>
  <c r="AV212" i="48"/>
  <c r="AU212" i="48"/>
  <c r="AT212" i="48"/>
  <c r="AS212" i="48"/>
  <c r="AR212" i="48"/>
  <c r="AQ212" i="48"/>
  <c r="AP212" i="48"/>
  <c r="AO212" i="48"/>
  <c r="AN212" i="48"/>
  <c r="AM212" i="48"/>
  <c r="AL212" i="48"/>
  <c r="AK212" i="48"/>
  <c r="AJ212" i="48"/>
  <c r="AI212" i="48"/>
  <c r="DB212" i="48" s="1"/>
  <c r="AH212" i="48"/>
  <c r="AG212" i="48"/>
  <c r="AF212" i="48"/>
  <c r="AE212" i="48"/>
  <c r="AD212" i="48"/>
  <c r="AC212" i="48"/>
  <c r="AB212" i="48"/>
  <c r="AA212" i="48"/>
  <c r="Z212" i="48"/>
  <c r="CR212" i="48" s="1"/>
  <c r="Y212" i="48"/>
  <c r="X212" i="48"/>
  <c r="W212" i="48"/>
  <c r="V212" i="48"/>
  <c r="U212" i="48"/>
  <c r="T212" i="48"/>
  <c r="S212" i="48"/>
  <c r="R212" i="48"/>
  <c r="Q212" i="48"/>
  <c r="P212" i="48"/>
  <c r="O212" i="48"/>
  <c r="N212" i="48"/>
  <c r="M212" i="48"/>
  <c r="L212" i="48"/>
  <c r="K212" i="48"/>
  <c r="J212" i="48"/>
  <c r="CL212" i="48" s="1"/>
  <c r="I212" i="48"/>
  <c r="F212" i="48"/>
  <c r="E212" i="48"/>
  <c r="D212" i="48"/>
  <c r="C212" i="48"/>
  <c r="B212" i="48"/>
  <c r="A212" i="48"/>
  <c r="DM212" i="48" s="1"/>
  <c r="BT211" i="48"/>
  <c r="BS211" i="48"/>
  <c r="BR211" i="48"/>
  <c r="BQ211" i="48"/>
  <c r="BP211" i="48"/>
  <c r="BO211" i="48"/>
  <c r="BN211" i="48"/>
  <c r="BL211" i="48"/>
  <c r="BK211" i="48"/>
  <c r="BJ211" i="48"/>
  <c r="BI211" i="48"/>
  <c r="BH211" i="48"/>
  <c r="BG211" i="48"/>
  <c r="BF211" i="48"/>
  <c r="BE211" i="48"/>
  <c r="BD211" i="48"/>
  <c r="BC211" i="48"/>
  <c r="BB211" i="48"/>
  <c r="BA211" i="48"/>
  <c r="AZ211" i="48"/>
  <c r="AY211" i="48"/>
  <c r="AX211" i="48"/>
  <c r="AW211" i="48"/>
  <c r="AV211" i="48"/>
  <c r="AU211" i="48"/>
  <c r="AT211" i="48"/>
  <c r="AS211" i="48"/>
  <c r="AR211" i="48"/>
  <c r="AQ211" i="48"/>
  <c r="AP211" i="48"/>
  <c r="AO211" i="48"/>
  <c r="AN211" i="48"/>
  <c r="AM211" i="48"/>
  <c r="DL211" i="48" s="1"/>
  <c r="AL211" i="48"/>
  <c r="AK211" i="48"/>
  <c r="AJ211" i="48"/>
  <c r="AI211" i="48"/>
  <c r="CZ211" i="48" s="1"/>
  <c r="AH211" i="48"/>
  <c r="AG211" i="48"/>
  <c r="AF211" i="48"/>
  <c r="AE211" i="48"/>
  <c r="AD211" i="48"/>
  <c r="AC211" i="48"/>
  <c r="AB211" i="48"/>
  <c r="AA211" i="48"/>
  <c r="Z211" i="48"/>
  <c r="CR211" i="48" s="1"/>
  <c r="Y211" i="48"/>
  <c r="X211" i="48"/>
  <c r="W211" i="48"/>
  <c r="V211" i="48"/>
  <c r="U211" i="48"/>
  <c r="T211" i="48"/>
  <c r="S211" i="48"/>
  <c r="R211" i="48"/>
  <c r="Q211" i="48"/>
  <c r="P211" i="48"/>
  <c r="O211" i="48"/>
  <c r="N211" i="48"/>
  <c r="M211" i="48"/>
  <c r="L211" i="48"/>
  <c r="K211" i="48"/>
  <c r="J211" i="48"/>
  <c r="CL211" i="48" s="1"/>
  <c r="I211" i="48"/>
  <c r="F211" i="48"/>
  <c r="E211" i="48"/>
  <c r="D211" i="48"/>
  <c r="C211" i="48"/>
  <c r="B211" i="48"/>
  <c r="A211" i="48"/>
  <c r="DM211" i="48" s="1"/>
  <c r="BT210" i="48"/>
  <c r="BS210" i="48"/>
  <c r="BR210" i="48"/>
  <c r="BQ210" i="48"/>
  <c r="BP210" i="48"/>
  <c r="BO210" i="48"/>
  <c r="BN210" i="48"/>
  <c r="BL210" i="48"/>
  <c r="BK210" i="48"/>
  <c r="BJ210" i="48"/>
  <c r="BI210" i="48"/>
  <c r="BH210" i="48"/>
  <c r="BG210" i="48"/>
  <c r="BF210" i="48"/>
  <c r="BE210" i="48"/>
  <c r="BD210" i="48"/>
  <c r="BC210" i="48"/>
  <c r="BB210" i="48"/>
  <c r="BA210" i="48"/>
  <c r="AZ210" i="48"/>
  <c r="AY210" i="48"/>
  <c r="AX210" i="48"/>
  <c r="AW210" i="48"/>
  <c r="AV210" i="48"/>
  <c r="AU210" i="48"/>
  <c r="AT210" i="48"/>
  <c r="AS210" i="48"/>
  <c r="AR210" i="48"/>
  <c r="AQ210" i="48"/>
  <c r="AP210" i="48"/>
  <c r="AO210" i="48"/>
  <c r="AN210" i="48"/>
  <c r="AM210" i="48"/>
  <c r="AP547" i="48" s="1"/>
  <c r="AL210" i="48"/>
  <c r="AK210" i="48"/>
  <c r="AJ210" i="48"/>
  <c r="AI210" i="48"/>
  <c r="CZ210" i="48" s="1"/>
  <c r="AH210" i="48"/>
  <c r="AG210" i="48"/>
  <c r="AF210" i="48"/>
  <c r="AE210" i="48"/>
  <c r="AD210" i="48"/>
  <c r="AC210" i="48"/>
  <c r="AB210" i="48"/>
  <c r="AA210" i="48"/>
  <c r="Z210" i="48"/>
  <c r="CR210" i="48" s="1"/>
  <c r="Y210" i="48"/>
  <c r="X210" i="48"/>
  <c r="W210" i="48"/>
  <c r="V210" i="48"/>
  <c r="U210" i="48"/>
  <c r="T210" i="48"/>
  <c r="S210" i="48"/>
  <c r="R210" i="48"/>
  <c r="Q210" i="48"/>
  <c r="P210" i="48"/>
  <c r="O210" i="48"/>
  <c r="N210" i="48"/>
  <c r="M210" i="48"/>
  <c r="L210" i="48"/>
  <c r="K210" i="48"/>
  <c r="J210" i="48"/>
  <c r="I210" i="48"/>
  <c r="F210" i="48"/>
  <c r="E210" i="48"/>
  <c r="D210" i="48"/>
  <c r="C210" i="48"/>
  <c r="B210" i="48"/>
  <c r="A210" i="48"/>
  <c r="DM210" i="48" s="1"/>
  <c r="BT209" i="48"/>
  <c r="BS209" i="48"/>
  <c r="BR209" i="48"/>
  <c r="BQ209" i="48"/>
  <c r="BP209" i="48"/>
  <c r="BO209" i="48"/>
  <c r="BN209" i="48"/>
  <c r="BL209" i="48"/>
  <c r="BK209" i="48"/>
  <c r="BJ209" i="48"/>
  <c r="BI209" i="48"/>
  <c r="BH209" i="48"/>
  <c r="BG209" i="48"/>
  <c r="BF209" i="48"/>
  <c r="BE209" i="48"/>
  <c r="BD209" i="48"/>
  <c r="BC209" i="48"/>
  <c r="BB209" i="48"/>
  <c r="BA209" i="48"/>
  <c r="AZ209" i="48"/>
  <c r="AY209" i="48"/>
  <c r="AX209" i="48"/>
  <c r="AW209" i="48"/>
  <c r="AV209" i="48"/>
  <c r="AU209" i="48"/>
  <c r="AT209" i="48"/>
  <c r="AS209" i="48"/>
  <c r="AR209" i="48"/>
  <c r="AQ209" i="48"/>
  <c r="AP209" i="48"/>
  <c r="AO209" i="48"/>
  <c r="AN209" i="48"/>
  <c r="AM209" i="48"/>
  <c r="AL209" i="48"/>
  <c r="AK209" i="48"/>
  <c r="AJ209" i="48"/>
  <c r="AI209" i="48"/>
  <c r="AH209" i="48"/>
  <c r="AG209" i="48"/>
  <c r="AF209" i="48"/>
  <c r="AE209" i="48"/>
  <c r="AD209" i="48"/>
  <c r="AC209" i="48"/>
  <c r="AB209" i="48"/>
  <c r="AA209" i="48"/>
  <c r="Z209" i="48"/>
  <c r="CR209" i="48" s="1"/>
  <c r="Y209" i="48"/>
  <c r="X209" i="48"/>
  <c r="W209" i="48"/>
  <c r="V209" i="48"/>
  <c r="U209" i="48"/>
  <c r="T209" i="48"/>
  <c r="S209" i="48"/>
  <c r="R209" i="48"/>
  <c r="Q209" i="48"/>
  <c r="O209" i="48"/>
  <c r="N209" i="48"/>
  <c r="M209" i="48"/>
  <c r="L209" i="48"/>
  <c r="K209" i="48"/>
  <c r="J209" i="48"/>
  <c r="I209" i="48"/>
  <c r="F209" i="48"/>
  <c r="E209" i="48"/>
  <c r="D209" i="48"/>
  <c r="C209" i="48"/>
  <c r="B209" i="48"/>
  <c r="A209" i="48"/>
  <c r="DM209" i="48" s="1"/>
  <c r="BT208" i="48"/>
  <c r="BS208" i="48"/>
  <c r="BR208" i="48"/>
  <c r="BQ208" i="48"/>
  <c r="BP208" i="48"/>
  <c r="BO208" i="48"/>
  <c r="BN208" i="48"/>
  <c r="BK208" i="48"/>
  <c r="BJ208" i="48"/>
  <c r="BI208" i="48"/>
  <c r="BH208" i="48"/>
  <c r="BG208" i="48"/>
  <c r="BF208" i="48"/>
  <c r="BE208" i="48"/>
  <c r="BD208" i="48"/>
  <c r="BC208" i="48"/>
  <c r="BB208" i="48"/>
  <c r="BA208" i="48"/>
  <c r="AZ208" i="48"/>
  <c r="AY208" i="48"/>
  <c r="AX208" i="48"/>
  <c r="AW208" i="48"/>
  <c r="AV208" i="48"/>
  <c r="AU208" i="48"/>
  <c r="AT208" i="48"/>
  <c r="AS208" i="48"/>
  <c r="AR208" i="48"/>
  <c r="AQ208" i="48"/>
  <c r="AP208" i="48"/>
  <c r="AO208" i="48"/>
  <c r="AN208" i="48"/>
  <c r="AM208" i="48"/>
  <c r="DL208" i="48" s="1"/>
  <c r="AL208" i="48"/>
  <c r="AK208" i="48"/>
  <c r="AJ208" i="48"/>
  <c r="AI208" i="48"/>
  <c r="CZ208" i="48" s="1"/>
  <c r="AH208" i="48"/>
  <c r="AG208" i="48"/>
  <c r="AF208" i="48"/>
  <c r="AE208" i="48"/>
  <c r="AD208" i="48"/>
  <c r="AC208" i="48"/>
  <c r="AB208" i="48"/>
  <c r="AA208" i="48"/>
  <c r="Z208" i="48"/>
  <c r="CR208" i="48" s="1"/>
  <c r="Y208" i="48"/>
  <c r="X208" i="48"/>
  <c r="W208" i="48"/>
  <c r="V208" i="48"/>
  <c r="U208" i="48"/>
  <c r="T208" i="48"/>
  <c r="S208" i="48"/>
  <c r="R208" i="48"/>
  <c r="Q208" i="48"/>
  <c r="P208" i="48"/>
  <c r="O208" i="48"/>
  <c r="N208" i="48"/>
  <c r="M208" i="48"/>
  <c r="L208" i="48"/>
  <c r="K208" i="48"/>
  <c r="J208" i="48"/>
  <c r="I208" i="48"/>
  <c r="F208" i="48"/>
  <c r="E208" i="48"/>
  <c r="D208" i="48"/>
  <c r="C208" i="48"/>
  <c r="B208" i="48"/>
  <c r="A208" i="48"/>
  <c r="DM208" i="48" s="1"/>
  <c r="BT207" i="48"/>
  <c r="BS207" i="48"/>
  <c r="BR207" i="48"/>
  <c r="BQ207" i="48"/>
  <c r="BP207" i="48"/>
  <c r="BO207" i="48"/>
  <c r="BN207" i="48"/>
  <c r="BL207" i="48"/>
  <c r="BK207" i="48"/>
  <c r="BJ207" i="48"/>
  <c r="BI207" i="48"/>
  <c r="BH207" i="48"/>
  <c r="BG207" i="48"/>
  <c r="BF207" i="48"/>
  <c r="BE207" i="48"/>
  <c r="BD207" i="48"/>
  <c r="BC207" i="48"/>
  <c r="BB207" i="48"/>
  <c r="BA207" i="48"/>
  <c r="AZ207" i="48"/>
  <c r="AY207" i="48"/>
  <c r="AX207" i="48"/>
  <c r="AW207" i="48"/>
  <c r="AV207" i="48"/>
  <c r="AU207" i="48"/>
  <c r="AT207" i="48"/>
  <c r="AS207" i="48"/>
  <c r="AR207" i="48"/>
  <c r="AQ207" i="48"/>
  <c r="AP207" i="48"/>
  <c r="AO207" i="48"/>
  <c r="AN207" i="48"/>
  <c r="AM207" i="48"/>
  <c r="AL207" i="48"/>
  <c r="AK207" i="48"/>
  <c r="AJ207" i="48"/>
  <c r="AI207" i="48"/>
  <c r="DB207" i="48" s="1"/>
  <c r="AH207" i="48"/>
  <c r="AG207" i="48"/>
  <c r="AF207" i="48"/>
  <c r="AE207" i="48"/>
  <c r="AD207" i="48"/>
  <c r="AC207" i="48"/>
  <c r="AB207" i="48"/>
  <c r="AA207" i="48"/>
  <c r="Z207" i="48"/>
  <c r="CR207" i="48" s="1"/>
  <c r="Y207" i="48"/>
  <c r="X207" i="48"/>
  <c r="W207" i="48"/>
  <c r="V207" i="48"/>
  <c r="U207" i="48"/>
  <c r="T207" i="48"/>
  <c r="S207" i="48"/>
  <c r="R207" i="48"/>
  <c r="Q207" i="48"/>
  <c r="P207" i="48"/>
  <c r="O207" i="48"/>
  <c r="N207" i="48"/>
  <c r="M207" i="48"/>
  <c r="L207" i="48"/>
  <c r="K207" i="48"/>
  <c r="J207" i="48"/>
  <c r="DF207" i="48" s="1"/>
  <c r="I207" i="48"/>
  <c r="F207" i="48"/>
  <c r="E207" i="48"/>
  <c r="D207" i="48"/>
  <c r="C207" i="48"/>
  <c r="B207" i="48"/>
  <c r="A207" i="48"/>
  <c r="DM207" i="48" s="1"/>
  <c r="BT206" i="48"/>
  <c r="BS206" i="48"/>
  <c r="BR206" i="48"/>
  <c r="BQ206" i="48"/>
  <c r="BP206" i="48"/>
  <c r="BO206" i="48"/>
  <c r="BN206" i="48"/>
  <c r="BL206" i="48"/>
  <c r="BK206" i="48"/>
  <c r="BJ206" i="48"/>
  <c r="BI206" i="48"/>
  <c r="BH206" i="48"/>
  <c r="BG206" i="48"/>
  <c r="BF206" i="48"/>
  <c r="BE206" i="48"/>
  <c r="BD206" i="48"/>
  <c r="BC206" i="48"/>
  <c r="BB206" i="48"/>
  <c r="BA206" i="48"/>
  <c r="AZ206" i="48"/>
  <c r="AY206" i="48"/>
  <c r="AX206" i="48"/>
  <c r="AW206" i="48"/>
  <c r="AV206" i="48"/>
  <c r="AU206" i="48"/>
  <c r="AT206" i="48"/>
  <c r="AS206" i="48"/>
  <c r="AR206" i="48"/>
  <c r="AQ206" i="48"/>
  <c r="AP206" i="48"/>
  <c r="AO206" i="48"/>
  <c r="AN206" i="48"/>
  <c r="AM206" i="48"/>
  <c r="DL206" i="48" s="1"/>
  <c r="AL206" i="48"/>
  <c r="AK206" i="48"/>
  <c r="AJ206" i="48"/>
  <c r="AI206" i="48"/>
  <c r="AH206" i="48"/>
  <c r="AG206" i="48"/>
  <c r="AF206" i="48"/>
  <c r="AE206" i="48"/>
  <c r="AD206" i="48"/>
  <c r="AC206" i="48"/>
  <c r="AB206" i="48"/>
  <c r="AA206" i="48"/>
  <c r="Z206" i="48"/>
  <c r="CR206" i="48" s="1"/>
  <c r="Y206" i="48"/>
  <c r="X206" i="48"/>
  <c r="W206" i="48"/>
  <c r="V206" i="48"/>
  <c r="U206" i="48"/>
  <c r="T206" i="48"/>
  <c r="S206" i="48"/>
  <c r="R206" i="48"/>
  <c r="Q206" i="48"/>
  <c r="P206" i="48"/>
  <c r="O206" i="48"/>
  <c r="N206" i="48"/>
  <c r="M206" i="48"/>
  <c r="L206" i="48"/>
  <c r="K206" i="48"/>
  <c r="J206" i="48"/>
  <c r="I206" i="48"/>
  <c r="F206" i="48"/>
  <c r="E206" i="48"/>
  <c r="D206" i="48"/>
  <c r="C206" i="48"/>
  <c r="B206" i="48"/>
  <c r="A206" i="48"/>
  <c r="DM206" i="48" s="1"/>
  <c r="BT205" i="48"/>
  <c r="BS205" i="48"/>
  <c r="BR205" i="48"/>
  <c r="BQ205" i="48"/>
  <c r="BP205" i="48"/>
  <c r="BO205" i="48"/>
  <c r="BN205" i="48"/>
  <c r="BL205" i="48"/>
  <c r="BK205" i="48"/>
  <c r="BJ205" i="48"/>
  <c r="BI205" i="48"/>
  <c r="BH205" i="48"/>
  <c r="BG205" i="48"/>
  <c r="BF205" i="48"/>
  <c r="BE205" i="48"/>
  <c r="BD205" i="48"/>
  <c r="BC205" i="48"/>
  <c r="BB205" i="48"/>
  <c r="BA205" i="48"/>
  <c r="AZ205" i="48"/>
  <c r="AY205" i="48"/>
  <c r="AX205" i="48"/>
  <c r="AW205" i="48"/>
  <c r="AV205" i="48"/>
  <c r="AU205" i="48"/>
  <c r="AT205" i="48"/>
  <c r="AS205" i="48"/>
  <c r="AR205" i="48"/>
  <c r="AQ205" i="48"/>
  <c r="AP205" i="48"/>
  <c r="AO205" i="48"/>
  <c r="AN205" i="48"/>
  <c r="AM205" i="48"/>
  <c r="AL205" i="48"/>
  <c r="AK205" i="48"/>
  <c r="AJ205" i="48"/>
  <c r="AI205" i="48"/>
  <c r="DB205" i="48" s="1"/>
  <c r="AH205" i="48"/>
  <c r="AG205" i="48"/>
  <c r="AF205" i="48"/>
  <c r="AE205" i="48"/>
  <c r="AD205" i="48"/>
  <c r="AC205" i="48"/>
  <c r="AB205" i="48"/>
  <c r="AA205" i="48"/>
  <c r="Z205" i="48"/>
  <c r="CR205" i="48" s="1"/>
  <c r="Y205" i="48"/>
  <c r="X205" i="48"/>
  <c r="W205" i="48"/>
  <c r="V205" i="48"/>
  <c r="U205" i="48"/>
  <c r="T205" i="48"/>
  <c r="S205" i="48"/>
  <c r="R205" i="48"/>
  <c r="Q205" i="48"/>
  <c r="P205" i="48"/>
  <c r="O205" i="48"/>
  <c r="N205" i="48"/>
  <c r="M205" i="48"/>
  <c r="L205" i="48"/>
  <c r="K205" i="48"/>
  <c r="J205" i="48"/>
  <c r="CL205" i="48" s="1"/>
  <c r="I205" i="48"/>
  <c r="F205" i="48"/>
  <c r="E205" i="48"/>
  <c r="D205" i="48"/>
  <c r="C205" i="48"/>
  <c r="B205" i="48"/>
  <c r="A205" i="48"/>
  <c r="DM205" i="48" s="1"/>
  <c r="BT204" i="48"/>
  <c r="BS204" i="48"/>
  <c r="BR204" i="48"/>
  <c r="BQ204" i="48"/>
  <c r="BP204" i="48"/>
  <c r="BO204" i="48"/>
  <c r="BN204" i="48"/>
  <c r="BL204" i="48"/>
  <c r="BK204" i="48"/>
  <c r="BJ204" i="48"/>
  <c r="BI204" i="48"/>
  <c r="BH204" i="48"/>
  <c r="BG204" i="48"/>
  <c r="BF204" i="48"/>
  <c r="BE204" i="48"/>
  <c r="BD204" i="48"/>
  <c r="BC204" i="48"/>
  <c r="BB204" i="48"/>
  <c r="BA204" i="48"/>
  <c r="AZ204" i="48"/>
  <c r="AY204" i="48"/>
  <c r="AX204" i="48"/>
  <c r="AW204" i="48"/>
  <c r="AV204" i="48"/>
  <c r="AU204" i="48"/>
  <c r="AT204" i="48"/>
  <c r="AS204" i="48"/>
  <c r="AR204" i="48"/>
  <c r="AQ204" i="48"/>
  <c r="AP204" i="48"/>
  <c r="AO204" i="48"/>
  <c r="AN204" i="48"/>
  <c r="AM204" i="48"/>
  <c r="DL204" i="48" s="1"/>
  <c r="AL204" i="48"/>
  <c r="AK204" i="48"/>
  <c r="AJ204" i="48"/>
  <c r="AI204" i="48"/>
  <c r="AH204" i="48"/>
  <c r="AG204" i="48"/>
  <c r="AF204" i="48"/>
  <c r="AE204" i="48"/>
  <c r="AD204" i="48"/>
  <c r="AC204" i="48"/>
  <c r="AB204" i="48"/>
  <c r="AA204" i="48"/>
  <c r="Z204" i="48"/>
  <c r="CR204" i="48" s="1"/>
  <c r="Y204" i="48"/>
  <c r="X204" i="48"/>
  <c r="W204" i="48"/>
  <c r="V204" i="48"/>
  <c r="U204" i="48"/>
  <c r="T204" i="48"/>
  <c r="S204" i="48"/>
  <c r="R204" i="48"/>
  <c r="Q204" i="48"/>
  <c r="P204" i="48"/>
  <c r="O204" i="48"/>
  <c r="N204" i="48"/>
  <c r="M204" i="48"/>
  <c r="L204" i="48"/>
  <c r="K204" i="48"/>
  <c r="J204" i="48"/>
  <c r="I204" i="48"/>
  <c r="F204" i="48"/>
  <c r="E204" i="48"/>
  <c r="D204" i="48"/>
  <c r="C204" i="48"/>
  <c r="B204" i="48"/>
  <c r="A204" i="48"/>
  <c r="DM204" i="48" s="1"/>
  <c r="BT203" i="48"/>
  <c r="BS203" i="48"/>
  <c r="BR203" i="48"/>
  <c r="BQ203" i="48"/>
  <c r="BP203" i="48"/>
  <c r="BO203" i="48"/>
  <c r="BN203" i="48"/>
  <c r="BL203" i="48"/>
  <c r="BK203" i="48"/>
  <c r="BJ203" i="48"/>
  <c r="BI203" i="48"/>
  <c r="BH203" i="48"/>
  <c r="BG203" i="48"/>
  <c r="BF203" i="48"/>
  <c r="BE203" i="48"/>
  <c r="BD203" i="48"/>
  <c r="BC203" i="48"/>
  <c r="BB203" i="48"/>
  <c r="BA203" i="48"/>
  <c r="AZ203" i="48"/>
  <c r="AY203" i="48"/>
  <c r="AX203" i="48"/>
  <c r="AW203" i="48"/>
  <c r="AV203" i="48"/>
  <c r="AU203" i="48"/>
  <c r="AT203" i="48"/>
  <c r="AS203" i="48"/>
  <c r="AR203" i="48"/>
  <c r="AQ203" i="48"/>
  <c r="AP203" i="48"/>
  <c r="AO203" i="48"/>
  <c r="AN203" i="48"/>
  <c r="AM203" i="48"/>
  <c r="DL203" i="48" s="1"/>
  <c r="AL203" i="48"/>
  <c r="AK203" i="48"/>
  <c r="AJ203" i="48"/>
  <c r="AI203" i="48"/>
  <c r="AH203" i="48"/>
  <c r="AG203" i="48"/>
  <c r="AF203" i="48"/>
  <c r="AE203" i="48"/>
  <c r="AD203" i="48"/>
  <c r="AC203" i="48"/>
  <c r="AB203" i="48"/>
  <c r="AA203" i="48"/>
  <c r="Z203" i="48"/>
  <c r="CR203" i="48" s="1"/>
  <c r="Y203" i="48"/>
  <c r="X203" i="48"/>
  <c r="W203" i="48"/>
  <c r="V203" i="48"/>
  <c r="U203" i="48"/>
  <c r="T203" i="48"/>
  <c r="S203" i="48"/>
  <c r="R203" i="48"/>
  <c r="Q203" i="48"/>
  <c r="P203" i="48"/>
  <c r="O203" i="48"/>
  <c r="N203" i="48"/>
  <c r="M203" i="48"/>
  <c r="L203" i="48"/>
  <c r="K203" i="48"/>
  <c r="J203" i="48"/>
  <c r="CL203" i="48" s="1"/>
  <c r="I203" i="48"/>
  <c r="F203" i="48"/>
  <c r="E203" i="48"/>
  <c r="D203" i="48"/>
  <c r="C203" i="48"/>
  <c r="B203" i="48"/>
  <c r="A203" i="48"/>
  <c r="DM203" i="48" s="1"/>
  <c r="BT202" i="48"/>
  <c r="BS202" i="48"/>
  <c r="BR202" i="48"/>
  <c r="BQ202" i="48"/>
  <c r="BP202" i="48"/>
  <c r="BO202" i="48"/>
  <c r="BN202" i="48"/>
  <c r="BL202" i="48"/>
  <c r="BK202" i="48"/>
  <c r="BJ202" i="48"/>
  <c r="BI202" i="48"/>
  <c r="BH202" i="48"/>
  <c r="BG202" i="48"/>
  <c r="BF202" i="48"/>
  <c r="BE202" i="48"/>
  <c r="BD202" i="48"/>
  <c r="BC202" i="48"/>
  <c r="BB202" i="48"/>
  <c r="BA202" i="48"/>
  <c r="AZ202" i="48"/>
  <c r="AY202" i="48"/>
  <c r="AX202" i="48"/>
  <c r="AW202" i="48"/>
  <c r="AV202" i="48"/>
  <c r="AU202" i="48"/>
  <c r="AT202" i="48"/>
  <c r="AS202" i="48"/>
  <c r="AR202" i="48"/>
  <c r="AQ202" i="48"/>
  <c r="AP202" i="48"/>
  <c r="AO202" i="48"/>
  <c r="AN202" i="48"/>
  <c r="AM202" i="48"/>
  <c r="DL202" i="48" s="1"/>
  <c r="AL202" i="48"/>
  <c r="AK202" i="48"/>
  <c r="AJ202" i="48"/>
  <c r="AI202" i="48"/>
  <c r="DB202" i="48" s="1"/>
  <c r="AH202" i="48"/>
  <c r="AG202" i="48"/>
  <c r="AF202" i="48"/>
  <c r="AE202" i="48"/>
  <c r="AD202" i="48"/>
  <c r="AC202" i="48"/>
  <c r="AB202" i="48"/>
  <c r="AA202" i="48"/>
  <c r="Z202" i="48"/>
  <c r="CR202" i="48" s="1"/>
  <c r="Y202" i="48"/>
  <c r="X202" i="48"/>
  <c r="W202" i="48"/>
  <c r="V202" i="48"/>
  <c r="U202" i="48"/>
  <c r="T202" i="48"/>
  <c r="S202" i="48"/>
  <c r="R202" i="48"/>
  <c r="Q202" i="48"/>
  <c r="P202" i="48"/>
  <c r="O202" i="48"/>
  <c r="N202" i="48"/>
  <c r="M202" i="48"/>
  <c r="L202" i="48"/>
  <c r="K202" i="48"/>
  <c r="J202" i="48"/>
  <c r="I202" i="48"/>
  <c r="F202" i="48"/>
  <c r="E202" i="48"/>
  <c r="D202" i="48"/>
  <c r="C202" i="48"/>
  <c r="B202" i="48"/>
  <c r="A202" i="48"/>
  <c r="DM202" i="48" s="1"/>
  <c r="BT201" i="48"/>
  <c r="BS201" i="48"/>
  <c r="BR201" i="48"/>
  <c r="BQ201" i="48"/>
  <c r="BP201" i="48"/>
  <c r="BO201" i="48"/>
  <c r="BN201" i="48"/>
  <c r="BL201" i="48"/>
  <c r="BK201" i="48"/>
  <c r="BJ201" i="48"/>
  <c r="BI201" i="48"/>
  <c r="BH201" i="48"/>
  <c r="BG201" i="48"/>
  <c r="BF201" i="48"/>
  <c r="BE201" i="48"/>
  <c r="BD201" i="48"/>
  <c r="BC201" i="48"/>
  <c r="BB201" i="48"/>
  <c r="BA201" i="48"/>
  <c r="AZ201" i="48"/>
  <c r="AY201" i="48"/>
  <c r="AX201" i="48"/>
  <c r="AW201" i="48"/>
  <c r="AV201" i="48"/>
  <c r="AU201" i="48"/>
  <c r="AT201" i="48"/>
  <c r="AS201" i="48"/>
  <c r="AR201" i="48"/>
  <c r="AQ201" i="48"/>
  <c r="AP201" i="48"/>
  <c r="AO201" i="48"/>
  <c r="AN201" i="48"/>
  <c r="AM201" i="48"/>
  <c r="AL201" i="48"/>
  <c r="AK201" i="48"/>
  <c r="AJ201" i="48"/>
  <c r="AI201" i="48"/>
  <c r="AH201" i="48"/>
  <c r="AG201" i="48"/>
  <c r="AF201" i="48"/>
  <c r="AE201" i="48"/>
  <c r="AD201" i="48"/>
  <c r="AC201" i="48"/>
  <c r="AB201" i="48"/>
  <c r="AA201" i="48"/>
  <c r="Z201" i="48"/>
  <c r="CR201" i="48" s="1"/>
  <c r="Y201" i="48"/>
  <c r="X201" i="48"/>
  <c r="W201" i="48"/>
  <c r="V201" i="48"/>
  <c r="U201" i="48"/>
  <c r="T201" i="48"/>
  <c r="S201" i="48"/>
  <c r="R201" i="48"/>
  <c r="Q201" i="48"/>
  <c r="P201" i="48"/>
  <c r="O201" i="48"/>
  <c r="N201" i="48"/>
  <c r="M201" i="48"/>
  <c r="L201" i="48"/>
  <c r="K201" i="48"/>
  <c r="J201" i="48"/>
  <c r="I201" i="48"/>
  <c r="F201" i="48"/>
  <c r="E201" i="48"/>
  <c r="D201" i="48"/>
  <c r="C201" i="48"/>
  <c r="B201" i="48"/>
  <c r="A201" i="48"/>
  <c r="DM201" i="48" s="1"/>
  <c r="BT200" i="48"/>
  <c r="BS200" i="48"/>
  <c r="BR200" i="48"/>
  <c r="BQ200" i="48"/>
  <c r="BP200" i="48"/>
  <c r="BO200" i="48"/>
  <c r="BN200" i="48"/>
  <c r="BL200" i="48"/>
  <c r="BK200" i="48"/>
  <c r="BJ200" i="48"/>
  <c r="BI200" i="48"/>
  <c r="BH200" i="48"/>
  <c r="BG200" i="48"/>
  <c r="BF200" i="48"/>
  <c r="BE200" i="48"/>
  <c r="BD200" i="48"/>
  <c r="BC200" i="48"/>
  <c r="BB200" i="48"/>
  <c r="BA200" i="48"/>
  <c r="AZ200" i="48"/>
  <c r="AY200" i="48"/>
  <c r="AX200" i="48"/>
  <c r="AW200" i="48"/>
  <c r="AV200" i="48"/>
  <c r="AU200" i="48"/>
  <c r="AT200" i="48"/>
  <c r="AS200" i="48"/>
  <c r="AR200" i="48"/>
  <c r="AQ200" i="48"/>
  <c r="AP200" i="48"/>
  <c r="AO200" i="48"/>
  <c r="AN200" i="48"/>
  <c r="AM200" i="48"/>
  <c r="AL200" i="48"/>
  <c r="AK200" i="48"/>
  <c r="AJ200" i="48"/>
  <c r="AI200" i="48"/>
  <c r="AH200" i="48"/>
  <c r="AG200" i="48"/>
  <c r="AF200" i="48"/>
  <c r="AE200" i="48"/>
  <c r="AD200" i="48"/>
  <c r="AC200" i="48"/>
  <c r="AB200" i="48"/>
  <c r="AA200" i="48"/>
  <c r="Z200" i="48"/>
  <c r="CR200" i="48" s="1"/>
  <c r="Y200" i="48"/>
  <c r="X200" i="48"/>
  <c r="W200" i="48"/>
  <c r="V200" i="48"/>
  <c r="U200" i="48"/>
  <c r="T200" i="48"/>
  <c r="S200" i="48"/>
  <c r="R200" i="48"/>
  <c r="Q200" i="48"/>
  <c r="P200" i="48"/>
  <c r="O200" i="48"/>
  <c r="N200" i="48"/>
  <c r="M200" i="48"/>
  <c r="L200" i="48"/>
  <c r="K200" i="48"/>
  <c r="J200" i="48"/>
  <c r="DF200" i="48" s="1"/>
  <c r="I200" i="48"/>
  <c r="F200" i="48"/>
  <c r="E200" i="48"/>
  <c r="D200" i="48"/>
  <c r="C200" i="48"/>
  <c r="B200" i="48"/>
  <c r="A200" i="48"/>
  <c r="DM200" i="48" s="1"/>
  <c r="BT199" i="48"/>
  <c r="BS199" i="48"/>
  <c r="BR199" i="48"/>
  <c r="BQ199" i="48"/>
  <c r="BP199" i="48"/>
  <c r="BO199" i="48"/>
  <c r="BN199" i="48"/>
  <c r="BL199" i="48"/>
  <c r="BK199" i="48"/>
  <c r="BJ199" i="48"/>
  <c r="BI199" i="48"/>
  <c r="BH199" i="48"/>
  <c r="BG199" i="48"/>
  <c r="BF199" i="48"/>
  <c r="BE199" i="48"/>
  <c r="BD199" i="48"/>
  <c r="BC199" i="48"/>
  <c r="BB199" i="48"/>
  <c r="BA199" i="48"/>
  <c r="AZ199" i="48"/>
  <c r="AY199" i="48"/>
  <c r="AX199" i="48"/>
  <c r="AW199" i="48"/>
  <c r="AV199" i="48"/>
  <c r="AU199" i="48"/>
  <c r="AT199" i="48"/>
  <c r="AS199" i="48"/>
  <c r="AR199" i="48"/>
  <c r="AQ199" i="48"/>
  <c r="AP199" i="48"/>
  <c r="AO199" i="48"/>
  <c r="AN199" i="48"/>
  <c r="AM199" i="48"/>
  <c r="DL199" i="48" s="1"/>
  <c r="AL199" i="48"/>
  <c r="AK199" i="48"/>
  <c r="AJ199" i="48"/>
  <c r="AI199" i="48"/>
  <c r="AH199" i="48"/>
  <c r="AG199" i="48"/>
  <c r="AF199" i="48"/>
  <c r="AE199" i="48"/>
  <c r="AD199" i="48"/>
  <c r="AC199" i="48"/>
  <c r="AB199" i="48"/>
  <c r="AA199" i="48"/>
  <c r="Z199" i="48"/>
  <c r="CR199" i="48" s="1"/>
  <c r="Y199" i="48"/>
  <c r="X199" i="48"/>
  <c r="W199" i="48"/>
  <c r="V199" i="48"/>
  <c r="U199" i="48"/>
  <c r="T199" i="48"/>
  <c r="S199" i="48"/>
  <c r="R199" i="48"/>
  <c r="Q199" i="48"/>
  <c r="P199" i="48"/>
  <c r="O199" i="48"/>
  <c r="N199" i="48"/>
  <c r="M199" i="48"/>
  <c r="L199" i="48"/>
  <c r="K199" i="48"/>
  <c r="J199" i="48"/>
  <c r="I199" i="48"/>
  <c r="F199" i="48"/>
  <c r="E199" i="48"/>
  <c r="D199" i="48"/>
  <c r="C199" i="48"/>
  <c r="B199" i="48"/>
  <c r="A199" i="48"/>
  <c r="DM199" i="48" s="1"/>
  <c r="BT198" i="48"/>
  <c r="BS198" i="48"/>
  <c r="BR198" i="48"/>
  <c r="BQ198" i="48"/>
  <c r="BP198" i="48"/>
  <c r="BO198" i="48"/>
  <c r="BN198" i="48"/>
  <c r="BL198" i="48"/>
  <c r="BK198" i="48"/>
  <c r="BJ198" i="48"/>
  <c r="BI198" i="48"/>
  <c r="BH198" i="48"/>
  <c r="BG198" i="48"/>
  <c r="BF198" i="48"/>
  <c r="BE198" i="48"/>
  <c r="BD198" i="48"/>
  <c r="BC198" i="48"/>
  <c r="BB198" i="48"/>
  <c r="BA198" i="48"/>
  <c r="AZ198" i="48"/>
  <c r="AY198" i="48"/>
  <c r="AX198" i="48"/>
  <c r="AW198" i="48"/>
  <c r="AV198" i="48"/>
  <c r="AU198" i="48"/>
  <c r="AT198" i="48"/>
  <c r="AS198" i="48"/>
  <c r="AR198" i="48"/>
  <c r="AQ198" i="48"/>
  <c r="AP198" i="48"/>
  <c r="AO198" i="48"/>
  <c r="AN198" i="48"/>
  <c r="AM198" i="48"/>
  <c r="DL198" i="48" s="1"/>
  <c r="AL198" i="48"/>
  <c r="AK198" i="48"/>
  <c r="AJ198" i="48"/>
  <c r="AI198" i="48"/>
  <c r="CZ198" i="48" s="1"/>
  <c r="AH198" i="48"/>
  <c r="AG198" i="48"/>
  <c r="AF198" i="48"/>
  <c r="AE198" i="48"/>
  <c r="AD198" i="48"/>
  <c r="AC198" i="48"/>
  <c r="AB198" i="48"/>
  <c r="AA198" i="48"/>
  <c r="Z198" i="48"/>
  <c r="CR198" i="48" s="1"/>
  <c r="Y198" i="48"/>
  <c r="X198" i="48"/>
  <c r="W198" i="48"/>
  <c r="V198" i="48"/>
  <c r="U198" i="48"/>
  <c r="T198" i="48"/>
  <c r="S198" i="48"/>
  <c r="R198" i="48"/>
  <c r="Q198" i="48"/>
  <c r="P198" i="48"/>
  <c r="O198" i="48"/>
  <c r="N198" i="48"/>
  <c r="M198" i="48"/>
  <c r="L198" i="48"/>
  <c r="K198" i="48"/>
  <c r="J198" i="48"/>
  <c r="DF198" i="48" s="1"/>
  <c r="I198" i="48"/>
  <c r="F198" i="48"/>
  <c r="E198" i="48"/>
  <c r="D198" i="48"/>
  <c r="C198" i="48"/>
  <c r="B198" i="48"/>
  <c r="A198" i="48"/>
  <c r="DM198" i="48" s="1"/>
  <c r="BT197" i="48"/>
  <c r="BS197" i="48"/>
  <c r="BR197" i="48"/>
  <c r="BQ197" i="48"/>
  <c r="BP197" i="48"/>
  <c r="BO197" i="48"/>
  <c r="BN197" i="48"/>
  <c r="BL197" i="48"/>
  <c r="BK197" i="48"/>
  <c r="BJ197" i="48"/>
  <c r="BI197" i="48"/>
  <c r="BH197" i="48"/>
  <c r="BG197" i="48"/>
  <c r="BF197" i="48"/>
  <c r="BE197" i="48"/>
  <c r="BD197" i="48"/>
  <c r="BC197" i="48"/>
  <c r="BB197" i="48"/>
  <c r="BA197" i="48"/>
  <c r="AZ197" i="48"/>
  <c r="AY197" i="48"/>
  <c r="AX197" i="48"/>
  <c r="AW197" i="48"/>
  <c r="AV197" i="48"/>
  <c r="AU197" i="48"/>
  <c r="AT197" i="48"/>
  <c r="AS197" i="48"/>
  <c r="AR197" i="48"/>
  <c r="AQ197" i="48"/>
  <c r="AP197" i="48"/>
  <c r="AO197" i="48"/>
  <c r="AN197" i="48"/>
  <c r="AM197" i="48"/>
  <c r="DL197" i="48" s="1"/>
  <c r="AL197" i="48"/>
  <c r="AK197" i="48"/>
  <c r="AJ197" i="48"/>
  <c r="AI197" i="48"/>
  <c r="DB197" i="48" s="1"/>
  <c r="AH197" i="48"/>
  <c r="AG197" i="48"/>
  <c r="AF197" i="48"/>
  <c r="AE197" i="48"/>
  <c r="AD197" i="48"/>
  <c r="AC197" i="48"/>
  <c r="AB197" i="48"/>
  <c r="AA197" i="48"/>
  <c r="Z197" i="48"/>
  <c r="CR197" i="48" s="1"/>
  <c r="Y197" i="48"/>
  <c r="X197" i="48"/>
  <c r="W197" i="48"/>
  <c r="V197" i="48"/>
  <c r="U197" i="48"/>
  <c r="T197" i="48"/>
  <c r="S197" i="48"/>
  <c r="R197" i="48"/>
  <c r="Q197" i="48"/>
  <c r="P197" i="48"/>
  <c r="O197" i="48"/>
  <c r="N197" i="48"/>
  <c r="M197" i="48"/>
  <c r="L197" i="48"/>
  <c r="K197" i="48"/>
  <c r="J197" i="48"/>
  <c r="CL197" i="48" s="1"/>
  <c r="I197" i="48"/>
  <c r="F197" i="48"/>
  <c r="E197" i="48"/>
  <c r="D197" i="48"/>
  <c r="C197" i="48"/>
  <c r="B197" i="48"/>
  <c r="A197" i="48"/>
  <c r="DM197" i="48" s="1"/>
  <c r="BT196" i="48"/>
  <c r="BS196" i="48"/>
  <c r="BR196" i="48"/>
  <c r="BQ196" i="48"/>
  <c r="BP196" i="48"/>
  <c r="BO196" i="48"/>
  <c r="BN196" i="48"/>
  <c r="BL196" i="48"/>
  <c r="BK196" i="48"/>
  <c r="BJ196" i="48"/>
  <c r="BI196" i="48"/>
  <c r="BH196" i="48"/>
  <c r="BG196" i="48"/>
  <c r="BF196" i="48"/>
  <c r="BE196" i="48"/>
  <c r="BD196" i="48"/>
  <c r="BC196" i="48"/>
  <c r="BB196" i="48"/>
  <c r="BA196" i="48"/>
  <c r="AZ196" i="48"/>
  <c r="AY196" i="48"/>
  <c r="AX196" i="48"/>
  <c r="AW196" i="48"/>
  <c r="AV196" i="48"/>
  <c r="AU196" i="48"/>
  <c r="AT196" i="48"/>
  <c r="AS196" i="48"/>
  <c r="AR196" i="48"/>
  <c r="AQ196" i="48"/>
  <c r="AP196" i="48"/>
  <c r="AO196" i="48"/>
  <c r="AN196" i="48"/>
  <c r="AM196" i="48"/>
  <c r="DL196" i="48" s="1"/>
  <c r="AL196" i="48"/>
  <c r="AK196" i="48"/>
  <c r="AJ196" i="48"/>
  <c r="AI196" i="48"/>
  <c r="DB196" i="48" s="1"/>
  <c r="AH196" i="48"/>
  <c r="AG196" i="48"/>
  <c r="AF196" i="48"/>
  <c r="AE196" i="48"/>
  <c r="AD196" i="48"/>
  <c r="AC196" i="48"/>
  <c r="AB196" i="48"/>
  <c r="AA196" i="48"/>
  <c r="Z196" i="48"/>
  <c r="CR196" i="48" s="1"/>
  <c r="Y196" i="48"/>
  <c r="X196" i="48"/>
  <c r="W196" i="48"/>
  <c r="V196" i="48"/>
  <c r="U196" i="48"/>
  <c r="T196" i="48"/>
  <c r="S196" i="48"/>
  <c r="R196" i="48"/>
  <c r="Q196" i="48"/>
  <c r="P196" i="48"/>
  <c r="O196" i="48"/>
  <c r="N196" i="48"/>
  <c r="M196" i="48"/>
  <c r="L196" i="48"/>
  <c r="K196" i="48"/>
  <c r="J196" i="48"/>
  <c r="DF196" i="48" s="1"/>
  <c r="I196" i="48"/>
  <c r="F196" i="48"/>
  <c r="E196" i="48"/>
  <c r="D196" i="48"/>
  <c r="C196" i="48"/>
  <c r="B196" i="48"/>
  <c r="A196" i="48"/>
  <c r="DM196" i="48" s="1"/>
  <c r="BT195" i="48"/>
  <c r="BS195" i="48"/>
  <c r="BR195" i="48"/>
  <c r="BQ195" i="48"/>
  <c r="BP195" i="48"/>
  <c r="BO195" i="48"/>
  <c r="BN195" i="48"/>
  <c r="BL195" i="48"/>
  <c r="BK195" i="48"/>
  <c r="BJ195" i="48"/>
  <c r="BI195" i="48"/>
  <c r="BH195" i="48"/>
  <c r="BG195" i="48"/>
  <c r="BF195" i="48"/>
  <c r="BE195" i="48"/>
  <c r="BD195" i="48"/>
  <c r="BC195" i="48"/>
  <c r="BB195" i="48"/>
  <c r="BA195" i="48"/>
  <c r="AZ195" i="48"/>
  <c r="AY195" i="48"/>
  <c r="AX195" i="48"/>
  <c r="AW195" i="48"/>
  <c r="AV195" i="48"/>
  <c r="AU195" i="48"/>
  <c r="AT195" i="48"/>
  <c r="AS195" i="48"/>
  <c r="AR195" i="48"/>
  <c r="AQ195" i="48"/>
  <c r="AP195" i="48"/>
  <c r="AO195" i="48"/>
  <c r="AN195" i="48"/>
  <c r="AM195" i="48"/>
  <c r="DL195" i="48" s="1"/>
  <c r="AL195" i="48"/>
  <c r="AK195" i="48"/>
  <c r="AJ195" i="48"/>
  <c r="AI195" i="48"/>
  <c r="AH195" i="48"/>
  <c r="AG195" i="48"/>
  <c r="AF195" i="48"/>
  <c r="AE195" i="48"/>
  <c r="AD195" i="48"/>
  <c r="AC195" i="48"/>
  <c r="AB195" i="48"/>
  <c r="AA195" i="48"/>
  <c r="Z195" i="48"/>
  <c r="CR195" i="48" s="1"/>
  <c r="Y195" i="48"/>
  <c r="X195" i="48"/>
  <c r="W195" i="48"/>
  <c r="V195" i="48"/>
  <c r="U195" i="48"/>
  <c r="T195" i="48"/>
  <c r="S195" i="48"/>
  <c r="R195" i="48"/>
  <c r="Q195" i="48"/>
  <c r="P195" i="48"/>
  <c r="O195" i="48"/>
  <c r="N195" i="48"/>
  <c r="M195" i="48"/>
  <c r="L195" i="48"/>
  <c r="K195" i="48"/>
  <c r="J195" i="48"/>
  <c r="I195" i="48"/>
  <c r="F195" i="48"/>
  <c r="E195" i="48"/>
  <c r="D195" i="48"/>
  <c r="C195" i="48"/>
  <c r="B195" i="48"/>
  <c r="A195" i="48"/>
  <c r="DM195" i="48" s="1"/>
  <c r="BT194" i="48"/>
  <c r="BS194" i="48"/>
  <c r="BR194" i="48"/>
  <c r="BQ194" i="48"/>
  <c r="BP194" i="48"/>
  <c r="BO194" i="48"/>
  <c r="BN194" i="48"/>
  <c r="BL194" i="48"/>
  <c r="BK194" i="48"/>
  <c r="BJ194" i="48"/>
  <c r="BI194" i="48"/>
  <c r="BH194" i="48"/>
  <c r="BG194" i="48"/>
  <c r="BF194" i="48"/>
  <c r="BE194" i="48"/>
  <c r="BD194" i="48"/>
  <c r="BC194" i="48"/>
  <c r="BB194" i="48"/>
  <c r="BA194" i="48"/>
  <c r="AZ194" i="48"/>
  <c r="AY194" i="48"/>
  <c r="AX194" i="48"/>
  <c r="AW194" i="48"/>
  <c r="AV194" i="48"/>
  <c r="AU194" i="48"/>
  <c r="AT194" i="48"/>
  <c r="AS194" i="48"/>
  <c r="AR194" i="48"/>
  <c r="AQ194" i="48"/>
  <c r="AP194" i="48"/>
  <c r="AO194" i="48"/>
  <c r="AN194" i="48"/>
  <c r="AM194" i="48"/>
  <c r="DL194" i="48" s="1"/>
  <c r="AL194" i="48"/>
  <c r="AK194" i="48"/>
  <c r="AJ194" i="48"/>
  <c r="AI194" i="48"/>
  <c r="DB194" i="48" s="1"/>
  <c r="AH194" i="48"/>
  <c r="AG194" i="48"/>
  <c r="AF194" i="48"/>
  <c r="AE194" i="48"/>
  <c r="AD194" i="48"/>
  <c r="AC194" i="48"/>
  <c r="AB194" i="48"/>
  <c r="AA194" i="48"/>
  <c r="Z194" i="48"/>
  <c r="CR194" i="48" s="1"/>
  <c r="Y194" i="48"/>
  <c r="X194" i="48"/>
  <c r="W194" i="48"/>
  <c r="V194" i="48"/>
  <c r="U194" i="48"/>
  <c r="T194" i="48"/>
  <c r="S194" i="48"/>
  <c r="R194" i="48"/>
  <c r="Q194" i="48"/>
  <c r="P194" i="48"/>
  <c r="O194" i="48"/>
  <c r="N194" i="48"/>
  <c r="M194" i="48"/>
  <c r="L194" i="48"/>
  <c r="K194" i="48"/>
  <c r="J194" i="48"/>
  <c r="I194" i="48"/>
  <c r="F194" i="48"/>
  <c r="E194" i="48"/>
  <c r="D194" i="48"/>
  <c r="C194" i="48"/>
  <c r="B194" i="48"/>
  <c r="A194" i="48"/>
  <c r="DM194" i="48" s="1"/>
  <c r="BT193" i="48"/>
  <c r="BS193" i="48"/>
  <c r="BR193" i="48"/>
  <c r="BQ193" i="48"/>
  <c r="BP193" i="48"/>
  <c r="BO193" i="48"/>
  <c r="BN193" i="48"/>
  <c r="BL193" i="48"/>
  <c r="BK193" i="48"/>
  <c r="BJ193" i="48"/>
  <c r="BI193" i="48"/>
  <c r="BH193" i="48"/>
  <c r="BG193" i="48"/>
  <c r="BF193" i="48"/>
  <c r="BE193" i="48"/>
  <c r="BD193" i="48"/>
  <c r="BC193" i="48"/>
  <c r="BB193" i="48"/>
  <c r="BA193" i="48"/>
  <c r="AZ193" i="48"/>
  <c r="AY193" i="48"/>
  <c r="AX193" i="48"/>
  <c r="AW193" i="48"/>
  <c r="AV193" i="48"/>
  <c r="AU193" i="48"/>
  <c r="AT193" i="48"/>
  <c r="AS193" i="48"/>
  <c r="AR193" i="48"/>
  <c r="AQ193" i="48"/>
  <c r="AP193" i="48"/>
  <c r="AO193" i="48"/>
  <c r="AN193" i="48"/>
  <c r="AM193" i="48"/>
  <c r="DL193" i="48" s="1"/>
  <c r="AL193" i="48"/>
  <c r="AK193" i="48"/>
  <c r="AJ193" i="48"/>
  <c r="AI193" i="48"/>
  <c r="AH193" i="48"/>
  <c r="AG193" i="48"/>
  <c r="AF193" i="48"/>
  <c r="AE193" i="48"/>
  <c r="AD193" i="48"/>
  <c r="AC193" i="48"/>
  <c r="AB193" i="48"/>
  <c r="AA193" i="48"/>
  <c r="Z193" i="48"/>
  <c r="CR193" i="48" s="1"/>
  <c r="Y193" i="48"/>
  <c r="X193" i="48"/>
  <c r="W193" i="48"/>
  <c r="V193" i="48"/>
  <c r="U193" i="48"/>
  <c r="T193" i="48"/>
  <c r="S193" i="48"/>
  <c r="R193" i="48"/>
  <c r="Q193" i="48"/>
  <c r="O193" i="48"/>
  <c r="N193" i="48"/>
  <c r="M193" i="48"/>
  <c r="L193" i="48"/>
  <c r="K193" i="48"/>
  <c r="J193" i="48"/>
  <c r="I193" i="48"/>
  <c r="F193" i="48"/>
  <c r="E193" i="48"/>
  <c r="D193" i="48"/>
  <c r="C193" i="48"/>
  <c r="B193" i="48"/>
  <c r="A193" i="48"/>
  <c r="DM193" i="48" s="1"/>
  <c r="BT192" i="48"/>
  <c r="BS192" i="48"/>
  <c r="BR192" i="48"/>
  <c r="BQ192" i="48"/>
  <c r="BP192" i="48"/>
  <c r="BO192" i="48"/>
  <c r="BN192" i="48"/>
  <c r="BL192" i="48"/>
  <c r="BK192" i="48"/>
  <c r="BJ192" i="48"/>
  <c r="BI192" i="48"/>
  <c r="BH192" i="48"/>
  <c r="BG192" i="48"/>
  <c r="BF192" i="48"/>
  <c r="BE192" i="48"/>
  <c r="BD192" i="48"/>
  <c r="BC192" i="48"/>
  <c r="BB192" i="48"/>
  <c r="BA192" i="48"/>
  <c r="AZ192" i="48"/>
  <c r="AY192" i="48"/>
  <c r="AX192" i="48"/>
  <c r="AW192" i="48"/>
  <c r="AV192" i="48"/>
  <c r="AU192" i="48"/>
  <c r="AT192" i="48"/>
  <c r="AS192" i="48"/>
  <c r="AR192" i="48"/>
  <c r="AQ192" i="48"/>
  <c r="AP192" i="48"/>
  <c r="AO192" i="48"/>
  <c r="AN192" i="48"/>
  <c r="AM192" i="48"/>
  <c r="DL192" i="48" s="1"/>
  <c r="AL192" i="48"/>
  <c r="AK192" i="48"/>
  <c r="AJ192" i="48"/>
  <c r="AI192" i="48"/>
  <c r="CZ192" i="48" s="1"/>
  <c r="EI192" i="48" s="1"/>
  <c r="AH192" i="48"/>
  <c r="AG192" i="48"/>
  <c r="AF192" i="48"/>
  <c r="AE192" i="48"/>
  <c r="AD192" i="48"/>
  <c r="AC192" i="48"/>
  <c r="AB192" i="48"/>
  <c r="AA192" i="48"/>
  <c r="Z192" i="48"/>
  <c r="CR192" i="48" s="1"/>
  <c r="Y192" i="48"/>
  <c r="X192" i="48"/>
  <c r="W192" i="48"/>
  <c r="V192" i="48"/>
  <c r="U192" i="48"/>
  <c r="T192" i="48"/>
  <c r="S192" i="48"/>
  <c r="R192" i="48"/>
  <c r="Q192" i="48"/>
  <c r="P192" i="48"/>
  <c r="O192" i="48"/>
  <c r="N192" i="48"/>
  <c r="M192" i="48"/>
  <c r="L192" i="48"/>
  <c r="K192" i="48"/>
  <c r="J192" i="48"/>
  <c r="DF192" i="48" s="1"/>
  <c r="I192" i="48"/>
  <c r="F192" i="48"/>
  <c r="E192" i="48"/>
  <c r="D192" i="48"/>
  <c r="C192" i="48"/>
  <c r="B192" i="48"/>
  <c r="A192" i="48"/>
  <c r="DM192" i="48" s="1"/>
  <c r="BT191" i="48"/>
  <c r="BS191" i="48"/>
  <c r="BR191" i="48"/>
  <c r="BQ191" i="48"/>
  <c r="BP191" i="48"/>
  <c r="BO191" i="48"/>
  <c r="BN191" i="48"/>
  <c r="BL191" i="48"/>
  <c r="BK191" i="48"/>
  <c r="BJ191" i="48"/>
  <c r="BI191" i="48"/>
  <c r="BH191" i="48"/>
  <c r="BG191" i="48"/>
  <c r="BF191" i="48"/>
  <c r="BE191" i="48"/>
  <c r="BD191" i="48"/>
  <c r="BC191" i="48"/>
  <c r="BB191" i="48"/>
  <c r="BA191" i="48"/>
  <c r="AZ191" i="48"/>
  <c r="AY191" i="48"/>
  <c r="AX191" i="48"/>
  <c r="AW191" i="48"/>
  <c r="AV191" i="48"/>
  <c r="AU191" i="48"/>
  <c r="AT191" i="48"/>
  <c r="AS191" i="48"/>
  <c r="AR191" i="48"/>
  <c r="AQ191" i="48"/>
  <c r="AP191" i="48"/>
  <c r="AO191" i="48"/>
  <c r="AN191" i="48"/>
  <c r="AM191" i="48"/>
  <c r="DL191" i="48" s="1"/>
  <c r="AL191" i="48"/>
  <c r="AK191" i="48"/>
  <c r="AJ191" i="48"/>
  <c r="AI191" i="48"/>
  <c r="CZ191" i="48" s="1"/>
  <c r="AH191" i="48"/>
  <c r="AG191" i="48"/>
  <c r="AF191" i="48"/>
  <c r="AE191" i="48"/>
  <c r="AD191" i="48"/>
  <c r="AC191" i="48"/>
  <c r="AB191" i="48"/>
  <c r="AA191" i="48"/>
  <c r="Z191" i="48"/>
  <c r="CR191" i="48" s="1"/>
  <c r="Y191" i="48"/>
  <c r="X191" i="48"/>
  <c r="W191" i="48"/>
  <c r="V191" i="48"/>
  <c r="U191" i="48"/>
  <c r="T191" i="48"/>
  <c r="S191" i="48"/>
  <c r="R191" i="48"/>
  <c r="Q191" i="48"/>
  <c r="P191" i="48"/>
  <c r="O191" i="48"/>
  <c r="N191" i="48"/>
  <c r="M191" i="48"/>
  <c r="L191" i="48"/>
  <c r="K191" i="48"/>
  <c r="J191" i="48"/>
  <c r="I191" i="48"/>
  <c r="F191" i="48"/>
  <c r="E191" i="48"/>
  <c r="D191" i="48"/>
  <c r="C191" i="48"/>
  <c r="B191" i="48"/>
  <c r="A191" i="48"/>
  <c r="DM191" i="48" s="1"/>
  <c r="BT190" i="48"/>
  <c r="BS190" i="48"/>
  <c r="BR190" i="48"/>
  <c r="BQ190" i="48"/>
  <c r="BP190" i="48"/>
  <c r="BO190" i="48"/>
  <c r="BN190" i="48"/>
  <c r="BL190" i="48"/>
  <c r="BK190" i="48"/>
  <c r="BJ190" i="48"/>
  <c r="BI190" i="48"/>
  <c r="BH190" i="48"/>
  <c r="BG190" i="48"/>
  <c r="BF190" i="48"/>
  <c r="BE190" i="48"/>
  <c r="BD190" i="48"/>
  <c r="BC190" i="48"/>
  <c r="BB190" i="48"/>
  <c r="BA190" i="48"/>
  <c r="AZ190" i="48"/>
  <c r="AY190" i="48"/>
  <c r="AX190" i="48"/>
  <c r="AW190" i="48"/>
  <c r="AV190" i="48"/>
  <c r="AU190" i="48"/>
  <c r="AT190" i="48"/>
  <c r="AS190" i="48"/>
  <c r="AR190" i="48"/>
  <c r="AQ190" i="48"/>
  <c r="AP190" i="48"/>
  <c r="AO190" i="48"/>
  <c r="AN190" i="48"/>
  <c r="AM190" i="48"/>
  <c r="DL190" i="48" s="1"/>
  <c r="AL190" i="48"/>
  <c r="AK190" i="48"/>
  <c r="AJ190" i="48"/>
  <c r="AI190" i="48"/>
  <c r="CZ190" i="48" s="1"/>
  <c r="EI190" i="48" s="1"/>
  <c r="AH190" i="48"/>
  <c r="AG190" i="48"/>
  <c r="AF190" i="48"/>
  <c r="AE190" i="48"/>
  <c r="AD190" i="48"/>
  <c r="AC190" i="48"/>
  <c r="AB190" i="48"/>
  <c r="AA190" i="48"/>
  <c r="Z190" i="48"/>
  <c r="CR190" i="48" s="1"/>
  <c r="Y190" i="48"/>
  <c r="X190" i="48"/>
  <c r="W190" i="48"/>
  <c r="V190" i="48"/>
  <c r="U190" i="48"/>
  <c r="T190" i="48"/>
  <c r="S190" i="48"/>
  <c r="R190" i="48"/>
  <c r="Q190" i="48"/>
  <c r="P190" i="48"/>
  <c r="O190" i="48"/>
  <c r="N190" i="48"/>
  <c r="M190" i="48"/>
  <c r="L190" i="48"/>
  <c r="K190" i="48"/>
  <c r="J190" i="48"/>
  <c r="CL190" i="48" s="1"/>
  <c r="I190" i="48"/>
  <c r="F190" i="48"/>
  <c r="E190" i="48"/>
  <c r="D190" i="48"/>
  <c r="C190" i="48"/>
  <c r="B190" i="48"/>
  <c r="A190" i="48"/>
  <c r="DM190" i="48" s="1"/>
  <c r="BT189" i="48"/>
  <c r="BS189" i="48"/>
  <c r="BR189" i="48"/>
  <c r="BQ189" i="48"/>
  <c r="BP189" i="48"/>
  <c r="BO189" i="48"/>
  <c r="BN189" i="48"/>
  <c r="BL189" i="48"/>
  <c r="BK189" i="48"/>
  <c r="BJ189" i="48"/>
  <c r="BI189" i="48"/>
  <c r="BH189" i="48"/>
  <c r="BG189" i="48"/>
  <c r="BF189" i="48"/>
  <c r="BE189" i="48"/>
  <c r="BD189" i="48"/>
  <c r="BC189" i="48"/>
  <c r="BB189" i="48"/>
  <c r="BA189" i="48"/>
  <c r="AZ189" i="48"/>
  <c r="AY189" i="48"/>
  <c r="AX189" i="48"/>
  <c r="AW189" i="48"/>
  <c r="AV189" i="48"/>
  <c r="AU189" i="48"/>
  <c r="AT189" i="48"/>
  <c r="AS189" i="48"/>
  <c r="AR189" i="48"/>
  <c r="AQ189" i="48"/>
  <c r="AP189" i="48"/>
  <c r="AO189" i="48"/>
  <c r="AN189" i="48"/>
  <c r="AM189" i="48"/>
  <c r="DL189" i="48" s="1"/>
  <c r="AL189" i="48"/>
  <c r="AK189" i="48"/>
  <c r="AJ189" i="48"/>
  <c r="AI189" i="48"/>
  <c r="DB189" i="48" s="1"/>
  <c r="AH189" i="48"/>
  <c r="AG189" i="48"/>
  <c r="AF189" i="48"/>
  <c r="AE189" i="48"/>
  <c r="AD189" i="48"/>
  <c r="AC189" i="48"/>
  <c r="AB189" i="48"/>
  <c r="AA189" i="48"/>
  <c r="Z189" i="48"/>
  <c r="CR189" i="48" s="1"/>
  <c r="Y189" i="48"/>
  <c r="X189" i="48"/>
  <c r="W189" i="48"/>
  <c r="V189" i="48"/>
  <c r="U189" i="48"/>
  <c r="T189" i="48"/>
  <c r="S189" i="48"/>
  <c r="R189" i="48"/>
  <c r="Q189" i="48"/>
  <c r="P189" i="48"/>
  <c r="O189" i="48"/>
  <c r="N189" i="48"/>
  <c r="M189" i="48"/>
  <c r="L189" i="48"/>
  <c r="K189" i="48"/>
  <c r="J189" i="48"/>
  <c r="CL189" i="48" s="1"/>
  <c r="I189" i="48"/>
  <c r="F189" i="48"/>
  <c r="E189" i="48"/>
  <c r="D189" i="48"/>
  <c r="C189" i="48"/>
  <c r="B189" i="48"/>
  <c r="A189" i="48"/>
  <c r="DM189" i="48" s="1"/>
  <c r="BT188" i="48"/>
  <c r="BS188" i="48"/>
  <c r="BR188" i="48"/>
  <c r="BQ188" i="48"/>
  <c r="BP188" i="48"/>
  <c r="BO188" i="48"/>
  <c r="BN188" i="48"/>
  <c r="BL188" i="48"/>
  <c r="BK188" i="48"/>
  <c r="BJ188" i="48"/>
  <c r="BI188" i="48"/>
  <c r="BH188" i="48"/>
  <c r="BG188" i="48"/>
  <c r="BF188" i="48"/>
  <c r="BE188" i="48"/>
  <c r="BD188" i="48"/>
  <c r="BC188" i="48"/>
  <c r="BB188" i="48"/>
  <c r="BA188" i="48"/>
  <c r="AZ188" i="48"/>
  <c r="AY188" i="48"/>
  <c r="AX188" i="48"/>
  <c r="AW188" i="48"/>
  <c r="AV188" i="48"/>
  <c r="AU188" i="48"/>
  <c r="AT188" i="48"/>
  <c r="AS188" i="48"/>
  <c r="AR188" i="48"/>
  <c r="AQ188" i="48"/>
  <c r="AP188" i="48"/>
  <c r="AO188" i="48"/>
  <c r="AN188" i="48"/>
  <c r="AM188" i="48"/>
  <c r="DL188" i="48" s="1"/>
  <c r="AL188" i="48"/>
  <c r="AK188" i="48"/>
  <c r="AJ188" i="48"/>
  <c r="AI188" i="48"/>
  <c r="AH188" i="48"/>
  <c r="AG188" i="48"/>
  <c r="AF188" i="48"/>
  <c r="AE188" i="48"/>
  <c r="AD188" i="48"/>
  <c r="AC188" i="48"/>
  <c r="AB188" i="48"/>
  <c r="AA188" i="48"/>
  <c r="Z188" i="48"/>
  <c r="CR188" i="48" s="1"/>
  <c r="Y188" i="48"/>
  <c r="X188" i="48"/>
  <c r="W188" i="48"/>
  <c r="V188" i="48"/>
  <c r="U188" i="48"/>
  <c r="T188" i="48"/>
  <c r="S188" i="48"/>
  <c r="R188" i="48"/>
  <c r="Q188" i="48"/>
  <c r="P188" i="48"/>
  <c r="O188" i="48"/>
  <c r="N188" i="48"/>
  <c r="M188" i="48"/>
  <c r="L188" i="48"/>
  <c r="K188" i="48"/>
  <c r="J188" i="48"/>
  <c r="CL188" i="48" s="1"/>
  <c r="I188" i="48"/>
  <c r="F188" i="48"/>
  <c r="E188" i="48"/>
  <c r="D188" i="48"/>
  <c r="C188" i="48"/>
  <c r="B188" i="48"/>
  <c r="A188" i="48"/>
  <c r="DM188" i="48" s="1"/>
  <c r="BT187" i="48"/>
  <c r="BS187" i="48"/>
  <c r="BR187" i="48"/>
  <c r="BQ187" i="48"/>
  <c r="BP187" i="48"/>
  <c r="BO187" i="48"/>
  <c r="BN187" i="48"/>
  <c r="BL187" i="48"/>
  <c r="BK187" i="48"/>
  <c r="BJ187" i="48"/>
  <c r="BI187" i="48"/>
  <c r="BH187" i="48"/>
  <c r="BG187" i="48"/>
  <c r="BF187" i="48"/>
  <c r="BE187" i="48"/>
  <c r="BD187" i="48"/>
  <c r="BC187" i="48"/>
  <c r="BB187" i="48"/>
  <c r="BA187" i="48"/>
  <c r="AZ187" i="48"/>
  <c r="AY187" i="48"/>
  <c r="AX187" i="48"/>
  <c r="AW187" i="48"/>
  <c r="AV187" i="48"/>
  <c r="AU187" i="48"/>
  <c r="AT187" i="48"/>
  <c r="AS187" i="48"/>
  <c r="AR187" i="48"/>
  <c r="AQ187" i="48"/>
  <c r="AP187" i="48"/>
  <c r="AO187" i="48"/>
  <c r="AN187" i="48"/>
  <c r="AM187" i="48"/>
  <c r="DL187" i="48" s="1"/>
  <c r="AL187" i="48"/>
  <c r="AK187" i="48"/>
  <c r="AJ187" i="48"/>
  <c r="AI187" i="48"/>
  <c r="AH187" i="48"/>
  <c r="AG187" i="48"/>
  <c r="AF187" i="48"/>
  <c r="AE187" i="48"/>
  <c r="AD187" i="48"/>
  <c r="AC187" i="48"/>
  <c r="AB187" i="48"/>
  <c r="AA187" i="48"/>
  <c r="Z187" i="48"/>
  <c r="CR187" i="48" s="1"/>
  <c r="Y187" i="48"/>
  <c r="CQ187" i="48" s="1"/>
  <c r="X187" i="48"/>
  <c r="W187" i="48"/>
  <c r="V187" i="48"/>
  <c r="U187" i="48"/>
  <c r="T187" i="48"/>
  <c r="S187" i="48"/>
  <c r="R187" i="48"/>
  <c r="Q187" i="48"/>
  <c r="P187" i="48"/>
  <c r="O187" i="48"/>
  <c r="N187" i="48"/>
  <c r="M187" i="48"/>
  <c r="L187" i="48"/>
  <c r="K187" i="48"/>
  <c r="J187" i="48"/>
  <c r="CL187" i="48" s="1"/>
  <c r="I187" i="48"/>
  <c r="F187" i="48"/>
  <c r="E187" i="48"/>
  <c r="D187" i="48"/>
  <c r="C187" i="48"/>
  <c r="B187" i="48"/>
  <c r="A187" i="48"/>
  <c r="DM187" i="48" s="1"/>
  <c r="BT186" i="48"/>
  <c r="BS186" i="48"/>
  <c r="BR186" i="48"/>
  <c r="BQ186" i="48"/>
  <c r="BP186" i="48"/>
  <c r="BO186" i="48"/>
  <c r="BN186" i="48"/>
  <c r="BL186" i="48"/>
  <c r="BK186" i="48"/>
  <c r="BJ186" i="48"/>
  <c r="BI186" i="48"/>
  <c r="BH186" i="48"/>
  <c r="BG186" i="48"/>
  <c r="BF186" i="48"/>
  <c r="BE186" i="48"/>
  <c r="BD186" i="48"/>
  <c r="BC186" i="48"/>
  <c r="BB186" i="48"/>
  <c r="BA186" i="48"/>
  <c r="AZ186" i="48"/>
  <c r="AY186" i="48"/>
  <c r="AX186" i="48"/>
  <c r="AW186" i="48"/>
  <c r="AV186" i="48"/>
  <c r="AU186" i="48"/>
  <c r="AT186" i="48"/>
  <c r="AS186" i="48"/>
  <c r="AR186" i="48"/>
  <c r="AQ186" i="48"/>
  <c r="AP186" i="48"/>
  <c r="AO186" i="48"/>
  <c r="AN186" i="48"/>
  <c r="AM186" i="48"/>
  <c r="DL186" i="48" s="1"/>
  <c r="AL186" i="48"/>
  <c r="AK186" i="48"/>
  <c r="AJ186" i="48"/>
  <c r="AI186" i="48"/>
  <c r="DB186" i="48" s="1"/>
  <c r="AH186" i="48"/>
  <c r="AG186" i="48"/>
  <c r="AF186" i="48"/>
  <c r="AE186" i="48"/>
  <c r="AD186" i="48"/>
  <c r="AC186" i="48"/>
  <c r="AB186" i="48"/>
  <c r="AA186" i="48"/>
  <c r="Z186" i="48"/>
  <c r="CR186" i="48" s="1"/>
  <c r="Y186" i="48"/>
  <c r="X186" i="48"/>
  <c r="W186" i="48"/>
  <c r="V186" i="48"/>
  <c r="U186" i="48"/>
  <c r="T186" i="48"/>
  <c r="S186" i="48"/>
  <c r="R186" i="48"/>
  <c r="Q186" i="48"/>
  <c r="P186" i="48"/>
  <c r="O186" i="48"/>
  <c r="N186" i="48"/>
  <c r="M186" i="48"/>
  <c r="L186" i="48"/>
  <c r="K186" i="48"/>
  <c r="J186" i="48"/>
  <c r="I186" i="48"/>
  <c r="F186" i="48"/>
  <c r="E186" i="48"/>
  <c r="D186" i="48"/>
  <c r="C186" i="48"/>
  <c r="B186" i="48"/>
  <c r="A186" i="48"/>
  <c r="DM186" i="48" s="1"/>
  <c r="BT185" i="48"/>
  <c r="BS185" i="48"/>
  <c r="BR185" i="48"/>
  <c r="BQ185" i="48"/>
  <c r="BP185" i="48"/>
  <c r="BO185" i="48"/>
  <c r="BN185" i="48"/>
  <c r="BL185" i="48"/>
  <c r="BK185" i="48"/>
  <c r="BJ185" i="48"/>
  <c r="BI185" i="48"/>
  <c r="BH185" i="48"/>
  <c r="BG185" i="48"/>
  <c r="BF185" i="48"/>
  <c r="BE185" i="48"/>
  <c r="BD185" i="48"/>
  <c r="BC185" i="48"/>
  <c r="BB185" i="48"/>
  <c r="BA185" i="48"/>
  <c r="AZ185" i="48"/>
  <c r="AY185" i="48"/>
  <c r="AX185" i="48"/>
  <c r="AW185" i="48"/>
  <c r="AV185" i="48"/>
  <c r="AU185" i="48"/>
  <c r="AT185" i="48"/>
  <c r="AS185" i="48"/>
  <c r="AR185" i="48"/>
  <c r="AQ185" i="48"/>
  <c r="AP185" i="48"/>
  <c r="AO185" i="48"/>
  <c r="AN185" i="48"/>
  <c r="AM185" i="48"/>
  <c r="DL185" i="48" s="1"/>
  <c r="AL185" i="48"/>
  <c r="AK185" i="48"/>
  <c r="AJ185" i="48"/>
  <c r="AI185" i="48"/>
  <c r="CZ185" i="48" s="1"/>
  <c r="AH185" i="48"/>
  <c r="AG185" i="48"/>
  <c r="AF185" i="48"/>
  <c r="AE185" i="48"/>
  <c r="AD185" i="48"/>
  <c r="AC185" i="48"/>
  <c r="AB185" i="48"/>
  <c r="AA185" i="48"/>
  <c r="Z185" i="48"/>
  <c r="CR185" i="48" s="1"/>
  <c r="Y185" i="48"/>
  <c r="X185" i="48"/>
  <c r="W185" i="48"/>
  <c r="V185" i="48"/>
  <c r="U185" i="48"/>
  <c r="T185" i="48"/>
  <c r="S185" i="48"/>
  <c r="R185" i="48"/>
  <c r="Q185" i="48"/>
  <c r="P185" i="48"/>
  <c r="O185" i="48"/>
  <c r="N185" i="48"/>
  <c r="M185" i="48"/>
  <c r="L185" i="48"/>
  <c r="K185" i="48"/>
  <c r="J185" i="48"/>
  <c r="DF185" i="48" s="1"/>
  <c r="I185" i="48"/>
  <c r="F185" i="48"/>
  <c r="E185" i="48"/>
  <c r="D185" i="48"/>
  <c r="C185" i="48"/>
  <c r="B185" i="48"/>
  <c r="A185" i="48"/>
  <c r="DM185" i="48" s="1"/>
  <c r="BT184" i="48"/>
  <c r="BS184" i="48"/>
  <c r="BR184" i="48"/>
  <c r="BQ184" i="48"/>
  <c r="BP184" i="48"/>
  <c r="BO184" i="48"/>
  <c r="BN184" i="48"/>
  <c r="BL184" i="48"/>
  <c r="BK184" i="48"/>
  <c r="BJ184" i="48"/>
  <c r="BI184" i="48"/>
  <c r="BH184" i="48"/>
  <c r="BG184" i="48"/>
  <c r="BF184" i="48"/>
  <c r="BE184" i="48"/>
  <c r="BD184" i="48"/>
  <c r="BC184" i="48"/>
  <c r="BB184" i="48"/>
  <c r="BA184" i="48"/>
  <c r="AZ184" i="48"/>
  <c r="AY184" i="48"/>
  <c r="AX184" i="48"/>
  <c r="AW184" i="48"/>
  <c r="AV184" i="48"/>
  <c r="AU184" i="48"/>
  <c r="AT184" i="48"/>
  <c r="AS184" i="48"/>
  <c r="AR184" i="48"/>
  <c r="AQ184" i="48"/>
  <c r="AP184" i="48"/>
  <c r="AO184" i="48"/>
  <c r="AN184" i="48"/>
  <c r="AM184" i="48"/>
  <c r="DL184" i="48" s="1"/>
  <c r="AL184" i="48"/>
  <c r="AK184" i="48"/>
  <c r="AJ184" i="48"/>
  <c r="AI184" i="48"/>
  <c r="AH184" i="48"/>
  <c r="AG184" i="48"/>
  <c r="AF184" i="48"/>
  <c r="AE184" i="48"/>
  <c r="AD184" i="48"/>
  <c r="AC184" i="48"/>
  <c r="AB184" i="48"/>
  <c r="AA184" i="48"/>
  <c r="Z184" i="48"/>
  <c r="CR184" i="48" s="1"/>
  <c r="Y184" i="48"/>
  <c r="X184" i="48"/>
  <c r="W184" i="48"/>
  <c r="V184" i="48"/>
  <c r="U184" i="48"/>
  <c r="T184" i="48"/>
  <c r="S184" i="48"/>
  <c r="R184" i="48"/>
  <c r="Q184" i="48"/>
  <c r="P184" i="48"/>
  <c r="O184" i="48"/>
  <c r="N184" i="48"/>
  <c r="M184" i="48"/>
  <c r="L184" i="48"/>
  <c r="K184" i="48"/>
  <c r="J184" i="48"/>
  <c r="DF184" i="48" s="1"/>
  <c r="I184" i="48"/>
  <c r="F184" i="48"/>
  <c r="E184" i="48"/>
  <c r="D184" i="48"/>
  <c r="C184" i="48"/>
  <c r="B184" i="48"/>
  <c r="A184" i="48"/>
  <c r="DM184" i="48" s="1"/>
  <c r="BT183" i="48"/>
  <c r="BS183" i="48"/>
  <c r="BR183" i="48"/>
  <c r="BQ183" i="48"/>
  <c r="BP183" i="48"/>
  <c r="BO183" i="48"/>
  <c r="BN183" i="48"/>
  <c r="BL183" i="48"/>
  <c r="BK183" i="48"/>
  <c r="BJ183" i="48"/>
  <c r="BI183" i="48"/>
  <c r="BH183" i="48"/>
  <c r="BG183" i="48"/>
  <c r="BF183" i="48"/>
  <c r="BE183" i="48"/>
  <c r="BD183" i="48"/>
  <c r="BC183" i="48"/>
  <c r="BB183" i="48"/>
  <c r="BA183" i="48"/>
  <c r="AZ183" i="48"/>
  <c r="AY183" i="48"/>
  <c r="AX183" i="48"/>
  <c r="AW183" i="48"/>
  <c r="AV183" i="48"/>
  <c r="AU183" i="48"/>
  <c r="AT183" i="48"/>
  <c r="AS183" i="48"/>
  <c r="AR183" i="48"/>
  <c r="AQ183" i="48"/>
  <c r="AP183" i="48"/>
  <c r="AO183" i="48"/>
  <c r="AN183" i="48"/>
  <c r="AM183" i="48"/>
  <c r="DL183" i="48" s="1"/>
  <c r="AL183" i="48"/>
  <c r="AK183" i="48"/>
  <c r="AJ183" i="48"/>
  <c r="AI183" i="48"/>
  <c r="AH183" i="48"/>
  <c r="AG183" i="48"/>
  <c r="AF183" i="48"/>
  <c r="AE183" i="48"/>
  <c r="AD183" i="48"/>
  <c r="AC183" i="48"/>
  <c r="AB183" i="48"/>
  <c r="AA183" i="48"/>
  <c r="Z183" i="48"/>
  <c r="CR183" i="48" s="1"/>
  <c r="Y183" i="48"/>
  <c r="X183" i="48"/>
  <c r="W183" i="48"/>
  <c r="V183" i="48"/>
  <c r="U183" i="48"/>
  <c r="T183" i="48"/>
  <c r="S183" i="48"/>
  <c r="R183" i="48"/>
  <c r="Q183" i="48"/>
  <c r="P183" i="48"/>
  <c r="O183" i="48"/>
  <c r="N183" i="48"/>
  <c r="M183" i="48"/>
  <c r="L183" i="48"/>
  <c r="K183" i="48"/>
  <c r="J183" i="48"/>
  <c r="I183" i="48"/>
  <c r="F183" i="48"/>
  <c r="E183" i="48"/>
  <c r="D183" i="48"/>
  <c r="C183" i="48"/>
  <c r="B183" i="48"/>
  <c r="A183" i="48"/>
  <c r="DM183" i="48" s="1"/>
  <c r="BT182" i="48"/>
  <c r="BS182" i="48"/>
  <c r="BR182" i="48"/>
  <c r="BQ182" i="48"/>
  <c r="BP182" i="48"/>
  <c r="BO182" i="48"/>
  <c r="BN182" i="48"/>
  <c r="BL182" i="48"/>
  <c r="BK182" i="48"/>
  <c r="BJ182" i="48"/>
  <c r="BI182" i="48"/>
  <c r="BH182" i="48"/>
  <c r="BG182" i="48"/>
  <c r="BF182" i="48"/>
  <c r="BE182" i="48"/>
  <c r="BD182" i="48"/>
  <c r="BC182" i="48"/>
  <c r="BB182" i="48"/>
  <c r="BA182" i="48"/>
  <c r="AZ182" i="48"/>
  <c r="AY182" i="48"/>
  <c r="AX182" i="48"/>
  <c r="AW182" i="48"/>
  <c r="AV182" i="48"/>
  <c r="AU182" i="48"/>
  <c r="AT182" i="48"/>
  <c r="AS182" i="48"/>
  <c r="AR182" i="48"/>
  <c r="AQ182" i="48"/>
  <c r="AP182" i="48"/>
  <c r="AO182" i="48"/>
  <c r="AN182" i="48"/>
  <c r="AM182" i="48"/>
  <c r="AL182" i="48"/>
  <c r="AK182" i="48"/>
  <c r="AJ182" i="48"/>
  <c r="AI182" i="48"/>
  <c r="DB182" i="48" s="1"/>
  <c r="AH182" i="48"/>
  <c r="AG182" i="48"/>
  <c r="AF182" i="48"/>
  <c r="AE182" i="48"/>
  <c r="AD182" i="48"/>
  <c r="AC182" i="48"/>
  <c r="AB182" i="48"/>
  <c r="AA182" i="48"/>
  <c r="Z182" i="48"/>
  <c r="CR182" i="48" s="1"/>
  <c r="Y182" i="48"/>
  <c r="X182" i="48"/>
  <c r="W182" i="48"/>
  <c r="V182" i="48"/>
  <c r="U182" i="48"/>
  <c r="T182" i="48"/>
  <c r="S182" i="48"/>
  <c r="R182" i="48"/>
  <c r="Q182" i="48"/>
  <c r="P182" i="48"/>
  <c r="O182" i="48"/>
  <c r="N182" i="48"/>
  <c r="M182" i="48"/>
  <c r="L182" i="48"/>
  <c r="K182" i="48"/>
  <c r="J182" i="48"/>
  <c r="DF182" i="48" s="1"/>
  <c r="I182" i="48"/>
  <c r="F182" i="48"/>
  <c r="E182" i="48"/>
  <c r="D182" i="48"/>
  <c r="C182" i="48"/>
  <c r="B182" i="48"/>
  <c r="A182" i="48"/>
  <c r="DM182" i="48" s="1"/>
  <c r="BT181" i="48"/>
  <c r="BS181" i="48"/>
  <c r="BR181" i="48"/>
  <c r="BQ181" i="48"/>
  <c r="BP181" i="48"/>
  <c r="BO181" i="48"/>
  <c r="BN181" i="48"/>
  <c r="BL181" i="48"/>
  <c r="BK181" i="48"/>
  <c r="BJ181" i="48"/>
  <c r="BI181" i="48"/>
  <c r="BH181" i="48"/>
  <c r="BG181" i="48"/>
  <c r="BF181" i="48"/>
  <c r="BE181" i="48"/>
  <c r="BD181" i="48"/>
  <c r="BC181" i="48"/>
  <c r="BB181" i="48"/>
  <c r="BA181" i="48"/>
  <c r="AZ181" i="48"/>
  <c r="AY181" i="48"/>
  <c r="AX181" i="48"/>
  <c r="AW181" i="48"/>
  <c r="AV181" i="48"/>
  <c r="AU181" i="48"/>
  <c r="AT181" i="48"/>
  <c r="AS181" i="48"/>
  <c r="AR181" i="48"/>
  <c r="AQ181" i="48"/>
  <c r="AP181" i="48"/>
  <c r="AO181" i="48"/>
  <c r="AN181" i="48"/>
  <c r="AM181" i="48"/>
  <c r="AL181" i="48"/>
  <c r="AK181" i="48"/>
  <c r="AJ181" i="48"/>
  <c r="AI181" i="48"/>
  <c r="AH181" i="48"/>
  <c r="AG181" i="48"/>
  <c r="AF181" i="48"/>
  <c r="AE181" i="48"/>
  <c r="AD181" i="48"/>
  <c r="AC181" i="48"/>
  <c r="AB181" i="48"/>
  <c r="AA181" i="48"/>
  <c r="Z181" i="48"/>
  <c r="CR181" i="48" s="1"/>
  <c r="Y181" i="48"/>
  <c r="CQ181" i="48" s="1"/>
  <c r="X181" i="48"/>
  <c r="W181" i="48"/>
  <c r="V181" i="48"/>
  <c r="U181" i="48"/>
  <c r="T181" i="48"/>
  <c r="S181" i="48"/>
  <c r="R181" i="48"/>
  <c r="Q181" i="48"/>
  <c r="P181" i="48"/>
  <c r="O181" i="48"/>
  <c r="N181" i="48"/>
  <c r="M181" i="48"/>
  <c r="L181" i="48"/>
  <c r="K181" i="48"/>
  <c r="J181" i="48"/>
  <c r="CL181" i="48" s="1"/>
  <c r="I181" i="48"/>
  <c r="F181" i="48"/>
  <c r="E181" i="48"/>
  <c r="D181" i="48"/>
  <c r="C181" i="48"/>
  <c r="B181" i="48"/>
  <c r="A181" i="48"/>
  <c r="DM181" i="48" s="1"/>
  <c r="BT180" i="48"/>
  <c r="BS180" i="48"/>
  <c r="BR180" i="48"/>
  <c r="BQ180" i="48"/>
  <c r="BP180" i="48"/>
  <c r="BO180" i="48"/>
  <c r="BN180" i="48"/>
  <c r="BL180" i="48"/>
  <c r="BK180" i="48"/>
  <c r="BJ180" i="48"/>
  <c r="BI180" i="48"/>
  <c r="BH180" i="48"/>
  <c r="BG180" i="48"/>
  <c r="BF180" i="48"/>
  <c r="BE180" i="48"/>
  <c r="BD180" i="48"/>
  <c r="BC180" i="48"/>
  <c r="BB180" i="48"/>
  <c r="BA180" i="48"/>
  <c r="AZ180" i="48"/>
  <c r="AY180" i="48"/>
  <c r="AX180" i="48"/>
  <c r="AW180" i="48"/>
  <c r="AV180" i="48"/>
  <c r="AU180" i="48"/>
  <c r="AT180" i="48"/>
  <c r="AS180" i="48"/>
  <c r="AR180" i="48"/>
  <c r="AQ180" i="48"/>
  <c r="AP180" i="48"/>
  <c r="AO180" i="48"/>
  <c r="AN180" i="48"/>
  <c r="AM180" i="48"/>
  <c r="DL180" i="48" s="1"/>
  <c r="AL180" i="48"/>
  <c r="AK180" i="48"/>
  <c r="AJ180" i="48"/>
  <c r="AI180" i="48"/>
  <c r="AH180" i="48"/>
  <c r="AG180" i="48"/>
  <c r="AF180" i="48"/>
  <c r="AE180" i="48"/>
  <c r="AD180" i="48"/>
  <c r="AC180" i="48"/>
  <c r="AB180" i="48"/>
  <c r="AA180" i="48"/>
  <c r="Z180" i="48"/>
  <c r="CR180" i="48" s="1"/>
  <c r="Y180" i="48"/>
  <c r="CQ180" i="48" s="1"/>
  <c r="X180" i="48"/>
  <c r="W180" i="48"/>
  <c r="V180" i="48"/>
  <c r="U180" i="48"/>
  <c r="T180" i="48"/>
  <c r="S180" i="48"/>
  <c r="R180" i="48"/>
  <c r="Q180" i="48"/>
  <c r="P180" i="48"/>
  <c r="O180" i="48"/>
  <c r="N180" i="48"/>
  <c r="M180" i="48"/>
  <c r="L180" i="48"/>
  <c r="K180" i="48"/>
  <c r="J180" i="48"/>
  <c r="I180" i="48"/>
  <c r="F180" i="48"/>
  <c r="E180" i="48"/>
  <c r="D180" i="48"/>
  <c r="C180" i="48"/>
  <c r="B180" i="48"/>
  <c r="A180" i="48"/>
  <c r="DM180" i="48" s="1"/>
  <c r="BT179" i="48"/>
  <c r="BS179" i="48"/>
  <c r="BR179" i="48"/>
  <c r="BQ179" i="48"/>
  <c r="BP179" i="48"/>
  <c r="BO179" i="48"/>
  <c r="BN179" i="48"/>
  <c r="BL179" i="48"/>
  <c r="BK179" i="48"/>
  <c r="BJ179" i="48"/>
  <c r="BI179" i="48"/>
  <c r="BH179" i="48"/>
  <c r="BG179" i="48"/>
  <c r="BF179" i="48"/>
  <c r="BE179" i="48"/>
  <c r="BD179" i="48"/>
  <c r="BC179" i="48"/>
  <c r="BB179" i="48"/>
  <c r="BA179" i="48"/>
  <c r="AZ179" i="48"/>
  <c r="AY179" i="48"/>
  <c r="AX179" i="48"/>
  <c r="AW179" i="48"/>
  <c r="AV179" i="48"/>
  <c r="AU179" i="48"/>
  <c r="AT179" i="48"/>
  <c r="AS179" i="48"/>
  <c r="AR179" i="48"/>
  <c r="AQ179" i="48"/>
  <c r="AP179" i="48"/>
  <c r="AO179" i="48"/>
  <c r="AN179" i="48"/>
  <c r="AM179" i="48"/>
  <c r="AL179" i="48"/>
  <c r="AK179" i="48"/>
  <c r="AJ179" i="48"/>
  <c r="AI179" i="48"/>
  <c r="AH179" i="48"/>
  <c r="AG179" i="48"/>
  <c r="AF179" i="48"/>
  <c r="AE179" i="48"/>
  <c r="AD179" i="48"/>
  <c r="AC179" i="48"/>
  <c r="AB179" i="48"/>
  <c r="AA179" i="48"/>
  <c r="Z179" i="48"/>
  <c r="CR179" i="48" s="1"/>
  <c r="Y179" i="48"/>
  <c r="CQ179" i="48" s="1"/>
  <c r="X179" i="48"/>
  <c r="W179" i="48"/>
  <c r="V179" i="48"/>
  <c r="U179" i="48"/>
  <c r="T179" i="48"/>
  <c r="S179" i="48"/>
  <c r="R179" i="48"/>
  <c r="Q179" i="48"/>
  <c r="P179" i="48"/>
  <c r="O179" i="48"/>
  <c r="N179" i="48"/>
  <c r="M179" i="48"/>
  <c r="L179" i="48"/>
  <c r="K179" i="48"/>
  <c r="J179" i="48"/>
  <c r="DF179" i="48" s="1"/>
  <c r="I179" i="48"/>
  <c r="F179" i="48"/>
  <c r="E179" i="48"/>
  <c r="D179" i="48"/>
  <c r="C179" i="48"/>
  <c r="B179" i="48"/>
  <c r="A179" i="48"/>
  <c r="DM179" i="48" s="1"/>
  <c r="BT178" i="48"/>
  <c r="BS178" i="48"/>
  <c r="BR178" i="48"/>
  <c r="BQ178" i="48"/>
  <c r="BP178" i="48"/>
  <c r="BO178" i="48"/>
  <c r="BN178" i="48"/>
  <c r="BL178" i="48"/>
  <c r="BK178" i="48"/>
  <c r="BJ178" i="48"/>
  <c r="BI178" i="48"/>
  <c r="BH178" i="48"/>
  <c r="BG178" i="48"/>
  <c r="BF178" i="48"/>
  <c r="BE178" i="48"/>
  <c r="BD178" i="48"/>
  <c r="BC178" i="48"/>
  <c r="BB178" i="48"/>
  <c r="BA178" i="48"/>
  <c r="AZ178" i="48"/>
  <c r="AY178" i="48"/>
  <c r="AX178" i="48"/>
  <c r="AW178" i="48"/>
  <c r="AV178" i="48"/>
  <c r="AU178" i="48"/>
  <c r="AT178" i="48"/>
  <c r="AS178" i="48"/>
  <c r="AR178" i="48"/>
  <c r="AQ178" i="48"/>
  <c r="AP178" i="48"/>
  <c r="AO178" i="48"/>
  <c r="AN178" i="48"/>
  <c r="AM178" i="48"/>
  <c r="AL178" i="48"/>
  <c r="AK178" i="48"/>
  <c r="AJ178" i="48"/>
  <c r="AI178" i="48"/>
  <c r="CZ178" i="48" s="1"/>
  <c r="EI178" i="48" s="1"/>
  <c r="AH178" i="48"/>
  <c r="AG178" i="48"/>
  <c r="AF178" i="48"/>
  <c r="AE178" i="48"/>
  <c r="AD178" i="48"/>
  <c r="AC178" i="48"/>
  <c r="AB178" i="48"/>
  <c r="AA178" i="48"/>
  <c r="Z178" i="48"/>
  <c r="CR178" i="48" s="1"/>
  <c r="Y178" i="48"/>
  <c r="X178" i="48"/>
  <c r="W178" i="48"/>
  <c r="V178" i="48"/>
  <c r="U178" i="48"/>
  <c r="T178" i="48"/>
  <c r="S178" i="48"/>
  <c r="R178" i="48"/>
  <c r="Q178" i="48"/>
  <c r="P178" i="48"/>
  <c r="O178" i="48"/>
  <c r="N178" i="48"/>
  <c r="M178" i="48"/>
  <c r="L178" i="48"/>
  <c r="K178" i="48"/>
  <c r="J178" i="48"/>
  <c r="I178" i="48"/>
  <c r="F178" i="48"/>
  <c r="E178" i="48"/>
  <c r="D178" i="48"/>
  <c r="C178" i="48"/>
  <c r="B178" i="48"/>
  <c r="A178" i="48"/>
  <c r="DM178" i="48" s="1"/>
  <c r="BT177" i="48"/>
  <c r="BS177" i="48"/>
  <c r="BR177" i="48"/>
  <c r="BQ177" i="48"/>
  <c r="BP177" i="48"/>
  <c r="BO177" i="48"/>
  <c r="BN177" i="48"/>
  <c r="BK177" i="48"/>
  <c r="BJ177" i="48"/>
  <c r="BI177" i="48"/>
  <c r="BH177" i="48"/>
  <c r="BG177" i="48"/>
  <c r="BF177" i="48"/>
  <c r="BE177" i="48"/>
  <c r="BD177" i="48"/>
  <c r="BC177" i="48"/>
  <c r="BB177" i="48"/>
  <c r="BA177" i="48"/>
  <c r="AZ177" i="48"/>
  <c r="AY177" i="48"/>
  <c r="AX177" i="48"/>
  <c r="AW177" i="48"/>
  <c r="AV177" i="48"/>
  <c r="AU177" i="48"/>
  <c r="AT177" i="48"/>
  <c r="AS177" i="48"/>
  <c r="AR177" i="48"/>
  <c r="AQ177" i="48"/>
  <c r="AP177" i="48"/>
  <c r="AO177" i="48"/>
  <c r="AN177" i="48"/>
  <c r="AM177" i="48"/>
  <c r="DL177" i="48" s="1"/>
  <c r="AL177" i="48"/>
  <c r="AK177" i="48"/>
  <c r="AJ177" i="48"/>
  <c r="AI177" i="48"/>
  <c r="CZ177" i="48" s="1"/>
  <c r="AH177" i="48"/>
  <c r="AG177" i="48"/>
  <c r="AF177" i="48"/>
  <c r="AE177" i="48"/>
  <c r="AD177" i="48"/>
  <c r="AC177" i="48"/>
  <c r="AB177" i="48"/>
  <c r="AA177" i="48"/>
  <c r="Z177" i="48"/>
  <c r="CR177" i="48" s="1"/>
  <c r="Y177" i="48"/>
  <c r="X177" i="48"/>
  <c r="W177" i="48"/>
  <c r="V177" i="48"/>
  <c r="U177" i="48"/>
  <c r="T177" i="48"/>
  <c r="S177" i="48"/>
  <c r="R177" i="48"/>
  <c r="Q177" i="48"/>
  <c r="O177" i="48"/>
  <c r="N177" i="48"/>
  <c r="M177" i="48"/>
  <c r="L177" i="48"/>
  <c r="K177" i="48"/>
  <c r="J177" i="48"/>
  <c r="DF177" i="48" s="1"/>
  <c r="I177" i="48"/>
  <c r="F177" i="48"/>
  <c r="E177" i="48"/>
  <c r="D177" i="48"/>
  <c r="C177" i="48"/>
  <c r="B177" i="48"/>
  <c r="A177" i="48"/>
  <c r="DM177" i="48" s="1"/>
  <c r="BT176" i="48"/>
  <c r="BS176" i="48"/>
  <c r="BR176" i="48"/>
  <c r="BQ176" i="48"/>
  <c r="BP176" i="48"/>
  <c r="BO176" i="48"/>
  <c r="BN176" i="48"/>
  <c r="BL176" i="48"/>
  <c r="BK176" i="48"/>
  <c r="BJ176" i="48"/>
  <c r="BI176" i="48"/>
  <c r="BH176" i="48"/>
  <c r="BG176" i="48"/>
  <c r="BF176" i="48"/>
  <c r="BE176" i="48"/>
  <c r="BD176" i="48"/>
  <c r="BC176" i="48"/>
  <c r="BB176" i="48"/>
  <c r="BA176" i="48"/>
  <c r="AZ176" i="48"/>
  <c r="AY176" i="48"/>
  <c r="AX176" i="48"/>
  <c r="AW176" i="48"/>
  <c r="AV176" i="48"/>
  <c r="AU176" i="48"/>
  <c r="AT176" i="48"/>
  <c r="AS176" i="48"/>
  <c r="AR176" i="48"/>
  <c r="AQ176" i="48"/>
  <c r="AP176" i="48"/>
  <c r="AO176" i="48"/>
  <c r="AN176" i="48"/>
  <c r="AM176" i="48"/>
  <c r="AL176" i="48"/>
  <c r="AK176" i="48"/>
  <c r="AJ176" i="48"/>
  <c r="AI176" i="48"/>
  <c r="DB176" i="48" s="1"/>
  <c r="AH176" i="48"/>
  <c r="AG176" i="48"/>
  <c r="AF176" i="48"/>
  <c r="AE176" i="48"/>
  <c r="AD176" i="48"/>
  <c r="AC176" i="48"/>
  <c r="AB176" i="48"/>
  <c r="AA176" i="48"/>
  <c r="Z176" i="48"/>
  <c r="CR176" i="48" s="1"/>
  <c r="Y176" i="48"/>
  <c r="X176" i="48"/>
  <c r="W176" i="48"/>
  <c r="V176" i="48"/>
  <c r="U176" i="48"/>
  <c r="T176" i="48"/>
  <c r="S176" i="48"/>
  <c r="R176" i="48"/>
  <c r="Q176" i="48"/>
  <c r="P176" i="48"/>
  <c r="O176" i="48"/>
  <c r="N176" i="48"/>
  <c r="M176" i="48"/>
  <c r="L176" i="48"/>
  <c r="K176" i="48"/>
  <c r="J176" i="48"/>
  <c r="I176" i="48"/>
  <c r="F176" i="48"/>
  <c r="E176" i="48"/>
  <c r="D176" i="48"/>
  <c r="C176" i="48"/>
  <c r="B176" i="48"/>
  <c r="A176" i="48"/>
  <c r="DM176" i="48" s="1"/>
  <c r="BT175" i="48"/>
  <c r="BS175" i="48"/>
  <c r="BR175" i="48"/>
  <c r="BQ175" i="48"/>
  <c r="BP175" i="48"/>
  <c r="BO175" i="48"/>
  <c r="BN175" i="48"/>
  <c r="BL175" i="48"/>
  <c r="BK175" i="48"/>
  <c r="BJ175" i="48"/>
  <c r="BI175" i="48"/>
  <c r="BH175" i="48"/>
  <c r="BG175" i="48"/>
  <c r="BF175" i="48"/>
  <c r="BE175" i="48"/>
  <c r="BD175" i="48"/>
  <c r="BC175" i="48"/>
  <c r="BB175" i="48"/>
  <c r="BA175" i="48"/>
  <c r="AZ175" i="48"/>
  <c r="AY175" i="48"/>
  <c r="AX175" i="48"/>
  <c r="AW175" i="48"/>
  <c r="AV175" i="48"/>
  <c r="AU175" i="48"/>
  <c r="AT175" i="48"/>
  <c r="AS175" i="48"/>
  <c r="AR175" i="48"/>
  <c r="AQ175" i="48"/>
  <c r="AP175" i="48"/>
  <c r="AO175" i="48"/>
  <c r="AN175" i="48"/>
  <c r="AM175" i="48"/>
  <c r="DL175" i="48" s="1"/>
  <c r="AL175" i="48"/>
  <c r="AK175" i="48"/>
  <c r="AJ175" i="48"/>
  <c r="AI175" i="48"/>
  <c r="DB175" i="48" s="1"/>
  <c r="AH175" i="48"/>
  <c r="AG175" i="48"/>
  <c r="AF175" i="48"/>
  <c r="AE175" i="48"/>
  <c r="AD175" i="48"/>
  <c r="AC175" i="48"/>
  <c r="AB175" i="48"/>
  <c r="AA175" i="48"/>
  <c r="Z175" i="48"/>
  <c r="CR175" i="48" s="1"/>
  <c r="Y175" i="48"/>
  <c r="X175" i="48"/>
  <c r="W175" i="48"/>
  <c r="V175" i="48"/>
  <c r="U175" i="48"/>
  <c r="T175" i="48"/>
  <c r="S175" i="48"/>
  <c r="R175" i="48"/>
  <c r="Q175" i="48"/>
  <c r="P175" i="48"/>
  <c r="O175" i="48"/>
  <c r="N175" i="48"/>
  <c r="M175" i="48"/>
  <c r="L175" i="48"/>
  <c r="K175" i="48"/>
  <c r="J175" i="48"/>
  <c r="I175" i="48"/>
  <c r="F175" i="48"/>
  <c r="E175" i="48"/>
  <c r="D175" i="48"/>
  <c r="C175" i="48"/>
  <c r="B175" i="48"/>
  <c r="A175" i="48"/>
  <c r="DM175" i="48" s="1"/>
  <c r="BT174" i="48"/>
  <c r="BS174" i="48"/>
  <c r="BR174" i="48"/>
  <c r="BQ174" i="48"/>
  <c r="BP174" i="48"/>
  <c r="BO174" i="48"/>
  <c r="BN174" i="48"/>
  <c r="BL174" i="48"/>
  <c r="BK174" i="48"/>
  <c r="BJ174" i="48"/>
  <c r="BI174" i="48"/>
  <c r="BH174" i="48"/>
  <c r="BG174" i="48"/>
  <c r="BF174" i="48"/>
  <c r="BE174" i="48"/>
  <c r="BD174" i="48"/>
  <c r="BC174" i="48"/>
  <c r="BB174" i="48"/>
  <c r="BA174" i="48"/>
  <c r="AZ174" i="48"/>
  <c r="AY174" i="48"/>
  <c r="AX174" i="48"/>
  <c r="AW174" i="48"/>
  <c r="AV174" i="48"/>
  <c r="AU174" i="48"/>
  <c r="AT174" i="48"/>
  <c r="AS174" i="48"/>
  <c r="AR174" i="48"/>
  <c r="AQ174" i="48"/>
  <c r="AP174" i="48"/>
  <c r="AO174" i="48"/>
  <c r="AN174" i="48"/>
  <c r="AM174" i="48"/>
  <c r="DL174" i="48" s="1"/>
  <c r="AL174" i="48"/>
  <c r="AK174" i="48"/>
  <c r="AJ174" i="48"/>
  <c r="AI174" i="48"/>
  <c r="CZ174" i="48" s="1"/>
  <c r="EI174" i="48" s="1"/>
  <c r="AH174" i="48"/>
  <c r="AG174" i="48"/>
  <c r="AF174" i="48"/>
  <c r="AE174" i="48"/>
  <c r="AD174" i="48"/>
  <c r="AC174" i="48"/>
  <c r="AB174" i="48"/>
  <c r="AA174" i="48"/>
  <c r="Z174" i="48"/>
  <c r="CR174" i="48" s="1"/>
  <c r="Y174" i="48"/>
  <c r="X174" i="48"/>
  <c r="W174" i="48"/>
  <c r="V174" i="48"/>
  <c r="U174" i="48"/>
  <c r="T174" i="48"/>
  <c r="S174" i="48"/>
  <c r="R174" i="48"/>
  <c r="Q174" i="48"/>
  <c r="P174" i="48"/>
  <c r="O174" i="48"/>
  <c r="N174" i="48"/>
  <c r="M174" i="48"/>
  <c r="L174" i="48"/>
  <c r="K174" i="48"/>
  <c r="J174" i="48"/>
  <c r="I174" i="48"/>
  <c r="F174" i="48"/>
  <c r="E174" i="48"/>
  <c r="D174" i="48"/>
  <c r="C174" i="48"/>
  <c r="B174" i="48"/>
  <c r="A174" i="48"/>
  <c r="DM174" i="48" s="1"/>
  <c r="BT173" i="48"/>
  <c r="BS173" i="48"/>
  <c r="BR173" i="48"/>
  <c r="BQ173" i="48"/>
  <c r="BP173" i="48"/>
  <c r="BO173" i="48"/>
  <c r="BN173" i="48"/>
  <c r="BL173" i="48"/>
  <c r="BK173" i="48"/>
  <c r="BJ173" i="48"/>
  <c r="BI173" i="48"/>
  <c r="BH173" i="48"/>
  <c r="BG173" i="48"/>
  <c r="BF173" i="48"/>
  <c r="BE173" i="48"/>
  <c r="BD173" i="48"/>
  <c r="BC173" i="48"/>
  <c r="BB173" i="48"/>
  <c r="BA173" i="48"/>
  <c r="AZ173" i="48"/>
  <c r="AY173" i="48"/>
  <c r="AX173" i="48"/>
  <c r="AW173" i="48"/>
  <c r="AV173" i="48"/>
  <c r="AU173" i="48"/>
  <c r="AT173" i="48"/>
  <c r="AS173" i="48"/>
  <c r="AR173" i="48"/>
  <c r="AQ173" i="48"/>
  <c r="AP173" i="48"/>
  <c r="AO173" i="48"/>
  <c r="AN173" i="48"/>
  <c r="AM173" i="48"/>
  <c r="DL173" i="48" s="1"/>
  <c r="AL173" i="48"/>
  <c r="AK173" i="48"/>
  <c r="AJ173" i="48"/>
  <c r="AI173" i="48"/>
  <c r="DB173" i="48" s="1"/>
  <c r="AH173" i="48"/>
  <c r="AG173" i="48"/>
  <c r="AF173" i="48"/>
  <c r="AE173" i="48"/>
  <c r="AD173" i="48"/>
  <c r="AC173" i="48"/>
  <c r="AB173" i="48"/>
  <c r="AA173" i="48"/>
  <c r="Z173" i="48"/>
  <c r="CR173" i="48" s="1"/>
  <c r="Y173" i="48"/>
  <c r="X173" i="48"/>
  <c r="W173" i="48"/>
  <c r="V173" i="48"/>
  <c r="U173" i="48"/>
  <c r="T173" i="48"/>
  <c r="S173" i="48"/>
  <c r="R173" i="48"/>
  <c r="Q173" i="48"/>
  <c r="P173" i="48"/>
  <c r="O173" i="48"/>
  <c r="N173" i="48"/>
  <c r="M173" i="48"/>
  <c r="L173" i="48"/>
  <c r="K173" i="48"/>
  <c r="J173" i="48"/>
  <c r="I173" i="48"/>
  <c r="F173" i="48"/>
  <c r="E173" i="48"/>
  <c r="D173" i="48"/>
  <c r="C173" i="48"/>
  <c r="B173" i="48"/>
  <c r="A173" i="48"/>
  <c r="DM173" i="48" s="1"/>
  <c r="BT172" i="48"/>
  <c r="BS172" i="48"/>
  <c r="BR172" i="48"/>
  <c r="BQ172" i="48"/>
  <c r="BP172" i="48"/>
  <c r="BO172" i="48"/>
  <c r="BN172" i="48"/>
  <c r="BL172" i="48"/>
  <c r="BK172" i="48"/>
  <c r="BJ172" i="48"/>
  <c r="BI172" i="48"/>
  <c r="BH172" i="48"/>
  <c r="BG172" i="48"/>
  <c r="BF172" i="48"/>
  <c r="BE172" i="48"/>
  <c r="BD172" i="48"/>
  <c r="BC172" i="48"/>
  <c r="BB172" i="48"/>
  <c r="BA172" i="48"/>
  <c r="AZ172" i="48"/>
  <c r="AY172" i="48"/>
  <c r="AX172" i="48"/>
  <c r="AW172" i="48"/>
  <c r="AV172" i="48"/>
  <c r="AU172" i="48"/>
  <c r="AT172" i="48"/>
  <c r="AS172" i="48"/>
  <c r="AR172" i="48"/>
  <c r="AQ172" i="48"/>
  <c r="AP172" i="48"/>
  <c r="AO172" i="48"/>
  <c r="AN172" i="48"/>
  <c r="AM172" i="48"/>
  <c r="AL172" i="48"/>
  <c r="AK172" i="48"/>
  <c r="AJ172" i="48"/>
  <c r="AI172" i="48"/>
  <c r="AH172" i="48"/>
  <c r="AG172" i="48"/>
  <c r="AF172" i="48"/>
  <c r="AE172" i="48"/>
  <c r="AD172" i="48"/>
  <c r="AC172" i="48"/>
  <c r="AB172" i="48"/>
  <c r="AA172" i="48"/>
  <c r="Z172" i="48"/>
  <c r="CR172" i="48" s="1"/>
  <c r="Y172" i="48"/>
  <c r="CQ172" i="48" s="1"/>
  <c r="X172" i="48"/>
  <c r="W172" i="48"/>
  <c r="V172" i="48"/>
  <c r="U172" i="48"/>
  <c r="T172" i="48"/>
  <c r="S172" i="48"/>
  <c r="R172" i="48"/>
  <c r="Q172" i="48"/>
  <c r="P172" i="48"/>
  <c r="O172" i="48"/>
  <c r="N172" i="48"/>
  <c r="M172" i="48"/>
  <c r="L172" i="48"/>
  <c r="K172" i="48"/>
  <c r="J172" i="48"/>
  <c r="DF172" i="48" s="1"/>
  <c r="I172" i="48"/>
  <c r="F172" i="48"/>
  <c r="E172" i="48"/>
  <c r="D172" i="48"/>
  <c r="C172" i="48"/>
  <c r="B172" i="48"/>
  <c r="A172" i="48"/>
  <c r="DM172" i="48" s="1"/>
  <c r="BT171" i="48"/>
  <c r="BS171" i="48"/>
  <c r="BR171" i="48"/>
  <c r="BQ171" i="48"/>
  <c r="BP171" i="48"/>
  <c r="BO171" i="48"/>
  <c r="BN171" i="48"/>
  <c r="BL171" i="48"/>
  <c r="BK171" i="48"/>
  <c r="BJ171" i="48"/>
  <c r="BI171" i="48"/>
  <c r="BH171" i="48"/>
  <c r="BG171" i="48"/>
  <c r="BF171" i="48"/>
  <c r="BE171" i="48"/>
  <c r="BD171" i="48"/>
  <c r="BC171" i="48"/>
  <c r="BB171" i="48"/>
  <c r="BA171" i="48"/>
  <c r="AZ171" i="48"/>
  <c r="AY171" i="48"/>
  <c r="AX171" i="48"/>
  <c r="AW171" i="48"/>
  <c r="AV171" i="48"/>
  <c r="AU171" i="48"/>
  <c r="AT171" i="48"/>
  <c r="AS171" i="48"/>
  <c r="AR171" i="48"/>
  <c r="AQ171" i="48"/>
  <c r="AP171" i="48"/>
  <c r="AO171" i="48"/>
  <c r="AN171" i="48"/>
  <c r="AM171" i="48"/>
  <c r="AL171" i="48"/>
  <c r="AK171" i="48"/>
  <c r="AJ171" i="48"/>
  <c r="AI171" i="48"/>
  <c r="DB171" i="48" s="1"/>
  <c r="AH171" i="48"/>
  <c r="AG171" i="48"/>
  <c r="AF171" i="48"/>
  <c r="AE171" i="48"/>
  <c r="AD171" i="48"/>
  <c r="AC171" i="48"/>
  <c r="AB171" i="48"/>
  <c r="AA171" i="48"/>
  <c r="Z171" i="48"/>
  <c r="CR171" i="48" s="1"/>
  <c r="Y171" i="48"/>
  <c r="X171" i="48"/>
  <c r="W171" i="48"/>
  <c r="V171" i="48"/>
  <c r="U171" i="48"/>
  <c r="T171" i="48"/>
  <c r="S171" i="48"/>
  <c r="R171" i="48"/>
  <c r="Q171" i="48"/>
  <c r="P171" i="48"/>
  <c r="O171" i="48"/>
  <c r="N171" i="48"/>
  <c r="M171" i="48"/>
  <c r="L171" i="48"/>
  <c r="K171" i="48"/>
  <c r="J171" i="48"/>
  <c r="I171" i="48"/>
  <c r="F171" i="48"/>
  <c r="E171" i="48"/>
  <c r="D171" i="48"/>
  <c r="C171" i="48"/>
  <c r="B171" i="48"/>
  <c r="A171" i="48"/>
  <c r="DM171" i="48" s="1"/>
  <c r="BT170" i="48"/>
  <c r="BS170" i="48"/>
  <c r="BR170" i="48"/>
  <c r="BQ170" i="48"/>
  <c r="BP170" i="48"/>
  <c r="BO170" i="48"/>
  <c r="BN170" i="48"/>
  <c r="BL170" i="48"/>
  <c r="BK170" i="48"/>
  <c r="BJ170" i="48"/>
  <c r="BI170" i="48"/>
  <c r="BH170" i="48"/>
  <c r="BG170" i="48"/>
  <c r="BF170" i="48"/>
  <c r="BE170" i="48"/>
  <c r="BD170" i="48"/>
  <c r="BC170" i="48"/>
  <c r="BB170" i="48"/>
  <c r="BA170" i="48"/>
  <c r="AZ170" i="48"/>
  <c r="AY170" i="48"/>
  <c r="AX170" i="48"/>
  <c r="AW170" i="48"/>
  <c r="AV170" i="48"/>
  <c r="AU170" i="48"/>
  <c r="AT170" i="48"/>
  <c r="AS170" i="48"/>
  <c r="AR170" i="48"/>
  <c r="AQ170" i="48"/>
  <c r="AP170" i="48"/>
  <c r="AO170" i="48"/>
  <c r="AN170" i="48"/>
  <c r="AM170" i="48"/>
  <c r="DL170" i="48" s="1"/>
  <c r="AL170" i="48"/>
  <c r="AK170" i="48"/>
  <c r="AJ170" i="48"/>
  <c r="AI170" i="48"/>
  <c r="CZ170" i="48" s="1"/>
  <c r="AH170" i="48"/>
  <c r="AG170" i="48"/>
  <c r="AF170" i="48"/>
  <c r="AE170" i="48"/>
  <c r="AD170" i="48"/>
  <c r="AC170" i="48"/>
  <c r="AB170" i="48"/>
  <c r="AA170" i="48"/>
  <c r="Z170" i="48"/>
  <c r="CR170" i="48" s="1"/>
  <c r="Y170" i="48"/>
  <c r="X170" i="48"/>
  <c r="W170" i="48"/>
  <c r="V170" i="48"/>
  <c r="U170" i="48"/>
  <c r="T170" i="48"/>
  <c r="S170" i="48"/>
  <c r="R170" i="48"/>
  <c r="Q170" i="48"/>
  <c r="P170" i="48"/>
  <c r="O170" i="48"/>
  <c r="N170" i="48"/>
  <c r="M170" i="48"/>
  <c r="L170" i="48"/>
  <c r="K170" i="48"/>
  <c r="J170" i="48"/>
  <c r="DF170" i="48" s="1"/>
  <c r="I170" i="48"/>
  <c r="F170" i="48"/>
  <c r="E170" i="48"/>
  <c r="D170" i="48"/>
  <c r="C170" i="48"/>
  <c r="B170" i="48"/>
  <c r="A170" i="48"/>
  <c r="DM170" i="48" s="1"/>
  <c r="BT169" i="48"/>
  <c r="BS169" i="48"/>
  <c r="BR169" i="48"/>
  <c r="BQ169" i="48"/>
  <c r="BP169" i="48"/>
  <c r="BO169" i="48"/>
  <c r="BN169" i="48"/>
  <c r="BL169" i="48"/>
  <c r="BK169" i="48"/>
  <c r="BJ169" i="48"/>
  <c r="BI169" i="48"/>
  <c r="BH169" i="48"/>
  <c r="BG169" i="48"/>
  <c r="BF169" i="48"/>
  <c r="BE169" i="48"/>
  <c r="BD169" i="48"/>
  <c r="BC169" i="48"/>
  <c r="BB169" i="48"/>
  <c r="BA169" i="48"/>
  <c r="AZ169" i="48"/>
  <c r="AY169" i="48"/>
  <c r="AX169" i="48"/>
  <c r="AW169" i="48"/>
  <c r="AV169" i="48"/>
  <c r="AU169" i="48"/>
  <c r="AT169" i="48"/>
  <c r="AS169" i="48"/>
  <c r="AR169" i="48"/>
  <c r="AQ169" i="48"/>
  <c r="AP169" i="48"/>
  <c r="AO169" i="48"/>
  <c r="AN169" i="48"/>
  <c r="AM169" i="48"/>
  <c r="DL169" i="48" s="1"/>
  <c r="AL169" i="48"/>
  <c r="AK169" i="48"/>
  <c r="AJ169" i="48"/>
  <c r="AI169" i="48"/>
  <c r="DB169" i="48" s="1"/>
  <c r="AH169" i="48"/>
  <c r="AG169" i="48"/>
  <c r="AF169" i="48"/>
  <c r="AE169" i="48"/>
  <c r="AD169" i="48"/>
  <c r="AC169" i="48"/>
  <c r="AB169" i="48"/>
  <c r="AA169" i="48"/>
  <c r="Z169" i="48"/>
  <c r="CR169" i="48" s="1"/>
  <c r="Y169" i="48"/>
  <c r="X169" i="48"/>
  <c r="W169" i="48"/>
  <c r="V169" i="48"/>
  <c r="U169" i="48"/>
  <c r="T169" i="48"/>
  <c r="S169" i="48"/>
  <c r="R169" i="48"/>
  <c r="Q169" i="48"/>
  <c r="P169" i="48"/>
  <c r="O169" i="48"/>
  <c r="N169" i="48"/>
  <c r="M169" i="48"/>
  <c r="L169" i="48"/>
  <c r="K169" i="48"/>
  <c r="J169" i="48"/>
  <c r="DF169" i="48" s="1"/>
  <c r="I169" i="48"/>
  <c r="F169" i="48"/>
  <c r="E169" i="48"/>
  <c r="D169" i="48"/>
  <c r="C169" i="48"/>
  <c r="B169" i="48"/>
  <c r="A169" i="48"/>
  <c r="DM169" i="48" s="1"/>
  <c r="BT168" i="48"/>
  <c r="BS168" i="48"/>
  <c r="BR168" i="48"/>
  <c r="BQ168" i="48"/>
  <c r="BP168" i="48"/>
  <c r="BO168" i="48"/>
  <c r="BN168" i="48"/>
  <c r="BL168" i="48"/>
  <c r="BK168" i="48"/>
  <c r="BJ168" i="48"/>
  <c r="BI168" i="48"/>
  <c r="BH168" i="48"/>
  <c r="BG168" i="48"/>
  <c r="BF168" i="48"/>
  <c r="BE168" i="48"/>
  <c r="BD168" i="48"/>
  <c r="BC168" i="48"/>
  <c r="BB168" i="48"/>
  <c r="BA168" i="48"/>
  <c r="AZ168" i="48"/>
  <c r="AY168" i="48"/>
  <c r="AX168" i="48"/>
  <c r="AW168" i="48"/>
  <c r="AV168" i="48"/>
  <c r="AU168" i="48"/>
  <c r="AT168" i="48"/>
  <c r="AS168" i="48"/>
  <c r="AR168" i="48"/>
  <c r="AQ168" i="48"/>
  <c r="AP168" i="48"/>
  <c r="AO168" i="48"/>
  <c r="AN168" i="48"/>
  <c r="AM168" i="48"/>
  <c r="DL168" i="48" s="1"/>
  <c r="AL168" i="48"/>
  <c r="AK168" i="48"/>
  <c r="AJ168" i="48"/>
  <c r="AI168" i="48"/>
  <c r="DB168" i="48" s="1"/>
  <c r="AH168" i="48"/>
  <c r="AG168" i="48"/>
  <c r="AF168" i="48"/>
  <c r="AE168" i="48"/>
  <c r="AD168" i="48"/>
  <c r="AC168" i="48"/>
  <c r="AB168" i="48"/>
  <c r="AA168" i="48"/>
  <c r="Z168" i="48"/>
  <c r="CR168" i="48" s="1"/>
  <c r="Y168" i="48"/>
  <c r="X168" i="48"/>
  <c r="W168" i="48"/>
  <c r="V168" i="48"/>
  <c r="U168" i="48"/>
  <c r="T168" i="48"/>
  <c r="S168" i="48"/>
  <c r="R168" i="48"/>
  <c r="Q168" i="48"/>
  <c r="P168" i="48"/>
  <c r="O168" i="48"/>
  <c r="N168" i="48"/>
  <c r="M168" i="48"/>
  <c r="L168" i="48"/>
  <c r="K168" i="48"/>
  <c r="J168" i="48"/>
  <c r="DF168" i="48" s="1"/>
  <c r="I168" i="48"/>
  <c r="F168" i="48"/>
  <c r="E168" i="48"/>
  <c r="D168" i="48"/>
  <c r="C168" i="48"/>
  <c r="B168" i="48"/>
  <c r="A168" i="48"/>
  <c r="DM168" i="48" s="1"/>
  <c r="BT167" i="48"/>
  <c r="BS167" i="48"/>
  <c r="BR167" i="48"/>
  <c r="BQ167" i="48"/>
  <c r="BP167" i="48"/>
  <c r="BO167" i="48"/>
  <c r="BN167" i="48"/>
  <c r="BL167" i="48"/>
  <c r="BK167" i="48"/>
  <c r="BJ167" i="48"/>
  <c r="BI167" i="48"/>
  <c r="BH167" i="48"/>
  <c r="BG167" i="48"/>
  <c r="BF167" i="48"/>
  <c r="BE167" i="48"/>
  <c r="BD167" i="48"/>
  <c r="BC167" i="48"/>
  <c r="BB167" i="48"/>
  <c r="BA167" i="48"/>
  <c r="AZ167" i="48"/>
  <c r="AY167" i="48"/>
  <c r="AX167" i="48"/>
  <c r="AW167" i="48"/>
  <c r="AV167" i="48"/>
  <c r="AU167" i="48"/>
  <c r="AT167" i="48"/>
  <c r="AS167" i="48"/>
  <c r="AR167" i="48"/>
  <c r="AQ167" i="48"/>
  <c r="AP167" i="48"/>
  <c r="AO167" i="48"/>
  <c r="AN167" i="48"/>
  <c r="AM167" i="48"/>
  <c r="DL167" i="48" s="1"/>
  <c r="AL167" i="48"/>
  <c r="AK167" i="48"/>
  <c r="AJ167" i="48"/>
  <c r="AI167" i="48"/>
  <c r="CZ167" i="48" s="1"/>
  <c r="EH167" i="48" s="1"/>
  <c r="AH167" i="48"/>
  <c r="AG167" i="48"/>
  <c r="AF167" i="48"/>
  <c r="AE167" i="48"/>
  <c r="AD167" i="48"/>
  <c r="AC167" i="48"/>
  <c r="AB167" i="48"/>
  <c r="AA167" i="48"/>
  <c r="Z167" i="48"/>
  <c r="CR167" i="48" s="1"/>
  <c r="Y167" i="48"/>
  <c r="X167" i="48"/>
  <c r="W167" i="48"/>
  <c r="V167" i="48"/>
  <c r="U167" i="48"/>
  <c r="T167" i="48"/>
  <c r="S167" i="48"/>
  <c r="R167" i="48"/>
  <c r="Q167" i="48"/>
  <c r="P167" i="48"/>
  <c r="O167" i="48"/>
  <c r="N167" i="48"/>
  <c r="M167" i="48"/>
  <c r="L167" i="48"/>
  <c r="K167" i="48"/>
  <c r="J167" i="48"/>
  <c r="I167" i="48"/>
  <c r="F167" i="48"/>
  <c r="E167" i="48"/>
  <c r="D167" i="48"/>
  <c r="C167" i="48"/>
  <c r="B167" i="48"/>
  <c r="A167" i="48"/>
  <c r="DM167" i="48" s="1"/>
  <c r="BT166" i="48"/>
  <c r="BS166" i="48"/>
  <c r="BR166" i="48"/>
  <c r="BQ166" i="48"/>
  <c r="BP166" i="48"/>
  <c r="BO166" i="48"/>
  <c r="BN166" i="48"/>
  <c r="BL166" i="48"/>
  <c r="BK166" i="48"/>
  <c r="BJ166" i="48"/>
  <c r="BI166" i="48"/>
  <c r="BH166" i="48"/>
  <c r="BG166" i="48"/>
  <c r="BF166" i="48"/>
  <c r="BE166" i="48"/>
  <c r="BD166" i="48"/>
  <c r="BC166" i="48"/>
  <c r="BB166" i="48"/>
  <c r="BA166" i="48"/>
  <c r="AZ166" i="48"/>
  <c r="AY166" i="48"/>
  <c r="AX166" i="48"/>
  <c r="AW166" i="48"/>
  <c r="AV166" i="48"/>
  <c r="AU166" i="48"/>
  <c r="AT166" i="48"/>
  <c r="AS166" i="48"/>
  <c r="AR166" i="48"/>
  <c r="AQ166" i="48"/>
  <c r="AP166" i="48"/>
  <c r="AO166" i="48"/>
  <c r="AN166" i="48"/>
  <c r="AM166" i="48"/>
  <c r="AL166" i="48"/>
  <c r="AK166" i="48"/>
  <c r="AJ166" i="48"/>
  <c r="AI166" i="48"/>
  <c r="AH166" i="48"/>
  <c r="AG166" i="48"/>
  <c r="AF166" i="48"/>
  <c r="AE166" i="48"/>
  <c r="AD166" i="48"/>
  <c r="AC166" i="48"/>
  <c r="AB166" i="48"/>
  <c r="AA166" i="48"/>
  <c r="Z166" i="48"/>
  <c r="CR166" i="48" s="1"/>
  <c r="Y166" i="48"/>
  <c r="X166" i="48"/>
  <c r="W166" i="48"/>
  <c r="V166" i="48"/>
  <c r="U166" i="48"/>
  <c r="T166" i="48"/>
  <c r="S166" i="48"/>
  <c r="R166" i="48"/>
  <c r="Q166" i="48"/>
  <c r="P166" i="48"/>
  <c r="O166" i="48"/>
  <c r="N166" i="48"/>
  <c r="M166" i="48"/>
  <c r="L166" i="48"/>
  <c r="K166" i="48"/>
  <c r="J166" i="48"/>
  <c r="I166" i="48"/>
  <c r="F166" i="48"/>
  <c r="E166" i="48"/>
  <c r="D166" i="48"/>
  <c r="C166" i="48"/>
  <c r="B166" i="48"/>
  <c r="A166" i="48"/>
  <c r="DM166" i="48" s="1"/>
  <c r="BT165" i="48"/>
  <c r="BS165" i="48"/>
  <c r="BR165" i="48"/>
  <c r="BQ165" i="48"/>
  <c r="BP165" i="48"/>
  <c r="BO165" i="48"/>
  <c r="BN165" i="48"/>
  <c r="BL165" i="48"/>
  <c r="BK165" i="48"/>
  <c r="BJ165" i="48"/>
  <c r="BI165" i="48"/>
  <c r="BH165" i="48"/>
  <c r="BG165" i="48"/>
  <c r="BF165" i="48"/>
  <c r="BE165" i="48"/>
  <c r="BD165" i="48"/>
  <c r="BC165" i="48"/>
  <c r="BB165" i="48"/>
  <c r="BA165" i="48"/>
  <c r="AZ165" i="48"/>
  <c r="AY165" i="48"/>
  <c r="AX165" i="48"/>
  <c r="AW165" i="48"/>
  <c r="AV165" i="48"/>
  <c r="AU165" i="48"/>
  <c r="AT165" i="48"/>
  <c r="AS165" i="48"/>
  <c r="AR165" i="48"/>
  <c r="AQ165" i="48"/>
  <c r="AP165" i="48"/>
  <c r="AO165" i="48"/>
  <c r="AN165" i="48"/>
  <c r="AM165" i="48"/>
  <c r="DL165" i="48" s="1"/>
  <c r="AL165" i="48"/>
  <c r="AK165" i="48"/>
  <c r="AJ165" i="48"/>
  <c r="AI165" i="48"/>
  <c r="AH165" i="48"/>
  <c r="AG165" i="48"/>
  <c r="AF165" i="48"/>
  <c r="AE165" i="48"/>
  <c r="AD165" i="48"/>
  <c r="AC165" i="48"/>
  <c r="AB165" i="48"/>
  <c r="AA165" i="48"/>
  <c r="Z165" i="48"/>
  <c r="CR165" i="48" s="1"/>
  <c r="Y165" i="48"/>
  <c r="X165" i="48"/>
  <c r="W165" i="48"/>
  <c r="V165" i="48"/>
  <c r="U165" i="48"/>
  <c r="T165" i="48"/>
  <c r="S165" i="48"/>
  <c r="R165" i="48"/>
  <c r="Q165" i="48"/>
  <c r="P165" i="48"/>
  <c r="O165" i="48"/>
  <c r="N165" i="48"/>
  <c r="M165" i="48"/>
  <c r="L165" i="48"/>
  <c r="K165" i="48"/>
  <c r="J165" i="48"/>
  <c r="I165" i="48"/>
  <c r="F165" i="48"/>
  <c r="E165" i="48"/>
  <c r="D165" i="48"/>
  <c r="C165" i="48"/>
  <c r="B165" i="48"/>
  <c r="A165" i="48"/>
  <c r="DM165" i="48" s="1"/>
  <c r="BT164" i="48"/>
  <c r="BS164" i="48"/>
  <c r="BR164" i="48"/>
  <c r="BQ164" i="48"/>
  <c r="BP164" i="48"/>
  <c r="BO164" i="48"/>
  <c r="BN164" i="48"/>
  <c r="BL164" i="48"/>
  <c r="BK164" i="48"/>
  <c r="BJ164" i="48"/>
  <c r="BI164" i="48"/>
  <c r="BH164" i="48"/>
  <c r="BG164" i="48"/>
  <c r="BF164" i="48"/>
  <c r="BE164" i="48"/>
  <c r="BD164" i="48"/>
  <c r="BC164" i="48"/>
  <c r="BB164" i="48"/>
  <c r="BA164" i="48"/>
  <c r="AZ164" i="48"/>
  <c r="AY164" i="48"/>
  <c r="AX164" i="48"/>
  <c r="AW164" i="48"/>
  <c r="AV164" i="48"/>
  <c r="AU164" i="48"/>
  <c r="AT164" i="48"/>
  <c r="AS164" i="48"/>
  <c r="AR164" i="48"/>
  <c r="AQ164" i="48"/>
  <c r="AP164" i="48"/>
  <c r="AO164" i="48"/>
  <c r="AN164" i="48"/>
  <c r="AM164" i="48"/>
  <c r="DL164" i="48" s="1"/>
  <c r="AL164" i="48"/>
  <c r="AK164" i="48"/>
  <c r="AJ164" i="48"/>
  <c r="AI164" i="48"/>
  <c r="AH164" i="48"/>
  <c r="AG164" i="48"/>
  <c r="AF164" i="48"/>
  <c r="AE164" i="48"/>
  <c r="AD164" i="48"/>
  <c r="AC164" i="48"/>
  <c r="AB164" i="48"/>
  <c r="AA164" i="48"/>
  <c r="Z164" i="48"/>
  <c r="CR164" i="48" s="1"/>
  <c r="Y164" i="48"/>
  <c r="X164" i="48"/>
  <c r="W164" i="48"/>
  <c r="V164" i="48"/>
  <c r="U164" i="48"/>
  <c r="T164" i="48"/>
  <c r="S164" i="48"/>
  <c r="R164" i="48"/>
  <c r="Q164" i="48"/>
  <c r="P164" i="48"/>
  <c r="O164" i="48"/>
  <c r="N164" i="48"/>
  <c r="M164" i="48"/>
  <c r="L164" i="48"/>
  <c r="K164" i="48"/>
  <c r="J164" i="48"/>
  <c r="DF164" i="48" s="1"/>
  <c r="I164" i="48"/>
  <c r="F164" i="48"/>
  <c r="E164" i="48"/>
  <c r="D164" i="48"/>
  <c r="C164" i="48"/>
  <c r="B164" i="48"/>
  <c r="A164" i="48"/>
  <c r="DM164" i="48" s="1"/>
  <c r="BT163" i="48"/>
  <c r="BS163" i="48"/>
  <c r="BR163" i="48"/>
  <c r="BQ163" i="48"/>
  <c r="BP163" i="48"/>
  <c r="BO163" i="48"/>
  <c r="BN163" i="48"/>
  <c r="BL163" i="48"/>
  <c r="BK163" i="48"/>
  <c r="BJ163" i="48"/>
  <c r="BI163" i="48"/>
  <c r="BH163" i="48"/>
  <c r="BG163" i="48"/>
  <c r="BF163" i="48"/>
  <c r="BE163" i="48"/>
  <c r="BD163" i="48"/>
  <c r="BC163" i="48"/>
  <c r="BB163" i="48"/>
  <c r="BA163" i="48"/>
  <c r="AZ163" i="48"/>
  <c r="AY163" i="48"/>
  <c r="AX163" i="48"/>
  <c r="AW163" i="48"/>
  <c r="AV163" i="48"/>
  <c r="AU163" i="48"/>
  <c r="AT163" i="48"/>
  <c r="AS163" i="48"/>
  <c r="AR163" i="48"/>
  <c r="AQ163" i="48"/>
  <c r="AP163" i="48"/>
  <c r="AO163" i="48"/>
  <c r="AN163" i="48"/>
  <c r="AM163" i="48"/>
  <c r="AL163" i="48"/>
  <c r="AK163" i="48"/>
  <c r="AJ163" i="48"/>
  <c r="AI163" i="48"/>
  <c r="CZ163" i="48" s="1"/>
  <c r="EH163" i="48" s="1"/>
  <c r="AH163" i="48"/>
  <c r="AG163" i="48"/>
  <c r="AF163" i="48"/>
  <c r="AE163" i="48"/>
  <c r="AD163" i="48"/>
  <c r="AC163" i="48"/>
  <c r="AB163" i="48"/>
  <c r="AA163" i="48"/>
  <c r="Z163" i="48"/>
  <c r="CR163" i="48" s="1"/>
  <c r="Y163" i="48"/>
  <c r="X163" i="48"/>
  <c r="W163" i="48"/>
  <c r="V163" i="48"/>
  <c r="U163" i="48"/>
  <c r="T163" i="48"/>
  <c r="S163" i="48"/>
  <c r="R163" i="48"/>
  <c r="Q163" i="48"/>
  <c r="P163" i="48"/>
  <c r="O163" i="48"/>
  <c r="N163" i="48"/>
  <c r="M163" i="48"/>
  <c r="L163" i="48"/>
  <c r="K163" i="48"/>
  <c r="J163" i="48"/>
  <c r="CL163" i="48" s="1"/>
  <c r="I163" i="48"/>
  <c r="F163" i="48"/>
  <c r="E163" i="48"/>
  <c r="D163" i="48"/>
  <c r="C163" i="48"/>
  <c r="B163" i="48"/>
  <c r="A163" i="48"/>
  <c r="DM163" i="48" s="1"/>
  <c r="BT162" i="48"/>
  <c r="BS162" i="48"/>
  <c r="BR162" i="48"/>
  <c r="BQ162" i="48"/>
  <c r="BP162" i="48"/>
  <c r="BO162" i="48"/>
  <c r="BN162" i="48"/>
  <c r="BL162" i="48"/>
  <c r="BK162" i="48"/>
  <c r="BJ162" i="48"/>
  <c r="BI162" i="48"/>
  <c r="BH162" i="48"/>
  <c r="BG162" i="48"/>
  <c r="BF162" i="48"/>
  <c r="BE162" i="48"/>
  <c r="BD162" i="48"/>
  <c r="BC162" i="48"/>
  <c r="BB162" i="48"/>
  <c r="BA162" i="48"/>
  <c r="AZ162" i="48"/>
  <c r="AY162" i="48"/>
  <c r="AX162" i="48"/>
  <c r="AW162" i="48"/>
  <c r="AV162" i="48"/>
  <c r="AU162" i="48"/>
  <c r="AT162" i="48"/>
  <c r="AS162" i="48"/>
  <c r="AR162" i="48"/>
  <c r="AQ162" i="48"/>
  <c r="AP162" i="48"/>
  <c r="AO162" i="48"/>
  <c r="AN162" i="48"/>
  <c r="AM162" i="48"/>
  <c r="AL162" i="48"/>
  <c r="AK162" i="48"/>
  <c r="AJ162" i="48"/>
  <c r="AI162" i="48"/>
  <c r="AH162" i="48"/>
  <c r="AG162" i="48"/>
  <c r="AF162" i="48"/>
  <c r="AE162" i="48"/>
  <c r="AD162" i="48"/>
  <c r="AC162" i="48"/>
  <c r="AB162" i="48"/>
  <c r="AA162" i="48"/>
  <c r="Z162" i="48"/>
  <c r="CR162" i="48" s="1"/>
  <c r="Y162" i="48"/>
  <c r="X162" i="48"/>
  <c r="W162" i="48"/>
  <c r="V162" i="48"/>
  <c r="U162" i="48"/>
  <c r="T162" i="48"/>
  <c r="S162" i="48"/>
  <c r="R162" i="48"/>
  <c r="Q162" i="48"/>
  <c r="P162" i="48"/>
  <c r="O162" i="48"/>
  <c r="N162" i="48"/>
  <c r="M162" i="48"/>
  <c r="L162" i="48"/>
  <c r="K162" i="48"/>
  <c r="J162" i="48"/>
  <c r="CL162" i="48" s="1"/>
  <c r="I162" i="48"/>
  <c r="F162" i="48"/>
  <c r="E162" i="48"/>
  <c r="D162" i="48"/>
  <c r="C162" i="48"/>
  <c r="B162" i="48"/>
  <c r="A162" i="48"/>
  <c r="DM162" i="48" s="1"/>
  <c r="BT161" i="48"/>
  <c r="BS161" i="48"/>
  <c r="BR161" i="48"/>
  <c r="BQ161" i="48"/>
  <c r="BP161" i="48"/>
  <c r="BO161" i="48"/>
  <c r="BN161" i="48"/>
  <c r="BL161" i="48"/>
  <c r="BK161" i="48"/>
  <c r="BJ161" i="48"/>
  <c r="BI161" i="48"/>
  <c r="BH161" i="48"/>
  <c r="BG161" i="48"/>
  <c r="BF161" i="48"/>
  <c r="BE161" i="48"/>
  <c r="BD161" i="48"/>
  <c r="BC161" i="48"/>
  <c r="BB161" i="48"/>
  <c r="BA161" i="48"/>
  <c r="AZ161" i="48"/>
  <c r="AY161" i="48"/>
  <c r="AX161" i="48"/>
  <c r="AW161" i="48"/>
  <c r="AV161" i="48"/>
  <c r="AU161" i="48"/>
  <c r="AT161" i="48"/>
  <c r="AS161" i="48"/>
  <c r="AR161" i="48"/>
  <c r="AQ161" i="48"/>
  <c r="AP161" i="48"/>
  <c r="AO161" i="48"/>
  <c r="AN161" i="48"/>
  <c r="AM161" i="48"/>
  <c r="DL161" i="48" s="1"/>
  <c r="AL161" i="48"/>
  <c r="AK161" i="48"/>
  <c r="AJ161" i="48"/>
  <c r="AI161" i="48"/>
  <c r="CZ161" i="48" s="1"/>
  <c r="AH161" i="48"/>
  <c r="AG161" i="48"/>
  <c r="AF161" i="48"/>
  <c r="AE161" i="48"/>
  <c r="AD161" i="48"/>
  <c r="AC161" i="48"/>
  <c r="AB161" i="48"/>
  <c r="AA161" i="48"/>
  <c r="Z161" i="48"/>
  <c r="CR161" i="48" s="1"/>
  <c r="Y161" i="48"/>
  <c r="X161" i="48"/>
  <c r="W161" i="48"/>
  <c r="V161" i="48"/>
  <c r="U161" i="48"/>
  <c r="T161" i="48"/>
  <c r="S161" i="48"/>
  <c r="R161" i="48"/>
  <c r="Q161" i="48"/>
  <c r="O161" i="48"/>
  <c r="N161" i="48"/>
  <c r="M161" i="48"/>
  <c r="L161" i="48"/>
  <c r="K161" i="48"/>
  <c r="J161" i="48"/>
  <c r="DF161" i="48" s="1"/>
  <c r="I161" i="48"/>
  <c r="F161" i="48"/>
  <c r="E161" i="48"/>
  <c r="D161" i="48"/>
  <c r="C161" i="48"/>
  <c r="B161" i="48"/>
  <c r="A161" i="48"/>
  <c r="DM161" i="48" s="1"/>
  <c r="BT160" i="48"/>
  <c r="BS160" i="48"/>
  <c r="BR160" i="48"/>
  <c r="BQ160" i="48"/>
  <c r="BP160" i="48"/>
  <c r="BO160" i="48"/>
  <c r="BN160" i="48"/>
  <c r="BL160" i="48"/>
  <c r="BK160" i="48"/>
  <c r="BJ160" i="48"/>
  <c r="BI160" i="48"/>
  <c r="BH160" i="48"/>
  <c r="BG160" i="48"/>
  <c r="BF160" i="48"/>
  <c r="BE160" i="48"/>
  <c r="BD160" i="48"/>
  <c r="BC160" i="48"/>
  <c r="BB160" i="48"/>
  <c r="BA160" i="48"/>
  <c r="AZ160" i="48"/>
  <c r="AY160" i="48"/>
  <c r="AX160" i="48"/>
  <c r="AW160" i="48"/>
  <c r="AV160" i="48"/>
  <c r="AU160" i="48"/>
  <c r="AT160" i="48"/>
  <c r="AS160" i="48"/>
  <c r="AR160" i="48"/>
  <c r="AQ160" i="48"/>
  <c r="AP160" i="48"/>
  <c r="AO160" i="48"/>
  <c r="AN160" i="48"/>
  <c r="AM160" i="48"/>
  <c r="DL160" i="48" s="1"/>
  <c r="AL160" i="48"/>
  <c r="AK160" i="48"/>
  <c r="AJ160" i="48"/>
  <c r="AI160" i="48"/>
  <c r="AH160" i="48"/>
  <c r="AG160" i="48"/>
  <c r="AF160" i="48"/>
  <c r="AE160" i="48"/>
  <c r="AD160" i="48"/>
  <c r="AC160" i="48"/>
  <c r="AB160" i="48"/>
  <c r="AA160" i="48"/>
  <c r="Z160" i="48"/>
  <c r="CR160" i="48" s="1"/>
  <c r="Y160" i="48"/>
  <c r="X160" i="48"/>
  <c r="W160" i="48"/>
  <c r="V160" i="48"/>
  <c r="U160" i="48"/>
  <c r="T160" i="48"/>
  <c r="S160" i="48"/>
  <c r="R160" i="48"/>
  <c r="Q160" i="48"/>
  <c r="P160" i="48"/>
  <c r="O160" i="48"/>
  <c r="N160" i="48"/>
  <c r="M160" i="48"/>
  <c r="L160" i="48"/>
  <c r="K160" i="48"/>
  <c r="J160" i="48"/>
  <c r="I160" i="48"/>
  <c r="F160" i="48"/>
  <c r="E160" i="48"/>
  <c r="D160" i="48"/>
  <c r="C160" i="48"/>
  <c r="B160" i="48"/>
  <c r="A160" i="48"/>
  <c r="DM160" i="48" s="1"/>
  <c r="BT159" i="48"/>
  <c r="BS159" i="48"/>
  <c r="BR159" i="48"/>
  <c r="BQ159" i="48"/>
  <c r="BP159" i="48"/>
  <c r="BO159" i="48"/>
  <c r="BN159" i="48"/>
  <c r="BL159" i="48"/>
  <c r="BK159" i="48"/>
  <c r="BJ159" i="48"/>
  <c r="BI159" i="48"/>
  <c r="BH159" i="48"/>
  <c r="BG159" i="48"/>
  <c r="BF159" i="48"/>
  <c r="BE159" i="48"/>
  <c r="BD159" i="48"/>
  <c r="BC159" i="48"/>
  <c r="BB159" i="48"/>
  <c r="BA159" i="48"/>
  <c r="AZ159" i="48"/>
  <c r="AY159" i="48"/>
  <c r="AX159" i="48"/>
  <c r="AW159" i="48"/>
  <c r="AV159" i="48"/>
  <c r="AU159" i="48"/>
  <c r="AT159" i="48"/>
  <c r="AS159" i="48"/>
  <c r="AR159" i="48"/>
  <c r="AQ159" i="48"/>
  <c r="AP159" i="48"/>
  <c r="AO159" i="48"/>
  <c r="AN159" i="48"/>
  <c r="AM159" i="48"/>
  <c r="DL159" i="48" s="1"/>
  <c r="AL159" i="48"/>
  <c r="AK159" i="48"/>
  <c r="AJ159" i="48"/>
  <c r="AI159" i="48"/>
  <c r="DB159" i="48" s="1"/>
  <c r="AH159" i="48"/>
  <c r="AG159" i="48"/>
  <c r="AF159" i="48"/>
  <c r="AE159" i="48"/>
  <c r="AD159" i="48"/>
  <c r="AC159" i="48"/>
  <c r="AB159" i="48"/>
  <c r="AA159" i="48"/>
  <c r="Z159" i="48"/>
  <c r="CR159" i="48" s="1"/>
  <c r="Y159" i="48"/>
  <c r="X159" i="48"/>
  <c r="W159" i="48"/>
  <c r="V159" i="48"/>
  <c r="U159" i="48"/>
  <c r="T159" i="48"/>
  <c r="S159" i="48"/>
  <c r="R159" i="48"/>
  <c r="Q159" i="48"/>
  <c r="P159" i="48"/>
  <c r="O159" i="48"/>
  <c r="N159" i="48"/>
  <c r="M159" i="48"/>
  <c r="L159" i="48"/>
  <c r="K159" i="48"/>
  <c r="J159" i="48"/>
  <c r="DF159" i="48" s="1"/>
  <c r="I159" i="48"/>
  <c r="F159" i="48"/>
  <c r="E159" i="48"/>
  <c r="D159" i="48"/>
  <c r="C159" i="48"/>
  <c r="B159" i="48"/>
  <c r="A159" i="48"/>
  <c r="DM159" i="48" s="1"/>
  <c r="BT158" i="48"/>
  <c r="BS158" i="48"/>
  <c r="BR158" i="48"/>
  <c r="BQ158" i="48"/>
  <c r="BP158" i="48"/>
  <c r="BO158" i="48"/>
  <c r="BN158" i="48"/>
  <c r="BL158" i="48"/>
  <c r="BK158" i="48"/>
  <c r="BJ158" i="48"/>
  <c r="BI158" i="48"/>
  <c r="BH158" i="48"/>
  <c r="BG158" i="48"/>
  <c r="BF158" i="48"/>
  <c r="BE158" i="48"/>
  <c r="BD158" i="48"/>
  <c r="BC158" i="48"/>
  <c r="BB158" i="48"/>
  <c r="BA158" i="48"/>
  <c r="AZ158" i="48"/>
  <c r="AY158" i="48"/>
  <c r="AX158" i="48"/>
  <c r="AW158" i="48"/>
  <c r="AV158" i="48"/>
  <c r="AU158" i="48"/>
  <c r="AT158" i="48"/>
  <c r="AS158" i="48"/>
  <c r="AR158" i="48"/>
  <c r="AQ158" i="48"/>
  <c r="AP158" i="48"/>
  <c r="AO158" i="48"/>
  <c r="AN158" i="48"/>
  <c r="AM158" i="48"/>
  <c r="DL158" i="48" s="1"/>
  <c r="AL158" i="48"/>
  <c r="AK158" i="48"/>
  <c r="AJ158" i="48"/>
  <c r="AI158" i="48"/>
  <c r="AH158" i="48"/>
  <c r="AG158" i="48"/>
  <c r="AF158" i="48"/>
  <c r="AE158" i="48"/>
  <c r="AD158" i="48"/>
  <c r="AC158" i="48"/>
  <c r="AB158" i="48"/>
  <c r="AA158" i="48"/>
  <c r="Z158" i="48"/>
  <c r="CR158" i="48" s="1"/>
  <c r="Y158" i="48"/>
  <c r="X158" i="48"/>
  <c r="W158" i="48"/>
  <c r="V158" i="48"/>
  <c r="U158" i="48"/>
  <c r="T158" i="48"/>
  <c r="S158" i="48"/>
  <c r="R158" i="48"/>
  <c r="Q158" i="48"/>
  <c r="P158" i="48"/>
  <c r="O158" i="48"/>
  <c r="N158" i="48"/>
  <c r="M158" i="48"/>
  <c r="L158" i="48"/>
  <c r="K158" i="48"/>
  <c r="J158" i="48"/>
  <c r="CL158" i="48" s="1"/>
  <c r="I158" i="48"/>
  <c r="F158" i="48"/>
  <c r="E158" i="48"/>
  <c r="D158" i="48"/>
  <c r="C158" i="48"/>
  <c r="B158" i="48"/>
  <c r="A158" i="48"/>
  <c r="DM158" i="48" s="1"/>
  <c r="BT157" i="48"/>
  <c r="BS157" i="48"/>
  <c r="BR157" i="48"/>
  <c r="BQ157" i="48"/>
  <c r="BP157" i="48"/>
  <c r="BO157" i="48"/>
  <c r="BN157" i="48"/>
  <c r="BL157" i="48"/>
  <c r="BK157" i="48"/>
  <c r="BJ157" i="48"/>
  <c r="BI157" i="48"/>
  <c r="BH157" i="48"/>
  <c r="BG157" i="48"/>
  <c r="BF157" i="48"/>
  <c r="BE157" i="48"/>
  <c r="BD157" i="48"/>
  <c r="BC157" i="48"/>
  <c r="BB157" i="48"/>
  <c r="BA157" i="48"/>
  <c r="AZ157" i="48"/>
  <c r="AY157" i="48"/>
  <c r="AX157" i="48"/>
  <c r="AW157" i="48"/>
  <c r="AV157" i="48"/>
  <c r="AU157" i="48"/>
  <c r="AT157" i="48"/>
  <c r="AS157" i="48"/>
  <c r="AR157" i="48"/>
  <c r="AQ157" i="48"/>
  <c r="AP157" i="48"/>
  <c r="AO157" i="48"/>
  <c r="AN157" i="48"/>
  <c r="AM157" i="48"/>
  <c r="DL157" i="48" s="1"/>
  <c r="AL157" i="48"/>
  <c r="AK157" i="48"/>
  <c r="AJ157" i="48"/>
  <c r="AI157" i="48"/>
  <c r="AH157" i="48"/>
  <c r="AG157" i="48"/>
  <c r="AF157" i="48"/>
  <c r="AE157" i="48"/>
  <c r="AD157" i="48"/>
  <c r="AC157" i="48"/>
  <c r="AB157" i="48"/>
  <c r="AA157" i="48"/>
  <c r="Z157" i="48"/>
  <c r="CR157" i="48" s="1"/>
  <c r="Y157" i="48"/>
  <c r="X157" i="48"/>
  <c r="W157" i="48"/>
  <c r="V157" i="48"/>
  <c r="U157" i="48"/>
  <c r="T157" i="48"/>
  <c r="S157" i="48"/>
  <c r="R157" i="48"/>
  <c r="Q157" i="48"/>
  <c r="P157" i="48"/>
  <c r="O157" i="48"/>
  <c r="N157" i="48"/>
  <c r="M157" i="48"/>
  <c r="L157" i="48"/>
  <c r="K157" i="48"/>
  <c r="J157" i="48"/>
  <c r="I157" i="48"/>
  <c r="F157" i="48"/>
  <c r="E157" i="48"/>
  <c r="D157" i="48"/>
  <c r="C157" i="48"/>
  <c r="B157" i="48"/>
  <c r="A157" i="48"/>
  <c r="DM157" i="48" s="1"/>
  <c r="BT156" i="48"/>
  <c r="BS156" i="48"/>
  <c r="BR156" i="48"/>
  <c r="BQ156" i="48"/>
  <c r="BP156" i="48"/>
  <c r="BO156" i="48"/>
  <c r="BN156" i="48"/>
  <c r="BL156" i="48"/>
  <c r="BK156" i="48"/>
  <c r="BJ156" i="48"/>
  <c r="BI156" i="48"/>
  <c r="BH156" i="48"/>
  <c r="BG156" i="48"/>
  <c r="BF156" i="48"/>
  <c r="BE156" i="48"/>
  <c r="BD156" i="48"/>
  <c r="BC156" i="48"/>
  <c r="BB156" i="48"/>
  <c r="BA156" i="48"/>
  <c r="AZ156" i="48"/>
  <c r="AY156" i="48"/>
  <c r="AX156" i="48"/>
  <c r="AW156" i="48"/>
  <c r="AV156" i="48"/>
  <c r="AU156" i="48"/>
  <c r="AT156" i="48"/>
  <c r="AS156" i="48"/>
  <c r="AR156" i="48"/>
  <c r="AQ156" i="48"/>
  <c r="AP156" i="48"/>
  <c r="AO156" i="48"/>
  <c r="AN156" i="48"/>
  <c r="AM156" i="48"/>
  <c r="AL156" i="48"/>
  <c r="AK156" i="48"/>
  <c r="AJ156" i="48"/>
  <c r="AI156" i="48"/>
  <c r="AH156" i="48"/>
  <c r="AG156" i="48"/>
  <c r="AF156" i="48"/>
  <c r="AE156" i="48"/>
  <c r="AD156" i="48"/>
  <c r="AC156" i="48"/>
  <c r="AB156" i="48"/>
  <c r="AA156" i="48"/>
  <c r="Z156" i="48"/>
  <c r="CR156" i="48" s="1"/>
  <c r="Y156" i="48"/>
  <c r="X156" i="48"/>
  <c r="W156" i="48"/>
  <c r="V156" i="48"/>
  <c r="U156" i="48"/>
  <c r="T156" i="48"/>
  <c r="S156" i="48"/>
  <c r="R156" i="48"/>
  <c r="Q156" i="48"/>
  <c r="P156" i="48"/>
  <c r="O156" i="48"/>
  <c r="N156" i="48"/>
  <c r="M156" i="48"/>
  <c r="L156" i="48"/>
  <c r="K156" i="48"/>
  <c r="J156" i="48"/>
  <c r="DF156" i="48" s="1"/>
  <c r="I156" i="48"/>
  <c r="F156" i="48"/>
  <c r="E156" i="48"/>
  <c r="D156" i="48"/>
  <c r="C156" i="48"/>
  <c r="B156" i="48"/>
  <c r="A156" i="48"/>
  <c r="DM156" i="48" s="1"/>
  <c r="BT155" i="48"/>
  <c r="BS155" i="48"/>
  <c r="BR155" i="48"/>
  <c r="BQ155" i="48"/>
  <c r="BP155" i="48"/>
  <c r="BO155" i="48"/>
  <c r="BN155" i="48"/>
  <c r="BL155" i="48"/>
  <c r="BK155" i="48"/>
  <c r="BJ155" i="48"/>
  <c r="BI155" i="48"/>
  <c r="BH155" i="48"/>
  <c r="BG155" i="48"/>
  <c r="BF155" i="48"/>
  <c r="BE155" i="48"/>
  <c r="BD155" i="48"/>
  <c r="BC155" i="48"/>
  <c r="BB155" i="48"/>
  <c r="BA155" i="48"/>
  <c r="AZ155" i="48"/>
  <c r="AY155" i="48"/>
  <c r="AX155" i="48"/>
  <c r="AW155" i="48"/>
  <c r="AV155" i="48"/>
  <c r="AU155" i="48"/>
  <c r="AT155" i="48"/>
  <c r="AS155" i="48"/>
  <c r="AR155" i="48"/>
  <c r="AQ155" i="48"/>
  <c r="AP155" i="48"/>
  <c r="AO155" i="48"/>
  <c r="AN155" i="48"/>
  <c r="AM155" i="48"/>
  <c r="DL155" i="48" s="1"/>
  <c r="AL155" i="48"/>
  <c r="AK155" i="48"/>
  <c r="AJ155" i="48"/>
  <c r="AI155" i="48"/>
  <c r="CZ155" i="48" s="1"/>
  <c r="AH155" i="48"/>
  <c r="AG155" i="48"/>
  <c r="AF155" i="48"/>
  <c r="AE155" i="48"/>
  <c r="AD155" i="48"/>
  <c r="AC155" i="48"/>
  <c r="AB155" i="48"/>
  <c r="AA155" i="48"/>
  <c r="Z155" i="48"/>
  <c r="CR155" i="48" s="1"/>
  <c r="Y155" i="48"/>
  <c r="X155" i="48"/>
  <c r="W155" i="48"/>
  <c r="V155" i="48"/>
  <c r="U155" i="48"/>
  <c r="T155" i="48"/>
  <c r="S155" i="48"/>
  <c r="R155" i="48"/>
  <c r="Q155" i="48"/>
  <c r="P155" i="48"/>
  <c r="O155" i="48"/>
  <c r="N155" i="48"/>
  <c r="M155" i="48"/>
  <c r="L155" i="48"/>
  <c r="K155" i="48"/>
  <c r="J155" i="48"/>
  <c r="I155" i="48"/>
  <c r="F155" i="48"/>
  <c r="E155" i="48"/>
  <c r="D155" i="48"/>
  <c r="C155" i="48"/>
  <c r="B155" i="48"/>
  <c r="A155" i="48"/>
  <c r="DM155" i="48" s="1"/>
  <c r="BT154" i="48"/>
  <c r="BS154" i="48"/>
  <c r="BR154" i="48"/>
  <c r="BQ154" i="48"/>
  <c r="BP154" i="48"/>
  <c r="BO154" i="48"/>
  <c r="BN154" i="48"/>
  <c r="BL154" i="48"/>
  <c r="BK154" i="48"/>
  <c r="BJ154" i="48"/>
  <c r="BI154" i="48"/>
  <c r="BH154" i="48"/>
  <c r="BG154" i="48"/>
  <c r="BF154" i="48"/>
  <c r="BE154" i="48"/>
  <c r="BD154" i="48"/>
  <c r="BC154" i="48"/>
  <c r="BB154" i="48"/>
  <c r="BA154" i="48"/>
  <c r="AZ154" i="48"/>
  <c r="AY154" i="48"/>
  <c r="AX154" i="48"/>
  <c r="AW154" i="48"/>
  <c r="AV154" i="48"/>
  <c r="AU154" i="48"/>
  <c r="AT154" i="48"/>
  <c r="AS154" i="48"/>
  <c r="AR154" i="48"/>
  <c r="AQ154" i="48"/>
  <c r="AP154" i="48"/>
  <c r="AO154" i="48"/>
  <c r="AN154" i="48"/>
  <c r="AM154" i="48"/>
  <c r="DL154" i="48" s="1"/>
  <c r="AL154" i="48"/>
  <c r="AK154" i="48"/>
  <c r="AJ154" i="48"/>
  <c r="AI154" i="48"/>
  <c r="AH154" i="48"/>
  <c r="AG154" i="48"/>
  <c r="AF154" i="48"/>
  <c r="AE154" i="48"/>
  <c r="AD154" i="48"/>
  <c r="AC154" i="48"/>
  <c r="AB154" i="48"/>
  <c r="AA154" i="48"/>
  <c r="Z154" i="48"/>
  <c r="CR154" i="48" s="1"/>
  <c r="Y154" i="48"/>
  <c r="X154" i="48"/>
  <c r="W154" i="48"/>
  <c r="V154" i="48"/>
  <c r="U154" i="48"/>
  <c r="T154" i="48"/>
  <c r="S154" i="48"/>
  <c r="R154" i="48"/>
  <c r="Q154" i="48"/>
  <c r="P154" i="48"/>
  <c r="O154" i="48"/>
  <c r="N154" i="48"/>
  <c r="M154" i="48"/>
  <c r="L154" i="48"/>
  <c r="K154" i="48"/>
  <c r="J154" i="48"/>
  <c r="DF154" i="48" s="1"/>
  <c r="I154" i="48"/>
  <c r="F154" i="48"/>
  <c r="E154" i="48"/>
  <c r="D154" i="48"/>
  <c r="C154" i="48"/>
  <c r="B154" i="48"/>
  <c r="A154" i="48"/>
  <c r="DM154" i="48" s="1"/>
  <c r="BT153" i="48"/>
  <c r="BS153" i="48"/>
  <c r="BR153" i="48"/>
  <c r="BQ153" i="48"/>
  <c r="BP153" i="48"/>
  <c r="BO153" i="48"/>
  <c r="BN153" i="48"/>
  <c r="BL153" i="48"/>
  <c r="BK153" i="48"/>
  <c r="BJ153" i="48"/>
  <c r="BI153" i="48"/>
  <c r="BH153" i="48"/>
  <c r="BG153" i="48"/>
  <c r="BF153" i="48"/>
  <c r="BE153" i="48"/>
  <c r="BD153" i="48"/>
  <c r="BC153" i="48"/>
  <c r="BB153" i="48"/>
  <c r="BA153" i="48"/>
  <c r="AZ153" i="48"/>
  <c r="AY153" i="48"/>
  <c r="AX153" i="48"/>
  <c r="AW153" i="48"/>
  <c r="AV153" i="48"/>
  <c r="AU153" i="48"/>
  <c r="AT153" i="48"/>
  <c r="AS153" i="48"/>
  <c r="AR153" i="48"/>
  <c r="AQ153" i="48"/>
  <c r="AP153" i="48"/>
  <c r="AO153" i="48"/>
  <c r="AN153" i="48"/>
  <c r="AM153" i="48"/>
  <c r="DL153" i="48" s="1"/>
  <c r="AL153" i="48"/>
  <c r="AK153" i="48"/>
  <c r="AJ153" i="48"/>
  <c r="AI153" i="48"/>
  <c r="AH153" i="48"/>
  <c r="AG153" i="48"/>
  <c r="AF153" i="48"/>
  <c r="AE153" i="48"/>
  <c r="AD153" i="48"/>
  <c r="AC153" i="48"/>
  <c r="AB153" i="48"/>
  <c r="AA153" i="48"/>
  <c r="Z153" i="48"/>
  <c r="CR153" i="48" s="1"/>
  <c r="Y153" i="48"/>
  <c r="X153" i="48"/>
  <c r="W153" i="48"/>
  <c r="V153" i="48"/>
  <c r="U153" i="48"/>
  <c r="T153" i="48"/>
  <c r="S153" i="48"/>
  <c r="R153" i="48"/>
  <c r="Q153" i="48"/>
  <c r="P153" i="48"/>
  <c r="O153" i="48"/>
  <c r="N153" i="48"/>
  <c r="M153" i="48"/>
  <c r="L153" i="48"/>
  <c r="K153" i="48"/>
  <c r="J153" i="48"/>
  <c r="CL153" i="48" s="1"/>
  <c r="I153" i="48"/>
  <c r="F153" i="48"/>
  <c r="E153" i="48"/>
  <c r="D153" i="48"/>
  <c r="C153" i="48"/>
  <c r="B153" i="48"/>
  <c r="A153" i="48"/>
  <c r="DM153" i="48" s="1"/>
  <c r="BT152" i="48"/>
  <c r="BS152" i="48"/>
  <c r="BR152" i="48"/>
  <c r="BQ152" i="48"/>
  <c r="BP152" i="48"/>
  <c r="BO152" i="48"/>
  <c r="BN152" i="48"/>
  <c r="BL152" i="48"/>
  <c r="BK152" i="48"/>
  <c r="BJ152" i="48"/>
  <c r="BI152" i="48"/>
  <c r="BH152" i="48"/>
  <c r="BG152" i="48"/>
  <c r="BF152" i="48"/>
  <c r="BE152" i="48"/>
  <c r="BD152" i="48"/>
  <c r="BC152" i="48"/>
  <c r="BB152" i="48"/>
  <c r="BA152" i="48"/>
  <c r="AZ152" i="48"/>
  <c r="AY152" i="48"/>
  <c r="AX152" i="48"/>
  <c r="AW152" i="48"/>
  <c r="AV152" i="48"/>
  <c r="AU152" i="48"/>
  <c r="AT152" i="48"/>
  <c r="AS152" i="48"/>
  <c r="AR152" i="48"/>
  <c r="AQ152" i="48"/>
  <c r="AP152" i="48"/>
  <c r="AO152" i="48"/>
  <c r="AN152" i="48"/>
  <c r="AM152" i="48"/>
  <c r="DL152" i="48" s="1"/>
  <c r="AL152" i="48"/>
  <c r="AK152" i="48"/>
  <c r="AJ152" i="48"/>
  <c r="AI152" i="48"/>
  <c r="DB152" i="48" s="1"/>
  <c r="AH152" i="48"/>
  <c r="AG152" i="48"/>
  <c r="AF152" i="48"/>
  <c r="AE152" i="48"/>
  <c r="AD152" i="48"/>
  <c r="AC152" i="48"/>
  <c r="AB152" i="48"/>
  <c r="AA152" i="48"/>
  <c r="Z152" i="48"/>
  <c r="CR152" i="48" s="1"/>
  <c r="Y152" i="48"/>
  <c r="X152" i="48"/>
  <c r="W152" i="48"/>
  <c r="V152" i="48"/>
  <c r="U152" i="48"/>
  <c r="T152" i="48"/>
  <c r="S152" i="48"/>
  <c r="R152" i="48"/>
  <c r="Q152" i="48"/>
  <c r="P152" i="48"/>
  <c r="O152" i="48"/>
  <c r="N152" i="48"/>
  <c r="M152" i="48"/>
  <c r="L152" i="48"/>
  <c r="K152" i="48"/>
  <c r="J152" i="48"/>
  <c r="DF152" i="48" s="1"/>
  <c r="I152" i="48"/>
  <c r="F152" i="48"/>
  <c r="E152" i="48"/>
  <c r="D152" i="48"/>
  <c r="C152" i="48"/>
  <c r="B152" i="48"/>
  <c r="A152" i="48"/>
  <c r="DM152" i="48" s="1"/>
  <c r="BT151" i="48"/>
  <c r="BS151" i="48"/>
  <c r="BR151" i="48"/>
  <c r="BQ151" i="48"/>
  <c r="BP151" i="48"/>
  <c r="BO151" i="48"/>
  <c r="BN151" i="48"/>
  <c r="BL151" i="48"/>
  <c r="BK151" i="48"/>
  <c r="BJ151" i="48"/>
  <c r="BI151" i="48"/>
  <c r="BH151" i="48"/>
  <c r="BG151" i="48"/>
  <c r="BF151" i="48"/>
  <c r="BE151" i="48"/>
  <c r="BD151" i="48"/>
  <c r="BC151" i="48"/>
  <c r="BB151" i="48"/>
  <c r="BA151" i="48"/>
  <c r="AZ151" i="48"/>
  <c r="AY151" i="48"/>
  <c r="AX151" i="48"/>
  <c r="AW151" i="48"/>
  <c r="AV151" i="48"/>
  <c r="AU151" i="48"/>
  <c r="AT151" i="48"/>
  <c r="AS151" i="48"/>
  <c r="AR151" i="48"/>
  <c r="AQ151" i="48"/>
  <c r="AP151" i="48"/>
  <c r="AO151" i="48"/>
  <c r="AN151" i="48"/>
  <c r="AM151" i="48"/>
  <c r="AL151" i="48"/>
  <c r="AK151" i="48"/>
  <c r="AJ151" i="48"/>
  <c r="AI151" i="48"/>
  <c r="CZ151" i="48" s="1"/>
  <c r="AH151" i="48"/>
  <c r="AG151" i="48"/>
  <c r="AF151" i="48"/>
  <c r="AE151" i="48"/>
  <c r="AD151" i="48"/>
  <c r="AC151" i="48"/>
  <c r="AB151" i="48"/>
  <c r="AA151" i="48"/>
  <c r="Z151" i="48"/>
  <c r="CR151" i="48" s="1"/>
  <c r="Y151" i="48"/>
  <c r="X151" i="48"/>
  <c r="W151" i="48"/>
  <c r="V151" i="48"/>
  <c r="U151" i="48"/>
  <c r="T151" i="48"/>
  <c r="S151" i="48"/>
  <c r="R151" i="48"/>
  <c r="Q151" i="48"/>
  <c r="P151" i="48"/>
  <c r="O151" i="48"/>
  <c r="N151" i="48"/>
  <c r="M151" i="48"/>
  <c r="L151" i="48"/>
  <c r="K151" i="48"/>
  <c r="J151" i="48"/>
  <c r="CL151" i="48" s="1"/>
  <c r="I151" i="48"/>
  <c r="F151" i="48"/>
  <c r="E151" i="48"/>
  <c r="D151" i="48"/>
  <c r="C151" i="48"/>
  <c r="B151" i="48"/>
  <c r="A151" i="48"/>
  <c r="DM151" i="48" s="1"/>
  <c r="BT150" i="48"/>
  <c r="BS150" i="48"/>
  <c r="BR150" i="48"/>
  <c r="BQ150" i="48"/>
  <c r="BP150" i="48"/>
  <c r="BO150" i="48"/>
  <c r="BN150" i="48"/>
  <c r="BL150" i="48"/>
  <c r="BK150" i="48"/>
  <c r="BJ150" i="48"/>
  <c r="BI150" i="48"/>
  <c r="BH150" i="48"/>
  <c r="BG150" i="48"/>
  <c r="BF150" i="48"/>
  <c r="BE150" i="48"/>
  <c r="BD150" i="48"/>
  <c r="BC150" i="48"/>
  <c r="BB150" i="48"/>
  <c r="BA150" i="48"/>
  <c r="AZ150" i="48"/>
  <c r="AY150" i="48"/>
  <c r="AX150" i="48"/>
  <c r="AW150" i="48"/>
  <c r="AV150" i="48"/>
  <c r="AU150" i="48"/>
  <c r="AT150" i="48"/>
  <c r="AS150" i="48"/>
  <c r="AR150" i="48"/>
  <c r="AQ150" i="48"/>
  <c r="AP150" i="48"/>
  <c r="AO150" i="48"/>
  <c r="AN150" i="48"/>
  <c r="AM150" i="48"/>
  <c r="DL150" i="48" s="1"/>
  <c r="AL150" i="48"/>
  <c r="AK150" i="48"/>
  <c r="AJ150" i="48"/>
  <c r="AI150" i="48"/>
  <c r="AH150" i="48"/>
  <c r="AG150" i="48"/>
  <c r="AF150" i="48"/>
  <c r="AE150" i="48"/>
  <c r="AD150" i="48"/>
  <c r="AC150" i="48"/>
  <c r="AB150" i="48"/>
  <c r="AA150" i="48"/>
  <c r="Z150" i="48"/>
  <c r="CR150" i="48" s="1"/>
  <c r="Y150" i="48"/>
  <c r="X150" i="48"/>
  <c r="W150" i="48"/>
  <c r="V150" i="48"/>
  <c r="U150" i="48"/>
  <c r="T150" i="48"/>
  <c r="S150" i="48"/>
  <c r="R150" i="48"/>
  <c r="Q150" i="48"/>
  <c r="P150" i="48"/>
  <c r="O150" i="48"/>
  <c r="N150" i="48"/>
  <c r="M150" i="48"/>
  <c r="L150" i="48"/>
  <c r="K150" i="48"/>
  <c r="J150" i="48"/>
  <c r="CL150" i="48" s="1"/>
  <c r="I150" i="48"/>
  <c r="F150" i="48"/>
  <c r="E150" i="48"/>
  <c r="D150" i="48"/>
  <c r="C150" i="48"/>
  <c r="B150" i="48"/>
  <c r="A150" i="48"/>
  <c r="DM150" i="48" s="1"/>
  <c r="BT149" i="48"/>
  <c r="BS149" i="48"/>
  <c r="BR149" i="48"/>
  <c r="BQ149" i="48"/>
  <c r="BP149" i="48"/>
  <c r="BO149" i="48"/>
  <c r="BN149" i="48"/>
  <c r="BL149" i="48"/>
  <c r="BK149" i="48"/>
  <c r="BJ149" i="48"/>
  <c r="BI149" i="48"/>
  <c r="BH149" i="48"/>
  <c r="BG149" i="48"/>
  <c r="BF149" i="48"/>
  <c r="BE149" i="48"/>
  <c r="BD149" i="48"/>
  <c r="BC149" i="48"/>
  <c r="BB149" i="48"/>
  <c r="BA149" i="48"/>
  <c r="AZ149" i="48"/>
  <c r="AY149" i="48"/>
  <c r="AX149" i="48"/>
  <c r="AW149" i="48"/>
  <c r="AV149" i="48"/>
  <c r="AU149" i="48"/>
  <c r="AT149" i="48"/>
  <c r="AS149" i="48"/>
  <c r="AR149" i="48"/>
  <c r="AQ149" i="48"/>
  <c r="AP149" i="48"/>
  <c r="AO149" i="48"/>
  <c r="AN149" i="48"/>
  <c r="AM149" i="48"/>
  <c r="DL149" i="48" s="1"/>
  <c r="AL149" i="48"/>
  <c r="AK149" i="48"/>
  <c r="AJ149" i="48"/>
  <c r="AI149" i="48"/>
  <c r="DB149" i="48" s="1"/>
  <c r="AH149" i="48"/>
  <c r="AG149" i="48"/>
  <c r="AF149" i="48"/>
  <c r="AE149" i="48"/>
  <c r="AD149" i="48"/>
  <c r="AC149" i="48"/>
  <c r="AB149" i="48"/>
  <c r="AA149" i="48"/>
  <c r="Z149" i="48"/>
  <c r="CR149" i="48" s="1"/>
  <c r="Y149" i="48"/>
  <c r="X149" i="48"/>
  <c r="W149" i="48"/>
  <c r="V149" i="48"/>
  <c r="U149" i="48"/>
  <c r="T149" i="48"/>
  <c r="S149" i="48"/>
  <c r="R149" i="48"/>
  <c r="Q149" i="48"/>
  <c r="P149" i="48"/>
  <c r="O149" i="48"/>
  <c r="N149" i="48"/>
  <c r="M149" i="48"/>
  <c r="L149" i="48"/>
  <c r="K149" i="48"/>
  <c r="J149" i="48"/>
  <c r="I149" i="48"/>
  <c r="F149" i="48"/>
  <c r="E149" i="48"/>
  <c r="D149" i="48"/>
  <c r="C149" i="48"/>
  <c r="B149" i="48"/>
  <c r="A149" i="48"/>
  <c r="DM149" i="48" s="1"/>
  <c r="BT148" i="48"/>
  <c r="BS148" i="48"/>
  <c r="BR148" i="48"/>
  <c r="BQ148" i="48"/>
  <c r="BP148" i="48"/>
  <c r="BO148" i="48"/>
  <c r="BN148" i="48"/>
  <c r="BL148" i="48"/>
  <c r="BK148" i="48"/>
  <c r="BJ148" i="48"/>
  <c r="BI148" i="48"/>
  <c r="BH148" i="48"/>
  <c r="BG148" i="48"/>
  <c r="BF148" i="48"/>
  <c r="BE148" i="48"/>
  <c r="BD148" i="48"/>
  <c r="BC148" i="48"/>
  <c r="BB148" i="48"/>
  <c r="BA148" i="48"/>
  <c r="AZ148" i="48"/>
  <c r="AY148" i="48"/>
  <c r="AX148" i="48"/>
  <c r="AW148" i="48"/>
  <c r="AV148" i="48"/>
  <c r="AU148" i="48"/>
  <c r="AT148" i="48"/>
  <c r="AS148" i="48"/>
  <c r="AR148" i="48"/>
  <c r="AQ148" i="48"/>
  <c r="AP148" i="48"/>
  <c r="AO148" i="48"/>
  <c r="AN148" i="48"/>
  <c r="AM148" i="48"/>
  <c r="DL148" i="48" s="1"/>
  <c r="AL148" i="48"/>
  <c r="AK148" i="48"/>
  <c r="AJ148" i="48"/>
  <c r="AI148" i="48"/>
  <c r="AH148" i="48"/>
  <c r="AG148" i="48"/>
  <c r="AF148" i="48"/>
  <c r="AE148" i="48"/>
  <c r="AD148" i="48"/>
  <c r="AC148" i="48"/>
  <c r="AB148" i="48"/>
  <c r="AA148" i="48"/>
  <c r="Z148" i="48"/>
  <c r="CR148" i="48" s="1"/>
  <c r="Y148" i="48"/>
  <c r="X148" i="48"/>
  <c r="W148" i="48"/>
  <c r="V148" i="48"/>
  <c r="U148" i="48"/>
  <c r="T148" i="48"/>
  <c r="S148" i="48"/>
  <c r="R148" i="48"/>
  <c r="Q148" i="48"/>
  <c r="P148" i="48"/>
  <c r="O148" i="48"/>
  <c r="N148" i="48"/>
  <c r="M148" i="48"/>
  <c r="L148" i="48"/>
  <c r="K148" i="48"/>
  <c r="J148" i="48"/>
  <c r="DF148" i="48" s="1"/>
  <c r="I148" i="48"/>
  <c r="F148" i="48"/>
  <c r="E148" i="48"/>
  <c r="D148" i="48"/>
  <c r="C148" i="48"/>
  <c r="B148" i="48"/>
  <c r="A148" i="48"/>
  <c r="DM148" i="48" s="1"/>
  <c r="BT147" i="48"/>
  <c r="BS147" i="48"/>
  <c r="BR147" i="48"/>
  <c r="BQ147" i="48"/>
  <c r="BP147" i="48"/>
  <c r="BO147" i="48"/>
  <c r="BN147" i="48"/>
  <c r="BL147" i="48"/>
  <c r="BK147" i="48"/>
  <c r="BJ147" i="48"/>
  <c r="BI147" i="48"/>
  <c r="BH147" i="48"/>
  <c r="BG147" i="48"/>
  <c r="BF147" i="48"/>
  <c r="BE147" i="48"/>
  <c r="BD147" i="48"/>
  <c r="BC147" i="48"/>
  <c r="BB147" i="48"/>
  <c r="BA147" i="48"/>
  <c r="AZ147" i="48"/>
  <c r="AY147" i="48"/>
  <c r="AX147" i="48"/>
  <c r="AW147" i="48"/>
  <c r="AV147" i="48"/>
  <c r="AU147" i="48"/>
  <c r="AT147" i="48"/>
  <c r="AS147" i="48"/>
  <c r="AR147" i="48"/>
  <c r="AQ147" i="48"/>
  <c r="AP147" i="48"/>
  <c r="AO147" i="48"/>
  <c r="AN147" i="48"/>
  <c r="AM147" i="48"/>
  <c r="DL147" i="48" s="1"/>
  <c r="AL147" i="48"/>
  <c r="AK147" i="48"/>
  <c r="AJ147" i="48"/>
  <c r="AI147" i="48"/>
  <c r="CZ147" i="48" s="1"/>
  <c r="EH147" i="48" s="1"/>
  <c r="AH147" i="48"/>
  <c r="AG147" i="48"/>
  <c r="AF147" i="48"/>
  <c r="AE147" i="48"/>
  <c r="AD147" i="48"/>
  <c r="AC147" i="48"/>
  <c r="AB147" i="48"/>
  <c r="AA147" i="48"/>
  <c r="Z147" i="48"/>
  <c r="CR147" i="48" s="1"/>
  <c r="Y147" i="48"/>
  <c r="X147" i="48"/>
  <c r="W147" i="48"/>
  <c r="V147" i="48"/>
  <c r="U147" i="48"/>
  <c r="T147" i="48"/>
  <c r="S147" i="48"/>
  <c r="R147" i="48"/>
  <c r="Q147" i="48"/>
  <c r="P147" i="48"/>
  <c r="O147" i="48"/>
  <c r="N147" i="48"/>
  <c r="M147" i="48"/>
  <c r="L147" i="48"/>
  <c r="K147" i="48"/>
  <c r="J147" i="48"/>
  <c r="CL147" i="48" s="1"/>
  <c r="I147" i="48"/>
  <c r="F147" i="48"/>
  <c r="E147" i="48"/>
  <c r="D147" i="48"/>
  <c r="C147" i="48"/>
  <c r="B147" i="48"/>
  <c r="A147" i="48"/>
  <c r="DM147" i="48" s="1"/>
  <c r="BT146" i="48"/>
  <c r="BS146" i="48"/>
  <c r="BR146" i="48"/>
  <c r="BQ146" i="48"/>
  <c r="BP146" i="48"/>
  <c r="BO146" i="48"/>
  <c r="BN146" i="48"/>
  <c r="BL146" i="48"/>
  <c r="BK146" i="48"/>
  <c r="BJ146" i="48"/>
  <c r="BI146" i="48"/>
  <c r="BH146" i="48"/>
  <c r="BG146" i="48"/>
  <c r="BF146" i="48"/>
  <c r="BE146" i="48"/>
  <c r="BD146" i="48"/>
  <c r="BC146" i="48"/>
  <c r="BB146" i="48"/>
  <c r="BA146" i="48"/>
  <c r="AZ146" i="48"/>
  <c r="AY146" i="48"/>
  <c r="AX146" i="48"/>
  <c r="AW146" i="48"/>
  <c r="AV146" i="48"/>
  <c r="AU146" i="48"/>
  <c r="AT146" i="48"/>
  <c r="AS146" i="48"/>
  <c r="AR146" i="48"/>
  <c r="AQ146" i="48"/>
  <c r="AP146" i="48"/>
  <c r="AO146" i="48"/>
  <c r="AN146" i="48"/>
  <c r="AM146" i="48"/>
  <c r="DL146" i="48" s="1"/>
  <c r="AL146" i="48"/>
  <c r="AK146" i="48"/>
  <c r="AJ146" i="48"/>
  <c r="AI146" i="48"/>
  <c r="DB146" i="48" s="1"/>
  <c r="AH146" i="48"/>
  <c r="AG146" i="48"/>
  <c r="AF146" i="48"/>
  <c r="AE146" i="48"/>
  <c r="AD146" i="48"/>
  <c r="AC146" i="48"/>
  <c r="AB146" i="48"/>
  <c r="AA146" i="48"/>
  <c r="Z146" i="48"/>
  <c r="CR146" i="48" s="1"/>
  <c r="Y146" i="48"/>
  <c r="X146" i="48"/>
  <c r="W146" i="48"/>
  <c r="V146" i="48"/>
  <c r="U146" i="48"/>
  <c r="T146" i="48"/>
  <c r="S146" i="48"/>
  <c r="R146" i="48"/>
  <c r="Q146" i="48"/>
  <c r="P146" i="48"/>
  <c r="O146" i="48"/>
  <c r="N146" i="48"/>
  <c r="M146" i="48"/>
  <c r="L146" i="48"/>
  <c r="K146" i="48"/>
  <c r="J146" i="48"/>
  <c r="I146" i="48"/>
  <c r="F146" i="48"/>
  <c r="E146" i="48"/>
  <c r="D146" i="48"/>
  <c r="C146" i="48"/>
  <c r="B146" i="48"/>
  <c r="A146" i="48"/>
  <c r="DM146" i="48" s="1"/>
  <c r="BT145" i="48"/>
  <c r="BS145" i="48"/>
  <c r="BR145" i="48"/>
  <c r="BQ145" i="48"/>
  <c r="BP145" i="48"/>
  <c r="BO145" i="48"/>
  <c r="BN145" i="48"/>
  <c r="BL145" i="48"/>
  <c r="BK145" i="48"/>
  <c r="BJ145" i="48"/>
  <c r="BI145" i="48"/>
  <c r="BH145" i="48"/>
  <c r="BG145" i="48"/>
  <c r="BF145" i="48"/>
  <c r="BE145" i="48"/>
  <c r="BD145" i="48"/>
  <c r="BC145" i="48"/>
  <c r="BB145" i="48"/>
  <c r="BA145" i="48"/>
  <c r="AZ145" i="48"/>
  <c r="AY145" i="48"/>
  <c r="AX145" i="48"/>
  <c r="AW145" i="48"/>
  <c r="AV145" i="48"/>
  <c r="AU145" i="48"/>
  <c r="AT145" i="48"/>
  <c r="AS145" i="48"/>
  <c r="AR145" i="48"/>
  <c r="AQ145" i="48"/>
  <c r="AP145" i="48"/>
  <c r="AO145" i="48"/>
  <c r="AN145" i="48"/>
  <c r="AM145" i="48"/>
  <c r="DL145" i="48" s="1"/>
  <c r="AL145" i="48"/>
  <c r="AK145" i="48"/>
  <c r="AJ145" i="48"/>
  <c r="AI145" i="48"/>
  <c r="CZ145" i="48" s="1"/>
  <c r="AH145" i="48"/>
  <c r="AG145" i="48"/>
  <c r="AF145" i="48"/>
  <c r="AE145" i="48"/>
  <c r="AD145" i="48"/>
  <c r="AC145" i="48"/>
  <c r="AB145" i="48"/>
  <c r="AA145" i="48"/>
  <c r="Z145" i="48"/>
  <c r="CR145" i="48" s="1"/>
  <c r="Y145" i="48"/>
  <c r="X145" i="48"/>
  <c r="W145" i="48"/>
  <c r="V145" i="48"/>
  <c r="U145" i="48"/>
  <c r="T145" i="48"/>
  <c r="S145" i="48"/>
  <c r="R145" i="48"/>
  <c r="Q145" i="48"/>
  <c r="O145" i="48"/>
  <c r="N145" i="48"/>
  <c r="M145" i="48"/>
  <c r="L145" i="48"/>
  <c r="K145" i="48"/>
  <c r="J145" i="48"/>
  <c r="DF145" i="48" s="1"/>
  <c r="I145" i="48"/>
  <c r="F145" i="48"/>
  <c r="E145" i="48"/>
  <c r="D145" i="48"/>
  <c r="C145" i="48"/>
  <c r="B145" i="48"/>
  <c r="A145" i="48"/>
  <c r="DM145" i="48" s="1"/>
  <c r="BT144" i="48"/>
  <c r="BS144" i="48"/>
  <c r="BR144" i="48"/>
  <c r="BQ144" i="48"/>
  <c r="BP144" i="48"/>
  <c r="BO144" i="48"/>
  <c r="BN144" i="48"/>
  <c r="BL144" i="48"/>
  <c r="BK144" i="48"/>
  <c r="BJ144" i="48"/>
  <c r="BI144" i="48"/>
  <c r="BH144" i="48"/>
  <c r="BG144" i="48"/>
  <c r="BF144" i="48"/>
  <c r="BE144" i="48"/>
  <c r="BD144" i="48"/>
  <c r="BC144" i="48"/>
  <c r="BB144" i="48"/>
  <c r="BA144" i="48"/>
  <c r="AZ144" i="48"/>
  <c r="AY144" i="48"/>
  <c r="AX144" i="48"/>
  <c r="AW144" i="48"/>
  <c r="AV144" i="48"/>
  <c r="AU144" i="48"/>
  <c r="AT144" i="48"/>
  <c r="AS144" i="48"/>
  <c r="AR144" i="48"/>
  <c r="AQ144" i="48"/>
  <c r="AP144" i="48"/>
  <c r="AO144" i="48"/>
  <c r="AN144" i="48"/>
  <c r="AM144" i="48"/>
  <c r="DL144" i="48" s="1"/>
  <c r="AL144" i="48"/>
  <c r="AK144" i="48"/>
  <c r="AJ144" i="48"/>
  <c r="AI144" i="48"/>
  <c r="AH144" i="48"/>
  <c r="AG144" i="48"/>
  <c r="AF144" i="48"/>
  <c r="AE144" i="48"/>
  <c r="AD144" i="48"/>
  <c r="AC144" i="48"/>
  <c r="AB144" i="48"/>
  <c r="AA144" i="48"/>
  <c r="Z144" i="48"/>
  <c r="CR144" i="48" s="1"/>
  <c r="Y144" i="48"/>
  <c r="X144" i="48"/>
  <c r="W144" i="48"/>
  <c r="V144" i="48"/>
  <c r="U144" i="48"/>
  <c r="T144" i="48"/>
  <c r="S144" i="48"/>
  <c r="R144" i="48"/>
  <c r="Q144" i="48"/>
  <c r="P144" i="48"/>
  <c r="O144" i="48"/>
  <c r="N144" i="48"/>
  <c r="M144" i="48"/>
  <c r="L144" i="48"/>
  <c r="K144" i="48"/>
  <c r="J144" i="48"/>
  <c r="CL144" i="48" s="1"/>
  <c r="I144" i="48"/>
  <c r="F144" i="48"/>
  <c r="E144" i="48"/>
  <c r="D144" i="48"/>
  <c r="C144" i="48"/>
  <c r="B144" i="48"/>
  <c r="A144" i="48"/>
  <c r="DM144" i="48" s="1"/>
  <c r="BT143" i="48"/>
  <c r="BS143" i="48"/>
  <c r="BR143" i="48"/>
  <c r="BQ143" i="48"/>
  <c r="BP143" i="48"/>
  <c r="BO143" i="48"/>
  <c r="BN143" i="48"/>
  <c r="BL143" i="48"/>
  <c r="BK143" i="48"/>
  <c r="BJ143" i="48"/>
  <c r="BI143" i="48"/>
  <c r="BH143" i="48"/>
  <c r="BG143" i="48"/>
  <c r="BF143" i="48"/>
  <c r="BE143" i="48"/>
  <c r="BD143" i="48"/>
  <c r="BC143" i="48"/>
  <c r="BB143" i="48"/>
  <c r="BA143" i="48"/>
  <c r="AZ143" i="48"/>
  <c r="AY143" i="48"/>
  <c r="AX143" i="48"/>
  <c r="AW143" i="48"/>
  <c r="AV143" i="48"/>
  <c r="AU143" i="48"/>
  <c r="AT143" i="48"/>
  <c r="AS143" i="48"/>
  <c r="AR143" i="48"/>
  <c r="AQ143" i="48"/>
  <c r="AP143" i="48"/>
  <c r="AO143" i="48"/>
  <c r="AN143" i="48"/>
  <c r="AM143" i="48"/>
  <c r="DL143" i="48" s="1"/>
  <c r="AL143" i="48"/>
  <c r="AK143" i="48"/>
  <c r="AJ143" i="48"/>
  <c r="AI143" i="48"/>
  <c r="AH143" i="48"/>
  <c r="AG143" i="48"/>
  <c r="AF143" i="48"/>
  <c r="AE143" i="48"/>
  <c r="AD143" i="48"/>
  <c r="AC143" i="48"/>
  <c r="AB143" i="48"/>
  <c r="AA143" i="48"/>
  <c r="Z143" i="48"/>
  <c r="CR143" i="48" s="1"/>
  <c r="Y143" i="48"/>
  <c r="X143" i="48"/>
  <c r="W143" i="48"/>
  <c r="V143" i="48"/>
  <c r="U143" i="48"/>
  <c r="T143" i="48"/>
  <c r="S143" i="48"/>
  <c r="R143" i="48"/>
  <c r="Q143" i="48"/>
  <c r="P143" i="48"/>
  <c r="O143" i="48"/>
  <c r="N143" i="48"/>
  <c r="M143" i="48"/>
  <c r="L143" i="48"/>
  <c r="K143" i="48"/>
  <c r="J143" i="48"/>
  <c r="CL143" i="48" s="1"/>
  <c r="I143" i="48"/>
  <c r="F143" i="48"/>
  <c r="E143" i="48"/>
  <c r="D143" i="48"/>
  <c r="C143" i="48"/>
  <c r="B143" i="48"/>
  <c r="A143" i="48"/>
  <c r="DM143" i="48" s="1"/>
  <c r="BT142" i="48"/>
  <c r="BS142" i="48"/>
  <c r="BR142" i="48"/>
  <c r="BQ142" i="48"/>
  <c r="BP142" i="48"/>
  <c r="BO142" i="48"/>
  <c r="BN142" i="48"/>
  <c r="BK142" i="48"/>
  <c r="BJ142" i="48"/>
  <c r="BI142" i="48"/>
  <c r="BH142" i="48"/>
  <c r="BG142" i="48"/>
  <c r="BF142" i="48"/>
  <c r="BE142" i="48"/>
  <c r="BD142" i="48"/>
  <c r="BC142" i="48"/>
  <c r="BB142" i="48"/>
  <c r="BA142" i="48"/>
  <c r="AZ142" i="48"/>
  <c r="AY142" i="48"/>
  <c r="AX142" i="48"/>
  <c r="AW142" i="48"/>
  <c r="AV142" i="48"/>
  <c r="AU142" i="48"/>
  <c r="AT142" i="48"/>
  <c r="AS142" i="48"/>
  <c r="AR142" i="48"/>
  <c r="AQ142" i="48"/>
  <c r="AP142" i="48"/>
  <c r="AO142" i="48"/>
  <c r="AN142" i="48"/>
  <c r="AM142" i="48"/>
  <c r="DL142" i="48" s="1"/>
  <c r="AL142" i="48"/>
  <c r="AK142" i="48"/>
  <c r="AJ142" i="48"/>
  <c r="AI142" i="48"/>
  <c r="AH142" i="48"/>
  <c r="AG142" i="48"/>
  <c r="AF142" i="48"/>
  <c r="AE142" i="48"/>
  <c r="AD142" i="48"/>
  <c r="AC142" i="48"/>
  <c r="AB142" i="48"/>
  <c r="AA142" i="48"/>
  <c r="Z142" i="48"/>
  <c r="CR142" i="48" s="1"/>
  <c r="Y142" i="48"/>
  <c r="X142" i="48"/>
  <c r="W142" i="48"/>
  <c r="V142" i="48"/>
  <c r="U142" i="48"/>
  <c r="T142" i="48"/>
  <c r="S142" i="48"/>
  <c r="R142" i="48"/>
  <c r="Q142" i="48"/>
  <c r="P142" i="48"/>
  <c r="O142" i="48"/>
  <c r="N142" i="48"/>
  <c r="M142" i="48"/>
  <c r="L142" i="48"/>
  <c r="K142" i="48"/>
  <c r="J142" i="48"/>
  <c r="I142" i="48"/>
  <c r="F142" i="48"/>
  <c r="E142" i="48"/>
  <c r="D142" i="48"/>
  <c r="C142" i="48"/>
  <c r="B142" i="48"/>
  <c r="A142" i="48"/>
  <c r="DM142" i="48" s="1"/>
  <c r="BT141" i="48"/>
  <c r="BS141" i="48"/>
  <c r="BR141" i="48"/>
  <c r="BQ141" i="48"/>
  <c r="BP141" i="48"/>
  <c r="BO141" i="48"/>
  <c r="BN141" i="48"/>
  <c r="BL141" i="48"/>
  <c r="BK141" i="48"/>
  <c r="BJ141" i="48"/>
  <c r="BI141" i="48"/>
  <c r="BH141" i="48"/>
  <c r="BG141" i="48"/>
  <c r="BF141" i="48"/>
  <c r="BE141" i="48"/>
  <c r="BD141" i="48"/>
  <c r="BC141" i="48"/>
  <c r="BB141" i="48"/>
  <c r="BA141" i="48"/>
  <c r="AZ141" i="48"/>
  <c r="AY141" i="48"/>
  <c r="AX141" i="48"/>
  <c r="AW141" i="48"/>
  <c r="AV141" i="48"/>
  <c r="AU141" i="48"/>
  <c r="AT141" i="48"/>
  <c r="AS141" i="48"/>
  <c r="AR141" i="48"/>
  <c r="AQ141" i="48"/>
  <c r="AP141" i="48"/>
  <c r="AO141" i="48"/>
  <c r="AN141" i="48"/>
  <c r="AM141" i="48"/>
  <c r="DL141" i="48" s="1"/>
  <c r="AL141" i="48"/>
  <c r="AK141" i="48"/>
  <c r="AJ141" i="48"/>
  <c r="AI141" i="48"/>
  <c r="DB141" i="48" s="1"/>
  <c r="AH141" i="48"/>
  <c r="AG141" i="48"/>
  <c r="AF141" i="48"/>
  <c r="AE141" i="48"/>
  <c r="AD141" i="48"/>
  <c r="AC141" i="48"/>
  <c r="AB141" i="48"/>
  <c r="AA141" i="48"/>
  <c r="Z141" i="48"/>
  <c r="CR141" i="48" s="1"/>
  <c r="Y141" i="48"/>
  <c r="X141" i="48"/>
  <c r="W141" i="48"/>
  <c r="V141" i="48"/>
  <c r="U141" i="48"/>
  <c r="T141" i="48"/>
  <c r="S141" i="48"/>
  <c r="R141" i="48"/>
  <c r="Q141" i="48"/>
  <c r="P141" i="48"/>
  <c r="O141" i="48"/>
  <c r="N141" i="48"/>
  <c r="M141" i="48"/>
  <c r="L141" i="48"/>
  <c r="K141" i="48"/>
  <c r="J141" i="48"/>
  <c r="CL141" i="48" s="1"/>
  <c r="I141" i="48"/>
  <c r="F141" i="48"/>
  <c r="E141" i="48"/>
  <c r="D141" i="48"/>
  <c r="C141" i="48"/>
  <c r="B141" i="48"/>
  <c r="A141" i="48"/>
  <c r="DM141" i="48" s="1"/>
  <c r="BT140" i="48"/>
  <c r="BS140" i="48"/>
  <c r="BR140" i="48"/>
  <c r="BQ140" i="48"/>
  <c r="BP140" i="48"/>
  <c r="BO140" i="48"/>
  <c r="BN140" i="48"/>
  <c r="BL140" i="48"/>
  <c r="BK140" i="48"/>
  <c r="BJ140" i="48"/>
  <c r="BI140" i="48"/>
  <c r="BH140" i="48"/>
  <c r="BG140" i="48"/>
  <c r="BF140" i="48"/>
  <c r="BE140" i="48"/>
  <c r="BD140" i="48"/>
  <c r="BC140" i="48"/>
  <c r="BB140" i="48"/>
  <c r="BA140" i="48"/>
  <c r="AZ140" i="48"/>
  <c r="AY140" i="48"/>
  <c r="AX140" i="48"/>
  <c r="AW140" i="48"/>
  <c r="AV140" i="48"/>
  <c r="AU140" i="48"/>
  <c r="AT140" i="48"/>
  <c r="AS140" i="48"/>
  <c r="AR140" i="48"/>
  <c r="AQ140" i="48"/>
  <c r="AP140" i="48"/>
  <c r="AO140" i="48"/>
  <c r="AN140" i="48"/>
  <c r="AM140" i="48"/>
  <c r="AL140" i="48"/>
  <c r="AK140" i="48"/>
  <c r="AJ140" i="48"/>
  <c r="AI140" i="48"/>
  <c r="CZ140" i="48" s="1"/>
  <c r="AH140" i="48"/>
  <c r="AG140" i="48"/>
  <c r="AF140" i="48"/>
  <c r="AE140" i="48"/>
  <c r="AD140" i="48"/>
  <c r="AC140" i="48"/>
  <c r="AB140" i="48"/>
  <c r="AA140" i="48"/>
  <c r="Z140" i="48"/>
  <c r="CR140" i="48" s="1"/>
  <c r="Y140" i="48"/>
  <c r="X140" i="48"/>
  <c r="W140" i="48"/>
  <c r="V140" i="48"/>
  <c r="U140" i="48"/>
  <c r="T140" i="48"/>
  <c r="S140" i="48"/>
  <c r="R140" i="48"/>
  <c r="Q140" i="48"/>
  <c r="P140" i="48"/>
  <c r="O140" i="48"/>
  <c r="N140" i="48"/>
  <c r="M140" i="48"/>
  <c r="L140" i="48"/>
  <c r="K140" i="48"/>
  <c r="J140" i="48"/>
  <c r="DF140" i="48" s="1"/>
  <c r="I140" i="48"/>
  <c r="F140" i="48"/>
  <c r="E140" i="48"/>
  <c r="D140" i="48"/>
  <c r="C140" i="48"/>
  <c r="B140" i="48"/>
  <c r="A140" i="48"/>
  <c r="DM140" i="48" s="1"/>
  <c r="BT139" i="48"/>
  <c r="BS139" i="48"/>
  <c r="BR139" i="48"/>
  <c r="BQ139" i="48"/>
  <c r="BP139" i="48"/>
  <c r="BO139" i="48"/>
  <c r="BN139" i="48"/>
  <c r="BL139" i="48"/>
  <c r="BK139" i="48"/>
  <c r="BJ139" i="48"/>
  <c r="BI139" i="48"/>
  <c r="BH139" i="48"/>
  <c r="BG139" i="48"/>
  <c r="BF139" i="48"/>
  <c r="BE139" i="48"/>
  <c r="BD139" i="48"/>
  <c r="BC139" i="48"/>
  <c r="BB139" i="48"/>
  <c r="BA139" i="48"/>
  <c r="AZ139" i="48"/>
  <c r="AY139" i="48"/>
  <c r="AX139" i="48"/>
  <c r="AW139" i="48"/>
  <c r="AV139" i="48"/>
  <c r="AU139" i="48"/>
  <c r="AT139" i="48"/>
  <c r="AS139" i="48"/>
  <c r="AR139" i="48"/>
  <c r="AQ139" i="48"/>
  <c r="AP139" i="48"/>
  <c r="AO139" i="48"/>
  <c r="AN139" i="48"/>
  <c r="AM139" i="48"/>
  <c r="AL139" i="48"/>
  <c r="AK139" i="48"/>
  <c r="AJ139" i="48"/>
  <c r="AI139" i="48"/>
  <c r="CZ139" i="48" s="1"/>
  <c r="AH139" i="48"/>
  <c r="AG139" i="48"/>
  <c r="AF139" i="48"/>
  <c r="AE139" i="48"/>
  <c r="AD139" i="48"/>
  <c r="AC139" i="48"/>
  <c r="AB139" i="48"/>
  <c r="AA139" i="48"/>
  <c r="Z139" i="48"/>
  <c r="CR139" i="48" s="1"/>
  <c r="Y139" i="48"/>
  <c r="X139" i="48"/>
  <c r="W139" i="48"/>
  <c r="V139" i="48"/>
  <c r="U139" i="48"/>
  <c r="T139" i="48"/>
  <c r="S139" i="48"/>
  <c r="R139" i="48"/>
  <c r="Q139" i="48"/>
  <c r="P139" i="48"/>
  <c r="O139" i="48"/>
  <c r="N139" i="48"/>
  <c r="M139" i="48"/>
  <c r="L139" i="48"/>
  <c r="K139" i="48"/>
  <c r="J139" i="48"/>
  <c r="DF139" i="48" s="1"/>
  <c r="I139" i="48"/>
  <c r="F139" i="48"/>
  <c r="E139" i="48"/>
  <c r="D139" i="48"/>
  <c r="C139" i="48"/>
  <c r="B139" i="48"/>
  <c r="A139" i="48"/>
  <c r="DM139" i="48" s="1"/>
  <c r="BT138" i="48"/>
  <c r="BS138" i="48"/>
  <c r="BR138" i="48"/>
  <c r="BQ138" i="48"/>
  <c r="BP138" i="48"/>
  <c r="BO138" i="48"/>
  <c r="BN138" i="48"/>
  <c r="BL138" i="48"/>
  <c r="BK138" i="48"/>
  <c r="BJ138" i="48"/>
  <c r="BI138" i="48"/>
  <c r="BH138" i="48"/>
  <c r="BG138" i="48"/>
  <c r="BF138" i="48"/>
  <c r="BE138" i="48"/>
  <c r="BD138" i="48"/>
  <c r="BC138" i="48"/>
  <c r="BB138" i="48"/>
  <c r="BA138" i="48"/>
  <c r="AZ138" i="48"/>
  <c r="AY138" i="48"/>
  <c r="AX138" i="48"/>
  <c r="AW138" i="48"/>
  <c r="AV138" i="48"/>
  <c r="AU138" i="48"/>
  <c r="AT138" i="48"/>
  <c r="AS138" i="48"/>
  <c r="AR138" i="48"/>
  <c r="AQ138" i="48"/>
  <c r="AP138" i="48"/>
  <c r="AO138" i="48"/>
  <c r="AN138" i="48"/>
  <c r="AM138" i="48"/>
  <c r="AL138" i="48"/>
  <c r="AK138" i="48"/>
  <c r="AJ138" i="48"/>
  <c r="AI138" i="48"/>
  <c r="AH138" i="48"/>
  <c r="AG138" i="48"/>
  <c r="AF138" i="48"/>
  <c r="AE138" i="48"/>
  <c r="AD138" i="48"/>
  <c r="AC138" i="48"/>
  <c r="AB138" i="48"/>
  <c r="AA138" i="48"/>
  <c r="Z138" i="48"/>
  <c r="CR138" i="48" s="1"/>
  <c r="Y138" i="48"/>
  <c r="X138" i="48"/>
  <c r="W138" i="48"/>
  <c r="V138" i="48"/>
  <c r="U138" i="48"/>
  <c r="T138" i="48"/>
  <c r="S138" i="48"/>
  <c r="R138" i="48"/>
  <c r="Q138" i="48"/>
  <c r="P138" i="48"/>
  <c r="O138" i="48"/>
  <c r="N138" i="48"/>
  <c r="M138" i="48"/>
  <c r="L138" i="48"/>
  <c r="K138" i="48"/>
  <c r="J138" i="48"/>
  <c r="CL138" i="48" s="1"/>
  <c r="I138" i="48"/>
  <c r="F138" i="48"/>
  <c r="E138" i="48"/>
  <c r="D138" i="48"/>
  <c r="C138" i="48"/>
  <c r="B138" i="48"/>
  <c r="A138" i="48"/>
  <c r="DM138" i="48" s="1"/>
  <c r="BT137" i="48"/>
  <c r="BS137" i="48"/>
  <c r="BR137" i="48"/>
  <c r="BQ137" i="48"/>
  <c r="BP137" i="48"/>
  <c r="BO137" i="48"/>
  <c r="BN137" i="48"/>
  <c r="BL137" i="48"/>
  <c r="BK137" i="48"/>
  <c r="BJ137" i="48"/>
  <c r="BI137" i="48"/>
  <c r="BH137" i="48"/>
  <c r="BG137" i="48"/>
  <c r="BF137" i="48"/>
  <c r="BE137" i="48"/>
  <c r="BD137" i="48"/>
  <c r="BC137" i="48"/>
  <c r="BB137" i="48"/>
  <c r="BA137" i="48"/>
  <c r="AZ137" i="48"/>
  <c r="AY137" i="48"/>
  <c r="AX137" i="48"/>
  <c r="AW137" i="48"/>
  <c r="AV137" i="48"/>
  <c r="AU137" i="48"/>
  <c r="AT137" i="48"/>
  <c r="AS137" i="48"/>
  <c r="AR137" i="48"/>
  <c r="AQ137" i="48"/>
  <c r="AP137" i="48"/>
  <c r="AO137" i="48"/>
  <c r="AN137" i="48"/>
  <c r="AM137" i="48"/>
  <c r="AL137" i="48"/>
  <c r="AK137" i="48"/>
  <c r="AJ137" i="48"/>
  <c r="AI137" i="48"/>
  <c r="DB137" i="48" s="1"/>
  <c r="AH137" i="48"/>
  <c r="AG137" i="48"/>
  <c r="AF137" i="48"/>
  <c r="AE137" i="48"/>
  <c r="AD137" i="48"/>
  <c r="AC137" i="48"/>
  <c r="AB137" i="48"/>
  <c r="AA137" i="48"/>
  <c r="Z137" i="48"/>
  <c r="CR137" i="48" s="1"/>
  <c r="Y137" i="48"/>
  <c r="X137" i="48"/>
  <c r="W137" i="48"/>
  <c r="V137" i="48"/>
  <c r="U137" i="48"/>
  <c r="T137" i="48"/>
  <c r="S137" i="48"/>
  <c r="R137" i="48"/>
  <c r="Q137" i="48"/>
  <c r="P137" i="48"/>
  <c r="O137" i="48"/>
  <c r="N137" i="48"/>
  <c r="M137" i="48"/>
  <c r="L137" i="48"/>
  <c r="K137" i="48"/>
  <c r="J137" i="48"/>
  <c r="DF137" i="48" s="1"/>
  <c r="I137" i="48"/>
  <c r="F137" i="48"/>
  <c r="E137" i="48"/>
  <c r="D137" i="48"/>
  <c r="C137" i="48"/>
  <c r="B137" i="48"/>
  <c r="A137" i="48"/>
  <c r="DM137" i="48" s="1"/>
  <c r="BT136" i="48"/>
  <c r="BS136" i="48"/>
  <c r="BR136" i="48"/>
  <c r="BQ136" i="48"/>
  <c r="BP136" i="48"/>
  <c r="BO136" i="48"/>
  <c r="BN136" i="48"/>
  <c r="BL136" i="48"/>
  <c r="BK136" i="48"/>
  <c r="BJ136" i="48"/>
  <c r="BI136" i="48"/>
  <c r="BH136" i="48"/>
  <c r="BG136" i="48"/>
  <c r="BF136" i="48"/>
  <c r="BE136" i="48"/>
  <c r="BD136" i="48"/>
  <c r="BC136" i="48"/>
  <c r="BB136" i="48"/>
  <c r="BA136" i="48"/>
  <c r="AZ136" i="48"/>
  <c r="AY136" i="48"/>
  <c r="AX136" i="48"/>
  <c r="AW136" i="48"/>
  <c r="AV136" i="48"/>
  <c r="AU136" i="48"/>
  <c r="AT136" i="48"/>
  <c r="AS136" i="48"/>
  <c r="AR136" i="48"/>
  <c r="AQ136" i="48"/>
  <c r="AP136" i="48"/>
  <c r="AO136" i="48"/>
  <c r="AN136" i="48"/>
  <c r="AM136" i="48"/>
  <c r="DL136" i="48" s="1"/>
  <c r="AL136" i="48"/>
  <c r="AK136" i="48"/>
  <c r="AJ136" i="48"/>
  <c r="AI136" i="48"/>
  <c r="AH136" i="48"/>
  <c r="AG136" i="48"/>
  <c r="AF136" i="48"/>
  <c r="AE136" i="48"/>
  <c r="AD136" i="48"/>
  <c r="AC136" i="48"/>
  <c r="AB136" i="48"/>
  <c r="AA136" i="48"/>
  <c r="Z136" i="48"/>
  <c r="CR136" i="48" s="1"/>
  <c r="Y136" i="48"/>
  <c r="X136" i="48"/>
  <c r="W136" i="48"/>
  <c r="V136" i="48"/>
  <c r="U136" i="48"/>
  <c r="T136" i="48"/>
  <c r="S136" i="48"/>
  <c r="R136" i="48"/>
  <c r="Q136" i="48"/>
  <c r="P136" i="48"/>
  <c r="O136" i="48"/>
  <c r="N136" i="48"/>
  <c r="M136" i="48"/>
  <c r="L136" i="48"/>
  <c r="K136" i="48"/>
  <c r="J136" i="48"/>
  <c r="DF136" i="48" s="1"/>
  <c r="I136" i="48"/>
  <c r="F136" i="48"/>
  <c r="E136" i="48"/>
  <c r="D136" i="48"/>
  <c r="C136" i="48"/>
  <c r="B136" i="48"/>
  <c r="A136" i="48"/>
  <c r="DM136" i="48" s="1"/>
  <c r="BT135" i="48"/>
  <c r="BS135" i="48"/>
  <c r="BR135" i="48"/>
  <c r="BQ135" i="48"/>
  <c r="BP135" i="48"/>
  <c r="BO135" i="48"/>
  <c r="BN135" i="48"/>
  <c r="BL135" i="48"/>
  <c r="BK135" i="48"/>
  <c r="BJ135" i="48"/>
  <c r="BI135" i="48"/>
  <c r="BH135" i="48"/>
  <c r="BG135" i="48"/>
  <c r="BF135" i="48"/>
  <c r="BE135" i="48"/>
  <c r="BD135" i="48"/>
  <c r="BC135" i="48"/>
  <c r="BB135" i="48"/>
  <c r="BA135" i="48"/>
  <c r="AZ135" i="48"/>
  <c r="AY135" i="48"/>
  <c r="AX135" i="48"/>
  <c r="AW135" i="48"/>
  <c r="AV135" i="48"/>
  <c r="AU135" i="48"/>
  <c r="AT135" i="48"/>
  <c r="AS135" i="48"/>
  <c r="AR135" i="48"/>
  <c r="AQ135" i="48"/>
  <c r="AP135" i="48"/>
  <c r="AO135" i="48"/>
  <c r="AN135" i="48"/>
  <c r="AM135" i="48"/>
  <c r="DL135" i="48" s="1"/>
  <c r="AL135" i="48"/>
  <c r="AK135" i="48"/>
  <c r="AJ135" i="48"/>
  <c r="AI135" i="48"/>
  <c r="DB135" i="48" s="1"/>
  <c r="AH135" i="48"/>
  <c r="AG135" i="48"/>
  <c r="AF135" i="48"/>
  <c r="AE135" i="48"/>
  <c r="AD135" i="48"/>
  <c r="AC135" i="48"/>
  <c r="AB135" i="48"/>
  <c r="AA135" i="48"/>
  <c r="Z135" i="48"/>
  <c r="CR135" i="48" s="1"/>
  <c r="Y135" i="48"/>
  <c r="X135" i="48"/>
  <c r="W135" i="48"/>
  <c r="V135" i="48"/>
  <c r="U135" i="48"/>
  <c r="T135" i="48"/>
  <c r="S135" i="48"/>
  <c r="R135" i="48"/>
  <c r="Q135" i="48"/>
  <c r="P135" i="48"/>
  <c r="O135" i="48"/>
  <c r="N135" i="48"/>
  <c r="M135" i="48"/>
  <c r="L135" i="48"/>
  <c r="K135" i="48"/>
  <c r="J135" i="48"/>
  <c r="CL135" i="48" s="1"/>
  <c r="I135" i="48"/>
  <c r="F135" i="48"/>
  <c r="E135" i="48"/>
  <c r="D135" i="48"/>
  <c r="C135" i="48"/>
  <c r="B135" i="48"/>
  <c r="A135" i="48"/>
  <c r="DM135" i="48" s="1"/>
  <c r="BT134" i="48"/>
  <c r="BS134" i="48"/>
  <c r="BR134" i="48"/>
  <c r="BQ134" i="48"/>
  <c r="BP134" i="48"/>
  <c r="BO134" i="48"/>
  <c r="BN134" i="48"/>
  <c r="BL134" i="48"/>
  <c r="BK134" i="48"/>
  <c r="BJ134" i="48"/>
  <c r="BI134" i="48"/>
  <c r="BH134" i="48"/>
  <c r="BG134" i="48"/>
  <c r="BF134" i="48"/>
  <c r="BE134" i="48"/>
  <c r="BD134" i="48"/>
  <c r="BC134" i="48"/>
  <c r="BB134" i="48"/>
  <c r="BA134" i="48"/>
  <c r="AZ134" i="48"/>
  <c r="AY134" i="48"/>
  <c r="AX134" i="48"/>
  <c r="AW134" i="48"/>
  <c r="AV134" i="48"/>
  <c r="AU134" i="48"/>
  <c r="AT134" i="48"/>
  <c r="AS134" i="48"/>
  <c r="AR134" i="48"/>
  <c r="AQ134" i="48"/>
  <c r="AP134" i="48"/>
  <c r="AO134" i="48"/>
  <c r="AN134" i="48"/>
  <c r="AM134" i="48"/>
  <c r="DL134" i="48" s="1"/>
  <c r="AL134" i="48"/>
  <c r="AK134" i="48"/>
  <c r="AJ134" i="48"/>
  <c r="AI134" i="48"/>
  <c r="AH134" i="48"/>
  <c r="AG134" i="48"/>
  <c r="AF134" i="48"/>
  <c r="AE134" i="48"/>
  <c r="AD134" i="48"/>
  <c r="AC134" i="48"/>
  <c r="AB134" i="48"/>
  <c r="AA134" i="48"/>
  <c r="Z134" i="48"/>
  <c r="CR134" i="48" s="1"/>
  <c r="Y134" i="48"/>
  <c r="X134" i="48"/>
  <c r="W134" i="48"/>
  <c r="V134" i="48"/>
  <c r="U134" i="48"/>
  <c r="T134" i="48"/>
  <c r="S134" i="48"/>
  <c r="R134" i="48"/>
  <c r="Q134" i="48"/>
  <c r="P134" i="48"/>
  <c r="O134" i="48"/>
  <c r="N134" i="48"/>
  <c r="M134" i="48"/>
  <c r="L134" i="48"/>
  <c r="K134" i="48"/>
  <c r="J134" i="48"/>
  <c r="CL134" i="48" s="1"/>
  <c r="I134" i="48"/>
  <c r="F134" i="48"/>
  <c r="E134" i="48"/>
  <c r="D134" i="48"/>
  <c r="C134" i="48"/>
  <c r="B134" i="48"/>
  <c r="A134" i="48"/>
  <c r="DM134" i="48" s="1"/>
  <c r="BT133" i="48"/>
  <c r="BS133" i="48"/>
  <c r="BR133" i="48"/>
  <c r="BQ133" i="48"/>
  <c r="BP133" i="48"/>
  <c r="BO133" i="48"/>
  <c r="BN133" i="48"/>
  <c r="BL133" i="48"/>
  <c r="BK133" i="48"/>
  <c r="BJ133" i="48"/>
  <c r="BI133" i="48"/>
  <c r="BH133" i="48"/>
  <c r="BG133" i="48"/>
  <c r="BF133" i="48"/>
  <c r="BE133" i="48"/>
  <c r="BD133" i="48"/>
  <c r="BC133" i="48"/>
  <c r="BB133" i="48"/>
  <c r="BA133" i="48"/>
  <c r="AZ133" i="48"/>
  <c r="AY133" i="48"/>
  <c r="AX133" i="48"/>
  <c r="AW133" i="48"/>
  <c r="AV133" i="48"/>
  <c r="AU133" i="48"/>
  <c r="AT133" i="48"/>
  <c r="AS133" i="48"/>
  <c r="AR133" i="48"/>
  <c r="AQ133" i="48"/>
  <c r="AP133" i="48"/>
  <c r="AO133" i="48"/>
  <c r="AN133" i="48"/>
  <c r="AM133" i="48"/>
  <c r="DL133" i="48" s="1"/>
  <c r="AL133" i="48"/>
  <c r="AK133" i="48"/>
  <c r="AJ133" i="48"/>
  <c r="AI133" i="48"/>
  <c r="AH133" i="48"/>
  <c r="AG133" i="48"/>
  <c r="AF133" i="48"/>
  <c r="AE133" i="48"/>
  <c r="AD133" i="48"/>
  <c r="AC133" i="48"/>
  <c r="AB133" i="48"/>
  <c r="AA133" i="48"/>
  <c r="Z133" i="48"/>
  <c r="CR133" i="48" s="1"/>
  <c r="Y133" i="48"/>
  <c r="X133" i="48"/>
  <c r="W133" i="48"/>
  <c r="V133" i="48"/>
  <c r="U133" i="48"/>
  <c r="T133" i="48"/>
  <c r="S133" i="48"/>
  <c r="R133" i="48"/>
  <c r="Q133" i="48"/>
  <c r="P133" i="48"/>
  <c r="O133" i="48"/>
  <c r="N133" i="48"/>
  <c r="M133" i="48"/>
  <c r="L133" i="48"/>
  <c r="K133" i="48"/>
  <c r="J133" i="48"/>
  <c r="I133" i="48"/>
  <c r="F133" i="48"/>
  <c r="E133" i="48"/>
  <c r="D133" i="48"/>
  <c r="C133" i="48"/>
  <c r="B133" i="48"/>
  <c r="A133" i="48"/>
  <c r="DM133" i="48" s="1"/>
  <c r="BT132" i="48"/>
  <c r="BS132" i="48"/>
  <c r="BR132" i="48"/>
  <c r="BQ132" i="48"/>
  <c r="BP132" i="48"/>
  <c r="BO132" i="48"/>
  <c r="BN132" i="48"/>
  <c r="BL132" i="48"/>
  <c r="BK132" i="48"/>
  <c r="BJ132" i="48"/>
  <c r="BI132" i="48"/>
  <c r="BH132" i="48"/>
  <c r="BG132" i="48"/>
  <c r="BF132" i="48"/>
  <c r="BE132" i="48"/>
  <c r="BD132" i="48"/>
  <c r="BC132" i="48"/>
  <c r="BB132" i="48"/>
  <c r="BA132" i="48"/>
  <c r="AZ132" i="48"/>
  <c r="AY132" i="48"/>
  <c r="AX132" i="48"/>
  <c r="AW132" i="48"/>
  <c r="AV132" i="48"/>
  <c r="AU132" i="48"/>
  <c r="AT132" i="48"/>
  <c r="AS132" i="48"/>
  <c r="AR132" i="48"/>
  <c r="AQ132" i="48"/>
  <c r="AP132" i="48"/>
  <c r="AO132" i="48"/>
  <c r="AN132" i="48"/>
  <c r="AM132" i="48"/>
  <c r="AL132" i="48"/>
  <c r="AK132" i="48"/>
  <c r="AJ132" i="48"/>
  <c r="AI132" i="48"/>
  <c r="AH132" i="48"/>
  <c r="AG132" i="48"/>
  <c r="AF132" i="48"/>
  <c r="AE132" i="48"/>
  <c r="AD132" i="48"/>
  <c r="AC132" i="48"/>
  <c r="AB132" i="48"/>
  <c r="AA132" i="48"/>
  <c r="Z132" i="48"/>
  <c r="CR132" i="48" s="1"/>
  <c r="Y132" i="48"/>
  <c r="X132" i="48"/>
  <c r="W132" i="48"/>
  <c r="V132" i="48"/>
  <c r="U132" i="48"/>
  <c r="T132" i="48"/>
  <c r="S132" i="48"/>
  <c r="R132" i="48"/>
  <c r="Q132" i="48"/>
  <c r="P132" i="48"/>
  <c r="O132" i="48"/>
  <c r="N132" i="48"/>
  <c r="M132" i="48"/>
  <c r="L132" i="48"/>
  <c r="K132" i="48"/>
  <c r="J132" i="48"/>
  <c r="CL132" i="48" s="1"/>
  <c r="I132" i="48"/>
  <c r="F132" i="48"/>
  <c r="E132" i="48"/>
  <c r="D132" i="48"/>
  <c r="C132" i="48"/>
  <c r="B132" i="48"/>
  <c r="A132" i="48"/>
  <c r="DM132" i="48" s="1"/>
  <c r="BT131" i="48"/>
  <c r="BS131" i="48"/>
  <c r="BR131" i="48"/>
  <c r="BQ131" i="48"/>
  <c r="BP131" i="48"/>
  <c r="BO131" i="48"/>
  <c r="BN131" i="48"/>
  <c r="BL131" i="48"/>
  <c r="BK131" i="48"/>
  <c r="BJ131" i="48"/>
  <c r="BI131" i="48"/>
  <c r="BH131" i="48"/>
  <c r="BG131" i="48"/>
  <c r="BF131" i="48"/>
  <c r="BE131" i="48"/>
  <c r="BD131" i="48"/>
  <c r="BC131" i="48"/>
  <c r="BB131" i="48"/>
  <c r="BA131" i="48"/>
  <c r="AZ131" i="48"/>
  <c r="AY131" i="48"/>
  <c r="AX131" i="48"/>
  <c r="AW131" i="48"/>
  <c r="AV131" i="48"/>
  <c r="AU131" i="48"/>
  <c r="AT131" i="48"/>
  <c r="AS131" i="48"/>
  <c r="AR131" i="48"/>
  <c r="AQ131" i="48"/>
  <c r="AP131" i="48"/>
  <c r="AO131" i="48"/>
  <c r="AN131" i="48"/>
  <c r="AM131" i="48"/>
  <c r="AL131" i="48"/>
  <c r="AK131" i="48"/>
  <c r="AJ131" i="48"/>
  <c r="AI131" i="48"/>
  <c r="CZ131" i="48" s="1"/>
  <c r="AH131" i="48"/>
  <c r="AG131" i="48"/>
  <c r="AF131" i="48"/>
  <c r="AE131" i="48"/>
  <c r="AD131" i="48"/>
  <c r="AC131" i="48"/>
  <c r="AB131" i="48"/>
  <c r="AA131" i="48"/>
  <c r="Z131" i="48"/>
  <c r="CR131" i="48" s="1"/>
  <c r="Y131" i="48"/>
  <c r="X131" i="48"/>
  <c r="W131" i="48"/>
  <c r="V131" i="48"/>
  <c r="U131" i="48"/>
  <c r="T131" i="48"/>
  <c r="S131" i="48"/>
  <c r="R131" i="48"/>
  <c r="Q131" i="48"/>
  <c r="P131" i="48"/>
  <c r="O131" i="48"/>
  <c r="N131" i="48"/>
  <c r="M131" i="48"/>
  <c r="L131" i="48"/>
  <c r="K131" i="48"/>
  <c r="J131" i="48"/>
  <c r="I131" i="48"/>
  <c r="F131" i="48"/>
  <c r="E131" i="48"/>
  <c r="D131" i="48"/>
  <c r="C131" i="48"/>
  <c r="B131" i="48"/>
  <c r="A131" i="48"/>
  <c r="DM131" i="48" s="1"/>
  <c r="BT130" i="48"/>
  <c r="BS130" i="48"/>
  <c r="BR130" i="48"/>
  <c r="BQ130" i="48"/>
  <c r="BP130" i="48"/>
  <c r="BO130" i="48"/>
  <c r="BN130" i="48"/>
  <c r="BL130" i="48"/>
  <c r="BK130" i="48"/>
  <c r="BJ130" i="48"/>
  <c r="BI130" i="48"/>
  <c r="BH130" i="48"/>
  <c r="BG130" i="48"/>
  <c r="BF130" i="48"/>
  <c r="BE130" i="48"/>
  <c r="BD130" i="48"/>
  <c r="BC130" i="48"/>
  <c r="BB130" i="48"/>
  <c r="BA130" i="48"/>
  <c r="AZ130" i="48"/>
  <c r="AY130" i="48"/>
  <c r="AX130" i="48"/>
  <c r="AW130" i="48"/>
  <c r="AV130" i="48"/>
  <c r="AU130" i="48"/>
  <c r="AT130" i="48"/>
  <c r="AS130" i="48"/>
  <c r="AR130" i="48"/>
  <c r="AQ130" i="48"/>
  <c r="AP130" i="48"/>
  <c r="AO130" i="48"/>
  <c r="AN130" i="48"/>
  <c r="AM130" i="48"/>
  <c r="DL130" i="48" s="1"/>
  <c r="AL130" i="48"/>
  <c r="AK130" i="48"/>
  <c r="AJ130" i="48"/>
  <c r="AI130" i="48"/>
  <c r="AH130" i="48"/>
  <c r="AG130" i="48"/>
  <c r="AF130" i="48"/>
  <c r="AE130" i="48"/>
  <c r="AD130" i="48"/>
  <c r="AC130" i="48"/>
  <c r="AB130" i="48"/>
  <c r="AA130" i="48"/>
  <c r="Z130" i="48"/>
  <c r="CR130" i="48" s="1"/>
  <c r="Y130" i="48"/>
  <c r="X130" i="48"/>
  <c r="W130" i="48"/>
  <c r="V130" i="48"/>
  <c r="U130" i="48"/>
  <c r="T130" i="48"/>
  <c r="S130" i="48"/>
  <c r="R130" i="48"/>
  <c r="Q130" i="48"/>
  <c r="P130" i="48"/>
  <c r="O130" i="48"/>
  <c r="N130" i="48"/>
  <c r="M130" i="48"/>
  <c r="L130" i="48"/>
  <c r="K130" i="48"/>
  <c r="J130" i="48"/>
  <c r="DF130" i="48" s="1"/>
  <c r="I130" i="48"/>
  <c r="F130" i="48"/>
  <c r="E130" i="48"/>
  <c r="D130" i="48"/>
  <c r="C130" i="48"/>
  <c r="B130" i="48"/>
  <c r="A130" i="48"/>
  <c r="DM130" i="48" s="1"/>
  <c r="BT129" i="48"/>
  <c r="BS129" i="48"/>
  <c r="BR129" i="48"/>
  <c r="BQ129" i="48"/>
  <c r="BP129" i="48"/>
  <c r="BO129" i="48"/>
  <c r="BN129" i="48"/>
  <c r="BL129" i="48"/>
  <c r="BK129" i="48"/>
  <c r="BJ129" i="48"/>
  <c r="BI129" i="48"/>
  <c r="BH129" i="48"/>
  <c r="BG129" i="48"/>
  <c r="BF129" i="48"/>
  <c r="BE129" i="48"/>
  <c r="BD129" i="48"/>
  <c r="BC129" i="48"/>
  <c r="BB129" i="48"/>
  <c r="BA129" i="48"/>
  <c r="AZ129" i="48"/>
  <c r="AY129" i="48"/>
  <c r="AX129" i="48"/>
  <c r="AW129" i="48"/>
  <c r="AV129" i="48"/>
  <c r="AU129" i="48"/>
  <c r="AT129" i="48"/>
  <c r="AS129" i="48"/>
  <c r="AR129" i="48"/>
  <c r="AQ129" i="48"/>
  <c r="AP129" i="48"/>
  <c r="AO129" i="48"/>
  <c r="AN129" i="48"/>
  <c r="AM129" i="48"/>
  <c r="DL129" i="48" s="1"/>
  <c r="AL129" i="48"/>
  <c r="AK129" i="48"/>
  <c r="AJ129" i="48"/>
  <c r="AI129" i="48"/>
  <c r="DB129" i="48" s="1"/>
  <c r="AH129" i="48"/>
  <c r="AG129" i="48"/>
  <c r="AF129" i="48"/>
  <c r="AE129" i="48"/>
  <c r="AD129" i="48"/>
  <c r="AC129" i="48"/>
  <c r="AB129" i="48"/>
  <c r="AA129" i="48"/>
  <c r="Z129" i="48"/>
  <c r="CR129" i="48" s="1"/>
  <c r="Y129" i="48"/>
  <c r="X129" i="48"/>
  <c r="W129" i="48"/>
  <c r="V129" i="48"/>
  <c r="U129" i="48"/>
  <c r="T129" i="48"/>
  <c r="S129" i="48"/>
  <c r="R129" i="48"/>
  <c r="Q129" i="48"/>
  <c r="O129" i="48"/>
  <c r="N129" i="48"/>
  <c r="M129" i="48"/>
  <c r="L129" i="48"/>
  <c r="K129" i="48"/>
  <c r="J129" i="48"/>
  <c r="DF129" i="48" s="1"/>
  <c r="I129" i="48"/>
  <c r="F129" i="48"/>
  <c r="E129" i="48"/>
  <c r="D129" i="48"/>
  <c r="C129" i="48"/>
  <c r="B129" i="48"/>
  <c r="A129" i="48"/>
  <c r="DM129" i="48" s="1"/>
  <c r="BT128" i="48"/>
  <c r="BS128" i="48"/>
  <c r="BR128" i="48"/>
  <c r="BQ128" i="48"/>
  <c r="BP128" i="48"/>
  <c r="BO128" i="48"/>
  <c r="BN128" i="48"/>
  <c r="BL128" i="48"/>
  <c r="BK128" i="48"/>
  <c r="BJ128" i="48"/>
  <c r="BI128" i="48"/>
  <c r="BH128" i="48"/>
  <c r="BG128" i="48"/>
  <c r="BF128" i="48"/>
  <c r="BE128" i="48"/>
  <c r="BD128" i="48"/>
  <c r="BC128" i="48"/>
  <c r="BB128" i="48"/>
  <c r="BA128" i="48"/>
  <c r="AZ128" i="48"/>
  <c r="AY128" i="48"/>
  <c r="AX128" i="48"/>
  <c r="AW128" i="48"/>
  <c r="AV128" i="48"/>
  <c r="AU128" i="48"/>
  <c r="AT128" i="48"/>
  <c r="AS128" i="48"/>
  <c r="AR128" i="48"/>
  <c r="AQ128" i="48"/>
  <c r="AP128" i="48"/>
  <c r="AO128" i="48"/>
  <c r="AN128" i="48"/>
  <c r="AM128" i="48"/>
  <c r="AL128" i="48"/>
  <c r="AK128" i="48"/>
  <c r="AJ128" i="48"/>
  <c r="AI128" i="48"/>
  <c r="DB128" i="48" s="1"/>
  <c r="AH128" i="48"/>
  <c r="AG128" i="48"/>
  <c r="AF128" i="48"/>
  <c r="AE128" i="48"/>
  <c r="AD128" i="48"/>
  <c r="AC128" i="48"/>
  <c r="AB128" i="48"/>
  <c r="AA128" i="48"/>
  <c r="Z128" i="48"/>
  <c r="CR128" i="48" s="1"/>
  <c r="Y128" i="48"/>
  <c r="X128" i="48"/>
  <c r="W128" i="48"/>
  <c r="V128" i="48"/>
  <c r="U128" i="48"/>
  <c r="T128" i="48"/>
  <c r="S128" i="48"/>
  <c r="R128" i="48"/>
  <c r="Q128" i="48"/>
  <c r="P128" i="48"/>
  <c r="O128" i="48"/>
  <c r="N128" i="48"/>
  <c r="M128" i="48"/>
  <c r="L128" i="48"/>
  <c r="K128" i="48"/>
  <c r="J128" i="48"/>
  <c r="CL128" i="48" s="1"/>
  <c r="I128" i="48"/>
  <c r="F128" i="48"/>
  <c r="E128" i="48"/>
  <c r="D128" i="48"/>
  <c r="C128" i="48"/>
  <c r="B128" i="48"/>
  <c r="A128" i="48"/>
  <c r="DM128" i="48" s="1"/>
  <c r="BT127" i="48"/>
  <c r="BS127" i="48"/>
  <c r="BR127" i="48"/>
  <c r="BQ127" i="48"/>
  <c r="BP127" i="48"/>
  <c r="BO127" i="48"/>
  <c r="BN127" i="48"/>
  <c r="BL127" i="48"/>
  <c r="BK127" i="48"/>
  <c r="BJ127" i="48"/>
  <c r="BI127" i="48"/>
  <c r="BH127" i="48"/>
  <c r="BG127" i="48"/>
  <c r="BF127" i="48"/>
  <c r="BE127" i="48"/>
  <c r="BD127" i="48"/>
  <c r="BC127" i="48"/>
  <c r="BB127" i="48"/>
  <c r="BA127" i="48"/>
  <c r="AZ127" i="48"/>
  <c r="AY127" i="48"/>
  <c r="AX127" i="48"/>
  <c r="AW127" i="48"/>
  <c r="AV127" i="48"/>
  <c r="AU127" i="48"/>
  <c r="AT127" i="48"/>
  <c r="AS127" i="48"/>
  <c r="AR127" i="48"/>
  <c r="AQ127" i="48"/>
  <c r="AP127" i="48"/>
  <c r="AO127" i="48"/>
  <c r="AN127" i="48"/>
  <c r="AM127" i="48"/>
  <c r="DL127" i="48" s="1"/>
  <c r="AL127" i="48"/>
  <c r="AK127" i="48"/>
  <c r="AJ127" i="48"/>
  <c r="AI127" i="48"/>
  <c r="AH127" i="48"/>
  <c r="AG127" i="48"/>
  <c r="AF127" i="48"/>
  <c r="AE127" i="48"/>
  <c r="AD127" i="48"/>
  <c r="AC127" i="48"/>
  <c r="AB127" i="48"/>
  <c r="AA127" i="48"/>
  <c r="Z127" i="48"/>
  <c r="CR127" i="48" s="1"/>
  <c r="Y127" i="48"/>
  <c r="CQ127" i="48" s="1"/>
  <c r="X127" i="48"/>
  <c r="W127" i="48"/>
  <c r="V127" i="48"/>
  <c r="U127" i="48"/>
  <c r="T127" i="48"/>
  <c r="S127" i="48"/>
  <c r="R127" i="48"/>
  <c r="Q127" i="48"/>
  <c r="P127" i="48"/>
  <c r="O127" i="48"/>
  <c r="N127" i="48"/>
  <c r="M127" i="48"/>
  <c r="L127" i="48"/>
  <c r="K127" i="48"/>
  <c r="J127" i="48"/>
  <c r="CL127" i="48" s="1"/>
  <c r="I127" i="48"/>
  <c r="F127" i="48"/>
  <c r="E127" i="48"/>
  <c r="D127" i="48"/>
  <c r="C127" i="48"/>
  <c r="B127" i="48"/>
  <c r="A127" i="48"/>
  <c r="DM127" i="48" s="1"/>
  <c r="BT126" i="48"/>
  <c r="BS126" i="48"/>
  <c r="BR126" i="48"/>
  <c r="BQ126" i="48"/>
  <c r="BP126" i="48"/>
  <c r="BO126" i="48"/>
  <c r="BN126" i="48"/>
  <c r="BL126" i="48"/>
  <c r="BK126" i="48"/>
  <c r="BJ126" i="48"/>
  <c r="BI126" i="48"/>
  <c r="BH126" i="48"/>
  <c r="BG126" i="48"/>
  <c r="BF126" i="48"/>
  <c r="BE126" i="48"/>
  <c r="BD126" i="48"/>
  <c r="BC126" i="48"/>
  <c r="BB126" i="48"/>
  <c r="BA126" i="48"/>
  <c r="AZ126" i="48"/>
  <c r="AY126" i="48"/>
  <c r="AX126" i="48"/>
  <c r="AW126" i="48"/>
  <c r="AV126" i="48"/>
  <c r="AU126" i="48"/>
  <c r="AT126" i="48"/>
  <c r="AS126" i="48"/>
  <c r="AR126" i="48"/>
  <c r="AQ126" i="48"/>
  <c r="AP126" i="48"/>
  <c r="AO126" i="48"/>
  <c r="AN126" i="48"/>
  <c r="AM126" i="48"/>
  <c r="DL126" i="48" s="1"/>
  <c r="AL126" i="48"/>
  <c r="AK126" i="48"/>
  <c r="AJ126" i="48"/>
  <c r="AI126" i="48"/>
  <c r="DB126" i="48" s="1"/>
  <c r="AH126" i="48"/>
  <c r="AG126" i="48"/>
  <c r="AF126" i="48"/>
  <c r="AE126" i="48"/>
  <c r="AD126" i="48"/>
  <c r="AC126" i="48"/>
  <c r="AB126" i="48"/>
  <c r="AA126" i="48"/>
  <c r="Z126" i="48"/>
  <c r="CR126" i="48" s="1"/>
  <c r="Y126" i="48"/>
  <c r="CQ126" i="48" s="1"/>
  <c r="X126" i="48"/>
  <c r="W126" i="48"/>
  <c r="V126" i="48"/>
  <c r="U126" i="48"/>
  <c r="T126" i="48"/>
  <c r="S126" i="48"/>
  <c r="R126" i="48"/>
  <c r="Q126" i="48"/>
  <c r="P126" i="48"/>
  <c r="O126" i="48"/>
  <c r="N126" i="48"/>
  <c r="M126" i="48"/>
  <c r="L126" i="48"/>
  <c r="K126" i="48"/>
  <c r="J126" i="48"/>
  <c r="CL126" i="48" s="1"/>
  <c r="I126" i="48"/>
  <c r="F126" i="48"/>
  <c r="E126" i="48"/>
  <c r="D126" i="48"/>
  <c r="C126" i="48"/>
  <c r="B126" i="48"/>
  <c r="A126" i="48"/>
  <c r="DM126" i="48" s="1"/>
  <c r="BT125" i="48"/>
  <c r="BS125" i="48"/>
  <c r="BR125" i="48"/>
  <c r="BQ125" i="48"/>
  <c r="BP125" i="48"/>
  <c r="BO125" i="48"/>
  <c r="BN125" i="48"/>
  <c r="BL125" i="48"/>
  <c r="BK125" i="48"/>
  <c r="BJ125" i="48"/>
  <c r="BI125" i="48"/>
  <c r="BH125" i="48"/>
  <c r="BG125" i="48"/>
  <c r="BF125" i="48"/>
  <c r="BE125" i="48"/>
  <c r="BD125" i="48"/>
  <c r="BC125" i="48"/>
  <c r="BB125" i="48"/>
  <c r="BA125" i="48"/>
  <c r="AZ125" i="48"/>
  <c r="AY125" i="48"/>
  <c r="AX125" i="48"/>
  <c r="AW125" i="48"/>
  <c r="AV125" i="48"/>
  <c r="AU125" i="48"/>
  <c r="AT125" i="48"/>
  <c r="AS125" i="48"/>
  <c r="AR125" i="48"/>
  <c r="AQ125" i="48"/>
  <c r="AP125" i="48"/>
  <c r="AO125" i="48"/>
  <c r="AN125" i="48"/>
  <c r="AM125" i="48"/>
  <c r="DL125" i="48" s="1"/>
  <c r="AL125" i="48"/>
  <c r="AK125" i="48"/>
  <c r="AJ125" i="48"/>
  <c r="AI125" i="48"/>
  <c r="AH125" i="48"/>
  <c r="AG125" i="48"/>
  <c r="AF125" i="48"/>
  <c r="AE125" i="48"/>
  <c r="AD125" i="48"/>
  <c r="AC125" i="48"/>
  <c r="AB125" i="48"/>
  <c r="AA125" i="48"/>
  <c r="Z125" i="48"/>
  <c r="CR125" i="48" s="1"/>
  <c r="Y125" i="48"/>
  <c r="CQ125" i="48" s="1"/>
  <c r="X125" i="48"/>
  <c r="W125" i="48"/>
  <c r="V125" i="48"/>
  <c r="U125" i="48"/>
  <c r="T125" i="48"/>
  <c r="S125" i="48"/>
  <c r="R125" i="48"/>
  <c r="Q125" i="48"/>
  <c r="P125" i="48"/>
  <c r="O125" i="48"/>
  <c r="N125" i="48"/>
  <c r="M125" i="48"/>
  <c r="L125" i="48"/>
  <c r="K125" i="48"/>
  <c r="J125" i="48"/>
  <c r="I125" i="48"/>
  <c r="F125" i="48"/>
  <c r="E125" i="48"/>
  <c r="D125" i="48"/>
  <c r="C125" i="48"/>
  <c r="B125" i="48"/>
  <c r="A125" i="48"/>
  <c r="DM125" i="48" s="1"/>
  <c r="BT124" i="48"/>
  <c r="BS124" i="48"/>
  <c r="BR124" i="48"/>
  <c r="BQ124" i="48"/>
  <c r="BP124" i="48"/>
  <c r="BO124" i="48"/>
  <c r="BN124" i="48"/>
  <c r="BL124" i="48"/>
  <c r="BK124" i="48"/>
  <c r="BJ124" i="48"/>
  <c r="BI124" i="48"/>
  <c r="BH124" i="48"/>
  <c r="BG124" i="48"/>
  <c r="BF124" i="48"/>
  <c r="BE124" i="48"/>
  <c r="BD124" i="48"/>
  <c r="BC124" i="48"/>
  <c r="BB124" i="48"/>
  <c r="BA124" i="48"/>
  <c r="AZ124" i="48"/>
  <c r="AY124" i="48"/>
  <c r="AX124" i="48"/>
  <c r="AW124" i="48"/>
  <c r="AV124" i="48"/>
  <c r="AU124" i="48"/>
  <c r="AT124" i="48"/>
  <c r="AS124" i="48"/>
  <c r="AR124" i="48"/>
  <c r="AQ124" i="48"/>
  <c r="AP124" i="48"/>
  <c r="AO124" i="48"/>
  <c r="AN124" i="48"/>
  <c r="AM124" i="48"/>
  <c r="AL124" i="48"/>
  <c r="AK124" i="48"/>
  <c r="AJ124" i="48"/>
  <c r="AI124" i="48"/>
  <c r="AH124" i="48"/>
  <c r="AG124" i="48"/>
  <c r="AF124" i="48"/>
  <c r="AE124" i="48"/>
  <c r="AD124" i="48"/>
  <c r="AC124" i="48"/>
  <c r="AB124" i="48"/>
  <c r="AA124" i="48"/>
  <c r="Z124" i="48"/>
  <c r="CR124" i="48" s="1"/>
  <c r="Y124" i="48"/>
  <c r="CQ124" i="48" s="1"/>
  <c r="X124" i="48"/>
  <c r="W124" i="48"/>
  <c r="V124" i="48"/>
  <c r="U124" i="48"/>
  <c r="T124" i="48"/>
  <c r="S124" i="48"/>
  <c r="R124" i="48"/>
  <c r="Q124" i="48"/>
  <c r="P124" i="48"/>
  <c r="O124" i="48"/>
  <c r="N124" i="48"/>
  <c r="M124" i="48"/>
  <c r="L124" i="48"/>
  <c r="K124" i="48"/>
  <c r="J124" i="48"/>
  <c r="I124" i="48"/>
  <c r="F124" i="48"/>
  <c r="E124" i="48"/>
  <c r="D124" i="48"/>
  <c r="C124" i="48"/>
  <c r="B124" i="48"/>
  <c r="A124" i="48"/>
  <c r="DM124" i="48" s="1"/>
  <c r="BT123" i="48"/>
  <c r="BS123" i="48"/>
  <c r="BR123" i="48"/>
  <c r="BQ123" i="48"/>
  <c r="BP123" i="48"/>
  <c r="BO123" i="48"/>
  <c r="BN123" i="48"/>
  <c r="BL123" i="48"/>
  <c r="BK123" i="48"/>
  <c r="BJ123" i="48"/>
  <c r="BI123" i="48"/>
  <c r="BH123" i="48"/>
  <c r="BG123" i="48"/>
  <c r="BF123" i="48"/>
  <c r="BE123" i="48"/>
  <c r="BD123" i="48"/>
  <c r="BC123" i="48"/>
  <c r="BB123" i="48"/>
  <c r="BA123" i="48"/>
  <c r="AZ123" i="48"/>
  <c r="AY123" i="48"/>
  <c r="AX123" i="48"/>
  <c r="AW123" i="48"/>
  <c r="AV123" i="48"/>
  <c r="AU123" i="48"/>
  <c r="AT123" i="48"/>
  <c r="AS123" i="48"/>
  <c r="AR123" i="48"/>
  <c r="AQ123" i="48"/>
  <c r="AP123" i="48"/>
  <c r="AO123" i="48"/>
  <c r="AN123" i="48"/>
  <c r="AM123" i="48"/>
  <c r="DL123" i="48" s="1"/>
  <c r="AL123" i="48"/>
  <c r="AK123" i="48"/>
  <c r="AJ123" i="48"/>
  <c r="AI123" i="48"/>
  <c r="AH123" i="48"/>
  <c r="AG123" i="48"/>
  <c r="AF123" i="48"/>
  <c r="AE123" i="48"/>
  <c r="AD123" i="48"/>
  <c r="AC123" i="48"/>
  <c r="AB123" i="48"/>
  <c r="AA123" i="48"/>
  <c r="Z123" i="48"/>
  <c r="CR123" i="48" s="1"/>
  <c r="Y123" i="48"/>
  <c r="X123" i="48"/>
  <c r="W123" i="48"/>
  <c r="V123" i="48"/>
  <c r="U123" i="48"/>
  <c r="T123" i="48"/>
  <c r="S123" i="48"/>
  <c r="R123" i="48"/>
  <c r="Q123" i="48"/>
  <c r="P123" i="48"/>
  <c r="O123" i="48"/>
  <c r="N123" i="48"/>
  <c r="M123" i="48"/>
  <c r="L123" i="48"/>
  <c r="K123" i="48"/>
  <c r="J123" i="48"/>
  <c r="I123" i="48"/>
  <c r="F123" i="48"/>
  <c r="E123" i="48"/>
  <c r="D123" i="48"/>
  <c r="C123" i="48"/>
  <c r="B123" i="48"/>
  <c r="A123" i="48"/>
  <c r="DM123" i="48" s="1"/>
  <c r="BT122" i="48"/>
  <c r="BS122" i="48"/>
  <c r="BR122" i="48"/>
  <c r="BQ122" i="48"/>
  <c r="BP122" i="48"/>
  <c r="BO122" i="48"/>
  <c r="BN122" i="48"/>
  <c r="BL122" i="48"/>
  <c r="BK122" i="48"/>
  <c r="BJ122" i="48"/>
  <c r="BI122" i="48"/>
  <c r="BH122" i="48"/>
  <c r="BG122" i="48"/>
  <c r="BF122" i="48"/>
  <c r="BE122" i="48"/>
  <c r="BD122" i="48"/>
  <c r="BC122" i="48"/>
  <c r="BB122" i="48"/>
  <c r="BA122" i="48"/>
  <c r="AZ122" i="48"/>
  <c r="AY122" i="48"/>
  <c r="AX122" i="48"/>
  <c r="AW122" i="48"/>
  <c r="AV122" i="48"/>
  <c r="AU122" i="48"/>
  <c r="AT122" i="48"/>
  <c r="AS122" i="48"/>
  <c r="AR122" i="48"/>
  <c r="AQ122" i="48"/>
  <c r="AP122" i="48"/>
  <c r="AO122" i="48"/>
  <c r="AN122" i="48"/>
  <c r="AM122" i="48"/>
  <c r="DL122" i="48" s="1"/>
  <c r="AL122" i="48"/>
  <c r="AK122" i="48"/>
  <c r="AJ122" i="48"/>
  <c r="AI122" i="48"/>
  <c r="DB122" i="48" s="1"/>
  <c r="AH122" i="48"/>
  <c r="AG122" i="48"/>
  <c r="AF122" i="48"/>
  <c r="AE122" i="48"/>
  <c r="AD122" i="48"/>
  <c r="AC122" i="48"/>
  <c r="AB122" i="48"/>
  <c r="AA122" i="48"/>
  <c r="Z122" i="48"/>
  <c r="CR122" i="48" s="1"/>
  <c r="Y122" i="48"/>
  <c r="X122" i="48"/>
  <c r="W122" i="48"/>
  <c r="V122" i="48"/>
  <c r="U122" i="48"/>
  <c r="T122" i="48"/>
  <c r="S122" i="48"/>
  <c r="R122" i="48"/>
  <c r="Q122" i="48"/>
  <c r="P122" i="48"/>
  <c r="O122" i="48"/>
  <c r="N122" i="48"/>
  <c r="M122" i="48"/>
  <c r="L122" i="48"/>
  <c r="K122" i="48"/>
  <c r="J122" i="48"/>
  <c r="DF122" i="48" s="1"/>
  <c r="I122" i="48"/>
  <c r="F122" i="48"/>
  <c r="E122" i="48"/>
  <c r="D122" i="48"/>
  <c r="C122" i="48"/>
  <c r="B122" i="48"/>
  <c r="A122" i="48"/>
  <c r="DM122" i="48" s="1"/>
  <c r="BT121" i="48"/>
  <c r="BS121" i="48"/>
  <c r="BR121" i="48"/>
  <c r="BQ121" i="48"/>
  <c r="BP121" i="48"/>
  <c r="BO121" i="48"/>
  <c r="BN121" i="48"/>
  <c r="BL121" i="48"/>
  <c r="BK121" i="48"/>
  <c r="BJ121" i="48"/>
  <c r="BI121" i="48"/>
  <c r="BH121" i="48"/>
  <c r="BG121" i="48"/>
  <c r="BF121" i="48"/>
  <c r="BE121" i="48"/>
  <c r="BD121" i="48"/>
  <c r="BC121" i="48"/>
  <c r="BB121" i="48"/>
  <c r="BA121" i="48"/>
  <c r="AZ121" i="48"/>
  <c r="AY121" i="48"/>
  <c r="AX121" i="48"/>
  <c r="AW121" i="48"/>
  <c r="AV121" i="48"/>
  <c r="AU121" i="48"/>
  <c r="AT121" i="48"/>
  <c r="AS121" i="48"/>
  <c r="AR121" i="48"/>
  <c r="AQ121" i="48"/>
  <c r="AP121" i="48"/>
  <c r="AO121" i="48"/>
  <c r="AN121" i="48"/>
  <c r="AM121" i="48"/>
  <c r="AL121" i="48"/>
  <c r="AK121" i="48"/>
  <c r="AJ121" i="48"/>
  <c r="AI121" i="48"/>
  <c r="DB121" i="48" s="1"/>
  <c r="AH121" i="48"/>
  <c r="AG121" i="48"/>
  <c r="AF121" i="48"/>
  <c r="AE121" i="48"/>
  <c r="AD121" i="48"/>
  <c r="AC121" i="48"/>
  <c r="AB121" i="48"/>
  <c r="AA121" i="48"/>
  <c r="Z121" i="48"/>
  <c r="CR121" i="48" s="1"/>
  <c r="Y121" i="48"/>
  <c r="X121" i="48"/>
  <c r="W121" i="48"/>
  <c r="V121" i="48"/>
  <c r="U121" i="48"/>
  <c r="T121" i="48"/>
  <c r="S121" i="48"/>
  <c r="R121" i="48"/>
  <c r="Q121" i="48"/>
  <c r="P121" i="48"/>
  <c r="O121" i="48"/>
  <c r="N121" i="48"/>
  <c r="M121" i="48"/>
  <c r="L121" i="48"/>
  <c r="K121" i="48"/>
  <c r="J121" i="48"/>
  <c r="I121" i="48"/>
  <c r="F121" i="48"/>
  <c r="E121" i="48"/>
  <c r="D121" i="48"/>
  <c r="C121" i="48"/>
  <c r="B121" i="48"/>
  <c r="A121" i="48"/>
  <c r="DM121" i="48" s="1"/>
  <c r="BT120" i="48"/>
  <c r="BS120" i="48"/>
  <c r="BR120" i="48"/>
  <c r="BQ120" i="48"/>
  <c r="BP120" i="48"/>
  <c r="BO120" i="48"/>
  <c r="BN120" i="48"/>
  <c r="BL120" i="48"/>
  <c r="BK120" i="48"/>
  <c r="BJ120" i="48"/>
  <c r="BI120" i="48"/>
  <c r="BH120" i="48"/>
  <c r="BG120" i="48"/>
  <c r="BF120" i="48"/>
  <c r="BE120" i="48"/>
  <c r="BD120" i="48"/>
  <c r="BC120" i="48"/>
  <c r="BB120" i="48"/>
  <c r="BA120" i="48"/>
  <c r="AZ120" i="48"/>
  <c r="AY120" i="48"/>
  <c r="AX120" i="48"/>
  <c r="AW120" i="48"/>
  <c r="AV120" i="48"/>
  <c r="AU120" i="48"/>
  <c r="AT120" i="48"/>
  <c r="AS120" i="48"/>
  <c r="AR120" i="48"/>
  <c r="AQ120" i="48"/>
  <c r="AP120" i="48"/>
  <c r="AO120" i="48"/>
  <c r="AN120" i="48"/>
  <c r="AM120" i="48"/>
  <c r="DL120" i="48" s="1"/>
  <c r="AL120" i="48"/>
  <c r="AK120" i="48"/>
  <c r="AJ120" i="48"/>
  <c r="AI120" i="48"/>
  <c r="CZ120" i="48" s="1"/>
  <c r="EI120" i="48" s="1"/>
  <c r="AH120" i="48"/>
  <c r="AG120" i="48"/>
  <c r="AF120" i="48"/>
  <c r="AE120" i="48"/>
  <c r="AD120" i="48"/>
  <c r="AC120" i="48"/>
  <c r="AB120" i="48"/>
  <c r="AA120" i="48"/>
  <c r="Z120" i="48"/>
  <c r="CR120" i="48" s="1"/>
  <c r="Y120" i="48"/>
  <c r="X120" i="48"/>
  <c r="W120" i="48"/>
  <c r="V120" i="48"/>
  <c r="U120" i="48"/>
  <c r="T120" i="48"/>
  <c r="S120" i="48"/>
  <c r="R120" i="48"/>
  <c r="Q120" i="48"/>
  <c r="P120" i="48"/>
  <c r="O120" i="48"/>
  <c r="N120" i="48"/>
  <c r="M120" i="48"/>
  <c r="L120" i="48"/>
  <c r="K120" i="48"/>
  <c r="J120" i="48"/>
  <c r="I120" i="48"/>
  <c r="F120" i="48"/>
  <c r="E120" i="48"/>
  <c r="D120" i="48"/>
  <c r="C120" i="48"/>
  <c r="B120" i="48"/>
  <c r="A120" i="48"/>
  <c r="DM120" i="48" s="1"/>
  <c r="BT119" i="48"/>
  <c r="BS119" i="48"/>
  <c r="BR119" i="48"/>
  <c r="BQ119" i="48"/>
  <c r="BP119" i="48"/>
  <c r="BO119" i="48"/>
  <c r="BN119" i="48"/>
  <c r="BL119" i="48"/>
  <c r="BK119" i="48"/>
  <c r="BJ119" i="48"/>
  <c r="BI119" i="48"/>
  <c r="BH119" i="48"/>
  <c r="BG119" i="48"/>
  <c r="BF119" i="48"/>
  <c r="BE119" i="48"/>
  <c r="BD119" i="48"/>
  <c r="BC119" i="48"/>
  <c r="BB119" i="48"/>
  <c r="BA119" i="48"/>
  <c r="AZ119" i="48"/>
  <c r="AY119" i="48"/>
  <c r="AX119" i="48"/>
  <c r="AW119" i="48"/>
  <c r="AV119" i="48"/>
  <c r="AU119" i="48"/>
  <c r="AT119" i="48"/>
  <c r="AS119" i="48"/>
  <c r="AR119" i="48"/>
  <c r="AQ119" i="48"/>
  <c r="AP119" i="48"/>
  <c r="AO119" i="48"/>
  <c r="AN119" i="48"/>
  <c r="AM119" i="48"/>
  <c r="DL119" i="48" s="1"/>
  <c r="AL119" i="48"/>
  <c r="AK119" i="48"/>
  <c r="AJ119" i="48"/>
  <c r="AI119" i="48"/>
  <c r="AH119" i="48"/>
  <c r="AG119" i="48"/>
  <c r="AF119" i="48"/>
  <c r="AE119" i="48"/>
  <c r="AD119" i="48"/>
  <c r="AC119" i="48"/>
  <c r="AB119" i="48"/>
  <c r="AA119" i="48"/>
  <c r="Z119" i="48"/>
  <c r="CR119" i="48" s="1"/>
  <c r="Y119" i="48"/>
  <c r="X119" i="48"/>
  <c r="W119" i="48"/>
  <c r="V119" i="48"/>
  <c r="U119" i="48"/>
  <c r="T119" i="48"/>
  <c r="S119" i="48"/>
  <c r="R119" i="48"/>
  <c r="Q119" i="48"/>
  <c r="P119" i="48"/>
  <c r="O119" i="48"/>
  <c r="N119" i="48"/>
  <c r="M119" i="48"/>
  <c r="L119" i="48"/>
  <c r="K119" i="48"/>
  <c r="J119" i="48"/>
  <c r="DF119" i="48" s="1"/>
  <c r="I119" i="48"/>
  <c r="F119" i="48"/>
  <c r="E119" i="48"/>
  <c r="D119" i="48"/>
  <c r="C119" i="48"/>
  <c r="B119" i="48"/>
  <c r="A119" i="48"/>
  <c r="DM119" i="48" s="1"/>
  <c r="BT118" i="48"/>
  <c r="BS118" i="48"/>
  <c r="BR118" i="48"/>
  <c r="BQ118" i="48"/>
  <c r="BP118" i="48"/>
  <c r="BO118" i="48"/>
  <c r="BN118" i="48"/>
  <c r="BL118" i="48"/>
  <c r="BK118" i="48"/>
  <c r="BJ118" i="48"/>
  <c r="BI118" i="48"/>
  <c r="BH118" i="48"/>
  <c r="BG118" i="48"/>
  <c r="BF118" i="48"/>
  <c r="BE118" i="48"/>
  <c r="BD118" i="48"/>
  <c r="BC118" i="48"/>
  <c r="BB118" i="48"/>
  <c r="BA118" i="48"/>
  <c r="AZ118" i="48"/>
  <c r="AY118" i="48"/>
  <c r="AX118" i="48"/>
  <c r="AW118" i="48"/>
  <c r="AV118" i="48"/>
  <c r="AU118" i="48"/>
  <c r="AT118" i="48"/>
  <c r="AS118" i="48"/>
  <c r="AR118" i="48"/>
  <c r="AQ118" i="48"/>
  <c r="AP118" i="48"/>
  <c r="AO118" i="48"/>
  <c r="AN118" i="48"/>
  <c r="AM118" i="48"/>
  <c r="DL118" i="48" s="1"/>
  <c r="AL118" i="48"/>
  <c r="AK118" i="48"/>
  <c r="AJ118" i="48"/>
  <c r="AI118" i="48"/>
  <c r="DB118" i="48" s="1"/>
  <c r="AH118" i="48"/>
  <c r="AG118" i="48"/>
  <c r="AF118" i="48"/>
  <c r="AE118" i="48"/>
  <c r="AD118" i="48"/>
  <c r="AC118" i="48"/>
  <c r="AB118" i="48"/>
  <c r="AA118" i="48"/>
  <c r="Z118" i="48"/>
  <c r="CR118" i="48" s="1"/>
  <c r="Y118" i="48"/>
  <c r="X118" i="48"/>
  <c r="W118" i="48"/>
  <c r="V118" i="48"/>
  <c r="U118" i="48"/>
  <c r="T118" i="48"/>
  <c r="S118" i="48"/>
  <c r="R118" i="48"/>
  <c r="Q118" i="48"/>
  <c r="P118" i="48"/>
  <c r="O118" i="48"/>
  <c r="N118" i="48"/>
  <c r="M118" i="48"/>
  <c r="L118" i="48"/>
  <c r="K118" i="48"/>
  <c r="J118" i="48"/>
  <c r="I118" i="48"/>
  <c r="F118" i="48"/>
  <c r="E118" i="48"/>
  <c r="D118" i="48"/>
  <c r="C118" i="48"/>
  <c r="B118" i="48"/>
  <c r="A118" i="48"/>
  <c r="DM118" i="48" s="1"/>
  <c r="BT117" i="48"/>
  <c r="BS117" i="48"/>
  <c r="BR117" i="48"/>
  <c r="BQ117" i="48"/>
  <c r="BP117" i="48"/>
  <c r="BO117" i="48"/>
  <c r="BN117" i="48"/>
  <c r="BL117" i="48"/>
  <c r="BK117" i="48"/>
  <c r="BJ117" i="48"/>
  <c r="BI117" i="48"/>
  <c r="BH117" i="48"/>
  <c r="BG117" i="48"/>
  <c r="BF117" i="48"/>
  <c r="BE117" i="48"/>
  <c r="BD117" i="48"/>
  <c r="BC117" i="48"/>
  <c r="BB117" i="48"/>
  <c r="BA117" i="48"/>
  <c r="AZ117" i="48"/>
  <c r="AY117" i="48"/>
  <c r="AX117" i="48"/>
  <c r="AW117" i="48"/>
  <c r="AV117" i="48"/>
  <c r="AU117" i="48"/>
  <c r="AT117" i="48"/>
  <c r="AS117" i="48"/>
  <c r="AR117" i="48"/>
  <c r="AQ117" i="48"/>
  <c r="AP117" i="48"/>
  <c r="AO117" i="48"/>
  <c r="AN117" i="48"/>
  <c r="AM117" i="48"/>
  <c r="DL117" i="48" s="1"/>
  <c r="AL117" i="48"/>
  <c r="AK117" i="48"/>
  <c r="AJ117" i="48"/>
  <c r="AI117" i="48"/>
  <c r="CZ117" i="48" s="1"/>
  <c r="EI117" i="48" s="1"/>
  <c r="AH117" i="48"/>
  <c r="AG117" i="48"/>
  <c r="AF117" i="48"/>
  <c r="AE117" i="48"/>
  <c r="AD117" i="48"/>
  <c r="AC117" i="48"/>
  <c r="AB117" i="48"/>
  <c r="AA117" i="48"/>
  <c r="Z117" i="48"/>
  <c r="CR117" i="48" s="1"/>
  <c r="Y117" i="48"/>
  <c r="X117" i="48"/>
  <c r="W117" i="48"/>
  <c r="V117" i="48"/>
  <c r="U117" i="48"/>
  <c r="T117" i="48"/>
  <c r="S117" i="48"/>
  <c r="R117" i="48"/>
  <c r="Q117" i="48"/>
  <c r="P117" i="48"/>
  <c r="O117" i="48"/>
  <c r="N117" i="48"/>
  <c r="M117" i="48"/>
  <c r="L117" i="48"/>
  <c r="K117" i="48"/>
  <c r="J117" i="48"/>
  <c r="I117" i="48"/>
  <c r="F117" i="48"/>
  <c r="E117" i="48"/>
  <c r="D117" i="48"/>
  <c r="C117" i="48"/>
  <c r="B117" i="48"/>
  <c r="A117" i="48"/>
  <c r="DM117" i="48" s="1"/>
  <c r="BT116" i="48"/>
  <c r="BS116" i="48"/>
  <c r="BR116" i="48"/>
  <c r="BQ116" i="48"/>
  <c r="BP116" i="48"/>
  <c r="BO116" i="48"/>
  <c r="BN116" i="48"/>
  <c r="BL116" i="48"/>
  <c r="BK116" i="48"/>
  <c r="BJ116" i="48"/>
  <c r="BI116" i="48"/>
  <c r="BH116" i="48"/>
  <c r="BG116" i="48"/>
  <c r="BF116" i="48"/>
  <c r="BE116" i="48"/>
  <c r="BD116" i="48"/>
  <c r="BC116" i="48"/>
  <c r="BB116" i="48"/>
  <c r="BA116" i="48"/>
  <c r="AZ116" i="48"/>
  <c r="AY116" i="48"/>
  <c r="AX116" i="48"/>
  <c r="AW116" i="48"/>
  <c r="AV116" i="48"/>
  <c r="AU116" i="48"/>
  <c r="AT116" i="48"/>
  <c r="AS116" i="48"/>
  <c r="AR116" i="48"/>
  <c r="AQ116" i="48"/>
  <c r="AP116" i="48"/>
  <c r="AO116" i="48"/>
  <c r="AN116" i="48"/>
  <c r="AM116" i="48"/>
  <c r="DL116" i="48" s="1"/>
  <c r="AL116" i="48"/>
  <c r="AK116" i="48"/>
  <c r="AJ116" i="48"/>
  <c r="AI116" i="48"/>
  <c r="AH116" i="48"/>
  <c r="AG116" i="48"/>
  <c r="AF116" i="48"/>
  <c r="AE116" i="48"/>
  <c r="AD116" i="48"/>
  <c r="AC116" i="48"/>
  <c r="AB116" i="48"/>
  <c r="AA116" i="48"/>
  <c r="Z116" i="48"/>
  <c r="CR116" i="48" s="1"/>
  <c r="Y116" i="48"/>
  <c r="X116" i="48"/>
  <c r="W116" i="48"/>
  <c r="V116" i="48"/>
  <c r="U116" i="48"/>
  <c r="T116" i="48"/>
  <c r="S116" i="48"/>
  <c r="R116" i="48"/>
  <c r="Q116" i="48"/>
  <c r="P116" i="48"/>
  <c r="O116" i="48"/>
  <c r="N116" i="48"/>
  <c r="M116" i="48"/>
  <c r="L116" i="48"/>
  <c r="K116" i="48"/>
  <c r="J116" i="48"/>
  <c r="DF116" i="48" s="1"/>
  <c r="I116" i="48"/>
  <c r="F116" i="48"/>
  <c r="E116" i="48"/>
  <c r="D116" i="48"/>
  <c r="C116" i="48"/>
  <c r="B116" i="48"/>
  <c r="A116" i="48"/>
  <c r="DM116" i="48" s="1"/>
  <c r="BT115" i="48"/>
  <c r="BS115" i="48"/>
  <c r="BR115" i="48"/>
  <c r="BQ115" i="48"/>
  <c r="BP115" i="48"/>
  <c r="BO115" i="48"/>
  <c r="BN115" i="48"/>
  <c r="BL115" i="48"/>
  <c r="BK115" i="48"/>
  <c r="BJ115" i="48"/>
  <c r="BI115" i="48"/>
  <c r="BH115" i="48"/>
  <c r="BG115" i="48"/>
  <c r="BF115" i="48"/>
  <c r="BE115" i="48"/>
  <c r="BD115" i="48"/>
  <c r="BC115" i="48"/>
  <c r="BB115" i="48"/>
  <c r="BA115" i="48"/>
  <c r="AZ115" i="48"/>
  <c r="AY115" i="48"/>
  <c r="AX115" i="48"/>
  <c r="AW115" i="48"/>
  <c r="AV115" i="48"/>
  <c r="AU115" i="48"/>
  <c r="AT115" i="48"/>
  <c r="AS115" i="48"/>
  <c r="AR115" i="48"/>
  <c r="AQ115" i="48"/>
  <c r="AP115" i="48"/>
  <c r="AO115" i="48"/>
  <c r="AN115" i="48"/>
  <c r="AM115" i="48"/>
  <c r="AL115" i="48"/>
  <c r="AK115" i="48"/>
  <c r="AJ115" i="48"/>
  <c r="AI115" i="48"/>
  <c r="AH115" i="48"/>
  <c r="AG115" i="48"/>
  <c r="AF115" i="48"/>
  <c r="AE115" i="48"/>
  <c r="AD115" i="48"/>
  <c r="AC115" i="48"/>
  <c r="AB115" i="48"/>
  <c r="AA115" i="48"/>
  <c r="Z115" i="48"/>
  <c r="CR115" i="48" s="1"/>
  <c r="Y115" i="48"/>
  <c r="X115" i="48"/>
  <c r="W115" i="48"/>
  <c r="V115" i="48"/>
  <c r="U115" i="48"/>
  <c r="T115" i="48"/>
  <c r="S115" i="48"/>
  <c r="R115" i="48"/>
  <c r="Q115" i="48"/>
  <c r="P115" i="48"/>
  <c r="O115" i="48"/>
  <c r="N115" i="48"/>
  <c r="M115" i="48"/>
  <c r="L115" i="48"/>
  <c r="K115" i="48"/>
  <c r="J115" i="48"/>
  <c r="CL115" i="48" s="1"/>
  <c r="I115" i="48"/>
  <c r="F115" i="48"/>
  <c r="E115" i="48"/>
  <c r="D115" i="48"/>
  <c r="C115" i="48"/>
  <c r="B115" i="48"/>
  <c r="A115" i="48"/>
  <c r="DM115" i="48" s="1"/>
  <c r="BT114" i="48"/>
  <c r="BS114" i="48"/>
  <c r="BR114" i="48"/>
  <c r="BQ114" i="48"/>
  <c r="BP114" i="48"/>
  <c r="BO114" i="48"/>
  <c r="BN114" i="48"/>
  <c r="BL114" i="48"/>
  <c r="BK114" i="48"/>
  <c r="BJ114" i="48"/>
  <c r="BI114" i="48"/>
  <c r="BH114" i="48"/>
  <c r="BG114" i="48"/>
  <c r="BF114" i="48"/>
  <c r="BE114" i="48"/>
  <c r="BD114" i="48"/>
  <c r="BC114" i="48"/>
  <c r="BB114" i="48"/>
  <c r="BA114" i="48"/>
  <c r="AZ114" i="48"/>
  <c r="AY114" i="48"/>
  <c r="AX114" i="48"/>
  <c r="AW114" i="48"/>
  <c r="AV114" i="48"/>
  <c r="AU114" i="48"/>
  <c r="AT114" i="48"/>
  <c r="AS114" i="48"/>
  <c r="AR114" i="48"/>
  <c r="AQ114" i="48"/>
  <c r="AP114" i="48"/>
  <c r="AO114" i="48"/>
  <c r="AN114" i="48"/>
  <c r="AM114" i="48"/>
  <c r="DL114" i="48" s="1"/>
  <c r="AL114" i="48"/>
  <c r="AK114" i="48"/>
  <c r="AJ114" i="48"/>
  <c r="AI114" i="48"/>
  <c r="AH114" i="48"/>
  <c r="AG114" i="48"/>
  <c r="AF114" i="48"/>
  <c r="AE114" i="48"/>
  <c r="AD114" i="48"/>
  <c r="AC114" i="48"/>
  <c r="AB114" i="48"/>
  <c r="AA114" i="48"/>
  <c r="Z114" i="48"/>
  <c r="CR114" i="48" s="1"/>
  <c r="Y114" i="48"/>
  <c r="X114" i="48"/>
  <c r="W114" i="48"/>
  <c r="V114" i="48"/>
  <c r="U114" i="48"/>
  <c r="T114" i="48"/>
  <c r="S114" i="48"/>
  <c r="R114" i="48"/>
  <c r="Q114" i="48"/>
  <c r="P114" i="48"/>
  <c r="O114" i="48"/>
  <c r="N114" i="48"/>
  <c r="M114" i="48"/>
  <c r="L114" i="48"/>
  <c r="K114" i="48"/>
  <c r="J114" i="48"/>
  <c r="DF114" i="48" s="1"/>
  <c r="I114" i="48"/>
  <c r="F114" i="48"/>
  <c r="E114" i="48"/>
  <c r="D114" i="48"/>
  <c r="C114" i="48"/>
  <c r="B114" i="48"/>
  <c r="A114" i="48"/>
  <c r="DM114" i="48" s="1"/>
  <c r="BT113" i="48"/>
  <c r="BS113" i="48"/>
  <c r="BR113" i="48"/>
  <c r="BQ113" i="48"/>
  <c r="BP113" i="48"/>
  <c r="BO113" i="48"/>
  <c r="BN113" i="48"/>
  <c r="BL113" i="48"/>
  <c r="BK113" i="48"/>
  <c r="BJ113" i="48"/>
  <c r="BI113" i="48"/>
  <c r="BH113" i="48"/>
  <c r="BG113" i="48"/>
  <c r="BF113" i="48"/>
  <c r="BE113" i="48"/>
  <c r="BD113" i="48"/>
  <c r="BC113" i="48"/>
  <c r="BB113" i="48"/>
  <c r="BA113" i="48"/>
  <c r="AZ113" i="48"/>
  <c r="AY113" i="48"/>
  <c r="AX113" i="48"/>
  <c r="AW113" i="48"/>
  <c r="AV113" i="48"/>
  <c r="AU113" i="48"/>
  <c r="AT113" i="48"/>
  <c r="AS113" i="48"/>
  <c r="AR113" i="48"/>
  <c r="AQ113" i="48"/>
  <c r="AP113" i="48"/>
  <c r="AO113" i="48"/>
  <c r="AN113" i="48"/>
  <c r="AM113" i="48"/>
  <c r="DL113" i="48" s="1"/>
  <c r="AL113" i="48"/>
  <c r="AK113" i="48"/>
  <c r="AJ113" i="48"/>
  <c r="AI113" i="48"/>
  <c r="AH113" i="48"/>
  <c r="AG113" i="48"/>
  <c r="AF113" i="48"/>
  <c r="AE113" i="48"/>
  <c r="AD113" i="48"/>
  <c r="AC113" i="48"/>
  <c r="AB113" i="48"/>
  <c r="AA113" i="48"/>
  <c r="Z113" i="48"/>
  <c r="CR113" i="48" s="1"/>
  <c r="Y113" i="48"/>
  <c r="X113" i="48"/>
  <c r="W113" i="48"/>
  <c r="V113" i="48"/>
  <c r="U113" i="48"/>
  <c r="T113" i="48"/>
  <c r="S113" i="48"/>
  <c r="R113" i="48"/>
  <c r="Q113" i="48"/>
  <c r="O113" i="48"/>
  <c r="N113" i="48"/>
  <c r="M113" i="48"/>
  <c r="L113" i="48"/>
  <c r="K113" i="48"/>
  <c r="J113" i="48"/>
  <c r="I113" i="48"/>
  <c r="F113" i="48"/>
  <c r="E113" i="48"/>
  <c r="D113" i="48"/>
  <c r="C113" i="48"/>
  <c r="B113" i="48"/>
  <c r="A113" i="48"/>
  <c r="DM113" i="48" s="1"/>
  <c r="BT112" i="48"/>
  <c r="BS112" i="48"/>
  <c r="BR112" i="48"/>
  <c r="BQ112" i="48"/>
  <c r="BP112" i="48"/>
  <c r="BO112" i="48"/>
  <c r="BN112" i="48"/>
  <c r="BL112" i="48"/>
  <c r="BK112" i="48"/>
  <c r="BJ112" i="48"/>
  <c r="BI112" i="48"/>
  <c r="BH112" i="48"/>
  <c r="BG112" i="48"/>
  <c r="BF112" i="48"/>
  <c r="BE112" i="48"/>
  <c r="BD112" i="48"/>
  <c r="BC112" i="48"/>
  <c r="BB112" i="48"/>
  <c r="BA112" i="48"/>
  <c r="AZ112" i="48"/>
  <c r="AY112" i="48"/>
  <c r="AX112" i="48"/>
  <c r="AW112" i="48"/>
  <c r="AV112" i="48"/>
  <c r="AU112" i="48"/>
  <c r="AT112" i="48"/>
  <c r="AS112" i="48"/>
  <c r="AR112" i="48"/>
  <c r="AQ112" i="48"/>
  <c r="AP112" i="48"/>
  <c r="AO112" i="48"/>
  <c r="AN112" i="48"/>
  <c r="AM112" i="48"/>
  <c r="DL112" i="48" s="1"/>
  <c r="AL112" i="48"/>
  <c r="AK112" i="48"/>
  <c r="AJ112" i="48"/>
  <c r="AI112" i="48"/>
  <c r="DB112" i="48" s="1"/>
  <c r="AH112" i="48"/>
  <c r="AG112" i="48"/>
  <c r="AF112" i="48"/>
  <c r="AE112" i="48"/>
  <c r="AD112" i="48"/>
  <c r="AC112" i="48"/>
  <c r="AB112" i="48"/>
  <c r="AA112" i="48"/>
  <c r="Z112" i="48"/>
  <c r="CR112" i="48" s="1"/>
  <c r="Y112" i="48"/>
  <c r="X112" i="48"/>
  <c r="W112" i="48"/>
  <c r="V112" i="48"/>
  <c r="U112" i="48"/>
  <c r="T112" i="48"/>
  <c r="S112" i="48"/>
  <c r="R112" i="48"/>
  <c r="Q112" i="48"/>
  <c r="P112" i="48"/>
  <c r="O112" i="48"/>
  <c r="N112" i="48"/>
  <c r="M112" i="48"/>
  <c r="L112" i="48"/>
  <c r="K112" i="48"/>
  <c r="J112" i="48"/>
  <c r="I112" i="48"/>
  <c r="F112" i="48"/>
  <c r="E112" i="48"/>
  <c r="D112" i="48"/>
  <c r="C112" i="48"/>
  <c r="B112" i="48"/>
  <c r="A112" i="48"/>
  <c r="DM112" i="48" s="1"/>
  <c r="BT111" i="48"/>
  <c r="BS111" i="48"/>
  <c r="BR111" i="48"/>
  <c r="BQ111" i="48"/>
  <c r="BP111" i="48"/>
  <c r="BO111" i="48"/>
  <c r="BN111" i="48"/>
  <c r="BL111" i="48"/>
  <c r="BK111" i="48"/>
  <c r="BJ111" i="48"/>
  <c r="BI111" i="48"/>
  <c r="BH111" i="48"/>
  <c r="BG111" i="48"/>
  <c r="BF111" i="48"/>
  <c r="BE111" i="48"/>
  <c r="BD111" i="48"/>
  <c r="BC111" i="48"/>
  <c r="BB111" i="48"/>
  <c r="BA111" i="48"/>
  <c r="AZ111" i="48"/>
  <c r="AY111" i="48"/>
  <c r="AX111" i="48"/>
  <c r="AW111" i="48"/>
  <c r="AV111" i="48"/>
  <c r="AU111" i="48"/>
  <c r="AT111" i="48"/>
  <c r="AS111" i="48"/>
  <c r="AR111" i="48"/>
  <c r="AQ111" i="48"/>
  <c r="AP111" i="48"/>
  <c r="AO111" i="48"/>
  <c r="AN111" i="48"/>
  <c r="AM111" i="48"/>
  <c r="AL111" i="48"/>
  <c r="AK111" i="48"/>
  <c r="AJ111" i="48"/>
  <c r="AI111" i="48"/>
  <c r="AH111" i="48"/>
  <c r="AG111" i="48"/>
  <c r="AF111" i="48"/>
  <c r="AE111" i="48"/>
  <c r="AD111" i="48"/>
  <c r="AC111" i="48"/>
  <c r="AB111" i="48"/>
  <c r="AA111" i="48"/>
  <c r="Z111" i="48"/>
  <c r="CR111" i="48" s="1"/>
  <c r="Y111" i="48"/>
  <c r="X111" i="48"/>
  <c r="W111" i="48"/>
  <c r="V111" i="48"/>
  <c r="U111" i="48"/>
  <c r="T111" i="48"/>
  <c r="S111" i="48"/>
  <c r="R111" i="48"/>
  <c r="Q111" i="48"/>
  <c r="P111" i="48"/>
  <c r="O111" i="48"/>
  <c r="N111" i="48"/>
  <c r="M111" i="48"/>
  <c r="L111" i="48"/>
  <c r="K111" i="48"/>
  <c r="J111" i="48"/>
  <c r="I111" i="48"/>
  <c r="F111" i="48"/>
  <c r="E111" i="48"/>
  <c r="D111" i="48"/>
  <c r="C111" i="48"/>
  <c r="B111" i="48"/>
  <c r="A111" i="48"/>
  <c r="DM111" i="48" s="1"/>
  <c r="BT110" i="48"/>
  <c r="BS110" i="48"/>
  <c r="BR110" i="48"/>
  <c r="BQ110" i="48"/>
  <c r="BP110" i="48"/>
  <c r="BO110" i="48"/>
  <c r="BN110" i="48"/>
  <c r="BL110" i="48"/>
  <c r="BK110" i="48"/>
  <c r="BJ110" i="48"/>
  <c r="BI110" i="48"/>
  <c r="BH110" i="48"/>
  <c r="BG110" i="48"/>
  <c r="BF110" i="48"/>
  <c r="BE110" i="48"/>
  <c r="BD110" i="48"/>
  <c r="BC110" i="48"/>
  <c r="BB110" i="48"/>
  <c r="BA110" i="48"/>
  <c r="AZ110" i="48"/>
  <c r="AY110" i="48"/>
  <c r="AX110" i="48"/>
  <c r="AW110" i="48"/>
  <c r="AV110" i="48"/>
  <c r="AU110" i="48"/>
  <c r="AT110" i="48"/>
  <c r="AS110" i="48"/>
  <c r="AR110" i="48"/>
  <c r="AQ110" i="48"/>
  <c r="AP110" i="48"/>
  <c r="AO110" i="48"/>
  <c r="AN110" i="48"/>
  <c r="AM110" i="48"/>
  <c r="DL110" i="48" s="1"/>
  <c r="AL110" i="48"/>
  <c r="AK110" i="48"/>
  <c r="AJ110" i="48"/>
  <c r="AI110" i="48"/>
  <c r="DB110" i="48" s="1"/>
  <c r="AH110" i="48"/>
  <c r="AG110" i="48"/>
  <c r="AF110" i="48"/>
  <c r="AE110" i="48"/>
  <c r="AD110" i="48"/>
  <c r="AC110" i="48"/>
  <c r="AB110" i="48"/>
  <c r="AA110" i="48"/>
  <c r="Z110" i="48"/>
  <c r="CR110" i="48" s="1"/>
  <c r="Y110" i="48"/>
  <c r="X110" i="48"/>
  <c r="W110" i="48"/>
  <c r="V110" i="48"/>
  <c r="U110" i="48"/>
  <c r="T110" i="48"/>
  <c r="S110" i="48"/>
  <c r="R110" i="48"/>
  <c r="Q110" i="48"/>
  <c r="P110" i="48"/>
  <c r="O110" i="48"/>
  <c r="N110" i="48"/>
  <c r="M110" i="48"/>
  <c r="L110" i="48"/>
  <c r="K110" i="48"/>
  <c r="J110" i="48"/>
  <c r="CL110" i="48" s="1"/>
  <c r="I110" i="48"/>
  <c r="F110" i="48"/>
  <c r="E110" i="48"/>
  <c r="D110" i="48"/>
  <c r="C110" i="48"/>
  <c r="B110" i="48"/>
  <c r="A110" i="48"/>
  <c r="DM110" i="48" s="1"/>
  <c r="BT109" i="48"/>
  <c r="BS109" i="48"/>
  <c r="BR109" i="48"/>
  <c r="BQ109" i="48"/>
  <c r="BP109" i="48"/>
  <c r="BO109" i="48"/>
  <c r="BN109" i="48"/>
  <c r="BL109" i="48"/>
  <c r="BK109" i="48"/>
  <c r="BJ109" i="48"/>
  <c r="BI109" i="48"/>
  <c r="BH109" i="48"/>
  <c r="BG109" i="48"/>
  <c r="BF109" i="48"/>
  <c r="BE109" i="48"/>
  <c r="BD109" i="48"/>
  <c r="BC109" i="48"/>
  <c r="BB109" i="48"/>
  <c r="BA109" i="48"/>
  <c r="AZ109" i="48"/>
  <c r="AY109" i="48"/>
  <c r="AX109" i="48"/>
  <c r="AW109" i="48"/>
  <c r="AV109" i="48"/>
  <c r="AU109" i="48"/>
  <c r="AT109" i="48"/>
  <c r="AS109" i="48"/>
  <c r="AR109" i="48"/>
  <c r="AQ109" i="48"/>
  <c r="AP109" i="48"/>
  <c r="AO109" i="48"/>
  <c r="AN109" i="48"/>
  <c r="AM109" i="48"/>
  <c r="DL109" i="48" s="1"/>
  <c r="AL109" i="48"/>
  <c r="AK109" i="48"/>
  <c r="AJ109" i="48"/>
  <c r="AI109" i="48"/>
  <c r="DB109" i="48" s="1"/>
  <c r="AH109" i="48"/>
  <c r="AG109" i="48"/>
  <c r="AF109" i="48"/>
  <c r="AE109" i="48"/>
  <c r="AD109" i="48"/>
  <c r="AC109" i="48"/>
  <c r="AB109" i="48"/>
  <c r="AA109" i="48"/>
  <c r="Z109" i="48"/>
  <c r="CR109" i="48" s="1"/>
  <c r="Y109" i="48"/>
  <c r="X109" i="48"/>
  <c r="W109" i="48"/>
  <c r="V109" i="48"/>
  <c r="U109" i="48"/>
  <c r="T109" i="48"/>
  <c r="S109" i="48"/>
  <c r="R109" i="48"/>
  <c r="Q109" i="48"/>
  <c r="P109" i="48"/>
  <c r="O109" i="48"/>
  <c r="N109" i="48"/>
  <c r="M109" i="48"/>
  <c r="L109" i="48"/>
  <c r="K109" i="48"/>
  <c r="J109" i="48"/>
  <c r="CL109" i="48" s="1"/>
  <c r="I109" i="48"/>
  <c r="F109" i="48"/>
  <c r="E109" i="48"/>
  <c r="D109" i="48"/>
  <c r="C109" i="48"/>
  <c r="B109" i="48"/>
  <c r="A109" i="48"/>
  <c r="DM109" i="48" s="1"/>
  <c r="BT108" i="48"/>
  <c r="BS108" i="48"/>
  <c r="BR108" i="48"/>
  <c r="BQ108" i="48"/>
  <c r="BP108" i="48"/>
  <c r="BO108" i="48"/>
  <c r="BN108" i="48"/>
  <c r="BL108" i="48"/>
  <c r="BK108" i="48"/>
  <c r="BJ108" i="48"/>
  <c r="BI108" i="48"/>
  <c r="BH108" i="48"/>
  <c r="BG108" i="48"/>
  <c r="BF108" i="48"/>
  <c r="BE108" i="48"/>
  <c r="BD108" i="48"/>
  <c r="BC108" i="48"/>
  <c r="BB108" i="48"/>
  <c r="BA108" i="48"/>
  <c r="AZ108" i="48"/>
  <c r="AY108" i="48"/>
  <c r="AX108" i="48"/>
  <c r="AW108" i="48"/>
  <c r="AV108" i="48"/>
  <c r="AU108" i="48"/>
  <c r="AT108" i="48"/>
  <c r="AS108" i="48"/>
  <c r="AR108" i="48"/>
  <c r="AQ108" i="48"/>
  <c r="AP108" i="48"/>
  <c r="AO108" i="48"/>
  <c r="AN108" i="48"/>
  <c r="AM108" i="48"/>
  <c r="DL108" i="48" s="1"/>
  <c r="AL108" i="48"/>
  <c r="AK108" i="48"/>
  <c r="AJ108" i="48"/>
  <c r="AI108" i="48"/>
  <c r="CZ108" i="48" s="1"/>
  <c r="AH108" i="48"/>
  <c r="AG108" i="48"/>
  <c r="AF108" i="48"/>
  <c r="AE108" i="48"/>
  <c r="AD108" i="48"/>
  <c r="AC108" i="48"/>
  <c r="AB108" i="48"/>
  <c r="AA108" i="48"/>
  <c r="Z108" i="48"/>
  <c r="CR108" i="48" s="1"/>
  <c r="Y108" i="48"/>
  <c r="X108" i="48"/>
  <c r="W108" i="48"/>
  <c r="V108" i="48"/>
  <c r="U108" i="48"/>
  <c r="T108" i="48"/>
  <c r="S108" i="48"/>
  <c r="R108" i="48"/>
  <c r="Q108" i="48"/>
  <c r="P108" i="48"/>
  <c r="O108" i="48"/>
  <c r="N108" i="48"/>
  <c r="M108" i="48"/>
  <c r="L108" i="48"/>
  <c r="K108" i="48"/>
  <c r="J108" i="48"/>
  <c r="DF108" i="48" s="1"/>
  <c r="I108" i="48"/>
  <c r="F108" i="48"/>
  <c r="E108" i="48"/>
  <c r="D108" i="48"/>
  <c r="C108" i="48"/>
  <c r="B108" i="48"/>
  <c r="A108" i="48"/>
  <c r="DM108" i="48" s="1"/>
  <c r="BT107" i="48"/>
  <c r="BS107" i="48"/>
  <c r="BR107" i="48"/>
  <c r="BQ107" i="48"/>
  <c r="BP107" i="48"/>
  <c r="BO107" i="48"/>
  <c r="BN107" i="48"/>
  <c r="BL107" i="48"/>
  <c r="BK107" i="48"/>
  <c r="BJ107" i="48"/>
  <c r="BI107" i="48"/>
  <c r="BH107" i="48"/>
  <c r="BG107" i="48"/>
  <c r="BF107" i="48"/>
  <c r="BE107" i="48"/>
  <c r="BD107" i="48"/>
  <c r="BC107" i="48"/>
  <c r="BB107" i="48"/>
  <c r="BA107" i="48"/>
  <c r="AZ107" i="48"/>
  <c r="AY107" i="48"/>
  <c r="AX107" i="48"/>
  <c r="AW107" i="48"/>
  <c r="AV107" i="48"/>
  <c r="AU107" i="48"/>
  <c r="AT107" i="48"/>
  <c r="AS107" i="48"/>
  <c r="AR107" i="48"/>
  <c r="AQ107" i="48"/>
  <c r="AP107" i="48"/>
  <c r="AO107" i="48"/>
  <c r="AN107" i="48"/>
  <c r="AM107" i="48"/>
  <c r="AL107" i="48"/>
  <c r="AK107" i="48"/>
  <c r="AJ107" i="48"/>
  <c r="AI107" i="48"/>
  <c r="AH107" i="48"/>
  <c r="AG107" i="48"/>
  <c r="AF107" i="48"/>
  <c r="AE107" i="48"/>
  <c r="AD107" i="48"/>
  <c r="AC107" i="48"/>
  <c r="AB107" i="48"/>
  <c r="AA107" i="48"/>
  <c r="Z107" i="48"/>
  <c r="CR107" i="48" s="1"/>
  <c r="Y107" i="48"/>
  <c r="X107" i="48"/>
  <c r="W107" i="48"/>
  <c r="V107" i="48"/>
  <c r="U107" i="48"/>
  <c r="T107" i="48"/>
  <c r="S107" i="48"/>
  <c r="R107" i="48"/>
  <c r="Q107" i="48"/>
  <c r="P107" i="48"/>
  <c r="O107" i="48"/>
  <c r="N107" i="48"/>
  <c r="M107" i="48"/>
  <c r="L107" i="48"/>
  <c r="K107" i="48"/>
  <c r="J107" i="48"/>
  <c r="DF107" i="48" s="1"/>
  <c r="I107" i="48"/>
  <c r="F107" i="48"/>
  <c r="E107" i="48"/>
  <c r="D107" i="48"/>
  <c r="C107" i="48"/>
  <c r="B107" i="48"/>
  <c r="A107" i="48"/>
  <c r="DM107" i="48" s="1"/>
  <c r="BT106" i="48"/>
  <c r="BS106" i="48"/>
  <c r="BR106" i="48"/>
  <c r="BQ106" i="48"/>
  <c r="BP106" i="48"/>
  <c r="BO106" i="48"/>
  <c r="BN106" i="48"/>
  <c r="BL106" i="48"/>
  <c r="BK106" i="48"/>
  <c r="BJ106" i="48"/>
  <c r="BI106" i="48"/>
  <c r="BH106" i="48"/>
  <c r="BG106" i="48"/>
  <c r="BF106" i="48"/>
  <c r="BE106" i="48"/>
  <c r="BD106" i="48"/>
  <c r="BC106" i="48"/>
  <c r="BB106" i="48"/>
  <c r="BA106" i="48"/>
  <c r="AZ106" i="48"/>
  <c r="AY106" i="48"/>
  <c r="AX106" i="48"/>
  <c r="AW106" i="48"/>
  <c r="AV106" i="48"/>
  <c r="AU106" i="48"/>
  <c r="AT106" i="48"/>
  <c r="AS106" i="48"/>
  <c r="AR106" i="48"/>
  <c r="AQ106" i="48"/>
  <c r="AP106" i="48"/>
  <c r="AO106" i="48"/>
  <c r="AN106" i="48"/>
  <c r="AM106" i="48"/>
  <c r="DL106" i="48" s="1"/>
  <c r="AL106" i="48"/>
  <c r="AK106" i="48"/>
  <c r="AJ106" i="48"/>
  <c r="AI106" i="48"/>
  <c r="CZ106" i="48" s="1"/>
  <c r="AH106" i="48"/>
  <c r="AG106" i="48"/>
  <c r="AF106" i="48"/>
  <c r="AE106" i="48"/>
  <c r="AD106" i="48"/>
  <c r="AC106" i="48"/>
  <c r="AB106" i="48"/>
  <c r="AA106" i="48"/>
  <c r="Z106" i="48"/>
  <c r="CR106" i="48" s="1"/>
  <c r="Y106" i="48"/>
  <c r="X106" i="48"/>
  <c r="W106" i="48"/>
  <c r="V106" i="48"/>
  <c r="U106" i="48"/>
  <c r="T106" i="48"/>
  <c r="S106" i="48"/>
  <c r="R106" i="48"/>
  <c r="Q106" i="48"/>
  <c r="P106" i="48"/>
  <c r="O106" i="48"/>
  <c r="N106" i="48"/>
  <c r="M106" i="48"/>
  <c r="L106" i="48"/>
  <c r="K106" i="48"/>
  <c r="J106" i="48"/>
  <c r="I106" i="48"/>
  <c r="F106" i="48"/>
  <c r="E106" i="48"/>
  <c r="D106" i="48"/>
  <c r="C106" i="48"/>
  <c r="B106" i="48"/>
  <c r="A106" i="48"/>
  <c r="DM106" i="48" s="1"/>
  <c r="BT105" i="48"/>
  <c r="BS105" i="48"/>
  <c r="BR105" i="48"/>
  <c r="BQ105" i="48"/>
  <c r="BP105" i="48"/>
  <c r="BO105" i="48"/>
  <c r="BN105" i="48"/>
  <c r="BL105" i="48"/>
  <c r="BK105" i="48"/>
  <c r="BJ105" i="48"/>
  <c r="BI105" i="48"/>
  <c r="BH105" i="48"/>
  <c r="BG105" i="48"/>
  <c r="BF105" i="48"/>
  <c r="BE105" i="48"/>
  <c r="BD105" i="48"/>
  <c r="BC105" i="48"/>
  <c r="BB105" i="48"/>
  <c r="BA105" i="48"/>
  <c r="AZ105" i="48"/>
  <c r="AY105" i="48"/>
  <c r="AX105" i="48"/>
  <c r="AW105" i="48"/>
  <c r="AV105" i="48"/>
  <c r="AU105" i="48"/>
  <c r="AT105" i="48"/>
  <c r="AS105" i="48"/>
  <c r="AR105" i="48"/>
  <c r="AQ105" i="48"/>
  <c r="AP105" i="48"/>
  <c r="AO105" i="48"/>
  <c r="AN105" i="48"/>
  <c r="AM105" i="48"/>
  <c r="DL105" i="48" s="1"/>
  <c r="AL105" i="48"/>
  <c r="AK105" i="48"/>
  <c r="AJ105" i="48"/>
  <c r="AI105" i="48"/>
  <c r="CZ105" i="48" s="1"/>
  <c r="EH105" i="48" s="1"/>
  <c r="AH105" i="48"/>
  <c r="AG105" i="48"/>
  <c r="AF105" i="48"/>
  <c r="AE105" i="48"/>
  <c r="AD105" i="48"/>
  <c r="AC105" i="48"/>
  <c r="AB105" i="48"/>
  <c r="AA105" i="48"/>
  <c r="Z105" i="48"/>
  <c r="CR105" i="48" s="1"/>
  <c r="Y105" i="48"/>
  <c r="X105" i="48"/>
  <c r="W105" i="48"/>
  <c r="V105" i="48"/>
  <c r="U105" i="48"/>
  <c r="T105" i="48"/>
  <c r="S105" i="48"/>
  <c r="R105" i="48"/>
  <c r="Q105" i="48"/>
  <c r="P105" i="48"/>
  <c r="O105" i="48"/>
  <c r="N105" i="48"/>
  <c r="M105" i="48"/>
  <c r="L105" i="48"/>
  <c r="K105" i="48"/>
  <c r="J105" i="48"/>
  <c r="I105" i="48"/>
  <c r="F105" i="48"/>
  <c r="E105" i="48"/>
  <c r="D105" i="48"/>
  <c r="C105" i="48"/>
  <c r="B105" i="48"/>
  <c r="A105" i="48"/>
  <c r="DM105" i="48" s="1"/>
  <c r="BT104" i="48"/>
  <c r="BS104" i="48"/>
  <c r="BR104" i="48"/>
  <c r="BQ104" i="48"/>
  <c r="BP104" i="48"/>
  <c r="BO104" i="48"/>
  <c r="BN104" i="48"/>
  <c r="BL104" i="48"/>
  <c r="BK104" i="48"/>
  <c r="BJ104" i="48"/>
  <c r="BI104" i="48"/>
  <c r="BH104" i="48"/>
  <c r="BG104" i="48"/>
  <c r="BF104" i="48"/>
  <c r="BE104" i="48"/>
  <c r="BD104" i="48"/>
  <c r="BC104" i="48"/>
  <c r="BB104" i="48"/>
  <c r="BA104" i="48"/>
  <c r="AZ104" i="48"/>
  <c r="AY104" i="48"/>
  <c r="AX104" i="48"/>
  <c r="AW104" i="48"/>
  <c r="AV104" i="48"/>
  <c r="AU104" i="48"/>
  <c r="AT104" i="48"/>
  <c r="AS104" i="48"/>
  <c r="AR104" i="48"/>
  <c r="AQ104" i="48"/>
  <c r="AP104" i="48"/>
  <c r="AO104" i="48"/>
  <c r="AN104" i="48"/>
  <c r="AM104" i="48"/>
  <c r="DL104" i="48" s="1"/>
  <c r="AL104" i="48"/>
  <c r="AK104" i="48"/>
  <c r="AJ104" i="48"/>
  <c r="AI104" i="48"/>
  <c r="CZ104" i="48" s="1"/>
  <c r="AH104" i="48"/>
  <c r="AG104" i="48"/>
  <c r="AF104" i="48"/>
  <c r="AE104" i="48"/>
  <c r="AD104" i="48"/>
  <c r="AC104" i="48"/>
  <c r="AB104" i="48"/>
  <c r="AA104" i="48"/>
  <c r="Z104" i="48"/>
  <c r="CR104" i="48" s="1"/>
  <c r="Y104" i="48"/>
  <c r="X104" i="48"/>
  <c r="W104" i="48"/>
  <c r="V104" i="48"/>
  <c r="U104" i="48"/>
  <c r="T104" i="48"/>
  <c r="S104" i="48"/>
  <c r="R104" i="48"/>
  <c r="Q104" i="48"/>
  <c r="P104" i="48"/>
  <c r="O104" i="48"/>
  <c r="N104" i="48"/>
  <c r="M104" i="48"/>
  <c r="L104" i="48"/>
  <c r="K104" i="48"/>
  <c r="J104" i="48"/>
  <c r="DF104" i="48" s="1"/>
  <c r="I104" i="48"/>
  <c r="F104" i="48"/>
  <c r="E104" i="48"/>
  <c r="D104" i="48"/>
  <c r="C104" i="48"/>
  <c r="B104" i="48"/>
  <c r="A104" i="48"/>
  <c r="DM104" i="48" s="1"/>
  <c r="BT103" i="48"/>
  <c r="BS103" i="48"/>
  <c r="BR103" i="48"/>
  <c r="BQ103" i="48"/>
  <c r="BP103" i="48"/>
  <c r="BO103" i="48"/>
  <c r="BN103" i="48"/>
  <c r="BL103" i="48"/>
  <c r="BK103" i="48"/>
  <c r="BJ103" i="48"/>
  <c r="BI103" i="48"/>
  <c r="BH103" i="48"/>
  <c r="BG103" i="48"/>
  <c r="BF103" i="48"/>
  <c r="BE103" i="48"/>
  <c r="BD103" i="48"/>
  <c r="BC103" i="48"/>
  <c r="BB103" i="48"/>
  <c r="BA103" i="48"/>
  <c r="AZ103" i="48"/>
  <c r="AY103" i="48"/>
  <c r="AX103" i="48"/>
  <c r="AW103" i="48"/>
  <c r="AV103" i="48"/>
  <c r="AU103" i="48"/>
  <c r="AT103" i="48"/>
  <c r="AS103" i="48"/>
  <c r="AR103" i="48"/>
  <c r="AQ103" i="48"/>
  <c r="AP103" i="48"/>
  <c r="AO103" i="48"/>
  <c r="AN103" i="48"/>
  <c r="AM103" i="48"/>
  <c r="DL103" i="48" s="1"/>
  <c r="AL103" i="48"/>
  <c r="AK103" i="48"/>
  <c r="AJ103" i="48"/>
  <c r="AI103" i="48"/>
  <c r="DB103" i="48" s="1"/>
  <c r="AH103" i="48"/>
  <c r="AG103" i="48"/>
  <c r="AF103" i="48"/>
  <c r="AE103" i="48"/>
  <c r="AD103" i="48"/>
  <c r="AC103" i="48"/>
  <c r="AB103" i="48"/>
  <c r="AA103" i="48"/>
  <c r="Z103" i="48"/>
  <c r="CR103" i="48" s="1"/>
  <c r="Y103" i="48"/>
  <c r="X103" i="48"/>
  <c r="W103" i="48"/>
  <c r="V103" i="48"/>
  <c r="U103" i="48"/>
  <c r="T103" i="48"/>
  <c r="S103" i="48"/>
  <c r="R103" i="48"/>
  <c r="Q103" i="48"/>
  <c r="P103" i="48"/>
  <c r="O103" i="48"/>
  <c r="N103" i="48"/>
  <c r="M103" i="48"/>
  <c r="L103" i="48"/>
  <c r="K103" i="48"/>
  <c r="J103" i="48"/>
  <c r="DF103" i="48" s="1"/>
  <c r="I103" i="48"/>
  <c r="F103" i="48"/>
  <c r="E103" i="48"/>
  <c r="D103" i="48"/>
  <c r="C103" i="48"/>
  <c r="B103" i="48"/>
  <c r="A103" i="48"/>
  <c r="DM103" i="48" s="1"/>
  <c r="BT102" i="48"/>
  <c r="BS102" i="48"/>
  <c r="BR102" i="48"/>
  <c r="BQ102" i="48"/>
  <c r="BP102" i="48"/>
  <c r="BO102" i="48"/>
  <c r="BN102" i="48"/>
  <c r="BL102" i="48"/>
  <c r="BK102" i="48"/>
  <c r="BJ102" i="48"/>
  <c r="BI102" i="48"/>
  <c r="BH102" i="48"/>
  <c r="BG102" i="48"/>
  <c r="BF102" i="48"/>
  <c r="BE102" i="48"/>
  <c r="BD102" i="48"/>
  <c r="BC102" i="48"/>
  <c r="BB102" i="48"/>
  <c r="BA102" i="48"/>
  <c r="AZ102" i="48"/>
  <c r="AY102" i="48"/>
  <c r="AX102" i="48"/>
  <c r="AW102" i="48"/>
  <c r="AV102" i="48"/>
  <c r="AU102" i="48"/>
  <c r="AT102" i="48"/>
  <c r="AS102" i="48"/>
  <c r="AR102" i="48"/>
  <c r="AQ102" i="48"/>
  <c r="AP102" i="48"/>
  <c r="AO102" i="48"/>
  <c r="AN102" i="48"/>
  <c r="AM102" i="48"/>
  <c r="DL102" i="48" s="1"/>
  <c r="AL102" i="48"/>
  <c r="AK102" i="48"/>
  <c r="AJ102" i="48"/>
  <c r="AI102" i="48"/>
  <c r="CZ102" i="48" s="1"/>
  <c r="EH102" i="48" s="1"/>
  <c r="AH102" i="48"/>
  <c r="AG102" i="48"/>
  <c r="AF102" i="48"/>
  <c r="AE102" i="48"/>
  <c r="AD102" i="48"/>
  <c r="AC102" i="48"/>
  <c r="AB102" i="48"/>
  <c r="AA102" i="48"/>
  <c r="Z102" i="48"/>
  <c r="CR102" i="48" s="1"/>
  <c r="Y102" i="48"/>
  <c r="CQ102" i="48" s="1"/>
  <c r="X102" i="48"/>
  <c r="W102" i="48"/>
  <c r="V102" i="48"/>
  <c r="U102" i="48"/>
  <c r="T102" i="48"/>
  <c r="S102" i="48"/>
  <c r="R102" i="48"/>
  <c r="Q102" i="48"/>
  <c r="P102" i="48"/>
  <c r="O102" i="48"/>
  <c r="N102" i="48"/>
  <c r="M102" i="48"/>
  <c r="L102" i="48"/>
  <c r="K102" i="48"/>
  <c r="J102" i="48"/>
  <c r="DF102" i="48" s="1"/>
  <c r="I102" i="48"/>
  <c r="F102" i="48"/>
  <c r="E102" i="48"/>
  <c r="D102" i="48"/>
  <c r="C102" i="48"/>
  <c r="B102" i="48"/>
  <c r="A102" i="48"/>
  <c r="DM102" i="48" s="1"/>
  <c r="BT101" i="48"/>
  <c r="BS101" i="48"/>
  <c r="BR101" i="48"/>
  <c r="BQ101" i="48"/>
  <c r="BP101" i="48"/>
  <c r="BO101" i="48"/>
  <c r="BN101" i="48"/>
  <c r="BL101" i="48"/>
  <c r="BK101" i="48"/>
  <c r="BJ101" i="48"/>
  <c r="BI101" i="48"/>
  <c r="BH101" i="48"/>
  <c r="BG101" i="48"/>
  <c r="BF101" i="48"/>
  <c r="BE101" i="48"/>
  <c r="BD101" i="48"/>
  <c r="BC101" i="48"/>
  <c r="BB101" i="48"/>
  <c r="BA101" i="48"/>
  <c r="AZ101" i="48"/>
  <c r="AY101" i="48"/>
  <c r="AX101" i="48"/>
  <c r="AW101" i="48"/>
  <c r="AV101" i="48"/>
  <c r="AU101" i="48"/>
  <c r="AT101" i="48"/>
  <c r="AS101" i="48"/>
  <c r="AR101" i="48"/>
  <c r="AQ101" i="48"/>
  <c r="AP101" i="48"/>
  <c r="AO101" i="48"/>
  <c r="AN101" i="48"/>
  <c r="AM101" i="48"/>
  <c r="AL101" i="48"/>
  <c r="AK101" i="48"/>
  <c r="AJ101" i="48"/>
  <c r="AI101" i="48"/>
  <c r="DB101" i="48" s="1"/>
  <c r="AH101" i="48"/>
  <c r="AG101" i="48"/>
  <c r="AF101" i="48"/>
  <c r="AE101" i="48"/>
  <c r="AD101" i="48"/>
  <c r="AC101" i="48"/>
  <c r="AB101" i="48"/>
  <c r="AA101" i="48"/>
  <c r="Z101" i="48"/>
  <c r="CR101" i="48" s="1"/>
  <c r="Y101" i="48"/>
  <c r="X101" i="48"/>
  <c r="W101" i="48"/>
  <c r="V101" i="48"/>
  <c r="U101" i="48"/>
  <c r="T101" i="48"/>
  <c r="S101" i="48"/>
  <c r="R101" i="48"/>
  <c r="Q101" i="48"/>
  <c r="P101" i="48"/>
  <c r="O101" i="48"/>
  <c r="N101" i="48"/>
  <c r="M101" i="48"/>
  <c r="L101" i="48"/>
  <c r="K101" i="48"/>
  <c r="J101" i="48"/>
  <c r="DF101" i="48" s="1"/>
  <c r="I101" i="48"/>
  <c r="F101" i="48"/>
  <c r="E101" i="48"/>
  <c r="D101" i="48"/>
  <c r="C101" i="48"/>
  <c r="B101" i="48"/>
  <c r="A101" i="48"/>
  <c r="DM101" i="48" s="1"/>
  <c r="BT100" i="48"/>
  <c r="BS100" i="48"/>
  <c r="BR100" i="48"/>
  <c r="BQ100" i="48"/>
  <c r="BP100" i="48"/>
  <c r="BO100" i="48"/>
  <c r="BN100" i="48"/>
  <c r="BL100" i="48"/>
  <c r="BK100" i="48"/>
  <c r="BJ100" i="48"/>
  <c r="BI100" i="48"/>
  <c r="BH100" i="48"/>
  <c r="BG100" i="48"/>
  <c r="BF100" i="48"/>
  <c r="BE100" i="48"/>
  <c r="BD100" i="48"/>
  <c r="BC100" i="48"/>
  <c r="BB100" i="48"/>
  <c r="BA100" i="48"/>
  <c r="AZ100" i="48"/>
  <c r="AY100" i="48"/>
  <c r="AX100" i="48"/>
  <c r="AW100" i="48"/>
  <c r="AV100" i="48"/>
  <c r="AU100" i="48"/>
  <c r="AT100" i="48"/>
  <c r="AS100" i="48"/>
  <c r="AR100" i="48"/>
  <c r="AQ100" i="48"/>
  <c r="AP100" i="48"/>
  <c r="AO100" i="48"/>
  <c r="AN100" i="48"/>
  <c r="AM100" i="48"/>
  <c r="DL100" i="48" s="1"/>
  <c r="AL100" i="48"/>
  <c r="AK100" i="48"/>
  <c r="AJ100" i="48"/>
  <c r="AI100" i="48"/>
  <c r="DB100" i="48" s="1"/>
  <c r="AH100" i="48"/>
  <c r="AG100" i="48"/>
  <c r="AF100" i="48"/>
  <c r="AE100" i="48"/>
  <c r="AD100" i="48"/>
  <c r="AC100" i="48"/>
  <c r="AB100" i="48"/>
  <c r="AA100" i="48"/>
  <c r="Z100" i="48"/>
  <c r="CR100" i="48" s="1"/>
  <c r="Y100" i="48"/>
  <c r="X100" i="48"/>
  <c r="W100" i="48"/>
  <c r="V100" i="48"/>
  <c r="U100" i="48"/>
  <c r="T100" i="48"/>
  <c r="S100" i="48"/>
  <c r="R100" i="48"/>
  <c r="Q100" i="48"/>
  <c r="P100" i="48"/>
  <c r="O100" i="48"/>
  <c r="N100" i="48"/>
  <c r="M100" i="48"/>
  <c r="L100" i="48"/>
  <c r="K100" i="48"/>
  <c r="J100" i="48"/>
  <c r="DF100" i="48" s="1"/>
  <c r="I100" i="48"/>
  <c r="F100" i="48"/>
  <c r="E100" i="48"/>
  <c r="D100" i="48"/>
  <c r="C100" i="48"/>
  <c r="B100" i="48"/>
  <c r="A100" i="48"/>
  <c r="DM100" i="48" s="1"/>
  <c r="BT99" i="48"/>
  <c r="BS99" i="48"/>
  <c r="BR99" i="48"/>
  <c r="BQ99" i="48"/>
  <c r="BP99" i="48"/>
  <c r="BO99" i="48"/>
  <c r="BN99" i="48"/>
  <c r="BL99" i="48"/>
  <c r="BK99" i="48"/>
  <c r="BJ99" i="48"/>
  <c r="BI99" i="48"/>
  <c r="BH99" i="48"/>
  <c r="BG99" i="48"/>
  <c r="BF99" i="48"/>
  <c r="BE99" i="48"/>
  <c r="BD99" i="48"/>
  <c r="BC99" i="48"/>
  <c r="BB99" i="48"/>
  <c r="BA99" i="48"/>
  <c r="AZ99" i="48"/>
  <c r="AY99" i="48"/>
  <c r="AX99" i="48"/>
  <c r="AW99" i="48"/>
  <c r="AV99" i="48"/>
  <c r="AU99" i="48"/>
  <c r="AT99" i="48"/>
  <c r="AS99" i="48"/>
  <c r="AR99" i="48"/>
  <c r="AQ99" i="48"/>
  <c r="AP99" i="48"/>
  <c r="AO99" i="48"/>
  <c r="AN99" i="48"/>
  <c r="AM99" i="48"/>
  <c r="AL99" i="48"/>
  <c r="AK99" i="48"/>
  <c r="AJ99" i="48"/>
  <c r="AI99" i="48"/>
  <c r="DB99" i="48" s="1"/>
  <c r="AH99" i="48"/>
  <c r="AG99" i="48"/>
  <c r="AF99" i="48"/>
  <c r="AE99" i="48"/>
  <c r="AD99" i="48"/>
  <c r="AC99" i="48"/>
  <c r="AB99" i="48"/>
  <c r="AA99" i="48"/>
  <c r="Z99" i="48"/>
  <c r="CR99" i="48" s="1"/>
  <c r="Y99" i="48"/>
  <c r="X99" i="48"/>
  <c r="W99" i="48"/>
  <c r="V99" i="48"/>
  <c r="U99" i="48"/>
  <c r="T99" i="48"/>
  <c r="S99" i="48"/>
  <c r="R99" i="48"/>
  <c r="Q99" i="48"/>
  <c r="P99" i="48"/>
  <c r="O99" i="48"/>
  <c r="N99" i="48"/>
  <c r="M99" i="48"/>
  <c r="L99" i="48"/>
  <c r="K99" i="48"/>
  <c r="J99" i="48"/>
  <c r="CL99" i="48" s="1"/>
  <c r="I99" i="48"/>
  <c r="F99" i="48"/>
  <c r="E99" i="48"/>
  <c r="D99" i="48"/>
  <c r="C99" i="48"/>
  <c r="B99" i="48"/>
  <c r="A99" i="48"/>
  <c r="DM99" i="48" s="1"/>
  <c r="BT98" i="48"/>
  <c r="BS98" i="48"/>
  <c r="BR98" i="48"/>
  <c r="BQ98" i="48"/>
  <c r="BP98" i="48"/>
  <c r="BO98" i="48"/>
  <c r="BN98" i="48"/>
  <c r="BL98" i="48"/>
  <c r="BK98" i="48"/>
  <c r="BJ98" i="48"/>
  <c r="BI98" i="48"/>
  <c r="BH98" i="48"/>
  <c r="BG98" i="48"/>
  <c r="BF98" i="48"/>
  <c r="BE98" i="48"/>
  <c r="BD98" i="48"/>
  <c r="BC98" i="48"/>
  <c r="BB98" i="48"/>
  <c r="BA98" i="48"/>
  <c r="AZ98" i="48"/>
  <c r="AY98" i="48"/>
  <c r="AX98" i="48"/>
  <c r="AW98" i="48"/>
  <c r="AV98" i="48"/>
  <c r="AU98" i="48"/>
  <c r="AT98" i="48"/>
  <c r="AS98" i="48"/>
  <c r="AR98" i="48"/>
  <c r="AQ98" i="48"/>
  <c r="AP98" i="48"/>
  <c r="AO98" i="48"/>
  <c r="AN98" i="48"/>
  <c r="AM98" i="48"/>
  <c r="DL98" i="48" s="1"/>
  <c r="AL98" i="48"/>
  <c r="AK98" i="48"/>
  <c r="AJ98" i="48"/>
  <c r="AI98" i="48"/>
  <c r="AH98" i="48"/>
  <c r="AG98" i="48"/>
  <c r="AF98" i="48"/>
  <c r="AE98" i="48"/>
  <c r="AD98" i="48"/>
  <c r="AC98" i="48"/>
  <c r="AB98" i="48"/>
  <c r="AA98" i="48"/>
  <c r="Z98" i="48"/>
  <c r="CR98" i="48" s="1"/>
  <c r="Y98" i="48"/>
  <c r="X98" i="48"/>
  <c r="W98" i="48"/>
  <c r="V98" i="48"/>
  <c r="U98" i="48"/>
  <c r="T98" i="48"/>
  <c r="S98" i="48"/>
  <c r="R98" i="48"/>
  <c r="Q98" i="48"/>
  <c r="P98" i="48"/>
  <c r="O98" i="48"/>
  <c r="N98" i="48"/>
  <c r="M98" i="48"/>
  <c r="L98" i="48"/>
  <c r="K98" i="48"/>
  <c r="J98" i="48"/>
  <c r="DF98" i="48" s="1"/>
  <c r="I98" i="48"/>
  <c r="F98" i="48"/>
  <c r="E98" i="48"/>
  <c r="D98" i="48"/>
  <c r="C98" i="48"/>
  <c r="B98" i="48"/>
  <c r="A98" i="48"/>
  <c r="DM98" i="48" s="1"/>
  <c r="BT97" i="48"/>
  <c r="BS97" i="48"/>
  <c r="BR97" i="48"/>
  <c r="BQ97" i="48"/>
  <c r="BP97" i="48"/>
  <c r="BO97" i="48"/>
  <c r="BN97" i="48"/>
  <c r="BL97" i="48"/>
  <c r="BK97" i="48"/>
  <c r="BJ97" i="48"/>
  <c r="BI97" i="48"/>
  <c r="BH97" i="48"/>
  <c r="BG97" i="48"/>
  <c r="BF97" i="48"/>
  <c r="BE97" i="48"/>
  <c r="BD97" i="48"/>
  <c r="BC97" i="48"/>
  <c r="BB97" i="48"/>
  <c r="BA97" i="48"/>
  <c r="AZ97" i="48"/>
  <c r="AY97" i="48"/>
  <c r="AX97" i="48"/>
  <c r="AW97" i="48"/>
  <c r="AV97" i="48"/>
  <c r="AU97" i="48"/>
  <c r="AT97" i="48"/>
  <c r="AS97" i="48"/>
  <c r="AR97" i="48"/>
  <c r="AQ97" i="48"/>
  <c r="AP97" i="48"/>
  <c r="AO97" i="48"/>
  <c r="AN97" i="48"/>
  <c r="AM97" i="48"/>
  <c r="DL97" i="48" s="1"/>
  <c r="AL97" i="48"/>
  <c r="AK97" i="48"/>
  <c r="AJ97" i="48"/>
  <c r="AI97" i="48"/>
  <c r="AH97" i="48"/>
  <c r="AG97" i="48"/>
  <c r="AF97" i="48"/>
  <c r="AE97" i="48"/>
  <c r="AD97" i="48"/>
  <c r="AC97" i="48"/>
  <c r="AB97" i="48"/>
  <c r="AA97" i="48"/>
  <c r="Z97" i="48"/>
  <c r="CR97" i="48" s="1"/>
  <c r="Y97" i="48"/>
  <c r="X97" i="48"/>
  <c r="W97" i="48"/>
  <c r="V97" i="48"/>
  <c r="U97" i="48"/>
  <c r="T97" i="48"/>
  <c r="S97" i="48"/>
  <c r="R97" i="48"/>
  <c r="Q97" i="48"/>
  <c r="O97" i="48"/>
  <c r="N97" i="48"/>
  <c r="M97" i="48"/>
  <c r="L97" i="48"/>
  <c r="K97" i="48"/>
  <c r="J97" i="48"/>
  <c r="CL97" i="48" s="1"/>
  <c r="I97" i="48"/>
  <c r="F97" i="48"/>
  <c r="E97" i="48"/>
  <c r="D97" i="48"/>
  <c r="C97" i="48"/>
  <c r="B97" i="48"/>
  <c r="A97" i="48"/>
  <c r="DM97" i="48" s="1"/>
  <c r="BT96" i="48"/>
  <c r="BS96" i="48"/>
  <c r="BR96" i="48"/>
  <c r="BQ96" i="48"/>
  <c r="BP96" i="48"/>
  <c r="BO96" i="48"/>
  <c r="BN96" i="48"/>
  <c r="BL96" i="48"/>
  <c r="BK96" i="48"/>
  <c r="BJ96" i="48"/>
  <c r="BI96" i="48"/>
  <c r="BH96" i="48"/>
  <c r="BG96" i="48"/>
  <c r="BF96" i="48"/>
  <c r="BE96" i="48"/>
  <c r="BD96" i="48"/>
  <c r="BC96" i="48"/>
  <c r="BB96" i="48"/>
  <c r="BA96" i="48"/>
  <c r="AZ96" i="48"/>
  <c r="AY96" i="48"/>
  <c r="AX96" i="48"/>
  <c r="AW96" i="48"/>
  <c r="AV96" i="48"/>
  <c r="AU96" i="48"/>
  <c r="AT96" i="48"/>
  <c r="AS96" i="48"/>
  <c r="AR96" i="48"/>
  <c r="AQ96" i="48"/>
  <c r="AP96" i="48"/>
  <c r="AO96" i="48"/>
  <c r="AN96" i="48"/>
  <c r="AM96" i="48"/>
  <c r="DL96" i="48" s="1"/>
  <c r="AL96" i="48"/>
  <c r="AK96" i="48"/>
  <c r="AJ96" i="48"/>
  <c r="AI96" i="48"/>
  <c r="CZ96" i="48" s="1"/>
  <c r="AH96" i="48"/>
  <c r="AG96" i="48"/>
  <c r="AF96" i="48"/>
  <c r="AE96" i="48"/>
  <c r="AD96" i="48"/>
  <c r="AC96" i="48"/>
  <c r="AB96" i="48"/>
  <c r="AA96" i="48"/>
  <c r="Z96" i="48"/>
  <c r="CR96" i="48" s="1"/>
  <c r="Y96" i="48"/>
  <c r="X96" i="48"/>
  <c r="W96" i="48"/>
  <c r="V96" i="48"/>
  <c r="U96" i="48"/>
  <c r="T96" i="48"/>
  <c r="S96" i="48"/>
  <c r="R96" i="48"/>
  <c r="Q96" i="48"/>
  <c r="P96" i="48"/>
  <c r="O96" i="48"/>
  <c r="N96" i="48"/>
  <c r="M96" i="48"/>
  <c r="L96" i="48"/>
  <c r="K96" i="48"/>
  <c r="J96" i="48"/>
  <c r="DF96" i="48" s="1"/>
  <c r="I96" i="48"/>
  <c r="F96" i="48"/>
  <c r="E96" i="48"/>
  <c r="D96" i="48"/>
  <c r="C96" i="48"/>
  <c r="B96" i="48"/>
  <c r="A96" i="48"/>
  <c r="DM96" i="48" s="1"/>
  <c r="BT95" i="48"/>
  <c r="BS95" i="48"/>
  <c r="BR95" i="48"/>
  <c r="BQ95" i="48"/>
  <c r="BP95" i="48"/>
  <c r="BO95" i="48"/>
  <c r="BN95" i="48"/>
  <c r="BL95" i="48"/>
  <c r="BK95" i="48"/>
  <c r="BJ95" i="48"/>
  <c r="BI95" i="48"/>
  <c r="BH95" i="48"/>
  <c r="BG95" i="48"/>
  <c r="BF95" i="48"/>
  <c r="BE95" i="48"/>
  <c r="BD95" i="48"/>
  <c r="BC95" i="48"/>
  <c r="BB95" i="48"/>
  <c r="BA95" i="48"/>
  <c r="AZ95" i="48"/>
  <c r="AY95" i="48"/>
  <c r="AX95" i="48"/>
  <c r="AW95" i="48"/>
  <c r="AV95" i="48"/>
  <c r="AU95" i="48"/>
  <c r="AT95" i="48"/>
  <c r="AS95" i="48"/>
  <c r="AR95" i="48"/>
  <c r="AQ95" i="48"/>
  <c r="AP95" i="48"/>
  <c r="AO95" i="48"/>
  <c r="AN95" i="48"/>
  <c r="AM95" i="48"/>
  <c r="AL95" i="48"/>
  <c r="AK95" i="48"/>
  <c r="AJ95" i="48"/>
  <c r="AI95" i="48"/>
  <c r="DB95" i="48" s="1"/>
  <c r="AH95" i="48"/>
  <c r="AG95" i="48"/>
  <c r="AF95" i="48"/>
  <c r="AE95" i="48"/>
  <c r="AD95" i="48"/>
  <c r="AC95" i="48"/>
  <c r="AB95" i="48"/>
  <c r="AA95" i="48"/>
  <c r="Z95" i="48"/>
  <c r="CR95" i="48" s="1"/>
  <c r="Y95" i="48"/>
  <c r="X95" i="48"/>
  <c r="W95" i="48"/>
  <c r="V95" i="48"/>
  <c r="U95" i="48"/>
  <c r="T95" i="48"/>
  <c r="S95" i="48"/>
  <c r="R95" i="48"/>
  <c r="Q95" i="48"/>
  <c r="P95" i="48"/>
  <c r="O95" i="48"/>
  <c r="N95" i="48"/>
  <c r="M95" i="48"/>
  <c r="L95" i="48"/>
  <c r="K95" i="48"/>
  <c r="J95" i="48"/>
  <c r="CL95" i="48" s="1"/>
  <c r="I95" i="48"/>
  <c r="F95" i="48"/>
  <c r="E95" i="48"/>
  <c r="D95" i="48"/>
  <c r="C95" i="48"/>
  <c r="B95" i="48"/>
  <c r="A95" i="48"/>
  <c r="DM95" i="48" s="1"/>
  <c r="BT94" i="48"/>
  <c r="BS94" i="48"/>
  <c r="BR94" i="48"/>
  <c r="BQ94" i="48"/>
  <c r="BP94" i="48"/>
  <c r="BO94" i="48"/>
  <c r="BN94" i="48"/>
  <c r="BL94" i="48"/>
  <c r="BK94" i="48"/>
  <c r="BJ94" i="48"/>
  <c r="BI94" i="48"/>
  <c r="BH94" i="48"/>
  <c r="BG94" i="48"/>
  <c r="BF94" i="48"/>
  <c r="BE94" i="48"/>
  <c r="BD94" i="48"/>
  <c r="BC94" i="48"/>
  <c r="BB94" i="48"/>
  <c r="BA94" i="48"/>
  <c r="AZ94" i="48"/>
  <c r="AY94" i="48"/>
  <c r="AX94" i="48"/>
  <c r="AW94" i="48"/>
  <c r="AV94" i="48"/>
  <c r="AU94" i="48"/>
  <c r="AT94" i="48"/>
  <c r="AS94" i="48"/>
  <c r="AR94" i="48"/>
  <c r="AQ94" i="48"/>
  <c r="AP94" i="48"/>
  <c r="AO94" i="48"/>
  <c r="AN94" i="48"/>
  <c r="AM94" i="48"/>
  <c r="DL94" i="48" s="1"/>
  <c r="AL94" i="48"/>
  <c r="AK94" i="48"/>
  <c r="AJ94" i="48"/>
  <c r="AI94" i="48"/>
  <c r="AH94" i="48"/>
  <c r="AG94" i="48"/>
  <c r="AF94" i="48"/>
  <c r="AE94" i="48"/>
  <c r="AD94" i="48"/>
  <c r="AC94" i="48"/>
  <c r="AB94" i="48"/>
  <c r="AA94" i="48"/>
  <c r="Z94" i="48"/>
  <c r="CR94" i="48" s="1"/>
  <c r="Y94" i="48"/>
  <c r="X94" i="48"/>
  <c r="W94" i="48"/>
  <c r="V94" i="48"/>
  <c r="U94" i="48"/>
  <c r="T94" i="48"/>
  <c r="S94" i="48"/>
  <c r="R94" i="48"/>
  <c r="Q94" i="48"/>
  <c r="P94" i="48"/>
  <c r="O94" i="48"/>
  <c r="N94" i="48"/>
  <c r="M94" i="48"/>
  <c r="L94" i="48"/>
  <c r="K94" i="48"/>
  <c r="J94" i="48"/>
  <c r="CL94" i="48" s="1"/>
  <c r="I94" i="48"/>
  <c r="F94" i="48"/>
  <c r="E94" i="48"/>
  <c r="D94" i="48"/>
  <c r="C94" i="48"/>
  <c r="B94" i="48"/>
  <c r="A94" i="48"/>
  <c r="DM94" i="48" s="1"/>
  <c r="BT93" i="48"/>
  <c r="BS93" i="48"/>
  <c r="BR93" i="48"/>
  <c r="BQ93" i="48"/>
  <c r="BP93" i="48"/>
  <c r="BO93" i="48"/>
  <c r="BN93" i="48"/>
  <c r="BL93" i="48"/>
  <c r="BK93" i="48"/>
  <c r="BJ93" i="48"/>
  <c r="BI93" i="48"/>
  <c r="BH93" i="48"/>
  <c r="BG93" i="48"/>
  <c r="BF93" i="48"/>
  <c r="BE93" i="48"/>
  <c r="BD93" i="48"/>
  <c r="BC93" i="48"/>
  <c r="BB93" i="48"/>
  <c r="BA93" i="48"/>
  <c r="AZ93" i="48"/>
  <c r="AY93" i="48"/>
  <c r="AX93" i="48"/>
  <c r="AW93" i="48"/>
  <c r="AV93" i="48"/>
  <c r="AU93" i="48"/>
  <c r="AT93" i="48"/>
  <c r="AS93" i="48"/>
  <c r="AR93" i="48"/>
  <c r="AQ93" i="48"/>
  <c r="AP93" i="48"/>
  <c r="AO93" i="48"/>
  <c r="AN93" i="48"/>
  <c r="AM93" i="48"/>
  <c r="DL93" i="48" s="1"/>
  <c r="AL93" i="48"/>
  <c r="AK93" i="48"/>
  <c r="AJ93" i="48"/>
  <c r="AI93" i="48"/>
  <c r="DB93" i="48" s="1"/>
  <c r="AH93" i="48"/>
  <c r="AG93" i="48"/>
  <c r="AF93" i="48"/>
  <c r="AE93" i="48"/>
  <c r="AD93" i="48"/>
  <c r="AC93" i="48"/>
  <c r="AB93" i="48"/>
  <c r="AA93" i="48"/>
  <c r="Z93" i="48"/>
  <c r="CR93" i="48" s="1"/>
  <c r="Y93" i="48"/>
  <c r="X93" i="48"/>
  <c r="W93" i="48"/>
  <c r="V93" i="48"/>
  <c r="U93" i="48"/>
  <c r="T93" i="48"/>
  <c r="S93" i="48"/>
  <c r="R93" i="48"/>
  <c r="Q93" i="48"/>
  <c r="P93" i="48"/>
  <c r="O93" i="48"/>
  <c r="N93" i="48"/>
  <c r="M93" i="48"/>
  <c r="L93" i="48"/>
  <c r="K93" i="48"/>
  <c r="J93" i="48"/>
  <c r="CL93" i="48" s="1"/>
  <c r="I93" i="48"/>
  <c r="F93" i="48"/>
  <c r="E93" i="48"/>
  <c r="D93" i="48"/>
  <c r="C93" i="48"/>
  <c r="B93" i="48"/>
  <c r="A93" i="48"/>
  <c r="BT92" i="48"/>
  <c r="BS92" i="48"/>
  <c r="BR92" i="48"/>
  <c r="BQ92" i="48"/>
  <c r="BP92" i="48"/>
  <c r="BO92" i="48"/>
  <c r="BN92" i="48"/>
  <c r="BL92" i="48"/>
  <c r="BK92" i="48"/>
  <c r="BJ92" i="48"/>
  <c r="BI92" i="48"/>
  <c r="BH92" i="48"/>
  <c r="BG92" i="48"/>
  <c r="BF92" i="48"/>
  <c r="BE92" i="48"/>
  <c r="BD92" i="48"/>
  <c r="BC92" i="48"/>
  <c r="BB92" i="48"/>
  <c r="BA92" i="48"/>
  <c r="AZ92" i="48"/>
  <c r="AY92" i="48"/>
  <c r="AX92" i="48"/>
  <c r="AW92" i="48"/>
  <c r="AV92" i="48"/>
  <c r="AU92" i="48"/>
  <c r="AT92" i="48"/>
  <c r="AS92" i="48"/>
  <c r="AR92" i="48"/>
  <c r="AQ92" i="48"/>
  <c r="AP92" i="48"/>
  <c r="AO92" i="48"/>
  <c r="AN92" i="48"/>
  <c r="AM92" i="48"/>
  <c r="DL92" i="48" s="1"/>
  <c r="AL92" i="48"/>
  <c r="AK92" i="48"/>
  <c r="AJ92" i="48"/>
  <c r="AI92" i="48"/>
  <c r="DB92" i="48" s="1"/>
  <c r="AH92" i="48"/>
  <c r="AG92" i="48"/>
  <c r="AF92" i="48"/>
  <c r="AE92" i="48"/>
  <c r="AD92" i="48"/>
  <c r="AC92" i="48"/>
  <c r="AB92" i="48"/>
  <c r="AA92" i="48"/>
  <c r="Z92" i="48"/>
  <c r="CR92" i="48" s="1"/>
  <c r="Y92" i="48"/>
  <c r="X92" i="48"/>
  <c r="W92" i="48"/>
  <c r="V92" i="48"/>
  <c r="U92" i="48"/>
  <c r="T92" i="48"/>
  <c r="S92" i="48"/>
  <c r="R92" i="48"/>
  <c r="Q92" i="48"/>
  <c r="P92" i="48"/>
  <c r="O92" i="48"/>
  <c r="N92" i="48"/>
  <c r="M92" i="48"/>
  <c r="L92" i="48"/>
  <c r="K92" i="48"/>
  <c r="J92" i="48"/>
  <c r="DF92" i="48" s="1"/>
  <c r="I92" i="48"/>
  <c r="F92" i="48"/>
  <c r="E92" i="48"/>
  <c r="D92" i="48"/>
  <c r="C92" i="48"/>
  <c r="B92" i="48"/>
  <c r="A92" i="48"/>
  <c r="DM92" i="48" s="1"/>
  <c r="BT91" i="48"/>
  <c r="BS91" i="48"/>
  <c r="BR91" i="48"/>
  <c r="BQ91" i="48"/>
  <c r="BP91" i="48"/>
  <c r="BO91" i="48"/>
  <c r="BN91" i="48"/>
  <c r="BL91" i="48"/>
  <c r="BK91" i="48"/>
  <c r="BJ91" i="48"/>
  <c r="BI91" i="48"/>
  <c r="BH91" i="48"/>
  <c r="BG91" i="48"/>
  <c r="BF91" i="48"/>
  <c r="BE91" i="48"/>
  <c r="BD91" i="48"/>
  <c r="BC91" i="48"/>
  <c r="BB91" i="48"/>
  <c r="BA91" i="48"/>
  <c r="AZ91" i="48"/>
  <c r="AY91" i="48"/>
  <c r="AX91" i="48"/>
  <c r="AW91" i="48"/>
  <c r="AV91" i="48"/>
  <c r="AU91" i="48"/>
  <c r="AT91" i="48"/>
  <c r="AS91" i="48"/>
  <c r="AR91" i="48"/>
  <c r="AQ91" i="48"/>
  <c r="AP91" i="48"/>
  <c r="AO91" i="48"/>
  <c r="AN91" i="48"/>
  <c r="AM91" i="48"/>
  <c r="DL91" i="48" s="1"/>
  <c r="AL91" i="48"/>
  <c r="AK91" i="48"/>
  <c r="AJ91" i="48"/>
  <c r="AI91" i="48"/>
  <c r="AH91" i="48"/>
  <c r="AG91" i="48"/>
  <c r="AF91" i="48"/>
  <c r="AE91" i="48"/>
  <c r="AD91" i="48"/>
  <c r="AC91" i="48"/>
  <c r="AB91" i="48"/>
  <c r="AA91" i="48"/>
  <c r="Z91" i="48"/>
  <c r="CR91" i="48" s="1"/>
  <c r="Y91" i="48"/>
  <c r="X91" i="48"/>
  <c r="W91" i="48"/>
  <c r="V91" i="48"/>
  <c r="U91" i="48"/>
  <c r="T91" i="48"/>
  <c r="S91" i="48"/>
  <c r="R91" i="48"/>
  <c r="Q91" i="48"/>
  <c r="P91" i="48"/>
  <c r="O91" i="48"/>
  <c r="N91" i="48"/>
  <c r="M91" i="48"/>
  <c r="L91" i="48"/>
  <c r="K91" i="48"/>
  <c r="J91" i="48"/>
  <c r="DF91" i="48" s="1"/>
  <c r="I91" i="48"/>
  <c r="F91" i="48"/>
  <c r="E91" i="48"/>
  <c r="D91" i="48"/>
  <c r="C91" i="48"/>
  <c r="B91" i="48"/>
  <c r="A91" i="48"/>
  <c r="DM91" i="48" s="1"/>
  <c r="BT90" i="48"/>
  <c r="BS90" i="48"/>
  <c r="BR90" i="48"/>
  <c r="BQ90" i="48"/>
  <c r="BP90" i="48"/>
  <c r="BO90" i="48"/>
  <c r="BN90" i="48"/>
  <c r="BL90" i="48"/>
  <c r="BK90" i="48"/>
  <c r="BJ90" i="48"/>
  <c r="BI90" i="48"/>
  <c r="BH90" i="48"/>
  <c r="BG90" i="48"/>
  <c r="BF90" i="48"/>
  <c r="BE90" i="48"/>
  <c r="BD90" i="48"/>
  <c r="BC90" i="48"/>
  <c r="BB90" i="48"/>
  <c r="BA90" i="48"/>
  <c r="AZ90" i="48"/>
  <c r="AY90" i="48"/>
  <c r="AX90" i="48"/>
  <c r="AW90" i="48"/>
  <c r="AV90" i="48"/>
  <c r="AU90" i="48"/>
  <c r="AT90" i="48"/>
  <c r="AS90" i="48"/>
  <c r="AR90" i="48"/>
  <c r="AQ90" i="48"/>
  <c r="AP90" i="48"/>
  <c r="AO90" i="48"/>
  <c r="AN90" i="48"/>
  <c r="AM90" i="48"/>
  <c r="DL90" i="48" s="1"/>
  <c r="AL90" i="48"/>
  <c r="AK90" i="48"/>
  <c r="AJ90" i="48"/>
  <c r="AI90" i="48"/>
  <c r="CZ90" i="48" s="1"/>
  <c r="EI90" i="48" s="1"/>
  <c r="AH90" i="48"/>
  <c r="AG90" i="48"/>
  <c r="AF90" i="48"/>
  <c r="AE90" i="48"/>
  <c r="AD90" i="48"/>
  <c r="AC90" i="48"/>
  <c r="AB90" i="48"/>
  <c r="AA90" i="48"/>
  <c r="Z90" i="48"/>
  <c r="CR90" i="48" s="1"/>
  <c r="Y90" i="48"/>
  <c r="X90" i="48"/>
  <c r="W90" i="48"/>
  <c r="V90" i="48"/>
  <c r="U90" i="48"/>
  <c r="T90" i="48"/>
  <c r="S90" i="48"/>
  <c r="R90" i="48"/>
  <c r="Q90" i="48"/>
  <c r="P90" i="48"/>
  <c r="O90" i="48"/>
  <c r="N90" i="48"/>
  <c r="M90" i="48"/>
  <c r="L90" i="48"/>
  <c r="K90" i="48"/>
  <c r="J90" i="48"/>
  <c r="I90" i="48"/>
  <c r="F90" i="48"/>
  <c r="E90" i="48"/>
  <c r="D90" i="48"/>
  <c r="C90" i="48"/>
  <c r="B90" i="48"/>
  <c r="A90" i="48"/>
  <c r="DM90" i="48" s="1"/>
  <c r="BT89" i="48"/>
  <c r="BS89" i="48"/>
  <c r="BR89" i="48"/>
  <c r="BQ89" i="48"/>
  <c r="BP89" i="48"/>
  <c r="BO89" i="48"/>
  <c r="BN89" i="48"/>
  <c r="BL89" i="48"/>
  <c r="BK89" i="48"/>
  <c r="BJ89" i="48"/>
  <c r="BI89" i="48"/>
  <c r="BH89" i="48"/>
  <c r="BG89" i="48"/>
  <c r="BF89" i="48"/>
  <c r="BE89" i="48"/>
  <c r="BD89" i="48"/>
  <c r="BC89" i="48"/>
  <c r="BB89" i="48"/>
  <c r="BA89" i="48"/>
  <c r="AZ89" i="48"/>
  <c r="AY89" i="48"/>
  <c r="AX89" i="48"/>
  <c r="AW89" i="48"/>
  <c r="AV89" i="48"/>
  <c r="AU89" i="48"/>
  <c r="AT89" i="48"/>
  <c r="AS89" i="48"/>
  <c r="AR89" i="48"/>
  <c r="AQ89" i="48"/>
  <c r="AP89" i="48"/>
  <c r="AO89" i="48"/>
  <c r="AN89" i="48"/>
  <c r="AM89" i="48"/>
  <c r="AL89" i="48"/>
  <c r="AK89" i="48"/>
  <c r="AJ89" i="48"/>
  <c r="AI89" i="48"/>
  <c r="CZ89" i="48" s="1"/>
  <c r="EI89" i="48" s="1"/>
  <c r="AH89" i="48"/>
  <c r="AG89" i="48"/>
  <c r="AF89" i="48"/>
  <c r="AE89" i="48"/>
  <c r="AD89" i="48"/>
  <c r="AC89" i="48"/>
  <c r="AB89" i="48"/>
  <c r="AA89" i="48"/>
  <c r="Z89" i="48"/>
  <c r="CR89" i="48" s="1"/>
  <c r="Y89" i="48"/>
  <c r="X89" i="48"/>
  <c r="W89" i="48"/>
  <c r="V89" i="48"/>
  <c r="U89" i="48"/>
  <c r="T89" i="48"/>
  <c r="S89" i="48"/>
  <c r="R89" i="48"/>
  <c r="Q89" i="48"/>
  <c r="P89" i="48"/>
  <c r="O89" i="48"/>
  <c r="N89" i="48"/>
  <c r="M89" i="48"/>
  <c r="L89" i="48"/>
  <c r="K89" i="48"/>
  <c r="J89" i="48"/>
  <c r="DF89" i="48" s="1"/>
  <c r="I89" i="48"/>
  <c r="F89" i="48"/>
  <c r="E89" i="48"/>
  <c r="D89" i="48"/>
  <c r="C89" i="48"/>
  <c r="B89" i="48"/>
  <c r="A89" i="48"/>
  <c r="DM89" i="48" s="1"/>
  <c r="BT88" i="48"/>
  <c r="BS88" i="48"/>
  <c r="BR88" i="48"/>
  <c r="BQ88" i="48"/>
  <c r="BP88" i="48"/>
  <c r="BO88" i="48"/>
  <c r="BN88" i="48"/>
  <c r="BL88" i="48"/>
  <c r="BK88" i="48"/>
  <c r="BJ88" i="48"/>
  <c r="BI88" i="48"/>
  <c r="BH88" i="48"/>
  <c r="BG88" i="48"/>
  <c r="BF88" i="48"/>
  <c r="BE88" i="48"/>
  <c r="BD88" i="48"/>
  <c r="BC88" i="48"/>
  <c r="BB88" i="48"/>
  <c r="BA88" i="48"/>
  <c r="AZ88" i="48"/>
  <c r="AY88" i="48"/>
  <c r="AX88" i="48"/>
  <c r="AW88" i="48"/>
  <c r="AV88" i="48"/>
  <c r="AU88" i="48"/>
  <c r="AT88" i="48"/>
  <c r="AS88" i="48"/>
  <c r="AR88" i="48"/>
  <c r="AQ88" i="48"/>
  <c r="AP88" i="48"/>
  <c r="AO88" i="48"/>
  <c r="AN88" i="48"/>
  <c r="AM88" i="48"/>
  <c r="DL88" i="48" s="1"/>
  <c r="AL88" i="48"/>
  <c r="AK88" i="48"/>
  <c r="AJ88" i="48"/>
  <c r="AI88" i="48"/>
  <c r="DB88" i="48" s="1"/>
  <c r="AH88" i="48"/>
  <c r="AG88" i="48"/>
  <c r="AF88" i="48"/>
  <c r="AE88" i="48"/>
  <c r="AD88" i="48"/>
  <c r="AC88" i="48"/>
  <c r="AB88" i="48"/>
  <c r="AA88" i="48"/>
  <c r="Z88" i="48"/>
  <c r="CR88" i="48" s="1"/>
  <c r="Y88" i="48"/>
  <c r="X88" i="48"/>
  <c r="W88" i="48"/>
  <c r="V88" i="48"/>
  <c r="U88" i="48"/>
  <c r="T88" i="48"/>
  <c r="S88" i="48"/>
  <c r="R88" i="48"/>
  <c r="Q88" i="48"/>
  <c r="P88" i="48"/>
  <c r="O88" i="48"/>
  <c r="N88" i="48"/>
  <c r="M88" i="48"/>
  <c r="L88" i="48"/>
  <c r="K88" i="48"/>
  <c r="J88" i="48"/>
  <c r="DF88" i="48" s="1"/>
  <c r="I88" i="48"/>
  <c r="F88" i="48"/>
  <c r="E88" i="48"/>
  <c r="D88" i="48"/>
  <c r="C88" i="48"/>
  <c r="B88" i="48"/>
  <c r="A88" i="48"/>
  <c r="DM88" i="48" s="1"/>
  <c r="BT87" i="48"/>
  <c r="BS87" i="48"/>
  <c r="BR87" i="48"/>
  <c r="BQ87" i="48"/>
  <c r="BP87" i="48"/>
  <c r="BO87" i="48"/>
  <c r="BN87" i="48"/>
  <c r="BL87" i="48"/>
  <c r="BK87" i="48"/>
  <c r="BJ87" i="48"/>
  <c r="BI87" i="48"/>
  <c r="BH87" i="48"/>
  <c r="BG87" i="48"/>
  <c r="BF87" i="48"/>
  <c r="BE87" i="48"/>
  <c r="BD87" i="48"/>
  <c r="BC87" i="48"/>
  <c r="BB87" i="48"/>
  <c r="BA87" i="48"/>
  <c r="AZ87" i="48"/>
  <c r="AY87" i="48"/>
  <c r="AX87" i="48"/>
  <c r="AW87" i="48"/>
  <c r="AV87" i="48"/>
  <c r="AU87" i="48"/>
  <c r="AT87" i="48"/>
  <c r="AS87" i="48"/>
  <c r="AR87" i="48"/>
  <c r="AQ87" i="48"/>
  <c r="AP87" i="48"/>
  <c r="AO87" i="48"/>
  <c r="AN87" i="48"/>
  <c r="AM87" i="48"/>
  <c r="DL87" i="48" s="1"/>
  <c r="AL87" i="48"/>
  <c r="AK87" i="48"/>
  <c r="AJ87" i="48"/>
  <c r="AI87" i="48"/>
  <c r="DB87" i="48" s="1"/>
  <c r="AH87" i="48"/>
  <c r="AG87" i="48"/>
  <c r="AF87" i="48"/>
  <c r="AE87" i="48"/>
  <c r="AD87" i="48"/>
  <c r="AC87" i="48"/>
  <c r="AB87" i="48"/>
  <c r="AA87" i="48"/>
  <c r="Z87" i="48"/>
  <c r="CR87" i="48" s="1"/>
  <c r="Y87" i="48"/>
  <c r="X87" i="48"/>
  <c r="W87" i="48"/>
  <c r="V87" i="48"/>
  <c r="U87" i="48"/>
  <c r="T87" i="48"/>
  <c r="S87" i="48"/>
  <c r="R87" i="48"/>
  <c r="Q87" i="48"/>
  <c r="P87" i="48"/>
  <c r="O87" i="48"/>
  <c r="N87" i="48"/>
  <c r="M87" i="48"/>
  <c r="L87" i="48"/>
  <c r="K87" i="48"/>
  <c r="J87" i="48"/>
  <c r="DF87" i="48" s="1"/>
  <c r="I87" i="48"/>
  <c r="F87" i="48"/>
  <c r="E87" i="48"/>
  <c r="D87" i="48"/>
  <c r="C87" i="48"/>
  <c r="B87" i="48"/>
  <c r="A87" i="48"/>
  <c r="DM87" i="48" s="1"/>
  <c r="BT86" i="48"/>
  <c r="BS86" i="48"/>
  <c r="BR86" i="48"/>
  <c r="BQ86" i="48"/>
  <c r="BP86" i="48"/>
  <c r="BO86" i="48"/>
  <c r="BN86" i="48"/>
  <c r="BL86" i="48"/>
  <c r="BK86" i="48"/>
  <c r="BJ86" i="48"/>
  <c r="BI86" i="48"/>
  <c r="BH86" i="48"/>
  <c r="BG86" i="48"/>
  <c r="BF86" i="48"/>
  <c r="BE86" i="48"/>
  <c r="BD86" i="48"/>
  <c r="BC86" i="48"/>
  <c r="BB86" i="48"/>
  <c r="BA86" i="48"/>
  <c r="AZ86" i="48"/>
  <c r="AY86" i="48"/>
  <c r="AX86" i="48"/>
  <c r="AW86" i="48"/>
  <c r="AV86" i="48"/>
  <c r="AU86" i="48"/>
  <c r="AT86" i="48"/>
  <c r="AS86" i="48"/>
  <c r="AR86" i="48"/>
  <c r="AQ86" i="48"/>
  <c r="AP86" i="48"/>
  <c r="AO86" i="48"/>
  <c r="AN86" i="48"/>
  <c r="AM86" i="48"/>
  <c r="DL86" i="48" s="1"/>
  <c r="AL86" i="48"/>
  <c r="AK86" i="48"/>
  <c r="AJ86" i="48"/>
  <c r="AI86" i="48"/>
  <c r="DB86" i="48" s="1"/>
  <c r="AH86" i="48"/>
  <c r="AG86" i="48"/>
  <c r="AF86" i="48"/>
  <c r="AE86" i="48"/>
  <c r="AD86" i="48"/>
  <c r="AC86" i="48"/>
  <c r="AB86" i="48"/>
  <c r="AA86" i="48"/>
  <c r="Z86" i="48"/>
  <c r="CR86" i="48" s="1"/>
  <c r="Y86" i="48"/>
  <c r="X86" i="48"/>
  <c r="W86" i="48"/>
  <c r="V86" i="48"/>
  <c r="U86" i="48"/>
  <c r="T86" i="48"/>
  <c r="S86" i="48"/>
  <c r="R86" i="48"/>
  <c r="Q86" i="48"/>
  <c r="P86" i="48"/>
  <c r="O86" i="48"/>
  <c r="N86" i="48"/>
  <c r="M86" i="48"/>
  <c r="L86" i="48"/>
  <c r="K86" i="48"/>
  <c r="J86" i="48"/>
  <c r="DF86" i="48" s="1"/>
  <c r="I86" i="48"/>
  <c r="F86" i="48"/>
  <c r="E86" i="48"/>
  <c r="D86" i="48"/>
  <c r="C86" i="48"/>
  <c r="B86" i="48"/>
  <c r="A86" i="48"/>
  <c r="DM86" i="48" s="1"/>
  <c r="BT85" i="48"/>
  <c r="BS85" i="48"/>
  <c r="BR85" i="48"/>
  <c r="BQ85" i="48"/>
  <c r="BP85" i="48"/>
  <c r="BO85" i="48"/>
  <c r="BN85" i="48"/>
  <c r="BL85" i="48"/>
  <c r="BK85" i="48"/>
  <c r="BJ85" i="48"/>
  <c r="BI85" i="48"/>
  <c r="BH85" i="48"/>
  <c r="BG85" i="48"/>
  <c r="BF85" i="48"/>
  <c r="BE85" i="48"/>
  <c r="BD85" i="48"/>
  <c r="BC85" i="48"/>
  <c r="BB85" i="48"/>
  <c r="BA85" i="48"/>
  <c r="AZ85" i="48"/>
  <c r="AY85" i="48"/>
  <c r="AX85" i="48"/>
  <c r="AW85" i="48"/>
  <c r="AV85" i="48"/>
  <c r="AU85" i="48"/>
  <c r="AT85" i="48"/>
  <c r="AS85" i="48"/>
  <c r="AR85" i="48"/>
  <c r="AQ85" i="48"/>
  <c r="AP85" i="48"/>
  <c r="AO85" i="48"/>
  <c r="AN85" i="48"/>
  <c r="AM85" i="48"/>
  <c r="DL85" i="48" s="1"/>
  <c r="AL85" i="48"/>
  <c r="AK85" i="48"/>
  <c r="AJ85" i="48"/>
  <c r="AI85" i="48"/>
  <c r="AH85" i="48"/>
  <c r="AG85" i="48"/>
  <c r="AF85" i="48"/>
  <c r="AE85" i="48"/>
  <c r="AD85" i="48"/>
  <c r="AC85" i="48"/>
  <c r="AB85" i="48"/>
  <c r="AA85" i="48"/>
  <c r="Z85" i="48"/>
  <c r="CR85" i="48" s="1"/>
  <c r="Y85" i="48"/>
  <c r="X85" i="48"/>
  <c r="W85" i="48"/>
  <c r="V85" i="48"/>
  <c r="U85" i="48"/>
  <c r="T85" i="48"/>
  <c r="S85" i="48"/>
  <c r="R85" i="48"/>
  <c r="Q85" i="48"/>
  <c r="P85" i="48"/>
  <c r="O85" i="48"/>
  <c r="N85" i="48"/>
  <c r="M85" i="48"/>
  <c r="L85" i="48"/>
  <c r="K85" i="48"/>
  <c r="J85" i="48"/>
  <c r="DF85" i="48" s="1"/>
  <c r="I85" i="48"/>
  <c r="F85" i="48"/>
  <c r="E85" i="48"/>
  <c r="D85" i="48"/>
  <c r="C85" i="48"/>
  <c r="B85" i="48"/>
  <c r="A85" i="48"/>
  <c r="DM85" i="48" s="1"/>
  <c r="BT84" i="48"/>
  <c r="BS84" i="48"/>
  <c r="BR84" i="48"/>
  <c r="BQ84" i="48"/>
  <c r="BP84" i="48"/>
  <c r="BO84" i="48"/>
  <c r="BN84" i="48"/>
  <c r="BL84" i="48"/>
  <c r="BK84" i="48"/>
  <c r="BJ84" i="48"/>
  <c r="BI84" i="48"/>
  <c r="BH84" i="48"/>
  <c r="BG84" i="48"/>
  <c r="BF84" i="48"/>
  <c r="BE84" i="48"/>
  <c r="BD84" i="48"/>
  <c r="BC84" i="48"/>
  <c r="BB84" i="48"/>
  <c r="BA84" i="48"/>
  <c r="AZ84" i="48"/>
  <c r="AY84" i="48"/>
  <c r="AX84" i="48"/>
  <c r="AW84" i="48"/>
  <c r="AV84" i="48"/>
  <c r="AU84" i="48"/>
  <c r="AT84" i="48"/>
  <c r="AS84" i="48"/>
  <c r="AR84" i="48"/>
  <c r="AQ84" i="48"/>
  <c r="AP84" i="48"/>
  <c r="AO84" i="48"/>
  <c r="AN84" i="48"/>
  <c r="AM84" i="48"/>
  <c r="DL84" i="48" s="1"/>
  <c r="AL84" i="48"/>
  <c r="AK84" i="48"/>
  <c r="AJ84" i="48"/>
  <c r="AI84" i="48"/>
  <c r="DB84" i="48" s="1"/>
  <c r="AH84" i="48"/>
  <c r="AG84" i="48"/>
  <c r="AF84" i="48"/>
  <c r="AE84" i="48"/>
  <c r="AD84" i="48"/>
  <c r="AC84" i="48"/>
  <c r="AB84" i="48"/>
  <c r="AA84" i="48"/>
  <c r="Z84" i="48"/>
  <c r="CR84" i="48" s="1"/>
  <c r="Y84" i="48"/>
  <c r="X84" i="48"/>
  <c r="W84" i="48"/>
  <c r="V84" i="48"/>
  <c r="U84" i="48"/>
  <c r="T84" i="48"/>
  <c r="S84" i="48"/>
  <c r="R84" i="48"/>
  <c r="Q84" i="48"/>
  <c r="P84" i="48"/>
  <c r="O84" i="48"/>
  <c r="N84" i="48"/>
  <c r="M84" i="48"/>
  <c r="L84" i="48"/>
  <c r="K84" i="48"/>
  <c r="J84" i="48"/>
  <c r="CL84" i="48" s="1"/>
  <c r="I84" i="48"/>
  <c r="F84" i="48"/>
  <c r="E84" i="48"/>
  <c r="D84" i="48"/>
  <c r="C84" i="48"/>
  <c r="B84" i="48"/>
  <c r="A84" i="48"/>
  <c r="DM84" i="48" s="1"/>
  <c r="BT83" i="48"/>
  <c r="BS83" i="48"/>
  <c r="BR83" i="48"/>
  <c r="BQ83" i="48"/>
  <c r="BP83" i="48"/>
  <c r="BO83" i="48"/>
  <c r="BN83" i="48"/>
  <c r="BL83" i="48"/>
  <c r="BK83" i="48"/>
  <c r="BJ83" i="48"/>
  <c r="BI83" i="48"/>
  <c r="BH83" i="48"/>
  <c r="BG83" i="48"/>
  <c r="BF83" i="48"/>
  <c r="BE83" i="48"/>
  <c r="BD83" i="48"/>
  <c r="BC83" i="48"/>
  <c r="BB83" i="48"/>
  <c r="BA83" i="48"/>
  <c r="AZ83" i="48"/>
  <c r="AY83" i="48"/>
  <c r="AX83" i="48"/>
  <c r="AW83" i="48"/>
  <c r="AV83" i="48"/>
  <c r="AU83" i="48"/>
  <c r="AT83" i="48"/>
  <c r="AS83" i="48"/>
  <c r="AR83" i="48"/>
  <c r="AQ83" i="48"/>
  <c r="AP83" i="48"/>
  <c r="AO83" i="48"/>
  <c r="AN83" i="48"/>
  <c r="AM83" i="48"/>
  <c r="AL83" i="48"/>
  <c r="AK83" i="48"/>
  <c r="AJ83" i="48"/>
  <c r="AI83" i="48"/>
  <c r="AH83" i="48"/>
  <c r="AG83" i="48"/>
  <c r="AF83" i="48"/>
  <c r="AE83" i="48"/>
  <c r="AD83" i="48"/>
  <c r="AC83" i="48"/>
  <c r="AB83" i="48"/>
  <c r="AA83" i="48"/>
  <c r="Z83" i="48"/>
  <c r="CR83" i="48" s="1"/>
  <c r="Y83" i="48"/>
  <c r="X83" i="48"/>
  <c r="W83" i="48"/>
  <c r="V83" i="48"/>
  <c r="U83" i="48"/>
  <c r="T83" i="48"/>
  <c r="S83" i="48"/>
  <c r="R83" i="48"/>
  <c r="Q83" i="48"/>
  <c r="P83" i="48"/>
  <c r="O83" i="48"/>
  <c r="N83" i="48"/>
  <c r="M83" i="48"/>
  <c r="L83" i="48"/>
  <c r="K83" i="48"/>
  <c r="J83" i="48"/>
  <c r="CL83" i="48" s="1"/>
  <c r="I83" i="48"/>
  <c r="F83" i="48"/>
  <c r="E83" i="48"/>
  <c r="D83" i="48"/>
  <c r="C83" i="48"/>
  <c r="B83" i="48"/>
  <c r="A83" i="48"/>
  <c r="DM83" i="48" s="1"/>
  <c r="BT82" i="48"/>
  <c r="BS82" i="48"/>
  <c r="BR82" i="48"/>
  <c r="BQ82" i="48"/>
  <c r="BP82" i="48"/>
  <c r="BO82" i="48"/>
  <c r="BN82" i="48"/>
  <c r="BL82" i="48"/>
  <c r="BK82" i="48"/>
  <c r="BJ82" i="48"/>
  <c r="BI82" i="48"/>
  <c r="BH82" i="48"/>
  <c r="BG82" i="48"/>
  <c r="BF82" i="48"/>
  <c r="BE82" i="48"/>
  <c r="BD82" i="48"/>
  <c r="BC82" i="48"/>
  <c r="BB82" i="48"/>
  <c r="BA82" i="48"/>
  <c r="AZ82" i="48"/>
  <c r="AY82" i="48"/>
  <c r="AX82" i="48"/>
  <c r="AW82" i="48"/>
  <c r="AV82" i="48"/>
  <c r="AU82" i="48"/>
  <c r="AT82" i="48"/>
  <c r="AS82" i="48"/>
  <c r="AR82" i="48"/>
  <c r="AQ82" i="48"/>
  <c r="AP82" i="48"/>
  <c r="AO82" i="48"/>
  <c r="AN82" i="48"/>
  <c r="AM82" i="48"/>
  <c r="DL82" i="48" s="1"/>
  <c r="AL82" i="48"/>
  <c r="AK82" i="48"/>
  <c r="AJ82" i="48"/>
  <c r="AI82" i="48"/>
  <c r="DB82" i="48" s="1"/>
  <c r="AH82" i="48"/>
  <c r="AG82" i="48"/>
  <c r="AF82" i="48"/>
  <c r="AE82" i="48"/>
  <c r="AD82" i="48"/>
  <c r="AC82" i="48"/>
  <c r="AB82" i="48"/>
  <c r="AA82" i="48"/>
  <c r="Z82" i="48"/>
  <c r="CR82" i="48" s="1"/>
  <c r="Y82" i="48"/>
  <c r="X82" i="48"/>
  <c r="W82" i="48"/>
  <c r="V82" i="48"/>
  <c r="U82" i="48"/>
  <c r="T82" i="48"/>
  <c r="S82" i="48"/>
  <c r="R82" i="48"/>
  <c r="Q82" i="48"/>
  <c r="P82" i="48"/>
  <c r="O82" i="48"/>
  <c r="N82" i="48"/>
  <c r="M82" i="48"/>
  <c r="L82" i="48"/>
  <c r="K82" i="48"/>
  <c r="J82" i="48"/>
  <c r="DF82" i="48" s="1"/>
  <c r="I82" i="48"/>
  <c r="F82" i="48"/>
  <c r="E82" i="48"/>
  <c r="D82" i="48"/>
  <c r="C82" i="48"/>
  <c r="B82" i="48"/>
  <c r="A82" i="48"/>
  <c r="DM82" i="48" s="1"/>
  <c r="BT81" i="48"/>
  <c r="BS81" i="48"/>
  <c r="BR81" i="48"/>
  <c r="BQ81" i="48"/>
  <c r="BP81" i="48"/>
  <c r="BO81" i="48"/>
  <c r="BN81" i="48"/>
  <c r="BL81" i="48"/>
  <c r="BK81" i="48"/>
  <c r="BJ81" i="48"/>
  <c r="BI81" i="48"/>
  <c r="BH81" i="48"/>
  <c r="BG81" i="48"/>
  <c r="BF81" i="48"/>
  <c r="BE81" i="48"/>
  <c r="BD81" i="48"/>
  <c r="BC81" i="48"/>
  <c r="BB81" i="48"/>
  <c r="BA81" i="48"/>
  <c r="AZ81" i="48"/>
  <c r="AY81" i="48"/>
  <c r="AX81" i="48"/>
  <c r="AW81" i="48"/>
  <c r="AV81" i="48"/>
  <c r="AU81" i="48"/>
  <c r="AT81" i="48"/>
  <c r="AS81" i="48"/>
  <c r="AR81" i="48"/>
  <c r="AQ81" i="48"/>
  <c r="AP81" i="48"/>
  <c r="AO81" i="48"/>
  <c r="AN81" i="48"/>
  <c r="AM81" i="48"/>
  <c r="DL81" i="48" s="1"/>
  <c r="AL81" i="48"/>
  <c r="AK81" i="48"/>
  <c r="AJ81" i="48"/>
  <c r="AI81" i="48"/>
  <c r="AH81" i="48"/>
  <c r="AG81" i="48"/>
  <c r="AF81" i="48"/>
  <c r="AE81" i="48"/>
  <c r="AD81" i="48"/>
  <c r="AC81" i="48"/>
  <c r="AB81" i="48"/>
  <c r="AA81" i="48"/>
  <c r="Z81" i="48"/>
  <c r="CR81" i="48" s="1"/>
  <c r="Y81" i="48"/>
  <c r="X81" i="48"/>
  <c r="W81" i="48"/>
  <c r="V81" i="48"/>
  <c r="U81" i="48"/>
  <c r="T81" i="48"/>
  <c r="S81" i="48"/>
  <c r="R81" i="48"/>
  <c r="Q81" i="48"/>
  <c r="O81" i="48"/>
  <c r="N81" i="48"/>
  <c r="M81" i="48"/>
  <c r="L81" i="48"/>
  <c r="K81" i="48"/>
  <c r="J81" i="48"/>
  <c r="CL81" i="48" s="1"/>
  <c r="I81" i="48"/>
  <c r="F81" i="48"/>
  <c r="E81" i="48"/>
  <c r="D81" i="48"/>
  <c r="C81" i="48"/>
  <c r="B81" i="48"/>
  <c r="A81" i="48"/>
  <c r="DM81" i="48" s="1"/>
  <c r="BT80" i="48"/>
  <c r="BS80" i="48"/>
  <c r="BR80" i="48"/>
  <c r="BQ80" i="48"/>
  <c r="BP80" i="48"/>
  <c r="BO80" i="48"/>
  <c r="BN80" i="48"/>
  <c r="BL80" i="48"/>
  <c r="BK80" i="48"/>
  <c r="BJ80" i="48"/>
  <c r="BI80" i="48"/>
  <c r="BH80" i="48"/>
  <c r="BG80" i="48"/>
  <c r="BF80" i="48"/>
  <c r="BE80" i="48"/>
  <c r="BD80" i="48"/>
  <c r="BC80" i="48"/>
  <c r="BB80" i="48"/>
  <c r="BA80" i="48"/>
  <c r="AZ80" i="48"/>
  <c r="AY80" i="48"/>
  <c r="AX80" i="48"/>
  <c r="AW80" i="48"/>
  <c r="AV80" i="48"/>
  <c r="AU80" i="48"/>
  <c r="AT80" i="48"/>
  <c r="AS80" i="48"/>
  <c r="AR80" i="48"/>
  <c r="AQ80" i="48"/>
  <c r="AP80" i="48"/>
  <c r="AO80" i="48"/>
  <c r="AN80" i="48"/>
  <c r="AM80" i="48"/>
  <c r="DL80" i="48" s="1"/>
  <c r="AL80" i="48"/>
  <c r="AK80" i="48"/>
  <c r="AJ80" i="48"/>
  <c r="AI80" i="48"/>
  <c r="DB80" i="48" s="1"/>
  <c r="AH80" i="48"/>
  <c r="AG80" i="48"/>
  <c r="AF80" i="48"/>
  <c r="AE80" i="48"/>
  <c r="AD80" i="48"/>
  <c r="AC80" i="48"/>
  <c r="AB80" i="48"/>
  <c r="AA80" i="48"/>
  <c r="Z80" i="48"/>
  <c r="CR80" i="48" s="1"/>
  <c r="Y80" i="48"/>
  <c r="X80" i="48"/>
  <c r="W80" i="48"/>
  <c r="V80" i="48"/>
  <c r="U80" i="48"/>
  <c r="T80" i="48"/>
  <c r="S80" i="48"/>
  <c r="R80" i="48"/>
  <c r="Q80" i="48"/>
  <c r="P80" i="48"/>
  <c r="O80" i="48"/>
  <c r="N80" i="48"/>
  <c r="M80" i="48"/>
  <c r="L80" i="48"/>
  <c r="K80" i="48"/>
  <c r="J80" i="48"/>
  <c r="DF80" i="48" s="1"/>
  <c r="I80" i="48"/>
  <c r="F80" i="48"/>
  <c r="E80" i="48"/>
  <c r="D80" i="48"/>
  <c r="C80" i="48"/>
  <c r="B80" i="48"/>
  <c r="A80" i="48"/>
  <c r="DM80" i="48" s="1"/>
  <c r="BT79" i="48"/>
  <c r="BS79" i="48"/>
  <c r="BR79" i="48"/>
  <c r="BQ79" i="48"/>
  <c r="BP79" i="48"/>
  <c r="BO79" i="48"/>
  <c r="BN79" i="48"/>
  <c r="BL79" i="48"/>
  <c r="BK79" i="48"/>
  <c r="BJ79" i="48"/>
  <c r="BI79" i="48"/>
  <c r="BH79" i="48"/>
  <c r="BG79" i="48"/>
  <c r="BF79" i="48"/>
  <c r="BE79" i="48"/>
  <c r="BD79" i="48"/>
  <c r="BC79" i="48"/>
  <c r="BB79" i="48"/>
  <c r="BA79" i="48"/>
  <c r="AZ79" i="48"/>
  <c r="AY79" i="48"/>
  <c r="AX79" i="48"/>
  <c r="AW79" i="48"/>
  <c r="AV79" i="48"/>
  <c r="AU79" i="48"/>
  <c r="AT79" i="48"/>
  <c r="AS79" i="48"/>
  <c r="AR79" i="48"/>
  <c r="AQ79" i="48"/>
  <c r="AP79" i="48"/>
  <c r="AO79" i="48"/>
  <c r="AN79" i="48"/>
  <c r="AM79" i="48"/>
  <c r="AL79" i="48"/>
  <c r="AK79" i="48"/>
  <c r="AJ79" i="48"/>
  <c r="AI79" i="48"/>
  <c r="DB79" i="48" s="1"/>
  <c r="AH79" i="48"/>
  <c r="AG79" i="48"/>
  <c r="AF79" i="48"/>
  <c r="AE79" i="48"/>
  <c r="AD79" i="48"/>
  <c r="AC79" i="48"/>
  <c r="AB79" i="48"/>
  <c r="AA79" i="48"/>
  <c r="Z79" i="48"/>
  <c r="CR79" i="48" s="1"/>
  <c r="Y79" i="48"/>
  <c r="X79" i="48"/>
  <c r="W79" i="48"/>
  <c r="V79" i="48"/>
  <c r="U79" i="48"/>
  <c r="T79" i="48"/>
  <c r="S79" i="48"/>
  <c r="R79" i="48"/>
  <c r="Q79" i="48"/>
  <c r="P79" i="48"/>
  <c r="O79" i="48"/>
  <c r="N79" i="48"/>
  <c r="M79" i="48"/>
  <c r="L79" i="48"/>
  <c r="K79" i="48"/>
  <c r="J79" i="48"/>
  <c r="CL79" i="48" s="1"/>
  <c r="I79" i="48"/>
  <c r="F79" i="48"/>
  <c r="E79" i="48"/>
  <c r="D79" i="48"/>
  <c r="C79" i="48"/>
  <c r="B79" i="48"/>
  <c r="A79" i="48"/>
  <c r="DM79" i="48" s="1"/>
  <c r="BT78" i="48"/>
  <c r="BS78" i="48"/>
  <c r="BR78" i="48"/>
  <c r="BQ78" i="48"/>
  <c r="BP78" i="48"/>
  <c r="BO78" i="48"/>
  <c r="BN78" i="48"/>
  <c r="BL78" i="48"/>
  <c r="BK78" i="48"/>
  <c r="BJ78" i="48"/>
  <c r="BI78" i="48"/>
  <c r="BH78" i="48"/>
  <c r="BG78" i="48"/>
  <c r="BF78" i="48"/>
  <c r="BE78" i="48"/>
  <c r="BD78" i="48"/>
  <c r="BC78" i="48"/>
  <c r="BB78" i="48"/>
  <c r="BA78" i="48"/>
  <c r="AZ78" i="48"/>
  <c r="AY78" i="48"/>
  <c r="AX78" i="48"/>
  <c r="AW78" i="48"/>
  <c r="AV78" i="48"/>
  <c r="AU78" i="48"/>
  <c r="AT78" i="48"/>
  <c r="AS78" i="48"/>
  <c r="AR78" i="48"/>
  <c r="AQ78" i="48"/>
  <c r="AP78" i="48"/>
  <c r="AO78" i="48"/>
  <c r="AN78" i="48"/>
  <c r="AM78" i="48"/>
  <c r="DL78" i="48" s="1"/>
  <c r="AL78" i="48"/>
  <c r="AK78" i="48"/>
  <c r="AJ78" i="48"/>
  <c r="AI78" i="48"/>
  <c r="AH78" i="48"/>
  <c r="AG78" i="48"/>
  <c r="AF78" i="48"/>
  <c r="AE78" i="48"/>
  <c r="AD78" i="48"/>
  <c r="AC78" i="48"/>
  <c r="AB78" i="48"/>
  <c r="AA78" i="48"/>
  <c r="Z78" i="48"/>
  <c r="CR78" i="48" s="1"/>
  <c r="Y78" i="48"/>
  <c r="X78" i="48"/>
  <c r="W78" i="48"/>
  <c r="V78" i="48"/>
  <c r="U78" i="48"/>
  <c r="T78" i="48"/>
  <c r="S78" i="48"/>
  <c r="R78" i="48"/>
  <c r="Q78" i="48"/>
  <c r="P78" i="48"/>
  <c r="O78" i="48"/>
  <c r="N78" i="48"/>
  <c r="M78" i="48"/>
  <c r="L78" i="48"/>
  <c r="K78" i="48"/>
  <c r="J78" i="48"/>
  <c r="I78" i="48"/>
  <c r="F78" i="48"/>
  <c r="E78" i="48"/>
  <c r="D78" i="48"/>
  <c r="C78" i="48"/>
  <c r="B78" i="48"/>
  <c r="A78" i="48"/>
  <c r="DM78" i="48" s="1"/>
  <c r="BT77" i="48"/>
  <c r="BS77" i="48"/>
  <c r="BR77" i="48"/>
  <c r="BQ77" i="48"/>
  <c r="BP77" i="48"/>
  <c r="BO77" i="48"/>
  <c r="BN77" i="48"/>
  <c r="BL77" i="48"/>
  <c r="BK77" i="48"/>
  <c r="BJ77" i="48"/>
  <c r="BI77" i="48"/>
  <c r="BH77" i="48"/>
  <c r="BG77" i="48"/>
  <c r="BF77" i="48"/>
  <c r="BE77" i="48"/>
  <c r="BD77" i="48"/>
  <c r="BC77" i="48"/>
  <c r="BB77" i="48"/>
  <c r="BA77" i="48"/>
  <c r="AZ77" i="48"/>
  <c r="AY77" i="48"/>
  <c r="AX77" i="48"/>
  <c r="AW77" i="48"/>
  <c r="AV77" i="48"/>
  <c r="AU77" i="48"/>
  <c r="AT77" i="48"/>
  <c r="AS77" i="48"/>
  <c r="AR77" i="48"/>
  <c r="AQ77" i="48"/>
  <c r="AP77" i="48"/>
  <c r="AO77" i="48"/>
  <c r="AN77" i="48"/>
  <c r="AM77" i="48"/>
  <c r="DL77" i="48" s="1"/>
  <c r="AL77" i="48"/>
  <c r="AK77" i="48"/>
  <c r="AJ77" i="48"/>
  <c r="AI77" i="48"/>
  <c r="DB77" i="48" s="1"/>
  <c r="AH77" i="48"/>
  <c r="AG77" i="48"/>
  <c r="AF77" i="48"/>
  <c r="AE77" i="48"/>
  <c r="AD77" i="48"/>
  <c r="AC77" i="48"/>
  <c r="AB77" i="48"/>
  <c r="AA77" i="48"/>
  <c r="Z77" i="48"/>
  <c r="CR77" i="48" s="1"/>
  <c r="Y77" i="48"/>
  <c r="X77" i="48"/>
  <c r="W77" i="48"/>
  <c r="V77" i="48"/>
  <c r="U77" i="48"/>
  <c r="T77" i="48"/>
  <c r="S77" i="48"/>
  <c r="R77" i="48"/>
  <c r="Q77" i="48"/>
  <c r="P77" i="48"/>
  <c r="O77" i="48"/>
  <c r="N77" i="48"/>
  <c r="M77" i="48"/>
  <c r="L77" i="48"/>
  <c r="K77" i="48"/>
  <c r="J77" i="48"/>
  <c r="CL77" i="48" s="1"/>
  <c r="I77" i="48"/>
  <c r="F77" i="48"/>
  <c r="E77" i="48"/>
  <c r="D77" i="48"/>
  <c r="C77" i="48"/>
  <c r="B77" i="48"/>
  <c r="A77" i="48"/>
  <c r="DM77" i="48" s="1"/>
  <c r="BT76" i="48"/>
  <c r="BS76" i="48"/>
  <c r="BR76" i="48"/>
  <c r="BQ76" i="48"/>
  <c r="BP76" i="48"/>
  <c r="BO76" i="48"/>
  <c r="BN76" i="48"/>
  <c r="BL76" i="48"/>
  <c r="BK76" i="48"/>
  <c r="BJ76" i="48"/>
  <c r="BI76" i="48"/>
  <c r="BH76" i="48"/>
  <c r="BG76" i="48"/>
  <c r="BF76" i="48"/>
  <c r="BE76" i="48"/>
  <c r="BD76" i="48"/>
  <c r="BC76" i="48"/>
  <c r="BB76" i="48"/>
  <c r="BA76" i="48"/>
  <c r="AZ76" i="48"/>
  <c r="AY76" i="48"/>
  <c r="AX76" i="48"/>
  <c r="AW76" i="48"/>
  <c r="AV76" i="48"/>
  <c r="AU76" i="48"/>
  <c r="AT76" i="48"/>
  <c r="AS76" i="48"/>
  <c r="AR76" i="48"/>
  <c r="AQ76" i="48"/>
  <c r="AP76" i="48"/>
  <c r="AO76" i="48"/>
  <c r="AN76" i="48"/>
  <c r="AM76" i="48"/>
  <c r="DL76" i="48" s="1"/>
  <c r="AL76" i="48"/>
  <c r="AK76" i="48"/>
  <c r="AJ76" i="48"/>
  <c r="AI76" i="48"/>
  <c r="DB76" i="48" s="1"/>
  <c r="AH76" i="48"/>
  <c r="AG76" i="48"/>
  <c r="AF76" i="48"/>
  <c r="AE76" i="48"/>
  <c r="AD76" i="48"/>
  <c r="AC76" i="48"/>
  <c r="AB76" i="48"/>
  <c r="AA76" i="48"/>
  <c r="Z76" i="48"/>
  <c r="CR76" i="48" s="1"/>
  <c r="Y76" i="48"/>
  <c r="X76" i="48"/>
  <c r="W76" i="48"/>
  <c r="V76" i="48"/>
  <c r="U76" i="48"/>
  <c r="T76" i="48"/>
  <c r="S76" i="48"/>
  <c r="R76" i="48"/>
  <c r="Q76" i="48"/>
  <c r="P76" i="48"/>
  <c r="O76" i="48"/>
  <c r="N76" i="48"/>
  <c r="M76" i="48"/>
  <c r="L76" i="48"/>
  <c r="K76" i="48"/>
  <c r="J76" i="48"/>
  <c r="DF76" i="48" s="1"/>
  <c r="I76" i="48"/>
  <c r="F76" i="48"/>
  <c r="E76" i="48"/>
  <c r="D76" i="48"/>
  <c r="C76" i="48"/>
  <c r="B76" i="48"/>
  <c r="A76" i="48"/>
  <c r="DM76" i="48" s="1"/>
  <c r="BT75" i="48"/>
  <c r="BS75" i="48"/>
  <c r="BR75" i="48"/>
  <c r="BQ75" i="48"/>
  <c r="BP75" i="48"/>
  <c r="BO75" i="48"/>
  <c r="BN75" i="48"/>
  <c r="BL75" i="48"/>
  <c r="BK75" i="48"/>
  <c r="BJ75" i="48"/>
  <c r="BI75" i="48"/>
  <c r="BH75" i="48"/>
  <c r="BG75" i="48"/>
  <c r="BF75" i="48"/>
  <c r="BE75" i="48"/>
  <c r="BD75" i="48"/>
  <c r="BC75" i="48"/>
  <c r="BB75" i="48"/>
  <c r="BA75" i="48"/>
  <c r="AZ75" i="48"/>
  <c r="AY75" i="48"/>
  <c r="AX75" i="48"/>
  <c r="AW75" i="48"/>
  <c r="AV75" i="48"/>
  <c r="AU75" i="48"/>
  <c r="AT75" i="48"/>
  <c r="AS75" i="48"/>
  <c r="AR75" i="48"/>
  <c r="AQ75" i="48"/>
  <c r="AP75" i="48"/>
  <c r="AO75" i="48"/>
  <c r="AN75" i="48"/>
  <c r="AM75" i="48"/>
  <c r="DL75" i="48" s="1"/>
  <c r="AL75" i="48"/>
  <c r="AK75" i="48"/>
  <c r="AJ75" i="48"/>
  <c r="AI75" i="48"/>
  <c r="AH75" i="48"/>
  <c r="AG75" i="48"/>
  <c r="AF75" i="48"/>
  <c r="AE75" i="48"/>
  <c r="AD75" i="48"/>
  <c r="AC75" i="48"/>
  <c r="AB75" i="48"/>
  <c r="AA75" i="48"/>
  <c r="Z75" i="48"/>
  <c r="CR75" i="48" s="1"/>
  <c r="Y75" i="48"/>
  <c r="X75" i="48"/>
  <c r="W75" i="48"/>
  <c r="V75" i="48"/>
  <c r="U75" i="48"/>
  <c r="T75" i="48"/>
  <c r="S75" i="48"/>
  <c r="R75" i="48"/>
  <c r="Q75" i="48"/>
  <c r="P75" i="48"/>
  <c r="O75" i="48"/>
  <c r="N75" i="48"/>
  <c r="M75" i="48"/>
  <c r="L75" i="48"/>
  <c r="K75" i="48"/>
  <c r="J75" i="48"/>
  <c r="DF75" i="48" s="1"/>
  <c r="I75" i="48"/>
  <c r="F75" i="48"/>
  <c r="E75" i="48"/>
  <c r="D75" i="48"/>
  <c r="C75" i="48"/>
  <c r="B75" i="48"/>
  <c r="A75" i="48"/>
  <c r="DM75" i="48" s="1"/>
  <c r="BT74" i="48"/>
  <c r="BS74" i="48"/>
  <c r="BR74" i="48"/>
  <c r="BQ74" i="48"/>
  <c r="BP74" i="48"/>
  <c r="BO74" i="48"/>
  <c r="BN74" i="48"/>
  <c r="BL74" i="48"/>
  <c r="BK74" i="48"/>
  <c r="BJ74" i="48"/>
  <c r="BI74" i="48"/>
  <c r="BH74" i="48"/>
  <c r="BG74" i="48"/>
  <c r="BF74" i="48"/>
  <c r="BE74" i="48"/>
  <c r="BD74" i="48"/>
  <c r="BC74" i="48"/>
  <c r="BB74" i="48"/>
  <c r="BA74" i="48"/>
  <c r="AZ74" i="48"/>
  <c r="AY74" i="48"/>
  <c r="AX74" i="48"/>
  <c r="AW74" i="48"/>
  <c r="AV74" i="48"/>
  <c r="AU74" i="48"/>
  <c r="AT74" i="48"/>
  <c r="AS74" i="48"/>
  <c r="AR74" i="48"/>
  <c r="AQ74" i="48"/>
  <c r="AP74" i="48"/>
  <c r="AO74" i="48"/>
  <c r="AN74" i="48"/>
  <c r="AM74" i="48"/>
  <c r="DL74" i="48" s="1"/>
  <c r="AL74" i="48"/>
  <c r="AK74" i="48"/>
  <c r="AJ74" i="48"/>
  <c r="AI74" i="48"/>
  <c r="CZ74" i="48" s="1"/>
  <c r="EI74" i="48" s="1"/>
  <c r="AH74" i="48"/>
  <c r="AG74" i="48"/>
  <c r="AF74" i="48"/>
  <c r="AE74" i="48"/>
  <c r="AD74" i="48"/>
  <c r="AC74" i="48"/>
  <c r="AB74" i="48"/>
  <c r="AA74" i="48"/>
  <c r="Z74" i="48"/>
  <c r="CR74" i="48" s="1"/>
  <c r="Y74" i="48"/>
  <c r="X74" i="48"/>
  <c r="W74" i="48"/>
  <c r="V74" i="48"/>
  <c r="U74" i="48"/>
  <c r="T74" i="48"/>
  <c r="S74" i="48"/>
  <c r="R74" i="48"/>
  <c r="Q74" i="48"/>
  <c r="P74" i="48"/>
  <c r="O74" i="48"/>
  <c r="N74" i="48"/>
  <c r="M74" i="48"/>
  <c r="L74" i="48"/>
  <c r="K74" i="48"/>
  <c r="J74" i="48"/>
  <c r="DF74" i="48" s="1"/>
  <c r="I74" i="48"/>
  <c r="F74" i="48"/>
  <c r="E74" i="48"/>
  <c r="D74" i="48"/>
  <c r="C74" i="48"/>
  <c r="B74" i="48"/>
  <c r="A74" i="48"/>
  <c r="DM74" i="48" s="1"/>
  <c r="BT73" i="48"/>
  <c r="BS73" i="48"/>
  <c r="BR73" i="48"/>
  <c r="BQ73" i="48"/>
  <c r="BP73" i="48"/>
  <c r="BO73" i="48"/>
  <c r="BN73" i="48"/>
  <c r="BL73" i="48"/>
  <c r="BK73" i="48"/>
  <c r="BJ73" i="48"/>
  <c r="BI73" i="48"/>
  <c r="BH73" i="48"/>
  <c r="BG73" i="48"/>
  <c r="BF73" i="48"/>
  <c r="BE73" i="48"/>
  <c r="BD73" i="48"/>
  <c r="BC73" i="48"/>
  <c r="BB73" i="48"/>
  <c r="BA73" i="48"/>
  <c r="AZ73" i="48"/>
  <c r="AY73" i="48"/>
  <c r="AX73" i="48"/>
  <c r="AW73" i="48"/>
  <c r="AV73" i="48"/>
  <c r="AU73" i="48"/>
  <c r="AT73" i="48"/>
  <c r="AS73" i="48"/>
  <c r="AR73" i="48"/>
  <c r="AQ73" i="48"/>
  <c r="AP73" i="48"/>
  <c r="AO73" i="48"/>
  <c r="AN73" i="48"/>
  <c r="AM73" i="48"/>
  <c r="AL73" i="48"/>
  <c r="AK73" i="48"/>
  <c r="AJ73" i="48"/>
  <c r="AI73" i="48"/>
  <c r="CZ73" i="48" s="1"/>
  <c r="AH73" i="48"/>
  <c r="AG73" i="48"/>
  <c r="AF73" i="48"/>
  <c r="AE73" i="48"/>
  <c r="AD73" i="48"/>
  <c r="AC73" i="48"/>
  <c r="AB73" i="48"/>
  <c r="AA73" i="48"/>
  <c r="Z73" i="48"/>
  <c r="CR73" i="48" s="1"/>
  <c r="Y73" i="48"/>
  <c r="CQ73" i="48" s="1"/>
  <c r="X73" i="48"/>
  <c r="W73" i="48"/>
  <c r="V73" i="48"/>
  <c r="U73" i="48"/>
  <c r="T73" i="48"/>
  <c r="S73" i="48"/>
  <c r="R73" i="48"/>
  <c r="Q73" i="48"/>
  <c r="P73" i="48"/>
  <c r="O73" i="48"/>
  <c r="N73" i="48"/>
  <c r="M73" i="48"/>
  <c r="L73" i="48"/>
  <c r="K73" i="48"/>
  <c r="J73" i="48"/>
  <c r="DF73" i="48" s="1"/>
  <c r="I73" i="48"/>
  <c r="F73" i="48"/>
  <c r="E73" i="48"/>
  <c r="D73" i="48"/>
  <c r="C73" i="48"/>
  <c r="B73" i="48"/>
  <c r="A73" i="48"/>
  <c r="DM73" i="48" s="1"/>
  <c r="BT72" i="48"/>
  <c r="BS72" i="48"/>
  <c r="BR72" i="48"/>
  <c r="BQ72" i="48"/>
  <c r="BP72" i="48"/>
  <c r="BO72" i="48"/>
  <c r="BN72" i="48"/>
  <c r="BL72" i="48"/>
  <c r="BK72" i="48"/>
  <c r="BJ72" i="48"/>
  <c r="BI72" i="48"/>
  <c r="BH72" i="48"/>
  <c r="BG72" i="48"/>
  <c r="BF72" i="48"/>
  <c r="BE72" i="48"/>
  <c r="BD72" i="48"/>
  <c r="BC72" i="48"/>
  <c r="BB72" i="48"/>
  <c r="BA72" i="48"/>
  <c r="AZ72" i="48"/>
  <c r="AY72" i="48"/>
  <c r="AX72" i="48"/>
  <c r="AW72" i="48"/>
  <c r="AV72" i="48"/>
  <c r="AU72" i="48"/>
  <c r="AT72" i="48"/>
  <c r="AS72" i="48"/>
  <c r="AR72" i="48"/>
  <c r="AQ72" i="48"/>
  <c r="AP72" i="48"/>
  <c r="AO72" i="48"/>
  <c r="AN72" i="48"/>
  <c r="AM72" i="48"/>
  <c r="DL72" i="48" s="1"/>
  <c r="AL72" i="48"/>
  <c r="AK72" i="48"/>
  <c r="AJ72" i="48"/>
  <c r="AI72" i="48"/>
  <c r="CZ72" i="48" s="1"/>
  <c r="EI72" i="48" s="1"/>
  <c r="AH72" i="48"/>
  <c r="AG72" i="48"/>
  <c r="AF72" i="48"/>
  <c r="AE72" i="48"/>
  <c r="AD72" i="48"/>
  <c r="AC72" i="48"/>
  <c r="AB72" i="48"/>
  <c r="AA72" i="48"/>
  <c r="Z72" i="48"/>
  <c r="CR72" i="48" s="1"/>
  <c r="Y72" i="48"/>
  <c r="CQ72" i="48" s="1"/>
  <c r="X72" i="48"/>
  <c r="W72" i="48"/>
  <c r="V72" i="48"/>
  <c r="U72" i="48"/>
  <c r="T72" i="48"/>
  <c r="S72" i="48"/>
  <c r="R72" i="48"/>
  <c r="Q72" i="48"/>
  <c r="P72" i="48"/>
  <c r="O72" i="48"/>
  <c r="N72" i="48"/>
  <c r="M72" i="48"/>
  <c r="L72" i="48"/>
  <c r="K72" i="48"/>
  <c r="J72" i="48"/>
  <c r="I72" i="48"/>
  <c r="F72" i="48"/>
  <c r="E72" i="48"/>
  <c r="D72" i="48"/>
  <c r="C72" i="48"/>
  <c r="B72" i="48"/>
  <c r="A72" i="48"/>
  <c r="DM72" i="48" s="1"/>
  <c r="BT71" i="48"/>
  <c r="BS71" i="48"/>
  <c r="BR71" i="48"/>
  <c r="BQ71" i="48"/>
  <c r="BP71" i="48"/>
  <c r="BO71" i="48"/>
  <c r="BN71" i="48"/>
  <c r="BL71" i="48"/>
  <c r="BK71" i="48"/>
  <c r="BJ71" i="48"/>
  <c r="BI71" i="48"/>
  <c r="BH71" i="48"/>
  <c r="BG71" i="48"/>
  <c r="BF71" i="48"/>
  <c r="BE71" i="48"/>
  <c r="BD71" i="48"/>
  <c r="BC71" i="48"/>
  <c r="BB71" i="48"/>
  <c r="BA71" i="48"/>
  <c r="AZ71" i="48"/>
  <c r="AY71" i="48"/>
  <c r="AX71" i="48"/>
  <c r="AW71" i="48"/>
  <c r="AV71" i="48"/>
  <c r="AU71" i="48"/>
  <c r="AT71" i="48"/>
  <c r="AS71" i="48"/>
  <c r="AR71" i="48"/>
  <c r="AQ71" i="48"/>
  <c r="AP71" i="48"/>
  <c r="AO71" i="48"/>
  <c r="AN71" i="48"/>
  <c r="AM71" i="48"/>
  <c r="DL71" i="48" s="1"/>
  <c r="AL71" i="48"/>
  <c r="AK71" i="48"/>
  <c r="AJ71" i="48"/>
  <c r="AI71" i="48"/>
  <c r="DB71" i="48" s="1"/>
  <c r="AH71" i="48"/>
  <c r="AG71" i="48"/>
  <c r="AF71" i="48"/>
  <c r="AE71" i="48"/>
  <c r="AD71" i="48"/>
  <c r="AC71" i="48"/>
  <c r="AB71" i="48"/>
  <c r="AA71" i="48"/>
  <c r="Z71" i="48"/>
  <c r="CR71" i="48" s="1"/>
  <c r="Y71" i="48"/>
  <c r="CQ71" i="48" s="1"/>
  <c r="X71" i="48"/>
  <c r="W71" i="48"/>
  <c r="V71" i="48"/>
  <c r="U71" i="48"/>
  <c r="T71" i="48"/>
  <c r="S71" i="48"/>
  <c r="R71" i="48"/>
  <c r="Q71" i="48"/>
  <c r="P71" i="48"/>
  <c r="O71" i="48"/>
  <c r="N71" i="48"/>
  <c r="M71" i="48"/>
  <c r="L71" i="48"/>
  <c r="K71" i="48"/>
  <c r="J71" i="48"/>
  <c r="DF71" i="48" s="1"/>
  <c r="I71" i="48"/>
  <c r="F71" i="48"/>
  <c r="E71" i="48"/>
  <c r="D71" i="48"/>
  <c r="C71" i="48"/>
  <c r="B71" i="48"/>
  <c r="A71" i="48"/>
  <c r="DM71" i="48" s="1"/>
  <c r="BT70" i="48"/>
  <c r="BS70" i="48"/>
  <c r="BR70" i="48"/>
  <c r="BQ70" i="48"/>
  <c r="BP70" i="48"/>
  <c r="BO70" i="48"/>
  <c r="BN70" i="48"/>
  <c r="BK70" i="48"/>
  <c r="BJ70" i="48"/>
  <c r="BI70" i="48"/>
  <c r="BH70" i="48"/>
  <c r="BG70" i="48"/>
  <c r="BF70" i="48"/>
  <c r="BE70" i="48"/>
  <c r="BD70" i="48"/>
  <c r="BC70" i="48"/>
  <c r="BB70" i="48"/>
  <c r="BA70" i="48"/>
  <c r="AZ70" i="48"/>
  <c r="AY70" i="48"/>
  <c r="AX70" i="48"/>
  <c r="AW70" i="48"/>
  <c r="AV70" i="48"/>
  <c r="AU70" i="48"/>
  <c r="AT70" i="48"/>
  <c r="AS70" i="48"/>
  <c r="AR70" i="48"/>
  <c r="AQ70" i="48"/>
  <c r="AP70" i="48"/>
  <c r="AO70" i="48"/>
  <c r="AN70" i="48"/>
  <c r="AM70" i="48"/>
  <c r="DL70" i="48" s="1"/>
  <c r="AL70" i="48"/>
  <c r="AK70" i="48"/>
  <c r="AJ70" i="48"/>
  <c r="AI70" i="48"/>
  <c r="DB70" i="48" s="1"/>
  <c r="AH70" i="48"/>
  <c r="AG70" i="48"/>
  <c r="AF70" i="48"/>
  <c r="AE70" i="48"/>
  <c r="AD70" i="48"/>
  <c r="AC70" i="48"/>
  <c r="AB70" i="48"/>
  <c r="AA70" i="48"/>
  <c r="Z70" i="48"/>
  <c r="CR70" i="48" s="1"/>
  <c r="Y70" i="48"/>
  <c r="X70" i="48"/>
  <c r="W70" i="48"/>
  <c r="V70" i="48"/>
  <c r="U70" i="48"/>
  <c r="T70" i="48"/>
  <c r="S70" i="48"/>
  <c r="R70" i="48"/>
  <c r="Q70" i="48"/>
  <c r="P70" i="48"/>
  <c r="O70" i="48"/>
  <c r="N70" i="48"/>
  <c r="M70" i="48"/>
  <c r="L70" i="48"/>
  <c r="K70" i="48"/>
  <c r="J70" i="48"/>
  <c r="I70" i="48"/>
  <c r="F70" i="48"/>
  <c r="E70" i="48"/>
  <c r="D70" i="48"/>
  <c r="C70" i="48"/>
  <c r="B70" i="48"/>
  <c r="A70" i="48"/>
  <c r="DM70" i="48" s="1"/>
  <c r="BT69" i="48"/>
  <c r="BS69" i="48"/>
  <c r="BR69" i="48"/>
  <c r="BQ69" i="48"/>
  <c r="BP69" i="48"/>
  <c r="BO69" i="48"/>
  <c r="BN69" i="48"/>
  <c r="BL69" i="48"/>
  <c r="BK69" i="48"/>
  <c r="BJ69" i="48"/>
  <c r="BI69" i="48"/>
  <c r="BH69" i="48"/>
  <c r="BG69" i="48"/>
  <c r="BF69" i="48"/>
  <c r="BE69" i="48"/>
  <c r="BD69" i="48"/>
  <c r="BC69" i="48"/>
  <c r="BB69" i="48"/>
  <c r="BA69" i="48"/>
  <c r="AZ69" i="48"/>
  <c r="AY69" i="48"/>
  <c r="AX69" i="48"/>
  <c r="AW69" i="48"/>
  <c r="AV69" i="48"/>
  <c r="AU69" i="48"/>
  <c r="AT69" i="48"/>
  <c r="AS69" i="48"/>
  <c r="AR69" i="48"/>
  <c r="AQ69" i="48"/>
  <c r="AP69" i="48"/>
  <c r="AO69" i="48"/>
  <c r="AN69" i="48"/>
  <c r="AM69" i="48"/>
  <c r="DL69" i="48" s="1"/>
  <c r="AL69" i="48"/>
  <c r="AK69" i="48"/>
  <c r="AJ69" i="48"/>
  <c r="AI69" i="48"/>
  <c r="AH69" i="48"/>
  <c r="AG69" i="48"/>
  <c r="AF69" i="48"/>
  <c r="AE69" i="48"/>
  <c r="AD69" i="48"/>
  <c r="AC69" i="48"/>
  <c r="AB69" i="48"/>
  <c r="AA69" i="48"/>
  <c r="Z69" i="48"/>
  <c r="CR69" i="48" s="1"/>
  <c r="Y69" i="48"/>
  <c r="X69" i="48"/>
  <c r="W69" i="48"/>
  <c r="V69" i="48"/>
  <c r="U69" i="48"/>
  <c r="T69" i="48"/>
  <c r="S69" i="48"/>
  <c r="R69" i="48"/>
  <c r="Q69" i="48"/>
  <c r="P69" i="48"/>
  <c r="O69" i="48"/>
  <c r="N69" i="48"/>
  <c r="M69" i="48"/>
  <c r="L69" i="48"/>
  <c r="K69" i="48"/>
  <c r="J69" i="48"/>
  <c r="DF69" i="48" s="1"/>
  <c r="I69" i="48"/>
  <c r="F69" i="48"/>
  <c r="E69" i="48"/>
  <c r="D69" i="48"/>
  <c r="C69" i="48"/>
  <c r="B69" i="48"/>
  <c r="A69" i="48"/>
  <c r="DM69" i="48" s="1"/>
  <c r="BT68" i="48"/>
  <c r="BS68" i="48"/>
  <c r="BR68" i="48"/>
  <c r="BQ68" i="48"/>
  <c r="BP68" i="48"/>
  <c r="BO68" i="48"/>
  <c r="BN68" i="48"/>
  <c r="BL68" i="48"/>
  <c r="BK68" i="48"/>
  <c r="BJ68" i="48"/>
  <c r="BI68" i="48"/>
  <c r="BH68" i="48"/>
  <c r="BG68" i="48"/>
  <c r="BF68" i="48"/>
  <c r="BE68" i="48"/>
  <c r="BD68" i="48"/>
  <c r="BC68" i="48"/>
  <c r="BB68" i="48"/>
  <c r="BA68" i="48"/>
  <c r="AZ68" i="48"/>
  <c r="AY68" i="48"/>
  <c r="AX68" i="48"/>
  <c r="AW68" i="48"/>
  <c r="AV68" i="48"/>
  <c r="AU68" i="48"/>
  <c r="AT68" i="48"/>
  <c r="AS68" i="48"/>
  <c r="AR68" i="48"/>
  <c r="AQ68" i="48"/>
  <c r="AP68" i="48"/>
  <c r="AO68" i="48"/>
  <c r="AN68" i="48"/>
  <c r="AM68" i="48"/>
  <c r="DL68" i="48" s="1"/>
  <c r="AL68" i="48"/>
  <c r="AK68" i="48"/>
  <c r="AJ68" i="48"/>
  <c r="AI68" i="48"/>
  <c r="DB68" i="48" s="1"/>
  <c r="AH68" i="48"/>
  <c r="AG68" i="48"/>
  <c r="AF68" i="48"/>
  <c r="AE68" i="48"/>
  <c r="AD68" i="48"/>
  <c r="AC68" i="48"/>
  <c r="AB68" i="48"/>
  <c r="AA68" i="48"/>
  <c r="Z68" i="48"/>
  <c r="CR68" i="48" s="1"/>
  <c r="Y68" i="48"/>
  <c r="X68" i="48"/>
  <c r="W68" i="48"/>
  <c r="V68" i="48"/>
  <c r="U68" i="48"/>
  <c r="T68" i="48"/>
  <c r="S68" i="48"/>
  <c r="R68" i="48"/>
  <c r="Q68" i="48"/>
  <c r="P68" i="48"/>
  <c r="O68" i="48"/>
  <c r="N68" i="48"/>
  <c r="M68" i="48"/>
  <c r="L68" i="48"/>
  <c r="K68" i="48"/>
  <c r="J68" i="48"/>
  <c r="CL68" i="48" s="1"/>
  <c r="I68" i="48"/>
  <c r="F68" i="48"/>
  <c r="E68" i="48"/>
  <c r="D68" i="48"/>
  <c r="C68" i="48"/>
  <c r="B68" i="48"/>
  <c r="A68" i="48"/>
  <c r="DM68" i="48" s="1"/>
  <c r="BT67" i="48"/>
  <c r="BS67" i="48"/>
  <c r="BR67" i="48"/>
  <c r="BQ67" i="48"/>
  <c r="BP67" i="48"/>
  <c r="BO67" i="48"/>
  <c r="BN67" i="48"/>
  <c r="BL67" i="48"/>
  <c r="BK67" i="48"/>
  <c r="BJ67" i="48"/>
  <c r="BI67" i="48"/>
  <c r="BH67" i="48"/>
  <c r="BG67" i="48"/>
  <c r="BF67" i="48"/>
  <c r="BE67" i="48"/>
  <c r="BD67" i="48"/>
  <c r="BC67" i="48"/>
  <c r="BB67" i="48"/>
  <c r="BA67" i="48"/>
  <c r="AZ67" i="48"/>
  <c r="AY67" i="48"/>
  <c r="AX67" i="48"/>
  <c r="AW67" i="48"/>
  <c r="AV67" i="48"/>
  <c r="AU67" i="48"/>
  <c r="AT67" i="48"/>
  <c r="AS67" i="48"/>
  <c r="AR67" i="48"/>
  <c r="AQ67" i="48"/>
  <c r="AP67" i="48"/>
  <c r="AO67" i="48"/>
  <c r="AN67" i="48"/>
  <c r="AM67" i="48"/>
  <c r="DL67" i="48" s="1"/>
  <c r="AL67" i="48"/>
  <c r="AK67" i="48"/>
  <c r="AJ67" i="48"/>
  <c r="AI67" i="48"/>
  <c r="DB67" i="48" s="1"/>
  <c r="AH67" i="48"/>
  <c r="AG67" i="48"/>
  <c r="AF67" i="48"/>
  <c r="AE67" i="48"/>
  <c r="AD67" i="48"/>
  <c r="AC67" i="48"/>
  <c r="AB67" i="48"/>
  <c r="AA67" i="48"/>
  <c r="Z67" i="48"/>
  <c r="CR67" i="48" s="1"/>
  <c r="Y67" i="48"/>
  <c r="X67" i="48"/>
  <c r="W67" i="48"/>
  <c r="V67" i="48"/>
  <c r="U67" i="48"/>
  <c r="T67" i="48"/>
  <c r="S67" i="48"/>
  <c r="R67" i="48"/>
  <c r="Q67" i="48"/>
  <c r="P67" i="48"/>
  <c r="O67" i="48"/>
  <c r="N67" i="48"/>
  <c r="M67" i="48"/>
  <c r="L67" i="48"/>
  <c r="K67" i="48"/>
  <c r="J67" i="48"/>
  <c r="CL67" i="48" s="1"/>
  <c r="I67" i="48"/>
  <c r="F67" i="48"/>
  <c r="E67" i="48"/>
  <c r="D67" i="48"/>
  <c r="C67" i="48"/>
  <c r="B67" i="48"/>
  <c r="A67" i="48"/>
  <c r="DM67" i="48" s="1"/>
  <c r="BT66" i="48"/>
  <c r="BS66" i="48"/>
  <c r="BR66" i="48"/>
  <c r="BQ66" i="48"/>
  <c r="BP66" i="48"/>
  <c r="BO66" i="48"/>
  <c r="BN66" i="48"/>
  <c r="BL66" i="48"/>
  <c r="BK66" i="48"/>
  <c r="BJ66" i="48"/>
  <c r="BI66" i="48"/>
  <c r="BH66" i="48"/>
  <c r="BG66" i="48"/>
  <c r="BF66" i="48"/>
  <c r="BE66" i="48"/>
  <c r="BD66" i="48"/>
  <c r="BC66" i="48"/>
  <c r="BB66" i="48"/>
  <c r="BA66" i="48"/>
  <c r="AZ66" i="48"/>
  <c r="AY66" i="48"/>
  <c r="AX66" i="48"/>
  <c r="AW66" i="48"/>
  <c r="AV66" i="48"/>
  <c r="AU66" i="48"/>
  <c r="AT66" i="48"/>
  <c r="AS66" i="48"/>
  <c r="AR66" i="48"/>
  <c r="AQ66" i="48"/>
  <c r="AP66" i="48"/>
  <c r="AO66" i="48"/>
  <c r="AN66" i="48"/>
  <c r="AM66" i="48"/>
  <c r="DL66" i="48" s="1"/>
  <c r="AL66" i="48"/>
  <c r="AK66" i="48"/>
  <c r="AJ66" i="48"/>
  <c r="AI66" i="48"/>
  <c r="CZ66" i="48" s="1"/>
  <c r="EI66" i="48" s="1"/>
  <c r="AH66" i="48"/>
  <c r="AG66" i="48"/>
  <c r="AF66" i="48"/>
  <c r="AE66" i="48"/>
  <c r="AD66" i="48"/>
  <c r="AC66" i="48"/>
  <c r="AB66" i="48"/>
  <c r="AA66" i="48"/>
  <c r="Z66" i="48"/>
  <c r="CR66" i="48" s="1"/>
  <c r="Y66" i="48"/>
  <c r="X66" i="48"/>
  <c r="W66" i="48"/>
  <c r="V66" i="48"/>
  <c r="U66" i="48"/>
  <c r="T66" i="48"/>
  <c r="S66" i="48"/>
  <c r="R66" i="48"/>
  <c r="Q66" i="48"/>
  <c r="P66" i="48"/>
  <c r="O66" i="48"/>
  <c r="N66" i="48"/>
  <c r="M66" i="48"/>
  <c r="L66" i="48"/>
  <c r="K66" i="48"/>
  <c r="J66" i="48"/>
  <c r="I66" i="48"/>
  <c r="F66" i="48"/>
  <c r="E66" i="48"/>
  <c r="D66" i="48"/>
  <c r="C66" i="48"/>
  <c r="B66" i="48"/>
  <c r="A66" i="48"/>
  <c r="DM66" i="48" s="1"/>
  <c r="BT65" i="48"/>
  <c r="BS65" i="48"/>
  <c r="BR65" i="48"/>
  <c r="BQ65" i="48"/>
  <c r="BP65" i="48"/>
  <c r="BO65" i="48"/>
  <c r="BN65" i="48"/>
  <c r="BL65" i="48"/>
  <c r="BK65" i="48"/>
  <c r="BJ65" i="48"/>
  <c r="BI65" i="48"/>
  <c r="BH65" i="48"/>
  <c r="BG65" i="48"/>
  <c r="BF65" i="48"/>
  <c r="BE65" i="48"/>
  <c r="BD65" i="48"/>
  <c r="BC65" i="48"/>
  <c r="BB65" i="48"/>
  <c r="BA65" i="48"/>
  <c r="AZ65" i="48"/>
  <c r="AY65" i="48"/>
  <c r="AX65" i="48"/>
  <c r="AW65" i="48"/>
  <c r="AV65" i="48"/>
  <c r="AU65" i="48"/>
  <c r="AT65" i="48"/>
  <c r="AS65" i="48"/>
  <c r="AR65" i="48"/>
  <c r="AQ65" i="48"/>
  <c r="AP65" i="48"/>
  <c r="AO65" i="48"/>
  <c r="AN65" i="48"/>
  <c r="AM65" i="48"/>
  <c r="DL65" i="48" s="1"/>
  <c r="AL65" i="48"/>
  <c r="AK65" i="48"/>
  <c r="AJ65" i="48"/>
  <c r="AI65" i="48"/>
  <c r="AH65" i="48"/>
  <c r="AG65" i="48"/>
  <c r="AF65" i="48"/>
  <c r="AE65" i="48"/>
  <c r="AD65" i="48"/>
  <c r="AC65" i="48"/>
  <c r="AB65" i="48"/>
  <c r="AA65" i="48"/>
  <c r="Z65" i="48"/>
  <c r="CR65" i="48" s="1"/>
  <c r="Y65" i="48"/>
  <c r="X65" i="48"/>
  <c r="W65" i="48"/>
  <c r="V65" i="48"/>
  <c r="U65" i="48"/>
  <c r="T65" i="48"/>
  <c r="S65" i="48"/>
  <c r="R65" i="48"/>
  <c r="Q65" i="48"/>
  <c r="O65" i="48"/>
  <c r="N65" i="48"/>
  <c r="M65" i="48"/>
  <c r="L65" i="48"/>
  <c r="K65" i="48"/>
  <c r="J65" i="48"/>
  <c r="DF65" i="48" s="1"/>
  <c r="I65" i="48"/>
  <c r="F65" i="48"/>
  <c r="E65" i="48"/>
  <c r="D65" i="48"/>
  <c r="C65" i="48"/>
  <c r="B65" i="48"/>
  <c r="A65" i="48"/>
  <c r="DM65" i="48" s="1"/>
  <c r="BT64" i="48"/>
  <c r="BS64" i="48"/>
  <c r="BR64" i="48"/>
  <c r="BQ64" i="48"/>
  <c r="BP64" i="48"/>
  <c r="BO64" i="48"/>
  <c r="BN64" i="48"/>
  <c r="BL64" i="48"/>
  <c r="BK64" i="48"/>
  <c r="BJ64" i="48"/>
  <c r="BI64" i="48"/>
  <c r="BH64" i="48"/>
  <c r="BG64" i="48"/>
  <c r="BF64" i="48"/>
  <c r="BE64" i="48"/>
  <c r="BD64" i="48"/>
  <c r="BC64" i="48"/>
  <c r="BB64" i="48"/>
  <c r="BA64" i="48"/>
  <c r="AZ64" i="48"/>
  <c r="AY64" i="48"/>
  <c r="AX64" i="48"/>
  <c r="AW64" i="48"/>
  <c r="AV64" i="48"/>
  <c r="AU64" i="48"/>
  <c r="AT64" i="48"/>
  <c r="AS64" i="48"/>
  <c r="AR64" i="48"/>
  <c r="AQ64" i="48"/>
  <c r="AP64" i="48"/>
  <c r="AO64" i="48"/>
  <c r="AN64" i="48"/>
  <c r="AM64" i="48"/>
  <c r="DL64" i="48" s="1"/>
  <c r="AL64" i="48"/>
  <c r="AK64" i="48"/>
  <c r="AJ64" i="48"/>
  <c r="AI64" i="48"/>
  <c r="CZ64" i="48" s="1"/>
  <c r="EI64" i="48" s="1"/>
  <c r="AH64" i="48"/>
  <c r="AG64" i="48"/>
  <c r="AF64" i="48"/>
  <c r="AE64" i="48"/>
  <c r="AD64" i="48"/>
  <c r="AC64" i="48"/>
  <c r="AB64" i="48"/>
  <c r="AA64" i="48"/>
  <c r="Z64" i="48"/>
  <c r="CR64" i="48" s="1"/>
  <c r="Y64" i="48"/>
  <c r="X64" i="48"/>
  <c r="W64" i="48"/>
  <c r="V64" i="48"/>
  <c r="U64" i="48"/>
  <c r="T64" i="48"/>
  <c r="S64" i="48"/>
  <c r="R64" i="48"/>
  <c r="Q64" i="48"/>
  <c r="P64" i="48"/>
  <c r="O64" i="48"/>
  <c r="N64" i="48"/>
  <c r="M64" i="48"/>
  <c r="L64" i="48"/>
  <c r="K64" i="48"/>
  <c r="J64" i="48"/>
  <c r="CL64" i="48" s="1"/>
  <c r="I64" i="48"/>
  <c r="F64" i="48"/>
  <c r="E64" i="48"/>
  <c r="D64" i="48"/>
  <c r="C64" i="48"/>
  <c r="B64" i="48"/>
  <c r="A64" i="48"/>
  <c r="DM64" i="48" s="1"/>
  <c r="BT63" i="48"/>
  <c r="BS63" i="48"/>
  <c r="BR63" i="48"/>
  <c r="BQ63" i="48"/>
  <c r="BP63" i="48"/>
  <c r="BO63" i="48"/>
  <c r="BN63" i="48"/>
  <c r="BL63" i="48"/>
  <c r="BK63" i="48"/>
  <c r="BJ63" i="48"/>
  <c r="BI63" i="48"/>
  <c r="BH63" i="48"/>
  <c r="BG63" i="48"/>
  <c r="BF63" i="48"/>
  <c r="BE63" i="48"/>
  <c r="BD63" i="48"/>
  <c r="BC63" i="48"/>
  <c r="BB63" i="48"/>
  <c r="BA63" i="48"/>
  <c r="AZ63" i="48"/>
  <c r="AY63" i="48"/>
  <c r="AX63" i="48"/>
  <c r="AW63" i="48"/>
  <c r="AV63" i="48"/>
  <c r="AU63" i="48"/>
  <c r="AT63" i="48"/>
  <c r="AS63" i="48"/>
  <c r="AR63" i="48"/>
  <c r="AQ63" i="48"/>
  <c r="AP63" i="48"/>
  <c r="AO63" i="48"/>
  <c r="AN63" i="48"/>
  <c r="AM63" i="48"/>
  <c r="DL63" i="48" s="1"/>
  <c r="AL63" i="48"/>
  <c r="AK63" i="48"/>
  <c r="AJ63" i="48"/>
  <c r="AI63" i="48"/>
  <c r="AH63" i="48"/>
  <c r="AG63" i="48"/>
  <c r="AF63" i="48"/>
  <c r="AE63" i="48"/>
  <c r="AD63" i="48"/>
  <c r="AC63" i="48"/>
  <c r="AB63" i="48"/>
  <c r="AA63" i="48"/>
  <c r="Z63" i="48"/>
  <c r="CR63" i="48" s="1"/>
  <c r="Y63" i="48"/>
  <c r="X63" i="48"/>
  <c r="W63" i="48"/>
  <c r="V63" i="48"/>
  <c r="U63" i="48"/>
  <c r="T63" i="48"/>
  <c r="S63" i="48"/>
  <c r="R63" i="48"/>
  <c r="Q63" i="48"/>
  <c r="P63" i="48"/>
  <c r="O63" i="48"/>
  <c r="N63" i="48"/>
  <c r="M63" i="48"/>
  <c r="L63" i="48"/>
  <c r="K63" i="48"/>
  <c r="J63" i="48"/>
  <c r="CL63" i="48" s="1"/>
  <c r="I63" i="48"/>
  <c r="F63" i="48"/>
  <c r="E63" i="48"/>
  <c r="D63" i="48"/>
  <c r="C63" i="48"/>
  <c r="B63" i="48"/>
  <c r="A63" i="48"/>
  <c r="DM63" i="48" s="1"/>
  <c r="BT62" i="48"/>
  <c r="BS62" i="48"/>
  <c r="BR62" i="48"/>
  <c r="BQ62" i="48"/>
  <c r="BP62" i="48"/>
  <c r="BO62" i="48"/>
  <c r="BN62" i="48"/>
  <c r="BL62" i="48"/>
  <c r="BK62" i="48"/>
  <c r="BJ62" i="48"/>
  <c r="BI62" i="48"/>
  <c r="BH62" i="48"/>
  <c r="BG62" i="48"/>
  <c r="BF62" i="48"/>
  <c r="BE62" i="48"/>
  <c r="BD62" i="48"/>
  <c r="BC62" i="48"/>
  <c r="BB62" i="48"/>
  <c r="BA62" i="48"/>
  <c r="AZ62" i="48"/>
  <c r="AY62" i="48"/>
  <c r="AX62" i="48"/>
  <c r="AW62" i="48"/>
  <c r="AV62" i="48"/>
  <c r="AU62" i="48"/>
  <c r="AT62" i="48"/>
  <c r="AS62" i="48"/>
  <c r="AR62" i="48"/>
  <c r="AQ62" i="48"/>
  <c r="AP62" i="48"/>
  <c r="AO62" i="48"/>
  <c r="AN62" i="48"/>
  <c r="AM62" i="48"/>
  <c r="DL62" i="48" s="1"/>
  <c r="AL62" i="48"/>
  <c r="AK62" i="48"/>
  <c r="AJ62" i="48"/>
  <c r="AI62" i="48"/>
  <c r="DB62" i="48" s="1"/>
  <c r="AH62" i="48"/>
  <c r="AG62" i="48"/>
  <c r="AF62" i="48"/>
  <c r="AE62" i="48"/>
  <c r="AD62" i="48"/>
  <c r="AC62" i="48"/>
  <c r="AB62" i="48"/>
  <c r="AA62" i="48"/>
  <c r="Z62" i="48"/>
  <c r="CR62" i="48" s="1"/>
  <c r="Y62" i="48"/>
  <c r="X62" i="48"/>
  <c r="W62" i="48"/>
  <c r="V62" i="48"/>
  <c r="U62" i="48"/>
  <c r="T62" i="48"/>
  <c r="S62" i="48"/>
  <c r="R62" i="48"/>
  <c r="Q62" i="48"/>
  <c r="P62" i="48"/>
  <c r="O62" i="48"/>
  <c r="N62" i="48"/>
  <c r="M62" i="48"/>
  <c r="L62" i="48"/>
  <c r="K62" i="48"/>
  <c r="J62" i="48"/>
  <c r="CL62" i="48" s="1"/>
  <c r="I62" i="48"/>
  <c r="F62" i="48"/>
  <c r="E62" i="48"/>
  <c r="D62" i="48"/>
  <c r="C62" i="48"/>
  <c r="B62" i="48"/>
  <c r="A62" i="48"/>
  <c r="DM62" i="48" s="1"/>
  <c r="BT61" i="48"/>
  <c r="BS61" i="48"/>
  <c r="BR61" i="48"/>
  <c r="BQ61" i="48"/>
  <c r="BP61" i="48"/>
  <c r="BO61" i="48"/>
  <c r="BN61" i="48"/>
  <c r="BL61" i="48"/>
  <c r="BK61" i="48"/>
  <c r="BJ61" i="48"/>
  <c r="BI61" i="48"/>
  <c r="BH61" i="48"/>
  <c r="BG61" i="48"/>
  <c r="BF61" i="48"/>
  <c r="BE61" i="48"/>
  <c r="BD61" i="48"/>
  <c r="BC61" i="48"/>
  <c r="BB61" i="48"/>
  <c r="BA61" i="48"/>
  <c r="AZ61" i="48"/>
  <c r="AY61" i="48"/>
  <c r="AX61" i="48"/>
  <c r="AW61" i="48"/>
  <c r="AV61" i="48"/>
  <c r="AU61" i="48"/>
  <c r="AT61" i="48"/>
  <c r="AS61" i="48"/>
  <c r="AR61" i="48"/>
  <c r="AQ61" i="48"/>
  <c r="AP61" i="48"/>
  <c r="AO61" i="48"/>
  <c r="AN61" i="48"/>
  <c r="AM61" i="48"/>
  <c r="DL61" i="48" s="1"/>
  <c r="AL61" i="48"/>
  <c r="AK61" i="48"/>
  <c r="AJ61" i="48"/>
  <c r="AI61" i="48"/>
  <c r="AH61" i="48"/>
  <c r="AG61" i="48"/>
  <c r="AF61" i="48"/>
  <c r="AE61" i="48"/>
  <c r="AD61" i="48"/>
  <c r="AC61" i="48"/>
  <c r="AB61" i="48"/>
  <c r="AA61" i="48"/>
  <c r="Z61" i="48"/>
  <c r="CR61" i="48" s="1"/>
  <c r="Y61" i="48"/>
  <c r="X61" i="48"/>
  <c r="W61" i="48"/>
  <c r="V61" i="48"/>
  <c r="U61" i="48"/>
  <c r="T61" i="48"/>
  <c r="S61" i="48"/>
  <c r="R61" i="48"/>
  <c r="Q61" i="48"/>
  <c r="P61" i="48"/>
  <c r="O61" i="48"/>
  <c r="N61" i="48"/>
  <c r="M61" i="48"/>
  <c r="L61" i="48"/>
  <c r="K61" i="48"/>
  <c r="J61" i="48"/>
  <c r="CL61" i="48" s="1"/>
  <c r="I61" i="48"/>
  <c r="F61" i="48"/>
  <c r="E61" i="48"/>
  <c r="D61" i="48"/>
  <c r="C61" i="48"/>
  <c r="B61" i="48"/>
  <c r="A61" i="48"/>
  <c r="DM61" i="48" s="1"/>
  <c r="BT60" i="48"/>
  <c r="BS60" i="48"/>
  <c r="BR60" i="48"/>
  <c r="BQ60" i="48"/>
  <c r="BP60" i="48"/>
  <c r="BO60" i="48"/>
  <c r="BN60" i="48"/>
  <c r="BL60" i="48"/>
  <c r="BK60" i="48"/>
  <c r="BJ60" i="48"/>
  <c r="BI60" i="48"/>
  <c r="BH60" i="48"/>
  <c r="BG60" i="48"/>
  <c r="BF60" i="48"/>
  <c r="BE60" i="48"/>
  <c r="BD60" i="48"/>
  <c r="BC60" i="48"/>
  <c r="BB60" i="48"/>
  <c r="BA60" i="48"/>
  <c r="AZ60" i="48"/>
  <c r="AY60" i="48"/>
  <c r="AX60" i="48"/>
  <c r="AW60" i="48"/>
  <c r="AV60" i="48"/>
  <c r="AU60" i="48"/>
  <c r="AT60" i="48"/>
  <c r="AS60" i="48"/>
  <c r="AR60" i="48"/>
  <c r="AQ60" i="48"/>
  <c r="AP60" i="48"/>
  <c r="AO60" i="48"/>
  <c r="AN60" i="48"/>
  <c r="AM60" i="48"/>
  <c r="DL60" i="48" s="1"/>
  <c r="AL60" i="48"/>
  <c r="AK60" i="48"/>
  <c r="AJ60" i="48"/>
  <c r="AI60" i="48"/>
  <c r="CZ60" i="48" s="1"/>
  <c r="EI60" i="48" s="1"/>
  <c r="AH60" i="48"/>
  <c r="AG60" i="48"/>
  <c r="AF60" i="48"/>
  <c r="AE60" i="48"/>
  <c r="AD60" i="48"/>
  <c r="AC60" i="48"/>
  <c r="AB60" i="48"/>
  <c r="AA60" i="48"/>
  <c r="Z60" i="48"/>
  <c r="CR60" i="48" s="1"/>
  <c r="Y60" i="48"/>
  <c r="CQ60" i="48" s="1"/>
  <c r="X60" i="48"/>
  <c r="W60" i="48"/>
  <c r="V60" i="48"/>
  <c r="U60" i="48"/>
  <c r="T60" i="48"/>
  <c r="S60" i="48"/>
  <c r="R60" i="48"/>
  <c r="Q60" i="48"/>
  <c r="P60" i="48"/>
  <c r="O60" i="48"/>
  <c r="N60" i="48"/>
  <c r="M60" i="48"/>
  <c r="L60" i="48"/>
  <c r="K60" i="48"/>
  <c r="J60" i="48"/>
  <c r="DF60" i="48" s="1"/>
  <c r="I60" i="48"/>
  <c r="F60" i="48"/>
  <c r="E60" i="48"/>
  <c r="D60" i="48"/>
  <c r="C60" i="48"/>
  <c r="B60" i="48"/>
  <c r="A60" i="48"/>
  <c r="DM60" i="48" s="1"/>
  <c r="BT59" i="48"/>
  <c r="BS59" i="48"/>
  <c r="BR59" i="48"/>
  <c r="BQ59" i="48"/>
  <c r="BP59" i="48"/>
  <c r="BO59" i="48"/>
  <c r="BN59" i="48"/>
  <c r="BL59" i="48"/>
  <c r="BK59" i="48"/>
  <c r="BJ59" i="48"/>
  <c r="BI59" i="48"/>
  <c r="BH59" i="48"/>
  <c r="BG59" i="48"/>
  <c r="BF59" i="48"/>
  <c r="BE59" i="48"/>
  <c r="BD59" i="48"/>
  <c r="BC59" i="48"/>
  <c r="BB59" i="48"/>
  <c r="BA59" i="48"/>
  <c r="AZ59" i="48"/>
  <c r="AY59" i="48"/>
  <c r="AX59" i="48"/>
  <c r="AW59" i="48"/>
  <c r="AV59" i="48"/>
  <c r="AU59" i="48"/>
  <c r="AT59" i="48"/>
  <c r="AS59" i="48"/>
  <c r="AR59" i="48"/>
  <c r="AQ59" i="48"/>
  <c r="AP59" i="48"/>
  <c r="AO59" i="48"/>
  <c r="AN59" i="48"/>
  <c r="AM59" i="48"/>
  <c r="DL59" i="48" s="1"/>
  <c r="AL59" i="48"/>
  <c r="AK59" i="48"/>
  <c r="AJ59" i="48"/>
  <c r="AI59" i="48"/>
  <c r="CZ59" i="48" s="1"/>
  <c r="AH59" i="48"/>
  <c r="AG59" i="48"/>
  <c r="AF59" i="48"/>
  <c r="AE59" i="48"/>
  <c r="AD59" i="48"/>
  <c r="AC59" i="48"/>
  <c r="AB59" i="48"/>
  <c r="AA59" i="48"/>
  <c r="Z59" i="48"/>
  <c r="CR59" i="48" s="1"/>
  <c r="Y59" i="48"/>
  <c r="X59" i="48"/>
  <c r="W59" i="48"/>
  <c r="V59" i="48"/>
  <c r="U59" i="48"/>
  <c r="T59" i="48"/>
  <c r="S59" i="48"/>
  <c r="R59" i="48"/>
  <c r="Q59" i="48"/>
  <c r="P59" i="48"/>
  <c r="O59" i="48"/>
  <c r="N59" i="48"/>
  <c r="M59" i="48"/>
  <c r="L59" i="48"/>
  <c r="K59" i="48"/>
  <c r="J59" i="48"/>
  <c r="DF59" i="48" s="1"/>
  <c r="I59" i="48"/>
  <c r="F59" i="48"/>
  <c r="E59" i="48"/>
  <c r="D59" i="48"/>
  <c r="C59" i="48"/>
  <c r="B59" i="48"/>
  <c r="A59" i="48"/>
  <c r="DM59" i="48" s="1"/>
  <c r="BT58" i="48"/>
  <c r="BS58" i="48"/>
  <c r="BR58" i="48"/>
  <c r="BQ58" i="48"/>
  <c r="BP58" i="48"/>
  <c r="BO58" i="48"/>
  <c r="BN58" i="48"/>
  <c r="BL58" i="48"/>
  <c r="BK58" i="48"/>
  <c r="BJ58" i="48"/>
  <c r="BI58" i="48"/>
  <c r="BH58" i="48"/>
  <c r="BG58" i="48"/>
  <c r="BF58" i="48"/>
  <c r="BE58" i="48"/>
  <c r="BD58" i="48"/>
  <c r="BC58" i="48"/>
  <c r="BB58" i="48"/>
  <c r="BA58" i="48"/>
  <c r="AZ58" i="48"/>
  <c r="AY58" i="48"/>
  <c r="AX58" i="48"/>
  <c r="AW58" i="48"/>
  <c r="AV58" i="48"/>
  <c r="AU58" i="48"/>
  <c r="AT58" i="48"/>
  <c r="AS58" i="48"/>
  <c r="AR58" i="48"/>
  <c r="AQ58" i="48"/>
  <c r="AP58" i="48"/>
  <c r="AO58" i="48"/>
  <c r="AN58" i="48"/>
  <c r="AM58" i="48"/>
  <c r="DL58" i="48" s="1"/>
  <c r="AL58" i="48"/>
  <c r="AK58" i="48"/>
  <c r="AJ58" i="48"/>
  <c r="AI58" i="48"/>
  <c r="AH58" i="48"/>
  <c r="AG58" i="48"/>
  <c r="AF58" i="48"/>
  <c r="AE58" i="48"/>
  <c r="AD58" i="48"/>
  <c r="AC58" i="48"/>
  <c r="AB58" i="48"/>
  <c r="AA58" i="48"/>
  <c r="Z58" i="48"/>
  <c r="CR58" i="48" s="1"/>
  <c r="Y58" i="48"/>
  <c r="X58" i="48"/>
  <c r="W58" i="48"/>
  <c r="V58" i="48"/>
  <c r="U58" i="48"/>
  <c r="T58" i="48"/>
  <c r="S58" i="48"/>
  <c r="R58" i="48"/>
  <c r="Q58" i="48"/>
  <c r="P58" i="48"/>
  <c r="O58" i="48"/>
  <c r="N58" i="48"/>
  <c r="M58" i="48"/>
  <c r="L58" i="48"/>
  <c r="K58" i="48"/>
  <c r="J58" i="48"/>
  <c r="DF58" i="48" s="1"/>
  <c r="I58" i="48"/>
  <c r="F58" i="48"/>
  <c r="E58" i="48"/>
  <c r="D58" i="48"/>
  <c r="C58" i="48"/>
  <c r="B58" i="48"/>
  <c r="A58" i="48"/>
  <c r="DM58" i="48" s="1"/>
  <c r="BT57" i="48"/>
  <c r="BS57" i="48"/>
  <c r="BR57" i="48"/>
  <c r="BQ57" i="48"/>
  <c r="BP57" i="48"/>
  <c r="BO57" i="48"/>
  <c r="BN57" i="48"/>
  <c r="BL57" i="48"/>
  <c r="BK57" i="48"/>
  <c r="BJ57" i="48"/>
  <c r="BI57" i="48"/>
  <c r="BH57" i="48"/>
  <c r="BG57" i="48"/>
  <c r="BF57" i="48"/>
  <c r="BE57" i="48"/>
  <c r="BD57" i="48"/>
  <c r="BC57" i="48"/>
  <c r="BB57" i="48"/>
  <c r="BA57" i="48"/>
  <c r="AZ57" i="48"/>
  <c r="AY57" i="48"/>
  <c r="AX57" i="48"/>
  <c r="AW57" i="48"/>
  <c r="AV57" i="48"/>
  <c r="AU57" i="48"/>
  <c r="AT57" i="48"/>
  <c r="AS57" i="48"/>
  <c r="AR57" i="48"/>
  <c r="AQ57" i="48"/>
  <c r="AP57" i="48"/>
  <c r="AO57" i="48"/>
  <c r="AN57" i="48"/>
  <c r="AM57" i="48"/>
  <c r="DL57" i="48" s="1"/>
  <c r="AL57" i="48"/>
  <c r="AK57" i="48"/>
  <c r="AJ57" i="48"/>
  <c r="AI57" i="48"/>
  <c r="AH57" i="48"/>
  <c r="AG57" i="48"/>
  <c r="AF57" i="48"/>
  <c r="AE57" i="48"/>
  <c r="AD57" i="48"/>
  <c r="AC57" i="48"/>
  <c r="AB57" i="48"/>
  <c r="AA57" i="48"/>
  <c r="Z57" i="48"/>
  <c r="CR57" i="48" s="1"/>
  <c r="Y57" i="48"/>
  <c r="X57" i="48"/>
  <c r="W57" i="48"/>
  <c r="V57" i="48"/>
  <c r="U57" i="48"/>
  <c r="T57" i="48"/>
  <c r="S57" i="48"/>
  <c r="R57" i="48"/>
  <c r="Q57" i="48"/>
  <c r="P57" i="48"/>
  <c r="O57" i="48"/>
  <c r="N57" i="48"/>
  <c r="M57" i="48"/>
  <c r="L57" i="48"/>
  <c r="K57" i="48"/>
  <c r="J57" i="48"/>
  <c r="I57" i="48"/>
  <c r="F57" i="48"/>
  <c r="E57" i="48"/>
  <c r="D57" i="48"/>
  <c r="C57" i="48"/>
  <c r="B57" i="48"/>
  <c r="A57" i="48"/>
  <c r="DM57" i="48" s="1"/>
  <c r="BT56" i="48"/>
  <c r="BS56" i="48"/>
  <c r="BR56" i="48"/>
  <c r="BQ56" i="48"/>
  <c r="BP56" i="48"/>
  <c r="BO56" i="48"/>
  <c r="BN56" i="48"/>
  <c r="BL56" i="48"/>
  <c r="BK56" i="48"/>
  <c r="BJ56" i="48"/>
  <c r="BI56" i="48"/>
  <c r="BH56" i="48"/>
  <c r="BG56" i="48"/>
  <c r="BF56" i="48"/>
  <c r="BE56" i="48"/>
  <c r="BD56" i="48"/>
  <c r="BC56" i="48"/>
  <c r="BB56" i="48"/>
  <c r="BA56" i="48"/>
  <c r="AZ56" i="48"/>
  <c r="AY56" i="48"/>
  <c r="AX56" i="48"/>
  <c r="AW56" i="48"/>
  <c r="AV56" i="48"/>
  <c r="AU56" i="48"/>
  <c r="AT56" i="48"/>
  <c r="AS56" i="48"/>
  <c r="AR56" i="48"/>
  <c r="AQ56" i="48"/>
  <c r="AP56" i="48"/>
  <c r="AO56" i="48"/>
  <c r="AN56" i="48"/>
  <c r="AM56" i="48"/>
  <c r="DL56" i="48" s="1"/>
  <c r="AL56" i="48"/>
  <c r="AK56" i="48"/>
  <c r="AJ56" i="48"/>
  <c r="AI56" i="48"/>
  <c r="DB56" i="48" s="1"/>
  <c r="AH56" i="48"/>
  <c r="AG56" i="48"/>
  <c r="AF56" i="48"/>
  <c r="AE56" i="48"/>
  <c r="AD56" i="48"/>
  <c r="AC56" i="48"/>
  <c r="AB56" i="48"/>
  <c r="AA56" i="48"/>
  <c r="Z56" i="48"/>
  <c r="CR56" i="48" s="1"/>
  <c r="Y56" i="48"/>
  <c r="X56" i="48"/>
  <c r="W56" i="48"/>
  <c r="V56" i="48"/>
  <c r="U56" i="48"/>
  <c r="T56" i="48"/>
  <c r="S56" i="48"/>
  <c r="R56" i="48"/>
  <c r="Q56" i="48"/>
  <c r="P56" i="48"/>
  <c r="O56" i="48"/>
  <c r="N56" i="48"/>
  <c r="M56" i="48"/>
  <c r="L56" i="48"/>
  <c r="K56" i="48"/>
  <c r="J56" i="48"/>
  <c r="DF56" i="48" s="1"/>
  <c r="I56" i="48"/>
  <c r="F56" i="48"/>
  <c r="E56" i="48"/>
  <c r="D56" i="48"/>
  <c r="C56" i="48"/>
  <c r="B56" i="48"/>
  <c r="A56" i="48"/>
  <c r="DM56" i="48" s="1"/>
  <c r="BT55" i="48"/>
  <c r="BS55" i="48"/>
  <c r="BR55" i="48"/>
  <c r="BQ55" i="48"/>
  <c r="BP55" i="48"/>
  <c r="BO55" i="48"/>
  <c r="BN55" i="48"/>
  <c r="BK55" i="48"/>
  <c r="BJ55" i="48"/>
  <c r="BI55" i="48"/>
  <c r="BH55" i="48"/>
  <c r="BG55" i="48"/>
  <c r="BF55" i="48"/>
  <c r="BE55" i="48"/>
  <c r="BD55" i="48"/>
  <c r="BC55" i="48"/>
  <c r="BB55" i="48"/>
  <c r="BA55" i="48"/>
  <c r="AZ55" i="48"/>
  <c r="AY55" i="48"/>
  <c r="AX55" i="48"/>
  <c r="AW55" i="48"/>
  <c r="AV55" i="48"/>
  <c r="AU55" i="48"/>
  <c r="AT55" i="48"/>
  <c r="AS55" i="48"/>
  <c r="AR55" i="48"/>
  <c r="AQ55" i="48"/>
  <c r="AP55" i="48"/>
  <c r="AO55" i="48"/>
  <c r="AN55" i="48"/>
  <c r="AM55" i="48"/>
  <c r="DL55" i="48" s="1"/>
  <c r="AL55" i="48"/>
  <c r="AK55" i="48"/>
  <c r="AJ55" i="48"/>
  <c r="AI55" i="48"/>
  <c r="AH55" i="48"/>
  <c r="AG55" i="48"/>
  <c r="AF55" i="48"/>
  <c r="AE55" i="48"/>
  <c r="AD55" i="48"/>
  <c r="AC55" i="48"/>
  <c r="AB55" i="48"/>
  <c r="AA55" i="48"/>
  <c r="Z55" i="48"/>
  <c r="CR55" i="48" s="1"/>
  <c r="Y55" i="48"/>
  <c r="X55" i="48"/>
  <c r="W55" i="48"/>
  <c r="V55" i="48"/>
  <c r="U55" i="48"/>
  <c r="T55" i="48"/>
  <c r="S55" i="48"/>
  <c r="R55" i="48"/>
  <c r="Q55" i="48"/>
  <c r="P55" i="48"/>
  <c r="O55" i="48"/>
  <c r="N55" i="48"/>
  <c r="M55" i="48"/>
  <c r="L55" i="48"/>
  <c r="K55" i="48"/>
  <c r="J55" i="48"/>
  <c r="DF55" i="48" s="1"/>
  <c r="I55" i="48"/>
  <c r="F55" i="48"/>
  <c r="E55" i="48"/>
  <c r="D55" i="48"/>
  <c r="C55" i="48"/>
  <c r="B55" i="48"/>
  <c r="A55" i="48"/>
  <c r="DM55" i="48" s="1"/>
  <c r="BT54" i="48"/>
  <c r="BS54" i="48"/>
  <c r="BR54" i="48"/>
  <c r="BQ54" i="48"/>
  <c r="BP54" i="48"/>
  <c r="BO54" i="48"/>
  <c r="BN54" i="48"/>
  <c r="BL54" i="48"/>
  <c r="BK54" i="48"/>
  <c r="BJ54" i="48"/>
  <c r="BI54" i="48"/>
  <c r="BH54" i="48"/>
  <c r="BG54" i="48"/>
  <c r="BF54" i="48"/>
  <c r="BE54" i="48"/>
  <c r="BD54" i="48"/>
  <c r="BC54" i="48"/>
  <c r="BB54" i="48"/>
  <c r="BA54" i="48"/>
  <c r="AZ54" i="48"/>
  <c r="AY54" i="48"/>
  <c r="AX54" i="48"/>
  <c r="AW54" i="48"/>
  <c r="AV54" i="48"/>
  <c r="AU54" i="48"/>
  <c r="AT54" i="48"/>
  <c r="AS54" i="48"/>
  <c r="AR54" i="48"/>
  <c r="AQ54" i="48"/>
  <c r="AP54" i="48"/>
  <c r="AO54" i="48"/>
  <c r="AN54" i="48"/>
  <c r="AM54" i="48"/>
  <c r="DL54" i="48" s="1"/>
  <c r="AL54" i="48"/>
  <c r="AK54" i="48"/>
  <c r="AJ54" i="48"/>
  <c r="AI54" i="48"/>
  <c r="DB54" i="48" s="1"/>
  <c r="AH54" i="48"/>
  <c r="AG54" i="48"/>
  <c r="AF54" i="48"/>
  <c r="AE54" i="48"/>
  <c r="AD54" i="48"/>
  <c r="AC54" i="48"/>
  <c r="AB54" i="48"/>
  <c r="AA54" i="48"/>
  <c r="Z54" i="48"/>
  <c r="CR54" i="48" s="1"/>
  <c r="Y54" i="48"/>
  <c r="X54" i="48"/>
  <c r="W54" i="48"/>
  <c r="V54" i="48"/>
  <c r="U54" i="48"/>
  <c r="T54" i="48"/>
  <c r="S54" i="48"/>
  <c r="R54" i="48"/>
  <c r="Q54" i="48"/>
  <c r="P54" i="48"/>
  <c r="O54" i="48"/>
  <c r="N54" i="48"/>
  <c r="M54" i="48"/>
  <c r="L54" i="48"/>
  <c r="K54" i="48"/>
  <c r="J54" i="48"/>
  <c r="DF54" i="48" s="1"/>
  <c r="I54" i="48"/>
  <c r="F54" i="48"/>
  <c r="E54" i="48"/>
  <c r="D54" i="48"/>
  <c r="C54" i="48"/>
  <c r="B54" i="48"/>
  <c r="A54" i="48"/>
  <c r="DM54" i="48" s="1"/>
  <c r="BT53" i="48"/>
  <c r="BS53" i="48"/>
  <c r="BR53" i="48"/>
  <c r="BQ53" i="48"/>
  <c r="BP53" i="48"/>
  <c r="BO53" i="48"/>
  <c r="BN53" i="48"/>
  <c r="BL53" i="48"/>
  <c r="BK53" i="48"/>
  <c r="BJ53" i="48"/>
  <c r="BI53" i="48"/>
  <c r="BH53" i="48"/>
  <c r="BG53" i="48"/>
  <c r="BF53" i="48"/>
  <c r="BE53" i="48"/>
  <c r="BD53" i="48"/>
  <c r="BC53" i="48"/>
  <c r="BB53" i="48"/>
  <c r="BA53" i="48"/>
  <c r="AZ53" i="48"/>
  <c r="AY53" i="48"/>
  <c r="AX53" i="48"/>
  <c r="AW53" i="48"/>
  <c r="AV53" i="48"/>
  <c r="AU53" i="48"/>
  <c r="AT53" i="48"/>
  <c r="AS53" i="48"/>
  <c r="AR53" i="48"/>
  <c r="AQ53" i="48"/>
  <c r="AP53" i="48"/>
  <c r="AO53" i="48"/>
  <c r="AN53" i="48"/>
  <c r="AM53" i="48"/>
  <c r="DL53" i="48" s="1"/>
  <c r="AL53" i="48"/>
  <c r="AK53" i="48"/>
  <c r="AJ53" i="48"/>
  <c r="AI53" i="48"/>
  <c r="CZ53" i="48" s="1"/>
  <c r="AH53" i="48"/>
  <c r="AG53" i="48"/>
  <c r="AF53" i="48"/>
  <c r="AE53" i="48"/>
  <c r="AD53" i="48"/>
  <c r="AC53" i="48"/>
  <c r="AB53" i="48"/>
  <c r="AA53" i="48"/>
  <c r="Z53" i="48"/>
  <c r="CR53" i="48" s="1"/>
  <c r="Y53" i="48"/>
  <c r="X53" i="48"/>
  <c r="W53" i="48"/>
  <c r="V53" i="48"/>
  <c r="U53" i="48"/>
  <c r="T53" i="48"/>
  <c r="S53" i="48"/>
  <c r="R53" i="48"/>
  <c r="Q53" i="48"/>
  <c r="P53" i="48"/>
  <c r="O53" i="48"/>
  <c r="N53" i="48"/>
  <c r="M53" i="48"/>
  <c r="L53" i="48"/>
  <c r="K53" i="48"/>
  <c r="J53" i="48"/>
  <c r="DF53" i="48" s="1"/>
  <c r="I53" i="48"/>
  <c r="F53" i="48"/>
  <c r="E53" i="48"/>
  <c r="D53" i="48"/>
  <c r="C53" i="48"/>
  <c r="B53" i="48"/>
  <c r="A53" i="48"/>
  <c r="DM53" i="48" s="1"/>
  <c r="BT52" i="48"/>
  <c r="BS52" i="48"/>
  <c r="BR52" i="48"/>
  <c r="BQ52" i="48"/>
  <c r="BP52" i="48"/>
  <c r="BO52" i="48"/>
  <c r="BN52" i="48"/>
  <c r="BL52" i="48"/>
  <c r="BK52" i="48"/>
  <c r="BJ52" i="48"/>
  <c r="BI52" i="48"/>
  <c r="BH52" i="48"/>
  <c r="BG52" i="48"/>
  <c r="BF52" i="48"/>
  <c r="BE52" i="48"/>
  <c r="BD52" i="48"/>
  <c r="BC52" i="48"/>
  <c r="BB52" i="48"/>
  <c r="BA52" i="48"/>
  <c r="AZ52" i="48"/>
  <c r="AY52" i="48"/>
  <c r="AX52" i="48"/>
  <c r="AW52" i="48"/>
  <c r="AV52" i="48"/>
  <c r="AU52" i="48"/>
  <c r="AT52" i="48"/>
  <c r="AS52" i="48"/>
  <c r="AR52" i="48"/>
  <c r="AQ52" i="48"/>
  <c r="AP52" i="48"/>
  <c r="AO52" i="48"/>
  <c r="AN52" i="48"/>
  <c r="AM52" i="48"/>
  <c r="DL52" i="48" s="1"/>
  <c r="AL52" i="48"/>
  <c r="AK52" i="48"/>
  <c r="AJ52" i="48"/>
  <c r="AI52" i="48"/>
  <c r="DB52" i="48" s="1"/>
  <c r="AH52" i="48"/>
  <c r="AG52" i="48"/>
  <c r="AF52" i="48"/>
  <c r="AE52" i="48"/>
  <c r="AD52" i="48"/>
  <c r="AC52" i="48"/>
  <c r="AB52" i="48"/>
  <c r="AA52" i="48"/>
  <c r="Z52" i="48"/>
  <c r="CR52" i="48" s="1"/>
  <c r="Y52" i="48"/>
  <c r="X52" i="48"/>
  <c r="W52" i="48"/>
  <c r="V52" i="48"/>
  <c r="U52" i="48"/>
  <c r="T52" i="48"/>
  <c r="S52" i="48"/>
  <c r="R52" i="48"/>
  <c r="Q52" i="48"/>
  <c r="P52" i="48"/>
  <c r="O52" i="48"/>
  <c r="N52" i="48"/>
  <c r="M52" i="48"/>
  <c r="L52" i="48"/>
  <c r="K52" i="48"/>
  <c r="J52" i="48"/>
  <c r="CL52" i="48" s="1"/>
  <c r="I52" i="48"/>
  <c r="F52" i="48"/>
  <c r="E52" i="48"/>
  <c r="D52" i="48"/>
  <c r="C52" i="48"/>
  <c r="B52" i="48"/>
  <c r="A52" i="48"/>
  <c r="DM52" i="48" s="1"/>
  <c r="BT51" i="48"/>
  <c r="BS51" i="48"/>
  <c r="BR51" i="48"/>
  <c r="BQ51" i="48"/>
  <c r="BP51" i="48"/>
  <c r="BO51" i="48"/>
  <c r="BN51" i="48"/>
  <c r="BL51" i="48"/>
  <c r="BK51" i="48"/>
  <c r="BJ51" i="48"/>
  <c r="BI51" i="48"/>
  <c r="BH51" i="48"/>
  <c r="BG51" i="48"/>
  <c r="BF51" i="48"/>
  <c r="BE51" i="48"/>
  <c r="BD51" i="48"/>
  <c r="BC51" i="48"/>
  <c r="BB51" i="48"/>
  <c r="BA51" i="48"/>
  <c r="AZ51" i="48"/>
  <c r="AY51" i="48"/>
  <c r="AX51" i="48"/>
  <c r="AW51" i="48"/>
  <c r="AV51" i="48"/>
  <c r="AU51" i="48"/>
  <c r="AT51" i="48"/>
  <c r="AS51" i="48"/>
  <c r="AR51" i="48"/>
  <c r="AQ51" i="48"/>
  <c r="AP51" i="48"/>
  <c r="AO51" i="48"/>
  <c r="AN51" i="48"/>
  <c r="AM51" i="48"/>
  <c r="DL51" i="48" s="1"/>
  <c r="AL51" i="48"/>
  <c r="AK51" i="48"/>
  <c r="AJ51" i="48"/>
  <c r="AI51" i="48"/>
  <c r="DB51" i="48" s="1"/>
  <c r="AH51" i="48"/>
  <c r="AG51" i="48"/>
  <c r="AF51" i="48"/>
  <c r="AE51" i="48"/>
  <c r="AD51" i="48"/>
  <c r="AC51" i="48"/>
  <c r="AB51" i="48"/>
  <c r="AA51" i="48"/>
  <c r="Z51" i="48"/>
  <c r="CR51" i="48" s="1"/>
  <c r="Y51" i="48"/>
  <c r="X51" i="48"/>
  <c r="W51" i="48"/>
  <c r="V51" i="48"/>
  <c r="U51" i="48"/>
  <c r="T51" i="48"/>
  <c r="S51" i="48"/>
  <c r="R51" i="48"/>
  <c r="Q51" i="48"/>
  <c r="P51" i="48"/>
  <c r="O51" i="48"/>
  <c r="N51" i="48"/>
  <c r="M51" i="48"/>
  <c r="L51" i="48"/>
  <c r="K51" i="48"/>
  <c r="J51" i="48"/>
  <c r="DF51" i="48" s="1"/>
  <c r="I51" i="48"/>
  <c r="F51" i="48"/>
  <c r="E51" i="48"/>
  <c r="D51" i="48"/>
  <c r="C51" i="48"/>
  <c r="B51" i="48"/>
  <c r="A51" i="48"/>
  <c r="DM51" i="48" s="1"/>
  <c r="BT50" i="48"/>
  <c r="BS50" i="48"/>
  <c r="BR50" i="48"/>
  <c r="BQ50" i="48"/>
  <c r="BP50" i="48"/>
  <c r="BO50" i="48"/>
  <c r="BN50" i="48"/>
  <c r="BL50" i="48"/>
  <c r="BK50" i="48"/>
  <c r="BJ50" i="48"/>
  <c r="BI50" i="48"/>
  <c r="BH50" i="48"/>
  <c r="BG50" i="48"/>
  <c r="BF50" i="48"/>
  <c r="BE50" i="48"/>
  <c r="BD50" i="48"/>
  <c r="BC50" i="48"/>
  <c r="BB50" i="48"/>
  <c r="BA50" i="48"/>
  <c r="AZ50" i="48"/>
  <c r="AY50" i="48"/>
  <c r="AX50" i="48"/>
  <c r="AW50" i="48"/>
  <c r="AV50" i="48"/>
  <c r="AU50" i="48"/>
  <c r="AT50" i="48"/>
  <c r="AS50" i="48"/>
  <c r="AR50" i="48"/>
  <c r="AQ50" i="48"/>
  <c r="AP50" i="48"/>
  <c r="AO50" i="48"/>
  <c r="AN50" i="48"/>
  <c r="AM50" i="48"/>
  <c r="AL50" i="48"/>
  <c r="AK50" i="48"/>
  <c r="AJ50" i="48"/>
  <c r="AI50" i="48"/>
  <c r="AH50" i="48"/>
  <c r="AG50" i="48"/>
  <c r="AF50" i="48"/>
  <c r="AE50" i="48"/>
  <c r="AD50" i="48"/>
  <c r="AC50" i="48"/>
  <c r="AB50" i="48"/>
  <c r="AA50" i="48"/>
  <c r="Z50" i="48"/>
  <c r="CR50" i="48" s="1"/>
  <c r="Y50" i="48"/>
  <c r="X50" i="48"/>
  <c r="W50" i="48"/>
  <c r="V50" i="48"/>
  <c r="U50" i="48"/>
  <c r="T50" i="48"/>
  <c r="S50" i="48"/>
  <c r="R50" i="48"/>
  <c r="Q50" i="48"/>
  <c r="P50" i="48"/>
  <c r="O50" i="48"/>
  <c r="N50" i="48"/>
  <c r="M50" i="48"/>
  <c r="L50" i="48"/>
  <c r="K50" i="48"/>
  <c r="J50" i="48"/>
  <c r="CL50" i="48" s="1"/>
  <c r="I50" i="48"/>
  <c r="F50" i="48"/>
  <c r="E50" i="48"/>
  <c r="D50" i="48"/>
  <c r="C50" i="48"/>
  <c r="B50" i="48"/>
  <c r="A50" i="48"/>
  <c r="DM50" i="48" s="1"/>
  <c r="BT49" i="48"/>
  <c r="BS49" i="48"/>
  <c r="BR49" i="48"/>
  <c r="BQ49" i="48"/>
  <c r="BP49" i="48"/>
  <c r="BO49" i="48"/>
  <c r="BN49" i="48"/>
  <c r="BL49" i="48"/>
  <c r="BK49" i="48"/>
  <c r="BJ49" i="48"/>
  <c r="BI49" i="48"/>
  <c r="BH49" i="48"/>
  <c r="BG49" i="48"/>
  <c r="BF49" i="48"/>
  <c r="BE49" i="48"/>
  <c r="BD49" i="48"/>
  <c r="BC49" i="48"/>
  <c r="BB49" i="48"/>
  <c r="BA49" i="48"/>
  <c r="AZ49" i="48"/>
  <c r="AY49" i="48"/>
  <c r="AX49" i="48"/>
  <c r="AW49" i="48"/>
  <c r="AV49" i="48"/>
  <c r="AU49" i="48"/>
  <c r="AT49" i="48"/>
  <c r="AS49" i="48"/>
  <c r="AR49" i="48"/>
  <c r="AQ49" i="48"/>
  <c r="AP49" i="48"/>
  <c r="AO49" i="48"/>
  <c r="AN49" i="48"/>
  <c r="AM49" i="48"/>
  <c r="DL49" i="48" s="1"/>
  <c r="AL49" i="48"/>
  <c r="AK49" i="48"/>
  <c r="AJ49" i="48"/>
  <c r="AI49" i="48"/>
  <c r="CZ49" i="48" s="1"/>
  <c r="AH49" i="48"/>
  <c r="AG49" i="48"/>
  <c r="AF49" i="48"/>
  <c r="AE49" i="48"/>
  <c r="AD49" i="48"/>
  <c r="AC49" i="48"/>
  <c r="AB49" i="48"/>
  <c r="AA49" i="48"/>
  <c r="Z49" i="48"/>
  <c r="CR49" i="48" s="1"/>
  <c r="Y49" i="48"/>
  <c r="X49" i="48"/>
  <c r="W49" i="48"/>
  <c r="V49" i="48"/>
  <c r="U49" i="48"/>
  <c r="T49" i="48"/>
  <c r="S49" i="48"/>
  <c r="R49" i="48"/>
  <c r="Q49" i="48"/>
  <c r="O49" i="48"/>
  <c r="N49" i="48"/>
  <c r="M49" i="48"/>
  <c r="L49" i="48"/>
  <c r="K49" i="48"/>
  <c r="J49" i="48"/>
  <c r="DF49" i="48" s="1"/>
  <c r="I49" i="48"/>
  <c r="F49" i="48"/>
  <c r="E49" i="48"/>
  <c r="D49" i="48"/>
  <c r="C49" i="48"/>
  <c r="B49" i="48"/>
  <c r="A49" i="48"/>
  <c r="DM49" i="48" s="1"/>
  <c r="BT48" i="48"/>
  <c r="BS48" i="48"/>
  <c r="BR48" i="48"/>
  <c r="BQ48" i="48"/>
  <c r="BP48" i="48"/>
  <c r="BO48" i="48"/>
  <c r="BN48" i="48"/>
  <c r="BL48" i="48"/>
  <c r="BK48" i="48"/>
  <c r="BJ48" i="48"/>
  <c r="BI48" i="48"/>
  <c r="BH48" i="48"/>
  <c r="BG48" i="48"/>
  <c r="BF48" i="48"/>
  <c r="BE48" i="48"/>
  <c r="BD48" i="48"/>
  <c r="BC48" i="48"/>
  <c r="BB48" i="48"/>
  <c r="BA48" i="48"/>
  <c r="AZ48" i="48"/>
  <c r="AY48" i="48"/>
  <c r="AX48" i="48"/>
  <c r="AW48" i="48"/>
  <c r="AV48" i="48"/>
  <c r="AU48" i="48"/>
  <c r="AT48" i="48"/>
  <c r="AS48" i="48"/>
  <c r="AR48" i="48"/>
  <c r="AQ48" i="48"/>
  <c r="AP48" i="48"/>
  <c r="AO48" i="48"/>
  <c r="AN48" i="48"/>
  <c r="AM48" i="48"/>
  <c r="DL48" i="48" s="1"/>
  <c r="AL48" i="48"/>
  <c r="AK48" i="48"/>
  <c r="AJ48" i="48"/>
  <c r="AI48" i="48"/>
  <c r="DB48" i="48" s="1"/>
  <c r="AH48" i="48"/>
  <c r="AG48" i="48"/>
  <c r="AF48" i="48"/>
  <c r="AE48" i="48"/>
  <c r="AD48" i="48"/>
  <c r="AC48" i="48"/>
  <c r="AB48" i="48"/>
  <c r="AA48" i="48"/>
  <c r="Z48" i="48"/>
  <c r="CR48" i="48" s="1"/>
  <c r="Y48" i="48"/>
  <c r="X48" i="48"/>
  <c r="W48" i="48"/>
  <c r="V48" i="48"/>
  <c r="U48" i="48"/>
  <c r="T48" i="48"/>
  <c r="S48" i="48"/>
  <c r="R48" i="48"/>
  <c r="Q48" i="48"/>
  <c r="P48" i="48"/>
  <c r="O48" i="48"/>
  <c r="N48" i="48"/>
  <c r="M48" i="48"/>
  <c r="L48" i="48"/>
  <c r="K48" i="48"/>
  <c r="J48" i="48"/>
  <c r="CL48" i="48" s="1"/>
  <c r="I48" i="48"/>
  <c r="F48" i="48"/>
  <c r="E48" i="48"/>
  <c r="D48" i="48"/>
  <c r="C48" i="48"/>
  <c r="B48" i="48"/>
  <c r="A48" i="48"/>
  <c r="DM48" i="48" s="1"/>
  <c r="BT47" i="48"/>
  <c r="BS47" i="48"/>
  <c r="BR47" i="48"/>
  <c r="BQ47" i="48"/>
  <c r="BP47" i="48"/>
  <c r="BO47" i="48"/>
  <c r="BN47" i="48"/>
  <c r="BL47" i="48"/>
  <c r="BK47" i="48"/>
  <c r="BJ47" i="48"/>
  <c r="BI47" i="48"/>
  <c r="BH47" i="48"/>
  <c r="BG47" i="48"/>
  <c r="BF47" i="48"/>
  <c r="BE47" i="48"/>
  <c r="BD47" i="48"/>
  <c r="BC47" i="48"/>
  <c r="BB47" i="48"/>
  <c r="BA47" i="48"/>
  <c r="AZ47" i="48"/>
  <c r="AY47" i="48"/>
  <c r="AX47" i="48"/>
  <c r="AW47" i="48"/>
  <c r="AV47" i="48"/>
  <c r="AU47" i="48"/>
  <c r="AT47" i="48"/>
  <c r="AS47" i="48"/>
  <c r="AR47" i="48"/>
  <c r="AQ47" i="48"/>
  <c r="AP47" i="48"/>
  <c r="AO47" i="48"/>
  <c r="AN47" i="48"/>
  <c r="AM47" i="48"/>
  <c r="AL47" i="48"/>
  <c r="AK47" i="48"/>
  <c r="AJ47" i="48"/>
  <c r="AI47" i="48"/>
  <c r="DB47" i="48" s="1"/>
  <c r="AH47" i="48"/>
  <c r="AG47" i="48"/>
  <c r="AF47" i="48"/>
  <c r="AE47" i="48"/>
  <c r="AD47" i="48"/>
  <c r="AC47" i="48"/>
  <c r="AB47" i="48"/>
  <c r="AA47" i="48"/>
  <c r="Z47" i="48"/>
  <c r="CR47" i="48" s="1"/>
  <c r="Y47" i="48"/>
  <c r="X47" i="48"/>
  <c r="W47" i="48"/>
  <c r="V47" i="48"/>
  <c r="U47" i="48"/>
  <c r="T47" i="48"/>
  <c r="S47" i="48"/>
  <c r="R47" i="48"/>
  <c r="Q47" i="48"/>
  <c r="P47" i="48"/>
  <c r="O47" i="48"/>
  <c r="N47" i="48"/>
  <c r="M47" i="48"/>
  <c r="L47" i="48"/>
  <c r="K47" i="48"/>
  <c r="J47" i="48"/>
  <c r="DF47" i="48" s="1"/>
  <c r="I47" i="48"/>
  <c r="F47" i="48"/>
  <c r="E47" i="48"/>
  <c r="D47" i="48"/>
  <c r="C47" i="48"/>
  <c r="B47" i="48"/>
  <c r="A47" i="48"/>
  <c r="DM47" i="48" s="1"/>
  <c r="BT46" i="48"/>
  <c r="BS46" i="48"/>
  <c r="BR46" i="48"/>
  <c r="BQ46" i="48"/>
  <c r="BP46" i="48"/>
  <c r="BO46" i="48"/>
  <c r="BN46" i="48"/>
  <c r="BL46" i="48"/>
  <c r="BK46" i="48"/>
  <c r="BJ46" i="48"/>
  <c r="BI46" i="48"/>
  <c r="BH46" i="48"/>
  <c r="BG46" i="48"/>
  <c r="BF46" i="48"/>
  <c r="BE46" i="48"/>
  <c r="BD46" i="48"/>
  <c r="BC46" i="48"/>
  <c r="BB46" i="48"/>
  <c r="BA46" i="48"/>
  <c r="AZ46" i="48"/>
  <c r="AY46" i="48"/>
  <c r="AX46" i="48"/>
  <c r="AW46" i="48"/>
  <c r="AV46" i="48"/>
  <c r="AU46" i="48"/>
  <c r="AT46" i="48"/>
  <c r="AS46" i="48"/>
  <c r="AR46" i="48"/>
  <c r="AQ46" i="48"/>
  <c r="AP46" i="48"/>
  <c r="AO46" i="48"/>
  <c r="AN46" i="48"/>
  <c r="AM46" i="48"/>
  <c r="DL46" i="48" s="1"/>
  <c r="AL46" i="48"/>
  <c r="AK46" i="48"/>
  <c r="AJ46" i="48"/>
  <c r="AI46" i="48"/>
  <c r="CZ46" i="48" s="1"/>
  <c r="AH46" i="48"/>
  <c r="AG46" i="48"/>
  <c r="AF46" i="48"/>
  <c r="AE46" i="48"/>
  <c r="AD46" i="48"/>
  <c r="AC46" i="48"/>
  <c r="AB46" i="48"/>
  <c r="AA46" i="48"/>
  <c r="Z46" i="48"/>
  <c r="CR46" i="48" s="1"/>
  <c r="Y46" i="48"/>
  <c r="X46" i="48"/>
  <c r="W46" i="48"/>
  <c r="V46" i="48"/>
  <c r="U46" i="48"/>
  <c r="T46" i="48"/>
  <c r="S46" i="48"/>
  <c r="R46" i="48"/>
  <c r="Q46" i="48"/>
  <c r="P46" i="48"/>
  <c r="O46" i="48"/>
  <c r="N46" i="48"/>
  <c r="M46" i="48"/>
  <c r="L46" i="48"/>
  <c r="K46" i="48"/>
  <c r="J46" i="48"/>
  <c r="I46" i="48"/>
  <c r="F46" i="48"/>
  <c r="E46" i="48"/>
  <c r="D46" i="48"/>
  <c r="C46" i="48"/>
  <c r="B46" i="48"/>
  <c r="A46" i="48"/>
  <c r="DM46" i="48" s="1"/>
  <c r="CQ163" i="48" l="1"/>
  <c r="CQ167" i="48"/>
  <c r="CQ262" i="48"/>
  <c r="CQ106" i="48"/>
  <c r="CQ122" i="48"/>
  <c r="CQ174" i="48"/>
  <c r="CQ198" i="48"/>
  <c r="CQ211" i="48"/>
  <c r="CQ219" i="48"/>
  <c r="CQ223" i="48"/>
  <c r="CQ243" i="48"/>
  <c r="CQ251" i="48"/>
  <c r="CQ276" i="48"/>
  <c r="CQ298" i="48"/>
  <c r="CQ306" i="48"/>
  <c r="CQ311" i="48"/>
  <c r="CQ322" i="48"/>
  <c r="CQ114" i="48"/>
  <c r="CQ191" i="48"/>
  <c r="CQ204" i="48"/>
  <c r="CQ227" i="48"/>
  <c r="CQ236" i="48"/>
  <c r="CQ260" i="48"/>
  <c r="CQ264" i="48"/>
  <c r="CQ289" i="48"/>
  <c r="CQ307" i="48"/>
  <c r="CQ385" i="48"/>
  <c r="CQ377" i="48"/>
  <c r="CQ463" i="48"/>
  <c r="CQ498" i="48"/>
  <c r="CQ267" i="48"/>
  <c r="CQ318" i="48"/>
  <c r="CQ399" i="48"/>
  <c r="CQ412" i="48"/>
  <c r="CQ329" i="48"/>
  <c r="CQ271" i="48"/>
  <c r="CQ55" i="48"/>
  <c r="CQ376" i="48"/>
  <c r="CQ380" i="48"/>
  <c r="CQ391" i="48"/>
  <c r="CQ46" i="48"/>
  <c r="CQ74" i="48"/>
  <c r="CQ78" i="48"/>
  <c r="CQ83" i="48"/>
  <c r="CO540" i="48"/>
  <c r="CQ49" i="48"/>
  <c r="CQ58" i="48"/>
  <c r="CQ81" i="48"/>
  <c r="CK462" i="48"/>
  <c r="CS462" i="48" s="1"/>
  <c r="CQ107" i="48"/>
  <c r="CQ450" i="48"/>
  <c r="CQ495" i="48"/>
  <c r="CQ460" i="48"/>
  <c r="CQ472" i="48"/>
  <c r="CQ500" i="48"/>
  <c r="CQ513" i="48"/>
  <c r="CQ544" i="48"/>
  <c r="CQ467" i="48"/>
  <c r="CQ516" i="48"/>
  <c r="CQ531" i="48"/>
  <c r="CQ113" i="48"/>
  <c r="CQ168" i="48"/>
  <c r="CQ177" i="48"/>
  <c r="CQ189" i="48"/>
  <c r="CO366" i="48"/>
  <c r="CQ56" i="48"/>
  <c r="CQ79" i="48"/>
  <c r="CQ100" i="48"/>
  <c r="CQ109" i="48"/>
  <c r="CQ128" i="48"/>
  <c r="CQ136" i="48"/>
  <c r="CQ140" i="48"/>
  <c r="CQ144" i="48"/>
  <c r="CQ152" i="48"/>
  <c r="CQ156" i="48"/>
  <c r="CQ160" i="48"/>
  <c r="CQ193" i="48"/>
  <c r="CQ293" i="48"/>
  <c r="CQ314" i="48"/>
  <c r="CQ321" i="48"/>
  <c r="CQ325" i="48"/>
  <c r="CQ357" i="48"/>
  <c r="CQ384" i="48"/>
  <c r="CQ400" i="48"/>
  <c r="CQ413" i="48"/>
  <c r="CQ470" i="48"/>
  <c r="CQ512" i="48"/>
  <c r="CQ546" i="48"/>
  <c r="CQ332" i="48"/>
  <c r="CQ420" i="48"/>
  <c r="CQ424" i="48"/>
  <c r="CQ436" i="48"/>
  <c r="CQ440" i="48"/>
  <c r="CQ492" i="48"/>
  <c r="CQ503" i="48"/>
  <c r="CQ524" i="48"/>
  <c r="CQ533" i="48"/>
  <c r="CQ540" i="48"/>
  <c r="CQ143" i="48"/>
  <c r="CQ159" i="48"/>
  <c r="CQ253" i="48"/>
  <c r="CQ270" i="48"/>
  <c r="CQ278" i="48"/>
  <c r="CQ286" i="48"/>
  <c r="CQ296" i="48"/>
  <c r="CQ300" i="48"/>
  <c r="CQ304" i="48"/>
  <c r="CQ328" i="48"/>
  <c r="CQ339" i="48"/>
  <c r="CQ351" i="48"/>
  <c r="CQ383" i="48"/>
  <c r="CQ395" i="48"/>
  <c r="CQ496" i="48"/>
  <c r="CQ539" i="48"/>
  <c r="CQ170" i="48"/>
  <c r="CQ185" i="48"/>
  <c r="CQ257" i="48"/>
  <c r="CQ390" i="48"/>
  <c r="CQ403" i="48"/>
  <c r="CQ419" i="48"/>
  <c r="CQ435" i="48"/>
  <c r="CQ447" i="48"/>
  <c r="CQ491" i="48"/>
  <c r="CQ502" i="48"/>
  <c r="CQ508" i="48"/>
  <c r="CQ511" i="48"/>
  <c r="CQ517" i="48"/>
  <c r="CQ523" i="48"/>
  <c r="CQ526" i="48"/>
  <c r="CQ216" i="48"/>
  <c r="CQ220" i="48"/>
  <c r="CQ248" i="48"/>
  <c r="CQ252" i="48"/>
  <c r="CQ269" i="48"/>
  <c r="CQ273" i="48"/>
  <c r="CQ277" i="48"/>
  <c r="CQ285" i="48"/>
  <c r="CQ316" i="48"/>
  <c r="CQ346" i="48"/>
  <c r="CQ394" i="48"/>
  <c r="CK469" i="48"/>
  <c r="CS469" i="48" s="1"/>
  <c r="CQ221" i="48"/>
  <c r="CQ228" i="48"/>
  <c r="CQ63" i="48"/>
  <c r="CQ121" i="48"/>
  <c r="CQ123" i="48"/>
  <c r="CQ194" i="48"/>
  <c r="CQ205" i="48"/>
  <c r="CQ212" i="48"/>
  <c r="CQ237" i="48"/>
  <c r="CQ305" i="48"/>
  <c r="CQ344" i="48"/>
  <c r="CQ362" i="48"/>
  <c r="CQ369" i="48"/>
  <c r="CQ392" i="48"/>
  <c r="CQ410" i="48"/>
  <c r="CQ417" i="48"/>
  <c r="CQ433" i="48"/>
  <c r="CQ489" i="48"/>
  <c r="CQ536" i="48"/>
  <c r="CQ77" i="48"/>
  <c r="CQ61" i="48"/>
  <c r="CQ201" i="48"/>
  <c r="CQ203" i="48"/>
  <c r="CQ233" i="48"/>
  <c r="CQ235" i="48"/>
  <c r="CQ335" i="48"/>
  <c r="CQ342" i="48"/>
  <c r="CQ360" i="48"/>
  <c r="CQ408" i="48"/>
  <c r="CQ249" i="48"/>
  <c r="CQ258" i="48"/>
  <c r="CQ283" i="48"/>
  <c r="CQ303" i="48"/>
  <c r="CQ349" i="48"/>
  <c r="CQ367" i="48"/>
  <c r="CQ374" i="48"/>
  <c r="CQ381" i="48"/>
  <c r="CQ388" i="48"/>
  <c r="CQ397" i="48"/>
  <c r="CQ415" i="48"/>
  <c r="CQ422" i="48"/>
  <c r="CQ431" i="48"/>
  <c r="CQ438" i="48"/>
  <c r="CQ456" i="48"/>
  <c r="CQ458" i="48"/>
  <c r="CK460" i="48"/>
  <c r="CS460" i="48" s="1"/>
  <c r="CQ465" i="48"/>
  <c r="CQ474" i="48"/>
  <c r="CQ529" i="48"/>
  <c r="CQ541" i="48"/>
  <c r="CQ47" i="48"/>
  <c r="CQ75" i="48"/>
  <c r="CQ90" i="48"/>
  <c r="CQ92" i="48"/>
  <c r="CQ94" i="48"/>
  <c r="CQ101" i="48"/>
  <c r="CQ103" i="48"/>
  <c r="CQ141" i="48"/>
  <c r="CQ157" i="48"/>
  <c r="CQ164" i="48"/>
  <c r="CQ175" i="48"/>
  <c r="CQ192" i="48"/>
  <c r="CQ199" i="48"/>
  <c r="CQ217" i="48"/>
  <c r="CQ59" i="48"/>
  <c r="CQ110" i="48"/>
  <c r="CQ171" i="48"/>
  <c r="CQ173" i="48"/>
  <c r="CQ186" i="48"/>
  <c r="CQ188" i="48"/>
  <c r="CQ190" i="48"/>
  <c r="CQ265" i="48"/>
  <c r="CQ274" i="48"/>
  <c r="CQ294" i="48"/>
  <c r="CQ312" i="48"/>
  <c r="CQ319" i="48"/>
  <c r="CQ326" i="48"/>
  <c r="CQ333" i="48"/>
  <c r="CQ340" i="48"/>
  <c r="CQ358" i="48"/>
  <c r="CQ406" i="48"/>
  <c r="CQ429" i="48"/>
  <c r="CQ445" i="48"/>
  <c r="CQ452" i="48"/>
  <c r="CQ494" i="48"/>
  <c r="CQ514" i="48"/>
  <c r="CQ534" i="48"/>
  <c r="CQ139" i="48"/>
  <c r="CQ155" i="48"/>
  <c r="CQ240" i="48"/>
  <c r="CQ256" i="48"/>
  <c r="CQ281" i="48"/>
  <c r="CQ301" i="48"/>
  <c r="CQ347" i="48"/>
  <c r="CQ365" i="48"/>
  <c r="CQ372" i="48"/>
  <c r="CQ386" i="48"/>
  <c r="CQ108" i="48"/>
  <c r="CQ169" i="48"/>
  <c r="CQ222" i="48"/>
  <c r="CQ254" i="48"/>
  <c r="CQ272" i="48"/>
  <c r="CQ292" i="48"/>
  <c r="CQ310" i="48"/>
  <c r="CQ317" i="48"/>
  <c r="CQ324" i="48"/>
  <c r="CQ331" i="48"/>
  <c r="CQ338" i="48"/>
  <c r="CQ356" i="48"/>
  <c r="CQ379" i="48"/>
  <c r="CQ402" i="48"/>
  <c r="CQ404" i="48"/>
  <c r="CQ427" i="48"/>
  <c r="CQ443" i="48"/>
  <c r="CQ509" i="48"/>
  <c r="CQ537" i="48"/>
  <c r="CQ137" i="48"/>
  <c r="CQ153" i="48"/>
  <c r="CQ206" i="48"/>
  <c r="CQ238" i="48"/>
  <c r="CQ279" i="48"/>
  <c r="CQ299" i="48"/>
  <c r="CQ308" i="48"/>
  <c r="CQ345" i="48"/>
  <c r="CQ354" i="48"/>
  <c r="CQ363" i="48"/>
  <c r="CQ370" i="48"/>
  <c r="CQ393" i="48"/>
  <c r="CQ411" i="48"/>
  <c r="CQ418" i="48"/>
  <c r="CQ434" i="48"/>
  <c r="CQ481" i="48"/>
  <c r="CQ490" i="48"/>
  <c r="CQ505" i="48"/>
  <c r="CQ507" i="48"/>
  <c r="CQ527" i="48"/>
  <c r="CQ425" i="48"/>
  <c r="CQ441" i="48"/>
  <c r="CQ461" i="48"/>
  <c r="CQ468" i="48"/>
  <c r="CQ522" i="48"/>
  <c r="CQ532" i="48"/>
  <c r="CQ297" i="48"/>
  <c r="CQ315" i="48"/>
  <c r="CQ336" i="48"/>
  <c r="CQ343" i="48"/>
  <c r="CQ352" i="48"/>
  <c r="CQ361" i="48"/>
  <c r="CQ409" i="48"/>
  <c r="CQ448" i="48"/>
  <c r="CQ479" i="48"/>
  <c r="CQ488" i="48"/>
  <c r="CQ497" i="48"/>
  <c r="CQ499" i="48"/>
  <c r="CQ501" i="48"/>
  <c r="CQ542" i="48"/>
  <c r="CQ76" i="48"/>
  <c r="CQ95" i="48"/>
  <c r="CK124" i="48"/>
  <c r="CS124" i="48" s="1"/>
  <c r="CQ142" i="48"/>
  <c r="CQ158" i="48"/>
  <c r="CQ202" i="48"/>
  <c r="CQ218" i="48"/>
  <c r="CQ250" i="48"/>
  <c r="CQ259" i="48"/>
  <c r="CQ268" i="48"/>
  <c r="CQ284" i="48"/>
  <c r="CQ350" i="48"/>
  <c r="CQ368" i="48"/>
  <c r="CQ375" i="48"/>
  <c r="CQ382" i="48"/>
  <c r="CQ389" i="48"/>
  <c r="CQ398" i="48"/>
  <c r="CQ416" i="48"/>
  <c r="CQ423" i="48"/>
  <c r="CQ432" i="48"/>
  <c r="CQ439" i="48"/>
  <c r="CQ459" i="48"/>
  <c r="CQ466" i="48"/>
  <c r="CQ475" i="48"/>
  <c r="CQ530" i="48"/>
  <c r="CQ535" i="48"/>
  <c r="CQ91" i="48"/>
  <c r="CQ93" i="48"/>
  <c r="CQ111" i="48"/>
  <c r="CQ266" i="48"/>
  <c r="CQ275" i="48"/>
  <c r="CQ295" i="48"/>
  <c r="CQ313" i="48"/>
  <c r="CQ320" i="48"/>
  <c r="CQ327" i="48"/>
  <c r="CQ334" i="48"/>
  <c r="CQ341" i="48"/>
  <c r="CQ359" i="48"/>
  <c r="CQ407" i="48"/>
  <c r="CQ446" i="48"/>
  <c r="CQ515" i="48"/>
  <c r="CQ525" i="48"/>
  <c r="CQ545" i="48"/>
  <c r="CQ282" i="48"/>
  <c r="CQ302" i="48"/>
  <c r="CQ348" i="48"/>
  <c r="CQ366" i="48"/>
  <c r="CQ373" i="48"/>
  <c r="CQ387" i="48"/>
  <c r="CQ396" i="48"/>
  <c r="CQ414" i="48"/>
  <c r="CQ421" i="48"/>
  <c r="CQ430" i="48"/>
  <c r="CQ437" i="48"/>
  <c r="CK466" i="48"/>
  <c r="CS466" i="48" s="1"/>
  <c r="CQ473" i="48"/>
  <c r="CQ486" i="48"/>
  <c r="CQ510" i="48"/>
  <c r="CQ405" i="48"/>
  <c r="CQ428" i="48"/>
  <c r="CQ444" i="48"/>
  <c r="CQ451" i="48"/>
  <c r="CQ464" i="48"/>
  <c r="CQ471" i="48"/>
  <c r="CQ493" i="48"/>
  <c r="CQ528" i="48"/>
  <c r="CQ538" i="48"/>
  <c r="CQ138" i="48"/>
  <c r="CQ154" i="48"/>
  <c r="CQ207" i="48"/>
  <c r="CQ239" i="48"/>
  <c r="CQ280" i="48"/>
  <c r="CQ364" i="48"/>
  <c r="CQ371" i="48"/>
  <c r="CQ323" i="48"/>
  <c r="CQ330" i="48"/>
  <c r="CQ337" i="48"/>
  <c r="CQ353" i="48"/>
  <c r="CQ355" i="48"/>
  <c r="CQ378" i="48"/>
  <c r="CQ426" i="48"/>
  <c r="CQ442" i="48"/>
  <c r="CQ449" i="48"/>
  <c r="CQ462" i="48"/>
  <c r="CQ469" i="48"/>
  <c r="CQ482" i="48"/>
  <c r="CQ504" i="48"/>
  <c r="CQ506" i="48"/>
  <c r="CQ518" i="48"/>
  <c r="CQ543" i="48"/>
  <c r="BX514" i="48"/>
  <c r="DM514" i="48"/>
  <c r="CQ70" i="48"/>
  <c r="CQ65" i="48"/>
  <c r="CQ54" i="48"/>
  <c r="CQ96" i="48"/>
  <c r="CQ105" i="48"/>
  <c r="CQ166" i="48"/>
  <c r="CQ226" i="48"/>
  <c r="BX317" i="48"/>
  <c r="DM317" i="48"/>
  <c r="CQ68" i="48"/>
  <c r="CQ112" i="48"/>
  <c r="CQ119" i="48"/>
  <c r="CQ134" i="48"/>
  <c r="CQ150" i="48"/>
  <c r="CQ210" i="48"/>
  <c r="BU220" i="48"/>
  <c r="DM220" i="48"/>
  <c r="CA227" i="48"/>
  <c r="DM227" i="48"/>
  <c r="BX329" i="48"/>
  <c r="DM329" i="48"/>
  <c r="CD352" i="48"/>
  <c r="DM352" i="48"/>
  <c r="CQ50" i="48"/>
  <c r="CQ52" i="48"/>
  <c r="CQ86" i="48"/>
  <c r="CQ88" i="48"/>
  <c r="CQ66" i="48"/>
  <c r="CQ82" i="48"/>
  <c r="CQ84" i="48"/>
  <c r="CQ117" i="48"/>
  <c r="CQ132" i="48"/>
  <c r="CQ148" i="48"/>
  <c r="CQ184" i="48"/>
  <c r="CQ224" i="48"/>
  <c r="CQ231" i="48"/>
  <c r="CG459" i="48"/>
  <c r="DM459" i="48"/>
  <c r="BU93" i="48"/>
  <c r="DM93" i="48"/>
  <c r="CQ99" i="48"/>
  <c r="CQ130" i="48"/>
  <c r="CQ146" i="48"/>
  <c r="CQ162" i="48"/>
  <c r="CQ197" i="48"/>
  <c r="CQ208" i="48"/>
  <c r="CQ215" i="48"/>
  <c r="CU515" i="48"/>
  <c r="DM515" i="48"/>
  <c r="CQ182" i="48"/>
  <c r="CQ229" i="48"/>
  <c r="CQ263" i="48"/>
  <c r="CQ48" i="48"/>
  <c r="CQ57" i="48"/>
  <c r="CQ80" i="48"/>
  <c r="CQ115" i="48"/>
  <c r="CQ64" i="48"/>
  <c r="CQ97" i="48"/>
  <c r="CQ178" i="48"/>
  <c r="CQ195" i="48"/>
  <c r="CQ213" i="48"/>
  <c r="CQ245" i="48"/>
  <c r="CQ261" i="48"/>
  <c r="CG528" i="48"/>
  <c r="DM528" i="48"/>
  <c r="BU469" i="48"/>
  <c r="DM469" i="48"/>
  <c r="CQ53" i="48"/>
  <c r="CQ104" i="48"/>
  <c r="CQ165" i="48"/>
  <c r="CQ176" i="48"/>
  <c r="CQ200" i="48"/>
  <c r="CQ225" i="48"/>
  <c r="BU504" i="48"/>
  <c r="DM504" i="48"/>
  <c r="CK522" i="48"/>
  <c r="CS522" i="48" s="1"/>
  <c r="CQ62" i="48"/>
  <c r="CQ69" i="48"/>
  <c r="CQ120" i="48"/>
  <c r="CQ135" i="48"/>
  <c r="CQ151" i="48"/>
  <c r="CQ51" i="48"/>
  <c r="CQ67" i="48"/>
  <c r="CQ85" i="48"/>
  <c r="CQ87" i="48"/>
  <c r="CQ89" i="48"/>
  <c r="CQ118" i="48"/>
  <c r="CQ133" i="48"/>
  <c r="CQ149" i="48"/>
  <c r="CQ209" i="48"/>
  <c r="CQ232" i="48"/>
  <c r="CQ241" i="48"/>
  <c r="CO496" i="48"/>
  <c r="CO456" i="48"/>
  <c r="CQ116" i="48"/>
  <c r="CQ131" i="48"/>
  <c r="CQ147" i="48"/>
  <c r="CQ183" i="48"/>
  <c r="CQ230" i="48"/>
  <c r="CQ98" i="48"/>
  <c r="CQ129" i="48"/>
  <c r="CQ145" i="48"/>
  <c r="CQ161" i="48"/>
  <c r="CQ196" i="48"/>
  <c r="CQ214" i="48"/>
  <c r="BX381" i="48"/>
  <c r="DM381" i="48"/>
  <c r="CG541" i="48"/>
  <c r="DM541" i="48"/>
  <c r="CU273" i="48"/>
  <c r="CK464" i="48"/>
  <c r="CS464" i="48" s="1"/>
  <c r="CH447" i="48"/>
  <c r="CK534" i="48"/>
  <c r="CS534" i="48" s="1"/>
  <c r="CU511" i="48"/>
  <c r="CH531" i="48"/>
  <c r="CU533" i="48"/>
  <c r="BZ60" i="48"/>
  <c r="BU542" i="48"/>
  <c r="CG501" i="48"/>
  <c r="BZ234" i="48"/>
  <c r="CO418" i="48"/>
  <c r="BX523" i="48"/>
  <c r="CO394" i="48"/>
  <c r="BX297" i="48"/>
  <c r="CK323" i="48"/>
  <c r="CS323" i="48" s="1"/>
  <c r="BV539" i="48"/>
  <c r="CG361" i="48"/>
  <c r="CG365" i="48"/>
  <c r="CH338" i="48"/>
  <c r="BX112" i="48"/>
  <c r="BW525" i="48"/>
  <c r="DB545" i="48"/>
  <c r="BY244" i="48"/>
  <c r="BW217" i="48"/>
  <c r="CU343" i="48"/>
  <c r="CO338" i="48"/>
  <c r="BY137" i="48"/>
  <c r="CG137" i="48"/>
  <c r="CK212" i="48"/>
  <c r="CS212" i="48" s="1"/>
  <c r="BZ137" i="48"/>
  <c r="CH137" i="48"/>
  <c r="CH507" i="48"/>
  <c r="BY229" i="48"/>
  <c r="CA217" i="48"/>
  <c r="BW282" i="48"/>
  <c r="DB405" i="48"/>
  <c r="CC231" i="48"/>
  <c r="DB139" i="48"/>
  <c r="CD161" i="48"/>
  <c r="CD167" i="48"/>
  <c r="CO230" i="48"/>
  <c r="CO268" i="48"/>
  <c r="BW373" i="48"/>
  <c r="BW258" i="48"/>
  <c r="CH438" i="48"/>
  <c r="DB302" i="48"/>
  <c r="CU345" i="48"/>
  <c r="CZ137" i="48"/>
  <c r="EI137" i="48" s="1"/>
  <c r="CH277" i="48"/>
  <c r="CH325" i="48"/>
  <c r="CH327" i="48"/>
  <c r="BW404" i="48"/>
  <c r="CE523" i="48"/>
  <c r="CV539" i="48"/>
  <c r="CT543" i="48"/>
  <c r="CF78" i="48"/>
  <c r="CH102" i="48"/>
  <c r="DB177" i="48"/>
  <c r="CC217" i="48"/>
  <c r="CZ217" i="48"/>
  <c r="EI217" i="48" s="1"/>
  <c r="CB479" i="48"/>
  <c r="CB497" i="48"/>
  <c r="BY302" i="48"/>
  <c r="CG302" i="48"/>
  <c r="BU182" i="48"/>
  <c r="BU186" i="48"/>
  <c r="CU188" i="48"/>
  <c r="CK189" i="48"/>
  <c r="CS189" i="48" s="1"/>
  <c r="CD373" i="48"/>
  <c r="DB373" i="48"/>
  <c r="DB66" i="48"/>
  <c r="CC72" i="48"/>
  <c r="CC160" i="48"/>
  <c r="CU262" i="48"/>
  <c r="CC384" i="48"/>
  <c r="BU495" i="48"/>
  <c r="CC54" i="48"/>
  <c r="CD84" i="48"/>
  <c r="BX84" i="48"/>
  <c r="CH311" i="48"/>
  <c r="CO315" i="48"/>
  <c r="BY345" i="48"/>
  <c r="BY307" i="48"/>
  <c r="BZ428" i="48"/>
  <c r="BW54" i="48"/>
  <c r="CA73" i="48"/>
  <c r="BZ93" i="48"/>
  <c r="BW419" i="48"/>
  <c r="CK451" i="48"/>
  <c r="CS451" i="48" s="1"/>
  <c r="BW458" i="48"/>
  <c r="DB106" i="48"/>
  <c r="BX54" i="48"/>
  <c r="BZ133" i="48"/>
  <c r="CH268" i="48"/>
  <c r="CT492" i="48"/>
  <c r="CO546" i="48"/>
  <c r="CZ47" i="48"/>
  <c r="EI47" i="48" s="1"/>
  <c r="BY50" i="48"/>
  <c r="CG50" i="48"/>
  <c r="BU89" i="48"/>
  <c r="CO165" i="48"/>
  <c r="BZ167" i="48"/>
  <c r="CO169" i="48"/>
  <c r="CC286" i="48"/>
  <c r="BU345" i="48"/>
  <c r="BW531" i="48"/>
  <c r="BW151" i="48"/>
  <c r="BX165" i="48"/>
  <c r="CJ290" i="48"/>
  <c r="CP290" i="48" s="1"/>
  <c r="CD375" i="48"/>
  <c r="CG427" i="48"/>
  <c r="CC438" i="48"/>
  <c r="CO62" i="48"/>
  <c r="CO413" i="48"/>
  <c r="CO80" i="48"/>
  <c r="CO82" i="48"/>
  <c r="CV85" i="48"/>
  <c r="BW211" i="48"/>
  <c r="CF262" i="48"/>
  <c r="CZ365" i="48"/>
  <c r="EI365" i="48" s="1"/>
  <c r="BZ106" i="48"/>
  <c r="CB217" i="48"/>
  <c r="CA126" i="48"/>
  <c r="BU235" i="48"/>
  <c r="CH370" i="48"/>
  <c r="DF434" i="48"/>
  <c r="DF454" i="48"/>
  <c r="CL60" i="48"/>
  <c r="CL290" i="48"/>
  <c r="CL486" i="48"/>
  <c r="BW283" i="48"/>
  <c r="CC113" i="48"/>
  <c r="CO131" i="48"/>
  <c r="CO190" i="48"/>
  <c r="CC368" i="48"/>
  <c r="CK77" i="48"/>
  <c r="CS77" i="48" s="1"/>
  <c r="CK79" i="48"/>
  <c r="CS79" i="48" s="1"/>
  <c r="CO93" i="48"/>
  <c r="CK134" i="48"/>
  <c r="CS134" i="48" s="1"/>
  <c r="CH135" i="48"/>
  <c r="CH196" i="48"/>
  <c r="BX234" i="48"/>
  <c r="BU251" i="48"/>
  <c r="CW299" i="48"/>
  <c r="DB352" i="48"/>
  <c r="CC356" i="48"/>
  <c r="CU404" i="48"/>
  <c r="CT413" i="48"/>
  <c r="BZ419" i="48"/>
  <c r="CO419" i="48"/>
  <c r="CK123" i="48"/>
  <c r="CS123" i="48" s="1"/>
  <c r="BU204" i="48"/>
  <c r="CK217" i="48"/>
  <c r="CS217" i="48" s="1"/>
  <c r="CZ229" i="48"/>
  <c r="EH229" i="48" s="1"/>
  <c r="CK264" i="48"/>
  <c r="CS264" i="48" s="1"/>
  <c r="CO313" i="48"/>
  <c r="CZ356" i="48"/>
  <c r="EI356" i="48" s="1"/>
  <c r="CG425" i="48"/>
  <c r="CW509" i="48"/>
  <c r="CK91" i="48"/>
  <c r="CS91" i="48" s="1"/>
  <c r="CD66" i="48"/>
  <c r="BX66" i="48"/>
  <c r="BW93" i="48"/>
  <c r="DB105" i="48"/>
  <c r="CJ152" i="48"/>
  <c r="CP152" i="48" s="1"/>
  <c r="CW225" i="48"/>
  <c r="CL288" i="48"/>
  <c r="BY289" i="48"/>
  <c r="CG289" i="48"/>
  <c r="CK337" i="48"/>
  <c r="CS337" i="48" s="1"/>
  <c r="CU338" i="48"/>
  <c r="BY347" i="48"/>
  <c r="CB349" i="48"/>
  <c r="CF376" i="48"/>
  <c r="CO390" i="48"/>
  <c r="CO392" i="48"/>
  <c r="CK440" i="48"/>
  <c r="CS440" i="48" s="1"/>
  <c r="CK499" i="48"/>
  <c r="CS499" i="48" s="1"/>
  <c r="BZ248" i="48"/>
  <c r="CK385" i="48"/>
  <c r="CS385" i="48" s="1"/>
  <c r="CK517" i="48"/>
  <c r="CS517" i="48" s="1"/>
  <c r="CV468" i="48"/>
  <c r="DB192" i="48"/>
  <c r="CV281" i="48"/>
  <c r="BZ400" i="48"/>
  <c r="CO467" i="48"/>
  <c r="CO477" i="48"/>
  <c r="CV501" i="48"/>
  <c r="CK506" i="48"/>
  <c r="CS506" i="48" s="1"/>
  <c r="BX96" i="48"/>
  <c r="DB72" i="48"/>
  <c r="BW71" i="48"/>
  <c r="CE133" i="48"/>
  <c r="CA155" i="48"/>
  <c r="CF172" i="48"/>
  <c r="CJ173" i="48"/>
  <c r="CP173" i="48" s="1"/>
  <c r="CO326" i="48"/>
  <c r="CK355" i="48"/>
  <c r="CS355" i="48" s="1"/>
  <c r="CO371" i="48"/>
  <c r="CJ380" i="48"/>
  <c r="CP380" i="48" s="1"/>
  <c r="CU389" i="48"/>
  <c r="CT459" i="48"/>
  <c r="CK482" i="48"/>
  <c r="CS482" i="48" s="1"/>
  <c r="CK486" i="48"/>
  <c r="CS486" i="48" s="1"/>
  <c r="CK62" i="48"/>
  <c r="CS62" i="48" s="1"/>
  <c r="CK239" i="48"/>
  <c r="CS239" i="48" s="1"/>
  <c r="CB165" i="48"/>
  <c r="CG260" i="48"/>
  <c r="CB404" i="48"/>
  <c r="CF410" i="48"/>
  <c r="BX452" i="48"/>
  <c r="BW489" i="48"/>
  <c r="DB498" i="48"/>
  <c r="CF98" i="48"/>
  <c r="CK105" i="48"/>
  <c r="CS105" i="48" s="1"/>
  <c r="CV176" i="48"/>
  <c r="CB96" i="48"/>
  <c r="CA106" i="48"/>
  <c r="CF46" i="48"/>
  <c r="CO48" i="48"/>
  <c r="CU79" i="48"/>
  <c r="BX105" i="48"/>
  <c r="BW127" i="48"/>
  <c r="CO213" i="48"/>
  <c r="CK300" i="48"/>
  <c r="CS300" i="48" s="1"/>
  <c r="CH340" i="48"/>
  <c r="DL380" i="48"/>
  <c r="CG416" i="48"/>
  <c r="CG452" i="48"/>
  <c r="CU63" i="48"/>
  <c r="CA116" i="48"/>
  <c r="BW117" i="48"/>
  <c r="BY66" i="48"/>
  <c r="CK108" i="48"/>
  <c r="CS108" i="48" s="1"/>
  <c r="CK173" i="48"/>
  <c r="CS173" i="48" s="1"/>
  <c r="BY282" i="48"/>
  <c r="BW341" i="48"/>
  <c r="CF497" i="48"/>
  <c r="CZ532" i="48"/>
  <c r="EI532" i="48" s="1"/>
  <c r="CD72" i="48"/>
  <c r="BW47" i="48"/>
  <c r="CU133" i="48"/>
  <c r="CO280" i="48"/>
  <c r="CC289" i="48"/>
  <c r="DB361" i="48"/>
  <c r="CO387" i="48"/>
  <c r="CG405" i="48"/>
  <c r="DF457" i="48"/>
  <c r="CB391" i="48"/>
  <c r="CT499" i="48"/>
  <c r="CH282" i="48"/>
  <c r="CU395" i="48"/>
  <c r="BZ405" i="48"/>
  <c r="CJ456" i="48"/>
  <c r="CP456" i="48" s="1"/>
  <c r="CT111" i="48"/>
  <c r="CF224" i="48"/>
  <c r="BW236" i="48"/>
  <c r="BY245" i="48"/>
  <c r="CL248" i="48"/>
  <c r="CU253" i="48"/>
  <c r="CT258" i="48"/>
  <c r="CU287" i="48"/>
  <c r="CT323" i="48"/>
  <c r="CK350" i="48"/>
  <c r="CS350" i="48" s="1"/>
  <c r="CK364" i="48"/>
  <c r="CS364" i="48" s="1"/>
  <c r="CK380" i="48"/>
  <c r="CS380" i="48" s="1"/>
  <c r="CD382" i="48"/>
  <c r="CZ382" i="48"/>
  <c r="EI382" i="48" s="1"/>
  <c r="CA402" i="48"/>
  <c r="CF405" i="48"/>
  <c r="BY439" i="48"/>
  <c r="CK488" i="48"/>
  <c r="CS488" i="48" s="1"/>
  <c r="CB535" i="48"/>
  <c r="CJ104" i="48"/>
  <c r="CP104" i="48" s="1"/>
  <c r="BZ121" i="48"/>
  <c r="CV134" i="48"/>
  <c r="BY152" i="48"/>
  <c r="CD159" i="48"/>
  <c r="CK190" i="48"/>
  <c r="CS190" i="48" s="1"/>
  <c r="BW229" i="48"/>
  <c r="BW248" i="48"/>
  <c r="CV265" i="48"/>
  <c r="CZ265" i="48"/>
  <c r="EI265" i="48" s="1"/>
  <c r="CK278" i="48"/>
  <c r="CS278" i="48" s="1"/>
  <c r="CB307" i="48"/>
  <c r="CJ353" i="48"/>
  <c r="CP353" i="48" s="1"/>
  <c r="BZ361" i="48"/>
  <c r="CV404" i="48"/>
  <c r="CE438" i="48"/>
  <c r="CL442" i="48"/>
  <c r="CG443" i="48"/>
  <c r="CH454" i="48"/>
  <c r="CO516" i="48"/>
  <c r="BU75" i="48"/>
  <c r="BZ89" i="48"/>
  <c r="CG108" i="48"/>
  <c r="BX133" i="48"/>
  <c r="CO135" i="48"/>
  <c r="CT191" i="48"/>
  <c r="CB193" i="48"/>
  <c r="CF230" i="48"/>
  <c r="CU281" i="48"/>
  <c r="BZ283" i="48"/>
  <c r="CT296" i="48"/>
  <c r="CU325" i="48"/>
  <c r="DB343" i="48"/>
  <c r="CF438" i="48"/>
  <c r="BZ439" i="48"/>
  <c r="CL446" i="48"/>
  <c r="CE531" i="48"/>
  <c r="BY532" i="48"/>
  <c r="CK187" i="48"/>
  <c r="CS187" i="48" s="1"/>
  <c r="BX321" i="48"/>
  <c r="CT373" i="48"/>
  <c r="BX493" i="48"/>
  <c r="CK531" i="48"/>
  <c r="CS531" i="48" s="1"/>
  <c r="BV70" i="48"/>
  <c r="DB73" i="48"/>
  <c r="CC75" i="48"/>
  <c r="DF109" i="48"/>
  <c r="BY178" i="48"/>
  <c r="CG178" i="48"/>
  <c r="BX180" i="48"/>
  <c r="BX229" i="48"/>
  <c r="CA234" i="48"/>
  <c r="CL235" i="48"/>
  <c r="CC239" i="48"/>
  <c r="CT264" i="48"/>
  <c r="CT283" i="48"/>
  <c r="BZ285" i="48"/>
  <c r="CT290" i="48"/>
  <c r="CV373" i="48"/>
  <c r="CJ417" i="48"/>
  <c r="CP417" i="48" s="1"/>
  <c r="CD452" i="48"/>
  <c r="CF452" i="48"/>
  <c r="BY480" i="48"/>
  <c r="CG480" i="48"/>
  <c r="CC144" i="48"/>
  <c r="CC146" i="48"/>
  <c r="CF161" i="48"/>
  <c r="CK169" i="48"/>
  <c r="CS169" i="48" s="1"/>
  <c r="CZ239" i="48"/>
  <c r="EI239" i="48" s="1"/>
  <c r="CG246" i="48"/>
  <c r="CE266" i="48"/>
  <c r="CG274" i="48"/>
  <c r="CB313" i="48"/>
  <c r="CO319" i="48"/>
  <c r="DB400" i="48"/>
  <c r="CC414" i="48"/>
  <c r="CO420" i="48"/>
  <c r="CF425" i="48"/>
  <c r="DF61" i="48"/>
  <c r="DB60" i="48"/>
  <c r="CV55" i="48"/>
  <c r="CM55" i="48"/>
  <c r="CO74" i="48"/>
  <c r="CO76" i="48"/>
  <c r="CO97" i="48"/>
  <c r="BZ99" i="48"/>
  <c r="CB106" i="48"/>
  <c r="CK109" i="48"/>
  <c r="CS109" i="48" s="1"/>
  <c r="BZ112" i="48"/>
  <c r="CB137" i="48"/>
  <c r="CD142" i="48"/>
  <c r="CG150" i="48"/>
  <c r="BU156" i="48"/>
  <c r="CD170" i="48"/>
  <c r="BZ176" i="48"/>
  <c r="CK177" i="48"/>
  <c r="CS177" i="48" s="1"/>
  <c r="CD181" i="48"/>
  <c r="BZ236" i="48"/>
  <c r="CE239" i="48"/>
  <c r="CL275" i="48"/>
  <c r="CE307" i="48"/>
  <c r="CZ307" i="48"/>
  <c r="EH307" i="48" s="1"/>
  <c r="BW314" i="48"/>
  <c r="CD317" i="48"/>
  <c r="CK320" i="48"/>
  <c r="CS320" i="48" s="1"/>
  <c r="BZ321" i="48"/>
  <c r="CF373" i="48"/>
  <c r="CA451" i="48"/>
  <c r="CB495" i="48"/>
  <c r="CO501" i="48"/>
  <c r="BW536" i="48"/>
  <c r="BY86" i="48"/>
  <c r="DB104" i="48"/>
  <c r="CO291" i="48"/>
  <c r="CF321" i="48"/>
  <c r="CO380" i="48"/>
  <c r="CF483" i="48"/>
  <c r="CT522" i="48"/>
  <c r="CE147" i="48"/>
  <c r="CE219" i="48"/>
  <c r="BW239" i="48"/>
  <c r="CT259" i="48"/>
  <c r="CT272" i="48"/>
  <c r="CC283" i="48"/>
  <c r="CK326" i="48"/>
  <c r="CS326" i="48" s="1"/>
  <c r="CH333" i="48"/>
  <c r="CK334" i="48"/>
  <c r="CS334" i="48" s="1"/>
  <c r="CZ338" i="48"/>
  <c r="EI338" i="48" s="1"/>
  <c r="CG341" i="48"/>
  <c r="BU350" i="48"/>
  <c r="CK366" i="48"/>
  <c r="CS366" i="48" s="1"/>
  <c r="CO367" i="48"/>
  <c r="CK379" i="48"/>
  <c r="CS379" i="48" s="1"/>
  <c r="BX405" i="48"/>
  <c r="CB426" i="48"/>
  <c r="CK449" i="48"/>
  <c r="CS449" i="48" s="1"/>
  <c r="CK468" i="48"/>
  <c r="CS468" i="48" s="1"/>
  <c r="CT480" i="48"/>
  <c r="CK497" i="48"/>
  <c r="CS497" i="48" s="1"/>
  <c r="CD520" i="48"/>
  <c r="CV524" i="48"/>
  <c r="CZ524" i="48"/>
  <c r="EH524" i="48" s="1"/>
  <c r="BU532" i="48"/>
  <c r="DF135" i="48"/>
  <c r="CO153" i="48"/>
  <c r="CB178" i="48"/>
  <c r="CH202" i="48"/>
  <c r="DF205" i="48"/>
  <c r="CG206" i="48"/>
  <c r="BW234" i="48"/>
  <c r="CT242" i="48"/>
  <c r="BW243" i="48"/>
  <c r="BX293" i="48"/>
  <c r="CW294" i="48"/>
  <c r="CA313" i="48"/>
  <c r="CB321" i="48"/>
  <c r="CT328" i="48"/>
  <c r="CF338" i="48"/>
  <c r="CE361" i="48"/>
  <c r="CJ361" i="48"/>
  <c r="CP361" i="48" s="1"/>
  <c r="CZ370" i="48"/>
  <c r="EI370" i="48" s="1"/>
  <c r="CK544" i="48"/>
  <c r="CS544" i="48" s="1"/>
  <c r="CT151" i="48"/>
  <c r="CO160" i="48"/>
  <c r="BY161" i="48"/>
  <c r="CG161" i="48"/>
  <c r="CK199" i="48"/>
  <c r="CS199" i="48" s="1"/>
  <c r="CB229" i="48"/>
  <c r="CU231" i="48"/>
  <c r="CO233" i="48"/>
  <c r="CO263" i="48"/>
  <c r="CB282" i="48"/>
  <c r="DB313" i="48"/>
  <c r="CK321" i="48"/>
  <c r="CS321" i="48" s="1"/>
  <c r="CB327" i="48"/>
  <c r="CU349" i="48"/>
  <c r="CK501" i="48"/>
  <c r="CS501" i="48" s="1"/>
  <c r="CU75" i="48"/>
  <c r="CO105" i="48"/>
  <c r="CO56" i="48"/>
  <c r="CO71" i="48"/>
  <c r="BU134" i="48"/>
  <c r="CB157" i="48"/>
  <c r="BU229" i="48"/>
  <c r="DF234" i="48"/>
  <c r="CA265" i="48"/>
  <c r="CB312" i="48"/>
  <c r="BX341" i="48"/>
  <c r="CH343" i="48"/>
  <c r="CL344" i="48"/>
  <c r="BV478" i="48"/>
  <c r="CF493" i="48"/>
  <c r="CA61" i="48"/>
  <c r="BU67" i="48"/>
  <c r="CK80" i="48"/>
  <c r="CS80" i="48" s="1"/>
  <c r="CW85" i="48"/>
  <c r="BY98" i="48"/>
  <c r="BX100" i="48"/>
  <c r="CM312" i="48"/>
  <c r="BW493" i="48"/>
  <c r="CK70" i="48"/>
  <c r="CS70" i="48" s="1"/>
  <c r="CE78" i="48"/>
  <c r="CU94" i="48"/>
  <c r="CZ99" i="48"/>
  <c r="EH99" i="48" s="1"/>
  <c r="CG100" i="48"/>
  <c r="CG142" i="48"/>
  <c r="BY144" i="48"/>
  <c r="CG146" i="48"/>
  <c r="DB178" i="48"/>
  <c r="CC229" i="48"/>
  <c r="CD236" i="48"/>
  <c r="CC274" i="48"/>
  <c r="BZ325" i="48"/>
  <c r="CB459" i="48"/>
  <c r="CG471" i="48"/>
  <c r="CV491" i="48"/>
  <c r="CM496" i="48"/>
  <c r="CK513" i="48"/>
  <c r="CS513" i="48" s="1"/>
  <c r="CF61" i="48"/>
  <c r="CK95" i="48"/>
  <c r="CS95" i="48" s="1"/>
  <c r="CO98" i="48"/>
  <c r="CJ112" i="48"/>
  <c r="CP112" i="48" s="1"/>
  <c r="CZ112" i="48"/>
  <c r="EI112" i="48" s="1"/>
  <c r="CB177" i="48"/>
  <c r="CB206" i="48"/>
  <c r="CD229" i="48"/>
  <c r="CE236" i="48"/>
  <c r="CA248" i="48"/>
  <c r="BW254" i="48"/>
  <c r="CG262" i="48"/>
  <c r="CV291" i="48"/>
  <c r="CU298" i="48"/>
  <c r="CO307" i="48"/>
  <c r="DF335" i="48"/>
  <c r="CT367" i="48"/>
  <c r="BU369" i="48"/>
  <c r="CT394" i="48"/>
  <c r="CV403" i="48"/>
  <c r="CO423" i="48"/>
  <c r="CU493" i="48"/>
  <c r="DF509" i="48"/>
  <c r="BV46" i="48"/>
  <c r="DB46" i="48"/>
  <c r="DB59" i="48"/>
  <c r="BW67" i="48"/>
  <c r="BY73" i="48"/>
  <c r="CV76" i="48"/>
  <c r="CZ76" i="48"/>
  <c r="EI76" i="48" s="1"/>
  <c r="CK87" i="48"/>
  <c r="CS87" i="48" s="1"/>
  <c r="CO102" i="48"/>
  <c r="DB108" i="48"/>
  <c r="BZ120" i="48"/>
  <c r="CO120" i="48"/>
  <c r="BW137" i="48"/>
  <c r="CU144" i="48"/>
  <c r="BX171" i="48"/>
  <c r="CL265" i="48"/>
  <c r="CH324" i="48"/>
  <c r="BZ324" i="48"/>
  <c r="BU324" i="48"/>
  <c r="DB324" i="48"/>
  <c r="CZ324" i="48"/>
  <c r="EI324" i="48" s="1"/>
  <c r="CO407" i="48"/>
  <c r="DL407" i="48"/>
  <c r="CA502" i="48"/>
  <c r="DB193" i="48"/>
  <c r="CZ193" i="48"/>
  <c r="EI193" i="48" s="1"/>
  <c r="CK49" i="48"/>
  <c r="CS49" i="48" s="1"/>
  <c r="DB209" i="48"/>
  <c r="CZ209" i="48"/>
  <c r="EI209" i="48" s="1"/>
  <c r="CE211" i="48"/>
  <c r="CH211" i="48"/>
  <c r="BV232" i="48"/>
  <c r="DF282" i="48"/>
  <c r="EI104" i="48"/>
  <c r="BZ47" i="48"/>
  <c r="CK59" i="48"/>
  <c r="CS59" i="48" s="1"/>
  <c r="CO77" i="48"/>
  <c r="CM148" i="48"/>
  <c r="CZ165" i="48"/>
  <c r="EI165" i="48" s="1"/>
  <c r="DB165" i="48"/>
  <c r="CD193" i="48"/>
  <c r="CK214" i="48"/>
  <c r="CS214" i="48" s="1"/>
  <c r="CV220" i="48"/>
  <c r="BW296" i="48"/>
  <c r="CC296" i="48"/>
  <c r="CZ296" i="48"/>
  <c r="EH296" i="48" s="1"/>
  <c r="DB296" i="48"/>
  <c r="CO55" i="48"/>
  <c r="CT58" i="48"/>
  <c r="CC64" i="48"/>
  <c r="CH68" i="48"/>
  <c r="CT75" i="48"/>
  <c r="CA77" i="48"/>
  <c r="CG105" i="48"/>
  <c r="BW108" i="48"/>
  <c r="CT112" i="48"/>
  <c r="CT131" i="48"/>
  <c r="BU139" i="48"/>
  <c r="EI139" i="48"/>
  <c r="CG169" i="48"/>
  <c r="BY261" i="48"/>
  <c r="CT77" i="48"/>
  <c r="CO83" i="48"/>
  <c r="BX89" i="48"/>
  <c r="BX101" i="48"/>
  <c r="CT137" i="48"/>
  <c r="CG198" i="48"/>
  <c r="CB198" i="48"/>
  <c r="DF477" i="48"/>
  <c r="CL477" i="48"/>
  <c r="CA70" i="48"/>
  <c r="BU47" i="48"/>
  <c r="CK60" i="48"/>
  <c r="CS60" i="48" s="1"/>
  <c r="CE61" i="48"/>
  <c r="CK64" i="48"/>
  <c r="CS64" i="48" s="1"/>
  <c r="CO65" i="48"/>
  <c r="BY89" i="48"/>
  <c r="CJ92" i="48"/>
  <c r="CP92" i="48" s="1"/>
  <c r="BX108" i="48"/>
  <c r="CF130" i="48"/>
  <c r="CG158" i="48"/>
  <c r="DB160" i="48"/>
  <c r="CZ160" i="48"/>
  <c r="EH160" i="48" s="1"/>
  <c r="BZ200" i="48"/>
  <c r="CT209" i="48"/>
  <c r="CO246" i="48"/>
  <c r="CH246" i="48"/>
  <c r="CJ315" i="48"/>
  <c r="CP315" i="48" s="1"/>
  <c r="DB64" i="48"/>
  <c r="CE53" i="48"/>
  <c r="EI53" i="48"/>
  <c r="CV81" i="48"/>
  <c r="CV92" i="48"/>
  <c r="CD104" i="48"/>
  <c r="BW104" i="48"/>
  <c r="BU109" i="48"/>
  <c r="DB120" i="48"/>
  <c r="CO136" i="48"/>
  <c r="CD64" i="48"/>
  <c r="CT51" i="48"/>
  <c r="CH55" i="48"/>
  <c r="CK61" i="48"/>
  <c r="CS61" i="48" s="1"/>
  <c r="CB72" i="48"/>
  <c r="CH89" i="48"/>
  <c r="CB99" i="48"/>
  <c r="BU115" i="48"/>
  <c r="CZ115" i="48"/>
  <c r="EI115" i="48" s="1"/>
  <c r="DB115" i="48"/>
  <c r="CF137" i="48"/>
  <c r="CB145" i="48"/>
  <c r="BX193" i="48"/>
  <c r="CU206" i="48"/>
  <c r="BY206" i="48"/>
  <c r="CZ206" i="48"/>
  <c r="EH206" i="48" s="1"/>
  <c r="DB206" i="48"/>
  <c r="CL366" i="48"/>
  <c r="DF366" i="48"/>
  <c r="CM87" i="48"/>
  <c r="BY105" i="48"/>
  <c r="BZ108" i="48"/>
  <c r="CF108" i="48"/>
  <c r="BY108" i="48"/>
  <c r="BU108" i="48"/>
  <c r="CC141" i="48"/>
  <c r="CT147" i="48"/>
  <c r="BU164" i="48"/>
  <c r="BZ173" i="48"/>
  <c r="BU214" i="48"/>
  <c r="CG308" i="48"/>
  <c r="CA308" i="48"/>
  <c r="BZ62" i="48"/>
  <c r="BW63" i="48"/>
  <c r="CZ70" i="48"/>
  <c r="EI70" i="48" s="1"/>
  <c r="BY80" i="48"/>
  <c r="CB89" i="48"/>
  <c r="BX141" i="48"/>
  <c r="CA168" i="48"/>
  <c r="BZ193" i="48"/>
  <c r="CT212" i="48"/>
  <c r="BW438" i="48"/>
  <c r="CT69" i="48"/>
  <c r="BW70" i="48"/>
  <c r="BW105" i="48"/>
  <c r="CA105" i="48"/>
  <c r="CA193" i="48"/>
  <c r="BY267" i="48"/>
  <c r="BZ267" i="48"/>
  <c r="BU267" i="48"/>
  <c r="DB267" i="48"/>
  <c r="CZ267" i="48"/>
  <c r="EI267" i="48" s="1"/>
  <c r="EJ267" i="48" s="1"/>
  <c r="CK83" i="48"/>
  <c r="CS83" i="48" s="1"/>
  <c r="BY93" i="48"/>
  <c r="DB98" i="48"/>
  <c r="CZ98" i="48"/>
  <c r="EI98" i="48" s="1"/>
  <c r="CT106" i="48"/>
  <c r="CK128" i="48"/>
  <c r="CS128" i="48" s="1"/>
  <c r="CK130" i="48"/>
  <c r="CS130" i="48" s="1"/>
  <c r="BU131" i="48"/>
  <c r="CK132" i="48"/>
  <c r="CS132" i="48" s="1"/>
  <c r="CV145" i="48"/>
  <c r="BX145" i="48"/>
  <c r="BV179" i="48"/>
  <c r="BY207" i="48"/>
  <c r="CG207" i="48"/>
  <c r="CA267" i="48"/>
  <c r="BX60" i="48"/>
  <c r="CD67" i="48"/>
  <c r="CV67" i="48"/>
  <c r="CV68" i="48"/>
  <c r="CT84" i="48"/>
  <c r="CV101" i="48"/>
  <c r="CB105" i="48"/>
  <c r="CT121" i="48"/>
  <c r="CF149" i="48"/>
  <c r="CM155" i="48"/>
  <c r="DF181" i="48"/>
  <c r="CM262" i="48"/>
  <c r="CB415" i="48"/>
  <c r="CD133" i="48"/>
  <c r="CE156" i="48"/>
  <c r="CK174" i="48"/>
  <c r="CS174" i="48" s="1"/>
  <c r="CK181" i="48"/>
  <c r="CS181" i="48" s="1"/>
  <c r="BZ184" i="48"/>
  <c r="CO197" i="48"/>
  <c r="BZ235" i="48"/>
  <c r="CD245" i="48"/>
  <c r="CV245" i="48"/>
  <c r="CT255" i="48"/>
  <c r="CG256" i="48"/>
  <c r="CU274" i="48"/>
  <c r="BX283" i="48"/>
  <c r="CJ291" i="48"/>
  <c r="CP291" i="48" s="1"/>
  <c r="CT309" i="48"/>
  <c r="CK311" i="48"/>
  <c r="CS311" i="48" s="1"/>
  <c r="CO312" i="48"/>
  <c r="CD313" i="48"/>
  <c r="CK315" i="48"/>
  <c r="CS315" i="48" s="1"/>
  <c r="CV317" i="48"/>
  <c r="BX327" i="48"/>
  <c r="CK336" i="48"/>
  <c r="CS336" i="48" s="1"/>
  <c r="CK354" i="48"/>
  <c r="CS354" i="48" s="1"/>
  <c r="CU355" i="48"/>
  <c r="DF360" i="48"/>
  <c r="CK368" i="48"/>
  <c r="CS368" i="48" s="1"/>
  <c r="CU400" i="48"/>
  <c r="CU421" i="48"/>
  <c r="CT424" i="48"/>
  <c r="CK425" i="48"/>
  <c r="CS425" i="48" s="1"/>
  <c r="DF427" i="48"/>
  <c r="CG441" i="48"/>
  <c r="CB446" i="48"/>
  <c r="CO448" i="48"/>
  <c r="CZ452" i="48"/>
  <c r="EI452" i="48" s="1"/>
  <c r="DB490" i="48"/>
  <c r="CZ495" i="48"/>
  <c r="EH495" i="48" s="1"/>
  <c r="BZ510" i="48"/>
  <c r="CK183" i="48"/>
  <c r="CS183" i="48" s="1"/>
  <c r="BU193" i="48"/>
  <c r="BX213" i="48"/>
  <c r="CV231" i="48"/>
  <c r="CV236" i="48"/>
  <c r="CK243" i="48"/>
  <c r="CS243" i="48" s="1"/>
  <c r="BY253" i="48"/>
  <c r="CG253" i="48"/>
  <c r="BZ263" i="48"/>
  <c r="CC267" i="48"/>
  <c r="CW277" i="48"/>
  <c r="CG298" i="48"/>
  <c r="CT299" i="48"/>
  <c r="CT301" i="48"/>
  <c r="CA321" i="48"/>
  <c r="CJ327" i="48"/>
  <c r="CP327" i="48" s="1"/>
  <c r="CT329" i="48"/>
  <c r="DB349" i="48"/>
  <c r="CK363" i="48"/>
  <c r="CS363" i="48" s="1"/>
  <c r="CU369" i="48"/>
  <c r="BY391" i="48"/>
  <c r="CG391" i="48"/>
  <c r="CJ399" i="48"/>
  <c r="CP399" i="48" s="1"/>
  <c r="CK427" i="48"/>
  <c r="CS427" i="48" s="1"/>
  <c r="CH443" i="48"/>
  <c r="BU446" i="48"/>
  <c r="BY493" i="48"/>
  <c r="CD267" i="48"/>
  <c r="CK294" i="48"/>
  <c r="CS294" i="48" s="1"/>
  <c r="BX323" i="48"/>
  <c r="BX374" i="48"/>
  <c r="CV388" i="48"/>
  <c r="CK397" i="48"/>
  <c r="CS397" i="48" s="1"/>
  <c r="DF399" i="48"/>
  <c r="CT472" i="48"/>
  <c r="DB487" i="48"/>
  <c r="CC489" i="48"/>
  <c r="CD497" i="48"/>
  <c r="CV497" i="48"/>
  <c r="BU497" i="48"/>
  <c r="CV517" i="48"/>
  <c r="CU117" i="48"/>
  <c r="CO119" i="48"/>
  <c r="CT132" i="48"/>
  <c r="CD137" i="48"/>
  <c r="CA139" i="48"/>
  <c r="CA146" i="48"/>
  <c r="CA159" i="48"/>
  <c r="CK160" i="48"/>
  <c r="CS160" i="48" s="1"/>
  <c r="CK162" i="48"/>
  <c r="CS162" i="48" s="1"/>
  <c r="CK167" i="48"/>
  <c r="CS167" i="48" s="1"/>
  <c r="CC193" i="48"/>
  <c r="CO199" i="48"/>
  <c r="CV218" i="48"/>
  <c r="CK226" i="48"/>
  <c r="CS226" i="48" s="1"/>
  <c r="CV233" i="48"/>
  <c r="CD246" i="48"/>
  <c r="BZ253" i="48"/>
  <c r="CO261" i="48"/>
  <c r="CK286" i="48"/>
  <c r="CS286" i="48" s="1"/>
  <c r="CB298" i="48"/>
  <c r="BW307" i="48"/>
  <c r="CD331" i="48"/>
  <c r="CV331" i="48"/>
  <c r="CA331" i="48"/>
  <c r="CA346" i="48"/>
  <c r="BW347" i="48"/>
  <c r="CV357" i="48"/>
  <c r="CB361" i="48"/>
  <c r="CB369" i="48"/>
  <c r="DB379" i="48"/>
  <c r="BZ391" i="48"/>
  <c r="BU415" i="48"/>
  <c r="CE431" i="48"/>
  <c r="CH432" i="48"/>
  <c r="CV451" i="48"/>
  <c r="BY451" i="48"/>
  <c r="BW476" i="48"/>
  <c r="CM480" i="48"/>
  <c r="CN480" i="48" s="1"/>
  <c r="CD489" i="48"/>
  <c r="CV489" i="48"/>
  <c r="CW492" i="48"/>
  <c r="CE497" i="48"/>
  <c r="CW497" i="48"/>
  <c r="BX497" i="48"/>
  <c r="CC504" i="48"/>
  <c r="CT504" i="48"/>
  <c r="CK511" i="48"/>
  <c r="CS511" i="48" s="1"/>
  <c r="CD519" i="48"/>
  <c r="BY519" i="48"/>
  <c r="CH528" i="48"/>
  <c r="CK535" i="48"/>
  <c r="CS535" i="48" s="1"/>
  <c r="CT246" i="48"/>
  <c r="CK252" i="48"/>
  <c r="CS252" i="48" s="1"/>
  <c r="CK267" i="48"/>
  <c r="CS267" i="48" s="1"/>
  <c r="CK324" i="48"/>
  <c r="CV385" i="48"/>
  <c r="CK388" i="48"/>
  <c r="CS388" i="48" s="1"/>
  <c r="BV415" i="48"/>
  <c r="CD415" i="48"/>
  <c r="CK418" i="48"/>
  <c r="CS418" i="48" s="1"/>
  <c r="CK429" i="48"/>
  <c r="CS429" i="48" s="1"/>
  <c r="CV444" i="48"/>
  <c r="CK459" i="48"/>
  <c r="CS459" i="48" s="1"/>
  <c r="DB489" i="48"/>
  <c r="CK492" i="48"/>
  <c r="CS492" i="48" s="1"/>
  <c r="CT496" i="48"/>
  <c r="DB519" i="48"/>
  <c r="CV530" i="48"/>
  <c r="CK537" i="48"/>
  <c r="CS537" i="48" s="1"/>
  <c r="CK539" i="48"/>
  <c r="CS539" i="48" s="1"/>
  <c r="CU540" i="48"/>
  <c r="CK541" i="48"/>
  <c r="CS541" i="48" s="1"/>
  <c r="CK543" i="48"/>
  <c r="CS543" i="48" s="1"/>
  <c r="CF171" i="48"/>
  <c r="CC190" i="48"/>
  <c r="CU198" i="48"/>
  <c r="CO234" i="48"/>
  <c r="CT253" i="48"/>
  <c r="BX289" i="48"/>
  <c r="CD290" i="48"/>
  <c r="CA290" i="48"/>
  <c r="BW293" i="48"/>
  <c r="CV353" i="48"/>
  <c r="BW353" i="48"/>
  <c r="BZ362" i="48"/>
  <c r="CD401" i="48"/>
  <c r="CZ415" i="48"/>
  <c r="EH415" i="48" s="1"/>
  <c r="CJ419" i="48"/>
  <c r="CP419" i="48" s="1"/>
  <c r="BX421" i="48"/>
  <c r="DB424" i="48"/>
  <c r="BX427" i="48"/>
  <c r="CT432" i="48"/>
  <c r="CZ451" i="48"/>
  <c r="EI451" i="48" s="1"/>
  <c r="BY452" i="48"/>
  <c r="DF489" i="48"/>
  <c r="BW494" i="48"/>
  <c r="DB497" i="48"/>
  <c r="DF506" i="48"/>
  <c r="CJ510" i="48"/>
  <c r="CP510" i="48" s="1"/>
  <c r="BY521" i="48"/>
  <c r="CT536" i="48"/>
  <c r="CM536" i="48"/>
  <c r="CN536" i="48" s="1"/>
  <c r="CD108" i="48"/>
  <c r="CW111" i="48"/>
  <c r="CT113" i="48"/>
  <c r="CV116" i="48"/>
  <c r="BU117" i="48"/>
  <c r="CD123" i="48"/>
  <c r="CT136" i="48"/>
  <c r="BY138" i="48"/>
  <c r="CG138" i="48"/>
  <c r="CE142" i="48"/>
  <c r="DB155" i="48"/>
  <c r="CC162" i="48"/>
  <c r="CU167" i="48"/>
  <c r="CC172" i="48"/>
  <c r="CZ175" i="48"/>
  <c r="EI175" i="48" s="1"/>
  <c r="BW207" i="48"/>
  <c r="CK211" i="48"/>
  <c r="CS211" i="48" s="1"/>
  <c r="DF211" i="48"/>
  <c r="CO225" i="48"/>
  <c r="CU234" i="48"/>
  <c r="CB253" i="48"/>
  <c r="BX258" i="48"/>
  <c r="CA260" i="48"/>
  <c r="CB283" i="48"/>
  <c r="CO292" i="48"/>
  <c r="CJ293" i="48"/>
  <c r="CP293" i="48" s="1"/>
  <c r="CB293" i="48"/>
  <c r="BZ297" i="48"/>
  <c r="CO309" i="48"/>
  <c r="BW315" i="48"/>
  <c r="CO320" i="48"/>
  <c r="CD321" i="48"/>
  <c r="BX349" i="48"/>
  <c r="CC369" i="48"/>
  <c r="CG371" i="48"/>
  <c r="CV396" i="48"/>
  <c r="CL396" i="48"/>
  <c r="CZ401" i="48"/>
  <c r="EI401" i="48" s="1"/>
  <c r="CA414" i="48"/>
  <c r="BW415" i="48"/>
  <c r="CC448" i="48"/>
  <c r="DB456" i="48"/>
  <c r="CV462" i="48"/>
  <c r="CT488" i="48"/>
  <c r="CE494" i="48"/>
  <c r="DB494" i="48"/>
  <c r="CE503" i="48"/>
  <c r="CM508" i="48"/>
  <c r="CN508" i="48" s="1"/>
  <c r="BW519" i="48"/>
  <c r="DB521" i="48"/>
  <c r="CE529" i="48"/>
  <c r="BX99" i="48"/>
  <c r="CK111" i="48"/>
  <c r="CS111" i="48" s="1"/>
  <c r="CV123" i="48"/>
  <c r="CO127" i="48"/>
  <c r="CD130" i="48"/>
  <c r="CE144" i="48"/>
  <c r="CK153" i="48"/>
  <c r="CS153" i="48" s="1"/>
  <c r="CB161" i="48"/>
  <c r="CW162" i="48"/>
  <c r="CK168" i="48"/>
  <c r="CS168" i="48" s="1"/>
  <c r="CV169" i="48"/>
  <c r="CV172" i="48"/>
  <c r="CO174" i="48"/>
  <c r="CE180" i="48"/>
  <c r="CL184" i="48"/>
  <c r="CU187" i="48"/>
  <c r="BW193" i="48"/>
  <c r="CZ197" i="48"/>
  <c r="EH197" i="48" s="1"/>
  <c r="BZ229" i="48"/>
  <c r="CO229" i="48"/>
  <c r="CD235" i="48"/>
  <c r="BU253" i="48"/>
  <c r="BV258" i="48"/>
  <c r="CC263" i="48"/>
  <c r="CZ269" i="48"/>
  <c r="EH269" i="48" s="1"/>
  <c r="CC276" i="48"/>
  <c r="CU292" i="48"/>
  <c r="CK293" i="48"/>
  <c r="CS293" i="48" s="1"/>
  <c r="CZ293" i="48"/>
  <c r="EH293" i="48" s="1"/>
  <c r="CV298" i="48"/>
  <c r="BW298" i="48"/>
  <c r="CB302" i="48"/>
  <c r="CO305" i="48"/>
  <c r="BY309" i="48"/>
  <c r="CD312" i="48"/>
  <c r="BV321" i="48"/>
  <c r="CZ321" i="48"/>
  <c r="EI321" i="48" s="1"/>
  <c r="CT326" i="48"/>
  <c r="CK362" i="48"/>
  <c r="CS362" i="48" s="1"/>
  <c r="CV364" i="48"/>
  <c r="CK367" i="48"/>
  <c r="CS367" i="48" s="1"/>
  <c r="CD369" i="48"/>
  <c r="CG369" i="48"/>
  <c r="BZ373" i="48"/>
  <c r="BY397" i="48"/>
  <c r="CB400" i="48"/>
  <c r="CB405" i="48"/>
  <c r="CO406" i="48"/>
  <c r="CB438" i="48"/>
  <c r="CO440" i="48"/>
  <c r="CD448" i="48"/>
  <c r="CU448" i="48"/>
  <c r="CH452" i="48"/>
  <c r="CG495" i="48"/>
  <c r="CO509" i="48"/>
  <c r="CL510" i="48"/>
  <c r="CK516" i="48"/>
  <c r="CS516" i="48" s="1"/>
  <c r="CA107" i="48"/>
  <c r="CO114" i="48"/>
  <c r="CO129" i="48"/>
  <c r="CD139" i="48"/>
  <c r="CF144" i="48"/>
  <c r="CE154" i="48"/>
  <c r="CG174" i="48"/>
  <c r="BZ183" i="48"/>
  <c r="CO183" i="48"/>
  <c r="CE195" i="48"/>
  <c r="CO196" i="48"/>
  <c r="BX203" i="48"/>
  <c r="CD206" i="48"/>
  <c r="CH212" i="48"/>
  <c r="CB234" i="48"/>
  <c r="DB235" i="48"/>
  <c r="BZ243" i="48"/>
  <c r="CO243" i="48"/>
  <c r="CL249" i="48"/>
  <c r="CZ258" i="48"/>
  <c r="EH258" i="48" s="1"/>
  <c r="BU260" i="48"/>
  <c r="CV263" i="48"/>
  <c r="CB263" i="48"/>
  <c r="DF269" i="48"/>
  <c r="CO275" i="48"/>
  <c r="BU282" i="48"/>
  <c r="CV285" i="48"/>
  <c r="BW290" i="48"/>
  <c r="CZ290" i="48"/>
  <c r="EI290" i="48" s="1"/>
  <c r="CM292" i="48"/>
  <c r="CN292" i="48" s="1"/>
  <c r="BX295" i="48"/>
  <c r="DB298" i="48"/>
  <c r="CO304" i="48"/>
  <c r="CG311" i="48"/>
  <c r="BV323" i="48"/>
  <c r="CM328" i="48"/>
  <c r="CV348" i="48"/>
  <c r="CC361" i="48"/>
  <c r="CK396" i="48"/>
  <c r="CS396" i="48" s="1"/>
  <c r="DF398" i="48"/>
  <c r="BU405" i="48"/>
  <c r="CK438" i="48"/>
  <c r="CS438" i="48" s="1"/>
  <c r="BW440" i="48"/>
  <c r="CK441" i="48"/>
  <c r="CS441" i="48" s="1"/>
  <c r="CU442" i="48"/>
  <c r="CC443" i="48"/>
  <c r="CO457" i="48"/>
  <c r="CV465" i="48"/>
  <c r="CK467" i="48"/>
  <c r="CS467" i="48" s="1"/>
  <c r="CZ469" i="48"/>
  <c r="EH469" i="48" s="1"/>
  <c r="CK473" i="48"/>
  <c r="CS473" i="48" s="1"/>
  <c r="CK478" i="48"/>
  <c r="CS478" i="48" s="1"/>
  <c r="CO479" i="48"/>
  <c r="CU489" i="48"/>
  <c r="CK518" i="48"/>
  <c r="CS518" i="48" s="1"/>
  <c r="CV534" i="48"/>
  <c r="BX534" i="48"/>
  <c r="CO544" i="48"/>
  <c r="CM192" i="48"/>
  <c r="CK210" i="48"/>
  <c r="CS210" i="48" s="1"/>
  <c r="CW230" i="48"/>
  <c r="CU243" i="48"/>
  <c r="BZ245" i="48"/>
  <c r="DF263" i="48"/>
  <c r="CJ265" i="48"/>
  <c r="CP265" i="48" s="1"/>
  <c r="CL266" i="48"/>
  <c r="CF269" i="48"/>
  <c r="BW274" i="48"/>
  <c r="CO284" i="48"/>
  <c r="BV285" i="48"/>
  <c r="DF295" i="48"/>
  <c r="CF298" i="48"/>
  <c r="CO306" i="48"/>
  <c r="BW321" i="48"/>
  <c r="DB323" i="48"/>
  <c r="CU333" i="48"/>
  <c r="CT336" i="48"/>
  <c r="CV354" i="48"/>
  <c r="CM354" i="48"/>
  <c r="CN354" i="48" s="1"/>
  <c r="CO360" i="48"/>
  <c r="BY361" i="48"/>
  <c r="CD363" i="48"/>
  <c r="CB365" i="48"/>
  <c r="CC391" i="48"/>
  <c r="BZ397" i="48"/>
  <c r="CO414" i="48"/>
  <c r="BX415" i="48"/>
  <c r="CV428" i="48"/>
  <c r="CT440" i="48"/>
  <c r="CL443" i="48"/>
  <c r="CJ457" i="48"/>
  <c r="CP457" i="48" s="1"/>
  <c r="DB458" i="48"/>
  <c r="DF469" i="48"/>
  <c r="BW479" i="48"/>
  <c r="BZ483" i="48"/>
  <c r="DB486" i="48"/>
  <c r="BY487" i="48"/>
  <c r="CF501" i="48"/>
  <c r="CV509" i="48"/>
  <c r="CM509" i="48"/>
  <c r="CN509" i="48" s="1"/>
  <c r="CK510" i="48"/>
  <c r="CS510" i="48" s="1"/>
  <c r="BX519" i="48"/>
  <c r="CA527" i="48"/>
  <c r="BX528" i="48"/>
  <c r="CK225" i="48"/>
  <c r="CS225" i="48" s="1"/>
  <c r="CM239" i="48"/>
  <c r="DB253" i="48"/>
  <c r="CZ271" i="48"/>
  <c r="EH271" i="48" s="1"/>
  <c r="CT275" i="48"/>
  <c r="CV280" i="48"/>
  <c r="CJ284" i="48"/>
  <c r="CP284" i="48" s="1"/>
  <c r="DB314" i="48"/>
  <c r="CG343" i="48"/>
  <c r="CK374" i="48"/>
  <c r="CS374" i="48" s="1"/>
  <c r="DB376" i="48"/>
  <c r="CK383" i="48"/>
  <c r="CS383" i="48" s="1"/>
  <c r="CO399" i="48"/>
  <c r="BY471" i="48"/>
  <c r="CK477" i="48"/>
  <c r="CS477" i="48" s="1"/>
  <c r="BZ493" i="48"/>
  <c r="CU494" i="48"/>
  <c r="CO500" i="48"/>
  <c r="CB507" i="48"/>
  <c r="CK520" i="48"/>
  <c r="CS520" i="48" s="1"/>
  <c r="CE527" i="48"/>
  <c r="DB527" i="48"/>
  <c r="CV540" i="48"/>
  <c r="CD544" i="48"/>
  <c r="CV544" i="48"/>
  <c r="BX544" i="48"/>
  <c r="BY193" i="48"/>
  <c r="CG193" i="48"/>
  <c r="CT201" i="48"/>
  <c r="BW206" i="48"/>
  <c r="BW250" i="48"/>
  <c r="CE253" i="48"/>
  <c r="BW263" i="48"/>
  <c r="CD265" i="48"/>
  <c r="BV265" i="48"/>
  <c r="CD282" i="48"/>
  <c r="BX282" i="48"/>
  <c r="CD286" i="48"/>
  <c r="CF289" i="48"/>
  <c r="BW302" i="48"/>
  <c r="BW339" i="48"/>
  <c r="CV375" i="48"/>
  <c r="BY404" i="48"/>
  <c r="CV405" i="48"/>
  <c r="CK408" i="48"/>
  <c r="CS408" i="48" s="1"/>
  <c r="CV419" i="48"/>
  <c r="CD421" i="48"/>
  <c r="CV421" i="48"/>
  <c r="BW421" i="48"/>
  <c r="CD438" i="48"/>
  <c r="BW443" i="48"/>
  <c r="CG446" i="48"/>
  <c r="CF449" i="48"/>
  <c r="BU452" i="48"/>
  <c r="CV475" i="48"/>
  <c r="CE493" i="48"/>
  <c r="CA493" i="48"/>
  <c r="CE511" i="48"/>
  <c r="CO513" i="48"/>
  <c r="CK527" i="48"/>
  <c r="CS527" i="48" s="1"/>
  <c r="CO543" i="48"/>
  <c r="BZ437" i="48"/>
  <c r="CA459" i="48"/>
  <c r="CW518" i="48"/>
  <c r="CM349" i="48"/>
  <c r="BZ377" i="48"/>
  <c r="CW380" i="48"/>
  <c r="CH446" i="48"/>
  <c r="CA465" i="48"/>
  <c r="CH489" i="48"/>
  <c r="CA497" i="48"/>
  <c r="DB50" i="48"/>
  <c r="CZ50" i="48"/>
  <c r="EI50" i="48" s="1"/>
  <c r="CZ57" i="48"/>
  <c r="DB57" i="48"/>
  <c r="CJ49" i="48"/>
  <c r="CP49" i="48" s="1"/>
  <c r="DF52" i="48"/>
  <c r="CW65" i="48"/>
  <c r="CT49" i="48"/>
  <c r="CB58" i="48"/>
  <c r="CU58" i="48"/>
  <c r="CF58" i="48"/>
  <c r="CD58" i="48"/>
  <c r="CZ58" i="48"/>
  <c r="EH58" i="48" s="1"/>
  <c r="DB58" i="48"/>
  <c r="CH53" i="48"/>
  <c r="CM84" i="48"/>
  <c r="CN84" i="48" s="1"/>
  <c r="CL118" i="48"/>
  <c r="DF118" i="48"/>
  <c r="CL54" i="48"/>
  <c r="CC132" i="48"/>
  <c r="DB132" i="48"/>
  <c r="CZ132" i="48"/>
  <c r="EH132" i="48" s="1"/>
  <c r="CK47" i="48"/>
  <c r="CS47" i="48" s="1"/>
  <c r="CG88" i="48"/>
  <c r="CD88" i="48"/>
  <c r="CU136" i="48"/>
  <c r="CE136" i="48"/>
  <c r="CD136" i="48"/>
  <c r="CC136" i="48"/>
  <c r="CZ123" i="48"/>
  <c r="EH123" i="48" s="1"/>
  <c r="DB123" i="48"/>
  <c r="CV51" i="48"/>
  <c r="CL73" i="48"/>
  <c r="BX125" i="48"/>
  <c r="CA57" i="48"/>
  <c r="CW73" i="48"/>
  <c r="CE81" i="48"/>
  <c r="CC81" i="48"/>
  <c r="CB83" i="48"/>
  <c r="CA83" i="48"/>
  <c r="DB83" i="48"/>
  <c r="CZ83" i="48"/>
  <c r="EH83" i="48" s="1"/>
  <c r="CT52" i="48"/>
  <c r="CM81" i="48"/>
  <c r="CN81" i="48" s="1"/>
  <c r="BZ87" i="48"/>
  <c r="CB87" i="48"/>
  <c r="CA87" i="48"/>
  <c r="BW87" i="48"/>
  <c r="BU62" i="48"/>
  <c r="CH120" i="48"/>
  <c r="CU50" i="48"/>
  <c r="CJ50" i="48"/>
  <c r="CP50" i="48" s="1"/>
  <c r="BU50" i="48"/>
  <c r="CJ47" i="48"/>
  <c r="CP47" i="48" s="1"/>
  <c r="CA47" i="48"/>
  <c r="CV48" i="48"/>
  <c r="CW55" i="48"/>
  <c r="BW103" i="48"/>
  <c r="CL112" i="48"/>
  <c r="DF112" i="48"/>
  <c r="BU57" i="48"/>
  <c r="CB57" i="48"/>
  <c r="BZ57" i="48"/>
  <c r="BW57" i="48"/>
  <c r="CB47" i="48"/>
  <c r="CL59" i="48"/>
  <c r="DF79" i="48"/>
  <c r="CU122" i="48"/>
  <c r="DF127" i="48"/>
  <c r="BZ80" i="48"/>
  <c r="CB88" i="48"/>
  <c r="CA93" i="48"/>
  <c r="DF115" i="48"/>
  <c r="BU132" i="48"/>
  <c r="BW169" i="48"/>
  <c r="CJ169" i="48"/>
  <c r="CP169" i="48" s="1"/>
  <c r="CH170" i="48"/>
  <c r="CC173" i="48"/>
  <c r="BZ174" i="48"/>
  <c r="CW185" i="48"/>
  <c r="DB190" i="48"/>
  <c r="CV211" i="48"/>
  <c r="CL219" i="48"/>
  <c r="CM136" i="48"/>
  <c r="BZ146" i="48"/>
  <c r="CB149" i="48"/>
  <c r="CT152" i="48"/>
  <c r="CV163" i="48"/>
  <c r="DB170" i="48"/>
  <c r="CC174" i="48"/>
  <c r="CL177" i="48"/>
  <c r="BX178" i="48"/>
  <c r="DF187" i="48"/>
  <c r="DF190" i="48"/>
  <c r="BU192" i="48"/>
  <c r="CL198" i="48"/>
  <c r="CE201" i="48"/>
  <c r="CK219" i="48"/>
  <c r="CS219" i="48" s="1"/>
  <c r="CW229" i="48"/>
  <c r="CA245" i="48"/>
  <c r="CH266" i="48"/>
  <c r="CJ266" i="48"/>
  <c r="CP266" i="48" s="1"/>
  <c r="CV267" i="48"/>
  <c r="DB276" i="48"/>
  <c r="CZ276" i="48"/>
  <c r="EH276" i="48" s="1"/>
  <c r="DF313" i="48"/>
  <c r="CL313" i="48"/>
  <c r="CO46" i="48"/>
  <c r="DF48" i="48"/>
  <c r="BX52" i="48"/>
  <c r="CU56" i="48"/>
  <c r="CL89" i="48"/>
  <c r="CO91" i="48"/>
  <c r="DF93" i="48"/>
  <c r="CL96" i="48"/>
  <c r="CK99" i="48"/>
  <c r="CS99" i="48" s="1"/>
  <c r="CM162" i="48"/>
  <c r="CN162" i="48" s="1"/>
  <c r="CW169" i="48"/>
  <c r="CZ169" i="48"/>
  <c r="EI169" i="48" s="1"/>
  <c r="CH174" i="48"/>
  <c r="CU190" i="48"/>
  <c r="CD228" i="48"/>
  <c r="CV228" i="48"/>
  <c r="BU228" i="48"/>
  <c r="CC235" i="48"/>
  <c r="CF235" i="48"/>
  <c r="CL239" i="48"/>
  <c r="CK241" i="48"/>
  <c r="CS241" i="48" s="1"/>
  <c r="BX247" i="48"/>
  <c r="CV249" i="48"/>
  <c r="CD260" i="48"/>
  <c r="CJ260" i="48"/>
  <c r="CP260" i="48" s="1"/>
  <c r="CH260" i="48"/>
  <c r="DB260" i="48"/>
  <c r="CZ260" i="48"/>
  <c r="EI260" i="48" s="1"/>
  <c r="DL388" i="48"/>
  <c r="CO388" i="48"/>
  <c r="BX70" i="48"/>
  <c r="CK89" i="48"/>
  <c r="CS89" i="48" s="1"/>
  <c r="CK96" i="48"/>
  <c r="CS96" i="48" s="1"/>
  <c r="CV109" i="48"/>
  <c r="DF126" i="48"/>
  <c r="CC47" i="48"/>
  <c r="CK48" i="48"/>
  <c r="CS48" i="48" s="1"/>
  <c r="CG52" i="48"/>
  <c r="CK53" i="48"/>
  <c r="CS53" i="48" s="1"/>
  <c r="CZ54" i="48"/>
  <c r="EH54" i="48" s="1"/>
  <c r="CT56" i="48"/>
  <c r="BZ61" i="48"/>
  <c r="CE63" i="48"/>
  <c r="BX63" i="48"/>
  <c r="CK66" i="48"/>
  <c r="CS66" i="48" s="1"/>
  <c r="BX67" i="48"/>
  <c r="CG73" i="48"/>
  <c r="CW75" i="48"/>
  <c r="CE75" i="48"/>
  <c r="CB80" i="48"/>
  <c r="CC84" i="48"/>
  <c r="CO87" i="48"/>
  <c r="CC88" i="48"/>
  <c r="BW89" i="48"/>
  <c r="DB89" i="48"/>
  <c r="BX90" i="48"/>
  <c r="CU91" i="48"/>
  <c r="CL92" i="48"/>
  <c r="DB96" i="48"/>
  <c r="CC102" i="48"/>
  <c r="CH116" i="48"/>
  <c r="CC117" i="48"/>
  <c r="CT120" i="48"/>
  <c r="CM120" i="48"/>
  <c r="CD132" i="48"/>
  <c r="DF141" i="48"/>
  <c r="CT146" i="48"/>
  <c r="CO149" i="48"/>
  <c r="DF150" i="48"/>
  <c r="CK163" i="48"/>
  <c r="CS163" i="48" s="1"/>
  <c r="BX164" i="48"/>
  <c r="CV165" i="48"/>
  <c r="CV168" i="48"/>
  <c r="BX169" i="48"/>
  <c r="CZ173" i="48"/>
  <c r="EH173" i="48" s="1"/>
  <c r="DB174" i="48"/>
  <c r="CA202" i="48"/>
  <c r="CA215" i="48"/>
  <c r="CV227" i="48"/>
  <c r="CW246" i="48"/>
  <c r="CO265" i="48"/>
  <c r="CG278" i="48"/>
  <c r="CJ278" i="48"/>
  <c r="CP278" i="48" s="1"/>
  <c r="CH287" i="48"/>
  <c r="CD295" i="48"/>
  <c r="DB295" i="48"/>
  <c r="CZ295" i="48"/>
  <c r="EH295" i="48" s="1"/>
  <c r="CU364" i="48"/>
  <c r="BX364" i="48"/>
  <c r="CZ364" i="48"/>
  <c r="EH364" i="48" s="1"/>
  <c r="DB364" i="48"/>
  <c r="CV46" i="48"/>
  <c r="CM46" i="48"/>
  <c r="CM50" i="48"/>
  <c r="CN50" i="48" s="1"/>
  <c r="CK51" i="48"/>
  <c r="CS51" i="48" s="1"/>
  <c r="BV57" i="48"/>
  <c r="CW57" i="48"/>
  <c r="CK63" i="48"/>
  <c r="CS63" i="48" s="1"/>
  <c r="BY67" i="48"/>
  <c r="CM83" i="48"/>
  <c r="CN83" i="48" s="1"/>
  <c r="CK84" i="48"/>
  <c r="CS84" i="48" s="1"/>
  <c r="BU101" i="48"/>
  <c r="BV102" i="48"/>
  <c r="CD117" i="48"/>
  <c r="CH117" i="48"/>
  <c r="CB120" i="48"/>
  <c r="CT129" i="48"/>
  <c r="CK139" i="48"/>
  <c r="CS139" i="48" s="1"/>
  <c r="CC149" i="48"/>
  <c r="CD155" i="48"/>
  <c r="BW155" i="48"/>
  <c r="CG157" i="48"/>
  <c r="BY169" i="48"/>
  <c r="CF181" i="48"/>
  <c r="CD192" i="48"/>
  <c r="BX209" i="48"/>
  <c r="CB215" i="48"/>
  <c r="CO221" i="48"/>
  <c r="CW236" i="48"/>
  <c r="BU245" i="48"/>
  <c r="CK245" i="48"/>
  <c r="CS245" i="48" s="1"/>
  <c r="CV251" i="48"/>
  <c r="CV259" i="48"/>
  <c r="BZ287" i="48"/>
  <c r="CB287" i="48"/>
  <c r="CA287" i="48"/>
  <c r="BY348" i="48"/>
  <c r="CH348" i="48"/>
  <c r="CF348" i="48"/>
  <c r="BU348" i="48"/>
  <c r="BX80" i="48"/>
  <c r="BU88" i="48"/>
  <c r="DF99" i="48"/>
  <c r="CW105" i="48"/>
  <c r="CB74" i="48"/>
  <c r="CK75" i="48"/>
  <c r="CS75" i="48" s="1"/>
  <c r="CO49" i="48"/>
  <c r="CT50" i="48"/>
  <c r="BZ52" i="48"/>
  <c r="CK57" i="48"/>
  <c r="CS57" i="48" s="1"/>
  <c r="CK58" i="48"/>
  <c r="CS58" i="48" s="1"/>
  <c r="CT62" i="48"/>
  <c r="CW69" i="48"/>
  <c r="BZ70" i="48"/>
  <c r="CK81" i="48"/>
  <c r="CS81" i="48" s="1"/>
  <c r="CV83" i="48"/>
  <c r="CF84" i="48"/>
  <c r="CJ88" i="48"/>
  <c r="CP88" i="48" s="1"/>
  <c r="BZ102" i="48"/>
  <c r="CV113" i="48"/>
  <c r="BV117" i="48"/>
  <c r="CE117" i="48"/>
  <c r="CW117" i="48"/>
  <c r="DB117" i="48"/>
  <c r="CV121" i="48"/>
  <c r="CT122" i="48"/>
  <c r="CK136" i="48"/>
  <c r="CS136" i="48" s="1"/>
  <c r="DF144" i="48"/>
  <c r="BU146" i="48"/>
  <c r="CV149" i="48"/>
  <c r="BX149" i="48"/>
  <c r="CT154" i="48"/>
  <c r="BZ155" i="48"/>
  <c r="CT161" i="48"/>
  <c r="CT162" i="48"/>
  <c r="CM171" i="48"/>
  <c r="CV181" i="48"/>
  <c r="CL192" i="48"/>
  <c r="CM265" i="48"/>
  <c r="BZ300" i="48"/>
  <c r="BW300" i="48"/>
  <c r="CL324" i="48"/>
  <c r="DF324" i="48"/>
  <c r="CD50" i="48"/>
  <c r="CV50" i="48"/>
  <c r="CV95" i="48"/>
  <c r="CZ95" i="48"/>
  <c r="EI95" i="48" s="1"/>
  <c r="CB102" i="48"/>
  <c r="CT105" i="48"/>
  <c r="CV111" i="48"/>
  <c r="CK120" i="48"/>
  <c r="CS120" i="48" s="1"/>
  <c r="CC135" i="48"/>
  <c r="BW136" i="48"/>
  <c r="DB140" i="48"/>
  <c r="BZ149" i="48"/>
  <c r="CH155" i="48"/>
  <c r="BV158" i="48"/>
  <c r="CM160" i="48"/>
  <c r="BW162" i="48"/>
  <c r="BZ169" i="48"/>
  <c r="CW172" i="48"/>
  <c r="CK172" i="48"/>
  <c r="CS172" i="48" s="1"/>
  <c r="CD186" i="48"/>
  <c r="CV188" i="48"/>
  <c r="CK195" i="48"/>
  <c r="CS195" i="48" s="1"/>
  <c r="BX206" i="48"/>
  <c r="CD207" i="48"/>
  <c r="BV207" i="48"/>
  <c r="CD218" i="48"/>
  <c r="BW218" i="48"/>
  <c r="CH229" i="48"/>
  <c r="DB247" i="48"/>
  <c r="CZ247" i="48"/>
  <c r="EI247" i="48" s="1"/>
  <c r="DF253" i="48"/>
  <c r="CL253" i="48"/>
  <c r="DF77" i="48"/>
  <c r="CD80" i="48"/>
  <c r="CZ88" i="48"/>
  <c r="EI88" i="48" s="1"/>
  <c r="CK203" i="48"/>
  <c r="CS203" i="48" s="1"/>
  <c r="CH237" i="48"/>
  <c r="CU237" i="48"/>
  <c r="CT240" i="48"/>
  <c r="BW101" i="48"/>
  <c r="CE107" i="48"/>
  <c r="CF114" i="48"/>
  <c r="BZ128" i="48"/>
  <c r="CJ135" i="48"/>
  <c r="CP135" i="48" s="1"/>
  <c r="CB56" i="48"/>
  <c r="CZ62" i="48"/>
  <c r="EI62" i="48" s="1"/>
  <c r="BZ64" i="48"/>
  <c r="CV65" i="48"/>
  <c r="CD68" i="48"/>
  <c r="CB73" i="48"/>
  <c r="CM73" i="48"/>
  <c r="CL74" i="48"/>
  <c r="CZ80" i="48"/>
  <c r="CV82" i="48"/>
  <c r="CM82" i="48"/>
  <c r="CO85" i="48"/>
  <c r="CV86" i="48"/>
  <c r="CB86" i="48"/>
  <c r="CV90" i="48"/>
  <c r="CW95" i="48"/>
  <c r="CW101" i="48"/>
  <c r="CC101" i="48"/>
  <c r="DB102" i="48"/>
  <c r="CG107" i="48"/>
  <c r="CV110" i="48"/>
  <c r="CL119" i="48"/>
  <c r="CE124" i="48"/>
  <c r="BZ125" i="48"/>
  <c r="CE128" i="48"/>
  <c r="CB128" i="48"/>
  <c r="CG130" i="48"/>
  <c r="CV131" i="48"/>
  <c r="DF132" i="48"/>
  <c r="CZ135" i="48"/>
  <c r="EH135" i="48" s="1"/>
  <c r="CA138" i="48"/>
  <c r="BX139" i="48"/>
  <c r="CO141" i="48"/>
  <c r="CF142" i="48"/>
  <c r="CV143" i="48"/>
  <c r="CD146" i="48"/>
  <c r="BY146" i="48"/>
  <c r="BX150" i="48"/>
  <c r="CE167" i="48"/>
  <c r="CB167" i="48"/>
  <c r="CA169" i="48"/>
  <c r="BW172" i="48"/>
  <c r="BU178" i="48"/>
  <c r="CK186" i="48"/>
  <c r="CS186" i="48" s="1"/>
  <c r="CZ186" i="48"/>
  <c r="EI186" i="48" s="1"/>
  <c r="CC202" i="48"/>
  <c r="CT202" i="48"/>
  <c r="CD215" i="48"/>
  <c r="BY215" i="48"/>
  <c r="CT222" i="48"/>
  <c r="BX227" i="48"/>
  <c r="CM234" i="48"/>
  <c r="CN234" i="48" s="1"/>
  <c r="CA237" i="48"/>
  <c r="CL285" i="48"/>
  <c r="DF285" i="48"/>
  <c r="CA316" i="48"/>
  <c r="BY316" i="48"/>
  <c r="CL401" i="48"/>
  <c r="DF401" i="48"/>
  <c r="DF95" i="48"/>
  <c r="BW102" i="48"/>
  <c r="DF62" i="48"/>
  <c r="BY63" i="48"/>
  <c r="CG63" i="48"/>
  <c r="CF68" i="48"/>
  <c r="CK73" i="48"/>
  <c r="CS73" i="48" s="1"/>
  <c r="CH86" i="48"/>
  <c r="CV88" i="48"/>
  <c r="CV91" i="48"/>
  <c r="CM93" i="48"/>
  <c r="CN93" i="48" s="1"/>
  <c r="CO96" i="48"/>
  <c r="BW98" i="48"/>
  <c r="CC100" i="48"/>
  <c r="CT100" i="48"/>
  <c r="CH101" i="48"/>
  <c r="CK107" i="48"/>
  <c r="CS107" i="48" s="1"/>
  <c r="CU120" i="48"/>
  <c r="BX123" i="48"/>
  <c r="CT124" i="48"/>
  <c r="CV130" i="48"/>
  <c r="CZ146" i="48"/>
  <c r="EH146" i="48" s="1"/>
  <c r="DF158" i="48"/>
  <c r="CB169" i="48"/>
  <c r="BU177" i="48"/>
  <c r="CT181" i="48"/>
  <c r="BX202" i="48"/>
  <c r="CT208" i="48"/>
  <c r="CL210" i="48"/>
  <c r="DF210" i="48"/>
  <c r="BV215" i="48"/>
  <c r="CG215" i="48"/>
  <c r="CB219" i="48"/>
  <c r="CD220" i="48"/>
  <c r="CT224" i="48"/>
  <c r="CM224" i="48"/>
  <c r="BY227" i="48"/>
  <c r="CO232" i="48"/>
  <c r="CZ245" i="48"/>
  <c r="EH245" i="48" s="1"/>
  <c r="CZ259" i="48"/>
  <c r="EH259" i="48" s="1"/>
  <c r="DB259" i="48"/>
  <c r="CE277" i="48"/>
  <c r="BX47" i="48"/>
  <c r="CK56" i="48"/>
  <c r="CS56" i="48" s="1"/>
  <c r="BY57" i="48"/>
  <c r="CG57" i="48"/>
  <c r="CT59" i="48"/>
  <c r="BY60" i="48"/>
  <c r="CB64" i="48"/>
  <c r="CK67" i="48"/>
  <c r="CS67" i="48" s="1"/>
  <c r="DF68" i="48"/>
  <c r="CO78" i="48"/>
  <c r="CL86" i="48"/>
  <c r="CJ96" i="48"/>
  <c r="CP96" i="48" s="1"/>
  <c r="EI96" i="48"/>
  <c r="CB100" i="48"/>
  <c r="CZ101" i="48"/>
  <c r="EI101" i="48" s="1"/>
  <c r="BX102" i="48"/>
  <c r="CH108" i="48"/>
  <c r="CK110" i="48"/>
  <c r="CS110" i="48" s="1"/>
  <c r="CO126" i="48"/>
  <c r="CZ128" i="48"/>
  <c r="EH128" i="48" s="1"/>
  <c r="CK131" i="48"/>
  <c r="CS131" i="48" s="1"/>
  <c r="DB131" i="48"/>
  <c r="BY132" i="48"/>
  <c r="CG132" i="48"/>
  <c r="BY136" i="48"/>
  <c r="CB139" i="48"/>
  <c r="CT141" i="48"/>
  <c r="CM141" i="48"/>
  <c r="CN141" i="48" s="1"/>
  <c r="CK143" i="48"/>
  <c r="CS143" i="48" s="1"/>
  <c r="CV154" i="48"/>
  <c r="CC154" i="48"/>
  <c r="CD157" i="48"/>
  <c r="CV157" i="48"/>
  <c r="BX157" i="48"/>
  <c r="BX161" i="48"/>
  <c r="BY165" i="48"/>
  <c r="CG165" i="48"/>
  <c r="CT166" i="48"/>
  <c r="CD171" i="48"/>
  <c r="CT177" i="48"/>
  <c r="CK185" i="48"/>
  <c r="CS185" i="48" s="1"/>
  <c r="BX192" i="48"/>
  <c r="CC194" i="48"/>
  <c r="CW200" i="48"/>
  <c r="BX201" i="48"/>
  <c r="BY202" i="48"/>
  <c r="CU211" i="48"/>
  <c r="CV213" i="48"/>
  <c r="DB215" i="48"/>
  <c r="BX216" i="48"/>
  <c r="CK235" i="48"/>
  <c r="CS235" i="48" s="1"/>
  <c r="BZ239" i="48"/>
  <c r="CF304" i="48"/>
  <c r="CE304" i="48"/>
  <c r="DB304" i="48"/>
  <c r="CZ304" i="48"/>
  <c r="EH304" i="48" s="1"/>
  <c r="BW88" i="48"/>
  <c r="CO54" i="48"/>
  <c r="CJ56" i="48"/>
  <c r="CP56" i="48" s="1"/>
  <c r="CC59" i="48"/>
  <c r="CW46" i="48"/>
  <c r="CK46" i="48"/>
  <c r="CS46" i="48" s="1"/>
  <c r="BY47" i="48"/>
  <c r="CU48" i="48"/>
  <c r="CO51" i="48"/>
  <c r="CC52" i="48"/>
  <c r="CW53" i="48"/>
  <c r="CF60" i="48"/>
  <c r="CC70" i="48"/>
  <c r="CM70" i="48"/>
  <c r="CV72" i="48"/>
  <c r="CO75" i="48"/>
  <c r="CM85" i="48"/>
  <c r="BW86" i="48"/>
  <c r="CW91" i="48"/>
  <c r="CV94" i="48"/>
  <c r="CD100" i="48"/>
  <c r="EI102" i="48"/>
  <c r="EJ102" i="48" s="1"/>
  <c r="CK106" i="48"/>
  <c r="CS106" i="48" s="1"/>
  <c r="EI108" i="48"/>
  <c r="CK112" i="48"/>
  <c r="CS112" i="48" s="1"/>
  <c r="CO113" i="48"/>
  <c r="CM115" i="48"/>
  <c r="CN115" i="48" s="1"/>
  <c r="CK118" i="48"/>
  <c r="CS118" i="48" s="1"/>
  <c r="CT127" i="48"/>
  <c r="DF128" i="48"/>
  <c r="CK142" i="48"/>
  <c r="CS142" i="48" s="1"/>
  <c r="CO150" i="48"/>
  <c r="BX156" i="48"/>
  <c r="BZ157" i="48"/>
  <c r="BZ160" i="48"/>
  <c r="CK164" i="48"/>
  <c r="CS164" i="48" s="1"/>
  <c r="CW164" i="48"/>
  <c r="CM166" i="48"/>
  <c r="CD178" i="48"/>
  <c r="CV178" i="48"/>
  <c r="BW178" i="48"/>
  <c r="BZ180" i="48"/>
  <c r="DB191" i="48"/>
  <c r="BY192" i="48"/>
  <c r="CG192" i="48"/>
  <c r="CW197" i="48"/>
  <c r="CM198" i="48"/>
  <c r="CD199" i="48"/>
  <c r="BU199" i="48"/>
  <c r="CC207" i="48"/>
  <c r="CM211" i="48"/>
  <c r="CN211" i="48" s="1"/>
  <c r="DF215" i="48"/>
  <c r="CG216" i="48"/>
  <c r="CK220" i="48"/>
  <c r="CS220" i="48" s="1"/>
  <c r="CZ220" i="48"/>
  <c r="EI220" i="48" s="1"/>
  <c r="CT226" i="48"/>
  <c r="CK232" i="48"/>
  <c r="CS232" i="48" s="1"/>
  <c r="BW235" i="48"/>
  <c r="CH239" i="48"/>
  <c r="CA239" i="48"/>
  <c r="CT247" i="48"/>
  <c r="CV250" i="48"/>
  <c r="CB250" i="48"/>
  <c r="CW265" i="48"/>
  <c r="CD322" i="48"/>
  <c r="BZ322" i="48"/>
  <c r="BX322" i="48"/>
  <c r="CZ322" i="48"/>
  <c r="EH322" i="48" s="1"/>
  <c r="DB322" i="48"/>
  <c r="CL357" i="48"/>
  <c r="DF357" i="48"/>
  <c r="BX50" i="48"/>
  <c r="BU63" i="48"/>
  <c r="CV70" i="48"/>
  <c r="CO81" i="48"/>
  <c r="CZ86" i="48"/>
  <c r="EI86" i="48" s="1"/>
  <c r="EJ86" i="48" s="1"/>
  <c r="BY87" i="48"/>
  <c r="CG87" i="48"/>
  <c r="CM89" i="48"/>
  <c r="CO92" i="48"/>
  <c r="DF94" i="48"/>
  <c r="CC104" i="48"/>
  <c r="CU107" i="48"/>
  <c r="CK122" i="48"/>
  <c r="CS122" i="48" s="1"/>
  <c r="CO123" i="48"/>
  <c r="CT126" i="48"/>
  <c r="CH132" i="48"/>
  <c r="BU141" i="48"/>
  <c r="CV151" i="48"/>
  <c r="CK154" i="48"/>
  <c r="CS154" i="48" s="1"/>
  <c r="CT156" i="48"/>
  <c r="CC169" i="48"/>
  <c r="CW178" i="48"/>
  <c r="CA178" i="48"/>
  <c r="BX186" i="48"/>
  <c r="DF188" i="48"/>
  <c r="CC196" i="48"/>
  <c r="CB199" i="48"/>
  <c r="DF212" i="48"/>
  <c r="CU228" i="48"/>
  <c r="DF240" i="48"/>
  <c r="CA247" i="48"/>
  <c r="CW250" i="48"/>
  <c r="CV286" i="48"/>
  <c r="CK307" i="48"/>
  <c r="CS307" i="48" s="1"/>
  <c r="DB151" i="48"/>
  <c r="CF157" i="48"/>
  <c r="DB161" i="48"/>
  <c r="CH165" i="48"/>
  <c r="BU169" i="48"/>
  <c r="BY170" i="48"/>
  <c r="BW171" i="48"/>
  <c r="BV174" i="48"/>
  <c r="CJ175" i="48"/>
  <c r="CP175" i="48" s="1"/>
  <c r="CF178" i="48"/>
  <c r="CK178" i="48"/>
  <c r="CS178" i="48" s="1"/>
  <c r="CC178" i="48"/>
  <c r="CL183" i="48"/>
  <c r="DF183" i="48"/>
  <c r="CO184" i="48"/>
  <c r="CE190" i="48"/>
  <c r="CF194" i="48"/>
  <c r="BZ196" i="48"/>
  <c r="CL207" i="48"/>
  <c r="DB222" i="48"/>
  <c r="BX237" i="48"/>
  <c r="BV289" i="48"/>
  <c r="DF289" i="48"/>
  <c r="CH301" i="48"/>
  <c r="CF301" i="48"/>
  <c r="CE301" i="48"/>
  <c r="CB409" i="48"/>
  <c r="DB409" i="48"/>
  <c r="CZ409" i="48"/>
  <c r="EH409" i="48" s="1"/>
  <c r="CM92" i="48"/>
  <c r="CA120" i="48"/>
  <c r="CG128" i="48"/>
  <c r="DF134" i="48"/>
  <c r="CD169" i="48"/>
  <c r="CC170" i="48"/>
  <c r="BW174" i="48"/>
  <c r="CL196" i="48"/>
  <c r="CM204" i="48"/>
  <c r="CM214" i="48"/>
  <c r="DF222" i="48"/>
  <c r="CL222" i="48"/>
  <c r="CE237" i="48"/>
  <c r="CJ237" i="48"/>
  <c r="CP237" i="48" s="1"/>
  <c r="CO237" i="48"/>
  <c r="CG245" i="48"/>
  <c r="CK247" i="48"/>
  <c r="CS247" i="48" s="1"/>
  <c r="CW252" i="48"/>
  <c r="BX260" i="48"/>
  <c r="CK289" i="48"/>
  <c r="CS289" i="48" s="1"/>
  <c r="CB132" i="48"/>
  <c r="BY174" i="48"/>
  <c r="CW190" i="48"/>
  <c r="CL214" i="48"/>
  <c r="CT216" i="48"/>
  <c r="CT217" i="48"/>
  <c r="CO290" i="48"/>
  <c r="CH290" i="48"/>
  <c r="DL365" i="48"/>
  <c r="CO365" i="48"/>
  <c r="CL439" i="48"/>
  <c r="CF237" i="48"/>
  <c r="CA258" i="48"/>
  <c r="CA276" i="48"/>
  <c r="CA301" i="48"/>
  <c r="CE311" i="48"/>
  <c r="DF311" i="48"/>
  <c r="BY312" i="48"/>
  <c r="CG312" i="48"/>
  <c r="DB315" i="48"/>
  <c r="BX316" i="48"/>
  <c r="CW320" i="48"/>
  <c r="CT322" i="48"/>
  <c r="CF324" i="48"/>
  <c r="CW325" i="48"/>
  <c r="CD325" i="48"/>
  <c r="CB331" i="48"/>
  <c r="CW376" i="48"/>
  <c r="BV403" i="48"/>
  <c r="CL179" i="48"/>
  <c r="CK182" i="48"/>
  <c r="CS182" i="48" s="1"/>
  <c r="CW182" i="48"/>
  <c r="CO188" i="48"/>
  <c r="CF202" i="48"/>
  <c r="CK205" i="48"/>
  <c r="CS205" i="48" s="1"/>
  <c r="CO206" i="48"/>
  <c r="CV208" i="48"/>
  <c r="CG209" i="48"/>
  <c r="BZ215" i="48"/>
  <c r="CT227" i="48"/>
  <c r="CV232" i="48"/>
  <c r="CB232" i="48"/>
  <c r="CK242" i="48"/>
  <c r="CS242" i="48" s="1"/>
  <c r="CF245" i="48"/>
  <c r="CK249" i="48"/>
  <c r="CS249" i="48" s="1"/>
  <c r="CC258" i="48"/>
  <c r="CO281" i="48"/>
  <c r="CT286" i="48"/>
  <c r="DB286" i="48"/>
  <c r="BY287" i="48"/>
  <c r="CG287" i="48"/>
  <c r="CO297" i="48"/>
  <c r="BU298" i="48"/>
  <c r="CW311" i="48"/>
  <c r="CM317" i="48"/>
  <c r="CO321" i="48"/>
  <c r="DB325" i="48"/>
  <c r="CV328" i="48"/>
  <c r="CT330" i="48"/>
  <c r="CM330" i="48"/>
  <c r="CF331" i="48"/>
  <c r="CC331" i="48"/>
  <c r="CV338" i="48"/>
  <c r="CB348" i="48"/>
  <c r="BY367" i="48"/>
  <c r="CG368" i="48"/>
  <c r="CD368" i="48"/>
  <c r="BY368" i="48"/>
  <c r="CE372" i="48"/>
  <c r="CD372" i="48"/>
  <c r="CG402" i="48"/>
  <c r="BU239" i="48"/>
  <c r="BW245" i="48"/>
  <c r="CH258" i="48"/>
  <c r="BZ260" i="48"/>
  <c r="CV262" i="48"/>
  <c r="CE262" i="48"/>
  <c r="CB265" i="48"/>
  <c r="CO266" i="48"/>
  <c r="BZ273" i="48"/>
  <c r="CU283" i="48"/>
  <c r="CT285" i="48"/>
  <c r="CL291" i="48"/>
  <c r="CT294" i="48"/>
  <c r="BW295" i="48"/>
  <c r="CD302" i="48"/>
  <c r="CV302" i="48"/>
  <c r="BU302" i="48"/>
  <c r="CE323" i="48"/>
  <c r="CW323" i="48"/>
  <c r="CJ324" i="48"/>
  <c r="CP324" i="48" s="1"/>
  <c r="BW325" i="48"/>
  <c r="CW328" i="48"/>
  <c r="BW331" i="48"/>
  <c r="CZ331" i="48"/>
  <c r="EI331" i="48" s="1"/>
  <c r="CT337" i="48"/>
  <c r="DF341" i="48"/>
  <c r="CM364" i="48"/>
  <c r="DF393" i="48"/>
  <c r="CL393" i="48"/>
  <c r="CL404" i="48"/>
  <c r="DF404" i="48"/>
  <c r="BU409" i="48"/>
  <c r="DF410" i="48"/>
  <c r="CU450" i="48"/>
  <c r="CD450" i="48"/>
  <c r="BZ450" i="48"/>
  <c r="CW451" i="48"/>
  <c r="BZ316" i="48"/>
  <c r="BY339" i="48"/>
  <c r="CG339" i="48"/>
  <c r="CB345" i="48"/>
  <c r="BX345" i="48"/>
  <c r="DF346" i="48"/>
  <c r="CW362" i="48"/>
  <c r="CW383" i="48"/>
  <c r="BU403" i="48"/>
  <c r="BY406" i="48"/>
  <c r="BZ427" i="48"/>
  <c r="DB442" i="48"/>
  <c r="CZ442" i="48"/>
  <c r="EI442" i="48" s="1"/>
  <c r="BV448" i="48"/>
  <c r="CH480" i="48"/>
  <c r="CD480" i="48"/>
  <c r="DB480" i="48"/>
  <c r="CZ480" i="48"/>
  <c r="EH480" i="48" s="1"/>
  <c r="CV327" i="48"/>
  <c r="CV333" i="48"/>
  <c r="CC348" i="48"/>
  <c r="CH367" i="48"/>
  <c r="CU367" i="48"/>
  <c r="CO379" i="48"/>
  <c r="CA389" i="48"/>
  <c r="CH389" i="48"/>
  <c r="BW389" i="48"/>
  <c r="CK395" i="48"/>
  <c r="CS395" i="48" s="1"/>
  <c r="CO411" i="48"/>
  <c r="DB426" i="48"/>
  <c r="CZ426" i="48"/>
  <c r="EI426" i="48" s="1"/>
  <c r="CO437" i="48"/>
  <c r="CT176" i="48"/>
  <c r="CD177" i="48"/>
  <c r="CV177" i="48"/>
  <c r="CT190" i="48"/>
  <c r="BW192" i="48"/>
  <c r="BZ194" i="48"/>
  <c r="CK198" i="48"/>
  <c r="CS198" i="48" s="1"/>
  <c r="DB198" i="48"/>
  <c r="BX199" i="48"/>
  <c r="BU206" i="48"/>
  <c r="BU215" i="48"/>
  <c r="CF229" i="48"/>
  <c r="DF232" i="48"/>
  <c r="BU234" i="48"/>
  <c r="CK236" i="48"/>
  <c r="CS236" i="48" s="1"/>
  <c r="BY237" i="48"/>
  <c r="CK255" i="48"/>
  <c r="CS255" i="48" s="1"/>
  <c r="CT257" i="48"/>
  <c r="BY258" i="48"/>
  <c r="CG258" i="48"/>
  <c r="CB260" i="48"/>
  <c r="BX267" i="48"/>
  <c r="CK271" i="48"/>
  <c r="CS271" i="48" s="1"/>
  <c r="CV278" i="48"/>
  <c r="CL279" i="48"/>
  <c r="CM281" i="48"/>
  <c r="CE298" i="48"/>
  <c r="CC302" i="48"/>
  <c r="CA304" i="48"/>
  <c r="CZ305" i="48"/>
  <c r="EI305" i="48" s="1"/>
  <c r="CW308" i="48"/>
  <c r="CK313" i="48"/>
  <c r="CS313" i="48" s="1"/>
  <c r="CG324" i="48"/>
  <c r="BX331" i="48"/>
  <c r="CW333" i="48"/>
  <c r="CD348" i="48"/>
  <c r="CV360" i="48"/>
  <c r="CM360" i="48"/>
  <c r="CN360" i="48" s="1"/>
  <c r="CD364" i="48"/>
  <c r="CK369" i="48"/>
  <c r="CS369" i="48" s="1"/>
  <c r="CT377" i="48"/>
  <c r="CC403" i="48"/>
  <c r="CD409" i="48"/>
  <c r="CJ414" i="48"/>
  <c r="CP414" i="48" s="1"/>
  <c r="CD416" i="48"/>
  <c r="CC416" i="48"/>
  <c r="CL422" i="48"/>
  <c r="DF422" i="48"/>
  <c r="CK436" i="48"/>
  <c r="CS436" i="48" s="1"/>
  <c r="CF437" i="48"/>
  <c r="BW437" i="48"/>
  <c r="DB437" i="48"/>
  <c r="CZ437" i="48"/>
  <c r="EI437" i="48" s="1"/>
  <c r="BY460" i="48"/>
  <c r="DB460" i="48"/>
  <c r="CZ460" i="48"/>
  <c r="EI460" i="48" s="1"/>
  <c r="CM275" i="48"/>
  <c r="CW285" i="48"/>
  <c r="BY295" i="48"/>
  <c r="CG295" i="48"/>
  <c r="CJ301" i="48"/>
  <c r="CP301" i="48" s="1"/>
  <c r="CB316" i="48"/>
  <c r="CE322" i="48"/>
  <c r="CW322" i="48"/>
  <c r="BZ339" i="48"/>
  <c r="BU339" i="48"/>
  <c r="CK356" i="48"/>
  <c r="CS356" i="48" s="1"/>
  <c r="CJ364" i="48"/>
  <c r="CP364" i="48" s="1"/>
  <c r="CM372" i="48"/>
  <c r="CE375" i="48"/>
  <c r="DB391" i="48"/>
  <c r="CZ391" i="48"/>
  <c r="CB403" i="48"/>
  <c r="CD419" i="48"/>
  <c r="CB419" i="48"/>
  <c r="BV423" i="48"/>
  <c r="CD488" i="48"/>
  <c r="CB488" i="48"/>
  <c r="CO187" i="48"/>
  <c r="CK201" i="48"/>
  <c r="CS201" i="48" s="1"/>
  <c r="CC206" i="48"/>
  <c r="CO214" i="48"/>
  <c r="CO227" i="48"/>
  <c r="CC234" i="48"/>
  <c r="CT238" i="48"/>
  <c r="CM238" i="48"/>
  <c r="CC248" i="48"/>
  <c r="BZ258" i="48"/>
  <c r="CC261" i="48"/>
  <c r="CC265" i="48"/>
  <c r="BW267" i="48"/>
  <c r="CG267" i="48"/>
  <c r="CF272" i="48"/>
  <c r="CO277" i="48"/>
  <c r="CK279" i="48"/>
  <c r="CS279" i="48" s="1"/>
  <c r="CO286" i="48"/>
  <c r="BU287" i="48"/>
  <c r="CV293" i="48"/>
  <c r="BV293" i="48"/>
  <c r="CC297" i="48"/>
  <c r="CT297" i="48"/>
  <c r="CU314" i="48"/>
  <c r="CT321" i="48"/>
  <c r="CK322" i="48"/>
  <c r="CS322" i="48" s="1"/>
  <c r="BW327" i="48"/>
  <c r="CZ327" i="48"/>
  <c r="EH327" i="48" s="1"/>
  <c r="CU337" i="48"/>
  <c r="CK348" i="48"/>
  <c r="CS348" i="48" s="1"/>
  <c r="DF348" i="48"/>
  <c r="CT355" i="48"/>
  <c r="CL358" i="48"/>
  <c r="BX365" i="48"/>
  <c r="BW368" i="48"/>
  <c r="CW375" i="48"/>
  <c r="CC376" i="48"/>
  <c r="EI376" i="48"/>
  <c r="CK409" i="48"/>
  <c r="CS409" i="48" s="1"/>
  <c r="CT414" i="48"/>
  <c r="DB419" i="48"/>
  <c r="CC450" i="48"/>
  <c r="CF466" i="48"/>
  <c r="BY466" i="48"/>
  <c r="CT256" i="48"/>
  <c r="CC260" i="48"/>
  <c r="CK265" i="48"/>
  <c r="CS265" i="48" s="1"/>
  <c r="CF265" i="48"/>
  <c r="CT288" i="48"/>
  <c r="BZ295" i="48"/>
  <c r="CH295" i="48"/>
  <c r="CO300" i="48"/>
  <c r="DF327" i="48"/>
  <c r="CK330" i="48"/>
  <c r="CS330" i="48" s="1"/>
  <c r="BZ331" i="48"/>
  <c r="CH331" i="48"/>
  <c r="DB337" i="48"/>
  <c r="CC345" i="48"/>
  <c r="BU352" i="48"/>
  <c r="CB352" i="48"/>
  <c r="BY365" i="48"/>
  <c r="BX368" i="48"/>
  <c r="BW375" i="48"/>
  <c r="CO381" i="48"/>
  <c r="CZ397" i="48"/>
  <c r="EI397" i="48" s="1"/>
  <c r="CK403" i="48"/>
  <c r="CS403" i="48" s="1"/>
  <c r="CZ403" i="48"/>
  <c r="EH403" i="48" s="1"/>
  <c r="CM408" i="48"/>
  <c r="BW409" i="48"/>
  <c r="CT421" i="48"/>
  <c r="CA466" i="48"/>
  <c r="CV312" i="48"/>
  <c r="CC329" i="48"/>
  <c r="CK358" i="48"/>
  <c r="CS358" i="48" s="1"/>
  <c r="CC367" i="48"/>
  <c r="BW403" i="48"/>
  <c r="CC425" i="48"/>
  <c r="BV425" i="48"/>
  <c r="CZ425" i="48"/>
  <c r="EH425" i="48" s="1"/>
  <c r="DB425" i="48"/>
  <c r="CT182" i="48"/>
  <c r="CK188" i="48"/>
  <c r="CS188" i="48" s="1"/>
  <c r="CW188" i="48"/>
  <c r="CK191" i="48"/>
  <c r="CS191" i="48" s="1"/>
  <c r="CM196" i="48"/>
  <c r="DF197" i="48"/>
  <c r="CT199" i="48"/>
  <c r="CK206" i="48"/>
  <c r="CS206" i="48" s="1"/>
  <c r="CO208" i="48"/>
  <c r="BU217" i="48"/>
  <c r="CK218" i="48"/>
  <c r="CS218" i="48" s="1"/>
  <c r="CO219" i="48"/>
  <c r="CU226" i="48"/>
  <c r="CK228" i="48"/>
  <c r="CS228" i="48" s="1"/>
  <c r="CG229" i="48"/>
  <c r="CK231" i="48"/>
  <c r="CS231" i="48" s="1"/>
  <c r="CB237" i="48"/>
  <c r="CO238" i="48"/>
  <c r="CU239" i="48"/>
  <c r="CE247" i="48"/>
  <c r="CZ248" i="48"/>
  <c r="EH248" i="48" s="1"/>
  <c r="CB258" i="48"/>
  <c r="BV260" i="48"/>
  <c r="CU263" i="48"/>
  <c r="CV270" i="48"/>
  <c r="BY271" i="48"/>
  <c r="CG271" i="48"/>
  <c r="CK272" i="48"/>
  <c r="CS272" i="48" s="1"/>
  <c r="CK273" i="48"/>
  <c r="CS273" i="48" s="1"/>
  <c r="BZ274" i="48"/>
  <c r="BZ282" i="48"/>
  <c r="BU283" i="48"/>
  <c r="DF284" i="48"/>
  <c r="CD287" i="48"/>
  <c r="CD293" i="48"/>
  <c r="CK296" i="48"/>
  <c r="CS296" i="48" s="1"/>
  <c r="CZ297" i="48"/>
  <c r="EH297" i="48" s="1"/>
  <c r="CV300" i="48"/>
  <c r="CG313" i="48"/>
  <c r="CV316" i="48"/>
  <c r="CM320" i="48"/>
  <c r="CG321" i="48"/>
  <c r="CV326" i="48"/>
  <c r="CO328" i="48"/>
  <c r="CB329" i="48"/>
  <c r="CO332" i="48"/>
  <c r="CZ345" i="48"/>
  <c r="EI345" i="48" s="1"/>
  <c r="BV353" i="48"/>
  <c r="CA353" i="48"/>
  <c r="BX356" i="48"/>
  <c r="CO359" i="48"/>
  <c r="CJ360" i="48"/>
  <c r="CP360" i="48" s="1"/>
  <c r="BZ365" i="48"/>
  <c r="BX367" i="48"/>
  <c r="BZ371" i="48"/>
  <c r="CH373" i="48"/>
  <c r="BU376" i="48"/>
  <c r="CV377" i="48"/>
  <c r="CT385" i="48"/>
  <c r="BZ389" i="48"/>
  <c r="CK392" i="48"/>
  <c r="CS392" i="48" s="1"/>
  <c r="BX402" i="48"/>
  <c r="CM406" i="48"/>
  <c r="DB406" i="48"/>
  <c r="CV426" i="48"/>
  <c r="CV435" i="48"/>
  <c r="CF435" i="48"/>
  <c r="CC437" i="48"/>
  <c r="CV447" i="48"/>
  <c r="CE447" i="48"/>
  <c r="CO451" i="48"/>
  <c r="CL453" i="48"/>
  <c r="CC225" i="48"/>
  <c r="CM225" i="48"/>
  <c r="CZ234" i="48"/>
  <c r="EH234" i="48" s="1"/>
  <c r="CK237" i="48"/>
  <c r="CS237" i="48" s="1"/>
  <c r="CB245" i="48"/>
  <c r="CV253" i="48"/>
  <c r="CM270" i="48"/>
  <c r="CL278" i="48"/>
  <c r="CE287" i="48"/>
  <c r="CF293" i="48"/>
  <c r="CO314" i="48"/>
  <c r="CZ326" i="48"/>
  <c r="EH326" i="48" s="1"/>
  <c r="CF329" i="48"/>
  <c r="BU336" i="48"/>
  <c r="CV344" i="48"/>
  <c r="DB353" i="48"/>
  <c r="CT366" i="48"/>
  <c r="DB389" i="48"/>
  <c r="CT391" i="48"/>
  <c r="CK394" i="48"/>
  <c r="CS394" i="48" s="1"/>
  <c r="BW397" i="48"/>
  <c r="CC402" i="48"/>
  <c r="CM405" i="48"/>
  <c r="CN405" i="48" s="1"/>
  <c r="CB434" i="48"/>
  <c r="CA434" i="48"/>
  <c r="CA485" i="48"/>
  <c r="BZ485" i="48"/>
  <c r="CJ258" i="48"/>
  <c r="CP258" i="48" s="1"/>
  <c r="BW260" i="48"/>
  <c r="BY276" i="48"/>
  <c r="CG276" i="48"/>
  <c r="CK280" i="48"/>
  <c r="CS280" i="48" s="1"/>
  <c r="CG301" i="48"/>
  <c r="CD315" i="48"/>
  <c r="CV315" i="48"/>
  <c r="BU315" i="48"/>
  <c r="CF316" i="48"/>
  <c r="CW316" i="48"/>
  <c r="DF316" i="48"/>
  <c r="CW326" i="48"/>
  <c r="CH329" i="48"/>
  <c r="BU331" i="48"/>
  <c r="CC339" i="48"/>
  <c r="CT341" i="48"/>
  <c r="CW342" i="48"/>
  <c r="BW345" i="48"/>
  <c r="CO346" i="48"/>
  <c r="CV355" i="48"/>
  <c r="BX362" i="48"/>
  <c r="CV363" i="48"/>
  <c r="DB371" i="48"/>
  <c r="CV372" i="48"/>
  <c r="CG375" i="48"/>
  <c r="CO378" i="48"/>
  <c r="CB383" i="48"/>
  <c r="BY384" i="48"/>
  <c r="CD391" i="48"/>
  <c r="CT398" i="48"/>
  <c r="CZ402" i="48"/>
  <c r="EI402" i="48" s="1"/>
  <c r="BX403" i="48"/>
  <c r="CT404" i="48"/>
  <c r="BV416" i="48"/>
  <c r="CO202" i="48"/>
  <c r="DF203" i="48"/>
  <c r="CT214" i="48"/>
  <c r="CK223" i="48"/>
  <c r="CS223" i="48" s="1"/>
  <c r="BY235" i="48"/>
  <c r="CG235" i="48"/>
  <c r="BW246" i="48"/>
  <c r="BY248" i="48"/>
  <c r="CO259" i="48"/>
  <c r="CG265" i="48"/>
  <c r="CT268" i="48"/>
  <c r="CD269" i="48"/>
  <c r="CV269" i="48"/>
  <c r="CA269" i="48"/>
  <c r="CB274" i="48"/>
  <c r="CW275" i="48"/>
  <c r="BW287" i="48"/>
  <c r="CA289" i="48"/>
  <c r="BU290" i="48"/>
  <c r="CJ292" i="48"/>
  <c r="CP292" i="48" s="1"/>
  <c r="CU293" i="48"/>
  <c r="CO298" i="48"/>
  <c r="CV303" i="48"/>
  <c r="CV309" i="48"/>
  <c r="CO311" i="48"/>
  <c r="CC315" i="48"/>
  <c r="CC324" i="48"/>
  <c r="CO327" i="48"/>
  <c r="CV334" i="48"/>
  <c r="CU339" i="48"/>
  <c r="CK342" i="48"/>
  <c r="CS342" i="48" s="1"/>
  <c r="BY343" i="48"/>
  <c r="CA343" i="48"/>
  <c r="DB367" i="48"/>
  <c r="BZ370" i="48"/>
  <c r="DF371" i="48"/>
  <c r="BZ376" i="48"/>
  <c r="DF384" i="48"/>
  <c r="CL384" i="48"/>
  <c r="CE391" i="48"/>
  <c r="CU397" i="48"/>
  <c r="BY403" i="48"/>
  <c r="BY419" i="48"/>
  <c r="CL423" i="48"/>
  <c r="DF423" i="48"/>
  <c r="BY427" i="48"/>
  <c r="CD427" i="48"/>
  <c r="DB427" i="48"/>
  <c r="CZ427" i="48"/>
  <c r="EI427" i="48" s="1"/>
  <c r="CA461" i="48"/>
  <c r="CV466" i="48"/>
  <c r="CB286" i="48"/>
  <c r="CV288" i="48"/>
  <c r="CC295" i="48"/>
  <c r="CM302" i="48"/>
  <c r="CU327" i="48"/>
  <c r="CW334" i="48"/>
  <c r="DB339" i="48"/>
  <c r="CC352" i="48"/>
  <c r="CH356" i="48"/>
  <c r="CO361" i="48"/>
  <c r="BV370" i="48"/>
  <c r="CA370" i="48"/>
  <c r="CB376" i="48"/>
  <c r="DB384" i="48"/>
  <c r="BX397" i="48"/>
  <c r="CD400" i="48"/>
  <c r="BZ409" i="48"/>
  <c r="CH409" i="48"/>
  <c r="CU414" i="48"/>
  <c r="CV427" i="48"/>
  <c r="CT428" i="48"/>
  <c r="BX450" i="48"/>
  <c r="CK452" i="48"/>
  <c r="CS452" i="48" s="1"/>
  <c r="DB466" i="48"/>
  <c r="CW537" i="48"/>
  <c r="CU499" i="48"/>
  <c r="CM518" i="48"/>
  <c r="CN518" i="48" s="1"/>
  <c r="CF527" i="48"/>
  <c r="CM539" i="48"/>
  <c r="CN539" i="48" s="1"/>
  <c r="DF468" i="48"/>
  <c r="CB480" i="48"/>
  <c r="DF498" i="48"/>
  <c r="CM504" i="48"/>
  <c r="CO339" i="48"/>
  <c r="CW341" i="48"/>
  <c r="CV343" i="48"/>
  <c r="CK344" i="48"/>
  <c r="CS344" i="48" s="1"/>
  <c r="CO345" i="48"/>
  <c r="CM350" i="48"/>
  <c r="CV352" i="48"/>
  <c r="CO354" i="48"/>
  <c r="CK357" i="48"/>
  <c r="CS357" i="48" s="1"/>
  <c r="CU361" i="48"/>
  <c r="CO372" i="48"/>
  <c r="CE374" i="48"/>
  <c r="CV379" i="48"/>
  <c r="CW385" i="48"/>
  <c r="CO386" i="48"/>
  <c r="BX391" i="48"/>
  <c r="CF415" i="48"/>
  <c r="BX419" i="48"/>
  <c r="CT436" i="48"/>
  <c r="CA437" i="48"/>
  <c r="CT439" i="48"/>
  <c r="CV441" i="48"/>
  <c r="CF443" i="48"/>
  <c r="CK445" i="48"/>
  <c r="CS445" i="48" s="1"/>
  <c r="CK448" i="48"/>
  <c r="CS448" i="48" s="1"/>
  <c r="DB448" i="48"/>
  <c r="CB450" i="48"/>
  <c r="BW452" i="48"/>
  <c r="CM457" i="48"/>
  <c r="CN457" i="48" s="1"/>
  <c r="BU480" i="48"/>
  <c r="CT486" i="48"/>
  <c r="CO487" i="48"/>
  <c r="CE489" i="48"/>
  <c r="BX489" i="48"/>
  <c r="BY494" i="48"/>
  <c r="CG494" i="48"/>
  <c r="BZ495" i="48"/>
  <c r="BZ497" i="48"/>
  <c r="CK498" i="48"/>
  <c r="CS498" i="48" s="1"/>
  <c r="CL501" i="48"/>
  <c r="CD504" i="48"/>
  <c r="CV504" i="48"/>
  <c r="CC510" i="48"/>
  <c r="CV511" i="48"/>
  <c r="BW511" i="48"/>
  <c r="CE521" i="48"/>
  <c r="CJ521" i="48"/>
  <c r="CP521" i="48" s="1"/>
  <c r="CG521" i="48"/>
  <c r="CU525" i="48"/>
  <c r="CD526" i="48"/>
  <c r="BW526" i="48"/>
  <c r="BU541" i="48"/>
  <c r="CO545" i="48"/>
  <c r="CW546" i="48"/>
  <c r="CU425" i="48"/>
  <c r="BU427" i="48"/>
  <c r="BU450" i="48"/>
  <c r="CW455" i="48"/>
  <c r="BZ459" i="48"/>
  <c r="BY476" i="48"/>
  <c r="CF510" i="48"/>
  <c r="CG511" i="48"/>
  <c r="CB515" i="48"/>
  <c r="CE526" i="48"/>
  <c r="BZ526" i="48"/>
  <c r="CJ530" i="48"/>
  <c r="CP530" i="48" s="1"/>
  <c r="CB538" i="48"/>
  <c r="CK455" i="48"/>
  <c r="CS455" i="48" s="1"/>
  <c r="CF461" i="48"/>
  <c r="DF461" i="48"/>
  <c r="BU472" i="48"/>
  <c r="CE483" i="48"/>
  <c r="CW483" i="48"/>
  <c r="CZ483" i="48"/>
  <c r="EH483" i="48" s="1"/>
  <c r="CO499" i="48"/>
  <c r="CK504" i="48"/>
  <c r="CS504" i="48" s="1"/>
  <c r="BV507" i="48"/>
  <c r="CW507" i="48"/>
  <c r="BV510" i="48"/>
  <c r="CK515" i="48"/>
  <c r="CS515" i="48" s="1"/>
  <c r="CO517" i="48"/>
  <c r="CV518" i="48"/>
  <c r="DF518" i="48"/>
  <c r="CH535" i="48"/>
  <c r="BU538" i="48"/>
  <c r="CT541" i="48"/>
  <c r="CW544" i="48"/>
  <c r="BZ544" i="48"/>
  <c r="CK545" i="48"/>
  <c r="CS545" i="48" s="1"/>
  <c r="CT457" i="48"/>
  <c r="BW461" i="48"/>
  <c r="CV467" i="48"/>
  <c r="CJ472" i="48"/>
  <c r="CP472" i="48" s="1"/>
  <c r="BZ476" i="48"/>
  <c r="CM488" i="48"/>
  <c r="CW490" i="48"/>
  <c r="CT511" i="48"/>
  <c r="DF530" i="48"/>
  <c r="CT533" i="48"/>
  <c r="CA535" i="48"/>
  <c r="CM535" i="48"/>
  <c r="CD541" i="48"/>
  <c r="BW541" i="48"/>
  <c r="CU543" i="48"/>
  <c r="CF544" i="48"/>
  <c r="CC465" i="48"/>
  <c r="DF467" i="48"/>
  <c r="CV474" i="48"/>
  <c r="DB496" i="48"/>
  <c r="CM499" i="48"/>
  <c r="CT515" i="48"/>
  <c r="CU521" i="48"/>
  <c r="CO522" i="48"/>
  <c r="CV528" i="48"/>
  <c r="CB532" i="48"/>
  <c r="CV533" i="48"/>
  <c r="BZ533" i="48"/>
  <c r="CW541" i="48"/>
  <c r="BY541" i="48"/>
  <c r="CM543" i="48"/>
  <c r="BW544" i="48"/>
  <c r="CH544" i="48"/>
  <c r="CO364" i="48"/>
  <c r="CK365" i="48"/>
  <c r="CS365" i="48" s="1"/>
  <c r="BW369" i="48"/>
  <c r="CK378" i="48"/>
  <c r="CS378" i="48" s="1"/>
  <c r="CV381" i="48"/>
  <c r="CD389" i="48"/>
  <c r="CA391" i="48"/>
  <c r="BU397" i="48"/>
  <c r="CC400" i="48"/>
  <c r="BZ403" i="48"/>
  <c r="BU404" i="48"/>
  <c r="CC405" i="48"/>
  <c r="BY415" i="48"/>
  <c r="CG415" i="48"/>
  <c r="BZ416" i="48"/>
  <c r="CC446" i="48"/>
  <c r="CW447" i="48"/>
  <c r="CL447" i="48"/>
  <c r="CV449" i="48"/>
  <c r="BV450" i="48"/>
  <c r="CO464" i="48"/>
  <c r="CV472" i="48"/>
  <c r="BW472" i="48"/>
  <c r="CO493" i="48"/>
  <c r="CB494" i="48"/>
  <c r="CG497" i="48"/>
  <c r="DF500" i="48"/>
  <c r="CC503" i="48"/>
  <c r="CZ510" i="48"/>
  <c r="EI510" i="48" s="1"/>
  <c r="CT525" i="48"/>
  <c r="CU526" i="48"/>
  <c r="CV529" i="48"/>
  <c r="BW529" i="48"/>
  <c r="CO531" i="48"/>
  <c r="CO537" i="48"/>
  <c r="CV538" i="48"/>
  <c r="BX538" i="48"/>
  <c r="CA541" i="48"/>
  <c r="CJ544" i="48"/>
  <c r="CP544" i="48" s="1"/>
  <c r="CK430" i="48"/>
  <c r="CS430" i="48" s="1"/>
  <c r="CW430" i="48"/>
  <c r="CO439" i="48"/>
  <c r="CK447" i="48"/>
  <c r="CS447" i="48" s="1"/>
  <c r="CB449" i="48"/>
  <c r="CF450" i="48"/>
  <c r="CE465" i="48"/>
  <c r="BW466" i="48"/>
  <c r="CT467" i="48"/>
  <c r="CJ469" i="48"/>
  <c r="CP469" i="48" s="1"/>
  <c r="CT471" i="48"/>
  <c r="BV472" i="48"/>
  <c r="DF472" i="48"/>
  <c r="DF480" i="48"/>
  <c r="CW485" i="48"/>
  <c r="CO486" i="48"/>
  <c r="BU494" i="48"/>
  <c r="CC495" i="48"/>
  <c r="CK500" i="48"/>
  <c r="CS500" i="48" s="1"/>
  <c r="CH503" i="48"/>
  <c r="BU505" i="48"/>
  <c r="CV510" i="48"/>
  <c r="CU527" i="48"/>
  <c r="CM529" i="48"/>
  <c r="CA529" i="48"/>
  <c r="CG531" i="48"/>
  <c r="CU537" i="48"/>
  <c r="CW538" i="48"/>
  <c r="BZ538" i="48"/>
  <c r="CT540" i="48"/>
  <c r="CM540" i="48"/>
  <c r="DL544" i="48"/>
  <c r="BX545" i="48"/>
  <c r="CM336" i="48"/>
  <c r="CN336" i="48" s="1"/>
  <c r="CW337" i="48"/>
  <c r="CD339" i="48"/>
  <c r="CD345" i="48"/>
  <c r="CT349" i="48"/>
  <c r="CT358" i="48"/>
  <c r="CC383" i="48"/>
  <c r="CL386" i="48"/>
  <c r="CC397" i="48"/>
  <c r="BV400" i="48"/>
  <c r="CE400" i="48"/>
  <c r="BX409" i="48"/>
  <c r="CT411" i="48"/>
  <c r="BZ415" i="48"/>
  <c r="CL417" i="48"/>
  <c r="BU419" i="48"/>
  <c r="BW427" i="48"/>
  <c r="CT429" i="48"/>
  <c r="DF432" i="48"/>
  <c r="CK437" i="48"/>
  <c r="CS437" i="48" s="1"/>
  <c r="BY461" i="48"/>
  <c r="CG461" i="48"/>
  <c r="CZ465" i="48"/>
  <c r="EI465" i="48" s="1"/>
  <c r="DL472" i="48"/>
  <c r="CJ487" i="48"/>
  <c r="CP487" i="48" s="1"/>
  <c r="CW488" i="48"/>
  <c r="BW495" i="48"/>
  <c r="DB503" i="48"/>
  <c r="DL510" i="48"/>
  <c r="CZ515" i="48"/>
  <c r="EH515" i="48" s="1"/>
  <c r="BY526" i="48"/>
  <c r="CO528" i="48"/>
  <c r="CC532" i="48"/>
  <c r="CT532" i="48"/>
  <c r="CC535" i="48"/>
  <c r="CT535" i="48"/>
  <c r="CV537" i="48"/>
  <c r="CM537" i="48"/>
  <c r="CA538" i="48"/>
  <c r="CZ541" i="48"/>
  <c r="EI541" i="48" s="1"/>
  <c r="CO335" i="48"/>
  <c r="CU341" i="48"/>
  <c r="CG344" i="48"/>
  <c r="CE345" i="48"/>
  <c r="CO350" i="48"/>
  <c r="CW359" i="48"/>
  <c r="CK361" i="48"/>
  <c r="CS361" i="48" s="1"/>
  <c r="CD362" i="48"/>
  <c r="CB364" i="48"/>
  <c r="BX373" i="48"/>
  <c r="BY376" i="48"/>
  <c r="CG376" i="48"/>
  <c r="CT381" i="48"/>
  <c r="CT382" i="48"/>
  <c r="CM396" i="48"/>
  <c r="CD397" i="48"/>
  <c r="CK400" i="48"/>
  <c r="CS400" i="48" s="1"/>
  <c r="BY409" i="48"/>
  <c r="CK420" i="48"/>
  <c r="CS420" i="48" s="1"/>
  <c r="CO421" i="48"/>
  <c r="CO449" i="48"/>
  <c r="CA452" i="48"/>
  <c r="BZ456" i="48"/>
  <c r="CU458" i="48"/>
  <c r="CV459" i="48"/>
  <c r="CU468" i="48"/>
  <c r="CV469" i="48"/>
  <c r="CM476" i="48"/>
  <c r="CL482" i="48"/>
  <c r="CG483" i="48"/>
  <c r="CL487" i="48"/>
  <c r="BZ489" i="48"/>
  <c r="CB493" i="48"/>
  <c r="BY495" i="48"/>
  <c r="BY510" i="48"/>
  <c r="CG510" i="48"/>
  <c r="BZ521" i="48"/>
  <c r="CB527" i="48"/>
  <c r="CD532" i="48"/>
  <c r="BW532" i="48"/>
  <c r="CD535" i="48"/>
  <c r="CV535" i="48"/>
  <c r="BU535" i="48"/>
  <c r="BW538" i="48"/>
  <c r="CH538" i="48"/>
  <c r="CK540" i="48"/>
  <c r="CS540" i="48" s="1"/>
  <c r="BY544" i="48"/>
  <c r="CG544" i="48"/>
  <c r="CK546" i="48"/>
  <c r="CS546" i="48" s="1"/>
  <c r="CT410" i="48"/>
  <c r="CW411" i="48"/>
  <c r="CC419" i="48"/>
  <c r="CK422" i="48"/>
  <c r="CS422" i="48" s="1"/>
  <c r="CU427" i="48"/>
  <c r="BZ441" i="48"/>
  <c r="CO441" i="48"/>
  <c r="CK454" i="48"/>
  <c r="CS454" i="48" s="1"/>
  <c r="BX466" i="48"/>
  <c r="CC476" i="48"/>
  <c r="CV479" i="48"/>
  <c r="CV494" i="48"/>
  <c r="BV494" i="48"/>
  <c r="CD495" i="48"/>
  <c r="CV500" i="48"/>
  <c r="CW520" i="48"/>
  <c r="BU527" i="48"/>
  <c r="BZ528" i="48"/>
  <c r="BX532" i="48"/>
  <c r="BW535" i="48"/>
  <c r="CZ538" i="48"/>
  <c r="EI538" i="48" s="1"/>
  <c r="CO542" i="48"/>
  <c r="CW494" i="48"/>
  <c r="CL499" i="48"/>
  <c r="DF505" i="48"/>
  <c r="CO510" i="48"/>
  <c r="CK514" i="48"/>
  <c r="CS514" i="48" s="1"/>
  <c r="CJ545" i="48"/>
  <c r="CP545" i="48" s="1"/>
  <c r="CK413" i="48"/>
  <c r="CS413" i="48" s="1"/>
  <c r="CM418" i="48"/>
  <c r="CM421" i="48"/>
  <c r="CT431" i="48"/>
  <c r="CT433" i="48"/>
  <c r="CM433" i="48"/>
  <c r="BW434" i="48"/>
  <c r="BY450" i="48"/>
  <c r="CG450" i="48"/>
  <c r="CT461" i="48"/>
  <c r="CW469" i="48"/>
  <c r="BX472" i="48"/>
  <c r="BV476" i="48"/>
  <c r="CH476" i="48"/>
  <c r="CT481" i="48"/>
  <c r="CL502" i="48"/>
  <c r="CT527" i="48"/>
  <c r="CB530" i="48"/>
  <c r="CT542" i="48"/>
  <c r="CT545" i="48"/>
  <c r="CA373" i="48"/>
  <c r="CD403" i="48"/>
  <c r="CF419" i="48"/>
  <c r="BU421" i="48"/>
  <c r="CF424" i="48"/>
  <c r="CK426" i="48"/>
  <c r="CS426" i="48" s="1"/>
  <c r="BZ431" i="48"/>
  <c r="BX443" i="48"/>
  <c r="CC452" i="48"/>
  <c r="CD453" i="48"/>
  <c r="BW453" i="48"/>
  <c r="CW462" i="48"/>
  <c r="DB464" i="48"/>
  <c r="CO470" i="48"/>
  <c r="CT475" i="48"/>
  <c r="CV487" i="48"/>
  <c r="CO488" i="48"/>
  <c r="BU489" i="48"/>
  <c r="CO498" i="48"/>
  <c r="CK502" i="48"/>
  <c r="CS502" i="48" s="1"/>
  <c r="CM510" i="48"/>
  <c r="CG515" i="48"/>
  <c r="CG519" i="48"/>
  <c r="CB526" i="48"/>
  <c r="CD527" i="48"/>
  <c r="CV527" i="48"/>
  <c r="BW527" i="48"/>
  <c r="CV531" i="48"/>
  <c r="BU531" i="48"/>
  <c r="BZ541" i="48"/>
  <c r="CH541" i="48"/>
  <c r="CD96" i="48"/>
  <c r="CO103" i="48"/>
  <c r="CV112" i="48"/>
  <c r="BV116" i="48"/>
  <c r="CL116" i="48"/>
  <c r="CC116" i="48"/>
  <c r="CG119" i="48"/>
  <c r="BU119" i="48"/>
  <c r="CA121" i="48"/>
  <c r="CV122" i="48"/>
  <c r="CC125" i="48"/>
  <c r="CG127" i="48"/>
  <c r="BW153" i="48"/>
  <c r="CL173" i="48"/>
  <c r="DF173" i="48"/>
  <c r="CW88" i="48"/>
  <c r="BV178" i="48"/>
  <c r="DF178" i="48"/>
  <c r="CL178" i="48"/>
  <c r="CM48" i="48"/>
  <c r="CN48" i="48" s="1"/>
  <c r="CV62" i="48"/>
  <c r="CW63" i="48"/>
  <c r="CO70" i="48"/>
  <c r="CH70" i="48"/>
  <c r="BY71" i="48"/>
  <c r="CW56" i="48"/>
  <c r="CH60" i="48"/>
  <c r="CV61" i="48"/>
  <c r="CC61" i="48"/>
  <c r="CW62" i="48"/>
  <c r="BX64" i="48"/>
  <c r="CT66" i="48"/>
  <c r="CA67" i="48"/>
  <c r="CW68" i="48"/>
  <c r="CB70" i="48"/>
  <c r="CV71" i="48"/>
  <c r="BV72" i="48"/>
  <c r="CL78" i="48"/>
  <c r="DF78" i="48"/>
  <c r="CD83" i="48"/>
  <c r="BU83" i="48"/>
  <c r="CG90" i="48"/>
  <c r="CT94" i="48"/>
  <c r="CM94" i="48"/>
  <c r="CN94" i="48" s="1"/>
  <c r="DF97" i="48"/>
  <c r="BV99" i="48"/>
  <c r="CA99" i="48"/>
  <c r="BW99" i="48"/>
  <c r="BU99" i="48"/>
  <c r="CV102" i="48"/>
  <c r="BZ103" i="48"/>
  <c r="CC103" i="48"/>
  <c r="CB103" i="48"/>
  <c r="CA103" i="48"/>
  <c r="DF105" i="48"/>
  <c r="CL105" i="48"/>
  <c r="CO109" i="48"/>
  <c r="CD114" i="48"/>
  <c r="BY114" i="48"/>
  <c r="BX114" i="48"/>
  <c r="DB114" i="48"/>
  <c r="CZ114" i="48"/>
  <c r="EI114" i="48" s="1"/>
  <c r="CV115" i="48"/>
  <c r="CG116" i="48"/>
  <c r="CD121" i="48"/>
  <c r="DF143" i="48"/>
  <c r="CU154" i="48"/>
  <c r="CA154" i="48"/>
  <c r="BY154" i="48"/>
  <c r="BU154" i="48"/>
  <c r="CZ154" i="48"/>
  <c r="EH154" i="48" s="1"/>
  <c r="DB154" i="48"/>
  <c r="BU76" i="48"/>
  <c r="CW47" i="48"/>
  <c r="CB48" i="48"/>
  <c r="DF50" i="48"/>
  <c r="CA52" i="48"/>
  <c r="CC53" i="48"/>
  <c r="CA58" i="48"/>
  <c r="CV59" i="48"/>
  <c r="CB52" i="48"/>
  <c r="CT53" i="48"/>
  <c r="CG56" i="48"/>
  <c r="CZ56" i="48"/>
  <c r="EI56" i="48" s="1"/>
  <c r="CE58" i="48"/>
  <c r="CW58" i="48"/>
  <c r="CW59" i="48"/>
  <c r="CJ60" i="48"/>
  <c r="CP60" i="48" s="1"/>
  <c r="CD61" i="48"/>
  <c r="CJ62" i="48"/>
  <c r="CP62" i="48" s="1"/>
  <c r="CM71" i="48"/>
  <c r="DF72" i="48"/>
  <c r="CL72" i="48"/>
  <c r="CJ72" i="48"/>
  <c r="CP72" i="48" s="1"/>
  <c r="CW72" i="48"/>
  <c r="BW72" i="48"/>
  <c r="BW77" i="48"/>
  <c r="BX82" i="48"/>
  <c r="BY83" i="48"/>
  <c r="CK85" i="48"/>
  <c r="CS85" i="48" s="1"/>
  <c r="CK92" i="48"/>
  <c r="CS92" i="48" s="1"/>
  <c r="CM103" i="48"/>
  <c r="BV106" i="48"/>
  <c r="DF106" i="48"/>
  <c r="CW106" i="48"/>
  <c r="BV125" i="48"/>
  <c r="DF125" i="48"/>
  <c r="CM132" i="48"/>
  <c r="CN132" i="48" s="1"/>
  <c r="DL138" i="48"/>
  <c r="CO138" i="48"/>
  <c r="CU111" i="48"/>
  <c r="CE111" i="48"/>
  <c r="CV47" i="48"/>
  <c r="CT48" i="48"/>
  <c r="CM53" i="48"/>
  <c r="CM54" i="48"/>
  <c r="BY65" i="48"/>
  <c r="CJ66" i="48"/>
  <c r="CP66" i="48" s="1"/>
  <c r="BV74" i="48"/>
  <c r="BX76" i="48"/>
  <c r="BY77" i="48"/>
  <c r="CW82" i="48"/>
  <c r="BY82" i="48"/>
  <c r="CJ86" i="48"/>
  <c r="CP86" i="48" s="1"/>
  <c r="BZ86" i="48"/>
  <c r="CG118" i="48"/>
  <c r="CF118" i="48"/>
  <c r="BW118" i="48"/>
  <c r="BU118" i="48"/>
  <c r="BW123" i="48"/>
  <c r="CF123" i="48"/>
  <c r="CC123" i="48"/>
  <c r="CB123" i="48"/>
  <c r="BU123" i="48"/>
  <c r="BU127" i="48"/>
  <c r="CE127" i="48"/>
  <c r="DL128" i="48"/>
  <c r="CJ128" i="48"/>
  <c r="CP128" i="48" s="1"/>
  <c r="CE129" i="48"/>
  <c r="CU131" i="48"/>
  <c r="CF131" i="48"/>
  <c r="CD131" i="48"/>
  <c r="EI131" i="48"/>
  <c r="CO172" i="48"/>
  <c r="DL172" i="48"/>
  <c r="CT203" i="48"/>
  <c r="CV203" i="48"/>
  <c r="DF66" i="48"/>
  <c r="CL66" i="48"/>
  <c r="CT64" i="48"/>
  <c r="CC65" i="48"/>
  <c r="BZ74" i="48"/>
  <c r="CV75" i="48"/>
  <c r="CH76" i="48"/>
  <c r="CA81" i="48"/>
  <c r="CF82" i="48"/>
  <c r="BW83" i="48"/>
  <c r="CT83" i="48"/>
  <c r="CT86" i="48"/>
  <c r="BY90" i="48"/>
  <c r="CB90" i="48"/>
  <c r="CA90" i="48"/>
  <c r="BZ90" i="48"/>
  <c r="CD98" i="48"/>
  <c r="CW104" i="48"/>
  <c r="CF106" i="48"/>
  <c r="CO107" i="48"/>
  <c r="DL107" i="48"/>
  <c r="CO60" i="48"/>
  <c r="CT55" i="48"/>
  <c r="CJ63" i="48"/>
  <c r="CP63" i="48" s="1"/>
  <c r="CK74" i="48"/>
  <c r="CS74" i="48" s="1"/>
  <c r="CA74" i="48"/>
  <c r="CW78" i="48"/>
  <c r="CG79" i="48"/>
  <c r="CE79" i="48"/>
  <c r="BU79" i="48"/>
  <c r="BW82" i="48"/>
  <c r="CH82" i="48"/>
  <c r="CT89" i="48"/>
  <c r="CM90" i="48"/>
  <c r="BZ92" i="48"/>
  <c r="CV98" i="48"/>
  <c r="BU111" i="48"/>
  <c r="BX116" i="48"/>
  <c r="CM118" i="48"/>
  <c r="CW142" i="48"/>
  <c r="CV171" i="48"/>
  <c r="CA171" i="48"/>
  <c r="BX126" i="48"/>
  <c r="CB126" i="48"/>
  <c r="BZ126" i="48"/>
  <c r="BY126" i="48"/>
  <c r="CH126" i="48"/>
  <c r="CW128" i="48"/>
  <c r="CW134" i="48"/>
  <c r="CM110" i="48"/>
  <c r="CN110" i="48" s="1"/>
  <c r="CB114" i="48"/>
  <c r="CM122" i="48"/>
  <c r="CV124" i="48"/>
  <c r="CA130" i="48"/>
  <c r="BV130" i="48"/>
  <c r="BY130" i="48"/>
  <c r="CU130" i="48"/>
  <c r="CZ130" i="48"/>
  <c r="EH130" i="48" s="1"/>
  <c r="DB130" i="48"/>
  <c r="CD153" i="48"/>
  <c r="BY153" i="48"/>
  <c r="BX153" i="48"/>
  <c r="BU153" i="48"/>
  <c r="CG153" i="48"/>
  <c r="CF153" i="48"/>
  <c r="BZ153" i="48"/>
  <c r="DB153" i="48"/>
  <c r="CZ153" i="48"/>
  <c r="EI153" i="48" s="1"/>
  <c r="CV161" i="48"/>
  <c r="CO50" i="48"/>
  <c r="CL46" i="48"/>
  <c r="CM56" i="48"/>
  <c r="DF57" i="48"/>
  <c r="CV58" i="48"/>
  <c r="CF92" i="48"/>
  <c r="CC48" i="48"/>
  <c r="CW50" i="48"/>
  <c r="BW50" i="48"/>
  <c r="CD52" i="48"/>
  <c r="BV54" i="48"/>
  <c r="BZ54" i="48"/>
  <c r="DF63" i="48"/>
  <c r="CO66" i="48"/>
  <c r="CO68" i="48"/>
  <c r="CO69" i="48"/>
  <c r="CD74" i="48"/>
  <c r="CF75" i="48"/>
  <c r="CZ82" i="48"/>
  <c r="EH82" i="48" s="1"/>
  <c r="CH92" i="48"/>
  <c r="CV93" i="48"/>
  <c r="BW96" i="48"/>
  <c r="BZ96" i="48"/>
  <c r="BV96" i="48"/>
  <c r="CD48" i="48"/>
  <c r="CK50" i="48"/>
  <c r="CS50" i="48" s="1"/>
  <c r="BZ50" i="48"/>
  <c r="CF52" i="48"/>
  <c r="CG53" i="48"/>
  <c r="CA54" i="48"/>
  <c r="BU56" i="48"/>
  <c r="CG58" i="48"/>
  <c r="DB63" i="48"/>
  <c r="CZ63" i="48"/>
  <c r="EH63" i="48" s="1"/>
  <c r="BY64" i="48"/>
  <c r="CC68" i="48"/>
  <c r="BZ68" i="48"/>
  <c r="CE69" i="48"/>
  <c r="CG69" i="48"/>
  <c r="DF70" i="48"/>
  <c r="CL70" i="48"/>
  <c r="CG72" i="48"/>
  <c r="CV74" i="48"/>
  <c r="CF74" i="48"/>
  <c r="CW81" i="48"/>
  <c r="CT81" i="48"/>
  <c r="BW92" i="48"/>
  <c r="BY99" i="48"/>
  <c r="CK101" i="48"/>
  <c r="CS101" i="48" s="1"/>
  <c r="CA102" i="48"/>
  <c r="CJ114" i="48"/>
  <c r="CP114" i="48" s="1"/>
  <c r="BZ116" i="48"/>
  <c r="CK119" i="48"/>
  <c r="CS119" i="48" s="1"/>
  <c r="DF124" i="48"/>
  <c r="CL124" i="48"/>
  <c r="CC131" i="48"/>
  <c r="CK133" i="48"/>
  <c r="CS133" i="48" s="1"/>
  <c r="CF133" i="48"/>
  <c r="CL157" i="48"/>
  <c r="DF157" i="48"/>
  <c r="CW157" i="48"/>
  <c r="CJ157" i="48"/>
  <c r="CP157" i="48" s="1"/>
  <c r="CH163" i="48"/>
  <c r="BV163" i="48"/>
  <c r="CT170" i="48"/>
  <c r="CA170" i="48"/>
  <c r="BY48" i="48"/>
  <c r="CM51" i="48"/>
  <c r="CV66" i="48"/>
  <c r="CM66" i="48"/>
  <c r="BV67" i="48"/>
  <c r="CC67" i="48"/>
  <c r="CB67" i="48"/>
  <c r="CW71" i="48"/>
  <c r="BX74" i="48"/>
  <c r="BV86" i="48"/>
  <c r="CK100" i="48"/>
  <c r="CS100" i="48" s="1"/>
  <c r="CF100" i="48"/>
  <c r="CC109" i="48"/>
  <c r="CA109" i="48"/>
  <c r="BZ109" i="48"/>
  <c r="BY109" i="48"/>
  <c r="CJ116" i="48"/>
  <c r="CP116" i="48" s="1"/>
  <c r="BU116" i="48"/>
  <c r="CF116" i="48"/>
  <c r="BY116" i="48"/>
  <c r="CZ116" i="48"/>
  <c r="EH116" i="48" s="1"/>
  <c r="DB116" i="48"/>
  <c r="BX118" i="48"/>
  <c r="CG121" i="48"/>
  <c r="CB121" i="48"/>
  <c r="BY121" i="48"/>
  <c r="BW121" i="48"/>
  <c r="BU173" i="48"/>
  <c r="CH173" i="48"/>
  <c r="CF173" i="48"/>
  <c r="CA173" i="48"/>
  <c r="BX173" i="48"/>
  <c r="CM47" i="48"/>
  <c r="CG92" i="48"/>
  <c r="BY92" i="48"/>
  <c r="BX92" i="48"/>
  <c r="BZ48" i="48"/>
  <c r="CO64" i="48"/>
  <c r="CC110" i="48"/>
  <c r="CF110" i="48"/>
  <c r="CD110" i="48"/>
  <c r="CL111" i="48"/>
  <c r="DF111" i="48"/>
  <c r="CF122" i="48"/>
  <c r="CE122" i="48"/>
  <c r="CB122" i="48"/>
  <c r="BU122" i="48"/>
  <c r="CF48" i="48"/>
  <c r="CA50" i="48"/>
  <c r="CH52" i="48"/>
  <c r="CB54" i="48"/>
  <c r="CT57" i="48"/>
  <c r="DF81" i="48"/>
  <c r="CH47" i="48"/>
  <c r="CG48" i="48"/>
  <c r="CV49" i="48"/>
  <c r="CM49" i="48"/>
  <c r="BU49" i="48"/>
  <c r="CB50" i="48"/>
  <c r="CL53" i="48"/>
  <c r="CH54" i="48"/>
  <c r="BW55" i="48"/>
  <c r="CM57" i="48"/>
  <c r="BZ58" i="48"/>
  <c r="CO58" i="48"/>
  <c r="CO61" i="48"/>
  <c r="DF64" i="48"/>
  <c r="CB68" i="48"/>
  <c r="CM69" i="48"/>
  <c r="CJ73" i="48"/>
  <c r="CP73" i="48" s="1"/>
  <c r="CH73" i="48"/>
  <c r="BZ73" i="48"/>
  <c r="BW73" i="48"/>
  <c r="BU73" i="48"/>
  <c r="EI73" i="48"/>
  <c r="EH73" i="48"/>
  <c r="CU78" i="48"/>
  <c r="CD78" i="48"/>
  <c r="BZ83" i="48"/>
  <c r="BX86" i="48"/>
  <c r="CV89" i="48"/>
  <c r="CD90" i="48"/>
  <c r="BX98" i="48"/>
  <c r="CT99" i="48"/>
  <c r="CC99" i="48"/>
  <c r="CW100" i="48"/>
  <c r="CJ105" i="48"/>
  <c r="CP105" i="48" s="1"/>
  <c r="BZ105" i="48"/>
  <c r="BU105" i="48"/>
  <c r="BZ115" i="48"/>
  <c r="CH115" i="48"/>
  <c r="CO115" i="48"/>
  <c r="BZ118" i="48"/>
  <c r="CO125" i="48"/>
  <c r="CW127" i="48"/>
  <c r="BZ127" i="48"/>
  <c r="DF131" i="48"/>
  <c r="CL131" i="48"/>
  <c r="BY131" i="48"/>
  <c r="CT47" i="48"/>
  <c r="BX48" i="48"/>
  <c r="CH48" i="48"/>
  <c r="CW49" i="48"/>
  <c r="CH50" i="48"/>
  <c r="CW52" i="48"/>
  <c r="CU53" i="48"/>
  <c r="CJ54" i="48"/>
  <c r="CP54" i="48" s="1"/>
  <c r="BY55" i="48"/>
  <c r="CD56" i="48"/>
  <c r="CV56" i="48"/>
  <c r="BW56" i="48"/>
  <c r="BX58" i="48"/>
  <c r="BW64" i="48"/>
  <c r="CJ64" i="48"/>
  <c r="CP64" i="48" s="1"/>
  <c r="CK69" i="48"/>
  <c r="CS69" i="48" s="1"/>
  <c r="CJ70" i="48"/>
  <c r="CP70" i="48" s="1"/>
  <c r="CU72" i="48"/>
  <c r="CF72" i="48"/>
  <c r="CT73" i="48"/>
  <c r="CV78" i="48"/>
  <c r="CM78" i="48"/>
  <c r="BV83" i="48"/>
  <c r="CC83" i="48"/>
  <c r="BX83" i="48"/>
  <c r="CA86" i="48"/>
  <c r="CW89" i="48"/>
  <c r="CF90" i="48"/>
  <c r="CZ92" i="48"/>
  <c r="EI92" i="48" s="1"/>
  <c r="CW94" i="48"/>
  <c r="CJ95" i="48"/>
  <c r="CP95" i="48" s="1"/>
  <c r="CU95" i="48"/>
  <c r="CW98" i="48"/>
  <c r="CD99" i="48"/>
  <c r="CO104" i="48"/>
  <c r="CU115" i="48"/>
  <c r="CD115" i="48"/>
  <c r="CA115" i="48"/>
  <c r="BX115" i="48"/>
  <c r="CC115" i="48"/>
  <c r="CB115" i="48"/>
  <c r="BY115" i="48"/>
  <c r="BW115" i="48"/>
  <c r="CW118" i="48"/>
  <c r="CJ125" i="48"/>
  <c r="CP125" i="48" s="1"/>
  <c r="CF125" i="48"/>
  <c r="CA125" i="48"/>
  <c r="CD125" i="48"/>
  <c r="CZ125" i="48"/>
  <c r="EI125" i="48" s="1"/>
  <c r="DB125" i="48"/>
  <c r="CB131" i="48"/>
  <c r="CW144" i="48"/>
  <c r="DL166" i="48"/>
  <c r="CO166" i="48"/>
  <c r="CU104" i="48"/>
  <c r="CH104" i="48"/>
  <c r="CG104" i="48"/>
  <c r="CF104" i="48"/>
  <c r="BZ104" i="48"/>
  <c r="CT107" i="48"/>
  <c r="CM107" i="48"/>
  <c r="BY122" i="48"/>
  <c r="CV126" i="48"/>
  <c r="BW126" i="48"/>
  <c r="DF175" i="48"/>
  <c r="CL175" i="48"/>
  <c r="CF183" i="48"/>
  <c r="CD183" i="48"/>
  <c r="CG183" i="48"/>
  <c r="CA183" i="48"/>
  <c r="BY183" i="48"/>
  <c r="CB183" i="48"/>
  <c r="BU183" i="48"/>
  <c r="DB183" i="48"/>
  <c r="CZ183" i="48"/>
  <c r="EI183" i="48" s="1"/>
  <c r="CM59" i="48"/>
  <c r="CM61" i="48"/>
  <c r="CN61" i="48" s="1"/>
  <c r="CM63" i="48"/>
  <c r="CN63" i="48" s="1"/>
  <c r="CM72" i="48"/>
  <c r="BX77" i="48"/>
  <c r="BZ77" i="48"/>
  <c r="BU77" i="48"/>
  <c r="CW79" i="48"/>
  <c r="CJ82" i="48"/>
  <c r="CP82" i="48" s="1"/>
  <c r="CD82" i="48"/>
  <c r="CF56" i="48"/>
  <c r="CM67" i="48"/>
  <c r="CN67" i="48" s="1"/>
  <c r="CG76" i="48"/>
  <c r="CF76" i="48"/>
  <c r="BZ76" i="48"/>
  <c r="BY76" i="48"/>
  <c r="CL113" i="48"/>
  <c r="DF113" i="48"/>
  <c r="CA122" i="48"/>
  <c r="BU46" i="48"/>
  <c r="CO47" i="48"/>
  <c r="CH56" i="48"/>
  <c r="CV63" i="48"/>
  <c r="CT65" i="48"/>
  <c r="BW66" i="48"/>
  <c r="BX68" i="48"/>
  <c r="CH69" i="48"/>
  <c r="BU72" i="48"/>
  <c r="CU81" i="48"/>
  <c r="CD81" i="48"/>
  <c r="BY81" i="48"/>
  <c r="DB90" i="48"/>
  <c r="CW96" i="48"/>
  <c r="BY96" i="48"/>
  <c r="CT97" i="48"/>
  <c r="CG99" i="48"/>
  <c r="CB104" i="48"/>
  <c r="CV108" i="48"/>
  <c r="CL122" i="48"/>
  <c r="CC126" i="48"/>
  <c r="CW130" i="48"/>
  <c r="CE130" i="48"/>
  <c r="CC142" i="48"/>
  <c r="BU142" i="48"/>
  <c r="BY142" i="48"/>
  <c r="CU142" i="48"/>
  <c r="CZ142" i="48"/>
  <c r="EI142" i="48" s="1"/>
  <c r="DB142" i="48"/>
  <c r="CU163" i="48"/>
  <c r="DF174" i="48"/>
  <c r="CL174" i="48"/>
  <c r="CW174" i="48"/>
  <c r="CB241" i="48"/>
  <c r="BZ241" i="48"/>
  <c r="BX241" i="48"/>
  <c r="BU241" i="48"/>
  <c r="CC241" i="48"/>
  <c r="CD241" i="48"/>
  <c r="DB241" i="48"/>
  <c r="CZ241" i="48"/>
  <c r="EI241" i="48" s="1"/>
  <c r="CO59" i="48"/>
  <c r="CT60" i="48"/>
  <c r="CM60" i="48"/>
  <c r="CK65" i="48"/>
  <c r="CS65" i="48" s="1"/>
  <c r="CT67" i="48"/>
  <c r="CV73" i="48"/>
  <c r="CG75" i="48"/>
  <c r="CW76" i="48"/>
  <c r="CK78" i="48"/>
  <c r="CS78" i="48" s="1"/>
  <c r="CV79" i="48"/>
  <c r="DF83" i="48"/>
  <c r="CG84" i="48"/>
  <c r="DF84" i="48"/>
  <c r="CA89" i="48"/>
  <c r="CT91" i="48"/>
  <c r="CM91" i="48"/>
  <c r="CT95" i="48"/>
  <c r="CO99" i="48"/>
  <c r="CM99" i="48"/>
  <c r="CN99" i="48" s="1"/>
  <c r="BY102" i="48"/>
  <c r="CL102" i="48"/>
  <c r="CO106" i="48"/>
  <c r="CW107" i="48"/>
  <c r="CO108" i="48"/>
  <c r="BU114" i="48"/>
  <c r="BW120" i="48"/>
  <c r="CO121" i="48"/>
  <c r="DL121" i="48"/>
  <c r="CL129" i="48"/>
  <c r="CV133" i="48"/>
  <c r="CM133" i="48"/>
  <c r="BY135" i="48"/>
  <c r="CD138" i="48"/>
  <c r="CV138" i="48"/>
  <c r="BU138" i="48"/>
  <c r="CC140" i="48"/>
  <c r="CA144" i="48"/>
  <c r="BW144" i="48"/>
  <c r="DB144" i="48"/>
  <c r="CZ144" i="48"/>
  <c r="CO145" i="48"/>
  <c r="BZ150" i="48"/>
  <c r="CO152" i="48"/>
  <c r="CB153" i="48"/>
  <c r="BU165" i="48"/>
  <c r="CW173" i="48"/>
  <c r="BV176" i="48"/>
  <c r="CA176" i="48"/>
  <c r="BW176" i="48"/>
  <c r="DL181" i="48"/>
  <c r="CJ181" i="48"/>
  <c r="CP181" i="48" s="1"/>
  <c r="CT183" i="48"/>
  <c r="CA199" i="48"/>
  <c r="CV69" i="48"/>
  <c r="CK71" i="48"/>
  <c r="CS71" i="48" s="1"/>
  <c r="DB74" i="48"/>
  <c r="CM86" i="48"/>
  <c r="CO88" i="48"/>
  <c r="CG89" i="48"/>
  <c r="CM95" i="48"/>
  <c r="CN95" i="48" s="1"/>
  <c r="BU98" i="48"/>
  <c r="CV100" i="48"/>
  <c r="CM100" i="48"/>
  <c r="CF101" i="48"/>
  <c r="CK103" i="48"/>
  <c r="CS103" i="48" s="1"/>
  <c r="BY106" i="48"/>
  <c r="EI106" i="48"/>
  <c r="CU113" i="48"/>
  <c r="CE113" i="48"/>
  <c r="BY113" i="48"/>
  <c r="CV117" i="48"/>
  <c r="CM117" i="48"/>
  <c r="CC118" i="48"/>
  <c r="CE120" i="48"/>
  <c r="BY120" i="48"/>
  <c r="BW125" i="48"/>
  <c r="CK129" i="48"/>
  <c r="CS129" i="48" s="1"/>
  <c r="CV132" i="48"/>
  <c r="CW135" i="48"/>
  <c r="CW137" i="48"/>
  <c r="BX138" i="48"/>
  <c r="CW140" i="48"/>
  <c r="CG152" i="48"/>
  <c r="CE152" i="48"/>
  <c r="CA152" i="48"/>
  <c r="BX152" i="48"/>
  <c r="CL165" i="48"/>
  <c r="DF165" i="48"/>
  <c r="CM189" i="48"/>
  <c r="CN189" i="48" s="1"/>
  <c r="BW76" i="48"/>
  <c r="BZ84" i="48"/>
  <c r="CV87" i="48"/>
  <c r="CU88" i="48"/>
  <c r="BV90" i="48"/>
  <c r="CO94" i="48"/>
  <c r="CU97" i="48"/>
  <c r="CV99" i="48"/>
  <c r="CV106" i="48"/>
  <c r="CO112" i="48"/>
  <c r="CM113" i="48"/>
  <c r="CT114" i="48"/>
  <c r="CT115" i="48"/>
  <c r="CV118" i="48"/>
  <c r="CV119" i="48"/>
  <c r="CO124" i="48"/>
  <c r="CV146" i="48"/>
  <c r="BV149" i="48"/>
  <c r="DF149" i="48"/>
  <c r="CL149" i="48"/>
  <c r="CK150" i="48"/>
  <c r="CS150" i="48" s="1"/>
  <c r="CV156" i="48"/>
  <c r="CM156" i="48"/>
  <c r="CB176" i="48"/>
  <c r="CM176" i="48"/>
  <c r="CO185" i="48"/>
  <c r="CV77" i="48"/>
  <c r="CM77" i="48"/>
  <c r="CN77" i="48" s="1"/>
  <c r="CC86" i="48"/>
  <c r="CT88" i="48"/>
  <c r="CK90" i="48"/>
  <c r="CS90" i="48" s="1"/>
  <c r="CW92" i="48"/>
  <c r="CT93" i="48"/>
  <c r="CV96" i="48"/>
  <c r="CV97" i="48"/>
  <c r="CM97" i="48"/>
  <c r="CN97" i="48" s="1"/>
  <c r="BU102" i="48"/>
  <c r="CV105" i="48"/>
  <c r="CM105" i="48"/>
  <c r="CU108" i="48"/>
  <c r="DF110" i="48"/>
  <c r="BW112" i="48"/>
  <c r="CB112" i="48"/>
  <c r="BY112" i="48"/>
  <c r="CV114" i="48"/>
  <c r="CW119" i="48"/>
  <c r="BV121" i="48"/>
  <c r="CE121" i="48"/>
  <c r="CW121" i="48"/>
  <c r="CJ123" i="48"/>
  <c r="CP123" i="48" s="1"/>
  <c r="CV125" i="48"/>
  <c r="BX131" i="48"/>
  <c r="BW135" i="48"/>
  <c r="BW138" i="48"/>
  <c r="CT138" i="48"/>
  <c r="CC153" i="48"/>
  <c r="CT153" i="48"/>
  <c r="CL160" i="48"/>
  <c r="DF160" i="48"/>
  <c r="CW160" i="48"/>
  <c r="CW161" i="48"/>
  <c r="BW165" i="48"/>
  <c r="BZ165" i="48"/>
  <c r="BU185" i="48"/>
  <c r="CG185" i="48"/>
  <c r="CF185" i="48"/>
  <c r="CE185" i="48"/>
  <c r="CD185" i="48"/>
  <c r="BY208" i="48"/>
  <c r="BX208" i="48"/>
  <c r="CG208" i="48"/>
  <c r="CF208" i="48"/>
  <c r="CU208" i="48"/>
  <c r="CD208" i="48"/>
  <c r="CA208" i="48"/>
  <c r="EI208" i="48"/>
  <c r="CO130" i="48"/>
  <c r="CG131" i="48"/>
  <c r="CK145" i="48"/>
  <c r="CS145" i="48" s="1"/>
  <c r="CK146" i="48"/>
  <c r="CS146" i="48" s="1"/>
  <c r="CD154" i="48"/>
  <c r="CM159" i="48"/>
  <c r="CL171" i="48"/>
  <c r="DF171" i="48"/>
  <c r="CT185" i="48"/>
  <c r="CV198" i="48"/>
  <c r="CT198" i="48"/>
  <c r="CL155" i="48"/>
  <c r="DF155" i="48"/>
  <c r="CO158" i="48"/>
  <c r="CC165" i="48"/>
  <c r="CV167" i="48"/>
  <c r="BW175" i="48"/>
  <c r="CE175" i="48"/>
  <c r="CD175" i="48"/>
  <c r="BV175" i="48"/>
  <c r="CU175" i="48"/>
  <c r="CH175" i="48"/>
  <c r="CA175" i="48"/>
  <c r="CV183" i="48"/>
  <c r="CV186" i="48"/>
  <c r="CH191" i="48"/>
  <c r="BY191" i="48"/>
  <c r="CU191" i="48"/>
  <c r="CD191" i="48"/>
  <c r="CA191" i="48"/>
  <c r="BV60" i="48"/>
  <c r="CM64" i="48"/>
  <c r="CN64" i="48" s="1"/>
  <c r="CG68" i="48"/>
  <c r="BU70" i="48"/>
  <c r="CO72" i="48"/>
  <c r="CL80" i="48"/>
  <c r="CK82" i="48"/>
  <c r="CS82" i="48" s="1"/>
  <c r="CL90" i="48"/>
  <c r="CK94" i="48"/>
  <c r="CS94" i="48" s="1"/>
  <c r="CK98" i="48"/>
  <c r="CS98" i="48" s="1"/>
  <c r="CT101" i="48"/>
  <c r="CW110" i="48"/>
  <c r="CM112" i="48"/>
  <c r="BW116" i="48"/>
  <c r="CT130" i="48"/>
  <c r="CL133" i="48"/>
  <c r="DF133" i="48"/>
  <c r="CG141" i="48"/>
  <c r="CJ141" i="48"/>
  <c r="CP141" i="48" s="1"/>
  <c r="CB141" i="48"/>
  <c r="BZ141" i="48"/>
  <c r="BY141" i="48"/>
  <c r="CC151" i="48"/>
  <c r="CB151" i="48"/>
  <c r="BZ151" i="48"/>
  <c r="EI151" i="48"/>
  <c r="BW157" i="48"/>
  <c r="CA157" i="48"/>
  <c r="DB157" i="48"/>
  <c r="CZ157" i="48"/>
  <c r="EH157" i="48" s="1"/>
  <c r="BY158" i="48"/>
  <c r="CH158" i="48"/>
  <c r="CZ158" i="48"/>
  <c r="EI158" i="48" s="1"/>
  <c r="DB158" i="48"/>
  <c r="CV164" i="48"/>
  <c r="CE179" i="48"/>
  <c r="CA179" i="48"/>
  <c r="CH179" i="48"/>
  <c r="BZ179" i="48"/>
  <c r="CZ179" i="48"/>
  <c r="EI179" i="48" s="1"/>
  <c r="DB179" i="48"/>
  <c r="CV199" i="48"/>
  <c r="CL176" i="48"/>
  <c r="DF176" i="48"/>
  <c r="DF180" i="48"/>
  <c r="CL180" i="48"/>
  <c r="CM175" i="48"/>
  <c r="CO180" i="48"/>
  <c r="BW183" i="48"/>
  <c r="CT207" i="48"/>
  <c r="CJ210" i="48"/>
  <c r="CP210" i="48" s="1"/>
  <c r="CF210" i="48"/>
  <c r="CC210" i="48"/>
  <c r="BX210" i="48"/>
  <c r="BU210" i="48"/>
  <c r="CH210" i="48"/>
  <c r="CB210" i="48"/>
  <c r="CA210" i="48"/>
  <c r="BZ210" i="48"/>
  <c r="CU147" i="48"/>
  <c r="CH147" i="48"/>
  <c r="BZ147" i="48"/>
  <c r="CM158" i="48"/>
  <c r="CN158" i="48" s="1"/>
  <c r="CL159" i="48"/>
  <c r="CT167" i="48"/>
  <c r="CA185" i="48"/>
  <c r="CJ197" i="48"/>
  <c r="CP197" i="48" s="1"/>
  <c r="BZ197" i="48"/>
  <c r="BY197" i="48"/>
  <c r="CH197" i="48"/>
  <c r="CE197" i="48"/>
  <c r="CU197" i="48"/>
  <c r="CB197" i="48"/>
  <c r="CA197" i="48"/>
  <c r="BW197" i="48"/>
  <c r="BW208" i="48"/>
  <c r="BW80" i="48"/>
  <c r="CB84" i="48"/>
  <c r="CT85" i="48"/>
  <c r="CC87" i="48"/>
  <c r="CF88" i="48"/>
  <c r="CO90" i="48"/>
  <c r="DF90" i="48"/>
  <c r="CK93" i="48"/>
  <c r="CS93" i="48" s="1"/>
  <c r="CK97" i="48"/>
  <c r="CS97" i="48" s="1"/>
  <c r="CG101" i="48"/>
  <c r="CM102" i="48"/>
  <c r="CV103" i="48"/>
  <c r="CT104" i="48"/>
  <c r="CM104" i="48"/>
  <c r="CD106" i="48"/>
  <c r="CW108" i="48"/>
  <c r="CT109" i="48"/>
  <c r="BZ110" i="48"/>
  <c r="CO110" i="48"/>
  <c r="CD120" i="48"/>
  <c r="BU120" i="48"/>
  <c r="BU126" i="48"/>
  <c r="CB127" i="48"/>
  <c r="CM127" i="48"/>
  <c r="CN127" i="48" s="1"/>
  <c r="BV135" i="48"/>
  <c r="BZ135" i="48"/>
  <c r="BX135" i="48"/>
  <c r="CJ138" i="48"/>
  <c r="CP138" i="48" s="1"/>
  <c r="CZ138" i="48"/>
  <c r="EH138" i="48" s="1"/>
  <c r="DB138" i="48"/>
  <c r="CU140" i="48"/>
  <c r="CH140" i="48"/>
  <c r="CG140" i="48"/>
  <c r="CF140" i="48"/>
  <c r="CA140" i="48"/>
  <c r="CT143" i="48"/>
  <c r="CG144" i="48"/>
  <c r="CK148" i="48"/>
  <c r="CS148" i="48" s="1"/>
  <c r="CE150" i="48"/>
  <c r="CD150" i="48"/>
  <c r="CA150" i="48"/>
  <c r="BY150" i="48"/>
  <c r="BU150" i="48"/>
  <c r="CZ152" i="48"/>
  <c r="EI152" i="48" s="1"/>
  <c r="CU165" i="48"/>
  <c r="CJ165" i="48"/>
  <c r="CP165" i="48" s="1"/>
  <c r="CF165" i="48"/>
  <c r="CO168" i="48"/>
  <c r="CG184" i="48"/>
  <c r="CD184" i="48"/>
  <c r="CU184" i="48"/>
  <c r="CB184" i="48"/>
  <c r="BY184" i="48"/>
  <c r="CZ184" i="48"/>
  <c r="DB184" i="48"/>
  <c r="CO215" i="48"/>
  <c r="CH215" i="48"/>
  <c r="CD112" i="48"/>
  <c r="CW113" i="48"/>
  <c r="BZ123" i="48"/>
  <c r="BU125" i="48"/>
  <c r="CM125" i="48"/>
  <c r="CF132" i="48"/>
  <c r="CA132" i="48"/>
  <c r="BZ132" i="48"/>
  <c r="BX132" i="48"/>
  <c r="CM138" i="48"/>
  <c r="CN138" i="48" s="1"/>
  <c r="CV140" i="48"/>
  <c r="CJ149" i="48"/>
  <c r="CP149" i="48" s="1"/>
  <c r="CT150" i="48"/>
  <c r="CT159" i="48"/>
  <c r="CF162" i="48"/>
  <c r="CG162" i="48"/>
  <c r="CA162" i="48"/>
  <c r="BY162" i="48"/>
  <c r="BU162" i="48"/>
  <c r="DB162" i="48"/>
  <c r="CZ162" i="48"/>
  <c r="EI162" i="48" s="1"/>
  <c r="CO163" i="48"/>
  <c r="DL163" i="48"/>
  <c r="CW167" i="48"/>
  <c r="CM167" i="48"/>
  <c r="CW168" i="48"/>
  <c r="BU172" i="48"/>
  <c r="CU172" i="48"/>
  <c r="CB175" i="48"/>
  <c r="DB185" i="48"/>
  <c r="CA187" i="48"/>
  <c r="BY187" i="48"/>
  <c r="CF187" i="48"/>
  <c r="CE187" i="48"/>
  <c r="CC187" i="48"/>
  <c r="BU187" i="48"/>
  <c r="CL195" i="48"/>
  <c r="DF195" i="48"/>
  <c r="CT189" i="48"/>
  <c r="CO224" i="48"/>
  <c r="CH224" i="48"/>
  <c r="BY210" i="48"/>
  <c r="CG210" i="48"/>
  <c r="CA212" i="48"/>
  <c r="CC212" i="48"/>
  <c r="CB212" i="48"/>
  <c r="BZ212" i="48"/>
  <c r="BV231" i="48"/>
  <c r="CL231" i="48"/>
  <c r="DF231" i="48"/>
  <c r="BZ188" i="48"/>
  <c r="BW188" i="48"/>
  <c r="DB188" i="48"/>
  <c r="CZ188" i="48"/>
  <c r="EH188" i="48" s="1"/>
  <c r="CW206" i="48"/>
  <c r="BY173" i="48"/>
  <c r="CG173" i="48"/>
  <c r="CW181" i="48"/>
  <c r="CH186" i="48"/>
  <c r="CC186" i="48"/>
  <c r="BZ187" i="48"/>
  <c r="CG191" i="48"/>
  <c r="CU203" i="48"/>
  <c r="BU203" i="48"/>
  <c r="CE203" i="48"/>
  <c r="CD203" i="48"/>
  <c r="CC203" i="48"/>
  <c r="CZ203" i="48"/>
  <c r="EI203" i="48" s="1"/>
  <c r="DB203" i="48"/>
  <c r="CB204" i="48"/>
  <c r="BZ204" i="48"/>
  <c r="BX211" i="48"/>
  <c r="CB216" i="48"/>
  <c r="BV216" i="48"/>
  <c r="CU216" i="48"/>
  <c r="CH216" i="48"/>
  <c r="CD216" i="48"/>
  <c r="CC216" i="48"/>
  <c r="CA216" i="48"/>
  <c r="CM246" i="48"/>
  <c r="CE226" i="48"/>
  <c r="CB226" i="48"/>
  <c r="CA226" i="48"/>
  <c r="CH226" i="48"/>
  <c r="CD226" i="48"/>
  <c r="CC226" i="48"/>
  <c r="BZ226" i="48"/>
  <c r="CW112" i="48"/>
  <c r="CW114" i="48"/>
  <c r="CT116" i="48"/>
  <c r="CW122" i="48"/>
  <c r="CK125" i="48"/>
  <c r="CS125" i="48" s="1"/>
  <c r="CH131" i="48"/>
  <c r="CV135" i="48"/>
  <c r="CC139" i="48"/>
  <c r="CK140" i="48"/>
  <c r="CS140" i="48" s="1"/>
  <c r="BZ142" i="48"/>
  <c r="CO142" i="48"/>
  <c r="BY145" i="48"/>
  <c r="CW146" i="48"/>
  <c r="BW146" i="48"/>
  <c r="CH149" i="48"/>
  <c r="CV153" i="48"/>
  <c r="CG155" i="48"/>
  <c r="CK158" i="48"/>
  <c r="CS158" i="48" s="1"/>
  <c r="BY160" i="48"/>
  <c r="CG160" i="48"/>
  <c r="CD162" i="48"/>
  <c r="CV162" i="48"/>
  <c r="CL166" i="48"/>
  <c r="DF166" i="48"/>
  <c r="DB167" i="48"/>
  <c r="CZ171" i="48"/>
  <c r="EH171" i="48" s="1"/>
  <c r="CO173" i="48"/>
  <c r="CU174" i="48"/>
  <c r="CE174" i="48"/>
  <c r="CF177" i="48"/>
  <c r="CK180" i="48"/>
  <c r="CS180" i="48" s="1"/>
  <c r="CO191" i="48"/>
  <c r="CC192" i="48"/>
  <c r="BV192" i="48"/>
  <c r="CJ192" i="48"/>
  <c r="CP192" i="48" s="1"/>
  <c r="BW194" i="48"/>
  <c r="CH194" i="48"/>
  <c r="BX194" i="48"/>
  <c r="CA196" i="48"/>
  <c r="CD198" i="48"/>
  <c r="CW199" i="48"/>
  <c r="BW199" i="48"/>
  <c r="BY218" i="48"/>
  <c r="CE220" i="48"/>
  <c r="CJ220" i="48"/>
  <c r="CP220" i="48" s="1"/>
  <c r="CB220" i="48"/>
  <c r="CG220" i="48"/>
  <c r="CA220" i="48"/>
  <c r="BZ220" i="48"/>
  <c r="CM229" i="48"/>
  <c r="CT192" i="48"/>
  <c r="CE196" i="48"/>
  <c r="CK202" i="48"/>
  <c r="CS202" i="48" s="1"/>
  <c r="CV205" i="48"/>
  <c r="CB205" i="48"/>
  <c r="BX207" i="48"/>
  <c r="CZ207" i="48"/>
  <c r="EI207" i="48" s="1"/>
  <c r="CL213" i="48"/>
  <c r="DF213" i="48"/>
  <c r="CM215" i="48"/>
  <c r="CG218" i="48"/>
  <c r="CM220" i="48"/>
  <c r="CK113" i="48"/>
  <c r="CS113" i="48" s="1"/>
  <c r="BW114" i="48"/>
  <c r="CK116" i="48"/>
  <c r="CS116" i="48" s="1"/>
  <c r="CW126" i="48"/>
  <c r="CA131" i="48"/>
  <c r="BW132" i="48"/>
  <c r="CU137" i="48"/>
  <c r="CF139" i="48"/>
  <c r="CT142" i="48"/>
  <c r="CT144" i="48"/>
  <c r="CM144" i="48"/>
  <c r="CN144" i="48" s="1"/>
  <c r="CW145" i="48"/>
  <c r="CD145" i="48"/>
  <c r="CV150" i="48"/>
  <c r="CM150" i="48"/>
  <c r="CN150" i="48" s="1"/>
  <c r="CO167" i="48"/>
  <c r="EI167" i="48"/>
  <c r="EJ167" i="48" s="1"/>
  <c r="CO170" i="48"/>
  <c r="CZ176" i="48"/>
  <c r="CW177" i="48"/>
  <c r="CW183" i="48"/>
  <c r="CT188" i="48"/>
  <c r="CW189" i="48"/>
  <c r="CD190" i="48"/>
  <c r="BX190" i="48"/>
  <c r="CV191" i="48"/>
  <c r="CZ205" i="48"/>
  <c r="EH205" i="48" s="1"/>
  <c r="CU209" i="48"/>
  <c r="CC209" i="48"/>
  <c r="CB209" i="48"/>
  <c r="BU212" i="48"/>
  <c r="CW217" i="48"/>
  <c r="CJ223" i="48"/>
  <c r="CP223" i="48" s="1"/>
  <c r="CC223" i="48"/>
  <c r="CA224" i="48"/>
  <c r="BW252" i="48"/>
  <c r="BZ252" i="48"/>
  <c r="CF126" i="48"/>
  <c r="CV137" i="48"/>
  <c r="BY139" i="48"/>
  <c r="CG139" i="48"/>
  <c r="CM142" i="48"/>
  <c r="CB144" i="48"/>
  <c r="BY149" i="48"/>
  <c r="CG149" i="48"/>
  <c r="CV152" i="48"/>
  <c r="BX155" i="48"/>
  <c r="CO157" i="48"/>
  <c r="BV160" i="48"/>
  <c r="CJ160" i="48"/>
  <c r="CP160" i="48" s="1"/>
  <c r="CJ167" i="48"/>
  <c r="CP167" i="48" s="1"/>
  <c r="CC171" i="48"/>
  <c r="CG171" i="48"/>
  <c r="CB173" i="48"/>
  <c r="CE188" i="48"/>
  <c r="CB191" i="48"/>
  <c r="CE212" i="48"/>
  <c r="CF217" i="48"/>
  <c r="BU242" i="48"/>
  <c r="CE242" i="48"/>
  <c r="CC242" i="48"/>
  <c r="CH242" i="48"/>
  <c r="CB242" i="48"/>
  <c r="CA242" i="48"/>
  <c r="BX242" i="48"/>
  <c r="CZ242" i="48"/>
  <c r="EI242" i="48" s="1"/>
  <c r="DB242" i="48"/>
  <c r="DL215" i="48"/>
  <c r="CJ215" i="48"/>
  <c r="CP215" i="48" s="1"/>
  <c r="BY216" i="48"/>
  <c r="CL246" i="48"/>
  <c r="DF246" i="48"/>
  <c r="BV246" i="48"/>
  <c r="CE255" i="48"/>
  <c r="BY255" i="48"/>
  <c r="CD255" i="48"/>
  <c r="CB255" i="48"/>
  <c r="CA255" i="48"/>
  <c r="CU255" i="48"/>
  <c r="CG115" i="48"/>
  <c r="CD116" i="48"/>
  <c r="CV120" i="48"/>
  <c r="CO122" i="48"/>
  <c r="BY123" i="48"/>
  <c r="CG123" i="48"/>
  <c r="CD127" i="48"/>
  <c r="CV127" i="48"/>
  <c r="CT128" i="48"/>
  <c r="CM128" i="48"/>
  <c r="CN128" i="48" s="1"/>
  <c r="CJ131" i="48"/>
  <c r="CP131" i="48" s="1"/>
  <c r="DL131" i="48"/>
  <c r="BZ139" i="48"/>
  <c r="CO139" i="48"/>
  <c r="CO143" i="48"/>
  <c r="CZ149" i="48"/>
  <c r="EI149" i="48" s="1"/>
  <c r="BW150" i="48"/>
  <c r="CE151" i="48"/>
  <c r="CB160" i="48"/>
  <c r="CT165" i="48"/>
  <c r="CM172" i="48"/>
  <c r="BY176" i="48"/>
  <c r="CG176" i="48"/>
  <c r="CG177" i="48"/>
  <c r="CO181" i="48"/>
  <c r="CW186" i="48"/>
  <c r="BY186" i="48"/>
  <c r="CD187" i="48"/>
  <c r="CV187" i="48"/>
  <c r="CM187" i="48"/>
  <c r="CN187" i="48" s="1"/>
  <c r="CZ196" i="48"/>
  <c r="CL202" i="48"/>
  <c r="DF202" i="48"/>
  <c r="BZ203" i="48"/>
  <c r="CL204" i="48"/>
  <c r="DF204" i="48"/>
  <c r="BW204" i="48"/>
  <c r="CH207" i="48"/>
  <c r="CB207" i="48"/>
  <c r="CA207" i="48"/>
  <c r="CZ212" i="48"/>
  <c r="EI212" i="48" s="1"/>
  <c r="CJ214" i="48"/>
  <c r="CP214" i="48" s="1"/>
  <c r="CF214" i="48"/>
  <c r="BZ216" i="48"/>
  <c r="BX218" i="48"/>
  <c r="BY226" i="48"/>
  <c r="CM228" i="48"/>
  <c r="CV136" i="48"/>
  <c r="CB138" i="48"/>
  <c r="CU149" i="48"/>
  <c r="CW152" i="48"/>
  <c r="BV153" i="48"/>
  <c r="CW153" i="48"/>
  <c r="CO161" i="48"/>
  <c r="CM168" i="48"/>
  <c r="CM174" i="48"/>
  <c r="CU179" i="48"/>
  <c r="CH181" i="48"/>
  <c r="CA181" i="48"/>
  <c r="BZ181" i="48"/>
  <c r="CU181" i="48"/>
  <c r="CL185" i="48"/>
  <c r="BZ186" i="48"/>
  <c r="CC191" i="48"/>
  <c r="CO201" i="48"/>
  <c r="DL201" i="48"/>
  <c r="CF203" i="48"/>
  <c r="CE204" i="48"/>
  <c r="CJ216" i="48"/>
  <c r="CP216" i="48" s="1"/>
  <c r="CU225" i="48"/>
  <c r="CE225" i="48"/>
  <c r="BU225" i="48"/>
  <c r="CG225" i="48"/>
  <c r="CB225" i="48"/>
  <c r="BX225" i="48"/>
  <c r="DB225" i="48"/>
  <c r="CZ225" i="48"/>
  <c r="EI225" i="48" s="1"/>
  <c r="CJ226" i="48"/>
  <c r="CP226" i="48" s="1"/>
  <c r="CL245" i="48"/>
  <c r="DF245" i="48"/>
  <c r="CV139" i="48"/>
  <c r="CT139" i="48"/>
  <c r="CW141" i="48"/>
  <c r="CV142" i="48"/>
  <c r="CU150" i="48"/>
  <c r="CC155" i="48"/>
  <c r="BU157" i="48"/>
  <c r="CO159" i="48"/>
  <c r="CK165" i="48"/>
  <c r="CS165" i="48" s="1"/>
  <c r="CJ171" i="48"/>
  <c r="CP171" i="48" s="1"/>
  <c r="BX179" i="48"/>
  <c r="BX183" i="48"/>
  <c r="BW186" i="48"/>
  <c r="CA186" i="48"/>
  <c r="CV193" i="48"/>
  <c r="CL194" i="48"/>
  <c r="DF194" i="48"/>
  <c r="CW194" i="48"/>
  <c r="CT204" i="48"/>
  <c r="CJ204" i="48"/>
  <c r="CP204" i="48" s="1"/>
  <c r="BV220" i="48"/>
  <c r="DF220" i="48"/>
  <c r="BX220" i="48"/>
  <c r="BY177" i="48"/>
  <c r="BX177" i="48"/>
  <c r="CJ180" i="48"/>
  <c r="CP180" i="48" s="1"/>
  <c r="CH180" i="48"/>
  <c r="BW180" i="48"/>
  <c r="DB180" i="48"/>
  <c r="CZ180" i="48"/>
  <c r="EI180" i="48" s="1"/>
  <c r="CF186" i="48"/>
  <c r="BZ190" i="48"/>
  <c r="BV191" i="48"/>
  <c r="CE191" i="48"/>
  <c r="CW191" i="48"/>
  <c r="CW192" i="48"/>
  <c r="CM193" i="48"/>
  <c r="CV201" i="48"/>
  <c r="CJ202" i="48"/>
  <c r="CP202" i="48" s="1"/>
  <c r="CD209" i="48"/>
  <c r="BU209" i="48"/>
  <c r="BW210" i="48"/>
  <c r="CZ216" i="48"/>
  <c r="EH216" i="48" s="1"/>
  <c r="CC220" i="48"/>
  <c r="BV236" i="48"/>
  <c r="CL236" i="48"/>
  <c r="DF236" i="48"/>
  <c r="CD252" i="48"/>
  <c r="BX140" i="48"/>
  <c r="CK144" i="48"/>
  <c r="CS144" i="48" s="1"/>
  <c r="CH145" i="48"/>
  <c r="BX147" i="48"/>
  <c r="CO148" i="48"/>
  <c r="BU149" i="48"/>
  <c r="CC157" i="48"/>
  <c r="CT157" i="48"/>
  <c r="CV158" i="48"/>
  <c r="BW160" i="48"/>
  <c r="BZ162" i="48"/>
  <c r="BW167" i="48"/>
  <c r="CF169" i="48"/>
  <c r="CV170" i="48"/>
  <c r="CT175" i="48"/>
  <c r="CT178" i="48"/>
  <c r="CM180" i="48"/>
  <c r="CG186" i="48"/>
  <c r="CK193" i="48"/>
  <c r="CS193" i="48" s="1"/>
  <c r="CJ196" i="48"/>
  <c r="CP196" i="48" s="1"/>
  <c r="CB196" i="48"/>
  <c r="CJ198" i="48"/>
  <c r="CP198" i="48" s="1"/>
  <c r="BY198" i="48"/>
  <c r="BW198" i="48"/>
  <c r="BU198" i="48"/>
  <c r="CF199" i="48"/>
  <c r="CG199" i="48"/>
  <c r="BY199" i="48"/>
  <c r="DB199" i="48"/>
  <c r="CZ199" i="48"/>
  <c r="EI199" i="48" s="1"/>
  <c r="DF201" i="48"/>
  <c r="CL201" i="48"/>
  <c r="CW209" i="48"/>
  <c r="CM209" i="48"/>
  <c r="BW209" i="48"/>
  <c r="CH218" i="48"/>
  <c r="CC218" i="48"/>
  <c r="CA218" i="48"/>
  <c r="CZ218" i="48"/>
  <c r="EI218" i="48" s="1"/>
  <c r="DB218" i="48"/>
  <c r="CL223" i="48"/>
  <c r="CZ251" i="48"/>
  <c r="EH251" i="48" s="1"/>
  <c r="DB251" i="48"/>
  <c r="BV252" i="48"/>
  <c r="CO195" i="48"/>
  <c r="CF209" i="48"/>
  <c r="CK215" i="48"/>
  <c r="CS215" i="48" s="1"/>
  <c r="CL224" i="48"/>
  <c r="DF224" i="48"/>
  <c r="BX226" i="48"/>
  <c r="DB233" i="48"/>
  <c r="CM245" i="48"/>
  <c r="CM304" i="48"/>
  <c r="BY157" i="48"/>
  <c r="CW158" i="48"/>
  <c r="CV159" i="48"/>
  <c r="CO164" i="48"/>
  <c r="CT169" i="48"/>
  <c r="BX170" i="48"/>
  <c r="EI170" i="48"/>
  <c r="BZ171" i="48"/>
  <c r="BX187" i="48"/>
  <c r="CT194" i="48"/>
  <c r="CK196" i="48"/>
  <c r="CS196" i="48" s="1"/>
  <c r="CM201" i="48"/>
  <c r="CZ202" i="48"/>
  <c r="EI202" i="48" s="1"/>
  <c r="CK204" i="48"/>
  <c r="CS204" i="48" s="1"/>
  <c r="CT206" i="48"/>
  <c r="CO211" i="48"/>
  <c r="CL215" i="48"/>
  <c r="BW216" i="48"/>
  <c r="BU218" i="48"/>
  <c r="CT219" i="48"/>
  <c r="CM219" i="48"/>
  <c r="CO222" i="48"/>
  <c r="DB228" i="48"/>
  <c r="CW233" i="48"/>
  <c r="BU236" i="48"/>
  <c r="CC236" i="48"/>
  <c r="CB236" i="48"/>
  <c r="DB236" i="48"/>
  <c r="CZ236" i="48"/>
  <c r="EI236" i="48" s="1"/>
  <c r="CW247" i="48"/>
  <c r="CM263" i="48"/>
  <c r="CN263" i="48" s="1"/>
  <c r="CO175" i="48"/>
  <c r="CB190" i="48"/>
  <c r="CM190" i="48"/>
  <c r="CN190" i="48" s="1"/>
  <c r="CB194" i="48"/>
  <c r="CM195" i="48"/>
  <c r="CV206" i="48"/>
  <c r="EI211" i="48"/>
  <c r="CV217" i="48"/>
  <c r="CZ226" i="48"/>
  <c r="EI226" i="48" s="1"/>
  <c r="CH235" i="48"/>
  <c r="CO235" i="48"/>
  <c r="CT236" i="48"/>
  <c r="CM236" i="48"/>
  <c r="BY242" i="48"/>
  <c r="CU244" i="48"/>
  <c r="CC244" i="48"/>
  <c r="BU244" i="48"/>
  <c r="DB244" i="48"/>
  <c r="CZ244" i="48"/>
  <c r="EI244" i="48" s="1"/>
  <c r="DL245" i="48"/>
  <c r="CJ245" i="48"/>
  <c r="CP245" i="48" s="1"/>
  <c r="CD250" i="48"/>
  <c r="BU250" i="48"/>
  <c r="EI250" i="48"/>
  <c r="CO254" i="48"/>
  <c r="DF258" i="48"/>
  <c r="CL258" i="48"/>
  <c r="CG230" i="48"/>
  <c r="CB230" i="48"/>
  <c r="CM231" i="48"/>
  <c r="CH238" i="48"/>
  <c r="BX238" i="48"/>
  <c r="DL239" i="48"/>
  <c r="CJ239" i="48"/>
  <c r="CP239" i="48" s="1"/>
  <c r="CU241" i="48"/>
  <c r="CE254" i="48"/>
  <c r="CH254" i="48"/>
  <c r="CD254" i="48"/>
  <c r="BZ254" i="48"/>
  <c r="BY254" i="48"/>
  <c r="CU254" i="48"/>
  <c r="DB254" i="48"/>
  <c r="CZ254" i="48"/>
  <c r="EI254" i="48" s="1"/>
  <c r="CH257" i="48"/>
  <c r="CU257" i="48"/>
  <c r="CA257" i="48"/>
  <c r="BX257" i="48"/>
  <c r="BW257" i="48"/>
  <c r="BX228" i="48"/>
  <c r="CB231" i="48"/>
  <c r="CO240" i="48"/>
  <c r="CM253" i="48"/>
  <c r="CA254" i="48"/>
  <c r="CT254" i="48"/>
  <c r="CM254" i="48"/>
  <c r="CO192" i="48"/>
  <c r="CT193" i="48"/>
  <c r="CD194" i="48"/>
  <c r="CV194" i="48"/>
  <c r="CV197" i="48"/>
  <c r="CV200" i="48"/>
  <c r="CD202" i="48"/>
  <c r="BU202" i="48"/>
  <c r="CW210" i="48"/>
  <c r="BU219" i="48"/>
  <c r="CA221" i="48"/>
  <c r="DB223" i="48"/>
  <c r="CE231" i="48"/>
  <c r="BY243" i="48"/>
  <c r="CE249" i="48"/>
  <c r="CU249" i="48"/>
  <c r="CC249" i="48"/>
  <c r="BU249" i="48"/>
  <c r="CM250" i="48"/>
  <c r="BU254" i="48"/>
  <c r="CW205" i="48"/>
  <c r="BZ209" i="48"/>
  <c r="CM212" i="48"/>
  <c r="CN212" i="48" s="1"/>
  <c r="BW220" i="48"/>
  <c r="CT220" i="48"/>
  <c r="BV227" i="48"/>
  <c r="CM243" i="48"/>
  <c r="CW245" i="48"/>
  <c r="CC250" i="48"/>
  <c r="CW259" i="48"/>
  <c r="CB303" i="48"/>
  <c r="BV303" i="48"/>
  <c r="CU303" i="48"/>
  <c r="CE303" i="48"/>
  <c r="CV175" i="48"/>
  <c r="CH177" i="48"/>
  <c r="CB192" i="48"/>
  <c r="CW195" i="48"/>
  <c r="CO198" i="48"/>
  <c r="CW202" i="48"/>
  <c r="BZ202" i="48"/>
  <c r="CW207" i="48"/>
  <c r="CT215" i="48"/>
  <c r="CW219" i="48"/>
  <c r="CG219" i="48"/>
  <c r="CU220" i="48"/>
  <c r="CE230" i="48"/>
  <c r="CT234" i="48"/>
  <c r="CA236" i="48"/>
  <c r="BZ238" i="48"/>
  <c r="CE244" i="48"/>
  <c r="CB244" i="48"/>
  <c r="CL309" i="48"/>
  <c r="CV234" i="48"/>
  <c r="CV237" i="48"/>
  <c r="CW238" i="48"/>
  <c r="CL238" i="48"/>
  <c r="CK244" i="48"/>
  <c r="CS244" i="48" s="1"/>
  <c r="CK250" i="48"/>
  <c r="CS250" i="48" s="1"/>
  <c r="CF250" i="48"/>
  <c r="CT211" i="48"/>
  <c r="CW214" i="48"/>
  <c r="CO218" i="48"/>
  <c r="CU219" i="48"/>
  <c r="BV226" i="48"/>
  <c r="CB228" i="48"/>
  <c r="CL229" i="48"/>
  <c r="DF229" i="48"/>
  <c r="CK230" i="48"/>
  <c r="CS230" i="48" s="1"/>
  <c r="CH230" i="48"/>
  <c r="CF232" i="48"/>
  <c r="CE232" i="48"/>
  <c r="CC232" i="48"/>
  <c r="BY232" i="48"/>
  <c r="CT233" i="48"/>
  <c r="CK238" i="48"/>
  <c r="CS238" i="48" s="1"/>
  <c r="CC243" i="48"/>
  <c r="CO156" i="48"/>
  <c r="EI161" i="48"/>
  <c r="CK166" i="48"/>
  <c r="CS166" i="48" s="1"/>
  <c r="CW166" i="48"/>
  <c r="CD173" i="48"/>
  <c r="CV173" i="48"/>
  <c r="CO176" i="48"/>
  <c r="BZ178" i="48"/>
  <c r="CV182" i="48"/>
  <c r="CK184" i="48"/>
  <c r="CS184" i="48" s="1"/>
  <c r="CC185" i="48"/>
  <c r="CV189" i="48"/>
  <c r="DF189" i="48"/>
  <c r="CH193" i="48"/>
  <c r="CL200" i="48"/>
  <c r="CG202" i="48"/>
  <c r="CW208" i="48"/>
  <c r="CO216" i="48"/>
  <c r="BV221" i="48"/>
  <c r="DF225" i="48"/>
  <c r="CL225" i="48"/>
  <c r="CC228" i="48"/>
  <c r="CM232" i="48"/>
  <c r="CN232" i="48" s="1"/>
  <c r="CK234" i="48"/>
  <c r="CS234" i="48" s="1"/>
  <c r="CW234" i="48"/>
  <c r="CG236" i="48"/>
  <c r="BW238" i="48"/>
  <c r="BV242" i="48"/>
  <c r="DF242" i="48"/>
  <c r="CL242" i="48"/>
  <c r="BX243" i="48"/>
  <c r="BY249" i="48"/>
  <c r="DB250" i="48"/>
  <c r="CM258" i="48"/>
  <c r="CC176" i="48"/>
  <c r="CU178" i="48"/>
  <c r="CV185" i="48"/>
  <c r="BY190" i="48"/>
  <c r="CU193" i="48"/>
  <c r="CG194" i="48"/>
  <c r="CK197" i="48"/>
  <c r="CS197" i="48" s="1"/>
  <c r="BZ199" i="48"/>
  <c r="CK200" i="48"/>
  <c r="CS200" i="48" s="1"/>
  <c r="CM203" i="48"/>
  <c r="CN203" i="48" s="1"/>
  <c r="BZ207" i="48"/>
  <c r="CO207" i="48"/>
  <c r="CK208" i="48"/>
  <c r="CS208" i="48" s="1"/>
  <c r="DB210" i="48"/>
  <c r="BZ218" i="48"/>
  <c r="CW221" i="48"/>
  <c r="BY221" i="48"/>
  <c r="CO223" i="48"/>
  <c r="BW227" i="48"/>
  <c r="BW228" i="48"/>
  <c r="CH228" i="48"/>
  <c r="CK233" i="48"/>
  <c r="CS233" i="48" s="1"/>
  <c r="BX236" i="48"/>
  <c r="CE243" i="48"/>
  <c r="CO245" i="48"/>
  <c r="CB249" i="48"/>
  <c r="CW253" i="48"/>
  <c r="CE259" i="48"/>
  <c r="CC259" i="48"/>
  <c r="CB259" i="48"/>
  <c r="CW227" i="48"/>
  <c r="CD231" i="48"/>
  <c r="BU231" i="48"/>
  <c r="CO239" i="48"/>
  <c r="CV241" i="48"/>
  <c r="CW243" i="48"/>
  <c r="CJ243" i="48"/>
  <c r="CP243" i="48" s="1"/>
  <c r="CO251" i="48"/>
  <c r="CH264" i="48"/>
  <c r="BW264" i="48"/>
  <c r="BU264" i="48"/>
  <c r="CE264" i="48"/>
  <c r="BY264" i="48"/>
  <c r="CZ264" i="48"/>
  <c r="EH264" i="48" s="1"/>
  <c r="DB264" i="48"/>
  <c r="CO244" i="48"/>
  <c r="CO248" i="48"/>
  <c r="CO249" i="48"/>
  <c r="BZ250" i="48"/>
  <c r="CO252" i="48"/>
  <c r="BV255" i="48"/>
  <c r="CV256" i="48"/>
  <c r="CC262" i="48"/>
  <c r="DB266" i="48"/>
  <c r="CZ266" i="48"/>
  <c r="EI266" i="48" s="1"/>
  <c r="BX271" i="48"/>
  <c r="BX272" i="48"/>
  <c r="CE308" i="48"/>
  <c r="CU308" i="48"/>
  <c r="BU308" i="48"/>
  <c r="CM309" i="48"/>
  <c r="CK253" i="48"/>
  <c r="CS253" i="48" s="1"/>
  <c r="CL256" i="48"/>
  <c r="CO258" i="48"/>
  <c r="CD262" i="48"/>
  <c r="BW262" i="48"/>
  <c r="CZ263" i="48"/>
  <c r="EI263" i="48" s="1"/>
  <c r="CT266" i="48"/>
  <c r="CT271" i="48"/>
  <c r="CA271" i="48"/>
  <c r="CC272" i="48"/>
  <c r="BV291" i="48"/>
  <c r="CH302" i="48"/>
  <c r="CO302" i="48"/>
  <c r="BX306" i="48"/>
  <c r="EI315" i="48"/>
  <c r="EJ315" i="48" s="1"/>
  <c r="CJ319" i="48"/>
  <c r="CP319" i="48" s="1"/>
  <c r="DF350" i="48"/>
  <c r="CL350" i="48"/>
  <c r="CJ224" i="48"/>
  <c r="CP224" i="48" s="1"/>
  <c r="CE228" i="48"/>
  <c r="CT230" i="48"/>
  <c r="CM230" i="48"/>
  <c r="CH234" i="48"/>
  <c r="CU235" i="48"/>
  <c r="CZ237" i="48"/>
  <c r="EH237" i="48" s="1"/>
  <c r="CT244" i="48"/>
  <c r="CM244" i="48"/>
  <c r="BV245" i="48"/>
  <c r="CK246" i="48"/>
  <c r="CS246" i="48" s="1"/>
  <c r="BY246" i="48"/>
  <c r="CC247" i="48"/>
  <c r="BV248" i="48"/>
  <c r="CT249" i="48"/>
  <c r="CT250" i="48"/>
  <c r="CV252" i="48"/>
  <c r="CO253" i="48"/>
  <c r="BU258" i="48"/>
  <c r="CF260" i="48"/>
  <c r="CM261" i="48"/>
  <c r="CA262" i="48"/>
  <c r="CU265" i="48"/>
  <c r="CE265" i="48"/>
  <c r="CB266" i="48"/>
  <c r="CK269" i="48"/>
  <c r="CS269" i="48" s="1"/>
  <c r="CM269" i="48"/>
  <c r="CN269" i="48" s="1"/>
  <c r="CO270" i="48"/>
  <c r="CH271" i="48"/>
  <c r="CV274" i="48"/>
  <c r="CZ274" i="48"/>
  <c r="BV277" i="48"/>
  <c r="CZ277" i="48"/>
  <c r="EI277" i="48" s="1"/>
  <c r="DB277" i="48"/>
  <c r="CM278" i="48"/>
  <c r="DF283" i="48"/>
  <c r="CM285" i="48"/>
  <c r="BV286" i="48"/>
  <c r="CV287" i="48"/>
  <c r="BX290" i="48"/>
  <c r="CE291" i="48"/>
  <c r="CD292" i="48"/>
  <c r="CW293" i="48"/>
  <c r="CV294" i="48"/>
  <c r="CH294" i="48"/>
  <c r="CL296" i="48"/>
  <c r="DF297" i="48"/>
  <c r="BZ302" i="48"/>
  <c r="CE305" i="48"/>
  <c r="CW305" i="48"/>
  <c r="CM311" i="48"/>
  <c r="CN311" i="48" s="1"/>
  <c r="BU312" i="48"/>
  <c r="CO316" i="48"/>
  <c r="CH316" i="48"/>
  <c r="BW334" i="48"/>
  <c r="CU342" i="48"/>
  <c r="BX342" i="48"/>
  <c r="CZ232" i="48"/>
  <c r="EI232" i="48" s="1"/>
  <c r="CU236" i="48"/>
  <c r="CV238" i="48"/>
  <c r="CG241" i="48"/>
  <c r="CU242" i="48"/>
  <c r="CD247" i="48"/>
  <c r="BX248" i="48"/>
  <c r="CL255" i="48"/>
  <c r="CB262" i="48"/>
  <c r="BU266" i="48"/>
  <c r="CO272" i="48"/>
  <c r="CW273" i="48"/>
  <c r="CB276" i="48"/>
  <c r="BW276" i="48"/>
  <c r="BU276" i="48"/>
  <c r="CT277" i="48"/>
  <c r="CZ281" i="48"/>
  <c r="EH281" i="48" s="1"/>
  <c r="BZ286" i="48"/>
  <c r="CW287" i="48"/>
  <c r="CF291" i="48"/>
  <c r="CH292" i="48"/>
  <c r="CO295" i="48"/>
  <c r="BY297" i="48"/>
  <c r="CZ300" i="48"/>
  <c r="EI300" i="48" s="1"/>
  <c r="DB300" i="48"/>
  <c r="CM301" i="48"/>
  <c r="CS324" i="48"/>
  <c r="CU330" i="48"/>
  <c r="BX330" i="48"/>
  <c r="BW330" i="48"/>
  <c r="CT345" i="48"/>
  <c r="CA345" i="48"/>
  <c r="CZ334" i="48"/>
  <c r="EH334" i="48" s="1"/>
  <c r="CD281" i="48"/>
  <c r="BY281" i="48"/>
  <c r="CG306" i="48"/>
  <c r="CU306" i="48"/>
  <c r="DF328" i="48"/>
  <c r="CL328" i="48"/>
  <c r="CL340" i="48"/>
  <c r="BY272" i="48"/>
  <c r="CG272" i="48"/>
  <c r="DB272" i="48"/>
  <c r="CF280" i="48"/>
  <c r="BX280" i="48"/>
  <c r="CG280" i="48"/>
  <c r="CM283" i="48"/>
  <c r="CN283" i="48" s="1"/>
  <c r="CJ286" i="48"/>
  <c r="CP286" i="48" s="1"/>
  <c r="CL287" i="48"/>
  <c r="CK288" i="48"/>
  <c r="CS288" i="48" s="1"/>
  <c r="CO289" i="48"/>
  <c r="CG290" i="48"/>
  <c r="BY290" i="48"/>
  <c r="CU290" i="48"/>
  <c r="DF292" i="48"/>
  <c r="CU297" i="48"/>
  <c r="BU297" i="48"/>
  <c r="CJ297" i="48"/>
  <c r="CP297" i="48" s="1"/>
  <c r="CD297" i="48"/>
  <c r="CB297" i="48"/>
  <c r="BZ298" i="48"/>
  <c r="EI298" i="48"/>
  <c r="EH298" i="48"/>
  <c r="CL304" i="48"/>
  <c r="DF304" i="48"/>
  <c r="BW308" i="48"/>
  <c r="CZ312" i="48"/>
  <c r="EI312" i="48" s="1"/>
  <c r="CD225" i="48"/>
  <c r="CV225" i="48"/>
  <c r="CD239" i="48"/>
  <c r="BZ242" i="48"/>
  <c r="CO242" i="48"/>
  <c r="CD244" i="48"/>
  <c r="CC245" i="48"/>
  <c r="CU247" i="48"/>
  <c r="CG248" i="48"/>
  <c r="CD249" i="48"/>
  <c r="DF255" i="48"/>
  <c r="DL259" i="48"/>
  <c r="CL260" i="48"/>
  <c r="CF261" i="48"/>
  <c r="CW262" i="48"/>
  <c r="BV263" i="48"/>
  <c r="BY263" i="48"/>
  <c r="CO264" i="48"/>
  <c r="CF266" i="48"/>
  <c r="CE274" i="48"/>
  <c r="BX274" i="48"/>
  <c r="CM284" i="48"/>
  <c r="CN284" i="48" s="1"/>
  <c r="BY293" i="48"/>
  <c r="CL293" i="48"/>
  <c r="CA297" i="48"/>
  <c r="CK303" i="48"/>
  <c r="CS303" i="48" s="1"/>
  <c r="BX308" i="48"/>
  <c r="CU271" i="48"/>
  <c r="CB271" i="48"/>
  <c r="CT276" i="48"/>
  <c r="CD310" i="48"/>
  <c r="BU310" i="48"/>
  <c r="CL319" i="48"/>
  <c r="DF319" i="48"/>
  <c r="CK339" i="48"/>
  <c r="CS339" i="48" s="1"/>
  <c r="CF339" i="48"/>
  <c r="CJ342" i="48"/>
  <c r="CP342" i="48" s="1"/>
  <c r="CV268" i="48"/>
  <c r="BZ272" i="48"/>
  <c r="BW272" i="48"/>
  <c r="BV302" i="48"/>
  <c r="DF302" i="48"/>
  <c r="CV330" i="48"/>
  <c r="BV332" i="48"/>
  <c r="CH332" i="48"/>
  <c r="CG332" i="48"/>
  <c r="CF332" i="48"/>
  <c r="CA332" i="48"/>
  <c r="BZ332" i="48"/>
  <c r="CL342" i="48"/>
  <c r="DF342" i="48"/>
  <c r="CT361" i="48"/>
  <c r="CA361" i="48"/>
  <c r="CM222" i="48"/>
  <c r="CK224" i="48"/>
  <c r="CS224" i="48" s="1"/>
  <c r="CW224" i="48"/>
  <c r="CG224" i="48"/>
  <c r="CW231" i="48"/>
  <c r="BY234" i="48"/>
  <c r="BW244" i="48"/>
  <c r="CK258" i="48"/>
  <c r="CS258" i="48" s="1"/>
  <c r="CO262" i="48"/>
  <c r="CF263" i="48"/>
  <c r="CW266" i="48"/>
  <c r="CO267" i="48"/>
  <c r="CW268" i="48"/>
  <c r="EI272" i="48"/>
  <c r="EJ272" i="48" s="1"/>
  <c r="CD276" i="48"/>
  <c r="CE293" i="48"/>
  <c r="CH296" i="48"/>
  <c r="BU296" i="48"/>
  <c r="CU296" i="48"/>
  <c r="CF296" i="48"/>
  <c r="CM300" i="48"/>
  <c r="BY300" i="48"/>
  <c r="CF302" i="48"/>
  <c r="CK302" i="48"/>
  <c r="CS302" i="48" s="1"/>
  <c r="DF308" i="48"/>
  <c r="CW330" i="48"/>
  <c r="CZ262" i="48"/>
  <c r="EH262" i="48" s="1"/>
  <c r="CH263" i="48"/>
  <c r="CW269" i="48"/>
  <c r="CB272" i="48"/>
  <c r="CM274" i="48"/>
  <c r="CK276" i="48"/>
  <c r="CS276" i="48" s="1"/>
  <c r="CF276" i="48"/>
  <c r="CA281" i="48"/>
  <c r="CV283" i="48"/>
  <c r="CB291" i="48"/>
  <c r="CK299" i="48"/>
  <c r="CS299" i="48" s="1"/>
  <c r="CO303" i="48"/>
  <c r="BW306" i="48"/>
  <c r="BW232" i="48"/>
  <c r="CW232" i="48"/>
  <c r="CD234" i="48"/>
  <c r="CV240" i="48"/>
  <c r="CM240" i="48"/>
  <c r="CN240" i="48" s="1"/>
  <c r="CZ243" i="48"/>
  <c r="EI243" i="48" s="1"/>
  <c r="CW251" i="48"/>
  <c r="BV254" i="48"/>
  <c r="CM256" i="48"/>
  <c r="CV257" i="48"/>
  <c r="CM260" i="48"/>
  <c r="CJ263" i="48"/>
  <c r="CP263" i="48" s="1"/>
  <c r="CG279" i="48"/>
  <c r="CZ279" i="48"/>
  <c r="EH279" i="48" s="1"/>
  <c r="DB279" i="48"/>
  <c r="BY280" i="48"/>
  <c r="CE281" i="48"/>
  <c r="CT282" i="48"/>
  <c r="CL301" i="48"/>
  <c r="BY306" i="48"/>
  <c r="BX312" i="48"/>
  <c r="BW312" i="48"/>
  <c r="CU312" i="48"/>
  <c r="CE312" i="48"/>
  <c r="CJ334" i="48"/>
  <c r="CP334" i="48" s="1"/>
  <c r="CH334" i="48"/>
  <c r="CB334" i="48"/>
  <c r="CA334" i="48"/>
  <c r="BZ334" i="48"/>
  <c r="BU334" i="48"/>
  <c r="CT218" i="48"/>
  <c r="CV222" i="48"/>
  <c r="BX231" i="48"/>
  <c r="CG234" i="48"/>
  <c r="BX235" i="48"/>
  <c r="CE241" i="48"/>
  <c r="CW241" i="48"/>
  <c r="BX244" i="48"/>
  <c r="CT248" i="48"/>
  <c r="CM248" i="48"/>
  <c r="BX250" i="48"/>
  <c r="CK251" i="48"/>
  <c r="CS251" i="48" s="1"/>
  <c r="CK254" i="48"/>
  <c r="CS254" i="48" s="1"/>
  <c r="CM255" i="48"/>
  <c r="CV258" i="48"/>
  <c r="CG263" i="48"/>
  <c r="DL265" i="48"/>
  <c r="CC271" i="48"/>
  <c r="CV275" i="48"/>
  <c r="CT279" i="48"/>
  <c r="CM279" i="48"/>
  <c r="CE280" i="48"/>
  <c r="BZ280" i="48"/>
  <c r="CF281" i="48"/>
  <c r="CT287" i="48"/>
  <c r="CV289" i="48"/>
  <c r="CK306" i="48"/>
  <c r="CS306" i="48" s="1"/>
  <c r="BZ306" i="48"/>
  <c r="CC309" i="48"/>
  <c r="CU309" i="48"/>
  <c r="CH321" i="48"/>
  <c r="CM334" i="48"/>
  <c r="CM217" i="48"/>
  <c r="CB218" i="48"/>
  <c r="CK221" i="48"/>
  <c r="CS221" i="48" s="1"/>
  <c r="BV229" i="48"/>
  <c r="CB235" i="48"/>
  <c r="BY239" i="48"/>
  <c r="CK240" i="48"/>
  <c r="CS240" i="48" s="1"/>
  <c r="CD242" i="48"/>
  <c r="BX245" i="48"/>
  <c r="CH245" i="48"/>
  <c r="CB248" i="48"/>
  <c r="BY250" i="48"/>
  <c r="CG250" i="48"/>
  <c r="CF253" i="48"/>
  <c r="CK257" i="48"/>
  <c r="CS257" i="48" s="1"/>
  <c r="CD258" i="48"/>
  <c r="CK259" i="48"/>
  <c r="CS259" i="48" s="1"/>
  <c r="CK262" i="48"/>
  <c r="CS262" i="48" s="1"/>
  <c r="CV264" i="48"/>
  <c r="CJ270" i="48"/>
  <c r="CP270" i="48" s="1"/>
  <c r="CC270" i="48"/>
  <c r="CD271" i="48"/>
  <c r="CV271" i="48"/>
  <c r="BU271" i="48"/>
  <c r="CF274" i="48"/>
  <c r="CV276" i="48"/>
  <c r="CU280" i="48"/>
  <c r="CH281" i="48"/>
  <c r="CK284" i="48"/>
  <c r="CS284" i="48" s="1"/>
  <c r="CK290" i="48"/>
  <c r="CS290" i="48" s="1"/>
  <c r="CC290" i="48"/>
  <c r="BV295" i="48"/>
  <c r="CF297" i="48"/>
  <c r="CW297" i="48"/>
  <c r="CG297" i="48"/>
  <c r="CW298" i="48"/>
  <c r="CC298" i="48"/>
  <c r="BX299" i="48"/>
  <c r="DL300" i="48"/>
  <c r="CZ301" i="48"/>
  <c r="EI301" i="48" s="1"/>
  <c r="CL302" i="48"/>
  <c r="CK305" i="48"/>
  <c r="CS305" i="48" s="1"/>
  <c r="CE306" i="48"/>
  <c r="CA310" i="48"/>
  <c r="DF318" i="48"/>
  <c r="CU323" i="48"/>
  <c r="CF323" i="48"/>
  <c r="CW254" i="48"/>
  <c r="CT260" i="48"/>
  <c r="EI261" i="48"/>
  <c r="CF267" i="48"/>
  <c r="CH269" i="48"/>
  <c r="CJ269" i="48"/>
  <c r="CP269" i="48" s="1"/>
  <c r="CE269" i="48"/>
  <c r="BW271" i="48"/>
  <c r="CD272" i="48"/>
  <c r="CV272" i="48"/>
  <c r="BU272" i="48"/>
  <c r="CZ280" i="48"/>
  <c r="CL281" i="48"/>
  <c r="CE290" i="48"/>
  <c r="CJ304" i="48"/>
  <c r="CP304" i="48" s="1"/>
  <c r="CG304" i="48"/>
  <c r="DF306" i="48"/>
  <c r="CL310" i="48"/>
  <c r="DF310" i="48"/>
  <c r="CT313" i="48"/>
  <c r="CC332" i="48"/>
  <c r="CO356" i="48"/>
  <c r="DL356" i="48"/>
  <c r="CM357" i="48"/>
  <c r="CU363" i="48"/>
  <c r="CB363" i="48"/>
  <c r="DB363" i="48"/>
  <c r="CZ363" i="48"/>
  <c r="EH363" i="48" s="1"/>
  <c r="DF374" i="48"/>
  <c r="CL374" i="48"/>
  <c r="BV467" i="48"/>
  <c r="CF467" i="48"/>
  <c r="BZ467" i="48"/>
  <c r="BY467" i="48"/>
  <c r="BU467" i="48"/>
  <c r="CL531" i="48"/>
  <c r="DF531" i="48"/>
  <c r="CD386" i="48"/>
  <c r="CJ386" i="48"/>
  <c r="CP386" i="48" s="1"/>
  <c r="CE386" i="48"/>
  <c r="CC386" i="48"/>
  <c r="CB386" i="48"/>
  <c r="CA386" i="48"/>
  <c r="BZ386" i="48"/>
  <c r="CG399" i="48"/>
  <c r="BZ399" i="48"/>
  <c r="BX399" i="48"/>
  <c r="CH399" i="48"/>
  <c r="CD399" i="48"/>
  <c r="BW399" i="48"/>
  <c r="CG408" i="48"/>
  <c r="BV408" i="48"/>
  <c r="CU408" i="48"/>
  <c r="CJ408" i="48"/>
  <c r="CP408" i="48" s="1"/>
  <c r="CF408" i="48"/>
  <c r="CE408" i="48"/>
  <c r="CK277" i="48"/>
  <c r="CS277" i="48" s="1"/>
  <c r="CV279" i="48"/>
  <c r="CT280" i="48"/>
  <c r="CC281" i="48"/>
  <c r="CT281" i="48"/>
  <c r="CO283" i="48"/>
  <c r="CT292" i="48"/>
  <c r="BW297" i="48"/>
  <c r="CT303" i="48"/>
  <c r="CC307" i="48"/>
  <c r="CT310" i="48"/>
  <c r="CJ311" i="48"/>
  <c r="CP311" i="48" s="1"/>
  <c r="BV313" i="48"/>
  <c r="BY321" i="48"/>
  <c r="CJ321" i="48"/>
  <c r="CP321" i="48" s="1"/>
  <c r="CF322" i="48"/>
  <c r="BX324" i="48"/>
  <c r="BZ329" i="48"/>
  <c r="CB332" i="48"/>
  <c r="CO333" i="48"/>
  <c r="BY335" i="48"/>
  <c r="CG335" i="48"/>
  <c r="DF336" i="48"/>
  <c r="BX338" i="48"/>
  <c r="CV342" i="48"/>
  <c r="CM342" i="48"/>
  <c r="BW344" i="48"/>
  <c r="CH347" i="48"/>
  <c r="BX347" i="48"/>
  <c r="CZ347" i="48"/>
  <c r="EH347" i="48" s="1"/>
  <c r="DB347" i="48"/>
  <c r="BX348" i="48"/>
  <c r="CB353" i="48"/>
  <c r="CM355" i="48"/>
  <c r="BZ356" i="48"/>
  <c r="CG362" i="48"/>
  <c r="CE362" i="48"/>
  <c r="CM366" i="48"/>
  <c r="CW367" i="48"/>
  <c r="CB367" i="48"/>
  <c r="CE371" i="48"/>
  <c r="CW371" i="48"/>
  <c r="BW372" i="48"/>
  <c r="CW372" i="48"/>
  <c r="CL372" i="48"/>
  <c r="CZ388" i="48"/>
  <c r="EI388" i="48" s="1"/>
  <c r="BU420" i="48"/>
  <c r="CF420" i="48"/>
  <c r="CC420" i="48"/>
  <c r="CB420" i="48"/>
  <c r="BW420" i="48"/>
  <c r="DF455" i="48"/>
  <c r="CK268" i="48"/>
  <c r="CS268" i="48" s="1"/>
  <c r="CW272" i="48"/>
  <c r="CK275" i="48"/>
  <c r="CS275" i="48" s="1"/>
  <c r="BV282" i="48"/>
  <c r="CD283" i="48"/>
  <c r="EI287" i="48"/>
  <c r="EJ287" i="48" s="1"/>
  <c r="DB287" i="48"/>
  <c r="CT291" i="48"/>
  <c r="BU295" i="48"/>
  <c r="CO299" i="48"/>
  <c r="CK301" i="48"/>
  <c r="CS301" i="48" s="1"/>
  <c r="CM306" i="48"/>
  <c r="CN306" i="48" s="1"/>
  <c r="CV307" i="48"/>
  <c r="CM307" i="48"/>
  <c r="CN307" i="48" s="1"/>
  <c r="CV310" i="48"/>
  <c r="CU311" i="48"/>
  <c r="CL312" i="48"/>
  <c r="BY313" i="48"/>
  <c r="CV314" i="48"/>
  <c r="CG322" i="48"/>
  <c r="BY324" i="48"/>
  <c r="CW329" i="48"/>
  <c r="CA329" i="48"/>
  <c r="CT331" i="48"/>
  <c r="BY338" i="48"/>
  <c r="CO341" i="48"/>
  <c r="CG346" i="48"/>
  <c r="CT347" i="48"/>
  <c r="CM347" i="48"/>
  <c r="CN347" i="48" s="1"/>
  <c r="CW348" i="48"/>
  <c r="CO351" i="48"/>
  <c r="BV356" i="48"/>
  <c r="CL356" i="48"/>
  <c r="CB356" i="48"/>
  <c r="CZ358" i="48"/>
  <c r="CW369" i="48"/>
  <c r="CL370" i="48"/>
  <c r="CO375" i="48"/>
  <c r="CO377" i="48"/>
  <c r="CJ383" i="48"/>
  <c r="CP383" i="48" s="1"/>
  <c r="BV409" i="48"/>
  <c r="DF409" i="48"/>
  <c r="CL409" i="48"/>
  <c r="CE411" i="48"/>
  <c r="CU411" i="48"/>
  <c r="CJ411" i="48"/>
  <c r="CP411" i="48" s="1"/>
  <c r="CG411" i="48"/>
  <c r="CF411" i="48"/>
  <c r="BZ411" i="48"/>
  <c r="BX411" i="48"/>
  <c r="DB411" i="48"/>
  <c r="CZ411" i="48"/>
  <c r="EI411" i="48" s="1"/>
  <c r="CV322" i="48"/>
  <c r="CM325" i="48"/>
  <c r="CT333" i="48"/>
  <c r="CD336" i="48"/>
  <c r="CH336" i="48"/>
  <c r="CZ336" i="48"/>
  <c r="EH336" i="48" s="1"/>
  <c r="DB336" i="48"/>
  <c r="CW343" i="48"/>
  <c r="CJ351" i="48"/>
  <c r="CP351" i="48" s="1"/>
  <c r="CW357" i="48"/>
  <c r="BU364" i="48"/>
  <c r="CL368" i="48"/>
  <c r="DF368" i="48"/>
  <c r="BU386" i="48"/>
  <c r="DL450" i="48"/>
  <c r="CJ450" i="48"/>
  <c r="CP450" i="48" s="1"/>
  <c r="CK270" i="48"/>
  <c r="CS270" i="48" s="1"/>
  <c r="CK274" i="48"/>
  <c r="CS274" i="48" s="1"/>
  <c r="CV277" i="48"/>
  <c r="CW279" i="48"/>
  <c r="CM290" i="48"/>
  <c r="CC293" i="48"/>
  <c r="CT293" i="48"/>
  <c r="CO294" i="48"/>
  <c r="BV298" i="48"/>
  <c r="CT308" i="48"/>
  <c r="CK310" i="48"/>
  <c r="CS310" i="48" s="1"/>
  <c r="CC313" i="48"/>
  <c r="CW315" i="48"/>
  <c r="BX315" i="48"/>
  <c r="CO317" i="48"/>
  <c r="CK319" i="48"/>
  <c r="CS319" i="48" s="1"/>
  <c r="CU322" i="48"/>
  <c r="CW324" i="48"/>
  <c r="BY327" i="48"/>
  <c r="CM331" i="48"/>
  <c r="CG337" i="48"/>
  <c r="CF337" i="48"/>
  <c r="CA337" i="48"/>
  <c r="BW337" i="48"/>
  <c r="EI337" i="48"/>
  <c r="DL338" i="48"/>
  <c r="CK343" i="48"/>
  <c r="CS343" i="48" s="1"/>
  <c r="CM351" i="48"/>
  <c r="CK352" i="48"/>
  <c r="CS352" i="48" s="1"/>
  <c r="DF364" i="48"/>
  <c r="CL364" i="48"/>
  <c r="CU372" i="48"/>
  <c r="CL373" i="48"/>
  <c r="CM375" i="48"/>
  <c r="BV376" i="48"/>
  <c r="DF376" i="48"/>
  <c r="CG381" i="48"/>
  <c r="BY381" i="48"/>
  <c r="CH398" i="48"/>
  <c r="CF398" i="48"/>
  <c r="CE398" i="48"/>
  <c r="CB398" i="48"/>
  <c r="CA398" i="48"/>
  <c r="BZ398" i="48"/>
  <c r="BW398" i="48"/>
  <c r="DB398" i="48"/>
  <c r="CZ398" i="48"/>
  <c r="EH398" i="48" s="1"/>
  <c r="CW400" i="48"/>
  <c r="CH413" i="48"/>
  <c r="BW413" i="48"/>
  <c r="CB413" i="48"/>
  <c r="BZ413" i="48"/>
  <c r="BY413" i="48"/>
  <c r="CC306" i="48"/>
  <c r="CT306" i="48"/>
  <c r="CV308" i="48"/>
  <c r="BY311" i="48"/>
  <c r="CF315" i="48"/>
  <c r="CB315" i="48"/>
  <c r="CW327" i="48"/>
  <c r="BZ327" i="48"/>
  <c r="CD329" i="48"/>
  <c r="CM333" i="48"/>
  <c r="CC334" i="48"/>
  <c r="CT334" i="48"/>
  <c r="CM337" i="48"/>
  <c r="BZ338" i="48"/>
  <c r="CM341" i="48"/>
  <c r="CN341" i="48" s="1"/>
  <c r="BV346" i="48"/>
  <c r="BZ346" i="48"/>
  <c r="BX346" i="48"/>
  <c r="DB346" i="48"/>
  <c r="CZ346" i="48"/>
  <c r="EH346" i="48" s="1"/>
  <c r="BZ358" i="48"/>
  <c r="CO362" i="48"/>
  <c r="DL362" i="48"/>
  <c r="BV363" i="48"/>
  <c r="CW387" i="48"/>
  <c r="DF387" i="48"/>
  <c r="CG388" i="48"/>
  <c r="CW406" i="48"/>
  <c r="CE407" i="48"/>
  <c r="CJ407" i="48"/>
  <c r="CP407" i="48" s="1"/>
  <c r="CH407" i="48"/>
  <c r="CU407" i="48"/>
  <c r="CF407" i="48"/>
  <c r="CD407" i="48"/>
  <c r="CC407" i="48"/>
  <c r="CZ407" i="48"/>
  <c r="EI407" i="48" s="1"/>
  <c r="DB407" i="48"/>
  <c r="CM326" i="48"/>
  <c r="CN326" i="48" s="1"/>
  <c r="CG354" i="48"/>
  <c r="CH354" i="48"/>
  <c r="BZ354" i="48"/>
  <c r="CJ356" i="48"/>
  <c r="CP356" i="48" s="1"/>
  <c r="CU358" i="48"/>
  <c r="CF358" i="48"/>
  <c r="CC358" i="48"/>
  <c r="CA358" i="48"/>
  <c r="BW358" i="48"/>
  <c r="CC363" i="48"/>
  <c r="DF370" i="48"/>
  <c r="CH386" i="48"/>
  <c r="CE399" i="48"/>
  <c r="CW314" i="48"/>
  <c r="CW319" i="48"/>
  <c r="CK328" i="48"/>
  <c r="CS328" i="48" s="1"/>
  <c r="BY329" i="48"/>
  <c r="CG329" i="48"/>
  <c r="BW332" i="48"/>
  <c r="CA339" i="48"/>
  <c r="CT339" i="48"/>
  <c r="BU346" i="48"/>
  <c r="CE370" i="48"/>
  <c r="CD370" i="48"/>
  <c r="CC370" i="48"/>
  <c r="CB372" i="48"/>
  <c r="BX372" i="48"/>
  <c r="CZ374" i="48"/>
  <c r="DB374" i="48"/>
  <c r="CT375" i="48"/>
  <c r="CF380" i="48"/>
  <c r="CC380" i="48"/>
  <c r="BX380" i="48"/>
  <c r="BU380" i="48"/>
  <c r="CZ386" i="48"/>
  <c r="EI386" i="48" s="1"/>
  <c r="CE388" i="48"/>
  <c r="BW388" i="48"/>
  <c r="CU388" i="48"/>
  <c r="BY388" i="48"/>
  <c r="BU388" i="48"/>
  <c r="CJ392" i="48"/>
  <c r="CP392" i="48" s="1"/>
  <c r="BY392" i="48"/>
  <c r="BZ401" i="48"/>
  <c r="DB408" i="48"/>
  <c r="CL333" i="48"/>
  <c r="CV336" i="48"/>
  <c r="BX336" i="48"/>
  <c r="CJ340" i="48"/>
  <c r="CP340" i="48" s="1"/>
  <c r="CF340" i="48"/>
  <c r="CV341" i="48"/>
  <c r="CJ346" i="48"/>
  <c r="CP346" i="48" s="1"/>
  <c r="DL346" i="48"/>
  <c r="CE351" i="48"/>
  <c r="CU353" i="48"/>
  <c r="CG353" i="48"/>
  <c r="CD353" i="48"/>
  <c r="CB373" i="48"/>
  <c r="CM374" i="48"/>
  <c r="CM378" i="48"/>
  <c r="CF384" i="48"/>
  <c r="CA384" i="48"/>
  <c r="CW396" i="48"/>
  <c r="CZ399" i="48"/>
  <c r="EH399" i="48" s="1"/>
  <c r="CC401" i="48"/>
  <c r="CU401" i="48"/>
  <c r="CF401" i="48"/>
  <c r="BX401" i="48"/>
  <c r="BV401" i="48"/>
  <c r="CH272" i="48"/>
  <c r="CT273" i="48"/>
  <c r="BZ276" i="48"/>
  <c r="CO276" i="48"/>
  <c r="CF282" i="48"/>
  <c r="CA282" i="48"/>
  <c r="CK283" i="48"/>
  <c r="CS283" i="48" s="1"/>
  <c r="BY283" i="48"/>
  <c r="CW292" i="48"/>
  <c r="CK295" i="48"/>
  <c r="CS295" i="48" s="1"/>
  <c r="BY298" i="48"/>
  <c r="CL298" i="48"/>
  <c r="CD307" i="48"/>
  <c r="BZ313" i="48"/>
  <c r="CH313" i="48"/>
  <c r="CC316" i="48"/>
  <c r="CK318" i="48"/>
  <c r="CS318" i="48" s="1"/>
  <c r="BU321" i="48"/>
  <c r="CU324" i="48"/>
  <c r="CC325" i="48"/>
  <c r="DF326" i="48"/>
  <c r="CG327" i="48"/>
  <c r="CZ329" i="48"/>
  <c r="EI329" i="48" s="1"/>
  <c r="BY331" i="48"/>
  <c r="CW332" i="48"/>
  <c r="BZ335" i="48"/>
  <c r="CW336" i="48"/>
  <c r="BY336" i="48"/>
  <c r="BZ337" i="48"/>
  <c r="CA341" i="48"/>
  <c r="CO344" i="48"/>
  <c r="CC346" i="48"/>
  <c r="BV348" i="48"/>
  <c r="CG348" i="48"/>
  <c r="BW348" i="48"/>
  <c r="DB348" i="48"/>
  <c r="CZ348" i="48"/>
  <c r="EH348" i="48" s="1"/>
  <c r="CK359" i="48"/>
  <c r="CS359" i="48" s="1"/>
  <c r="BY364" i="48"/>
  <c r="CG364" i="48"/>
  <c r="CA367" i="48"/>
  <c r="BU367" i="48"/>
  <c r="CO369" i="48"/>
  <c r="CH369" i="48"/>
  <c r="CB370" i="48"/>
  <c r="CM370" i="48"/>
  <c r="CF371" i="48"/>
  <c r="BW371" i="48"/>
  <c r="CL375" i="48"/>
  <c r="CO391" i="48"/>
  <c r="CH391" i="48"/>
  <c r="CC398" i="48"/>
  <c r="CV305" i="48"/>
  <c r="CO310" i="48"/>
  <c r="CC312" i="48"/>
  <c r="CT312" i="48"/>
  <c r="CE317" i="48"/>
  <c r="CT324" i="48"/>
  <c r="CM324" i="48"/>
  <c r="BW329" i="48"/>
  <c r="BX332" i="48"/>
  <c r="CB335" i="48"/>
  <c r="BZ336" i="48"/>
  <c r="BV337" i="48"/>
  <c r="CC337" i="48"/>
  <c r="BU338" i="48"/>
  <c r="CK341" i="48"/>
  <c r="CS341" i="48" s="1"/>
  <c r="BY346" i="48"/>
  <c r="CF356" i="48"/>
  <c r="CO357" i="48"/>
  <c r="CL361" i="48"/>
  <c r="CL362" i="48"/>
  <c r="CM367" i="48"/>
  <c r="BU370" i="48"/>
  <c r="CT378" i="48"/>
  <c r="CZ381" i="48"/>
  <c r="EI381" i="48" s="1"/>
  <c r="CU386" i="48"/>
  <c r="BZ394" i="48"/>
  <c r="BY394" i="48"/>
  <c r="BW394" i="48"/>
  <c r="CT397" i="48"/>
  <c r="CA397" i="48"/>
  <c r="CU398" i="48"/>
  <c r="CF403" i="48"/>
  <c r="CT317" i="48"/>
  <c r="CO325" i="48"/>
  <c r="CV329" i="48"/>
  <c r="CM329" i="48"/>
  <c r="BY332" i="48"/>
  <c r="CK335" i="48"/>
  <c r="CS335" i="48" s="1"/>
  <c r="CH335" i="48"/>
  <c r="CC336" i="48"/>
  <c r="CL337" i="48"/>
  <c r="CA338" i="48"/>
  <c r="CD343" i="48"/>
  <c r="BZ343" i="48"/>
  <c r="CV345" i="48"/>
  <c r="CH352" i="48"/>
  <c r="CF352" i="48"/>
  <c r="BX352" i="48"/>
  <c r="EI352" i="48"/>
  <c r="BU353" i="48"/>
  <c r="BY354" i="48"/>
  <c r="CD358" i="48"/>
  <c r="CV358" i="48"/>
  <c r="BU358" i="48"/>
  <c r="CU362" i="48"/>
  <c r="BZ364" i="48"/>
  <c r="CU368" i="48"/>
  <c r="CA368" i="48"/>
  <c r="DB368" i="48"/>
  <c r="CZ368" i="48"/>
  <c r="EH368" i="48" s="1"/>
  <c r="CT369" i="48"/>
  <c r="CT383" i="48"/>
  <c r="CM383" i="48"/>
  <c r="CL385" i="48"/>
  <c r="CM391" i="48"/>
  <c r="CV402" i="48"/>
  <c r="CV319" i="48"/>
  <c r="CM319" i="48"/>
  <c r="DF332" i="48"/>
  <c r="CG336" i="48"/>
  <c r="CB338" i="48"/>
  <c r="CV339" i="48"/>
  <c r="CT343" i="48"/>
  <c r="CW345" i="48"/>
  <c r="DB354" i="48"/>
  <c r="CT357" i="48"/>
  <c r="CE358" i="48"/>
  <c r="CE364" i="48"/>
  <c r="CC364" i="48"/>
  <c r="CT365" i="48"/>
  <c r="CM365" i="48"/>
  <c r="CM369" i="48"/>
  <c r="CN369" i="48" s="1"/>
  <c r="CC372" i="48"/>
  <c r="CJ373" i="48"/>
  <c r="CP373" i="48" s="1"/>
  <c r="CM377" i="48"/>
  <c r="DF378" i="48"/>
  <c r="BV378" i="48"/>
  <c r="CW378" i="48"/>
  <c r="CU278" i="48"/>
  <c r="CZ282" i="48"/>
  <c r="EH282" i="48" s="1"/>
  <c r="CE283" i="48"/>
  <c r="BX287" i="48"/>
  <c r="CO287" i="48"/>
  <c r="BZ293" i="48"/>
  <c r="CO293" i="48"/>
  <c r="CJ295" i="48"/>
  <c r="CP295" i="48" s="1"/>
  <c r="CV296" i="48"/>
  <c r="CT298" i="48"/>
  <c r="CO301" i="48"/>
  <c r="CK304" i="48"/>
  <c r="CS304" i="48" s="1"/>
  <c r="CO308" i="48"/>
  <c r="BX311" i="48"/>
  <c r="CK312" i="48"/>
  <c r="CS312" i="48" s="1"/>
  <c r="CT315" i="48"/>
  <c r="CM315" i="48"/>
  <c r="CG316" i="48"/>
  <c r="DB317" i="48"/>
  <c r="BW322" i="48"/>
  <c r="CO324" i="48"/>
  <c r="DL324" i="48"/>
  <c r="CT327" i="48"/>
  <c r="CK329" i="48"/>
  <c r="CS329" i="48" s="1"/>
  <c r="CO330" i="48"/>
  <c r="DL332" i="48"/>
  <c r="EI333" i="48"/>
  <c r="EJ333" i="48" s="1"/>
  <c r="CW335" i="48"/>
  <c r="CU336" i="48"/>
  <c r="CC338" i="48"/>
  <c r="CW339" i="48"/>
  <c r="CK345" i="48"/>
  <c r="CS345" i="48" s="1"/>
  <c r="BW346" i="48"/>
  <c r="CJ348" i="48"/>
  <c r="CP348" i="48" s="1"/>
  <c r="DF359" i="48"/>
  <c r="CO363" i="48"/>
  <c r="CT364" i="48"/>
  <c r="CB368" i="48"/>
  <c r="BX370" i="48"/>
  <c r="BY372" i="48"/>
  <c r="CC373" i="48"/>
  <c r="CT376" i="48"/>
  <c r="CM376" i="48"/>
  <c r="CN376" i="48" s="1"/>
  <c r="CK377" i="48"/>
  <c r="CS377" i="48" s="1"/>
  <c r="CE380" i="48"/>
  <c r="CU382" i="48"/>
  <c r="CH382" i="48"/>
  <c r="CB382" i="48"/>
  <c r="BZ382" i="48"/>
  <c r="BX382" i="48"/>
  <c r="BW382" i="48"/>
  <c r="CB388" i="48"/>
  <c r="CV410" i="48"/>
  <c r="CB414" i="48"/>
  <c r="CM420" i="48"/>
  <c r="CN420" i="48" s="1"/>
  <c r="CW427" i="48"/>
  <c r="CD440" i="48"/>
  <c r="BU440" i="48"/>
  <c r="CL413" i="48"/>
  <c r="DF413" i="48"/>
  <c r="BU429" i="48"/>
  <c r="CB429" i="48"/>
  <c r="CM463" i="48"/>
  <c r="CH404" i="48"/>
  <c r="CO404" i="48"/>
  <c r="CV408" i="48"/>
  <c r="CE414" i="48"/>
  <c r="CM419" i="48"/>
  <c r="CN419" i="48" s="1"/>
  <c r="BX430" i="48"/>
  <c r="CJ433" i="48"/>
  <c r="CP433" i="48" s="1"/>
  <c r="DL433" i="48"/>
  <c r="BW445" i="48"/>
  <c r="CH495" i="48"/>
  <c r="CO495" i="48"/>
  <c r="BV343" i="48"/>
  <c r="CB346" i="48"/>
  <c r="CH349" i="48"/>
  <c r="EI350" i="48"/>
  <c r="CW352" i="48"/>
  <c r="CC353" i="48"/>
  <c r="CT353" i="48"/>
  <c r="CE363" i="48"/>
  <c r="CE365" i="48"/>
  <c r="CV369" i="48"/>
  <c r="CT370" i="48"/>
  <c r="CV378" i="48"/>
  <c r="CM382" i="48"/>
  <c r="CO384" i="48"/>
  <c r="CF385" i="48"/>
  <c r="CT388" i="48"/>
  <c r="CM388" i="48"/>
  <c r="CO389" i="48"/>
  <c r="CM392" i="48"/>
  <c r="CC393" i="48"/>
  <c r="CC395" i="48"/>
  <c r="CT396" i="48"/>
  <c r="CV401" i="48"/>
  <c r="CE404" i="48"/>
  <c r="BX404" i="48"/>
  <c r="CH414" i="48"/>
  <c r="CW415" i="48"/>
  <c r="CK416" i="48"/>
  <c r="CS416" i="48" s="1"/>
  <c r="DL425" i="48"/>
  <c r="CJ425" i="48"/>
  <c r="CP425" i="48" s="1"/>
  <c r="DF430" i="48"/>
  <c r="CL430" i="48"/>
  <c r="BY430" i="48"/>
  <c r="CJ432" i="48"/>
  <c r="CP432" i="48" s="1"/>
  <c r="CD432" i="48"/>
  <c r="DB432" i="48"/>
  <c r="CZ432" i="48"/>
  <c r="EH432" i="48" s="1"/>
  <c r="CT438" i="48"/>
  <c r="CV438" i="48"/>
  <c r="CK450" i="48"/>
  <c r="CS450" i="48" s="1"/>
  <c r="BW393" i="48"/>
  <c r="BV395" i="48"/>
  <c r="CV397" i="48"/>
  <c r="CB401" i="48"/>
  <c r="DB413" i="48"/>
  <c r="CT416" i="48"/>
  <c r="CU418" i="48"/>
  <c r="CC430" i="48"/>
  <c r="CH433" i="48"/>
  <c r="CM438" i="48"/>
  <c r="CN438" i="48" s="1"/>
  <c r="CL377" i="48"/>
  <c r="CM381" i="48"/>
  <c r="BX393" i="48"/>
  <c r="BX395" i="48"/>
  <c r="CM397" i="48"/>
  <c r="BU399" i="48"/>
  <c r="CM410" i="48"/>
  <c r="CN410" i="48" s="1"/>
  <c r="CD411" i="48"/>
  <c r="CV411" i="48"/>
  <c r="CK415" i="48"/>
  <c r="CS415" i="48" s="1"/>
  <c r="CK421" i="48"/>
  <c r="CS421" i="48" s="1"/>
  <c r="CW439" i="48"/>
  <c r="CM453" i="48"/>
  <c r="BW462" i="48"/>
  <c r="CU462" i="48"/>
  <c r="CZ462" i="48"/>
  <c r="EH462" i="48" s="1"/>
  <c r="DB462" i="48"/>
  <c r="CB393" i="48"/>
  <c r="CV394" i="48"/>
  <c r="CA395" i="48"/>
  <c r="BV419" i="48"/>
  <c r="DF419" i="48"/>
  <c r="CH423" i="48"/>
  <c r="CJ423" i="48"/>
  <c r="CP423" i="48" s="1"/>
  <c r="CD423" i="48"/>
  <c r="BZ423" i="48"/>
  <c r="CK442" i="48"/>
  <c r="CS442" i="48" s="1"/>
  <c r="CD337" i="48"/>
  <c r="CV337" i="48"/>
  <c r="CH341" i="48"/>
  <c r="CW344" i="48"/>
  <c r="CD346" i="48"/>
  <c r="CO349" i="48"/>
  <c r="BY356" i="48"/>
  <c r="CG356" i="48"/>
  <c r="BV358" i="48"/>
  <c r="BW370" i="48"/>
  <c r="BY373" i="48"/>
  <c r="CG373" i="48"/>
  <c r="BX376" i="48"/>
  <c r="CT379" i="48"/>
  <c r="CV380" i="48"/>
  <c r="CM380" i="48"/>
  <c r="CN380" i="48" s="1"/>
  <c r="CW382" i="48"/>
  <c r="BU384" i="48"/>
  <c r="CM385" i="48"/>
  <c r="CC388" i="48"/>
  <c r="CD393" i="48"/>
  <c r="CD395" i="48"/>
  <c r="CT401" i="48"/>
  <c r="CK402" i="48"/>
  <c r="CS402" i="48" s="1"/>
  <c r="CM402" i="48"/>
  <c r="CM403" i="48"/>
  <c r="CJ409" i="48"/>
  <c r="CP409" i="48" s="1"/>
  <c r="CZ412" i="48"/>
  <c r="EI412" i="48" s="1"/>
  <c r="CG417" i="48"/>
  <c r="CF417" i="48"/>
  <c r="DB417" i="48"/>
  <c r="CZ417" i="48"/>
  <c r="EI417" i="48" s="1"/>
  <c r="CH419" i="48"/>
  <c r="BW429" i="48"/>
  <c r="CU430" i="48"/>
  <c r="CH434" i="48"/>
  <c r="CW442" i="48"/>
  <c r="CK463" i="48"/>
  <c r="CS463" i="48" s="1"/>
  <c r="CT350" i="48"/>
  <c r="CM359" i="48"/>
  <c r="CN359" i="48" s="1"/>
  <c r="CT360" i="48"/>
  <c r="BW364" i="48"/>
  <c r="CW364" i="48"/>
  <c r="CT386" i="48"/>
  <c r="CD388" i="48"/>
  <c r="CV391" i="48"/>
  <c r="CF393" i="48"/>
  <c r="CF395" i="48"/>
  <c r="CF397" i="48"/>
  <c r="CT400" i="48"/>
  <c r="CW412" i="48"/>
  <c r="BU414" i="48"/>
  <c r="CF414" i="48"/>
  <c r="CM417" i="48"/>
  <c r="CL429" i="48"/>
  <c r="DF429" i="48"/>
  <c r="CW429" i="48"/>
  <c r="BZ429" i="48"/>
  <c r="BV434" i="48"/>
  <c r="CC434" i="48"/>
  <c r="BZ434" i="48"/>
  <c r="BU434" i="48"/>
  <c r="DB434" i="48"/>
  <c r="CZ434" i="48"/>
  <c r="EI434" i="48" s="1"/>
  <c r="CF445" i="48"/>
  <c r="CK338" i="48"/>
  <c r="CS338" i="48" s="1"/>
  <c r="CK340" i="48"/>
  <c r="CS340" i="48" s="1"/>
  <c r="CF346" i="48"/>
  <c r="CK347" i="48"/>
  <c r="CS347" i="48" s="1"/>
  <c r="CD349" i="48"/>
  <c r="CV349" i="48"/>
  <c r="BU349" i="48"/>
  <c r="CV350" i="48"/>
  <c r="CG352" i="48"/>
  <c r="CT354" i="48"/>
  <c r="CF360" i="48"/>
  <c r="CD361" i="48"/>
  <c r="BU361" i="48"/>
  <c r="BY363" i="48"/>
  <c r="CV365" i="48"/>
  <c r="BU365" i="48"/>
  <c r="BZ368" i="48"/>
  <c r="CO368" i="48"/>
  <c r="BU383" i="48"/>
  <c r="CW388" i="48"/>
  <c r="CC389" i="48"/>
  <c r="CT389" i="48"/>
  <c r="CW392" i="48"/>
  <c r="CV395" i="48"/>
  <c r="CH395" i="48"/>
  <c r="BY400" i="48"/>
  <c r="CE401" i="48"/>
  <c r="CW401" i="48"/>
  <c r="CL403" i="48"/>
  <c r="DF403" i="48"/>
  <c r="CW403" i="48"/>
  <c r="CM404" i="48"/>
  <c r="DF420" i="48"/>
  <c r="CO432" i="48"/>
  <c r="CT434" i="48"/>
  <c r="CL445" i="48"/>
  <c r="DF445" i="48"/>
  <c r="CH445" i="48"/>
  <c r="CO447" i="48"/>
  <c r="DL452" i="48"/>
  <c r="CJ452" i="48"/>
  <c r="CP452" i="48" s="1"/>
  <c r="CM455" i="48"/>
  <c r="CN455" i="48" s="1"/>
  <c r="CL459" i="48"/>
  <c r="DF459" i="48"/>
  <c r="CK503" i="48"/>
  <c r="CS503" i="48" s="1"/>
  <c r="CF503" i="48"/>
  <c r="CO416" i="48"/>
  <c r="CE440" i="48"/>
  <c r="CB440" i="48"/>
  <c r="CA440" i="48"/>
  <c r="BZ440" i="48"/>
  <c r="BY440" i="48"/>
  <c r="DB440" i="48"/>
  <c r="CZ440" i="48"/>
  <c r="EI440" i="48" s="1"/>
  <c r="BZ348" i="48"/>
  <c r="CO348" i="48"/>
  <c r="CK349" i="48"/>
  <c r="CS349" i="48" s="1"/>
  <c r="BZ349" i="48"/>
  <c r="CO352" i="48"/>
  <c r="BY353" i="48"/>
  <c r="CK360" i="48"/>
  <c r="CS360" i="48" s="1"/>
  <c r="CW360" i="48"/>
  <c r="CM362" i="48"/>
  <c r="CD367" i="48"/>
  <c r="CV367" i="48"/>
  <c r="CT368" i="48"/>
  <c r="BX386" i="48"/>
  <c r="CV387" i="48"/>
  <c r="CB387" i="48"/>
  <c r="CW389" i="48"/>
  <c r="BY389" i="48"/>
  <c r="CU391" i="48"/>
  <c r="BY393" i="48"/>
  <c r="CG393" i="48"/>
  <c r="CZ393" i="48"/>
  <c r="EH393" i="48" s="1"/>
  <c r="CG395" i="48"/>
  <c r="DF402" i="48"/>
  <c r="CL402" i="48"/>
  <c r="CF404" i="48"/>
  <c r="CK404" i="48"/>
  <c r="CS404" i="48" s="1"/>
  <c r="CA404" i="48"/>
  <c r="BX407" i="48"/>
  <c r="CW407" i="48"/>
  <c r="CL408" i="48"/>
  <c r="CF409" i="48"/>
  <c r="CO410" i="48"/>
  <c r="CK414" i="48"/>
  <c r="CS414" i="48" s="1"/>
  <c r="CZ416" i="48"/>
  <c r="EI416" i="48" s="1"/>
  <c r="DB416" i="48"/>
  <c r="CW432" i="48"/>
  <c r="CT462" i="48"/>
  <c r="CG407" i="48"/>
  <c r="CE422" i="48"/>
  <c r="CC422" i="48"/>
  <c r="BU422" i="48"/>
  <c r="CU429" i="48"/>
  <c r="BU430" i="48"/>
  <c r="CG430" i="48"/>
  <c r="CE430" i="48"/>
  <c r="CB430" i="48"/>
  <c r="BZ430" i="48"/>
  <c r="CE338" i="48"/>
  <c r="CW338" i="48"/>
  <c r="CF341" i="48"/>
  <c r="CO342" i="48"/>
  <c r="CM348" i="48"/>
  <c r="CN348" i="48" s="1"/>
  <c r="CC349" i="48"/>
  <c r="CT352" i="48"/>
  <c r="BZ353" i="48"/>
  <c r="BU356" i="48"/>
  <c r="CV359" i="48"/>
  <c r="CT363" i="48"/>
  <c r="CD365" i="48"/>
  <c r="BU368" i="48"/>
  <c r="CK371" i="48"/>
  <c r="CS371" i="48" s="1"/>
  <c r="CK372" i="48"/>
  <c r="CS372" i="48" s="1"/>
  <c r="CM373" i="48"/>
  <c r="CO374" i="48"/>
  <c r="BV379" i="48"/>
  <c r="CW379" i="48"/>
  <c r="CM379" i="48"/>
  <c r="BY382" i="48"/>
  <c r="CG382" i="48"/>
  <c r="CW384" i="48"/>
  <c r="CU387" i="48"/>
  <c r="CK390" i="48"/>
  <c r="CS390" i="48" s="1"/>
  <c r="CO395" i="48"/>
  <c r="CZ395" i="48"/>
  <c r="EH395" i="48" s="1"/>
  <c r="CO397" i="48"/>
  <c r="CC404" i="48"/>
  <c r="CK406" i="48"/>
  <c r="CS406" i="48" s="1"/>
  <c r="DF407" i="48"/>
  <c r="DF411" i="48"/>
  <c r="BX417" i="48"/>
  <c r="EH419" i="48"/>
  <c r="EJ419" i="48" s="1"/>
  <c r="CE421" i="48"/>
  <c r="CJ421" i="48"/>
  <c r="CP421" i="48" s="1"/>
  <c r="CG421" i="48"/>
  <c r="BZ421" i="48"/>
  <c r="DB421" i="48"/>
  <c r="CZ421" i="48"/>
  <c r="EI421" i="48" s="1"/>
  <c r="BY423" i="48"/>
  <c r="BX436" i="48"/>
  <c r="BW436" i="48"/>
  <c r="CG439" i="48"/>
  <c r="CE439" i="48"/>
  <c r="CD439" i="48"/>
  <c r="CC439" i="48"/>
  <c r="BW439" i="48"/>
  <c r="BU439" i="48"/>
  <c r="DB439" i="48"/>
  <c r="CZ439" i="48"/>
  <c r="BU443" i="48"/>
  <c r="CK443" i="48"/>
  <c r="CS443" i="48" s="1"/>
  <c r="CO444" i="48"/>
  <c r="DL444" i="48"/>
  <c r="CO460" i="48"/>
  <c r="CH464" i="48"/>
  <c r="CU393" i="48"/>
  <c r="BU393" i="48"/>
  <c r="CB395" i="48"/>
  <c r="CB397" i="48"/>
  <c r="CT408" i="48"/>
  <c r="CO409" i="48"/>
  <c r="BW414" i="48"/>
  <c r="BZ420" i="48"/>
  <c r="CA427" i="48"/>
  <c r="CU433" i="48"/>
  <c r="CB433" i="48"/>
  <c r="BX433" i="48"/>
  <c r="BW433" i="48"/>
  <c r="CZ433" i="48"/>
  <c r="EI433" i="48" s="1"/>
  <c r="DB433" i="48"/>
  <c r="CG464" i="48"/>
  <c r="BY464" i="48"/>
  <c r="CC492" i="48"/>
  <c r="CB492" i="48"/>
  <c r="BZ492" i="48"/>
  <c r="BU492" i="48"/>
  <c r="CE500" i="48"/>
  <c r="BZ500" i="48"/>
  <c r="CC502" i="48"/>
  <c r="BW430" i="48"/>
  <c r="BU431" i="48"/>
  <c r="CV432" i="48"/>
  <c r="CM432" i="48"/>
  <c r="CN432" i="48" s="1"/>
  <c r="CM447" i="48"/>
  <c r="BU447" i="48"/>
  <c r="CW448" i="48"/>
  <c r="BW448" i="48"/>
  <c r="BZ453" i="48"/>
  <c r="CF454" i="48"/>
  <c r="DF456" i="48"/>
  <c r="CH459" i="48"/>
  <c r="CL460" i="48"/>
  <c r="CD471" i="48"/>
  <c r="CB485" i="48"/>
  <c r="BV493" i="48"/>
  <c r="CO494" i="48"/>
  <c r="CF508" i="48"/>
  <c r="CE508" i="48"/>
  <c r="CB508" i="48"/>
  <c r="BU508" i="48"/>
  <c r="CU508" i="48"/>
  <c r="CZ508" i="48"/>
  <c r="EH508" i="48" s="1"/>
  <c r="DB508" i="48"/>
  <c r="CT420" i="48"/>
  <c r="CW431" i="48"/>
  <c r="BY431" i="48"/>
  <c r="BU433" i="48"/>
  <c r="CM434" i="48"/>
  <c r="CN434" i="48" s="1"/>
  <c r="CM436" i="48"/>
  <c r="CB437" i="48"/>
  <c r="CM439" i="48"/>
  <c r="DF441" i="48"/>
  <c r="CL444" i="48"/>
  <c r="BY446" i="48"/>
  <c r="BX447" i="48"/>
  <c r="BZ448" i="48"/>
  <c r="CF453" i="48"/>
  <c r="CB453" i="48"/>
  <c r="CW474" i="48"/>
  <c r="CF479" i="48"/>
  <c r="CU479" i="48"/>
  <c r="CC479" i="48"/>
  <c r="BY479" i="48"/>
  <c r="CC485" i="48"/>
  <c r="CW486" i="48"/>
  <c r="CW450" i="48"/>
  <c r="CO452" i="48"/>
  <c r="CV470" i="48"/>
  <c r="CF478" i="48"/>
  <c r="CJ478" i="48"/>
  <c r="CP478" i="48" s="1"/>
  <c r="CM483" i="48"/>
  <c r="CM493" i="48"/>
  <c r="CZ502" i="48"/>
  <c r="EI502" i="48" s="1"/>
  <c r="CU504" i="48"/>
  <c r="CJ504" i="48"/>
  <c r="CP504" i="48" s="1"/>
  <c r="CF504" i="48"/>
  <c r="CB504" i="48"/>
  <c r="BW504" i="48"/>
  <c r="DB504" i="48"/>
  <c r="CZ504" i="48"/>
  <c r="EI504" i="48" s="1"/>
  <c r="CW414" i="48"/>
  <c r="CJ415" i="48"/>
  <c r="CP415" i="48" s="1"/>
  <c r="CV423" i="48"/>
  <c r="CO424" i="48"/>
  <c r="CO425" i="48"/>
  <c r="CW426" i="48"/>
  <c r="DF426" i="48"/>
  <c r="CW428" i="48"/>
  <c r="CA431" i="48"/>
  <c r="CT435" i="48"/>
  <c r="CH437" i="48"/>
  <c r="CU440" i="48"/>
  <c r="CW445" i="48"/>
  <c r="CT447" i="48"/>
  <c r="CG448" i="48"/>
  <c r="CU454" i="48"/>
  <c r="CT456" i="48"/>
  <c r="CV458" i="48"/>
  <c r="CD460" i="48"/>
  <c r="CC460" i="48"/>
  <c r="BU460" i="48"/>
  <c r="CW472" i="48"/>
  <c r="CK475" i="48"/>
  <c r="CS475" i="48" s="1"/>
  <c r="CT476" i="48"/>
  <c r="CT478" i="48"/>
  <c r="CV481" i="48"/>
  <c r="CO481" i="48"/>
  <c r="CT485" i="48"/>
  <c r="BV487" i="48"/>
  <c r="CB487" i="48"/>
  <c r="BZ487" i="48"/>
  <c r="BU487" i="48"/>
  <c r="CM494" i="48"/>
  <c r="DL495" i="48"/>
  <c r="CJ495" i="48"/>
  <c r="CP495" i="48" s="1"/>
  <c r="CE499" i="48"/>
  <c r="CF499" i="48"/>
  <c r="CA499" i="48"/>
  <c r="BY499" i="48"/>
  <c r="BX499" i="48"/>
  <c r="BU499" i="48"/>
  <c r="DB499" i="48"/>
  <c r="CZ499" i="48"/>
  <c r="EI499" i="48" s="1"/>
  <c r="CU506" i="48"/>
  <c r="CK428" i="48"/>
  <c r="CS428" i="48" s="1"/>
  <c r="CB431" i="48"/>
  <c r="CJ437" i="48"/>
  <c r="CP437" i="48" s="1"/>
  <c r="CO442" i="48"/>
  <c r="CU446" i="48"/>
  <c r="CZ446" i="48"/>
  <c r="EI446" i="48" s="1"/>
  <c r="CB456" i="48"/>
  <c r="CM460" i="48"/>
  <c r="CK465" i="48"/>
  <c r="CS465" i="48" s="1"/>
  <c r="CF465" i="48"/>
  <c r="CD467" i="48"/>
  <c r="CM478" i="48"/>
  <c r="CW484" i="48"/>
  <c r="CO484" i="48"/>
  <c r="CG502" i="48"/>
  <c r="CO427" i="48"/>
  <c r="CU431" i="48"/>
  <c r="CC431" i="48"/>
  <c r="CD434" i="48"/>
  <c r="CV434" i="48"/>
  <c r="CK435" i="48"/>
  <c r="CS435" i="48" s="1"/>
  <c r="CV436" i="48"/>
  <c r="BX437" i="48"/>
  <c r="CV439" i="48"/>
  <c r="CZ443" i="48"/>
  <c r="EH443" i="48" s="1"/>
  <c r="CB460" i="48"/>
  <c r="CJ463" i="48"/>
  <c r="CP463" i="48" s="1"/>
  <c r="CA464" i="48"/>
  <c r="CJ466" i="48"/>
  <c r="CP466" i="48" s="1"/>
  <c r="CW468" i="48"/>
  <c r="CL472" i="48"/>
  <c r="CZ476" i="48"/>
  <c r="EI476" i="48" s="1"/>
  <c r="CO482" i="48"/>
  <c r="CK484" i="48"/>
  <c r="CS484" i="48" s="1"/>
  <c r="CJ490" i="48"/>
  <c r="CP490" i="48" s="1"/>
  <c r="CA490" i="48"/>
  <c r="BZ490" i="48"/>
  <c r="BX490" i="48"/>
  <c r="BW492" i="48"/>
  <c r="CH500" i="48"/>
  <c r="CF514" i="48"/>
  <c r="CC514" i="48"/>
  <c r="CB514" i="48"/>
  <c r="CA514" i="48"/>
  <c r="BV514" i="48"/>
  <c r="CM525" i="48"/>
  <c r="BZ393" i="48"/>
  <c r="CH393" i="48"/>
  <c r="CT399" i="48"/>
  <c r="CM399" i="48"/>
  <c r="CN399" i="48" s="1"/>
  <c r="CG401" i="48"/>
  <c r="CU405" i="48"/>
  <c r="CO408" i="48"/>
  <c r="CK410" i="48"/>
  <c r="CS410" i="48" s="1"/>
  <c r="CK412" i="48"/>
  <c r="CS412" i="48" s="1"/>
  <c r="CL418" i="48"/>
  <c r="CV420" i="48"/>
  <c r="CM424" i="48"/>
  <c r="CN424" i="48" s="1"/>
  <c r="BX431" i="48"/>
  <c r="CD431" i="48"/>
  <c r="CK433" i="48"/>
  <c r="CS433" i="48" s="1"/>
  <c r="CO435" i="48"/>
  <c r="BY437" i="48"/>
  <c r="CT442" i="48"/>
  <c r="BX451" i="48"/>
  <c r="BY453" i="48"/>
  <c r="DB453" i="48"/>
  <c r="CM458" i="48"/>
  <c r="CD459" i="48"/>
  <c r="BU459" i="48"/>
  <c r="CE464" i="48"/>
  <c r="CW464" i="48"/>
  <c r="CB464" i="48"/>
  <c r="BW471" i="48"/>
  <c r="CJ482" i="48"/>
  <c r="CP482" i="48" s="1"/>
  <c r="CT491" i="48"/>
  <c r="CE492" i="48"/>
  <c r="CA492" i="48"/>
  <c r="DF495" i="48"/>
  <c r="CL495" i="48"/>
  <c r="CK496" i="48"/>
  <c r="CS496" i="48" s="1"/>
  <c r="CH508" i="48"/>
  <c r="BW467" i="48"/>
  <c r="CU470" i="48"/>
  <c r="CJ470" i="48"/>
  <c r="CP470" i="48" s="1"/>
  <c r="CL471" i="48"/>
  <c r="DF471" i="48"/>
  <c r="CW475" i="48"/>
  <c r="CJ486" i="48"/>
  <c r="CP486" i="48" s="1"/>
  <c r="BX486" i="48"/>
  <c r="BY502" i="48"/>
  <c r="BV502" i="48"/>
  <c r="CU502" i="48"/>
  <c r="CF502" i="48"/>
  <c r="CE502" i="48"/>
  <c r="CM482" i="48"/>
  <c r="BY485" i="48"/>
  <c r="BU485" i="48"/>
  <c r="CF498" i="48"/>
  <c r="BZ498" i="48"/>
  <c r="BX498" i="48"/>
  <c r="BU498" i="48"/>
  <c r="CE506" i="48"/>
  <c r="CF506" i="48"/>
  <c r="CB506" i="48"/>
  <c r="BZ506" i="48"/>
  <c r="BX506" i="48"/>
  <c r="BU506" i="48"/>
  <c r="DB506" i="48"/>
  <c r="CZ506" i="48"/>
  <c r="EI506" i="48" s="1"/>
  <c r="CK529" i="48"/>
  <c r="CS529" i="48" s="1"/>
  <c r="CF529" i="48"/>
  <c r="CO431" i="48"/>
  <c r="CL435" i="48"/>
  <c r="CW438" i="48"/>
  <c r="CF448" i="48"/>
  <c r="EI448" i="48"/>
  <c r="CF451" i="48"/>
  <c r="CV452" i="48"/>
  <c r="CJ453" i="48"/>
  <c r="CP453" i="48" s="1"/>
  <c r="CC453" i="48"/>
  <c r="EI453" i="48"/>
  <c r="CC456" i="48"/>
  <c r="BV458" i="48"/>
  <c r="CE458" i="48"/>
  <c r="BY458" i="48"/>
  <c r="BW459" i="48"/>
  <c r="CW459" i="48"/>
  <c r="CF459" i="48"/>
  <c r="BX460" i="48"/>
  <c r="CK461" i="48"/>
  <c r="CS461" i="48" s="1"/>
  <c r="CM461" i="48"/>
  <c r="CN461" i="48" s="1"/>
  <c r="CO476" i="48"/>
  <c r="CA478" i="48"/>
  <c r="CK479" i="48"/>
  <c r="CS479" i="48" s="1"/>
  <c r="CD479" i="48"/>
  <c r="CL483" i="48"/>
  <c r="BX487" i="48"/>
  <c r="CA504" i="48"/>
  <c r="CT510" i="48"/>
  <c r="DL519" i="48"/>
  <c r="CO519" i="48"/>
  <c r="CK423" i="48"/>
  <c r="CS423" i="48" s="1"/>
  <c r="CV424" i="48"/>
  <c r="BU424" i="48"/>
  <c r="CT426" i="48"/>
  <c r="CZ431" i="48"/>
  <c r="EI431" i="48" s="1"/>
  <c r="CU439" i="48"/>
  <c r="CM441" i="48"/>
  <c r="CN441" i="48" s="1"/>
  <c r="CV446" i="48"/>
  <c r="CG447" i="48"/>
  <c r="CO450" i="48"/>
  <c r="CH451" i="48"/>
  <c r="DF452" i="48"/>
  <c r="CL452" i="48"/>
  <c r="CE456" i="48"/>
  <c r="CB458" i="48"/>
  <c r="BX467" i="48"/>
  <c r="CE469" i="48"/>
  <c r="CC469" i="48"/>
  <c r="CB476" i="48"/>
  <c r="CA476" i="48"/>
  <c r="BX476" i="48"/>
  <c r="BU476" i="48"/>
  <c r="CC478" i="48"/>
  <c r="CC487" i="48"/>
  <c r="CV488" i="48"/>
  <c r="BU488" i="48"/>
  <c r="CU492" i="48"/>
  <c r="CH493" i="48"/>
  <c r="DF535" i="48"/>
  <c r="CL535" i="48"/>
  <c r="CO402" i="48"/>
  <c r="CW417" i="48"/>
  <c r="CV422" i="48"/>
  <c r="CW423" i="48"/>
  <c r="CE424" i="48"/>
  <c r="BW424" i="48"/>
  <c r="CE425" i="48"/>
  <c r="CW425" i="48"/>
  <c r="BX425" i="48"/>
  <c r="CC427" i="48"/>
  <c r="CO430" i="48"/>
  <c r="BX434" i="48"/>
  <c r="DF438" i="48"/>
  <c r="BX442" i="48"/>
  <c r="CD443" i="48"/>
  <c r="BY443" i="48"/>
  <c r="CD444" i="48"/>
  <c r="CM445" i="48"/>
  <c r="BV446" i="48"/>
  <c r="BW446" i="48"/>
  <c r="CB448" i="48"/>
  <c r="CA450" i="48"/>
  <c r="DB450" i="48"/>
  <c r="CM454" i="48"/>
  <c r="CN454" i="48" s="1"/>
  <c r="CO455" i="48"/>
  <c r="DL455" i="48"/>
  <c r="CG456" i="48"/>
  <c r="BY457" i="48"/>
  <c r="CD458" i="48"/>
  <c r="BZ460" i="48"/>
  <c r="BX464" i="48"/>
  <c r="CO465" i="48"/>
  <c r="BZ466" i="48"/>
  <c r="CV471" i="48"/>
  <c r="BZ472" i="48"/>
  <c r="CO473" i="48"/>
  <c r="CO474" i="48"/>
  <c r="CG478" i="48"/>
  <c r="CK485" i="48"/>
  <c r="CS485" i="48" s="1"/>
  <c r="CD487" i="48"/>
  <c r="CL488" i="48"/>
  <c r="DF488" i="48"/>
  <c r="BX488" i="48"/>
  <c r="CW489" i="48"/>
  <c r="CV490" i="48"/>
  <c r="BV490" i="48"/>
  <c r="CJ501" i="48"/>
  <c r="CP501" i="48" s="1"/>
  <c r="CE501" i="48"/>
  <c r="CA501" i="48"/>
  <c r="BZ501" i="48"/>
  <c r="BW501" i="48"/>
  <c r="DB501" i="48"/>
  <c r="CZ501" i="48"/>
  <c r="EI501" i="48" s="1"/>
  <c r="CO505" i="48"/>
  <c r="BY514" i="48"/>
  <c r="CK401" i="48"/>
  <c r="CS401" i="48" s="1"/>
  <c r="CH402" i="48"/>
  <c r="CD405" i="48"/>
  <c r="BV405" i="48"/>
  <c r="CA409" i="48"/>
  <c r="CM409" i="48"/>
  <c r="CB411" i="48"/>
  <c r="CU415" i="48"/>
  <c r="DF415" i="48"/>
  <c r="CK424" i="48"/>
  <c r="CS424" i="48" s="1"/>
  <c r="BY424" i="48"/>
  <c r="CA425" i="48"/>
  <c r="BV427" i="48"/>
  <c r="BY434" i="48"/>
  <c r="CG434" i="48"/>
  <c r="CW435" i="48"/>
  <c r="DL435" i="48"/>
  <c r="CO438" i="48"/>
  <c r="CM440" i="48"/>
  <c r="CJ442" i="48"/>
  <c r="CP442" i="48" s="1"/>
  <c r="BV443" i="48"/>
  <c r="BZ443" i="48"/>
  <c r="CT444" i="48"/>
  <c r="CM444" i="48"/>
  <c r="CT445" i="48"/>
  <c r="BX446" i="48"/>
  <c r="DF450" i="48"/>
  <c r="CT452" i="48"/>
  <c r="CK453" i="48"/>
  <c r="CS453" i="48" s="1"/>
  <c r="BZ457" i="48"/>
  <c r="CF460" i="48"/>
  <c r="CV461" i="48"/>
  <c r="CW463" i="48"/>
  <c r="CL463" i="48"/>
  <c r="CU465" i="48"/>
  <c r="CG465" i="48"/>
  <c r="BY465" i="48"/>
  <c r="CD466" i="48"/>
  <c r="CB466" i="48"/>
  <c r="CD472" i="48"/>
  <c r="CU472" i="48"/>
  <c r="CE472" i="48"/>
  <c r="DB472" i="48"/>
  <c r="CZ472" i="48"/>
  <c r="EH472" i="48" s="1"/>
  <c r="DF474" i="48"/>
  <c r="BZ480" i="48"/>
  <c r="CO480" i="48"/>
  <c r="CV482" i="48"/>
  <c r="CD482" i="48"/>
  <c r="CH487" i="48"/>
  <c r="BZ488" i="48"/>
  <c r="CK489" i="48"/>
  <c r="CS489" i="48" s="1"/>
  <c r="BY490" i="48"/>
  <c r="DF492" i="48"/>
  <c r="CL493" i="48"/>
  <c r="CH505" i="48"/>
  <c r="CF505" i="48"/>
  <c r="CE505" i="48"/>
  <c r="CD505" i="48"/>
  <c r="BY505" i="48"/>
  <c r="BX505" i="48"/>
  <c r="CL507" i="48"/>
  <c r="DF507" i="48"/>
  <c r="CT509" i="48"/>
  <c r="CK512" i="48"/>
  <c r="CS512" i="48" s="1"/>
  <c r="CJ513" i="48"/>
  <c r="CP513" i="48" s="1"/>
  <c r="CU513" i="48"/>
  <c r="CB513" i="48"/>
  <c r="DF514" i="48"/>
  <c r="CK389" i="48"/>
  <c r="CS389" i="48" s="1"/>
  <c r="CT390" i="48"/>
  <c r="CM390" i="48"/>
  <c r="CN390" i="48" s="1"/>
  <c r="BW391" i="48"/>
  <c r="CV393" i="48"/>
  <c r="CM394" i="48"/>
  <c r="CM400" i="48"/>
  <c r="CW405" i="48"/>
  <c r="BW405" i="48"/>
  <c r="CK411" i="48"/>
  <c r="CS411" i="48" s="1"/>
  <c r="CD414" i="48"/>
  <c r="CV414" i="48"/>
  <c r="CM415" i="48"/>
  <c r="CA424" i="48"/>
  <c r="CE427" i="48"/>
  <c r="CJ427" i="48"/>
  <c r="CP427" i="48" s="1"/>
  <c r="CV429" i="48"/>
  <c r="CM429" i="48"/>
  <c r="CV430" i="48"/>
  <c r="CK431" i="48"/>
  <c r="CS431" i="48" s="1"/>
  <c r="CO433" i="48"/>
  <c r="CA443" i="48"/>
  <c r="CV445" i="48"/>
  <c r="BZ446" i="48"/>
  <c r="CW452" i="48"/>
  <c r="CU456" i="48"/>
  <c r="CK457" i="48"/>
  <c r="CS457" i="48" s="1"/>
  <c r="CW457" i="48"/>
  <c r="BY459" i="48"/>
  <c r="CG460" i="48"/>
  <c r="CT465" i="48"/>
  <c r="CV478" i="48"/>
  <c r="CZ478" i="48"/>
  <c r="EI478" i="48" s="1"/>
  <c r="CU480" i="48"/>
  <c r="CJ480" i="48"/>
  <c r="CP480" i="48" s="1"/>
  <c r="CF480" i="48"/>
  <c r="CC480" i="48"/>
  <c r="CG482" i="48"/>
  <c r="CE486" i="48"/>
  <c r="CA488" i="48"/>
  <c r="CH490" i="48"/>
  <c r="BZ502" i="48"/>
  <c r="CC530" i="48"/>
  <c r="CH536" i="48"/>
  <c r="CM544" i="48"/>
  <c r="CH530" i="48"/>
  <c r="CM538" i="48"/>
  <c r="CV503" i="48"/>
  <c r="BU503" i="48"/>
  <c r="CM505" i="48"/>
  <c r="CN505" i="48" s="1"/>
  <c r="BY508" i="48"/>
  <c r="CB511" i="48"/>
  <c r="CC515" i="48"/>
  <c r="BV519" i="48"/>
  <c r="CE519" i="48"/>
  <c r="BZ519" i="48"/>
  <c r="CM524" i="48"/>
  <c r="CN524" i="48" s="1"/>
  <c r="BV525" i="48"/>
  <c r="CW525" i="48"/>
  <c r="BX525" i="48"/>
  <c r="CT529" i="48"/>
  <c r="CW531" i="48"/>
  <c r="BY531" i="48"/>
  <c r="CE534" i="48"/>
  <c r="CW534" i="48"/>
  <c r="CD534" i="48"/>
  <c r="BY535" i="48"/>
  <c r="CV541" i="48"/>
  <c r="BZ499" i="48"/>
  <c r="CW503" i="48"/>
  <c r="BY503" i="48"/>
  <c r="CW511" i="48"/>
  <c r="CD511" i="48"/>
  <c r="CW512" i="48"/>
  <c r="CA519" i="48"/>
  <c r="CB525" i="48"/>
  <c r="CZ528" i="48"/>
  <c r="EI528" i="48" s="1"/>
  <c r="CU530" i="48"/>
  <c r="CF534" i="48"/>
  <c r="CM514" i="48"/>
  <c r="CN514" i="48" s="1"/>
  <c r="CM515" i="48"/>
  <c r="CC525" i="48"/>
  <c r="CW527" i="48"/>
  <c r="CT534" i="48"/>
  <c r="CG534" i="48"/>
  <c r="BY546" i="48"/>
  <c r="DF520" i="48"/>
  <c r="CD525" i="48"/>
  <c r="DL528" i="48"/>
  <c r="CZ530" i="48"/>
  <c r="EH530" i="48" s="1"/>
  <c r="CK532" i="48"/>
  <c r="CS532" i="48" s="1"/>
  <c r="CK533" i="48"/>
  <c r="CS533" i="48" s="1"/>
  <c r="BW539" i="48"/>
  <c r="CV546" i="48"/>
  <c r="CM546" i="48"/>
  <c r="CN546" i="48" s="1"/>
  <c r="CT482" i="48"/>
  <c r="CA487" i="48"/>
  <c r="CM487" i="48"/>
  <c r="CO491" i="48"/>
  <c r="CG503" i="48"/>
  <c r="CW504" i="48"/>
  <c r="CK528" i="48"/>
  <c r="CS528" i="48" s="1"/>
  <c r="CO530" i="48"/>
  <c r="BX535" i="48"/>
  <c r="CJ535" i="48"/>
  <c r="CP535" i="48" s="1"/>
  <c r="BY536" i="48"/>
  <c r="BX539" i="48"/>
  <c r="CB540" i="48"/>
  <c r="BW542" i="48"/>
  <c r="CU531" i="48"/>
  <c r="CW533" i="48"/>
  <c r="BZ536" i="48"/>
  <c r="BZ539" i="48"/>
  <c r="CW540" i="48"/>
  <c r="CC540" i="48"/>
  <c r="BV542" i="48"/>
  <c r="CM542" i="48"/>
  <c r="BX542" i="48"/>
  <c r="CZ493" i="48"/>
  <c r="EH493" i="48" s="1"/>
  <c r="CT500" i="48"/>
  <c r="CM500" i="48"/>
  <c r="CN500" i="48" s="1"/>
  <c r="DF511" i="48"/>
  <c r="CD515" i="48"/>
  <c r="CV515" i="48"/>
  <c r="BU515" i="48"/>
  <c r="CF521" i="48"/>
  <c r="CC523" i="48"/>
  <c r="CK524" i="48"/>
  <c r="CS524" i="48" s="1"/>
  <c r="DF524" i="48"/>
  <c r="BY525" i="48"/>
  <c r="CG525" i="48"/>
  <c r="CZ525" i="48"/>
  <c r="EI525" i="48" s="1"/>
  <c r="CO529" i="48"/>
  <c r="CT530" i="48"/>
  <c r="CM530" i="48"/>
  <c r="CN530" i="48" s="1"/>
  <c r="DF533" i="48"/>
  <c r="CK536" i="48"/>
  <c r="CS536" i="48" s="1"/>
  <c r="CB536" i="48"/>
  <c r="CL538" i="48"/>
  <c r="CA539" i="48"/>
  <c r="CJ541" i="48"/>
  <c r="CP541" i="48" s="1"/>
  <c r="BZ542" i="48"/>
  <c r="CV543" i="48"/>
  <c r="CE543" i="48"/>
  <c r="BW450" i="48"/>
  <c r="CU452" i="48"/>
  <c r="BX459" i="48"/>
  <c r="CB461" i="48"/>
  <c r="CO462" i="48"/>
  <c r="CT463" i="48"/>
  <c r="BU466" i="48"/>
  <c r="CK471" i="48"/>
  <c r="CS471" i="48" s="1"/>
  <c r="CW471" i="48"/>
  <c r="CM473" i="48"/>
  <c r="CD476" i="48"/>
  <c r="CV476" i="48"/>
  <c r="CW478" i="48"/>
  <c r="CK481" i="48"/>
  <c r="CS481" i="48" s="1"/>
  <c r="CW482" i="48"/>
  <c r="CT490" i="48"/>
  <c r="CD492" i="48"/>
  <c r="CV492" i="48"/>
  <c r="CT493" i="48"/>
  <c r="CL496" i="48"/>
  <c r="CU497" i="48"/>
  <c r="CV498" i="48"/>
  <c r="CC499" i="48"/>
  <c r="CB502" i="48"/>
  <c r="CL503" i="48"/>
  <c r="CK505" i="48"/>
  <c r="CS505" i="48" s="1"/>
  <c r="CJ507" i="48"/>
  <c r="CP507" i="48" s="1"/>
  <c r="BU510" i="48"/>
  <c r="BZ515" i="48"/>
  <c r="DF517" i="48"/>
  <c r="CD523" i="48"/>
  <c r="CT524" i="48"/>
  <c r="DF526" i="48"/>
  <c r="CL527" i="48"/>
  <c r="BU528" i="48"/>
  <c r="CD529" i="48"/>
  <c r="CC536" i="48"/>
  <c r="CB542" i="48"/>
  <c r="CV545" i="48"/>
  <c r="CM545" i="48"/>
  <c r="BU545" i="48"/>
  <c r="BW505" i="48"/>
  <c r="CV506" i="48"/>
  <c r="CO511" i="48"/>
  <c r="CV513" i="48"/>
  <c r="CF515" i="48"/>
  <c r="CT517" i="48"/>
  <c r="CW524" i="48"/>
  <c r="BZ525" i="48"/>
  <c r="CO525" i="48"/>
  <c r="BY528" i="48"/>
  <c r="CK530" i="48"/>
  <c r="CS530" i="48" s="1"/>
  <c r="CO534" i="48"/>
  <c r="CD536" i="48"/>
  <c r="CO539" i="48"/>
  <c r="CD542" i="48"/>
  <c r="CW545" i="48"/>
  <c r="BY545" i="48"/>
  <c r="BZ546" i="48"/>
  <c r="CA467" i="48"/>
  <c r="CM467" i="48"/>
  <c r="CN467" i="48" s="1"/>
  <c r="CT468" i="48"/>
  <c r="CM475" i="48"/>
  <c r="CF476" i="48"/>
  <c r="CT477" i="48"/>
  <c r="BX478" i="48"/>
  <c r="CT479" i="48"/>
  <c r="BW480" i="48"/>
  <c r="CW480" i="48"/>
  <c r="CO503" i="48"/>
  <c r="CV508" i="48"/>
  <c r="CV516" i="48"/>
  <c r="CV536" i="48"/>
  <c r="CF536" i="48"/>
  <c r="CL542" i="48"/>
  <c r="BZ545" i="48"/>
  <c r="DF546" i="48"/>
  <c r="CW498" i="48"/>
  <c r="BY504" i="48"/>
  <c r="CU505" i="48"/>
  <c r="CK507" i="48"/>
  <c r="CS507" i="48" s="1"/>
  <c r="BZ509" i="48"/>
  <c r="BW510" i="48"/>
  <c r="CH515" i="48"/>
  <c r="CW516" i="48"/>
  <c r="CO518" i="48"/>
  <c r="CT519" i="48"/>
  <c r="CM519" i="48"/>
  <c r="CT520" i="48"/>
  <c r="CZ523" i="48"/>
  <c r="EH523" i="48" s="1"/>
  <c r="CH526" i="48"/>
  <c r="CA528" i="48"/>
  <c r="BZ532" i="48"/>
  <c r="CO532" i="48"/>
  <c r="CZ535" i="48"/>
  <c r="EI535" i="48" s="1"/>
  <c r="BX536" i="48"/>
  <c r="CO538" i="48"/>
  <c r="DF539" i="48"/>
  <c r="CF541" i="48"/>
  <c r="BW545" i="48"/>
  <c r="CA545" i="48"/>
  <c r="CG472" i="48"/>
  <c r="CL479" i="48"/>
  <c r="CW481" i="48"/>
  <c r="CT484" i="48"/>
  <c r="CM484" i="48"/>
  <c r="CV485" i="48"/>
  <c r="CK487" i="48"/>
  <c r="CS487" i="48" s="1"/>
  <c r="CC493" i="48"/>
  <c r="CV502" i="48"/>
  <c r="CT503" i="48"/>
  <c r="CM503" i="48"/>
  <c r="CT506" i="48"/>
  <c r="CK508" i="48"/>
  <c r="CS508" i="48" s="1"/>
  <c r="CF509" i="48"/>
  <c r="CB510" i="48"/>
  <c r="CM512" i="48"/>
  <c r="CT521" i="48"/>
  <c r="CM522" i="48"/>
  <c r="CU523" i="48"/>
  <c r="DF523" i="48"/>
  <c r="CG527" i="48"/>
  <c r="CF528" i="48"/>
  <c r="CA530" i="48"/>
  <c r="CG536" i="48"/>
  <c r="DF536" i="48"/>
  <c r="CZ544" i="48"/>
  <c r="EI544" i="48" s="1"/>
  <c r="CC545" i="48"/>
  <c r="EI458" i="48"/>
  <c r="CZ459" i="48"/>
  <c r="EI459" i="48" s="1"/>
  <c r="CV463" i="48"/>
  <c r="CU464" i="48"/>
  <c r="BZ478" i="48"/>
  <c r="CO478" i="48"/>
  <c r="BX480" i="48"/>
  <c r="DB481" i="48"/>
  <c r="CJ483" i="48"/>
  <c r="CP483" i="48" s="1"/>
  <c r="CV486" i="48"/>
  <c r="BW487" i="48"/>
  <c r="CT487" i="48"/>
  <c r="CM489" i="48"/>
  <c r="CN489" i="48" s="1"/>
  <c r="CW491" i="48"/>
  <c r="CM495" i="48"/>
  <c r="CW501" i="48"/>
  <c r="BZ504" i="48"/>
  <c r="BW508" i="48"/>
  <c r="CD510" i="48"/>
  <c r="BU511" i="48"/>
  <c r="CM511" i="48"/>
  <c r="CN511" i="48" s="1"/>
  <c r="DB514" i="48"/>
  <c r="CL515" i="48"/>
  <c r="CT518" i="48"/>
  <c r="BU519" i="48"/>
  <c r="CD521" i="48"/>
  <c r="CV521" i="48"/>
  <c r="BX521" i="48"/>
  <c r="BU525" i="48"/>
  <c r="CW530" i="48"/>
  <c r="CM533" i="48"/>
  <c r="CN533" i="48" s="1"/>
  <c r="CT538" i="48"/>
  <c r="DB542" i="48"/>
  <c r="CW543" i="48"/>
  <c r="CU544" i="48"/>
  <c r="EH174" i="48"/>
  <c r="EJ174" i="48" s="1"/>
  <c r="EI339" i="48"/>
  <c r="EJ339" i="48" s="1"/>
  <c r="EI235" i="48"/>
  <c r="EJ235" i="48" s="1"/>
  <c r="EH337" i="48"/>
  <c r="EH53" i="48"/>
  <c r="EH405" i="48"/>
  <c r="EJ405" i="48" s="1"/>
  <c r="EH66" i="48"/>
  <c r="EJ66" i="48" s="1"/>
  <c r="EH96" i="48"/>
  <c r="EH120" i="48"/>
  <c r="EJ120" i="48" s="1"/>
  <c r="EH219" i="48"/>
  <c r="EJ219" i="48" s="1"/>
  <c r="EH413" i="48"/>
  <c r="EJ413" i="48" s="1"/>
  <c r="EH117" i="48"/>
  <c r="EJ117" i="48" s="1"/>
  <c r="EH178" i="48"/>
  <c r="EJ178" i="48" s="1"/>
  <c r="EH215" i="48"/>
  <c r="EJ215" i="48" s="1"/>
  <c r="EH261" i="48"/>
  <c r="EH250" i="48"/>
  <c r="EH192" i="48"/>
  <c r="EJ192" i="48" s="1"/>
  <c r="EH64" i="48"/>
  <c r="EJ64" i="48" s="1"/>
  <c r="EH89" i="48"/>
  <c r="EJ89" i="48" s="1"/>
  <c r="EH352" i="48"/>
  <c r="EH514" i="48"/>
  <c r="EJ514" i="48" s="1"/>
  <c r="EI424" i="48"/>
  <c r="EJ424" i="48" s="1"/>
  <c r="EH211" i="48"/>
  <c r="EI349" i="48"/>
  <c r="EJ349" i="48" s="1"/>
  <c r="EH190" i="48"/>
  <c r="EJ190" i="48" s="1"/>
  <c r="EH106" i="48"/>
  <c r="EH139" i="48"/>
  <c r="EH208" i="48"/>
  <c r="EH450" i="48"/>
  <c r="EJ450" i="48" s="1"/>
  <c r="EH406" i="48"/>
  <c r="EJ406" i="48" s="1"/>
  <c r="EH496" i="48"/>
  <c r="EJ496" i="48" s="1"/>
  <c r="EH60" i="48"/>
  <c r="EJ60" i="48" s="1"/>
  <c r="EH72" i="48"/>
  <c r="EJ72" i="48" s="1"/>
  <c r="EH317" i="48"/>
  <c r="EJ317" i="48" s="1"/>
  <c r="EH527" i="48"/>
  <c r="EJ527" i="48" s="1"/>
  <c r="EI249" i="48"/>
  <c r="EJ249" i="48" s="1"/>
  <c r="EI400" i="48"/>
  <c r="EJ400" i="48" s="1"/>
  <c r="EI49" i="48"/>
  <c r="EH49" i="48"/>
  <c r="EI59" i="48"/>
  <c r="EH59" i="48"/>
  <c r="EI46" i="48"/>
  <c r="EH46" i="48"/>
  <c r="BW46" i="48"/>
  <c r="CW48" i="48"/>
  <c r="BV49" i="48"/>
  <c r="CL49" i="48"/>
  <c r="DB49" i="48"/>
  <c r="CF51" i="48"/>
  <c r="CD59" i="48"/>
  <c r="CB59" i="48"/>
  <c r="BZ59" i="48"/>
  <c r="BY59" i="48"/>
  <c r="BX59" i="48"/>
  <c r="BW59" i="48"/>
  <c r="CH59" i="48"/>
  <c r="CA65" i="48"/>
  <c r="CW77" i="48"/>
  <c r="CO84" i="48"/>
  <c r="CH84" i="48"/>
  <c r="CT96" i="48"/>
  <c r="CW99" i="48"/>
  <c r="DF120" i="48"/>
  <c r="CL120" i="48"/>
  <c r="CJ120" i="48"/>
  <c r="CP120" i="48" s="1"/>
  <c r="CW120" i="48"/>
  <c r="BV120" i="48"/>
  <c r="CZ51" i="48"/>
  <c r="CL58" i="48"/>
  <c r="CC94" i="48"/>
  <c r="CA94" i="48"/>
  <c r="BY94" i="48"/>
  <c r="BX94" i="48"/>
  <c r="BW94" i="48"/>
  <c r="BV94" i="48"/>
  <c r="BU94" i="48"/>
  <c r="CJ94" i="48"/>
  <c r="CP94" i="48" s="1"/>
  <c r="CH94" i="48"/>
  <c r="CG94" i="48"/>
  <c r="DB94" i="48"/>
  <c r="CZ94" i="48"/>
  <c r="DL95" i="48"/>
  <c r="CO95" i="48"/>
  <c r="CK104" i="48"/>
  <c r="CS104" i="48" s="1"/>
  <c r="BU104" i="48"/>
  <c r="BY46" i="48"/>
  <c r="CD47" i="48"/>
  <c r="BX49" i="48"/>
  <c r="CC50" i="48"/>
  <c r="CH51" i="48"/>
  <c r="CV52" i="48"/>
  <c r="CV54" i="48"/>
  <c r="CK55" i="48"/>
  <c r="CS55" i="48" s="1"/>
  <c r="CA55" i="48"/>
  <c r="BY58" i="48"/>
  <c r="BW58" i="48"/>
  <c r="BU58" i="48"/>
  <c r="CJ58" i="48"/>
  <c r="CP58" i="48" s="1"/>
  <c r="CH58" i="48"/>
  <c r="CC58" i="48"/>
  <c r="CT61" i="48"/>
  <c r="CB62" i="48"/>
  <c r="CD65" i="48"/>
  <c r="CA71" i="48"/>
  <c r="DL73" i="48"/>
  <c r="CO73" i="48"/>
  <c r="CJ76" i="48"/>
  <c r="CP76" i="48" s="1"/>
  <c r="CZ79" i="48"/>
  <c r="CM80" i="48"/>
  <c r="CB81" i="48"/>
  <c r="BZ81" i="48"/>
  <c r="BX81" i="48"/>
  <c r="BW81" i="48"/>
  <c r="BV81" i="48"/>
  <c r="BU81" i="48"/>
  <c r="CJ81" i="48"/>
  <c r="CP81" i="48" s="1"/>
  <c r="CH81" i="48"/>
  <c r="CG81" i="48"/>
  <c r="CF81" i="48"/>
  <c r="DB81" i="48"/>
  <c r="CZ81" i="48"/>
  <c r="CJ83" i="48"/>
  <c r="CP83" i="48" s="1"/>
  <c r="DL83" i="48"/>
  <c r="CV84" i="48"/>
  <c r="BY97" i="48"/>
  <c r="BV105" i="48"/>
  <c r="CD107" i="48"/>
  <c r="CC107" i="48"/>
  <c r="CB107" i="48"/>
  <c r="BZ107" i="48"/>
  <c r="BY107" i="48"/>
  <c r="BX107" i="48"/>
  <c r="BW107" i="48"/>
  <c r="BV107" i="48"/>
  <c r="BU107" i="48"/>
  <c r="CJ107" i="48"/>
  <c r="CP107" i="48" s="1"/>
  <c r="CH107" i="48"/>
  <c r="CF107" i="48"/>
  <c r="DB107" i="48"/>
  <c r="CZ107" i="48"/>
  <c r="CB113" i="48"/>
  <c r="CA113" i="48"/>
  <c r="BZ113" i="48"/>
  <c r="BX113" i="48"/>
  <c r="BW113" i="48"/>
  <c r="BV113" i="48"/>
  <c r="BU113" i="48"/>
  <c r="CJ113" i="48"/>
  <c r="CP113" i="48" s="1"/>
  <c r="CH113" i="48"/>
  <c r="CG113" i="48"/>
  <c r="CF113" i="48"/>
  <c r="CD113" i="48"/>
  <c r="DB113" i="48"/>
  <c r="CZ113" i="48"/>
  <c r="CH114" i="48"/>
  <c r="CK117" i="48"/>
  <c r="CS117" i="48" s="1"/>
  <c r="CD124" i="48"/>
  <c r="CB124" i="48"/>
  <c r="BZ124" i="48"/>
  <c r="BW124" i="48"/>
  <c r="CJ124" i="48"/>
  <c r="CP124" i="48" s="1"/>
  <c r="CH124" i="48"/>
  <c r="CG124" i="48"/>
  <c r="CF124" i="48"/>
  <c r="CC124" i="48"/>
  <c r="CA124" i="48"/>
  <c r="BY124" i="48"/>
  <c r="BX124" i="48"/>
  <c r="CU124" i="48"/>
  <c r="BV124" i="48"/>
  <c r="BU124" i="48"/>
  <c r="CZ124" i="48"/>
  <c r="DB124" i="48"/>
  <c r="BX46" i="48"/>
  <c r="BW49" i="48"/>
  <c r="CF85" i="48"/>
  <c r="CD85" i="48"/>
  <c r="CB85" i="48"/>
  <c r="CA85" i="48"/>
  <c r="BZ85" i="48"/>
  <c r="BY85" i="48"/>
  <c r="BX85" i="48"/>
  <c r="BW85" i="48"/>
  <c r="BV85" i="48"/>
  <c r="BU85" i="48"/>
  <c r="CJ85" i="48"/>
  <c r="CP85" i="48" s="1"/>
  <c r="BZ46" i="48"/>
  <c r="DF46" i="48"/>
  <c r="CE47" i="48"/>
  <c r="CU47" i="48"/>
  <c r="CJ48" i="48"/>
  <c r="CP48" i="48" s="1"/>
  <c r="CZ48" i="48"/>
  <c r="BY49" i="48"/>
  <c r="CV53" i="48"/>
  <c r="BU53" i="48"/>
  <c r="CW54" i="48"/>
  <c r="CB55" i="48"/>
  <c r="CM58" i="48"/>
  <c r="CU59" i="48"/>
  <c r="CV60" i="48"/>
  <c r="BU61" i="48"/>
  <c r="CU61" i="48"/>
  <c r="CD62" i="48"/>
  <c r="CE65" i="48"/>
  <c r="CW67" i="48"/>
  <c r="CB71" i="48"/>
  <c r="CK72" i="48"/>
  <c r="CS72" i="48" s="1"/>
  <c r="BY74" i="48"/>
  <c r="EH74" i="48"/>
  <c r="EJ74" i="48" s="1"/>
  <c r="CK76" i="48"/>
  <c r="CS76" i="48" s="1"/>
  <c r="CH79" i="48"/>
  <c r="CF79" i="48"/>
  <c r="CD79" i="48"/>
  <c r="CC79" i="48"/>
  <c r="CB79" i="48"/>
  <c r="CA79" i="48"/>
  <c r="BZ79" i="48"/>
  <c r="BY79" i="48"/>
  <c r="BX79" i="48"/>
  <c r="BW79" i="48"/>
  <c r="BV79" i="48"/>
  <c r="BX93" i="48"/>
  <c r="BU95" i="48"/>
  <c r="CA97" i="48"/>
  <c r="CH98" i="48"/>
  <c r="CL106" i="48"/>
  <c r="CH111" i="48"/>
  <c r="CG111" i="48"/>
  <c r="CF111" i="48"/>
  <c r="CD111" i="48"/>
  <c r="CC111" i="48"/>
  <c r="CB111" i="48"/>
  <c r="CA111" i="48"/>
  <c r="BZ111" i="48"/>
  <c r="BY111" i="48"/>
  <c r="BX111" i="48"/>
  <c r="BW111" i="48"/>
  <c r="BV111" i="48"/>
  <c r="CJ111" i="48"/>
  <c r="CP111" i="48" s="1"/>
  <c r="DB111" i="48"/>
  <c r="CZ111" i="48"/>
  <c r="CL121" i="48"/>
  <c r="DF218" i="48"/>
  <c r="CL218" i="48"/>
  <c r="BV218" i="48"/>
  <c r="CJ218" i="48"/>
  <c r="CP218" i="48" s="1"/>
  <c r="CW218" i="48"/>
  <c r="CG51" i="48"/>
  <c r="DB85" i="48"/>
  <c r="CZ85" i="48"/>
  <c r="CA46" i="48"/>
  <c r="CF47" i="48"/>
  <c r="DL47" i="48"/>
  <c r="BU48" i="48"/>
  <c r="BZ49" i="48"/>
  <c r="CE50" i="48"/>
  <c r="CJ51" i="48"/>
  <c r="CP51" i="48" s="1"/>
  <c r="CK52" i="48"/>
  <c r="CS52" i="48" s="1"/>
  <c r="BV53" i="48"/>
  <c r="CK54" i="48"/>
  <c r="CS54" i="48" s="1"/>
  <c r="CC55" i="48"/>
  <c r="CJ57" i="48"/>
  <c r="CP57" i="48" s="1"/>
  <c r="CL57" i="48"/>
  <c r="BU60" i="48"/>
  <c r="CW61" i="48"/>
  <c r="BW61" i="48"/>
  <c r="CE62" i="48"/>
  <c r="CH63" i="48"/>
  <c r="CF63" i="48"/>
  <c r="CD63" i="48"/>
  <c r="CC63" i="48"/>
  <c r="CB63" i="48"/>
  <c r="CA63" i="48"/>
  <c r="BZ63" i="48"/>
  <c r="BV63" i="48"/>
  <c r="CG65" i="48"/>
  <c r="BU69" i="48"/>
  <c r="CT70" i="48"/>
  <c r="CC71" i="48"/>
  <c r="CT74" i="48"/>
  <c r="CM74" i="48"/>
  <c r="CL76" i="48"/>
  <c r="CT78" i="48"/>
  <c r="CT79" i="48"/>
  <c r="CW86" i="48"/>
  <c r="BV89" i="48"/>
  <c r="BU92" i="48"/>
  <c r="CE95" i="48"/>
  <c r="CC97" i="48"/>
  <c r="CO101" i="48"/>
  <c r="EH108" i="48"/>
  <c r="CJ115" i="48"/>
  <c r="CP115" i="48" s="1"/>
  <c r="DL115" i="48"/>
  <c r="CW116" i="48"/>
  <c r="CD119" i="48"/>
  <c r="CA119" i="48"/>
  <c r="CJ119" i="48"/>
  <c r="CP119" i="48" s="1"/>
  <c r="CH119" i="48"/>
  <c r="CF119" i="48"/>
  <c r="CE119" i="48"/>
  <c r="CC119" i="48"/>
  <c r="CB119" i="48"/>
  <c r="CU119" i="48"/>
  <c r="BZ119" i="48"/>
  <c r="BY119" i="48"/>
  <c r="BX119" i="48"/>
  <c r="BW119" i="48"/>
  <c r="BV119" i="48"/>
  <c r="DB119" i="48"/>
  <c r="CZ119" i="48"/>
  <c r="DB91" i="48"/>
  <c r="CZ91" i="48"/>
  <c r="CB46" i="48"/>
  <c r="CG47" i="48"/>
  <c r="BV48" i="48"/>
  <c r="CA49" i="48"/>
  <c r="CF50" i="48"/>
  <c r="DL50" i="48"/>
  <c r="BU51" i="48"/>
  <c r="BW53" i="48"/>
  <c r="CE55" i="48"/>
  <c r="CW60" i="48"/>
  <c r="BY61" i="48"/>
  <c r="CF62" i="48"/>
  <c r="CT63" i="48"/>
  <c r="CO63" i="48"/>
  <c r="CV64" i="48"/>
  <c r="BV64" i="48"/>
  <c r="CH65" i="48"/>
  <c r="BW69" i="48"/>
  <c r="CG71" i="48"/>
  <c r="BV73" i="48"/>
  <c r="CT76" i="48"/>
  <c r="CA76" i="48"/>
  <c r="CM76" i="48"/>
  <c r="CM79" i="48"/>
  <c r="CN79" i="48" s="1"/>
  <c r="CW83" i="48"/>
  <c r="CK86" i="48"/>
  <c r="CS86" i="48" s="1"/>
  <c r="CK88" i="48"/>
  <c r="CS88" i="48" s="1"/>
  <c r="BV92" i="48"/>
  <c r="CG95" i="48"/>
  <c r="CD97" i="48"/>
  <c r="CJ98" i="48"/>
  <c r="CP98" i="48" s="1"/>
  <c r="EI105" i="48"/>
  <c r="EJ105" i="48" s="1"/>
  <c r="CJ108" i="48"/>
  <c r="CP108" i="48" s="1"/>
  <c r="CW129" i="48"/>
  <c r="CU129" i="48"/>
  <c r="BV108" i="48"/>
  <c r="DL89" i="48"/>
  <c r="CO89" i="48"/>
  <c r="CD91" i="48"/>
  <c r="CB91" i="48"/>
  <c r="BZ91" i="48"/>
  <c r="BY91" i="48"/>
  <c r="BX91" i="48"/>
  <c r="BW91" i="48"/>
  <c r="BV91" i="48"/>
  <c r="BU91" i="48"/>
  <c r="CJ91" i="48"/>
  <c r="CP91" i="48" s="1"/>
  <c r="CH91" i="48"/>
  <c r="CC46" i="48"/>
  <c r="BW48" i="48"/>
  <c r="CB49" i="48"/>
  <c r="CW51" i="48"/>
  <c r="BV51" i="48"/>
  <c r="CL51" i="48"/>
  <c r="BX53" i="48"/>
  <c r="DB53" i="48"/>
  <c r="CF55" i="48"/>
  <c r="CL56" i="48"/>
  <c r="CO57" i="48"/>
  <c r="BU59" i="48"/>
  <c r="CH62" i="48"/>
  <c r="CW64" i="48"/>
  <c r="CC69" i="48"/>
  <c r="CD75" i="48"/>
  <c r="CB75" i="48"/>
  <c r="BZ75" i="48"/>
  <c r="BY75" i="48"/>
  <c r="BX75" i="48"/>
  <c r="BW75" i="48"/>
  <c r="BV75" i="48"/>
  <c r="CJ75" i="48"/>
  <c r="CP75" i="48" s="1"/>
  <c r="CH75" i="48"/>
  <c r="DB75" i="48"/>
  <c r="CZ75" i="48"/>
  <c r="CT80" i="48"/>
  <c r="CW90" i="48"/>
  <c r="CW97" i="48"/>
  <c r="CE97" i="48"/>
  <c r="CT98" i="48"/>
  <c r="BX109" i="48"/>
  <c r="CO200" i="48"/>
  <c r="DL200" i="48"/>
  <c r="CD46" i="48"/>
  <c r="CT46" i="48"/>
  <c r="CC49" i="48"/>
  <c r="BW51" i="48"/>
  <c r="CG55" i="48"/>
  <c r="BV59" i="48"/>
  <c r="BV66" i="48"/>
  <c r="CM68" i="48"/>
  <c r="CN68" i="48" s="1"/>
  <c r="CH72" i="48"/>
  <c r="CM75" i="48"/>
  <c r="CC78" i="48"/>
  <c r="CA78" i="48"/>
  <c r="BY78" i="48"/>
  <c r="BX78" i="48"/>
  <c r="BW78" i="48"/>
  <c r="BV78" i="48"/>
  <c r="BU78" i="48"/>
  <c r="CJ78" i="48"/>
  <c r="CP78" i="48" s="1"/>
  <c r="CH78" i="48"/>
  <c r="CG78" i="48"/>
  <c r="DB78" i="48"/>
  <c r="CZ78" i="48"/>
  <c r="DL79" i="48"/>
  <c r="CO79" i="48"/>
  <c r="CV80" i="48"/>
  <c r="BV80" i="48"/>
  <c r="CC85" i="48"/>
  <c r="CW87" i="48"/>
  <c r="CA91" i="48"/>
  <c r="BZ94" i="48"/>
  <c r="CM101" i="48"/>
  <c r="CL108" i="48"/>
  <c r="CM109" i="48"/>
  <c r="CN109" i="48" s="1"/>
  <c r="DL111" i="48"/>
  <c r="CO111" i="48"/>
  <c r="CM111" i="48"/>
  <c r="DF121" i="48"/>
  <c r="CE46" i="48"/>
  <c r="CU46" i="48"/>
  <c r="CD49" i="48"/>
  <c r="BX51" i="48"/>
  <c r="BV58" i="48"/>
  <c r="CA59" i="48"/>
  <c r="CW66" i="48"/>
  <c r="CT68" i="48"/>
  <c r="CW80" i="48"/>
  <c r="CE85" i="48"/>
  <c r="CH88" i="48"/>
  <c r="CC91" i="48"/>
  <c r="CB94" i="48"/>
  <c r="CO100" i="48"/>
  <c r="CH100" i="48"/>
  <c r="CM106" i="48"/>
  <c r="CK115" i="48"/>
  <c r="CS115" i="48" s="1"/>
  <c r="CF115" i="48"/>
  <c r="CW115" i="48"/>
  <c r="CJ118" i="48"/>
  <c r="CP118" i="48" s="1"/>
  <c r="CM121" i="48"/>
  <c r="CW123" i="48"/>
  <c r="CK126" i="48"/>
  <c r="CS126" i="48" s="1"/>
  <c r="CH134" i="48"/>
  <c r="CG134" i="48"/>
  <c r="CF134" i="48"/>
  <c r="CD134" i="48"/>
  <c r="CB134" i="48"/>
  <c r="CA134" i="48"/>
  <c r="BZ134" i="48"/>
  <c r="BY134" i="48"/>
  <c r="BW134" i="48"/>
  <c r="BV134" i="48"/>
  <c r="CU134" i="48"/>
  <c r="CJ134" i="48"/>
  <c r="CP134" i="48" s="1"/>
  <c r="CE134" i="48"/>
  <c r="CC134" i="48"/>
  <c r="BX134" i="48"/>
  <c r="DB134" i="48"/>
  <c r="CZ134" i="48"/>
  <c r="CT92" i="48"/>
  <c r="CA92" i="48"/>
  <c r="CA60" i="48"/>
  <c r="CB65" i="48"/>
  <c r="BZ65" i="48"/>
  <c r="BX65" i="48"/>
  <c r="BW65" i="48"/>
  <c r="BV65" i="48"/>
  <c r="BU65" i="48"/>
  <c r="CJ65" i="48"/>
  <c r="CP65" i="48" s="1"/>
  <c r="CF65" i="48"/>
  <c r="DB65" i="48"/>
  <c r="CZ65" i="48"/>
  <c r="CG85" i="48"/>
  <c r="CE91" i="48"/>
  <c r="CD94" i="48"/>
  <c r="DL101" i="48"/>
  <c r="CJ101" i="48"/>
  <c r="CP101" i="48" s="1"/>
  <c r="CT108" i="48"/>
  <c r="CA108" i="48"/>
  <c r="CM108" i="48"/>
  <c r="CT110" i="48"/>
  <c r="CM119" i="48"/>
  <c r="CW124" i="48"/>
  <c r="CT125" i="48"/>
  <c r="CA48" i="48"/>
  <c r="CF49" i="48"/>
  <c r="BZ51" i="48"/>
  <c r="BZ55" i="48"/>
  <c r="BX55" i="48"/>
  <c r="BV55" i="48"/>
  <c r="BU55" i="48"/>
  <c r="CJ55" i="48"/>
  <c r="CP55" i="48" s="1"/>
  <c r="CD55" i="48"/>
  <c r="DB55" i="48"/>
  <c r="CZ55" i="48"/>
  <c r="CV57" i="48"/>
  <c r="CE59" i="48"/>
  <c r="CC62" i="48"/>
  <c r="CA62" i="48"/>
  <c r="BY62" i="48"/>
  <c r="BX62" i="48"/>
  <c r="BW62" i="48"/>
  <c r="BV62" i="48"/>
  <c r="CG62" i="48"/>
  <c r="CM65" i="48"/>
  <c r="CW70" i="48"/>
  <c r="BZ71" i="48"/>
  <c r="BX71" i="48"/>
  <c r="BV71" i="48"/>
  <c r="BU71" i="48"/>
  <c r="CJ71" i="48"/>
  <c r="CP71" i="48" s="1"/>
  <c r="CH71" i="48"/>
  <c r="CF71" i="48"/>
  <c r="CU71" i="48"/>
  <c r="CE71" i="48"/>
  <c r="CD71" i="48"/>
  <c r="CT72" i="48"/>
  <c r="CW74" i="48"/>
  <c r="CW84" i="48"/>
  <c r="CH85" i="48"/>
  <c r="CF91" i="48"/>
  <c r="CW93" i="48"/>
  <c r="CE94" i="48"/>
  <c r="CM98" i="48"/>
  <c r="CJ102" i="48"/>
  <c r="CP102" i="48" s="1"/>
  <c r="CW102" i="48"/>
  <c r="CT117" i="48"/>
  <c r="CA117" i="48"/>
  <c r="CL123" i="48"/>
  <c r="DF123" i="48"/>
  <c r="DL137" i="48"/>
  <c r="CJ137" i="48"/>
  <c r="CP137" i="48" s="1"/>
  <c r="CE49" i="48"/>
  <c r="CG49" i="48"/>
  <c r="BV50" i="48"/>
  <c r="CA51" i="48"/>
  <c r="CO52" i="48"/>
  <c r="CF59" i="48"/>
  <c r="CM62" i="48"/>
  <c r="CN62" i="48" s="1"/>
  <c r="CU65" i="48"/>
  <c r="BV76" i="48"/>
  <c r="CG91" i="48"/>
  <c r="CF94" i="48"/>
  <c r="CK102" i="48"/>
  <c r="CS102" i="48" s="1"/>
  <c r="CF102" i="48"/>
  <c r="CM114" i="48"/>
  <c r="CK127" i="48"/>
  <c r="CS127" i="48" s="1"/>
  <c r="CF127" i="48"/>
  <c r="BY51" i="48"/>
  <c r="CL47" i="48"/>
  <c r="CH46" i="48"/>
  <c r="CH49" i="48"/>
  <c r="CB51" i="48"/>
  <c r="CO53" i="48"/>
  <c r="BU54" i="48"/>
  <c r="CG59" i="48"/>
  <c r="CF66" i="48"/>
  <c r="CT82" i="48"/>
  <c r="CM96" i="48"/>
  <c r="CB97" i="48"/>
  <c r="BZ97" i="48"/>
  <c r="BX97" i="48"/>
  <c r="BW97" i="48"/>
  <c r="BV97" i="48"/>
  <c r="BU97" i="48"/>
  <c r="CJ97" i="48"/>
  <c r="CP97" i="48" s="1"/>
  <c r="CH97" i="48"/>
  <c r="CG97" i="48"/>
  <c r="CF97" i="48"/>
  <c r="DB97" i="48"/>
  <c r="CZ97" i="48"/>
  <c r="CJ99" i="48"/>
  <c r="CP99" i="48" s="1"/>
  <c r="DL99" i="48"/>
  <c r="CV104" i="48"/>
  <c r="CM126" i="48"/>
  <c r="CN126" i="48" s="1"/>
  <c r="CE51" i="48"/>
  <c r="BV123" i="48"/>
  <c r="BV47" i="48"/>
  <c r="CJ46" i="48"/>
  <c r="CP46" i="48" s="1"/>
  <c r="CC51" i="48"/>
  <c r="CM52" i="48"/>
  <c r="CN52" i="48" s="1"/>
  <c r="CF53" i="48"/>
  <c r="CD53" i="48"/>
  <c r="CB53" i="48"/>
  <c r="CA53" i="48"/>
  <c r="BZ53" i="48"/>
  <c r="BY53" i="48"/>
  <c r="CJ53" i="48"/>
  <c r="CP53" i="48" s="1"/>
  <c r="CT54" i="48"/>
  <c r="BV56" i="48"/>
  <c r="BX61" i="48"/>
  <c r="BV61" i="48"/>
  <c r="CJ61" i="48"/>
  <c r="CP61" i="48" s="1"/>
  <c r="CH61" i="48"/>
  <c r="CG61" i="48"/>
  <c r="CB61" i="48"/>
  <c r="DB61" i="48"/>
  <c r="CZ61" i="48"/>
  <c r="CU62" i="48"/>
  <c r="CH66" i="48"/>
  <c r="CO67" i="48"/>
  <c r="CA75" i="48"/>
  <c r="BZ78" i="48"/>
  <c r="CJ79" i="48"/>
  <c r="CP79" i="48" s="1"/>
  <c r="CJ80" i="48"/>
  <c r="CP80" i="48" s="1"/>
  <c r="CU85" i="48"/>
  <c r="BU86" i="48"/>
  <c r="CJ89" i="48"/>
  <c r="CP89" i="48" s="1"/>
  <c r="CH95" i="48"/>
  <c r="CF95" i="48"/>
  <c r="CD95" i="48"/>
  <c r="CC95" i="48"/>
  <c r="CB95" i="48"/>
  <c r="CA95" i="48"/>
  <c r="BZ95" i="48"/>
  <c r="BY95" i="48"/>
  <c r="BX95" i="48"/>
  <c r="BW95" i="48"/>
  <c r="BV95" i="48"/>
  <c r="CW103" i="48"/>
  <c r="CW109" i="48"/>
  <c r="CU49" i="48"/>
  <c r="CG46" i="48"/>
  <c r="BY52" i="48"/>
  <c r="CE48" i="48"/>
  <c r="CD51" i="48"/>
  <c r="CU51" i="48"/>
  <c r="CU55" i="48"/>
  <c r="CJ59" i="48"/>
  <c r="CP59" i="48" s="1"/>
  <c r="CK68" i="48"/>
  <c r="CS68" i="48" s="1"/>
  <c r="CF69" i="48"/>
  <c r="CD69" i="48"/>
  <c r="CB69" i="48"/>
  <c r="CA69" i="48"/>
  <c r="BZ69" i="48"/>
  <c r="BY69" i="48"/>
  <c r="BX69" i="48"/>
  <c r="BV69" i="48"/>
  <c r="CJ69" i="48"/>
  <c r="CP69" i="48" s="1"/>
  <c r="DB69" i="48"/>
  <c r="CZ69" i="48"/>
  <c r="CU69" i="48"/>
  <c r="CB78" i="48"/>
  <c r="CM88" i="48"/>
  <c r="EH90" i="48"/>
  <c r="EJ90" i="48" s="1"/>
  <c r="CM116" i="48"/>
  <c r="CW133" i="48"/>
  <c r="CM135" i="48"/>
  <c r="CN135" i="48" s="1"/>
  <c r="CV107" i="48"/>
  <c r="CE110" i="48"/>
  <c r="CU110" i="48"/>
  <c r="CK121" i="48"/>
  <c r="CS121" i="48" s="1"/>
  <c r="CM124" i="48"/>
  <c r="BX129" i="48"/>
  <c r="BW129" i="48"/>
  <c r="BU129" i="48"/>
  <c r="CH129" i="48"/>
  <c r="CF129" i="48"/>
  <c r="CD129" i="48"/>
  <c r="CC129" i="48"/>
  <c r="DL140" i="48"/>
  <c r="CO140" i="48"/>
  <c r="CV141" i="48"/>
  <c r="CM151" i="48"/>
  <c r="CN151" i="48" s="1"/>
  <c r="EH155" i="48"/>
  <c r="EI155" i="48"/>
  <c r="CE52" i="48"/>
  <c r="CU52" i="48"/>
  <c r="BY54" i="48"/>
  <c r="BX57" i="48"/>
  <c r="BW60" i="48"/>
  <c r="CA64" i="48"/>
  <c r="BU66" i="48"/>
  <c r="BZ67" i="48"/>
  <c r="DF67" i="48"/>
  <c r="CE68" i="48"/>
  <c r="CU68" i="48"/>
  <c r="BY70" i="48"/>
  <c r="CT71" i="48"/>
  <c r="BX73" i="48"/>
  <c r="CC74" i="48"/>
  <c r="CB77" i="48"/>
  <c r="CA80" i="48"/>
  <c r="BU82" i="48"/>
  <c r="CE84" i="48"/>
  <c r="CU84" i="48"/>
  <c r="CO86" i="48"/>
  <c r="CD87" i="48"/>
  <c r="CT87" i="48"/>
  <c r="CC90" i="48"/>
  <c r="CB93" i="48"/>
  <c r="CA96" i="48"/>
  <c r="CE100" i="48"/>
  <c r="CU100" i="48"/>
  <c r="CD103" i="48"/>
  <c r="CT103" i="48"/>
  <c r="CC106" i="48"/>
  <c r="CB109" i="48"/>
  <c r="CG110" i="48"/>
  <c r="CA112" i="48"/>
  <c r="CK114" i="48"/>
  <c r="CS114" i="48" s="1"/>
  <c r="CL117" i="48"/>
  <c r="DF117" i="48"/>
  <c r="CU121" i="48"/>
  <c r="CD122" i="48"/>
  <c r="DL124" i="48"/>
  <c r="CM129" i="48"/>
  <c r="CM131" i="48"/>
  <c r="CW132" i="48"/>
  <c r="CW136" i="48"/>
  <c r="CK141" i="48"/>
  <c r="CS141" i="48" s="1"/>
  <c r="CF141" i="48"/>
  <c r="CC77" i="48"/>
  <c r="BV82" i="48"/>
  <c r="CL82" i="48"/>
  <c r="CE87" i="48"/>
  <c r="CU87" i="48"/>
  <c r="CT90" i="48"/>
  <c r="CC93" i="48"/>
  <c r="BV98" i="48"/>
  <c r="CL98" i="48"/>
  <c r="CE103" i="48"/>
  <c r="CU103" i="48"/>
  <c r="CH110" i="48"/>
  <c r="BV114" i="48"/>
  <c r="CL114" i="48"/>
  <c r="CO146" i="48"/>
  <c r="CH146" i="48"/>
  <c r="DL151" i="48"/>
  <c r="CJ151" i="48"/>
  <c r="CP151" i="48" s="1"/>
  <c r="CK156" i="48"/>
  <c r="CS156" i="48" s="1"/>
  <c r="CF156" i="48"/>
  <c r="CT160" i="48"/>
  <c r="CA160" i="48"/>
  <c r="CV160" i="48"/>
  <c r="DL162" i="48"/>
  <c r="CJ162" i="48"/>
  <c r="CP162" i="48" s="1"/>
  <c r="CJ166" i="48"/>
  <c r="CP166" i="48" s="1"/>
  <c r="CF166" i="48"/>
  <c r="CC166" i="48"/>
  <c r="CB166" i="48"/>
  <c r="CA166" i="48"/>
  <c r="BX166" i="48"/>
  <c r="BV166" i="48"/>
  <c r="CH166" i="48"/>
  <c r="CG166" i="48"/>
  <c r="CE166" i="48"/>
  <c r="BZ166" i="48"/>
  <c r="BY166" i="48"/>
  <c r="BW166" i="48"/>
  <c r="BU166" i="48"/>
  <c r="CU166" i="48"/>
  <c r="CZ166" i="48"/>
  <c r="DB166" i="48"/>
  <c r="CL69" i="48"/>
  <c r="CE74" i="48"/>
  <c r="CU74" i="48"/>
  <c r="CD77" i="48"/>
  <c r="CC80" i="48"/>
  <c r="CL85" i="48"/>
  <c r="CF87" i="48"/>
  <c r="CE90" i="48"/>
  <c r="CU90" i="48"/>
  <c r="CD93" i="48"/>
  <c r="CC96" i="48"/>
  <c r="BV101" i="48"/>
  <c r="CL101" i="48"/>
  <c r="CF103" i="48"/>
  <c r="CE106" i="48"/>
  <c r="CU106" i="48"/>
  <c r="CD109" i="48"/>
  <c r="CC112" i="48"/>
  <c r="CZ122" i="48"/>
  <c r="CK135" i="48"/>
  <c r="CS135" i="48" s="1"/>
  <c r="CW215" i="48"/>
  <c r="CE77" i="48"/>
  <c r="CU77" i="48"/>
  <c r="BV88" i="48"/>
  <c r="CL88" i="48"/>
  <c r="CE93" i="48"/>
  <c r="CU93" i="48"/>
  <c r="CG103" i="48"/>
  <c r="BV104" i="48"/>
  <c r="CL104" i="48"/>
  <c r="EH104" i="48"/>
  <c r="CE109" i="48"/>
  <c r="CU109" i="48"/>
  <c r="CJ110" i="48"/>
  <c r="CP110" i="48" s="1"/>
  <c r="CZ110" i="48"/>
  <c r="CH122" i="48"/>
  <c r="CC122" i="48"/>
  <c r="BZ122" i="48"/>
  <c r="CG122" i="48"/>
  <c r="CM123" i="48"/>
  <c r="CH125" i="48"/>
  <c r="CZ129" i="48"/>
  <c r="CG143" i="48"/>
  <c r="CF143" i="48"/>
  <c r="CC143" i="48"/>
  <c r="BY143" i="48"/>
  <c r="CH143" i="48"/>
  <c r="CD143" i="48"/>
  <c r="CB143" i="48"/>
  <c r="CA143" i="48"/>
  <c r="BZ143" i="48"/>
  <c r="CU143" i="48"/>
  <c r="BX143" i="48"/>
  <c r="BW143" i="48"/>
  <c r="BV143" i="48"/>
  <c r="DB143" i="48"/>
  <c r="CZ143" i="48"/>
  <c r="CE64" i="48"/>
  <c r="CU64" i="48"/>
  <c r="CG74" i="48"/>
  <c r="CL75" i="48"/>
  <c r="CF77" i="48"/>
  <c r="CE80" i="48"/>
  <c r="CU80" i="48"/>
  <c r="CH87" i="48"/>
  <c r="CL91" i="48"/>
  <c r="CF93" i="48"/>
  <c r="CE96" i="48"/>
  <c r="CU96" i="48"/>
  <c r="CH103" i="48"/>
  <c r="CG106" i="48"/>
  <c r="CL107" i="48"/>
  <c r="CF109" i="48"/>
  <c r="BU110" i="48"/>
  <c r="CE112" i="48"/>
  <c r="CU112" i="48"/>
  <c r="CO116" i="48"/>
  <c r="CF121" i="48"/>
  <c r="CH128" i="48"/>
  <c r="CF128" i="48"/>
  <c r="CD128" i="48"/>
  <c r="CC128" i="48"/>
  <c r="CA128" i="48"/>
  <c r="BY128" i="48"/>
  <c r="BX128" i="48"/>
  <c r="CV129" i="48"/>
  <c r="BV129" i="48"/>
  <c r="CJ130" i="48"/>
  <c r="CP130" i="48" s="1"/>
  <c r="CO137" i="48"/>
  <c r="CW138" i="48"/>
  <c r="BW139" i="48"/>
  <c r="CL139" i="48"/>
  <c r="BZ148" i="48"/>
  <c r="BY148" i="48"/>
  <c r="BV148" i="48"/>
  <c r="CH148" i="48"/>
  <c r="CB148" i="48"/>
  <c r="CJ148" i="48"/>
  <c r="CP148" i="48" s="1"/>
  <c r="CG148" i="48"/>
  <c r="CF148" i="48"/>
  <c r="CD148" i="48"/>
  <c r="CA148" i="48"/>
  <c r="BX148" i="48"/>
  <c r="BW148" i="48"/>
  <c r="CU148" i="48"/>
  <c r="BU148" i="48"/>
  <c r="DB148" i="48"/>
  <c r="CZ148" i="48"/>
  <c r="CJ52" i="48"/>
  <c r="CP52" i="48" s="1"/>
  <c r="CZ52" i="48"/>
  <c r="CD54" i="48"/>
  <c r="BX56" i="48"/>
  <c r="CC57" i="48"/>
  <c r="CB60" i="48"/>
  <c r="CF64" i="48"/>
  <c r="BZ66" i="48"/>
  <c r="CE67" i="48"/>
  <c r="CU67" i="48"/>
  <c r="CJ68" i="48"/>
  <c r="CP68" i="48" s="1"/>
  <c r="CZ68" i="48"/>
  <c r="CD70" i="48"/>
  <c r="BX72" i="48"/>
  <c r="CC73" i="48"/>
  <c r="CH74" i="48"/>
  <c r="CB76" i="48"/>
  <c r="CG77" i="48"/>
  <c r="CF80" i="48"/>
  <c r="BZ82" i="48"/>
  <c r="CE83" i="48"/>
  <c r="CU83" i="48"/>
  <c r="CJ84" i="48"/>
  <c r="CP84" i="48" s="1"/>
  <c r="CZ84" i="48"/>
  <c r="CD86" i="48"/>
  <c r="BX88" i="48"/>
  <c r="CC89" i="48"/>
  <c r="CH90" i="48"/>
  <c r="CB92" i="48"/>
  <c r="CG93" i="48"/>
  <c r="CF96" i="48"/>
  <c r="BZ98" i="48"/>
  <c r="CE99" i="48"/>
  <c r="CU99" i="48"/>
  <c r="CJ100" i="48"/>
  <c r="CP100" i="48" s="1"/>
  <c r="CZ100" i="48"/>
  <c r="BY101" i="48"/>
  <c r="CD102" i="48"/>
  <c r="CT102" i="48"/>
  <c r="BX104" i="48"/>
  <c r="CC105" i="48"/>
  <c r="CH106" i="48"/>
  <c r="CB108" i="48"/>
  <c r="CG109" i="48"/>
  <c r="BV110" i="48"/>
  <c r="CF112" i="48"/>
  <c r="BZ114" i="48"/>
  <c r="CE115" i="48"/>
  <c r="BX117" i="48"/>
  <c r="CA118" i="48"/>
  <c r="CU118" i="48"/>
  <c r="CC120" i="48"/>
  <c r="CZ121" i="48"/>
  <c r="CJ122" i="48"/>
  <c r="CP122" i="48" s="1"/>
  <c r="CH127" i="48"/>
  <c r="BY129" i="48"/>
  <c r="CL130" i="48"/>
  <c r="CO133" i="48"/>
  <c r="CM139" i="48"/>
  <c r="CV148" i="48"/>
  <c r="CT148" i="48"/>
  <c r="CK151" i="48"/>
  <c r="CS151" i="48" s="1"/>
  <c r="CF151" i="48"/>
  <c r="BU52" i="48"/>
  <c r="CE54" i="48"/>
  <c r="CU54" i="48"/>
  <c r="BY56" i="48"/>
  <c r="CD57" i="48"/>
  <c r="CC60" i="48"/>
  <c r="CG64" i="48"/>
  <c r="CL65" i="48"/>
  <c r="CA66" i="48"/>
  <c r="CF67" i="48"/>
  <c r="BU68" i="48"/>
  <c r="CE70" i="48"/>
  <c r="CU70" i="48"/>
  <c r="CZ71" i="48"/>
  <c r="BY72" i="48"/>
  <c r="CD73" i="48"/>
  <c r="CC76" i="48"/>
  <c r="CH77" i="48"/>
  <c r="CG80" i="48"/>
  <c r="CA82" i="48"/>
  <c r="CF83" i="48"/>
  <c r="BU84" i="48"/>
  <c r="CE86" i="48"/>
  <c r="CU86" i="48"/>
  <c r="CJ87" i="48"/>
  <c r="CP87" i="48" s="1"/>
  <c r="CZ87" i="48"/>
  <c r="BY88" i="48"/>
  <c r="CD89" i="48"/>
  <c r="CC92" i="48"/>
  <c r="CH93" i="48"/>
  <c r="CG96" i="48"/>
  <c r="CA98" i="48"/>
  <c r="CF99" i="48"/>
  <c r="BU100" i="48"/>
  <c r="BZ101" i="48"/>
  <c r="CE102" i="48"/>
  <c r="CU102" i="48"/>
  <c r="CJ103" i="48"/>
  <c r="CP103" i="48" s="1"/>
  <c r="CZ103" i="48"/>
  <c r="BY104" i="48"/>
  <c r="CD105" i="48"/>
  <c r="CC108" i="48"/>
  <c r="CH109" i="48"/>
  <c r="BW110" i="48"/>
  <c r="CG112" i="48"/>
  <c r="CA114" i="48"/>
  <c r="BZ117" i="48"/>
  <c r="CB118" i="48"/>
  <c r="CC121" i="48"/>
  <c r="BX121" i="48"/>
  <c r="BU121" i="48"/>
  <c r="CH121" i="48"/>
  <c r="CL125" i="48"/>
  <c r="BZ129" i="48"/>
  <c r="CW131" i="48"/>
  <c r="BV131" i="48"/>
  <c r="EH131" i="48"/>
  <c r="CC133" i="48"/>
  <c r="CB133" i="48"/>
  <c r="CA133" i="48"/>
  <c r="BY133" i="48"/>
  <c r="BW133" i="48"/>
  <c r="BV133" i="48"/>
  <c r="BU133" i="48"/>
  <c r="CJ133" i="48"/>
  <c r="CP133" i="48" s="1"/>
  <c r="CH133" i="48"/>
  <c r="CG133" i="48"/>
  <c r="DB133" i="48"/>
  <c r="CZ133" i="48"/>
  <c r="CT133" i="48"/>
  <c r="CM143" i="48"/>
  <c r="CN143" i="48" s="1"/>
  <c r="CM146" i="48"/>
  <c r="BU152" i="48"/>
  <c r="CK152" i="48"/>
  <c r="CS152" i="48" s="1"/>
  <c r="CO154" i="48"/>
  <c r="BV167" i="48"/>
  <c r="CL167" i="48"/>
  <c r="DF167" i="48"/>
  <c r="BV52" i="48"/>
  <c r="CF54" i="48"/>
  <c r="BZ56" i="48"/>
  <c r="CE57" i="48"/>
  <c r="CU57" i="48"/>
  <c r="CD60" i="48"/>
  <c r="CH64" i="48"/>
  <c r="CB66" i="48"/>
  <c r="CG67" i="48"/>
  <c r="BV68" i="48"/>
  <c r="CF70" i="48"/>
  <c r="BZ72" i="48"/>
  <c r="CE73" i="48"/>
  <c r="CU73" i="48"/>
  <c r="CJ74" i="48"/>
  <c r="CP74" i="48" s="1"/>
  <c r="CD76" i="48"/>
  <c r="CH80" i="48"/>
  <c r="CB82" i="48"/>
  <c r="CG83" i="48"/>
  <c r="BV84" i="48"/>
  <c r="CF86" i="48"/>
  <c r="BU87" i="48"/>
  <c r="BZ88" i="48"/>
  <c r="CE89" i="48"/>
  <c r="CU89" i="48"/>
  <c r="CJ90" i="48"/>
  <c r="CP90" i="48" s="1"/>
  <c r="CD92" i="48"/>
  <c r="CH96" i="48"/>
  <c r="CB98" i="48"/>
  <c r="BV100" i="48"/>
  <c r="CL100" i="48"/>
  <c r="CA101" i="48"/>
  <c r="BU103" i="48"/>
  <c r="CE105" i="48"/>
  <c r="CU105" i="48"/>
  <c r="CJ106" i="48"/>
  <c r="CP106" i="48" s="1"/>
  <c r="BX110" i="48"/>
  <c r="CH112" i="48"/>
  <c r="CC127" i="48"/>
  <c r="CA127" i="48"/>
  <c r="BY127" i="48"/>
  <c r="BX127" i="48"/>
  <c r="BV127" i="48"/>
  <c r="CJ127" i="48"/>
  <c r="CP127" i="48" s="1"/>
  <c r="DB127" i="48"/>
  <c r="CZ127" i="48"/>
  <c r="CU128" i="48"/>
  <c r="CA129" i="48"/>
  <c r="CC130" i="48"/>
  <c r="CB130" i="48"/>
  <c r="BZ130" i="48"/>
  <c r="BX130" i="48"/>
  <c r="BW130" i="48"/>
  <c r="BU130" i="48"/>
  <c r="CH130" i="48"/>
  <c r="CO147" i="48"/>
  <c r="BZ164" i="48"/>
  <c r="BY164" i="48"/>
  <c r="BV164" i="48"/>
  <c r="CH164" i="48"/>
  <c r="CG164" i="48"/>
  <c r="CD164" i="48"/>
  <c r="CB164" i="48"/>
  <c r="CU164" i="48"/>
  <c r="CJ164" i="48"/>
  <c r="CP164" i="48" s="1"/>
  <c r="CF164" i="48"/>
  <c r="CE164" i="48"/>
  <c r="CC164" i="48"/>
  <c r="CA164" i="48"/>
  <c r="BW164" i="48"/>
  <c r="DB164" i="48"/>
  <c r="CZ164" i="48"/>
  <c r="CD166" i="48"/>
  <c r="CT180" i="48"/>
  <c r="CV180" i="48"/>
  <c r="CA180" i="48"/>
  <c r="BW52" i="48"/>
  <c r="CG54" i="48"/>
  <c r="CL55" i="48"/>
  <c r="CA56" i="48"/>
  <c r="CF57" i="48"/>
  <c r="CE60" i="48"/>
  <c r="CU60" i="48"/>
  <c r="CC66" i="48"/>
  <c r="CH67" i="48"/>
  <c r="BW68" i="48"/>
  <c r="CG70" i="48"/>
  <c r="CL71" i="48"/>
  <c r="CA72" i="48"/>
  <c r="CF73" i="48"/>
  <c r="BU74" i="48"/>
  <c r="CE76" i="48"/>
  <c r="CU76" i="48"/>
  <c r="CJ77" i="48"/>
  <c r="CP77" i="48" s="1"/>
  <c r="CZ77" i="48"/>
  <c r="CC82" i="48"/>
  <c r="CH83" i="48"/>
  <c r="BW84" i="48"/>
  <c r="CG86" i="48"/>
  <c r="BV87" i="48"/>
  <c r="CL87" i="48"/>
  <c r="CA88" i="48"/>
  <c r="CF89" i="48"/>
  <c r="BU90" i="48"/>
  <c r="CE92" i="48"/>
  <c r="CU92" i="48"/>
  <c r="CJ93" i="48"/>
  <c r="CP93" i="48" s="1"/>
  <c r="CZ93" i="48"/>
  <c r="CC98" i="48"/>
  <c r="CH99" i="48"/>
  <c r="BW100" i="48"/>
  <c r="CB101" i="48"/>
  <c r="CG102" i="48"/>
  <c r="BV103" i="48"/>
  <c r="CL103" i="48"/>
  <c r="CA104" i="48"/>
  <c r="CF105" i="48"/>
  <c r="BU106" i="48"/>
  <c r="CE108" i="48"/>
  <c r="CJ109" i="48"/>
  <c r="CP109" i="48" s="1"/>
  <c r="CZ109" i="48"/>
  <c r="BY110" i="48"/>
  <c r="CC114" i="48"/>
  <c r="CB117" i="48"/>
  <c r="CE118" i="48"/>
  <c r="BX120" i="48"/>
  <c r="CF120" i="48"/>
  <c r="CG120" i="48"/>
  <c r="CJ121" i="48"/>
  <c r="CP121" i="48" s="1"/>
  <c r="CB129" i="48"/>
  <c r="CM130" i="48"/>
  <c r="CU132" i="48"/>
  <c r="CO134" i="48"/>
  <c r="CB136" i="48"/>
  <c r="CA136" i="48"/>
  <c r="BZ136" i="48"/>
  <c r="BX136" i="48"/>
  <c r="BV136" i="48"/>
  <c r="BU136" i="48"/>
  <c r="CJ136" i="48"/>
  <c r="CP136" i="48" s="1"/>
  <c r="CH136" i="48"/>
  <c r="CG136" i="48"/>
  <c r="CF136" i="48"/>
  <c r="DB136" i="48"/>
  <c r="CZ136" i="48"/>
  <c r="CM137" i="48"/>
  <c r="CJ139" i="48"/>
  <c r="CP139" i="48" s="1"/>
  <c r="CM164" i="48"/>
  <c r="BU143" i="48"/>
  <c r="CL146" i="48"/>
  <c r="DF146" i="48"/>
  <c r="BV146" i="48"/>
  <c r="CK155" i="48"/>
  <c r="CS155" i="48" s="1"/>
  <c r="CF155" i="48"/>
  <c r="CW155" i="48"/>
  <c r="CK176" i="48"/>
  <c r="CS176" i="48" s="1"/>
  <c r="CF176" i="48"/>
  <c r="CW176" i="48"/>
  <c r="CO178" i="48"/>
  <c r="CH178" i="48"/>
  <c r="CO179" i="48"/>
  <c r="DL179" i="48"/>
  <c r="CC56" i="48"/>
  <c r="CH57" i="48"/>
  <c r="CG60" i="48"/>
  <c r="BU64" i="48"/>
  <c r="CE66" i="48"/>
  <c r="CU66" i="48"/>
  <c r="CJ67" i="48"/>
  <c r="CP67" i="48" s="1"/>
  <c r="CZ67" i="48"/>
  <c r="BY68" i="48"/>
  <c r="BW74" i="48"/>
  <c r="BV77" i="48"/>
  <c r="BU80" i="48"/>
  <c r="CE82" i="48"/>
  <c r="CU82" i="48"/>
  <c r="BY84" i="48"/>
  <c r="BX87" i="48"/>
  <c r="BW90" i="48"/>
  <c r="BV93" i="48"/>
  <c r="BU96" i="48"/>
  <c r="CE98" i="48"/>
  <c r="CU98" i="48"/>
  <c r="BY100" i="48"/>
  <c r="CD101" i="48"/>
  <c r="BX103" i="48"/>
  <c r="CH105" i="48"/>
  <c r="BW106" i="48"/>
  <c r="BV109" i="48"/>
  <c r="CA110" i="48"/>
  <c r="BU112" i="48"/>
  <c r="CE114" i="48"/>
  <c r="CU114" i="48"/>
  <c r="CO118" i="48"/>
  <c r="CZ118" i="48"/>
  <c r="CT119" i="48"/>
  <c r="BV122" i="48"/>
  <c r="CV128" i="48"/>
  <c r="BU128" i="48"/>
  <c r="CG129" i="48"/>
  <c r="CO132" i="48"/>
  <c r="CT134" i="48"/>
  <c r="EI140" i="48"/>
  <c r="EH140" i="48"/>
  <c r="CE143" i="48"/>
  <c r="CT145" i="48"/>
  <c r="CC148" i="48"/>
  <c r="CK161" i="48"/>
  <c r="CS161" i="48" s="1"/>
  <c r="BU161" i="48"/>
  <c r="CO171" i="48"/>
  <c r="CH171" i="48"/>
  <c r="BZ100" i="48"/>
  <c r="CE101" i="48"/>
  <c r="CU101" i="48"/>
  <c r="BY103" i="48"/>
  <c r="BX106" i="48"/>
  <c r="BW109" i="48"/>
  <c r="CB110" i="48"/>
  <c r="BV112" i="48"/>
  <c r="CO117" i="48"/>
  <c r="CD118" i="48"/>
  <c r="BY118" i="48"/>
  <c r="BV118" i="48"/>
  <c r="CH118" i="48"/>
  <c r="BW122" i="48"/>
  <c r="CT123" i="48"/>
  <c r="CW125" i="48"/>
  <c r="CU127" i="48"/>
  <c r="BV128" i="48"/>
  <c r="CJ129" i="48"/>
  <c r="CP129" i="48" s="1"/>
  <c r="CM134" i="48"/>
  <c r="CN134" i="48" s="1"/>
  <c r="CW139" i="48"/>
  <c r="BV139" i="48"/>
  <c r="CM140" i="48"/>
  <c r="CJ143" i="48"/>
  <c r="CP143" i="48" s="1"/>
  <c r="CE148" i="48"/>
  <c r="BU170" i="48"/>
  <c r="CK170" i="48"/>
  <c r="CS170" i="48" s="1"/>
  <c r="CA182" i="48"/>
  <c r="BZ182" i="48"/>
  <c r="BX182" i="48"/>
  <c r="CC182" i="48"/>
  <c r="CH182" i="48"/>
  <c r="CG182" i="48"/>
  <c r="CE182" i="48"/>
  <c r="CD182" i="48"/>
  <c r="CB182" i="48"/>
  <c r="BV182" i="48"/>
  <c r="CU182" i="48"/>
  <c r="CJ182" i="48"/>
  <c r="CP182" i="48" s="1"/>
  <c r="CF182" i="48"/>
  <c r="BY182" i="48"/>
  <c r="BW182" i="48"/>
  <c r="CE56" i="48"/>
  <c r="CG66" i="48"/>
  <c r="CA68" i="48"/>
  <c r="CE72" i="48"/>
  <c r="CG82" i="48"/>
  <c r="CA84" i="48"/>
  <c r="CE88" i="48"/>
  <c r="CG98" i="48"/>
  <c r="CA100" i="48"/>
  <c r="CE104" i="48"/>
  <c r="CG114" i="48"/>
  <c r="BV115" i="48"/>
  <c r="BY117" i="48"/>
  <c r="CJ117" i="48"/>
  <c r="CP117" i="48" s="1"/>
  <c r="CG117" i="48"/>
  <c r="CF117" i="48"/>
  <c r="CT118" i="48"/>
  <c r="BX122" i="48"/>
  <c r="CA123" i="48"/>
  <c r="BW128" i="48"/>
  <c r="CJ132" i="48"/>
  <c r="CP132" i="48" s="1"/>
  <c r="DL132" i="48"/>
  <c r="CK138" i="48"/>
  <c r="CS138" i="48" s="1"/>
  <c r="CF138" i="48"/>
  <c r="CL142" i="48"/>
  <c r="DF142" i="48"/>
  <c r="BV142" i="48"/>
  <c r="CW148" i="48"/>
  <c r="CW150" i="48"/>
  <c r="CM182" i="48"/>
  <c r="BV183" i="48"/>
  <c r="DF206" i="48"/>
  <c r="CL206" i="48"/>
  <c r="BV206" i="48"/>
  <c r="CH157" i="48"/>
  <c r="CG159" i="48"/>
  <c r="CF159" i="48"/>
  <c r="CC159" i="48"/>
  <c r="BZ159" i="48"/>
  <c r="BY159" i="48"/>
  <c r="BU159" i="48"/>
  <c r="EI191" i="48"/>
  <c r="EH191" i="48"/>
  <c r="CD168" i="48"/>
  <c r="CC168" i="48"/>
  <c r="BZ168" i="48"/>
  <c r="BW168" i="48"/>
  <c r="BV168" i="48"/>
  <c r="BU168" i="48"/>
  <c r="CH168" i="48"/>
  <c r="CF168" i="48"/>
  <c r="EI177" i="48"/>
  <c r="EH177" i="48"/>
  <c r="CW184" i="48"/>
  <c r="DF186" i="48"/>
  <c r="CL186" i="48"/>
  <c r="BV186" i="48"/>
  <c r="DF208" i="48"/>
  <c r="CL208" i="48"/>
  <c r="BV213" i="48"/>
  <c r="BU213" i="48"/>
  <c r="CD213" i="48"/>
  <c r="CC213" i="48"/>
  <c r="CH213" i="48"/>
  <c r="CG213" i="48"/>
  <c r="CF213" i="48"/>
  <c r="CA213" i="48"/>
  <c r="BZ213" i="48"/>
  <c r="BW213" i="48"/>
  <c r="CU213" i="48"/>
  <c r="CE213" i="48"/>
  <c r="CB213" i="48"/>
  <c r="BY213" i="48"/>
  <c r="CB116" i="48"/>
  <c r="CE123" i="48"/>
  <c r="CU123" i="48"/>
  <c r="BY125" i="48"/>
  <c r="CD126" i="48"/>
  <c r="BW131" i="48"/>
  <c r="CA135" i="48"/>
  <c r="BU137" i="48"/>
  <c r="CK137" i="48"/>
  <c r="CS137" i="48" s="1"/>
  <c r="BZ138" i="48"/>
  <c r="DF138" i="48"/>
  <c r="CE139" i="48"/>
  <c r="CU139" i="48"/>
  <c r="CJ140" i="48"/>
  <c r="CP140" i="48" s="1"/>
  <c r="CA141" i="48"/>
  <c r="CB142" i="48"/>
  <c r="CA142" i="48"/>
  <c r="BX142" i="48"/>
  <c r="CJ142" i="48"/>
  <c r="CP142" i="48" s="1"/>
  <c r="CH142" i="48"/>
  <c r="CW143" i="48"/>
  <c r="BV144" i="48"/>
  <c r="BU144" i="48"/>
  <c r="CH144" i="48"/>
  <c r="CD144" i="48"/>
  <c r="BX144" i="48"/>
  <c r="CJ144" i="48"/>
  <c r="CP144" i="48" s="1"/>
  <c r="CE145" i="48"/>
  <c r="DB145" i="48"/>
  <c r="CT149" i="48"/>
  <c r="CM149" i="48"/>
  <c r="CK149" i="48"/>
  <c r="CS149" i="48" s="1"/>
  <c r="CD151" i="48"/>
  <c r="CB152" i="48"/>
  <c r="DF153" i="48"/>
  <c r="CH154" i="48"/>
  <c r="CO155" i="48"/>
  <c r="CJ155" i="48"/>
  <c r="CP155" i="48" s="1"/>
  <c r="DL156" i="48"/>
  <c r="CM157" i="48"/>
  <c r="CK157" i="48"/>
  <c r="CS157" i="48" s="1"/>
  <c r="BV162" i="48"/>
  <c r="CW163" i="48"/>
  <c r="BX163" i="48"/>
  <c r="CT168" i="48"/>
  <c r="BV169" i="48"/>
  <c r="CM177" i="48"/>
  <c r="CO177" i="48"/>
  <c r="CD189" i="48"/>
  <c r="CC189" i="48"/>
  <c r="CA189" i="48"/>
  <c r="BV189" i="48"/>
  <c r="CF189" i="48"/>
  <c r="CG189" i="48"/>
  <c r="CE189" i="48"/>
  <c r="CB189" i="48"/>
  <c r="BZ189" i="48"/>
  <c r="BY189" i="48"/>
  <c r="BX189" i="48"/>
  <c r="BU189" i="48"/>
  <c r="CJ189" i="48"/>
  <c r="CP189" i="48" s="1"/>
  <c r="CE126" i="48"/>
  <c r="CU126" i="48"/>
  <c r="CO128" i="48"/>
  <c r="CB135" i="48"/>
  <c r="BV137" i="48"/>
  <c r="CL137" i="48"/>
  <c r="DL139" i="48"/>
  <c r="BU140" i="48"/>
  <c r="CF145" i="48"/>
  <c r="BV147" i="48"/>
  <c r="DF151" i="48"/>
  <c r="CH156" i="48"/>
  <c r="CG156" i="48"/>
  <c r="CD156" i="48"/>
  <c r="CA156" i="48"/>
  <c r="BZ156" i="48"/>
  <c r="BV156" i="48"/>
  <c r="CJ156" i="48"/>
  <c r="CP156" i="48" s="1"/>
  <c r="DB156" i="48"/>
  <c r="CZ156" i="48"/>
  <c r="CB158" i="48"/>
  <c r="CA158" i="48"/>
  <c r="BX158" i="48"/>
  <c r="BU158" i="48"/>
  <c r="CJ158" i="48"/>
  <c r="CP158" i="48" s="1"/>
  <c r="CF158" i="48"/>
  <c r="CD158" i="48"/>
  <c r="BV161" i="48"/>
  <c r="BZ163" i="48"/>
  <c r="DB163" i="48"/>
  <c r="CT171" i="48"/>
  <c r="DL176" i="48"/>
  <c r="BV140" i="48"/>
  <c r="CL140" i="48"/>
  <c r="CO144" i="48"/>
  <c r="CG145" i="48"/>
  <c r="CW147" i="48"/>
  <c r="CV147" i="48"/>
  <c r="CH150" i="48"/>
  <c r="CA163" i="48"/>
  <c r="CM165" i="48"/>
  <c r="CU168" i="48"/>
  <c r="EI198" i="48"/>
  <c r="EH198" i="48"/>
  <c r="CT200" i="48"/>
  <c r="CE116" i="48"/>
  <c r="CU116" i="48"/>
  <c r="CH123" i="48"/>
  <c r="CB125" i="48"/>
  <c r="CG126" i="48"/>
  <c r="BZ131" i="48"/>
  <c r="CE132" i="48"/>
  <c r="CD135" i="48"/>
  <c r="CT135" i="48"/>
  <c r="BX137" i="48"/>
  <c r="CC138" i="48"/>
  <c r="CH139" i="48"/>
  <c r="BW140" i="48"/>
  <c r="CD141" i="48"/>
  <c r="CZ141" i="48"/>
  <c r="CK147" i="48"/>
  <c r="CS147" i="48" s="1"/>
  <c r="BY147" i="48"/>
  <c r="CJ150" i="48"/>
  <c r="CP150" i="48" s="1"/>
  <c r="CF150" i="48"/>
  <c r="CC150" i="48"/>
  <c r="CB150" i="48"/>
  <c r="BV150" i="48"/>
  <c r="CZ150" i="48"/>
  <c r="DB150" i="48"/>
  <c r="EH151" i="48"/>
  <c r="CJ153" i="48"/>
  <c r="CP153" i="48" s="1"/>
  <c r="BX154" i="48"/>
  <c r="BW154" i="48"/>
  <c r="CJ154" i="48"/>
  <c r="CP154" i="48" s="1"/>
  <c r="CG154" i="48"/>
  <c r="CF154" i="48"/>
  <c r="CB154" i="48"/>
  <c r="BZ154" i="48"/>
  <c r="CL154" i="48"/>
  <c r="CU159" i="48"/>
  <c r="CB163" i="48"/>
  <c r="DF163" i="48"/>
  <c r="CV166" i="48"/>
  <c r="CL170" i="48"/>
  <c r="BX172" i="48"/>
  <c r="CB174" i="48"/>
  <c r="CA174" i="48"/>
  <c r="BX174" i="48"/>
  <c r="BU174" i="48"/>
  <c r="CJ174" i="48"/>
  <c r="CP174" i="48" s="1"/>
  <c r="CF174" i="48"/>
  <c r="CD174" i="48"/>
  <c r="CW175" i="48"/>
  <c r="CJ176" i="48"/>
  <c r="CP176" i="48" s="1"/>
  <c r="BU179" i="48"/>
  <c r="CJ179" i="48"/>
  <c r="CP179" i="48" s="1"/>
  <c r="CG179" i="48"/>
  <c r="CF179" i="48"/>
  <c r="CD179" i="48"/>
  <c r="CC179" i="48"/>
  <c r="CB179" i="48"/>
  <c r="BY179" i="48"/>
  <c r="BW179" i="48"/>
  <c r="BU194" i="48"/>
  <c r="CK194" i="48"/>
  <c r="CS194" i="48" s="1"/>
  <c r="CE135" i="48"/>
  <c r="CU135" i="48"/>
  <c r="CA145" i="48"/>
  <c r="BZ145" i="48"/>
  <c r="BW145" i="48"/>
  <c r="CC145" i="48"/>
  <c r="EI145" i="48"/>
  <c r="CJ145" i="48"/>
  <c r="CP145" i="48" s="1"/>
  <c r="CO151" i="48"/>
  <c r="CM154" i="48"/>
  <c r="BV159" i="48"/>
  <c r="CE163" i="48"/>
  <c r="CB172" i="48"/>
  <c r="CV174" i="48"/>
  <c r="CK175" i="48"/>
  <c r="CS175" i="48" s="1"/>
  <c r="CV179" i="48"/>
  <c r="CM179" i="48"/>
  <c r="CL199" i="48"/>
  <c r="DF199" i="48"/>
  <c r="BV199" i="48"/>
  <c r="CF135" i="48"/>
  <c r="CE138" i="48"/>
  <c r="CU138" i="48"/>
  <c r="BY140" i="48"/>
  <c r="CM145" i="48"/>
  <c r="EH145" i="48"/>
  <c r="CA147" i="48"/>
  <c r="DB147" i="48"/>
  <c r="BY151" i="48"/>
  <c r="BX151" i="48"/>
  <c r="BU151" i="48"/>
  <c r="CH151" i="48"/>
  <c r="CG151" i="48"/>
  <c r="CA151" i="48"/>
  <c r="CM153" i="48"/>
  <c r="CN153" i="48" s="1"/>
  <c r="CT155" i="48"/>
  <c r="CU158" i="48"/>
  <c r="CW159" i="48"/>
  <c r="BW159" i="48"/>
  <c r="CZ159" i="48"/>
  <c r="CF163" i="48"/>
  <c r="BX168" i="48"/>
  <c r="CZ168" i="48"/>
  <c r="CM170" i="48"/>
  <c r="BW173" i="48"/>
  <c r="CG190" i="48"/>
  <c r="DF191" i="48"/>
  <c r="CL191" i="48"/>
  <c r="CE125" i="48"/>
  <c r="CU125" i="48"/>
  <c r="CJ126" i="48"/>
  <c r="CP126" i="48" s="1"/>
  <c r="CZ126" i="48"/>
  <c r="CG135" i="48"/>
  <c r="CL136" i="48"/>
  <c r="CA137" i="48"/>
  <c r="BZ140" i="48"/>
  <c r="BW141" i="48"/>
  <c r="BV141" i="48"/>
  <c r="CU141" i="48"/>
  <c r="CE141" i="48"/>
  <c r="CH141" i="48"/>
  <c r="CL145" i="48"/>
  <c r="CB147" i="48"/>
  <c r="CW149" i="48"/>
  <c r="CD152" i="48"/>
  <c r="CC152" i="48"/>
  <c r="BZ152" i="48"/>
  <c r="BW152" i="48"/>
  <c r="BV152" i="48"/>
  <c r="CH152" i="48"/>
  <c r="CF152" i="48"/>
  <c r="CV155" i="48"/>
  <c r="CU156" i="48"/>
  <c r="CK159" i="48"/>
  <c r="CS159" i="48" s="1"/>
  <c r="BX159" i="48"/>
  <c r="EH161" i="48"/>
  <c r="DF162" i="48"/>
  <c r="BY167" i="48"/>
  <c r="BX167" i="48"/>
  <c r="BU167" i="48"/>
  <c r="CH167" i="48"/>
  <c r="CG167" i="48"/>
  <c r="CF167" i="48"/>
  <c r="CC167" i="48"/>
  <c r="CA167" i="48"/>
  <c r="BY168" i="48"/>
  <c r="CK171" i="48"/>
  <c r="CS171" i="48" s="1"/>
  <c r="CW171" i="48"/>
  <c r="CE172" i="48"/>
  <c r="CM173" i="48"/>
  <c r="BV177" i="48"/>
  <c r="BW189" i="48"/>
  <c r="DF209" i="48"/>
  <c r="CL209" i="48"/>
  <c r="BV209" i="48"/>
  <c r="CJ213" i="48"/>
  <c r="CP213" i="48" s="1"/>
  <c r="CZ182" i="48"/>
  <c r="CH189" i="48"/>
  <c r="CB195" i="48"/>
  <c r="CA195" i="48"/>
  <c r="BY195" i="48"/>
  <c r="CJ195" i="48"/>
  <c r="CP195" i="48" s="1"/>
  <c r="CD195" i="48"/>
  <c r="CC195" i="48"/>
  <c r="BZ195" i="48"/>
  <c r="BX195" i="48"/>
  <c r="BW195" i="48"/>
  <c r="BV195" i="48"/>
  <c r="CU195" i="48"/>
  <c r="BU195" i="48"/>
  <c r="CH195" i="48"/>
  <c r="CG195" i="48"/>
  <c r="CF195" i="48"/>
  <c r="CZ195" i="48"/>
  <c r="DB195" i="48"/>
  <c r="EI210" i="48"/>
  <c r="EH210" i="48"/>
  <c r="CG125" i="48"/>
  <c r="BV126" i="48"/>
  <c r="CE131" i="48"/>
  <c r="CC137" i="48"/>
  <c r="CH138" i="48"/>
  <c r="CB140" i="48"/>
  <c r="BW142" i="48"/>
  <c r="BZ144" i="48"/>
  <c r="CV144" i="48"/>
  <c r="CF146" i="48"/>
  <c r="CJ146" i="48"/>
  <c r="CP146" i="48" s="1"/>
  <c r="CF147" i="48"/>
  <c r="DF147" i="48"/>
  <c r="CM152" i="48"/>
  <c r="CW156" i="48"/>
  <c r="BW156" i="48"/>
  <c r="BW158" i="48"/>
  <c r="CB159" i="48"/>
  <c r="CF160" i="48"/>
  <c r="CH161" i="48"/>
  <c r="CO162" i="48"/>
  <c r="CH162" i="48"/>
  <c r="CT164" i="48"/>
  <c r="CW165" i="48"/>
  <c r="CB168" i="48"/>
  <c r="CL169" i="48"/>
  <c r="CT195" i="48"/>
  <c r="CV195" i="48"/>
  <c r="CM206" i="48"/>
  <c r="BU163" i="48"/>
  <c r="CJ163" i="48"/>
  <c r="CP163" i="48" s="1"/>
  <c r="CG163" i="48"/>
  <c r="CD163" i="48"/>
  <c r="CC163" i="48"/>
  <c r="BY163" i="48"/>
  <c r="BW163" i="48"/>
  <c r="EI163" i="48"/>
  <c r="EJ163" i="48" s="1"/>
  <c r="CE168" i="48"/>
  <c r="BV181" i="48"/>
  <c r="BU181" i="48"/>
  <c r="BX181" i="48"/>
  <c r="CC181" i="48"/>
  <c r="CB181" i="48"/>
  <c r="BY181" i="48"/>
  <c r="BW181" i="48"/>
  <c r="CG181" i="48"/>
  <c r="CE181" i="48"/>
  <c r="DB181" i="48"/>
  <c r="CZ181" i="48"/>
  <c r="CV184" i="48"/>
  <c r="CT184" i="48"/>
  <c r="CM184" i="48"/>
  <c r="EI185" i="48"/>
  <c r="EH185" i="48"/>
  <c r="BY188" i="48"/>
  <c r="BX188" i="48"/>
  <c r="BV188" i="48"/>
  <c r="CG188" i="48"/>
  <c r="CA188" i="48"/>
  <c r="CJ188" i="48"/>
  <c r="CP188" i="48" s="1"/>
  <c r="CH188" i="48"/>
  <c r="CF188" i="48"/>
  <c r="CD188" i="48"/>
  <c r="CC188" i="48"/>
  <c r="CB188" i="48"/>
  <c r="BU188" i="48"/>
  <c r="CA192" i="48"/>
  <c r="CV192" i="48"/>
  <c r="CM197" i="48"/>
  <c r="CN197" i="48" s="1"/>
  <c r="BU200" i="48"/>
  <c r="CJ200" i="48"/>
  <c r="CP200" i="48" s="1"/>
  <c r="CH200" i="48"/>
  <c r="CC200" i="48"/>
  <c r="CB200" i="48"/>
  <c r="BW200" i="48"/>
  <c r="CG200" i="48"/>
  <c r="CF200" i="48"/>
  <c r="CE200" i="48"/>
  <c r="CD200" i="48"/>
  <c r="CA200" i="48"/>
  <c r="BY200" i="48"/>
  <c r="BX200" i="48"/>
  <c r="CU200" i="48"/>
  <c r="BV200" i="48"/>
  <c r="CZ200" i="48"/>
  <c r="DB200" i="48"/>
  <c r="CV204" i="48"/>
  <c r="BV132" i="48"/>
  <c r="BU135" i="48"/>
  <c r="CE137" i="48"/>
  <c r="CD140" i="48"/>
  <c r="CT140" i="48"/>
  <c r="BU145" i="48"/>
  <c r="CU152" i="48"/>
  <c r="CW154" i="48"/>
  <c r="BV154" i="48"/>
  <c r="BY156" i="48"/>
  <c r="BZ158" i="48"/>
  <c r="CE159" i="48"/>
  <c r="CL161" i="48"/>
  <c r="CT163" i="48"/>
  <c r="CM163" i="48"/>
  <c r="CN163" i="48" s="1"/>
  <c r="CG168" i="48"/>
  <c r="CM169" i="48"/>
  <c r="CT173" i="48"/>
  <c r="CM178" i="48"/>
  <c r="CW179" i="48"/>
  <c r="CM181" i="48"/>
  <c r="CN181" i="48" s="1"/>
  <c r="CM183" i="48"/>
  <c r="CU189" i="48"/>
  <c r="CW198" i="48"/>
  <c r="CW204" i="48"/>
  <c r="CM208" i="48"/>
  <c r="CE140" i="48"/>
  <c r="BV145" i="48"/>
  <c r="CU145" i="48"/>
  <c r="BU147" i="48"/>
  <c r="CJ147" i="48"/>
  <c r="CP147" i="48" s="1"/>
  <c r="CG147" i="48"/>
  <c r="CD147" i="48"/>
  <c r="CC147" i="48"/>
  <c r="BW147" i="48"/>
  <c r="EI147" i="48"/>
  <c r="EJ147" i="48" s="1"/>
  <c r="BV151" i="48"/>
  <c r="CU151" i="48"/>
  <c r="CB156" i="48"/>
  <c r="CC158" i="48"/>
  <c r="CH159" i="48"/>
  <c r="CM161" i="48"/>
  <c r="CW170" i="48"/>
  <c r="BV170" i="48"/>
  <c r="CH172" i="48"/>
  <c r="CG172" i="48"/>
  <c r="CD172" i="48"/>
  <c r="CA172" i="48"/>
  <c r="BZ172" i="48"/>
  <c r="BY172" i="48"/>
  <c r="BV172" i="48"/>
  <c r="CJ172" i="48"/>
  <c r="CP172" i="48" s="1"/>
  <c r="DB172" i="48"/>
  <c r="CZ172" i="48"/>
  <c r="CK179" i="48"/>
  <c r="CS179" i="48" s="1"/>
  <c r="DL182" i="48"/>
  <c r="CO182" i="48"/>
  <c r="CO205" i="48"/>
  <c r="DL205" i="48"/>
  <c r="CO210" i="48"/>
  <c r="DL210" i="48"/>
  <c r="BV138" i="48"/>
  <c r="CM147" i="48"/>
  <c r="CN147" i="48" s="1"/>
  <c r="CW151" i="48"/>
  <c r="CC156" i="48"/>
  <c r="CE158" i="48"/>
  <c r="CJ159" i="48"/>
  <c r="CP159" i="48" s="1"/>
  <c r="CJ168" i="48"/>
  <c r="CP168" i="48" s="1"/>
  <c r="EH170" i="48"/>
  <c r="DL171" i="48"/>
  <c r="CT172" i="48"/>
  <c r="CG175" i="48"/>
  <c r="CF175" i="48"/>
  <c r="CC175" i="48"/>
  <c r="BZ175" i="48"/>
  <c r="BY175" i="48"/>
  <c r="BX175" i="48"/>
  <c r="BU175" i="48"/>
  <c r="DL178" i="48"/>
  <c r="CJ178" i="48"/>
  <c r="CP178" i="48" s="1"/>
  <c r="CJ186" i="48"/>
  <c r="CP186" i="48" s="1"/>
  <c r="CO186" i="48"/>
  <c r="CT187" i="48"/>
  <c r="CM188" i="48"/>
  <c r="CN188" i="48" s="1"/>
  <c r="DF193" i="48"/>
  <c r="CL193" i="48"/>
  <c r="CW193" i="48"/>
  <c r="BV193" i="48"/>
  <c r="CE155" i="48"/>
  <c r="CU155" i="48"/>
  <c r="CT158" i="48"/>
  <c r="BX160" i="48"/>
  <c r="CC161" i="48"/>
  <c r="BZ170" i="48"/>
  <c r="CE171" i="48"/>
  <c r="CU171" i="48"/>
  <c r="CT174" i="48"/>
  <c r="BX176" i="48"/>
  <c r="CC177" i="48"/>
  <c r="CG180" i="48"/>
  <c r="CD180" i="48"/>
  <c r="CF180" i="48"/>
  <c r="BU184" i="48"/>
  <c r="CJ184" i="48"/>
  <c r="CP184" i="48" s="1"/>
  <c r="CH184" i="48"/>
  <c r="CC184" i="48"/>
  <c r="BW184" i="48"/>
  <c r="CH192" i="48"/>
  <c r="CO194" i="48"/>
  <c r="CM200" i="48"/>
  <c r="BZ201" i="48"/>
  <c r="BW201" i="48"/>
  <c r="CH201" i="48"/>
  <c r="CG201" i="48"/>
  <c r="CD201" i="48"/>
  <c r="CC201" i="48"/>
  <c r="CU201" i="48"/>
  <c r="CA201" i="48"/>
  <c r="CF201" i="48"/>
  <c r="CZ201" i="48"/>
  <c r="DB201" i="48"/>
  <c r="CV202" i="48"/>
  <c r="CD205" i="48"/>
  <c r="CC205" i="48"/>
  <c r="CA205" i="48"/>
  <c r="BV205" i="48"/>
  <c r="BU205" i="48"/>
  <c r="CU205" i="48"/>
  <c r="BW205" i="48"/>
  <c r="CH205" i="48"/>
  <c r="CG205" i="48"/>
  <c r="BY205" i="48"/>
  <c r="CK213" i="48"/>
  <c r="CS213" i="48" s="1"/>
  <c r="CW213" i="48"/>
  <c r="CV219" i="48"/>
  <c r="CB222" i="48"/>
  <c r="CH222" i="48"/>
  <c r="CG222" i="48"/>
  <c r="CE222" i="48"/>
  <c r="CD222" i="48"/>
  <c r="BZ222" i="48"/>
  <c r="BY222" i="48"/>
  <c r="BX222" i="48"/>
  <c r="BV222" i="48"/>
  <c r="CJ222" i="48"/>
  <c r="CP222" i="48" s="1"/>
  <c r="CF222" i="48"/>
  <c r="CA222" i="48"/>
  <c r="BW222" i="48"/>
  <c r="BU222" i="48"/>
  <c r="CU222" i="48"/>
  <c r="BV198" i="48"/>
  <c r="CM205" i="48"/>
  <c r="CN205" i="48" s="1"/>
  <c r="CE206" i="48"/>
  <c r="CJ209" i="48"/>
  <c r="CP209" i="48" s="1"/>
  <c r="CW211" i="48"/>
  <c r="EI222" i="48"/>
  <c r="EJ222" i="48" s="1"/>
  <c r="CL156" i="48"/>
  <c r="CE161" i="48"/>
  <c r="CU161" i="48"/>
  <c r="CB170" i="48"/>
  <c r="CL172" i="48"/>
  <c r="CE177" i="48"/>
  <c r="CU177" i="48"/>
  <c r="CM194" i="48"/>
  <c r="EH223" i="48"/>
  <c r="EI223" i="48"/>
  <c r="BV165" i="48"/>
  <c r="CE170" i="48"/>
  <c r="CU170" i="48"/>
  <c r="CO189" i="48"/>
  <c r="CL221" i="48"/>
  <c r="DF221" i="48"/>
  <c r="BX146" i="48"/>
  <c r="BW149" i="48"/>
  <c r="CL152" i="48"/>
  <c r="CA153" i="48"/>
  <c r="BU155" i="48"/>
  <c r="CE157" i="48"/>
  <c r="CU157" i="48"/>
  <c r="CD160" i="48"/>
  <c r="BX162" i="48"/>
  <c r="CL168" i="48"/>
  <c r="CF170" i="48"/>
  <c r="BU171" i="48"/>
  <c r="CE173" i="48"/>
  <c r="CU173" i="48"/>
  <c r="CD176" i="48"/>
  <c r="BU180" i="48"/>
  <c r="CJ183" i="48"/>
  <c r="CP183" i="48" s="1"/>
  <c r="BV184" i="48"/>
  <c r="BZ185" i="48"/>
  <c r="BY185" i="48"/>
  <c r="BW185" i="48"/>
  <c r="CH185" i="48"/>
  <c r="CB185" i="48"/>
  <c r="CJ185" i="48"/>
  <c r="CP185" i="48" s="1"/>
  <c r="CJ187" i="48"/>
  <c r="CP187" i="48" s="1"/>
  <c r="CG187" i="48"/>
  <c r="CB187" i="48"/>
  <c r="BV187" i="48"/>
  <c r="CZ187" i="48"/>
  <c r="DB187" i="48"/>
  <c r="CH187" i="48"/>
  <c r="CG196" i="48"/>
  <c r="CF196" i="48"/>
  <c r="CD196" i="48"/>
  <c r="BY196" i="48"/>
  <c r="BX196" i="48"/>
  <c r="CF197" i="48"/>
  <c r="CE198" i="48"/>
  <c r="BU201" i="48"/>
  <c r="CO203" i="48"/>
  <c r="BX205" i="48"/>
  <c r="BU207" i="48"/>
  <c r="CA214" i="48"/>
  <c r="BZ214" i="48"/>
  <c r="BX214" i="48"/>
  <c r="CH214" i="48"/>
  <c r="CE214" i="48"/>
  <c r="CD214" i="48"/>
  <c r="CC214" i="48"/>
  <c r="CB214" i="48"/>
  <c r="BY214" i="48"/>
  <c r="CU214" i="48"/>
  <c r="BW214" i="48"/>
  <c r="CG214" i="48"/>
  <c r="DB214" i="48"/>
  <c r="CZ214" i="48"/>
  <c r="CM216" i="48"/>
  <c r="CC222" i="48"/>
  <c r="CT225" i="48"/>
  <c r="CW226" i="48"/>
  <c r="CW242" i="48"/>
  <c r="BV155" i="48"/>
  <c r="CE160" i="48"/>
  <c r="CU160" i="48"/>
  <c r="CJ161" i="48"/>
  <c r="CP161" i="48" s="1"/>
  <c r="CG170" i="48"/>
  <c r="BV171" i="48"/>
  <c r="CE176" i="48"/>
  <c r="CU176" i="48"/>
  <c r="CJ177" i="48"/>
  <c r="CP177" i="48" s="1"/>
  <c r="CT179" i="48"/>
  <c r="CW180" i="48"/>
  <c r="BV180" i="48"/>
  <c r="BX184" i="48"/>
  <c r="CM185" i="48"/>
  <c r="CH190" i="48"/>
  <c r="CF190" i="48"/>
  <c r="CA190" i="48"/>
  <c r="BU190" i="48"/>
  <c r="CJ190" i="48"/>
  <c r="CP190" i="48" s="1"/>
  <c r="CF193" i="48"/>
  <c r="CT196" i="48"/>
  <c r="CG197" i="48"/>
  <c r="CF198" i="48"/>
  <c r="CW201" i="48"/>
  <c r="BV201" i="48"/>
  <c r="BZ205" i="48"/>
  <c r="DL209" i="48"/>
  <c r="DL217" i="48"/>
  <c r="CJ217" i="48"/>
  <c r="CP217" i="48" s="1"/>
  <c r="CF218" i="48"/>
  <c r="CK222" i="48"/>
  <c r="CS222" i="48" s="1"/>
  <c r="BY201" i="48"/>
  <c r="CE205" i="48"/>
  <c r="CK209" i="48"/>
  <c r="CS209" i="48" s="1"/>
  <c r="CB211" i="48"/>
  <c r="CA211" i="48"/>
  <c r="BY211" i="48"/>
  <c r="CJ211" i="48"/>
  <c r="CP211" i="48" s="1"/>
  <c r="CG211" i="48"/>
  <c r="CF211" i="48"/>
  <c r="CD211" i="48"/>
  <c r="CC211" i="48"/>
  <c r="BZ211" i="48"/>
  <c r="BV211" i="48"/>
  <c r="BU211" i="48"/>
  <c r="DB211" i="48"/>
  <c r="CM213" i="48"/>
  <c r="CZ213" i="48"/>
  <c r="CB146" i="48"/>
  <c r="CL148" i="48"/>
  <c r="CA149" i="48"/>
  <c r="CE153" i="48"/>
  <c r="CU153" i="48"/>
  <c r="BY155" i="48"/>
  <c r="CH160" i="48"/>
  <c r="BW161" i="48"/>
  <c r="CB162" i="48"/>
  <c r="CL164" i="48"/>
  <c r="CA165" i="48"/>
  <c r="CE169" i="48"/>
  <c r="CU169" i="48"/>
  <c r="CJ170" i="48"/>
  <c r="CP170" i="48" s="1"/>
  <c r="BY171" i="48"/>
  <c r="CH176" i="48"/>
  <c r="BW177" i="48"/>
  <c r="BY180" i="48"/>
  <c r="CA184" i="48"/>
  <c r="CK192" i="48"/>
  <c r="CS192" i="48" s="1"/>
  <c r="CA194" i="48"/>
  <c r="BV197" i="48"/>
  <c r="BU197" i="48"/>
  <c r="CD197" i="48"/>
  <c r="CC197" i="48"/>
  <c r="BX197" i="48"/>
  <c r="CA198" i="48"/>
  <c r="BZ198" i="48"/>
  <c r="BX198" i="48"/>
  <c r="CH198" i="48"/>
  <c r="CC198" i="48"/>
  <c r="CB201" i="48"/>
  <c r="CU202" i="48"/>
  <c r="CF205" i="48"/>
  <c r="DL207" i="48"/>
  <c r="CJ207" i="48"/>
  <c r="CP207" i="48" s="1"/>
  <c r="CV210" i="48"/>
  <c r="CT197" i="48"/>
  <c r="CZ189" i="48"/>
  <c r="CJ193" i="48"/>
  <c r="CP193" i="48" s="1"/>
  <c r="CV196" i="48"/>
  <c r="BU196" i="48"/>
  <c r="CJ199" i="48"/>
  <c r="CP199" i="48" s="1"/>
  <c r="CJ205" i="48"/>
  <c r="CP205" i="48" s="1"/>
  <c r="CH209" i="48"/>
  <c r="CO209" i="48"/>
  <c r="CV214" i="48"/>
  <c r="CW216" i="48"/>
  <c r="CT229" i="48"/>
  <c r="CA229" i="48"/>
  <c r="CE146" i="48"/>
  <c r="CU146" i="48"/>
  <c r="CD149" i="48"/>
  <c r="CH153" i="48"/>
  <c r="CB155" i="48"/>
  <c r="BV157" i="48"/>
  <c r="BU160" i="48"/>
  <c r="BZ161" i="48"/>
  <c r="CE162" i="48"/>
  <c r="CU162" i="48"/>
  <c r="CD165" i="48"/>
  <c r="CH169" i="48"/>
  <c r="BW170" i="48"/>
  <c r="CB171" i="48"/>
  <c r="BV173" i="48"/>
  <c r="BU176" i="48"/>
  <c r="BZ177" i="48"/>
  <c r="CE178" i="48"/>
  <c r="CB180" i="48"/>
  <c r="CU180" i="48"/>
  <c r="CE184" i="48"/>
  <c r="BV185" i="48"/>
  <c r="CU185" i="48"/>
  <c r="CU186" i="48"/>
  <c r="CW187" i="48"/>
  <c r="BW187" i="48"/>
  <c r="CV190" i="48"/>
  <c r="BV190" i="48"/>
  <c r="BX191" i="48"/>
  <c r="BW191" i="48"/>
  <c r="BU191" i="48"/>
  <c r="CF191" i="48"/>
  <c r="BZ191" i="48"/>
  <c r="CJ191" i="48"/>
  <c r="CP191" i="48" s="1"/>
  <c r="CO193" i="48"/>
  <c r="CW196" i="48"/>
  <c r="BV196" i="48"/>
  <c r="CJ201" i="48"/>
  <c r="CP201" i="48" s="1"/>
  <c r="BY204" i="48"/>
  <c r="BV204" i="48"/>
  <c r="CG204" i="48"/>
  <c r="CF204" i="48"/>
  <c r="CD204" i="48"/>
  <c r="CC204" i="48"/>
  <c r="CU204" i="48"/>
  <c r="CA204" i="48"/>
  <c r="BX204" i="48"/>
  <c r="CH204" i="48"/>
  <c r="DB204" i="48"/>
  <c r="CZ204" i="48"/>
  <c r="CE208" i="48"/>
  <c r="BV214" i="48"/>
  <c r="CE149" i="48"/>
  <c r="CA161" i="48"/>
  <c r="CE165" i="48"/>
  <c r="CA177" i="48"/>
  <c r="CC180" i="48"/>
  <c r="CL182" i="48"/>
  <c r="CF184" i="48"/>
  <c r="BX185" i="48"/>
  <c r="CT186" i="48"/>
  <c r="CM186" i="48"/>
  <c r="BW190" i="48"/>
  <c r="CM191" i="48"/>
  <c r="CF192" i="48"/>
  <c r="BW196" i="48"/>
  <c r="CU196" i="48"/>
  <c r="CM199" i="48"/>
  <c r="CK207" i="48"/>
  <c r="CS207" i="48" s="1"/>
  <c r="CA209" i="48"/>
  <c r="CV209" i="48"/>
  <c r="CV212" i="48"/>
  <c r="CD221" i="48"/>
  <c r="BW221" i="48"/>
  <c r="CH221" i="48"/>
  <c r="CE221" i="48"/>
  <c r="CC221" i="48"/>
  <c r="CU221" i="48"/>
  <c r="CB221" i="48"/>
  <c r="BZ221" i="48"/>
  <c r="BU221" i="48"/>
  <c r="CJ221" i="48"/>
  <c r="CP221" i="48" s="1"/>
  <c r="CG221" i="48"/>
  <c r="CF221" i="48"/>
  <c r="BX221" i="48"/>
  <c r="CZ221" i="48"/>
  <c r="DB221" i="48"/>
  <c r="CH183" i="48"/>
  <c r="CE192" i="48"/>
  <c r="CU192" i="48"/>
  <c r="BY194" i="48"/>
  <c r="CH199" i="48"/>
  <c r="BY203" i="48"/>
  <c r="CO204" i="48"/>
  <c r="BV208" i="48"/>
  <c r="CD219" i="48"/>
  <c r="CE224" i="48"/>
  <c r="DF227" i="48"/>
  <c r="CT228" i="48"/>
  <c r="CA228" i="48"/>
  <c r="CC240" i="48"/>
  <c r="BV240" i="48"/>
  <c r="CJ240" i="48"/>
  <c r="CP240" i="48" s="1"/>
  <c r="CE240" i="48"/>
  <c r="CU240" i="48"/>
  <c r="CB240" i="48"/>
  <c r="BZ240" i="48"/>
  <c r="BX240" i="48"/>
  <c r="CG240" i="48"/>
  <c r="CF240" i="48"/>
  <c r="CD240" i="48"/>
  <c r="CA240" i="48"/>
  <c r="BY240" i="48"/>
  <c r="BW240" i="48"/>
  <c r="BU240" i="48"/>
  <c r="DB240" i="48"/>
  <c r="CZ240" i="48"/>
  <c r="EI228" i="48"/>
  <c r="EH228" i="48"/>
  <c r="CW235" i="48"/>
  <c r="DL236" i="48"/>
  <c r="CJ236" i="48"/>
  <c r="CP236" i="48" s="1"/>
  <c r="CO247" i="48"/>
  <c r="CH247" i="48"/>
  <c r="CJ228" i="48"/>
  <c r="CP228" i="48" s="1"/>
  <c r="DL228" i="48"/>
  <c r="BZ233" i="48"/>
  <c r="BW233" i="48"/>
  <c r="CG233" i="48"/>
  <c r="CD233" i="48"/>
  <c r="CC233" i="48"/>
  <c r="CU233" i="48"/>
  <c r="CA233" i="48"/>
  <c r="BY233" i="48"/>
  <c r="BX233" i="48"/>
  <c r="BV233" i="48"/>
  <c r="BU233" i="48"/>
  <c r="CJ233" i="48"/>
  <c r="CP233" i="48" s="1"/>
  <c r="EI233" i="48"/>
  <c r="EH233" i="48"/>
  <c r="BX223" i="48"/>
  <c r="CG223" i="48"/>
  <c r="CE223" i="48"/>
  <c r="CD223" i="48"/>
  <c r="CB223" i="48"/>
  <c r="CA223" i="48"/>
  <c r="BW223" i="48"/>
  <c r="BV223" i="48"/>
  <c r="BU223" i="48"/>
  <c r="CU223" i="48"/>
  <c r="CK227" i="48"/>
  <c r="CS227" i="48" s="1"/>
  <c r="CV230" i="48"/>
  <c r="DF237" i="48"/>
  <c r="CL237" i="48"/>
  <c r="BV237" i="48"/>
  <c r="BV217" i="48"/>
  <c r="CW220" i="48"/>
  <c r="CV223" i="48"/>
  <c r="CT223" i="48"/>
  <c r="CM223" i="48"/>
  <c r="CL241" i="48"/>
  <c r="DF241" i="48"/>
  <c r="BV241" i="48"/>
  <c r="CE194" i="48"/>
  <c r="CU194" i="48"/>
  <c r="CJ203" i="48"/>
  <c r="CP203" i="48" s="1"/>
  <c r="CG203" i="48"/>
  <c r="CB203" i="48"/>
  <c r="CA203" i="48"/>
  <c r="CH203" i="48"/>
  <c r="CM207" i="48"/>
  <c r="DB208" i="48"/>
  <c r="CG212" i="48"/>
  <c r="CF212" i="48"/>
  <c r="CD212" i="48"/>
  <c r="BY212" i="48"/>
  <c r="BX212" i="48"/>
  <c r="CJ212" i="48"/>
  <c r="CP212" i="48" s="1"/>
  <c r="CJ219" i="48"/>
  <c r="CP219" i="48" s="1"/>
  <c r="CC219" i="48"/>
  <c r="BZ219" i="48"/>
  <c r="BY219" i="48"/>
  <c r="BW219" i="48"/>
  <c r="BV219" i="48"/>
  <c r="CH219" i="48"/>
  <c r="CF219" i="48"/>
  <c r="CW222" i="48"/>
  <c r="CW228" i="48"/>
  <c r="BV228" i="48"/>
  <c r="CV229" i="48"/>
  <c r="CH240" i="48"/>
  <c r="CC224" i="48"/>
  <c r="BV224" i="48"/>
  <c r="CD224" i="48"/>
  <c r="CU224" i="48"/>
  <c r="CB224" i="48"/>
  <c r="BZ224" i="48"/>
  <c r="BY224" i="48"/>
  <c r="BU224" i="48"/>
  <c r="CF227" i="48"/>
  <c r="CJ227" i="48"/>
  <c r="CP227" i="48" s="1"/>
  <c r="CO231" i="48"/>
  <c r="CH231" i="48"/>
  <c r="CT205" i="48"/>
  <c r="CH208" i="48"/>
  <c r="CT210" i="48"/>
  <c r="CM210" i="48"/>
  <c r="CB233" i="48"/>
  <c r="CJ250" i="48"/>
  <c r="CP250" i="48" s="1"/>
  <c r="DL250" i="48"/>
  <c r="CV207" i="48"/>
  <c r="CC208" i="48"/>
  <c r="CB208" i="48"/>
  <c r="BZ208" i="48"/>
  <c r="BU208" i="48"/>
  <c r="CJ208" i="48"/>
  <c r="CP208" i="48" s="1"/>
  <c r="DL212" i="48"/>
  <c r="CO212" i="48"/>
  <c r="BY223" i="48"/>
  <c r="CE233" i="48"/>
  <c r="DF244" i="48"/>
  <c r="CL244" i="48"/>
  <c r="CW244" i="48"/>
  <c r="CJ244" i="48"/>
  <c r="CP244" i="48" s="1"/>
  <c r="BV244" i="48"/>
  <c r="CC183" i="48"/>
  <c r="CB186" i="48"/>
  <c r="BZ192" i="48"/>
  <c r="CE193" i="48"/>
  <c r="CJ194" i="48"/>
  <c r="CP194" i="48" s="1"/>
  <c r="CZ194" i="48"/>
  <c r="CC199" i="48"/>
  <c r="CU218" i="48"/>
  <c r="BZ223" i="48"/>
  <c r="CZ224" i="48"/>
  <c r="CV226" i="48"/>
  <c r="BU226" i="48"/>
  <c r="CF233" i="48"/>
  <c r="CM218" i="48"/>
  <c r="CE227" i="48"/>
  <c r="CH233" i="48"/>
  <c r="DL234" i="48"/>
  <c r="CJ234" i="48"/>
  <c r="CP234" i="48" s="1"/>
  <c r="CW237" i="48"/>
  <c r="DF250" i="48"/>
  <c r="CL250" i="48"/>
  <c r="BV250" i="48"/>
  <c r="CE183" i="48"/>
  <c r="CU183" i="48"/>
  <c r="BV194" i="48"/>
  <c r="CE199" i="48"/>
  <c r="CU199" i="48"/>
  <c r="CM202" i="48"/>
  <c r="CW203" i="48"/>
  <c r="BV203" i="48"/>
  <c r="CH206" i="48"/>
  <c r="CF206" i="48"/>
  <c r="CA206" i="48"/>
  <c r="BZ206" i="48"/>
  <c r="CJ206" i="48"/>
  <c r="CP206" i="48" s="1"/>
  <c r="CW212" i="48"/>
  <c r="BV212" i="48"/>
  <c r="CT213" i="48"/>
  <c r="CV215" i="48"/>
  <c r="CV216" i="48"/>
  <c r="CO217" i="48"/>
  <c r="BX219" i="48"/>
  <c r="CF223" i="48"/>
  <c r="CV224" i="48"/>
  <c r="BW224" i="48"/>
  <c r="CM227" i="48"/>
  <c r="CN227" i="48" s="1"/>
  <c r="CL228" i="48"/>
  <c r="CJ229" i="48"/>
  <c r="CP229" i="48" s="1"/>
  <c r="CV246" i="48"/>
  <c r="CE186" i="48"/>
  <c r="BW203" i="48"/>
  <c r="BW212" i="48"/>
  <c r="CU212" i="48"/>
  <c r="DL216" i="48"/>
  <c r="BZ217" i="48"/>
  <c r="CH217" i="48"/>
  <c r="CG217" i="48"/>
  <c r="CE217" i="48"/>
  <c r="CU217" i="48"/>
  <c r="CD217" i="48"/>
  <c r="BY217" i="48"/>
  <c r="BX217" i="48"/>
  <c r="CL217" i="48"/>
  <c r="CA219" i="48"/>
  <c r="CV221" i="48"/>
  <c r="CH223" i="48"/>
  <c r="BX224" i="48"/>
  <c r="CO228" i="48"/>
  <c r="CK229" i="48"/>
  <c r="CS229" i="48" s="1"/>
  <c r="CA230" i="48"/>
  <c r="CJ230" i="48"/>
  <c r="CP230" i="48" s="1"/>
  <c r="CD230" i="48"/>
  <c r="CU230" i="48"/>
  <c r="CC230" i="48"/>
  <c r="BZ230" i="48"/>
  <c r="BY230" i="48"/>
  <c r="BX230" i="48"/>
  <c r="BW230" i="48"/>
  <c r="BV230" i="48"/>
  <c r="BU230" i="48"/>
  <c r="CZ230" i="48"/>
  <c r="DB230" i="48"/>
  <c r="CT231" i="48"/>
  <c r="CV243" i="48"/>
  <c r="CT243" i="48"/>
  <c r="CA243" i="48"/>
  <c r="DF251" i="48"/>
  <c r="CL251" i="48"/>
  <c r="BV251" i="48"/>
  <c r="DF257" i="48"/>
  <c r="CL257" i="48"/>
  <c r="CW257" i="48"/>
  <c r="DL274" i="48"/>
  <c r="CJ274" i="48"/>
  <c r="CP274" i="48" s="1"/>
  <c r="BX251" i="48"/>
  <c r="DF267" i="48"/>
  <c r="CL267" i="48"/>
  <c r="CW267" i="48"/>
  <c r="CJ267" i="48"/>
  <c r="CP267" i="48" s="1"/>
  <c r="BV267" i="48"/>
  <c r="CM233" i="48"/>
  <c r="CA238" i="48"/>
  <c r="CM247" i="48"/>
  <c r="CB251" i="48"/>
  <c r="CE252" i="48"/>
  <c r="CT263" i="48"/>
  <c r="CA263" i="48"/>
  <c r="CH225" i="48"/>
  <c r="CA225" i="48"/>
  <c r="CF225" i="48"/>
  <c r="BZ227" i="48"/>
  <c r="CF231" i="48"/>
  <c r="BY231" i="48"/>
  <c r="CG231" i="48"/>
  <c r="CZ231" i="48"/>
  <c r="BU232" i="48"/>
  <c r="CH232" i="48"/>
  <c r="CD232" i="48"/>
  <c r="CG232" i="48"/>
  <c r="CD238" i="48"/>
  <c r="CM242" i="48"/>
  <c r="CJ248" i="48"/>
  <c r="CP248" i="48" s="1"/>
  <c r="CT232" i="48"/>
  <c r="CL233" i="48"/>
  <c r="CF238" i="48"/>
  <c r="CH244" i="48"/>
  <c r="CW249" i="48"/>
  <c r="BU263" i="48"/>
  <c r="CK263" i="48"/>
  <c r="CS263" i="48" s="1"/>
  <c r="BV202" i="48"/>
  <c r="CE207" i="48"/>
  <c r="CU207" i="48"/>
  <c r="BY209" i="48"/>
  <c r="CD210" i="48"/>
  <c r="BW215" i="48"/>
  <c r="CE216" i="48"/>
  <c r="CO220" i="48"/>
  <c r="CC227" i="48"/>
  <c r="CU227" i="48"/>
  <c r="BY228" i="48"/>
  <c r="CL230" i="48"/>
  <c r="CJ232" i="48"/>
  <c r="CP232" i="48" s="1"/>
  <c r="CT235" i="48"/>
  <c r="CM235" i="48"/>
  <c r="CT239" i="48"/>
  <c r="CT245" i="48"/>
  <c r="CF246" i="48"/>
  <c r="CV255" i="48"/>
  <c r="DF276" i="48"/>
  <c r="CL276" i="48"/>
  <c r="CJ276" i="48"/>
  <c r="CP276" i="48" s="1"/>
  <c r="CW276" i="48"/>
  <c r="BV276" i="48"/>
  <c r="BW202" i="48"/>
  <c r="CF207" i="48"/>
  <c r="CE210" i="48"/>
  <c r="CU210" i="48"/>
  <c r="BX215" i="48"/>
  <c r="BU216" i="48"/>
  <c r="CF216" i="48"/>
  <c r="DB219" i="48"/>
  <c r="BY220" i="48"/>
  <c r="CH220" i="48"/>
  <c r="CF220" i="48"/>
  <c r="CW223" i="48"/>
  <c r="CJ225" i="48"/>
  <c r="CP225" i="48" s="1"/>
  <c r="BW226" i="48"/>
  <c r="CF226" i="48"/>
  <c r="CG226" i="48"/>
  <c r="CD227" i="48"/>
  <c r="CJ231" i="48"/>
  <c r="CP231" i="48" s="1"/>
  <c r="DL242" i="48"/>
  <c r="CJ242" i="48"/>
  <c r="CP242" i="48" s="1"/>
  <c r="DF243" i="48"/>
  <c r="CL243" i="48"/>
  <c r="BV247" i="48"/>
  <c r="CA256" i="48"/>
  <c r="BU256" i="48"/>
  <c r="CE256" i="48"/>
  <c r="BX256" i="48"/>
  <c r="BW256" i="48"/>
  <c r="CF256" i="48"/>
  <c r="CD256" i="48"/>
  <c r="CC256" i="48"/>
  <c r="CB256" i="48"/>
  <c r="BZ256" i="48"/>
  <c r="CU256" i="48"/>
  <c r="BY256" i="48"/>
  <c r="BV256" i="48"/>
  <c r="DB256" i="48"/>
  <c r="CZ256" i="48"/>
  <c r="CM226" i="48"/>
  <c r="CO236" i="48"/>
  <c r="CW240" i="48"/>
  <c r="CO241" i="48"/>
  <c r="CM252" i="48"/>
  <c r="CB238" i="48"/>
  <c r="BY238" i="48"/>
  <c r="BV238" i="48"/>
  <c r="CJ238" i="48"/>
  <c r="CP238" i="48" s="1"/>
  <c r="CG238" i="48"/>
  <c r="CE238" i="48"/>
  <c r="CU238" i="48"/>
  <c r="CC238" i="48"/>
  <c r="DB238" i="48"/>
  <c r="CZ238" i="48"/>
  <c r="CV242" i="48"/>
  <c r="CV248" i="48"/>
  <c r="CB227" i="48"/>
  <c r="BU227" i="48"/>
  <c r="CG227" i="48"/>
  <c r="CF234" i="48"/>
  <c r="CT241" i="48"/>
  <c r="CM241" i="48"/>
  <c r="CJ251" i="48"/>
  <c r="CP251" i="48" s="1"/>
  <c r="CD251" i="48"/>
  <c r="CC251" i="48"/>
  <c r="CH251" i="48"/>
  <c r="CG251" i="48"/>
  <c r="CF251" i="48"/>
  <c r="CE251" i="48"/>
  <c r="CA251" i="48"/>
  <c r="CU251" i="48"/>
  <c r="BZ251" i="48"/>
  <c r="BY251" i="48"/>
  <c r="BW251" i="48"/>
  <c r="DF252" i="48"/>
  <c r="CL252" i="48"/>
  <c r="CW260" i="48"/>
  <c r="CT221" i="48"/>
  <c r="CM221" i="48"/>
  <c r="BV225" i="48"/>
  <c r="CH227" i="48"/>
  <c r="CZ227" i="48"/>
  <c r="CV235" i="48"/>
  <c r="CV239" i="48"/>
  <c r="CF243" i="48"/>
  <c r="CM251" i="48"/>
  <c r="EI253" i="48"/>
  <c r="EH253" i="48"/>
  <c r="CB202" i="48"/>
  <c r="CE209" i="48"/>
  <c r="CC215" i="48"/>
  <c r="CL216" i="48"/>
  <c r="CL220" i="48"/>
  <c r="BW225" i="48"/>
  <c r="CL226" i="48"/>
  <c r="CG228" i="48"/>
  <c r="BZ228" i="48"/>
  <c r="CF228" i="48"/>
  <c r="BW231" i="48"/>
  <c r="BX232" i="48"/>
  <c r="CT237" i="48"/>
  <c r="CM237" i="48"/>
  <c r="CH243" i="48"/>
  <c r="CA246" i="48"/>
  <c r="CJ246" i="48"/>
  <c r="CP246" i="48" s="1"/>
  <c r="BU246" i="48"/>
  <c r="CE246" i="48"/>
  <c r="CU246" i="48"/>
  <c r="CC246" i="48"/>
  <c r="CB246" i="48"/>
  <c r="BZ246" i="48"/>
  <c r="BX246" i="48"/>
  <c r="CZ246" i="48"/>
  <c r="DB246" i="48"/>
  <c r="CM249" i="48"/>
  <c r="CV254" i="48"/>
  <c r="BV210" i="48"/>
  <c r="CE215" i="48"/>
  <c r="CU215" i="48"/>
  <c r="BY225" i="48"/>
  <c r="CO226" i="48"/>
  <c r="BZ231" i="48"/>
  <c r="BZ232" i="48"/>
  <c r="CH256" i="48"/>
  <c r="CE202" i="48"/>
  <c r="CF215" i="48"/>
  <c r="CK216" i="48"/>
  <c r="CS216" i="48" s="1"/>
  <c r="BZ225" i="48"/>
  <c r="CA231" i="48"/>
  <c r="CA232" i="48"/>
  <c r="CU232" i="48"/>
  <c r="BU238" i="48"/>
  <c r="CV244" i="48"/>
  <c r="CL247" i="48"/>
  <c r="CK248" i="48"/>
  <c r="CS248" i="48" s="1"/>
  <c r="CF248" i="48"/>
  <c r="CW248" i="48"/>
  <c r="DL248" i="48"/>
  <c r="CJ256" i="48"/>
  <c r="CP256" i="48" s="1"/>
  <c r="CD237" i="48"/>
  <c r="BW237" i="48"/>
  <c r="CG237" i="48"/>
  <c r="CB243" i="48"/>
  <c r="BU243" i="48"/>
  <c r="CG243" i="48"/>
  <c r="CV247" i="48"/>
  <c r="BU247" i="48"/>
  <c r="BX252" i="48"/>
  <c r="CA253" i="48"/>
  <c r="CC255" i="48"/>
  <c r="CO256" i="48"/>
  <c r="BY257" i="48"/>
  <c r="CD259" i="48"/>
  <c r="CE261" i="48"/>
  <c r="DF264" i="48"/>
  <c r="CL264" i="48"/>
  <c r="CW264" i="48"/>
  <c r="BV264" i="48"/>
  <c r="CM295" i="48"/>
  <c r="CN295" i="48" s="1"/>
  <c r="CA235" i="48"/>
  <c r="CB239" i="48"/>
  <c r="BW241" i="48"/>
  <c r="CG244" i="48"/>
  <c r="BZ244" i="48"/>
  <c r="CF244" i="48"/>
  <c r="BW247" i="48"/>
  <c r="BV249" i="48"/>
  <c r="CA252" i="48"/>
  <c r="CT252" i="48"/>
  <c r="CC253" i="48"/>
  <c r="CZ255" i="48"/>
  <c r="CC257" i="48"/>
  <c r="CF259" i="48"/>
  <c r="CO260" i="48"/>
  <c r="CK260" i="48"/>
  <c r="CS260" i="48" s="1"/>
  <c r="CH261" i="48"/>
  <c r="CW263" i="48"/>
  <c r="BX264" i="48"/>
  <c r="CT265" i="48"/>
  <c r="CK266" i="48"/>
  <c r="CS266" i="48" s="1"/>
  <c r="CM282" i="48"/>
  <c r="CN282" i="48" s="1"/>
  <c r="BW249" i="48"/>
  <c r="CB252" i="48"/>
  <c r="CU252" i="48"/>
  <c r="CF254" i="48"/>
  <c r="BX255" i="48"/>
  <c r="CH255" i="48"/>
  <c r="CG255" i="48"/>
  <c r="CF255" i="48"/>
  <c r="CD257" i="48"/>
  <c r="CZ257" i="48"/>
  <c r="CG259" i="48"/>
  <c r="CU260" i="48"/>
  <c r="CT262" i="48"/>
  <c r="BX268" i="48"/>
  <c r="BW268" i="48"/>
  <c r="CJ268" i="48"/>
  <c r="CP268" i="48" s="1"/>
  <c r="CG268" i="48"/>
  <c r="CC268" i="48"/>
  <c r="CU268" i="48"/>
  <c r="CA268" i="48"/>
  <c r="BZ268" i="48"/>
  <c r="BY268" i="48"/>
  <c r="EI268" i="48"/>
  <c r="EH268" i="48"/>
  <c r="BY273" i="48"/>
  <c r="CJ273" i="48"/>
  <c r="CP273" i="48" s="1"/>
  <c r="CF273" i="48"/>
  <c r="BU273" i="48"/>
  <c r="CE273" i="48"/>
  <c r="CH273" i="48"/>
  <c r="CD273" i="48"/>
  <c r="CC273" i="48"/>
  <c r="CB273" i="48"/>
  <c r="CA273" i="48"/>
  <c r="BX273" i="48"/>
  <c r="BV273" i="48"/>
  <c r="CZ273" i="48"/>
  <c r="DB273" i="48"/>
  <c r="BW279" i="48"/>
  <c r="CH279" i="48"/>
  <c r="CD279" i="48"/>
  <c r="CJ279" i="48"/>
  <c r="CP279" i="48" s="1"/>
  <c r="CF279" i="48"/>
  <c r="CE279" i="48"/>
  <c r="CC279" i="48"/>
  <c r="CU279" i="48"/>
  <c r="CA279" i="48"/>
  <c r="BY279" i="48"/>
  <c r="BX279" i="48"/>
  <c r="BV279" i="48"/>
  <c r="CB279" i="48"/>
  <c r="BZ279" i="48"/>
  <c r="BU279" i="48"/>
  <c r="CJ282" i="48"/>
  <c r="CP282" i="48" s="1"/>
  <c r="DL282" i="48"/>
  <c r="BV234" i="48"/>
  <c r="BY241" i="48"/>
  <c r="BZ247" i="48"/>
  <c r="BX249" i="48"/>
  <c r="CA250" i="48"/>
  <c r="CC252" i="48"/>
  <c r="CC254" i="48"/>
  <c r="CB254" i="48"/>
  <c r="CG254" i="48"/>
  <c r="CE257" i="48"/>
  <c r="DL258" i="48"/>
  <c r="CH259" i="48"/>
  <c r="BZ264" i="48"/>
  <c r="CJ255" i="48"/>
  <c r="CP255" i="48" s="1"/>
  <c r="CG257" i="48"/>
  <c r="CA259" i="48"/>
  <c r="BZ259" i="48"/>
  <c r="BW259" i="48"/>
  <c r="CJ259" i="48"/>
  <c r="CP259" i="48" s="1"/>
  <c r="CU259" i="48"/>
  <c r="BY259" i="48"/>
  <c r="BU261" i="48"/>
  <c r="CJ261" i="48"/>
  <c r="CP261" i="48" s="1"/>
  <c r="CG261" i="48"/>
  <c r="CD261" i="48"/>
  <c r="CB261" i="48"/>
  <c r="CA261" i="48"/>
  <c r="CU261" i="48"/>
  <c r="BZ261" i="48"/>
  <c r="BZ270" i="48"/>
  <c r="CH270" i="48"/>
  <c r="CE270" i="48"/>
  <c r="CB270" i="48"/>
  <c r="CU270" i="48"/>
  <c r="BW270" i="48"/>
  <c r="BU270" i="48"/>
  <c r="CG270" i="48"/>
  <c r="CF270" i="48"/>
  <c r="CD270" i="48"/>
  <c r="CZ270" i="48"/>
  <c r="CM272" i="48"/>
  <c r="CM273" i="48"/>
  <c r="CE229" i="48"/>
  <c r="CU229" i="48"/>
  <c r="CJ235" i="48"/>
  <c r="CP235" i="48" s="1"/>
  <c r="CE235" i="48"/>
  <c r="BU237" i="48"/>
  <c r="BX239" i="48"/>
  <c r="CG239" i="48"/>
  <c r="CF239" i="48"/>
  <c r="BV243" i="48"/>
  <c r="CB247" i="48"/>
  <c r="CA249" i="48"/>
  <c r="CZ252" i="48"/>
  <c r="CD253" i="48"/>
  <c r="BX253" i="48"/>
  <c r="BW253" i="48"/>
  <c r="CH253" i="48"/>
  <c r="CJ254" i="48"/>
  <c r="CP254" i="48" s="1"/>
  <c r="CT261" i="48"/>
  <c r="CV261" i="48"/>
  <c r="DB268" i="48"/>
  <c r="CT269" i="48"/>
  <c r="CJ271" i="48"/>
  <c r="CP271" i="48" s="1"/>
  <c r="CO271" i="48"/>
  <c r="DL271" i="48"/>
  <c r="CM271" i="48"/>
  <c r="BY252" i="48"/>
  <c r="CH252" i="48"/>
  <c r="CF252" i="48"/>
  <c r="CF257" i="48"/>
  <c r="BZ257" i="48"/>
  <c r="CB257" i="48"/>
  <c r="BU257" i="48"/>
  <c r="CD275" i="48"/>
  <c r="BZ275" i="48"/>
  <c r="BX275" i="48"/>
  <c r="BW275" i="48"/>
  <c r="BV275" i="48"/>
  <c r="CJ275" i="48"/>
  <c r="CP275" i="48" s="1"/>
  <c r="CH275" i="48"/>
  <c r="CG275" i="48"/>
  <c r="CF275" i="48"/>
  <c r="CE275" i="48"/>
  <c r="CC275" i="48"/>
  <c r="CB275" i="48"/>
  <c r="CA275" i="48"/>
  <c r="BY275" i="48"/>
  <c r="BU275" i="48"/>
  <c r="CU275" i="48"/>
  <c r="DB275" i="48"/>
  <c r="CZ275" i="48"/>
  <c r="CG252" i="48"/>
  <c r="CJ253" i="48"/>
  <c r="CP253" i="48" s="1"/>
  <c r="CL254" i="48"/>
  <c r="CW256" i="48"/>
  <c r="CJ257" i="48"/>
  <c r="CP257" i="48" s="1"/>
  <c r="BU262" i="48"/>
  <c r="CM266" i="48"/>
  <c r="CL280" i="48"/>
  <c r="DF280" i="48"/>
  <c r="BV280" i="48"/>
  <c r="CW280" i="48"/>
  <c r="CO250" i="48"/>
  <c r="CT251" i="48"/>
  <c r="CJ252" i="48"/>
  <c r="CP252" i="48" s="1"/>
  <c r="BU255" i="48"/>
  <c r="CO255" i="48"/>
  <c r="CM257" i="48"/>
  <c r="CW258" i="48"/>
  <c r="CJ264" i="48"/>
  <c r="CP264" i="48" s="1"/>
  <c r="CF264" i="48"/>
  <c r="CC264" i="48"/>
  <c r="CG264" i="48"/>
  <c r="CD264" i="48"/>
  <c r="CB264" i="48"/>
  <c r="CA264" i="48"/>
  <c r="BU268" i="48"/>
  <c r="BW273" i="48"/>
  <c r="BZ237" i="48"/>
  <c r="CH241" i="48"/>
  <c r="CA241" i="48"/>
  <c r="CF241" i="48"/>
  <c r="CF247" i="48"/>
  <c r="BY247" i="48"/>
  <c r="CG247" i="48"/>
  <c r="CU250" i="48"/>
  <c r="CH250" i="48"/>
  <c r="CW255" i="48"/>
  <c r="CL268" i="48"/>
  <c r="DF268" i="48"/>
  <c r="BV268" i="48"/>
  <c r="CW271" i="48"/>
  <c r="DF272" i="48"/>
  <c r="CL272" i="48"/>
  <c r="BV272" i="48"/>
  <c r="DF273" i="48"/>
  <c r="CL273" i="48"/>
  <c r="CO274" i="48"/>
  <c r="BU281" i="48"/>
  <c r="CK281" i="48"/>
  <c r="CS281" i="48" s="1"/>
  <c r="BZ249" i="48"/>
  <c r="CJ249" i="48"/>
  <c r="CP249" i="48" s="1"/>
  <c r="CF249" i="48"/>
  <c r="BW255" i="48"/>
  <c r="CO257" i="48"/>
  <c r="BU259" i="48"/>
  <c r="BV261" i="48"/>
  <c r="CM264" i="48"/>
  <c r="CM267" i="48"/>
  <c r="CB268" i="48"/>
  <c r="BU269" i="48"/>
  <c r="BV270" i="48"/>
  <c r="CG273" i="48"/>
  <c r="CW274" i="48"/>
  <c r="CG249" i="48"/>
  <c r="DB249" i="48"/>
  <c r="DF259" i="48"/>
  <c r="CL259" i="48"/>
  <c r="BV259" i="48"/>
  <c r="DF261" i="48"/>
  <c r="CL261" i="48"/>
  <c r="CW261" i="48"/>
  <c r="BW261" i="48"/>
  <c r="DB261" i="48"/>
  <c r="CD268" i="48"/>
  <c r="DF270" i="48"/>
  <c r="CL270" i="48"/>
  <c r="CW270" i="48"/>
  <c r="BX270" i="48"/>
  <c r="CE218" i="48"/>
  <c r="CE234" i="48"/>
  <c r="BV235" i="48"/>
  <c r="BY236" i="48"/>
  <c r="CH236" i="48"/>
  <c r="CF236" i="48"/>
  <c r="CC237" i="48"/>
  <c r="CW239" i="48"/>
  <c r="BV239" i="48"/>
  <c r="CJ241" i="48"/>
  <c r="CP241" i="48" s="1"/>
  <c r="BW242" i="48"/>
  <c r="CF242" i="48"/>
  <c r="CG242" i="48"/>
  <c r="CD243" i="48"/>
  <c r="CA244" i="48"/>
  <c r="CJ247" i="48"/>
  <c r="CP247" i="48" s="1"/>
  <c r="BU248" i="48"/>
  <c r="CU248" i="48"/>
  <c r="CE248" i="48"/>
  <c r="CD248" i="48"/>
  <c r="CH248" i="48"/>
  <c r="CH249" i="48"/>
  <c r="BU252" i="48"/>
  <c r="BV253" i="48"/>
  <c r="BX254" i="48"/>
  <c r="BZ255" i="48"/>
  <c r="BV257" i="48"/>
  <c r="CF258" i="48"/>
  <c r="BX259" i="48"/>
  <c r="CK261" i="48"/>
  <c r="CS261" i="48" s="1"/>
  <c r="BX261" i="48"/>
  <c r="CU264" i="48"/>
  <c r="CV266" i="48"/>
  <c r="CE268" i="48"/>
  <c r="BY270" i="48"/>
  <c r="CM276" i="48"/>
  <c r="CA266" i="48"/>
  <c r="CT267" i="48"/>
  <c r="CF268" i="48"/>
  <c r="CA270" i="48"/>
  <c r="CF271" i="48"/>
  <c r="CO282" i="48"/>
  <c r="CH288" i="48"/>
  <c r="BY288" i="48"/>
  <c r="BU288" i="48"/>
  <c r="CG288" i="48"/>
  <c r="CE288" i="48"/>
  <c r="CU288" i="48"/>
  <c r="CC288" i="48"/>
  <c r="CF288" i="48"/>
  <c r="CD288" i="48"/>
  <c r="CA288" i="48"/>
  <c r="BZ288" i="48"/>
  <c r="BX288" i="48"/>
  <c r="BW288" i="48"/>
  <c r="BV288" i="48"/>
  <c r="CJ288" i="48"/>
  <c r="CP288" i="48" s="1"/>
  <c r="CB288" i="48"/>
  <c r="CZ288" i="48"/>
  <c r="DB288" i="48"/>
  <c r="CH291" i="48"/>
  <c r="CA302" i="48"/>
  <c r="CT302" i="48"/>
  <c r="CM259" i="48"/>
  <c r="CV260" i="48"/>
  <c r="BZ262" i="48"/>
  <c r="BY262" i="48"/>
  <c r="BV262" i="48"/>
  <c r="CH262" i="48"/>
  <c r="BY265" i="48"/>
  <c r="BX265" i="48"/>
  <c r="BU265" i="48"/>
  <c r="CH265" i="48"/>
  <c r="BV266" i="48"/>
  <c r="CM268" i="48"/>
  <c r="BW269" i="48"/>
  <c r="CT274" i="48"/>
  <c r="CC277" i="48"/>
  <c r="BX277" i="48"/>
  <c r="CJ277" i="48"/>
  <c r="CP277" i="48" s="1"/>
  <c r="CF277" i="48"/>
  <c r="CB277" i="48"/>
  <c r="CU277" i="48"/>
  <c r="CA277" i="48"/>
  <c r="BZ277" i="48"/>
  <c r="BW277" i="48"/>
  <c r="BU277" i="48"/>
  <c r="CV282" i="48"/>
  <c r="CT284" i="48"/>
  <c r="CM287" i="48"/>
  <c r="CE245" i="48"/>
  <c r="CU245" i="48"/>
  <c r="CJ262" i="48"/>
  <c r="CP262" i="48" s="1"/>
  <c r="BX266" i="48"/>
  <c r="CU266" i="48"/>
  <c r="BX269" i="48"/>
  <c r="CU269" i="48"/>
  <c r="CM277" i="48"/>
  <c r="CO278" i="48"/>
  <c r="CO279" i="48"/>
  <c r="CC284" i="48"/>
  <c r="BV292" i="48"/>
  <c r="CC292" i="48"/>
  <c r="CA292" i="48"/>
  <c r="BY292" i="48"/>
  <c r="BU292" i="48"/>
  <c r="CF292" i="48"/>
  <c r="CE292" i="48"/>
  <c r="CB292" i="48"/>
  <c r="BZ292" i="48"/>
  <c r="BX292" i="48"/>
  <c r="BW292" i="48"/>
  <c r="DB292" i="48"/>
  <c r="CZ292" i="48"/>
  <c r="CK256" i="48"/>
  <c r="CS256" i="48" s="1"/>
  <c r="BY266" i="48"/>
  <c r="BZ269" i="48"/>
  <c r="CH278" i="48"/>
  <c r="CC278" i="48"/>
  <c r="BY278" i="48"/>
  <c r="CE278" i="48"/>
  <c r="CD278" i="48"/>
  <c r="CB278" i="48"/>
  <c r="BZ278" i="48"/>
  <c r="BW278" i="48"/>
  <c r="BV278" i="48"/>
  <c r="BU278" i="48"/>
  <c r="CZ278" i="48"/>
  <c r="CW284" i="48"/>
  <c r="CG284" i="48"/>
  <c r="CO285" i="48"/>
  <c r="CW306" i="48"/>
  <c r="CW283" i="48"/>
  <c r="CH284" i="48"/>
  <c r="BX286" i="48"/>
  <c r="CU286" i="48"/>
  <c r="CE286" i="48"/>
  <c r="CA286" i="48"/>
  <c r="BU286" i="48"/>
  <c r="BY286" i="48"/>
  <c r="BW286" i="48"/>
  <c r="CH286" i="48"/>
  <c r="CG286" i="48"/>
  <c r="CF286" i="48"/>
  <c r="CT270" i="48"/>
  <c r="EI286" i="48"/>
  <c r="EH286" i="48"/>
  <c r="CJ300" i="48"/>
  <c r="CP300" i="48" s="1"/>
  <c r="BV305" i="48"/>
  <c r="DF305" i="48"/>
  <c r="CL305" i="48"/>
  <c r="CO322" i="48"/>
  <c r="DL322" i="48"/>
  <c r="CK282" i="48"/>
  <c r="CS282" i="48" s="1"/>
  <c r="CM299" i="48"/>
  <c r="CH276" i="48"/>
  <c r="BU285" i="48"/>
  <c r="CF285" i="48"/>
  <c r="CD285" i="48"/>
  <c r="CB285" i="48"/>
  <c r="CJ285" i="48"/>
  <c r="CP285" i="48" s="1"/>
  <c r="CH285" i="48"/>
  <c r="CG285" i="48"/>
  <c r="CE285" i="48"/>
  <c r="CC285" i="48"/>
  <c r="CA285" i="48"/>
  <c r="CU285" i="48"/>
  <c r="BY285" i="48"/>
  <c r="BX285" i="48"/>
  <c r="BW285" i="48"/>
  <c r="DB285" i="48"/>
  <c r="CZ285" i="48"/>
  <c r="BV287" i="48"/>
  <c r="BW265" i="48"/>
  <c r="CG266" i="48"/>
  <c r="CG269" i="48"/>
  <c r="CA274" i="48"/>
  <c r="BX276" i="48"/>
  <c r="DF277" i="48"/>
  <c r="CL277" i="48"/>
  <c r="BY277" i="48"/>
  <c r="CF294" i="48"/>
  <c r="BZ294" i="48"/>
  <c r="BW294" i="48"/>
  <c r="CU294" i="48"/>
  <c r="CB294" i="48"/>
  <c r="BY294" i="48"/>
  <c r="BU294" i="48"/>
  <c r="CJ294" i="48"/>
  <c r="CP294" i="48" s="1"/>
  <c r="CG294" i="48"/>
  <c r="CE294" i="48"/>
  <c r="CD294" i="48"/>
  <c r="CC294" i="48"/>
  <c r="CA294" i="48"/>
  <c r="BX294" i="48"/>
  <c r="BV294" i="48"/>
  <c r="DB294" i="48"/>
  <c r="CZ294" i="48"/>
  <c r="CM296" i="48"/>
  <c r="CE250" i="48"/>
  <c r="BX262" i="48"/>
  <c r="BZ265" i="48"/>
  <c r="CO269" i="48"/>
  <c r="CJ272" i="48"/>
  <c r="CP272" i="48" s="1"/>
  <c r="CD277" i="48"/>
  <c r="BX278" i="48"/>
  <c r="CF283" i="48"/>
  <c r="CG292" i="48"/>
  <c r="CD266" i="48"/>
  <c r="CC266" i="48"/>
  <c r="BZ266" i="48"/>
  <c r="BW266" i="48"/>
  <c r="CC269" i="48"/>
  <c r="CB269" i="48"/>
  <c r="BY269" i="48"/>
  <c r="BV269" i="48"/>
  <c r="CW278" i="48"/>
  <c r="CA278" i="48"/>
  <c r="CG277" i="48"/>
  <c r="CF278" i="48"/>
  <c r="DB284" i="48"/>
  <c r="CW286" i="48"/>
  <c r="CL299" i="48"/>
  <c r="DF299" i="48"/>
  <c r="CF284" i="48"/>
  <c r="CA284" i="48"/>
  <c r="BY284" i="48"/>
  <c r="BW284" i="48"/>
  <c r="CE284" i="48"/>
  <c r="CD284" i="48"/>
  <c r="CB284" i="48"/>
  <c r="CU284" i="48"/>
  <c r="BZ284" i="48"/>
  <c r="BX284" i="48"/>
  <c r="BV284" i="48"/>
  <c r="BU284" i="48"/>
  <c r="EI284" i="48"/>
  <c r="EH284" i="48"/>
  <c r="CW290" i="48"/>
  <c r="CT295" i="48"/>
  <c r="CA295" i="48"/>
  <c r="CV295" i="48"/>
  <c r="CL300" i="48"/>
  <c r="BV300" i="48"/>
  <c r="CW300" i="48"/>
  <c r="CF305" i="48"/>
  <c r="DF307" i="48"/>
  <c r="CM310" i="48"/>
  <c r="CK316" i="48"/>
  <c r="CS316" i="48" s="1"/>
  <c r="BU316" i="48"/>
  <c r="CA280" i="48"/>
  <c r="CG281" i="48"/>
  <c r="CB281" i="48"/>
  <c r="BZ281" i="48"/>
  <c r="BX281" i="48"/>
  <c r="CK287" i="48"/>
  <c r="CS287" i="48" s="1"/>
  <c r="CM288" i="48"/>
  <c r="CG291" i="48"/>
  <c r="BX291" i="48"/>
  <c r="CU291" i="48"/>
  <c r="CC291" i="48"/>
  <c r="CA291" i="48"/>
  <c r="BW291" i="48"/>
  <c r="BU291" i="48"/>
  <c r="CM294" i="48"/>
  <c r="BY296" i="48"/>
  <c r="CH297" i="48"/>
  <c r="CA300" i="48"/>
  <c r="CW303" i="48"/>
  <c r="BX303" i="48"/>
  <c r="DF303" i="48"/>
  <c r="CT311" i="48"/>
  <c r="CV311" i="48"/>
  <c r="CE258" i="48"/>
  <c r="CU258" i="48"/>
  <c r="BY260" i="48"/>
  <c r="BX263" i="48"/>
  <c r="CB267" i="48"/>
  <c r="CO273" i="48"/>
  <c r="CD274" i="48"/>
  <c r="BY274" i="48"/>
  <c r="BU274" i="48"/>
  <c r="CH274" i="48"/>
  <c r="CC280" i="48"/>
  <c r="CJ281" i="48"/>
  <c r="CP281" i="48" s="1"/>
  <c r="CW282" i="48"/>
  <c r="CK285" i="48"/>
  <c r="CS285" i="48" s="1"/>
  <c r="BW289" i="48"/>
  <c r="CD289" i="48"/>
  <c r="CJ289" i="48"/>
  <c r="CP289" i="48" s="1"/>
  <c r="CH289" i="48"/>
  <c r="CE289" i="48"/>
  <c r="CU289" i="48"/>
  <c r="CB289" i="48"/>
  <c r="BZ289" i="48"/>
  <c r="DB289" i="48"/>
  <c r="CZ289" i="48"/>
  <c r="CL289" i="48"/>
  <c r="BZ290" i="48"/>
  <c r="CM291" i="48"/>
  <c r="CM293" i="48"/>
  <c r="CA296" i="48"/>
  <c r="CM298" i="48"/>
  <c r="CC300" i="48"/>
  <c r="CC301" i="48"/>
  <c r="BZ301" i="48"/>
  <c r="BW301" i="48"/>
  <c r="CB301" i="48"/>
  <c r="CU301" i="48"/>
  <c r="BY301" i="48"/>
  <c r="BU301" i="48"/>
  <c r="BY303" i="48"/>
  <c r="CH304" i="48"/>
  <c r="CB304" i="48"/>
  <c r="BY304" i="48"/>
  <c r="BV304" i="48"/>
  <c r="CC304" i="48"/>
  <c r="CU304" i="48"/>
  <c r="BZ304" i="48"/>
  <c r="BU304" i="48"/>
  <c r="CT304" i="48"/>
  <c r="CW307" i="48"/>
  <c r="CK308" i="48"/>
  <c r="CS308" i="48" s="1"/>
  <c r="CD280" i="48"/>
  <c r="CT289" i="48"/>
  <c r="CM289" i="48"/>
  <c r="CK297" i="48"/>
  <c r="CS297" i="48" s="1"/>
  <c r="BV299" i="48"/>
  <c r="CF300" i="48"/>
  <c r="BZ303" i="48"/>
  <c r="CV304" i="48"/>
  <c r="CA303" i="48"/>
  <c r="CL262" i="48"/>
  <c r="CE267" i="48"/>
  <c r="CU267" i="48"/>
  <c r="CL274" i="48"/>
  <c r="CT278" i="48"/>
  <c r="CA283" i="48"/>
  <c r="BV283" i="48"/>
  <c r="CJ283" i="48"/>
  <c r="CP283" i="48" s="1"/>
  <c r="CH283" i="48"/>
  <c r="DB283" i="48"/>
  <c r="CZ283" i="48"/>
  <c r="CG283" i="48"/>
  <c r="CV284" i="48"/>
  <c r="CM286" i="48"/>
  <c r="CL286" i="48"/>
  <c r="CV292" i="48"/>
  <c r="CW295" i="48"/>
  <c r="CM297" i="48"/>
  <c r="CN297" i="48" s="1"/>
  <c r="CA299" i="48"/>
  <c r="CV301" i="48"/>
  <c r="CW302" i="48"/>
  <c r="CH308" i="48"/>
  <c r="CV320" i="48"/>
  <c r="CT320" i="48"/>
  <c r="CW288" i="48"/>
  <c r="CB299" i="48"/>
  <c r="CF307" i="48"/>
  <c r="CG318" i="48"/>
  <c r="CF318" i="48"/>
  <c r="CD318" i="48"/>
  <c r="BY318" i="48"/>
  <c r="BX318" i="48"/>
  <c r="CA318" i="48"/>
  <c r="BZ318" i="48"/>
  <c r="CU318" i="48"/>
  <c r="BW318" i="48"/>
  <c r="BV318" i="48"/>
  <c r="CH318" i="48"/>
  <c r="CE318" i="48"/>
  <c r="CC318" i="48"/>
  <c r="CB318" i="48"/>
  <c r="BU318" i="48"/>
  <c r="DB318" i="48"/>
  <c r="CZ318" i="48"/>
  <c r="CB280" i="48"/>
  <c r="BW280" i="48"/>
  <c r="BU280" i="48"/>
  <c r="CH280" i="48"/>
  <c r="DF294" i="48"/>
  <c r="CL294" i="48"/>
  <c r="CE299" i="48"/>
  <c r="CD300" i="48"/>
  <c r="BX300" i="48"/>
  <c r="BU300" i="48"/>
  <c r="CH300" i="48"/>
  <c r="CG300" i="48"/>
  <c r="CE300" i="48"/>
  <c r="CB300" i="48"/>
  <c r="BW305" i="48"/>
  <c r="CG305" i="48"/>
  <c r="CD305" i="48"/>
  <c r="CA305" i="48"/>
  <c r="BU305" i="48"/>
  <c r="CJ305" i="48"/>
  <c r="CP305" i="48" s="1"/>
  <c r="CH305" i="48"/>
  <c r="CC305" i="48"/>
  <c r="CB305" i="48"/>
  <c r="BZ305" i="48"/>
  <c r="CU305" i="48"/>
  <c r="BY305" i="48"/>
  <c r="BX305" i="48"/>
  <c r="CH307" i="48"/>
  <c r="CW313" i="48"/>
  <c r="CE260" i="48"/>
  <c r="CD263" i="48"/>
  <c r="CH267" i="48"/>
  <c r="BV274" i="48"/>
  <c r="CM280" i="48"/>
  <c r="CJ280" i="48"/>
  <c r="CP280" i="48" s="1"/>
  <c r="CW281" i="48"/>
  <c r="BV281" i="48"/>
  <c r="BU289" i="48"/>
  <c r="CV290" i="48"/>
  <c r="CW291" i="48"/>
  <c r="BY291" i="48"/>
  <c r="CK292" i="48"/>
  <c r="CS292" i="48" s="1"/>
  <c r="CF295" i="48"/>
  <c r="CH299" i="48"/>
  <c r="CT300" i="48"/>
  <c r="BV301" i="48"/>
  <c r="EI302" i="48"/>
  <c r="EJ302" i="48" s="1"/>
  <c r="BW304" i="48"/>
  <c r="CJ307" i="48"/>
  <c r="CP307" i="48" s="1"/>
  <c r="CJ309" i="48"/>
  <c r="CP309" i="48" s="1"/>
  <c r="CG309" i="48"/>
  <c r="CB309" i="48"/>
  <c r="CA309" i="48"/>
  <c r="CF309" i="48"/>
  <c r="BZ309" i="48"/>
  <c r="BW309" i="48"/>
  <c r="CH309" i="48"/>
  <c r="CE309" i="48"/>
  <c r="CD309" i="48"/>
  <c r="BX309" i="48"/>
  <c r="BV309" i="48"/>
  <c r="BU309" i="48"/>
  <c r="CE263" i="48"/>
  <c r="CV273" i="48"/>
  <c r="BW281" i="48"/>
  <c r="CW289" i="48"/>
  <c r="CK291" i="48"/>
  <c r="CS291" i="48" s="1"/>
  <c r="BZ291" i="48"/>
  <c r="CZ291" i="48"/>
  <c r="BZ296" i="48"/>
  <c r="CJ296" i="48"/>
  <c r="CP296" i="48" s="1"/>
  <c r="CG296" i="48"/>
  <c r="CD296" i="48"/>
  <c r="CE296" i="48"/>
  <c r="CB296" i="48"/>
  <c r="BX296" i="48"/>
  <c r="BV296" i="48"/>
  <c r="CK298" i="48"/>
  <c r="CS298" i="48" s="1"/>
  <c r="CJ299" i="48"/>
  <c r="CP299" i="48" s="1"/>
  <c r="CW301" i="48"/>
  <c r="BX301" i="48"/>
  <c r="BX304" i="48"/>
  <c r="CO296" i="48"/>
  <c r="CV297" i="48"/>
  <c r="CC303" i="48"/>
  <c r="BW303" i="48"/>
  <c r="CJ303" i="48"/>
  <c r="CP303" i="48" s="1"/>
  <c r="CG303" i="48"/>
  <c r="BU303" i="48"/>
  <c r="CH303" i="48"/>
  <c r="CF303" i="48"/>
  <c r="CD303" i="48"/>
  <c r="EI303" i="48"/>
  <c r="EJ303" i="48" s="1"/>
  <c r="CW304" i="48"/>
  <c r="CT307" i="48"/>
  <c r="BZ326" i="48"/>
  <c r="BY326" i="48"/>
  <c r="BX326" i="48"/>
  <c r="BV326" i="48"/>
  <c r="CG326" i="48"/>
  <c r="CF326" i="48"/>
  <c r="CH326" i="48"/>
  <c r="CE326" i="48"/>
  <c r="CD326" i="48"/>
  <c r="CC326" i="48"/>
  <c r="CA326" i="48"/>
  <c r="BW326" i="48"/>
  <c r="CU326" i="48"/>
  <c r="BU326" i="48"/>
  <c r="CJ326" i="48"/>
  <c r="CP326" i="48" s="1"/>
  <c r="CB326" i="48"/>
  <c r="CD291" i="48"/>
  <c r="CU300" i="48"/>
  <c r="CD301" i="48"/>
  <c r="CJ302" i="48"/>
  <c r="CP302" i="48" s="1"/>
  <c r="CD304" i="48"/>
  <c r="CL314" i="48"/>
  <c r="CV325" i="48"/>
  <c r="CT325" i="48"/>
  <c r="CM308" i="48"/>
  <c r="CN308" i="48" s="1"/>
  <c r="BY310" i="48"/>
  <c r="BX310" i="48"/>
  <c r="BV310" i="48"/>
  <c r="CG310" i="48"/>
  <c r="CF310" i="48"/>
  <c r="CB310" i="48"/>
  <c r="CU310" i="48"/>
  <c r="BZ310" i="48"/>
  <c r="CH310" i="48"/>
  <c r="CC310" i="48"/>
  <c r="BW310" i="48"/>
  <c r="CJ310" i="48"/>
  <c r="CP310" i="48" s="1"/>
  <c r="CE310" i="48"/>
  <c r="CJ318" i="48"/>
  <c r="CP318" i="48" s="1"/>
  <c r="BY299" i="48"/>
  <c r="CF299" i="48"/>
  <c r="CC299" i="48"/>
  <c r="CG299" i="48"/>
  <c r="CD299" i="48"/>
  <c r="CU299" i="48"/>
  <c r="BZ299" i="48"/>
  <c r="BW299" i="48"/>
  <c r="BU299" i="48"/>
  <c r="DB299" i="48"/>
  <c r="CZ299" i="48"/>
  <c r="BV271" i="48"/>
  <c r="CL271" i="48"/>
  <c r="CA272" i="48"/>
  <c r="CE276" i="48"/>
  <c r="CU276" i="48"/>
  <c r="CC282" i="48"/>
  <c r="CC287" i="48"/>
  <c r="CJ287" i="48"/>
  <c r="CP287" i="48" s="1"/>
  <c r="CF287" i="48"/>
  <c r="BV290" i="48"/>
  <c r="CA293" i="48"/>
  <c r="BU293" i="48"/>
  <c r="CH293" i="48"/>
  <c r="CG293" i="48"/>
  <c r="CJ298" i="48"/>
  <c r="CP298" i="48" s="1"/>
  <c r="CD298" i="48"/>
  <c r="CA298" i="48"/>
  <c r="BX298" i="48"/>
  <c r="CH298" i="48"/>
  <c r="CV299" i="48"/>
  <c r="CD306" i="48"/>
  <c r="CZ306" i="48"/>
  <c r="BY308" i="48"/>
  <c r="CM313" i="48"/>
  <c r="BY314" i="48"/>
  <c r="CH315" i="48"/>
  <c r="BW319" i="48"/>
  <c r="BV320" i="48"/>
  <c r="CW321" i="48"/>
  <c r="CA314" i="48"/>
  <c r="CV318" i="48"/>
  <c r="BX319" i="48"/>
  <c r="CB320" i="48"/>
  <c r="CE282" i="48"/>
  <c r="CU282" i="48"/>
  <c r="CO288" i="48"/>
  <c r="CW296" i="48"/>
  <c r="DF298" i="48"/>
  <c r="DB303" i="48"/>
  <c r="CB308" i="48"/>
  <c r="DB309" i="48"/>
  <c r="EH309" i="48"/>
  <c r="EJ309" i="48" s="1"/>
  <c r="CE314" i="48"/>
  <c r="BU317" i="48"/>
  <c r="BZ319" i="48"/>
  <c r="CC320" i="48"/>
  <c r="CL322" i="48"/>
  <c r="DF322" i="48"/>
  <c r="CJ328" i="48"/>
  <c r="CP328" i="48" s="1"/>
  <c r="CH328" i="48"/>
  <c r="CF328" i="48"/>
  <c r="CB328" i="48"/>
  <c r="CA328" i="48"/>
  <c r="BZ328" i="48"/>
  <c r="CG328" i="48"/>
  <c r="CE328" i="48"/>
  <c r="CD328" i="48"/>
  <c r="CC328" i="48"/>
  <c r="BY328" i="48"/>
  <c r="BX328" i="48"/>
  <c r="BW328" i="48"/>
  <c r="BV328" i="48"/>
  <c r="CZ328" i="48"/>
  <c r="DB328" i="48"/>
  <c r="DF331" i="48"/>
  <c r="CL331" i="48"/>
  <c r="CW331" i="48"/>
  <c r="CJ331" i="48"/>
  <c r="CP331" i="48" s="1"/>
  <c r="BV331" i="48"/>
  <c r="CB306" i="48"/>
  <c r="BV306" i="48"/>
  <c r="CF306" i="48"/>
  <c r="CH306" i="48"/>
  <c r="CD308" i="48"/>
  <c r="CW309" i="48"/>
  <c r="CZ311" i="48"/>
  <c r="DL313" i="48"/>
  <c r="CJ313" i="48"/>
  <c r="CP313" i="48" s="1"/>
  <c r="CF314" i="48"/>
  <c r="CW317" i="48"/>
  <c r="BV317" i="48"/>
  <c r="CA319" i="48"/>
  <c r="CJ320" i="48"/>
  <c r="CP320" i="48" s="1"/>
  <c r="BZ271" i="48"/>
  <c r="CE272" i="48"/>
  <c r="CU272" i="48"/>
  <c r="CG282" i="48"/>
  <c r="CM303" i="48"/>
  <c r="CN303" i="48" s="1"/>
  <c r="CJ306" i="48"/>
  <c r="CP306" i="48" s="1"/>
  <c r="BV307" i="48"/>
  <c r="CK309" i="48"/>
  <c r="CS309" i="48" s="1"/>
  <c r="BW311" i="48"/>
  <c r="CH314" i="48"/>
  <c r="CK317" i="48"/>
  <c r="CS317" i="48" s="1"/>
  <c r="CE319" i="48"/>
  <c r="CA324" i="48"/>
  <c r="CV313" i="48"/>
  <c r="EI313" i="48"/>
  <c r="EH313" i="48"/>
  <c r="CH319" i="48"/>
  <c r="CL320" i="48"/>
  <c r="CL325" i="48"/>
  <c r="DF325" i="48"/>
  <c r="BZ307" i="48"/>
  <c r="CU307" i="48"/>
  <c r="BV308" i="48"/>
  <c r="CJ308" i="48"/>
  <c r="CP308" i="48" s="1"/>
  <c r="CF308" i="48"/>
  <c r="CC308" i="48"/>
  <c r="BZ308" i="48"/>
  <c r="DB308" i="48"/>
  <c r="CZ308" i="48"/>
  <c r="CB311" i="48"/>
  <c r="DF315" i="48"/>
  <c r="CL315" i="48"/>
  <c r="BV315" i="48"/>
  <c r="CL317" i="48"/>
  <c r="CL323" i="48"/>
  <c r="CC314" i="48"/>
  <c r="CB314" i="48"/>
  <c r="BZ314" i="48"/>
  <c r="BU314" i="48"/>
  <c r="CJ314" i="48"/>
  <c r="CP314" i="48" s="1"/>
  <c r="CG314" i="48"/>
  <c r="CD314" i="48"/>
  <c r="BX314" i="48"/>
  <c r="BW316" i="48"/>
  <c r="EH323" i="48"/>
  <c r="EJ323" i="48" s="1"/>
  <c r="BU328" i="48"/>
  <c r="CE271" i="48"/>
  <c r="CB290" i="48"/>
  <c r="CF290" i="48"/>
  <c r="BX302" i="48"/>
  <c r="CT305" i="48"/>
  <c r="CM305" i="48"/>
  <c r="CV306" i="48"/>
  <c r="BU306" i="48"/>
  <c r="CZ310" i="48"/>
  <c r="DL311" i="48"/>
  <c r="CM314" i="48"/>
  <c r="CT314" i="48"/>
  <c r="CA315" i="48"/>
  <c r="CL329" i="48"/>
  <c r="DF329" i="48"/>
  <c r="BV329" i="48"/>
  <c r="BV319" i="48"/>
  <c r="BU319" i="48"/>
  <c r="CD319" i="48"/>
  <c r="CC319" i="48"/>
  <c r="CG319" i="48"/>
  <c r="CF319" i="48"/>
  <c r="CB319" i="48"/>
  <c r="BY319" i="48"/>
  <c r="DB319" i="48"/>
  <c r="CZ319" i="48"/>
  <c r="CU319" i="48"/>
  <c r="CA320" i="48"/>
  <c r="BZ320" i="48"/>
  <c r="BX320" i="48"/>
  <c r="CH320" i="48"/>
  <c r="CG320" i="48"/>
  <c r="CF320" i="48"/>
  <c r="CE320" i="48"/>
  <c r="CD320" i="48"/>
  <c r="BY320" i="48"/>
  <c r="CU320" i="48"/>
  <c r="BW320" i="48"/>
  <c r="BU320" i="48"/>
  <c r="CZ320" i="48"/>
  <c r="CM321" i="48"/>
  <c r="CO323" i="48"/>
  <c r="CW310" i="48"/>
  <c r="CB317" i="48"/>
  <c r="CA317" i="48"/>
  <c r="BY317" i="48"/>
  <c r="CJ317" i="48"/>
  <c r="CP317" i="48" s="1"/>
  <c r="CH317" i="48"/>
  <c r="CG317" i="48"/>
  <c r="CF317" i="48"/>
  <c r="CC317" i="48"/>
  <c r="BZ317" i="48"/>
  <c r="CU317" i="48"/>
  <c r="BW317" i="48"/>
  <c r="CM322" i="48"/>
  <c r="CV323" i="48"/>
  <c r="CA323" i="48"/>
  <c r="CM323" i="48"/>
  <c r="CU328" i="48"/>
  <c r="CV324" i="48"/>
  <c r="CA306" i="48"/>
  <c r="CG307" i="48"/>
  <c r="CA307" i="48"/>
  <c r="BX307" i="48"/>
  <c r="BU307" i="48"/>
  <c r="CD311" i="48"/>
  <c r="CC311" i="48"/>
  <c r="CA311" i="48"/>
  <c r="BV311" i="48"/>
  <c r="BU311" i="48"/>
  <c r="CF311" i="48"/>
  <c r="BZ311" i="48"/>
  <c r="CW312" i="48"/>
  <c r="BV314" i="48"/>
  <c r="EI314" i="48"/>
  <c r="EJ314" i="48" s="1"/>
  <c r="CM318" i="48"/>
  <c r="CN318" i="48" s="1"/>
  <c r="CK314" i="48"/>
  <c r="CS314" i="48" s="1"/>
  <c r="BV322" i="48"/>
  <c r="BZ323" i="48"/>
  <c r="BY323" i="48"/>
  <c r="BW323" i="48"/>
  <c r="CH323" i="48"/>
  <c r="CG323" i="48"/>
  <c r="CJ323" i="48"/>
  <c r="CP323" i="48" s="1"/>
  <c r="CE330" i="48"/>
  <c r="DF345" i="48"/>
  <c r="CL345" i="48"/>
  <c r="BV345" i="48"/>
  <c r="CW347" i="48"/>
  <c r="CJ357" i="48"/>
  <c r="CP357" i="48" s="1"/>
  <c r="CB357" i="48"/>
  <c r="CG357" i="48"/>
  <c r="CE357" i="48"/>
  <c r="CU357" i="48"/>
  <c r="CA357" i="48"/>
  <c r="BY357" i="48"/>
  <c r="BW357" i="48"/>
  <c r="BV357" i="48"/>
  <c r="BU357" i="48"/>
  <c r="CH357" i="48"/>
  <c r="CF357" i="48"/>
  <c r="CD357" i="48"/>
  <c r="CC357" i="48"/>
  <c r="BZ357" i="48"/>
  <c r="BX357" i="48"/>
  <c r="CZ357" i="48"/>
  <c r="DB357" i="48"/>
  <c r="CF330" i="48"/>
  <c r="BX340" i="48"/>
  <c r="CG340" i="48"/>
  <c r="CE340" i="48"/>
  <c r="CB340" i="48"/>
  <c r="BU340" i="48"/>
  <c r="CD340" i="48"/>
  <c r="CC340" i="48"/>
  <c r="CA340" i="48"/>
  <c r="BZ340" i="48"/>
  <c r="CU340" i="48"/>
  <c r="BY340" i="48"/>
  <c r="BW340" i="48"/>
  <c r="BV340" i="48"/>
  <c r="EH340" i="48"/>
  <c r="EI340" i="48"/>
  <c r="CM327" i="48"/>
  <c r="CN327" i="48" s="1"/>
  <c r="CG330" i="48"/>
  <c r="CV335" i="48"/>
  <c r="CT335" i="48"/>
  <c r="CM335" i="48"/>
  <c r="CN335" i="48" s="1"/>
  <c r="CW353" i="48"/>
  <c r="CB295" i="48"/>
  <c r="BV297" i="48"/>
  <c r="CE302" i="48"/>
  <c r="CU302" i="48"/>
  <c r="BV312" i="48"/>
  <c r="BX313" i="48"/>
  <c r="CT318" i="48"/>
  <c r="CU321" i="48"/>
  <c r="DF321" i="48"/>
  <c r="BY322" i="48"/>
  <c r="BV325" i="48"/>
  <c r="CH330" i="48"/>
  <c r="CM339" i="48"/>
  <c r="CD333" i="48"/>
  <c r="CC333" i="48"/>
  <c r="CB333" i="48"/>
  <c r="CA333" i="48"/>
  <c r="BZ333" i="48"/>
  <c r="BY333" i="48"/>
  <c r="BX333" i="48"/>
  <c r="BU333" i="48"/>
  <c r="CJ333" i="48"/>
  <c r="CP333" i="48" s="1"/>
  <c r="CG333" i="48"/>
  <c r="DB333" i="48"/>
  <c r="DL336" i="48"/>
  <c r="CO336" i="48"/>
  <c r="CJ337" i="48"/>
  <c r="CP337" i="48" s="1"/>
  <c r="DL337" i="48"/>
  <c r="CA322" i="48"/>
  <c r="CK325" i="48"/>
  <c r="CS325" i="48" s="1"/>
  <c r="BX325" i="48"/>
  <c r="CV332" i="48"/>
  <c r="CM332" i="48"/>
  <c r="CN332" i="48" s="1"/>
  <c r="CJ338" i="48"/>
  <c r="CP338" i="48" s="1"/>
  <c r="CL343" i="48"/>
  <c r="DF343" i="48"/>
  <c r="CH345" i="48"/>
  <c r="CM346" i="48"/>
  <c r="CN346" i="48" s="1"/>
  <c r="CE295" i="48"/>
  <c r="CU295" i="48"/>
  <c r="CT316" i="48"/>
  <c r="CM316" i="48"/>
  <c r="CN316" i="48" s="1"/>
  <c r="DL318" i="48"/>
  <c r="CO318" i="48"/>
  <c r="CL321" i="48"/>
  <c r="BU323" i="48"/>
  <c r="BY325" i="48"/>
  <c r="BU337" i="48"/>
  <c r="CK332" i="48"/>
  <c r="CS332" i="48" s="1"/>
  <c r="BU332" i="48"/>
  <c r="CD330" i="48"/>
  <c r="CC330" i="48"/>
  <c r="CB330" i="48"/>
  <c r="CA330" i="48"/>
  <c r="BZ330" i="48"/>
  <c r="BY330" i="48"/>
  <c r="BV330" i="48"/>
  <c r="BU330" i="48"/>
  <c r="CJ330" i="48"/>
  <c r="CP330" i="48" s="1"/>
  <c r="DB330" i="48"/>
  <c r="CZ330" i="48"/>
  <c r="CL338" i="48"/>
  <c r="DF338" i="48"/>
  <c r="BV338" i="48"/>
  <c r="EH353" i="48"/>
  <c r="EI353" i="48"/>
  <c r="CW318" i="48"/>
  <c r="CT319" i="48"/>
  <c r="CV321" i="48"/>
  <c r="CK327" i="48"/>
  <c r="CS327" i="48" s="1"/>
  <c r="CL339" i="48"/>
  <c r="DF339" i="48"/>
  <c r="BV339" i="48"/>
  <c r="CT351" i="48"/>
  <c r="CV351" i="48"/>
  <c r="BU322" i="48"/>
  <c r="CJ322" i="48"/>
  <c r="CP322" i="48" s="1"/>
  <c r="CH322" i="48"/>
  <c r="CC322" i="48"/>
  <c r="CB322" i="48"/>
  <c r="CB323" i="48"/>
  <c r="CE325" i="48"/>
  <c r="BV333" i="48"/>
  <c r="CM345" i="48"/>
  <c r="CO353" i="48"/>
  <c r="CH353" i="48"/>
  <c r="CC323" i="48"/>
  <c r="CF325" i="48"/>
  <c r="EH325" i="48"/>
  <c r="EJ325" i="48" s="1"/>
  <c r="CF327" i="48"/>
  <c r="BW333" i="48"/>
  <c r="CH342" i="48"/>
  <c r="CA342" i="48"/>
  <c r="BZ342" i="48"/>
  <c r="BW342" i="48"/>
  <c r="CG342" i="48"/>
  <c r="CF342" i="48"/>
  <c r="CE342" i="48"/>
  <c r="CD342" i="48"/>
  <c r="CC342" i="48"/>
  <c r="CB342" i="48"/>
  <c r="BY342" i="48"/>
  <c r="BV342" i="48"/>
  <c r="BU342" i="48"/>
  <c r="DB342" i="48"/>
  <c r="CZ342" i="48"/>
  <c r="CE297" i="48"/>
  <c r="CH312" i="48"/>
  <c r="CF312" i="48"/>
  <c r="CA312" i="48"/>
  <c r="BZ312" i="48"/>
  <c r="CJ312" i="48"/>
  <c r="CP312" i="48" s="1"/>
  <c r="CD323" i="48"/>
  <c r="CO329" i="48"/>
  <c r="CJ329" i="48"/>
  <c r="CP329" i="48" s="1"/>
  <c r="CK331" i="48"/>
  <c r="CS331" i="48" s="1"/>
  <c r="CK333" i="48"/>
  <c r="CS333" i="48" s="1"/>
  <c r="CE333" i="48"/>
  <c r="DB340" i="48"/>
  <c r="CW346" i="48"/>
  <c r="DL347" i="48"/>
  <c r="CO347" i="48"/>
  <c r="BU325" i="48"/>
  <c r="CJ325" i="48"/>
  <c r="CP325" i="48" s="1"/>
  <c r="CG325" i="48"/>
  <c r="CB325" i="48"/>
  <c r="CA325" i="48"/>
  <c r="CF333" i="48"/>
  <c r="CK346" i="48"/>
  <c r="CS346" i="48" s="1"/>
  <c r="BZ355" i="48"/>
  <c r="BY355" i="48"/>
  <c r="CH355" i="48"/>
  <c r="CF355" i="48"/>
  <c r="CD355" i="48"/>
  <c r="CA355" i="48"/>
  <c r="BW355" i="48"/>
  <c r="BU355" i="48"/>
  <c r="CJ355" i="48"/>
  <c r="CP355" i="48" s="1"/>
  <c r="CG355" i="48"/>
  <c r="CE355" i="48"/>
  <c r="CC355" i="48"/>
  <c r="CB355" i="48"/>
  <c r="BX355" i="48"/>
  <c r="BV355" i="48"/>
  <c r="EI355" i="48"/>
  <c r="EJ355" i="48" s="1"/>
  <c r="EI343" i="48"/>
  <c r="EH343" i="48"/>
  <c r="CB344" i="48"/>
  <c r="BU344" i="48"/>
  <c r="CU344" i="48"/>
  <c r="CC344" i="48"/>
  <c r="CH344" i="48"/>
  <c r="CW349" i="48"/>
  <c r="BV349" i="48"/>
  <c r="CF351" i="48"/>
  <c r="BW354" i="48"/>
  <c r="BV334" i="48"/>
  <c r="CL334" i="48"/>
  <c r="CA335" i="48"/>
  <c r="BY341" i="48"/>
  <c r="CM344" i="48"/>
  <c r="CJ344" i="48"/>
  <c r="CP344" i="48" s="1"/>
  <c r="CF350" i="48"/>
  <c r="BY350" i="48"/>
  <c r="CD350" i="48"/>
  <c r="CB350" i="48"/>
  <c r="BX350" i="48"/>
  <c r="BV350" i="48"/>
  <c r="CC350" i="48"/>
  <c r="CA350" i="48"/>
  <c r="BZ350" i="48"/>
  <c r="BW350" i="48"/>
  <c r="CG351" i="48"/>
  <c r="CW354" i="48"/>
  <c r="CT362" i="48"/>
  <c r="CA362" i="48"/>
  <c r="CV362" i="48"/>
  <c r="CE313" i="48"/>
  <c r="CU313" i="48"/>
  <c r="BY315" i="48"/>
  <c r="CD316" i="48"/>
  <c r="BV324" i="48"/>
  <c r="BU327" i="48"/>
  <c r="CE329" i="48"/>
  <c r="CU329" i="48"/>
  <c r="CO331" i="48"/>
  <c r="CD332" i="48"/>
  <c r="CT332" i="48"/>
  <c r="BX334" i="48"/>
  <c r="CC335" i="48"/>
  <c r="BV336" i="48"/>
  <c r="CT340" i="48"/>
  <c r="CM340" i="48"/>
  <c r="CB341" i="48"/>
  <c r="CB343" i="48"/>
  <c r="CU350" i="48"/>
  <c r="EH350" i="48"/>
  <c r="BV352" i="48"/>
  <c r="CB354" i="48"/>
  <c r="CF313" i="48"/>
  <c r="BZ315" i="48"/>
  <c r="CE316" i="48"/>
  <c r="CU316" i="48"/>
  <c r="BW324" i="48"/>
  <c r="BV327" i="48"/>
  <c r="CE332" i="48"/>
  <c r="CU332" i="48"/>
  <c r="BY334" i="48"/>
  <c r="CO334" i="48"/>
  <c r="CD335" i="48"/>
  <c r="BW336" i="48"/>
  <c r="CE341" i="48"/>
  <c r="CZ341" i="48"/>
  <c r="CC343" i="48"/>
  <c r="CV347" i="48"/>
  <c r="BU347" i="48"/>
  <c r="DL349" i="48"/>
  <c r="DB350" i="48"/>
  <c r="CE354" i="48"/>
  <c r="CL330" i="48"/>
  <c r="CU335" i="48"/>
  <c r="CE335" i="48"/>
  <c r="CF335" i="48"/>
  <c r="CO340" i="48"/>
  <c r="CV346" i="48"/>
  <c r="BV347" i="48"/>
  <c r="CM353" i="48"/>
  <c r="DB355" i="48"/>
  <c r="CT342" i="48"/>
  <c r="BV344" i="48"/>
  <c r="CT346" i="48"/>
  <c r="CL349" i="48"/>
  <c r="BU351" i="48"/>
  <c r="CD351" i="48"/>
  <c r="CA351" i="48"/>
  <c r="BY351" i="48"/>
  <c r="BV351" i="48"/>
  <c r="BX351" i="48"/>
  <c r="BW351" i="48"/>
  <c r="CU351" i="48"/>
  <c r="CH351" i="48"/>
  <c r="CD359" i="48"/>
  <c r="CC359" i="48"/>
  <c r="BV359" i="48"/>
  <c r="CJ359" i="48"/>
  <c r="CP359" i="48" s="1"/>
  <c r="CG359" i="48"/>
  <c r="CE359" i="48"/>
  <c r="CA359" i="48"/>
  <c r="CU359" i="48"/>
  <c r="BZ359" i="48"/>
  <c r="BY359" i="48"/>
  <c r="CH359" i="48"/>
  <c r="CF359" i="48"/>
  <c r="CB359" i="48"/>
  <c r="BX359" i="48"/>
  <c r="BW359" i="48"/>
  <c r="DB359" i="48"/>
  <c r="CZ359" i="48"/>
  <c r="EI361" i="48"/>
  <c r="EH361" i="48"/>
  <c r="CZ335" i="48"/>
  <c r="CA336" i="48"/>
  <c r="CC341" i="48"/>
  <c r="BV341" i="48"/>
  <c r="CD341" i="48"/>
  <c r="BZ341" i="48"/>
  <c r="BW343" i="48"/>
  <c r="CF343" i="48"/>
  <c r="BX343" i="48"/>
  <c r="CE343" i="48"/>
  <c r="BX344" i="48"/>
  <c r="CT344" i="48"/>
  <c r="CE350" i="48"/>
  <c r="CV366" i="48"/>
  <c r="CU366" i="48"/>
  <c r="BU313" i="48"/>
  <c r="CE315" i="48"/>
  <c r="CU315" i="48"/>
  <c r="CJ316" i="48"/>
  <c r="CP316" i="48" s="1"/>
  <c r="CZ316" i="48"/>
  <c r="CC321" i="48"/>
  <c r="CB324" i="48"/>
  <c r="CA327" i="48"/>
  <c r="BU329" i="48"/>
  <c r="CE331" i="48"/>
  <c r="CU331" i="48"/>
  <c r="CJ332" i="48"/>
  <c r="CP332" i="48" s="1"/>
  <c r="CZ332" i="48"/>
  <c r="CD334" i="48"/>
  <c r="CJ335" i="48"/>
  <c r="CP335" i="48" s="1"/>
  <c r="CB336" i="48"/>
  <c r="CE337" i="48"/>
  <c r="CB339" i="48"/>
  <c r="CH339" i="48"/>
  <c r="CE339" i="48"/>
  <c r="BX339" i="48"/>
  <c r="CJ339" i="48"/>
  <c r="CP339" i="48" s="1"/>
  <c r="CW340" i="48"/>
  <c r="CJ341" i="48"/>
  <c r="CP341" i="48" s="1"/>
  <c r="CM343" i="48"/>
  <c r="CJ343" i="48"/>
  <c r="CP343" i="48" s="1"/>
  <c r="BY344" i="48"/>
  <c r="CE347" i="48"/>
  <c r="CG350" i="48"/>
  <c r="CZ351" i="48"/>
  <c r="CE334" i="48"/>
  <c r="CU334" i="48"/>
  <c r="BZ344" i="48"/>
  <c r="CF347" i="48"/>
  <c r="CH350" i="48"/>
  <c r="DF353" i="48"/>
  <c r="CL353" i="48"/>
  <c r="BU354" i="48"/>
  <c r="CJ354" i="48"/>
  <c r="CP354" i="48" s="1"/>
  <c r="CC354" i="48"/>
  <c r="CD354" i="48"/>
  <c r="CU354" i="48"/>
  <c r="CA354" i="48"/>
  <c r="BX354" i="48"/>
  <c r="BV354" i="48"/>
  <c r="CF354" i="48"/>
  <c r="EI354" i="48"/>
  <c r="CV361" i="48"/>
  <c r="BW313" i="48"/>
  <c r="CG315" i="48"/>
  <c r="BV316" i="48"/>
  <c r="CE321" i="48"/>
  <c r="CD324" i="48"/>
  <c r="CC327" i="48"/>
  <c r="CG331" i="48"/>
  <c r="CF334" i="48"/>
  <c r="BU335" i="48"/>
  <c r="CO337" i="48"/>
  <c r="CD338" i="48"/>
  <c r="BW338" i="48"/>
  <c r="CG338" i="48"/>
  <c r="CV340" i="48"/>
  <c r="CA344" i="48"/>
  <c r="CG347" i="48"/>
  <c r="DF347" i="48"/>
  <c r="CJ352" i="48"/>
  <c r="CP352" i="48" s="1"/>
  <c r="CF353" i="48"/>
  <c r="CK353" i="48"/>
  <c r="CS353" i="48" s="1"/>
  <c r="CE324" i="48"/>
  <c r="CD327" i="48"/>
  <c r="CG334" i="48"/>
  <c r="BV335" i="48"/>
  <c r="CJ336" i="48"/>
  <c r="CP336" i="48" s="1"/>
  <c r="CE336" i="48"/>
  <c r="CF336" i="48"/>
  <c r="BY337" i="48"/>
  <c r="CB337" i="48"/>
  <c r="BX337" i="48"/>
  <c r="CH337" i="48"/>
  <c r="CT338" i="48"/>
  <c r="CM338" i="48"/>
  <c r="CO343" i="48"/>
  <c r="CD344" i="48"/>
  <c r="CJ345" i="48"/>
  <c r="CP345" i="48" s="1"/>
  <c r="CH346" i="48"/>
  <c r="CJ350" i="48"/>
  <c r="CP350" i="48" s="1"/>
  <c r="BZ351" i="48"/>
  <c r="CA352" i="48"/>
  <c r="BZ352" i="48"/>
  <c r="BY352" i="48"/>
  <c r="BW352" i="48"/>
  <c r="CU352" i="48"/>
  <c r="CE352" i="48"/>
  <c r="CL352" i="48"/>
  <c r="DF354" i="48"/>
  <c r="CW356" i="48"/>
  <c r="CM358" i="48"/>
  <c r="CH360" i="48"/>
  <c r="CA360" i="48"/>
  <c r="BU360" i="48"/>
  <c r="CG360" i="48"/>
  <c r="CE360" i="48"/>
  <c r="CC360" i="48"/>
  <c r="CU360" i="48"/>
  <c r="CB360" i="48"/>
  <c r="BZ360" i="48"/>
  <c r="CD360" i="48"/>
  <c r="BY360" i="48"/>
  <c r="BX360" i="48"/>
  <c r="BW360" i="48"/>
  <c r="BV360" i="48"/>
  <c r="DB360" i="48"/>
  <c r="CZ360" i="48"/>
  <c r="CE327" i="48"/>
  <c r="BW335" i="48"/>
  <c r="CE344" i="48"/>
  <c r="CZ344" i="48"/>
  <c r="CT348" i="48"/>
  <c r="CA348" i="48"/>
  <c r="CW351" i="48"/>
  <c r="CB351" i="48"/>
  <c r="CM352" i="48"/>
  <c r="BU359" i="48"/>
  <c r="BX335" i="48"/>
  <c r="BU341" i="48"/>
  <c r="BU343" i="48"/>
  <c r="CF344" i="48"/>
  <c r="CA347" i="48"/>
  <c r="CJ347" i="48"/>
  <c r="CP347" i="48" s="1"/>
  <c r="CD347" i="48"/>
  <c r="CU347" i="48"/>
  <c r="CC347" i="48"/>
  <c r="CB347" i="48"/>
  <c r="BZ347" i="48"/>
  <c r="CK351" i="48"/>
  <c r="CS351" i="48" s="1"/>
  <c r="CC351" i="48"/>
  <c r="CW361" i="48"/>
  <c r="CO403" i="48"/>
  <c r="CH403" i="48"/>
  <c r="CJ405" i="48"/>
  <c r="CP405" i="48" s="1"/>
  <c r="DL405" i="48"/>
  <c r="BW349" i="48"/>
  <c r="CW370" i="48"/>
  <c r="CU370" i="48"/>
  <c r="CW374" i="48"/>
  <c r="EI371" i="48"/>
  <c r="EH371" i="48"/>
  <c r="CL379" i="48"/>
  <c r="DF379" i="48"/>
  <c r="BU366" i="48"/>
  <c r="CB366" i="48"/>
  <c r="CH366" i="48"/>
  <c r="BZ366" i="48"/>
  <c r="CE366" i="48"/>
  <c r="CD366" i="48"/>
  <c r="CA366" i="48"/>
  <c r="BY366" i="48"/>
  <c r="BW366" i="48"/>
  <c r="BV366" i="48"/>
  <c r="DB366" i="48"/>
  <c r="CZ366" i="48"/>
  <c r="CJ367" i="48"/>
  <c r="CP367" i="48" s="1"/>
  <c r="CL378" i="48"/>
  <c r="BV369" i="48"/>
  <c r="CK373" i="48"/>
  <c r="CS373" i="48" s="1"/>
  <c r="BU373" i="48"/>
  <c r="EI384" i="48"/>
  <c r="EH384" i="48"/>
  <c r="CK375" i="48"/>
  <c r="CS375" i="48" s="1"/>
  <c r="CF375" i="48"/>
  <c r="CO376" i="48"/>
  <c r="DL376" i="48"/>
  <c r="CJ376" i="48"/>
  <c r="CP376" i="48" s="1"/>
  <c r="DF355" i="48"/>
  <c r="CL355" i="48"/>
  <c r="CW355" i="48"/>
  <c r="CO358" i="48"/>
  <c r="BV367" i="48"/>
  <c r="CW368" i="48"/>
  <c r="CG345" i="48"/>
  <c r="BZ345" i="48"/>
  <c r="CF345" i="48"/>
  <c r="CF349" i="48"/>
  <c r="CW350" i="48"/>
  <c r="CT356" i="48"/>
  <c r="CV356" i="48"/>
  <c r="CA356" i="48"/>
  <c r="CM356" i="48"/>
  <c r="CM363" i="48"/>
  <c r="CK381" i="48"/>
  <c r="CS381" i="48" s="1"/>
  <c r="CF381" i="48"/>
  <c r="CA376" i="48"/>
  <c r="CA349" i="48"/>
  <c r="CJ349" i="48"/>
  <c r="CP349" i="48" s="1"/>
  <c r="CG349" i="48"/>
  <c r="CE349" i="48"/>
  <c r="BY349" i="48"/>
  <c r="DF363" i="48"/>
  <c r="CL363" i="48"/>
  <c r="CW363" i="48"/>
  <c r="CJ363" i="48"/>
  <c r="CP363" i="48" s="1"/>
  <c r="CL365" i="48"/>
  <c r="DF365" i="48"/>
  <c r="CW365" i="48"/>
  <c r="BV365" i="48"/>
  <c r="BX366" i="48"/>
  <c r="DF351" i="48"/>
  <c r="CL351" i="48"/>
  <c r="CW366" i="48"/>
  <c r="CC366" i="48"/>
  <c r="CF368" i="48"/>
  <c r="CJ377" i="48"/>
  <c r="CP377" i="48" s="1"/>
  <c r="CF377" i="48"/>
  <c r="BW377" i="48"/>
  <c r="BY377" i="48"/>
  <c r="BX377" i="48"/>
  <c r="BV377" i="48"/>
  <c r="CH377" i="48"/>
  <c r="BU377" i="48"/>
  <c r="CU377" i="48"/>
  <c r="CG377" i="48"/>
  <c r="CE377" i="48"/>
  <c r="CD377" i="48"/>
  <c r="CC377" i="48"/>
  <c r="CB377" i="48"/>
  <c r="CA377" i="48"/>
  <c r="CZ377" i="48"/>
  <c r="DB377" i="48"/>
  <c r="CD380" i="48"/>
  <c r="CF366" i="48"/>
  <c r="CD379" i="48"/>
  <c r="BY379" i="48"/>
  <c r="CG379" i="48"/>
  <c r="CU379" i="48"/>
  <c r="CA379" i="48"/>
  <c r="BZ379" i="48"/>
  <c r="BX379" i="48"/>
  <c r="BU379" i="48"/>
  <c r="CJ379" i="48"/>
  <c r="CP379" i="48" s="1"/>
  <c r="CH379" i="48"/>
  <c r="CF379" i="48"/>
  <c r="CE379" i="48"/>
  <c r="EI379" i="48"/>
  <c r="EJ379" i="48" s="1"/>
  <c r="CC379" i="48"/>
  <c r="CB379" i="48"/>
  <c r="BW379" i="48"/>
  <c r="CV392" i="48"/>
  <c r="CT392" i="48"/>
  <c r="EH354" i="48"/>
  <c r="CG366" i="48"/>
  <c r="CH368" i="48"/>
  <c r="BY378" i="48"/>
  <c r="BZ378" i="48"/>
  <c r="CG378" i="48"/>
  <c r="CA378" i="48"/>
  <c r="BX378" i="48"/>
  <c r="BW378" i="48"/>
  <c r="CJ378" i="48"/>
  <c r="CP378" i="48" s="1"/>
  <c r="BU378" i="48"/>
  <c r="CU378" i="48"/>
  <c r="CH378" i="48"/>
  <c r="CF378" i="48"/>
  <c r="CE378" i="48"/>
  <c r="CD378" i="48"/>
  <c r="CC378" i="48"/>
  <c r="CB378" i="48"/>
  <c r="DB378" i="48"/>
  <c r="CZ378" i="48"/>
  <c r="CJ366" i="48"/>
  <c r="CP366" i="48" s="1"/>
  <c r="CL367" i="48"/>
  <c r="CE369" i="48"/>
  <c r="DF369" i="48"/>
  <c r="CT372" i="48"/>
  <c r="DL373" i="48"/>
  <c r="CC374" i="48"/>
  <c r="CJ374" i="48"/>
  <c r="CP374" i="48" s="1"/>
  <c r="CD374" i="48"/>
  <c r="CU374" i="48"/>
  <c r="CB374" i="48"/>
  <c r="CA374" i="48"/>
  <c r="BU374" i="48"/>
  <c r="DF380" i="48"/>
  <c r="CW358" i="48"/>
  <c r="CF362" i="48"/>
  <c r="CH363" i="48"/>
  <c r="CG363" i="48"/>
  <c r="BZ363" i="48"/>
  <c r="CF363" i="48"/>
  <c r="CM368" i="48"/>
  <c r="CD371" i="48"/>
  <c r="BU371" i="48"/>
  <c r="CJ371" i="48"/>
  <c r="CP371" i="48" s="1"/>
  <c r="CC371" i="48"/>
  <c r="CH371" i="48"/>
  <c r="CO373" i="48"/>
  <c r="CV374" i="48"/>
  <c r="CT374" i="48"/>
  <c r="CC385" i="48"/>
  <c r="CZ362" i="48"/>
  <c r="CA365" i="48"/>
  <c r="CJ368" i="48"/>
  <c r="CP368" i="48" s="1"/>
  <c r="CT371" i="48"/>
  <c r="CV371" i="48"/>
  <c r="CM371" i="48"/>
  <c r="CN371" i="48" s="1"/>
  <c r="CL382" i="48"/>
  <c r="BV382" i="48"/>
  <c r="DF382" i="48"/>
  <c r="CD385" i="48"/>
  <c r="DF389" i="48"/>
  <c r="CL389" i="48"/>
  <c r="BV389" i="48"/>
  <c r="DL401" i="48"/>
  <c r="CJ401" i="48"/>
  <c r="CP401" i="48" s="1"/>
  <c r="CO401" i="48"/>
  <c r="CC362" i="48"/>
  <c r="CB362" i="48"/>
  <c r="BU362" i="48"/>
  <c r="CH362" i="48"/>
  <c r="CW373" i="48"/>
  <c r="BV373" i="48"/>
  <c r="CH375" i="48"/>
  <c r="BY375" i="48"/>
  <c r="CA375" i="48"/>
  <c r="BZ375" i="48"/>
  <c r="BX375" i="48"/>
  <c r="CJ375" i="48"/>
  <c r="CP375" i="48" s="1"/>
  <c r="BU381" i="48"/>
  <c r="CB381" i="48"/>
  <c r="CJ381" i="48"/>
  <c r="CP381" i="48" s="1"/>
  <c r="CH381" i="48"/>
  <c r="CE381" i="48"/>
  <c r="CD381" i="48"/>
  <c r="CC381" i="48"/>
  <c r="CK382" i="48"/>
  <c r="CS382" i="48" s="1"/>
  <c r="CV383" i="48"/>
  <c r="BU390" i="48"/>
  <c r="CC390" i="48"/>
  <c r="CE390" i="48"/>
  <c r="CD390" i="48"/>
  <c r="CA390" i="48"/>
  <c r="BZ390" i="48"/>
  <c r="BV390" i="48"/>
  <c r="CF390" i="48"/>
  <c r="CB390" i="48"/>
  <c r="BY390" i="48"/>
  <c r="BX390" i="48"/>
  <c r="CU390" i="48"/>
  <c r="CH390" i="48"/>
  <c r="DB390" i="48"/>
  <c r="CZ390" i="48"/>
  <c r="EI367" i="48"/>
  <c r="EH367" i="48"/>
  <c r="EH376" i="48"/>
  <c r="BV383" i="48"/>
  <c r="CT384" i="48"/>
  <c r="BV387" i="48"/>
  <c r="CD387" i="48"/>
  <c r="CH387" i="48"/>
  <c r="CC387" i="48"/>
  <c r="CA387" i="48"/>
  <c r="CG387" i="48"/>
  <c r="CF387" i="48"/>
  <c r="CE387" i="48"/>
  <c r="BZ387" i="48"/>
  <c r="BY387" i="48"/>
  <c r="BX387" i="48"/>
  <c r="BW387" i="48"/>
  <c r="DB387" i="48"/>
  <c r="CZ387" i="48"/>
  <c r="CE346" i="48"/>
  <c r="CU346" i="48"/>
  <c r="CB358" i="48"/>
  <c r="BX361" i="48"/>
  <c r="BW361" i="48"/>
  <c r="CF361" i="48"/>
  <c r="CH361" i="48"/>
  <c r="CJ362" i="48"/>
  <c r="CP362" i="48" s="1"/>
  <c r="CF372" i="48"/>
  <c r="CA380" i="48"/>
  <c r="CH380" i="48"/>
  <c r="CG380" i="48"/>
  <c r="CU380" i="48"/>
  <c r="CB380" i="48"/>
  <c r="BZ380" i="48"/>
  <c r="BY380" i="48"/>
  <c r="CZ380" i="48"/>
  <c r="DB380" i="48"/>
  <c r="CU381" i="48"/>
  <c r="CL388" i="48"/>
  <c r="DF388" i="48"/>
  <c r="BV388" i="48"/>
  <c r="DF392" i="48"/>
  <c r="CL392" i="48"/>
  <c r="CV368" i="48"/>
  <c r="CF369" i="48"/>
  <c r="BZ372" i="48"/>
  <c r="CJ372" i="48"/>
  <c r="CP372" i="48" s="1"/>
  <c r="CH372" i="48"/>
  <c r="CG372" i="48"/>
  <c r="CA372" i="48"/>
  <c r="DB372" i="48"/>
  <c r="CZ372" i="48"/>
  <c r="BV374" i="48"/>
  <c r="CK376" i="48"/>
  <c r="CS376" i="48" s="1"/>
  <c r="CT380" i="48"/>
  <c r="CM386" i="48"/>
  <c r="DL398" i="48"/>
  <c r="CO398" i="48"/>
  <c r="CM361" i="48"/>
  <c r="BU363" i="48"/>
  <c r="CF365" i="48"/>
  <c r="BW365" i="48"/>
  <c r="CU365" i="48"/>
  <c r="CC365" i="48"/>
  <c r="CH365" i="48"/>
  <c r="BV371" i="48"/>
  <c r="EI373" i="48"/>
  <c r="EH373" i="48"/>
  <c r="BW374" i="48"/>
  <c r="CJ389" i="48"/>
  <c r="CP389" i="48" s="1"/>
  <c r="CT359" i="48"/>
  <c r="BV362" i="48"/>
  <c r="BW363" i="48"/>
  <c r="CJ365" i="48"/>
  <c r="CP365" i="48" s="1"/>
  <c r="CE367" i="48"/>
  <c r="CJ369" i="48"/>
  <c r="CP369" i="48" s="1"/>
  <c r="CA369" i="48"/>
  <c r="BZ369" i="48"/>
  <c r="BY369" i="48"/>
  <c r="BX369" i="48"/>
  <c r="CZ369" i="48"/>
  <c r="DB369" i="48"/>
  <c r="BX371" i="48"/>
  <c r="CU371" i="48"/>
  <c r="BY374" i="48"/>
  <c r="BU375" i="48"/>
  <c r="CU375" i="48"/>
  <c r="BV381" i="48"/>
  <c r="CJ384" i="48"/>
  <c r="CP384" i="48" s="1"/>
  <c r="BW390" i="48"/>
  <c r="BY358" i="48"/>
  <c r="BX358" i="48"/>
  <c r="CG358" i="48"/>
  <c r="CH358" i="48"/>
  <c r="BW362" i="48"/>
  <c r="BX363" i="48"/>
  <c r="BY371" i="48"/>
  <c r="BZ374" i="48"/>
  <c r="BV375" i="48"/>
  <c r="CL381" i="48"/>
  <c r="DF381" i="48"/>
  <c r="CW381" i="48"/>
  <c r="BW381" i="48"/>
  <c r="CL383" i="48"/>
  <c r="CK384" i="48"/>
  <c r="CS384" i="48" s="1"/>
  <c r="CO385" i="48"/>
  <c r="BU387" i="48"/>
  <c r="CG390" i="48"/>
  <c r="BV391" i="48"/>
  <c r="CL391" i="48"/>
  <c r="CW391" i="48"/>
  <c r="CJ391" i="48"/>
  <c r="CP391" i="48" s="1"/>
  <c r="CT395" i="48"/>
  <c r="CB385" i="48"/>
  <c r="CJ385" i="48"/>
  <c r="CP385" i="48" s="1"/>
  <c r="BZ385" i="48"/>
  <c r="BY385" i="48"/>
  <c r="BW385" i="48"/>
  <c r="BV385" i="48"/>
  <c r="CG385" i="48"/>
  <c r="CA385" i="48"/>
  <c r="BX385" i="48"/>
  <c r="BU385" i="48"/>
  <c r="CU385" i="48"/>
  <c r="CH385" i="48"/>
  <c r="CE385" i="48"/>
  <c r="CZ385" i="48"/>
  <c r="DB385" i="48"/>
  <c r="EI389" i="48"/>
  <c r="EH389" i="48"/>
  <c r="CJ390" i="48"/>
  <c r="CP390" i="48" s="1"/>
  <c r="CO355" i="48"/>
  <c r="CU356" i="48"/>
  <c r="CJ358" i="48"/>
  <c r="CP358" i="48" s="1"/>
  <c r="BV361" i="48"/>
  <c r="BY362" i="48"/>
  <c r="CA363" i="48"/>
  <c r="CO370" i="48"/>
  <c r="CJ370" i="48"/>
  <c r="CP370" i="48" s="1"/>
  <c r="CA371" i="48"/>
  <c r="BU372" i="48"/>
  <c r="CF374" i="48"/>
  <c r="CB375" i="48"/>
  <c r="BV380" i="48"/>
  <c r="BZ381" i="48"/>
  <c r="CJ387" i="48"/>
  <c r="CP387" i="48" s="1"/>
  <c r="CK370" i="48"/>
  <c r="CS370" i="48" s="1"/>
  <c r="CB371" i="48"/>
  <c r="BV372" i="48"/>
  <c r="CG374" i="48"/>
  <c r="CC375" i="48"/>
  <c r="CZ375" i="48"/>
  <c r="BW380" i="48"/>
  <c r="CA381" i="48"/>
  <c r="CH383" i="48"/>
  <c r="BX383" i="48"/>
  <c r="BW383" i="48"/>
  <c r="CU383" i="48"/>
  <c r="CD383" i="48"/>
  <c r="CG383" i="48"/>
  <c r="CF383" i="48"/>
  <c r="CE383" i="48"/>
  <c r="CA383" i="48"/>
  <c r="BZ383" i="48"/>
  <c r="BY383" i="48"/>
  <c r="DB383" i="48"/>
  <c r="CZ383" i="48"/>
  <c r="CK386" i="48"/>
  <c r="CS386" i="48" s="1"/>
  <c r="CH374" i="48"/>
  <c r="CD396" i="48"/>
  <c r="CB396" i="48"/>
  <c r="CJ396" i="48"/>
  <c r="CP396" i="48" s="1"/>
  <c r="BZ396" i="48"/>
  <c r="CU396" i="48"/>
  <c r="BX396" i="48"/>
  <c r="BW396" i="48"/>
  <c r="BV396" i="48"/>
  <c r="BU396" i="48"/>
  <c r="CG396" i="48"/>
  <c r="CE396" i="48"/>
  <c r="CH396" i="48"/>
  <c r="CF396" i="48"/>
  <c r="CC396" i="48"/>
  <c r="CA396" i="48"/>
  <c r="BY396" i="48"/>
  <c r="CE348" i="48"/>
  <c r="CU348" i="48"/>
  <c r="BX353" i="48"/>
  <c r="BW356" i="48"/>
  <c r="CA364" i="48"/>
  <c r="CH364" i="48"/>
  <c r="CF364" i="48"/>
  <c r="BW367" i="48"/>
  <c r="BY370" i="48"/>
  <c r="CF370" i="48"/>
  <c r="CG370" i="48"/>
  <c r="CU376" i="48"/>
  <c r="CE376" i="48"/>
  <c r="BW376" i="48"/>
  <c r="CD376" i="48"/>
  <c r="CH376" i="48"/>
  <c r="CB384" i="48"/>
  <c r="CM387" i="48"/>
  <c r="CN387" i="48" s="1"/>
  <c r="CO383" i="48"/>
  <c r="DL383" i="48"/>
  <c r="BU394" i="48"/>
  <c r="CH397" i="48"/>
  <c r="BZ392" i="48"/>
  <c r="BX392" i="48"/>
  <c r="CE392" i="48"/>
  <c r="BU392" i="48"/>
  <c r="BV392" i="48"/>
  <c r="CG392" i="48"/>
  <c r="CD392" i="48"/>
  <c r="CB392" i="48"/>
  <c r="CU392" i="48"/>
  <c r="CW394" i="48"/>
  <c r="CK398" i="48"/>
  <c r="CS398" i="48" s="1"/>
  <c r="CV399" i="48"/>
  <c r="CL400" i="48"/>
  <c r="DF400" i="48"/>
  <c r="CZ392" i="48"/>
  <c r="CZ396" i="48"/>
  <c r="CW398" i="48"/>
  <c r="CW399" i="48"/>
  <c r="CW404" i="48"/>
  <c r="CK405" i="48"/>
  <c r="CS405" i="48" s="1"/>
  <c r="CJ406" i="48"/>
  <c r="CP406" i="48" s="1"/>
  <c r="CF406" i="48"/>
  <c r="CD406" i="48"/>
  <c r="CG406" i="48"/>
  <c r="CU406" i="48"/>
  <c r="BZ406" i="48"/>
  <c r="BW406" i="48"/>
  <c r="BU406" i="48"/>
  <c r="CH406" i="48"/>
  <c r="CE406" i="48"/>
  <c r="CC406" i="48"/>
  <c r="CA406" i="48"/>
  <c r="BX406" i="48"/>
  <c r="CV370" i="48"/>
  <c r="CV376" i="48"/>
  <c r="CW377" i="48"/>
  <c r="BW384" i="48"/>
  <c r="CH384" i="48"/>
  <c r="CG384" i="48"/>
  <c r="CE384" i="48"/>
  <c r="CU384" i="48"/>
  <c r="CD384" i="48"/>
  <c r="BZ384" i="48"/>
  <c r="BX384" i="48"/>
  <c r="CG394" i="48"/>
  <c r="CL395" i="48"/>
  <c r="DF395" i="48"/>
  <c r="CW395" i="48"/>
  <c r="CE353" i="48"/>
  <c r="CD356" i="48"/>
  <c r="BV364" i="48"/>
  <c r="CJ382" i="48"/>
  <c r="CP382" i="48" s="1"/>
  <c r="CV386" i="48"/>
  <c r="CK387" i="48"/>
  <c r="CS387" i="48" s="1"/>
  <c r="CT393" i="48"/>
  <c r="CA393" i="48"/>
  <c r="CM393" i="48"/>
  <c r="CO393" i="48"/>
  <c r="CE356" i="48"/>
  <c r="BZ367" i="48"/>
  <c r="CG367" i="48"/>
  <c r="CF367" i="48"/>
  <c r="CU373" i="48"/>
  <c r="CV382" i="48"/>
  <c r="CA382" i="48"/>
  <c r="DL396" i="48"/>
  <c r="CO396" i="48"/>
  <c r="CW410" i="48"/>
  <c r="BW392" i="48"/>
  <c r="CO405" i="48"/>
  <c r="CH405" i="48"/>
  <c r="CO382" i="48"/>
  <c r="CW390" i="48"/>
  <c r="DF390" i="48"/>
  <c r="CA392" i="48"/>
  <c r="CO400" i="48"/>
  <c r="BV406" i="48"/>
  <c r="CV384" i="48"/>
  <c r="CE389" i="48"/>
  <c r="CC392" i="48"/>
  <c r="CJ394" i="48"/>
  <c r="CP394" i="48" s="1"/>
  <c r="CH394" i="48"/>
  <c r="BX394" i="48"/>
  <c r="CF394" i="48"/>
  <c r="CE394" i="48"/>
  <c r="CD394" i="48"/>
  <c r="CC394" i="48"/>
  <c r="CB394" i="48"/>
  <c r="CU394" i="48"/>
  <c r="CA394" i="48"/>
  <c r="BV394" i="48"/>
  <c r="CZ394" i="48"/>
  <c r="DB394" i="48"/>
  <c r="DF397" i="48"/>
  <c r="CL397" i="48"/>
  <c r="CW397" i="48"/>
  <c r="CJ397" i="48"/>
  <c r="CP397" i="48" s="1"/>
  <c r="BV397" i="48"/>
  <c r="CO417" i="48"/>
  <c r="CH417" i="48"/>
  <c r="BV384" i="48"/>
  <c r="CF392" i="48"/>
  <c r="CW393" i="48"/>
  <c r="CJ393" i="48"/>
  <c r="CP393" i="48" s="1"/>
  <c r="BV393" i="48"/>
  <c r="CB406" i="48"/>
  <c r="CM389" i="48"/>
  <c r="CH392" i="48"/>
  <c r="CW402" i="48"/>
  <c r="CF412" i="48"/>
  <c r="CD412" i="48"/>
  <c r="CB412" i="48"/>
  <c r="CJ412" i="48"/>
  <c r="CP412" i="48" s="1"/>
  <c r="CE412" i="48"/>
  <c r="CA412" i="48"/>
  <c r="CH412" i="48"/>
  <c r="CG412" i="48"/>
  <c r="BZ412" i="48"/>
  <c r="BX412" i="48"/>
  <c r="CU412" i="48"/>
  <c r="BU412" i="48"/>
  <c r="CT417" i="48"/>
  <c r="CV417" i="48"/>
  <c r="CL394" i="48"/>
  <c r="BZ395" i="48"/>
  <c r="CV398" i="48"/>
  <c r="BU398" i="48"/>
  <c r="CV400" i="48"/>
  <c r="BU400" i="48"/>
  <c r="CE402" i="48"/>
  <c r="CH408" i="48"/>
  <c r="CM412" i="48"/>
  <c r="BV368" i="48"/>
  <c r="CE373" i="48"/>
  <c r="BU382" i="48"/>
  <c r="BX388" i="48"/>
  <c r="CV389" i="48"/>
  <c r="BU389" i="48"/>
  <c r="BY398" i="48"/>
  <c r="CC399" i="48"/>
  <c r="CA399" i="48"/>
  <c r="CU399" i="48"/>
  <c r="CB399" i="48"/>
  <c r="CF399" i="48"/>
  <c r="BW400" i="48"/>
  <c r="CM401" i="48"/>
  <c r="CT406" i="48"/>
  <c r="CW422" i="48"/>
  <c r="CG386" i="48"/>
  <c r="BY386" i="48"/>
  <c r="CF386" i="48"/>
  <c r="BZ388" i="48"/>
  <c r="CF402" i="48"/>
  <c r="CB402" i="48"/>
  <c r="BZ402" i="48"/>
  <c r="BY402" i="48"/>
  <c r="CJ402" i="48"/>
  <c r="CP402" i="48" s="1"/>
  <c r="CD402" i="48"/>
  <c r="DF406" i="48"/>
  <c r="CL406" i="48"/>
  <c r="CO415" i="48"/>
  <c r="CH415" i="48"/>
  <c r="BV410" i="48"/>
  <c r="CJ410" i="48"/>
  <c r="CP410" i="48" s="1"/>
  <c r="CH410" i="48"/>
  <c r="CE410" i="48"/>
  <c r="CD410" i="48"/>
  <c r="CA410" i="48"/>
  <c r="BY410" i="48"/>
  <c r="CC410" i="48"/>
  <c r="CB410" i="48"/>
  <c r="BZ410" i="48"/>
  <c r="BW410" i="48"/>
  <c r="CU410" i="48"/>
  <c r="CG410" i="48"/>
  <c r="DB410" i="48"/>
  <c r="CZ410" i="48"/>
  <c r="BV412" i="48"/>
  <c r="CF413" i="48"/>
  <c r="CT407" i="48"/>
  <c r="CV407" i="48"/>
  <c r="CM407" i="48"/>
  <c r="CN407" i="48" s="1"/>
  <c r="CT409" i="48"/>
  <c r="BW412" i="48"/>
  <c r="CT415" i="48"/>
  <c r="CD418" i="48"/>
  <c r="CB418" i="48"/>
  <c r="BZ418" i="48"/>
  <c r="CC418" i="48"/>
  <c r="CA418" i="48"/>
  <c r="BW418" i="48"/>
  <c r="BU418" i="48"/>
  <c r="CG418" i="48"/>
  <c r="CJ418" i="48"/>
  <c r="CP418" i="48" s="1"/>
  <c r="CH418" i="48"/>
  <c r="CF418" i="48"/>
  <c r="CE418" i="48"/>
  <c r="BX418" i="48"/>
  <c r="BV418" i="48"/>
  <c r="CZ418" i="48"/>
  <c r="DB418" i="48"/>
  <c r="EI408" i="48"/>
  <c r="EH408" i="48"/>
  <c r="BU411" i="48"/>
  <c r="BY412" i="48"/>
  <c r="CT387" i="48"/>
  <c r="CB389" i="48"/>
  <c r="CK393" i="48"/>
  <c r="CS393" i="48" s="1"/>
  <c r="BY395" i="48"/>
  <c r="BW395" i="48"/>
  <c r="BU395" i="48"/>
  <c r="CE395" i="48"/>
  <c r="CC412" i="48"/>
  <c r="CA388" i="48"/>
  <c r="CF388" i="48"/>
  <c r="CM395" i="48"/>
  <c r="CJ395" i="48"/>
  <c r="CP395" i="48" s="1"/>
  <c r="BV399" i="48"/>
  <c r="CT402" i="48"/>
  <c r="CT403" i="48"/>
  <c r="CA403" i="48"/>
  <c r="CJ403" i="48"/>
  <c r="CP403" i="48" s="1"/>
  <c r="CL412" i="48"/>
  <c r="CM414" i="48"/>
  <c r="BX398" i="48"/>
  <c r="BV398" i="48"/>
  <c r="CD398" i="48"/>
  <c r="CG398" i="48"/>
  <c r="CK399" i="48"/>
  <c r="CS399" i="48" s="1"/>
  <c r="CH400" i="48"/>
  <c r="CF400" i="48"/>
  <c r="BX400" i="48"/>
  <c r="CG400" i="48"/>
  <c r="CA400" i="48"/>
  <c r="CJ400" i="48"/>
  <c r="CP400" i="48" s="1"/>
  <c r="BU402" i="48"/>
  <c r="DF405" i="48"/>
  <c r="CO412" i="48"/>
  <c r="CM422" i="48"/>
  <c r="CE368" i="48"/>
  <c r="CE382" i="48"/>
  <c r="CM384" i="48"/>
  <c r="CW386" i="48"/>
  <c r="BV386" i="48"/>
  <c r="CH388" i="48"/>
  <c r="CM398" i="48"/>
  <c r="CN398" i="48" s="1"/>
  <c r="CJ398" i="48"/>
  <c r="CP398" i="48" s="1"/>
  <c r="BV402" i="48"/>
  <c r="CU402" i="48"/>
  <c r="BU410" i="48"/>
  <c r="CC382" i="48"/>
  <c r="CF382" i="48"/>
  <c r="BW386" i="48"/>
  <c r="CJ388" i="48"/>
  <c r="CP388" i="48" s="1"/>
  <c r="CF389" i="48"/>
  <c r="BX389" i="48"/>
  <c r="CG389" i="48"/>
  <c r="BY399" i="48"/>
  <c r="BW402" i="48"/>
  <c r="CV409" i="48"/>
  <c r="DL409" i="48"/>
  <c r="BX410" i="48"/>
  <c r="CV413" i="48"/>
  <c r="CA413" i="48"/>
  <c r="CM413" i="48"/>
  <c r="DF416" i="48"/>
  <c r="CL416" i="48"/>
  <c r="CW416" i="48"/>
  <c r="BY418" i="48"/>
  <c r="CT419" i="48"/>
  <c r="CA419" i="48"/>
  <c r="BZ404" i="48"/>
  <c r="BV404" i="48"/>
  <c r="CJ404" i="48"/>
  <c r="CP404" i="48" s="1"/>
  <c r="DB404" i="48"/>
  <c r="CZ404" i="48"/>
  <c r="CG404" i="48"/>
  <c r="CT405" i="48"/>
  <c r="CV406" i="48"/>
  <c r="CV415" i="48"/>
  <c r="BY416" i="48"/>
  <c r="BZ422" i="48"/>
  <c r="CA422" i="48"/>
  <c r="DL445" i="48"/>
  <c r="CJ445" i="48"/>
  <c r="CP445" i="48" s="1"/>
  <c r="CB416" i="48"/>
  <c r="CT418" i="48"/>
  <c r="CV418" i="48"/>
  <c r="CB422" i="48"/>
  <c r="BX428" i="48"/>
  <c r="CG428" i="48"/>
  <c r="CJ428" i="48"/>
  <c r="CP428" i="48" s="1"/>
  <c r="CH428" i="48"/>
  <c r="CE428" i="48"/>
  <c r="CU428" i="48"/>
  <c r="CC428" i="48"/>
  <c r="CF428" i="48"/>
  <c r="CD428" i="48"/>
  <c r="CA428" i="48"/>
  <c r="BY428" i="48"/>
  <c r="DB428" i="48"/>
  <c r="CZ428" i="48"/>
  <c r="DF428" i="48"/>
  <c r="CD426" i="48"/>
  <c r="BW426" i="48"/>
  <c r="CA426" i="48"/>
  <c r="BY426" i="48"/>
  <c r="BV426" i="48"/>
  <c r="CJ426" i="48"/>
  <c r="CP426" i="48" s="1"/>
  <c r="CH426" i="48"/>
  <c r="CF426" i="48"/>
  <c r="BZ426" i="48"/>
  <c r="BU426" i="48"/>
  <c r="CU426" i="48"/>
  <c r="CK391" i="48"/>
  <c r="CS391" i="48" s="1"/>
  <c r="CA401" i="48"/>
  <c r="BW401" i="48"/>
  <c r="BU401" i="48"/>
  <c r="CH401" i="48"/>
  <c r="BW407" i="48"/>
  <c r="BU407" i="48"/>
  <c r="CA407" i="48"/>
  <c r="BZ407" i="48"/>
  <c r="BV407" i="48"/>
  <c r="CB408" i="48"/>
  <c r="BZ408" i="48"/>
  <c r="BX408" i="48"/>
  <c r="CD408" i="48"/>
  <c r="CC408" i="48"/>
  <c r="BW408" i="48"/>
  <c r="BU408" i="48"/>
  <c r="CV412" i="48"/>
  <c r="CW413" i="48"/>
  <c r="BX413" i="48"/>
  <c r="CU413" i="48"/>
  <c r="CE416" i="48"/>
  <c r="BY417" i="48"/>
  <c r="BW417" i="48"/>
  <c r="BU417" i="48"/>
  <c r="CU417" i="48"/>
  <c r="CB417" i="48"/>
  <c r="CA417" i="48"/>
  <c r="BV417" i="48"/>
  <c r="CE417" i="48"/>
  <c r="CW420" i="48"/>
  <c r="DF424" i="48"/>
  <c r="DL428" i="48"/>
  <c r="CO428" i="48"/>
  <c r="CM428" i="48"/>
  <c r="CN428" i="48" s="1"/>
  <c r="CT427" i="48"/>
  <c r="BV411" i="48"/>
  <c r="CJ416" i="48"/>
  <c r="CP416" i="48" s="1"/>
  <c r="CH416" i="48"/>
  <c r="CF416" i="48"/>
  <c r="BX416" i="48"/>
  <c r="BW416" i="48"/>
  <c r="CA416" i="48"/>
  <c r="CW418" i="48"/>
  <c r="CL421" i="48"/>
  <c r="DF421" i="48"/>
  <c r="CW421" i="48"/>
  <c r="BV421" i="48"/>
  <c r="CW424" i="48"/>
  <c r="BV424" i="48"/>
  <c r="BU428" i="48"/>
  <c r="BV422" i="48"/>
  <c r="CH422" i="48"/>
  <c r="CF422" i="48"/>
  <c r="CD422" i="48"/>
  <c r="CJ422" i="48"/>
  <c r="CP422" i="48" s="1"/>
  <c r="CG422" i="48"/>
  <c r="BY422" i="48"/>
  <c r="BX422" i="48"/>
  <c r="BW422" i="48"/>
  <c r="CU422" i="48"/>
  <c r="BV428" i="48"/>
  <c r="CW409" i="48"/>
  <c r="CD413" i="48"/>
  <c r="CM416" i="48"/>
  <c r="DF425" i="48"/>
  <c r="CL425" i="48"/>
  <c r="BX426" i="48"/>
  <c r="BW428" i="48"/>
  <c r="BY407" i="48"/>
  <c r="CW408" i="48"/>
  <c r="BY408" i="48"/>
  <c r="BZ417" i="48"/>
  <c r="CU420" i="48"/>
  <c r="CZ422" i="48"/>
  <c r="CA423" i="48"/>
  <c r="BW423" i="48"/>
  <c r="BU423" i="48"/>
  <c r="CC423" i="48"/>
  <c r="CB423" i="48"/>
  <c r="BX423" i="48"/>
  <c r="CG423" i="48"/>
  <c r="CF423" i="48"/>
  <c r="CE423" i="48"/>
  <c r="DB423" i="48"/>
  <c r="CZ423" i="48"/>
  <c r="CT423" i="48"/>
  <c r="CC426" i="48"/>
  <c r="CB428" i="48"/>
  <c r="CV390" i="48"/>
  <c r="BU391" i="48"/>
  <c r="CF391" i="48"/>
  <c r="CG397" i="48"/>
  <c r="CE397" i="48"/>
  <c r="BY401" i="48"/>
  <c r="CD404" i="48"/>
  <c r="CK407" i="48"/>
  <c r="CS407" i="48" s="1"/>
  <c r="CB407" i="48"/>
  <c r="CA408" i="48"/>
  <c r="BZ414" i="48"/>
  <c r="BX414" i="48"/>
  <c r="BV414" i="48"/>
  <c r="CG414" i="48"/>
  <c r="BY414" i="48"/>
  <c r="DB414" i="48"/>
  <c r="CZ414" i="48"/>
  <c r="CU416" i="48"/>
  <c r="CK417" i="48"/>
  <c r="CS417" i="48" s="1"/>
  <c r="CC417" i="48"/>
  <c r="CK419" i="48"/>
  <c r="CS419" i="48" s="1"/>
  <c r="CF421" i="48"/>
  <c r="CM423" i="48"/>
  <c r="CU423" i="48"/>
  <c r="CH424" i="48"/>
  <c r="CE426" i="48"/>
  <c r="BU413" i="48"/>
  <c r="CG413" i="48"/>
  <c r="CJ413" i="48"/>
  <c r="CP413" i="48" s="1"/>
  <c r="CE413" i="48"/>
  <c r="CC413" i="48"/>
  <c r="BV413" i="48"/>
  <c r="CV416" i="48"/>
  <c r="BU416" i="48"/>
  <c r="CD417" i="48"/>
  <c r="CG426" i="48"/>
  <c r="BX420" i="48"/>
  <c r="BV420" i="48"/>
  <c r="CJ420" i="48"/>
  <c r="CP420" i="48" s="1"/>
  <c r="DB420" i="48"/>
  <c r="CZ420" i="48"/>
  <c r="CG420" i="48"/>
  <c r="DL426" i="48"/>
  <c r="CO426" i="48"/>
  <c r="CC429" i="48"/>
  <c r="BY429" i="48"/>
  <c r="BV429" i="48"/>
  <c r="CH429" i="48"/>
  <c r="CG429" i="48"/>
  <c r="CE429" i="48"/>
  <c r="CE432" i="48"/>
  <c r="CH435" i="48"/>
  <c r="CJ446" i="48"/>
  <c r="CP446" i="48" s="1"/>
  <c r="CO446" i="48"/>
  <c r="DL446" i="48"/>
  <c r="DL414" i="48"/>
  <c r="CH420" i="48"/>
  <c r="CM430" i="48"/>
  <c r="CF432" i="48"/>
  <c r="CD436" i="48"/>
  <c r="BV437" i="48"/>
  <c r="DF437" i="48"/>
  <c r="CL437" i="48"/>
  <c r="CW437" i="48"/>
  <c r="DL439" i="48"/>
  <c r="CJ439" i="48"/>
  <c r="CP439" i="48" s="1"/>
  <c r="DF431" i="48"/>
  <c r="CL431" i="48"/>
  <c r="BV431" i="48"/>
  <c r="CG432" i="48"/>
  <c r="DL443" i="48"/>
  <c r="CJ443" i="48"/>
  <c r="CP443" i="48" s="1"/>
  <c r="CV433" i="48"/>
  <c r="CW434" i="48"/>
  <c r="BV441" i="48"/>
  <c r="BU441" i="48"/>
  <c r="CH441" i="48"/>
  <c r="CA441" i="48"/>
  <c r="BW441" i="48"/>
  <c r="CJ441" i="48"/>
  <c r="CP441" i="48" s="1"/>
  <c r="CD441" i="48"/>
  <c r="CC441" i="48"/>
  <c r="CB441" i="48"/>
  <c r="BY441" i="48"/>
  <c r="BX441" i="48"/>
  <c r="CU441" i="48"/>
  <c r="CF441" i="48"/>
  <c r="DB441" i="48"/>
  <c r="CZ441" i="48"/>
  <c r="CF446" i="48"/>
  <c r="CK446" i="48"/>
  <c r="CS446" i="48" s="1"/>
  <c r="CW433" i="48"/>
  <c r="BV433" i="48"/>
  <c r="CK439" i="48"/>
  <c r="CS439" i="48" s="1"/>
  <c r="CF439" i="48"/>
  <c r="CA435" i="48"/>
  <c r="BW435" i="48"/>
  <c r="BU435" i="48"/>
  <c r="CJ435" i="48"/>
  <c r="CP435" i="48" s="1"/>
  <c r="CE435" i="48"/>
  <c r="CC435" i="48"/>
  <c r="CU435" i="48"/>
  <c r="BZ435" i="48"/>
  <c r="BY435" i="48"/>
  <c r="BX435" i="48"/>
  <c r="CG435" i="48"/>
  <c r="EI435" i="48"/>
  <c r="EH435" i="48"/>
  <c r="CB432" i="48"/>
  <c r="BX432" i="48"/>
  <c r="BV432" i="48"/>
  <c r="BU432" i="48"/>
  <c r="CC432" i="48"/>
  <c r="CU432" i="48"/>
  <c r="BZ432" i="48"/>
  <c r="BW432" i="48"/>
  <c r="DL434" i="48"/>
  <c r="CO434" i="48"/>
  <c r="CJ434" i="48"/>
  <c r="CP434" i="48" s="1"/>
  <c r="CM435" i="48"/>
  <c r="DB435" i="48"/>
  <c r="CF436" i="48"/>
  <c r="CB436" i="48"/>
  <c r="BZ436" i="48"/>
  <c r="BY436" i="48"/>
  <c r="CJ436" i="48"/>
  <c r="CP436" i="48" s="1"/>
  <c r="CH436" i="48"/>
  <c r="CG436" i="48"/>
  <c r="CE436" i="48"/>
  <c r="CC436" i="48"/>
  <c r="CA436" i="48"/>
  <c r="DB436" i="48"/>
  <c r="CZ436" i="48"/>
  <c r="CE403" i="48"/>
  <c r="CU403" i="48"/>
  <c r="BY405" i="48"/>
  <c r="CC411" i="48"/>
  <c r="CW419" i="48"/>
  <c r="BY420" i="48"/>
  <c r="CB421" i="48"/>
  <c r="CD424" i="48"/>
  <c r="BX429" i="48"/>
  <c r="CU436" i="48"/>
  <c r="CW443" i="48"/>
  <c r="CE393" i="48"/>
  <c r="CG403" i="48"/>
  <c r="CA405" i="48"/>
  <c r="CL415" i="48"/>
  <c r="CA420" i="48"/>
  <c r="CA429" i="48"/>
  <c r="DL430" i="48"/>
  <c r="CH431" i="48"/>
  <c r="BU444" i="48"/>
  <c r="CJ444" i="48"/>
  <c r="CP444" i="48" s="1"/>
  <c r="CG444" i="48"/>
  <c r="CE444" i="48"/>
  <c r="CA444" i="48"/>
  <c r="BY444" i="48"/>
  <c r="BX444" i="48"/>
  <c r="BW444" i="48"/>
  <c r="BV444" i="48"/>
  <c r="CH444" i="48"/>
  <c r="CF444" i="48"/>
  <c r="CC444" i="48"/>
  <c r="CB444" i="48"/>
  <c r="BZ444" i="48"/>
  <c r="CU444" i="48"/>
  <c r="EI444" i="48"/>
  <c r="CL433" i="48"/>
  <c r="CF434" i="48"/>
  <c r="CK434" i="48"/>
  <c r="CS434" i="48" s="1"/>
  <c r="CT437" i="48"/>
  <c r="CV437" i="48"/>
  <c r="CM437" i="48"/>
  <c r="CE441" i="48"/>
  <c r="EH448" i="48"/>
  <c r="CD429" i="48"/>
  <c r="CM431" i="48"/>
  <c r="BV435" i="48"/>
  <c r="CW441" i="48"/>
  <c r="CA411" i="48"/>
  <c r="BY411" i="48"/>
  <c r="BW411" i="48"/>
  <c r="CH411" i="48"/>
  <c r="CT412" i="48"/>
  <c r="CD420" i="48"/>
  <c r="CC421" i="48"/>
  <c r="CA421" i="48"/>
  <c r="BY421" i="48"/>
  <c r="CH421" i="48"/>
  <c r="CJ424" i="48"/>
  <c r="CP424" i="48" s="1"/>
  <c r="CC424" i="48"/>
  <c r="CG424" i="48"/>
  <c r="CU424" i="48"/>
  <c r="CB424" i="48"/>
  <c r="BZ424" i="48"/>
  <c r="BX424" i="48"/>
  <c r="BY425" i="48"/>
  <c r="CH425" i="48"/>
  <c r="CD425" i="48"/>
  <c r="CB425" i="48"/>
  <c r="BZ425" i="48"/>
  <c r="BW425" i="48"/>
  <c r="BU425" i="48"/>
  <c r="CM426" i="48"/>
  <c r="CN426" i="48" s="1"/>
  <c r="CF429" i="48"/>
  <c r="CH430" i="48"/>
  <c r="CD430" i="48"/>
  <c r="CA430" i="48"/>
  <c r="BV430" i="48"/>
  <c r="CJ430" i="48"/>
  <c r="CP430" i="48" s="1"/>
  <c r="CF430" i="48"/>
  <c r="DB430" i="48"/>
  <c r="CZ430" i="48"/>
  <c r="BY432" i="48"/>
  <c r="CB435" i="48"/>
  <c r="BU436" i="48"/>
  <c r="CM446" i="48"/>
  <c r="CE405" i="48"/>
  <c r="CM411" i="48"/>
  <c r="CN411" i="48" s="1"/>
  <c r="CE420" i="48"/>
  <c r="CT422" i="48"/>
  <c r="CO422" i="48"/>
  <c r="CV425" i="48"/>
  <c r="CT425" i="48"/>
  <c r="CM425" i="48"/>
  <c r="CM427" i="48"/>
  <c r="CN427" i="48" s="1"/>
  <c r="CJ429" i="48"/>
  <c r="CP429" i="48" s="1"/>
  <c r="CA432" i="48"/>
  <c r="CF433" i="48"/>
  <c r="CD435" i="48"/>
  <c r="DF436" i="48"/>
  <c r="CL436" i="48"/>
  <c r="CW436" i="48"/>
  <c r="BV436" i="48"/>
  <c r="BZ438" i="48"/>
  <c r="BV438" i="48"/>
  <c r="CJ438" i="48"/>
  <c r="CP438" i="48" s="1"/>
  <c r="DB438" i="48"/>
  <c r="CZ438" i="48"/>
  <c r="CG438" i="48"/>
  <c r="CV442" i="48"/>
  <c r="CG445" i="48"/>
  <c r="DF448" i="48"/>
  <c r="CW446" i="48"/>
  <c r="CD449" i="48"/>
  <c r="CC449" i="48"/>
  <c r="BZ449" i="48"/>
  <c r="BW449" i="48"/>
  <c r="CA449" i="48"/>
  <c r="BU449" i="48"/>
  <c r="CJ449" i="48"/>
  <c r="CP449" i="48" s="1"/>
  <c r="CH449" i="48"/>
  <c r="CU449" i="48"/>
  <c r="DF451" i="48"/>
  <c r="CL451" i="48"/>
  <c r="CT441" i="48"/>
  <c r="CB442" i="48"/>
  <c r="EH444" i="48"/>
  <c r="CA453" i="48"/>
  <c r="CT453" i="48"/>
  <c r="DL459" i="48"/>
  <c r="CJ459" i="48"/>
  <c r="CP459" i="48" s="1"/>
  <c r="CC442" i="48"/>
  <c r="DB444" i="48"/>
  <c r="CJ447" i="48"/>
  <c r="CP447" i="48" s="1"/>
  <c r="CF447" i="48"/>
  <c r="CD447" i="48"/>
  <c r="CU447" i="48"/>
  <c r="CB447" i="48"/>
  <c r="CA447" i="48"/>
  <c r="BZ447" i="48"/>
  <c r="BY447" i="48"/>
  <c r="BW447" i="48"/>
  <c r="EI447" i="48"/>
  <c r="EH447" i="48"/>
  <c r="CC409" i="48"/>
  <c r="CL414" i="48"/>
  <c r="CA415" i="48"/>
  <c r="CE419" i="48"/>
  <c r="CU419" i="48"/>
  <c r="CB427" i="48"/>
  <c r="CF427" i="48"/>
  <c r="BW431" i="48"/>
  <c r="CF431" i="48"/>
  <c r="CG431" i="48"/>
  <c r="BY433" i="48"/>
  <c r="BU437" i="48"/>
  <c r="BU438" i="48"/>
  <c r="CL440" i="48"/>
  <c r="CD442" i="48"/>
  <c r="CO443" i="48"/>
  <c r="CO445" i="48"/>
  <c r="CF442" i="48"/>
  <c r="BZ445" i="48"/>
  <c r="BY445" i="48"/>
  <c r="BV445" i="48"/>
  <c r="CE445" i="48"/>
  <c r="CC445" i="48"/>
  <c r="CU445" i="48"/>
  <c r="CB445" i="48"/>
  <c r="CA445" i="48"/>
  <c r="BX445" i="48"/>
  <c r="BU445" i="48"/>
  <c r="CZ449" i="48"/>
  <c r="CE409" i="48"/>
  <c r="CU409" i="48"/>
  <c r="CC415" i="48"/>
  <c r="CG419" i="48"/>
  <c r="CH427" i="48"/>
  <c r="CO429" i="48"/>
  <c r="CZ429" i="48"/>
  <c r="CT430" i="48"/>
  <c r="CJ431" i="48"/>
  <c r="CP431" i="48" s="1"/>
  <c r="CD433" i="48"/>
  <c r="BX438" i="48"/>
  <c r="CG442" i="48"/>
  <c r="CJ448" i="48"/>
  <c r="CP448" i="48" s="1"/>
  <c r="BV449" i="48"/>
  <c r="CK458" i="48"/>
  <c r="CS458" i="48" s="1"/>
  <c r="CF458" i="48"/>
  <c r="CE433" i="48"/>
  <c r="BY438" i="48"/>
  <c r="CH442" i="48"/>
  <c r="CM443" i="48"/>
  <c r="CT443" i="48"/>
  <c r="CZ445" i="48"/>
  <c r="DB447" i="48"/>
  <c r="DF449" i="48"/>
  <c r="CL449" i="48"/>
  <c r="CW449" i="48"/>
  <c r="BX449" i="48"/>
  <c r="CT450" i="48"/>
  <c r="CM450" i="48"/>
  <c r="CN450" i="48" s="1"/>
  <c r="CG409" i="48"/>
  <c r="CE415" i="48"/>
  <c r="CO436" i="48"/>
  <c r="CA438" i="48"/>
  <c r="CU438" i="48"/>
  <c r="BY449" i="48"/>
  <c r="CT454" i="48"/>
  <c r="CA454" i="48"/>
  <c r="CV454" i="48"/>
  <c r="CD455" i="48"/>
  <c r="CA455" i="48"/>
  <c r="BY455" i="48"/>
  <c r="BV455" i="48"/>
  <c r="CH455" i="48"/>
  <c r="CB455" i="48"/>
  <c r="BZ455" i="48"/>
  <c r="BW455" i="48"/>
  <c r="CU455" i="48"/>
  <c r="BU455" i="48"/>
  <c r="CJ455" i="48"/>
  <c r="CP455" i="48" s="1"/>
  <c r="CG455" i="48"/>
  <c r="CF455" i="48"/>
  <c r="CE455" i="48"/>
  <c r="CC455" i="48"/>
  <c r="BX455" i="48"/>
  <c r="CV431" i="48"/>
  <c r="CK432" i="48"/>
  <c r="CS432" i="48" s="1"/>
  <c r="CG433" i="48"/>
  <c r="CC433" i="48"/>
  <c r="CA433" i="48"/>
  <c r="BZ433" i="48"/>
  <c r="CT446" i="48"/>
  <c r="BV447" i="48"/>
  <c r="CV448" i="48"/>
  <c r="CT448" i="48"/>
  <c r="CA448" i="48"/>
  <c r="CM448" i="48"/>
  <c r="CN448" i="48" s="1"/>
  <c r="CE449" i="48"/>
  <c r="BZ451" i="48"/>
  <c r="BW451" i="48"/>
  <c r="BU451" i="48"/>
  <c r="CD451" i="48"/>
  <c r="CJ451" i="48"/>
  <c r="CP451" i="48" s="1"/>
  <c r="CG451" i="48"/>
  <c r="CC451" i="48"/>
  <c r="CE451" i="48"/>
  <c r="CB451" i="48"/>
  <c r="BV451" i="48"/>
  <c r="CU451" i="48"/>
  <c r="CV440" i="48"/>
  <c r="CA442" i="48"/>
  <c r="BZ442" i="48"/>
  <c r="BW442" i="48"/>
  <c r="CE442" i="48"/>
  <c r="BY442" i="48"/>
  <c r="BV442" i="48"/>
  <c r="BU442" i="48"/>
  <c r="CK456" i="48"/>
  <c r="CS456" i="48" s="1"/>
  <c r="BU456" i="48"/>
  <c r="CW440" i="48"/>
  <c r="BV440" i="48"/>
  <c r="CM442" i="48"/>
  <c r="CD445" i="48"/>
  <c r="CC447" i="48"/>
  <c r="CG449" i="48"/>
  <c r="CM452" i="48"/>
  <c r="CV456" i="48"/>
  <c r="BX457" i="48"/>
  <c r="BU457" i="48"/>
  <c r="CF457" i="48"/>
  <c r="CC457" i="48"/>
  <c r="CB457" i="48"/>
  <c r="CH457" i="48"/>
  <c r="CD457" i="48"/>
  <c r="CU457" i="48"/>
  <c r="CL464" i="48"/>
  <c r="DF464" i="48"/>
  <c r="CG440" i="48"/>
  <c r="CF440" i="48"/>
  <c r="CC440" i="48"/>
  <c r="CH440" i="48"/>
  <c r="CT449" i="48"/>
  <c r="CM449" i="48"/>
  <c r="CV450" i="48"/>
  <c r="EH453" i="48"/>
  <c r="CW456" i="48"/>
  <c r="CL462" i="48"/>
  <c r="DF462" i="48"/>
  <c r="CV443" i="48"/>
  <c r="CW444" i="48"/>
  <c r="CV453" i="48"/>
  <c r="BU453" i="48"/>
  <c r="CE434" i="48"/>
  <c r="CU434" i="48"/>
  <c r="CD437" i="48"/>
  <c r="CB439" i="48"/>
  <c r="CA439" i="48"/>
  <c r="BX439" i="48"/>
  <c r="CH439" i="48"/>
  <c r="CJ440" i="48"/>
  <c r="CP440" i="48" s="1"/>
  <c r="CK444" i="48"/>
  <c r="CS444" i="48" s="1"/>
  <c r="CE448" i="48"/>
  <c r="CW453" i="48"/>
  <c r="BV453" i="48"/>
  <c r="CO454" i="48"/>
  <c r="CZ457" i="48"/>
  <c r="EH458" i="48"/>
  <c r="CE437" i="48"/>
  <c r="CU437" i="48"/>
  <c r="BY454" i="48"/>
  <c r="BV454" i="48"/>
  <c r="CJ454" i="48"/>
  <c r="CP454" i="48" s="1"/>
  <c r="CG454" i="48"/>
  <c r="CD454" i="48"/>
  <c r="CC454" i="48"/>
  <c r="CE454" i="48"/>
  <c r="CB454" i="48"/>
  <c r="BZ454" i="48"/>
  <c r="BX454" i="48"/>
  <c r="DB454" i="48"/>
  <c r="CZ454" i="48"/>
  <c r="CO458" i="48"/>
  <c r="CT458" i="48"/>
  <c r="CO459" i="48"/>
  <c r="CJ458" i="48"/>
  <c r="CP458" i="48" s="1"/>
  <c r="CV460" i="48"/>
  <c r="CT460" i="48"/>
  <c r="CG437" i="48"/>
  <c r="BY448" i="48"/>
  <c r="BX448" i="48"/>
  <c r="BU448" i="48"/>
  <c r="CH448" i="48"/>
  <c r="BV457" i="48"/>
  <c r="BW457" i="48"/>
  <c r="BV439" i="48"/>
  <c r="BX440" i="48"/>
  <c r="BU454" i="48"/>
  <c r="CT455" i="48"/>
  <c r="CV455" i="48"/>
  <c r="CF456" i="48"/>
  <c r="CD456" i="48"/>
  <c r="CA456" i="48"/>
  <c r="BX456" i="48"/>
  <c r="BW456" i="48"/>
  <c r="BY456" i="48"/>
  <c r="BV456" i="48"/>
  <c r="CH456" i="48"/>
  <c r="CA457" i="48"/>
  <c r="CC462" i="48"/>
  <c r="CA462" i="48"/>
  <c r="BY462" i="48"/>
  <c r="CJ462" i="48"/>
  <c r="CP462" i="48" s="1"/>
  <c r="BU462" i="48"/>
  <c r="CH462" i="48"/>
  <c r="CF462" i="48"/>
  <c r="CB462" i="48"/>
  <c r="BZ462" i="48"/>
  <c r="CG462" i="48"/>
  <c r="CE462" i="48"/>
  <c r="CD462" i="48"/>
  <c r="BX462" i="48"/>
  <c r="BV462" i="48"/>
  <c r="CH463" i="48"/>
  <c r="CF463" i="48"/>
  <c r="CD463" i="48"/>
  <c r="BY463" i="48"/>
  <c r="BX463" i="48"/>
  <c r="CC463" i="48"/>
  <c r="CB463" i="48"/>
  <c r="CA463" i="48"/>
  <c r="BZ463" i="48"/>
  <c r="BV463" i="48"/>
  <c r="BU463" i="48"/>
  <c r="CU463" i="48"/>
  <c r="CG463" i="48"/>
  <c r="CE463" i="48"/>
  <c r="BW463" i="48"/>
  <c r="BW454" i="48"/>
  <c r="CE457" i="48"/>
  <c r="CM462" i="48"/>
  <c r="EI456" i="48"/>
  <c r="EH456" i="48"/>
  <c r="CG457" i="48"/>
  <c r="DF458" i="48"/>
  <c r="CL458" i="48"/>
  <c r="CW458" i="48"/>
  <c r="EI542" i="48"/>
  <c r="EH542" i="48"/>
  <c r="CA458" i="48"/>
  <c r="CW461" i="48"/>
  <c r="CJ465" i="48"/>
  <c r="CP465" i="48" s="1"/>
  <c r="DL471" i="48"/>
  <c r="CO471" i="48"/>
  <c r="CB475" i="48"/>
  <c r="CA475" i="48"/>
  <c r="BZ475" i="48"/>
  <c r="BX475" i="48"/>
  <c r="CJ475" i="48"/>
  <c r="CP475" i="48" s="1"/>
  <c r="CH475" i="48"/>
  <c r="CG475" i="48"/>
  <c r="CF475" i="48"/>
  <c r="CD475" i="48"/>
  <c r="CC475" i="48"/>
  <c r="CU475" i="48"/>
  <c r="BW475" i="48"/>
  <c r="BU475" i="48"/>
  <c r="CE475" i="48"/>
  <c r="BY475" i="48"/>
  <c r="BV475" i="48"/>
  <c r="DB475" i="48"/>
  <c r="CZ475" i="48"/>
  <c r="CW460" i="48"/>
  <c r="BV460" i="48"/>
  <c r="BW474" i="48"/>
  <c r="BV474" i="48"/>
  <c r="BU474" i="48"/>
  <c r="CB474" i="48"/>
  <c r="BZ474" i="48"/>
  <c r="BY474" i="48"/>
  <c r="BX474" i="48"/>
  <c r="CJ474" i="48"/>
  <c r="CP474" i="48" s="1"/>
  <c r="CG474" i="48"/>
  <c r="CF474" i="48"/>
  <c r="CU474" i="48"/>
  <c r="CH474" i="48"/>
  <c r="CE474" i="48"/>
  <c r="CD474" i="48"/>
  <c r="CC474" i="48"/>
  <c r="CA474" i="48"/>
  <c r="DB474" i="48"/>
  <c r="CZ474" i="48"/>
  <c r="CF477" i="48"/>
  <c r="BW477" i="48"/>
  <c r="BX477" i="48"/>
  <c r="BV477" i="48"/>
  <c r="BU477" i="48"/>
  <c r="CG477" i="48"/>
  <c r="CD477" i="48"/>
  <c r="CC477" i="48"/>
  <c r="CB477" i="48"/>
  <c r="BZ477" i="48"/>
  <c r="CU477" i="48"/>
  <c r="BY477" i="48"/>
  <c r="CJ477" i="48"/>
  <c r="CP477" i="48" s="1"/>
  <c r="CH477" i="48"/>
  <c r="CA477" i="48"/>
  <c r="CM456" i="48"/>
  <c r="CN456" i="48" s="1"/>
  <c r="CV464" i="48"/>
  <c r="EI464" i="48"/>
  <c r="EH464" i="48"/>
  <c r="CC468" i="48"/>
  <c r="CA468" i="48"/>
  <c r="BY468" i="48"/>
  <c r="BW468" i="48"/>
  <c r="BV468" i="48"/>
  <c r="CJ468" i="48"/>
  <c r="CP468" i="48" s="1"/>
  <c r="CH468" i="48"/>
  <c r="CG468" i="48"/>
  <c r="CF468" i="48"/>
  <c r="CE468" i="48"/>
  <c r="CD468" i="48"/>
  <c r="CB468" i="48"/>
  <c r="BZ468" i="48"/>
  <c r="BU468" i="48"/>
  <c r="DB468" i="48"/>
  <c r="CZ468" i="48"/>
  <c r="CH473" i="48"/>
  <c r="CF473" i="48"/>
  <c r="CD473" i="48"/>
  <c r="BW473" i="48"/>
  <c r="BU473" i="48"/>
  <c r="CJ473" i="48"/>
  <c r="CP473" i="48" s="1"/>
  <c r="CE473" i="48"/>
  <c r="CB473" i="48"/>
  <c r="CU473" i="48"/>
  <c r="CA473" i="48"/>
  <c r="CG473" i="48"/>
  <c r="CC473" i="48"/>
  <c r="BZ473" i="48"/>
  <c r="BY473" i="48"/>
  <c r="BX473" i="48"/>
  <c r="BV473" i="48"/>
  <c r="DB473" i="48"/>
  <c r="CZ473" i="48"/>
  <c r="DL475" i="48"/>
  <c r="CO475" i="48"/>
  <c r="CB443" i="48"/>
  <c r="CA446" i="48"/>
  <c r="CE450" i="48"/>
  <c r="CW454" i="48"/>
  <c r="CV457" i="48"/>
  <c r="CC458" i="48"/>
  <c r="BZ458" i="48"/>
  <c r="BX458" i="48"/>
  <c r="BU458" i="48"/>
  <c r="CH458" i="48"/>
  <c r="CG458" i="48"/>
  <c r="CO461" i="48"/>
  <c r="DF465" i="48"/>
  <c r="CL465" i="48"/>
  <c r="CW465" i="48"/>
  <c r="CO466" i="48"/>
  <c r="CH466" i="48"/>
  <c r="EI466" i="48"/>
  <c r="EH466" i="48"/>
  <c r="BX461" i="48"/>
  <c r="BV461" i="48"/>
  <c r="CJ461" i="48"/>
  <c r="CP461" i="48" s="1"/>
  <c r="CH461" i="48"/>
  <c r="CE461" i="48"/>
  <c r="CD461" i="48"/>
  <c r="CC461" i="48"/>
  <c r="BZ461" i="48"/>
  <c r="BU461" i="48"/>
  <c r="DB461" i="48"/>
  <c r="CZ461" i="48"/>
  <c r="CE477" i="48"/>
  <c r="CE443" i="48"/>
  <c r="CU443" i="48"/>
  <c r="CD446" i="48"/>
  <c r="CH450" i="48"/>
  <c r="CT451" i="48"/>
  <c r="CM451" i="48"/>
  <c r="BV452" i="48"/>
  <c r="CZ455" i="48"/>
  <c r="CM459" i="48"/>
  <c r="DB463" i="48"/>
  <c r="CE446" i="48"/>
  <c r="CO453" i="48"/>
  <c r="CH453" i="48"/>
  <c r="CU461" i="48"/>
  <c r="BX468" i="48"/>
  <c r="EI463" i="48"/>
  <c r="EH463" i="48"/>
  <c r="CG470" i="48"/>
  <c r="BW470" i="48"/>
  <c r="BU470" i="48"/>
  <c r="CH470" i="48"/>
  <c r="CF470" i="48"/>
  <c r="CD470" i="48"/>
  <c r="CB470" i="48"/>
  <c r="CA470" i="48"/>
  <c r="CE470" i="48"/>
  <c r="CC470" i="48"/>
  <c r="BZ470" i="48"/>
  <c r="BY470" i="48"/>
  <c r="BX470" i="48"/>
  <c r="BV470" i="48"/>
  <c r="CZ470" i="48"/>
  <c r="DB470" i="48"/>
  <c r="BX453" i="48"/>
  <c r="BV459" i="48"/>
  <c r="CA460" i="48"/>
  <c r="CF464" i="48"/>
  <c r="CD465" i="48"/>
  <c r="CG469" i="48"/>
  <c r="CT470" i="48"/>
  <c r="CM470" i="48"/>
  <c r="CN470" i="48" s="1"/>
  <c r="CB471" i="48"/>
  <c r="CT483" i="48"/>
  <c r="CV483" i="48"/>
  <c r="DL463" i="48"/>
  <c r="CO463" i="48"/>
  <c r="BW464" i="48"/>
  <c r="BU464" i="48"/>
  <c r="CD464" i="48"/>
  <c r="CC464" i="48"/>
  <c r="CJ464" i="48"/>
  <c r="CP464" i="48" s="1"/>
  <c r="CK472" i="48"/>
  <c r="CS472" i="48" s="1"/>
  <c r="CF472" i="48"/>
  <c r="CJ481" i="48"/>
  <c r="CP481" i="48" s="1"/>
  <c r="CD481" i="48"/>
  <c r="CA481" i="48"/>
  <c r="BY481" i="48"/>
  <c r="BX481" i="48"/>
  <c r="BW481" i="48"/>
  <c r="BU481" i="48"/>
  <c r="CU481" i="48"/>
  <c r="CH481" i="48"/>
  <c r="CG481" i="48"/>
  <c r="CF481" i="48"/>
  <c r="CE481" i="48"/>
  <c r="CC481" i="48"/>
  <c r="CB481" i="48"/>
  <c r="BV481" i="48"/>
  <c r="CE460" i="48"/>
  <c r="CU460" i="48"/>
  <c r="CT464" i="48"/>
  <c r="CM464" i="48"/>
  <c r="CM466" i="48"/>
  <c r="CL466" i="48"/>
  <c r="CH469" i="48"/>
  <c r="CF469" i="48"/>
  <c r="CD469" i="48"/>
  <c r="CB469" i="48"/>
  <c r="CA469" i="48"/>
  <c r="BY469" i="48"/>
  <c r="BW469" i="48"/>
  <c r="BV469" i="48"/>
  <c r="DF473" i="48"/>
  <c r="CL473" i="48"/>
  <c r="CW473" i="48"/>
  <c r="CW477" i="48"/>
  <c r="CB465" i="48"/>
  <c r="BZ465" i="48"/>
  <c r="BX465" i="48"/>
  <c r="BW465" i="48"/>
  <c r="BU465" i="48"/>
  <c r="CH465" i="48"/>
  <c r="CT469" i="48"/>
  <c r="CW470" i="48"/>
  <c r="DF470" i="48"/>
  <c r="BZ452" i="48"/>
  <c r="CE453" i="48"/>
  <c r="CU453" i="48"/>
  <c r="CC459" i="48"/>
  <c r="CH460" i="48"/>
  <c r="CM465" i="48"/>
  <c r="CT466" i="48"/>
  <c r="CM469" i="48"/>
  <c r="CN469" i="48" s="1"/>
  <c r="CU469" i="48"/>
  <c r="CK470" i="48"/>
  <c r="CS470" i="48" s="1"/>
  <c r="BX471" i="48"/>
  <c r="BV471" i="48"/>
  <c r="CJ471" i="48"/>
  <c r="CP471" i="48" s="1"/>
  <c r="CH471" i="48"/>
  <c r="CF471" i="48"/>
  <c r="CE471" i="48"/>
  <c r="CU471" i="48"/>
  <c r="CC471" i="48"/>
  <c r="CA471" i="48"/>
  <c r="BZ471" i="48"/>
  <c r="DB471" i="48"/>
  <c r="CZ471" i="48"/>
  <c r="CB452" i="48"/>
  <c r="CG453" i="48"/>
  <c r="CE459" i="48"/>
  <c r="CU459" i="48"/>
  <c r="CJ460" i="48"/>
  <c r="CP460" i="48" s="1"/>
  <c r="BV464" i="48"/>
  <c r="DL469" i="48"/>
  <c r="CO469" i="48"/>
  <c r="CM471" i="48"/>
  <c r="CL475" i="48"/>
  <c r="CK476" i="48"/>
  <c r="CS476" i="48" s="1"/>
  <c r="DB477" i="48"/>
  <c r="BZ481" i="48"/>
  <c r="CW466" i="48"/>
  <c r="BV466" i="48"/>
  <c r="CW467" i="48"/>
  <c r="CO468" i="48"/>
  <c r="CO472" i="48"/>
  <c r="DF481" i="48"/>
  <c r="CL481" i="48"/>
  <c r="EI477" i="48"/>
  <c r="EH477" i="48"/>
  <c r="CA480" i="48"/>
  <c r="CV480" i="48"/>
  <c r="CE452" i="48"/>
  <c r="BW460" i="48"/>
  <c r="BZ464" i="48"/>
  <c r="BV465" i="48"/>
  <c r="CM468" i="48"/>
  <c r="CN468" i="48" s="1"/>
  <c r="BX469" i="48"/>
  <c r="CM472" i="48"/>
  <c r="BZ469" i="48"/>
  <c r="BU471" i="48"/>
  <c r="CE482" i="48"/>
  <c r="CJ484" i="48"/>
  <c r="CP484" i="48" s="1"/>
  <c r="CF486" i="48"/>
  <c r="CL484" i="48"/>
  <c r="CH486" i="48"/>
  <c r="CB467" i="48"/>
  <c r="CB472" i="48"/>
  <c r="CM477" i="48"/>
  <c r="CD478" i="48"/>
  <c r="CE479" i="48"/>
  <c r="EH481" i="48"/>
  <c r="EJ481" i="48" s="1"/>
  <c r="CH482" i="48"/>
  <c r="CM492" i="48"/>
  <c r="CN492" i="48" s="1"/>
  <c r="CC467" i="48"/>
  <c r="CH484" i="48"/>
  <c r="CU484" i="48"/>
  <c r="CD484" i="48"/>
  <c r="CA484" i="48"/>
  <c r="CF484" i="48"/>
  <c r="CE484" i="48"/>
  <c r="CC484" i="48"/>
  <c r="BZ484" i="48"/>
  <c r="BY484" i="48"/>
  <c r="BX484" i="48"/>
  <c r="DB484" i="48"/>
  <c r="CZ484" i="48"/>
  <c r="DF485" i="48"/>
  <c r="CL485" i="48"/>
  <c r="BV485" i="48"/>
  <c r="CE467" i="48"/>
  <c r="CU467" i="48"/>
  <c r="CM474" i="48"/>
  <c r="CN474" i="48" s="1"/>
  <c r="BU478" i="48"/>
  <c r="CU478" i="48"/>
  <c r="CE478" i="48"/>
  <c r="CB478" i="48"/>
  <c r="CH478" i="48"/>
  <c r="BZ479" i="48"/>
  <c r="CJ479" i="48"/>
  <c r="CP479" i="48" s="1"/>
  <c r="CG479" i="48"/>
  <c r="BV479" i="48"/>
  <c r="BU479" i="48"/>
  <c r="CH479" i="48"/>
  <c r="CZ479" i="48"/>
  <c r="DB479" i="48"/>
  <c r="CB486" i="48"/>
  <c r="BV486" i="48"/>
  <c r="CG486" i="48"/>
  <c r="CU486" i="48"/>
  <c r="CD486" i="48"/>
  <c r="CA486" i="48"/>
  <c r="BW486" i="48"/>
  <c r="BU486" i="48"/>
  <c r="CK490" i="48"/>
  <c r="CS490" i="48" s="1"/>
  <c r="BU490" i="48"/>
  <c r="CM490" i="48"/>
  <c r="BV492" i="48"/>
  <c r="CM479" i="48"/>
  <c r="BY482" i="48"/>
  <c r="CF482" i="48"/>
  <c r="CA482" i="48"/>
  <c r="BZ482" i="48"/>
  <c r="BX482" i="48"/>
  <c r="BV482" i="48"/>
  <c r="BU482" i="48"/>
  <c r="EI489" i="48"/>
  <c r="EH489" i="48"/>
  <c r="CG467" i="48"/>
  <c r="CC472" i="48"/>
  <c r="CA472" i="48"/>
  <c r="BY472" i="48"/>
  <c r="CH472" i="48"/>
  <c r="CU482" i="48"/>
  <c r="DL489" i="48"/>
  <c r="CJ489" i="48"/>
  <c r="CP489" i="48" s="1"/>
  <c r="CC466" i="48"/>
  <c r="CH467" i="48"/>
  <c r="CJ476" i="48"/>
  <c r="CP476" i="48" s="1"/>
  <c r="CH483" i="48"/>
  <c r="CV495" i="48"/>
  <c r="CA495" i="48"/>
  <c r="CT495" i="48"/>
  <c r="CL490" i="48"/>
  <c r="DF490" i="48"/>
  <c r="CE466" i="48"/>
  <c r="CU466" i="48"/>
  <c r="CJ467" i="48"/>
  <c r="CP467" i="48" s="1"/>
  <c r="CZ467" i="48"/>
  <c r="CL476" i="48"/>
  <c r="DF476" i="48"/>
  <c r="CZ482" i="48"/>
  <c r="CV484" i="48"/>
  <c r="BU484" i="48"/>
  <c r="CT473" i="48"/>
  <c r="BV484" i="48"/>
  <c r="EI487" i="48"/>
  <c r="EH487" i="48"/>
  <c r="CA491" i="48"/>
  <c r="CJ491" i="48"/>
  <c r="CP491" i="48" s="1"/>
  <c r="BU491" i="48"/>
  <c r="CH491" i="48"/>
  <c r="CF491" i="48"/>
  <c r="CC491" i="48"/>
  <c r="CU491" i="48"/>
  <c r="BZ491" i="48"/>
  <c r="CG491" i="48"/>
  <c r="CE491" i="48"/>
  <c r="CD491" i="48"/>
  <c r="CB491" i="48"/>
  <c r="BY491" i="48"/>
  <c r="BX491" i="48"/>
  <c r="BW491" i="48"/>
  <c r="BV491" i="48"/>
  <c r="CZ491" i="48"/>
  <c r="DB491" i="48"/>
  <c r="CG466" i="48"/>
  <c r="CV473" i="48"/>
  <c r="CK474" i="48"/>
  <c r="CS474" i="48" s="1"/>
  <c r="CT474" i="48"/>
  <c r="DF478" i="48"/>
  <c r="CL478" i="48"/>
  <c r="BW478" i="48"/>
  <c r="BX479" i="48"/>
  <c r="BW482" i="48"/>
  <c r="BW484" i="48"/>
  <c r="BY486" i="48"/>
  <c r="CK494" i="48"/>
  <c r="CS494" i="48" s="1"/>
  <c r="BX496" i="48"/>
  <c r="CJ496" i="48"/>
  <c r="CP496" i="48" s="1"/>
  <c r="CH496" i="48"/>
  <c r="CC496" i="48"/>
  <c r="CB496" i="48"/>
  <c r="CU496" i="48"/>
  <c r="BZ496" i="48"/>
  <c r="BW496" i="48"/>
  <c r="BU496" i="48"/>
  <c r="CG496" i="48"/>
  <c r="CD496" i="48"/>
  <c r="CA496" i="48"/>
  <c r="BY496" i="48"/>
  <c r="CF496" i="48"/>
  <c r="CE496" i="48"/>
  <c r="BV496" i="48"/>
  <c r="CB482" i="48"/>
  <c r="CO483" i="48"/>
  <c r="CB484" i="48"/>
  <c r="BW485" i="48"/>
  <c r="CU485" i="48"/>
  <c r="CD485" i="48"/>
  <c r="BX485" i="48"/>
  <c r="CJ485" i="48"/>
  <c r="CP485" i="48" s="1"/>
  <c r="CH485" i="48"/>
  <c r="CG485" i="48"/>
  <c r="CF485" i="48"/>
  <c r="CE485" i="48"/>
  <c r="BZ486" i="48"/>
  <c r="CW476" i="48"/>
  <c r="BY478" i="48"/>
  <c r="CA479" i="48"/>
  <c r="CM481" i="48"/>
  <c r="CC482" i="48"/>
  <c r="CD483" i="48"/>
  <c r="BX483" i="48"/>
  <c r="BU483" i="48"/>
  <c r="CC483" i="48"/>
  <c r="CB483" i="48"/>
  <c r="CU483" i="48"/>
  <c r="CA483" i="48"/>
  <c r="BY483" i="48"/>
  <c r="BW483" i="48"/>
  <c r="BV483" i="48"/>
  <c r="CG484" i="48"/>
  <c r="CC486" i="48"/>
  <c r="DL497" i="48"/>
  <c r="CJ497" i="48"/>
  <c r="CP497" i="48" s="1"/>
  <c r="EI497" i="48"/>
  <c r="EH497" i="48"/>
  <c r="DF494" i="48"/>
  <c r="CL494" i="48"/>
  <c r="CL497" i="48"/>
  <c r="DF497" i="48"/>
  <c r="BV497" i="48"/>
  <c r="EI486" i="48"/>
  <c r="EJ486" i="48" s="1"/>
  <c r="CE488" i="48"/>
  <c r="CK491" i="48"/>
  <c r="CS491" i="48" s="1"/>
  <c r="CM486" i="48"/>
  <c r="CF488" i="48"/>
  <c r="CF489" i="48"/>
  <c r="DF491" i="48"/>
  <c r="CW495" i="48"/>
  <c r="CK480" i="48"/>
  <c r="CS480" i="48" s="1"/>
  <c r="CZ485" i="48"/>
  <c r="CG488" i="48"/>
  <c r="CC490" i="48"/>
  <c r="CJ493" i="48"/>
  <c r="CP493" i="48" s="1"/>
  <c r="DL493" i="48"/>
  <c r="CV493" i="48"/>
  <c r="CJ494" i="48"/>
  <c r="CP494" i="48" s="1"/>
  <c r="CK495" i="48"/>
  <c r="CS495" i="48" s="1"/>
  <c r="CK483" i="48"/>
  <c r="CS483" i="48" s="1"/>
  <c r="CO485" i="48"/>
  <c r="CO489" i="48"/>
  <c r="CG490" i="48"/>
  <c r="CO492" i="48"/>
  <c r="BV488" i="48"/>
  <c r="CJ488" i="48"/>
  <c r="CP488" i="48" s="1"/>
  <c r="CU488" i="48"/>
  <c r="CC488" i="48"/>
  <c r="BY488" i="48"/>
  <c r="BW488" i="48"/>
  <c r="CH488" i="48"/>
  <c r="DB488" i="48"/>
  <c r="CZ488" i="48"/>
  <c r="CE476" i="48"/>
  <c r="CU476" i="48"/>
  <c r="CV477" i="48"/>
  <c r="CM485" i="48"/>
  <c r="CT489" i="48"/>
  <c r="EI490" i="48"/>
  <c r="EJ490" i="48" s="1"/>
  <c r="CF490" i="48"/>
  <c r="CD490" i="48"/>
  <c r="BW490" i="48"/>
  <c r="CE490" i="48"/>
  <c r="CU490" i="48"/>
  <c r="CB490" i="48"/>
  <c r="CK493" i="48"/>
  <c r="CS493" i="48" s="1"/>
  <c r="CF495" i="48"/>
  <c r="CH498" i="48"/>
  <c r="CD498" i="48"/>
  <c r="CC498" i="48"/>
  <c r="CB498" i="48"/>
  <c r="BW498" i="48"/>
  <c r="CU498" i="48"/>
  <c r="BV498" i="48"/>
  <c r="CA498" i="48"/>
  <c r="CJ498" i="48"/>
  <c r="CP498" i="48" s="1"/>
  <c r="CG498" i="48"/>
  <c r="CE498" i="48"/>
  <c r="BY498" i="48"/>
  <c r="CB500" i="48"/>
  <c r="BX500" i="48"/>
  <c r="BW500" i="48"/>
  <c r="BV500" i="48"/>
  <c r="CG500" i="48"/>
  <c r="CA500" i="48"/>
  <c r="CU500" i="48"/>
  <c r="BY500" i="48"/>
  <c r="BU500" i="48"/>
  <c r="CF500" i="48"/>
  <c r="CD500" i="48"/>
  <c r="CC500" i="48"/>
  <c r="CJ500" i="48"/>
  <c r="CP500" i="48" s="1"/>
  <c r="DB500" i="48"/>
  <c r="CZ500" i="48"/>
  <c r="CG476" i="48"/>
  <c r="CW479" i="48"/>
  <c r="CF494" i="48"/>
  <c r="EH494" i="48"/>
  <c r="EJ494" i="48" s="1"/>
  <c r="CM497" i="48"/>
  <c r="CV496" i="48"/>
  <c r="CT497" i="48"/>
  <c r="CW502" i="48"/>
  <c r="CA489" i="48"/>
  <c r="BY489" i="48"/>
  <c r="CG489" i="48"/>
  <c r="BV480" i="48"/>
  <c r="CW487" i="48"/>
  <c r="CF492" i="48"/>
  <c r="BY492" i="48"/>
  <c r="CJ492" i="48"/>
  <c r="CP492" i="48" s="1"/>
  <c r="CH492" i="48"/>
  <c r="DB492" i="48"/>
  <c r="CZ492" i="48"/>
  <c r="CG492" i="48"/>
  <c r="CW493" i="48"/>
  <c r="CT494" i="48"/>
  <c r="CA494" i="48"/>
  <c r="CW496" i="48"/>
  <c r="CV499" i="48"/>
  <c r="DL507" i="48"/>
  <c r="CO507" i="48"/>
  <c r="BV495" i="48"/>
  <c r="CW499" i="48"/>
  <c r="BV499" i="48"/>
  <c r="BV489" i="48"/>
  <c r="CM491" i="48"/>
  <c r="CN491" i="48" s="1"/>
  <c r="CO497" i="48"/>
  <c r="EI498" i="48"/>
  <c r="EH498" i="48"/>
  <c r="CO502" i="48"/>
  <c r="CJ502" i="48"/>
  <c r="CP502" i="48" s="1"/>
  <c r="DL502" i="48"/>
  <c r="EI503" i="48"/>
  <c r="EJ503" i="48" s="1"/>
  <c r="CH504" i="48"/>
  <c r="CO504" i="48"/>
  <c r="CV512" i="48"/>
  <c r="CT512" i="48"/>
  <c r="CE480" i="48"/>
  <c r="CG487" i="48"/>
  <c r="CU487" i="48"/>
  <c r="CE487" i="48"/>
  <c r="CF487" i="48"/>
  <c r="CB489" i="48"/>
  <c r="CO490" i="48"/>
  <c r="BX492" i="48"/>
  <c r="BU501" i="48"/>
  <c r="CW505" i="48"/>
  <c r="BX501" i="48"/>
  <c r="BX518" i="48"/>
  <c r="BZ518" i="48"/>
  <c r="BU518" i="48"/>
  <c r="CJ518" i="48"/>
  <c r="CP518" i="48" s="1"/>
  <c r="CD518" i="48"/>
  <c r="CC518" i="48"/>
  <c r="CU518" i="48"/>
  <c r="BY518" i="48"/>
  <c r="BW518" i="48"/>
  <c r="BV518" i="48"/>
  <c r="CG518" i="48"/>
  <c r="CF518" i="48"/>
  <c r="CH518" i="48"/>
  <c r="CE518" i="48"/>
  <c r="CB518" i="48"/>
  <c r="CA518" i="48"/>
  <c r="CZ518" i="48"/>
  <c r="DB518" i="48"/>
  <c r="CF517" i="48"/>
  <c r="CB517" i="48"/>
  <c r="BZ517" i="48"/>
  <c r="BY517" i="48"/>
  <c r="CH517" i="48"/>
  <c r="CG517" i="48"/>
  <c r="CE517" i="48"/>
  <c r="CD517" i="48"/>
  <c r="CA517" i="48"/>
  <c r="CU517" i="48"/>
  <c r="BW517" i="48"/>
  <c r="BU517" i="48"/>
  <c r="CC517" i="48"/>
  <c r="BX517" i="48"/>
  <c r="BV517" i="48"/>
  <c r="CW506" i="48"/>
  <c r="BY512" i="48"/>
  <c r="BU512" i="48"/>
  <c r="CH512" i="48"/>
  <c r="CJ512" i="48"/>
  <c r="CP512" i="48" s="1"/>
  <c r="CC512" i="48"/>
  <c r="CA512" i="48"/>
  <c r="CG512" i="48"/>
  <c r="CF512" i="48"/>
  <c r="CE512" i="48"/>
  <c r="CD512" i="48"/>
  <c r="CB512" i="48"/>
  <c r="BZ512" i="48"/>
  <c r="BX512" i="48"/>
  <c r="BV512" i="48"/>
  <c r="CU512" i="48"/>
  <c r="DB512" i="48"/>
  <c r="CZ512" i="48"/>
  <c r="CD516" i="48"/>
  <c r="BW516" i="48"/>
  <c r="CJ516" i="48"/>
  <c r="CP516" i="48" s="1"/>
  <c r="CH516" i="48"/>
  <c r="CG516" i="48"/>
  <c r="BZ516" i="48"/>
  <c r="CU516" i="48"/>
  <c r="BY516" i="48"/>
  <c r="BU516" i="48"/>
  <c r="CF516" i="48"/>
  <c r="CB516" i="48"/>
  <c r="CE516" i="48"/>
  <c r="CA516" i="48"/>
  <c r="BX516" i="48"/>
  <c r="BV516" i="48"/>
  <c r="CZ516" i="48"/>
  <c r="DB516" i="48"/>
  <c r="BZ507" i="48"/>
  <c r="CU495" i="48"/>
  <c r="CT498" i="48"/>
  <c r="CM498" i="48"/>
  <c r="CN498" i="48" s="1"/>
  <c r="DF504" i="48"/>
  <c r="CL504" i="48"/>
  <c r="BV504" i="48"/>
  <c r="CB505" i="48"/>
  <c r="CA507" i="48"/>
  <c r="DL508" i="48"/>
  <c r="CO508" i="48"/>
  <c r="BZ503" i="48"/>
  <c r="CB503" i="48"/>
  <c r="CD503" i="48"/>
  <c r="CU503" i="48"/>
  <c r="CA503" i="48"/>
  <c r="BX503" i="48"/>
  <c r="BW503" i="48"/>
  <c r="BV503" i="48"/>
  <c r="CJ503" i="48"/>
  <c r="CP503" i="48" s="1"/>
  <c r="CA505" i="48"/>
  <c r="CT505" i="48"/>
  <c r="CC494" i="48"/>
  <c r="BY501" i="48"/>
  <c r="CH501" i="48"/>
  <c r="CU501" i="48"/>
  <c r="CD501" i="48"/>
  <c r="CC501" i="48"/>
  <c r="CB501" i="48"/>
  <c r="BV501" i="48"/>
  <c r="CJ517" i="48"/>
  <c r="CP517" i="48" s="1"/>
  <c r="CD499" i="48"/>
  <c r="CT501" i="48"/>
  <c r="CM501" i="48"/>
  <c r="BW512" i="48"/>
  <c r="BU493" i="48"/>
  <c r="CD493" i="48"/>
  <c r="CG493" i="48"/>
  <c r="CC497" i="48"/>
  <c r="BY497" i="48"/>
  <c r="BW497" i="48"/>
  <c r="CH497" i="48"/>
  <c r="CW500" i="48"/>
  <c r="CO506" i="48"/>
  <c r="DF512" i="48"/>
  <c r="CL512" i="48"/>
  <c r="BU513" i="48"/>
  <c r="CC516" i="48"/>
  <c r="DL514" i="48"/>
  <c r="CO514" i="48"/>
  <c r="CD494" i="48"/>
  <c r="BZ494" i="48"/>
  <c r="BX494" i="48"/>
  <c r="CH494" i="48"/>
  <c r="BW499" i="48"/>
  <c r="CH499" i="48"/>
  <c r="CG499" i="48"/>
  <c r="CB499" i="48"/>
  <c r="CJ499" i="48"/>
  <c r="CP499" i="48" s="1"/>
  <c r="CT502" i="48"/>
  <c r="CM502" i="48"/>
  <c r="CV505" i="48"/>
  <c r="CM506" i="48"/>
  <c r="CN506" i="48" s="1"/>
  <c r="CD507" i="48"/>
  <c r="BW507" i="48"/>
  <c r="CF507" i="48"/>
  <c r="BU507" i="48"/>
  <c r="CG507" i="48"/>
  <c r="CE507" i="48"/>
  <c r="CC507" i="48"/>
  <c r="BY507" i="48"/>
  <c r="BX507" i="48"/>
  <c r="DB507" i="48"/>
  <c r="CZ507" i="48"/>
  <c r="CU507" i="48"/>
  <c r="BV509" i="48"/>
  <c r="CH509" i="48"/>
  <c r="CA509" i="48"/>
  <c r="BY509" i="48"/>
  <c r="CJ509" i="48"/>
  <c r="CP509" i="48" s="1"/>
  <c r="CG509" i="48"/>
  <c r="CE509" i="48"/>
  <c r="CD509" i="48"/>
  <c r="CC509" i="48"/>
  <c r="CB509" i="48"/>
  <c r="BX509" i="48"/>
  <c r="CU509" i="48"/>
  <c r="BW509" i="48"/>
  <c r="BU509" i="48"/>
  <c r="CW510" i="48"/>
  <c r="BX495" i="48"/>
  <c r="BU502" i="48"/>
  <c r="CD502" i="48"/>
  <c r="BW502" i="48"/>
  <c r="CH502" i="48"/>
  <c r="BV506" i="48"/>
  <c r="BZ508" i="48"/>
  <c r="BX513" i="48"/>
  <c r="CZ513" i="48"/>
  <c r="CL516" i="48"/>
  <c r="BW506" i="48"/>
  <c r="BY513" i="48"/>
  <c r="CW514" i="48"/>
  <c r="CZ517" i="48"/>
  <c r="CB524" i="48"/>
  <c r="CA524" i="48"/>
  <c r="BZ524" i="48"/>
  <c r="BV524" i="48"/>
  <c r="BW524" i="48"/>
  <c r="BU524" i="48"/>
  <c r="CJ524" i="48"/>
  <c r="CP524" i="48" s="1"/>
  <c r="CH524" i="48"/>
  <c r="CG524" i="48"/>
  <c r="CU524" i="48"/>
  <c r="CF524" i="48"/>
  <c r="CE524" i="48"/>
  <c r="CD524" i="48"/>
  <c r="CC524" i="48"/>
  <c r="BX524" i="48"/>
  <c r="CK509" i="48"/>
  <c r="CS509" i="48" s="1"/>
  <c r="CW513" i="48"/>
  <c r="CA513" i="48"/>
  <c r="CK521" i="48"/>
  <c r="CS521" i="48" s="1"/>
  <c r="BU521" i="48"/>
  <c r="CH522" i="48"/>
  <c r="CG522" i="48"/>
  <c r="CF522" i="48"/>
  <c r="CB522" i="48"/>
  <c r="BY522" i="48"/>
  <c r="BX522" i="48"/>
  <c r="CJ522" i="48"/>
  <c r="CP522" i="48" s="1"/>
  <c r="CE522" i="48"/>
  <c r="CD522" i="48"/>
  <c r="CA522" i="48"/>
  <c r="BZ522" i="48"/>
  <c r="BW522" i="48"/>
  <c r="BV522" i="48"/>
  <c r="BU522" i="48"/>
  <c r="CU522" i="48"/>
  <c r="DB522" i="48"/>
  <c r="CZ522" i="48"/>
  <c r="CE513" i="48"/>
  <c r="BZ505" i="48"/>
  <c r="CC506" i="48"/>
  <c r="CZ509" i="48"/>
  <c r="BV511" i="48"/>
  <c r="CG513" i="48"/>
  <c r="CM517" i="48"/>
  <c r="CN517" i="48" s="1"/>
  <c r="CO523" i="48"/>
  <c r="DL523" i="48"/>
  <c r="CJ523" i="48"/>
  <c r="CP523" i="48" s="1"/>
  <c r="CD506" i="48"/>
  <c r="CG508" i="48"/>
  <c r="CD508" i="48"/>
  <c r="CC508" i="48"/>
  <c r="CA508" i="48"/>
  <c r="BV508" i="48"/>
  <c r="CJ508" i="48"/>
  <c r="CP508" i="48" s="1"/>
  <c r="CH513" i="48"/>
  <c r="CM516" i="48"/>
  <c r="CO520" i="48"/>
  <c r="CW521" i="48"/>
  <c r="CE495" i="48"/>
  <c r="BX502" i="48"/>
  <c r="CT508" i="48"/>
  <c r="BY511" i="48"/>
  <c r="CW515" i="48"/>
  <c r="BV515" i="48"/>
  <c r="BY524" i="48"/>
  <c r="CA511" i="48"/>
  <c r="CJ514" i="48"/>
  <c r="CP514" i="48" s="1"/>
  <c r="BU514" i="48"/>
  <c r="CG514" i="48"/>
  <c r="CE514" i="48"/>
  <c r="CU514" i="48"/>
  <c r="CD514" i="48"/>
  <c r="BW514" i="48"/>
  <c r="CH514" i="48"/>
  <c r="BZ514" i="48"/>
  <c r="BY506" i="48"/>
  <c r="CH506" i="48"/>
  <c r="CA506" i="48"/>
  <c r="CG506" i="48"/>
  <c r="CT507" i="48"/>
  <c r="CM507" i="48"/>
  <c r="CD513" i="48"/>
  <c r="BZ513" i="48"/>
  <c r="BW513" i="48"/>
  <c r="CF513" i="48"/>
  <c r="CC513" i="48"/>
  <c r="BV513" i="48"/>
  <c r="CC522" i="48"/>
  <c r="CT513" i="48"/>
  <c r="CM513" i="48"/>
  <c r="CT514" i="48"/>
  <c r="CW517" i="48"/>
  <c r="CJ505" i="48"/>
  <c r="CP505" i="48" s="1"/>
  <c r="CC505" i="48"/>
  <c r="BV505" i="48"/>
  <c r="CZ505" i="48"/>
  <c r="DB505" i="48"/>
  <c r="CG505" i="48"/>
  <c r="CJ506" i="48"/>
  <c r="CP506" i="48" s="1"/>
  <c r="CO512" i="48"/>
  <c r="BW520" i="48"/>
  <c r="BV520" i="48"/>
  <c r="CH520" i="48"/>
  <c r="CJ520" i="48"/>
  <c r="CP520" i="48" s="1"/>
  <c r="CE520" i="48"/>
  <c r="CC520" i="48"/>
  <c r="CU520" i="48"/>
  <c r="CB520" i="48"/>
  <c r="CG520" i="48"/>
  <c r="CF520" i="48"/>
  <c r="CA520" i="48"/>
  <c r="BZ520" i="48"/>
  <c r="BY520" i="48"/>
  <c r="BX520" i="48"/>
  <c r="BU520" i="48"/>
  <c r="DB520" i="48"/>
  <c r="CZ520" i="48"/>
  <c r="CV507" i="48"/>
  <c r="BX508" i="48"/>
  <c r="CJ511" i="48"/>
  <c r="CP511" i="48" s="1"/>
  <c r="CF511" i="48"/>
  <c r="CC511" i="48"/>
  <c r="CH511" i="48"/>
  <c r="BZ511" i="48"/>
  <c r="BX511" i="48"/>
  <c r="CZ511" i="48"/>
  <c r="DB511" i="48"/>
  <c r="CL519" i="48"/>
  <c r="DF519" i="48"/>
  <c r="CJ519" i="48"/>
  <c r="CP519" i="48" s="1"/>
  <c r="CW519" i="48"/>
  <c r="CM520" i="48"/>
  <c r="CN520" i="48" s="1"/>
  <c r="CO521" i="48"/>
  <c r="CH521" i="48"/>
  <c r="CG504" i="48"/>
  <c r="CW508" i="48"/>
  <c r="DF508" i="48"/>
  <c r="CK519" i="48"/>
  <c r="CS519" i="48" s="1"/>
  <c r="CJ525" i="48"/>
  <c r="CP525" i="48" s="1"/>
  <c r="CV520" i="48"/>
  <c r="CV522" i="48"/>
  <c r="CO526" i="48"/>
  <c r="DF522" i="48"/>
  <c r="CL522" i="48"/>
  <c r="CW522" i="48"/>
  <c r="BV521" i="48"/>
  <c r="CG526" i="48"/>
  <c r="CL528" i="48"/>
  <c r="DF528" i="48"/>
  <c r="CW528" i="48"/>
  <c r="CJ528" i="48"/>
  <c r="CP528" i="48" s="1"/>
  <c r="BV528" i="48"/>
  <c r="BX504" i="48"/>
  <c r="CV514" i="48"/>
  <c r="BW523" i="48"/>
  <c r="BV523" i="48"/>
  <c r="BU523" i="48"/>
  <c r="CG523" i="48"/>
  <c r="CH523" i="48"/>
  <c r="CF523" i="48"/>
  <c r="CB523" i="48"/>
  <c r="BZ523" i="48"/>
  <c r="BY523" i="48"/>
  <c r="CM526" i="48"/>
  <c r="CN526" i="48" s="1"/>
  <c r="DF521" i="48"/>
  <c r="EH521" i="48"/>
  <c r="EJ521" i="48" s="1"/>
  <c r="CV523" i="48"/>
  <c r="CT523" i="48"/>
  <c r="CM523" i="48"/>
  <c r="CN523" i="48" s="1"/>
  <c r="CW532" i="48"/>
  <c r="CJ532" i="48"/>
  <c r="CP532" i="48" s="1"/>
  <c r="BV532" i="48"/>
  <c r="EI519" i="48"/>
  <c r="EJ519" i="48" s="1"/>
  <c r="DF525" i="48"/>
  <c r="CL525" i="48"/>
  <c r="CF525" i="48"/>
  <c r="CK525" i="48"/>
  <c r="CS525" i="48" s="1"/>
  <c r="BV527" i="48"/>
  <c r="DF534" i="48"/>
  <c r="CL534" i="48"/>
  <c r="CL513" i="48"/>
  <c r="BY515" i="48"/>
  <c r="CE515" i="48"/>
  <c r="CA515" i="48"/>
  <c r="BX515" i="48"/>
  <c r="BW515" i="48"/>
  <c r="CJ515" i="48"/>
  <c r="CP515" i="48" s="1"/>
  <c r="CM521" i="48"/>
  <c r="CN521" i="48" s="1"/>
  <c r="CL532" i="48"/>
  <c r="CE504" i="48"/>
  <c r="CU510" i="48"/>
  <c r="CE510" i="48"/>
  <c r="CA510" i="48"/>
  <c r="BX510" i="48"/>
  <c r="CH510" i="48"/>
  <c r="CV519" i="48"/>
  <c r="CA523" i="48"/>
  <c r="CO524" i="48"/>
  <c r="CH525" i="48"/>
  <c r="CW526" i="48"/>
  <c r="CT537" i="48"/>
  <c r="CK538" i="48"/>
  <c r="CS538" i="48" s="1"/>
  <c r="DL533" i="48"/>
  <c r="CO533" i="48"/>
  <c r="CJ534" i="48"/>
  <c r="CP534" i="48" s="1"/>
  <c r="CV526" i="48"/>
  <c r="CT516" i="48"/>
  <c r="CB519" i="48"/>
  <c r="CU519" i="48"/>
  <c r="CW523" i="48"/>
  <c r="BX526" i="48"/>
  <c r="CT526" i="48"/>
  <c r="CK523" i="48"/>
  <c r="CS523" i="48" s="1"/>
  <c r="CK526" i="48"/>
  <c r="CS526" i="48" s="1"/>
  <c r="CJ529" i="48"/>
  <c r="CP529" i="48" s="1"/>
  <c r="CH529" i="48"/>
  <c r="CG529" i="48"/>
  <c r="CB529" i="48"/>
  <c r="BU529" i="48"/>
  <c r="CC529" i="48"/>
  <c r="CU529" i="48"/>
  <c r="BY529" i="48"/>
  <c r="CZ529" i="48"/>
  <c r="DB529" i="48"/>
  <c r="CH519" i="48"/>
  <c r="CC519" i="48"/>
  <c r="CF519" i="48"/>
  <c r="CC521" i="48"/>
  <c r="CB521" i="48"/>
  <c r="CA521" i="48"/>
  <c r="BW521" i="48"/>
  <c r="CV525" i="48"/>
  <c r="CA526" i="48"/>
  <c r="CT531" i="48"/>
  <c r="CM531" i="48"/>
  <c r="CM532" i="48"/>
  <c r="CO515" i="48"/>
  <c r="CU528" i="48"/>
  <c r="BV529" i="48"/>
  <c r="BY530" i="48"/>
  <c r="BX530" i="48"/>
  <c r="BW530" i="48"/>
  <c r="BV530" i="48"/>
  <c r="BU530" i="48"/>
  <c r="CG530" i="48"/>
  <c r="CF530" i="48"/>
  <c r="CE530" i="48"/>
  <c r="CD530" i="48"/>
  <c r="BZ530" i="48"/>
  <c r="DL535" i="48"/>
  <c r="CO535" i="48"/>
  <c r="CL529" i="48"/>
  <c r="DF529" i="48"/>
  <c r="CW529" i="48"/>
  <c r="BV526" i="48"/>
  <c r="BU526" i="48"/>
  <c r="CJ526" i="48"/>
  <c r="CP526" i="48" s="1"/>
  <c r="CF526" i="48"/>
  <c r="CC526" i="48"/>
  <c r="DB526" i="48"/>
  <c r="CZ526" i="48"/>
  <c r="BX529" i="48"/>
  <c r="BZ529" i="48"/>
  <c r="BX533" i="48"/>
  <c r="BW533" i="48"/>
  <c r="BV533" i="48"/>
  <c r="BU533" i="48"/>
  <c r="CJ533" i="48"/>
  <c r="CP533" i="48" s="1"/>
  <c r="CH533" i="48"/>
  <c r="CF533" i="48"/>
  <c r="CD533" i="48"/>
  <c r="CG533" i="48"/>
  <c r="CE533" i="48"/>
  <c r="CC533" i="48"/>
  <c r="CB533" i="48"/>
  <c r="CA533" i="48"/>
  <c r="BY533" i="48"/>
  <c r="DB533" i="48"/>
  <c r="CZ533" i="48"/>
  <c r="CT528" i="48"/>
  <c r="CM528" i="48"/>
  <c r="CV542" i="48"/>
  <c r="DF542" i="48"/>
  <c r="CB537" i="48"/>
  <c r="CA537" i="48"/>
  <c r="BZ537" i="48"/>
  <c r="BY537" i="48"/>
  <c r="BX537" i="48"/>
  <c r="BW537" i="48"/>
  <c r="BV537" i="48"/>
  <c r="CJ537" i="48"/>
  <c r="CP537" i="48" s="1"/>
  <c r="CH537" i="48"/>
  <c r="DB537" i="48"/>
  <c r="CZ537" i="48"/>
  <c r="CA525" i="48"/>
  <c r="CC527" i="48"/>
  <c r="CF531" i="48"/>
  <c r="CH534" i="48"/>
  <c r="CW536" i="48"/>
  <c r="CA536" i="48"/>
  <c r="CE540" i="48"/>
  <c r="CF540" i="48"/>
  <c r="CM541" i="48"/>
  <c r="BV538" i="48"/>
  <c r="CW542" i="48"/>
  <c r="CE525" i="48"/>
  <c r="CO527" i="48"/>
  <c r="CC534" i="48"/>
  <c r="CB534" i="48"/>
  <c r="CA534" i="48"/>
  <c r="BZ534" i="48"/>
  <c r="BY534" i="48"/>
  <c r="BW534" i="48"/>
  <c r="BU534" i="48"/>
  <c r="BU537" i="48"/>
  <c r="CK542" i="48"/>
  <c r="CS542" i="48" s="1"/>
  <c r="CF542" i="48"/>
  <c r="BZ543" i="48"/>
  <c r="BY543" i="48"/>
  <c r="BX543" i="48"/>
  <c r="BW543" i="48"/>
  <c r="BV543" i="48"/>
  <c r="BU543" i="48"/>
  <c r="CJ543" i="48"/>
  <c r="CP543" i="48" s="1"/>
  <c r="CH543" i="48"/>
  <c r="CG543" i="48"/>
  <c r="CF543" i="48"/>
  <c r="CD543" i="48"/>
  <c r="CC543" i="48"/>
  <c r="CB543" i="48"/>
  <c r="DB543" i="48"/>
  <c r="CZ543" i="48"/>
  <c r="BZ527" i="48"/>
  <c r="BY527" i="48"/>
  <c r="BX527" i="48"/>
  <c r="CH527" i="48"/>
  <c r="CM534" i="48"/>
  <c r="CU534" i="48"/>
  <c r="CW535" i="48"/>
  <c r="BV535" i="48"/>
  <c r="CC537" i="48"/>
  <c r="CW539" i="48"/>
  <c r="CM527" i="48"/>
  <c r="CJ527" i="48"/>
  <c r="CP527" i="48" s="1"/>
  <c r="CD531" i="48"/>
  <c r="CC531" i="48"/>
  <c r="CB531" i="48"/>
  <c r="CA531" i="48"/>
  <c r="BZ531" i="48"/>
  <c r="BX531" i="48"/>
  <c r="BV531" i="48"/>
  <c r="CJ531" i="48"/>
  <c r="CP531" i="48" s="1"/>
  <c r="DB531" i="48"/>
  <c r="CZ531" i="48"/>
  <c r="CV532" i="48"/>
  <c r="CO536" i="48"/>
  <c r="CD537" i="48"/>
  <c r="CT544" i="48"/>
  <c r="CA544" i="48"/>
  <c r="CE537" i="48"/>
  <c r="CF537" i="48"/>
  <c r="CA540" i="48"/>
  <c r="BZ540" i="48"/>
  <c r="BY540" i="48"/>
  <c r="BX540" i="48"/>
  <c r="BW540" i="48"/>
  <c r="BV540" i="48"/>
  <c r="BU540" i="48"/>
  <c r="CJ540" i="48"/>
  <c r="CP540" i="48" s="1"/>
  <c r="CH540" i="48"/>
  <c r="CG540" i="48"/>
  <c r="CD540" i="48"/>
  <c r="DB540" i="48"/>
  <c r="CZ540" i="48"/>
  <c r="CZ534" i="48"/>
  <c r="CG537" i="48"/>
  <c r="BV534" i="48"/>
  <c r="CJ538" i="48"/>
  <c r="CP538" i="48" s="1"/>
  <c r="CA543" i="48"/>
  <c r="EI545" i="48"/>
  <c r="EH545" i="48"/>
  <c r="BV545" i="48"/>
  <c r="CL545" i="48"/>
  <c r="CA546" i="48"/>
  <c r="BY539" i="48"/>
  <c r="CB546" i="48"/>
  <c r="BY542" i="48"/>
  <c r="CC546" i="48"/>
  <c r="CD546" i="48"/>
  <c r="CT546" i="48"/>
  <c r="CB539" i="48"/>
  <c r="BV541" i="48"/>
  <c r="CL541" i="48"/>
  <c r="CA542" i="48"/>
  <c r="BU544" i="48"/>
  <c r="CE546" i="48"/>
  <c r="CU546" i="48"/>
  <c r="CC539" i="48"/>
  <c r="BV544" i="48"/>
  <c r="CL544" i="48"/>
  <c r="CF546" i="48"/>
  <c r="BW528" i="48"/>
  <c r="CA532" i="48"/>
  <c r="BZ535" i="48"/>
  <c r="CE536" i="48"/>
  <c r="CU536" i="48"/>
  <c r="BY538" i="48"/>
  <c r="CD539" i="48"/>
  <c r="CT539" i="48"/>
  <c r="BX541" i="48"/>
  <c r="CC542" i="48"/>
  <c r="CB545" i="48"/>
  <c r="CG546" i="48"/>
  <c r="CE539" i="48"/>
  <c r="CU539" i="48"/>
  <c r="CO541" i="48"/>
  <c r="CH546" i="48"/>
  <c r="CL537" i="48"/>
  <c r="CF539" i="48"/>
  <c r="CE542" i="48"/>
  <c r="CU542" i="48"/>
  <c r="CD545" i="48"/>
  <c r="CG539" i="48"/>
  <c r="CL540" i="48"/>
  <c r="CE545" i="48"/>
  <c r="CU545" i="48"/>
  <c r="CJ546" i="48"/>
  <c r="CP546" i="48" s="1"/>
  <c r="CZ546" i="48"/>
  <c r="CE532" i="48"/>
  <c r="CU532" i="48"/>
  <c r="CC538" i="48"/>
  <c r="CH539" i="48"/>
  <c r="CB541" i="48"/>
  <c r="CG542" i="48"/>
  <c r="CL543" i="48"/>
  <c r="CF545" i="48"/>
  <c r="BU546" i="48"/>
  <c r="CB528" i="48"/>
  <c r="CF532" i="48"/>
  <c r="CE535" i="48"/>
  <c r="CU535" i="48"/>
  <c r="CJ536" i="48"/>
  <c r="CP536" i="48" s="1"/>
  <c r="CZ536" i="48"/>
  <c r="CD538" i="48"/>
  <c r="CC541" i="48"/>
  <c r="CH542" i="48"/>
  <c r="CB544" i="48"/>
  <c r="CG545" i="48"/>
  <c r="BV546" i="48"/>
  <c r="CC528" i="48"/>
  <c r="CG532" i="48"/>
  <c r="CF535" i="48"/>
  <c r="BU536" i="48"/>
  <c r="CE538" i="48"/>
  <c r="CU538" i="48"/>
  <c r="CJ539" i="48"/>
  <c r="CP539" i="48" s="1"/>
  <c r="CZ539" i="48"/>
  <c r="CC544" i="48"/>
  <c r="CH545" i="48"/>
  <c r="BW546" i="48"/>
  <c r="CD528" i="48"/>
  <c r="CH532" i="48"/>
  <c r="CG535" i="48"/>
  <c r="BV536" i="48"/>
  <c r="CF538" i="48"/>
  <c r="BU539" i="48"/>
  <c r="CE541" i="48"/>
  <c r="CU541" i="48"/>
  <c r="CJ542" i="48"/>
  <c r="CP542" i="48" s="1"/>
  <c r="BX546" i="48"/>
  <c r="CE528" i="48"/>
  <c r="CG538" i="48"/>
  <c r="CE544" i="48"/>
  <c r="AL114" i="53"/>
  <c r="AH114" i="53" s="1"/>
  <c r="AL113" i="53"/>
  <c r="AH113" i="53" s="1"/>
  <c r="CI438" i="48" s="1"/>
  <c r="AL112" i="53"/>
  <c r="AH112" i="53" s="1"/>
  <c r="CI339" i="48" s="1"/>
  <c r="AL111" i="53"/>
  <c r="AH111" i="53" s="1"/>
  <c r="AL110" i="53"/>
  <c r="AH110" i="53" s="1"/>
  <c r="CI508" i="48" s="1"/>
  <c r="AL109" i="53"/>
  <c r="AH109" i="53" s="1"/>
  <c r="CI168" i="48" s="1"/>
  <c r="AL108" i="53"/>
  <c r="AH108" i="53" s="1"/>
  <c r="AL107" i="53"/>
  <c r="AH107" i="53" s="1"/>
  <c r="AL106" i="53"/>
  <c r="AH106" i="53" s="1"/>
  <c r="AL105" i="53"/>
  <c r="AH105" i="53" s="1"/>
  <c r="AL104" i="53"/>
  <c r="AH104" i="53" s="1"/>
  <c r="CI270" i="48" s="1"/>
  <c r="AL103" i="53"/>
  <c r="AH103" i="53" s="1"/>
  <c r="AL102" i="53"/>
  <c r="AH102" i="53" s="1"/>
  <c r="AL101" i="53"/>
  <c r="AH101" i="53" s="1"/>
  <c r="AL100" i="53"/>
  <c r="AH100" i="53" s="1"/>
  <c r="CI488" i="48" s="1"/>
  <c r="AL99" i="53"/>
  <c r="AH99" i="53" s="1"/>
  <c r="AL98" i="53"/>
  <c r="AH98" i="53" s="1"/>
  <c r="CI99" i="48" s="1"/>
  <c r="AL97" i="53"/>
  <c r="AH97" i="53" s="1"/>
  <c r="CI178" i="48" s="1"/>
  <c r="AL96" i="53"/>
  <c r="AH96" i="53" s="1"/>
  <c r="CI164" i="48" s="1"/>
  <c r="AL95" i="53"/>
  <c r="AH95" i="53" s="1"/>
  <c r="AL94" i="53"/>
  <c r="AH94" i="53" s="1"/>
  <c r="AL93" i="53"/>
  <c r="AH93" i="53" s="1"/>
  <c r="CI366" i="48" s="1"/>
  <c r="AL92" i="53"/>
  <c r="AH92" i="53" s="1"/>
  <c r="CI414" i="48" s="1"/>
  <c r="AL91" i="53"/>
  <c r="AH91" i="53" s="1"/>
  <c r="AL90" i="53"/>
  <c r="AH90" i="53" s="1"/>
  <c r="AL89" i="53"/>
  <c r="AH89" i="53" s="1"/>
  <c r="AL88" i="53"/>
  <c r="AH88" i="53" s="1"/>
  <c r="CI161" i="48" s="1"/>
  <c r="AL87" i="53"/>
  <c r="AH87" i="53" s="1"/>
  <c r="AL86" i="53"/>
  <c r="AH86" i="53" s="1"/>
  <c r="AL85" i="53"/>
  <c r="AH85" i="53" s="1"/>
  <c r="AL84" i="53"/>
  <c r="AH84" i="53" s="1"/>
  <c r="CI51" i="48" s="1"/>
  <c r="AL83" i="53"/>
  <c r="AH83" i="53" s="1"/>
  <c r="AL82" i="53"/>
  <c r="AH82" i="53" s="1"/>
  <c r="AL81" i="53"/>
  <c r="AH81" i="53" s="1"/>
  <c r="CI170" i="48" s="1"/>
  <c r="AL80" i="53"/>
  <c r="AH80" i="53" s="1"/>
  <c r="AL79" i="53"/>
  <c r="AH79" i="53" s="1"/>
  <c r="AL78" i="53"/>
  <c r="AH78" i="53" s="1"/>
  <c r="AL77" i="53"/>
  <c r="AH77" i="53" s="1"/>
  <c r="AL76" i="53"/>
  <c r="AH76" i="53" s="1"/>
  <c r="AL75" i="53"/>
  <c r="AH75" i="53" s="1"/>
  <c r="AL74" i="53"/>
  <c r="AH74" i="53" s="1"/>
  <c r="AL73" i="53"/>
  <c r="AH73" i="53" s="1"/>
  <c r="AL72" i="53"/>
  <c r="AH72" i="53" s="1"/>
  <c r="AL71" i="53"/>
  <c r="AH71" i="53" s="1"/>
  <c r="AL70" i="53"/>
  <c r="AH70" i="53" s="1"/>
  <c r="AL69" i="53"/>
  <c r="AH69" i="53" s="1"/>
  <c r="AL68" i="53"/>
  <c r="AH68" i="53" s="1"/>
  <c r="CI308" i="48" s="1"/>
  <c r="AL67" i="53"/>
  <c r="AH67" i="53" s="1"/>
  <c r="AL66" i="53"/>
  <c r="AH66" i="53" s="1"/>
  <c r="AL65" i="53"/>
  <c r="AH65" i="53" s="1"/>
  <c r="CI407" i="48" s="1"/>
  <c r="AL64" i="53"/>
  <c r="AH64" i="53" s="1"/>
  <c r="AL63" i="53"/>
  <c r="AH63" i="53" s="1"/>
  <c r="AL62" i="53"/>
  <c r="AH62" i="53" s="1"/>
  <c r="AL61" i="53"/>
  <c r="AH61" i="53" s="1"/>
  <c r="CI225" i="48" s="1"/>
  <c r="AL60" i="53"/>
  <c r="AH60" i="53" s="1"/>
  <c r="AL59" i="53"/>
  <c r="AH59" i="53" s="1"/>
  <c r="AL58" i="53"/>
  <c r="AH58" i="53" s="1"/>
  <c r="AL57" i="53"/>
  <c r="AH57" i="53" s="1"/>
  <c r="AL56" i="53"/>
  <c r="AH56" i="53" s="1"/>
  <c r="CI528" i="48" s="1"/>
  <c r="AL55" i="53"/>
  <c r="AH55" i="53" s="1"/>
  <c r="AL54" i="53"/>
  <c r="AH54" i="53" s="1"/>
  <c r="AL53" i="53"/>
  <c r="AH53" i="53" s="1"/>
  <c r="AL52" i="53"/>
  <c r="AH52" i="53" s="1"/>
  <c r="AL51" i="53"/>
  <c r="AH51" i="53" s="1"/>
  <c r="AL50" i="53"/>
  <c r="AH50" i="53" s="1"/>
  <c r="AL49" i="53"/>
  <c r="AH49" i="53" s="1"/>
  <c r="AL48" i="53"/>
  <c r="AH48" i="53" s="1"/>
  <c r="AL47" i="53"/>
  <c r="AH47" i="53" s="1"/>
  <c r="AL46" i="53"/>
  <c r="AH46" i="53" s="1"/>
  <c r="CI193" i="48" s="1"/>
  <c r="AL45" i="53"/>
  <c r="AH45" i="53" s="1"/>
  <c r="AL44" i="53"/>
  <c r="AH44" i="53" s="1"/>
  <c r="AL43" i="53"/>
  <c r="AH43" i="53" s="1"/>
  <c r="AL42" i="53"/>
  <c r="AH42" i="53" s="1"/>
  <c r="AL41" i="53"/>
  <c r="AH41" i="53" s="1"/>
  <c r="AL40" i="53"/>
  <c r="AH40" i="53" s="1"/>
  <c r="CI48" i="48" s="1"/>
  <c r="AL39" i="53"/>
  <c r="AH39" i="53" s="1"/>
  <c r="CI267" i="48" s="1"/>
  <c r="AL38" i="53"/>
  <c r="AH38" i="53" s="1"/>
  <c r="AL37" i="53"/>
  <c r="AH37" i="53" s="1"/>
  <c r="AL36" i="53"/>
  <c r="AH36" i="53" s="1"/>
  <c r="AL35" i="53"/>
  <c r="AH35" i="53" s="1"/>
  <c r="CI321" i="48" s="1"/>
  <c r="AL34" i="53"/>
  <c r="AH34" i="53" s="1"/>
  <c r="AL33" i="53"/>
  <c r="AH33" i="53" s="1"/>
  <c r="CI86" i="48" s="1"/>
  <c r="AL32" i="53"/>
  <c r="AH32" i="53" s="1"/>
  <c r="CI85" i="48" s="1"/>
  <c r="AL31" i="53"/>
  <c r="AH31" i="53" s="1"/>
  <c r="AL30" i="53"/>
  <c r="AH30" i="53" s="1"/>
  <c r="AL29" i="53"/>
  <c r="AH29" i="53" s="1"/>
  <c r="AL28" i="53"/>
  <c r="AH28" i="53" s="1"/>
  <c r="AL27" i="53"/>
  <c r="AH27" i="53" s="1"/>
  <c r="AL26" i="53"/>
  <c r="AH26" i="53" s="1"/>
  <c r="AL25" i="53"/>
  <c r="AH25" i="53" s="1"/>
  <c r="AL24" i="53"/>
  <c r="AH24" i="53" s="1"/>
  <c r="AL23" i="53"/>
  <c r="AH23" i="53" s="1"/>
  <c r="AL22" i="53"/>
  <c r="AH22" i="53" s="1"/>
  <c r="AL21" i="53"/>
  <c r="AH21" i="53" s="1"/>
  <c r="AL20" i="53"/>
  <c r="AH20" i="53" s="1"/>
  <c r="AL19" i="53"/>
  <c r="AH19" i="53" s="1"/>
  <c r="AL18" i="53"/>
  <c r="AH18" i="53" s="1"/>
  <c r="AL17" i="53"/>
  <c r="AH17" i="53" s="1"/>
  <c r="CI221" i="48" s="1"/>
  <c r="AL16" i="53"/>
  <c r="AH16" i="53" s="1"/>
  <c r="CI509" i="48" s="1"/>
  <c r="AL15" i="53"/>
  <c r="AH15" i="53" s="1"/>
  <c r="CI348" i="48" s="1"/>
  <c r="AL14" i="53"/>
  <c r="AH14" i="53" s="1"/>
  <c r="AL13" i="53"/>
  <c r="AH13" i="53" s="1"/>
  <c r="CI61" i="48" s="1"/>
  <c r="AL12" i="53"/>
  <c r="AH12" i="53" s="1"/>
  <c r="CI184" i="48" s="1"/>
  <c r="AL11" i="53"/>
  <c r="AH11" i="53" s="1"/>
  <c r="AL10" i="53"/>
  <c r="AH10" i="53" s="1"/>
  <c r="CI381" i="48" s="1"/>
  <c r="AL9" i="53"/>
  <c r="AH9" i="53" s="1"/>
  <c r="CI152" i="48" s="1"/>
  <c r="AL8" i="53"/>
  <c r="AH8" i="53" s="1"/>
  <c r="CI172" i="48" s="1"/>
  <c r="AL7" i="53"/>
  <c r="AH7" i="53" s="1"/>
  <c r="CI289" i="48" s="1"/>
  <c r="AL6" i="53"/>
  <c r="AH6" i="53" s="1"/>
  <c r="AL5" i="53"/>
  <c r="AH5" i="53" s="1"/>
  <c r="AL4" i="53"/>
  <c r="AH4" i="53" s="1"/>
  <c r="AL3" i="53"/>
  <c r="AH3" i="53" s="1"/>
  <c r="AL2" i="53"/>
  <c r="AH2" i="53" s="1"/>
  <c r="BL23" i="48"/>
  <c r="BL14" i="48"/>
  <c r="BL13" i="48"/>
  <c r="BL12" i="48"/>
  <c r="BL11" i="48"/>
  <c r="BL7" i="48"/>
  <c r="BL5" i="48"/>
  <c r="BL3" i="48"/>
  <c r="BL2" i="48"/>
  <c r="Z15" i="48"/>
  <c r="CR15" i="48" s="1"/>
  <c r="L14" i="48"/>
  <c r="L15" i="48"/>
  <c r="L22" i="48"/>
  <c r="L31" i="48"/>
  <c r="L32" i="48"/>
  <c r="L42" i="48"/>
  <c r="L4" i="48"/>
  <c r="L5" i="48"/>
  <c r="L6" i="48"/>
  <c r="L8" i="48"/>
  <c r="L9" i="48"/>
  <c r="L10" i="48"/>
  <c r="L17" i="48"/>
  <c r="L21" i="48"/>
  <c r="L23" i="48"/>
  <c r="L33" i="48"/>
  <c r="L36" i="48"/>
  <c r="L41" i="48"/>
  <c r="EI480" i="48" l="1"/>
  <c r="EJ480" i="48" s="1"/>
  <c r="EI327" i="48"/>
  <c r="EJ327" i="48" s="1"/>
  <c r="CN288" i="48"/>
  <c r="EI229" i="48"/>
  <c r="EJ229" i="48" s="1"/>
  <c r="CN119" i="48"/>
  <c r="CN235" i="48"/>
  <c r="CN446" i="48"/>
  <c r="CN393" i="48"/>
  <c r="EH112" i="48"/>
  <c r="EJ112" i="48" s="1"/>
  <c r="EH137" i="48"/>
  <c r="EJ137" i="48" s="1"/>
  <c r="EI469" i="48"/>
  <c r="EJ469" i="48" s="1"/>
  <c r="CN317" i="48"/>
  <c r="EH193" i="48"/>
  <c r="EJ193" i="48" s="1"/>
  <c r="CN404" i="48"/>
  <c r="EJ286" i="48"/>
  <c r="EJ340" i="48"/>
  <c r="EJ46" i="48"/>
  <c r="EJ353" i="48"/>
  <c r="CN245" i="48"/>
  <c r="EJ210" i="48"/>
  <c r="EH115" i="48"/>
  <c r="EJ115" i="48" s="1"/>
  <c r="EJ298" i="48"/>
  <c r="EJ384" i="48"/>
  <c r="EJ140" i="48"/>
  <c r="EJ59" i="48"/>
  <c r="EJ447" i="48"/>
  <c r="EJ198" i="48"/>
  <c r="EJ253" i="48"/>
  <c r="EJ466" i="48"/>
  <c r="EJ489" i="48"/>
  <c r="EJ456" i="48"/>
  <c r="EJ373" i="48"/>
  <c r="EJ354" i="48"/>
  <c r="EJ49" i="48"/>
  <c r="EJ464" i="48"/>
  <c r="EJ542" i="48"/>
  <c r="EJ343" i="48"/>
  <c r="EJ223" i="48"/>
  <c r="EJ352" i="48"/>
  <c r="EJ261" i="48"/>
  <c r="EJ108" i="48"/>
  <c r="EJ371" i="48"/>
  <c r="EJ337" i="48"/>
  <c r="EJ104" i="48"/>
  <c r="EJ487" i="48"/>
  <c r="EJ268" i="48"/>
  <c r="EJ155" i="48"/>
  <c r="EJ453" i="48"/>
  <c r="EJ208" i="48"/>
  <c r="EJ367" i="48"/>
  <c r="EJ444" i="48"/>
  <c r="EJ131" i="48"/>
  <c r="EJ96" i="48"/>
  <c r="EJ463" i="48"/>
  <c r="EJ228" i="48"/>
  <c r="EJ350" i="48"/>
  <c r="EJ250" i="48"/>
  <c r="EJ376" i="48"/>
  <c r="EJ161" i="48"/>
  <c r="EJ106" i="48"/>
  <c r="EJ53" i="48"/>
  <c r="EJ545" i="48"/>
  <c r="EJ458" i="48"/>
  <c r="EJ448" i="48"/>
  <c r="EJ211" i="48"/>
  <c r="EJ170" i="48"/>
  <c r="EJ139" i="48"/>
  <c r="EJ361" i="48"/>
  <c r="EJ284" i="48"/>
  <c r="EJ145" i="48"/>
  <c r="EJ151" i="48"/>
  <c r="CN529" i="48"/>
  <c r="CN422" i="48"/>
  <c r="EH70" i="48"/>
  <c r="EJ70" i="48" s="1"/>
  <c r="EH265" i="48"/>
  <c r="EJ265" i="48" s="1"/>
  <c r="EH426" i="48"/>
  <c r="EJ426" i="48" s="1"/>
  <c r="CN82" i="48"/>
  <c r="CN148" i="48"/>
  <c r="EI245" i="48"/>
  <c r="EJ245" i="48" s="1"/>
  <c r="EI173" i="48"/>
  <c r="EJ173" i="48" s="1"/>
  <c r="EH321" i="48"/>
  <c r="EJ321" i="48" s="1"/>
  <c r="EI258" i="48"/>
  <c r="EJ258" i="48" s="1"/>
  <c r="CN328" i="48"/>
  <c r="CN156" i="48"/>
  <c r="CN502" i="48"/>
  <c r="CN120" i="48"/>
  <c r="CN421" i="48"/>
  <c r="CN261" i="48"/>
  <c r="EH209" i="48"/>
  <c r="EJ209" i="48" s="1"/>
  <c r="CN239" i="48"/>
  <c r="CN265" i="48"/>
  <c r="CN219" i="48"/>
  <c r="CN477" i="48"/>
  <c r="CN290" i="48"/>
  <c r="EH437" i="48"/>
  <c r="EJ437" i="48" s="1"/>
  <c r="EH442" i="48"/>
  <c r="EJ442" i="48" s="1"/>
  <c r="EI99" i="48"/>
  <c r="EJ99" i="48" s="1"/>
  <c r="EI295" i="48"/>
  <c r="EJ295" i="48" s="1"/>
  <c r="EI58" i="48"/>
  <c r="EJ58" i="48" s="1"/>
  <c r="CN270" i="48"/>
  <c r="CX270" i="48" s="1"/>
  <c r="EH239" i="48"/>
  <c r="EJ239" i="48" s="1"/>
  <c r="CN415" i="48"/>
  <c r="CN78" i="48"/>
  <c r="CN510" i="48"/>
  <c r="CN372" i="48"/>
  <c r="EH502" i="48"/>
  <c r="EJ502" i="48" s="1"/>
  <c r="CN160" i="48"/>
  <c r="EH114" i="48"/>
  <c r="EJ114" i="48" s="1"/>
  <c r="CN262" i="48"/>
  <c r="EH338" i="48"/>
  <c r="EJ338" i="48" s="1"/>
  <c r="EI128" i="48"/>
  <c r="EJ128" i="48" s="1"/>
  <c r="CN249" i="48"/>
  <c r="CN168" i="48"/>
  <c r="CX168" i="48" s="1"/>
  <c r="DJ168" i="48" s="1"/>
  <c r="EH76" i="48"/>
  <c r="EJ76" i="48" s="1"/>
  <c r="EH266" i="48"/>
  <c r="EJ266" i="48" s="1"/>
  <c r="CN281" i="48"/>
  <c r="EH88" i="48"/>
  <c r="EJ88" i="48" s="1"/>
  <c r="EH86" i="48"/>
  <c r="CN100" i="48"/>
  <c r="EI293" i="48"/>
  <c r="EJ293" i="48" s="1"/>
  <c r="CN111" i="48"/>
  <c r="CN486" i="48"/>
  <c r="CN443" i="48"/>
  <c r="EI82" i="48"/>
  <c r="EJ82" i="48" s="1"/>
  <c r="CN275" i="48"/>
  <c r="CN174" i="48"/>
  <c r="EH267" i="48"/>
  <c r="EH476" i="48"/>
  <c r="EJ476" i="48" s="1"/>
  <c r="CN496" i="48"/>
  <c r="EH401" i="48"/>
  <c r="EJ401" i="48" s="1"/>
  <c r="CN358" i="48"/>
  <c r="EI197" i="48"/>
  <c r="EJ197" i="48" s="1"/>
  <c r="EH427" i="48"/>
  <c r="EJ427" i="48" s="1"/>
  <c r="EI462" i="48"/>
  <c r="EJ462" i="48" s="1"/>
  <c r="CN320" i="48"/>
  <c r="EH62" i="48"/>
  <c r="EJ62" i="48" s="1"/>
  <c r="EH180" i="48"/>
  <c r="EJ180" i="48" s="1"/>
  <c r="CN155" i="48"/>
  <c r="CN209" i="48"/>
  <c r="CN476" i="48"/>
  <c r="EI130" i="48"/>
  <c r="EJ130" i="48" s="1"/>
  <c r="EI132" i="48"/>
  <c r="EJ132" i="48" s="1"/>
  <c r="EI326" i="48"/>
  <c r="EJ326" i="48" s="1"/>
  <c r="CN537" i="48"/>
  <c r="EI346" i="48"/>
  <c r="EJ346" i="48" s="1"/>
  <c r="CN447" i="48"/>
  <c r="CN527" i="48"/>
  <c r="EI276" i="48"/>
  <c r="EJ276" i="48" s="1"/>
  <c r="EI296" i="48"/>
  <c r="EJ296" i="48" s="1"/>
  <c r="CN214" i="48"/>
  <c r="CN365" i="48"/>
  <c r="EH465" i="48"/>
  <c r="EJ465" i="48" s="1"/>
  <c r="CN184" i="48"/>
  <c r="CX184" i="48" s="1"/>
  <c r="DH184" i="48" s="1"/>
  <c r="CN196" i="48"/>
  <c r="CN344" i="48"/>
  <c r="EI123" i="48"/>
  <c r="EJ123" i="48" s="1"/>
  <c r="EI206" i="48"/>
  <c r="EJ206" i="48" s="1"/>
  <c r="CN287" i="48"/>
  <c r="CN210" i="48"/>
  <c r="EI530" i="48"/>
  <c r="EJ530" i="48" s="1"/>
  <c r="CN253" i="48"/>
  <c r="EI307" i="48"/>
  <c r="EJ307" i="48" s="1"/>
  <c r="CN381" i="48"/>
  <c r="CX381" i="48" s="1"/>
  <c r="EH290" i="48"/>
  <c r="EJ290" i="48" s="1"/>
  <c r="EH50" i="48"/>
  <c r="EJ50" i="48" s="1"/>
  <c r="EH451" i="48"/>
  <c r="EJ451" i="48" s="1"/>
  <c r="EH370" i="48"/>
  <c r="EJ370" i="48" s="1"/>
  <c r="CN499" i="48"/>
  <c r="EH388" i="48"/>
  <c r="EJ388" i="48" s="1"/>
  <c r="CN165" i="48"/>
  <c r="CN69" i="48"/>
  <c r="CN418" i="48"/>
  <c r="CN171" i="48"/>
  <c r="CN107" i="48"/>
  <c r="CN504" i="48"/>
  <c r="CN87" i="48"/>
  <c r="EH217" i="48"/>
  <c r="EJ217" i="48" s="1"/>
  <c r="CN177" i="48"/>
  <c r="CN279" i="48"/>
  <c r="CN330" i="48"/>
  <c r="EH324" i="48"/>
  <c r="EJ324" i="48" s="1"/>
  <c r="CN179" i="48"/>
  <c r="EH365" i="48"/>
  <c r="EJ365" i="48" s="1"/>
  <c r="CN401" i="48"/>
  <c r="EH101" i="48"/>
  <c r="EJ101" i="48" s="1"/>
  <c r="CN503" i="48"/>
  <c r="EH532" i="48"/>
  <c r="EJ532" i="48" s="1"/>
  <c r="EH382" i="48"/>
  <c r="EJ382" i="48" s="1"/>
  <c r="EH440" i="48"/>
  <c r="EJ440" i="48" s="1"/>
  <c r="CN313" i="48"/>
  <c r="CN385" i="48"/>
  <c r="CN396" i="48"/>
  <c r="CN366" i="48"/>
  <c r="CX366" i="48" s="1"/>
  <c r="CN46" i="48"/>
  <c r="CN225" i="48"/>
  <c r="CX225" i="48" s="1"/>
  <c r="DN225" i="48" s="1"/>
  <c r="DO225" i="48" s="1"/>
  <c r="CN255" i="48"/>
  <c r="CN74" i="48"/>
  <c r="CN342" i="48"/>
  <c r="CN258" i="48"/>
  <c r="CN349" i="48"/>
  <c r="EH460" i="48"/>
  <c r="EJ460" i="48" s="1"/>
  <c r="CN543" i="48"/>
  <c r="CN507" i="48"/>
  <c r="CN378" i="48"/>
  <c r="EH452" i="48"/>
  <c r="EJ452" i="48" s="1"/>
  <c r="CN397" i="48"/>
  <c r="EI262" i="48"/>
  <c r="EJ262" i="48" s="1"/>
  <c r="EI415" i="48"/>
  <c r="EJ415" i="48" s="1"/>
  <c r="CN356" i="48"/>
  <c r="EH165" i="48"/>
  <c r="EJ165" i="48" s="1"/>
  <c r="EH312" i="48"/>
  <c r="EJ312" i="48" s="1"/>
  <c r="EH381" i="48"/>
  <c r="EJ381" i="48" s="1"/>
  <c r="EI146" i="48"/>
  <c r="EJ146" i="48" s="1"/>
  <c r="EH402" i="48"/>
  <c r="EJ402" i="48" s="1"/>
  <c r="EI524" i="48"/>
  <c r="EJ524" i="48" s="1"/>
  <c r="CN92" i="48"/>
  <c r="CN198" i="48"/>
  <c r="CN487" i="48"/>
  <c r="CN176" i="48"/>
  <c r="EI495" i="48"/>
  <c r="EJ495" i="48" s="1"/>
  <c r="EH541" i="48"/>
  <c r="EJ541" i="48" s="1"/>
  <c r="EH305" i="48"/>
  <c r="EJ305" i="48" s="1"/>
  <c r="CN194" i="48"/>
  <c r="CN57" i="48"/>
  <c r="CN364" i="48"/>
  <c r="CN479" i="48"/>
  <c r="CN125" i="48"/>
  <c r="CN136" i="48"/>
  <c r="CN482" i="48"/>
  <c r="CN540" i="48"/>
  <c r="CN291" i="48"/>
  <c r="EI160" i="48"/>
  <c r="EJ160" i="48" s="1"/>
  <c r="CN66" i="48"/>
  <c r="EI83" i="48"/>
  <c r="EJ83" i="48" s="1"/>
  <c r="CN60" i="48"/>
  <c r="CN55" i="48"/>
  <c r="CN220" i="48"/>
  <c r="CN384" i="48"/>
  <c r="CN544" i="48"/>
  <c r="EH254" i="48"/>
  <c r="EJ254" i="48" s="1"/>
  <c r="EI364" i="48"/>
  <c r="EJ364" i="48" s="1"/>
  <c r="EH331" i="48"/>
  <c r="EJ331" i="48" s="1"/>
  <c r="EH183" i="48"/>
  <c r="EJ183" i="48" s="1"/>
  <c r="CN377" i="48"/>
  <c r="EH301" i="48"/>
  <c r="EJ301" i="48" s="1"/>
  <c r="EH203" i="48"/>
  <c r="EJ203" i="48" s="1"/>
  <c r="EH47" i="48"/>
  <c r="EJ47" i="48" s="1"/>
  <c r="CN408" i="48"/>
  <c r="CN248" i="48"/>
  <c r="CN86" i="48"/>
  <c r="CX86" i="48" s="1"/>
  <c r="EH506" i="48"/>
  <c r="EJ506" i="48" s="1"/>
  <c r="EH407" i="48"/>
  <c r="EJ407" i="48" s="1"/>
  <c r="CN230" i="48"/>
  <c r="EH153" i="48"/>
  <c r="EJ153" i="48" s="1"/>
  <c r="EH56" i="48"/>
  <c r="EJ56" i="48" s="1"/>
  <c r="CI180" i="48"/>
  <c r="CI246" i="48"/>
  <c r="CI252" i="48"/>
  <c r="CI318" i="48"/>
  <c r="CX318" i="48" s="1"/>
  <c r="CI511" i="48"/>
  <c r="CX511" i="48" s="1"/>
  <c r="DN511" i="48" s="1"/>
  <c r="DO511" i="48" s="1"/>
  <c r="CI507" i="48"/>
  <c r="CI155" i="48"/>
  <c r="CI463" i="48"/>
  <c r="CI304" i="48"/>
  <c r="CI192" i="48"/>
  <c r="CI326" i="48"/>
  <c r="CX326" i="48" s="1"/>
  <c r="CI112" i="48"/>
  <c r="CI440" i="48"/>
  <c r="CI296" i="48"/>
  <c r="CI410" i="48"/>
  <c r="CX410" i="48" s="1"/>
  <c r="CI425" i="48"/>
  <c r="CI462" i="48"/>
  <c r="CI432" i="48"/>
  <c r="CX432" i="48" s="1"/>
  <c r="CI464" i="48"/>
  <c r="CI390" i="48"/>
  <c r="CX390" i="48" s="1"/>
  <c r="CI238" i="48"/>
  <c r="CI392" i="48"/>
  <c r="CI80" i="48"/>
  <c r="CI379" i="48"/>
  <c r="CI216" i="48"/>
  <c r="CI474" i="48"/>
  <c r="CX474" i="48" s="1"/>
  <c r="CI153" i="48"/>
  <c r="CX153" i="48" s="1"/>
  <c r="DN153" i="48" s="1"/>
  <c r="DO153" i="48" s="1"/>
  <c r="CI430" i="48"/>
  <c r="CI540" i="48"/>
  <c r="CI544" i="48"/>
  <c r="CI141" i="48"/>
  <c r="CX141" i="48" s="1"/>
  <c r="DC141" i="48" s="1"/>
  <c r="CI431" i="48"/>
  <c r="CI456" i="48"/>
  <c r="CX456" i="48" s="1"/>
  <c r="CI183" i="48"/>
  <c r="CI126" i="48"/>
  <c r="CX126" i="48" s="1"/>
  <c r="DP126" i="48" s="1"/>
  <c r="CI84" i="48"/>
  <c r="CX84" i="48" s="1"/>
  <c r="EI269" i="48"/>
  <c r="EJ269" i="48" s="1"/>
  <c r="EH226" i="48"/>
  <c r="EJ226" i="48" s="1"/>
  <c r="EH175" i="48"/>
  <c r="EJ175" i="48" s="1"/>
  <c r="EH169" i="48"/>
  <c r="EJ169" i="48" s="1"/>
  <c r="CN124" i="48"/>
  <c r="EI63" i="48"/>
  <c r="EJ63" i="48" s="1"/>
  <c r="EH510" i="48"/>
  <c r="EJ510" i="48" s="1"/>
  <c r="EI508" i="48"/>
  <c r="EJ508" i="48" s="1"/>
  <c r="EI483" i="48"/>
  <c r="EJ483" i="48" s="1"/>
  <c r="CN458" i="48"/>
  <c r="CN406" i="48"/>
  <c r="EH220" i="48"/>
  <c r="EJ220" i="48" s="1"/>
  <c r="EH260" i="48"/>
  <c r="EJ260" i="48" s="1"/>
  <c r="EH528" i="48"/>
  <c r="EJ528" i="48" s="1"/>
  <c r="EH431" i="48"/>
  <c r="EJ431" i="48" s="1"/>
  <c r="CN413" i="48"/>
  <c r="CN357" i="48"/>
  <c r="CN105" i="48"/>
  <c r="CN473" i="48"/>
  <c r="CN472" i="48"/>
  <c r="EI398" i="48"/>
  <c r="EJ398" i="48" s="1"/>
  <c r="CN178" i="48"/>
  <c r="CX178" i="48" s="1"/>
  <c r="EH98" i="48"/>
  <c r="EJ98" i="48" s="1"/>
  <c r="CN222" i="48"/>
  <c r="CN266" i="48"/>
  <c r="CN497" i="48"/>
  <c r="CN442" i="48"/>
  <c r="EH446" i="48"/>
  <c r="EJ446" i="48" s="1"/>
  <c r="CN149" i="48"/>
  <c r="CN85" i="48"/>
  <c r="CX85" i="48" s="1"/>
  <c r="CN195" i="48"/>
  <c r="CN388" i="48"/>
  <c r="EH356" i="48"/>
  <c r="EJ356" i="48" s="1"/>
  <c r="CN310" i="48"/>
  <c r="CN180" i="48"/>
  <c r="EJ73" i="48"/>
  <c r="CN453" i="48"/>
  <c r="CN312" i="48"/>
  <c r="CI97" i="48"/>
  <c r="CX97" i="48" s="1"/>
  <c r="CI175" i="48"/>
  <c r="CI53" i="48"/>
  <c r="CI354" i="48"/>
  <c r="CX354" i="48" s="1"/>
  <c r="CI206" i="48"/>
  <c r="CI139" i="48"/>
  <c r="CI372" i="48"/>
  <c r="CI257" i="48"/>
  <c r="CI411" i="48"/>
  <c r="CX411" i="48" s="1"/>
  <c r="CI275" i="48"/>
  <c r="CI69" i="48"/>
  <c r="CI263" i="48"/>
  <c r="CX263" i="48" s="1"/>
  <c r="CI471" i="48"/>
  <c r="CI292" i="48"/>
  <c r="CX292" i="48" s="1"/>
  <c r="CI426" i="48"/>
  <c r="CX426" i="48" s="1"/>
  <c r="CI182" i="48"/>
  <c r="CI159" i="48"/>
  <c r="CI459" i="48"/>
  <c r="CI261" i="48"/>
  <c r="CI538" i="48"/>
  <c r="CI201" i="48"/>
  <c r="CI200" i="48"/>
  <c r="CI202" i="48"/>
  <c r="CI429" i="48"/>
  <c r="CI88" i="48"/>
  <c r="CI227" i="48"/>
  <c r="CX227" i="48" s="1"/>
  <c r="CI133" i="48"/>
  <c r="CI388" i="48"/>
  <c r="CI447" i="48"/>
  <c r="CI117" i="48"/>
  <c r="CI417" i="48"/>
  <c r="CI361" i="48"/>
  <c r="CI231" i="48"/>
  <c r="CI530" i="48"/>
  <c r="CX530" i="48" s="1"/>
  <c r="CI413" i="48"/>
  <c r="CI283" i="48"/>
  <c r="CX283" i="48" s="1"/>
  <c r="DA283" i="48" s="1"/>
  <c r="CI222" i="48"/>
  <c r="CI346" i="48"/>
  <c r="CX346" i="48" s="1"/>
  <c r="CI322" i="48"/>
  <c r="CI344" i="48"/>
  <c r="CI393" i="48"/>
  <c r="CI49" i="48"/>
  <c r="CI217" i="48"/>
  <c r="CI369" i="48"/>
  <c r="CX369" i="48" s="1"/>
  <c r="DJ369" i="48" s="1"/>
  <c r="CI83" i="48"/>
  <c r="CX83" i="48" s="1"/>
  <c r="DN83" i="48" s="1"/>
  <c r="DO83" i="48" s="1"/>
  <c r="CI89" i="48"/>
  <c r="CI362" i="48"/>
  <c r="CI64" i="48"/>
  <c r="CX64" i="48" s="1"/>
  <c r="DC64" i="48" s="1"/>
  <c r="CI498" i="48"/>
  <c r="CX498" i="48" s="1"/>
  <c r="DN498" i="48" s="1"/>
  <c r="DO498" i="48" s="1"/>
  <c r="CI57" i="48"/>
  <c r="CI419" i="48"/>
  <c r="CX419" i="48" s="1"/>
  <c r="CI210" i="48"/>
  <c r="CI276" i="48"/>
  <c r="CI249" i="48"/>
  <c r="CI140" i="48"/>
  <c r="CI157" i="48"/>
  <c r="CI545" i="48"/>
  <c r="CI340" i="48"/>
  <c r="CI472" i="48"/>
  <c r="CI47" i="48"/>
  <c r="CI532" i="48"/>
  <c r="CI338" i="48"/>
  <c r="CI397" i="48"/>
  <c r="CI298" i="48"/>
  <c r="CI215" i="48"/>
  <c r="CI378" i="48"/>
  <c r="CI526" i="48"/>
  <c r="CX526" i="48" s="1"/>
  <c r="CI148" i="48"/>
  <c r="CI473" i="48"/>
  <c r="CI259" i="48"/>
  <c r="CI395" i="48"/>
  <c r="CI194" i="48"/>
  <c r="CI236" i="48"/>
  <c r="CI391" i="48"/>
  <c r="CI384" i="48"/>
  <c r="CI79" i="48"/>
  <c r="CX79" i="48" s="1"/>
  <c r="CI441" i="48"/>
  <c r="CX441" i="48" s="1"/>
  <c r="DJ441" i="48" s="1"/>
  <c r="CI405" i="48"/>
  <c r="CX405" i="48" s="1"/>
  <c r="CI356" i="48"/>
  <c r="CI120" i="48"/>
  <c r="CI482" i="48"/>
  <c r="CI108" i="48"/>
  <c r="CI522" i="48"/>
  <c r="CI443" i="48"/>
  <c r="CI416" i="48"/>
  <c r="CI119" i="48"/>
  <c r="CI496" i="48"/>
  <c r="CI368" i="48"/>
  <c r="CI273" i="48"/>
  <c r="CI468" i="48"/>
  <c r="CX468" i="48" s="1"/>
  <c r="CI451" i="48"/>
  <c r="CI162" i="48"/>
  <c r="CX162" i="48" s="1"/>
  <c r="CI448" i="48"/>
  <c r="CX448" i="48" s="1"/>
  <c r="CI365" i="48"/>
  <c r="CI130" i="48"/>
  <c r="CI409" i="48"/>
  <c r="CI332" i="48"/>
  <c r="CX332" i="48" s="1"/>
  <c r="CI439" i="48"/>
  <c r="CI111" i="48"/>
  <c r="CI301" i="48"/>
  <c r="CI377" i="48"/>
  <c r="CI105" i="48"/>
  <c r="CI245" i="48"/>
  <c r="CI475" i="48"/>
  <c r="CI305" i="48"/>
  <c r="CI122" i="48"/>
  <c r="CI96" i="48"/>
  <c r="CI353" i="48"/>
  <c r="CI54" i="48"/>
  <c r="CI254" i="48"/>
  <c r="CI355" i="48"/>
  <c r="CI174" i="48"/>
  <c r="CI371" i="48"/>
  <c r="CX371" i="48" s="1"/>
  <c r="CI412" i="48"/>
  <c r="CI264" i="48"/>
  <c r="CI207" i="48"/>
  <c r="CI274" i="48"/>
  <c r="CI138" i="48"/>
  <c r="CX138" i="48" s="1"/>
  <c r="CI129" i="48"/>
  <c r="CI91" i="48"/>
  <c r="CI81" i="48"/>
  <c r="CX81" i="48" s="1"/>
  <c r="CI403" i="48"/>
  <c r="CI90" i="48"/>
  <c r="CI336" i="48"/>
  <c r="CX336" i="48" s="1"/>
  <c r="CI495" i="48"/>
  <c r="CI50" i="48"/>
  <c r="CX50" i="48" s="1"/>
  <c r="DI50" i="48" s="1"/>
  <c r="CI224" i="48"/>
  <c r="CI310" i="48"/>
  <c r="CI316" i="48"/>
  <c r="CX316" i="48" s="1"/>
  <c r="CI235" i="48"/>
  <c r="CI324" i="48"/>
  <c r="CI512" i="48"/>
  <c r="CI208" i="48"/>
  <c r="CI55" i="48"/>
  <c r="CI352" i="48"/>
  <c r="CI359" i="48"/>
  <c r="CX359" i="48" s="1"/>
  <c r="DJ359" i="48" s="1"/>
  <c r="CI415" i="48"/>
  <c r="CI177" i="48"/>
  <c r="CI142" i="48"/>
  <c r="CI93" i="48"/>
  <c r="CX93" i="48" s="1"/>
  <c r="DH93" i="48" s="1"/>
  <c r="CI87" i="48"/>
  <c r="CI218" i="48"/>
  <c r="CI285" i="48"/>
  <c r="CI154" i="48"/>
  <c r="CI229" i="48"/>
  <c r="CI529" i="48"/>
  <c r="CI335" i="48"/>
  <c r="CX335" i="48" s="1"/>
  <c r="CI458" i="48"/>
  <c r="CI319" i="48"/>
  <c r="CI82" i="48"/>
  <c r="CI539" i="48"/>
  <c r="CX539" i="48" s="1"/>
  <c r="CI517" i="48"/>
  <c r="CX517" i="48" s="1"/>
  <c r="CI534" i="48"/>
  <c r="CI198" i="48"/>
  <c r="CI52" i="48"/>
  <c r="CX52" i="48" s="1"/>
  <c r="CI203" i="48"/>
  <c r="CX203" i="48" s="1"/>
  <c r="DG203" i="48" s="1"/>
  <c r="CI345" i="48"/>
  <c r="CI370" i="48"/>
  <c r="CI137" i="48"/>
  <c r="CI510" i="48"/>
  <c r="CI337" i="48"/>
  <c r="CI525" i="48"/>
  <c r="CI214" i="48"/>
  <c r="CI219" i="48"/>
  <c r="CI404" i="48"/>
  <c r="CI282" i="48"/>
  <c r="CX282" i="48" s="1"/>
  <c r="CI394" i="48"/>
  <c r="CI313" i="48"/>
  <c r="CI77" i="48"/>
  <c r="CX77" i="48" s="1"/>
  <c r="CI237" i="48"/>
  <c r="CI325" i="48"/>
  <c r="CI385" i="48"/>
  <c r="CI66" i="48"/>
  <c r="CI500" i="48"/>
  <c r="CX500" i="48" s="1"/>
  <c r="CI278" i="48"/>
  <c r="CI423" i="48"/>
  <c r="CI364" i="48"/>
  <c r="CI433" i="48"/>
  <c r="CI542" i="48"/>
  <c r="CI59" i="48"/>
  <c r="CI213" i="48"/>
  <c r="CI181" i="48"/>
  <c r="CX181" i="48" s="1"/>
  <c r="CI485" i="48"/>
  <c r="CI519" i="48"/>
  <c r="CI476" i="48"/>
  <c r="CI288" i="48"/>
  <c r="CI453" i="48"/>
  <c r="CI71" i="48"/>
  <c r="CI127" i="48"/>
  <c r="CX127" i="48" s="1"/>
  <c r="DA127" i="48" s="1"/>
  <c r="CI247" i="48"/>
  <c r="CI516" i="48"/>
  <c r="CI169" i="48"/>
  <c r="CI493" i="48"/>
  <c r="CI424" i="48"/>
  <c r="CX424" i="48" s="1"/>
  <c r="CI268" i="48"/>
  <c r="CI396" i="48"/>
  <c r="CI380" i="48"/>
  <c r="CX380" i="48" s="1"/>
  <c r="CI151" i="48"/>
  <c r="CX151" i="48" s="1"/>
  <c r="DA151" i="48" s="1"/>
  <c r="CI492" i="48"/>
  <c r="CX492" i="48" s="1"/>
  <c r="DE492" i="48" s="1"/>
  <c r="CI351" i="48"/>
  <c r="CI110" i="48"/>
  <c r="CX110" i="48" s="1"/>
  <c r="CI302" i="48"/>
  <c r="CI211" i="48"/>
  <c r="CX211" i="48" s="1"/>
  <c r="CI427" i="48"/>
  <c r="CX427" i="48" s="1"/>
  <c r="CI327" i="48"/>
  <c r="CX327" i="48" s="1"/>
  <c r="CI160" i="48"/>
  <c r="CI314" i="48"/>
  <c r="CI253" i="48"/>
  <c r="CI145" i="48"/>
  <c r="CI501" i="48"/>
  <c r="CI212" i="48"/>
  <c r="CX212" i="48" s="1"/>
  <c r="CI434" i="48"/>
  <c r="CX434" i="48" s="1"/>
  <c r="CI279" i="48"/>
  <c r="CI58" i="48"/>
  <c r="CI490" i="48"/>
  <c r="CI543" i="48"/>
  <c r="CI67" i="48"/>
  <c r="CX67" i="48" s="1"/>
  <c r="DG67" i="48" s="1"/>
  <c r="CI422" i="48"/>
  <c r="CI481" i="48"/>
  <c r="CI311" i="48"/>
  <c r="CX311" i="48" s="1"/>
  <c r="CY311" i="48" s="1"/>
  <c r="CI260" i="48"/>
  <c r="CI537" i="48"/>
  <c r="CI250" i="48"/>
  <c r="CI173" i="48"/>
  <c r="CI228" i="48"/>
  <c r="CI367" i="48"/>
  <c r="CI450" i="48"/>
  <c r="CX450" i="48" s="1"/>
  <c r="CI460" i="48"/>
  <c r="CI269" i="48"/>
  <c r="CX269" i="48" s="1"/>
  <c r="CI146" i="48"/>
  <c r="CI399" i="48"/>
  <c r="CX399" i="48" s="1"/>
  <c r="CI232" i="48"/>
  <c r="CX232" i="48" s="1"/>
  <c r="CI128" i="48"/>
  <c r="CX128" i="48" s="1"/>
  <c r="DE128" i="48" s="1"/>
  <c r="CI70" i="48"/>
  <c r="CI421" i="48"/>
  <c r="CI165" i="48"/>
  <c r="CI437" i="48"/>
  <c r="CI483" i="48"/>
  <c r="CI455" i="48"/>
  <c r="CX455" i="48" s="1"/>
  <c r="CI478" i="48"/>
  <c r="CI179" i="48"/>
  <c r="CI124" i="48"/>
  <c r="CI291" i="48"/>
  <c r="CI244" i="48"/>
  <c r="CI73" i="48"/>
  <c r="CI521" i="48"/>
  <c r="CX521" i="48" s="1"/>
  <c r="CI297" i="48"/>
  <c r="CX297" i="48" s="1"/>
  <c r="CI428" i="48"/>
  <c r="CX428" i="48" s="1"/>
  <c r="CI506" i="48"/>
  <c r="CX506" i="48" s="1"/>
  <c r="DG506" i="48" s="1"/>
  <c r="CI376" i="48"/>
  <c r="CX376" i="48" s="1"/>
  <c r="CI243" i="48"/>
  <c r="CI123" i="48"/>
  <c r="CI317" i="48"/>
  <c r="CI523" i="48"/>
  <c r="CX523" i="48" s="1"/>
  <c r="CI514" i="48"/>
  <c r="CX514" i="48" s="1"/>
  <c r="CI107" i="48"/>
  <c r="CI329" i="48"/>
  <c r="CI135" i="48"/>
  <c r="CX135" i="48" s="1"/>
  <c r="CI444" i="48"/>
  <c r="CI541" i="48"/>
  <c r="CI360" i="48"/>
  <c r="CX360" i="48" s="1"/>
  <c r="CI387" i="48"/>
  <c r="CX387" i="48" s="1"/>
  <c r="CI116" i="48"/>
  <c r="CI518" i="48"/>
  <c r="CX518" i="48" s="1"/>
  <c r="CI113" i="48"/>
  <c r="CI197" i="48"/>
  <c r="CX197" i="48" s="1"/>
  <c r="CI46" i="48"/>
  <c r="CI185" i="48"/>
  <c r="CI315" i="48"/>
  <c r="CI171" i="48"/>
  <c r="CI330" i="48"/>
  <c r="CI477" i="48"/>
  <c r="CI499" i="48"/>
  <c r="CI497" i="48"/>
  <c r="CI491" i="48"/>
  <c r="CX491" i="48" s="1"/>
  <c r="CI445" i="48"/>
  <c r="CI406" i="48"/>
  <c r="CI357" i="48"/>
  <c r="CI320" i="48"/>
  <c r="CI265" i="48"/>
  <c r="CI230" i="48"/>
  <c r="CI195" i="48"/>
  <c r="CI166" i="48"/>
  <c r="CI56" i="48"/>
  <c r="CI60" i="48"/>
  <c r="CI502" i="48"/>
  <c r="CI389" i="48"/>
  <c r="CI505" i="48"/>
  <c r="CX505" i="48" s="1"/>
  <c r="CI186" i="48"/>
  <c r="CI220" i="48"/>
  <c r="CI363" i="48"/>
  <c r="CI527" i="48"/>
  <c r="CI533" i="48"/>
  <c r="CX533" i="48" s="1"/>
  <c r="CI479" i="48"/>
  <c r="CI452" i="48"/>
  <c r="CI290" i="48"/>
  <c r="CI286" i="48"/>
  <c r="CI118" i="48"/>
  <c r="CI408" i="48"/>
  <c r="CI358" i="48"/>
  <c r="CI74" i="48"/>
  <c r="CI375" i="48"/>
  <c r="CI242" i="48"/>
  <c r="CI100" i="48"/>
  <c r="CI241" i="48"/>
  <c r="CI239" i="48"/>
  <c r="CI167" i="48"/>
  <c r="CI418" i="48"/>
  <c r="CI187" i="48"/>
  <c r="CX187" i="48" s="1"/>
  <c r="DN187" i="48" s="1"/>
  <c r="DO187" i="48" s="1"/>
  <c r="CI106" i="48"/>
  <c r="CI103" i="48"/>
  <c r="CI95" i="48"/>
  <c r="CX95" i="48" s="1"/>
  <c r="CI515" i="48"/>
  <c r="CI114" i="48"/>
  <c r="CI287" i="48"/>
  <c r="CI205" i="48"/>
  <c r="CX205" i="48" s="1"/>
  <c r="CI401" i="48"/>
  <c r="CI144" i="48"/>
  <c r="CX144" i="48" s="1"/>
  <c r="DA144" i="48" s="1"/>
  <c r="CI115" i="48"/>
  <c r="CX115" i="48" s="1"/>
  <c r="DA115" i="48" s="1"/>
  <c r="CI158" i="48"/>
  <c r="CX158" i="48" s="1"/>
  <c r="CI199" i="48"/>
  <c r="CI342" i="48"/>
  <c r="CI328" i="48"/>
  <c r="CI280" i="48"/>
  <c r="CI251" i="48"/>
  <c r="CI494" i="48"/>
  <c r="CI350" i="48"/>
  <c r="CI343" i="48"/>
  <c r="CI312" i="48"/>
  <c r="CI307" i="48"/>
  <c r="CX307" i="48" s="1"/>
  <c r="CI255" i="48"/>
  <c r="CI240" i="48"/>
  <c r="CX240" i="48" s="1"/>
  <c r="DH240" i="48" s="1"/>
  <c r="CI196" i="48"/>
  <c r="CI188" i="48"/>
  <c r="CX188" i="48" s="1"/>
  <c r="CI72" i="48"/>
  <c r="CI76" i="48"/>
  <c r="CI535" i="48"/>
  <c r="CI386" i="48"/>
  <c r="CI467" i="48"/>
  <c r="CX467" i="48" s="1"/>
  <c r="CY467" i="48" s="1"/>
  <c r="CI271" i="48"/>
  <c r="CI191" i="48"/>
  <c r="CI295" i="48"/>
  <c r="CX295" i="48" s="1"/>
  <c r="CI349" i="48"/>
  <c r="CI299" i="48"/>
  <c r="CI489" i="48"/>
  <c r="CX489" i="48" s="1"/>
  <c r="DG489" i="48" s="1"/>
  <c r="CI470" i="48"/>
  <c r="CX470" i="48" s="1"/>
  <c r="CI435" i="48"/>
  <c r="CI281" i="48"/>
  <c r="CI233" i="48"/>
  <c r="CI190" i="48"/>
  <c r="CX190" i="48" s="1"/>
  <c r="DC190" i="48" s="1"/>
  <c r="CI134" i="48"/>
  <c r="CX134" i="48" s="1"/>
  <c r="CI78" i="48"/>
  <c r="CI442" i="48"/>
  <c r="CI504" i="48"/>
  <c r="CI373" i="48"/>
  <c r="CI383" i="48"/>
  <c r="CI131" i="48"/>
  <c r="CI293" i="48"/>
  <c r="CI149" i="48"/>
  <c r="CI469" i="48"/>
  <c r="CX469" i="48" s="1"/>
  <c r="CI457" i="48"/>
  <c r="CX457" i="48" s="1"/>
  <c r="CI262" i="48"/>
  <c r="CI136" i="48"/>
  <c r="CI536" i="48"/>
  <c r="CX536" i="48" s="1"/>
  <c r="DC536" i="48" s="1"/>
  <c r="CI487" i="48"/>
  <c r="CI436" i="48"/>
  <c r="CI446" i="48"/>
  <c r="CI272" i="48"/>
  <c r="CI461" i="48"/>
  <c r="CX461" i="48" s="1"/>
  <c r="DJ461" i="48" s="1"/>
  <c r="CI331" i="48"/>
  <c r="CI466" i="48"/>
  <c r="CI277" i="48"/>
  <c r="CI104" i="48"/>
  <c r="CI284" i="48"/>
  <c r="CX284" i="48" s="1"/>
  <c r="CI147" i="48"/>
  <c r="CX147" i="48" s="1"/>
  <c r="CI94" i="48"/>
  <c r="CX94" i="48" s="1"/>
  <c r="CI531" i="48"/>
  <c r="CI382" i="48"/>
  <c r="CI334" i="48"/>
  <c r="CI226" i="48"/>
  <c r="CI204" i="48"/>
  <c r="CI132" i="48"/>
  <c r="CX132" i="48" s="1"/>
  <c r="CI121" i="48"/>
  <c r="CI402" i="48"/>
  <c r="CI258" i="48"/>
  <c r="CI68" i="48"/>
  <c r="CX68" i="48" s="1"/>
  <c r="CI101" i="48"/>
  <c r="CI102" i="48"/>
  <c r="CI524" i="48"/>
  <c r="CX524" i="48" s="1"/>
  <c r="CI513" i="48"/>
  <c r="CI333" i="48"/>
  <c r="CI256" i="48"/>
  <c r="CI189" i="48"/>
  <c r="CX189" i="48" s="1"/>
  <c r="DN189" i="48" s="1"/>
  <c r="DO189" i="48" s="1"/>
  <c r="CI143" i="48"/>
  <c r="CX143" i="48" s="1"/>
  <c r="CI449" i="48"/>
  <c r="CI234" i="48"/>
  <c r="CX234" i="48" s="1"/>
  <c r="DK234" i="48" s="1"/>
  <c r="CI223" i="48"/>
  <c r="CI300" i="48"/>
  <c r="CI503" i="48"/>
  <c r="CI486" i="48"/>
  <c r="CI341" i="48"/>
  <c r="CX341" i="48" s="1"/>
  <c r="CI306" i="48"/>
  <c r="CX306" i="48" s="1"/>
  <c r="CI150" i="48"/>
  <c r="CX150" i="48" s="1"/>
  <c r="CY150" i="48" s="1"/>
  <c r="CI98" i="48"/>
  <c r="CI176" i="48"/>
  <c r="CI484" i="48"/>
  <c r="CI63" i="48"/>
  <c r="CX63" i="48" s="1"/>
  <c r="CI248" i="48"/>
  <c r="CI465" i="48"/>
  <c r="CI398" i="48"/>
  <c r="CX398" i="48" s="1"/>
  <c r="CI109" i="48"/>
  <c r="CX109" i="48" s="1"/>
  <c r="CI65" i="48"/>
  <c r="CI454" i="48"/>
  <c r="CX454" i="48" s="1"/>
  <c r="DD454" i="48" s="1"/>
  <c r="CI163" i="48"/>
  <c r="CX163" i="48" s="1"/>
  <c r="CI374" i="48"/>
  <c r="CI480" i="48"/>
  <c r="CX480" i="48" s="1"/>
  <c r="CI400" i="48"/>
  <c r="CI323" i="48"/>
  <c r="CI156" i="48"/>
  <c r="CI209" i="48"/>
  <c r="CI125" i="48"/>
  <c r="CI294" i="48"/>
  <c r="CI62" i="48"/>
  <c r="CX62" i="48" s="1"/>
  <c r="CI347" i="48"/>
  <c r="CX347" i="48" s="1"/>
  <c r="CI546" i="48"/>
  <c r="CX546" i="48" s="1"/>
  <c r="CI266" i="48"/>
  <c r="CI92" i="48"/>
  <c r="CI520" i="48"/>
  <c r="CX520" i="48" s="1"/>
  <c r="CI303" i="48"/>
  <c r="CX303" i="48" s="1"/>
  <c r="CI309" i="48"/>
  <c r="CI75" i="48"/>
  <c r="CI420" i="48"/>
  <c r="CX420" i="48" s="1"/>
  <c r="CN47" i="48"/>
  <c r="EI425" i="48"/>
  <c r="EJ425" i="48" s="1"/>
  <c r="CN73" i="48"/>
  <c r="CN301" i="48"/>
  <c r="EI237" i="48"/>
  <c r="EJ237" i="48" s="1"/>
  <c r="EI154" i="48"/>
  <c r="EJ154" i="48" s="1"/>
  <c r="CN117" i="48"/>
  <c r="CN102" i="48"/>
  <c r="CN433" i="48"/>
  <c r="CN542" i="48"/>
  <c r="CN367" i="48"/>
  <c r="CN254" i="48"/>
  <c r="EH277" i="48"/>
  <c r="EJ277" i="48" s="1"/>
  <c r="CN430" i="48"/>
  <c r="CN54" i="48"/>
  <c r="EI281" i="48"/>
  <c r="EJ281" i="48" s="1"/>
  <c r="CN112" i="48"/>
  <c r="CN373" i="48"/>
  <c r="CN89" i="48"/>
  <c r="CN118" i="48"/>
  <c r="EI523" i="48"/>
  <c r="EJ523" i="48" s="1"/>
  <c r="EH459" i="48"/>
  <c r="EJ459" i="48" s="1"/>
  <c r="EH434" i="48"/>
  <c r="EJ434" i="48" s="1"/>
  <c r="CN96" i="48"/>
  <c r="CN324" i="48"/>
  <c r="CN59" i="48"/>
  <c r="EI334" i="48"/>
  <c r="EJ334" i="48" s="1"/>
  <c r="CN409" i="48"/>
  <c r="CN309" i="48"/>
  <c r="EH247" i="48"/>
  <c r="EJ247" i="48" s="1"/>
  <c r="CN368" i="48"/>
  <c r="EI304" i="48"/>
  <c r="EJ304" i="48" s="1"/>
  <c r="EI409" i="48"/>
  <c r="EJ409" i="48" s="1"/>
  <c r="CN535" i="48"/>
  <c r="EI432" i="48"/>
  <c r="EJ432" i="48" s="1"/>
  <c r="CN244" i="48"/>
  <c r="CN207" i="48"/>
  <c r="CN183" i="48"/>
  <c r="EH499" i="48"/>
  <c r="EJ499" i="48" s="1"/>
  <c r="EH417" i="48"/>
  <c r="EJ417" i="48" s="1"/>
  <c r="EI395" i="48"/>
  <c r="EJ395" i="48" s="1"/>
  <c r="EI363" i="48"/>
  <c r="EJ363" i="48" s="1"/>
  <c r="CN173" i="48"/>
  <c r="EI205" i="48"/>
  <c r="EJ205" i="48" s="1"/>
  <c r="CN224" i="48"/>
  <c r="CN531" i="48"/>
  <c r="CN274" i="48"/>
  <c r="CN192" i="48"/>
  <c r="CN370" i="48"/>
  <c r="CN302" i="48"/>
  <c r="CN202" i="48"/>
  <c r="CN166" i="48"/>
  <c r="CN333" i="48"/>
  <c r="CN133" i="48"/>
  <c r="EI54" i="48"/>
  <c r="EJ54" i="48" s="1"/>
  <c r="EH538" i="48"/>
  <c r="EJ538" i="48" s="1"/>
  <c r="CN175" i="48"/>
  <c r="EI393" i="48"/>
  <c r="EJ393" i="48" s="1"/>
  <c r="EH242" i="48"/>
  <c r="EJ242" i="48" s="1"/>
  <c r="CN501" i="48"/>
  <c r="CN436" i="48"/>
  <c r="EI259" i="48"/>
  <c r="EJ259" i="48" s="1"/>
  <c r="EI515" i="48"/>
  <c r="EJ515" i="48" s="1"/>
  <c r="EH158" i="48"/>
  <c r="EJ158" i="48" s="1"/>
  <c r="EH225" i="48"/>
  <c r="EJ225" i="48" s="1"/>
  <c r="CN494" i="48"/>
  <c r="CN452" i="48"/>
  <c r="CN440" i="48"/>
  <c r="EI399" i="48"/>
  <c r="EJ399" i="48" s="1"/>
  <c r="CN361" i="48"/>
  <c r="CN213" i="48"/>
  <c r="CN104" i="48"/>
  <c r="EH152" i="48"/>
  <c r="EJ152" i="48" s="1"/>
  <c r="CN56" i="48"/>
  <c r="EI135" i="48"/>
  <c r="EJ135" i="48" s="1"/>
  <c r="EH142" i="48"/>
  <c r="EJ142" i="48" s="1"/>
  <c r="CN256" i="48"/>
  <c r="CN201" i="48"/>
  <c r="CN53" i="48"/>
  <c r="CN278" i="48"/>
  <c r="CN296" i="48"/>
  <c r="EI403" i="48"/>
  <c r="EJ403" i="48" s="1"/>
  <c r="CN242" i="48"/>
  <c r="EI138" i="48"/>
  <c r="EJ138" i="48" s="1"/>
  <c r="CN488" i="48"/>
  <c r="CX488" i="48" s="1"/>
  <c r="CN459" i="48"/>
  <c r="EI472" i="48"/>
  <c r="EJ472" i="48" s="1"/>
  <c r="CN425" i="48"/>
  <c r="CN329" i="48"/>
  <c r="EH232" i="48"/>
  <c r="EJ232" i="48" s="1"/>
  <c r="EI251" i="48"/>
  <c r="EJ251" i="48" s="1"/>
  <c r="EH212" i="48"/>
  <c r="EJ212" i="48" s="1"/>
  <c r="CN116" i="48"/>
  <c r="EH95" i="48"/>
  <c r="EJ95" i="48" s="1"/>
  <c r="EI171" i="48"/>
  <c r="EJ171" i="48" s="1"/>
  <c r="EH397" i="48"/>
  <c r="EJ397" i="48" s="1"/>
  <c r="EI271" i="48"/>
  <c r="EJ271" i="48" s="1"/>
  <c r="CN525" i="48"/>
  <c r="CN522" i="48"/>
  <c r="CN293" i="48"/>
  <c r="EH179" i="48"/>
  <c r="EJ179" i="48" s="1"/>
  <c r="CN439" i="48"/>
  <c r="CN285" i="48"/>
  <c r="CN238" i="48"/>
  <c r="CN204" i="48"/>
  <c r="CN70" i="48"/>
  <c r="CN403" i="48"/>
  <c r="CN161" i="48"/>
  <c r="CX161" i="48" s="1"/>
  <c r="CN350" i="48"/>
  <c r="CN199" i="48"/>
  <c r="CN172" i="48"/>
  <c r="CX172" i="48" s="1"/>
  <c r="CN444" i="48"/>
  <c r="CN231" i="48"/>
  <c r="CX231" i="48" s="1"/>
  <c r="CN167" i="48"/>
  <c r="CN435" i="48"/>
  <c r="CN483" i="48"/>
  <c r="CN383" i="48"/>
  <c r="CN72" i="48"/>
  <c r="CN362" i="48"/>
  <c r="CN374" i="48"/>
  <c r="CN215" i="48"/>
  <c r="CN512" i="48"/>
  <c r="EH329" i="48"/>
  <c r="EJ329" i="48" s="1"/>
  <c r="CN340" i="48"/>
  <c r="CN228" i="48"/>
  <c r="CN131" i="48"/>
  <c r="CN113" i="48"/>
  <c r="CN280" i="48"/>
  <c r="CN193" i="48"/>
  <c r="CX193" i="48" s="1"/>
  <c r="EH386" i="48"/>
  <c r="EJ386" i="48" s="1"/>
  <c r="CN355" i="48"/>
  <c r="EI279" i="48"/>
  <c r="EJ279" i="48" s="1"/>
  <c r="EH544" i="48"/>
  <c r="EJ544" i="48" s="1"/>
  <c r="EI264" i="48"/>
  <c r="EJ264" i="48" s="1"/>
  <c r="CN157" i="48"/>
  <c r="CN493" i="48"/>
  <c r="CN417" i="48"/>
  <c r="CN236" i="48"/>
  <c r="CN304" i="48"/>
  <c r="EI157" i="48"/>
  <c r="EJ157" i="48" s="1"/>
  <c r="CN49" i="48"/>
  <c r="EI116" i="48"/>
  <c r="EJ116" i="48" s="1"/>
  <c r="CN515" i="48"/>
  <c r="EI282" i="48"/>
  <c r="EJ282" i="48" s="1"/>
  <c r="CN495" i="48"/>
  <c r="CN375" i="48"/>
  <c r="EH478" i="48"/>
  <c r="EJ478" i="48" s="1"/>
  <c r="EH501" i="48"/>
  <c r="EJ501" i="48" s="1"/>
  <c r="CN475" i="48"/>
  <c r="CN334" i="48"/>
  <c r="CN250" i="48"/>
  <c r="EH149" i="48"/>
  <c r="EJ149" i="48" s="1"/>
  <c r="CN103" i="48"/>
  <c r="CN129" i="48"/>
  <c r="EI297" i="48"/>
  <c r="EJ297" i="48" s="1"/>
  <c r="CN460" i="48"/>
  <c r="CN319" i="48"/>
  <c r="CN142" i="48"/>
  <c r="CN519" i="48"/>
  <c r="EH411" i="48"/>
  <c r="EJ411" i="48" s="1"/>
  <c r="CN386" i="48"/>
  <c r="EH202" i="48"/>
  <c r="EJ202" i="48" s="1"/>
  <c r="EH199" i="48"/>
  <c r="EJ199" i="48" s="1"/>
  <c r="EI248" i="48"/>
  <c r="EJ248" i="48" s="1"/>
  <c r="CN351" i="48"/>
  <c r="EH535" i="48"/>
  <c r="EJ535" i="48" s="1"/>
  <c r="CN423" i="48"/>
  <c r="EH421" i="48"/>
  <c r="EJ421" i="48" s="1"/>
  <c r="EH412" i="48"/>
  <c r="EJ412" i="48" s="1"/>
  <c r="CN146" i="48"/>
  <c r="CN108" i="48"/>
  <c r="EH186" i="48"/>
  <c r="EJ186" i="48" s="1"/>
  <c r="EH345" i="48"/>
  <c r="EJ345" i="48" s="1"/>
  <c r="EH244" i="48"/>
  <c r="EJ244" i="48" s="1"/>
  <c r="CN463" i="48"/>
  <c r="CN429" i="48"/>
  <c r="EI80" i="48"/>
  <c r="EH80" i="48"/>
  <c r="CN484" i="48"/>
  <c r="CN471" i="48"/>
  <c r="CN395" i="48"/>
  <c r="CN400" i="48"/>
  <c r="CN298" i="48"/>
  <c r="CN200" i="48"/>
  <c r="EI443" i="48"/>
  <c r="EJ443" i="48" s="1"/>
  <c r="CN462" i="48"/>
  <c r="EI347" i="48"/>
  <c r="EJ347" i="48" s="1"/>
  <c r="EI336" i="48"/>
  <c r="EJ336" i="48" s="1"/>
  <c r="CN267" i="48"/>
  <c r="CX267" i="48" s="1"/>
  <c r="CN208" i="48"/>
  <c r="EH92" i="48"/>
  <c r="EJ92" i="48" s="1"/>
  <c r="EI348" i="48"/>
  <c r="EJ348" i="48" s="1"/>
  <c r="CN289" i="48"/>
  <c r="CX289" i="48" s="1"/>
  <c r="EI368" i="48"/>
  <c r="EJ368" i="48" s="1"/>
  <c r="CN264" i="48"/>
  <c r="CN260" i="48"/>
  <c r="CN300" i="48"/>
  <c r="EI493" i="48"/>
  <c r="EJ493" i="48" s="1"/>
  <c r="CN402" i="48"/>
  <c r="CN337" i="48"/>
  <c r="CN392" i="48"/>
  <c r="CN305" i="48"/>
  <c r="EH236" i="48"/>
  <c r="EJ236" i="48" s="1"/>
  <c r="CN218" i="48"/>
  <c r="CN91" i="48"/>
  <c r="EI322" i="48"/>
  <c r="EJ322" i="48" s="1"/>
  <c r="EH241" i="48"/>
  <c r="EJ241" i="48" s="1"/>
  <c r="CN513" i="48"/>
  <c r="EH263" i="48"/>
  <c r="EJ263" i="48" s="1"/>
  <c r="CN182" i="48"/>
  <c r="EH218" i="48"/>
  <c r="EJ218" i="48" s="1"/>
  <c r="CN71" i="48"/>
  <c r="CN80" i="48"/>
  <c r="EI234" i="48"/>
  <c r="EJ234" i="48" s="1"/>
  <c r="CN394" i="48"/>
  <c r="EH57" i="48"/>
  <c r="EI57" i="48"/>
  <c r="CN322" i="48"/>
  <c r="EH525" i="48"/>
  <c r="EJ525" i="48" s="1"/>
  <c r="CN229" i="48"/>
  <c r="CN545" i="48"/>
  <c r="CN363" i="48"/>
  <c r="CN331" i="48"/>
  <c r="CN217" i="48"/>
  <c r="CN223" i="48"/>
  <c r="EH162" i="48"/>
  <c r="EJ162" i="48" s="1"/>
  <c r="EH416" i="48"/>
  <c r="EJ416" i="48" s="1"/>
  <c r="CN445" i="48"/>
  <c r="CN159" i="48"/>
  <c r="CN90" i="48"/>
  <c r="EH391" i="48"/>
  <c r="EI391" i="48"/>
  <c r="CN51" i="48"/>
  <c r="CX51" i="48" s="1"/>
  <c r="EH125" i="48"/>
  <c r="EJ125" i="48" s="1"/>
  <c r="EH300" i="48"/>
  <c r="EJ300" i="48" s="1"/>
  <c r="EH433" i="48"/>
  <c r="EJ433" i="48" s="1"/>
  <c r="EH504" i="48"/>
  <c r="EJ504" i="48" s="1"/>
  <c r="EH358" i="48"/>
  <c r="EI358" i="48"/>
  <c r="CN464" i="48"/>
  <c r="CN431" i="48"/>
  <c r="CN379" i="48"/>
  <c r="EI374" i="48"/>
  <c r="EH374" i="48"/>
  <c r="EI280" i="48"/>
  <c r="EH280" i="48"/>
  <c r="CX61" i="48"/>
  <c r="CY61" i="48" s="1"/>
  <c r="CN65" i="48"/>
  <c r="EH196" i="48"/>
  <c r="EI196" i="48"/>
  <c r="EI184" i="48"/>
  <c r="EH184" i="48"/>
  <c r="CN391" i="48"/>
  <c r="CN325" i="48"/>
  <c r="CN185" i="48"/>
  <c r="CN58" i="48"/>
  <c r="EH144" i="48"/>
  <c r="EI144" i="48"/>
  <c r="CN154" i="48"/>
  <c r="CN382" i="48"/>
  <c r="CN338" i="48"/>
  <c r="CN314" i="48"/>
  <c r="CN315" i="48"/>
  <c r="EH243" i="48"/>
  <c r="EJ243" i="48" s="1"/>
  <c r="EI216" i="48"/>
  <c r="EJ216" i="48" s="1"/>
  <c r="EH207" i="48"/>
  <c r="EJ207" i="48" s="1"/>
  <c r="EI188" i="48"/>
  <c r="EJ188" i="48" s="1"/>
  <c r="CN538" i="48"/>
  <c r="CN343" i="48"/>
  <c r="CN321" i="48"/>
  <c r="CX321" i="48" s="1"/>
  <c r="EI274" i="48"/>
  <c r="EH274" i="48"/>
  <c r="CN243" i="48"/>
  <c r="CN478" i="48"/>
  <c r="CN389" i="48"/>
  <c r="CN123" i="48"/>
  <c r="CN88" i="48"/>
  <c r="EI439" i="48"/>
  <c r="EH439" i="48"/>
  <c r="EH176" i="48"/>
  <c r="EI176" i="48"/>
  <c r="CN122" i="48"/>
  <c r="CN106" i="48"/>
  <c r="CN257" i="48"/>
  <c r="CN246" i="48"/>
  <c r="CN145" i="48"/>
  <c r="CN251" i="48"/>
  <c r="CN121" i="48"/>
  <c r="CN451" i="48"/>
  <c r="CN216" i="48"/>
  <c r="CN169" i="48"/>
  <c r="CN277" i="48"/>
  <c r="CN449" i="48"/>
  <c r="CN345" i="48"/>
  <c r="CN271" i="48"/>
  <c r="CN237" i="48"/>
  <c r="CN252" i="48"/>
  <c r="CN516" i="48"/>
  <c r="CN352" i="48"/>
  <c r="CX407" i="48"/>
  <c r="CN532" i="48"/>
  <c r="EJ313" i="48"/>
  <c r="CN137" i="48"/>
  <c r="CN485" i="48"/>
  <c r="CN323" i="48"/>
  <c r="EJ233" i="48"/>
  <c r="CN191" i="48"/>
  <c r="CN130" i="48"/>
  <c r="CN541" i="48"/>
  <c r="CX508" i="48"/>
  <c r="DI508" i="48" s="1"/>
  <c r="CN339" i="48"/>
  <c r="CX339" i="48" s="1"/>
  <c r="CN170" i="48"/>
  <c r="CX170" i="48" s="1"/>
  <c r="CN481" i="48"/>
  <c r="CN353" i="48"/>
  <c r="EJ498" i="48"/>
  <c r="CN465" i="48"/>
  <c r="CN466" i="48"/>
  <c r="EJ435" i="48"/>
  <c r="CN276" i="48"/>
  <c r="CX348" i="48"/>
  <c r="CN294" i="48"/>
  <c r="CN233" i="48"/>
  <c r="CN152" i="48"/>
  <c r="CX152" i="48" s="1"/>
  <c r="CN268" i="48"/>
  <c r="CN286" i="48"/>
  <c r="CN273" i="48"/>
  <c r="CN75" i="48"/>
  <c r="CN414" i="48"/>
  <c r="CX414" i="48" s="1"/>
  <c r="CN272" i="48"/>
  <c r="CN139" i="48"/>
  <c r="CX308" i="48"/>
  <c r="DH308" i="48" s="1"/>
  <c r="CX438" i="48"/>
  <c r="CN437" i="48"/>
  <c r="CN221" i="48"/>
  <c r="CX221" i="48" s="1"/>
  <c r="CX99" i="48"/>
  <c r="EI109" i="48"/>
  <c r="EH109" i="48"/>
  <c r="EH164" i="48"/>
  <c r="EI164" i="48"/>
  <c r="EI94" i="48"/>
  <c r="EH94" i="48"/>
  <c r="EI51" i="48"/>
  <c r="EH51" i="48"/>
  <c r="EI546" i="48"/>
  <c r="EH546" i="48"/>
  <c r="EI522" i="48"/>
  <c r="EH522" i="48"/>
  <c r="EJ477" i="48"/>
  <c r="EH454" i="48"/>
  <c r="EI454" i="48"/>
  <c r="EH428" i="48"/>
  <c r="EI428" i="48"/>
  <c r="EJ389" i="48"/>
  <c r="CN140" i="48"/>
  <c r="EH93" i="48"/>
  <c r="EI93" i="48"/>
  <c r="EH77" i="48"/>
  <c r="EI77" i="48"/>
  <c r="EI129" i="48"/>
  <c r="EH129" i="48"/>
  <c r="EH122" i="48"/>
  <c r="EI122" i="48"/>
  <c r="EI390" i="48"/>
  <c r="EH390" i="48"/>
  <c r="EI468" i="48"/>
  <c r="EH468" i="48"/>
  <c r="EI194" i="48"/>
  <c r="EH194" i="48"/>
  <c r="EI168" i="48"/>
  <c r="EH168" i="48"/>
  <c r="EH136" i="48"/>
  <c r="EI136" i="48"/>
  <c r="EH127" i="48"/>
  <c r="EI127" i="48"/>
  <c r="EI436" i="48"/>
  <c r="EH436" i="48"/>
  <c r="EI485" i="48"/>
  <c r="EH485" i="48"/>
  <c r="EI396" i="48"/>
  <c r="EH396" i="48"/>
  <c r="EI385" i="48"/>
  <c r="EH385" i="48"/>
  <c r="EI366" i="48"/>
  <c r="EH366" i="48"/>
  <c r="EI275" i="48"/>
  <c r="EH275" i="48"/>
  <c r="EI252" i="48"/>
  <c r="EH252" i="48"/>
  <c r="EI200" i="48"/>
  <c r="EH200" i="48"/>
  <c r="EI97" i="48"/>
  <c r="EH97" i="48"/>
  <c r="EI543" i="48"/>
  <c r="EH543" i="48"/>
  <c r="EH531" i="48"/>
  <c r="EI531" i="48"/>
  <c r="EH511" i="48"/>
  <c r="EI511" i="48"/>
  <c r="EI507" i="48"/>
  <c r="EH507" i="48"/>
  <c r="EI500" i="48"/>
  <c r="EH500" i="48"/>
  <c r="EH482" i="48"/>
  <c r="EI482" i="48"/>
  <c r="EI457" i="48"/>
  <c r="EH457" i="48"/>
  <c r="EI438" i="48"/>
  <c r="EH438" i="48"/>
  <c r="EH392" i="48"/>
  <c r="EI392" i="48"/>
  <c r="EH359" i="48"/>
  <c r="EI359" i="48"/>
  <c r="EH270" i="48"/>
  <c r="EI270" i="48"/>
  <c r="CN226" i="48"/>
  <c r="EH240" i="48"/>
  <c r="EI240" i="48"/>
  <c r="EI214" i="48"/>
  <c r="EH214" i="48"/>
  <c r="EJ177" i="48"/>
  <c r="EI78" i="48"/>
  <c r="EH78" i="48"/>
  <c r="CX509" i="48"/>
  <c r="EI394" i="48"/>
  <c r="EH394" i="48"/>
  <c r="EH320" i="48"/>
  <c r="EI320" i="48"/>
  <c r="EH319" i="48"/>
  <c r="EI319" i="48"/>
  <c r="EI255" i="48"/>
  <c r="EH255" i="48"/>
  <c r="EH159" i="48"/>
  <c r="EI159" i="48"/>
  <c r="CN98" i="48"/>
  <c r="EH461" i="48"/>
  <c r="EI461" i="48"/>
  <c r="EI475" i="48"/>
  <c r="EH475" i="48"/>
  <c r="EI449" i="48"/>
  <c r="EH449" i="48"/>
  <c r="EI344" i="48"/>
  <c r="EH344" i="48"/>
  <c r="EI285" i="48"/>
  <c r="EH285" i="48"/>
  <c r="EH227" i="48"/>
  <c r="EI227" i="48"/>
  <c r="EI230" i="48"/>
  <c r="EH230" i="48"/>
  <c r="EH187" i="48"/>
  <c r="EI187" i="48"/>
  <c r="EI201" i="48"/>
  <c r="EH201" i="48"/>
  <c r="EI124" i="48"/>
  <c r="EH124" i="48"/>
  <c r="EI335" i="48"/>
  <c r="EH335" i="48"/>
  <c r="EI362" i="48"/>
  <c r="EH362" i="48"/>
  <c r="EH351" i="48"/>
  <c r="EI351" i="48"/>
  <c r="EI316" i="48"/>
  <c r="EH316" i="48"/>
  <c r="EH288" i="48"/>
  <c r="EI288" i="48"/>
  <c r="EH256" i="48"/>
  <c r="EI256" i="48"/>
  <c r="EH189" i="48"/>
  <c r="EI189" i="48"/>
  <c r="EH126" i="48"/>
  <c r="EI126" i="48"/>
  <c r="EH156" i="48"/>
  <c r="EI156" i="48"/>
  <c r="EH103" i="48"/>
  <c r="EI103" i="48"/>
  <c r="EI52" i="48"/>
  <c r="EH52" i="48"/>
  <c r="EH69" i="48"/>
  <c r="EI69" i="48"/>
  <c r="CX48" i="48"/>
  <c r="EI81" i="48"/>
  <c r="EJ81" i="48" s="1"/>
  <c r="EH81" i="48"/>
  <c r="EI79" i="48"/>
  <c r="EH79" i="48"/>
  <c r="EH505" i="48"/>
  <c r="EI505" i="48"/>
  <c r="EI534" i="48"/>
  <c r="EH534" i="48"/>
  <c r="EI537" i="48"/>
  <c r="EH537" i="48"/>
  <c r="EI513" i="48"/>
  <c r="EH513" i="48"/>
  <c r="EI491" i="48"/>
  <c r="EH491" i="48"/>
  <c r="CN490" i="48"/>
  <c r="EH441" i="48"/>
  <c r="EI441" i="48"/>
  <c r="EI278" i="48"/>
  <c r="EH278" i="48"/>
  <c r="EI141" i="48"/>
  <c r="EH141" i="48"/>
  <c r="EH87" i="48"/>
  <c r="EI87" i="48"/>
  <c r="EJ87" i="48" s="1"/>
  <c r="EH71" i="48"/>
  <c r="EI71" i="48"/>
  <c r="EI121" i="48"/>
  <c r="EH121" i="48"/>
  <c r="EH166" i="48"/>
  <c r="EI166" i="48"/>
  <c r="EI516" i="48"/>
  <c r="EH516" i="48"/>
  <c r="EH492" i="48"/>
  <c r="EI492" i="48"/>
  <c r="EH467" i="48"/>
  <c r="EI467" i="48"/>
  <c r="EH479" i="48"/>
  <c r="EI479" i="48"/>
  <c r="EH470" i="48"/>
  <c r="EI470" i="48"/>
  <c r="EH455" i="48"/>
  <c r="EI455" i="48"/>
  <c r="EH420" i="48"/>
  <c r="EI420" i="48"/>
  <c r="EH414" i="48"/>
  <c r="EI414" i="48"/>
  <c r="EH387" i="48"/>
  <c r="EI387" i="48"/>
  <c r="EI308" i="48"/>
  <c r="EH308" i="48"/>
  <c r="EI299" i="48"/>
  <c r="EH299" i="48"/>
  <c r="EH292" i="48"/>
  <c r="EI292" i="48"/>
  <c r="EH238" i="48"/>
  <c r="EI238" i="48"/>
  <c r="EH195" i="48"/>
  <c r="EI195" i="48"/>
  <c r="EH118" i="48"/>
  <c r="EI118" i="48"/>
  <c r="EI318" i="48"/>
  <c r="EH318" i="48"/>
  <c r="CN534" i="48"/>
  <c r="EH471" i="48"/>
  <c r="EI471" i="48"/>
  <c r="EI430" i="48"/>
  <c r="EH430" i="48"/>
  <c r="EH404" i="48"/>
  <c r="EI404" i="48"/>
  <c r="CN299" i="48"/>
  <c r="EH273" i="48"/>
  <c r="EI273" i="48"/>
  <c r="EI257" i="48"/>
  <c r="EH257" i="48"/>
  <c r="CN247" i="48"/>
  <c r="EH224" i="48"/>
  <c r="EI224" i="48"/>
  <c r="EH204" i="48"/>
  <c r="EI204" i="48"/>
  <c r="EJ185" i="48"/>
  <c r="CN206" i="48"/>
  <c r="EI110" i="48"/>
  <c r="EH110" i="48"/>
  <c r="EI111" i="48"/>
  <c r="EH111" i="48"/>
  <c r="EI423" i="48"/>
  <c r="EH423" i="48"/>
  <c r="EI540" i="48"/>
  <c r="EH540" i="48"/>
  <c r="CN528" i="48"/>
  <c r="CX528" i="48" s="1"/>
  <c r="EH488" i="48"/>
  <c r="EI488" i="48"/>
  <c r="EI372" i="48"/>
  <c r="EH372" i="48"/>
  <c r="EI360" i="48"/>
  <c r="EH360" i="48"/>
  <c r="EH341" i="48"/>
  <c r="EI341" i="48"/>
  <c r="EH311" i="48"/>
  <c r="EI311" i="48"/>
  <c r="EI328" i="48"/>
  <c r="EH328" i="48"/>
  <c r="EI291" i="48"/>
  <c r="EH291" i="48"/>
  <c r="EI231" i="48"/>
  <c r="EH231" i="48"/>
  <c r="EI221" i="48"/>
  <c r="EH221" i="48"/>
  <c r="CN164" i="48"/>
  <c r="CX164" i="48" s="1"/>
  <c r="EH55" i="48"/>
  <c r="EI55" i="48"/>
  <c r="CN101" i="48"/>
  <c r="EI91" i="48"/>
  <c r="EH91" i="48"/>
  <c r="EI48" i="48"/>
  <c r="EH48" i="48"/>
  <c r="EH380" i="48"/>
  <c r="EI380" i="48"/>
  <c r="EI342" i="48"/>
  <c r="EH342" i="48"/>
  <c r="EI526" i="48"/>
  <c r="EH526" i="48"/>
  <c r="EH529" i="48"/>
  <c r="EI529" i="48"/>
  <c r="EH509" i="48"/>
  <c r="EI509" i="48"/>
  <c r="EI473" i="48"/>
  <c r="EH473" i="48"/>
  <c r="EH445" i="48"/>
  <c r="EI445" i="48"/>
  <c r="EJ408" i="48"/>
  <c r="EH410" i="48"/>
  <c r="EI410" i="48"/>
  <c r="CN412" i="48"/>
  <c r="CN186" i="48"/>
  <c r="EH213" i="48"/>
  <c r="EI213" i="48"/>
  <c r="EH67" i="48"/>
  <c r="EI67" i="48"/>
  <c r="EI68" i="48"/>
  <c r="EH68" i="48"/>
  <c r="CN114" i="48"/>
  <c r="EI134" i="48"/>
  <c r="EH134" i="48"/>
  <c r="EI75" i="48"/>
  <c r="EH75" i="48"/>
  <c r="EI85" i="48"/>
  <c r="EJ85" i="48" s="1"/>
  <c r="EH85" i="48"/>
  <c r="EI113" i="48"/>
  <c r="EH113" i="48"/>
  <c r="EH422" i="48"/>
  <c r="EI422" i="48"/>
  <c r="EI369" i="48"/>
  <c r="EH369" i="48"/>
  <c r="EH512" i="48"/>
  <c r="EI512" i="48"/>
  <c r="EJ497" i="48"/>
  <c r="EH429" i="48"/>
  <c r="EI429" i="48"/>
  <c r="CN416" i="48"/>
  <c r="EI378" i="48"/>
  <c r="EH378" i="48"/>
  <c r="EI332" i="48"/>
  <c r="EH332" i="48"/>
  <c r="EH306" i="48"/>
  <c r="EI306" i="48"/>
  <c r="EI289" i="48"/>
  <c r="EH289" i="48"/>
  <c r="EH172" i="48"/>
  <c r="EI172" i="48"/>
  <c r="EH148" i="48"/>
  <c r="EI148" i="48"/>
  <c r="EI65" i="48"/>
  <c r="EH65" i="48"/>
  <c r="EI383" i="48"/>
  <c r="EH383" i="48"/>
  <c r="EH539" i="48"/>
  <c r="EI539" i="48"/>
  <c r="EJ539" i="48" s="1"/>
  <c r="EI536" i="48"/>
  <c r="EH536" i="48"/>
  <c r="EI533" i="48"/>
  <c r="EH533" i="48"/>
  <c r="EI518" i="48"/>
  <c r="EH518" i="48"/>
  <c r="EI474" i="48"/>
  <c r="EH474" i="48"/>
  <c r="EI418" i="48"/>
  <c r="EH418" i="48"/>
  <c r="EH246" i="48"/>
  <c r="EI246" i="48"/>
  <c r="CN241" i="48"/>
  <c r="EH181" i="48"/>
  <c r="EI181" i="48"/>
  <c r="EH182" i="48"/>
  <c r="EI182" i="48"/>
  <c r="EH150" i="48"/>
  <c r="EI150" i="48"/>
  <c r="EI84" i="48"/>
  <c r="EH84" i="48"/>
  <c r="EH143" i="48"/>
  <c r="EI143" i="48"/>
  <c r="EI119" i="48"/>
  <c r="EH119" i="48"/>
  <c r="EI294" i="48"/>
  <c r="EH294" i="48"/>
  <c r="EI520" i="48"/>
  <c r="EH520" i="48"/>
  <c r="EH517" i="48"/>
  <c r="EI517" i="48"/>
  <c r="EI484" i="48"/>
  <c r="EH484" i="48"/>
  <c r="EI375" i="48"/>
  <c r="EH375" i="48"/>
  <c r="EI377" i="48"/>
  <c r="EH377" i="48"/>
  <c r="EH330" i="48"/>
  <c r="EI330" i="48"/>
  <c r="EI357" i="48"/>
  <c r="EH357" i="48"/>
  <c r="EH310" i="48"/>
  <c r="EI310" i="48"/>
  <c r="EH283" i="48"/>
  <c r="EI283" i="48"/>
  <c r="CN259" i="48"/>
  <c r="EJ191" i="48"/>
  <c r="EI133" i="48"/>
  <c r="EH133" i="48"/>
  <c r="EI100" i="48"/>
  <c r="EH100" i="48"/>
  <c r="EH61" i="48"/>
  <c r="EI61" i="48"/>
  <c r="CN76" i="48"/>
  <c r="EI107" i="48"/>
  <c r="EH107" i="48"/>
  <c r="A2" i="48"/>
  <c r="DM2" i="48" s="1"/>
  <c r="B2" i="48"/>
  <c r="C2" i="48"/>
  <c r="D2" i="48"/>
  <c r="E2" i="48"/>
  <c r="F2" i="48"/>
  <c r="I2" i="48"/>
  <c r="J2" i="48"/>
  <c r="DF2" i="48" s="1"/>
  <c r="K2" i="48"/>
  <c r="L2" i="48"/>
  <c r="M2" i="48"/>
  <c r="N2" i="48"/>
  <c r="O2" i="48"/>
  <c r="P2" i="48"/>
  <c r="Q2" i="48"/>
  <c r="R2" i="48"/>
  <c r="S2" i="48"/>
  <c r="T2" i="48"/>
  <c r="U2" i="48"/>
  <c r="V2" i="48"/>
  <c r="W2" i="48"/>
  <c r="X2" i="48"/>
  <c r="Y2" i="48"/>
  <c r="Z2" i="48"/>
  <c r="CR2" i="48" s="1"/>
  <c r="AA2" i="48"/>
  <c r="AB2" i="48"/>
  <c r="AC2" i="48"/>
  <c r="AD2" i="48"/>
  <c r="AE2" i="48"/>
  <c r="AF2" i="48"/>
  <c r="AG2" i="48"/>
  <c r="AH2" i="48"/>
  <c r="AI2" i="48"/>
  <c r="AJ2" i="48"/>
  <c r="AK2" i="48"/>
  <c r="AL2" i="48"/>
  <c r="AM2" i="48"/>
  <c r="AN2" i="48"/>
  <c r="AO2" i="48"/>
  <c r="AP2" i="48"/>
  <c r="AQ2" i="48"/>
  <c r="AR2" i="48"/>
  <c r="AS2" i="48"/>
  <c r="AT2" i="48"/>
  <c r="AU2" i="48"/>
  <c r="AV2" i="48"/>
  <c r="AW2" i="48"/>
  <c r="AX2" i="48"/>
  <c r="AY2" i="48"/>
  <c r="AZ2" i="48"/>
  <c r="BA2" i="48"/>
  <c r="BB2" i="48"/>
  <c r="BC2" i="48"/>
  <c r="BD2" i="48"/>
  <c r="BE2" i="48"/>
  <c r="BF2" i="48"/>
  <c r="BG2" i="48"/>
  <c r="BH2" i="48"/>
  <c r="BI2" i="48"/>
  <c r="BJ2" i="48"/>
  <c r="BK2" i="48"/>
  <c r="BM2" i="48"/>
  <c r="BN2" i="48"/>
  <c r="BO2" i="48"/>
  <c r="BP2" i="48"/>
  <c r="BQ2" i="48"/>
  <c r="BR2" i="48"/>
  <c r="BS2" i="48"/>
  <c r="BT2" i="48"/>
  <c r="A3" i="48"/>
  <c r="DM3" i="48" s="1"/>
  <c r="B3" i="48"/>
  <c r="C3" i="48"/>
  <c r="D3" i="48"/>
  <c r="E3" i="48"/>
  <c r="F3" i="48"/>
  <c r="I3" i="48"/>
  <c r="J3" i="48"/>
  <c r="DF3" i="48" s="1"/>
  <c r="K3" i="48"/>
  <c r="L3" i="48"/>
  <c r="M3" i="48"/>
  <c r="N3" i="48"/>
  <c r="O3" i="48"/>
  <c r="P3" i="48"/>
  <c r="Q3" i="48"/>
  <c r="R3" i="48"/>
  <c r="S3" i="48"/>
  <c r="T3" i="48"/>
  <c r="U3" i="48"/>
  <c r="V3" i="48"/>
  <c r="W3" i="48"/>
  <c r="X3" i="48"/>
  <c r="Y3" i="48"/>
  <c r="Z3" i="48"/>
  <c r="CR3" i="48" s="1"/>
  <c r="AA3" i="48"/>
  <c r="AB3" i="48"/>
  <c r="AC3" i="48"/>
  <c r="AD3" i="48"/>
  <c r="AE3" i="48"/>
  <c r="AF3" i="48"/>
  <c r="AG3" i="48"/>
  <c r="AH3" i="48"/>
  <c r="AI3" i="48"/>
  <c r="AJ3" i="48"/>
  <c r="AK3" i="48"/>
  <c r="AL3" i="48"/>
  <c r="AM3" i="48"/>
  <c r="AN3" i="48"/>
  <c r="AO3" i="48"/>
  <c r="AP3" i="48"/>
  <c r="AQ3" i="48"/>
  <c r="AR3" i="48"/>
  <c r="AS3" i="48"/>
  <c r="AT3" i="48"/>
  <c r="AU3" i="48"/>
  <c r="AV3" i="48"/>
  <c r="AW3" i="48"/>
  <c r="AX3" i="48"/>
  <c r="AY3" i="48"/>
  <c r="AZ3" i="48"/>
  <c r="BA3" i="48"/>
  <c r="BB3" i="48"/>
  <c r="BC3" i="48"/>
  <c r="BD3" i="48"/>
  <c r="BE3" i="48"/>
  <c r="BF3" i="48"/>
  <c r="BG3" i="48"/>
  <c r="BH3" i="48"/>
  <c r="BI3" i="48"/>
  <c r="BJ3" i="48"/>
  <c r="BK3" i="48"/>
  <c r="BN3" i="48"/>
  <c r="BO3" i="48"/>
  <c r="BP3" i="48"/>
  <c r="BQ3" i="48"/>
  <c r="BR3" i="48"/>
  <c r="BS3" i="48"/>
  <c r="BT3" i="48"/>
  <c r="A4" i="48"/>
  <c r="B4" i="48"/>
  <c r="C4" i="48"/>
  <c r="D4" i="48"/>
  <c r="E4" i="48"/>
  <c r="F4" i="48"/>
  <c r="I4" i="48"/>
  <c r="J4" i="48"/>
  <c r="DF4" i="48" s="1"/>
  <c r="K4" i="48"/>
  <c r="M4" i="48"/>
  <c r="N4" i="48"/>
  <c r="O4" i="48"/>
  <c r="P4" i="48"/>
  <c r="Q4" i="48"/>
  <c r="R4" i="48"/>
  <c r="S4" i="48"/>
  <c r="T4" i="48"/>
  <c r="U4" i="48"/>
  <c r="V4" i="48"/>
  <c r="W4" i="48"/>
  <c r="X4" i="48"/>
  <c r="Y4" i="48"/>
  <c r="Z4" i="48"/>
  <c r="CR4" i="48" s="1"/>
  <c r="AA4" i="48"/>
  <c r="AB4" i="48"/>
  <c r="AC4" i="48"/>
  <c r="AD4" i="48"/>
  <c r="AE4" i="48"/>
  <c r="AF4" i="48"/>
  <c r="AG4" i="48"/>
  <c r="AH4" i="48"/>
  <c r="AI4" i="48"/>
  <c r="AJ4" i="48"/>
  <c r="AK4" i="48"/>
  <c r="AL4" i="48"/>
  <c r="AM4" i="48"/>
  <c r="AN4" i="48"/>
  <c r="AO4" i="48"/>
  <c r="AP4" i="48"/>
  <c r="AQ4" i="48"/>
  <c r="AR4" i="48"/>
  <c r="AS4" i="48"/>
  <c r="AT4" i="48"/>
  <c r="AU4" i="48"/>
  <c r="AV4" i="48"/>
  <c r="AW4" i="48"/>
  <c r="AX4" i="48"/>
  <c r="AY4" i="48"/>
  <c r="AZ4" i="48"/>
  <c r="BA4" i="48"/>
  <c r="BB4" i="48"/>
  <c r="BC4" i="48"/>
  <c r="BD4" i="48"/>
  <c r="BE4" i="48"/>
  <c r="BF4" i="48"/>
  <c r="BG4" i="48"/>
  <c r="BH4" i="48"/>
  <c r="BI4" i="48"/>
  <c r="BJ4" i="48"/>
  <c r="BK4" i="48"/>
  <c r="BL4" i="48"/>
  <c r="BN4" i="48"/>
  <c r="BO4" i="48"/>
  <c r="BP4" i="48"/>
  <c r="BQ4" i="48"/>
  <c r="BR4" i="48"/>
  <c r="BS4" i="48"/>
  <c r="BT4" i="48"/>
  <c r="A5" i="48"/>
  <c r="B5" i="48"/>
  <c r="C5" i="48"/>
  <c r="D5" i="48"/>
  <c r="E5" i="48"/>
  <c r="F5" i="48"/>
  <c r="I5" i="48"/>
  <c r="J5" i="48"/>
  <c r="DF5" i="48" s="1"/>
  <c r="K5" i="48"/>
  <c r="M5" i="48"/>
  <c r="N5" i="48"/>
  <c r="O5" i="48"/>
  <c r="P5" i="48"/>
  <c r="Q5" i="48"/>
  <c r="R5" i="48"/>
  <c r="S5" i="48"/>
  <c r="T5" i="48"/>
  <c r="U5" i="48"/>
  <c r="V5" i="48"/>
  <c r="W5" i="48"/>
  <c r="X5" i="48"/>
  <c r="Y5" i="48"/>
  <c r="Z5" i="48"/>
  <c r="CR5" i="48" s="1"/>
  <c r="AA5" i="48"/>
  <c r="AB5" i="48"/>
  <c r="AC5" i="48"/>
  <c r="AD5" i="48"/>
  <c r="AE5" i="48"/>
  <c r="AF5" i="48"/>
  <c r="AG5" i="48"/>
  <c r="AH5" i="48"/>
  <c r="AI5" i="48"/>
  <c r="AJ5" i="48"/>
  <c r="AK5" i="48"/>
  <c r="AL5" i="48"/>
  <c r="AM5" i="48"/>
  <c r="AN5" i="48"/>
  <c r="AO5" i="48"/>
  <c r="AP5" i="48"/>
  <c r="AQ5" i="48"/>
  <c r="AR5" i="48"/>
  <c r="AS5" i="48"/>
  <c r="AT5" i="48"/>
  <c r="AU5" i="48"/>
  <c r="AV5" i="48"/>
  <c r="AW5" i="48"/>
  <c r="AX5" i="48"/>
  <c r="AY5" i="48"/>
  <c r="AZ5" i="48"/>
  <c r="BA5" i="48"/>
  <c r="BB5" i="48"/>
  <c r="BC5" i="48"/>
  <c r="BD5" i="48"/>
  <c r="BE5" i="48"/>
  <c r="BF5" i="48"/>
  <c r="BG5" i="48"/>
  <c r="BH5" i="48"/>
  <c r="BI5" i="48"/>
  <c r="BJ5" i="48"/>
  <c r="BK5" i="48"/>
  <c r="BN5" i="48"/>
  <c r="BO5" i="48"/>
  <c r="BP5" i="48"/>
  <c r="BQ5" i="48"/>
  <c r="BR5" i="48"/>
  <c r="BS5" i="48"/>
  <c r="BT5" i="48"/>
  <c r="A6" i="48"/>
  <c r="B6" i="48"/>
  <c r="C6" i="48"/>
  <c r="D6" i="48"/>
  <c r="E6" i="48"/>
  <c r="F6" i="48"/>
  <c r="I6" i="48"/>
  <c r="J6" i="48"/>
  <c r="DF6" i="48" s="1"/>
  <c r="K6" i="48"/>
  <c r="M6" i="48"/>
  <c r="N6" i="48"/>
  <c r="O6" i="48"/>
  <c r="P6" i="48"/>
  <c r="Q6" i="48"/>
  <c r="R6" i="48"/>
  <c r="S6" i="48"/>
  <c r="T6" i="48"/>
  <c r="U6" i="48"/>
  <c r="V6" i="48"/>
  <c r="W6" i="48"/>
  <c r="X6" i="48"/>
  <c r="Y6" i="48"/>
  <c r="Z6" i="48"/>
  <c r="CR6" i="48" s="1"/>
  <c r="AA6" i="48"/>
  <c r="AB6" i="48"/>
  <c r="AC6" i="48"/>
  <c r="AD6" i="48"/>
  <c r="AE6" i="48"/>
  <c r="AF6" i="48"/>
  <c r="AG6" i="48"/>
  <c r="AH6" i="48"/>
  <c r="AI6" i="48"/>
  <c r="AJ6" i="48"/>
  <c r="AK6" i="48"/>
  <c r="AL6" i="48"/>
  <c r="AM6" i="48"/>
  <c r="AN6" i="48"/>
  <c r="AO6" i="48"/>
  <c r="AP6" i="48"/>
  <c r="AQ6" i="48"/>
  <c r="AR6" i="48"/>
  <c r="AS6" i="48"/>
  <c r="AT6" i="48"/>
  <c r="AU6" i="48"/>
  <c r="AV6" i="48"/>
  <c r="AW6" i="48"/>
  <c r="AX6" i="48"/>
  <c r="AY6" i="48"/>
  <c r="AZ6" i="48"/>
  <c r="BA6" i="48"/>
  <c r="BB6" i="48"/>
  <c r="BC6" i="48"/>
  <c r="BD6" i="48"/>
  <c r="BE6" i="48"/>
  <c r="BF6" i="48"/>
  <c r="BG6" i="48"/>
  <c r="BH6" i="48"/>
  <c r="BI6" i="48"/>
  <c r="BJ6" i="48"/>
  <c r="BK6" i="48"/>
  <c r="BL6" i="48"/>
  <c r="BN6" i="48"/>
  <c r="BO6" i="48"/>
  <c r="BP6" i="48"/>
  <c r="BQ6" i="48"/>
  <c r="BR6" i="48"/>
  <c r="BS6" i="48"/>
  <c r="BT6" i="48"/>
  <c r="A7" i="48"/>
  <c r="DM7" i="48" s="1"/>
  <c r="B7" i="48"/>
  <c r="C7" i="48"/>
  <c r="D7" i="48"/>
  <c r="E7" i="48"/>
  <c r="F7" i="48"/>
  <c r="I7" i="48"/>
  <c r="J7" i="48"/>
  <c r="DF7" i="48" s="1"/>
  <c r="K7" i="48"/>
  <c r="L7" i="48"/>
  <c r="M7" i="48"/>
  <c r="N7" i="48"/>
  <c r="O7" i="48"/>
  <c r="P7" i="48"/>
  <c r="Q7" i="48"/>
  <c r="R7" i="48"/>
  <c r="S7" i="48"/>
  <c r="T7" i="48"/>
  <c r="U7" i="48"/>
  <c r="V7" i="48"/>
  <c r="W7" i="48"/>
  <c r="X7" i="48"/>
  <c r="Y7" i="48"/>
  <c r="Z7" i="48"/>
  <c r="CR7" i="48" s="1"/>
  <c r="AA7" i="48"/>
  <c r="AB7" i="48"/>
  <c r="AC7" i="48"/>
  <c r="AD7" i="48"/>
  <c r="AE7" i="48"/>
  <c r="AF7" i="48"/>
  <c r="AG7" i="48"/>
  <c r="AH7" i="48"/>
  <c r="AI7" i="48"/>
  <c r="AJ7" i="48"/>
  <c r="AK7" i="48"/>
  <c r="AL7" i="48"/>
  <c r="AM7" i="48"/>
  <c r="AN7" i="48"/>
  <c r="AO7" i="48"/>
  <c r="AP7" i="48"/>
  <c r="AQ7" i="48"/>
  <c r="AR7" i="48"/>
  <c r="AS7" i="48"/>
  <c r="AT7" i="48"/>
  <c r="AU7" i="48"/>
  <c r="AV7" i="48"/>
  <c r="AW7" i="48"/>
  <c r="AX7" i="48"/>
  <c r="AY7" i="48"/>
  <c r="AZ7" i="48"/>
  <c r="BA7" i="48"/>
  <c r="BB7" i="48"/>
  <c r="BC7" i="48"/>
  <c r="BD7" i="48"/>
  <c r="BE7" i="48"/>
  <c r="BF7" i="48"/>
  <c r="BG7" i="48"/>
  <c r="BH7" i="48"/>
  <c r="BI7" i="48"/>
  <c r="BJ7" i="48"/>
  <c r="BK7" i="48"/>
  <c r="BN7" i="48"/>
  <c r="BO7" i="48"/>
  <c r="BP7" i="48"/>
  <c r="BQ7" i="48"/>
  <c r="BR7" i="48"/>
  <c r="BS7" i="48"/>
  <c r="BT7" i="48"/>
  <c r="A8" i="48"/>
  <c r="B8" i="48"/>
  <c r="C8" i="48"/>
  <c r="D8" i="48"/>
  <c r="E8" i="48"/>
  <c r="F8" i="48"/>
  <c r="I8" i="48"/>
  <c r="J8" i="48"/>
  <c r="DF8" i="48" s="1"/>
  <c r="K8" i="48"/>
  <c r="M8" i="48"/>
  <c r="N8" i="48"/>
  <c r="O8" i="48"/>
  <c r="P8" i="48"/>
  <c r="Q8" i="48"/>
  <c r="R8" i="48"/>
  <c r="S8" i="48"/>
  <c r="T8" i="48"/>
  <c r="U8" i="48"/>
  <c r="V8" i="48"/>
  <c r="W8" i="48"/>
  <c r="X8" i="48"/>
  <c r="Y8" i="48"/>
  <c r="Z8" i="48"/>
  <c r="CR8" i="48" s="1"/>
  <c r="AA8" i="48"/>
  <c r="AB8" i="48"/>
  <c r="AC8" i="48"/>
  <c r="AD8" i="48"/>
  <c r="AE8" i="48"/>
  <c r="AF8" i="48"/>
  <c r="AG8" i="48"/>
  <c r="AH8" i="48"/>
  <c r="AI8" i="48"/>
  <c r="AJ8" i="48"/>
  <c r="AK8" i="48"/>
  <c r="AL8" i="48"/>
  <c r="AM8" i="48"/>
  <c r="AN8" i="48"/>
  <c r="AO8" i="48"/>
  <c r="AP8" i="48"/>
  <c r="AQ8" i="48"/>
  <c r="AR8" i="48"/>
  <c r="AS8" i="48"/>
  <c r="AT8" i="48"/>
  <c r="AU8" i="48"/>
  <c r="AV8" i="48"/>
  <c r="AW8" i="48"/>
  <c r="AX8" i="48"/>
  <c r="AY8" i="48"/>
  <c r="AZ8" i="48"/>
  <c r="BA8" i="48"/>
  <c r="BB8" i="48"/>
  <c r="BC8" i="48"/>
  <c r="BD8" i="48"/>
  <c r="BE8" i="48"/>
  <c r="BF8" i="48"/>
  <c r="BG8" i="48"/>
  <c r="BH8" i="48"/>
  <c r="BI8" i="48"/>
  <c r="BJ8" i="48"/>
  <c r="BK8" i="48"/>
  <c r="BL8" i="48"/>
  <c r="BN8" i="48"/>
  <c r="BO8" i="48"/>
  <c r="BP8" i="48"/>
  <c r="BQ8" i="48"/>
  <c r="BR8" i="48"/>
  <c r="BS8" i="48"/>
  <c r="BT8" i="48"/>
  <c r="A9" i="48"/>
  <c r="B9" i="48"/>
  <c r="C9" i="48"/>
  <c r="D9" i="48"/>
  <c r="E9" i="48"/>
  <c r="F9" i="48"/>
  <c r="I9" i="48"/>
  <c r="J9" i="48"/>
  <c r="DF9" i="48" s="1"/>
  <c r="K9" i="48"/>
  <c r="M9" i="48"/>
  <c r="N9" i="48"/>
  <c r="O9" i="48"/>
  <c r="P9" i="48"/>
  <c r="Q9" i="48"/>
  <c r="R9" i="48"/>
  <c r="S9" i="48"/>
  <c r="T9" i="48"/>
  <c r="U9" i="48"/>
  <c r="V9" i="48"/>
  <c r="W9" i="48"/>
  <c r="X9" i="48"/>
  <c r="Y9" i="48"/>
  <c r="Z9" i="48"/>
  <c r="CR9" i="48" s="1"/>
  <c r="AA9" i="48"/>
  <c r="AB9" i="48"/>
  <c r="AC9" i="48"/>
  <c r="AD9" i="48"/>
  <c r="AE9" i="48"/>
  <c r="AF9" i="48"/>
  <c r="AG9" i="48"/>
  <c r="AH9" i="48"/>
  <c r="AI9" i="48"/>
  <c r="AJ9" i="48"/>
  <c r="AK9" i="48"/>
  <c r="AL9" i="48"/>
  <c r="AM9" i="48"/>
  <c r="AN9" i="48"/>
  <c r="AO9" i="48"/>
  <c r="AP9" i="48"/>
  <c r="AQ9" i="48"/>
  <c r="AR9" i="48"/>
  <c r="AS9" i="48"/>
  <c r="AT9" i="48"/>
  <c r="AU9" i="48"/>
  <c r="AV9" i="48"/>
  <c r="AW9" i="48"/>
  <c r="AX9" i="48"/>
  <c r="AY9" i="48"/>
  <c r="AZ9" i="48"/>
  <c r="BA9" i="48"/>
  <c r="BB9" i="48"/>
  <c r="BC9" i="48"/>
  <c r="BD9" i="48"/>
  <c r="BE9" i="48"/>
  <c r="BF9" i="48"/>
  <c r="BG9" i="48"/>
  <c r="BH9" i="48"/>
  <c r="BI9" i="48"/>
  <c r="BJ9" i="48"/>
  <c r="BK9" i="48"/>
  <c r="BL9" i="48"/>
  <c r="BN9" i="48"/>
  <c r="BO9" i="48"/>
  <c r="BP9" i="48"/>
  <c r="BQ9" i="48"/>
  <c r="BR9" i="48"/>
  <c r="BS9" i="48"/>
  <c r="BT9" i="48"/>
  <c r="A10" i="48"/>
  <c r="B10" i="48"/>
  <c r="C10" i="48"/>
  <c r="D10" i="48"/>
  <c r="E10" i="48"/>
  <c r="F10" i="48"/>
  <c r="I10" i="48"/>
  <c r="J10" i="48"/>
  <c r="DF10" i="48" s="1"/>
  <c r="K10" i="48"/>
  <c r="M10" i="48"/>
  <c r="N10" i="48"/>
  <c r="O10" i="48"/>
  <c r="P10" i="48"/>
  <c r="Q10" i="48"/>
  <c r="R10" i="48"/>
  <c r="S10" i="48"/>
  <c r="T10" i="48"/>
  <c r="U10" i="48"/>
  <c r="V10" i="48"/>
  <c r="W10" i="48"/>
  <c r="X10" i="48"/>
  <c r="Y10" i="48"/>
  <c r="Z10" i="48"/>
  <c r="CR10" i="48" s="1"/>
  <c r="AA10" i="48"/>
  <c r="AB10" i="48"/>
  <c r="AC10" i="48"/>
  <c r="AD10" i="48"/>
  <c r="AE10" i="48"/>
  <c r="AF10" i="48"/>
  <c r="AG10" i="48"/>
  <c r="AH10" i="48"/>
  <c r="AI10" i="48"/>
  <c r="AJ10" i="48"/>
  <c r="AK10" i="48"/>
  <c r="AL10" i="48"/>
  <c r="AM10" i="48"/>
  <c r="AN10" i="48"/>
  <c r="AO10" i="48"/>
  <c r="AP10" i="48"/>
  <c r="AQ10" i="48"/>
  <c r="AR10" i="48"/>
  <c r="AS10" i="48"/>
  <c r="AT10" i="48"/>
  <c r="AU10" i="48"/>
  <c r="AV10" i="48"/>
  <c r="AW10" i="48"/>
  <c r="AX10" i="48"/>
  <c r="AY10" i="48"/>
  <c r="AZ10" i="48"/>
  <c r="BA10" i="48"/>
  <c r="BB10" i="48"/>
  <c r="BC10" i="48"/>
  <c r="BD10" i="48"/>
  <c r="BE10" i="48"/>
  <c r="BF10" i="48"/>
  <c r="BG10" i="48"/>
  <c r="BH10" i="48"/>
  <c r="BI10" i="48"/>
  <c r="BJ10" i="48"/>
  <c r="BK10" i="48"/>
  <c r="BL10" i="48"/>
  <c r="BN10" i="48"/>
  <c r="BO10" i="48"/>
  <c r="BP10" i="48"/>
  <c r="BQ10" i="48"/>
  <c r="BR10" i="48"/>
  <c r="BS10" i="48"/>
  <c r="BT10" i="48"/>
  <c r="A11" i="48"/>
  <c r="DM11" i="48" s="1"/>
  <c r="B11" i="48"/>
  <c r="C11" i="48"/>
  <c r="D11" i="48"/>
  <c r="E11" i="48"/>
  <c r="F11" i="48"/>
  <c r="I11" i="48"/>
  <c r="J11" i="48"/>
  <c r="DF11" i="48" s="1"/>
  <c r="K11" i="48"/>
  <c r="L11" i="48"/>
  <c r="M11" i="48"/>
  <c r="N11" i="48"/>
  <c r="O11" i="48"/>
  <c r="P11" i="48"/>
  <c r="Q11" i="48"/>
  <c r="R11" i="48"/>
  <c r="S11" i="48"/>
  <c r="T11" i="48"/>
  <c r="U11" i="48"/>
  <c r="V11" i="48"/>
  <c r="W11" i="48"/>
  <c r="X11" i="48"/>
  <c r="Y11" i="48"/>
  <c r="Z11" i="48"/>
  <c r="CR11" i="48" s="1"/>
  <c r="AA11" i="48"/>
  <c r="AB11" i="48"/>
  <c r="AC11" i="48"/>
  <c r="AD11" i="48"/>
  <c r="AE11" i="48"/>
  <c r="AF11" i="48"/>
  <c r="AG11" i="48"/>
  <c r="AH11" i="48"/>
  <c r="AI11" i="48"/>
  <c r="AJ11" i="48"/>
  <c r="AK11" i="48"/>
  <c r="AL11" i="48"/>
  <c r="AM11" i="48"/>
  <c r="AN11" i="48"/>
  <c r="AO11" i="48"/>
  <c r="AP11" i="48"/>
  <c r="AQ11" i="48"/>
  <c r="AR11" i="48"/>
  <c r="AS11" i="48"/>
  <c r="AT11" i="48"/>
  <c r="AU11" i="48"/>
  <c r="AV11" i="48"/>
  <c r="AW11" i="48"/>
  <c r="AX11" i="48"/>
  <c r="AY11" i="48"/>
  <c r="AZ11" i="48"/>
  <c r="BA11" i="48"/>
  <c r="BB11" i="48"/>
  <c r="BC11" i="48"/>
  <c r="BD11" i="48"/>
  <c r="BE11" i="48"/>
  <c r="BF11" i="48"/>
  <c r="BG11" i="48"/>
  <c r="BH11" i="48"/>
  <c r="BI11" i="48"/>
  <c r="BJ11" i="48"/>
  <c r="BK11" i="48"/>
  <c r="BN11" i="48"/>
  <c r="BO11" i="48"/>
  <c r="BP11" i="48"/>
  <c r="BQ11" i="48"/>
  <c r="BR11" i="48"/>
  <c r="BS11" i="48"/>
  <c r="BT11" i="48"/>
  <c r="A12" i="48"/>
  <c r="DM12" i="48" s="1"/>
  <c r="B12" i="48"/>
  <c r="C12" i="48"/>
  <c r="D12" i="48"/>
  <c r="E12" i="48"/>
  <c r="F12" i="48"/>
  <c r="I12" i="48"/>
  <c r="J12" i="48"/>
  <c r="DF12" i="48" s="1"/>
  <c r="K12" i="48"/>
  <c r="L12" i="48"/>
  <c r="M12" i="48"/>
  <c r="N12" i="48"/>
  <c r="O12" i="48"/>
  <c r="P12" i="48"/>
  <c r="Q12" i="48"/>
  <c r="R12" i="48"/>
  <c r="S12" i="48"/>
  <c r="T12" i="48"/>
  <c r="U12" i="48"/>
  <c r="V12" i="48"/>
  <c r="W12" i="48"/>
  <c r="X12" i="48"/>
  <c r="Y12" i="48"/>
  <c r="Z12" i="48"/>
  <c r="CR12" i="48" s="1"/>
  <c r="AA12" i="48"/>
  <c r="AB12" i="48"/>
  <c r="AC12" i="48"/>
  <c r="AD12" i="48"/>
  <c r="AE12" i="48"/>
  <c r="AF12" i="48"/>
  <c r="AG12" i="48"/>
  <c r="AH12" i="48"/>
  <c r="AI12" i="48"/>
  <c r="AJ12" i="48"/>
  <c r="AK12" i="48"/>
  <c r="AL12" i="48"/>
  <c r="AM12" i="48"/>
  <c r="AN12" i="48"/>
  <c r="AO12" i="48"/>
  <c r="AP12" i="48"/>
  <c r="AQ12" i="48"/>
  <c r="AR12" i="48"/>
  <c r="AS12" i="48"/>
  <c r="AT12" i="48"/>
  <c r="AU12" i="48"/>
  <c r="AV12" i="48"/>
  <c r="AW12" i="48"/>
  <c r="AX12" i="48"/>
  <c r="AY12" i="48"/>
  <c r="AZ12" i="48"/>
  <c r="BA12" i="48"/>
  <c r="BB12" i="48"/>
  <c r="BC12" i="48"/>
  <c r="BD12" i="48"/>
  <c r="BE12" i="48"/>
  <c r="BF12" i="48"/>
  <c r="BG12" i="48"/>
  <c r="BH12" i="48"/>
  <c r="BI12" i="48"/>
  <c r="BJ12" i="48"/>
  <c r="BK12" i="48"/>
  <c r="BN12" i="48"/>
  <c r="BO12" i="48"/>
  <c r="BP12" i="48"/>
  <c r="BQ12" i="48"/>
  <c r="BR12" i="48"/>
  <c r="BS12" i="48"/>
  <c r="BT12" i="48"/>
  <c r="A13" i="48"/>
  <c r="DM13" i="48" s="1"/>
  <c r="B13" i="48"/>
  <c r="C13" i="48"/>
  <c r="D13" i="48"/>
  <c r="E13" i="48"/>
  <c r="F13" i="48"/>
  <c r="I13" i="48"/>
  <c r="J13" i="48"/>
  <c r="DF13" i="48" s="1"/>
  <c r="K13" i="48"/>
  <c r="L13" i="48"/>
  <c r="M13" i="48"/>
  <c r="N13" i="48"/>
  <c r="O13" i="48"/>
  <c r="P13" i="48"/>
  <c r="Q13" i="48"/>
  <c r="R13" i="48"/>
  <c r="S13" i="48"/>
  <c r="T13" i="48"/>
  <c r="U13" i="48"/>
  <c r="V13" i="48"/>
  <c r="W13" i="48"/>
  <c r="X13" i="48"/>
  <c r="Y13" i="48"/>
  <c r="Z13" i="48"/>
  <c r="CR13" i="48" s="1"/>
  <c r="AA13" i="48"/>
  <c r="AB13" i="48"/>
  <c r="AC13" i="48"/>
  <c r="AD13" i="48"/>
  <c r="AE13" i="48"/>
  <c r="AF13" i="48"/>
  <c r="AG13" i="48"/>
  <c r="AH13" i="48"/>
  <c r="AI13" i="48"/>
  <c r="AJ13" i="48"/>
  <c r="AK13" i="48"/>
  <c r="AL13" i="48"/>
  <c r="AM13" i="48"/>
  <c r="AN13" i="48"/>
  <c r="AO13" i="48"/>
  <c r="AP13" i="48"/>
  <c r="AQ13" i="48"/>
  <c r="AR13" i="48"/>
  <c r="AS13" i="48"/>
  <c r="AT13" i="48"/>
  <c r="AU13" i="48"/>
  <c r="AV13" i="48"/>
  <c r="AW13" i="48"/>
  <c r="AX13" i="48"/>
  <c r="AY13" i="48"/>
  <c r="AZ13" i="48"/>
  <c r="BA13" i="48"/>
  <c r="BB13" i="48"/>
  <c r="BC13" i="48"/>
  <c r="BD13" i="48"/>
  <c r="BE13" i="48"/>
  <c r="BF13" i="48"/>
  <c r="BG13" i="48"/>
  <c r="BH13" i="48"/>
  <c r="BI13" i="48"/>
  <c r="BJ13" i="48"/>
  <c r="BK13" i="48"/>
  <c r="BN13" i="48"/>
  <c r="BO13" i="48"/>
  <c r="BP13" i="48"/>
  <c r="BQ13" i="48"/>
  <c r="BR13" i="48"/>
  <c r="BS13" i="48"/>
  <c r="BT13" i="48"/>
  <c r="A14" i="48"/>
  <c r="B14" i="48"/>
  <c r="C14" i="48"/>
  <c r="D14" i="48"/>
  <c r="E14" i="48"/>
  <c r="F14" i="48"/>
  <c r="I14" i="48"/>
  <c r="J14" i="48"/>
  <c r="DF14" i="48" s="1"/>
  <c r="K14" i="48"/>
  <c r="M14" i="48"/>
  <c r="N14" i="48"/>
  <c r="O14" i="48"/>
  <c r="P14" i="48"/>
  <c r="Q14" i="48"/>
  <c r="R14" i="48"/>
  <c r="S14" i="48"/>
  <c r="T14" i="48"/>
  <c r="U14" i="48"/>
  <c r="V14" i="48"/>
  <c r="W14" i="48"/>
  <c r="X14" i="48"/>
  <c r="Y14" i="48"/>
  <c r="CQ14" i="48" s="1"/>
  <c r="Z14" i="48"/>
  <c r="CR14" i="48" s="1"/>
  <c r="AA14" i="48"/>
  <c r="AB14" i="48"/>
  <c r="AC14" i="48"/>
  <c r="AD14" i="48"/>
  <c r="AE14" i="48"/>
  <c r="AF14" i="48"/>
  <c r="AG14" i="48"/>
  <c r="AH14" i="48"/>
  <c r="AI14" i="48"/>
  <c r="AJ14" i="48"/>
  <c r="AK14" i="48"/>
  <c r="AL14" i="48"/>
  <c r="AM14" i="48"/>
  <c r="AN14" i="48"/>
  <c r="AO14" i="48"/>
  <c r="AP14" i="48"/>
  <c r="AQ14" i="48"/>
  <c r="AR14" i="48"/>
  <c r="AS14" i="48"/>
  <c r="AT14" i="48"/>
  <c r="AU14" i="48"/>
  <c r="AV14" i="48"/>
  <c r="AW14" i="48"/>
  <c r="AX14" i="48"/>
  <c r="AY14" i="48"/>
  <c r="AZ14" i="48"/>
  <c r="BA14" i="48"/>
  <c r="BB14" i="48"/>
  <c r="BC14" i="48"/>
  <c r="BD14" i="48"/>
  <c r="BE14" i="48"/>
  <c r="BF14" i="48"/>
  <c r="BG14" i="48"/>
  <c r="BH14" i="48"/>
  <c r="BI14" i="48"/>
  <c r="BJ14" i="48"/>
  <c r="BK14" i="48"/>
  <c r="BN14" i="48"/>
  <c r="BO14" i="48"/>
  <c r="BP14" i="48"/>
  <c r="BQ14" i="48"/>
  <c r="BR14" i="48"/>
  <c r="BS14" i="48"/>
  <c r="BT14" i="48"/>
  <c r="A15" i="48"/>
  <c r="B15" i="48"/>
  <c r="C15" i="48"/>
  <c r="D15" i="48"/>
  <c r="E15" i="48"/>
  <c r="F15" i="48"/>
  <c r="I15" i="48"/>
  <c r="J15" i="48"/>
  <c r="DF15" i="48" s="1"/>
  <c r="K15" i="48"/>
  <c r="M15" i="48"/>
  <c r="N15" i="48"/>
  <c r="O15" i="48"/>
  <c r="P15" i="48"/>
  <c r="Q15" i="48"/>
  <c r="R15" i="48"/>
  <c r="S15" i="48"/>
  <c r="T15" i="48"/>
  <c r="U15" i="48"/>
  <c r="V15" i="48"/>
  <c r="W15" i="48"/>
  <c r="X15" i="48"/>
  <c r="Y15" i="48"/>
  <c r="CQ15" i="48" s="1"/>
  <c r="AA15" i="48"/>
  <c r="AB15" i="48"/>
  <c r="AC15" i="48"/>
  <c r="AD15" i="48"/>
  <c r="AE15" i="48"/>
  <c r="AF15" i="48"/>
  <c r="AG15" i="48"/>
  <c r="AH15" i="48"/>
  <c r="AI15" i="48"/>
  <c r="AJ15" i="48"/>
  <c r="AK15" i="48"/>
  <c r="AL15" i="48"/>
  <c r="AM15" i="48"/>
  <c r="AN15" i="48"/>
  <c r="AO15" i="48"/>
  <c r="AP15" i="48"/>
  <c r="AQ15" i="48"/>
  <c r="AR15" i="48"/>
  <c r="AS15" i="48"/>
  <c r="AT15" i="48"/>
  <c r="AU15" i="48"/>
  <c r="AV15" i="48"/>
  <c r="AW15" i="48"/>
  <c r="AX15" i="48"/>
  <c r="AY15" i="48"/>
  <c r="AZ15" i="48"/>
  <c r="BA15" i="48"/>
  <c r="BB15" i="48"/>
  <c r="BC15" i="48"/>
  <c r="BD15" i="48"/>
  <c r="BE15" i="48"/>
  <c r="BF15" i="48"/>
  <c r="BG15" i="48"/>
  <c r="BH15" i="48"/>
  <c r="BI15" i="48"/>
  <c r="BJ15" i="48"/>
  <c r="BK15" i="48"/>
  <c r="BL15" i="48"/>
  <c r="BN15" i="48"/>
  <c r="BO15" i="48"/>
  <c r="BP15" i="48"/>
  <c r="BQ15" i="48"/>
  <c r="BR15" i="48"/>
  <c r="BS15" i="48"/>
  <c r="BT15" i="48"/>
  <c r="A16" i="48"/>
  <c r="DM16" i="48" s="1"/>
  <c r="B16" i="48"/>
  <c r="C16" i="48"/>
  <c r="D16" i="48"/>
  <c r="E16" i="48"/>
  <c r="F16" i="48"/>
  <c r="I16" i="48"/>
  <c r="J16" i="48"/>
  <c r="DF16" i="48" s="1"/>
  <c r="K16" i="48"/>
  <c r="L16" i="48"/>
  <c r="M16" i="48"/>
  <c r="N16" i="48"/>
  <c r="O16" i="48"/>
  <c r="P16" i="48"/>
  <c r="Q16" i="48"/>
  <c r="R16" i="48"/>
  <c r="S16" i="48"/>
  <c r="T16" i="48"/>
  <c r="U16" i="48"/>
  <c r="V16" i="48"/>
  <c r="W16" i="48"/>
  <c r="X16" i="48"/>
  <c r="Y16" i="48"/>
  <c r="CQ16" i="48" s="1"/>
  <c r="Z16" i="48"/>
  <c r="CR16" i="48" s="1"/>
  <c r="AA16" i="48"/>
  <c r="AB16" i="48"/>
  <c r="AC16" i="48"/>
  <c r="AD16" i="48"/>
  <c r="AE16" i="48"/>
  <c r="AF16" i="48"/>
  <c r="AG16" i="48"/>
  <c r="AH16" i="48"/>
  <c r="AI16" i="48"/>
  <c r="AJ16" i="48"/>
  <c r="AK16" i="48"/>
  <c r="AL16" i="48"/>
  <c r="AM16" i="48"/>
  <c r="AN16" i="48"/>
  <c r="AO16" i="48"/>
  <c r="AP16" i="48"/>
  <c r="AQ16" i="48"/>
  <c r="AR16" i="48"/>
  <c r="AS16" i="48"/>
  <c r="AT16" i="48"/>
  <c r="AU16" i="48"/>
  <c r="AV16" i="48"/>
  <c r="AW16" i="48"/>
  <c r="AX16" i="48"/>
  <c r="AY16" i="48"/>
  <c r="AZ16" i="48"/>
  <c r="BA16" i="48"/>
  <c r="BB16" i="48"/>
  <c r="BC16" i="48"/>
  <c r="BD16" i="48"/>
  <c r="BE16" i="48"/>
  <c r="BF16" i="48"/>
  <c r="BG16" i="48"/>
  <c r="BH16" i="48"/>
  <c r="BI16" i="48"/>
  <c r="BJ16" i="48"/>
  <c r="BK16" i="48"/>
  <c r="BL16" i="48"/>
  <c r="BN16" i="48"/>
  <c r="BO16" i="48"/>
  <c r="BP16" i="48"/>
  <c r="BQ16" i="48"/>
  <c r="BR16" i="48"/>
  <c r="BS16" i="48"/>
  <c r="BT16" i="48"/>
  <c r="A17" i="48"/>
  <c r="B17" i="48"/>
  <c r="C17" i="48"/>
  <c r="D17" i="48"/>
  <c r="E17" i="48"/>
  <c r="F17" i="48"/>
  <c r="I17" i="48"/>
  <c r="J17" i="48"/>
  <c r="DF17" i="48" s="1"/>
  <c r="K17" i="48"/>
  <c r="M17" i="48"/>
  <c r="N17" i="48"/>
  <c r="O17" i="48"/>
  <c r="P17" i="48"/>
  <c r="Q17" i="48"/>
  <c r="R17" i="48"/>
  <c r="S17" i="48"/>
  <c r="T17" i="48"/>
  <c r="U17" i="48"/>
  <c r="V17" i="48"/>
  <c r="W17" i="48"/>
  <c r="X17" i="48"/>
  <c r="Y17" i="48"/>
  <c r="Z17" i="48"/>
  <c r="CR17" i="48" s="1"/>
  <c r="AA17" i="48"/>
  <c r="AB17" i="48"/>
  <c r="AC17" i="48"/>
  <c r="AD17" i="48"/>
  <c r="AE17" i="48"/>
  <c r="AF17" i="48"/>
  <c r="AG17" i="48"/>
  <c r="AH17" i="48"/>
  <c r="AI17" i="48"/>
  <c r="AJ17" i="48"/>
  <c r="AK17" i="48"/>
  <c r="AL17" i="48"/>
  <c r="AM17" i="48"/>
  <c r="AN17" i="48"/>
  <c r="AO17" i="48"/>
  <c r="AP17" i="48"/>
  <c r="AQ17" i="48"/>
  <c r="AR17" i="48"/>
  <c r="AS17" i="48"/>
  <c r="AT17" i="48"/>
  <c r="AU17" i="48"/>
  <c r="AV17" i="48"/>
  <c r="AW17" i="48"/>
  <c r="AX17" i="48"/>
  <c r="AY17" i="48"/>
  <c r="AZ17" i="48"/>
  <c r="BA17" i="48"/>
  <c r="BB17" i="48"/>
  <c r="BC17" i="48"/>
  <c r="BD17" i="48"/>
  <c r="BE17" i="48"/>
  <c r="BF17" i="48"/>
  <c r="BG17" i="48"/>
  <c r="BH17" i="48"/>
  <c r="BI17" i="48"/>
  <c r="BJ17" i="48"/>
  <c r="BK17" i="48"/>
  <c r="BL17" i="48"/>
  <c r="BN17" i="48"/>
  <c r="BO17" i="48"/>
  <c r="BP17" i="48"/>
  <c r="BQ17" i="48"/>
  <c r="BR17" i="48"/>
  <c r="BS17" i="48"/>
  <c r="BT17" i="48"/>
  <c r="A18" i="48"/>
  <c r="DM18" i="48" s="1"/>
  <c r="B18" i="48"/>
  <c r="C18" i="48"/>
  <c r="D18" i="48"/>
  <c r="E18" i="48"/>
  <c r="F18" i="48"/>
  <c r="I18" i="48"/>
  <c r="J18" i="48"/>
  <c r="DF18" i="48" s="1"/>
  <c r="K18" i="48"/>
  <c r="L18" i="48"/>
  <c r="M18" i="48"/>
  <c r="N18" i="48"/>
  <c r="O18" i="48"/>
  <c r="P18" i="48"/>
  <c r="Q18" i="48"/>
  <c r="R18" i="48"/>
  <c r="S18" i="48"/>
  <c r="T18" i="48"/>
  <c r="U18" i="48"/>
  <c r="V18" i="48"/>
  <c r="W18" i="48"/>
  <c r="X18" i="48"/>
  <c r="Y18" i="48"/>
  <c r="Z18" i="48"/>
  <c r="CR18" i="48" s="1"/>
  <c r="AA18" i="48"/>
  <c r="AB18" i="48"/>
  <c r="AC18" i="48"/>
  <c r="AD18" i="48"/>
  <c r="AE18" i="48"/>
  <c r="AF18" i="48"/>
  <c r="AG18" i="48"/>
  <c r="AH18" i="48"/>
  <c r="AI18" i="48"/>
  <c r="AJ18" i="48"/>
  <c r="AK18" i="48"/>
  <c r="AL18" i="48"/>
  <c r="AM18" i="48"/>
  <c r="AN18" i="48"/>
  <c r="AO18" i="48"/>
  <c r="AP18" i="48"/>
  <c r="AQ18" i="48"/>
  <c r="AR18" i="48"/>
  <c r="AS18" i="48"/>
  <c r="AT18" i="48"/>
  <c r="AU18" i="48"/>
  <c r="AV18" i="48"/>
  <c r="AW18" i="48"/>
  <c r="AX18" i="48"/>
  <c r="AY18" i="48"/>
  <c r="AZ18" i="48"/>
  <c r="BA18" i="48"/>
  <c r="BB18" i="48"/>
  <c r="BC18" i="48"/>
  <c r="BD18" i="48"/>
  <c r="BE18" i="48"/>
  <c r="BF18" i="48"/>
  <c r="BG18" i="48"/>
  <c r="BH18" i="48"/>
  <c r="BI18" i="48"/>
  <c r="BJ18" i="48"/>
  <c r="BK18" i="48"/>
  <c r="BL18" i="48"/>
  <c r="BN18" i="48"/>
  <c r="BO18" i="48"/>
  <c r="BP18" i="48"/>
  <c r="BQ18" i="48"/>
  <c r="BR18" i="48"/>
  <c r="BS18" i="48"/>
  <c r="BT18" i="48"/>
  <c r="A19" i="48"/>
  <c r="DM19" i="48" s="1"/>
  <c r="B19" i="48"/>
  <c r="C19" i="48"/>
  <c r="D19" i="48"/>
  <c r="E19" i="48"/>
  <c r="F19" i="48"/>
  <c r="I19" i="48"/>
  <c r="J19" i="48"/>
  <c r="DF19" i="48" s="1"/>
  <c r="K19" i="48"/>
  <c r="L19" i="48"/>
  <c r="M19" i="48"/>
  <c r="N19" i="48"/>
  <c r="O19" i="48"/>
  <c r="P19" i="48"/>
  <c r="Q19" i="48"/>
  <c r="R19" i="48"/>
  <c r="S19" i="48"/>
  <c r="T19" i="48"/>
  <c r="U19" i="48"/>
  <c r="V19" i="48"/>
  <c r="W19" i="48"/>
  <c r="X19" i="48"/>
  <c r="Y19" i="48"/>
  <c r="Z19" i="48"/>
  <c r="CR19" i="48" s="1"/>
  <c r="AA19" i="48"/>
  <c r="AB19" i="48"/>
  <c r="AC19" i="48"/>
  <c r="AD19" i="48"/>
  <c r="AE19" i="48"/>
  <c r="AF19" i="48"/>
  <c r="AG19" i="48"/>
  <c r="AH19" i="48"/>
  <c r="AI19" i="48"/>
  <c r="AJ19" i="48"/>
  <c r="AK19" i="48"/>
  <c r="AL19" i="48"/>
  <c r="AM19" i="48"/>
  <c r="AN19" i="48"/>
  <c r="AO19" i="48"/>
  <c r="AP19" i="48"/>
  <c r="AQ19" i="48"/>
  <c r="AR19" i="48"/>
  <c r="AS19" i="48"/>
  <c r="AT19" i="48"/>
  <c r="AU19" i="48"/>
  <c r="AV19" i="48"/>
  <c r="AW19" i="48"/>
  <c r="AX19" i="48"/>
  <c r="AY19" i="48"/>
  <c r="AZ19" i="48"/>
  <c r="BA19" i="48"/>
  <c r="BB19" i="48"/>
  <c r="BC19" i="48"/>
  <c r="BD19" i="48"/>
  <c r="BE19" i="48"/>
  <c r="BF19" i="48"/>
  <c r="BG19" i="48"/>
  <c r="BH19" i="48"/>
  <c r="BI19" i="48"/>
  <c r="BJ19" i="48"/>
  <c r="BK19" i="48"/>
  <c r="BL19" i="48"/>
  <c r="BN19" i="48"/>
  <c r="BO19" i="48"/>
  <c r="BP19" i="48"/>
  <c r="BQ19" i="48"/>
  <c r="BR19" i="48"/>
  <c r="BS19" i="48"/>
  <c r="BT19" i="48"/>
  <c r="A20" i="48"/>
  <c r="DM20" i="48" s="1"/>
  <c r="B20" i="48"/>
  <c r="C20" i="48"/>
  <c r="D20" i="48"/>
  <c r="E20" i="48"/>
  <c r="F20" i="48"/>
  <c r="I20" i="48"/>
  <c r="J20" i="48"/>
  <c r="DF20" i="48" s="1"/>
  <c r="K20" i="48"/>
  <c r="L20" i="48"/>
  <c r="M20" i="48"/>
  <c r="N20" i="48"/>
  <c r="O20" i="48"/>
  <c r="P20" i="48"/>
  <c r="Q20" i="48"/>
  <c r="R20" i="48"/>
  <c r="S20" i="48"/>
  <c r="T20" i="48"/>
  <c r="U20" i="48"/>
  <c r="V20" i="48"/>
  <c r="W20" i="48"/>
  <c r="X20" i="48"/>
  <c r="Y20" i="48"/>
  <c r="Z20" i="48"/>
  <c r="CR20" i="48" s="1"/>
  <c r="AA20" i="48"/>
  <c r="AB20" i="48"/>
  <c r="AC20" i="48"/>
  <c r="AD20" i="48"/>
  <c r="AE20" i="48"/>
  <c r="AF20" i="48"/>
  <c r="AG20" i="48"/>
  <c r="AH20" i="48"/>
  <c r="AI20" i="48"/>
  <c r="AJ20" i="48"/>
  <c r="AK20" i="48"/>
  <c r="AL20" i="48"/>
  <c r="AM20" i="48"/>
  <c r="AN20" i="48"/>
  <c r="AO20" i="48"/>
  <c r="AP20" i="48"/>
  <c r="AQ20" i="48"/>
  <c r="AR20" i="48"/>
  <c r="AS20" i="48"/>
  <c r="AT20" i="48"/>
  <c r="AU20" i="48"/>
  <c r="AV20" i="48"/>
  <c r="AW20" i="48"/>
  <c r="AX20" i="48"/>
  <c r="AY20" i="48"/>
  <c r="AZ20" i="48"/>
  <c r="BA20" i="48"/>
  <c r="BB20" i="48"/>
  <c r="BC20" i="48"/>
  <c r="BD20" i="48"/>
  <c r="BE20" i="48"/>
  <c r="BF20" i="48"/>
  <c r="BG20" i="48"/>
  <c r="BH20" i="48"/>
  <c r="BI20" i="48"/>
  <c r="BJ20" i="48"/>
  <c r="BK20" i="48"/>
  <c r="BL20" i="48"/>
  <c r="BN20" i="48"/>
  <c r="BO20" i="48"/>
  <c r="BP20" i="48"/>
  <c r="BQ20" i="48"/>
  <c r="BR20" i="48"/>
  <c r="BS20" i="48"/>
  <c r="BT20" i="48"/>
  <c r="A21" i="48"/>
  <c r="B21" i="48"/>
  <c r="C21" i="48"/>
  <c r="D21" i="48"/>
  <c r="E21" i="48"/>
  <c r="F21" i="48"/>
  <c r="I21" i="48"/>
  <c r="J21" i="48"/>
  <c r="DF21" i="48" s="1"/>
  <c r="K21" i="48"/>
  <c r="M21" i="48"/>
  <c r="N21" i="48"/>
  <c r="O21" i="48"/>
  <c r="P21" i="48"/>
  <c r="Q21" i="48"/>
  <c r="R21" i="48"/>
  <c r="S21" i="48"/>
  <c r="T21" i="48"/>
  <c r="U21" i="48"/>
  <c r="V21" i="48"/>
  <c r="W21" i="48"/>
  <c r="X21" i="48"/>
  <c r="Y21" i="48"/>
  <c r="Z21" i="48"/>
  <c r="CR21" i="48" s="1"/>
  <c r="AA21" i="48"/>
  <c r="AB21" i="48"/>
  <c r="AC21" i="48"/>
  <c r="AD21" i="48"/>
  <c r="AE21" i="48"/>
  <c r="AF21" i="48"/>
  <c r="AG21" i="48"/>
  <c r="AH21" i="48"/>
  <c r="AI21" i="48"/>
  <c r="AJ21" i="48"/>
  <c r="AK21" i="48"/>
  <c r="AL21" i="48"/>
  <c r="AM21" i="48"/>
  <c r="AN21" i="48"/>
  <c r="AO21" i="48"/>
  <c r="AP21" i="48"/>
  <c r="AQ21" i="48"/>
  <c r="AR21" i="48"/>
  <c r="AS21" i="48"/>
  <c r="AT21" i="48"/>
  <c r="AU21" i="48"/>
  <c r="AV21" i="48"/>
  <c r="AW21" i="48"/>
  <c r="AX21" i="48"/>
  <c r="AY21" i="48"/>
  <c r="AZ21" i="48"/>
  <c r="BA21" i="48"/>
  <c r="BB21" i="48"/>
  <c r="BC21" i="48"/>
  <c r="BD21" i="48"/>
  <c r="BE21" i="48"/>
  <c r="BF21" i="48"/>
  <c r="BG21" i="48"/>
  <c r="BH21" i="48"/>
  <c r="BI21" i="48"/>
  <c r="BJ21" i="48"/>
  <c r="BK21" i="48"/>
  <c r="BL21" i="48"/>
  <c r="BN21" i="48"/>
  <c r="BO21" i="48"/>
  <c r="BP21" i="48"/>
  <c r="BQ21" i="48"/>
  <c r="BR21" i="48"/>
  <c r="BS21" i="48"/>
  <c r="BT21" i="48"/>
  <c r="A22" i="48"/>
  <c r="B22" i="48"/>
  <c r="C22" i="48"/>
  <c r="D22" i="48"/>
  <c r="E22" i="48"/>
  <c r="F22" i="48"/>
  <c r="I22" i="48"/>
  <c r="J22" i="48"/>
  <c r="DF22" i="48" s="1"/>
  <c r="K22" i="48"/>
  <c r="M22" i="48"/>
  <c r="N22" i="48"/>
  <c r="O22" i="48"/>
  <c r="P22" i="48"/>
  <c r="Q22" i="48"/>
  <c r="R22" i="48"/>
  <c r="S22" i="48"/>
  <c r="T22" i="48"/>
  <c r="U22" i="48"/>
  <c r="V22" i="48"/>
  <c r="W22" i="48"/>
  <c r="X22" i="48"/>
  <c r="Y22" i="48"/>
  <c r="CQ22" i="48" s="1"/>
  <c r="Z22" i="48"/>
  <c r="CR22" i="48" s="1"/>
  <c r="AA22" i="48"/>
  <c r="AB22" i="48"/>
  <c r="AC22" i="48"/>
  <c r="AD22" i="48"/>
  <c r="AE22" i="48"/>
  <c r="AF22" i="48"/>
  <c r="AG22" i="48"/>
  <c r="AH22" i="48"/>
  <c r="AI22" i="48"/>
  <c r="AJ22" i="48"/>
  <c r="AK22" i="48"/>
  <c r="AL22" i="48"/>
  <c r="AM22" i="48"/>
  <c r="AN22" i="48"/>
  <c r="AO22" i="48"/>
  <c r="AP22" i="48"/>
  <c r="AQ22" i="48"/>
  <c r="AR22" i="48"/>
  <c r="AS22" i="48"/>
  <c r="AT22" i="48"/>
  <c r="AU22" i="48"/>
  <c r="AV22" i="48"/>
  <c r="AW22" i="48"/>
  <c r="AX22" i="48"/>
  <c r="AY22" i="48"/>
  <c r="AZ22" i="48"/>
  <c r="BA22" i="48"/>
  <c r="BB22" i="48"/>
  <c r="BC22" i="48"/>
  <c r="BD22" i="48"/>
  <c r="BE22" i="48"/>
  <c r="BF22" i="48"/>
  <c r="BG22" i="48"/>
  <c r="BH22" i="48"/>
  <c r="BI22" i="48"/>
  <c r="BJ22" i="48"/>
  <c r="BK22" i="48"/>
  <c r="BL22" i="48"/>
  <c r="BN22" i="48"/>
  <c r="BO22" i="48"/>
  <c r="BP22" i="48"/>
  <c r="BQ22" i="48"/>
  <c r="BR22" i="48"/>
  <c r="BS22" i="48"/>
  <c r="BT22" i="48"/>
  <c r="A23" i="48"/>
  <c r="B23" i="48"/>
  <c r="C23" i="48"/>
  <c r="D23" i="48"/>
  <c r="E23" i="48"/>
  <c r="F23" i="48"/>
  <c r="I23" i="48"/>
  <c r="J23" i="48"/>
  <c r="DF23" i="48" s="1"/>
  <c r="K23" i="48"/>
  <c r="M23" i="48"/>
  <c r="N23" i="48"/>
  <c r="O23" i="48"/>
  <c r="P23" i="48"/>
  <c r="Q23" i="48"/>
  <c r="R23" i="48"/>
  <c r="S23" i="48"/>
  <c r="T23" i="48"/>
  <c r="U23" i="48"/>
  <c r="V23" i="48"/>
  <c r="W23" i="48"/>
  <c r="X23" i="48"/>
  <c r="Y23" i="48"/>
  <c r="CQ23" i="48" s="1"/>
  <c r="Z23" i="48"/>
  <c r="CR23" i="48" s="1"/>
  <c r="AA23" i="48"/>
  <c r="AB23" i="48"/>
  <c r="AC23" i="48"/>
  <c r="AD23" i="48"/>
  <c r="AE23" i="48"/>
  <c r="AF23" i="48"/>
  <c r="AG23" i="48"/>
  <c r="AH23" i="48"/>
  <c r="AI23" i="48"/>
  <c r="AJ23" i="48"/>
  <c r="AK23" i="48"/>
  <c r="AL23" i="48"/>
  <c r="AM23" i="48"/>
  <c r="AN23" i="48"/>
  <c r="AO23" i="48"/>
  <c r="AP23" i="48"/>
  <c r="AQ23" i="48"/>
  <c r="AR23" i="48"/>
  <c r="AS23" i="48"/>
  <c r="AT23" i="48"/>
  <c r="AU23" i="48"/>
  <c r="AV23" i="48"/>
  <c r="AW23" i="48"/>
  <c r="AX23" i="48"/>
  <c r="AY23" i="48"/>
  <c r="AZ23" i="48"/>
  <c r="BA23" i="48"/>
  <c r="BB23" i="48"/>
  <c r="BC23" i="48"/>
  <c r="BD23" i="48"/>
  <c r="BE23" i="48"/>
  <c r="BF23" i="48"/>
  <c r="BG23" i="48"/>
  <c r="BH23" i="48"/>
  <c r="BI23" i="48"/>
  <c r="BJ23" i="48"/>
  <c r="BK23" i="48"/>
  <c r="BN23" i="48"/>
  <c r="BO23" i="48"/>
  <c r="BP23" i="48"/>
  <c r="BQ23" i="48"/>
  <c r="BR23" i="48"/>
  <c r="BS23" i="48"/>
  <c r="BT23" i="48"/>
  <c r="A24" i="48"/>
  <c r="DM24" i="48" s="1"/>
  <c r="B24" i="48"/>
  <c r="C24" i="48"/>
  <c r="D24" i="48"/>
  <c r="E24" i="48"/>
  <c r="F24" i="48"/>
  <c r="I24" i="48"/>
  <c r="J24" i="48"/>
  <c r="DF24" i="48" s="1"/>
  <c r="K24" i="48"/>
  <c r="L24" i="48"/>
  <c r="M24" i="48"/>
  <c r="N24" i="48"/>
  <c r="O24" i="48"/>
  <c r="P24" i="48"/>
  <c r="Q24" i="48"/>
  <c r="R24" i="48"/>
  <c r="S24" i="48"/>
  <c r="T24" i="48"/>
  <c r="U24" i="48"/>
  <c r="V24" i="48"/>
  <c r="W24" i="48"/>
  <c r="X24" i="48"/>
  <c r="Y24" i="48"/>
  <c r="CQ24" i="48" s="1"/>
  <c r="Z24" i="48"/>
  <c r="CR24" i="48" s="1"/>
  <c r="AA24" i="48"/>
  <c r="AB24" i="48"/>
  <c r="AC24" i="48"/>
  <c r="AD24" i="48"/>
  <c r="AE24" i="48"/>
  <c r="AF24" i="48"/>
  <c r="AG24" i="48"/>
  <c r="AH24" i="48"/>
  <c r="AI24" i="48"/>
  <c r="AJ24" i="48"/>
  <c r="AK24" i="48"/>
  <c r="AL24" i="48"/>
  <c r="AM24" i="48"/>
  <c r="AN24" i="48"/>
  <c r="AO24" i="48"/>
  <c r="AP24" i="48"/>
  <c r="AQ24" i="48"/>
  <c r="AR24" i="48"/>
  <c r="AS24" i="48"/>
  <c r="AT24" i="48"/>
  <c r="AU24" i="48"/>
  <c r="AV24" i="48"/>
  <c r="AW24" i="48"/>
  <c r="AX24" i="48"/>
  <c r="AY24" i="48"/>
  <c r="AZ24" i="48"/>
  <c r="BA24" i="48"/>
  <c r="BB24" i="48"/>
  <c r="BC24" i="48"/>
  <c r="BD24" i="48"/>
  <c r="BE24" i="48"/>
  <c r="BF24" i="48"/>
  <c r="BG24" i="48"/>
  <c r="BH24" i="48"/>
  <c r="BI24" i="48"/>
  <c r="BJ24" i="48"/>
  <c r="BK24" i="48"/>
  <c r="BL24" i="48"/>
  <c r="BN24" i="48"/>
  <c r="BO24" i="48"/>
  <c r="BP24" i="48"/>
  <c r="BQ24" i="48"/>
  <c r="BR24" i="48"/>
  <c r="BS24" i="48"/>
  <c r="BT24" i="48"/>
  <c r="A25" i="48"/>
  <c r="DM25" i="48" s="1"/>
  <c r="B25" i="48"/>
  <c r="C25" i="48"/>
  <c r="D25" i="48"/>
  <c r="E25" i="48"/>
  <c r="F25" i="48"/>
  <c r="I25" i="48"/>
  <c r="J25" i="48"/>
  <c r="DF25" i="48" s="1"/>
  <c r="K25" i="48"/>
  <c r="L25" i="48"/>
  <c r="M25" i="48"/>
  <c r="N25" i="48"/>
  <c r="O25" i="48"/>
  <c r="P25" i="48"/>
  <c r="Q25" i="48"/>
  <c r="R25" i="48"/>
  <c r="S25" i="48"/>
  <c r="T25" i="48"/>
  <c r="U25" i="48"/>
  <c r="V25" i="48"/>
  <c r="W25" i="48"/>
  <c r="X25" i="48"/>
  <c r="Y25" i="48"/>
  <c r="Z25" i="48"/>
  <c r="CR25" i="48" s="1"/>
  <c r="AA25" i="48"/>
  <c r="AB25" i="48"/>
  <c r="AC25" i="48"/>
  <c r="AD25" i="48"/>
  <c r="AE25" i="48"/>
  <c r="AF25" i="48"/>
  <c r="AG25" i="48"/>
  <c r="AH25" i="48"/>
  <c r="AI25" i="48"/>
  <c r="AJ25" i="48"/>
  <c r="AK25" i="48"/>
  <c r="AL25" i="48"/>
  <c r="AM25" i="48"/>
  <c r="AN25" i="48"/>
  <c r="AO25" i="48"/>
  <c r="AP25" i="48"/>
  <c r="AQ25" i="48"/>
  <c r="AR25" i="48"/>
  <c r="AS25" i="48"/>
  <c r="AT25" i="48"/>
  <c r="AU25" i="48"/>
  <c r="AV25" i="48"/>
  <c r="AW25" i="48"/>
  <c r="AX25" i="48"/>
  <c r="AY25" i="48"/>
  <c r="AZ25" i="48"/>
  <c r="BA25" i="48"/>
  <c r="BB25" i="48"/>
  <c r="BC25" i="48"/>
  <c r="BD25" i="48"/>
  <c r="BE25" i="48"/>
  <c r="BF25" i="48"/>
  <c r="BG25" i="48"/>
  <c r="BH25" i="48"/>
  <c r="BI25" i="48"/>
  <c r="BJ25" i="48"/>
  <c r="BK25" i="48"/>
  <c r="BL25" i="48"/>
  <c r="BN25" i="48"/>
  <c r="BO25" i="48"/>
  <c r="BP25" i="48"/>
  <c r="BQ25" i="48"/>
  <c r="BR25" i="48"/>
  <c r="BS25" i="48"/>
  <c r="BT25" i="48"/>
  <c r="A26" i="48"/>
  <c r="DM26" i="48" s="1"/>
  <c r="B26" i="48"/>
  <c r="C26" i="48"/>
  <c r="D26" i="48"/>
  <c r="E26" i="48"/>
  <c r="F26" i="48"/>
  <c r="I26" i="48"/>
  <c r="J26" i="48"/>
  <c r="DF26" i="48" s="1"/>
  <c r="K26" i="48"/>
  <c r="L26" i="48"/>
  <c r="M26" i="48"/>
  <c r="N26" i="48"/>
  <c r="O26" i="48"/>
  <c r="P26" i="48"/>
  <c r="Q26" i="48"/>
  <c r="R26" i="48"/>
  <c r="S26" i="48"/>
  <c r="T26" i="48"/>
  <c r="U26" i="48"/>
  <c r="V26" i="48"/>
  <c r="W26" i="48"/>
  <c r="X26" i="48"/>
  <c r="Y26" i="48"/>
  <c r="CQ26" i="48" s="1"/>
  <c r="Z26" i="48"/>
  <c r="CR26" i="48" s="1"/>
  <c r="AA26" i="48"/>
  <c r="AB26" i="48"/>
  <c r="AC26" i="48"/>
  <c r="AD26" i="48"/>
  <c r="AE26" i="48"/>
  <c r="AF26" i="48"/>
  <c r="AG26" i="48"/>
  <c r="AH26" i="48"/>
  <c r="AI26" i="48"/>
  <c r="AJ26" i="48"/>
  <c r="AK26" i="48"/>
  <c r="AL26" i="48"/>
  <c r="AM26" i="48"/>
  <c r="AN26" i="48"/>
  <c r="AO26" i="48"/>
  <c r="AP26" i="48"/>
  <c r="AQ26" i="48"/>
  <c r="AR26" i="48"/>
  <c r="AS26" i="48"/>
  <c r="AT26" i="48"/>
  <c r="AU26" i="48"/>
  <c r="AV26" i="48"/>
  <c r="AW26" i="48"/>
  <c r="AX26" i="48"/>
  <c r="AY26" i="48"/>
  <c r="AZ26" i="48"/>
  <c r="BA26" i="48"/>
  <c r="BB26" i="48"/>
  <c r="BC26" i="48"/>
  <c r="BD26" i="48"/>
  <c r="BE26" i="48"/>
  <c r="BF26" i="48"/>
  <c r="BG26" i="48"/>
  <c r="BH26" i="48"/>
  <c r="BI26" i="48"/>
  <c r="BJ26" i="48"/>
  <c r="BK26" i="48"/>
  <c r="BL26" i="48"/>
  <c r="BN26" i="48"/>
  <c r="BO26" i="48"/>
  <c r="BP26" i="48"/>
  <c r="BQ26" i="48"/>
  <c r="BR26" i="48"/>
  <c r="BS26" i="48"/>
  <c r="BT26" i="48"/>
  <c r="A27" i="48"/>
  <c r="DM27" i="48" s="1"/>
  <c r="B27" i="48"/>
  <c r="C27" i="48"/>
  <c r="D27" i="48"/>
  <c r="E27" i="48"/>
  <c r="F27" i="48"/>
  <c r="I27" i="48"/>
  <c r="J27" i="48"/>
  <c r="DF27" i="48" s="1"/>
  <c r="K27" i="48"/>
  <c r="L27" i="48"/>
  <c r="M27" i="48"/>
  <c r="N27" i="48"/>
  <c r="O27" i="48"/>
  <c r="P27" i="48"/>
  <c r="Q27" i="48"/>
  <c r="R27" i="48"/>
  <c r="S27" i="48"/>
  <c r="T27" i="48"/>
  <c r="U27" i="48"/>
  <c r="V27" i="48"/>
  <c r="W27" i="48"/>
  <c r="X27" i="48"/>
  <c r="Y27" i="48"/>
  <c r="Z27" i="48"/>
  <c r="CR27" i="48" s="1"/>
  <c r="AA27" i="48"/>
  <c r="AB27" i="48"/>
  <c r="AC27" i="48"/>
  <c r="AD27" i="48"/>
  <c r="AE27" i="48"/>
  <c r="AF27" i="48"/>
  <c r="AG27" i="48"/>
  <c r="AH27" i="48"/>
  <c r="AI27" i="48"/>
  <c r="AJ27" i="48"/>
  <c r="AK27" i="48"/>
  <c r="AL27" i="48"/>
  <c r="AM27" i="48"/>
  <c r="AN27" i="48"/>
  <c r="AO27" i="48"/>
  <c r="AP27" i="48"/>
  <c r="AQ27" i="48"/>
  <c r="AR27" i="48"/>
  <c r="AS27" i="48"/>
  <c r="AT27" i="48"/>
  <c r="AU27" i="48"/>
  <c r="AV27" i="48"/>
  <c r="AW27" i="48"/>
  <c r="AX27" i="48"/>
  <c r="AY27" i="48"/>
  <c r="AZ27" i="48"/>
  <c r="BA27" i="48"/>
  <c r="BB27" i="48"/>
  <c r="BC27" i="48"/>
  <c r="BD27" i="48"/>
  <c r="BE27" i="48"/>
  <c r="BF27" i="48"/>
  <c r="BG27" i="48"/>
  <c r="BH27" i="48"/>
  <c r="BI27" i="48"/>
  <c r="BJ27" i="48"/>
  <c r="BK27" i="48"/>
  <c r="BL27" i="48"/>
  <c r="BN27" i="48"/>
  <c r="BO27" i="48"/>
  <c r="BP27" i="48"/>
  <c r="BQ27" i="48"/>
  <c r="BR27" i="48"/>
  <c r="BS27" i="48"/>
  <c r="BT27" i="48"/>
  <c r="A28" i="48"/>
  <c r="DM28" i="48" s="1"/>
  <c r="B28" i="48"/>
  <c r="C28" i="48"/>
  <c r="D28" i="48"/>
  <c r="E28" i="48"/>
  <c r="F28" i="48"/>
  <c r="I28" i="48"/>
  <c r="J28" i="48"/>
  <c r="DF28" i="48" s="1"/>
  <c r="K28" i="48"/>
  <c r="L28" i="48"/>
  <c r="M28" i="48"/>
  <c r="N28" i="48"/>
  <c r="O28" i="48"/>
  <c r="P28" i="48"/>
  <c r="Q28" i="48"/>
  <c r="R28" i="48"/>
  <c r="S28" i="48"/>
  <c r="T28" i="48"/>
  <c r="U28" i="48"/>
  <c r="V28" i="48"/>
  <c r="W28" i="48"/>
  <c r="X28" i="48"/>
  <c r="Y28" i="48"/>
  <c r="Z28" i="48"/>
  <c r="CR28" i="48" s="1"/>
  <c r="AA28" i="48"/>
  <c r="AB28" i="48"/>
  <c r="AC28" i="48"/>
  <c r="AD28" i="48"/>
  <c r="AE28" i="48"/>
  <c r="AF28" i="48"/>
  <c r="AG28" i="48"/>
  <c r="AH28" i="48"/>
  <c r="AI28" i="48"/>
  <c r="AJ28" i="48"/>
  <c r="AK28" i="48"/>
  <c r="AL28" i="48"/>
  <c r="AM28" i="48"/>
  <c r="AN28" i="48"/>
  <c r="AO28" i="48"/>
  <c r="AP28" i="48"/>
  <c r="AQ28" i="48"/>
  <c r="AR28" i="48"/>
  <c r="AS28" i="48"/>
  <c r="AT28" i="48"/>
  <c r="AU28" i="48"/>
  <c r="AV28" i="48"/>
  <c r="AW28" i="48"/>
  <c r="AX28" i="48"/>
  <c r="AY28" i="48"/>
  <c r="AZ28" i="48"/>
  <c r="BA28" i="48"/>
  <c r="BB28" i="48"/>
  <c r="BC28" i="48"/>
  <c r="BD28" i="48"/>
  <c r="BE28" i="48"/>
  <c r="BF28" i="48"/>
  <c r="BG28" i="48"/>
  <c r="BH28" i="48"/>
  <c r="BI28" i="48"/>
  <c r="BJ28" i="48"/>
  <c r="BK28" i="48"/>
  <c r="BL28" i="48"/>
  <c r="BN28" i="48"/>
  <c r="BO28" i="48"/>
  <c r="BP28" i="48"/>
  <c r="BQ28" i="48"/>
  <c r="BR28" i="48"/>
  <c r="BS28" i="48"/>
  <c r="BT28" i="48"/>
  <c r="A29" i="48"/>
  <c r="DM29" i="48" s="1"/>
  <c r="B29" i="48"/>
  <c r="C29" i="48"/>
  <c r="D29" i="48"/>
  <c r="E29" i="48"/>
  <c r="F29" i="48"/>
  <c r="I29" i="48"/>
  <c r="J29" i="48"/>
  <c r="DF29" i="48" s="1"/>
  <c r="K29" i="48"/>
  <c r="L29" i="48"/>
  <c r="M29" i="48"/>
  <c r="N29" i="48"/>
  <c r="O29" i="48"/>
  <c r="P29" i="48"/>
  <c r="Q29" i="48"/>
  <c r="R29" i="48"/>
  <c r="S29" i="48"/>
  <c r="T29" i="48"/>
  <c r="U29" i="48"/>
  <c r="V29" i="48"/>
  <c r="W29" i="48"/>
  <c r="X29" i="48"/>
  <c r="Y29" i="48"/>
  <c r="Z29" i="48"/>
  <c r="CR29" i="48" s="1"/>
  <c r="AA29" i="48"/>
  <c r="AB29" i="48"/>
  <c r="AC29" i="48"/>
  <c r="AD29" i="48"/>
  <c r="AE29" i="48"/>
  <c r="AF29" i="48"/>
  <c r="AG29" i="48"/>
  <c r="AH29" i="48"/>
  <c r="AI29" i="48"/>
  <c r="AJ29" i="48"/>
  <c r="AK29" i="48"/>
  <c r="AL29" i="48"/>
  <c r="AM29" i="48"/>
  <c r="AN29" i="48"/>
  <c r="AO29" i="48"/>
  <c r="AP29" i="48"/>
  <c r="AQ29" i="48"/>
  <c r="AR29" i="48"/>
  <c r="AS29" i="48"/>
  <c r="AT29" i="48"/>
  <c r="AU29" i="48"/>
  <c r="AV29" i="48"/>
  <c r="AW29" i="48"/>
  <c r="AX29" i="48"/>
  <c r="AY29" i="48"/>
  <c r="AZ29" i="48"/>
  <c r="BA29" i="48"/>
  <c r="BB29" i="48"/>
  <c r="BC29" i="48"/>
  <c r="BD29" i="48"/>
  <c r="BE29" i="48"/>
  <c r="BF29" i="48"/>
  <c r="BG29" i="48"/>
  <c r="BH29" i="48"/>
  <c r="BI29" i="48"/>
  <c r="BJ29" i="48"/>
  <c r="BK29" i="48"/>
  <c r="BL29" i="48"/>
  <c r="BN29" i="48"/>
  <c r="BO29" i="48"/>
  <c r="BP29" i="48"/>
  <c r="BQ29" i="48"/>
  <c r="BR29" i="48"/>
  <c r="BS29" i="48"/>
  <c r="BT29" i="48"/>
  <c r="A30" i="48"/>
  <c r="DM30" i="48" s="1"/>
  <c r="B30" i="48"/>
  <c r="C30" i="48"/>
  <c r="D30" i="48"/>
  <c r="E30" i="48"/>
  <c r="F30" i="48"/>
  <c r="I30" i="48"/>
  <c r="J30" i="48"/>
  <c r="DF30" i="48" s="1"/>
  <c r="K30" i="48"/>
  <c r="L30" i="48"/>
  <c r="M30" i="48"/>
  <c r="N30" i="48"/>
  <c r="O30" i="48"/>
  <c r="P30" i="48"/>
  <c r="Q30" i="48"/>
  <c r="R30" i="48"/>
  <c r="S30" i="48"/>
  <c r="T30" i="48"/>
  <c r="U30" i="48"/>
  <c r="V30" i="48"/>
  <c r="W30" i="48"/>
  <c r="X30" i="48"/>
  <c r="Y30" i="48"/>
  <c r="Z30" i="48"/>
  <c r="CR30" i="48" s="1"/>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N30" i="48"/>
  <c r="BO30" i="48"/>
  <c r="BP30" i="48"/>
  <c r="BQ30" i="48"/>
  <c r="BR30" i="48"/>
  <c r="BS30" i="48"/>
  <c r="BT30" i="48"/>
  <c r="A31" i="48"/>
  <c r="B31" i="48"/>
  <c r="C31" i="48"/>
  <c r="D31" i="48"/>
  <c r="E31" i="48"/>
  <c r="F31" i="48"/>
  <c r="I31" i="48"/>
  <c r="J31" i="48"/>
  <c r="DF31" i="48" s="1"/>
  <c r="K31" i="48"/>
  <c r="M31" i="48"/>
  <c r="N31" i="48"/>
  <c r="O31" i="48"/>
  <c r="P31" i="48"/>
  <c r="Q31" i="48"/>
  <c r="R31" i="48"/>
  <c r="S31" i="48"/>
  <c r="T31" i="48"/>
  <c r="U31" i="48"/>
  <c r="V31" i="48"/>
  <c r="W31" i="48"/>
  <c r="X31" i="48"/>
  <c r="Y31" i="48"/>
  <c r="Z31" i="48"/>
  <c r="CR31" i="48" s="1"/>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N31" i="48"/>
  <c r="BO31" i="48"/>
  <c r="BP31" i="48"/>
  <c r="BQ31" i="48"/>
  <c r="BR31" i="48"/>
  <c r="BS31" i="48"/>
  <c r="BT31" i="48"/>
  <c r="A32" i="48"/>
  <c r="B32" i="48"/>
  <c r="C32" i="48"/>
  <c r="D32" i="48"/>
  <c r="E32" i="48"/>
  <c r="F32" i="48"/>
  <c r="I32" i="48"/>
  <c r="J32" i="48"/>
  <c r="DF32" i="48" s="1"/>
  <c r="K32" i="48"/>
  <c r="M32" i="48"/>
  <c r="N32" i="48"/>
  <c r="O32" i="48"/>
  <c r="P32" i="48"/>
  <c r="Q32" i="48"/>
  <c r="R32" i="48"/>
  <c r="S32" i="48"/>
  <c r="T32" i="48"/>
  <c r="U32" i="48"/>
  <c r="V32" i="48"/>
  <c r="W32" i="48"/>
  <c r="X32" i="48"/>
  <c r="Y32" i="48"/>
  <c r="Z32" i="48"/>
  <c r="CR32" i="48" s="1"/>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N32" i="48"/>
  <c r="BO32" i="48"/>
  <c r="BP32" i="48"/>
  <c r="BQ32" i="48"/>
  <c r="BR32" i="48"/>
  <c r="BS32" i="48"/>
  <c r="BT32" i="48"/>
  <c r="A33" i="48"/>
  <c r="B33" i="48"/>
  <c r="C33" i="48"/>
  <c r="D33" i="48"/>
  <c r="E33" i="48"/>
  <c r="F33" i="48"/>
  <c r="I33" i="48"/>
  <c r="J33" i="48"/>
  <c r="DF33" i="48" s="1"/>
  <c r="K33" i="48"/>
  <c r="M33" i="48"/>
  <c r="N33" i="48"/>
  <c r="O33" i="48"/>
  <c r="P33" i="48"/>
  <c r="Q33" i="48"/>
  <c r="R33" i="48"/>
  <c r="S33" i="48"/>
  <c r="T33" i="48"/>
  <c r="U33" i="48"/>
  <c r="V33" i="48"/>
  <c r="W33" i="48"/>
  <c r="X33" i="48"/>
  <c r="Y33" i="48"/>
  <c r="Z33" i="48"/>
  <c r="CR33" i="48" s="1"/>
  <c r="AA33" i="48"/>
  <c r="AB33" i="48"/>
  <c r="AC33" i="48"/>
  <c r="AD33" i="48"/>
  <c r="AE33" i="48"/>
  <c r="AF33" i="48"/>
  <c r="AG33" i="48"/>
  <c r="AH33" i="48"/>
  <c r="AI33" i="48"/>
  <c r="AJ33" i="48"/>
  <c r="AK33" i="48"/>
  <c r="AL33" i="48"/>
  <c r="AM33" i="48"/>
  <c r="AN33" i="48"/>
  <c r="AO33" i="48"/>
  <c r="AP33" i="48"/>
  <c r="AQ33" i="48"/>
  <c r="AR33" i="48"/>
  <c r="AS33" i="48"/>
  <c r="AT33" i="48"/>
  <c r="AU33" i="48"/>
  <c r="AV33" i="48"/>
  <c r="AW33" i="48"/>
  <c r="AX33" i="48"/>
  <c r="AY33" i="48"/>
  <c r="AZ33" i="48"/>
  <c r="BA33" i="48"/>
  <c r="BB33" i="48"/>
  <c r="BC33" i="48"/>
  <c r="BD33" i="48"/>
  <c r="BE33" i="48"/>
  <c r="BF33" i="48"/>
  <c r="BG33" i="48"/>
  <c r="BH33" i="48"/>
  <c r="BI33" i="48"/>
  <c r="BJ33" i="48"/>
  <c r="BK33" i="48"/>
  <c r="BL33" i="48"/>
  <c r="BN33" i="48"/>
  <c r="BO33" i="48"/>
  <c r="BP33" i="48"/>
  <c r="BQ33" i="48"/>
  <c r="BR33" i="48"/>
  <c r="BS33" i="48"/>
  <c r="BT33" i="48"/>
  <c r="A34" i="48"/>
  <c r="DM34" i="48" s="1"/>
  <c r="B34" i="48"/>
  <c r="C34" i="48"/>
  <c r="D34" i="48"/>
  <c r="E34" i="48"/>
  <c r="F34" i="48"/>
  <c r="I34" i="48"/>
  <c r="J34" i="48"/>
  <c r="DF34" i="48" s="1"/>
  <c r="K34" i="48"/>
  <c r="L34" i="48"/>
  <c r="M34" i="48"/>
  <c r="N34" i="48"/>
  <c r="O34" i="48"/>
  <c r="P34" i="48"/>
  <c r="Q34" i="48"/>
  <c r="R34" i="48"/>
  <c r="S34" i="48"/>
  <c r="T34" i="48"/>
  <c r="U34" i="48"/>
  <c r="V34" i="48"/>
  <c r="W34" i="48"/>
  <c r="X34" i="48"/>
  <c r="Y34" i="48"/>
  <c r="Z34" i="48"/>
  <c r="CR34" i="48" s="1"/>
  <c r="AA34" i="48"/>
  <c r="AB34" i="48"/>
  <c r="AC34" i="48"/>
  <c r="AD34" i="48"/>
  <c r="AE34" i="48"/>
  <c r="AF34" i="48"/>
  <c r="AG34" i="48"/>
  <c r="AH34" i="48"/>
  <c r="AI34" i="48"/>
  <c r="AJ34" i="48"/>
  <c r="AK34" i="48"/>
  <c r="AL34" i="48"/>
  <c r="AM34" i="48"/>
  <c r="AN34" i="48"/>
  <c r="AO34" i="48"/>
  <c r="AP34" i="48"/>
  <c r="AQ34" i="48"/>
  <c r="AR34" i="48"/>
  <c r="AS34" i="48"/>
  <c r="AT34" i="48"/>
  <c r="AU34" i="48"/>
  <c r="AV34" i="48"/>
  <c r="AW34" i="48"/>
  <c r="AX34" i="48"/>
  <c r="AY34" i="48"/>
  <c r="AZ34" i="48"/>
  <c r="BA34" i="48"/>
  <c r="BB34" i="48"/>
  <c r="BC34" i="48"/>
  <c r="BD34" i="48"/>
  <c r="BE34" i="48"/>
  <c r="BF34" i="48"/>
  <c r="BG34" i="48"/>
  <c r="BH34" i="48"/>
  <c r="BI34" i="48"/>
  <c r="BJ34" i="48"/>
  <c r="BK34" i="48"/>
  <c r="BL34" i="48"/>
  <c r="BN34" i="48"/>
  <c r="BO34" i="48"/>
  <c r="BP34" i="48"/>
  <c r="BQ34" i="48"/>
  <c r="BR34" i="48"/>
  <c r="BS34" i="48"/>
  <c r="BT34" i="48"/>
  <c r="A35" i="48"/>
  <c r="DM35" i="48" s="1"/>
  <c r="B35" i="48"/>
  <c r="C35" i="48"/>
  <c r="D35" i="48"/>
  <c r="E35" i="48"/>
  <c r="F35" i="48"/>
  <c r="I35" i="48"/>
  <c r="J35" i="48"/>
  <c r="DF35" i="48" s="1"/>
  <c r="K35" i="48"/>
  <c r="L35" i="48"/>
  <c r="M35" i="48"/>
  <c r="N35" i="48"/>
  <c r="O35" i="48"/>
  <c r="P35" i="48"/>
  <c r="Q35" i="48"/>
  <c r="R35" i="48"/>
  <c r="S35" i="48"/>
  <c r="T35" i="48"/>
  <c r="U35" i="48"/>
  <c r="V35" i="48"/>
  <c r="W35" i="48"/>
  <c r="X35" i="48"/>
  <c r="Y35" i="48"/>
  <c r="Z35" i="48"/>
  <c r="CR35" i="48" s="1"/>
  <c r="AA35" i="48"/>
  <c r="AB35" i="48"/>
  <c r="AC35" i="48"/>
  <c r="AD35" i="48"/>
  <c r="AE35" i="48"/>
  <c r="AF35" i="48"/>
  <c r="AG35" i="48"/>
  <c r="AH35" i="48"/>
  <c r="AI35" i="48"/>
  <c r="AJ35" i="48"/>
  <c r="AK35" i="48"/>
  <c r="AL35" i="48"/>
  <c r="AM35" i="48"/>
  <c r="AN35" i="48"/>
  <c r="AO35" i="48"/>
  <c r="AP35" i="48"/>
  <c r="AQ35" i="48"/>
  <c r="AR35" i="48"/>
  <c r="AS35" i="48"/>
  <c r="AT35" i="48"/>
  <c r="AU35" i="48"/>
  <c r="AV35" i="48"/>
  <c r="AW35" i="48"/>
  <c r="AX35" i="48"/>
  <c r="AY35" i="48"/>
  <c r="AZ35" i="48"/>
  <c r="BA35" i="48"/>
  <c r="BB35" i="48"/>
  <c r="BC35" i="48"/>
  <c r="BD35" i="48"/>
  <c r="BE35" i="48"/>
  <c r="BF35" i="48"/>
  <c r="BG35" i="48"/>
  <c r="BH35" i="48"/>
  <c r="BI35" i="48"/>
  <c r="BJ35" i="48"/>
  <c r="BK35" i="48"/>
  <c r="BL35" i="48"/>
  <c r="BN35" i="48"/>
  <c r="BO35" i="48"/>
  <c r="BP35" i="48"/>
  <c r="BQ35" i="48"/>
  <c r="BR35" i="48"/>
  <c r="BS35" i="48"/>
  <c r="BT35" i="48"/>
  <c r="A36" i="48"/>
  <c r="B36" i="48"/>
  <c r="C36" i="48"/>
  <c r="D36" i="48"/>
  <c r="E36" i="48"/>
  <c r="F36" i="48"/>
  <c r="I36" i="48"/>
  <c r="J36" i="48"/>
  <c r="DF36" i="48" s="1"/>
  <c r="K36" i="48"/>
  <c r="M36" i="48"/>
  <c r="N36" i="48"/>
  <c r="O36" i="48"/>
  <c r="P36" i="48"/>
  <c r="Q36" i="48"/>
  <c r="R36" i="48"/>
  <c r="S36" i="48"/>
  <c r="T36" i="48"/>
  <c r="U36" i="48"/>
  <c r="V36" i="48"/>
  <c r="W36" i="48"/>
  <c r="X36" i="48"/>
  <c r="Y36" i="48"/>
  <c r="Z36" i="48"/>
  <c r="CR36" i="48" s="1"/>
  <c r="AA36" i="48"/>
  <c r="AB36" i="48"/>
  <c r="AC36" i="48"/>
  <c r="AD36" i="48"/>
  <c r="AE36" i="48"/>
  <c r="AF36" i="48"/>
  <c r="AG36" i="48"/>
  <c r="AH36" i="48"/>
  <c r="AI36" i="48"/>
  <c r="AJ36" i="48"/>
  <c r="AK36" i="48"/>
  <c r="AL36" i="48"/>
  <c r="AM36" i="48"/>
  <c r="AN36" i="48"/>
  <c r="AO36" i="48"/>
  <c r="AP36" i="48"/>
  <c r="AQ36" i="48"/>
  <c r="AR36" i="48"/>
  <c r="AS36" i="48"/>
  <c r="AT36" i="48"/>
  <c r="AU36" i="48"/>
  <c r="AV36" i="48"/>
  <c r="AW36" i="48"/>
  <c r="AX36" i="48"/>
  <c r="AY36" i="48"/>
  <c r="AZ36" i="48"/>
  <c r="BA36" i="48"/>
  <c r="BB36" i="48"/>
  <c r="BC36" i="48"/>
  <c r="BD36" i="48"/>
  <c r="BE36" i="48"/>
  <c r="BF36" i="48"/>
  <c r="BG36" i="48"/>
  <c r="BH36" i="48"/>
  <c r="BI36" i="48"/>
  <c r="BJ36" i="48"/>
  <c r="BK36" i="48"/>
  <c r="BL36" i="48"/>
  <c r="BN36" i="48"/>
  <c r="BO36" i="48"/>
  <c r="BP36" i="48"/>
  <c r="BQ36" i="48"/>
  <c r="BR36" i="48"/>
  <c r="BS36" i="48"/>
  <c r="BT36" i="48"/>
  <c r="A37" i="48"/>
  <c r="DM37" i="48" s="1"/>
  <c r="B37" i="48"/>
  <c r="C37" i="48"/>
  <c r="D37" i="48"/>
  <c r="E37" i="48"/>
  <c r="F37" i="48"/>
  <c r="I37" i="48"/>
  <c r="J37" i="48"/>
  <c r="DF37" i="48" s="1"/>
  <c r="K37" i="48"/>
  <c r="L37" i="48"/>
  <c r="M37" i="48"/>
  <c r="N37" i="48"/>
  <c r="O37" i="48"/>
  <c r="P37" i="48"/>
  <c r="Q37" i="48"/>
  <c r="R37" i="48"/>
  <c r="S37" i="48"/>
  <c r="T37" i="48"/>
  <c r="U37" i="48"/>
  <c r="V37" i="48"/>
  <c r="W37" i="48"/>
  <c r="X37" i="48"/>
  <c r="Y37" i="48"/>
  <c r="Z37" i="48"/>
  <c r="CR37" i="48" s="1"/>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AX37" i="48"/>
  <c r="AY37" i="48"/>
  <c r="AZ37" i="48"/>
  <c r="BA37" i="48"/>
  <c r="BB37" i="48"/>
  <c r="BC37" i="48"/>
  <c r="BD37" i="48"/>
  <c r="BE37" i="48"/>
  <c r="BF37" i="48"/>
  <c r="BG37" i="48"/>
  <c r="BH37" i="48"/>
  <c r="BI37" i="48"/>
  <c r="BJ37" i="48"/>
  <c r="BK37" i="48"/>
  <c r="BL37" i="48"/>
  <c r="BN37" i="48"/>
  <c r="BO37" i="48"/>
  <c r="BP37" i="48"/>
  <c r="BQ37" i="48"/>
  <c r="BR37" i="48"/>
  <c r="BS37" i="48"/>
  <c r="BT37" i="48"/>
  <c r="A38" i="48"/>
  <c r="DM38" i="48" s="1"/>
  <c r="B38" i="48"/>
  <c r="C38" i="48"/>
  <c r="D38" i="48"/>
  <c r="E38" i="48"/>
  <c r="F38" i="48"/>
  <c r="I38" i="48"/>
  <c r="J38" i="48"/>
  <c r="DF38" i="48" s="1"/>
  <c r="K38" i="48"/>
  <c r="L38" i="48"/>
  <c r="M38" i="48"/>
  <c r="N38" i="48"/>
  <c r="O38" i="48"/>
  <c r="P38" i="48"/>
  <c r="Q38" i="48"/>
  <c r="R38" i="48"/>
  <c r="S38" i="48"/>
  <c r="T38" i="48"/>
  <c r="U38" i="48"/>
  <c r="V38" i="48"/>
  <c r="W38" i="48"/>
  <c r="X38" i="48"/>
  <c r="Y38" i="48"/>
  <c r="Z38" i="48"/>
  <c r="CR38" i="48" s="1"/>
  <c r="AA38" i="48"/>
  <c r="AB38" i="48"/>
  <c r="AC38" i="48"/>
  <c r="AD38" i="48"/>
  <c r="AE38" i="48"/>
  <c r="AF38" i="48"/>
  <c r="AG38" i="48"/>
  <c r="AH38" i="48"/>
  <c r="AI38" i="48"/>
  <c r="AJ38" i="48"/>
  <c r="AK38" i="48"/>
  <c r="AL38" i="48"/>
  <c r="AM38" i="48"/>
  <c r="AN38" i="48"/>
  <c r="AO38" i="48"/>
  <c r="AP38" i="48"/>
  <c r="AQ38" i="48"/>
  <c r="AR38" i="48"/>
  <c r="AS38" i="48"/>
  <c r="AT38" i="48"/>
  <c r="AU38" i="48"/>
  <c r="AV38" i="48"/>
  <c r="AW38" i="48"/>
  <c r="AX38" i="48"/>
  <c r="AY38" i="48"/>
  <c r="AZ38" i="48"/>
  <c r="BA38" i="48"/>
  <c r="BB38" i="48"/>
  <c r="BC38" i="48"/>
  <c r="BD38" i="48"/>
  <c r="BE38" i="48"/>
  <c r="BF38" i="48"/>
  <c r="BG38" i="48"/>
  <c r="BH38" i="48"/>
  <c r="BI38" i="48"/>
  <c r="BJ38" i="48"/>
  <c r="BK38" i="48"/>
  <c r="BL38" i="48"/>
  <c r="BN38" i="48"/>
  <c r="BO38" i="48"/>
  <c r="BP38" i="48"/>
  <c r="BQ38" i="48"/>
  <c r="BR38" i="48"/>
  <c r="BS38" i="48"/>
  <c r="BT38" i="48"/>
  <c r="A39" i="48"/>
  <c r="DM39" i="48" s="1"/>
  <c r="B39" i="48"/>
  <c r="C39" i="48"/>
  <c r="D39" i="48"/>
  <c r="E39" i="48"/>
  <c r="F39" i="48"/>
  <c r="I39" i="48"/>
  <c r="J39" i="48"/>
  <c r="DF39" i="48" s="1"/>
  <c r="K39" i="48"/>
  <c r="L39" i="48"/>
  <c r="M39" i="48"/>
  <c r="N39" i="48"/>
  <c r="O39" i="48"/>
  <c r="P39" i="48"/>
  <c r="Q39" i="48"/>
  <c r="R39" i="48"/>
  <c r="S39" i="48"/>
  <c r="T39" i="48"/>
  <c r="U39" i="48"/>
  <c r="V39" i="48"/>
  <c r="W39" i="48"/>
  <c r="X39" i="48"/>
  <c r="Y39" i="48"/>
  <c r="Z39" i="48"/>
  <c r="CR39" i="48" s="1"/>
  <c r="AA39" i="48"/>
  <c r="AB39" i="48"/>
  <c r="AC39" i="48"/>
  <c r="AD39" i="48"/>
  <c r="AE39" i="48"/>
  <c r="AF39" i="48"/>
  <c r="AG39" i="48"/>
  <c r="AH39" i="48"/>
  <c r="AI39" i="48"/>
  <c r="AJ39" i="48"/>
  <c r="AK39" i="48"/>
  <c r="AL39" i="48"/>
  <c r="AM39" i="48"/>
  <c r="AN39" i="48"/>
  <c r="AO39" i="48"/>
  <c r="AP39" i="48"/>
  <c r="AQ39" i="48"/>
  <c r="AR39" i="48"/>
  <c r="AS39" i="48"/>
  <c r="AT39" i="48"/>
  <c r="AU39" i="48"/>
  <c r="AV39" i="48"/>
  <c r="AW39" i="48"/>
  <c r="AX39" i="48"/>
  <c r="AY39" i="48"/>
  <c r="AZ39" i="48"/>
  <c r="BA39" i="48"/>
  <c r="BB39" i="48"/>
  <c r="BC39" i="48"/>
  <c r="BD39" i="48"/>
  <c r="BE39" i="48"/>
  <c r="BF39" i="48"/>
  <c r="BG39" i="48"/>
  <c r="BH39" i="48"/>
  <c r="BI39" i="48"/>
  <c r="BJ39" i="48"/>
  <c r="BK39" i="48"/>
  <c r="BL39" i="48"/>
  <c r="BN39" i="48"/>
  <c r="BO39" i="48"/>
  <c r="BP39" i="48"/>
  <c r="BQ39" i="48"/>
  <c r="BR39" i="48"/>
  <c r="BS39" i="48"/>
  <c r="BT39" i="48"/>
  <c r="A40" i="48"/>
  <c r="DM40" i="48" s="1"/>
  <c r="B40" i="48"/>
  <c r="C40" i="48"/>
  <c r="D40" i="48"/>
  <c r="E40" i="48"/>
  <c r="F40" i="48"/>
  <c r="I40" i="48"/>
  <c r="J40" i="48"/>
  <c r="DF40" i="48" s="1"/>
  <c r="K40" i="48"/>
  <c r="L40" i="48"/>
  <c r="M40" i="48"/>
  <c r="N40" i="48"/>
  <c r="O40" i="48"/>
  <c r="P40" i="48"/>
  <c r="Q40" i="48"/>
  <c r="R40" i="48"/>
  <c r="S40" i="48"/>
  <c r="T40" i="48"/>
  <c r="U40" i="48"/>
  <c r="V40" i="48"/>
  <c r="W40" i="48"/>
  <c r="X40" i="48"/>
  <c r="Y40" i="48"/>
  <c r="Z40" i="48"/>
  <c r="CR40" i="48" s="1"/>
  <c r="AA40" i="48"/>
  <c r="AB40" i="48"/>
  <c r="AC40" i="48"/>
  <c r="AD40" i="48"/>
  <c r="AE40" i="48"/>
  <c r="AF40" i="48"/>
  <c r="AG40" i="48"/>
  <c r="AH40" i="48"/>
  <c r="AI40" i="48"/>
  <c r="AJ40" i="48"/>
  <c r="AK40" i="48"/>
  <c r="AL40" i="48"/>
  <c r="AM40" i="48"/>
  <c r="AN40" i="48"/>
  <c r="AO40" i="48"/>
  <c r="AP40" i="48"/>
  <c r="AQ40" i="48"/>
  <c r="AR40" i="48"/>
  <c r="AS40" i="48"/>
  <c r="AT40" i="48"/>
  <c r="AU40" i="48"/>
  <c r="AV40" i="48"/>
  <c r="AW40" i="48"/>
  <c r="AX40" i="48"/>
  <c r="AY40" i="48"/>
  <c r="AZ40" i="48"/>
  <c r="BA40" i="48"/>
  <c r="BB40" i="48"/>
  <c r="BC40" i="48"/>
  <c r="BD40" i="48"/>
  <c r="BE40" i="48"/>
  <c r="BF40" i="48"/>
  <c r="BG40" i="48"/>
  <c r="BH40" i="48"/>
  <c r="BI40" i="48"/>
  <c r="BJ40" i="48"/>
  <c r="BK40" i="48"/>
  <c r="BL40" i="48"/>
  <c r="BN40" i="48"/>
  <c r="BO40" i="48"/>
  <c r="BP40" i="48"/>
  <c r="BQ40" i="48"/>
  <c r="BR40" i="48"/>
  <c r="BS40" i="48"/>
  <c r="BT40" i="48"/>
  <c r="A41" i="48"/>
  <c r="B41" i="48"/>
  <c r="C41" i="48"/>
  <c r="D41" i="48"/>
  <c r="E41" i="48"/>
  <c r="F41" i="48"/>
  <c r="I41" i="48"/>
  <c r="J41" i="48"/>
  <c r="DF41" i="48" s="1"/>
  <c r="K41" i="48"/>
  <c r="M41" i="48"/>
  <c r="N41" i="48"/>
  <c r="O41" i="48"/>
  <c r="P41" i="48"/>
  <c r="Q41" i="48"/>
  <c r="R41" i="48"/>
  <c r="S41" i="48"/>
  <c r="T41" i="48"/>
  <c r="U41" i="48"/>
  <c r="V41" i="48"/>
  <c r="W41" i="48"/>
  <c r="X41" i="48"/>
  <c r="Y41" i="48"/>
  <c r="Z41" i="48"/>
  <c r="CR41" i="48" s="1"/>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N41" i="48"/>
  <c r="BO41" i="48"/>
  <c r="BP41" i="48"/>
  <c r="BQ41" i="48"/>
  <c r="BR41" i="48"/>
  <c r="BS41" i="48"/>
  <c r="BT41" i="48"/>
  <c r="A42" i="48"/>
  <c r="B42" i="48"/>
  <c r="C42" i="48"/>
  <c r="D42" i="48"/>
  <c r="E42" i="48"/>
  <c r="F42" i="48"/>
  <c r="I42" i="48"/>
  <c r="J42" i="48"/>
  <c r="DF42" i="48" s="1"/>
  <c r="K42" i="48"/>
  <c r="M42" i="48"/>
  <c r="N42" i="48"/>
  <c r="O42" i="48"/>
  <c r="P42" i="48"/>
  <c r="Q42" i="48"/>
  <c r="R42" i="48"/>
  <c r="S42" i="48"/>
  <c r="T42" i="48"/>
  <c r="U42" i="48"/>
  <c r="V42" i="48"/>
  <c r="W42" i="48"/>
  <c r="X42" i="48"/>
  <c r="Y42" i="48"/>
  <c r="Z42" i="48"/>
  <c r="CR42" i="48" s="1"/>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N42" i="48"/>
  <c r="BO42" i="48"/>
  <c r="BP42" i="48"/>
  <c r="BQ42" i="48"/>
  <c r="BR42" i="48"/>
  <c r="BS42" i="48"/>
  <c r="BT42" i="48"/>
  <c r="A43" i="48"/>
  <c r="DM43" i="48" s="1"/>
  <c r="B43" i="48"/>
  <c r="C43" i="48"/>
  <c r="D43" i="48"/>
  <c r="E43" i="48"/>
  <c r="F43" i="48"/>
  <c r="I43" i="48"/>
  <c r="J43" i="48"/>
  <c r="DF43" i="48" s="1"/>
  <c r="K43" i="48"/>
  <c r="L43" i="48"/>
  <c r="M43" i="48"/>
  <c r="N43" i="48"/>
  <c r="O43" i="48"/>
  <c r="P43" i="48"/>
  <c r="Q43" i="48"/>
  <c r="R43" i="48"/>
  <c r="S43" i="48"/>
  <c r="T43" i="48"/>
  <c r="U43" i="48"/>
  <c r="V43" i="48"/>
  <c r="W43" i="48"/>
  <c r="X43" i="48"/>
  <c r="Y43" i="48"/>
  <c r="Z43" i="48"/>
  <c r="CR43" i="48" s="1"/>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N43" i="48"/>
  <c r="BO43" i="48"/>
  <c r="BP43" i="48"/>
  <c r="BQ43" i="48"/>
  <c r="BR43" i="48"/>
  <c r="BS43" i="48"/>
  <c r="BT43" i="48"/>
  <c r="A44" i="48"/>
  <c r="DM44" i="48" s="1"/>
  <c r="B44" i="48"/>
  <c r="C44" i="48"/>
  <c r="D44" i="48"/>
  <c r="E44" i="48"/>
  <c r="F44" i="48"/>
  <c r="I44" i="48"/>
  <c r="J44" i="48"/>
  <c r="DF44" i="48" s="1"/>
  <c r="K44" i="48"/>
  <c r="L44" i="48"/>
  <c r="M44" i="48"/>
  <c r="N44" i="48"/>
  <c r="O44" i="48"/>
  <c r="P44" i="48"/>
  <c r="Q44" i="48"/>
  <c r="R44" i="48"/>
  <c r="S44" i="48"/>
  <c r="T44" i="48"/>
  <c r="U44" i="48"/>
  <c r="V44" i="48"/>
  <c r="W44" i="48"/>
  <c r="X44" i="48"/>
  <c r="Y44" i="48"/>
  <c r="Z44" i="48"/>
  <c r="CR44" i="48" s="1"/>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N44" i="48"/>
  <c r="BO44" i="48"/>
  <c r="BP44" i="48"/>
  <c r="BQ44" i="48"/>
  <c r="BR44" i="48"/>
  <c r="BS44" i="48"/>
  <c r="BT44" i="48"/>
  <c r="A45" i="48"/>
  <c r="DM45" i="48" s="1"/>
  <c r="B45" i="48"/>
  <c r="C45" i="48"/>
  <c r="D45" i="48"/>
  <c r="E45" i="48"/>
  <c r="F45" i="48"/>
  <c r="I45" i="48"/>
  <c r="J45" i="48"/>
  <c r="DF45" i="48" s="1"/>
  <c r="K45" i="48"/>
  <c r="L45" i="48"/>
  <c r="M45" i="48"/>
  <c r="N45" i="48"/>
  <c r="O45" i="48"/>
  <c r="P45" i="48"/>
  <c r="Q45" i="48"/>
  <c r="R45" i="48"/>
  <c r="S45" i="48"/>
  <c r="T45" i="48"/>
  <c r="U45" i="48"/>
  <c r="V45" i="48"/>
  <c r="W45" i="48"/>
  <c r="X45" i="48"/>
  <c r="Y45" i="48"/>
  <c r="Z45" i="48"/>
  <c r="CR45" i="48" s="1"/>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N45" i="48"/>
  <c r="BO45" i="48"/>
  <c r="BP45" i="48"/>
  <c r="BQ45" i="48"/>
  <c r="BR45" i="48"/>
  <c r="BS45" i="48"/>
  <c r="BT45" i="48"/>
  <c r="AR395" i="54"/>
  <c r="AO395" i="54"/>
  <c r="AN395" i="54"/>
  <c r="AM395" i="54"/>
  <c r="AJ395" i="54"/>
  <c r="AP395" i="54" s="1"/>
  <c r="AR394" i="54"/>
  <c r="AO394" i="54"/>
  <c r="AN394" i="54"/>
  <c r="AM394" i="54"/>
  <c r="AJ394" i="54"/>
  <c r="AP394" i="54" s="1"/>
  <c r="AR393" i="54"/>
  <c r="AO393" i="54"/>
  <c r="AN393" i="54"/>
  <c r="AM393" i="54"/>
  <c r="AJ393" i="54"/>
  <c r="AP393" i="54" s="1"/>
  <c r="AR392" i="54"/>
  <c r="AO392" i="54"/>
  <c r="AN392" i="54"/>
  <c r="AM392" i="54"/>
  <c r="AJ392" i="54"/>
  <c r="AP392" i="54" s="1"/>
  <c r="AR391" i="54"/>
  <c r="AO391" i="54"/>
  <c r="AN391" i="54"/>
  <c r="AM391" i="54"/>
  <c r="AJ391" i="54"/>
  <c r="AP391" i="54" s="1"/>
  <c r="AR390" i="54"/>
  <c r="AO390" i="54"/>
  <c r="AN390" i="54"/>
  <c r="AM390" i="54"/>
  <c r="AJ390" i="54"/>
  <c r="AP390" i="54" s="1"/>
  <c r="AR389" i="54"/>
  <c r="AO389" i="54"/>
  <c r="AN389" i="54"/>
  <c r="AM389" i="54"/>
  <c r="AJ389" i="54"/>
  <c r="AP389" i="54" s="1"/>
  <c r="AR388" i="54"/>
  <c r="AO388" i="54"/>
  <c r="AN388" i="54"/>
  <c r="AM388" i="54"/>
  <c r="AJ388" i="54"/>
  <c r="AP388" i="54" s="1"/>
  <c r="AR387" i="54"/>
  <c r="AO387" i="54"/>
  <c r="AN387" i="54"/>
  <c r="AM387" i="54"/>
  <c r="AJ387" i="54"/>
  <c r="AP387" i="54" s="1"/>
  <c r="AR386" i="54"/>
  <c r="AO386" i="54"/>
  <c r="AN386" i="54"/>
  <c r="AM386" i="54"/>
  <c r="AJ386" i="54"/>
  <c r="AP386" i="54" s="1"/>
  <c r="AR385" i="54"/>
  <c r="AO385" i="54"/>
  <c r="AN385" i="54"/>
  <c r="AM385" i="54"/>
  <c r="AJ385" i="54"/>
  <c r="AP385" i="54" s="1"/>
  <c r="AR384" i="54"/>
  <c r="AO384" i="54"/>
  <c r="AN384" i="54"/>
  <c r="AM384" i="54"/>
  <c r="AJ384" i="54"/>
  <c r="AP384" i="54" s="1"/>
  <c r="AR383" i="54"/>
  <c r="AO383" i="54"/>
  <c r="AN383" i="54"/>
  <c r="AM383" i="54"/>
  <c r="AJ383" i="54"/>
  <c r="AP383" i="54" s="1"/>
  <c r="AR382" i="54"/>
  <c r="AO382" i="54"/>
  <c r="AN382" i="54"/>
  <c r="AM382" i="54"/>
  <c r="AJ382" i="54"/>
  <c r="AP382" i="54" s="1"/>
  <c r="AR381" i="54"/>
  <c r="AO381" i="54"/>
  <c r="AN381" i="54"/>
  <c r="AM381" i="54"/>
  <c r="AJ381" i="54"/>
  <c r="AP381" i="54" s="1"/>
  <c r="AR380" i="54"/>
  <c r="AO380" i="54"/>
  <c r="AN380" i="54"/>
  <c r="AM380" i="54"/>
  <c r="AJ380" i="54"/>
  <c r="AP380" i="54" s="1"/>
  <c r="AR379" i="54"/>
  <c r="AO379" i="54"/>
  <c r="AN379" i="54"/>
  <c r="AM379" i="54"/>
  <c r="AJ379" i="54"/>
  <c r="AP379" i="54" s="1"/>
  <c r="AR378" i="54"/>
  <c r="AO378" i="54"/>
  <c r="AN378" i="54"/>
  <c r="AM378" i="54"/>
  <c r="AJ378" i="54"/>
  <c r="AP378" i="54" s="1"/>
  <c r="AR377" i="54"/>
  <c r="AO377" i="54"/>
  <c r="AN377" i="54"/>
  <c r="AM377" i="54"/>
  <c r="AJ377" i="54"/>
  <c r="AP377" i="54" s="1"/>
  <c r="AR376" i="54"/>
  <c r="AO376" i="54"/>
  <c r="AN376" i="54"/>
  <c r="AM376" i="54"/>
  <c r="AJ376" i="54"/>
  <c r="AP376" i="54" s="1"/>
  <c r="AR375" i="54"/>
  <c r="AO375" i="54"/>
  <c r="AN375" i="54"/>
  <c r="AM375" i="54"/>
  <c r="AJ375" i="54"/>
  <c r="AP375" i="54" s="1"/>
  <c r="AR374" i="54"/>
  <c r="AO374" i="54"/>
  <c r="AN374" i="54"/>
  <c r="AJ374" i="54"/>
  <c r="X374" i="54"/>
  <c r="AK374" i="54" s="1"/>
  <c r="AH374" i="54" s="1"/>
  <c r="AM374" i="54" s="1"/>
  <c r="AR373" i="54"/>
  <c r="AO373" i="54"/>
  <c r="AJ373" i="54"/>
  <c r="X373" i="54"/>
  <c r="AK373" i="54" s="1"/>
  <c r="AH373" i="54" s="1"/>
  <c r="AR372" i="54"/>
  <c r="AO372" i="54"/>
  <c r="AJ372" i="54"/>
  <c r="X372" i="54"/>
  <c r="AK372" i="54" s="1"/>
  <c r="AH372" i="54" s="1"/>
  <c r="AR371" i="54"/>
  <c r="AO371" i="54"/>
  <c r="AJ371" i="54"/>
  <c r="X371" i="54"/>
  <c r="AR370" i="54"/>
  <c r="AO370" i="54"/>
  <c r="AJ370" i="54"/>
  <c r="X370" i="54"/>
  <c r="AK370" i="54" s="1"/>
  <c r="AH370" i="54" s="1"/>
  <c r="AR369" i="54"/>
  <c r="AO369" i="54"/>
  <c r="AJ369" i="54"/>
  <c r="X369" i="54"/>
  <c r="AK369" i="54" s="1"/>
  <c r="AH369" i="54" s="1"/>
  <c r="AR368" i="54"/>
  <c r="AO368" i="54"/>
  <c r="AJ368" i="54"/>
  <c r="X368" i="54"/>
  <c r="AK368" i="54" s="1"/>
  <c r="AH368" i="54" s="1"/>
  <c r="AR367" i="54"/>
  <c r="AO367" i="54"/>
  <c r="AJ367" i="54"/>
  <c r="X367" i="54"/>
  <c r="AK367" i="54" s="1"/>
  <c r="AH367" i="54" s="1"/>
  <c r="AN367" i="54" s="1"/>
  <c r="AR366" i="54"/>
  <c r="AO366" i="54"/>
  <c r="AJ366" i="54"/>
  <c r="X366" i="54"/>
  <c r="AK366" i="54" s="1"/>
  <c r="AH366" i="54" s="1"/>
  <c r="AR365" i="54"/>
  <c r="AO365" i="54"/>
  <c r="AJ365" i="54"/>
  <c r="X365" i="54"/>
  <c r="AK365" i="54" s="1"/>
  <c r="AH365" i="54" s="1"/>
  <c r="AR364" i="54"/>
  <c r="AO364" i="54"/>
  <c r="AJ364" i="54"/>
  <c r="X364" i="54"/>
  <c r="AK364" i="54" s="1"/>
  <c r="AH364" i="54" s="1"/>
  <c r="AR363" i="54"/>
  <c r="AO363" i="54"/>
  <c r="AJ363" i="54"/>
  <c r="X363" i="54"/>
  <c r="AR362" i="54"/>
  <c r="AO362" i="54"/>
  <c r="AJ362" i="54"/>
  <c r="X362" i="54"/>
  <c r="AK362" i="54" s="1"/>
  <c r="AH362" i="54" s="1"/>
  <c r="AR361" i="54"/>
  <c r="AO361" i="54"/>
  <c r="AJ361" i="54"/>
  <c r="X361" i="54"/>
  <c r="AK361" i="54" s="1"/>
  <c r="AH361" i="54" s="1"/>
  <c r="AR360" i="54"/>
  <c r="AO360" i="54"/>
  <c r="AJ360" i="54"/>
  <c r="X360" i="54"/>
  <c r="AK360" i="54" s="1"/>
  <c r="AH360" i="54" s="1"/>
  <c r="AR359" i="54"/>
  <c r="AO359" i="54"/>
  <c r="AJ359" i="54"/>
  <c r="X359" i="54"/>
  <c r="AK359" i="54" s="1"/>
  <c r="AH359" i="54" s="1"/>
  <c r="AN359" i="54" s="1"/>
  <c r="AR358" i="54"/>
  <c r="AO358" i="54"/>
  <c r="AJ358" i="54"/>
  <c r="X358" i="54"/>
  <c r="AK358" i="54" s="1"/>
  <c r="AH358" i="54" s="1"/>
  <c r="AR357" i="54"/>
  <c r="AO357" i="54"/>
  <c r="AJ357" i="54"/>
  <c r="X357" i="54"/>
  <c r="AK357" i="54" s="1"/>
  <c r="AH357" i="54" s="1"/>
  <c r="AR356" i="54"/>
  <c r="AO356" i="54"/>
  <c r="AJ356" i="54"/>
  <c r="X356" i="54"/>
  <c r="AK356" i="54" s="1"/>
  <c r="AH356" i="54" s="1"/>
  <c r="AR355" i="54"/>
  <c r="AO355" i="54"/>
  <c r="AN355" i="54"/>
  <c r="AJ355" i="54"/>
  <c r="X355" i="54"/>
  <c r="AR354" i="54"/>
  <c r="AO354" i="54"/>
  <c r="AN354" i="54"/>
  <c r="AJ354" i="54"/>
  <c r="X354" i="54"/>
  <c r="AK354" i="54" s="1"/>
  <c r="AH354" i="54" s="1"/>
  <c r="AM354" i="54" s="1"/>
  <c r="AR353" i="54"/>
  <c r="AO353" i="54"/>
  <c r="AN353" i="54"/>
  <c r="AJ353" i="54"/>
  <c r="X353" i="54"/>
  <c r="AK353" i="54" s="1"/>
  <c r="AH353" i="54" s="1"/>
  <c r="AM353" i="54" s="1"/>
  <c r="AR352" i="54"/>
  <c r="AO352" i="54"/>
  <c r="AN352" i="54"/>
  <c r="AJ352" i="54"/>
  <c r="X352" i="54"/>
  <c r="AK352" i="54" s="1"/>
  <c r="AH352" i="54" s="1"/>
  <c r="AM352" i="54" s="1"/>
  <c r="AR351" i="54"/>
  <c r="AO351" i="54"/>
  <c r="AN351" i="54"/>
  <c r="AJ351" i="54"/>
  <c r="X351" i="54"/>
  <c r="AK351" i="54" s="1"/>
  <c r="AH351" i="54" s="1"/>
  <c r="AM351" i="54" s="1"/>
  <c r="AR350" i="54"/>
  <c r="AO350" i="54"/>
  <c r="AN350" i="54"/>
  <c r="AJ350" i="54"/>
  <c r="X350" i="54"/>
  <c r="AK350" i="54" s="1"/>
  <c r="AH350" i="54" s="1"/>
  <c r="AM350" i="54" s="1"/>
  <c r="AR349" i="54"/>
  <c r="AO349" i="54"/>
  <c r="AN349" i="54"/>
  <c r="AJ349" i="54"/>
  <c r="X349" i="54"/>
  <c r="AK349" i="54" s="1"/>
  <c r="AH349" i="54" s="1"/>
  <c r="AM349" i="54" s="1"/>
  <c r="AR348" i="54"/>
  <c r="AO348" i="54"/>
  <c r="AN348" i="54"/>
  <c r="AJ348" i="54"/>
  <c r="X348" i="54"/>
  <c r="AK348" i="54" s="1"/>
  <c r="AH348" i="54" s="1"/>
  <c r="AM348" i="54" s="1"/>
  <c r="AR347" i="54"/>
  <c r="AO347" i="54"/>
  <c r="AN347" i="54"/>
  <c r="AJ347" i="54"/>
  <c r="X347" i="54"/>
  <c r="AR346" i="54"/>
  <c r="AO346" i="54"/>
  <c r="AN346" i="54"/>
  <c r="AJ346" i="54"/>
  <c r="X346" i="54"/>
  <c r="AK346" i="54" s="1"/>
  <c r="AH346" i="54" s="1"/>
  <c r="AM346" i="54" s="1"/>
  <c r="AR345" i="54"/>
  <c r="AO345" i="54"/>
  <c r="AN345" i="54"/>
  <c r="AJ345" i="54"/>
  <c r="X345" i="54"/>
  <c r="AK345" i="54" s="1"/>
  <c r="AH345" i="54" s="1"/>
  <c r="AM345" i="54" s="1"/>
  <c r="AR344" i="54"/>
  <c r="AO344" i="54"/>
  <c r="AN344" i="54"/>
  <c r="AJ344" i="54"/>
  <c r="X344" i="54"/>
  <c r="AK344" i="54" s="1"/>
  <c r="AH344" i="54" s="1"/>
  <c r="AM344" i="54" s="1"/>
  <c r="AR343" i="54"/>
  <c r="AO343" i="54"/>
  <c r="AN343" i="54"/>
  <c r="AJ343" i="54"/>
  <c r="X343" i="54"/>
  <c r="AK343" i="54" s="1"/>
  <c r="AH343" i="54" s="1"/>
  <c r="AM343" i="54" s="1"/>
  <c r="AR342" i="54"/>
  <c r="AO342" i="54"/>
  <c r="AN342" i="54"/>
  <c r="AJ342" i="54"/>
  <c r="X342" i="54"/>
  <c r="AK342" i="54" s="1"/>
  <c r="AH342" i="54" s="1"/>
  <c r="AM342" i="54" s="1"/>
  <c r="AR341" i="54"/>
  <c r="AO341" i="54"/>
  <c r="AN341" i="54"/>
  <c r="AJ341" i="54"/>
  <c r="X341" i="54"/>
  <c r="AK341" i="54" s="1"/>
  <c r="AH341" i="54" s="1"/>
  <c r="AM341" i="54" s="1"/>
  <c r="AR340" i="54"/>
  <c r="AO340" i="54"/>
  <c r="AN340" i="54"/>
  <c r="AJ340" i="54"/>
  <c r="X340" i="54"/>
  <c r="AK340" i="54" s="1"/>
  <c r="AH340" i="54" s="1"/>
  <c r="AM340" i="54" s="1"/>
  <c r="AR339" i="54"/>
  <c r="AO339" i="54"/>
  <c r="AN339" i="54"/>
  <c r="AJ339" i="54"/>
  <c r="X339" i="54"/>
  <c r="AR338" i="54"/>
  <c r="AO338" i="54"/>
  <c r="AN338" i="54"/>
  <c r="AJ338" i="54"/>
  <c r="X338" i="54"/>
  <c r="AK338" i="54" s="1"/>
  <c r="AH338" i="54" s="1"/>
  <c r="AM338" i="54" s="1"/>
  <c r="AR337" i="54"/>
  <c r="AO337" i="54"/>
  <c r="AN337" i="54"/>
  <c r="AJ337" i="54"/>
  <c r="X337" i="54"/>
  <c r="AK337" i="54" s="1"/>
  <c r="AH337" i="54" s="1"/>
  <c r="AM337" i="54" s="1"/>
  <c r="AR336" i="54"/>
  <c r="AO336" i="54"/>
  <c r="AN336" i="54"/>
  <c r="AJ336" i="54"/>
  <c r="X336" i="54"/>
  <c r="AK336" i="54" s="1"/>
  <c r="AH336" i="54" s="1"/>
  <c r="AM336" i="54" s="1"/>
  <c r="AR335" i="54"/>
  <c r="AO335" i="54"/>
  <c r="AN335" i="54"/>
  <c r="AJ335" i="54"/>
  <c r="X335" i="54"/>
  <c r="AK335" i="54" s="1"/>
  <c r="AH335" i="54" s="1"/>
  <c r="AM335" i="54" s="1"/>
  <c r="AR334" i="54"/>
  <c r="AO334" i="54"/>
  <c r="AN334" i="54"/>
  <c r="AJ334" i="54"/>
  <c r="X334" i="54"/>
  <c r="AK334" i="54" s="1"/>
  <c r="AH334" i="54" s="1"/>
  <c r="AM334" i="54" s="1"/>
  <c r="AR333" i="54"/>
  <c r="AO333" i="54"/>
  <c r="AN333" i="54"/>
  <c r="AJ333" i="54"/>
  <c r="X333" i="54"/>
  <c r="AK333" i="54" s="1"/>
  <c r="AH333" i="54" s="1"/>
  <c r="AM333" i="54" s="1"/>
  <c r="AR332" i="54"/>
  <c r="AO332" i="54"/>
  <c r="AN332" i="54"/>
  <c r="AJ332" i="54"/>
  <c r="X332" i="54"/>
  <c r="AK332" i="54" s="1"/>
  <c r="AH332" i="54" s="1"/>
  <c r="AM332" i="54" s="1"/>
  <c r="AR331" i="54"/>
  <c r="AO331" i="54"/>
  <c r="AN331" i="54"/>
  <c r="AJ331" i="54"/>
  <c r="X331" i="54"/>
  <c r="AR330" i="54"/>
  <c r="AO330" i="54"/>
  <c r="AN330" i="54"/>
  <c r="AJ330" i="54"/>
  <c r="X330" i="54"/>
  <c r="AK330" i="54" s="1"/>
  <c r="AH330" i="54" s="1"/>
  <c r="AM330" i="54" s="1"/>
  <c r="AR329" i="54"/>
  <c r="AO329" i="54"/>
  <c r="AN329" i="54"/>
  <c r="AJ329" i="54"/>
  <c r="X329" i="54"/>
  <c r="AK329" i="54" s="1"/>
  <c r="AH329" i="54" s="1"/>
  <c r="AM329" i="54" s="1"/>
  <c r="AR328" i="54"/>
  <c r="AO328" i="54"/>
  <c r="AN328" i="54"/>
  <c r="AJ328" i="54"/>
  <c r="X328" i="54"/>
  <c r="AK328" i="54" s="1"/>
  <c r="AH328" i="54" s="1"/>
  <c r="AM328" i="54" s="1"/>
  <c r="AR327" i="54"/>
  <c r="AO327" i="54"/>
  <c r="AN327" i="54"/>
  <c r="AJ327" i="54"/>
  <c r="X327" i="54"/>
  <c r="AK327" i="54" s="1"/>
  <c r="AH327" i="54" s="1"/>
  <c r="AM327" i="54" s="1"/>
  <c r="AR326" i="54"/>
  <c r="AO326" i="54"/>
  <c r="AN326" i="54"/>
  <c r="AJ326" i="54"/>
  <c r="X326" i="54"/>
  <c r="AK326" i="54" s="1"/>
  <c r="AH326" i="54" s="1"/>
  <c r="AM326" i="54" s="1"/>
  <c r="AR325" i="54"/>
  <c r="AO325" i="54"/>
  <c r="AN325" i="54"/>
  <c r="AJ325" i="54"/>
  <c r="X325" i="54"/>
  <c r="AK325" i="54" s="1"/>
  <c r="AH325" i="54" s="1"/>
  <c r="AM325" i="54" s="1"/>
  <c r="AR324" i="54"/>
  <c r="AO324" i="54"/>
  <c r="AN324" i="54"/>
  <c r="AJ324" i="54"/>
  <c r="X324" i="54"/>
  <c r="AK324" i="54" s="1"/>
  <c r="AH324" i="54" s="1"/>
  <c r="AM324" i="54" s="1"/>
  <c r="AR323" i="54"/>
  <c r="AO323" i="54"/>
  <c r="AN323" i="54"/>
  <c r="AJ323" i="54"/>
  <c r="X323" i="54"/>
  <c r="AR322" i="54"/>
  <c r="AO322" i="54"/>
  <c r="AN322" i="54"/>
  <c r="AJ322" i="54"/>
  <c r="X322" i="54"/>
  <c r="AK322" i="54" s="1"/>
  <c r="AH322" i="54" s="1"/>
  <c r="AM322" i="54" s="1"/>
  <c r="AR321" i="54"/>
  <c r="AO321" i="54"/>
  <c r="AN321" i="54"/>
  <c r="AJ321" i="54"/>
  <c r="X321" i="54"/>
  <c r="AK321" i="54" s="1"/>
  <c r="AH321" i="54" s="1"/>
  <c r="AM321" i="54" s="1"/>
  <c r="AR320" i="54"/>
  <c r="AO320" i="54"/>
  <c r="AN320" i="54"/>
  <c r="AJ320" i="54"/>
  <c r="X320" i="54"/>
  <c r="AK320" i="54" s="1"/>
  <c r="AH320" i="54" s="1"/>
  <c r="AM320" i="54" s="1"/>
  <c r="AR319" i="54"/>
  <c r="AO319" i="54"/>
  <c r="AN319" i="54"/>
  <c r="AJ319" i="54"/>
  <c r="X319" i="54"/>
  <c r="AK319" i="54" s="1"/>
  <c r="AH319" i="54" s="1"/>
  <c r="AM319" i="54" s="1"/>
  <c r="AR318" i="54"/>
  <c r="AO318" i="54"/>
  <c r="AN318" i="54"/>
  <c r="AJ318" i="54"/>
  <c r="X318" i="54"/>
  <c r="AK318" i="54" s="1"/>
  <c r="AH318" i="54" s="1"/>
  <c r="AM318" i="54" s="1"/>
  <c r="AR317" i="54"/>
  <c r="AO317" i="54"/>
  <c r="AN317" i="54"/>
  <c r="AJ317" i="54"/>
  <c r="X317" i="54"/>
  <c r="AK317" i="54" s="1"/>
  <c r="AH317" i="54" s="1"/>
  <c r="AM317" i="54" s="1"/>
  <c r="AR316" i="54"/>
  <c r="AO316" i="54"/>
  <c r="AN316" i="54"/>
  <c r="AJ316" i="54"/>
  <c r="X316" i="54"/>
  <c r="AK316" i="54" s="1"/>
  <c r="AH316" i="54" s="1"/>
  <c r="AM316" i="54" s="1"/>
  <c r="AR315" i="54"/>
  <c r="AO315" i="54"/>
  <c r="AN315" i="54"/>
  <c r="AJ315" i="54"/>
  <c r="X315" i="54"/>
  <c r="AR314" i="54"/>
  <c r="AO314" i="54"/>
  <c r="AN314" i="54"/>
  <c r="AJ314" i="54"/>
  <c r="X314" i="54"/>
  <c r="AK314" i="54" s="1"/>
  <c r="AH314" i="54" s="1"/>
  <c r="AM314" i="54" s="1"/>
  <c r="AR313" i="54"/>
  <c r="AO313" i="54"/>
  <c r="AN313" i="54"/>
  <c r="AJ313" i="54"/>
  <c r="X313" i="54"/>
  <c r="AK313" i="54" s="1"/>
  <c r="AH313" i="54" s="1"/>
  <c r="AM313" i="54" s="1"/>
  <c r="AR312" i="54"/>
  <c r="AO312" i="54"/>
  <c r="AN312" i="54"/>
  <c r="AJ312" i="54"/>
  <c r="X312" i="54"/>
  <c r="AK312" i="54" s="1"/>
  <c r="AH312" i="54" s="1"/>
  <c r="AM312" i="54" s="1"/>
  <c r="AR311" i="54"/>
  <c r="AO311" i="54"/>
  <c r="AN311" i="54"/>
  <c r="AJ311" i="54"/>
  <c r="X311" i="54"/>
  <c r="AK311" i="54" s="1"/>
  <c r="AH311" i="54" s="1"/>
  <c r="AM311" i="54" s="1"/>
  <c r="AR310" i="54"/>
  <c r="AO310" i="54"/>
  <c r="AN310" i="54"/>
  <c r="AM310" i="54"/>
  <c r="AJ310" i="54"/>
  <c r="X310" i="54"/>
  <c r="AK310" i="54" s="1"/>
  <c r="AH310" i="54" s="1"/>
  <c r="AR309" i="54"/>
  <c r="AO309" i="54"/>
  <c r="AN309" i="54"/>
  <c r="AJ309" i="54"/>
  <c r="AP309" i="54" s="1"/>
  <c r="X309" i="54"/>
  <c r="AK309" i="54" s="1"/>
  <c r="AH309" i="54" s="1"/>
  <c r="AM309" i="54" s="1"/>
  <c r="AR308" i="54"/>
  <c r="AO308" i="54"/>
  <c r="AJ308" i="54"/>
  <c r="X308" i="54"/>
  <c r="AK308" i="54" s="1"/>
  <c r="AH308" i="54" s="1"/>
  <c r="AR307" i="54"/>
  <c r="AO307" i="54"/>
  <c r="AN307" i="54"/>
  <c r="AJ307" i="54"/>
  <c r="AP307" i="54" s="1"/>
  <c r="X307" i="54"/>
  <c r="AK307" i="54" s="1"/>
  <c r="AH307" i="54" s="1"/>
  <c r="AM307" i="54" s="1"/>
  <c r="AR306" i="54"/>
  <c r="AO306" i="54"/>
  <c r="AN306" i="54"/>
  <c r="AJ306" i="54"/>
  <c r="X306" i="54"/>
  <c r="AK306" i="54" s="1"/>
  <c r="AH306" i="54" s="1"/>
  <c r="AM306" i="54" s="1"/>
  <c r="AR305" i="54"/>
  <c r="AO305" i="54"/>
  <c r="AN305" i="54"/>
  <c r="AJ305" i="54"/>
  <c r="X305" i="54"/>
  <c r="AK305" i="54" s="1"/>
  <c r="AH305" i="54" s="1"/>
  <c r="AM305" i="54" s="1"/>
  <c r="AR304" i="54"/>
  <c r="AO304" i="54"/>
  <c r="AN304" i="54"/>
  <c r="AJ304" i="54"/>
  <c r="X304" i="54"/>
  <c r="AK304" i="54" s="1"/>
  <c r="AH304" i="54" s="1"/>
  <c r="AM304" i="54" s="1"/>
  <c r="AR303" i="54"/>
  <c r="AO303" i="54"/>
  <c r="AN303" i="54"/>
  <c r="AJ303" i="54"/>
  <c r="X303" i="54"/>
  <c r="AK303" i="54" s="1"/>
  <c r="AH303" i="54" s="1"/>
  <c r="AM303" i="54" s="1"/>
  <c r="AR302" i="54"/>
  <c r="AO302" i="54"/>
  <c r="AJ302" i="54"/>
  <c r="X302" i="54"/>
  <c r="AK302" i="54" s="1"/>
  <c r="AH302" i="54" s="1"/>
  <c r="AR301" i="54"/>
  <c r="AO301" i="54"/>
  <c r="AN301" i="54"/>
  <c r="AJ301" i="54"/>
  <c r="AP301" i="54" s="1"/>
  <c r="X301" i="54"/>
  <c r="AK301" i="54" s="1"/>
  <c r="AH301" i="54" s="1"/>
  <c r="AM301" i="54" s="1"/>
  <c r="AR300" i="54"/>
  <c r="AO300" i="54"/>
  <c r="AN300" i="54"/>
  <c r="AJ300" i="54"/>
  <c r="X300" i="54"/>
  <c r="AK300" i="54" s="1"/>
  <c r="AH300" i="54" s="1"/>
  <c r="AM300" i="54" s="1"/>
  <c r="AR299" i="54"/>
  <c r="AO299" i="54"/>
  <c r="AN299" i="54"/>
  <c r="AJ299" i="54"/>
  <c r="X299" i="54"/>
  <c r="AK299" i="54" s="1"/>
  <c r="AH299" i="54" s="1"/>
  <c r="AM299" i="54" s="1"/>
  <c r="AR298" i="54"/>
  <c r="AO298" i="54"/>
  <c r="AN298" i="54"/>
  <c r="AJ298" i="54"/>
  <c r="X298" i="54"/>
  <c r="AK298" i="54" s="1"/>
  <c r="AH298" i="54" s="1"/>
  <c r="AM298" i="54" s="1"/>
  <c r="AR297" i="54"/>
  <c r="AO297" i="54"/>
  <c r="AN297" i="54"/>
  <c r="AJ297" i="54"/>
  <c r="X297" i="54"/>
  <c r="AK297" i="54" s="1"/>
  <c r="AH297" i="54" s="1"/>
  <c r="AM297" i="54" s="1"/>
  <c r="AR296" i="54"/>
  <c r="AO296" i="54"/>
  <c r="AN296" i="54"/>
  <c r="AJ296" i="54"/>
  <c r="X296" i="54"/>
  <c r="AK296" i="54" s="1"/>
  <c r="AH296" i="54" s="1"/>
  <c r="AM296" i="54" s="1"/>
  <c r="AR295" i="54"/>
  <c r="AO295" i="54"/>
  <c r="AN295" i="54"/>
  <c r="AJ295" i="54"/>
  <c r="X295" i="54"/>
  <c r="AK295" i="54" s="1"/>
  <c r="AH295" i="54" s="1"/>
  <c r="AM295" i="54" s="1"/>
  <c r="AR294" i="54"/>
  <c r="AO294" i="54"/>
  <c r="AN294" i="54"/>
  <c r="AJ294" i="54"/>
  <c r="X294" i="54"/>
  <c r="AK294" i="54" s="1"/>
  <c r="AH294" i="54" s="1"/>
  <c r="AM294" i="54" s="1"/>
  <c r="AR293" i="54"/>
  <c r="AO293" i="54"/>
  <c r="AN293" i="54"/>
  <c r="AJ293" i="54"/>
  <c r="X293" i="54"/>
  <c r="AK293" i="54" s="1"/>
  <c r="AH293" i="54" s="1"/>
  <c r="AM293" i="54" s="1"/>
  <c r="AR292" i="54"/>
  <c r="AO292" i="54"/>
  <c r="AJ292" i="54"/>
  <c r="X292" i="54"/>
  <c r="AK292" i="54" s="1"/>
  <c r="AH292" i="54" s="1"/>
  <c r="AN292" i="54" s="1"/>
  <c r="AR291" i="54"/>
  <c r="AO291" i="54"/>
  <c r="AN291" i="54"/>
  <c r="AJ291" i="54"/>
  <c r="X291" i="54"/>
  <c r="AK291" i="54" s="1"/>
  <c r="AH291" i="54" s="1"/>
  <c r="AM291" i="54" s="1"/>
  <c r="AR290" i="54"/>
  <c r="AO290" i="54"/>
  <c r="AJ290" i="54"/>
  <c r="X290" i="54"/>
  <c r="AK290" i="54" s="1"/>
  <c r="AH290" i="54" s="1"/>
  <c r="AR289" i="54"/>
  <c r="AO289" i="54"/>
  <c r="AJ289" i="54"/>
  <c r="X289" i="54"/>
  <c r="AK289" i="54" s="1"/>
  <c r="AH289" i="54" s="1"/>
  <c r="AR288" i="54"/>
  <c r="AO288" i="54"/>
  <c r="AJ288" i="54"/>
  <c r="X288" i="54"/>
  <c r="AR287" i="54"/>
  <c r="AO287" i="54"/>
  <c r="AN287" i="54"/>
  <c r="AJ287" i="54"/>
  <c r="X287" i="54"/>
  <c r="AK287" i="54" s="1"/>
  <c r="AH287" i="54" s="1"/>
  <c r="AM287" i="54" s="1"/>
  <c r="AR286" i="54"/>
  <c r="AO286" i="54"/>
  <c r="AN286" i="54"/>
  <c r="AJ286" i="54"/>
  <c r="X286" i="54"/>
  <c r="AK286" i="54" s="1"/>
  <c r="AH286" i="54" s="1"/>
  <c r="AM286" i="54" s="1"/>
  <c r="AR285" i="54"/>
  <c r="AO285" i="54"/>
  <c r="AN285" i="54"/>
  <c r="AJ285" i="54"/>
  <c r="X285" i="54"/>
  <c r="AK285" i="54" s="1"/>
  <c r="AH285" i="54" s="1"/>
  <c r="AM285" i="54" s="1"/>
  <c r="AR284" i="54"/>
  <c r="AO284" i="54"/>
  <c r="AN284" i="54"/>
  <c r="AJ284" i="54"/>
  <c r="X284" i="54"/>
  <c r="AK284" i="54" s="1"/>
  <c r="AH284" i="54" s="1"/>
  <c r="AM284" i="54" s="1"/>
  <c r="AR283" i="54"/>
  <c r="AO283" i="54"/>
  <c r="AN283" i="54"/>
  <c r="AJ283" i="54"/>
  <c r="X283" i="54"/>
  <c r="AK283" i="54" s="1"/>
  <c r="AH283" i="54" s="1"/>
  <c r="AM283" i="54" s="1"/>
  <c r="AR282" i="54"/>
  <c r="AO282" i="54"/>
  <c r="AN282" i="54"/>
  <c r="AJ282" i="54"/>
  <c r="X282" i="54"/>
  <c r="AK282" i="54" s="1"/>
  <c r="AH282" i="54" s="1"/>
  <c r="AM282" i="54" s="1"/>
  <c r="AR281" i="54"/>
  <c r="AO281" i="54"/>
  <c r="AN281" i="54"/>
  <c r="AJ281" i="54"/>
  <c r="X281" i="54"/>
  <c r="AK281" i="54" s="1"/>
  <c r="AH281" i="54" s="1"/>
  <c r="AM281" i="54" s="1"/>
  <c r="AR280" i="54"/>
  <c r="AO280" i="54"/>
  <c r="AN280" i="54"/>
  <c r="AJ280" i="54"/>
  <c r="X280" i="54"/>
  <c r="AK280" i="54" s="1"/>
  <c r="AH280" i="54" s="1"/>
  <c r="AM280" i="54" s="1"/>
  <c r="AR279" i="54"/>
  <c r="AO279" i="54"/>
  <c r="AN279" i="54"/>
  <c r="AJ279" i="54"/>
  <c r="X279" i="54"/>
  <c r="AK279" i="54" s="1"/>
  <c r="AH279" i="54" s="1"/>
  <c r="AM279" i="54" s="1"/>
  <c r="AR278" i="54"/>
  <c r="AO278" i="54"/>
  <c r="AJ278" i="54"/>
  <c r="X278" i="54"/>
  <c r="AK278" i="54" s="1"/>
  <c r="AH278" i="54" s="1"/>
  <c r="AR277" i="54"/>
  <c r="AO277" i="54"/>
  <c r="AJ277" i="54"/>
  <c r="X277" i="54"/>
  <c r="AK277" i="54" s="1"/>
  <c r="AH277" i="54" s="1"/>
  <c r="AR276" i="54"/>
  <c r="AO276" i="54"/>
  <c r="AJ276" i="54"/>
  <c r="X276" i="54"/>
  <c r="AK276" i="54" s="1"/>
  <c r="AH276" i="54" s="1"/>
  <c r="AR275" i="54"/>
  <c r="AO275" i="54"/>
  <c r="AJ275" i="54"/>
  <c r="X275" i="54"/>
  <c r="AK275" i="54" s="1"/>
  <c r="AH275" i="54" s="1"/>
  <c r="AN275" i="54" s="1"/>
  <c r="AR274" i="54"/>
  <c r="AO274" i="54"/>
  <c r="AN274" i="54"/>
  <c r="AJ274" i="54"/>
  <c r="X274" i="54"/>
  <c r="AK274" i="54" s="1"/>
  <c r="AH274" i="54" s="1"/>
  <c r="AM274" i="54" s="1"/>
  <c r="AR273" i="54"/>
  <c r="AO273" i="54"/>
  <c r="AN273" i="54"/>
  <c r="AJ273" i="54"/>
  <c r="X273" i="54"/>
  <c r="AK273" i="54" s="1"/>
  <c r="AH273" i="54" s="1"/>
  <c r="AM273" i="54" s="1"/>
  <c r="AR272" i="54"/>
  <c r="AO272" i="54"/>
  <c r="AN272" i="54"/>
  <c r="AJ272" i="54"/>
  <c r="X272" i="54"/>
  <c r="AK272" i="54" s="1"/>
  <c r="AH272" i="54" s="1"/>
  <c r="AM272" i="54" s="1"/>
  <c r="AR271" i="54"/>
  <c r="AO271" i="54"/>
  <c r="AJ271" i="54"/>
  <c r="X271" i="54"/>
  <c r="AK271" i="54" s="1"/>
  <c r="AH271" i="54" s="1"/>
  <c r="AM271" i="54" s="1"/>
  <c r="AR270" i="54"/>
  <c r="AO270" i="54"/>
  <c r="AN270" i="54"/>
  <c r="AJ270" i="54"/>
  <c r="X270" i="54"/>
  <c r="AK270" i="54" s="1"/>
  <c r="AH270" i="54" s="1"/>
  <c r="AM270" i="54" s="1"/>
  <c r="AR269" i="54"/>
  <c r="AO269" i="54"/>
  <c r="AN269" i="54"/>
  <c r="AJ269" i="54"/>
  <c r="X269" i="54"/>
  <c r="AK269" i="54" s="1"/>
  <c r="AH269" i="54" s="1"/>
  <c r="AM269" i="54" s="1"/>
  <c r="AR268" i="54"/>
  <c r="AO268" i="54"/>
  <c r="AN268" i="54"/>
  <c r="AJ268" i="54"/>
  <c r="X268" i="54"/>
  <c r="AK268" i="54" s="1"/>
  <c r="AH268" i="54" s="1"/>
  <c r="AM268" i="54" s="1"/>
  <c r="AR267" i="54"/>
  <c r="AO267" i="54"/>
  <c r="AN267" i="54"/>
  <c r="AJ267" i="54"/>
  <c r="X267" i="54"/>
  <c r="AK267" i="54" s="1"/>
  <c r="AH267" i="54" s="1"/>
  <c r="AM267" i="54" s="1"/>
  <c r="AR266" i="54"/>
  <c r="AO266" i="54"/>
  <c r="AN266" i="54"/>
  <c r="AJ266" i="54"/>
  <c r="X266" i="54"/>
  <c r="AK266" i="54" s="1"/>
  <c r="AH266" i="54" s="1"/>
  <c r="AM266" i="54" s="1"/>
  <c r="AR265" i="54"/>
  <c r="AO265" i="54"/>
  <c r="AN265" i="54"/>
  <c r="AJ265" i="54"/>
  <c r="X265" i="54"/>
  <c r="AK265" i="54" s="1"/>
  <c r="AH265" i="54" s="1"/>
  <c r="AM265" i="54" s="1"/>
  <c r="AR264" i="54"/>
  <c r="AO264" i="54"/>
  <c r="AN264" i="54"/>
  <c r="AJ264" i="54"/>
  <c r="X264" i="54"/>
  <c r="AK264" i="54" s="1"/>
  <c r="AH264" i="54" s="1"/>
  <c r="AM264" i="54" s="1"/>
  <c r="AR263" i="54"/>
  <c r="AO263" i="54"/>
  <c r="AN263" i="54"/>
  <c r="AJ263" i="54"/>
  <c r="X263" i="54"/>
  <c r="AK263" i="54" s="1"/>
  <c r="AH263" i="54" s="1"/>
  <c r="AM263" i="54" s="1"/>
  <c r="AR262" i="54"/>
  <c r="AO262" i="54"/>
  <c r="AN262" i="54"/>
  <c r="AJ262" i="54"/>
  <c r="X262" i="54"/>
  <c r="AK262" i="54" s="1"/>
  <c r="AH262" i="54" s="1"/>
  <c r="AM262" i="54" s="1"/>
  <c r="AR261" i="54"/>
  <c r="AO261" i="54"/>
  <c r="AJ261" i="54"/>
  <c r="X261" i="54"/>
  <c r="AK261" i="54" s="1"/>
  <c r="AH261" i="54" s="1"/>
  <c r="AR260" i="54"/>
  <c r="AO260" i="54"/>
  <c r="AN260" i="54"/>
  <c r="AJ260" i="54"/>
  <c r="X260" i="54"/>
  <c r="AK260" i="54" s="1"/>
  <c r="AH260" i="54" s="1"/>
  <c r="AM260" i="54" s="1"/>
  <c r="AR259" i="54"/>
  <c r="AO259" i="54"/>
  <c r="AN259" i="54"/>
  <c r="AJ259" i="54"/>
  <c r="X259" i="54"/>
  <c r="AK259" i="54" s="1"/>
  <c r="AH259" i="54" s="1"/>
  <c r="AM259" i="54" s="1"/>
  <c r="AR258" i="54"/>
  <c r="AO258" i="54"/>
  <c r="AN258" i="54"/>
  <c r="AJ258" i="54"/>
  <c r="X258" i="54"/>
  <c r="AK258" i="54" s="1"/>
  <c r="AH258" i="54" s="1"/>
  <c r="AM258" i="54" s="1"/>
  <c r="AR257" i="54"/>
  <c r="AO257" i="54"/>
  <c r="AJ257" i="54"/>
  <c r="X257" i="54"/>
  <c r="AK257" i="54" s="1"/>
  <c r="AH257" i="54" s="1"/>
  <c r="AR256" i="54"/>
  <c r="AO256" i="54"/>
  <c r="AN256" i="54"/>
  <c r="AJ256" i="54"/>
  <c r="X256" i="54"/>
  <c r="AK256" i="54" s="1"/>
  <c r="AH256" i="54" s="1"/>
  <c r="AM256" i="54" s="1"/>
  <c r="AR255" i="54"/>
  <c r="AO255" i="54"/>
  <c r="AN255" i="54"/>
  <c r="AJ255" i="54"/>
  <c r="X255" i="54"/>
  <c r="AK255" i="54" s="1"/>
  <c r="AH255" i="54" s="1"/>
  <c r="AM255" i="54" s="1"/>
  <c r="AR254" i="54"/>
  <c r="AO254" i="54"/>
  <c r="AJ254" i="54"/>
  <c r="X254" i="54"/>
  <c r="AK254" i="54" s="1"/>
  <c r="AH254" i="54" s="1"/>
  <c r="AM254" i="54" s="1"/>
  <c r="AR253" i="54"/>
  <c r="AO253" i="54"/>
  <c r="AN253" i="54"/>
  <c r="AJ253" i="54"/>
  <c r="X253" i="54"/>
  <c r="AK253" i="54" s="1"/>
  <c r="AH253" i="54" s="1"/>
  <c r="AM253" i="54" s="1"/>
  <c r="AR252" i="54"/>
  <c r="AO252" i="54"/>
  <c r="AN252" i="54"/>
  <c r="AJ252" i="54"/>
  <c r="X252" i="54"/>
  <c r="AK252" i="54" s="1"/>
  <c r="AH252" i="54" s="1"/>
  <c r="AM252" i="54" s="1"/>
  <c r="AR251" i="54"/>
  <c r="AO251" i="54"/>
  <c r="AN251" i="54"/>
  <c r="AJ251" i="54"/>
  <c r="X251" i="54"/>
  <c r="AK251" i="54" s="1"/>
  <c r="AH251" i="54" s="1"/>
  <c r="AM251" i="54" s="1"/>
  <c r="AR250" i="54"/>
  <c r="AO250" i="54"/>
  <c r="AN250" i="54"/>
  <c r="AJ250" i="54"/>
  <c r="X250" i="54"/>
  <c r="AK250" i="54" s="1"/>
  <c r="AH250" i="54" s="1"/>
  <c r="AM250" i="54" s="1"/>
  <c r="AR249" i="54"/>
  <c r="AO249" i="54"/>
  <c r="AN249" i="54"/>
  <c r="AJ249" i="54"/>
  <c r="X249" i="54"/>
  <c r="AK249" i="54" s="1"/>
  <c r="AH249" i="54" s="1"/>
  <c r="AM249" i="54" s="1"/>
  <c r="AR248" i="54"/>
  <c r="AO248" i="54"/>
  <c r="AN248" i="54"/>
  <c r="AJ248" i="54"/>
  <c r="X248" i="54"/>
  <c r="AK248" i="54" s="1"/>
  <c r="AH248" i="54" s="1"/>
  <c r="AM248" i="54" s="1"/>
  <c r="AR247" i="54"/>
  <c r="AO247" i="54"/>
  <c r="AJ247" i="54"/>
  <c r="X247" i="54"/>
  <c r="AK247" i="54" s="1"/>
  <c r="AH247" i="54" s="1"/>
  <c r="AR246" i="54"/>
  <c r="AO246" i="54"/>
  <c r="AN246" i="54"/>
  <c r="AJ246" i="54"/>
  <c r="X246" i="54"/>
  <c r="AR245" i="54"/>
  <c r="AO245" i="54"/>
  <c r="AN245" i="54"/>
  <c r="AJ245" i="54"/>
  <c r="X245" i="54"/>
  <c r="AK245" i="54" s="1"/>
  <c r="AH245" i="54" s="1"/>
  <c r="AM245" i="54" s="1"/>
  <c r="AR244" i="54"/>
  <c r="AO244" i="54"/>
  <c r="AN244" i="54"/>
  <c r="AJ244" i="54"/>
  <c r="X244" i="54"/>
  <c r="AK244" i="54" s="1"/>
  <c r="AH244" i="54" s="1"/>
  <c r="AM244" i="54" s="1"/>
  <c r="AR243" i="54"/>
  <c r="AO243" i="54"/>
  <c r="AN243" i="54"/>
  <c r="AJ243" i="54"/>
  <c r="X243" i="54"/>
  <c r="AK243" i="54" s="1"/>
  <c r="AH243" i="54" s="1"/>
  <c r="AM243" i="54" s="1"/>
  <c r="AR242" i="54"/>
  <c r="AO242" i="54"/>
  <c r="AN242" i="54"/>
  <c r="AJ242" i="54"/>
  <c r="X242" i="54"/>
  <c r="AK242" i="54" s="1"/>
  <c r="AH242" i="54" s="1"/>
  <c r="AM242" i="54" s="1"/>
  <c r="AR241" i="54"/>
  <c r="AO241" i="54"/>
  <c r="AJ241" i="54"/>
  <c r="X241" i="54"/>
  <c r="AK241" i="54" s="1"/>
  <c r="AH241" i="54" s="1"/>
  <c r="AN241" i="54" s="1"/>
  <c r="AR240" i="54"/>
  <c r="AO240" i="54"/>
  <c r="AN240" i="54"/>
  <c r="AJ240" i="54"/>
  <c r="X240" i="54"/>
  <c r="AK240" i="54" s="1"/>
  <c r="AH240" i="54" s="1"/>
  <c r="AM240" i="54" s="1"/>
  <c r="AR239" i="54"/>
  <c r="AO239" i="54"/>
  <c r="AN239" i="54"/>
  <c r="AJ239" i="54"/>
  <c r="X239" i="54"/>
  <c r="AK239" i="54" s="1"/>
  <c r="AH239" i="54" s="1"/>
  <c r="AM239" i="54" s="1"/>
  <c r="AR238" i="54"/>
  <c r="AO238" i="54"/>
  <c r="AN238" i="54"/>
  <c r="AJ238" i="54"/>
  <c r="X238" i="54"/>
  <c r="AK238" i="54" s="1"/>
  <c r="AH238" i="54" s="1"/>
  <c r="AM238" i="54" s="1"/>
  <c r="AR237" i="54"/>
  <c r="AO237" i="54"/>
  <c r="AN237" i="54"/>
  <c r="AJ237" i="54"/>
  <c r="X237" i="54"/>
  <c r="AK237" i="54" s="1"/>
  <c r="AH237" i="54" s="1"/>
  <c r="AM237" i="54" s="1"/>
  <c r="AR236" i="54"/>
  <c r="AO236" i="54"/>
  <c r="AN236" i="54"/>
  <c r="AJ236" i="54"/>
  <c r="X236" i="54"/>
  <c r="AR235" i="54"/>
  <c r="AO235" i="54"/>
  <c r="AN235" i="54"/>
  <c r="AJ235" i="54"/>
  <c r="X235" i="54"/>
  <c r="AK235" i="54" s="1"/>
  <c r="AH235" i="54" s="1"/>
  <c r="AM235" i="54" s="1"/>
  <c r="AR234" i="54"/>
  <c r="AO234" i="54"/>
  <c r="AN234" i="54"/>
  <c r="AJ234" i="54"/>
  <c r="X234" i="54"/>
  <c r="AK234" i="54" s="1"/>
  <c r="AH234" i="54" s="1"/>
  <c r="AM234" i="54" s="1"/>
  <c r="AR233" i="54"/>
  <c r="AO233" i="54"/>
  <c r="AN233" i="54"/>
  <c r="AJ233" i="54"/>
  <c r="X233" i="54"/>
  <c r="AK233" i="54" s="1"/>
  <c r="AH233" i="54" s="1"/>
  <c r="AM233" i="54" s="1"/>
  <c r="AR232" i="54"/>
  <c r="AO232" i="54"/>
  <c r="AN232" i="54"/>
  <c r="AJ232" i="54"/>
  <c r="X232" i="54"/>
  <c r="AR231" i="54"/>
  <c r="AO231" i="54"/>
  <c r="AN231" i="54"/>
  <c r="AJ231" i="54"/>
  <c r="X231" i="54"/>
  <c r="AK231" i="54" s="1"/>
  <c r="AH231" i="54" s="1"/>
  <c r="AM231" i="54" s="1"/>
  <c r="AR230" i="54"/>
  <c r="AO230" i="54"/>
  <c r="AN230" i="54"/>
  <c r="AJ230" i="54"/>
  <c r="X230" i="54"/>
  <c r="AK230" i="54" s="1"/>
  <c r="AH230" i="54" s="1"/>
  <c r="AM230" i="54" s="1"/>
  <c r="AR229" i="54"/>
  <c r="AO229" i="54"/>
  <c r="AN229" i="54"/>
  <c r="AJ229" i="54"/>
  <c r="X229" i="54"/>
  <c r="AK229" i="54" s="1"/>
  <c r="AH229" i="54" s="1"/>
  <c r="AM229" i="54" s="1"/>
  <c r="AR228" i="54"/>
  <c r="AO228" i="54"/>
  <c r="AN228" i="54"/>
  <c r="AJ228" i="54"/>
  <c r="X228" i="54"/>
  <c r="AR227" i="54"/>
  <c r="AO227" i="54"/>
  <c r="AN227" i="54"/>
  <c r="AJ227" i="54"/>
  <c r="X227" i="54"/>
  <c r="AK227" i="54" s="1"/>
  <c r="AH227" i="54" s="1"/>
  <c r="AM227" i="54" s="1"/>
  <c r="AR226" i="54"/>
  <c r="AO226" i="54"/>
  <c r="AN226" i="54"/>
  <c r="AJ226" i="54"/>
  <c r="X226" i="54"/>
  <c r="AK226" i="54" s="1"/>
  <c r="AH226" i="54" s="1"/>
  <c r="AM226" i="54" s="1"/>
  <c r="AR225" i="54"/>
  <c r="AO225" i="54"/>
  <c r="AN225" i="54"/>
  <c r="AJ225" i="54"/>
  <c r="X225" i="54"/>
  <c r="AK225" i="54" s="1"/>
  <c r="AH225" i="54" s="1"/>
  <c r="AM225" i="54" s="1"/>
  <c r="AR224" i="54"/>
  <c r="AO224" i="54"/>
  <c r="AN224" i="54"/>
  <c r="AJ224" i="54"/>
  <c r="X224" i="54"/>
  <c r="AR223" i="54"/>
  <c r="AO223" i="54"/>
  <c r="AN223" i="54"/>
  <c r="AJ223" i="54"/>
  <c r="X223" i="54"/>
  <c r="AK223" i="54" s="1"/>
  <c r="AH223" i="54" s="1"/>
  <c r="AM223" i="54" s="1"/>
  <c r="AR222" i="54"/>
  <c r="AO222" i="54"/>
  <c r="AN222" i="54"/>
  <c r="AJ222" i="54"/>
  <c r="X222" i="54"/>
  <c r="AK222" i="54" s="1"/>
  <c r="AH222" i="54" s="1"/>
  <c r="AM222" i="54" s="1"/>
  <c r="AR221" i="54"/>
  <c r="AO221" i="54"/>
  <c r="AN221" i="54"/>
  <c r="AJ221" i="54"/>
  <c r="X221" i="54"/>
  <c r="AK221" i="54" s="1"/>
  <c r="AH221" i="54" s="1"/>
  <c r="AM221" i="54" s="1"/>
  <c r="AR220" i="54"/>
  <c r="AO220" i="54"/>
  <c r="AN220" i="54"/>
  <c r="AJ220" i="54"/>
  <c r="X220" i="54"/>
  <c r="AK220" i="54" s="1"/>
  <c r="AH220" i="54" s="1"/>
  <c r="AM220" i="54" s="1"/>
  <c r="AR219" i="54"/>
  <c r="AO219" i="54"/>
  <c r="AN219" i="54"/>
  <c r="AJ219" i="54"/>
  <c r="X219" i="54"/>
  <c r="AK219" i="54" s="1"/>
  <c r="AH219" i="54" s="1"/>
  <c r="AM219" i="54" s="1"/>
  <c r="AR218" i="54"/>
  <c r="AO218" i="54"/>
  <c r="AN218" i="54"/>
  <c r="AJ218" i="54"/>
  <c r="X218" i="54"/>
  <c r="AK218" i="54" s="1"/>
  <c r="AH218" i="54" s="1"/>
  <c r="AM218" i="54" s="1"/>
  <c r="AR217" i="54"/>
  <c r="AO217" i="54"/>
  <c r="AN217" i="54"/>
  <c r="AJ217" i="54"/>
  <c r="X217" i="54"/>
  <c r="AK217" i="54" s="1"/>
  <c r="AH217" i="54" s="1"/>
  <c r="AM217" i="54" s="1"/>
  <c r="AR216" i="54"/>
  <c r="AO216" i="54"/>
  <c r="AN216" i="54"/>
  <c r="AJ216" i="54"/>
  <c r="X216" i="54"/>
  <c r="AR215" i="54"/>
  <c r="AO215" i="54"/>
  <c r="AN215" i="54"/>
  <c r="AJ215" i="54"/>
  <c r="X215" i="54"/>
  <c r="AK215" i="54" s="1"/>
  <c r="AH215" i="54" s="1"/>
  <c r="AM215" i="54" s="1"/>
  <c r="AR214" i="54"/>
  <c r="AO214" i="54"/>
  <c r="AN214" i="54"/>
  <c r="AJ214" i="54"/>
  <c r="X214" i="54"/>
  <c r="AK214" i="54" s="1"/>
  <c r="AH214" i="54" s="1"/>
  <c r="AM214" i="54" s="1"/>
  <c r="AR213" i="54"/>
  <c r="AO213" i="54"/>
  <c r="AN213" i="54"/>
  <c r="AJ213" i="54"/>
  <c r="X213" i="54"/>
  <c r="AK213" i="54" s="1"/>
  <c r="AH213" i="54" s="1"/>
  <c r="AM213" i="54" s="1"/>
  <c r="AR212" i="54"/>
  <c r="AO212" i="54"/>
  <c r="AN212" i="54"/>
  <c r="AJ212" i="54"/>
  <c r="X212" i="54"/>
  <c r="AK212" i="54" s="1"/>
  <c r="AH212" i="54" s="1"/>
  <c r="AM212" i="54" s="1"/>
  <c r="AR211" i="54"/>
  <c r="AO211" i="54"/>
  <c r="AN211" i="54"/>
  <c r="AJ211" i="54"/>
  <c r="X211" i="54"/>
  <c r="AK211" i="54" s="1"/>
  <c r="AH211" i="54" s="1"/>
  <c r="AM211" i="54" s="1"/>
  <c r="AR210" i="54"/>
  <c r="AO210" i="54"/>
  <c r="AN210" i="54"/>
  <c r="AJ210" i="54"/>
  <c r="X210" i="54"/>
  <c r="AK210" i="54" s="1"/>
  <c r="AH210" i="54" s="1"/>
  <c r="AM210" i="54" s="1"/>
  <c r="AR209" i="54"/>
  <c r="AO209" i="54"/>
  <c r="AN209" i="54"/>
  <c r="AJ209" i="54"/>
  <c r="X209" i="54"/>
  <c r="AK209" i="54" s="1"/>
  <c r="AH209" i="54" s="1"/>
  <c r="AM209" i="54" s="1"/>
  <c r="AR208" i="54"/>
  <c r="AO208" i="54"/>
  <c r="AN208" i="54"/>
  <c r="AJ208" i="54"/>
  <c r="X208" i="54"/>
  <c r="AK208" i="54" s="1"/>
  <c r="AH208" i="54" s="1"/>
  <c r="AM208" i="54" s="1"/>
  <c r="AR207" i="54"/>
  <c r="AO207" i="54"/>
  <c r="AN207" i="54"/>
  <c r="AJ207" i="54"/>
  <c r="X207" i="54"/>
  <c r="AR206" i="54"/>
  <c r="AO206" i="54"/>
  <c r="AN206" i="54"/>
  <c r="AJ206" i="54"/>
  <c r="X206" i="54"/>
  <c r="AR205" i="54"/>
  <c r="AO205" i="54"/>
  <c r="AN205" i="54"/>
  <c r="AJ205" i="54"/>
  <c r="X205" i="54"/>
  <c r="AK205" i="54" s="1"/>
  <c r="AH205" i="54" s="1"/>
  <c r="AM205" i="54" s="1"/>
  <c r="AR204" i="54"/>
  <c r="AO204" i="54"/>
  <c r="AN204" i="54"/>
  <c r="AJ204" i="54"/>
  <c r="X204" i="54"/>
  <c r="AR203" i="54"/>
  <c r="AO203" i="54"/>
  <c r="AN203" i="54"/>
  <c r="AJ203" i="54"/>
  <c r="X203" i="54"/>
  <c r="AK203" i="54" s="1"/>
  <c r="AH203" i="54" s="1"/>
  <c r="AM203" i="54" s="1"/>
  <c r="AR202" i="54"/>
  <c r="AO202" i="54"/>
  <c r="AN202" i="54"/>
  <c r="AJ202" i="54"/>
  <c r="X202" i="54"/>
  <c r="AK202" i="54" s="1"/>
  <c r="AH202" i="54" s="1"/>
  <c r="AM202" i="54" s="1"/>
  <c r="AR201" i="54"/>
  <c r="AO201" i="54"/>
  <c r="AN201" i="54"/>
  <c r="AJ201" i="54"/>
  <c r="X201" i="54"/>
  <c r="AK201" i="54" s="1"/>
  <c r="AH201" i="54" s="1"/>
  <c r="AM201" i="54" s="1"/>
  <c r="AR200" i="54"/>
  <c r="AO200" i="54"/>
  <c r="AN200" i="54"/>
  <c r="AJ200" i="54"/>
  <c r="X200" i="54"/>
  <c r="AK200" i="54" s="1"/>
  <c r="AH200" i="54" s="1"/>
  <c r="AM200" i="54" s="1"/>
  <c r="AR199" i="54"/>
  <c r="AO199" i="54"/>
  <c r="AN199" i="54"/>
  <c r="AJ199" i="54"/>
  <c r="X199" i="54"/>
  <c r="AK199" i="54" s="1"/>
  <c r="AH199" i="54" s="1"/>
  <c r="AM199" i="54" s="1"/>
  <c r="AR198" i="54"/>
  <c r="AO198" i="54"/>
  <c r="AN198" i="54"/>
  <c r="AJ198" i="54"/>
  <c r="X198" i="54"/>
  <c r="AK198" i="54" s="1"/>
  <c r="AH198" i="54" s="1"/>
  <c r="AM198" i="54" s="1"/>
  <c r="AR197" i="54"/>
  <c r="AO197" i="54"/>
  <c r="AN197" i="54"/>
  <c r="AJ197" i="54"/>
  <c r="X197" i="54"/>
  <c r="AK197" i="54" s="1"/>
  <c r="AH197" i="54" s="1"/>
  <c r="AM197" i="54" s="1"/>
  <c r="AR196" i="54"/>
  <c r="AO196" i="54"/>
  <c r="AN196" i="54"/>
  <c r="AJ196" i="54"/>
  <c r="X196" i="54"/>
  <c r="AK196" i="54" s="1"/>
  <c r="AH196" i="54" s="1"/>
  <c r="AM196" i="54" s="1"/>
  <c r="AR195" i="54"/>
  <c r="AO195" i="54"/>
  <c r="AN195" i="54"/>
  <c r="AJ195" i="54"/>
  <c r="X195" i="54"/>
  <c r="AK195" i="54" s="1"/>
  <c r="AH195" i="54" s="1"/>
  <c r="AM195" i="54" s="1"/>
  <c r="AR194" i="54"/>
  <c r="AO194" i="54"/>
  <c r="AN194" i="54"/>
  <c r="AJ194" i="54"/>
  <c r="X194" i="54"/>
  <c r="AK194" i="54" s="1"/>
  <c r="AH194" i="54" s="1"/>
  <c r="AM194" i="54" s="1"/>
  <c r="AR193" i="54"/>
  <c r="AO193" i="54"/>
  <c r="AN193" i="54"/>
  <c r="AJ193" i="54"/>
  <c r="X193" i="54"/>
  <c r="AK193" i="54" s="1"/>
  <c r="AH193" i="54" s="1"/>
  <c r="AM193" i="54" s="1"/>
  <c r="AR192" i="54"/>
  <c r="AO192" i="54"/>
  <c r="AN192" i="54"/>
  <c r="AJ192" i="54"/>
  <c r="X192" i="54"/>
  <c r="AK192" i="54" s="1"/>
  <c r="AH192" i="54" s="1"/>
  <c r="AM192" i="54" s="1"/>
  <c r="AR191" i="54"/>
  <c r="AO191" i="54"/>
  <c r="AN191" i="54"/>
  <c r="AJ191" i="54"/>
  <c r="X191" i="54"/>
  <c r="AK191" i="54" s="1"/>
  <c r="AH191" i="54" s="1"/>
  <c r="AM191" i="54" s="1"/>
  <c r="AR190" i="54"/>
  <c r="AO190" i="54"/>
  <c r="AN190" i="54"/>
  <c r="AJ190" i="54"/>
  <c r="X190" i="54"/>
  <c r="AK190" i="54" s="1"/>
  <c r="AH190" i="54" s="1"/>
  <c r="AM190" i="54" s="1"/>
  <c r="AR189" i="54"/>
  <c r="AO189" i="54"/>
  <c r="AN189" i="54"/>
  <c r="AJ189" i="54"/>
  <c r="X189" i="54"/>
  <c r="AK189" i="54" s="1"/>
  <c r="AH189" i="54" s="1"/>
  <c r="AM189" i="54" s="1"/>
  <c r="AR188" i="54"/>
  <c r="AO188" i="54"/>
  <c r="AN188" i="54"/>
  <c r="AJ188" i="54"/>
  <c r="X188" i="54"/>
  <c r="AK188" i="54" s="1"/>
  <c r="AH188" i="54" s="1"/>
  <c r="AM188" i="54" s="1"/>
  <c r="AR187" i="54"/>
  <c r="AO187" i="54"/>
  <c r="AN187" i="54"/>
  <c r="AJ187" i="54"/>
  <c r="X187" i="54"/>
  <c r="AK187" i="54" s="1"/>
  <c r="AH187" i="54" s="1"/>
  <c r="AM187" i="54" s="1"/>
  <c r="AR186" i="54"/>
  <c r="AO186" i="54"/>
  <c r="AN186" i="54"/>
  <c r="AJ186" i="54"/>
  <c r="X186" i="54"/>
  <c r="AK186" i="54" s="1"/>
  <c r="AH186" i="54" s="1"/>
  <c r="AM186" i="54" s="1"/>
  <c r="AR185" i="54"/>
  <c r="AO185" i="54"/>
  <c r="AN185" i="54"/>
  <c r="AJ185" i="54"/>
  <c r="X185" i="54"/>
  <c r="AK185" i="54" s="1"/>
  <c r="AH185" i="54" s="1"/>
  <c r="AM185" i="54" s="1"/>
  <c r="AR184" i="54"/>
  <c r="AO184" i="54"/>
  <c r="AN184" i="54"/>
  <c r="AJ184" i="54"/>
  <c r="X184" i="54"/>
  <c r="AK184" i="54" s="1"/>
  <c r="AH184" i="54" s="1"/>
  <c r="AM184" i="54" s="1"/>
  <c r="AR183" i="54"/>
  <c r="AO183" i="54"/>
  <c r="AN183" i="54"/>
  <c r="AJ183" i="54"/>
  <c r="X183" i="54"/>
  <c r="AK183" i="54" s="1"/>
  <c r="AH183" i="54" s="1"/>
  <c r="AM183" i="54" s="1"/>
  <c r="AR182" i="54"/>
  <c r="AO182" i="54"/>
  <c r="AN182" i="54"/>
  <c r="AJ182" i="54"/>
  <c r="X182" i="54"/>
  <c r="AK182" i="54" s="1"/>
  <c r="AH182" i="54" s="1"/>
  <c r="AM182" i="54" s="1"/>
  <c r="AR181" i="54"/>
  <c r="AO181" i="54"/>
  <c r="AN181" i="54"/>
  <c r="AJ181" i="54"/>
  <c r="X181" i="54"/>
  <c r="AK181" i="54" s="1"/>
  <c r="AH181" i="54" s="1"/>
  <c r="AM181" i="54" s="1"/>
  <c r="AR180" i="54"/>
  <c r="AO180" i="54"/>
  <c r="AN180" i="54"/>
  <c r="AJ180" i="54"/>
  <c r="X180" i="54"/>
  <c r="AK180" i="54" s="1"/>
  <c r="AH180" i="54" s="1"/>
  <c r="AM180" i="54" s="1"/>
  <c r="AR179" i="54"/>
  <c r="AO179" i="54"/>
  <c r="AN179" i="54"/>
  <c r="AJ179" i="54"/>
  <c r="X179" i="54"/>
  <c r="AK179" i="54" s="1"/>
  <c r="AH179" i="54" s="1"/>
  <c r="AM179" i="54" s="1"/>
  <c r="AR178" i="54"/>
  <c r="AO178" i="54"/>
  <c r="AN178" i="54"/>
  <c r="AJ178" i="54"/>
  <c r="X178" i="54"/>
  <c r="AK178" i="54" s="1"/>
  <c r="AH178" i="54" s="1"/>
  <c r="AM178" i="54" s="1"/>
  <c r="AR177" i="54"/>
  <c r="AO177" i="54"/>
  <c r="AN177" i="54"/>
  <c r="AJ177" i="54"/>
  <c r="AP177" i="54" s="1"/>
  <c r="X177" i="54"/>
  <c r="AK177" i="54" s="1"/>
  <c r="AH177" i="54" s="1"/>
  <c r="AM177" i="54" s="1"/>
  <c r="AR176" i="54"/>
  <c r="AO176" i="54"/>
  <c r="AN176" i="54"/>
  <c r="AJ176" i="54"/>
  <c r="X176" i="54"/>
  <c r="AK176" i="54" s="1"/>
  <c r="AH176" i="54" s="1"/>
  <c r="AM176" i="54" s="1"/>
  <c r="AR175" i="54"/>
  <c r="AO175" i="54"/>
  <c r="AN175" i="54"/>
  <c r="AJ175" i="54"/>
  <c r="X175" i="54"/>
  <c r="AK175" i="54" s="1"/>
  <c r="AH175" i="54" s="1"/>
  <c r="AM175" i="54" s="1"/>
  <c r="AR174" i="54"/>
  <c r="AO174" i="54"/>
  <c r="AN174" i="54"/>
  <c r="AJ174" i="54"/>
  <c r="X174" i="54"/>
  <c r="AK174" i="54" s="1"/>
  <c r="AH174" i="54" s="1"/>
  <c r="AM174" i="54" s="1"/>
  <c r="AR173" i="54"/>
  <c r="AO173" i="54"/>
  <c r="AN173" i="54"/>
  <c r="AJ173" i="54"/>
  <c r="X173" i="54"/>
  <c r="AK173" i="54" s="1"/>
  <c r="AH173" i="54" s="1"/>
  <c r="AM173" i="54" s="1"/>
  <c r="AR172" i="54"/>
  <c r="AO172" i="54"/>
  <c r="AN172" i="54"/>
  <c r="AJ172" i="54"/>
  <c r="X172" i="54"/>
  <c r="AK172" i="54" s="1"/>
  <c r="AH172" i="54" s="1"/>
  <c r="AM172" i="54" s="1"/>
  <c r="AR171" i="54"/>
  <c r="AO171" i="54"/>
  <c r="AN171" i="54"/>
  <c r="AJ171" i="54"/>
  <c r="X171" i="54"/>
  <c r="AK171" i="54" s="1"/>
  <c r="AH171" i="54" s="1"/>
  <c r="AM171" i="54" s="1"/>
  <c r="AR170" i="54"/>
  <c r="AO170" i="54"/>
  <c r="AN170" i="54"/>
  <c r="AJ170" i="54"/>
  <c r="X170" i="54"/>
  <c r="AK170" i="54" s="1"/>
  <c r="AH170" i="54" s="1"/>
  <c r="AM170" i="54" s="1"/>
  <c r="AR169" i="54"/>
  <c r="AO169" i="54"/>
  <c r="AN169" i="54"/>
  <c r="AJ169" i="54"/>
  <c r="X169" i="54"/>
  <c r="AK169" i="54" s="1"/>
  <c r="AH169" i="54" s="1"/>
  <c r="AM169" i="54" s="1"/>
  <c r="AR168" i="54"/>
  <c r="AO168" i="54"/>
  <c r="AN168" i="54"/>
  <c r="AJ168" i="54"/>
  <c r="X168" i="54"/>
  <c r="AK168" i="54" s="1"/>
  <c r="AH168" i="54" s="1"/>
  <c r="AM168" i="54" s="1"/>
  <c r="AR167" i="54"/>
  <c r="AO167" i="54"/>
  <c r="AN167" i="54"/>
  <c r="AJ167" i="54"/>
  <c r="X167" i="54"/>
  <c r="AK167" i="54" s="1"/>
  <c r="AH167" i="54" s="1"/>
  <c r="AM167" i="54" s="1"/>
  <c r="AR166" i="54"/>
  <c r="AO166" i="54"/>
  <c r="AN166" i="54"/>
  <c r="AJ166" i="54"/>
  <c r="X166" i="54"/>
  <c r="AK166" i="54" s="1"/>
  <c r="AH166" i="54" s="1"/>
  <c r="AM166" i="54" s="1"/>
  <c r="AR165" i="54"/>
  <c r="AO165" i="54"/>
  <c r="AN165" i="54"/>
  <c r="AJ165" i="54"/>
  <c r="X165" i="54"/>
  <c r="AK165" i="54" s="1"/>
  <c r="AH165" i="54" s="1"/>
  <c r="AM165" i="54" s="1"/>
  <c r="AR164" i="54"/>
  <c r="AO164" i="54"/>
  <c r="AN164" i="54"/>
  <c r="AJ164" i="54"/>
  <c r="X164" i="54"/>
  <c r="AK164" i="54" s="1"/>
  <c r="AH164" i="54" s="1"/>
  <c r="AM164" i="54" s="1"/>
  <c r="AR163" i="54"/>
  <c r="AO163" i="54"/>
  <c r="AN163" i="54"/>
  <c r="AJ163" i="54"/>
  <c r="X163" i="54"/>
  <c r="AK163" i="54" s="1"/>
  <c r="AH163" i="54" s="1"/>
  <c r="AM163" i="54" s="1"/>
  <c r="AR162" i="54"/>
  <c r="AO162" i="54"/>
  <c r="AN162" i="54"/>
  <c r="AJ162" i="54"/>
  <c r="X162" i="54"/>
  <c r="AK162" i="54" s="1"/>
  <c r="AH162" i="54" s="1"/>
  <c r="AM162" i="54" s="1"/>
  <c r="AR161" i="54"/>
  <c r="AO161" i="54"/>
  <c r="AN161" i="54"/>
  <c r="AJ161" i="54"/>
  <c r="AP161" i="54" s="1"/>
  <c r="X161" i="54"/>
  <c r="AK161" i="54" s="1"/>
  <c r="AH161" i="54" s="1"/>
  <c r="AM161" i="54" s="1"/>
  <c r="AR160" i="54"/>
  <c r="AO160" i="54"/>
  <c r="AN160" i="54"/>
  <c r="AJ160" i="54"/>
  <c r="X160" i="54"/>
  <c r="AK160" i="54" s="1"/>
  <c r="AH160" i="54" s="1"/>
  <c r="AM160" i="54" s="1"/>
  <c r="AR159" i="54"/>
  <c r="AO159" i="54"/>
  <c r="AN159" i="54"/>
  <c r="AJ159" i="54"/>
  <c r="X159" i="54"/>
  <c r="AK159" i="54" s="1"/>
  <c r="AH159" i="54" s="1"/>
  <c r="AM159" i="54" s="1"/>
  <c r="AR158" i="54"/>
  <c r="AO158" i="54"/>
  <c r="AN158" i="54"/>
  <c r="AJ158" i="54"/>
  <c r="X158" i="54"/>
  <c r="AK158" i="54" s="1"/>
  <c r="AH158" i="54" s="1"/>
  <c r="AM158" i="54" s="1"/>
  <c r="AR157" i="54"/>
  <c r="AO157" i="54"/>
  <c r="AN157" i="54"/>
  <c r="AJ157" i="54"/>
  <c r="X157" i="54"/>
  <c r="AK157" i="54" s="1"/>
  <c r="AH157" i="54" s="1"/>
  <c r="AM157" i="54" s="1"/>
  <c r="AR156" i="54"/>
  <c r="AO156" i="54"/>
  <c r="AN156" i="54"/>
  <c r="AJ156" i="54"/>
  <c r="X156" i="54"/>
  <c r="AK156" i="54" s="1"/>
  <c r="AH156" i="54" s="1"/>
  <c r="AM156" i="54" s="1"/>
  <c r="AR155" i="54"/>
  <c r="AO155" i="54"/>
  <c r="AN155" i="54"/>
  <c r="AJ155" i="54"/>
  <c r="X155" i="54"/>
  <c r="AK155" i="54" s="1"/>
  <c r="AH155" i="54" s="1"/>
  <c r="AM155" i="54" s="1"/>
  <c r="AR154" i="54"/>
  <c r="AO154" i="54"/>
  <c r="AN154" i="54"/>
  <c r="AJ154" i="54"/>
  <c r="X154" i="54"/>
  <c r="AK154" i="54" s="1"/>
  <c r="AH154" i="54" s="1"/>
  <c r="AM154" i="54" s="1"/>
  <c r="AR153" i="54"/>
  <c r="AO153" i="54"/>
  <c r="AN153" i="54"/>
  <c r="AJ153" i="54"/>
  <c r="X153" i="54"/>
  <c r="AK153" i="54" s="1"/>
  <c r="AH153" i="54" s="1"/>
  <c r="AM153" i="54" s="1"/>
  <c r="AR152" i="54"/>
  <c r="AO152" i="54"/>
  <c r="AN152" i="54"/>
  <c r="AJ152" i="54"/>
  <c r="X152" i="54"/>
  <c r="AK152" i="54" s="1"/>
  <c r="AH152" i="54" s="1"/>
  <c r="AM152" i="54" s="1"/>
  <c r="AR151" i="54"/>
  <c r="AO151" i="54"/>
  <c r="AN151" i="54"/>
  <c r="AJ151" i="54"/>
  <c r="X151" i="54"/>
  <c r="AK151" i="54" s="1"/>
  <c r="AH151" i="54" s="1"/>
  <c r="AM151" i="54" s="1"/>
  <c r="AR150" i="54"/>
  <c r="AO150" i="54"/>
  <c r="AN150" i="54"/>
  <c r="AJ150" i="54"/>
  <c r="X150" i="54"/>
  <c r="AK150" i="54" s="1"/>
  <c r="AH150" i="54" s="1"/>
  <c r="AM150" i="54" s="1"/>
  <c r="AR149" i="54"/>
  <c r="AO149" i="54"/>
  <c r="AN149" i="54"/>
  <c r="AJ149" i="54"/>
  <c r="X149" i="54"/>
  <c r="AK149" i="54" s="1"/>
  <c r="AH149" i="54" s="1"/>
  <c r="AM149" i="54" s="1"/>
  <c r="AR148" i="54"/>
  <c r="AO148" i="54"/>
  <c r="AN148" i="54"/>
  <c r="AJ148" i="54"/>
  <c r="X148" i="54"/>
  <c r="AK148" i="54" s="1"/>
  <c r="AH148" i="54" s="1"/>
  <c r="AM148" i="54" s="1"/>
  <c r="AR147" i="54"/>
  <c r="AO147" i="54"/>
  <c r="AN147" i="54"/>
  <c r="AJ147" i="54"/>
  <c r="X147" i="54"/>
  <c r="AK147" i="54" s="1"/>
  <c r="AH147" i="54" s="1"/>
  <c r="AM147" i="54" s="1"/>
  <c r="AR146" i="54"/>
  <c r="AO146" i="54"/>
  <c r="AN146" i="54"/>
  <c r="AJ146" i="54"/>
  <c r="X146" i="54"/>
  <c r="AK146" i="54" s="1"/>
  <c r="AH146" i="54" s="1"/>
  <c r="AM146" i="54" s="1"/>
  <c r="AR145" i="54"/>
  <c r="AO145" i="54"/>
  <c r="AN145" i="54"/>
  <c r="AJ145" i="54"/>
  <c r="X145" i="54"/>
  <c r="AK145" i="54" s="1"/>
  <c r="AH145" i="54" s="1"/>
  <c r="AM145" i="54" s="1"/>
  <c r="AR144" i="54"/>
  <c r="AO144" i="54"/>
  <c r="AN144" i="54"/>
  <c r="AJ144" i="54"/>
  <c r="X144" i="54"/>
  <c r="AK144" i="54" s="1"/>
  <c r="AH144" i="54" s="1"/>
  <c r="AM144" i="54" s="1"/>
  <c r="AR143" i="54"/>
  <c r="AO143" i="54"/>
  <c r="AN143" i="54"/>
  <c r="AJ143" i="54"/>
  <c r="X143" i="54"/>
  <c r="AK143" i="54" s="1"/>
  <c r="AH143" i="54" s="1"/>
  <c r="AM143" i="54" s="1"/>
  <c r="AR142" i="54"/>
  <c r="AO142" i="54"/>
  <c r="AN142" i="54"/>
  <c r="AJ142" i="54"/>
  <c r="X142" i="54"/>
  <c r="AK142" i="54" s="1"/>
  <c r="AH142" i="54" s="1"/>
  <c r="AM142" i="54" s="1"/>
  <c r="AR141" i="54"/>
  <c r="AO141" i="54"/>
  <c r="AN141" i="54"/>
  <c r="AJ141" i="54"/>
  <c r="X141" i="54"/>
  <c r="AK141" i="54" s="1"/>
  <c r="AH141" i="54" s="1"/>
  <c r="AM141" i="54" s="1"/>
  <c r="AR140" i="54"/>
  <c r="AO140" i="54"/>
  <c r="AN140" i="54"/>
  <c r="AM140" i="54"/>
  <c r="AJ140" i="54"/>
  <c r="X140" i="54"/>
  <c r="AK140" i="54" s="1"/>
  <c r="AH140" i="54" s="1"/>
  <c r="AR139" i="54"/>
  <c r="AO139" i="54"/>
  <c r="AN139" i="54"/>
  <c r="AM139" i="54"/>
  <c r="AJ139" i="54"/>
  <c r="X139" i="54"/>
  <c r="AK139" i="54" s="1"/>
  <c r="AH139" i="54" s="1"/>
  <c r="AR138" i="54"/>
  <c r="AO138" i="54"/>
  <c r="AN138" i="54"/>
  <c r="AM138" i="54"/>
  <c r="AJ138" i="54"/>
  <c r="X138" i="54"/>
  <c r="AK138" i="54" s="1"/>
  <c r="AH138" i="54" s="1"/>
  <c r="AR137" i="54"/>
  <c r="AO137" i="54"/>
  <c r="AN137" i="54"/>
  <c r="AJ137" i="54"/>
  <c r="X137" i="54"/>
  <c r="AK137" i="54" s="1"/>
  <c r="AH137" i="54" s="1"/>
  <c r="AM137" i="54" s="1"/>
  <c r="AR136" i="54"/>
  <c r="AO136" i="54"/>
  <c r="AN136" i="54"/>
  <c r="AJ136" i="54"/>
  <c r="X136" i="54"/>
  <c r="AK136" i="54" s="1"/>
  <c r="AH136" i="54" s="1"/>
  <c r="AM136" i="54" s="1"/>
  <c r="AR135" i="54"/>
  <c r="AO135" i="54"/>
  <c r="AN135" i="54"/>
  <c r="AJ135" i="54"/>
  <c r="X135" i="54"/>
  <c r="AK135" i="54" s="1"/>
  <c r="AH135" i="54" s="1"/>
  <c r="AM135" i="54" s="1"/>
  <c r="AR134" i="54"/>
  <c r="AO134" i="54"/>
  <c r="AN134" i="54"/>
  <c r="AJ134" i="54"/>
  <c r="X134" i="54"/>
  <c r="AK134" i="54" s="1"/>
  <c r="AH134" i="54" s="1"/>
  <c r="AM134" i="54" s="1"/>
  <c r="AR133" i="54"/>
  <c r="AO133" i="54"/>
  <c r="AN133" i="54"/>
  <c r="AJ133" i="54"/>
  <c r="X133" i="54"/>
  <c r="AK133" i="54" s="1"/>
  <c r="AH133" i="54" s="1"/>
  <c r="AM133" i="54" s="1"/>
  <c r="AR132" i="54"/>
  <c r="AO132" i="54"/>
  <c r="AN132" i="54"/>
  <c r="AJ132" i="54"/>
  <c r="X132" i="54"/>
  <c r="AK132" i="54" s="1"/>
  <c r="AH132" i="54" s="1"/>
  <c r="AM132" i="54" s="1"/>
  <c r="AR131" i="54"/>
  <c r="AO131" i="54"/>
  <c r="AN131" i="54"/>
  <c r="AJ131" i="54"/>
  <c r="X131" i="54"/>
  <c r="AK131" i="54" s="1"/>
  <c r="AH131" i="54" s="1"/>
  <c r="AM131" i="54" s="1"/>
  <c r="AR130" i="54"/>
  <c r="AO130" i="54"/>
  <c r="AN130" i="54"/>
  <c r="AJ130" i="54"/>
  <c r="X130" i="54"/>
  <c r="AK130" i="54" s="1"/>
  <c r="AH130" i="54" s="1"/>
  <c r="AM130" i="54" s="1"/>
  <c r="AR129" i="54"/>
  <c r="AO129" i="54"/>
  <c r="AN129" i="54"/>
  <c r="AJ129" i="54"/>
  <c r="X129" i="54"/>
  <c r="AK129" i="54" s="1"/>
  <c r="AH129" i="54" s="1"/>
  <c r="AM129" i="54" s="1"/>
  <c r="AR128" i="54"/>
  <c r="AO128" i="54"/>
  <c r="AN128" i="54"/>
  <c r="AJ128" i="54"/>
  <c r="X128" i="54"/>
  <c r="AK128" i="54" s="1"/>
  <c r="AH128" i="54" s="1"/>
  <c r="AM128" i="54" s="1"/>
  <c r="AR127" i="54"/>
  <c r="AO127" i="54"/>
  <c r="AN127" i="54"/>
  <c r="AJ127" i="54"/>
  <c r="X127" i="54"/>
  <c r="AK127" i="54" s="1"/>
  <c r="AH127" i="54" s="1"/>
  <c r="AM127" i="54" s="1"/>
  <c r="AR126" i="54"/>
  <c r="AO126" i="54"/>
  <c r="AN126" i="54"/>
  <c r="AJ126" i="54"/>
  <c r="X126" i="54"/>
  <c r="AK126" i="54" s="1"/>
  <c r="AH126" i="54" s="1"/>
  <c r="AM126" i="54" s="1"/>
  <c r="AR125" i="54"/>
  <c r="AO125" i="54"/>
  <c r="AN125" i="54"/>
  <c r="AJ125" i="54"/>
  <c r="X125" i="54"/>
  <c r="AK125" i="54" s="1"/>
  <c r="AH125" i="54" s="1"/>
  <c r="AM125" i="54" s="1"/>
  <c r="AR124" i="54"/>
  <c r="AO124" i="54"/>
  <c r="AN124" i="54"/>
  <c r="AJ124" i="54"/>
  <c r="X124" i="54"/>
  <c r="AR123" i="54"/>
  <c r="AO123" i="54"/>
  <c r="AN123" i="54"/>
  <c r="AJ123" i="54"/>
  <c r="X123" i="54"/>
  <c r="AK123" i="54" s="1"/>
  <c r="AH123" i="54" s="1"/>
  <c r="AM123" i="54" s="1"/>
  <c r="AR122" i="54"/>
  <c r="AO122" i="54"/>
  <c r="AN122" i="54"/>
  <c r="AJ122" i="54"/>
  <c r="X122" i="54"/>
  <c r="AK122" i="54" s="1"/>
  <c r="AH122" i="54" s="1"/>
  <c r="AM122" i="54" s="1"/>
  <c r="AR121" i="54"/>
  <c r="AO121" i="54"/>
  <c r="AN121" i="54"/>
  <c r="AJ121" i="54"/>
  <c r="X121" i="54"/>
  <c r="AK121" i="54" s="1"/>
  <c r="AH121" i="54" s="1"/>
  <c r="AM121" i="54" s="1"/>
  <c r="AR120" i="54"/>
  <c r="AO120" i="54"/>
  <c r="AN120" i="54"/>
  <c r="AJ120" i="54"/>
  <c r="X120" i="54"/>
  <c r="AK120" i="54" s="1"/>
  <c r="AH120" i="54" s="1"/>
  <c r="AM120" i="54" s="1"/>
  <c r="AR119" i="54"/>
  <c r="AO119" i="54"/>
  <c r="AN119" i="54"/>
  <c r="AJ119" i="54"/>
  <c r="X119" i="54"/>
  <c r="AK119" i="54" s="1"/>
  <c r="AH119" i="54" s="1"/>
  <c r="AM119" i="54" s="1"/>
  <c r="AR118" i="54"/>
  <c r="AO118" i="54"/>
  <c r="AN118" i="54"/>
  <c r="AJ118" i="54"/>
  <c r="X118" i="54"/>
  <c r="AK118" i="54" s="1"/>
  <c r="AH118" i="54" s="1"/>
  <c r="AM118" i="54" s="1"/>
  <c r="AR117" i="54"/>
  <c r="AO117" i="54"/>
  <c r="AN117" i="54"/>
  <c r="AJ117" i="54"/>
  <c r="X117" i="54"/>
  <c r="AK117" i="54" s="1"/>
  <c r="AH117" i="54" s="1"/>
  <c r="AM117" i="54" s="1"/>
  <c r="AR116" i="54"/>
  <c r="AO116" i="54"/>
  <c r="AN116" i="54"/>
  <c r="AJ116" i="54"/>
  <c r="X116" i="54"/>
  <c r="AK116" i="54" s="1"/>
  <c r="AH116" i="54" s="1"/>
  <c r="AM116" i="54" s="1"/>
  <c r="AR115" i="54"/>
  <c r="AO115" i="54"/>
  <c r="AN115" i="54"/>
  <c r="AJ115" i="54"/>
  <c r="X115" i="54"/>
  <c r="AK115" i="54" s="1"/>
  <c r="AH115" i="54" s="1"/>
  <c r="AM115" i="54" s="1"/>
  <c r="AR114" i="54"/>
  <c r="AO114" i="54"/>
  <c r="AN114" i="54"/>
  <c r="AJ114" i="54"/>
  <c r="X114" i="54"/>
  <c r="AK114" i="54" s="1"/>
  <c r="AH114" i="54" s="1"/>
  <c r="AM114" i="54" s="1"/>
  <c r="AR113" i="54"/>
  <c r="AO113" i="54"/>
  <c r="AN113" i="54"/>
  <c r="AJ113" i="54"/>
  <c r="X113" i="54"/>
  <c r="AR112" i="54"/>
  <c r="AO112" i="54"/>
  <c r="AN112" i="54"/>
  <c r="AJ112" i="54"/>
  <c r="X112" i="54"/>
  <c r="AK112" i="54" s="1"/>
  <c r="AH112" i="54" s="1"/>
  <c r="AM112" i="54" s="1"/>
  <c r="AR111" i="54"/>
  <c r="AO111" i="54"/>
  <c r="AN111" i="54"/>
  <c r="AJ111" i="54"/>
  <c r="X111" i="54"/>
  <c r="AK111" i="54" s="1"/>
  <c r="AH111" i="54" s="1"/>
  <c r="AM111" i="54" s="1"/>
  <c r="AR110" i="54"/>
  <c r="AO110" i="54"/>
  <c r="AN110" i="54"/>
  <c r="AJ110" i="54"/>
  <c r="X110" i="54"/>
  <c r="AK110" i="54" s="1"/>
  <c r="AH110" i="54" s="1"/>
  <c r="AM110" i="54" s="1"/>
  <c r="AR109" i="54"/>
  <c r="AO109" i="54"/>
  <c r="AN109" i="54"/>
  <c r="AJ109" i="54"/>
  <c r="X109" i="54"/>
  <c r="AK109" i="54" s="1"/>
  <c r="AH109" i="54" s="1"/>
  <c r="AM109" i="54" s="1"/>
  <c r="AR108" i="54"/>
  <c r="AO108" i="54"/>
  <c r="AN108" i="54"/>
  <c r="AJ108" i="54"/>
  <c r="X108" i="54"/>
  <c r="AK108" i="54" s="1"/>
  <c r="AH108" i="54" s="1"/>
  <c r="AM108" i="54" s="1"/>
  <c r="AR107" i="54"/>
  <c r="AO107" i="54"/>
  <c r="AN107" i="54"/>
  <c r="AJ107" i="54"/>
  <c r="X107" i="54"/>
  <c r="AK107" i="54" s="1"/>
  <c r="AH107" i="54" s="1"/>
  <c r="AM107" i="54" s="1"/>
  <c r="AR106" i="54"/>
  <c r="AO106" i="54"/>
  <c r="AN106" i="54"/>
  <c r="AJ106" i="54"/>
  <c r="X106" i="54"/>
  <c r="AK106" i="54" s="1"/>
  <c r="AH106" i="54" s="1"/>
  <c r="AM106" i="54" s="1"/>
  <c r="AR105" i="54"/>
  <c r="AO105" i="54"/>
  <c r="AN105" i="54"/>
  <c r="AJ105" i="54"/>
  <c r="X105" i="54"/>
  <c r="AK105" i="54" s="1"/>
  <c r="AH105" i="54" s="1"/>
  <c r="AM105" i="54" s="1"/>
  <c r="AR104" i="54"/>
  <c r="AO104" i="54"/>
  <c r="AN104" i="54"/>
  <c r="AJ104" i="54"/>
  <c r="X104" i="54"/>
  <c r="AK104" i="54" s="1"/>
  <c r="AH104" i="54" s="1"/>
  <c r="AM104" i="54" s="1"/>
  <c r="AR103" i="54"/>
  <c r="AO103" i="54"/>
  <c r="AN103" i="54"/>
  <c r="AJ103" i="54"/>
  <c r="X103" i="54"/>
  <c r="AK103" i="54" s="1"/>
  <c r="AH103" i="54" s="1"/>
  <c r="AM103" i="54" s="1"/>
  <c r="AR102" i="54"/>
  <c r="AO102" i="54"/>
  <c r="AJ102" i="54"/>
  <c r="X102" i="54"/>
  <c r="AK102" i="54" s="1"/>
  <c r="AH102" i="54" s="1"/>
  <c r="AR101" i="54"/>
  <c r="AO101" i="54"/>
  <c r="AN101" i="54"/>
  <c r="AJ101" i="54"/>
  <c r="X101" i="54"/>
  <c r="AK101" i="54" s="1"/>
  <c r="AH101" i="54" s="1"/>
  <c r="AM101" i="54" s="1"/>
  <c r="AR100" i="54"/>
  <c r="AO100" i="54"/>
  <c r="AN100" i="54"/>
  <c r="AJ100" i="54"/>
  <c r="X100" i="54"/>
  <c r="AK100" i="54" s="1"/>
  <c r="AH100" i="54" s="1"/>
  <c r="AM100" i="54" s="1"/>
  <c r="AR99" i="54"/>
  <c r="AO99" i="54"/>
  <c r="AN99" i="54"/>
  <c r="AJ99" i="54"/>
  <c r="X99" i="54"/>
  <c r="AK99" i="54" s="1"/>
  <c r="AH99" i="54" s="1"/>
  <c r="AM99" i="54" s="1"/>
  <c r="AR98" i="54"/>
  <c r="AO98" i="54"/>
  <c r="AN98" i="54"/>
  <c r="AJ98" i="54"/>
  <c r="X98" i="54"/>
  <c r="AK98" i="54" s="1"/>
  <c r="AH98" i="54" s="1"/>
  <c r="AM98" i="54" s="1"/>
  <c r="AR97" i="54"/>
  <c r="AO97" i="54"/>
  <c r="AN97" i="54"/>
  <c r="AJ97" i="54"/>
  <c r="X97" i="54"/>
  <c r="AK97" i="54" s="1"/>
  <c r="AH97" i="54" s="1"/>
  <c r="AM97" i="54" s="1"/>
  <c r="AR96" i="54"/>
  <c r="AO96" i="54"/>
  <c r="AN96" i="54"/>
  <c r="AJ96" i="54"/>
  <c r="X96" i="54"/>
  <c r="AK96" i="54" s="1"/>
  <c r="AH96" i="54" s="1"/>
  <c r="AM96" i="54" s="1"/>
  <c r="AR95" i="54"/>
  <c r="AO95" i="54"/>
  <c r="AN95" i="54"/>
  <c r="AJ95" i="54"/>
  <c r="X95" i="54"/>
  <c r="AK95" i="54" s="1"/>
  <c r="AH95" i="54" s="1"/>
  <c r="AM95" i="54" s="1"/>
  <c r="AR94" i="54"/>
  <c r="AO94" i="54"/>
  <c r="AJ94" i="54"/>
  <c r="X94" i="54"/>
  <c r="AK94" i="54" s="1"/>
  <c r="AH94" i="54" s="1"/>
  <c r="AR93" i="54"/>
  <c r="AO93" i="54"/>
  <c r="AJ93" i="54"/>
  <c r="X93" i="54"/>
  <c r="AR92" i="54"/>
  <c r="AO92" i="54"/>
  <c r="AJ92" i="54"/>
  <c r="X92" i="54"/>
  <c r="AK92" i="54" s="1"/>
  <c r="AH92" i="54" s="1"/>
  <c r="AR91" i="54"/>
  <c r="AO91" i="54"/>
  <c r="AJ91" i="54"/>
  <c r="X91" i="54"/>
  <c r="AK91" i="54" s="1"/>
  <c r="AH91" i="54" s="1"/>
  <c r="AR90" i="54"/>
  <c r="AO90" i="54"/>
  <c r="AJ90" i="54"/>
  <c r="X90" i="54"/>
  <c r="AK90" i="54" s="1"/>
  <c r="AH90" i="54" s="1"/>
  <c r="AR89" i="54"/>
  <c r="AO89" i="54"/>
  <c r="AJ89" i="54"/>
  <c r="X89" i="54"/>
  <c r="AK89" i="54" s="1"/>
  <c r="AH89" i="54" s="1"/>
  <c r="AR88" i="54"/>
  <c r="AO88" i="54"/>
  <c r="AJ88" i="54"/>
  <c r="X88" i="54"/>
  <c r="AK88" i="54" s="1"/>
  <c r="AH88" i="54" s="1"/>
  <c r="AR87" i="54"/>
  <c r="AO87" i="54"/>
  <c r="AJ87" i="54"/>
  <c r="X87" i="54"/>
  <c r="AK87" i="54" s="1"/>
  <c r="AH87" i="54" s="1"/>
  <c r="AR86" i="54"/>
  <c r="AO86" i="54"/>
  <c r="AJ86" i="54"/>
  <c r="X86" i="54"/>
  <c r="AR85" i="54"/>
  <c r="AO85" i="54"/>
  <c r="AJ85" i="54"/>
  <c r="X85" i="54"/>
  <c r="AR84" i="54"/>
  <c r="AO84" i="54"/>
  <c r="AJ84" i="54"/>
  <c r="X84" i="54"/>
  <c r="AK84" i="54" s="1"/>
  <c r="AH84" i="54" s="1"/>
  <c r="AR83" i="54"/>
  <c r="AO83" i="54"/>
  <c r="AJ83" i="54"/>
  <c r="X83" i="54"/>
  <c r="AK83" i="54" s="1"/>
  <c r="AH83" i="54" s="1"/>
  <c r="AR82" i="54"/>
  <c r="AO82" i="54"/>
  <c r="AJ82" i="54"/>
  <c r="X82" i="54"/>
  <c r="AK82" i="54" s="1"/>
  <c r="AH82" i="54" s="1"/>
  <c r="AR81" i="54"/>
  <c r="AO81" i="54"/>
  <c r="AJ81" i="54"/>
  <c r="X81" i="54"/>
  <c r="AK81" i="54" s="1"/>
  <c r="AH81" i="54" s="1"/>
  <c r="AR80" i="54"/>
  <c r="AO80" i="54"/>
  <c r="AJ80" i="54"/>
  <c r="X80" i="54"/>
  <c r="AR79" i="54"/>
  <c r="AO79" i="54"/>
  <c r="AJ79" i="54"/>
  <c r="X79" i="54"/>
  <c r="AK79" i="54" s="1"/>
  <c r="AH79" i="54" s="1"/>
  <c r="AR78" i="54"/>
  <c r="AO78" i="54"/>
  <c r="AJ78" i="54"/>
  <c r="X78" i="54"/>
  <c r="AK78" i="54" s="1"/>
  <c r="AH78" i="54" s="1"/>
  <c r="AR77" i="54"/>
  <c r="AO77" i="54"/>
  <c r="AJ77" i="54"/>
  <c r="X77" i="54"/>
  <c r="AK77" i="54" s="1"/>
  <c r="AH77" i="54" s="1"/>
  <c r="AN77" i="54" s="1"/>
  <c r="AR76" i="54"/>
  <c r="AO76" i="54"/>
  <c r="AJ76" i="54"/>
  <c r="X76" i="54"/>
  <c r="AK76" i="54" s="1"/>
  <c r="AH76" i="54" s="1"/>
  <c r="AN76" i="54" s="1"/>
  <c r="AR75" i="54"/>
  <c r="AO75" i="54"/>
  <c r="AJ75" i="54"/>
  <c r="X75" i="54"/>
  <c r="AK75" i="54" s="1"/>
  <c r="AH75" i="54" s="1"/>
  <c r="AR74" i="54"/>
  <c r="AO74" i="54"/>
  <c r="AJ74" i="54"/>
  <c r="X74" i="54"/>
  <c r="AK74" i="54" s="1"/>
  <c r="AH74" i="54" s="1"/>
  <c r="AR73" i="54"/>
  <c r="AO73" i="54"/>
  <c r="AJ73" i="54"/>
  <c r="X73" i="54"/>
  <c r="AK73" i="54" s="1"/>
  <c r="AH73" i="54" s="1"/>
  <c r="AR72" i="54"/>
  <c r="AO72" i="54"/>
  <c r="AJ72" i="54"/>
  <c r="X72" i="54"/>
  <c r="AK72" i="54" s="1"/>
  <c r="AH72" i="54" s="1"/>
  <c r="AR71" i="54"/>
  <c r="AO71" i="54"/>
  <c r="AJ71" i="54"/>
  <c r="X71" i="54"/>
  <c r="AK71" i="54" s="1"/>
  <c r="AH71" i="54" s="1"/>
  <c r="AR70" i="54"/>
  <c r="AO70" i="54"/>
  <c r="AJ70" i="54"/>
  <c r="X70" i="54"/>
  <c r="AK70" i="54" s="1"/>
  <c r="AH70" i="54" s="1"/>
  <c r="AR69" i="54"/>
  <c r="AO69" i="54"/>
  <c r="AN69" i="54"/>
  <c r="AJ69" i="54"/>
  <c r="X69" i="54"/>
  <c r="AK69" i="54" s="1"/>
  <c r="AH69" i="54" s="1"/>
  <c r="AM69" i="54" s="1"/>
  <c r="AR68" i="54"/>
  <c r="AO68" i="54"/>
  <c r="AJ68" i="54"/>
  <c r="X68" i="54"/>
  <c r="AK68" i="54" s="1"/>
  <c r="AH68" i="54" s="1"/>
  <c r="AN68" i="54" s="1"/>
  <c r="AR67" i="54"/>
  <c r="AO67" i="54"/>
  <c r="AN67" i="54"/>
  <c r="AJ67" i="54"/>
  <c r="X67" i="54"/>
  <c r="AK67" i="54" s="1"/>
  <c r="AH67" i="54" s="1"/>
  <c r="AM67" i="54" s="1"/>
  <c r="AR66" i="54"/>
  <c r="AO66" i="54"/>
  <c r="AN66" i="54"/>
  <c r="AJ66" i="54"/>
  <c r="X66" i="54"/>
  <c r="AK66" i="54" s="1"/>
  <c r="AH66" i="54" s="1"/>
  <c r="AM66" i="54" s="1"/>
  <c r="AR65" i="54"/>
  <c r="AO65" i="54"/>
  <c r="AN65" i="54"/>
  <c r="AJ65" i="54"/>
  <c r="X65" i="54"/>
  <c r="AK65" i="54" s="1"/>
  <c r="AH65" i="54" s="1"/>
  <c r="AM65" i="54" s="1"/>
  <c r="AR64" i="54"/>
  <c r="AO64" i="54"/>
  <c r="AN64" i="54"/>
  <c r="AJ64" i="54"/>
  <c r="X64" i="54"/>
  <c r="AK64" i="54" s="1"/>
  <c r="AH64" i="54" s="1"/>
  <c r="AM64" i="54" s="1"/>
  <c r="AR63" i="54"/>
  <c r="AO63" i="54"/>
  <c r="AN63" i="54"/>
  <c r="AJ63" i="54"/>
  <c r="X63" i="54"/>
  <c r="AK63" i="54" s="1"/>
  <c r="AH63" i="54" s="1"/>
  <c r="AM63" i="54" s="1"/>
  <c r="AR62" i="54"/>
  <c r="AO62" i="54"/>
  <c r="AN62" i="54"/>
  <c r="AJ62" i="54"/>
  <c r="X62" i="54"/>
  <c r="AK62" i="54" s="1"/>
  <c r="AH62" i="54" s="1"/>
  <c r="AM62" i="54" s="1"/>
  <c r="AR61" i="54"/>
  <c r="AO61" i="54"/>
  <c r="AN61" i="54"/>
  <c r="AJ61" i="54"/>
  <c r="X61" i="54"/>
  <c r="AK61" i="54" s="1"/>
  <c r="AH61" i="54" s="1"/>
  <c r="AM61" i="54" s="1"/>
  <c r="AR60" i="54"/>
  <c r="AO60" i="54"/>
  <c r="AN60" i="54"/>
  <c r="AJ60" i="54"/>
  <c r="X60" i="54"/>
  <c r="AK60" i="54" s="1"/>
  <c r="AH60" i="54" s="1"/>
  <c r="AM60" i="54" s="1"/>
  <c r="AR59" i="54"/>
  <c r="AO59" i="54"/>
  <c r="AN59" i="54"/>
  <c r="AJ59" i="54"/>
  <c r="X59" i="54"/>
  <c r="AK59" i="54" s="1"/>
  <c r="AH59" i="54" s="1"/>
  <c r="AM59" i="54" s="1"/>
  <c r="AR58" i="54"/>
  <c r="AO58" i="54"/>
  <c r="AN58" i="54"/>
  <c r="AJ58" i="54"/>
  <c r="X58" i="54"/>
  <c r="AK58" i="54" s="1"/>
  <c r="AH58" i="54" s="1"/>
  <c r="AM58" i="54" s="1"/>
  <c r="AR57" i="54"/>
  <c r="AO57" i="54"/>
  <c r="AJ57" i="54"/>
  <c r="X57" i="54"/>
  <c r="AK57" i="54" s="1"/>
  <c r="AH57" i="54" s="1"/>
  <c r="AR56" i="54"/>
  <c r="AO56" i="54"/>
  <c r="AJ56" i="54"/>
  <c r="X56" i="54"/>
  <c r="AK56" i="54" s="1"/>
  <c r="AH56" i="54" s="1"/>
  <c r="AR55" i="54"/>
  <c r="AO55" i="54"/>
  <c r="AJ55" i="54"/>
  <c r="X55" i="54"/>
  <c r="AK55" i="54" s="1"/>
  <c r="AH55" i="54" s="1"/>
  <c r="AR54" i="54"/>
  <c r="AO54" i="54"/>
  <c r="AJ54" i="54"/>
  <c r="X54" i="54"/>
  <c r="AK54" i="54" s="1"/>
  <c r="AH54" i="54" s="1"/>
  <c r="AR53" i="54"/>
  <c r="AO53" i="54"/>
  <c r="AJ53" i="54"/>
  <c r="X53" i="54"/>
  <c r="AK53" i="54" s="1"/>
  <c r="AH53" i="54" s="1"/>
  <c r="AR52" i="54"/>
  <c r="AO52" i="54"/>
  <c r="AN52" i="54"/>
  <c r="AJ52" i="54"/>
  <c r="X52" i="54"/>
  <c r="AK52" i="54" s="1"/>
  <c r="AH52" i="54" s="1"/>
  <c r="AM52" i="54" s="1"/>
  <c r="AR51" i="54"/>
  <c r="AO51" i="54"/>
  <c r="AN51" i="54"/>
  <c r="AJ51" i="54"/>
  <c r="X51" i="54"/>
  <c r="AK51" i="54" s="1"/>
  <c r="AH51" i="54" s="1"/>
  <c r="AM51" i="54" s="1"/>
  <c r="AR50" i="54"/>
  <c r="AO50" i="54"/>
  <c r="AN50" i="54"/>
  <c r="AJ50" i="54"/>
  <c r="X50" i="54"/>
  <c r="AK50" i="54" s="1"/>
  <c r="AH50" i="54" s="1"/>
  <c r="AM50" i="54" s="1"/>
  <c r="AR49" i="54"/>
  <c r="AO49" i="54"/>
  <c r="AN49" i="54"/>
  <c r="AJ49" i="54"/>
  <c r="X49" i="54"/>
  <c r="AK49" i="54" s="1"/>
  <c r="AH49" i="54" s="1"/>
  <c r="AM49" i="54" s="1"/>
  <c r="AR48" i="54"/>
  <c r="AO48" i="54"/>
  <c r="AN48" i="54"/>
  <c r="AJ48" i="54"/>
  <c r="X48" i="54"/>
  <c r="AK48" i="54" s="1"/>
  <c r="AH48" i="54" s="1"/>
  <c r="AM48" i="54" s="1"/>
  <c r="AR47" i="54"/>
  <c r="AO47" i="54"/>
  <c r="AN47" i="54"/>
  <c r="AJ47" i="54"/>
  <c r="X47" i="54"/>
  <c r="AK47" i="54" s="1"/>
  <c r="AH47" i="54" s="1"/>
  <c r="AM47" i="54" s="1"/>
  <c r="AR46" i="54"/>
  <c r="AO46" i="54"/>
  <c r="AN46" i="54"/>
  <c r="AJ46" i="54"/>
  <c r="X46" i="54"/>
  <c r="AK46" i="54" s="1"/>
  <c r="AH46" i="54" s="1"/>
  <c r="AM46" i="54" s="1"/>
  <c r="AR45" i="54"/>
  <c r="AO45" i="54"/>
  <c r="AN45" i="54"/>
  <c r="AJ45" i="54"/>
  <c r="X45" i="54"/>
  <c r="AK45" i="54" s="1"/>
  <c r="AH45" i="54" s="1"/>
  <c r="AM45" i="54" s="1"/>
  <c r="AR44" i="54"/>
  <c r="AO44" i="54"/>
  <c r="AN44" i="54"/>
  <c r="AJ44" i="54"/>
  <c r="X44" i="54"/>
  <c r="AK44" i="54" s="1"/>
  <c r="AH44" i="54" s="1"/>
  <c r="AM44" i="54" s="1"/>
  <c r="AR43" i="54"/>
  <c r="AO43" i="54"/>
  <c r="AN43" i="54"/>
  <c r="AJ43" i="54"/>
  <c r="X43" i="54"/>
  <c r="AK43" i="54" s="1"/>
  <c r="AH43" i="54" s="1"/>
  <c r="AM43" i="54" s="1"/>
  <c r="AR42" i="54"/>
  <c r="AO42" i="54"/>
  <c r="AN42" i="54"/>
  <c r="AJ42" i="54"/>
  <c r="X42" i="54"/>
  <c r="AK42" i="54" s="1"/>
  <c r="AH42" i="54" s="1"/>
  <c r="AM42" i="54" s="1"/>
  <c r="AR41" i="54"/>
  <c r="AO41" i="54"/>
  <c r="AN41" i="54"/>
  <c r="AJ41" i="54"/>
  <c r="X41" i="54"/>
  <c r="AK41" i="54" s="1"/>
  <c r="AH41" i="54" s="1"/>
  <c r="AM41" i="54" s="1"/>
  <c r="AR40" i="54"/>
  <c r="AO40" i="54"/>
  <c r="AN40" i="54"/>
  <c r="AJ40" i="54"/>
  <c r="X40" i="54"/>
  <c r="AK40" i="54" s="1"/>
  <c r="AH40" i="54" s="1"/>
  <c r="AM40" i="54" s="1"/>
  <c r="AR39" i="54"/>
  <c r="AO39" i="54"/>
  <c r="AN39" i="54"/>
  <c r="AJ39" i="54"/>
  <c r="X39" i="54"/>
  <c r="AK39" i="54" s="1"/>
  <c r="AH39" i="54" s="1"/>
  <c r="AM39" i="54" s="1"/>
  <c r="AR38" i="54"/>
  <c r="AO38" i="54"/>
  <c r="AN38" i="54"/>
  <c r="AJ38" i="54"/>
  <c r="X38" i="54"/>
  <c r="AK38" i="54" s="1"/>
  <c r="AH38" i="54" s="1"/>
  <c r="AM38" i="54" s="1"/>
  <c r="AR37" i="54"/>
  <c r="AO37" i="54"/>
  <c r="AN37" i="54"/>
  <c r="AJ37" i="54"/>
  <c r="X37" i="54"/>
  <c r="AK37" i="54" s="1"/>
  <c r="AH37" i="54" s="1"/>
  <c r="AM37" i="54" s="1"/>
  <c r="AR36" i="54"/>
  <c r="AO36" i="54"/>
  <c r="AJ36" i="54"/>
  <c r="X36" i="54"/>
  <c r="AK36" i="54" s="1"/>
  <c r="AH36" i="54" s="1"/>
  <c r="AR35" i="54"/>
  <c r="AO35" i="54"/>
  <c r="AN35" i="54"/>
  <c r="AJ35" i="54"/>
  <c r="X35" i="54"/>
  <c r="AK35" i="54" s="1"/>
  <c r="AH35" i="54" s="1"/>
  <c r="AM35" i="54" s="1"/>
  <c r="AR34" i="54"/>
  <c r="AO34" i="54"/>
  <c r="AN34" i="54"/>
  <c r="AJ34" i="54"/>
  <c r="X34" i="54"/>
  <c r="AK34" i="54" s="1"/>
  <c r="AH34" i="54" s="1"/>
  <c r="AM34" i="54" s="1"/>
  <c r="AR33" i="54"/>
  <c r="AO33" i="54"/>
  <c r="AN33" i="54"/>
  <c r="AJ33" i="54"/>
  <c r="X33" i="54"/>
  <c r="AK33" i="54" s="1"/>
  <c r="AH33" i="54" s="1"/>
  <c r="AM33" i="54" s="1"/>
  <c r="AR32" i="54"/>
  <c r="AO32" i="54"/>
  <c r="AN32" i="54"/>
  <c r="AJ32" i="54"/>
  <c r="X32" i="54"/>
  <c r="AK32" i="54" s="1"/>
  <c r="AH32" i="54" s="1"/>
  <c r="AM32" i="54" s="1"/>
  <c r="AR31" i="54"/>
  <c r="AO31" i="54"/>
  <c r="AN31" i="54"/>
  <c r="AJ31" i="54"/>
  <c r="X31" i="54"/>
  <c r="AK31" i="54" s="1"/>
  <c r="AH31" i="54" s="1"/>
  <c r="AM31" i="54" s="1"/>
  <c r="AR30" i="54"/>
  <c r="AO30" i="54"/>
  <c r="AN30" i="54"/>
  <c r="AJ30" i="54"/>
  <c r="X30" i="54"/>
  <c r="AK30" i="54" s="1"/>
  <c r="AH30" i="54" s="1"/>
  <c r="AM30" i="54" s="1"/>
  <c r="AR29" i="54"/>
  <c r="AO29" i="54"/>
  <c r="AN29" i="54"/>
  <c r="AJ29" i="54"/>
  <c r="X29" i="54"/>
  <c r="AK29" i="54" s="1"/>
  <c r="AH29" i="54" s="1"/>
  <c r="AM29" i="54" s="1"/>
  <c r="AR28" i="54"/>
  <c r="AO28" i="54"/>
  <c r="AJ28" i="54"/>
  <c r="X28" i="54"/>
  <c r="AK28" i="54" s="1"/>
  <c r="AH28" i="54" s="1"/>
  <c r="AR27" i="54"/>
  <c r="AO27" i="54"/>
  <c r="AJ27" i="54"/>
  <c r="X27" i="54"/>
  <c r="AK27" i="54" s="1"/>
  <c r="AH27" i="54" s="1"/>
  <c r="AR26" i="54"/>
  <c r="AO26" i="54"/>
  <c r="AJ26" i="54"/>
  <c r="X26" i="54"/>
  <c r="AK26" i="54" s="1"/>
  <c r="AH26" i="54" s="1"/>
  <c r="AN26" i="54" s="1"/>
  <c r="AR25" i="54"/>
  <c r="AO25" i="54"/>
  <c r="AJ25" i="54"/>
  <c r="X25" i="54"/>
  <c r="AK25" i="54" s="1"/>
  <c r="AH25" i="54" s="1"/>
  <c r="AM25" i="54" s="1"/>
  <c r="AR24" i="54"/>
  <c r="AO24" i="54"/>
  <c r="AJ24" i="54"/>
  <c r="X24" i="54"/>
  <c r="AK24" i="54" s="1"/>
  <c r="AH24" i="54" s="1"/>
  <c r="AR23" i="54"/>
  <c r="AO23" i="54"/>
  <c r="AJ23" i="54"/>
  <c r="X23" i="54"/>
  <c r="AK23" i="54" s="1"/>
  <c r="AH23" i="54" s="1"/>
  <c r="AR22" i="54"/>
  <c r="AO22" i="54"/>
  <c r="AN22" i="54"/>
  <c r="AJ22" i="54"/>
  <c r="X22" i="54"/>
  <c r="AK22" i="54" s="1"/>
  <c r="AH22" i="54" s="1"/>
  <c r="AM22" i="54" s="1"/>
  <c r="AR21" i="54"/>
  <c r="AO21" i="54"/>
  <c r="AN21" i="54"/>
  <c r="AJ21" i="54"/>
  <c r="X21" i="54"/>
  <c r="AK21" i="54" s="1"/>
  <c r="AH21" i="54" s="1"/>
  <c r="AM21" i="54" s="1"/>
  <c r="AR20" i="54"/>
  <c r="AO20" i="54"/>
  <c r="AN20" i="54"/>
  <c r="AJ20" i="54"/>
  <c r="X20" i="54"/>
  <c r="AK20" i="54" s="1"/>
  <c r="AH20" i="54" s="1"/>
  <c r="AM20" i="54" s="1"/>
  <c r="AR19" i="54"/>
  <c r="AO19" i="54"/>
  <c r="AN19" i="54"/>
  <c r="AJ19" i="54"/>
  <c r="X19" i="54"/>
  <c r="AK19" i="54" s="1"/>
  <c r="AH19" i="54" s="1"/>
  <c r="AM19" i="54" s="1"/>
  <c r="AR18" i="54"/>
  <c r="AO18" i="54"/>
  <c r="AN18" i="54"/>
  <c r="AJ18" i="54"/>
  <c r="X18" i="54"/>
  <c r="AK18" i="54" s="1"/>
  <c r="AH18" i="54" s="1"/>
  <c r="AM18" i="54" s="1"/>
  <c r="AR17" i="54"/>
  <c r="AO17" i="54"/>
  <c r="AN17" i="54"/>
  <c r="AJ17" i="54"/>
  <c r="X17" i="54"/>
  <c r="AK17" i="54" s="1"/>
  <c r="AH17" i="54" s="1"/>
  <c r="AM17" i="54" s="1"/>
  <c r="AR16" i="54"/>
  <c r="AO16" i="54"/>
  <c r="AN16" i="54"/>
  <c r="AJ16" i="54"/>
  <c r="X16" i="54"/>
  <c r="AK16" i="54" s="1"/>
  <c r="AH16" i="54" s="1"/>
  <c r="AM16" i="54" s="1"/>
  <c r="AR15" i="54"/>
  <c r="AO15" i="54"/>
  <c r="AJ15" i="54"/>
  <c r="X15" i="54"/>
  <c r="AK15" i="54" s="1"/>
  <c r="AH15" i="54" s="1"/>
  <c r="AR14" i="54"/>
  <c r="AO14" i="54"/>
  <c r="AJ14" i="54"/>
  <c r="X14" i="54"/>
  <c r="AK14" i="54" s="1"/>
  <c r="AH14" i="54" s="1"/>
  <c r="AR13" i="54"/>
  <c r="AO13" i="54"/>
  <c r="AJ13" i="54"/>
  <c r="X13" i="54"/>
  <c r="AR12" i="54"/>
  <c r="AO12" i="54"/>
  <c r="AJ12" i="54"/>
  <c r="X12" i="54"/>
  <c r="AK12" i="54" s="1"/>
  <c r="AH12" i="54" s="1"/>
  <c r="AR11" i="54"/>
  <c r="AO11" i="54"/>
  <c r="AJ11" i="54"/>
  <c r="X11" i="54"/>
  <c r="AK11" i="54" s="1"/>
  <c r="AH11" i="54" s="1"/>
  <c r="AN11" i="54" s="1"/>
  <c r="AR10" i="54"/>
  <c r="AO10" i="54"/>
  <c r="AJ10" i="54"/>
  <c r="X10" i="54"/>
  <c r="AK10" i="54" s="1"/>
  <c r="AH10" i="54" s="1"/>
  <c r="AR9" i="54"/>
  <c r="AO9" i="54"/>
  <c r="AJ9" i="54"/>
  <c r="X9" i="54"/>
  <c r="AK9" i="54" s="1"/>
  <c r="AH9" i="54" s="1"/>
  <c r="AN9" i="54" s="1"/>
  <c r="AR8" i="54"/>
  <c r="AO8" i="54"/>
  <c r="AJ8" i="54"/>
  <c r="X8" i="54"/>
  <c r="AK8" i="54" s="1"/>
  <c r="AH8" i="54" s="1"/>
  <c r="AM8" i="54" s="1"/>
  <c r="AR7" i="54"/>
  <c r="AO7" i="54"/>
  <c r="AJ7" i="54"/>
  <c r="X7" i="54"/>
  <c r="AK7" i="54" s="1"/>
  <c r="AH7" i="54" s="1"/>
  <c r="AR6" i="54"/>
  <c r="AO6" i="54"/>
  <c r="AJ6" i="54"/>
  <c r="X6" i="54"/>
  <c r="AK6" i="54" s="1"/>
  <c r="AH6" i="54" s="1"/>
  <c r="AR5" i="54"/>
  <c r="AO5" i="54"/>
  <c r="AJ5" i="54"/>
  <c r="X5" i="54"/>
  <c r="AK5" i="54" s="1"/>
  <c r="AH5" i="54" s="1"/>
  <c r="AM5" i="54" s="1"/>
  <c r="AR4" i="54"/>
  <c r="AO4" i="54"/>
  <c r="AJ4" i="54"/>
  <c r="X4" i="54"/>
  <c r="AK4" i="54" s="1"/>
  <c r="AH4" i="54" s="1"/>
  <c r="AR3" i="54"/>
  <c r="AO3" i="54"/>
  <c r="AJ3" i="54"/>
  <c r="X3" i="54"/>
  <c r="AK3" i="54" s="1"/>
  <c r="AH3" i="54" s="1"/>
  <c r="AN3" i="54" s="1"/>
  <c r="AR2" i="54"/>
  <c r="AO2" i="54"/>
  <c r="AJ2" i="54"/>
  <c r="X2" i="54"/>
  <c r="AK2" i="54" s="1"/>
  <c r="AH2" i="54" s="1"/>
  <c r="AM2" i="54" s="1"/>
  <c r="CX149" i="48" l="1"/>
  <c r="CX288" i="48"/>
  <c r="CX119" i="48"/>
  <c r="CY119" i="48" s="1"/>
  <c r="CX235" i="48"/>
  <c r="DA235" i="48" s="1"/>
  <c r="DD235" i="48" s="1"/>
  <c r="CX393" i="48"/>
  <c r="DH393" i="48" s="1"/>
  <c r="CX446" i="48"/>
  <c r="DJ446" i="48" s="1"/>
  <c r="CX245" i="48"/>
  <c r="DN245" i="48" s="1"/>
  <c r="DO245" i="48" s="1"/>
  <c r="CQ29" i="48"/>
  <c r="CQ31" i="48"/>
  <c r="CQ17" i="48"/>
  <c r="CQ34" i="48"/>
  <c r="CQ12" i="48"/>
  <c r="CX404" i="48"/>
  <c r="CY404" i="48" s="1"/>
  <c r="CQ11" i="48"/>
  <c r="CX82" i="48"/>
  <c r="DA82" i="48" s="1"/>
  <c r="CX317" i="48"/>
  <c r="DJ317" i="48" s="1"/>
  <c r="DK317" i="48" s="1"/>
  <c r="EJ273" i="48"/>
  <c r="EJ238" i="48"/>
  <c r="CQ4" i="48"/>
  <c r="CQ45" i="48"/>
  <c r="CQ28" i="48"/>
  <c r="CQ13" i="48"/>
  <c r="CQ35" i="48"/>
  <c r="CQ32" i="48"/>
  <c r="CQ8" i="48"/>
  <c r="BW33" i="48"/>
  <c r="DM33" i="48"/>
  <c r="CQ43" i="48"/>
  <c r="BW41" i="48"/>
  <c r="DM41" i="48"/>
  <c r="CQ40" i="48"/>
  <c r="BW21" i="48"/>
  <c r="DM21" i="48"/>
  <c r="CQ20" i="48"/>
  <c r="BW15" i="48"/>
  <c r="DM15" i="48"/>
  <c r="BW5" i="48"/>
  <c r="DM5" i="48"/>
  <c r="CQ37" i="48"/>
  <c r="CQ7" i="48"/>
  <c r="BW36" i="48"/>
  <c r="DM36" i="48"/>
  <c r="BW6" i="48"/>
  <c r="DM6" i="48"/>
  <c r="BW32" i="48"/>
  <c r="DM32" i="48"/>
  <c r="BW8" i="48"/>
  <c r="DM8" i="48"/>
  <c r="CQ10" i="48"/>
  <c r="BW14" i="48"/>
  <c r="DM14" i="48"/>
  <c r="CQ3" i="48"/>
  <c r="CQ42" i="48"/>
  <c r="CQ39" i="48"/>
  <c r="CQ25" i="48"/>
  <c r="BW23" i="48"/>
  <c r="DM23" i="48"/>
  <c r="CQ19" i="48"/>
  <c r="BW4" i="48"/>
  <c r="DM4" i="48"/>
  <c r="BW17" i="48"/>
  <c r="DM17" i="48"/>
  <c r="CQ36" i="48"/>
  <c r="BW31" i="48"/>
  <c r="DM31" i="48"/>
  <c r="CQ30" i="48"/>
  <c r="CQ6" i="48"/>
  <c r="CQ33" i="48"/>
  <c r="BW10" i="48"/>
  <c r="DM10" i="48"/>
  <c r="CQ9" i="48"/>
  <c r="CQ44" i="48"/>
  <c r="CQ27" i="48"/>
  <c r="CQ2" i="48"/>
  <c r="BW9" i="48"/>
  <c r="DM9" i="48"/>
  <c r="BW42" i="48"/>
  <c r="DM42" i="48"/>
  <c r="CQ41" i="48"/>
  <c r="BW22" i="48"/>
  <c r="DM22" i="48"/>
  <c r="CQ21" i="48"/>
  <c r="CQ38" i="48"/>
  <c r="CQ18" i="48"/>
  <c r="CQ5" i="48"/>
  <c r="CX255" i="48"/>
  <c r="DN255" i="48" s="1"/>
  <c r="DO255" i="48" s="1"/>
  <c r="CX136" i="48"/>
  <c r="CY136" i="48" s="1"/>
  <c r="CX328" i="48"/>
  <c r="DH328" i="48" s="1"/>
  <c r="CX532" i="48"/>
  <c r="DC532" i="48" s="1"/>
  <c r="DE532" i="48" s="1"/>
  <c r="EJ540" i="48"/>
  <c r="CX365" i="48"/>
  <c r="DG365" i="48" s="1"/>
  <c r="EJ57" i="48"/>
  <c r="EJ227" i="48"/>
  <c r="EJ270" i="48"/>
  <c r="EJ454" i="48"/>
  <c r="CX529" i="48"/>
  <c r="DH529" i="48" s="1"/>
  <c r="EJ372" i="48"/>
  <c r="EJ52" i="48"/>
  <c r="EJ285" i="48"/>
  <c r="CX422" i="48"/>
  <c r="DJ422" i="48" s="1"/>
  <c r="EJ470" i="48"/>
  <c r="EJ311" i="48"/>
  <c r="EJ467" i="48"/>
  <c r="EJ256" i="48"/>
  <c r="EJ100" i="48"/>
  <c r="EJ375" i="48"/>
  <c r="EJ111" i="48"/>
  <c r="EJ79" i="48"/>
  <c r="EJ280" i="48"/>
  <c r="EJ133" i="48"/>
  <c r="EJ484" i="48"/>
  <c r="EJ110" i="48"/>
  <c r="EJ109" i="48"/>
  <c r="EJ374" i="48"/>
  <c r="EJ362" i="48"/>
  <c r="EJ344" i="48"/>
  <c r="EJ543" i="48"/>
  <c r="EJ485" i="48"/>
  <c r="EJ294" i="48"/>
  <c r="EJ522" i="48"/>
  <c r="EJ357" i="48"/>
  <c r="EJ107" i="48"/>
  <c r="EJ474" i="48"/>
  <c r="EJ369" i="48"/>
  <c r="EJ231" i="48"/>
  <c r="EJ257" i="48"/>
  <c r="EJ335" i="48"/>
  <c r="EJ449" i="48"/>
  <c r="EJ97" i="48"/>
  <c r="EJ196" i="48"/>
  <c r="EJ200" i="48"/>
  <c r="EJ533" i="48"/>
  <c r="EJ113" i="48"/>
  <c r="EJ141" i="48"/>
  <c r="EJ201" i="48"/>
  <c r="EJ252" i="48"/>
  <c r="EJ439" i="48"/>
  <c r="CX156" i="48"/>
  <c r="DG156" i="48" s="1"/>
  <c r="EJ378" i="48"/>
  <c r="EJ471" i="48"/>
  <c r="EJ230" i="48"/>
  <c r="EJ366" i="48"/>
  <c r="EJ194" i="48"/>
  <c r="EJ144" i="48"/>
  <c r="EJ537" i="48"/>
  <c r="EJ283" i="48"/>
  <c r="EJ55" i="48"/>
  <c r="EJ204" i="48"/>
  <c r="EJ319" i="48"/>
  <c r="CX502" i="48"/>
  <c r="DA502" i="48" s="1"/>
  <c r="EJ150" i="48"/>
  <c r="EJ404" i="48"/>
  <c r="EJ164" i="48"/>
  <c r="EJ536" i="48"/>
  <c r="EJ48" i="48"/>
  <c r="EJ299" i="48"/>
  <c r="EJ278" i="48"/>
  <c r="EJ159" i="48"/>
  <c r="EJ240" i="48"/>
  <c r="EJ275" i="48"/>
  <c r="EJ168" i="48"/>
  <c r="CX148" i="48"/>
  <c r="CY148" i="48" s="1"/>
  <c r="EJ445" i="48"/>
  <c r="EJ341" i="48"/>
  <c r="EJ441" i="48"/>
  <c r="EJ288" i="48"/>
  <c r="EJ255" i="48"/>
  <c r="EJ80" i="48"/>
  <c r="EJ383" i="48"/>
  <c r="EJ134" i="48"/>
  <c r="EJ473" i="48"/>
  <c r="EJ360" i="48"/>
  <c r="EJ468" i="48"/>
  <c r="EJ246" i="48"/>
  <c r="EJ166" i="48"/>
  <c r="EJ351" i="48"/>
  <c r="EJ359" i="48"/>
  <c r="EJ274" i="48"/>
  <c r="EJ358" i="48"/>
  <c r="EJ310" i="48"/>
  <c r="EJ224" i="48"/>
  <c r="EJ320" i="48"/>
  <c r="EJ148" i="48"/>
  <c r="EJ488" i="48"/>
  <c r="EJ103" i="48"/>
  <c r="EJ195" i="48"/>
  <c r="EJ455" i="48"/>
  <c r="EJ156" i="48"/>
  <c r="EJ546" i="48"/>
  <c r="EJ143" i="48"/>
  <c r="EJ213" i="48"/>
  <c r="EJ534" i="48"/>
  <c r="EJ77" i="48"/>
  <c r="EJ51" i="48"/>
  <c r="EJ518" i="48"/>
  <c r="EJ289" i="48"/>
  <c r="EJ342" i="48"/>
  <c r="EJ291" i="48"/>
  <c r="EJ78" i="48"/>
  <c r="EJ457" i="48"/>
  <c r="EJ377" i="48"/>
  <c r="EJ84" i="48"/>
  <c r="EJ380" i="48"/>
  <c r="EJ292" i="48"/>
  <c r="EJ461" i="48"/>
  <c r="EJ136" i="48"/>
  <c r="EJ94" i="48"/>
  <c r="CX261" i="48"/>
  <c r="DA261" i="48" s="1"/>
  <c r="CX239" i="48"/>
  <c r="DN239" i="48" s="1"/>
  <c r="DO239" i="48" s="1"/>
  <c r="CX495" i="48"/>
  <c r="DJ495" i="48" s="1"/>
  <c r="CX179" i="48"/>
  <c r="DC179" i="48" s="1"/>
  <c r="CX196" i="48"/>
  <c r="DJ196" i="48" s="1"/>
  <c r="DK196" i="48" s="1"/>
  <c r="CX155" i="48"/>
  <c r="DH155" i="48" s="1"/>
  <c r="CX120" i="48"/>
  <c r="DN120" i="48" s="1"/>
  <c r="DO120" i="48" s="1"/>
  <c r="CX233" i="48"/>
  <c r="DH233" i="48" s="1"/>
  <c r="CX345" i="48"/>
  <c r="DH345" i="48" s="1"/>
  <c r="CX437" i="48"/>
  <c r="DA437" i="48" s="1"/>
  <c r="DD437" i="48" s="1"/>
  <c r="CX80" i="48"/>
  <c r="DN80" i="48" s="1"/>
  <c r="DO80" i="48" s="1"/>
  <c r="CX471" i="48"/>
  <c r="DI471" i="48" s="1"/>
  <c r="CX214" i="48"/>
  <c r="DG214" i="48" s="1"/>
  <c r="CX342" i="48"/>
  <c r="DN342" i="48" s="1"/>
  <c r="DO342" i="48" s="1"/>
  <c r="CX241" i="48"/>
  <c r="CY241" i="48" s="1"/>
  <c r="CX486" i="48"/>
  <c r="DH486" i="48" s="1"/>
  <c r="CX503" i="48"/>
  <c r="DH503" i="48" s="1"/>
  <c r="CX165" i="48"/>
  <c r="DA165" i="48" s="1"/>
  <c r="DD165" i="48" s="1"/>
  <c r="CX186" i="48"/>
  <c r="DJ186" i="48" s="1"/>
  <c r="CX159" i="48"/>
  <c r="DH159" i="48" s="1"/>
  <c r="CX111" i="48"/>
  <c r="DN111" i="48" s="1"/>
  <c r="DO111" i="48" s="1"/>
  <c r="CX421" i="48"/>
  <c r="DH421" i="48" s="1"/>
  <c r="CX160" i="48"/>
  <c r="DN160" i="48" s="1"/>
  <c r="DO160" i="48" s="1"/>
  <c r="CX265" i="48"/>
  <c r="DG265" i="48" s="1"/>
  <c r="CX443" i="48"/>
  <c r="DG443" i="48" s="1"/>
  <c r="CX219" i="48"/>
  <c r="DH219" i="48" s="1"/>
  <c r="CX145" i="48"/>
  <c r="DG145" i="48" s="1"/>
  <c r="CX487" i="48"/>
  <c r="CY487" i="48" s="1"/>
  <c r="CX215" i="48"/>
  <c r="DH215" i="48" s="1"/>
  <c r="CX329" i="48"/>
  <c r="CY329" i="48" s="1"/>
  <c r="CX337" i="48"/>
  <c r="CX493" i="48"/>
  <c r="DP493" i="48" s="1"/>
  <c r="CX372" i="48"/>
  <c r="DA372" i="48" s="1"/>
  <c r="CX477" i="48"/>
  <c r="DK477" i="48" s="1"/>
  <c r="CX290" i="48"/>
  <c r="DE290" i="48" s="1"/>
  <c r="CX395" i="48"/>
  <c r="CX527" i="48"/>
  <c r="CX358" i="48"/>
  <c r="CX218" i="48"/>
  <c r="DN218" i="48" s="1"/>
  <c r="DO218" i="48" s="1"/>
  <c r="CX204" i="48"/>
  <c r="DJ204" i="48" s="1"/>
  <c r="CX315" i="48"/>
  <c r="CX260" i="48"/>
  <c r="DG260" i="48" s="1"/>
  <c r="CX223" i="48"/>
  <c r="DH223" i="48" s="1"/>
  <c r="CX78" i="48"/>
  <c r="DA78" i="48" s="1"/>
  <c r="CX54" i="48"/>
  <c r="CY54" i="48" s="1"/>
  <c r="CX415" i="48"/>
  <c r="DC415" i="48" s="1"/>
  <c r="CX496" i="48"/>
  <c r="DD496" i="48" s="1"/>
  <c r="CX353" i="48"/>
  <c r="DD353" i="48" s="1"/>
  <c r="CX253" i="48"/>
  <c r="DG253" i="48" s="1"/>
  <c r="CX510" i="48"/>
  <c r="CX458" i="48"/>
  <c r="CX535" i="48"/>
  <c r="CX220" i="48"/>
  <c r="DH220" i="48" s="1"/>
  <c r="CX497" i="48"/>
  <c r="DJ497" i="48" s="1"/>
  <c r="CX199" i="48"/>
  <c r="CY199" i="48" s="1"/>
  <c r="CX228" i="48"/>
  <c r="DJ228" i="48" s="1"/>
  <c r="CX171" i="48"/>
  <c r="DI171" i="48" s="1"/>
  <c r="CX229" i="48"/>
  <c r="DN229" i="48" s="1"/>
  <c r="DO229" i="48" s="1"/>
  <c r="CX262" i="48"/>
  <c r="CY262" i="48" s="1"/>
  <c r="CX275" i="48"/>
  <c r="DG275" i="48" s="1"/>
  <c r="CX543" i="48"/>
  <c r="CX210" i="48"/>
  <c r="DC210" i="48" s="1"/>
  <c r="CX504" i="48"/>
  <c r="DA504" i="48" s="1"/>
  <c r="CX406" i="48"/>
  <c r="CX385" i="48"/>
  <c r="DH385" i="48" s="1"/>
  <c r="CX447" i="48"/>
  <c r="CX177" i="48"/>
  <c r="DC177" i="48" s="1"/>
  <c r="CX46" i="48"/>
  <c r="DA46" i="48" s="1"/>
  <c r="CX281" i="48"/>
  <c r="DH281" i="48" s="1"/>
  <c r="CX249" i="48"/>
  <c r="CX481" i="48"/>
  <c r="DD481" i="48" s="1"/>
  <c r="CX100" i="48"/>
  <c r="DG100" i="48" s="1"/>
  <c r="CX472" i="48"/>
  <c r="DA472" i="48" s="1"/>
  <c r="CX313" i="48"/>
  <c r="DC313" i="48" s="1"/>
  <c r="CX107" i="48"/>
  <c r="DJ107" i="48" s="1"/>
  <c r="CX174" i="48"/>
  <c r="CX309" i="48"/>
  <c r="DA309" i="48" s="1"/>
  <c r="CX436" i="48"/>
  <c r="DH436" i="48" s="1"/>
  <c r="CX254" i="48"/>
  <c r="DA254" i="48" s="1"/>
  <c r="CX56" i="48"/>
  <c r="CX47" i="48"/>
  <c r="CX392" i="48"/>
  <c r="CX287" i="48"/>
  <c r="DN287" i="48" s="1"/>
  <c r="DO287" i="48" s="1"/>
  <c r="CX482" i="48"/>
  <c r="DE482" i="48" s="1"/>
  <c r="CX74" i="48"/>
  <c r="CX330" i="48"/>
  <c r="DJ330" i="48" s="1"/>
  <c r="CX449" i="48"/>
  <c r="DH449" i="48" s="1"/>
  <c r="CX238" i="48"/>
  <c r="CY238" i="48" s="1"/>
  <c r="CX96" i="48"/>
  <c r="CY96" i="48" s="1"/>
  <c r="CX338" i="48"/>
  <c r="DA338" i="48" s="1"/>
  <c r="CX90" i="48"/>
  <c r="DN90" i="48" s="1"/>
  <c r="DO90" i="48" s="1"/>
  <c r="CX247" i="48"/>
  <c r="CY247" i="48" s="1"/>
  <c r="CX123" i="48"/>
  <c r="DH123" i="48" s="1"/>
  <c r="CX133" i="48"/>
  <c r="DN133" i="48" s="1"/>
  <c r="DO133" i="48" s="1"/>
  <c r="CX117" i="48"/>
  <c r="CX320" i="48"/>
  <c r="DH320" i="48" s="1"/>
  <c r="CX71" i="48"/>
  <c r="DA71" i="48" s="1"/>
  <c r="DD71" i="48" s="1"/>
  <c r="CX483" i="48"/>
  <c r="CX357" i="48"/>
  <c r="CX105" i="48"/>
  <c r="CX435" i="48"/>
  <c r="DC435" i="48" s="1"/>
  <c r="CX166" i="48"/>
  <c r="DH166" i="48" s="1"/>
  <c r="CX377" i="48"/>
  <c r="CX451" i="48"/>
  <c r="DH451" i="48" s="1"/>
  <c r="CX243" i="48"/>
  <c r="CX379" i="48"/>
  <c r="DJ379" i="48" s="1"/>
  <c r="CX375" i="48"/>
  <c r="DA375" i="48" s="1"/>
  <c r="CX89" i="48"/>
  <c r="DA89" i="48" s="1"/>
  <c r="CX291" i="48"/>
  <c r="DN291" i="48" s="1"/>
  <c r="DO291" i="48" s="1"/>
  <c r="CX185" i="48"/>
  <c r="DH185" i="48" s="1"/>
  <c r="CX217" i="48"/>
  <c r="CX370" i="48"/>
  <c r="CX507" i="48"/>
  <c r="DN507" i="48" s="1"/>
  <c r="DO507" i="48" s="1"/>
  <c r="CX69" i="48"/>
  <c r="DG69" i="48" s="1"/>
  <c r="CX325" i="48"/>
  <c r="CX463" i="48"/>
  <c r="DH463" i="48" s="1"/>
  <c r="CX258" i="48"/>
  <c r="DC258" i="48" s="1"/>
  <c r="CX226" i="48"/>
  <c r="CX142" i="48"/>
  <c r="DH142" i="48" s="1"/>
  <c r="CX310" i="48"/>
  <c r="CX378" i="48"/>
  <c r="DG378" i="48" s="1"/>
  <c r="CX209" i="48"/>
  <c r="DG209" i="48" s="1"/>
  <c r="CX418" i="48"/>
  <c r="DH418" i="48" s="1"/>
  <c r="CX268" i="48"/>
  <c r="CX266" i="48"/>
  <c r="DG266" i="48" s="1"/>
  <c r="CX476" i="48"/>
  <c r="DC476" i="48" s="1"/>
  <c r="CX344" i="48"/>
  <c r="DJ344" i="48" s="1"/>
  <c r="CX87" i="48"/>
  <c r="DI87" i="48" s="1"/>
  <c r="CX537" i="48"/>
  <c r="CX55" i="48"/>
  <c r="DN55" i="48" s="1"/>
  <c r="DO55" i="48" s="1"/>
  <c r="CX473" i="48"/>
  <c r="DA473" i="48" s="1"/>
  <c r="CX396" i="48"/>
  <c r="CX304" i="48"/>
  <c r="DG304" i="48" s="1"/>
  <c r="CX540" i="48"/>
  <c r="DG540" i="48" s="1"/>
  <c r="CX192" i="48"/>
  <c r="CX66" i="48"/>
  <c r="CX453" i="48"/>
  <c r="DP453" i="48" s="1"/>
  <c r="CX408" i="48"/>
  <c r="DJ408" i="48" s="1"/>
  <c r="CX92" i="48"/>
  <c r="DI92" i="48" s="1"/>
  <c r="CX401" i="48"/>
  <c r="DK401" i="48" s="1"/>
  <c r="CX499" i="48"/>
  <c r="DN499" i="48" s="1"/>
  <c r="DO499" i="48" s="1"/>
  <c r="CX312" i="48"/>
  <c r="CX248" i="48"/>
  <c r="CX216" i="48"/>
  <c r="CX349" i="48"/>
  <c r="DN349" i="48" s="1"/>
  <c r="DO349" i="48" s="1"/>
  <c r="CX389" i="48"/>
  <c r="DH389" i="48" s="1"/>
  <c r="CX154" i="48"/>
  <c r="DN154" i="48" s="1"/>
  <c r="DO154" i="48" s="1"/>
  <c r="CX124" i="48"/>
  <c r="DI124" i="48" s="1"/>
  <c r="CX279" i="48"/>
  <c r="DG279" i="48" s="1"/>
  <c r="CX277" i="48"/>
  <c r="DH277" i="48" s="1"/>
  <c r="CX280" i="48"/>
  <c r="DG280" i="48" s="1"/>
  <c r="CX460" i="48"/>
  <c r="DH460" i="48" s="1"/>
  <c r="CX59" i="48"/>
  <c r="DJ59" i="48" s="1"/>
  <c r="CX512" i="48"/>
  <c r="CX301" i="48"/>
  <c r="DA301" i="48" s="1"/>
  <c r="CX296" i="48"/>
  <c r="DA296" i="48" s="1"/>
  <c r="CX430" i="48"/>
  <c r="DG430" i="48" s="1"/>
  <c r="CX112" i="48"/>
  <c r="CX60" i="48"/>
  <c r="DC60" i="48" s="1"/>
  <c r="DE60" i="48" s="1"/>
  <c r="CX271" i="48"/>
  <c r="DH271" i="48" s="1"/>
  <c r="CX244" i="48"/>
  <c r="CX176" i="48"/>
  <c r="DJ176" i="48" s="1"/>
  <c r="CX222" i="48"/>
  <c r="CY222" i="48" s="1"/>
  <c r="CX98" i="48"/>
  <c r="DN98" i="48" s="1"/>
  <c r="DO98" i="48" s="1"/>
  <c r="CX538" i="48"/>
  <c r="DH538" i="48" s="1"/>
  <c r="CX397" i="48"/>
  <c r="DH397" i="48" s="1"/>
  <c r="CX541" i="48"/>
  <c r="DH541" i="48" s="1"/>
  <c r="CX175" i="48"/>
  <c r="CY175" i="48" s="1"/>
  <c r="CX198" i="48"/>
  <c r="DJ198" i="48" s="1"/>
  <c r="CX433" i="48"/>
  <c r="DN433" i="48" s="1"/>
  <c r="DO433" i="48" s="1"/>
  <c r="CX465" i="48"/>
  <c r="DH465" i="48" s="1"/>
  <c r="CX230" i="48"/>
  <c r="DG230" i="48" s="1"/>
  <c r="CX305" i="48"/>
  <c r="DC305" i="48" s="1"/>
  <c r="CX545" i="48"/>
  <c r="CX102" i="48"/>
  <c r="DA102" i="48" s="1"/>
  <c r="CX445" i="48"/>
  <c r="DN445" i="48" s="1"/>
  <c r="DO445" i="48" s="1"/>
  <c r="CX383" i="48"/>
  <c r="DH383" i="48" s="1"/>
  <c r="CX459" i="48"/>
  <c r="DJ459" i="48" s="1"/>
  <c r="CX207" i="48"/>
  <c r="CX364" i="48"/>
  <c r="DA61" i="48"/>
  <c r="DD61" i="48" s="1"/>
  <c r="DG61" i="48"/>
  <c r="DN61" i="48"/>
  <c r="DO61" i="48" s="1"/>
  <c r="CX299" i="48"/>
  <c r="CY299" i="48" s="1"/>
  <c r="CX183" i="48"/>
  <c r="CX333" i="48"/>
  <c r="DN333" i="48" s="1"/>
  <c r="DO333" i="48" s="1"/>
  <c r="CX350" i="48"/>
  <c r="DG350" i="48" s="1"/>
  <c r="CX103" i="48"/>
  <c r="CX452" i="48"/>
  <c r="CX116" i="48"/>
  <c r="DH116" i="48" s="1"/>
  <c r="CX394" i="48"/>
  <c r="DA394" i="48" s="1"/>
  <c r="CX352" i="48"/>
  <c r="DG352" i="48" s="1"/>
  <c r="CX129" i="48"/>
  <c r="DN129" i="48" s="1"/>
  <c r="DO129" i="48" s="1"/>
  <c r="CX202" i="48"/>
  <c r="DG202" i="48" s="1"/>
  <c r="CX180" i="48"/>
  <c r="DJ180" i="48" s="1"/>
  <c r="CX104" i="48"/>
  <c r="CX246" i="48"/>
  <c r="CY246" i="48" s="1"/>
  <c r="CX479" i="48"/>
  <c r="DG479" i="48" s="1"/>
  <c r="CX356" i="48"/>
  <c r="CX195" i="48"/>
  <c r="DA195" i="48" s="1"/>
  <c r="CX88" i="48"/>
  <c r="CX384" i="48"/>
  <c r="CX252" i="48"/>
  <c r="CX544" i="48"/>
  <c r="DJ544" i="48" s="1"/>
  <c r="CX464" i="48"/>
  <c r="DG464" i="48" s="1"/>
  <c r="CX534" i="48"/>
  <c r="CX113" i="48"/>
  <c r="CY113" i="48" s="1"/>
  <c r="CX531" i="48"/>
  <c r="CX273" i="48"/>
  <c r="CX286" i="48"/>
  <c r="CX236" i="48"/>
  <c r="DN236" i="48" s="1"/>
  <c r="DO236" i="48" s="1"/>
  <c r="CX194" i="48"/>
  <c r="DJ194" i="48" s="1"/>
  <c r="CX167" i="48"/>
  <c r="CY167" i="48" s="1"/>
  <c r="CX57" i="48"/>
  <c r="CX442" i="48"/>
  <c r="CX125" i="48"/>
  <c r="CY125" i="48" s="1"/>
  <c r="CX485" i="48"/>
  <c r="DJ485" i="48" s="1"/>
  <c r="CY193" i="48"/>
  <c r="CX91" i="48"/>
  <c r="DD91" i="48" s="1"/>
  <c r="CX157" i="48"/>
  <c r="CX429" i="48"/>
  <c r="DE429" i="48" s="1"/>
  <c r="CX484" i="48"/>
  <c r="DA484" i="48" s="1"/>
  <c r="CX513" i="48"/>
  <c r="CX293" i="48"/>
  <c r="CX494" i="48"/>
  <c r="DK494" i="48" s="1"/>
  <c r="CX146" i="48"/>
  <c r="DN146" i="48" s="1"/>
  <c r="DO146" i="48" s="1"/>
  <c r="CX139" i="48"/>
  <c r="CX431" i="48"/>
  <c r="DH431" i="48" s="1"/>
  <c r="CX425" i="48"/>
  <c r="DA425" i="48" s="1"/>
  <c r="CX191" i="48"/>
  <c r="DC191" i="48" s="1"/>
  <c r="CX73" i="48"/>
  <c r="DJ73" i="48" s="1"/>
  <c r="CX213" i="48"/>
  <c r="CX276" i="48"/>
  <c r="DG128" i="48"/>
  <c r="CX373" i="48"/>
  <c r="DA373" i="48" s="1"/>
  <c r="CX363" i="48"/>
  <c r="DG363" i="48" s="1"/>
  <c r="CX444" i="48"/>
  <c r="DA444" i="48" s="1"/>
  <c r="CX264" i="48"/>
  <c r="CX522" i="48"/>
  <c r="DA522" i="48" s="1"/>
  <c r="CX440" i="48"/>
  <c r="CX331" i="48"/>
  <c r="DC331" i="48" s="1"/>
  <c r="CX386" i="48"/>
  <c r="DH386" i="48" s="1"/>
  <c r="CX367" i="48"/>
  <c r="CX501" i="48"/>
  <c r="DE501" i="48" s="1"/>
  <c r="CX525" i="48"/>
  <c r="CX108" i="48"/>
  <c r="DC61" i="48"/>
  <c r="DE61" i="48" s="1"/>
  <c r="CX400" i="48"/>
  <c r="DJ61" i="48"/>
  <c r="DK61" i="48" s="1"/>
  <c r="DH61" i="48"/>
  <c r="CX382" i="48"/>
  <c r="CX118" i="48"/>
  <c r="DA118" i="48" s="1"/>
  <c r="CX70" i="48"/>
  <c r="DH70" i="48" s="1"/>
  <c r="CX302" i="48"/>
  <c r="CX237" i="48"/>
  <c r="DJ237" i="48" s="1"/>
  <c r="CX403" i="48"/>
  <c r="DI403" i="48" s="1"/>
  <c r="CX122" i="48"/>
  <c r="DN122" i="48" s="1"/>
  <c r="DO122" i="48" s="1"/>
  <c r="CX391" i="48"/>
  <c r="DJ391" i="48" s="1"/>
  <c r="CX340" i="48"/>
  <c r="DC340" i="48" s="1"/>
  <c r="CX65" i="48"/>
  <c r="DH65" i="48" s="1"/>
  <c r="DC488" i="48"/>
  <c r="DE488" i="48" s="1"/>
  <c r="CY234" i="48"/>
  <c r="CX412" i="48"/>
  <c r="DJ412" i="48" s="1"/>
  <c r="CX466" i="48"/>
  <c r="DN466" i="48" s="1"/>
  <c r="DO466" i="48" s="1"/>
  <c r="DA393" i="48"/>
  <c r="DD393" i="48" s="1"/>
  <c r="CX439" i="48"/>
  <c r="CY488" i="48"/>
  <c r="DJ488" i="48"/>
  <c r="DK488" i="48" s="1"/>
  <c r="CY144" i="48"/>
  <c r="DN488" i="48"/>
  <c r="DO488" i="48" s="1"/>
  <c r="DH311" i="48"/>
  <c r="DG488" i="48"/>
  <c r="DG311" i="48"/>
  <c r="DG240" i="48"/>
  <c r="DI240" i="48" s="1"/>
  <c r="DJ240" i="48"/>
  <c r="DK240" i="48" s="1"/>
  <c r="DA240" i="48"/>
  <c r="DD240" i="48" s="1"/>
  <c r="DN234" i="48"/>
  <c r="DO234" i="48" s="1"/>
  <c r="DA212" i="48"/>
  <c r="DD212" i="48" s="1"/>
  <c r="DC526" i="48"/>
  <c r="DE526" i="48" s="1"/>
  <c r="CY526" i="48"/>
  <c r="DA526" i="48"/>
  <c r="DD526" i="48" s="1"/>
  <c r="DJ526" i="48"/>
  <c r="DK526" i="48" s="1"/>
  <c r="DH526" i="48"/>
  <c r="DG526" i="48"/>
  <c r="DN526" i="48"/>
  <c r="DO526" i="48" s="1"/>
  <c r="DH533" i="48"/>
  <c r="DA234" i="48"/>
  <c r="DC240" i="48"/>
  <c r="DE240" i="48" s="1"/>
  <c r="DN311" i="48"/>
  <c r="DO311" i="48" s="1"/>
  <c r="DC508" i="48"/>
  <c r="DC311" i="48"/>
  <c r="DE311" i="48" s="1"/>
  <c r="CX53" i="48"/>
  <c r="DA311" i="48"/>
  <c r="CX101" i="48"/>
  <c r="DI101" i="48" s="1"/>
  <c r="DH488" i="48"/>
  <c r="DJ311" i="48"/>
  <c r="DK311" i="48" s="1"/>
  <c r="CX324" i="48"/>
  <c r="DH324" i="48" s="1"/>
  <c r="CX542" i="48"/>
  <c r="CX416" i="48"/>
  <c r="DA488" i="48"/>
  <c r="DD488" i="48" s="1"/>
  <c r="CY240" i="48"/>
  <c r="DG77" i="48"/>
  <c r="DN292" i="48"/>
  <c r="DO292" i="48" s="1"/>
  <c r="DG441" i="48"/>
  <c r="DN441" i="48"/>
  <c r="DO441" i="48" s="1"/>
  <c r="DA441" i="48"/>
  <c r="DD441" i="48" s="1"/>
  <c r="CY419" i="48"/>
  <c r="DG520" i="48"/>
  <c r="DG419" i="48"/>
  <c r="CY441" i="48"/>
  <c r="DC318" i="48"/>
  <c r="DE318" i="48" s="1"/>
  <c r="DC441" i="48"/>
  <c r="DE441" i="48" s="1"/>
  <c r="DH441" i="48"/>
  <c r="DH67" i="48"/>
  <c r="DI67" i="48" s="1"/>
  <c r="DN419" i="48"/>
  <c r="DO419" i="48" s="1"/>
  <c r="DJ67" i="48"/>
  <c r="DA419" i="48"/>
  <c r="DD419" i="48" s="1"/>
  <c r="DC530" i="48"/>
  <c r="DE530" i="48" s="1"/>
  <c r="DH419" i="48"/>
  <c r="DN67" i="48"/>
  <c r="DO67" i="48" s="1"/>
  <c r="DN506" i="48"/>
  <c r="DO506" i="48" s="1"/>
  <c r="DH190" i="48"/>
  <c r="DG84" i="48"/>
  <c r="DJ419" i="48"/>
  <c r="DD190" i="48"/>
  <c r="CX208" i="48"/>
  <c r="CX131" i="48"/>
  <c r="DN131" i="48" s="1"/>
  <c r="DO131" i="48" s="1"/>
  <c r="CX274" i="48"/>
  <c r="DA274" i="48" s="1"/>
  <c r="CX201" i="48"/>
  <c r="DC201" i="48" s="1"/>
  <c r="CX319" i="48"/>
  <c r="DH319" i="48" s="1"/>
  <c r="CX206" i="48"/>
  <c r="DJ206" i="48" s="1"/>
  <c r="DA67" i="48"/>
  <c r="CY530" i="48"/>
  <c r="DC67" i="48"/>
  <c r="DE67" i="48" s="1"/>
  <c r="CY508" i="48"/>
  <c r="DG530" i="48"/>
  <c r="CX323" i="48"/>
  <c r="DC323" i="48" s="1"/>
  <c r="DH360" i="48"/>
  <c r="DK508" i="48"/>
  <c r="DH530" i="48"/>
  <c r="DC79" i="48"/>
  <c r="DE79" i="48" s="1"/>
  <c r="DC419" i="48"/>
  <c r="DE419" i="48" s="1"/>
  <c r="CY67" i="48"/>
  <c r="CX251" i="48"/>
  <c r="DH251" i="48" s="1"/>
  <c r="DJ530" i="48"/>
  <c r="DK530" i="48" s="1"/>
  <c r="DC295" i="48"/>
  <c r="DE295" i="48" s="1"/>
  <c r="CY295" i="48"/>
  <c r="DA295" i="48"/>
  <c r="DD295" i="48" s="1"/>
  <c r="DH295" i="48"/>
  <c r="DN295" i="48"/>
  <c r="DO295" i="48" s="1"/>
  <c r="DJ295" i="48"/>
  <c r="DK295" i="48" s="1"/>
  <c r="DG295" i="48"/>
  <c r="CY138" i="48"/>
  <c r="DA138" i="48"/>
  <c r="DD138" i="48" s="1"/>
  <c r="DC138" i="48"/>
  <c r="DE138" i="48" s="1"/>
  <c r="DC346" i="48"/>
  <c r="DE346" i="48" s="1"/>
  <c r="DA150" i="48"/>
  <c r="DD150" i="48" s="1"/>
  <c r="DC150" i="48"/>
  <c r="DE150" i="48" s="1"/>
  <c r="CX106" i="48"/>
  <c r="DH84" i="48"/>
  <c r="DG150" i="48"/>
  <c r="DJ150" i="48"/>
  <c r="DK150" i="48" s="1"/>
  <c r="DN150" i="48"/>
  <c r="DO150" i="48" s="1"/>
  <c r="DH150" i="48"/>
  <c r="CX259" i="48"/>
  <c r="DJ259" i="48" s="1"/>
  <c r="CX200" i="48"/>
  <c r="DA200" i="48" s="1"/>
  <c r="CX388" i="48"/>
  <c r="DJ388" i="48" s="1"/>
  <c r="DP234" i="48"/>
  <c r="CX294" i="48"/>
  <c r="CX58" i="48"/>
  <c r="DE234" i="48"/>
  <c r="DH508" i="48"/>
  <c r="DN508" i="48"/>
  <c r="DO508" i="48" s="1"/>
  <c r="DD508" i="48"/>
  <c r="CY189" i="48"/>
  <c r="DN151" i="48"/>
  <c r="DO151" i="48" s="1"/>
  <c r="DD283" i="48"/>
  <c r="DG153" i="48"/>
  <c r="DC234" i="48"/>
  <c r="DJ84" i="48"/>
  <c r="DK84" i="48" s="1"/>
  <c r="DG234" i="48"/>
  <c r="DI93" i="48"/>
  <c r="DJ508" i="48"/>
  <c r="DI234" i="48"/>
  <c r="DN84" i="48"/>
  <c r="DO84" i="48" s="1"/>
  <c r="DJ234" i="48"/>
  <c r="DC127" i="48"/>
  <c r="DA84" i="48"/>
  <c r="DD84" i="48" s="1"/>
  <c r="DH127" i="48"/>
  <c r="CY498" i="48"/>
  <c r="DC84" i="48"/>
  <c r="DE84" i="48" s="1"/>
  <c r="DJ127" i="48"/>
  <c r="DA498" i="48"/>
  <c r="DK127" i="48"/>
  <c r="DD498" i="48"/>
  <c r="DN127" i="48"/>
  <c r="DO127" i="48" s="1"/>
  <c r="DC498" i="48"/>
  <c r="CY126" i="48"/>
  <c r="DD234" i="48"/>
  <c r="DP508" i="48"/>
  <c r="DD127" i="48"/>
  <c r="DH498" i="48"/>
  <c r="DD126" i="48"/>
  <c r="DH234" i="48"/>
  <c r="DA508" i="48"/>
  <c r="DE127" i="48"/>
  <c r="DA467" i="48"/>
  <c r="DD467" i="48" s="1"/>
  <c r="DE508" i="48"/>
  <c r="DJ151" i="48"/>
  <c r="DK151" i="48" s="1"/>
  <c r="CY84" i="48"/>
  <c r="DC467" i="48"/>
  <c r="DE467" i="48" s="1"/>
  <c r="DG508" i="48"/>
  <c r="DG151" i="48"/>
  <c r="DC511" i="48"/>
  <c r="DE511" i="48" s="1"/>
  <c r="DJ399" i="48"/>
  <c r="DK399" i="48" s="1"/>
  <c r="DG399" i="48"/>
  <c r="DC399" i="48"/>
  <c r="DE399" i="48" s="1"/>
  <c r="DN399" i="48"/>
  <c r="DO399" i="48" s="1"/>
  <c r="DH399" i="48"/>
  <c r="DA399" i="48"/>
  <c r="CY399" i="48"/>
  <c r="DN539" i="48"/>
  <c r="DO539" i="48" s="1"/>
  <c r="DG318" i="48"/>
  <c r="DG138" i="48"/>
  <c r="DH318" i="48"/>
  <c r="DD151" i="48"/>
  <c r="DH138" i="48"/>
  <c r="DA520" i="48"/>
  <c r="DD520" i="48" s="1"/>
  <c r="DJ533" i="48"/>
  <c r="DK533" i="48" s="1"/>
  <c r="DN318" i="48"/>
  <c r="DO318" i="48" s="1"/>
  <c r="DN533" i="48"/>
  <c r="DO533" i="48" s="1"/>
  <c r="DJ138" i="48"/>
  <c r="DK138" i="48" s="1"/>
  <c r="DC520" i="48"/>
  <c r="DE520" i="48" s="1"/>
  <c r="DA533" i="48"/>
  <c r="DC533" i="48"/>
  <c r="DE533" i="48" s="1"/>
  <c r="DN138" i="48"/>
  <c r="DO138" i="48" s="1"/>
  <c r="DJ318" i="48"/>
  <c r="DK318" i="48" s="1"/>
  <c r="DC292" i="48"/>
  <c r="DE292" i="48" s="1"/>
  <c r="CX490" i="48"/>
  <c r="DJ490" i="48" s="1"/>
  <c r="CY336" i="48"/>
  <c r="CY151" i="48"/>
  <c r="CX322" i="48"/>
  <c r="DH322" i="48" s="1"/>
  <c r="DN336" i="48"/>
  <c r="DO336" i="48" s="1"/>
  <c r="CY141" i="48"/>
  <c r="DC151" i="48"/>
  <c r="CX140" i="48"/>
  <c r="DA336" i="48"/>
  <c r="DD336" i="48" s="1"/>
  <c r="CY153" i="48"/>
  <c r="CY318" i="48"/>
  <c r="DH151" i="48"/>
  <c r="CX462" i="48"/>
  <c r="CY462" i="48" s="1"/>
  <c r="DJ153" i="48"/>
  <c r="DA318" i="48"/>
  <c r="DD318" i="48" s="1"/>
  <c r="CY533" i="48"/>
  <c r="DG380" i="48"/>
  <c r="CX413" i="48"/>
  <c r="DC489" i="48"/>
  <c r="DA126" i="48"/>
  <c r="DJ380" i="48"/>
  <c r="DK380" i="48" s="1"/>
  <c r="DA153" i="48"/>
  <c r="DD153" i="48" s="1"/>
  <c r="DG533" i="48"/>
  <c r="DC381" i="48"/>
  <c r="DE381" i="48" s="1"/>
  <c r="DA546" i="48"/>
  <c r="DD546" i="48" s="1"/>
  <c r="DC546" i="48"/>
  <c r="DE546" i="48" s="1"/>
  <c r="DN94" i="48"/>
  <c r="DO94" i="48" s="1"/>
  <c r="DJ94" i="48"/>
  <c r="DK94" i="48" s="1"/>
  <c r="DH94" i="48"/>
  <c r="CY94" i="48"/>
  <c r="DG94" i="48"/>
  <c r="DA94" i="48"/>
  <c r="DC94" i="48"/>
  <c r="DE94" i="48" s="1"/>
  <c r="DA428" i="48"/>
  <c r="DD428" i="48" s="1"/>
  <c r="DG428" i="48"/>
  <c r="CY428" i="48"/>
  <c r="DJ428" i="48"/>
  <c r="DK428" i="48" s="1"/>
  <c r="DA63" i="48"/>
  <c r="DD63" i="48" s="1"/>
  <c r="DC63" i="48"/>
  <c r="DE63" i="48" s="1"/>
  <c r="DA147" i="48"/>
  <c r="DD147" i="48" s="1"/>
  <c r="DJ147" i="48"/>
  <c r="DK147" i="48" s="1"/>
  <c r="DC147" i="48"/>
  <c r="DE147" i="48" s="1"/>
  <c r="DH147" i="48"/>
  <c r="DG147" i="48"/>
  <c r="DN147" i="48"/>
  <c r="DO147" i="48" s="1"/>
  <c r="DH297" i="48"/>
  <c r="DA297" i="48"/>
  <c r="DD297" i="48" s="1"/>
  <c r="DC297" i="48"/>
  <c r="DE297" i="48" s="1"/>
  <c r="DJ297" i="48"/>
  <c r="DK297" i="48" s="1"/>
  <c r="DN297" i="48"/>
  <c r="DO297" i="48" s="1"/>
  <c r="DG297" i="48"/>
  <c r="CY297" i="48"/>
  <c r="DJ95" i="48"/>
  <c r="DK95" i="48" s="1"/>
  <c r="DN95" i="48"/>
  <c r="DO95" i="48" s="1"/>
  <c r="DG518" i="48"/>
  <c r="DC518" i="48"/>
  <c r="DN518" i="48"/>
  <c r="DO518" i="48" s="1"/>
  <c r="DJ518" i="48"/>
  <c r="DK518" i="48" s="1"/>
  <c r="CY518" i="48"/>
  <c r="DG232" i="48"/>
  <c r="DI128" i="48"/>
  <c r="DA427" i="48"/>
  <c r="DN128" i="48"/>
  <c r="DO128" i="48" s="1"/>
  <c r="CX351" i="48"/>
  <c r="DE351" i="48" s="1"/>
  <c r="CX475" i="48"/>
  <c r="DN475" i="48" s="1"/>
  <c r="DO475" i="48" s="1"/>
  <c r="DC427" i="48"/>
  <c r="DE427" i="48" s="1"/>
  <c r="CX257" i="48"/>
  <c r="DG427" i="48"/>
  <c r="CX343" i="48"/>
  <c r="DH343" i="48" s="1"/>
  <c r="DJ128" i="48"/>
  <c r="DH50" i="48"/>
  <c r="DH427" i="48"/>
  <c r="CY427" i="48"/>
  <c r="CY128" i="48"/>
  <c r="CY424" i="48"/>
  <c r="CY410" i="48"/>
  <c r="DP189" i="48"/>
  <c r="DK128" i="48"/>
  <c r="CX519" i="48"/>
  <c r="DA519" i="48" s="1"/>
  <c r="CX515" i="48"/>
  <c r="DA515" i="48" s="1"/>
  <c r="DH128" i="48"/>
  <c r="CX368" i="48"/>
  <c r="DP128" i="48"/>
  <c r="DN448" i="48"/>
  <c r="DO448" i="48" s="1"/>
  <c r="DH381" i="48"/>
  <c r="DJ454" i="48"/>
  <c r="DA128" i="48"/>
  <c r="DN240" i="48"/>
  <c r="DO240" i="48" s="1"/>
  <c r="DN381" i="48"/>
  <c r="DO381" i="48" s="1"/>
  <c r="DJ427" i="48"/>
  <c r="DK427" i="48" s="1"/>
  <c r="DC128" i="48"/>
  <c r="DG381" i="48"/>
  <c r="DN427" i="48"/>
  <c r="DO427" i="48" s="1"/>
  <c r="DK184" i="48"/>
  <c r="DD128" i="48"/>
  <c r="DJ381" i="48"/>
  <c r="DK381" i="48" s="1"/>
  <c r="DJ376" i="48"/>
  <c r="DK376" i="48" s="1"/>
  <c r="DA307" i="48"/>
  <c r="DJ307" i="48"/>
  <c r="DH307" i="48"/>
  <c r="CY307" i="48"/>
  <c r="DN307" i="48"/>
  <c r="DO307" i="48" s="1"/>
  <c r="DC307" i="48"/>
  <c r="DE307" i="48" s="1"/>
  <c r="DG307" i="48"/>
  <c r="DJ143" i="48"/>
  <c r="DH143" i="48"/>
  <c r="DG143" i="48"/>
  <c r="DA143" i="48"/>
  <c r="DD143" i="48" s="1"/>
  <c r="DN143" i="48"/>
  <c r="DO143" i="48" s="1"/>
  <c r="DC143" i="48"/>
  <c r="DE143" i="48" s="1"/>
  <c r="CY143" i="48"/>
  <c r="DP288" i="48"/>
  <c r="DE288" i="48"/>
  <c r="DN489" i="48"/>
  <c r="DO489" i="48" s="1"/>
  <c r="DH380" i="48"/>
  <c r="DG144" i="48"/>
  <c r="DA489" i="48"/>
  <c r="DD489" i="48" s="1"/>
  <c r="DC428" i="48"/>
  <c r="DE428" i="48" s="1"/>
  <c r="DH144" i="48"/>
  <c r="DH489" i="48"/>
  <c r="DI489" i="48" s="1"/>
  <c r="CX114" i="48"/>
  <c r="DA380" i="48"/>
  <c r="DD380" i="48" s="1"/>
  <c r="DH428" i="48"/>
  <c r="DC380" i="48"/>
  <c r="DE380" i="48" s="1"/>
  <c r="DE498" i="48"/>
  <c r="CO45" i="48"/>
  <c r="DN428" i="48"/>
  <c r="DO428" i="48" s="1"/>
  <c r="DC144" i="48"/>
  <c r="DK498" i="48"/>
  <c r="DN380" i="48"/>
  <c r="DO380" i="48" s="1"/>
  <c r="DD144" i="48"/>
  <c r="DP498" i="48"/>
  <c r="DH407" i="48"/>
  <c r="DJ144" i="48"/>
  <c r="DK144" i="48" s="1"/>
  <c r="DG498" i="48"/>
  <c r="DN144" i="48"/>
  <c r="DO144" i="48" s="1"/>
  <c r="CX402" i="48"/>
  <c r="DH402" i="48" s="1"/>
  <c r="CX478" i="48"/>
  <c r="DA478" i="48" s="1"/>
  <c r="CX173" i="48"/>
  <c r="DH173" i="48" s="1"/>
  <c r="CX423" i="48"/>
  <c r="CX409" i="48"/>
  <c r="DH409" i="48" s="1"/>
  <c r="CX298" i="48"/>
  <c r="CX49" i="48"/>
  <c r="CX374" i="48"/>
  <c r="CX121" i="48"/>
  <c r="DK121" i="48" s="1"/>
  <c r="CX72" i="48"/>
  <c r="CX242" i="48"/>
  <c r="CX250" i="48"/>
  <c r="DA250" i="48" s="1"/>
  <c r="CX314" i="48"/>
  <c r="CX516" i="48"/>
  <c r="CX137" i="48"/>
  <c r="DH137" i="48" s="1"/>
  <c r="CX285" i="48"/>
  <c r="CY285" i="48" s="1"/>
  <c r="CX224" i="48"/>
  <c r="DJ224" i="48" s="1"/>
  <c r="CX355" i="48"/>
  <c r="DG355" i="48" s="1"/>
  <c r="CX362" i="48"/>
  <c r="CX417" i="48"/>
  <c r="DG417" i="48" s="1"/>
  <c r="DI498" i="48"/>
  <c r="CX256" i="48"/>
  <c r="DH256" i="48" s="1"/>
  <c r="DN530" i="48"/>
  <c r="DO530" i="48" s="1"/>
  <c r="DJ498" i="48"/>
  <c r="CY380" i="48"/>
  <c r="DA530" i="48"/>
  <c r="DD530" i="48" s="1"/>
  <c r="CY381" i="48"/>
  <c r="DA381" i="48"/>
  <c r="DJ469" i="48"/>
  <c r="DK469" i="48" s="1"/>
  <c r="DH469" i="48"/>
  <c r="DG469" i="48"/>
  <c r="DC469" i="48"/>
  <c r="DE469" i="48" s="1"/>
  <c r="CY469" i="48"/>
  <c r="DA469" i="48"/>
  <c r="DN469" i="48"/>
  <c r="DO469" i="48" s="1"/>
  <c r="CY489" i="48"/>
  <c r="DA292" i="48"/>
  <c r="DD292" i="48" s="1"/>
  <c r="DJ292" i="48"/>
  <c r="DK292" i="48" s="1"/>
  <c r="DH520" i="48"/>
  <c r="DJ489" i="48"/>
  <c r="CX75" i="48"/>
  <c r="DC75" i="48" s="1"/>
  <c r="DJ520" i="48"/>
  <c r="DK520" i="48" s="1"/>
  <c r="DN520" i="48"/>
  <c r="DO520" i="48" s="1"/>
  <c r="CY292" i="48"/>
  <c r="DC153" i="48"/>
  <c r="DE153" i="48" s="1"/>
  <c r="DA518" i="48"/>
  <c r="DD518" i="48" s="1"/>
  <c r="DA434" i="48"/>
  <c r="DD434" i="48" s="1"/>
  <c r="DG292" i="48"/>
  <c r="DH153" i="48"/>
  <c r="DH518" i="48"/>
  <c r="DC434" i="48"/>
  <c r="DE434" i="48" s="1"/>
  <c r="DH292" i="48"/>
  <c r="CY520" i="48"/>
  <c r="DA480" i="48"/>
  <c r="DN480" i="48"/>
  <c r="DO480" i="48" s="1"/>
  <c r="DC480" i="48"/>
  <c r="DH480" i="48"/>
  <c r="DP480" i="48"/>
  <c r="CY480" i="48"/>
  <c r="DD480" i="48"/>
  <c r="DK480" i="48"/>
  <c r="DE480" i="48"/>
  <c r="DJ480" i="48"/>
  <c r="DI480" i="48"/>
  <c r="DG480" i="48"/>
  <c r="DC505" i="48"/>
  <c r="DK505" i="48"/>
  <c r="DD505" i="48"/>
  <c r="DJ505" i="48"/>
  <c r="CY505" i="48"/>
  <c r="DP505" i="48"/>
  <c r="DG505" i="48"/>
  <c r="DI505" i="48"/>
  <c r="DE505" i="48"/>
  <c r="DA505" i="48"/>
  <c r="DN505" i="48"/>
  <c r="DO505" i="48" s="1"/>
  <c r="DH505" i="48"/>
  <c r="DH514" i="48"/>
  <c r="DJ455" i="48"/>
  <c r="DI455" i="48"/>
  <c r="DH426" i="48"/>
  <c r="DC420" i="48"/>
  <c r="DE420" i="48" s="1"/>
  <c r="DA420" i="48"/>
  <c r="DD420" i="48" s="1"/>
  <c r="CY420" i="48"/>
  <c r="DN420" i="48"/>
  <c r="DO420" i="48" s="1"/>
  <c r="DG420" i="48"/>
  <c r="DH420" i="48"/>
  <c r="DJ420" i="48"/>
  <c r="DK420" i="48" s="1"/>
  <c r="DA193" i="48"/>
  <c r="DH346" i="48"/>
  <c r="DA189" i="48"/>
  <c r="DG467" i="48"/>
  <c r="DA407" i="48"/>
  <c r="DD407" i="48" s="1"/>
  <c r="DC189" i="48"/>
  <c r="CX272" i="48"/>
  <c r="DP272" i="48" s="1"/>
  <c r="CX130" i="48"/>
  <c r="DN130" i="48" s="1"/>
  <c r="DO130" i="48" s="1"/>
  <c r="DJ467" i="48"/>
  <c r="DK467" i="48" s="1"/>
  <c r="DC407" i="48"/>
  <c r="DE407" i="48" s="1"/>
  <c r="DG346" i="48"/>
  <c r="DG189" i="48"/>
  <c r="DG407" i="48"/>
  <c r="DH467" i="48"/>
  <c r="DN346" i="48"/>
  <c r="DO346" i="48" s="1"/>
  <c r="DI189" i="48"/>
  <c r="DH203" i="48"/>
  <c r="DI203" i="48" s="1"/>
  <c r="DK369" i="48"/>
  <c r="DJ189" i="48"/>
  <c r="DA424" i="48"/>
  <c r="DN467" i="48"/>
  <c r="DO467" i="48" s="1"/>
  <c r="CX300" i="48"/>
  <c r="DN300" i="48" s="1"/>
  <c r="DO300" i="48" s="1"/>
  <c r="CX334" i="48"/>
  <c r="DC334" i="48" s="1"/>
  <c r="DG424" i="48"/>
  <c r="CY407" i="48"/>
  <c r="CY225" i="48"/>
  <c r="CX182" i="48"/>
  <c r="DJ182" i="48" s="1"/>
  <c r="CX361" i="48"/>
  <c r="DN424" i="48"/>
  <c r="DO424" i="48" s="1"/>
  <c r="DN407" i="48"/>
  <c r="DO407" i="48" s="1"/>
  <c r="DC424" i="48"/>
  <c r="DE424" i="48" s="1"/>
  <c r="DK189" i="48"/>
  <c r="CY346" i="48"/>
  <c r="DD189" i="48"/>
  <c r="DJ424" i="48"/>
  <c r="DK424" i="48" s="1"/>
  <c r="DJ407" i="48"/>
  <c r="DJ346" i="48"/>
  <c r="DK346" i="48" s="1"/>
  <c r="DE189" i="48"/>
  <c r="DA225" i="48"/>
  <c r="DD225" i="48" s="1"/>
  <c r="CX169" i="48"/>
  <c r="CX76" i="48"/>
  <c r="DC76" i="48" s="1"/>
  <c r="DH424" i="48"/>
  <c r="DA346" i="48"/>
  <c r="DD346" i="48" s="1"/>
  <c r="DH189" i="48"/>
  <c r="DG225" i="48"/>
  <c r="CX278" i="48"/>
  <c r="DC193" i="48"/>
  <c r="DE193" i="48" s="1"/>
  <c r="DK50" i="48"/>
  <c r="DE190" i="48"/>
  <c r="CY327" i="48"/>
  <c r="DN50" i="48"/>
  <c r="DO50" i="48" s="1"/>
  <c r="DG434" i="48"/>
  <c r="DI190" i="48"/>
  <c r="DN327" i="48"/>
  <c r="DO327" i="48" s="1"/>
  <c r="DG193" i="48"/>
  <c r="CY492" i="48"/>
  <c r="DA50" i="48"/>
  <c r="DJ190" i="48"/>
  <c r="DP127" i="48"/>
  <c r="DG393" i="48"/>
  <c r="DI393" i="48" s="1"/>
  <c r="DC492" i="48"/>
  <c r="DD50" i="48"/>
  <c r="DK190" i="48"/>
  <c r="DN393" i="48"/>
  <c r="DO393" i="48" s="1"/>
  <c r="DG492" i="48"/>
  <c r="DP50" i="48"/>
  <c r="DJ308" i="48"/>
  <c r="DN434" i="48"/>
  <c r="DO434" i="48" s="1"/>
  <c r="DP190" i="48"/>
  <c r="DC225" i="48"/>
  <c r="DE225" i="48" s="1"/>
  <c r="DH193" i="48"/>
  <c r="DJ193" i="48"/>
  <c r="DK193" i="48" s="1"/>
  <c r="DI492" i="48"/>
  <c r="DJ511" i="48"/>
  <c r="DK511" i="48" s="1"/>
  <c r="DC50" i="48"/>
  <c r="CY95" i="48"/>
  <c r="DA190" i="48"/>
  <c r="DG127" i="48"/>
  <c r="DH327" i="48"/>
  <c r="DC393" i="48"/>
  <c r="DH225" i="48"/>
  <c r="DK492" i="48"/>
  <c r="CY511" i="48"/>
  <c r="DE50" i="48"/>
  <c r="DA95" i="48"/>
  <c r="DN308" i="48"/>
  <c r="DO308" i="48" s="1"/>
  <c r="DG190" i="48"/>
  <c r="DI127" i="48"/>
  <c r="DA327" i="48"/>
  <c r="DD327" i="48" s="1"/>
  <c r="DG454" i="48"/>
  <c r="DJ225" i="48"/>
  <c r="EJ517" i="48"/>
  <c r="DN492" i="48"/>
  <c r="DO492" i="48" s="1"/>
  <c r="DA511" i="48"/>
  <c r="DC95" i="48"/>
  <c r="DE95" i="48" s="1"/>
  <c r="DN190" i="48"/>
  <c r="DO190" i="48" s="1"/>
  <c r="DC327" i="48"/>
  <c r="DE327" i="48" s="1"/>
  <c r="DN193" i="48"/>
  <c r="DO193" i="48" s="1"/>
  <c r="DA492" i="48"/>
  <c r="CY405" i="48"/>
  <c r="DG327" i="48"/>
  <c r="DD492" i="48"/>
  <c r="DG511" i="48"/>
  <c r="CY308" i="48"/>
  <c r="CY434" i="48"/>
  <c r="DC405" i="48"/>
  <c r="DE405" i="48" s="1"/>
  <c r="DH149" i="48"/>
  <c r="DH492" i="48"/>
  <c r="DH511" i="48"/>
  <c r="DG95" i="48"/>
  <c r="DA308" i="48"/>
  <c r="DD308" i="48" s="1"/>
  <c r="DN149" i="48"/>
  <c r="DO149" i="48" s="1"/>
  <c r="DJ327" i="48"/>
  <c r="DK327" i="48" s="1"/>
  <c r="DJ492" i="48"/>
  <c r="CY50" i="48"/>
  <c r="DH95" i="48"/>
  <c r="DC308" i="48"/>
  <c r="DE308" i="48" s="1"/>
  <c r="DH434" i="48"/>
  <c r="CY127" i="48"/>
  <c r="DP492" i="48"/>
  <c r="DG50" i="48"/>
  <c r="DG308" i="48"/>
  <c r="DI308" i="48" s="1"/>
  <c r="DJ434" i="48"/>
  <c r="CY190" i="48"/>
  <c r="CY393" i="48"/>
  <c r="DJ50" i="48"/>
  <c r="EJ391" i="48"/>
  <c r="CY454" i="48"/>
  <c r="DA454" i="48"/>
  <c r="DP454" i="48"/>
  <c r="DE454" i="48"/>
  <c r="DG369" i="48"/>
  <c r="DN288" i="48"/>
  <c r="DO288" i="48" s="1"/>
  <c r="DA539" i="48"/>
  <c r="CY115" i="48"/>
  <c r="DH283" i="48"/>
  <c r="DG162" i="48"/>
  <c r="DC115" i="48"/>
  <c r="CY162" i="48"/>
  <c r="DA162" i="48"/>
  <c r="DD162" i="48" s="1"/>
  <c r="DD115" i="48"/>
  <c r="DN283" i="48"/>
  <c r="DO283" i="48" s="1"/>
  <c r="DC162" i="48"/>
  <c r="DE162" i="48" s="1"/>
  <c r="DG115" i="48"/>
  <c r="DH288" i="48"/>
  <c r="CY461" i="48"/>
  <c r="CY539" i="48"/>
  <c r="CY369" i="48"/>
  <c r="DH115" i="48"/>
  <c r="DJ288" i="48"/>
  <c r="DG283" i="48"/>
  <c r="DA461" i="48"/>
  <c r="DC539" i="48"/>
  <c r="DE539" i="48" s="1"/>
  <c r="DA369" i="48"/>
  <c r="DJ162" i="48"/>
  <c r="DK162" i="48" s="1"/>
  <c r="DI288" i="48"/>
  <c r="DG539" i="48"/>
  <c r="DC369" i="48"/>
  <c r="DE369" i="48" s="1"/>
  <c r="DN162" i="48"/>
  <c r="DO162" i="48" s="1"/>
  <c r="DJ115" i="48"/>
  <c r="DG288" i="48"/>
  <c r="DG461" i="48"/>
  <c r="DK288" i="48"/>
  <c r="DN115" i="48"/>
  <c r="DO115" i="48" s="1"/>
  <c r="CY288" i="48"/>
  <c r="DN454" i="48"/>
  <c r="DO454" i="48" s="1"/>
  <c r="DN461" i="48"/>
  <c r="DO461" i="48" s="1"/>
  <c r="DH539" i="48"/>
  <c r="DI539" i="48" s="1"/>
  <c r="DH369" i="48"/>
  <c r="DJ411" i="48"/>
  <c r="DK411" i="48" s="1"/>
  <c r="DA288" i="48"/>
  <c r="CY283" i="48"/>
  <c r="DH461" i="48"/>
  <c r="DN369" i="48"/>
  <c r="DO369" i="48" s="1"/>
  <c r="DH162" i="48"/>
  <c r="DC288" i="48"/>
  <c r="DC283" i="48"/>
  <c r="DE283" i="48" s="1"/>
  <c r="DH454" i="48"/>
  <c r="DJ539" i="48"/>
  <c r="DK539" i="48" s="1"/>
  <c r="DD288" i="48"/>
  <c r="DJ283" i="48"/>
  <c r="DK283" i="48" s="1"/>
  <c r="DK454" i="48"/>
  <c r="DC461" i="48"/>
  <c r="DE461" i="48" s="1"/>
  <c r="DI454" i="48"/>
  <c r="DH77" i="48"/>
  <c r="DG360" i="48"/>
  <c r="DN426" i="48"/>
  <c r="DO426" i="48" s="1"/>
  <c r="DE506" i="48"/>
  <c r="DJ93" i="48"/>
  <c r="DG184" i="48"/>
  <c r="DN132" i="48"/>
  <c r="DO132" i="48" s="1"/>
  <c r="DN360" i="48"/>
  <c r="DO360" i="48" s="1"/>
  <c r="DK93" i="48"/>
  <c r="DJ184" i="48"/>
  <c r="DJ77" i="48"/>
  <c r="DK77" i="48" s="1"/>
  <c r="CY536" i="48"/>
  <c r="DN93" i="48"/>
  <c r="DO93" i="48" s="1"/>
  <c r="DD184" i="48"/>
  <c r="CY64" i="48"/>
  <c r="DC132" i="48"/>
  <c r="DG426" i="48"/>
  <c r="DP93" i="48"/>
  <c r="DE184" i="48"/>
  <c r="DN77" i="48"/>
  <c r="DO77" i="48" s="1"/>
  <c r="DG536" i="48"/>
  <c r="DC282" i="48"/>
  <c r="DE282" i="48" s="1"/>
  <c r="DD93" i="48"/>
  <c r="DC184" i="48"/>
  <c r="DE64" i="48"/>
  <c r="DE536" i="48"/>
  <c r="DG282" i="48"/>
  <c r="DC426" i="48"/>
  <c r="DE426" i="48" s="1"/>
  <c r="CY506" i="48"/>
  <c r="DI184" i="48"/>
  <c r="DH64" i="48"/>
  <c r="DH536" i="48"/>
  <c r="CY360" i="48"/>
  <c r="DH282" i="48"/>
  <c r="DJ426" i="48"/>
  <c r="DK426" i="48" s="1"/>
  <c r="DD506" i="48"/>
  <c r="DN184" i="48"/>
  <c r="DO184" i="48" s="1"/>
  <c r="DJ536" i="48"/>
  <c r="DK536" i="48" s="1"/>
  <c r="DA360" i="48"/>
  <c r="DD360" i="48" s="1"/>
  <c r="DJ282" i="48"/>
  <c r="DK282" i="48" s="1"/>
  <c r="DI506" i="48"/>
  <c r="DP184" i="48"/>
  <c r="DJ64" i="48"/>
  <c r="CY132" i="48"/>
  <c r="DC360" i="48"/>
  <c r="DE360" i="48" s="1"/>
  <c r="DJ506" i="48"/>
  <c r="DA184" i="48"/>
  <c r="DA132" i="48"/>
  <c r="DD132" i="48" s="1"/>
  <c r="DN282" i="48"/>
  <c r="DO282" i="48" s="1"/>
  <c r="DK506" i="48"/>
  <c r="CY93" i="48"/>
  <c r="DG64" i="48"/>
  <c r="DN536" i="48"/>
  <c r="DO536" i="48" s="1"/>
  <c r="DJ360" i="48"/>
  <c r="CY282" i="48"/>
  <c r="DP506" i="48"/>
  <c r="DA93" i="48"/>
  <c r="CY77" i="48"/>
  <c r="DA282" i="48"/>
  <c r="CY426" i="48"/>
  <c r="DA506" i="48"/>
  <c r="DC93" i="48"/>
  <c r="DN64" i="48"/>
  <c r="DO64" i="48" s="1"/>
  <c r="DG132" i="48"/>
  <c r="DA77" i="48"/>
  <c r="DD77" i="48" s="1"/>
  <c r="DA536" i="48"/>
  <c r="DD536" i="48" s="1"/>
  <c r="DA426" i="48"/>
  <c r="DD426" i="48" s="1"/>
  <c r="DC506" i="48"/>
  <c r="DE93" i="48"/>
  <c r="DA64" i="48"/>
  <c r="DD64" i="48" s="1"/>
  <c r="DJ132" i="48"/>
  <c r="DC77" i="48"/>
  <c r="DE77" i="48" s="1"/>
  <c r="DH506" i="48"/>
  <c r="DG93" i="48"/>
  <c r="CY184" i="48"/>
  <c r="DH132" i="48"/>
  <c r="DN152" i="48"/>
  <c r="DO152" i="48" s="1"/>
  <c r="DC152" i="48"/>
  <c r="DE152" i="48" s="1"/>
  <c r="CY83" i="48"/>
  <c r="DP83" i="48"/>
  <c r="DC134" i="48"/>
  <c r="DE134" i="48" s="1"/>
  <c r="DG134" i="48"/>
  <c r="DG235" i="48"/>
  <c r="CY235" i="48"/>
  <c r="CO43" i="48"/>
  <c r="DH134" i="48"/>
  <c r="DC187" i="48"/>
  <c r="DA187" i="48"/>
  <c r="CY147" i="48"/>
  <c r="DH119" i="48"/>
  <c r="DE187" i="48"/>
  <c r="CO27" i="48"/>
  <c r="EJ418" i="48"/>
  <c r="EJ65" i="48"/>
  <c r="DP267" i="48"/>
  <c r="DJ267" i="48"/>
  <c r="DE267" i="48"/>
  <c r="DD267" i="48"/>
  <c r="CY267" i="48"/>
  <c r="DN267" i="48"/>
  <c r="DO267" i="48" s="1"/>
  <c r="DK267" i="48"/>
  <c r="DH267" i="48"/>
  <c r="DI267" i="48"/>
  <c r="DG267" i="48"/>
  <c r="DC267" i="48"/>
  <c r="DA267" i="48"/>
  <c r="EJ491" i="48"/>
  <c r="EJ69" i="48"/>
  <c r="DJ134" i="48"/>
  <c r="DN134" i="48"/>
  <c r="DO134" i="48" s="1"/>
  <c r="DN99" i="48"/>
  <c r="DO99" i="48" s="1"/>
  <c r="CY438" i="48"/>
  <c r="CO6" i="48"/>
  <c r="DJ438" i="48"/>
  <c r="DC438" i="48"/>
  <c r="DE438" i="48" s="1"/>
  <c r="DA438" i="48"/>
  <c r="DD438" i="48" s="1"/>
  <c r="DH438" i="48"/>
  <c r="EJ68" i="48"/>
  <c r="EJ318" i="48"/>
  <c r="EJ422" i="48"/>
  <c r="EJ67" i="48"/>
  <c r="EJ126" i="48"/>
  <c r="DA83" i="48"/>
  <c r="CO29" i="48"/>
  <c r="EJ492" i="48"/>
  <c r="DC83" i="48"/>
  <c r="EJ414" i="48"/>
  <c r="DD83" i="48"/>
  <c r="EJ507" i="48"/>
  <c r="DE83" i="48"/>
  <c r="EJ176" i="48"/>
  <c r="DG83" i="48"/>
  <c r="EJ184" i="48"/>
  <c r="EJ127" i="48"/>
  <c r="DH83" i="48"/>
  <c r="DI83" i="48"/>
  <c r="DJ83" i="48"/>
  <c r="DC454" i="48"/>
  <c r="CY134" i="48"/>
  <c r="DK83" i="48"/>
  <c r="CO25" i="48"/>
  <c r="CO22" i="48"/>
  <c r="DA134" i="48"/>
  <c r="DH232" i="48"/>
  <c r="DJ514" i="48"/>
  <c r="DK514" i="48" s="1"/>
  <c r="DA359" i="48"/>
  <c r="DD359" i="48" s="1"/>
  <c r="DN514" i="48"/>
  <c r="DO514" i="48" s="1"/>
  <c r="DA339" i="48"/>
  <c r="DD339" i="48" s="1"/>
  <c r="DH339" i="48"/>
  <c r="DJ232" i="48"/>
  <c r="DK232" i="48" s="1"/>
  <c r="DG359" i="48"/>
  <c r="EJ430" i="48"/>
  <c r="DN232" i="48"/>
  <c r="DO232" i="48" s="1"/>
  <c r="CY359" i="48"/>
  <c r="DG514" i="48"/>
  <c r="DA232" i="48"/>
  <c r="DH359" i="48"/>
  <c r="DC514" i="48"/>
  <c r="DE514" i="48" s="1"/>
  <c r="CY203" i="48"/>
  <c r="CY339" i="48"/>
  <c r="DA203" i="48"/>
  <c r="DD203" i="48" s="1"/>
  <c r="DN359" i="48"/>
  <c r="DO359" i="48" s="1"/>
  <c r="DC339" i="48"/>
  <c r="DE339" i="48" s="1"/>
  <c r="DC359" i="48"/>
  <c r="DE359" i="48" s="1"/>
  <c r="DG438" i="48"/>
  <c r="DN339" i="48"/>
  <c r="DO339" i="48" s="1"/>
  <c r="EJ482" i="48"/>
  <c r="CY232" i="48"/>
  <c r="DC203" i="48"/>
  <c r="DE203" i="48" s="1"/>
  <c r="CY514" i="48"/>
  <c r="DJ203" i="48"/>
  <c r="DK203" i="48" s="1"/>
  <c r="DC232" i="48"/>
  <c r="DE232" i="48" s="1"/>
  <c r="DA514" i="48"/>
  <c r="DN438" i="48"/>
  <c r="DO438" i="48" s="1"/>
  <c r="DG339" i="48"/>
  <c r="EJ118" i="48"/>
  <c r="DN203" i="48"/>
  <c r="DO203" i="48" s="1"/>
  <c r="DJ339" i="48"/>
  <c r="EJ479" i="48"/>
  <c r="DA448" i="48"/>
  <c r="DD448" i="48" s="1"/>
  <c r="DC212" i="48"/>
  <c r="DE212" i="48" s="1"/>
  <c r="CY468" i="48"/>
  <c r="DH212" i="48"/>
  <c r="DH411" i="48"/>
  <c r="DJ152" i="48"/>
  <c r="DK152" i="48" s="1"/>
  <c r="DA99" i="48"/>
  <c r="DD99" i="48" s="1"/>
  <c r="EJ61" i="48"/>
  <c r="EJ330" i="48"/>
  <c r="EJ172" i="48"/>
  <c r="EJ187" i="48"/>
  <c r="DG79" i="48"/>
  <c r="CY348" i="48"/>
  <c r="DG63" i="48"/>
  <c r="DA411" i="48"/>
  <c r="DD411" i="48" s="1"/>
  <c r="CY455" i="48"/>
  <c r="DC410" i="48"/>
  <c r="DE410" i="48" s="1"/>
  <c r="DN141" i="48"/>
  <c r="DO141" i="48" s="1"/>
  <c r="DA149" i="48"/>
  <c r="DD149" i="48" s="1"/>
  <c r="DG187" i="48"/>
  <c r="DA468" i="48"/>
  <c r="DD468" i="48" s="1"/>
  <c r="EJ429" i="48"/>
  <c r="DH79" i="48"/>
  <c r="DA348" i="48"/>
  <c r="DD348" i="48" s="1"/>
  <c r="DG212" i="48"/>
  <c r="DH63" i="48"/>
  <c r="DC411" i="48"/>
  <c r="DE411" i="48" s="1"/>
  <c r="DH455" i="48"/>
  <c r="DH410" i="48"/>
  <c r="DH405" i="48"/>
  <c r="DJ187" i="48"/>
  <c r="DH468" i="48"/>
  <c r="DJ410" i="48"/>
  <c r="DK410" i="48" s="1"/>
  <c r="DA405" i="48"/>
  <c r="DD405" i="48" s="1"/>
  <c r="DH141" i="48"/>
  <c r="DC149" i="48"/>
  <c r="DE149" i="48" s="1"/>
  <c r="DK187" i="48"/>
  <c r="DN119" i="48"/>
  <c r="DO119" i="48" s="1"/>
  <c r="DJ468" i="48"/>
  <c r="DK468" i="48" s="1"/>
  <c r="DJ79" i="48"/>
  <c r="DK79" i="48" s="1"/>
  <c r="DN212" i="48"/>
  <c r="DO212" i="48" s="1"/>
  <c r="DJ63" i="48"/>
  <c r="DG411" i="48"/>
  <c r="DC455" i="48"/>
  <c r="CY376" i="48"/>
  <c r="DA141" i="48"/>
  <c r="DH187" i="48"/>
  <c r="CY168" i="48"/>
  <c r="EJ91" i="48"/>
  <c r="DN79" i="48"/>
  <c r="DO79" i="48" s="1"/>
  <c r="DC126" i="48"/>
  <c r="DN63" i="48"/>
  <c r="DO63" i="48" s="1"/>
  <c r="DD455" i="48"/>
  <c r="DC376" i="48"/>
  <c r="DE376" i="48" s="1"/>
  <c r="DA410" i="48"/>
  <c r="DD410" i="48" s="1"/>
  <c r="DG405" i="48"/>
  <c r="DG149" i="48"/>
  <c r="DP187" i="48"/>
  <c r="CY546" i="48"/>
  <c r="DC119" i="48"/>
  <c r="DE119" i="48" s="1"/>
  <c r="CY99" i="48"/>
  <c r="DN468" i="48"/>
  <c r="DO468" i="48" s="1"/>
  <c r="EJ420" i="48"/>
  <c r="EJ394" i="48"/>
  <c r="EJ436" i="48"/>
  <c r="EJ390" i="48"/>
  <c r="DE126" i="48"/>
  <c r="CY448" i="48"/>
  <c r="DC336" i="48"/>
  <c r="DE336" i="48" s="1"/>
  <c r="DG348" i="48"/>
  <c r="DK455" i="48"/>
  <c r="DA152" i="48"/>
  <c r="DD152" i="48" s="1"/>
  <c r="DJ405" i="48"/>
  <c r="DE141" i="48"/>
  <c r="DJ149" i="48"/>
  <c r="DK149" i="48" s="1"/>
  <c r="DG546" i="48"/>
  <c r="DC99" i="48"/>
  <c r="DE99" i="48" s="1"/>
  <c r="DG168" i="48"/>
  <c r="EJ509" i="48"/>
  <c r="DG126" i="48"/>
  <c r="DG448" i="48"/>
  <c r="DJ348" i="48"/>
  <c r="DJ212" i="48"/>
  <c r="DP455" i="48"/>
  <c r="DG376" i="48"/>
  <c r="DG410" i="48"/>
  <c r="DG141" i="48"/>
  <c r="DH546" i="48"/>
  <c r="DG119" i="48"/>
  <c r="DH168" i="48"/>
  <c r="DC468" i="48"/>
  <c r="DE468" i="48" s="1"/>
  <c r="DH126" i="48"/>
  <c r="DH448" i="48"/>
  <c r="DJ336" i="48"/>
  <c r="DN348" i="48"/>
  <c r="DO348" i="48" s="1"/>
  <c r="DA455" i="48"/>
  <c r="DG152" i="48"/>
  <c r="DN376" i="48"/>
  <c r="DO376" i="48" s="1"/>
  <c r="DJ119" i="48"/>
  <c r="DC235" i="48"/>
  <c r="DE235" i="48" s="1"/>
  <c r="EJ512" i="48"/>
  <c r="EJ410" i="48"/>
  <c r="EJ529" i="48"/>
  <c r="DI126" i="48"/>
  <c r="DJ448" i="48"/>
  <c r="DK448" i="48" s="1"/>
  <c r="DH348" i="48"/>
  <c r="DN411" i="48"/>
  <c r="DO411" i="48" s="1"/>
  <c r="DN455" i="48"/>
  <c r="DO455" i="48" s="1"/>
  <c r="DH152" i="48"/>
  <c r="DJ141" i="48"/>
  <c r="DJ546" i="48"/>
  <c r="DG99" i="48"/>
  <c r="DN168" i="48"/>
  <c r="DO168" i="48" s="1"/>
  <c r="DG468" i="48"/>
  <c r="CY79" i="48"/>
  <c r="DN126" i="48"/>
  <c r="DO126" i="48" s="1"/>
  <c r="DE455" i="48"/>
  <c r="DA376" i="48"/>
  <c r="DD376" i="48" s="1"/>
  <c r="DN410" i="48"/>
  <c r="DO410" i="48" s="1"/>
  <c r="CY187" i="48"/>
  <c r="DH99" i="48"/>
  <c r="DA168" i="48"/>
  <c r="DD168" i="48" s="1"/>
  <c r="DA79" i="48"/>
  <c r="DJ126" i="48"/>
  <c r="DG336" i="48"/>
  <c r="DC348" i="48"/>
  <c r="DE348" i="48" s="1"/>
  <c r="CY63" i="48"/>
  <c r="CY411" i="48"/>
  <c r="DG455" i="48"/>
  <c r="DH376" i="48"/>
  <c r="DD187" i="48"/>
  <c r="DN546" i="48"/>
  <c r="DO546" i="48" s="1"/>
  <c r="DC168" i="48"/>
  <c r="DE168" i="48" s="1"/>
  <c r="DK126" i="48"/>
  <c r="DC448" i="48"/>
  <c r="DE448" i="48" s="1"/>
  <c r="DH336" i="48"/>
  <c r="CY212" i="48"/>
  <c r="CY152" i="48"/>
  <c r="DN405" i="48"/>
  <c r="DO405" i="48" s="1"/>
  <c r="CY149" i="48"/>
  <c r="DI187" i="48"/>
  <c r="DJ99" i="48"/>
  <c r="DK99" i="48" s="1"/>
  <c r="DN235" i="48"/>
  <c r="DO235" i="48" s="1"/>
  <c r="EJ71" i="48"/>
  <c r="EJ385" i="48"/>
  <c r="EJ93" i="48"/>
  <c r="EJ428" i="48"/>
  <c r="DJ528" i="48"/>
  <c r="DK528" i="48" s="1"/>
  <c r="DH528" i="48"/>
  <c r="DC528" i="48"/>
  <c r="DE528" i="48" s="1"/>
  <c r="CY528" i="48"/>
  <c r="DN528" i="48"/>
  <c r="DO528" i="48" s="1"/>
  <c r="DG528" i="48"/>
  <c r="DA528" i="48"/>
  <c r="DD528" i="48" s="1"/>
  <c r="CY164" i="48"/>
  <c r="DN164" i="48"/>
  <c r="DO164" i="48" s="1"/>
  <c r="DJ164" i="48"/>
  <c r="DK164" i="48" s="1"/>
  <c r="DH164" i="48"/>
  <c r="DG164" i="48"/>
  <c r="DC164" i="48"/>
  <c r="DE164" i="48" s="1"/>
  <c r="DA164" i="48"/>
  <c r="DG68" i="48"/>
  <c r="DC68" i="48"/>
  <c r="DE68" i="48" s="1"/>
  <c r="DA68" i="48"/>
  <c r="DD68" i="48" s="1"/>
  <c r="DH68" i="48"/>
  <c r="DN68" i="48"/>
  <c r="DO68" i="48" s="1"/>
  <c r="DJ68" i="48"/>
  <c r="CY68" i="48"/>
  <c r="EJ516" i="48"/>
  <c r="EJ189" i="48"/>
  <c r="DH524" i="48"/>
  <c r="DG524" i="48"/>
  <c r="DC524" i="48"/>
  <c r="DE524" i="48" s="1"/>
  <c r="DA524" i="48"/>
  <c r="DD524" i="48" s="1"/>
  <c r="DN524" i="48"/>
  <c r="DO524" i="48" s="1"/>
  <c r="CY524" i="48"/>
  <c r="DJ524" i="48"/>
  <c r="DK524" i="48" s="1"/>
  <c r="DN398" i="48"/>
  <c r="DO398" i="48" s="1"/>
  <c r="CY398" i="48"/>
  <c r="DH398" i="48"/>
  <c r="DG398" i="48"/>
  <c r="DC398" i="48"/>
  <c r="DE398" i="48" s="1"/>
  <c r="DJ398" i="48"/>
  <c r="DK398" i="48" s="1"/>
  <c r="DA398" i="48"/>
  <c r="DD398" i="48" s="1"/>
  <c r="EJ392" i="48"/>
  <c r="EJ531" i="48"/>
  <c r="EJ122" i="48"/>
  <c r="DH306" i="48"/>
  <c r="CY306" i="48"/>
  <c r="DK306" i="48"/>
  <c r="DI306" i="48"/>
  <c r="DE306" i="48"/>
  <c r="DD306" i="48"/>
  <c r="DC306" i="48"/>
  <c r="DA306" i="48"/>
  <c r="DG306" i="48"/>
  <c r="DP306" i="48"/>
  <c r="DN306" i="48"/>
  <c r="DO306" i="48" s="1"/>
  <c r="DJ306" i="48"/>
  <c r="DG161" i="48"/>
  <c r="DC161" i="48"/>
  <c r="DE161" i="48" s="1"/>
  <c r="DN161" i="48"/>
  <c r="DO161" i="48" s="1"/>
  <c r="DH161" i="48"/>
  <c r="DA161" i="48"/>
  <c r="DD161" i="48" s="1"/>
  <c r="DJ161" i="48"/>
  <c r="DK161" i="48" s="1"/>
  <c r="CY161" i="48"/>
  <c r="DN341" i="48"/>
  <c r="DO341" i="48" s="1"/>
  <c r="DJ341" i="48"/>
  <c r="DH341" i="48"/>
  <c r="DG341" i="48"/>
  <c r="DC341" i="48"/>
  <c r="DE341" i="48" s="1"/>
  <c r="DA341" i="48"/>
  <c r="DD341" i="48" s="1"/>
  <c r="CY341" i="48"/>
  <c r="EJ423" i="48"/>
  <c r="DG491" i="48"/>
  <c r="DC491" i="48"/>
  <c r="DE491" i="48" s="1"/>
  <c r="DJ491" i="48"/>
  <c r="DA491" i="48"/>
  <c r="DD491" i="48" s="1"/>
  <c r="DN491" i="48"/>
  <c r="DO491" i="48" s="1"/>
  <c r="DH491" i="48"/>
  <c r="CY491" i="48"/>
  <c r="DH521" i="48"/>
  <c r="DG521" i="48"/>
  <c r="DC521" i="48"/>
  <c r="DE521" i="48" s="1"/>
  <c r="DA521" i="48"/>
  <c r="DN521" i="48"/>
  <c r="DO521" i="48" s="1"/>
  <c r="DJ521" i="48"/>
  <c r="DK521" i="48" s="1"/>
  <c r="CY521" i="48"/>
  <c r="DA86" i="48"/>
  <c r="DK86" i="48"/>
  <c r="DJ86" i="48"/>
  <c r="DI86" i="48"/>
  <c r="DH86" i="48"/>
  <c r="DG86" i="48"/>
  <c r="DE86" i="48"/>
  <c r="DP86" i="48"/>
  <c r="DN86" i="48"/>
  <c r="DO86" i="48" s="1"/>
  <c r="DD86" i="48"/>
  <c r="DC86" i="48"/>
  <c r="CY86" i="48"/>
  <c r="DE332" i="48"/>
  <c r="DD332" i="48"/>
  <c r="DC332" i="48"/>
  <c r="DA332" i="48"/>
  <c r="DP332" i="48"/>
  <c r="DK332" i="48"/>
  <c r="DJ332" i="48"/>
  <c r="DH332" i="48"/>
  <c r="DN332" i="48"/>
  <c r="DO332" i="48" s="1"/>
  <c r="DI332" i="48"/>
  <c r="DG332" i="48"/>
  <c r="CY332" i="48"/>
  <c r="EJ332" i="48"/>
  <c r="EJ526" i="48"/>
  <c r="DA197" i="48"/>
  <c r="DD197" i="48" s="1"/>
  <c r="DJ197" i="48"/>
  <c r="DK197" i="48" s="1"/>
  <c r="DN197" i="48"/>
  <c r="DO197" i="48" s="1"/>
  <c r="DG197" i="48"/>
  <c r="DH197" i="48"/>
  <c r="DC197" i="48"/>
  <c r="DE197" i="48" s="1"/>
  <c r="CY197" i="48"/>
  <c r="DJ263" i="48"/>
  <c r="DK263" i="48" s="1"/>
  <c r="DG263" i="48"/>
  <c r="DA263" i="48"/>
  <c r="DD263" i="48" s="1"/>
  <c r="DN263" i="48"/>
  <c r="DO263" i="48" s="1"/>
  <c r="DH263" i="48"/>
  <c r="DC263" i="48"/>
  <c r="DE263" i="48" s="1"/>
  <c r="CY263" i="48"/>
  <c r="DN517" i="48"/>
  <c r="DO517" i="48" s="1"/>
  <c r="DJ517" i="48"/>
  <c r="DK517" i="48" s="1"/>
  <c r="DH517" i="48"/>
  <c r="DG517" i="48"/>
  <c r="DC517" i="48"/>
  <c r="DE517" i="48" s="1"/>
  <c r="DA517" i="48"/>
  <c r="CY517" i="48"/>
  <c r="DJ48" i="48"/>
  <c r="DK48" i="48" s="1"/>
  <c r="DH48" i="48"/>
  <c r="DG48" i="48"/>
  <c r="DN48" i="48"/>
  <c r="DO48" i="48" s="1"/>
  <c r="DC48" i="48"/>
  <c r="DE48" i="48" s="1"/>
  <c r="DA48" i="48"/>
  <c r="DD48" i="48" s="1"/>
  <c r="CY48" i="48"/>
  <c r="DN450" i="48"/>
  <c r="DO450" i="48" s="1"/>
  <c r="DJ450" i="48"/>
  <c r="DK450" i="48" s="1"/>
  <c r="DC450" i="48"/>
  <c r="DE450" i="48" s="1"/>
  <c r="DA450" i="48"/>
  <c r="DD450" i="48" s="1"/>
  <c r="DH450" i="48"/>
  <c r="DG450" i="48"/>
  <c r="CY450" i="48"/>
  <c r="DH97" i="48"/>
  <c r="DC97" i="48"/>
  <c r="DE97" i="48" s="1"/>
  <c r="DA97" i="48"/>
  <c r="DD97" i="48" s="1"/>
  <c r="CY97" i="48"/>
  <c r="DN97" i="48"/>
  <c r="DO97" i="48" s="1"/>
  <c r="DG97" i="48"/>
  <c r="DJ97" i="48"/>
  <c r="DK97" i="48" s="1"/>
  <c r="DH81" i="48"/>
  <c r="DD81" i="48"/>
  <c r="DC81" i="48"/>
  <c r="DA81" i="48"/>
  <c r="DP81" i="48"/>
  <c r="CY81" i="48"/>
  <c r="DN81" i="48"/>
  <c r="DO81" i="48" s="1"/>
  <c r="DK81" i="48"/>
  <c r="DJ81" i="48"/>
  <c r="DI81" i="48"/>
  <c r="DG81" i="48"/>
  <c r="DE81" i="48"/>
  <c r="EJ438" i="48"/>
  <c r="EJ129" i="48"/>
  <c r="DC52" i="48"/>
  <c r="DE52" i="48" s="1"/>
  <c r="DA52" i="48"/>
  <c r="DN52" i="48"/>
  <c r="DO52" i="48" s="1"/>
  <c r="DJ52" i="48"/>
  <c r="DK52" i="48" s="1"/>
  <c r="DH52" i="48"/>
  <c r="DG52" i="48"/>
  <c r="CY52" i="48"/>
  <c r="DH269" i="48"/>
  <c r="DG269" i="48"/>
  <c r="DC269" i="48"/>
  <c r="DA269" i="48"/>
  <c r="DD269" i="48" s="1"/>
  <c r="DN269" i="48"/>
  <c r="DO269" i="48" s="1"/>
  <c r="DJ269" i="48"/>
  <c r="DK269" i="48" s="1"/>
  <c r="CY269" i="48"/>
  <c r="EJ221" i="48"/>
  <c r="DC321" i="48"/>
  <c r="DE321" i="48" s="1"/>
  <c r="DJ321" i="48"/>
  <c r="DK321" i="48" s="1"/>
  <c r="DH321" i="48"/>
  <c r="DA321" i="48"/>
  <c r="DD321" i="48" s="1"/>
  <c r="DN321" i="48"/>
  <c r="DO321" i="48" s="1"/>
  <c r="DG321" i="48"/>
  <c r="CY321" i="48"/>
  <c r="EJ182" i="48"/>
  <c r="DH110" i="48"/>
  <c r="DG110" i="48"/>
  <c r="DC110" i="48"/>
  <c r="DE110" i="48" s="1"/>
  <c r="DA110" i="48"/>
  <c r="DD110" i="48" s="1"/>
  <c r="CY110" i="48"/>
  <c r="DN110" i="48"/>
  <c r="DO110" i="48" s="1"/>
  <c r="DJ110" i="48"/>
  <c r="DK110" i="48" s="1"/>
  <c r="DC316" i="48"/>
  <c r="DE316" i="48" s="1"/>
  <c r="DJ316" i="48"/>
  <c r="DK316" i="48" s="1"/>
  <c r="DN316" i="48"/>
  <c r="DO316" i="48" s="1"/>
  <c r="DH316" i="48"/>
  <c r="DG316" i="48"/>
  <c r="DA316" i="48"/>
  <c r="DD316" i="48" s="1"/>
  <c r="CY316" i="48"/>
  <c r="EJ121" i="48"/>
  <c r="DG347" i="48"/>
  <c r="DN347" i="48"/>
  <c r="DO347" i="48" s="1"/>
  <c r="DJ347" i="48"/>
  <c r="DK347" i="48" s="1"/>
  <c r="DH347" i="48"/>
  <c r="DC347" i="48"/>
  <c r="DE347" i="48" s="1"/>
  <c r="CY347" i="48"/>
  <c r="DA347" i="48"/>
  <c r="DD347" i="48" s="1"/>
  <c r="EJ513" i="48"/>
  <c r="EJ316" i="48"/>
  <c r="DA509" i="48"/>
  <c r="DN509" i="48"/>
  <c r="DO509" i="48" s="1"/>
  <c r="DJ509" i="48"/>
  <c r="DK509" i="48" s="1"/>
  <c r="DH509" i="48"/>
  <c r="DG509" i="48"/>
  <c r="DC509" i="48"/>
  <c r="DE509" i="48" s="1"/>
  <c r="CY509" i="48"/>
  <c r="DC335" i="48"/>
  <c r="DE335" i="48" s="1"/>
  <c r="DA335" i="48"/>
  <c r="DN335" i="48"/>
  <c r="DO335" i="48" s="1"/>
  <c r="DJ335" i="48"/>
  <c r="DK335" i="48" s="1"/>
  <c r="DH335" i="48"/>
  <c r="DG335" i="48"/>
  <c r="CY335" i="48"/>
  <c r="DC170" i="48"/>
  <c r="DE170" i="48" s="1"/>
  <c r="DH170" i="48"/>
  <c r="DA170" i="48"/>
  <c r="CY170" i="48"/>
  <c r="DN170" i="48"/>
  <c r="DO170" i="48" s="1"/>
  <c r="DJ170" i="48"/>
  <c r="DG170" i="48"/>
  <c r="DH326" i="48"/>
  <c r="DG326" i="48"/>
  <c r="DC326" i="48"/>
  <c r="DE326" i="48" s="1"/>
  <c r="DA326" i="48"/>
  <c r="DD326" i="48" s="1"/>
  <c r="CY326" i="48"/>
  <c r="DN326" i="48"/>
  <c r="DO326" i="48" s="1"/>
  <c r="DJ326" i="48"/>
  <c r="DK326" i="48" s="1"/>
  <c r="EJ520" i="48"/>
  <c r="DJ371" i="48"/>
  <c r="DK371" i="48" s="1"/>
  <c r="DA371" i="48"/>
  <c r="DC371" i="48"/>
  <c r="DE371" i="48" s="1"/>
  <c r="DN371" i="48"/>
  <c r="DO371" i="48" s="1"/>
  <c r="CY371" i="48"/>
  <c r="DH371" i="48"/>
  <c r="DG371" i="48"/>
  <c r="EJ124" i="48"/>
  <c r="EJ214" i="48"/>
  <c r="DQ126" i="48"/>
  <c r="EJ181" i="48"/>
  <c r="DG284" i="48"/>
  <c r="DC284" i="48"/>
  <c r="DE284" i="48" s="1"/>
  <c r="DN284" i="48"/>
  <c r="DO284" i="48" s="1"/>
  <c r="DJ284" i="48"/>
  <c r="DK284" i="48" s="1"/>
  <c r="DH284" i="48"/>
  <c r="DA284" i="48"/>
  <c r="DD284" i="48" s="1"/>
  <c r="CY284" i="48"/>
  <c r="EJ396" i="48"/>
  <c r="DA366" i="48"/>
  <c r="DH366" i="48"/>
  <c r="DC366" i="48"/>
  <c r="DE366" i="48" s="1"/>
  <c r="CY366" i="48"/>
  <c r="DN366" i="48"/>
  <c r="DO366" i="48" s="1"/>
  <c r="DJ366" i="48"/>
  <c r="DK366" i="48" s="1"/>
  <c r="DG366" i="48"/>
  <c r="DJ205" i="48"/>
  <c r="DK205" i="48" s="1"/>
  <c r="DG205" i="48"/>
  <c r="DA205" i="48"/>
  <c r="DD205" i="48" s="1"/>
  <c r="DN205" i="48"/>
  <c r="DO205" i="48" s="1"/>
  <c r="DH205" i="48"/>
  <c r="CY205" i="48"/>
  <c r="DC205" i="48"/>
  <c r="DE205" i="48" s="1"/>
  <c r="DA181" i="48"/>
  <c r="DD181" i="48"/>
  <c r="DJ181" i="48"/>
  <c r="DI181" i="48"/>
  <c r="DH181" i="48"/>
  <c r="DE181" i="48"/>
  <c r="DK181" i="48"/>
  <c r="DG181" i="48"/>
  <c r="DC181" i="48"/>
  <c r="DP181" i="48"/>
  <c r="DN181" i="48"/>
  <c r="DO181" i="48" s="1"/>
  <c r="CY181" i="48"/>
  <c r="DC289" i="48"/>
  <c r="DJ289" i="48"/>
  <c r="DK289" i="48"/>
  <c r="DD289" i="48"/>
  <c r="DA289" i="48"/>
  <c r="DN289" i="48"/>
  <c r="DO289" i="48" s="1"/>
  <c r="DI289" i="48"/>
  <c r="DP289" i="48"/>
  <c r="DH289" i="48"/>
  <c r="DG289" i="48"/>
  <c r="DE289" i="48"/>
  <c r="CY289" i="48"/>
  <c r="DN172" i="48"/>
  <c r="DO172" i="48" s="1"/>
  <c r="DJ172" i="48"/>
  <c r="DG172" i="48"/>
  <c r="DE172" i="48"/>
  <c r="DP172" i="48"/>
  <c r="DK172" i="48"/>
  <c r="DI172" i="48"/>
  <c r="DH172" i="48"/>
  <c r="DD172" i="48"/>
  <c r="DC172" i="48"/>
  <c r="DA172" i="48"/>
  <c r="CY172" i="48"/>
  <c r="DP51" i="48"/>
  <c r="DN51" i="48"/>
  <c r="DO51" i="48" s="1"/>
  <c r="DK51" i="48"/>
  <c r="DI51" i="48"/>
  <c r="DJ51" i="48"/>
  <c r="DH51" i="48"/>
  <c r="DG51" i="48"/>
  <c r="DE51" i="48"/>
  <c r="DD51" i="48"/>
  <c r="DC51" i="48"/>
  <c r="DA51" i="48"/>
  <c r="CY51" i="48"/>
  <c r="DC135" i="48"/>
  <c r="DE135" i="48" s="1"/>
  <c r="DA135" i="48"/>
  <c r="DD135" i="48" s="1"/>
  <c r="DJ135" i="48"/>
  <c r="DH135" i="48"/>
  <c r="DG135" i="48"/>
  <c r="DN135" i="48"/>
  <c r="DO135" i="48" s="1"/>
  <c r="CY135" i="48"/>
  <c r="DD457" i="48"/>
  <c r="DA457" i="48"/>
  <c r="CY457" i="48"/>
  <c r="DI457" i="48"/>
  <c r="DH457" i="48"/>
  <c r="DP457" i="48"/>
  <c r="DG457" i="48"/>
  <c r="DC457" i="48"/>
  <c r="DN457" i="48"/>
  <c r="DO457" i="48" s="1"/>
  <c r="DK457" i="48"/>
  <c r="DJ457" i="48"/>
  <c r="DE457" i="48"/>
  <c r="DN231" i="48"/>
  <c r="DO231" i="48" s="1"/>
  <c r="DJ231" i="48"/>
  <c r="DK231" i="48" s="1"/>
  <c r="DH231" i="48"/>
  <c r="DG231" i="48"/>
  <c r="DC231" i="48"/>
  <c r="DE231" i="48" s="1"/>
  <c r="DA231" i="48"/>
  <c r="DD231" i="48" s="1"/>
  <c r="CY231" i="48"/>
  <c r="EJ308" i="48"/>
  <c r="EJ500" i="48"/>
  <c r="DH158" i="48"/>
  <c r="DG158" i="48"/>
  <c r="DA158" i="48"/>
  <c r="DD158" i="48" s="1"/>
  <c r="DJ158" i="48"/>
  <c r="DC158" i="48"/>
  <c r="CY158" i="48"/>
  <c r="DN158" i="48"/>
  <c r="DO158" i="48" s="1"/>
  <c r="DC474" i="48"/>
  <c r="DE474" i="48" s="1"/>
  <c r="DA474" i="48"/>
  <c r="DD474" i="48" s="1"/>
  <c r="DN474" i="48"/>
  <c r="DO474" i="48" s="1"/>
  <c r="DJ474" i="48"/>
  <c r="DK474" i="48" s="1"/>
  <c r="DG474" i="48"/>
  <c r="DH474" i="48"/>
  <c r="CY474" i="48"/>
  <c r="DE188" i="48"/>
  <c r="DD188" i="48"/>
  <c r="DG188" i="48"/>
  <c r="DK188" i="48"/>
  <c r="DJ188" i="48"/>
  <c r="DI188" i="48"/>
  <c r="DH188" i="48"/>
  <c r="DC188" i="48"/>
  <c r="DP188" i="48"/>
  <c r="DN188" i="48"/>
  <c r="DO188" i="48" s="1"/>
  <c r="DA188" i="48"/>
  <c r="CY188" i="48"/>
  <c r="EJ387" i="48"/>
  <c r="EJ505" i="48"/>
  <c r="DG470" i="48"/>
  <c r="DC470" i="48"/>
  <c r="DE470" i="48" s="1"/>
  <c r="DA470" i="48"/>
  <c r="DD470" i="48" s="1"/>
  <c r="DJ470" i="48"/>
  <c r="DK470" i="48" s="1"/>
  <c r="DH470" i="48"/>
  <c r="DN470" i="48"/>
  <c r="DO470" i="48" s="1"/>
  <c r="CY470" i="48"/>
  <c r="DJ85" i="48"/>
  <c r="DH85" i="48"/>
  <c r="DG85" i="48"/>
  <c r="DE85" i="48"/>
  <c r="DD85" i="48"/>
  <c r="DC85" i="48"/>
  <c r="DA85" i="48"/>
  <c r="DP85" i="48"/>
  <c r="DN85" i="48"/>
  <c r="DO85" i="48" s="1"/>
  <c r="DI85" i="48"/>
  <c r="DK85" i="48"/>
  <c r="CY85" i="48"/>
  <c r="DA270" i="48"/>
  <c r="DC270" i="48"/>
  <c r="DE270" i="48" s="1"/>
  <c r="DN270" i="48"/>
  <c r="DO270" i="48" s="1"/>
  <c r="DJ270" i="48"/>
  <c r="DK270" i="48" s="1"/>
  <c r="DH270" i="48"/>
  <c r="DG270" i="48"/>
  <c r="CY270" i="48"/>
  <c r="DA354" i="48"/>
  <c r="DP354" i="48"/>
  <c r="DI354" i="48"/>
  <c r="DN354" i="48"/>
  <c r="DO354" i="48" s="1"/>
  <c r="DK354" i="48"/>
  <c r="DH354" i="48"/>
  <c r="DE354" i="48"/>
  <c r="DD354" i="48"/>
  <c r="DJ354" i="48"/>
  <c r="DG354" i="48"/>
  <c r="DC354" i="48"/>
  <c r="CY354" i="48"/>
  <c r="DH500" i="48"/>
  <c r="DD500" i="48"/>
  <c r="DC500" i="48"/>
  <c r="DP500" i="48"/>
  <c r="DN500" i="48"/>
  <c r="DO500" i="48" s="1"/>
  <c r="DE500" i="48"/>
  <c r="DK500" i="48"/>
  <c r="DI500" i="48"/>
  <c r="DG500" i="48"/>
  <c r="DA500" i="48"/>
  <c r="DJ500" i="48"/>
  <c r="CY500" i="48"/>
  <c r="EJ119" i="48"/>
  <c r="EJ75" i="48"/>
  <c r="DJ387" i="48"/>
  <c r="DA387" i="48"/>
  <c r="DD387" i="48" s="1"/>
  <c r="DN387" i="48"/>
  <c r="DO387" i="48" s="1"/>
  <c r="DH387" i="48"/>
  <c r="DC387" i="48"/>
  <c r="CY387" i="48"/>
  <c r="DG387" i="48"/>
  <c r="EJ328" i="48"/>
  <c r="DH432" i="48"/>
  <c r="DA432" i="48"/>
  <c r="DD432" i="48" s="1"/>
  <c r="DC432" i="48"/>
  <c r="DE432" i="48" s="1"/>
  <c r="CY432" i="48"/>
  <c r="DN432" i="48"/>
  <c r="DO432" i="48" s="1"/>
  <c r="DJ432" i="48"/>
  <c r="DG432" i="48"/>
  <c r="EJ475" i="48"/>
  <c r="DH227" i="48"/>
  <c r="DA227" i="48"/>
  <c r="DD227" i="48" s="1"/>
  <c r="CY227" i="48"/>
  <c r="DN227" i="48"/>
  <c r="DO227" i="48" s="1"/>
  <c r="DJ227" i="48"/>
  <c r="DK227" i="48" s="1"/>
  <c r="DG227" i="48"/>
  <c r="DC227" i="48"/>
  <c r="DE227" i="48" s="1"/>
  <c r="DJ221" i="48"/>
  <c r="DK221" i="48" s="1"/>
  <c r="DC221" i="48"/>
  <c r="DA221" i="48"/>
  <c r="DD221" i="48" s="1"/>
  <c r="DN221" i="48"/>
  <c r="DO221" i="48" s="1"/>
  <c r="CY221" i="48"/>
  <c r="DH221" i="48"/>
  <c r="DG221" i="48"/>
  <c r="DJ456" i="48"/>
  <c r="DG456" i="48"/>
  <c r="DD456" i="48"/>
  <c r="DC456" i="48"/>
  <c r="DP456" i="48"/>
  <c r="DH456" i="48"/>
  <c r="DN456" i="48"/>
  <c r="DO456" i="48" s="1"/>
  <c r="DK456" i="48"/>
  <c r="DI456" i="48"/>
  <c r="DE456" i="48"/>
  <c r="DA456" i="48"/>
  <c r="CY456" i="48"/>
  <c r="DH211" i="48"/>
  <c r="DG211" i="48"/>
  <c r="DC211" i="48"/>
  <c r="DA211" i="48"/>
  <c r="DD211" i="48" s="1"/>
  <c r="DN211" i="48"/>
  <c r="DO211" i="48" s="1"/>
  <c r="DJ211" i="48"/>
  <c r="DK211" i="48" s="1"/>
  <c r="CY211" i="48"/>
  <c r="DJ390" i="48"/>
  <c r="DK390" i="48" s="1"/>
  <c r="DN390" i="48"/>
  <c r="DO390" i="48" s="1"/>
  <c r="DG390" i="48"/>
  <c r="DC390" i="48"/>
  <c r="DE390" i="48" s="1"/>
  <c r="DH390" i="48"/>
  <c r="DA390" i="48"/>
  <c r="CY390" i="48"/>
  <c r="EJ306" i="48"/>
  <c r="DA163" i="48"/>
  <c r="DJ163" i="48"/>
  <c r="DK163" i="48" s="1"/>
  <c r="DC163" i="48"/>
  <c r="DE163" i="48" s="1"/>
  <c r="DN163" i="48"/>
  <c r="DO163" i="48" s="1"/>
  <c r="DH163" i="48"/>
  <c r="DG163" i="48"/>
  <c r="CY163" i="48"/>
  <c r="EJ511" i="48"/>
  <c r="DG62" i="48"/>
  <c r="DC62" i="48"/>
  <c r="DE62" i="48" s="1"/>
  <c r="DA62" i="48"/>
  <c r="DD62" i="48" s="1"/>
  <c r="DN62" i="48"/>
  <c r="DO62" i="48" s="1"/>
  <c r="DJ62" i="48"/>
  <c r="DH62" i="48"/>
  <c r="CY62" i="48"/>
  <c r="DC303" i="48"/>
  <c r="DE303" i="48" s="1"/>
  <c r="DH303" i="48"/>
  <c r="DN303" i="48"/>
  <c r="DO303" i="48" s="1"/>
  <c r="DJ303" i="48"/>
  <c r="DG303" i="48"/>
  <c r="DA303" i="48"/>
  <c r="CY303" i="48"/>
  <c r="DC523" i="48"/>
  <c r="DE523" i="48" s="1"/>
  <c r="DA523" i="48"/>
  <c r="DD523" i="48" s="1"/>
  <c r="DN523" i="48"/>
  <c r="DO523" i="48" s="1"/>
  <c r="DH523" i="48"/>
  <c r="DG523" i="48"/>
  <c r="CY523" i="48"/>
  <c r="DJ523" i="48"/>
  <c r="DK523" i="48" s="1"/>
  <c r="DC109" i="48"/>
  <c r="DE109" i="48" s="1"/>
  <c r="DN109" i="48"/>
  <c r="DO109" i="48" s="1"/>
  <c r="DJ109" i="48"/>
  <c r="DK109" i="48" s="1"/>
  <c r="DH109" i="48"/>
  <c r="DG109" i="48"/>
  <c r="DA109" i="48"/>
  <c r="DD109" i="48" s="1"/>
  <c r="CY109" i="48"/>
  <c r="DH414" i="48"/>
  <c r="DC414" i="48"/>
  <c r="DE414" i="48" s="1"/>
  <c r="DN414" i="48"/>
  <c r="DO414" i="48" s="1"/>
  <c r="DG414" i="48"/>
  <c r="DJ414" i="48"/>
  <c r="DK414" i="48" s="1"/>
  <c r="DA414" i="48"/>
  <c r="DD414" i="48" s="1"/>
  <c r="CY414" i="48"/>
  <c r="DH178" i="48"/>
  <c r="DG178" i="48"/>
  <c r="DC178" i="48"/>
  <c r="DE178" i="48" s="1"/>
  <c r="DN178" i="48"/>
  <c r="DO178" i="48" s="1"/>
  <c r="DJ178" i="48"/>
  <c r="DK178" i="48" s="1"/>
  <c r="DA178" i="48"/>
  <c r="CY178" i="48"/>
  <c r="CO14" i="48"/>
  <c r="CO41" i="48"/>
  <c r="CO32" i="48"/>
  <c r="CO8" i="48"/>
  <c r="CO34" i="48"/>
  <c r="CO15" i="48"/>
  <c r="CO3" i="48"/>
  <c r="CO40" i="48"/>
  <c r="CO38" i="48"/>
  <c r="CO36" i="48"/>
  <c r="CO19" i="48"/>
  <c r="CO17" i="48"/>
  <c r="CO10" i="48"/>
  <c r="CO21" i="48"/>
  <c r="CO35" i="48"/>
  <c r="CO33" i="48"/>
  <c r="CO12" i="48"/>
  <c r="CO44" i="48"/>
  <c r="CO42" i="48"/>
  <c r="CO5" i="48"/>
  <c r="CO23" i="48"/>
  <c r="CO7" i="48"/>
  <c r="CO31" i="48"/>
  <c r="CO2" i="48"/>
  <c r="CO16" i="48"/>
  <c r="CO9" i="48"/>
  <c r="CO39" i="48"/>
  <c r="CO37" i="48"/>
  <c r="CO20" i="48"/>
  <c r="CO18" i="48"/>
  <c r="CO11" i="48"/>
  <c r="CO13" i="48"/>
  <c r="CO30" i="48"/>
  <c r="CO28" i="48"/>
  <c r="CO26" i="48"/>
  <c r="CO24" i="48"/>
  <c r="BX34" i="48"/>
  <c r="CE45" i="48"/>
  <c r="BW45" i="48"/>
  <c r="CD45" i="48"/>
  <c r="CC45" i="48"/>
  <c r="CB45" i="48"/>
  <c r="CA45" i="48"/>
  <c r="BZ45" i="48"/>
  <c r="BY45" i="48"/>
  <c r="CF45" i="48"/>
  <c r="BX45" i="48"/>
  <c r="CD43" i="48"/>
  <c r="BY43" i="48"/>
  <c r="CC43" i="48"/>
  <c r="CB43" i="48"/>
  <c r="BZ43" i="48"/>
  <c r="CA43" i="48"/>
  <c r="CF43" i="48"/>
  <c r="BX43" i="48"/>
  <c r="CE43" i="48"/>
  <c r="BW43" i="48"/>
  <c r="CC41" i="48"/>
  <c r="CF41" i="48"/>
  <c r="CB41" i="48"/>
  <c r="CA41" i="48"/>
  <c r="BX41" i="48"/>
  <c r="BZ41" i="48"/>
  <c r="BY41" i="48"/>
  <c r="CE41" i="48"/>
  <c r="CD41" i="48"/>
  <c r="CB39" i="48"/>
  <c r="CA39" i="48"/>
  <c r="CE39" i="48"/>
  <c r="BZ39" i="48"/>
  <c r="BX39" i="48"/>
  <c r="BY39" i="48"/>
  <c r="BW39" i="48"/>
  <c r="CF39" i="48"/>
  <c r="CC39" i="48"/>
  <c r="CD39" i="48"/>
  <c r="CA37" i="48"/>
  <c r="BW37" i="48"/>
  <c r="BZ37" i="48"/>
  <c r="BY37" i="48"/>
  <c r="CF37" i="48"/>
  <c r="BX37" i="48"/>
  <c r="CD37" i="48"/>
  <c r="CE37" i="48"/>
  <c r="CC37" i="48"/>
  <c r="CB37" i="48"/>
  <c r="BZ35" i="48"/>
  <c r="CC35" i="48"/>
  <c r="BY35" i="48"/>
  <c r="CF35" i="48"/>
  <c r="BX35" i="48"/>
  <c r="BW35" i="48"/>
  <c r="CD35" i="48"/>
  <c r="CE35" i="48"/>
  <c r="CA35" i="48"/>
  <c r="CB35" i="48"/>
  <c r="BY33" i="48"/>
  <c r="CF33" i="48"/>
  <c r="BX33" i="48"/>
  <c r="CC33" i="48"/>
  <c r="CB33" i="48"/>
  <c r="CE33" i="48"/>
  <c r="CD33" i="48"/>
  <c r="CA33" i="48"/>
  <c r="BZ33" i="48"/>
  <c r="CF31" i="48"/>
  <c r="BX31" i="48"/>
  <c r="CE31" i="48"/>
  <c r="CD31" i="48"/>
  <c r="CC31" i="48"/>
  <c r="CA31" i="48"/>
  <c r="CB31" i="48"/>
  <c r="BZ31" i="48"/>
  <c r="BY31" i="48"/>
  <c r="CE29" i="48"/>
  <c r="BW29" i="48"/>
  <c r="CD29" i="48"/>
  <c r="CC29" i="48"/>
  <c r="CA29" i="48"/>
  <c r="BZ29" i="48"/>
  <c r="CB29" i="48"/>
  <c r="BX29" i="48"/>
  <c r="BY29" i="48"/>
  <c r="CF29" i="48"/>
  <c r="CD27" i="48"/>
  <c r="CC27" i="48"/>
  <c r="BZ27" i="48"/>
  <c r="CB27" i="48"/>
  <c r="CA27" i="48"/>
  <c r="BY27" i="48"/>
  <c r="BW27" i="48"/>
  <c r="CE27" i="48"/>
  <c r="CF27" i="48"/>
  <c r="BX27" i="48"/>
  <c r="CC25" i="48"/>
  <c r="CB25" i="48"/>
  <c r="CA25" i="48"/>
  <c r="BZ25" i="48"/>
  <c r="BY25" i="48"/>
  <c r="CF25" i="48"/>
  <c r="BX25" i="48"/>
  <c r="CE25" i="48"/>
  <c r="BW25" i="48"/>
  <c r="CD25" i="48"/>
  <c r="CB23" i="48"/>
  <c r="CA23" i="48"/>
  <c r="BZ23" i="48"/>
  <c r="BY23" i="48"/>
  <c r="BX23" i="48"/>
  <c r="CE23" i="48"/>
  <c r="CF23" i="48"/>
  <c r="CD23" i="48"/>
  <c r="CC23" i="48"/>
  <c r="CA21" i="48"/>
  <c r="BZ21" i="48"/>
  <c r="BY21" i="48"/>
  <c r="CF21" i="48"/>
  <c r="BX21" i="48"/>
  <c r="CD21" i="48"/>
  <c r="CE21" i="48"/>
  <c r="CB21" i="48"/>
  <c r="CC21" i="48"/>
  <c r="BZ19" i="48"/>
  <c r="BY19" i="48"/>
  <c r="CF19" i="48"/>
  <c r="BX19" i="48"/>
  <c r="CD19" i="48"/>
  <c r="CE19" i="48"/>
  <c r="BW19" i="48"/>
  <c r="CC19" i="48"/>
  <c r="CB19" i="48"/>
  <c r="CA19" i="48"/>
  <c r="BY17" i="48"/>
  <c r="CC17" i="48"/>
  <c r="CF17" i="48"/>
  <c r="BX17" i="48"/>
  <c r="CE17" i="48"/>
  <c r="CD17" i="48"/>
  <c r="CB17" i="48"/>
  <c r="BZ17" i="48"/>
  <c r="CA17" i="48"/>
  <c r="CF15" i="48"/>
  <c r="BX15" i="48"/>
  <c r="CB15" i="48"/>
  <c r="CE15" i="48"/>
  <c r="CD15" i="48"/>
  <c r="CC15" i="48"/>
  <c r="CA15" i="48"/>
  <c r="BZ15" i="48"/>
  <c r="BY15" i="48"/>
  <c r="CE13" i="48"/>
  <c r="BW13" i="48"/>
  <c r="CD13" i="48"/>
  <c r="CC13" i="48"/>
  <c r="BZ13" i="48"/>
  <c r="CB13" i="48"/>
  <c r="CA13" i="48"/>
  <c r="CF13" i="48"/>
  <c r="BY13" i="48"/>
  <c r="BX13" i="48"/>
  <c r="CD11" i="48"/>
  <c r="CC11" i="48"/>
  <c r="BY11" i="48"/>
  <c r="CB11" i="48"/>
  <c r="CA11" i="48"/>
  <c r="BZ11" i="48"/>
  <c r="BW11" i="48"/>
  <c r="CF11" i="48"/>
  <c r="BX11" i="48"/>
  <c r="CE11" i="48"/>
  <c r="CC9" i="48"/>
  <c r="BY9" i="48"/>
  <c r="CB9" i="48"/>
  <c r="CA9" i="48"/>
  <c r="BZ9" i="48"/>
  <c r="CF9" i="48"/>
  <c r="BX9" i="48"/>
  <c r="CD9" i="48"/>
  <c r="CE9" i="48"/>
  <c r="CB7" i="48"/>
  <c r="CA7" i="48"/>
  <c r="BZ7" i="48"/>
  <c r="BX7" i="48"/>
  <c r="BY7" i="48"/>
  <c r="CE7" i="48"/>
  <c r="BW7" i="48"/>
  <c r="CF7" i="48"/>
  <c r="CC7" i="48"/>
  <c r="CD7" i="48"/>
  <c r="CA5" i="48"/>
  <c r="BZ5" i="48"/>
  <c r="CD5" i="48"/>
  <c r="BY5" i="48"/>
  <c r="CF5" i="48"/>
  <c r="BX5" i="48"/>
  <c r="CE5" i="48"/>
  <c r="CC5" i="48"/>
  <c r="CB5" i="48"/>
  <c r="BZ3" i="48"/>
  <c r="BY3" i="48"/>
  <c r="CF3" i="48"/>
  <c r="BX3" i="48"/>
  <c r="CC3" i="48"/>
  <c r="CE3" i="48"/>
  <c r="BW3" i="48"/>
  <c r="CD3" i="48"/>
  <c r="CA3" i="48"/>
  <c r="CB3" i="48"/>
  <c r="CG44" i="48"/>
  <c r="CD44" i="48"/>
  <c r="BW44" i="48"/>
  <c r="CC44" i="48"/>
  <c r="CB44" i="48"/>
  <c r="CA44" i="48"/>
  <c r="BZ44" i="48"/>
  <c r="BY44" i="48"/>
  <c r="BX44" i="48"/>
  <c r="CE44" i="48"/>
  <c r="CF44" i="48"/>
  <c r="CC42" i="48"/>
  <c r="CB42" i="48"/>
  <c r="CD42" i="48"/>
  <c r="CA42" i="48"/>
  <c r="BY42" i="48"/>
  <c r="BZ42" i="48"/>
  <c r="CF42" i="48"/>
  <c r="BX42" i="48"/>
  <c r="CE42" i="48"/>
  <c r="CB40" i="48"/>
  <c r="CF40" i="48"/>
  <c r="CA40" i="48"/>
  <c r="BZ40" i="48"/>
  <c r="BY40" i="48"/>
  <c r="BX40" i="48"/>
  <c r="CE40" i="48"/>
  <c r="BW40" i="48"/>
  <c r="CD40" i="48"/>
  <c r="CC40" i="48"/>
  <c r="CA38" i="48"/>
  <c r="BZ38" i="48"/>
  <c r="BW38" i="48"/>
  <c r="CE38" i="48"/>
  <c r="BY38" i="48"/>
  <c r="CB38" i="48"/>
  <c r="CF38" i="48"/>
  <c r="BX38" i="48"/>
  <c r="CD38" i="48"/>
  <c r="CC38" i="48"/>
  <c r="BZ36" i="48"/>
  <c r="BY36" i="48"/>
  <c r="CD36" i="48"/>
  <c r="CA36" i="48"/>
  <c r="CF36" i="48"/>
  <c r="BX36" i="48"/>
  <c r="CE36" i="48"/>
  <c r="CC36" i="48"/>
  <c r="CB36" i="48"/>
  <c r="CH34" i="48"/>
  <c r="BY34" i="48"/>
  <c r="BZ34" i="48"/>
  <c r="CF34" i="48"/>
  <c r="CE34" i="48"/>
  <c r="BW34" i="48"/>
  <c r="CC34" i="48"/>
  <c r="CD34" i="48"/>
  <c r="CB34" i="48"/>
  <c r="CA34" i="48"/>
  <c r="CB32" i="48"/>
  <c r="CF32" i="48"/>
  <c r="BX32" i="48"/>
  <c r="CE32" i="48"/>
  <c r="CD32" i="48"/>
  <c r="CC32" i="48"/>
  <c r="CA32" i="48"/>
  <c r="BZ32" i="48"/>
  <c r="BY32" i="48"/>
  <c r="CF30" i="48"/>
  <c r="CE30" i="48"/>
  <c r="BW30" i="48"/>
  <c r="CA30" i="48"/>
  <c r="CD30" i="48"/>
  <c r="CC30" i="48"/>
  <c r="BX30" i="48"/>
  <c r="CB30" i="48"/>
  <c r="BZ30" i="48"/>
  <c r="BY30" i="48"/>
  <c r="CD28" i="48"/>
  <c r="CE28" i="48"/>
  <c r="CC28" i="48"/>
  <c r="BZ28" i="48"/>
  <c r="CB28" i="48"/>
  <c r="CA28" i="48"/>
  <c r="BY28" i="48"/>
  <c r="CF28" i="48"/>
  <c r="BX28" i="48"/>
  <c r="BW28" i="48"/>
  <c r="BY26" i="48"/>
  <c r="CC26" i="48"/>
  <c r="CD26" i="48"/>
  <c r="CB26" i="48"/>
  <c r="CA26" i="48"/>
  <c r="BZ26" i="48"/>
  <c r="CF26" i="48"/>
  <c r="BX26" i="48"/>
  <c r="CE26" i="48"/>
  <c r="BW26" i="48"/>
  <c r="BX24" i="48"/>
  <c r="CB24" i="48"/>
  <c r="CA24" i="48"/>
  <c r="CC24" i="48"/>
  <c r="BZ24" i="48"/>
  <c r="BY24" i="48"/>
  <c r="CF24" i="48"/>
  <c r="CE24" i="48"/>
  <c r="BW24" i="48"/>
  <c r="CD24" i="48"/>
  <c r="CE22" i="48"/>
  <c r="CA22" i="48"/>
  <c r="BZ22" i="48"/>
  <c r="BY22" i="48"/>
  <c r="CF22" i="48"/>
  <c r="BX22" i="48"/>
  <c r="CD22" i="48"/>
  <c r="CB22" i="48"/>
  <c r="CC22" i="48"/>
  <c r="BZ20" i="48"/>
  <c r="BY20" i="48"/>
  <c r="CF20" i="48"/>
  <c r="BX20" i="48"/>
  <c r="CD20" i="48"/>
  <c r="CE20" i="48"/>
  <c r="BW20" i="48"/>
  <c r="CC20" i="48"/>
  <c r="CA20" i="48"/>
  <c r="CB20" i="48"/>
  <c r="BX18" i="48"/>
  <c r="CC18" i="48"/>
  <c r="BY18" i="48"/>
  <c r="CF18" i="48"/>
  <c r="CE18" i="48"/>
  <c r="BW18" i="48"/>
  <c r="BZ18" i="48"/>
  <c r="CD18" i="48"/>
  <c r="CB18" i="48"/>
  <c r="CA18" i="48"/>
  <c r="BW16" i="48"/>
  <c r="CF16" i="48"/>
  <c r="BX16" i="48"/>
  <c r="BY16" i="48"/>
  <c r="CE16" i="48"/>
  <c r="CD16" i="48"/>
  <c r="CB16" i="48"/>
  <c r="CC16" i="48"/>
  <c r="CA16" i="48"/>
  <c r="BZ16" i="48"/>
  <c r="CE14" i="48"/>
  <c r="CD14" i="48"/>
  <c r="BX14" i="48"/>
  <c r="CC14" i="48"/>
  <c r="CF14" i="48"/>
  <c r="CB14" i="48"/>
  <c r="CA14" i="48"/>
  <c r="BZ14" i="48"/>
  <c r="BY14" i="48"/>
  <c r="BZ12" i="48"/>
  <c r="CD12" i="48"/>
  <c r="CC12" i="48"/>
  <c r="CB12" i="48"/>
  <c r="BW12" i="48"/>
  <c r="CA12" i="48"/>
  <c r="BY12" i="48"/>
  <c r="CF12" i="48"/>
  <c r="BX12" i="48"/>
  <c r="CE12" i="48"/>
  <c r="CC10" i="48"/>
  <c r="CB10" i="48"/>
  <c r="CA10" i="48"/>
  <c r="BY10" i="48"/>
  <c r="CD10" i="48"/>
  <c r="BZ10" i="48"/>
  <c r="CF10" i="48"/>
  <c r="BX10" i="48"/>
  <c r="CE10" i="48"/>
  <c r="CB8" i="48"/>
  <c r="CA8" i="48"/>
  <c r="BZ8" i="48"/>
  <c r="CF8" i="48"/>
  <c r="BX8" i="48"/>
  <c r="CC8" i="48"/>
  <c r="BY8" i="48"/>
  <c r="CE8" i="48"/>
  <c r="CD8" i="48"/>
  <c r="CA6" i="48"/>
  <c r="BZ6" i="48"/>
  <c r="CB6" i="48"/>
  <c r="BY6" i="48"/>
  <c r="CE6" i="48"/>
  <c r="CF6" i="48"/>
  <c r="BX6" i="48"/>
  <c r="CD6" i="48"/>
  <c r="CC6" i="48"/>
  <c r="CH4" i="48"/>
  <c r="BY4" i="48"/>
  <c r="BZ4" i="48"/>
  <c r="CD4" i="48"/>
  <c r="CF4" i="48"/>
  <c r="BX4" i="48"/>
  <c r="CE4" i="48"/>
  <c r="CC4" i="48"/>
  <c r="CB4" i="48"/>
  <c r="CA4" i="48"/>
  <c r="BY2" i="48"/>
  <c r="BX2" i="48"/>
  <c r="CF2" i="48"/>
  <c r="CE2" i="48"/>
  <c r="BW2" i="48"/>
  <c r="CD2" i="48"/>
  <c r="CC2" i="48"/>
  <c r="BZ2" i="48"/>
  <c r="CB2" i="48"/>
  <c r="CA2" i="48"/>
  <c r="CG28" i="48"/>
  <c r="CG12" i="48"/>
  <c r="CH33" i="48"/>
  <c r="CH7" i="48"/>
  <c r="CH5" i="48"/>
  <c r="CJ32" i="48"/>
  <c r="CJ18" i="48"/>
  <c r="CJ21" i="48"/>
  <c r="CJ5" i="48"/>
  <c r="CI32" i="48"/>
  <c r="CI30" i="48"/>
  <c r="CI16" i="48"/>
  <c r="CI14" i="48"/>
  <c r="CI17" i="48"/>
  <c r="CI31" i="48"/>
  <c r="CI15" i="48"/>
  <c r="CI45" i="48"/>
  <c r="CI29" i="48"/>
  <c r="CI13" i="48"/>
  <c r="CI28" i="48"/>
  <c r="CI12" i="48"/>
  <c r="CI43" i="48"/>
  <c r="CI27" i="48"/>
  <c r="CI11" i="48"/>
  <c r="CI42" i="48"/>
  <c r="CI26" i="48"/>
  <c r="CI10" i="48"/>
  <c r="CI41" i="48"/>
  <c r="CI25" i="48"/>
  <c r="CI9" i="48"/>
  <c r="CI24" i="48"/>
  <c r="CI8" i="48"/>
  <c r="CI39" i="48"/>
  <c r="CI23" i="48"/>
  <c r="CI7" i="48"/>
  <c r="CI38" i="48"/>
  <c r="CI22" i="48"/>
  <c r="CI6" i="48"/>
  <c r="CI37" i="48"/>
  <c r="CI21" i="48"/>
  <c r="CI5" i="48"/>
  <c r="CI36" i="48"/>
  <c r="CI20" i="48"/>
  <c r="CI4" i="48"/>
  <c r="CI35" i="48"/>
  <c r="CI3" i="48"/>
  <c r="CI34" i="48"/>
  <c r="CI18" i="48"/>
  <c r="CI2" i="48"/>
  <c r="CG42" i="48"/>
  <c r="CG26" i="48"/>
  <c r="CG10" i="48"/>
  <c r="CH32" i="48"/>
  <c r="CH30" i="48"/>
  <c r="CG41" i="48"/>
  <c r="CG25" i="48"/>
  <c r="CG9" i="48"/>
  <c r="CH29" i="48"/>
  <c r="CG40" i="48"/>
  <c r="CG24" i="48"/>
  <c r="CH26" i="48"/>
  <c r="CG39" i="48"/>
  <c r="CG23" i="48"/>
  <c r="CH25" i="48"/>
  <c r="CG38" i="48"/>
  <c r="CG22" i="48"/>
  <c r="CH24" i="48"/>
  <c r="CG37" i="48"/>
  <c r="CG21" i="48"/>
  <c r="CH45" i="48"/>
  <c r="CH21" i="48"/>
  <c r="CG36" i="48"/>
  <c r="CG20" i="48"/>
  <c r="CH44" i="48"/>
  <c r="CH20" i="48"/>
  <c r="CG35" i="48"/>
  <c r="CG19" i="48"/>
  <c r="CH43" i="48"/>
  <c r="CH19" i="48"/>
  <c r="CG11" i="48"/>
  <c r="CG34" i="48"/>
  <c r="CG18" i="48"/>
  <c r="CH42" i="48"/>
  <c r="CH18" i="48"/>
  <c r="CG43" i="48"/>
  <c r="CG8" i="48"/>
  <c r="CG33" i="48"/>
  <c r="CG17" i="48"/>
  <c r="CH41" i="48"/>
  <c r="CH17" i="48"/>
  <c r="CG32" i="48"/>
  <c r="CG16" i="48"/>
  <c r="CH40" i="48"/>
  <c r="CH15" i="48"/>
  <c r="CG31" i="48"/>
  <c r="CG15" i="48"/>
  <c r="CH39" i="48"/>
  <c r="CH12" i="48"/>
  <c r="CG30" i="48"/>
  <c r="CG14" i="48"/>
  <c r="CH37" i="48"/>
  <c r="CG45" i="48"/>
  <c r="CG29" i="48"/>
  <c r="CG13" i="48"/>
  <c r="CG27" i="48"/>
  <c r="CH16" i="48"/>
  <c r="CH31" i="48"/>
  <c r="CH14" i="48"/>
  <c r="CH13" i="48"/>
  <c r="CH28" i="48"/>
  <c r="CH27" i="48"/>
  <c r="CH11" i="48"/>
  <c r="CH10" i="48"/>
  <c r="CH9" i="48"/>
  <c r="CH8" i="48"/>
  <c r="CH23" i="48"/>
  <c r="CH38" i="48"/>
  <c r="CH22" i="48"/>
  <c r="CH6" i="48"/>
  <c r="CH36" i="48"/>
  <c r="CH35" i="48"/>
  <c r="CH3" i="48"/>
  <c r="CH2" i="48"/>
  <c r="AP348" i="54"/>
  <c r="AP374" i="54"/>
  <c r="AS374" i="54" s="1"/>
  <c r="AP105" i="54"/>
  <c r="AS105" i="54" s="1"/>
  <c r="AP146" i="54"/>
  <c r="AP186" i="54"/>
  <c r="AS186" i="54" s="1"/>
  <c r="AP275" i="54"/>
  <c r="AP257" i="54"/>
  <c r="AP111" i="54"/>
  <c r="AS111" i="54" s="1"/>
  <c r="AP153" i="54"/>
  <c r="AS153" i="54" s="1"/>
  <c r="AP185" i="54"/>
  <c r="AS185" i="54" s="1"/>
  <c r="AS393" i="54"/>
  <c r="AP368" i="54"/>
  <c r="AP289" i="54"/>
  <c r="AP109" i="54"/>
  <c r="AS109" i="54" s="1"/>
  <c r="AP263" i="54"/>
  <c r="AS263" i="54" s="1"/>
  <c r="AP286" i="54"/>
  <c r="AS286" i="54" s="1"/>
  <c r="AP303" i="54"/>
  <c r="AS303" i="54" s="1"/>
  <c r="AP310" i="54"/>
  <c r="AS310" i="54" s="1"/>
  <c r="AP313" i="54"/>
  <c r="AP77" i="54"/>
  <c r="AP287" i="54"/>
  <c r="AS287" i="54" s="1"/>
  <c r="AP285" i="54"/>
  <c r="AS285" i="54" s="1"/>
  <c r="AP328" i="54"/>
  <c r="AS328" i="54" s="1"/>
  <c r="AP39" i="54"/>
  <c r="AS39" i="54" s="1"/>
  <c r="AP119" i="54"/>
  <c r="AS119" i="54" s="1"/>
  <c r="AP135" i="54"/>
  <c r="AP260" i="54"/>
  <c r="AS260" i="54" s="1"/>
  <c r="AP290" i="54"/>
  <c r="AP300" i="54"/>
  <c r="AS300" i="54" s="1"/>
  <c r="AP316" i="54"/>
  <c r="AS316" i="54" s="1"/>
  <c r="AP241" i="54"/>
  <c r="AP16" i="54"/>
  <c r="AS16" i="54" s="1"/>
  <c r="AP278" i="54"/>
  <c r="AP236" i="54"/>
  <c r="AP156" i="54"/>
  <c r="AS156" i="54" s="1"/>
  <c r="AP28" i="54"/>
  <c r="AP91" i="54"/>
  <c r="AP152" i="54"/>
  <c r="AS152" i="54" s="1"/>
  <c r="AP222" i="54"/>
  <c r="AS222" i="54" s="1"/>
  <c r="AP291" i="54"/>
  <c r="AS291" i="54" s="1"/>
  <c r="AP232" i="54"/>
  <c r="AP304" i="54"/>
  <c r="AS304" i="54" s="1"/>
  <c r="AP118" i="54"/>
  <c r="AS118" i="54" s="1"/>
  <c r="AP140" i="54"/>
  <c r="AS140" i="54" s="1"/>
  <c r="AP255" i="54"/>
  <c r="AS255" i="54" s="1"/>
  <c r="AP45" i="54"/>
  <c r="AS45" i="54" s="1"/>
  <c r="AP52" i="54"/>
  <c r="AS52" i="54" s="1"/>
  <c r="AP85" i="54"/>
  <c r="AP172" i="54"/>
  <c r="AS172" i="54" s="1"/>
  <c r="AP246" i="54"/>
  <c r="AP340" i="54"/>
  <c r="AS340" i="54" s="1"/>
  <c r="AP343" i="54"/>
  <c r="AS343" i="54" s="1"/>
  <c r="AP43" i="54"/>
  <c r="AS43" i="54" s="1"/>
  <c r="AP283" i="54"/>
  <c r="AS283" i="54" s="1"/>
  <c r="AP372" i="54"/>
  <c r="AP37" i="54"/>
  <c r="AS37" i="54" s="1"/>
  <c r="AP123" i="54"/>
  <c r="AS123" i="54" s="1"/>
  <c r="AP151" i="54"/>
  <c r="AS151" i="54" s="1"/>
  <c r="AP157" i="54"/>
  <c r="AS157" i="54" s="1"/>
  <c r="AP10" i="54"/>
  <c r="AP193" i="54"/>
  <c r="AS193" i="54" s="1"/>
  <c r="AP218" i="54"/>
  <c r="AS218" i="54" s="1"/>
  <c r="AP13" i="54"/>
  <c r="AP46" i="54"/>
  <c r="AS46" i="54" s="1"/>
  <c r="AP128" i="54"/>
  <c r="AS128" i="54" s="1"/>
  <c r="AP168" i="54"/>
  <c r="AS168" i="54" s="1"/>
  <c r="AP190" i="54"/>
  <c r="AS190" i="54" s="1"/>
  <c r="AP209" i="54"/>
  <c r="AS209" i="54" s="1"/>
  <c r="AP212" i="54"/>
  <c r="AS212" i="54" s="1"/>
  <c r="AP237" i="54"/>
  <c r="AS237" i="54" s="1"/>
  <c r="AP269" i="54"/>
  <c r="AS269" i="54" s="1"/>
  <c r="AP351" i="54"/>
  <c r="AS351" i="54" s="1"/>
  <c r="AP131" i="54"/>
  <c r="AS131" i="54" s="1"/>
  <c r="AP99" i="54"/>
  <c r="AS99" i="54" s="1"/>
  <c r="AP27" i="54"/>
  <c r="AP40" i="54"/>
  <c r="AS40" i="54" s="1"/>
  <c r="AP89" i="54"/>
  <c r="AP122" i="54"/>
  <c r="AS122" i="54" s="1"/>
  <c r="AP138" i="54"/>
  <c r="AS138" i="54" s="1"/>
  <c r="AP162" i="54"/>
  <c r="AS162" i="54" s="1"/>
  <c r="AP333" i="54"/>
  <c r="AS333" i="54" s="1"/>
  <c r="AP49" i="54"/>
  <c r="AS49" i="54" s="1"/>
  <c r="AP50" i="54"/>
  <c r="AS50" i="54" s="1"/>
  <c r="AP178" i="54"/>
  <c r="AS178" i="54" s="1"/>
  <c r="AP216" i="54"/>
  <c r="AP305" i="54"/>
  <c r="AS305" i="54" s="1"/>
  <c r="AP327" i="54"/>
  <c r="AS327" i="54" s="1"/>
  <c r="AP352" i="54"/>
  <c r="AS352" i="54" s="1"/>
  <c r="AP359" i="54"/>
  <c r="AP367" i="54"/>
  <c r="AP82" i="54"/>
  <c r="AP321" i="54"/>
  <c r="AS321" i="54" s="1"/>
  <c r="AP18" i="54"/>
  <c r="AS18" i="54" s="1"/>
  <c r="AP145" i="54"/>
  <c r="AS145" i="54" s="1"/>
  <c r="AP182" i="54"/>
  <c r="AS182" i="54" s="1"/>
  <c r="AP251" i="54"/>
  <c r="AS251" i="54" s="1"/>
  <c r="AP261" i="54"/>
  <c r="AP35" i="54"/>
  <c r="AS35" i="54" s="1"/>
  <c r="AP68" i="54"/>
  <c r="AP98" i="54"/>
  <c r="AS98" i="54" s="1"/>
  <c r="AP130" i="54"/>
  <c r="AS130" i="54" s="1"/>
  <c r="AP170" i="54"/>
  <c r="AS170" i="54" s="1"/>
  <c r="AP176" i="54"/>
  <c r="AS176" i="54" s="1"/>
  <c r="AP245" i="54"/>
  <c r="AS245" i="54" s="1"/>
  <c r="AP271" i="54"/>
  <c r="AP281" i="54"/>
  <c r="AP189" i="54"/>
  <c r="AS189" i="54" s="1"/>
  <c r="AP347" i="54"/>
  <c r="AP25" i="54"/>
  <c r="AP80" i="54"/>
  <c r="AP183" i="54"/>
  <c r="AS183" i="54" s="1"/>
  <c r="AP344" i="54"/>
  <c r="AS344" i="54" s="1"/>
  <c r="AP72" i="54"/>
  <c r="AP136" i="54"/>
  <c r="AS136" i="54" s="1"/>
  <c r="AP76" i="54"/>
  <c r="AP124" i="54"/>
  <c r="AP133" i="54"/>
  <c r="AS133" i="54" s="1"/>
  <c r="AP139" i="54"/>
  <c r="AS139" i="54" s="1"/>
  <c r="AP159" i="54"/>
  <c r="AS159" i="54" s="1"/>
  <c r="AP165" i="54"/>
  <c r="AP171" i="54"/>
  <c r="AS171" i="54" s="1"/>
  <c r="AP192" i="54"/>
  <c r="AS192" i="54" s="1"/>
  <c r="AP240" i="54"/>
  <c r="AS240" i="54" s="1"/>
  <c r="AP243" i="54"/>
  <c r="AS243" i="54" s="1"/>
  <c r="AP249" i="54"/>
  <c r="AS249" i="54" s="1"/>
  <c r="AP270" i="54"/>
  <c r="AS270" i="54" s="1"/>
  <c r="AS307" i="54"/>
  <c r="AP4" i="54"/>
  <c r="AP319" i="54"/>
  <c r="AS319" i="54" s="1"/>
  <c r="AP103" i="54"/>
  <c r="AS103" i="54" s="1"/>
  <c r="AP19" i="54"/>
  <c r="AS19" i="54" s="1"/>
  <c r="AP22" i="54"/>
  <c r="AS22" i="54" s="1"/>
  <c r="AP38" i="54"/>
  <c r="AS38" i="54" s="1"/>
  <c r="AP44" i="54"/>
  <c r="AS44" i="54" s="1"/>
  <c r="AP57" i="54"/>
  <c r="AP87" i="54"/>
  <c r="AP94" i="54"/>
  <c r="AP137" i="54"/>
  <c r="AS137" i="54" s="1"/>
  <c r="AP154" i="54"/>
  <c r="AS154" i="54" s="1"/>
  <c r="AP169" i="54"/>
  <c r="AS169" i="54" s="1"/>
  <c r="AP199" i="54"/>
  <c r="AS199" i="54" s="1"/>
  <c r="AP205" i="54"/>
  <c r="AS205" i="54" s="1"/>
  <c r="AP220" i="54"/>
  <c r="AS220" i="54" s="1"/>
  <c r="AP259" i="54"/>
  <c r="AS259" i="54" s="1"/>
  <c r="AP356" i="54"/>
  <c r="AP115" i="54"/>
  <c r="AS115" i="54" s="1"/>
  <c r="AP180" i="54"/>
  <c r="AS180" i="54" s="1"/>
  <c r="AP292" i="54"/>
  <c r="AK80" i="54"/>
  <c r="AH80" i="54" s="1"/>
  <c r="AM80" i="54" s="1"/>
  <c r="AP163" i="54"/>
  <c r="AS163" i="54" s="1"/>
  <c r="AP196" i="54"/>
  <c r="AS196" i="54" s="1"/>
  <c r="AP214" i="54"/>
  <c r="AS214" i="54" s="1"/>
  <c r="AP217" i="54"/>
  <c r="AS217" i="54" s="1"/>
  <c r="AP223" i="54"/>
  <c r="AS223" i="54" s="1"/>
  <c r="AP229" i="54"/>
  <c r="AP250" i="54"/>
  <c r="AS250" i="54" s="1"/>
  <c r="AP253" i="54"/>
  <c r="AS253" i="54" s="1"/>
  <c r="AP335" i="54"/>
  <c r="AS335" i="54" s="1"/>
  <c r="AP350" i="54"/>
  <c r="AS350" i="54" s="1"/>
  <c r="AP360" i="54"/>
  <c r="AP364" i="54"/>
  <c r="AS390" i="54"/>
  <c r="AP5" i="54"/>
  <c r="AP29" i="54"/>
  <c r="AS29" i="54" s="1"/>
  <c r="AP61" i="54"/>
  <c r="AS61" i="54" s="1"/>
  <c r="AP70" i="54"/>
  <c r="AM77" i="54"/>
  <c r="AP299" i="54"/>
  <c r="AS299" i="54" s="1"/>
  <c r="AP311" i="54"/>
  <c r="AS311" i="54" s="1"/>
  <c r="AP314" i="54"/>
  <c r="AS314" i="54" s="1"/>
  <c r="AP317" i="54"/>
  <c r="AS317" i="54" s="1"/>
  <c r="AP320" i="54"/>
  <c r="AS320" i="54" s="1"/>
  <c r="AP97" i="54"/>
  <c r="AS97" i="54" s="1"/>
  <c r="AP298" i="54"/>
  <c r="AS298" i="54" s="1"/>
  <c r="AP32" i="54"/>
  <c r="AS32" i="54" s="1"/>
  <c r="AP26" i="54"/>
  <c r="AP54" i="54"/>
  <c r="AP95" i="54"/>
  <c r="AS95" i="54" s="1"/>
  <c r="AP206" i="54"/>
  <c r="AP293" i="54"/>
  <c r="AS293" i="54" s="1"/>
  <c r="AP308" i="54"/>
  <c r="AP66" i="54"/>
  <c r="AS66" i="54" s="1"/>
  <c r="AP256" i="54"/>
  <c r="AS256" i="54" s="1"/>
  <c r="AP295" i="54"/>
  <c r="AS295" i="54" s="1"/>
  <c r="AS387" i="54"/>
  <c r="AP110" i="54"/>
  <c r="AS110" i="54" s="1"/>
  <c r="AP143" i="54"/>
  <c r="AS143" i="54" s="1"/>
  <c r="AP181" i="54"/>
  <c r="AS181" i="54" s="1"/>
  <c r="AP2" i="54"/>
  <c r="AP17" i="54"/>
  <c r="AS17" i="54" s="1"/>
  <c r="AP20" i="54"/>
  <c r="AS20" i="54" s="1"/>
  <c r="AP224" i="54"/>
  <c r="AS376" i="54"/>
  <c r="AS385" i="54"/>
  <c r="AP208" i="54"/>
  <c r="AS208" i="54" s="1"/>
  <c r="AP164" i="54"/>
  <c r="AS164" i="54" s="1"/>
  <c r="AP191" i="54"/>
  <c r="AS191" i="54" s="1"/>
  <c r="AP194" i="54"/>
  <c r="AS194" i="54" s="1"/>
  <c r="AP215" i="54"/>
  <c r="AS215" i="54" s="1"/>
  <c r="AP336" i="54"/>
  <c r="AS336" i="54" s="1"/>
  <c r="AP33" i="54"/>
  <c r="AS33" i="54" s="1"/>
  <c r="AP71" i="54"/>
  <c r="AP92" i="54"/>
  <c r="AP126" i="54"/>
  <c r="AS126" i="54" s="1"/>
  <c r="AP30" i="54"/>
  <c r="AS30" i="54" s="1"/>
  <c r="AP117" i="54"/>
  <c r="AS117" i="54" s="1"/>
  <c r="AP141" i="54"/>
  <c r="AS141" i="54" s="1"/>
  <c r="AP144" i="54"/>
  <c r="AS144" i="54" s="1"/>
  <c r="AP150" i="54"/>
  <c r="AS150" i="54" s="1"/>
  <c r="AP297" i="54"/>
  <c r="AS297" i="54" s="1"/>
  <c r="AP306" i="54"/>
  <c r="AS306" i="54" s="1"/>
  <c r="AP366" i="54"/>
  <c r="AP34" i="54"/>
  <c r="AS34" i="54" s="1"/>
  <c r="AP65" i="54"/>
  <c r="AS65" i="54" s="1"/>
  <c r="AP102" i="54"/>
  <c r="AP198" i="54"/>
  <c r="AS198" i="54" s="1"/>
  <c r="AP201" i="54"/>
  <c r="AS201" i="54" s="1"/>
  <c r="AP210" i="54"/>
  <c r="AS210" i="54" s="1"/>
  <c r="AP219" i="54"/>
  <c r="AS219" i="54" s="1"/>
  <c r="AP252" i="54"/>
  <c r="AS252" i="54" s="1"/>
  <c r="AP264" i="54"/>
  <c r="AS264" i="54" s="1"/>
  <c r="AP273" i="54"/>
  <c r="AS273" i="54" s="1"/>
  <c r="AP276" i="54"/>
  <c r="AP279" i="54"/>
  <c r="AS279" i="54" s="1"/>
  <c r="AP331" i="54"/>
  <c r="AS313" i="54"/>
  <c r="AM289" i="54"/>
  <c r="AN289" i="54"/>
  <c r="AN74" i="54"/>
  <c r="AM74" i="54"/>
  <c r="AN70" i="54"/>
  <c r="AM70" i="54"/>
  <c r="AM90" i="54"/>
  <c r="AN90" i="54"/>
  <c r="AN82" i="54"/>
  <c r="AM82" i="54"/>
  <c r="AN261" i="54"/>
  <c r="AM261" i="54"/>
  <c r="AP15" i="54"/>
  <c r="AP23" i="54"/>
  <c r="AP101" i="54"/>
  <c r="AS101" i="54" s="1"/>
  <c r="AP326" i="54"/>
  <c r="AS326" i="54" s="1"/>
  <c r="AP365" i="54"/>
  <c r="AS375" i="54"/>
  <c r="AS381" i="54"/>
  <c r="AP114" i="54"/>
  <c r="AS114" i="54" s="1"/>
  <c r="AP127" i="54"/>
  <c r="AS127" i="54" s="1"/>
  <c r="AP142" i="54"/>
  <c r="AS142" i="54" s="1"/>
  <c r="AP147" i="54"/>
  <c r="AS147" i="54" s="1"/>
  <c r="AP174" i="54"/>
  <c r="AS174" i="54" s="1"/>
  <c r="AP179" i="54"/>
  <c r="AS179" i="54" s="1"/>
  <c r="AP184" i="54"/>
  <c r="AS184" i="54" s="1"/>
  <c r="AP200" i="54"/>
  <c r="AS200" i="54" s="1"/>
  <c r="AP284" i="54"/>
  <c r="AS284" i="54" s="1"/>
  <c r="AP294" i="54"/>
  <c r="AS294" i="54" s="1"/>
  <c r="AP302" i="54"/>
  <c r="AP312" i="54"/>
  <c r="AS312" i="54" s="1"/>
  <c r="AP332" i="54"/>
  <c r="AS332" i="54" s="1"/>
  <c r="AP349" i="54"/>
  <c r="AP355" i="54"/>
  <c r="AP358" i="54"/>
  <c r="AP73" i="54"/>
  <c r="AP90" i="54"/>
  <c r="AP104" i="54"/>
  <c r="AS104" i="54" s="1"/>
  <c r="AP106" i="54"/>
  <c r="AS106" i="54" s="1"/>
  <c r="AP59" i="54"/>
  <c r="AS59" i="54" s="1"/>
  <c r="AP62" i="54"/>
  <c r="AS62" i="54" s="1"/>
  <c r="AP84" i="54"/>
  <c r="AP132" i="54"/>
  <c r="AS132" i="54" s="1"/>
  <c r="AS135" i="54"/>
  <c r="AS177" i="54"/>
  <c r="AP231" i="54"/>
  <c r="AS231" i="54" s="1"/>
  <c r="AP238" i="54"/>
  <c r="AS238" i="54" s="1"/>
  <c r="AP315" i="54"/>
  <c r="AP329" i="54"/>
  <c r="AS329" i="54" s="1"/>
  <c r="AS384" i="54"/>
  <c r="AK236" i="54"/>
  <c r="AH236" i="54" s="1"/>
  <c r="AM236" i="54" s="1"/>
  <c r="AS379" i="54"/>
  <c r="AP47" i="54"/>
  <c r="AS47" i="54" s="1"/>
  <c r="AP213" i="54"/>
  <c r="AS213" i="54" s="1"/>
  <c r="AP226" i="54"/>
  <c r="AS226" i="54" s="1"/>
  <c r="AP234" i="54"/>
  <c r="AS234" i="54" s="1"/>
  <c r="AP258" i="54"/>
  <c r="AS258" i="54" s="1"/>
  <c r="AP277" i="54"/>
  <c r="AP282" i="54"/>
  <c r="AS282" i="54" s="1"/>
  <c r="AP318" i="54"/>
  <c r="AS318" i="54" s="1"/>
  <c r="AP324" i="54"/>
  <c r="AS324" i="54" s="1"/>
  <c r="AP341" i="54"/>
  <c r="AS341" i="54" s="1"/>
  <c r="AP373" i="54"/>
  <c r="AS388" i="54"/>
  <c r="AP8" i="54"/>
  <c r="AP12" i="54"/>
  <c r="AP9" i="54"/>
  <c r="AP24" i="54"/>
  <c r="AP79" i="54"/>
  <c r="AP88" i="54"/>
  <c r="AP112" i="54"/>
  <c r="AS112" i="54" s="1"/>
  <c r="AP188" i="54"/>
  <c r="AS188" i="54" s="1"/>
  <c r="AP221" i="54"/>
  <c r="AS221" i="54" s="1"/>
  <c r="AP266" i="54"/>
  <c r="AS266" i="54" s="1"/>
  <c r="AP280" i="54"/>
  <c r="AS280" i="54" s="1"/>
  <c r="AS382" i="54"/>
  <c r="AP96" i="54"/>
  <c r="AS96" i="54" s="1"/>
  <c r="AP107" i="54"/>
  <c r="AS107" i="54" s="1"/>
  <c r="AK206" i="54"/>
  <c r="AH206" i="54" s="1"/>
  <c r="AM206" i="54" s="1"/>
  <c r="AK246" i="54"/>
  <c r="AH246" i="54" s="1"/>
  <c r="AM246" i="54" s="1"/>
  <c r="AP363" i="54"/>
  <c r="AP53" i="54"/>
  <c r="AP6" i="54"/>
  <c r="AS391" i="54"/>
  <c r="AP187" i="54"/>
  <c r="AS187" i="54" s="1"/>
  <c r="AM9" i="54"/>
  <c r="AS9" i="54" s="1"/>
  <c r="AP120" i="54"/>
  <c r="AS120" i="54" s="1"/>
  <c r="AP60" i="54"/>
  <c r="AS60" i="54" s="1"/>
  <c r="AK85" i="54"/>
  <c r="AH85" i="54" s="1"/>
  <c r="AN85" i="54" s="1"/>
  <c r="AP155" i="54"/>
  <c r="AS155" i="54" s="1"/>
  <c r="AP160" i="54"/>
  <c r="AS160" i="54" s="1"/>
  <c r="AP239" i="54"/>
  <c r="AS239" i="54" s="1"/>
  <c r="AM241" i="54"/>
  <c r="AP244" i="54"/>
  <c r="AS244" i="54" s="1"/>
  <c r="AP339" i="54"/>
  <c r="AS377" i="54"/>
  <c r="AP75" i="54"/>
  <c r="AP78" i="54"/>
  <c r="AP81" i="54"/>
  <c r="AP248" i="54"/>
  <c r="AS248" i="54" s="1"/>
  <c r="AP74" i="54"/>
  <c r="AP63" i="54"/>
  <c r="AS63" i="54" s="1"/>
  <c r="AP148" i="54"/>
  <c r="AS148" i="54" s="1"/>
  <c r="AP204" i="54"/>
  <c r="AK224" i="54"/>
  <c r="AH224" i="54" s="1"/>
  <c r="AM224" i="54" s="1"/>
  <c r="AP272" i="54"/>
  <c r="AS272" i="54" s="1"/>
  <c r="AS383" i="54"/>
  <c r="AS386" i="54"/>
  <c r="AS389" i="54"/>
  <c r="AP113" i="54"/>
  <c r="AS146" i="54"/>
  <c r="AP288" i="54"/>
  <c r="AP322" i="54"/>
  <c r="AS322" i="54" s="1"/>
  <c r="AP325" i="54"/>
  <c r="AS325" i="54" s="1"/>
  <c r="AP342" i="54"/>
  <c r="AS342" i="54" s="1"/>
  <c r="AP371" i="54"/>
  <c r="AS392" i="54"/>
  <c r="AS395" i="54"/>
  <c r="AP207" i="54"/>
  <c r="AP247" i="54"/>
  <c r="AP254" i="54"/>
  <c r="AP267" i="54"/>
  <c r="AS267" i="54" s="1"/>
  <c r="AS301" i="54"/>
  <c r="AP14" i="54"/>
  <c r="AP31" i="54"/>
  <c r="AS31" i="54" s="1"/>
  <c r="AP41" i="54"/>
  <c r="AS41" i="54" s="1"/>
  <c r="AP58" i="54"/>
  <c r="AS58" i="54" s="1"/>
  <c r="AP69" i="54"/>
  <c r="AS69" i="54" s="1"/>
  <c r="AS161" i="54"/>
  <c r="AP173" i="54"/>
  <c r="AS173" i="54" s="1"/>
  <c r="AP230" i="54"/>
  <c r="AS230" i="54" s="1"/>
  <c r="AP242" i="54"/>
  <c r="AS242" i="54" s="1"/>
  <c r="AN254" i="54"/>
  <c r="AP357" i="54"/>
  <c r="AP296" i="54"/>
  <c r="AS296" i="54" s="1"/>
  <c r="AS309" i="54"/>
  <c r="AP334" i="54"/>
  <c r="AS334" i="54" s="1"/>
  <c r="AP55" i="54"/>
  <c r="AP83" i="54"/>
  <c r="AP129" i="54"/>
  <c r="AS129" i="54" s="1"/>
  <c r="AP134" i="54"/>
  <c r="AS134" i="54" s="1"/>
  <c r="AP197" i="54"/>
  <c r="AS197" i="54" s="1"/>
  <c r="AP202" i="54"/>
  <c r="AS202" i="54" s="1"/>
  <c r="AK207" i="54"/>
  <c r="AH207" i="54" s="1"/>
  <c r="AM207" i="54" s="1"/>
  <c r="AP225" i="54"/>
  <c r="AS225" i="54" s="1"/>
  <c r="AP233" i="54"/>
  <c r="AS233" i="54" s="1"/>
  <c r="AP262" i="54"/>
  <c r="AS262" i="54" s="1"/>
  <c r="AP323" i="54"/>
  <c r="AM15" i="54"/>
  <c r="AN15" i="54"/>
  <c r="AN4" i="54"/>
  <c r="AM4" i="54"/>
  <c r="AN23" i="54"/>
  <c r="AM23" i="54"/>
  <c r="AN94" i="54"/>
  <c r="AM94" i="54"/>
  <c r="AM88" i="54"/>
  <c r="AN88" i="54"/>
  <c r="AM26" i="54"/>
  <c r="AP36" i="54"/>
  <c r="AN71" i="54"/>
  <c r="AM71" i="54"/>
  <c r="AN57" i="54"/>
  <c r="AM57" i="54"/>
  <c r="AN91" i="54"/>
  <c r="AM91" i="54"/>
  <c r="AM79" i="54"/>
  <c r="AN79" i="54"/>
  <c r="AN5" i="54"/>
  <c r="AN102" i="54"/>
  <c r="AM102" i="54"/>
  <c r="AM11" i="54"/>
  <c r="AP48" i="54"/>
  <c r="AS48" i="54" s="1"/>
  <c r="AP51" i="54"/>
  <c r="AS51" i="54" s="1"/>
  <c r="AP3" i="54"/>
  <c r="AN6" i="54"/>
  <c r="AM6" i="54"/>
  <c r="AP11" i="54"/>
  <c r="AN54" i="54"/>
  <c r="AM54" i="54"/>
  <c r="AN14" i="54"/>
  <c r="AM14" i="54"/>
  <c r="AM24" i="54"/>
  <c r="AN24" i="54"/>
  <c r="AM72" i="54"/>
  <c r="AN72" i="54"/>
  <c r="AK86" i="54"/>
  <c r="AH86" i="54" s="1"/>
  <c r="AP86" i="54"/>
  <c r="AN89" i="54"/>
  <c r="AM89" i="54"/>
  <c r="AM3" i="54"/>
  <c r="AN55" i="54"/>
  <c r="AM55" i="54"/>
  <c r="AN75" i="54"/>
  <c r="AM75" i="54"/>
  <c r="AN84" i="54"/>
  <c r="AM84" i="54"/>
  <c r="AN8" i="54"/>
  <c r="AP21" i="54"/>
  <c r="AS21" i="54" s="1"/>
  <c r="AM27" i="54"/>
  <c r="AN27" i="54"/>
  <c r="AN12" i="54"/>
  <c r="AM12" i="54"/>
  <c r="AP42" i="54"/>
  <c r="AS42" i="54" s="1"/>
  <c r="AP64" i="54"/>
  <c r="AS64" i="54" s="1"/>
  <c r="AN83" i="54"/>
  <c r="AM83" i="54"/>
  <c r="AM36" i="54"/>
  <c r="AN36" i="54"/>
  <c r="AN78" i="54"/>
  <c r="AM78" i="54"/>
  <c r="AN92" i="54"/>
  <c r="AM92" i="54"/>
  <c r="AM7" i="54"/>
  <c r="AN7" i="54"/>
  <c r="AM56" i="54"/>
  <c r="AN56" i="54"/>
  <c r="AN87" i="54"/>
  <c r="AM87" i="54"/>
  <c r="AP7" i="54"/>
  <c r="AM10" i="54"/>
  <c r="AN10" i="54"/>
  <c r="AM28" i="54"/>
  <c r="AN28" i="54"/>
  <c r="AP116" i="54"/>
  <c r="AS116" i="54" s="1"/>
  <c r="AN25" i="54"/>
  <c r="AN73" i="54"/>
  <c r="AM73" i="54"/>
  <c r="AN81" i="54"/>
  <c r="AM81" i="54"/>
  <c r="AK93" i="54"/>
  <c r="AH93" i="54" s="1"/>
  <c r="AP93" i="54"/>
  <c r="AP121" i="54"/>
  <c r="AS121" i="54" s="1"/>
  <c r="AP56" i="54"/>
  <c r="AN2" i="54"/>
  <c r="AK13" i="54"/>
  <c r="AH13" i="54" s="1"/>
  <c r="AN53" i="54"/>
  <c r="AM53" i="54"/>
  <c r="AN276" i="54"/>
  <c r="AM276" i="54"/>
  <c r="AN372" i="54"/>
  <c r="AM372" i="54"/>
  <c r="AP125" i="54"/>
  <c r="AS125" i="54" s="1"/>
  <c r="AN365" i="54"/>
  <c r="AM365" i="54"/>
  <c r="AM76" i="54"/>
  <c r="AP100" i="54"/>
  <c r="AS100" i="54" s="1"/>
  <c r="AK113" i="54"/>
  <c r="AH113" i="54" s="1"/>
  <c r="AM113" i="54" s="1"/>
  <c r="AP274" i="54"/>
  <c r="AS274" i="54" s="1"/>
  <c r="AP108" i="54"/>
  <c r="AS108" i="54" s="1"/>
  <c r="AM277" i="54"/>
  <c r="AN277" i="54"/>
  <c r="AP166" i="54"/>
  <c r="AS166" i="54" s="1"/>
  <c r="AP175" i="54"/>
  <c r="AS175" i="54" s="1"/>
  <c r="AM68" i="54"/>
  <c r="AP149" i="54"/>
  <c r="AS149" i="54" s="1"/>
  <c r="AP228" i="54"/>
  <c r="AK228" i="54"/>
  <c r="AH228" i="54" s="1"/>
  <c r="AM228" i="54" s="1"/>
  <c r="AN247" i="54"/>
  <c r="AM247" i="54"/>
  <c r="AP158" i="54"/>
  <c r="AS158" i="54" s="1"/>
  <c r="AK124" i="54"/>
  <c r="AH124" i="54" s="1"/>
  <c r="AM124" i="54" s="1"/>
  <c r="AP167" i="54"/>
  <c r="AS167" i="54" s="1"/>
  <c r="AN278" i="54"/>
  <c r="AM278" i="54"/>
  <c r="AP67" i="54"/>
  <c r="AS67" i="54" s="1"/>
  <c r="AS281" i="54"/>
  <c r="AS165" i="54"/>
  <c r="AN257" i="54"/>
  <c r="AM257" i="54"/>
  <c r="AS229" i="54"/>
  <c r="AP265" i="54"/>
  <c r="AS265" i="54" s="1"/>
  <c r="AP195" i="54"/>
  <c r="AS195" i="54" s="1"/>
  <c r="AP268" i="54"/>
  <c r="AS268" i="54" s="1"/>
  <c r="AN362" i="54"/>
  <c r="AM362" i="54"/>
  <c r="AN369" i="54"/>
  <c r="AM369" i="54"/>
  <c r="AN366" i="54"/>
  <c r="AM366" i="54"/>
  <c r="AP369" i="54"/>
  <c r="AM359" i="54"/>
  <c r="AN308" i="54"/>
  <c r="AM308" i="54"/>
  <c r="AN373" i="54"/>
  <c r="AM373" i="54"/>
  <c r="AK204" i="54"/>
  <c r="AH204" i="54" s="1"/>
  <c r="AM204" i="54" s="1"/>
  <c r="AK216" i="54"/>
  <c r="AH216" i="54" s="1"/>
  <c r="AM216" i="54" s="1"/>
  <c r="AP235" i="54"/>
  <c r="AS235" i="54" s="1"/>
  <c r="AP353" i="54"/>
  <c r="AS353" i="54" s="1"/>
  <c r="AN356" i="54"/>
  <c r="AM356" i="54"/>
  <c r="AN370" i="54"/>
  <c r="AM370" i="54"/>
  <c r="AS394" i="54"/>
  <c r="AP211" i="54"/>
  <c r="AS211" i="54" s="1"/>
  <c r="AN290" i="54"/>
  <c r="AM290" i="54"/>
  <c r="AN360" i="54"/>
  <c r="AM360" i="54"/>
  <c r="AN271" i="54"/>
  <c r="AP345" i="54"/>
  <c r="AS345" i="54" s="1"/>
  <c r="AS348" i="54"/>
  <c r="AM367" i="54"/>
  <c r="AS380" i="54"/>
  <c r="AK232" i="54"/>
  <c r="AH232" i="54" s="1"/>
  <c r="AM232" i="54" s="1"/>
  <c r="AM292" i="54"/>
  <c r="AN357" i="54"/>
  <c r="AM357" i="54"/>
  <c r="AN364" i="54"/>
  <c r="AM364" i="54"/>
  <c r="AP203" i="54"/>
  <c r="AS203" i="54" s="1"/>
  <c r="AP227" i="54"/>
  <c r="AS227" i="54" s="1"/>
  <c r="AM275" i="54"/>
  <c r="AS275" i="54" s="1"/>
  <c r="AK288" i="54"/>
  <c r="AH288" i="54" s="1"/>
  <c r="AN302" i="54"/>
  <c r="AM302" i="54"/>
  <c r="AP337" i="54"/>
  <c r="AS337" i="54" s="1"/>
  <c r="AN361" i="54"/>
  <c r="AM361" i="54"/>
  <c r="AN368" i="54"/>
  <c r="AM368" i="54"/>
  <c r="AS368" i="54" s="1"/>
  <c r="AN358" i="54"/>
  <c r="AM358" i="54"/>
  <c r="AP361" i="54"/>
  <c r="AS378" i="54"/>
  <c r="AS349" i="54"/>
  <c r="AP330" i="54"/>
  <c r="AS330" i="54" s="1"/>
  <c r="AP338" i="54"/>
  <c r="AS338" i="54" s="1"/>
  <c r="AP346" i="54"/>
  <c r="AS346" i="54" s="1"/>
  <c r="AP354" i="54"/>
  <c r="AS354" i="54" s="1"/>
  <c r="AP362" i="54"/>
  <c r="AP370" i="54"/>
  <c r="AK315" i="54"/>
  <c r="AH315" i="54" s="1"/>
  <c r="AM315" i="54" s="1"/>
  <c r="AK323" i="54"/>
  <c r="AH323" i="54" s="1"/>
  <c r="AM323" i="54" s="1"/>
  <c r="AK331" i="54"/>
  <c r="AH331" i="54" s="1"/>
  <c r="AM331" i="54" s="1"/>
  <c r="AK339" i="54"/>
  <c r="AH339" i="54" s="1"/>
  <c r="AM339" i="54" s="1"/>
  <c r="AK347" i="54"/>
  <c r="AH347" i="54" s="1"/>
  <c r="AM347" i="54" s="1"/>
  <c r="AK355" i="54"/>
  <c r="AH355" i="54" s="1"/>
  <c r="AM355" i="54" s="1"/>
  <c r="AS355" i="54" s="1"/>
  <c r="AK363" i="54"/>
  <c r="AH363" i="54" s="1"/>
  <c r="AK371" i="54"/>
  <c r="AH371" i="54" s="1"/>
  <c r="DI517" i="48" l="1"/>
  <c r="DP517" i="48"/>
  <c r="DP539" i="48"/>
  <c r="DQ539" i="48" s="1"/>
  <c r="DR539" i="48" s="1"/>
  <c r="DD539" i="48"/>
  <c r="DD517" i="48"/>
  <c r="DH245" i="48"/>
  <c r="DH446" i="48"/>
  <c r="DA446" i="48"/>
  <c r="DD446" i="48" s="1"/>
  <c r="DA119" i="48"/>
  <c r="DD119" i="48" s="1"/>
  <c r="DA342" i="48"/>
  <c r="DD342" i="48" s="1"/>
  <c r="DD82" i="48"/>
  <c r="DN82" i="48"/>
  <c r="DO82" i="48" s="1"/>
  <c r="DC82" i="48"/>
  <c r="DE82" i="48" s="1"/>
  <c r="DJ393" i="48"/>
  <c r="DK393" i="48" s="1"/>
  <c r="DN446" i="48"/>
  <c r="DO446" i="48" s="1"/>
  <c r="DG446" i="48"/>
  <c r="DC446" i="48"/>
  <c r="CY446" i="48"/>
  <c r="CY82" i="48"/>
  <c r="DG82" i="48"/>
  <c r="DH235" i="48"/>
  <c r="DI235" i="48" s="1"/>
  <c r="DA245" i="48"/>
  <c r="DD245" i="48" s="1"/>
  <c r="DJ82" i="48"/>
  <c r="DK82" i="48" s="1"/>
  <c r="DH82" i="48"/>
  <c r="DC136" i="48"/>
  <c r="DE136" i="48" s="1"/>
  <c r="CY245" i="48"/>
  <c r="DJ235" i="48"/>
  <c r="DK235" i="48" s="1"/>
  <c r="DJ245" i="48"/>
  <c r="DK245" i="48" s="1"/>
  <c r="DG328" i="48"/>
  <c r="DI328" i="48" s="1"/>
  <c r="DN328" i="48"/>
  <c r="DO328" i="48" s="1"/>
  <c r="DH365" i="48"/>
  <c r="DI365" i="48" s="1"/>
  <c r="DJ179" i="48"/>
  <c r="DC239" i="48"/>
  <c r="DE239" i="48" s="1"/>
  <c r="DH487" i="48"/>
  <c r="DN159" i="48"/>
  <c r="DO159" i="48" s="1"/>
  <c r="DJ78" i="48"/>
  <c r="DK78" i="48" s="1"/>
  <c r="DG245" i="48"/>
  <c r="DA471" i="48"/>
  <c r="DC245" i="48"/>
  <c r="DE245" i="48" s="1"/>
  <c r="CY471" i="48"/>
  <c r="DI179" i="48"/>
  <c r="DG159" i="48"/>
  <c r="DI159" i="48" s="1"/>
  <c r="DJ275" i="48"/>
  <c r="DK275" i="48" s="1"/>
  <c r="DG78" i="48"/>
  <c r="DC78" i="48"/>
  <c r="DE78" i="48" s="1"/>
  <c r="DJ365" i="48"/>
  <c r="DK365" i="48" s="1"/>
  <c r="DN487" i="48"/>
  <c r="DO487" i="48" s="1"/>
  <c r="DN471" i="48"/>
  <c r="DO471" i="48" s="1"/>
  <c r="DJ471" i="48"/>
  <c r="DP179" i="48"/>
  <c r="DQ179" i="48" s="1"/>
  <c r="DR179" i="48" s="1"/>
  <c r="DK179" i="48"/>
  <c r="CY275" i="48"/>
  <c r="DE471" i="48"/>
  <c r="DH78" i="48"/>
  <c r="CY179" i="48"/>
  <c r="DN179" i="48"/>
  <c r="DO179" i="48" s="1"/>
  <c r="DA275" i="48"/>
  <c r="DD275" i="48" s="1"/>
  <c r="DA365" i="48"/>
  <c r="DD365" i="48" s="1"/>
  <c r="DG471" i="48"/>
  <c r="DA487" i="48"/>
  <c r="DD487" i="48" s="1"/>
  <c r="DD179" i="48"/>
  <c r="DA179" i="48"/>
  <c r="DH275" i="48"/>
  <c r="DI275" i="48" s="1"/>
  <c r="CY78" i="48"/>
  <c r="DC365" i="48"/>
  <c r="DE365" i="48" s="1"/>
  <c r="DN365" i="48"/>
  <c r="DO365" i="48" s="1"/>
  <c r="DG487" i="48"/>
  <c r="DC487" i="48"/>
  <c r="DE487" i="48" s="1"/>
  <c r="DP471" i="48"/>
  <c r="DQ471" i="48" s="1"/>
  <c r="DR471" i="48" s="1"/>
  <c r="CY365" i="48"/>
  <c r="DG179" i="48"/>
  <c r="DE179" i="48"/>
  <c r="DN275" i="48"/>
  <c r="DO275" i="48" s="1"/>
  <c r="DJ487" i="48"/>
  <c r="DK487" i="48" s="1"/>
  <c r="DD471" i="48"/>
  <c r="DN78" i="48"/>
  <c r="DO78" i="48" s="1"/>
  <c r="DH179" i="48"/>
  <c r="DC275" i="48"/>
  <c r="DE275" i="48" s="1"/>
  <c r="DH471" i="48"/>
  <c r="DC471" i="48"/>
  <c r="CY159" i="48"/>
  <c r="DK471" i="48"/>
  <c r="DA214" i="48"/>
  <c r="DD214" i="48" s="1"/>
  <c r="DC214" i="48"/>
  <c r="DE214" i="48" s="1"/>
  <c r="DH214" i="48"/>
  <c r="DI214" i="48" s="1"/>
  <c r="DJ214" i="48"/>
  <c r="DK214" i="48" s="1"/>
  <c r="DN214" i="48"/>
  <c r="DO214" i="48" s="1"/>
  <c r="DN404" i="48"/>
  <c r="DO404" i="48" s="1"/>
  <c r="DG404" i="48"/>
  <c r="DJ404" i="48"/>
  <c r="DK404" i="48" s="1"/>
  <c r="DA404" i="48"/>
  <c r="DD404" i="48" s="1"/>
  <c r="DH404" i="48"/>
  <c r="DC404" i="48"/>
  <c r="DE404" i="48" s="1"/>
  <c r="DA317" i="48"/>
  <c r="DD317" i="48" s="1"/>
  <c r="DN317" i="48"/>
  <c r="DO317" i="48" s="1"/>
  <c r="DC317" i="48"/>
  <c r="DE317" i="48" s="1"/>
  <c r="DG317" i="48"/>
  <c r="CY328" i="48"/>
  <c r="DH317" i="48"/>
  <c r="CY317" i="48"/>
  <c r="DC328" i="48"/>
  <c r="DE328" i="48" s="1"/>
  <c r="DJ239" i="48"/>
  <c r="DK239" i="48" s="1"/>
  <c r="DA239" i="48"/>
  <c r="DD239" i="48" s="1"/>
  <c r="DG239" i="48"/>
  <c r="DH239" i="48"/>
  <c r="CY239" i="48"/>
  <c r="DH532" i="48"/>
  <c r="DG223" i="48"/>
  <c r="DI223" i="48" s="1"/>
  <c r="DA223" i="48"/>
  <c r="DD223" i="48" s="1"/>
  <c r="DJ156" i="48"/>
  <c r="DH255" i="48"/>
  <c r="DA255" i="48"/>
  <c r="DJ342" i="48"/>
  <c r="DK342" i="48" s="1"/>
  <c r="DE255" i="48"/>
  <c r="DD255" i="48"/>
  <c r="CY255" i="48"/>
  <c r="DP255" i="48"/>
  <c r="DQ255" i="48" s="1"/>
  <c r="DR255" i="48" s="1"/>
  <c r="DJ255" i="48"/>
  <c r="DG255" i="48"/>
  <c r="DI255" i="48"/>
  <c r="DK255" i="48"/>
  <c r="DC255" i="48"/>
  <c r="DG495" i="48"/>
  <c r="DA80" i="48"/>
  <c r="DD80" i="48" s="1"/>
  <c r="DJ136" i="48"/>
  <c r="DK136" i="48" s="1"/>
  <c r="DN136" i="48"/>
  <c r="DO136" i="48" s="1"/>
  <c r="DA136" i="48"/>
  <c r="DD136" i="48" s="1"/>
  <c r="DH136" i="48"/>
  <c r="DG136" i="48"/>
  <c r="DA328" i="48"/>
  <c r="DD328" i="48" s="1"/>
  <c r="DJ328" i="48"/>
  <c r="DK328" i="48" s="1"/>
  <c r="DG529" i="48"/>
  <c r="DI529" i="48" s="1"/>
  <c r="DC529" i="48"/>
  <c r="DE529" i="48" s="1"/>
  <c r="DA529" i="48"/>
  <c r="DD529" i="48" s="1"/>
  <c r="DJ529" i="48"/>
  <c r="DK529" i="48" s="1"/>
  <c r="CY529" i="48"/>
  <c r="DN529" i="48"/>
  <c r="DO529" i="48" s="1"/>
  <c r="DJ532" i="48"/>
  <c r="DK532" i="48" s="1"/>
  <c r="DA532" i="48"/>
  <c r="DD532" i="48" s="1"/>
  <c r="DG532" i="48"/>
  <c r="DN532" i="48"/>
  <c r="DO532" i="48" s="1"/>
  <c r="DA260" i="48"/>
  <c r="DD260" i="48" s="1"/>
  <c r="CY532" i="48"/>
  <c r="DK186" i="48"/>
  <c r="CY495" i="48"/>
  <c r="DI495" i="48"/>
  <c r="DN495" i="48"/>
  <c r="DO495" i="48" s="1"/>
  <c r="DD495" i="48"/>
  <c r="DD186" i="48"/>
  <c r="DA111" i="48"/>
  <c r="DD111" i="48" s="1"/>
  <c r="DG186" i="48"/>
  <c r="DN186" i="48"/>
  <c r="DO186" i="48" s="1"/>
  <c r="DA148" i="48"/>
  <c r="DD148" i="48" s="1"/>
  <c r="DG111" i="48"/>
  <c r="DH495" i="48"/>
  <c r="CY186" i="48"/>
  <c r="DC148" i="48"/>
  <c r="DE148" i="48" s="1"/>
  <c r="DJ159" i="48"/>
  <c r="DK159" i="48" s="1"/>
  <c r="DI186" i="48"/>
  <c r="DG148" i="48"/>
  <c r="DA159" i="48"/>
  <c r="DD159" i="48" s="1"/>
  <c r="DA495" i="48"/>
  <c r="DK495" i="48"/>
  <c r="DP495" i="48"/>
  <c r="DQ495" i="48" s="1"/>
  <c r="DR495" i="48" s="1"/>
  <c r="DP186" i="48"/>
  <c r="DQ186" i="48" s="1"/>
  <c r="DJ148" i="48"/>
  <c r="DK148" i="48" s="1"/>
  <c r="DC495" i="48"/>
  <c r="DA186" i="48"/>
  <c r="DH148" i="48"/>
  <c r="DE186" i="48"/>
  <c r="DN148" i="48"/>
  <c r="DO148" i="48" s="1"/>
  <c r="DC186" i="48"/>
  <c r="DE495" i="48"/>
  <c r="DH186" i="48"/>
  <c r="DQ184" i="48"/>
  <c r="DR184" i="48" s="1"/>
  <c r="DQ187" i="48"/>
  <c r="DR187" i="48" s="1"/>
  <c r="DQ505" i="48"/>
  <c r="DR505" i="48" s="1"/>
  <c r="DQ506" i="48"/>
  <c r="DR506" i="48" s="1"/>
  <c r="DQ498" i="48"/>
  <c r="DQ190" i="48"/>
  <c r="DR190" i="48" s="1"/>
  <c r="DQ128" i="48"/>
  <c r="DR128" i="48" s="1"/>
  <c r="DQ455" i="48"/>
  <c r="DR455" i="48" s="1"/>
  <c r="DQ454" i="48"/>
  <c r="DR454" i="48" s="1"/>
  <c r="DQ50" i="48"/>
  <c r="DR50" i="48" s="1"/>
  <c r="DQ288" i="48"/>
  <c r="DR288" i="48" s="1"/>
  <c r="DQ508" i="48"/>
  <c r="DR508" i="48" s="1"/>
  <c r="DQ267" i="48"/>
  <c r="DR267" i="48" s="1"/>
  <c r="DQ83" i="48"/>
  <c r="DR83" i="48" s="1"/>
  <c r="DQ189" i="48"/>
  <c r="DQ93" i="48"/>
  <c r="DR93" i="48" s="1"/>
  <c r="DQ234" i="48"/>
  <c r="DR234" i="48" s="1"/>
  <c r="DQ127" i="48"/>
  <c r="DR127" i="48" s="1"/>
  <c r="DQ480" i="48"/>
  <c r="DQ492" i="48"/>
  <c r="DR492" i="48" s="1"/>
  <c r="DR126" i="48"/>
  <c r="DT126" i="48" s="1"/>
  <c r="DU126" i="48" s="1"/>
  <c r="DV126" i="48" s="1"/>
  <c r="DW126" i="48" s="1"/>
  <c r="DX126" i="48" s="1"/>
  <c r="DY126" i="48" s="1"/>
  <c r="DZ126" i="48" s="1"/>
  <c r="EA126" i="48" s="1"/>
  <c r="DC160" i="48"/>
  <c r="DE160" i="48" s="1"/>
  <c r="DI461" i="48"/>
  <c r="DK461" i="48" s="1"/>
  <c r="DA422" i="48"/>
  <c r="DD422" i="48" s="1"/>
  <c r="DC422" i="48"/>
  <c r="DE422" i="48" s="1"/>
  <c r="DH422" i="48"/>
  <c r="DN422" i="48"/>
  <c r="DO422" i="48" s="1"/>
  <c r="CY422" i="48"/>
  <c r="CY196" i="48"/>
  <c r="DG422" i="48"/>
  <c r="DH111" i="48"/>
  <c r="DC196" i="48"/>
  <c r="DE196" i="48" s="1"/>
  <c r="DC159" i="48"/>
  <c r="DE159" i="48" s="1"/>
  <c r="CY111" i="48"/>
  <c r="DA196" i="48"/>
  <c r="DD196" i="48" s="1"/>
  <c r="DJ111" i="48"/>
  <c r="DK111" i="48" s="1"/>
  <c r="DG196" i="48"/>
  <c r="DC111" i="48"/>
  <c r="DH196" i="48"/>
  <c r="DN196" i="48"/>
  <c r="DO196" i="48" s="1"/>
  <c r="DA199" i="48"/>
  <c r="DD199" i="48" s="1"/>
  <c r="DA233" i="48"/>
  <c r="DI233" i="48"/>
  <c r="DG233" i="48"/>
  <c r="DI481" i="48"/>
  <c r="CY260" i="48"/>
  <c r="DN408" i="48"/>
  <c r="DO408" i="48" s="1"/>
  <c r="CY437" i="48"/>
  <c r="DJ260" i="48"/>
  <c r="DK260" i="48" s="1"/>
  <c r="DN437" i="48"/>
  <c r="DO437" i="48" s="1"/>
  <c r="DN260" i="48"/>
  <c r="DO260" i="48" s="1"/>
  <c r="DG219" i="48"/>
  <c r="DI219" i="48" s="1"/>
  <c r="DC437" i="48"/>
  <c r="DE437" i="48" s="1"/>
  <c r="DH260" i="48"/>
  <c r="DI260" i="48" s="1"/>
  <c r="DG437" i="48"/>
  <c r="DC260" i="48"/>
  <c r="DE260" i="48" s="1"/>
  <c r="DN219" i="48"/>
  <c r="DO219" i="48" s="1"/>
  <c r="DH437" i="48"/>
  <c r="DJ437" i="48"/>
  <c r="DK437" i="48" s="1"/>
  <c r="DA229" i="48"/>
  <c r="DD229" i="48" s="1"/>
  <c r="DC229" i="48"/>
  <c r="DE229" i="48" s="1"/>
  <c r="DG229" i="48"/>
  <c r="DC379" i="48"/>
  <c r="DE379" i="48" s="1"/>
  <c r="DH229" i="48"/>
  <c r="CY229" i="48"/>
  <c r="DH379" i="48"/>
  <c r="CY223" i="48"/>
  <c r="DD233" i="48"/>
  <c r="DJ223" i="48"/>
  <c r="DK223" i="48" s="1"/>
  <c r="DE233" i="48"/>
  <c r="DJ233" i="48"/>
  <c r="CY345" i="48"/>
  <c r="DK233" i="48"/>
  <c r="DN233" i="48"/>
  <c r="DO233" i="48" s="1"/>
  <c r="DK107" i="48"/>
  <c r="DP233" i="48"/>
  <c r="DN443" i="48"/>
  <c r="DO443" i="48" s="1"/>
  <c r="DH156" i="48"/>
  <c r="DI156" i="48" s="1"/>
  <c r="DJ229" i="48"/>
  <c r="DK229" i="48" s="1"/>
  <c r="DC233" i="48"/>
  <c r="DH443" i="48"/>
  <c r="DI443" i="48" s="1"/>
  <c r="CY219" i="48"/>
  <c r="DH145" i="48"/>
  <c r="DI145" i="48" s="1"/>
  <c r="DC219" i="48"/>
  <c r="DE219" i="48" s="1"/>
  <c r="DJ145" i="48"/>
  <c r="DK145" i="48" s="1"/>
  <c r="CY233" i="48"/>
  <c r="DJ219" i="48"/>
  <c r="DK219" i="48" s="1"/>
  <c r="DA219" i="48"/>
  <c r="DD219" i="48" s="1"/>
  <c r="DN223" i="48"/>
  <c r="DO223" i="48" s="1"/>
  <c r="DC223" i="48"/>
  <c r="DE223" i="48" s="1"/>
  <c r="DC156" i="48"/>
  <c r="DE156" i="48" s="1"/>
  <c r="DA156" i="48"/>
  <c r="DD156" i="48" s="1"/>
  <c r="CY145" i="48"/>
  <c r="DA145" i="48"/>
  <c r="DD145" i="48" s="1"/>
  <c r="DG80" i="48"/>
  <c r="DJ90" i="48"/>
  <c r="CY156" i="48"/>
  <c r="CY80" i="48"/>
  <c r="CY90" i="48"/>
  <c r="DN145" i="48"/>
  <c r="DO145" i="48" s="1"/>
  <c r="DC145" i="48"/>
  <c r="DE145" i="48" s="1"/>
  <c r="DH80" i="48"/>
  <c r="DN156" i="48"/>
  <c r="DO156" i="48" s="1"/>
  <c r="DK92" i="48"/>
  <c r="DN453" i="48"/>
  <c r="DO453" i="48" s="1"/>
  <c r="DJ443" i="48"/>
  <c r="DC59" i="48"/>
  <c r="DE59" i="48" s="1"/>
  <c r="DJ345" i="48"/>
  <c r="DK345" i="48" s="1"/>
  <c r="DH378" i="48"/>
  <c r="DI378" i="48" s="1"/>
  <c r="CY443" i="48"/>
  <c r="DN345" i="48"/>
  <c r="DO345" i="48" s="1"/>
  <c r="DC345" i="48"/>
  <c r="DE345" i="48" s="1"/>
  <c r="DC443" i="48"/>
  <c r="DE443" i="48" s="1"/>
  <c r="DA345" i="48"/>
  <c r="DD345" i="48" s="1"/>
  <c r="DA443" i="48"/>
  <c r="DD443" i="48" s="1"/>
  <c r="DG345" i="48"/>
  <c r="DI345" i="48" s="1"/>
  <c r="DC80" i="48"/>
  <c r="DE80" i="48" s="1"/>
  <c r="DJ80" i="48"/>
  <c r="DK80" i="48" s="1"/>
  <c r="DN261" i="48"/>
  <c r="DO261" i="48" s="1"/>
  <c r="DJ261" i="48"/>
  <c r="DK261" i="48" s="1"/>
  <c r="DJ503" i="48"/>
  <c r="DG261" i="48"/>
  <c r="DH261" i="48"/>
  <c r="DN503" i="48"/>
  <c r="DO503" i="48" s="1"/>
  <c r="DC261" i="48"/>
  <c r="DE261" i="48" s="1"/>
  <c r="DD261" i="48"/>
  <c r="CY261" i="48"/>
  <c r="DJ265" i="48"/>
  <c r="DK265" i="48" s="1"/>
  <c r="CY195" i="48"/>
  <c r="DC265" i="48"/>
  <c r="DE265" i="48" s="1"/>
  <c r="DA265" i="48"/>
  <c r="DD265" i="48" s="1"/>
  <c r="DH265" i="48"/>
  <c r="DI265" i="48" s="1"/>
  <c r="DN265" i="48"/>
  <c r="DO265" i="48" s="1"/>
  <c r="CY265" i="48"/>
  <c r="DI221" i="48"/>
  <c r="DE481" i="48"/>
  <c r="DG160" i="48"/>
  <c r="CY502" i="48"/>
  <c r="CY160" i="48"/>
  <c r="DH481" i="48"/>
  <c r="DK481" i="48"/>
  <c r="DD502" i="48"/>
  <c r="DJ160" i="48"/>
  <c r="DK160" i="48" s="1"/>
  <c r="DG481" i="48"/>
  <c r="DE502" i="48"/>
  <c r="DJ481" i="48"/>
  <c r="DG502" i="48"/>
  <c r="DP481" i="48"/>
  <c r="DN502" i="48"/>
  <c r="DO502" i="48" s="1"/>
  <c r="DC421" i="48"/>
  <c r="DE421" i="48" s="1"/>
  <c r="DI360" i="48"/>
  <c r="DK360" i="48" s="1"/>
  <c r="DN481" i="48"/>
  <c r="DO481" i="48" s="1"/>
  <c r="DP502" i="48"/>
  <c r="DQ502" i="48" s="1"/>
  <c r="DG199" i="48"/>
  <c r="DH502" i="48"/>
  <c r="DA218" i="48"/>
  <c r="DD218" i="48" s="1"/>
  <c r="DH199" i="48"/>
  <c r="DC120" i="48"/>
  <c r="DE120" i="48" s="1"/>
  <c r="DH160" i="48"/>
  <c r="DI502" i="48"/>
  <c r="CY218" i="48"/>
  <c r="DJ199" i="48"/>
  <c r="DK199" i="48" s="1"/>
  <c r="DA120" i="48"/>
  <c r="DD120" i="48" s="1"/>
  <c r="DK502" i="48"/>
  <c r="DG218" i="48"/>
  <c r="DN199" i="48"/>
  <c r="DO199" i="48" s="1"/>
  <c r="CY120" i="48"/>
  <c r="DC502" i="48"/>
  <c r="DH218" i="48"/>
  <c r="DC199" i="48"/>
  <c r="DE199" i="48" s="1"/>
  <c r="DG120" i="48"/>
  <c r="DA481" i="48"/>
  <c r="DJ502" i="48"/>
  <c r="DC218" i="48"/>
  <c r="DE218" i="48" s="1"/>
  <c r="DH120" i="48"/>
  <c r="CY481" i="48"/>
  <c r="DC481" i="48"/>
  <c r="DJ218" i="48"/>
  <c r="DK218" i="48" s="1"/>
  <c r="DJ120" i="48"/>
  <c r="DA160" i="48"/>
  <c r="DD160" i="48" s="1"/>
  <c r="CY421" i="48"/>
  <c r="DJ155" i="48"/>
  <c r="DG155" i="48"/>
  <c r="DI155" i="48" s="1"/>
  <c r="DN155" i="48"/>
  <c r="DO155" i="48" s="1"/>
  <c r="DN421" i="48"/>
  <c r="DO421" i="48" s="1"/>
  <c r="CY155" i="48"/>
  <c r="DG421" i="48"/>
  <c r="DI421" i="48" s="1"/>
  <c r="DC155" i="48"/>
  <c r="DE155" i="48" s="1"/>
  <c r="DA155" i="48"/>
  <c r="DD155" i="48" s="1"/>
  <c r="DA421" i="48"/>
  <c r="DD421" i="48" s="1"/>
  <c r="DJ421" i="48"/>
  <c r="DK421" i="48" s="1"/>
  <c r="DI61" i="48"/>
  <c r="DI511" i="48"/>
  <c r="DC504" i="48"/>
  <c r="DI504" i="48"/>
  <c r="DI232" i="48"/>
  <c r="DC241" i="48"/>
  <c r="DE241" i="48" s="1"/>
  <c r="CY214" i="48"/>
  <c r="DG329" i="48"/>
  <c r="DH241" i="48"/>
  <c r="DJ241" i="48"/>
  <c r="DK241" i="48" s="1"/>
  <c r="DC342" i="48"/>
  <c r="DP342" i="48" s="1"/>
  <c r="DG241" i="48"/>
  <c r="DN241" i="48"/>
  <c r="DO241" i="48" s="1"/>
  <c r="DG342" i="48"/>
  <c r="DH342" i="48"/>
  <c r="DA241" i="48"/>
  <c r="DD241" i="48" s="1"/>
  <c r="CY342" i="48"/>
  <c r="DJ486" i="48"/>
  <c r="DK486" i="48" s="1"/>
  <c r="DP151" i="48"/>
  <c r="CY486" i="48"/>
  <c r="DA486" i="48"/>
  <c r="DD486" i="48" s="1"/>
  <c r="DC486" i="48"/>
  <c r="DE486" i="48" s="1"/>
  <c r="DG486" i="48"/>
  <c r="DI486" i="48" s="1"/>
  <c r="DN486" i="48"/>
  <c r="DO486" i="48" s="1"/>
  <c r="DI491" i="48"/>
  <c r="DK491" i="48" s="1"/>
  <c r="DI147" i="48"/>
  <c r="DN165" i="48"/>
  <c r="DO165" i="48" s="1"/>
  <c r="DI119" i="48"/>
  <c r="DK119" i="48" s="1"/>
  <c r="DC165" i="48"/>
  <c r="DE165" i="48" s="1"/>
  <c r="DN477" i="48"/>
  <c r="DO477" i="48" s="1"/>
  <c r="DG503" i="48"/>
  <c r="DD503" i="48"/>
  <c r="DP477" i="48"/>
  <c r="DJ165" i="48"/>
  <c r="DK165" i="48" s="1"/>
  <c r="DC503" i="48"/>
  <c r="DK503" i="48"/>
  <c r="DG165" i="48"/>
  <c r="DJ372" i="48"/>
  <c r="DK372" i="48" s="1"/>
  <c r="DA503" i="48"/>
  <c r="CY165" i="48"/>
  <c r="DP503" i="48"/>
  <c r="DP511" i="48"/>
  <c r="DH165" i="48"/>
  <c r="DI153" i="48"/>
  <c r="DK153" i="48" s="1"/>
  <c r="CY503" i="48"/>
  <c r="DK308" i="48"/>
  <c r="DI316" i="48"/>
  <c r="DI503" i="48"/>
  <c r="DE503" i="48"/>
  <c r="DI48" i="48"/>
  <c r="DJ329" i="48"/>
  <c r="DK329" i="48" s="1"/>
  <c r="DH329" i="48"/>
  <c r="DN329" i="48"/>
  <c r="DO329" i="48" s="1"/>
  <c r="DG215" i="48"/>
  <c r="DI215" i="48" s="1"/>
  <c r="DA329" i="48"/>
  <c r="DD329" i="48" s="1"/>
  <c r="DC329" i="48"/>
  <c r="DE329" i="48" s="1"/>
  <c r="DI178" i="48"/>
  <c r="DN309" i="48"/>
  <c r="DO309" i="48" s="1"/>
  <c r="DH54" i="48"/>
  <c r="DA215" i="48"/>
  <c r="DD215" i="48" s="1"/>
  <c r="DI427" i="48"/>
  <c r="DN215" i="48"/>
  <c r="DO215" i="48" s="1"/>
  <c r="CY215" i="48"/>
  <c r="DP144" i="48"/>
  <c r="DI533" i="48"/>
  <c r="DC215" i="48"/>
  <c r="DE215" i="48" s="1"/>
  <c r="DI432" i="48"/>
  <c r="DK432" i="48" s="1"/>
  <c r="DJ215" i="48"/>
  <c r="DK215" i="48" s="1"/>
  <c r="DP240" i="48"/>
  <c r="DP450" i="48"/>
  <c r="DI387" i="48"/>
  <c r="DK387" i="48" s="1"/>
  <c r="DI318" i="48"/>
  <c r="DI163" i="48"/>
  <c r="DI84" i="48"/>
  <c r="DP221" i="48"/>
  <c r="DI283" i="48"/>
  <c r="DI143" i="48"/>
  <c r="DK143" i="48" s="1"/>
  <c r="DI99" i="48"/>
  <c r="DP178" i="48"/>
  <c r="DI327" i="48"/>
  <c r="DI509" i="48"/>
  <c r="DI399" i="48"/>
  <c r="DI438" i="48"/>
  <c r="DK438" i="48" s="1"/>
  <c r="DP369" i="48"/>
  <c r="DK489" i="48"/>
  <c r="DI441" i="48"/>
  <c r="DK441" i="48" s="1"/>
  <c r="DI151" i="48"/>
  <c r="DP509" i="48"/>
  <c r="DP152" i="48"/>
  <c r="DI62" i="48"/>
  <c r="DK62" i="48" s="1"/>
  <c r="DI426" i="48"/>
  <c r="DE144" i="48"/>
  <c r="DI381" i="48"/>
  <c r="DP269" i="48"/>
  <c r="DI336" i="48"/>
  <c r="DK336" i="48" s="1"/>
  <c r="DI407" i="48"/>
  <c r="DK407" i="48" s="1"/>
  <c r="DI380" i="48"/>
  <c r="DC493" i="48"/>
  <c r="DI161" i="48"/>
  <c r="DI470" i="48"/>
  <c r="DD509" i="48"/>
  <c r="DI110" i="48"/>
  <c r="CY372" i="48"/>
  <c r="DI168" i="48"/>
  <c r="DK168" i="48" s="1"/>
  <c r="DI546" i="48"/>
  <c r="DK546" i="48" s="1"/>
  <c r="DI369" i="48"/>
  <c r="DI390" i="48"/>
  <c r="DI366" i="48"/>
  <c r="DP366" i="48"/>
  <c r="DI307" i="48"/>
  <c r="DK307" i="48" s="1"/>
  <c r="DD178" i="48"/>
  <c r="DI263" i="48"/>
  <c r="DP387" i="48"/>
  <c r="DI158" i="48"/>
  <c r="DK158" i="48" s="1"/>
  <c r="DP546" i="48"/>
  <c r="DP411" i="48"/>
  <c r="DC372" i="48"/>
  <c r="DE372" i="48" s="1"/>
  <c r="DI326" i="48"/>
  <c r="DP132" i="48"/>
  <c r="DP393" i="48"/>
  <c r="DP94" i="48"/>
  <c r="DG493" i="48"/>
  <c r="DI474" i="48"/>
  <c r="DH493" i="48"/>
  <c r="DI335" i="48"/>
  <c r="DI94" i="48"/>
  <c r="DK493" i="48"/>
  <c r="DP164" i="48"/>
  <c r="DP180" i="48"/>
  <c r="DI197" i="48"/>
  <c r="DI398" i="48"/>
  <c r="DP282" i="48"/>
  <c r="DP426" i="48"/>
  <c r="DI95" i="48"/>
  <c r="DI79" i="48"/>
  <c r="DI270" i="48"/>
  <c r="DI231" i="48"/>
  <c r="DI347" i="48"/>
  <c r="DI141" i="48"/>
  <c r="DK141" i="48" s="1"/>
  <c r="DI467" i="48"/>
  <c r="DI428" i="48"/>
  <c r="DP489" i="48"/>
  <c r="DP197" i="48"/>
  <c r="DI68" i="48"/>
  <c r="DK68" i="48" s="1"/>
  <c r="DD369" i="48"/>
  <c r="DP427" i="48"/>
  <c r="DP441" i="48"/>
  <c r="DP303" i="48"/>
  <c r="DP115" i="48"/>
  <c r="DI420" i="48"/>
  <c r="DP307" i="48"/>
  <c r="DI303" i="48"/>
  <c r="DK303" i="48" s="1"/>
  <c r="DI211" i="48"/>
  <c r="DP161" i="48"/>
  <c r="DP514" i="48"/>
  <c r="DI346" i="48"/>
  <c r="DP420" i="48"/>
  <c r="DI530" i="48"/>
  <c r="DP270" i="48"/>
  <c r="DI64" i="48"/>
  <c r="DK64" i="48" s="1"/>
  <c r="DP143" i="48"/>
  <c r="DI170" i="48"/>
  <c r="DK170" i="48" s="1"/>
  <c r="DI109" i="48"/>
  <c r="DI205" i="48"/>
  <c r="DI97" i="48"/>
  <c r="DI524" i="48"/>
  <c r="DI434" i="48"/>
  <c r="DK434" i="48" s="1"/>
  <c r="DI212" i="48"/>
  <c r="DK212" i="48" s="1"/>
  <c r="DI115" i="48"/>
  <c r="DK115" i="48" s="1"/>
  <c r="DP63" i="48"/>
  <c r="DI138" i="48"/>
  <c r="DI341" i="48"/>
  <c r="DK341" i="48" s="1"/>
  <c r="DI132" i="48"/>
  <c r="DK132" i="48" s="1"/>
  <c r="DP138" i="48"/>
  <c r="DP163" i="48"/>
  <c r="DI63" i="48"/>
  <c r="DK63" i="48" s="1"/>
  <c r="DI292" i="48"/>
  <c r="DI528" i="48"/>
  <c r="DP79" i="48"/>
  <c r="DI371" i="48"/>
  <c r="DP467" i="48"/>
  <c r="DP335" i="48"/>
  <c r="DA477" i="48"/>
  <c r="DI164" i="48"/>
  <c r="DE489" i="48"/>
  <c r="DP518" i="48"/>
  <c r="DP371" i="48"/>
  <c r="DE477" i="48"/>
  <c r="DI134" i="48"/>
  <c r="DK134" i="48" s="1"/>
  <c r="DI77" i="48"/>
  <c r="DI225" i="48"/>
  <c r="DK225" i="48" s="1"/>
  <c r="DP193" i="48"/>
  <c r="DI469" i="48"/>
  <c r="DP235" i="48"/>
  <c r="DD303" i="48"/>
  <c r="DP316" i="48"/>
  <c r="DD477" i="48"/>
  <c r="DP376" i="48"/>
  <c r="DI282" i="48"/>
  <c r="DP461" i="48"/>
  <c r="DP434" i="48"/>
  <c r="DP147" i="48"/>
  <c r="DP150" i="48"/>
  <c r="DP211" i="48"/>
  <c r="DG477" i="48"/>
  <c r="DI152" i="48"/>
  <c r="DE115" i="48"/>
  <c r="DP428" i="48"/>
  <c r="DD94" i="48"/>
  <c r="DP399" i="48"/>
  <c r="DP61" i="48"/>
  <c r="DP398" i="48"/>
  <c r="DI359" i="48"/>
  <c r="DK359" i="48" s="1"/>
  <c r="DP318" i="48"/>
  <c r="DP432" i="48"/>
  <c r="DD270" i="48"/>
  <c r="DH477" i="48"/>
  <c r="DE387" i="48"/>
  <c r="DI269" i="48"/>
  <c r="DC477" i="48"/>
  <c r="DP263" i="48"/>
  <c r="DP491" i="48"/>
  <c r="DP528" i="48"/>
  <c r="DI410" i="48"/>
  <c r="DI424" i="48"/>
  <c r="DP381" i="48"/>
  <c r="DI144" i="48"/>
  <c r="DI297" i="48"/>
  <c r="DD427" i="48"/>
  <c r="DP419" i="48"/>
  <c r="DP67" i="48"/>
  <c r="DI419" i="48"/>
  <c r="DK419" i="48" s="1"/>
  <c r="DI311" i="48"/>
  <c r="DD193" i="48"/>
  <c r="DI284" i="48"/>
  <c r="DP390" i="48"/>
  <c r="DP158" i="48"/>
  <c r="DP170" i="48"/>
  <c r="DI321" i="48"/>
  <c r="DI376" i="48"/>
  <c r="DP348" i="48"/>
  <c r="DP225" i="48"/>
  <c r="DP424" i="48"/>
  <c r="DI526" i="48"/>
  <c r="DI523" i="48"/>
  <c r="DE221" i="48"/>
  <c r="DP97" i="48"/>
  <c r="DI450" i="48"/>
  <c r="DI488" i="48"/>
  <c r="DP135" i="48"/>
  <c r="DP414" i="48"/>
  <c r="DI52" i="48"/>
  <c r="DP141" i="48"/>
  <c r="DI339" i="48"/>
  <c r="DK339" i="48" s="1"/>
  <c r="DI162" i="48"/>
  <c r="DI295" i="48"/>
  <c r="CY477" i="48"/>
  <c r="DP68" i="48"/>
  <c r="DP468" i="48"/>
  <c r="DP232" i="48"/>
  <c r="DP438" i="48"/>
  <c r="DI536" i="48"/>
  <c r="DP95" i="48"/>
  <c r="DP407" i="48"/>
  <c r="DP311" i="48"/>
  <c r="DI414" i="48"/>
  <c r="DI227" i="48"/>
  <c r="DI135" i="48"/>
  <c r="DK135" i="48" s="1"/>
  <c r="DI477" i="48"/>
  <c r="DP341" i="48"/>
  <c r="DI448" i="48"/>
  <c r="DI149" i="48"/>
  <c r="DP203" i="48"/>
  <c r="DP469" i="48"/>
  <c r="DP295" i="48"/>
  <c r="DK67" i="48"/>
  <c r="DJ477" i="48"/>
  <c r="DI468" i="48"/>
  <c r="DI405" i="48"/>
  <c r="DK405" i="48" s="1"/>
  <c r="DP99" i="48"/>
  <c r="DP283" i="48"/>
  <c r="DP327" i="48"/>
  <c r="DP336" i="48"/>
  <c r="DP212" i="48"/>
  <c r="DP470" i="48"/>
  <c r="DP52" i="48"/>
  <c r="DI348" i="48"/>
  <c r="DK348" i="48" s="1"/>
  <c r="DP410" i="48"/>
  <c r="DI411" i="48"/>
  <c r="DP149" i="48"/>
  <c r="DI514" i="48"/>
  <c r="DP134" i="48"/>
  <c r="DP64" i="48"/>
  <c r="DI193" i="48"/>
  <c r="DI518" i="48"/>
  <c r="DD469" i="48"/>
  <c r="DP533" i="48"/>
  <c r="DI150" i="48"/>
  <c r="DP346" i="48"/>
  <c r="DP524" i="48"/>
  <c r="DP536" i="48"/>
  <c r="DD95" i="48"/>
  <c r="DP153" i="48"/>
  <c r="DP523" i="48"/>
  <c r="CY337" i="48"/>
  <c r="DP168" i="48"/>
  <c r="DJ185" i="48"/>
  <c r="DA496" i="48"/>
  <c r="DE211" i="48"/>
  <c r="DG504" i="48"/>
  <c r="DE269" i="48"/>
  <c r="DP448" i="48"/>
  <c r="DC337" i="48"/>
  <c r="DE337" i="48" s="1"/>
  <c r="DD232" i="48"/>
  <c r="DD134" i="48"/>
  <c r="DE132" i="48"/>
  <c r="DP162" i="48"/>
  <c r="DD511" i="48"/>
  <c r="DE393" i="48"/>
  <c r="DD381" i="48"/>
  <c r="DH496" i="48"/>
  <c r="DH337" i="48"/>
  <c r="DP77" i="48"/>
  <c r="DJ496" i="48"/>
  <c r="DP84" i="48"/>
  <c r="DP526" i="48"/>
  <c r="DP488" i="48"/>
  <c r="DD335" i="48"/>
  <c r="DD141" i="48"/>
  <c r="DP339" i="48"/>
  <c r="DP308" i="48"/>
  <c r="DD307" i="48"/>
  <c r="DE151" i="48"/>
  <c r="CY496" i="48"/>
  <c r="DD399" i="48"/>
  <c r="DP205" i="48"/>
  <c r="DP321" i="48"/>
  <c r="DE158" i="48"/>
  <c r="DP119" i="48"/>
  <c r="DP359" i="48"/>
  <c r="DD514" i="48"/>
  <c r="DD282" i="48"/>
  <c r="DP292" i="48"/>
  <c r="DE496" i="48"/>
  <c r="DD67" i="48"/>
  <c r="DP530" i="48"/>
  <c r="DP405" i="48"/>
  <c r="DD366" i="48"/>
  <c r="DP284" i="48"/>
  <c r="DD170" i="48"/>
  <c r="DP360" i="48"/>
  <c r="DD461" i="48"/>
  <c r="DE518" i="48"/>
  <c r="DG496" i="48"/>
  <c r="DP227" i="48"/>
  <c r="DP347" i="48"/>
  <c r="DD163" i="48"/>
  <c r="DP474" i="48"/>
  <c r="DP326" i="48"/>
  <c r="DQ326" i="48" s="1"/>
  <c r="DP110" i="48"/>
  <c r="DQ110" i="48" s="1"/>
  <c r="DD52" i="48"/>
  <c r="DD78" i="48"/>
  <c r="DD424" i="48"/>
  <c r="DC496" i="48"/>
  <c r="DP231" i="48"/>
  <c r="DP48" i="48"/>
  <c r="DD164" i="48"/>
  <c r="DA337" i="48"/>
  <c r="DD533" i="48"/>
  <c r="DK496" i="48"/>
  <c r="DI496" i="48"/>
  <c r="DJ337" i="48"/>
  <c r="DK337" i="48" s="1"/>
  <c r="DD79" i="48"/>
  <c r="DN496" i="48"/>
  <c r="DO496" i="48" s="1"/>
  <c r="DD311" i="48"/>
  <c r="DP109" i="48"/>
  <c r="DP62" i="48"/>
  <c r="DN117" i="48"/>
  <c r="DO117" i="48" s="1"/>
  <c r="DP297" i="48"/>
  <c r="DP496" i="48"/>
  <c r="DP380" i="48"/>
  <c r="DA117" i="48"/>
  <c r="DD117" i="48" s="1"/>
  <c r="DD390" i="48"/>
  <c r="DD371" i="48"/>
  <c r="DG337" i="48"/>
  <c r="DN337" i="48"/>
  <c r="DO337" i="48" s="1"/>
  <c r="DP290" i="48"/>
  <c r="DA458" i="48"/>
  <c r="DD458" i="48" s="1"/>
  <c r="DA290" i="48"/>
  <c r="DG290" i="48"/>
  <c r="DI493" i="48"/>
  <c r="DN372" i="48"/>
  <c r="DO372" i="48" s="1"/>
  <c r="DH290" i="48"/>
  <c r="DD493" i="48"/>
  <c r="DE493" i="48"/>
  <c r="DG372" i="48"/>
  <c r="DD290" i="48"/>
  <c r="DN493" i="48"/>
  <c r="DO493" i="48" s="1"/>
  <c r="DH372" i="48"/>
  <c r="DG458" i="48"/>
  <c r="CY290" i="48"/>
  <c r="DJ493" i="48"/>
  <c r="DJ290" i="48"/>
  <c r="DD372" i="48"/>
  <c r="DA493" i="48"/>
  <c r="DI290" i="48"/>
  <c r="CY177" i="48"/>
  <c r="DG177" i="48"/>
  <c r="DN290" i="48"/>
  <c r="DO290" i="48" s="1"/>
  <c r="DK290" i="48"/>
  <c r="DC290" i="48"/>
  <c r="DJ177" i="48"/>
  <c r="DN458" i="48"/>
  <c r="DO458" i="48" s="1"/>
  <c r="CY287" i="48"/>
  <c r="CY493" i="48"/>
  <c r="DE177" i="48"/>
  <c r="DN395" i="48"/>
  <c r="DO395" i="48" s="1"/>
  <c r="DH395" i="48"/>
  <c r="DA527" i="48"/>
  <c r="CY527" i="48"/>
  <c r="DJ395" i="48"/>
  <c r="DK395" i="48" s="1"/>
  <c r="DJ527" i="48"/>
  <c r="DK527" i="48" s="1"/>
  <c r="DG395" i="48"/>
  <c r="DC395" i="48"/>
  <c r="DE395" i="48" s="1"/>
  <c r="DG527" i="48"/>
  <c r="DH527" i="48"/>
  <c r="DN527" i="48"/>
  <c r="DO527" i="48" s="1"/>
  <c r="DC527" i="48"/>
  <c r="DE527" i="48" s="1"/>
  <c r="CY395" i="48"/>
  <c r="DA395" i="48"/>
  <c r="DD395" i="48" s="1"/>
  <c r="CY66" i="48"/>
  <c r="DC280" i="48"/>
  <c r="DE280" i="48" s="1"/>
  <c r="DC66" i="48"/>
  <c r="DE66" i="48" s="1"/>
  <c r="CY204" i="48"/>
  <c r="CY100" i="48"/>
  <c r="CY228" i="48"/>
  <c r="DJ451" i="48"/>
  <c r="DK451" i="48" s="1"/>
  <c r="DH280" i="48"/>
  <c r="DI280" i="48" s="1"/>
  <c r="DJ472" i="48"/>
  <c r="DK472" i="48" s="1"/>
  <c r="DN451" i="48"/>
  <c r="DO451" i="48" s="1"/>
  <c r="DC171" i="48"/>
  <c r="DN171" i="48"/>
  <c r="DO171" i="48" s="1"/>
  <c r="DJ66" i="48"/>
  <c r="DH100" i="48"/>
  <c r="DI100" i="48" s="1"/>
  <c r="DG228" i="48"/>
  <c r="DN315" i="48"/>
  <c r="DO315" i="48" s="1"/>
  <c r="DJ541" i="48"/>
  <c r="CY171" i="48"/>
  <c r="DG96" i="48"/>
  <c r="CY315" i="48"/>
  <c r="DD171" i="48"/>
  <c r="DN66" i="48"/>
  <c r="DO66" i="48" s="1"/>
  <c r="DJ100" i="48"/>
  <c r="DK100" i="48" s="1"/>
  <c r="DC310" i="48"/>
  <c r="DE310" i="48" s="1"/>
  <c r="DN96" i="48"/>
  <c r="DO96" i="48" s="1"/>
  <c r="DC358" i="48"/>
  <c r="DE358" i="48" s="1"/>
  <c r="DJ358" i="48"/>
  <c r="DJ431" i="48"/>
  <c r="DJ315" i="48"/>
  <c r="DK315" i="48" s="1"/>
  <c r="DG171" i="48"/>
  <c r="DA66" i="48"/>
  <c r="DD66" i="48" s="1"/>
  <c r="DA541" i="48"/>
  <c r="DD541" i="48" s="1"/>
  <c r="DG451" i="48"/>
  <c r="DI451" i="48" s="1"/>
  <c r="DC96" i="48"/>
  <c r="DE96" i="48" s="1"/>
  <c r="CY280" i="48"/>
  <c r="DJ171" i="48"/>
  <c r="DN100" i="48"/>
  <c r="DO100" i="48" s="1"/>
  <c r="DN541" i="48"/>
  <c r="DO541" i="48" s="1"/>
  <c r="DK228" i="48"/>
  <c r="DN280" i="48"/>
  <c r="DO280" i="48" s="1"/>
  <c r="DK171" i="48"/>
  <c r="DG66" i="48"/>
  <c r="DH204" i="48"/>
  <c r="CY310" i="48"/>
  <c r="CY541" i="48"/>
  <c r="DA310" i="48"/>
  <c r="DD310" i="48" s="1"/>
  <c r="DN358" i="48"/>
  <c r="DO358" i="48" s="1"/>
  <c r="DG315" i="48"/>
  <c r="DP171" i="48"/>
  <c r="DH66" i="48"/>
  <c r="DA100" i="48"/>
  <c r="DD100" i="48" s="1"/>
  <c r="DC472" i="48"/>
  <c r="DH358" i="48"/>
  <c r="DA280" i="48"/>
  <c r="DD280" i="48" s="1"/>
  <c r="CY472" i="48"/>
  <c r="DH315" i="48"/>
  <c r="DA171" i="48"/>
  <c r="DA204" i="48"/>
  <c r="DC100" i="48"/>
  <c r="DE100" i="48" s="1"/>
  <c r="DJ310" i="48"/>
  <c r="DH310" i="48"/>
  <c r="DG310" i="48"/>
  <c r="DC541" i="48"/>
  <c r="DE541" i="48" s="1"/>
  <c r="DN228" i="48"/>
  <c r="DO228" i="48" s="1"/>
  <c r="DA228" i="48"/>
  <c r="DG472" i="48"/>
  <c r="DA358" i="48"/>
  <c r="DD358" i="48" s="1"/>
  <c r="DE171" i="48"/>
  <c r="DG204" i="48"/>
  <c r="DN472" i="48"/>
  <c r="DO472" i="48" s="1"/>
  <c r="DH228" i="48"/>
  <c r="DA451" i="48"/>
  <c r="DD451" i="48" s="1"/>
  <c r="DJ96" i="48"/>
  <c r="DK96" i="48" s="1"/>
  <c r="DJ280" i="48"/>
  <c r="DK280" i="48" s="1"/>
  <c r="DA315" i="48"/>
  <c r="DD315" i="48" s="1"/>
  <c r="DH171" i="48"/>
  <c r="DN204" i="48"/>
  <c r="DO204" i="48" s="1"/>
  <c r="DC451" i="48"/>
  <c r="DE451" i="48" s="1"/>
  <c r="CY358" i="48"/>
  <c r="DC315" i="48"/>
  <c r="DE315" i="48" s="1"/>
  <c r="DC204" i="48"/>
  <c r="DE204" i="48" s="1"/>
  <c r="DG541" i="48"/>
  <c r="DI541" i="48" s="1"/>
  <c r="DD472" i="48"/>
  <c r="CY451" i="48"/>
  <c r="DH96" i="48"/>
  <c r="DN310" i="48"/>
  <c r="DO310" i="48" s="1"/>
  <c r="DH472" i="48"/>
  <c r="DC228" i="48"/>
  <c r="DE228" i="48" s="1"/>
  <c r="DA96" i="48"/>
  <c r="DG358" i="48"/>
  <c r="CY353" i="48"/>
  <c r="DA333" i="48"/>
  <c r="DD333" i="48" s="1"/>
  <c r="DE89" i="48"/>
  <c r="DH89" i="48"/>
  <c r="CY384" i="48"/>
  <c r="DG54" i="48"/>
  <c r="DG257" i="48"/>
  <c r="DH253" i="48"/>
  <c r="DI253" i="48" s="1"/>
  <c r="DG87" i="48"/>
  <c r="DG415" i="48"/>
  <c r="DJ87" i="48"/>
  <c r="DH333" i="48"/>
  <c r="DH268" i="48"/>
  <c r="DN248" i="48"/>
  <c r="DO248" i="48" s="1"/>
  <c r="CY370" i="48"/>
  <c r="DA210" i="48"/>
  <c r="DD210" i="48" s="1"/>
  <c r="DJ102" i="48"/>
  <c r="DC370" i="48"/>
  <c r="DE370" i="48" s="1"/>
  <c r="DE210" i="48"/>
  <c r="DK102" i="48"/>
  <c r="DN54" i="48"/>
  <c r="DO54" i="48" s="1"/>
  <c r="DG248" i="48"/>
  <c r="CY401" i="48"/>
  <c r="DC54" i="48"/>
  <c r="DE54" i="48" s="1"/>
  <c r="DJ499" i="48"/>
  <c r="DG210" i="48"/>
  <c r="DH60" i="48"/>
  <c r="CY499" i="48"/>
  <c r="DJ253" i="48"/>
  <c r="DK253" i="48" s="1"/>
  <c r="DH210" i="48"/>
  <c r="DJ60" i="48"/>
  <c r="DK60" i="48" s="1"/>
  <c r="DJ248" i="48"/>
  <c r="CY253" i="48"/>
  <c r="DN87" i="48"/>
  <c r="DO87" i="48" s="1"/>
  <c r="DN344" i="48"/>
  <c r="DO344" i="48" s="1"/>
  <c r="CY266" i="48"/>
  <c r="DK89" i="48"/>
  <c r="DJ54" i="48"/>
  <c r="DK54" i="48" s="1"/>
  <c r="DN253" i="48"/>
  <c r="DO253" i="48" s="1"/>
  <c r="DN210" i="48"/>
  <c r="DO210" i="48" s="1"/>
  <c r="DA291" i="48"/>
  <c r="CY344" i="48"/>
  <c r="DJ210" i="48"/>
  <c r="DG406" i="48"/>
  <c r="DA54" i="48"/>
  <c r="DA253" i="48"/>
  <c r="DD253" i="48" s="1"/>
  <c r="DN415" i="48"/>
  <c r="DO415" i="48" s="1"/>
  <c r="DN406" i="48"/>
  <c r="DO406" i="48" s="1"/>
  <c r="DC253" i="48"/>
  <c r="DE253" i="48" s="1"/>
  <c r="CY210" i="48"/>
  <c r="CY88" i="48"/>
  <c r="DC406" i="48"/>
  <c r="DE406" i="48" s="1"/>
  <c r="DN543" i="48"/>
  <c r="DO543" i="48" s="1"/>
  <c r="DA56" i="48"/>
  <c r="DD56" i="48" s="1"/>
  <c r="DG102" i="48"/>
  <c r="DJ88" i="48"/>
  <c r="DK88" i="48" s="1"/>
  <c r="DA543" i="48"/>
  <c r="DD543" i="48" s="1"/>
  <c r="DE309" i="48"/>
  <c r="DD499" i="48"/>
  <c r="DH266" i="48"/>
  <c r="DI266" i="48" s="1"/>
  <c r="DG183" i="48"/>
  <c r="DA248" i="48"/>
  <c r="DD248" i="48" s="1"/>
  <c r="DK353" i="48"/>
  <c r="DH406" i="48"/>
  <c r="DD291" i="48"/>
  <c r="DK344" i="48"/>
  <c r="DC384" i="48"/>
  <c r="DE384" i="48" s="1"/>
  <c r="DH133" i="48"/>
  <c r="CY436" i="48"/>
  <c r="DJ312" i="48"/>
  <c r="DK312" i="48" s="1"/>
  <c r="DC436" i="48"/>
  <c r="DE436" i="48" s="1"/>
  <c r="DG436" i="48"/>
  <c r="DI436" i="48" s="1"/>
  <c r="DC344" i="48"/>
  <c r="DE344" i="48" s="1"/>
  <c r="DG333" i="48"/>
  <c r="DI499" i="48"/>
  <c r="DA133" i="48"/>
  <c r="DD133" i="48" s="1"/>
  <c r="CY510" i="48"/>
  <c r="DH415" i="48"/>
  <c r="CY415" i="48"/>
  <c r="DA353" i="48"/>
  <c r="DG291" i="48"/>
  <c r="DN436" i="48"/>
  <c r="DO436" i="48" s="1"/>
  <c r="DA344" i="48"/>
  <c r="DG510" i="48"/>
  <c r="DJ510" i="48"/>
  <c r="DK510" i="48" s="1"/>
  <c r="DC353" i="48"/>
  <c r="DJ406" i="48"/>
  <c r="DI291" i="48"/>
  <c r="DH344" i="48"/>
  <c r="DJ333" i="48"/>
  <c r="DJ112" i="48"/>
  <c r="DK112" i="48" s="1"/>
  <c r="CY133" i="48"/>
  <c r="CY112" i="48"/>
  <c r="DC217" i="48"/>
  <c r="DE217" i="48" s="1"/>
  <c r="DA266" i="48"/>
  <c r="DE353" i="48"/>
  <c r="DJ291" i="48"/>
  <c r="DA436" i="48"/>
  <c r="DD436" i="48" s="1"/>
  <c r="DJ384" i="48"/>
  <c r="DK384" i="48" s="1"/>
  <c r="DJ56" i="48"/>
  <c r="DA499" i="48"/>
  <c r="DG133" i="48"/>
  <c r="DG312" i="48"/>
  <c r="DG353" i="48"/>
  <c r="DP291" i="48"/>
  <c r="DH499" i="48"/>
  <c r="DN510" i="48"/>
  <c r="DO510" i="48" s="1"/>
  <c r="DH510" i="48"/>
  <c r="DJ266" i="48"/>
  <c r="DK266" i="48" s="1"/>
  <c r="DJ436" i="48"/>
  <c r="DK436" i="48" s="1"/>
  <c r="DI353" i="48"/>
  <c r="CY291" i="48"/>
  <c r="DA384" i="48"/>
  <c r="DD384" i="48" s="1"/>
  <c r="DE499" i="48"/>
  <c r="DC133" i="48"/>
  <c r="DE133" i="48" s="1"/>
  <c r="DG499" i="48"/>
  <c r="DN266" i="48"/>
  <c r="DO266" i="48" s="1"/>
  <c r="DJ353" i="48"/>
  <c r="DE291" i="48"/>
  <c r="DJ133" i="48"/>
  <c r="DA510" i="48"/>
  <c r="DD510" i="48" s="1"/>
  <c r="DN312" i="48"/>
  <c r="DO312" i="48" s="1"/>
  <c r="DA415" i="48"/>
  <c r="DJ415" i="48"/>
  <c r="DE415" i="48"/>
  <c r="DN353" i="48"/>
  <c r="DO353" i="48" s="1"/>
  <c r="DC291" i="48"/>
  <c r="CY333" i="48"/>
  <c r="DG384" i="48"/>
  <c r="DC266" i="48"/>
  <c r="DE266" i="48" s="1"/>
  <c r="DK499" i="48"/>
  <c r="DP353" i="48"/>
  <c r="CY406" i="48"/>
  <c r="DH291" i="48"/>
  <c r="DC333" i="48"/>
  <c r="DE333" i="48" s="1"/>
  <c r="DN384" i="48"/>
  <c r="DO384" i="48" s="1"/>
  <c r="DH353" i="48"/>
  <c r="DA406" i="48"/>
  <c r="DD406" i="48" s="1"/>
  <c r="DK291" i="48"/>
  <c r="DG344" i="48"/>
  <c r="DH384" i="48"/>
  <c r="DC499" i="48"/>
  <c r="DP499" i="48"/>
  <c r="DH56" i="48"/>
  <c r="DC510" i="48"/>
  <c r="DE510" i="48" s="1"/>
  <c r="CY56" i="48"/>
  <c r="DG466" i="48"/>
  <c r="CY46" i="48"/>
  <c r="DJ46" i="48"/>
  <c r="DK46" i="48" s="1"/>
  <c r="DD46" i="48"/>
  <c r="DH535" i="48"/>
  <c r="DN513" i="48"/>
  <c r="DO513" i="48" s="1"/>
  <c r="DA535" i="48"/>
  <c r="DD535" i="48" s="1"/>
  <c r="DC46" i="48"/>
  <c r="DN46" i="48"/>
  <c r="DO46" i="48" s="1"/>
  <c r="DJ535" i="48"/>
  <c r="DK535" i="48" s="1"/>
  <c r="CY220" i="48"/>
  <c r="DN463" i="48"/>
  <c r="DO463" i="48" s="1"/>
  <c r="DH46" i="48"/>
  <c r="DG396" i="48"/>
  <c r="DA113" i="48"/>
  <c r="DD113" i="48" s="1"/>
  <c r="DG535" i="48"/>
  <c r="DC535" i="48"/>
  <c r="DE535" i="48" s="1"/>
  <c r="DK482" i="48"/>
  <c r="DN535" i="48"/>
  <c r="DO535" i="48" s="1"/>
  <c r="DG46" i="48"/>
  <c r="CY535" i="48"/>
  <c r="DG302" i="48"/>
  <c r="CY396" i="48"/>
  <c r="DG513" i="48"/>
  <c r="DG463" i="48"/>
  <c r="DI463" i="48" s="1"/>
  <c r="DJ466" i="48"/>
  <c r="DK466" i="48" s="1"/>
  <c r="DA281" i="48"/>
  <c r="DD281" i="48" s="1"/>
  <c r="DA396" i="48"/>
  <c r="DD396" i="48" s="1"/>
  <c r="DH129" i="48"/>
  <c r="CY466" i="48"/>
  <c r="CY531" i="48"/>
  <c r="DA74" i="48"/>
  <c r="DA463" i="48"/>
  <c r="DC466" i="48"/>
  <c r="DE466" i="48" s="1"/>
  <c r="DJ531" i="48"/>
  <c r="DK531" i="48" s="1"/>
  <c r="DA466" i="48"/>
  <c r="DD466" i="48" s="1"/>
  <c r="DA531" i="48"/>
  <c r="DD531" i="48" s="1"/>
  <c r="CY281" i="48"/>
  <c r="DN396" i="48"/>
  <c r="DO396" i="48" s="1"/>
  <c r="DC281" i="48"/>
  <c r="DE281" i="48" s="1"/>
  <c r="DH396" i="48"/>
  <c r="DG154" i="48"/>
  <c r="DH466" i="48"/>
  <c r="DC531" i="48"/>
  <c r="DE531" i="48" s="1"/>
  <c r="CY74" i="48"/>
  <c r="DG220" i="48"/>
  <c r="DI220" i="48" s="1"/>
  <c r="DN220" i="48"/>
  <c r="DO220" i="48" s="1"/>
  <c r="DJ396" i="48"/>
  <c r="DK396" i="48" s="1"/>
  <c r="CY463" i="48"/>
  <c r="DG281" i="48"/>
  <c r="DI281" i="48" s="1"/>
  <c r="DC522" i="48"/>
  <c r="CY416" i="48"/>
  <c r="DC154" i="48"/>
  <c r="DE154" i="48" s="1"/>
  <c r="DN531" i="48"/>
  <c r="DO531" i="48" s="1"/>
  <c r="DH74" i="48"/>
  <c r="DC74" i="48"/>
  <c r="DE74" i="48" s="1"/>
  <c r="DJ281" i="48"/>
  <c r="DK281" i="48" s="1"/>
  <c r="DG522" i="48"/>
  <c r="DC220" i="48"/>
  <c r="DE220" i="48" s="1"/>
  <c r="DN281" i="48"/>
  <c r="DO281" i="48" s="1"/>
  <c r="DK522" i="48"/>
  <c r="DJ154" i="48"/>
  <c r="DK154" i="48" s="1"/>
  <c r="DC463" i="48"/>
  <c r="DE463" i="48" s="1"/>
  <c r="DA220" i="48"/>
  <c r="DD220" i="48" s="1"/>
  <c r="DJ463" i="48"/>
  <c r="DG531" i="48"/>
  <c r="DJ74" i="48"/>
  <c r="DK74" i="48" s="1"/>
  <c r="DG74" i="48"/>
  <c r="DC396" i="48"/>
  <c r="DE396" i="48" s="1"/>
  <c r="DH531" i="48"/>
  <c r="DH154" i="48"/>
  <c r="DN74" i="48"/>
  <c r="DO74" i="48" s="1"/>
  <c r="DJ220" i="48"/>
  <c r="DK220" i="48" s="1"/>
  <c r="DJ458" i="48"/>
  <c r="DK458" i="48" s="1"/>
  <c r="DN177" i="48"/>
  <c r="DO177" i="48" s="1"/>
  <c r="DH177" i="48"/>
  <c r="DH249" i="48"/>
  <c r="DG435" i="48"/>
  <c r="DN124" i="48"/>
  <c r="DO124" i="48" s="1"/>
  <c r="DH458" i="48"/>
  <c r="DC287" i="48"/>
  <c r="DC458" i="48"/>
  <c r="DE458" i="48" s="1"/>
  <c r="CY249" i="48"/>
  <c r="DA177" i="48"/>
  <c r="DD177" i="48" s="1"/>
  <c r="DA98" i="48"/>
  <c r="DD98" i="48" s="1"/>
  <c r="CY458" i="48"/>
  <c r="CY124" i="48"/>
  <c r="DC98" i="48"/>
  <c r="DE98" i="48" s="1"/>
  <c r="DA249" i="48"/>
  <c r="DD124" i="48"/>
  <c r="DJ249" i="48"/>
  <c r="DJ304" i="48"/>
  <c r="DK330" i="48"/>
  <c r="DE124" i="48"/>
  <c r="DH304" i="48"/>
  <c r="DI304" i="48" s="1"/>
  <c r="DK497" i="48"/>
  <c r="DN330" i="48"/>
  <c r="DO330" i="48" s="1"/>
  <c r="DP124" i="48"/>
  <c r="DG98" i="48"/>
  <c r="DJ364" i="48"/>
  <c r="DN249" i="48"/>
  <c r="DO249" i="48" s="1"/>
  <c r="DG258" i="48"/>
  <c r="DH497" i="48"/>
  <c r="CY330" i="48"/>
  <c r="DC124" i="48"/>
  <c r="CY435" i="48"/>
  <c r="DH98" i="48"/>
  <c r="CY304" i="48"/>
  <c r="DN304" i="48"/>
  <c r="DO304" i="48" s="1"/>
  <c r="DN258" i="48"/>
  <c r="DO258" i="48" s="1"/>
  <c r="DP497" i="48"/>
  <c r="DC330" i="48"/>
  <c r="DH124" i="48"/>
  <c r="DE435" i="48"/>
  <c r="DG364" i="48"/>
  <c r="DH258" i="48"/>
  <c r="DE258" i="48"/>
  <c r="DA497" i="48"/>
  <c r="DD330" i="48"/>
  <c r="DJ124" i="48"/>
  <c r="DH435" i="48"/>
  <c r="DA364" i="48"/>
  <c r="DD497" i="48"/>
  <c r="DP330" i="48"/>
  <c r="DH364" i="48"/>
  <c r="CY258" i="48"/>
  <c r="DG497" i="48"/>
  <c r="DA330" i="48"/>
  <c r="DN497" i="48"/>
  <c r="DO497" i="48" s="1"/>
  <c r="DE330" i="48"/>
  <c r="DJ435" i="48"/>
  <c r="DK435" i="48" s="1"/>
  <c r="DC249" i="48"/>
  <c r="DE249" i="48" s="1"/>
  <c r="DC497" i="48"/>
  <c r="DG330" i="48"/>
  <c r="DC364" i="48"/>
  <c r="DE364" i="48" s="1"/>
  <c r="DA258" i="48"/>
  <c r="DD258" i="48" s="1"/>
  <c r="DE497" i="48"/>
  <c r="DH330" i="48"/>
  <c r="DA124" i="48"/>
  <c r="DN435" i="48"/>
  <c r="DO435" i="48" s="1"/>
  <c r="DC304" i="48"/>
  <c r="DE304" i="48" s="1"/>
  <c r="DA304" i="48"/>
  <c r="DD304" i="48" s="1"/>
  <c r="DN364" i="48"/>
  <c r="DO364" i="48" s="1"/>
  <c r="CY497" i="48"/>
  <c r="DI330" i="48"/>
  <c r="DG124" i="48"/>
  <c r="CY98" i="48"/>
  <c r="DG249" i="48"/>
  <c r="DI497" i="48"/>
  <c r="DK124" i="48"/>
  <c r="DA435" i="48"/>
  <c r="DD435" i="48" s="1"/>
  <c r="DJ98" i="48"/>
  <c r="DK98" i="48" s="1"/>
  <c r="CY364" i="48"/>
  <c r="DJ258" i="48"/>
  <c r="DK258" i="48" s="1"/>
  <c r="DJ543" i="48"/>
  <c r="CY379" i="48"/>
  <c r="DC309" i="48"/>
  <c r="DN209" i="48"/>
  <c r="DO209" i="48" s="1"/>
  <c r="DD89" i="48"/>
  <c r="DK198" i="48"/>
  <c r="DG107" i="48"/>
  <c r="DA408" i="48"/>
  <c r="DD408" i="48" s="1"/>
  <c r="DH88" i="48"/>
  <c r="DK309" i="48"/>
  <c r="DJ262" i="48"/>
  <c r="DK262" i="48" s="1"/>
  <c r="DG268" i="48"/>
  <c r="DC89" i="48"/>
  <c r="DI401" i="48"/>
  <c r="DG401" i="48"/>
  <c r="CY301" i="48"/>
  <c r="CY209" i="48"/>
  <c r="DN198" i="48"/>
  <c r="DO198" i="48" s="1"/>
  <c r="DN107" i="48"/>
  <c r="DO107" i="48" s="1"/>
  <c r="DN88" i="48"/>
  <c r="DO88" i="48" s="1"/>
  <c r="DC543" i="48"/>
  <c r="DD309" i="48"/>
  <c r="DA262" i="48"/>
  <c r="DC90" i="48"/>
  <c r="DP90" i="48"/>
  <c r="DJ268" i="48"/>
  <c r="DK268" i="48" s="1"/>
  <c r="DH209" i="48"/>
  <c r="DI209" i="48" s="1"/>
  <c r="DC209" i="48"/>
  <c r="DE209" i="48" s="1"/>
  <c r="CY107" i="48"/>
  <c r="DK379" i="48"/>
  <c r="DG309" i="48"/>
  <c r="DC262" i="48"/>
  <c r="DE262" i="48" s="1"/>
  <c r="DA123" i="48"/>
  <c r="DN123" i="48"/>
  <c r="DO123" i="48" s="1"/>
  <c r="DG59" i="48"/>
  <c r="DN268" i="48"/>
  <c r="DO268" i="48" s="1"/>
  <c r="DN89" i="48"/>
  <c r="DO89" i="48" s="1"/>
  <c r="CY183" i="48"/>
  <c r="DJ301" i="48"/>
  <c r="DK301" i="48" s="1"/>
  <c r="DG198" i="48"/>
  <c r="DG90" i="48"/>
  <c r="DH408" i="48"/>
  <c r="DA88" i="48"/>
  <c r="DD88" i="48" s="1"/>
  <c r="DH309" i="48"/>
  <c r="DJ401" i="48"/>
  <c r="DA401" i="48"/>
  <c r="DC198" i="48"/>
  <c r="DE198" i="48" s="1"/>
  <c r="DD90" i="48"/>
  <c r="DA107" i="48"/>
  <c r="DD107" i="48" s="1"/>
  <c r="DC88" i="48"/>
  <c r="DE88" i="48" s="1"/>
  <c r="DP309" i="48"/>
  <c r="CY123" i="48"/>
  <c r="DK90" i="48"/>
  <c r="DH90" i="48"/>
  <c r="DC268" i="48"/>
  <c r="DE268" i="48" s="1"/>
  <c r="DJ123" i="48"/>
  <c r="DI89" i="48"/>
  <c r="DP401" i="48"/>
  <c r="DC301" i="48"/>
  <c r="DE301" i="48" s="1"/>
  <c r="CY198" i="48"/>
  <c r="DC107" i="48"/>
  <c r="DE107" i="48" s="1"/>
  <c r="DN379" i="48"/>
  <c r="DO379" i="48" s="1"/>
  <c r="DG262" i="48"/>
  <c r="DP123" i="48"/>
  <c r="DA198" i="48"/>
  <c r="DA379" i="48"/>
  <c r="DD379" i="48" s="1"/>
  <c r="DH262" i="48"/>
  <c r="DG123" i="48"/>
  <c r="CY268" i="48"/>
  <c r="DK123" i="48"/>
  <c r="DN183" i="48"/>
  <c r="DO183" i="48" s="1"/>
  <c r="DH183" i="48"/>
  <c r="DC183" i="48"/>
  <c r="DE183" i="48" s="1"/>
  <c r="DA209" i="48"/>
  <c r="DH198" i="48"/>
  <c r="DG88" i="48"/>
  <c r="DG379" i="48"/>
  <c r="DN262" i="48"/>
  <c r="DO262" i="48" s="1"/>
  <c r="DD123" i="48"/>
  <c r="DN59" i="48"/>
  <c r="DO59" i="48" s="1"/>
  <c r="CY59" i="48"/>
  <c r="DE123" i="48"/>
  <c r="DG89" i="48"/>
  <c r="DN301" i="48"/>
  <c r="DO301" i="48" s="1"/>
  <c r="DN401" i="48"/>
  <c r="DO401" i="48" s="1"/>
  <c r="DH107" i="48"/>
  <c r="CY408" i="48"/>
  <c r="DI88" i="48"/>
  <c r="CY543" i="48"/>
  <c r="DC123" i="48"/>
  <c r="DI123" i="48"/>
  <c r="DD301" i="48"/>
  <c r="DC408" i="48"/>
  <c r="DE408" i="48" s="1"/>
  <c r="DG543" i="48"/>
  <c r="CY309" i="48"/>
  <c r="DE90" i="48"/>
  <c r="DA90" i="48"/>
  <c r="DI90" i="48"/>
  <c r="DP89" i="48"/>
  <c r="DJ183" i="48"/>
  <c r="DK183" i="48" s="1"/>
  <c r="DE401" i="48"/>
  <c r="DC401" i="48"/>
  <c r="DG408" i="48"/>
  <c r="DI309" i="48"/>
  <c r="CY89" i="48"/>
  <c r="DJ89" i="48"/>
  <c r="DG301" i="48"/>
  <c r="DH301" i="48"/>
  <c r="DK408" i="48"/>
  <c r="DH543" i="48"/>
  <c r="DJ309" i="48"/>
  <c r="DA268" i="48"/>
  <c r="DD268" i="48" s="1"/>
  <c r="DA183" i="48"/>
  <c r="DH59" i="48"/>
  <c r="DA59" i="48"/>
  <c r="DD59" i="48" s="1"/>
  <c r="DJ209" i="48"/>
  <c r="DH401" i="48"/>
  <c r="DH504" i="48"/>
  <c r="DK87" i="48"/>
  <c r="DC185" i="48"/>
  <c r="DN370" i="48"/>
  <c r="DO370" i="48" s="1"/>
  <c r="DE504" i="48"/>
  <c r="DP87" i="48"/>
  <c r="DN102" i="48"/>
  <c r="DO102" i="48" s="1"/>
  <c r="CY447" i="48"/>
  <c r="DJ504" i="48"/>
  <c r="DA87" i="48"/>
  <c r="CY102" i="48"/>
  <c r="DN504" i="48"/>
  <c r="DO504" i="48" s="1"/>
  <c r="DN385" i="48"/>
  <c r="DO385" i="48" s="1"/>
  <c r="DD87" i="48"/>
  <c r="DJ447" i="48"/>
  <c r="DP504" i="48"/>
  <c r="CY47" i="48"/>
  <c r="DC248" i="48"/>
  <c r="DE248" i="48" s="1"/>
  <c r="DG476" i="48"/>
  <c r="DD504" i="48"/>
  <c r="DA385" i="48"/>
  <c r="DD385" i="48" s="1"/>
  <c r="CY117" i="48"/>
  <c r="DP102" i="48"/>
  <c r="DH102" i="48"/>
  <c r="DH248" i="48"/>
  <c r="CY476" i="48"/>
  <c r="DN476" i="48"/>
  <c r="DO476" i="48" s="1"/>
  <c r="DK504" i="48"/>
  <c r="DC385" i="48"/>
  <c r="CY71" i="48"/>
  <c r="DK476" i="48"/>
  <c r="DA447" i="48"/>
  <c r="DD447" i="48" s="1"/>
  <c r="CY385" i="48"/>
  <c r="DH71" i="48"/>
  <c r="DC117" i="48"/>
  <c r="DE117" i="48" s="1"/>
  <c r="DH47" i="48"/>
  <c r="DJ47" i="48"/>
  <c r="DK47" i="48" s="1"/>
  <c r="DE102" i="48"/>
  <c r="DC102" i="48"/>
  <c r="CY248" i="48"/>
  <c r="DH254" i="48"/>
  <c r="DN485" i="48"/>
  <c r="DO485" i="48" s="1"/>
  <c r="CY60" i="48"/>
  <c r="DG385" i="48"/>
  <c r="DI385" i="48" s="1"/>
  <c r="CY87" i="48"/>
  <c r="DC71" i="48"/>
  <c r="DE71" i="48" s="1"/>
  <c r="DG117" i="48"/>
  <c r="DC447" i="48"/>
  <c r="DG254" i="48"/>
  <c r="DG392" i="48"/>
  <c r="DA60" i="48"/>
  <c r="DD60" i="48" s="1"/>
  <c r="DJ385" i="48"/>
  <c r="DK385" i="48" s="1"/>
  <c r="DE87" i="48"/>
  <c r="DG71" i="48"/>
  <c r="DH117" i="48"/>
  <c r="DC47" i="48"/>
  <c r="DE47" i="48" s="1"/>
  <c r="DG447" i="48"/>
  <c r="DG60" i="48"/>
  <c r="DC87" i="48"/>
  <c r="DJ71" i="48"/>
  <c r="DK71" i="48" s="1"/>
  <c r="DN47" i="48"/>
  <c r="DO47" i="48" s="1"/>
  <c r="DI102" i="48"/>
  <c r="DN447" i="48"/>
  <c r="DO447" i="48" s="1"/>
  <c r="CY504" i="48"/>
  <c r="DN60" i="48"/>
  <c r="DO60" i="48" s="1"/>
  <c r="DH87" i="48"/>
  <c r="DN71" i="48"/>
  <c r="DO71" i="48" s="1"/>
  <c r="DJ117" i="48"/>
  <c r="DA47" i="48"/>
  <c r="DD47" i="48" s="1"/>
  <c r="DG47" i="48"/>
  <c r="DD102" i="48"/>
  <c r="DH447" i="48"/>
  <c r="DG243" i="48"/>
  <c r="DA174" i="48"/>
  <c r="DD174" i="48" s="1"/>
  <c r="DJ92" i="48"/>
  <c r="DJ195" i="48"/>
  <c r="DK195" i="48" s="1"/>
  <c r="DJ433" i="48"/>
  <c r="DD425" i="48"/>
  <c r="DH425" i="48"/>
  <c r="DA313" i="48"/>
  <c r="DD313" i="48" s="1"/>
  <c r="DJ243" i="48"/>
  <c r="DK243" i="48" s="1"/>
  <c r="DG174" i="48"/>
  <c r="DC453" i="48"/>
  <c r="DJ418" i="48"/>
  <c r="DA460" i="48"/>
  <c r="DA433" i="48"/>
  <c r="DN425" i="48"/>
  <c r="DO425" i="48" s="1"/>
  <c r="DG65" i="48"/>
  <c r="DI65" i="48" s="1"/>
  <c r="CY375" i="48"/>
  <c r="CY243" i="48"/>
  <c r="CY453" i="48"/>
  <c r="CY512" i="48"/>
  <c r="DG195" i="48"/>
  <c r="CY525" i="48"/>
  <c r="DC247" i="48"/>
  <c r="DE247" i="48" s="1"/>
  <c r="DC299" i="48"/>
  <c r="DG425" i="48"/>
  <c r="DJ338" i="48"/>
  <c r="DK338" i="48" s="1"/>
  <c r="DC175" i="48"/>
  <c r="DE175" i="48" s="1"/>
  <c r="CY313" i="48"/>
  <c r="DA299" i="48"/>
  <c r="DD299" i="48" s="1"/>
  <c r="DJ65" i="48"/>
  <c r="DI453" i="48"/>
  <c r="DC512" i="48"/>
  <c r="DE512" i="48" s="1"/>
  <c r="DH195" i="48"/>
  <c r="DA525" i="48"/>
  <c r="DD525" i="48" s="1"/>
  <c r="DG433" i="48"/>
  <c r="DG247" i="48"/>
  <c r="DG299" i="48"/>
  <c r="DH375" i="48"/>
  <c r="DC375" i="48"/>
  <c r="DA57" i="48"/>
  <c r="DN57" i="48"/>
  <c r="DO57" i="48" s="1"/>
  <c r="DC338" i="48"/>
  <c r="DG175" i="48"/>
  <c r="DG313" i="48"/>
  <c r="CY92" i="48"/>
  <c r="DJ453" i="48"/>
  <c r="DG512" i="48"/>
  <c r="DC525" i="48"/>
  <c r="DE525" i="48" s="1"/>
  <c r="DN247" i="48"/>
  <c r="DO247" i="48" s="1"/>
  <c r="DH299" i="48"/>
  <c r="DG375" i="48"/>
  <c r="DD375" i="48"/>
  <c r="CY57" i="48"/>
  <c r="CY338" i="48"/>
  <c r="DH175" i="48"/>
  <c r="DN243" i="48"/>
  <c r="DO243" i="48" s="1"/>
  <c r="DA92" i="48"/>
  <c r="DA453" i="48"/>
  <c r="DC418" i="48"/>
  <c r="DE418" i="48" s="1"/>
  <c r="DH247" i="48"/>
  <c r="DJ299" i="48"/>
  <c r="DK299" i="48" s="1"/>
  <c r="DN375" i="48"/>
  <c r="DO375" i="48" s="1"/>
  <c r="DH338" i="48"/>
  <c r="DJ175" i="48"/>
  <c r="DK175" i="48" s="1"/>
  <c r="DA243" i="48"/>
  <c r="DN65" i="48"/>
  <c r="DO65" i="48" s="1"/>
  <c r="DN92" i="48"/>
  <c r="DO92" i="48" s="1"/>
  <c r="DG453" i="48"/>
  <c r="DN418" i="48"/>
  <c r="DO418" i="48" s="1"/>
  <c r="DJ512" i="48"/>
  <c r="DK512" i="48" s="1"/>
  <c r="CY460" i="48"/>
  <c r="DN525" i="48"/>
  <c r="DO525" i="48" s="1"/>
  <c r="DJ247" i="48"/>
  <c r="DK247" i="48" s="1"/>
  <c r="DN175" i="48"/>
  <c r="DO175" i="48" s="1"/>
  <c r="DJ425" i="48"/>
  <c r="DK425" i="48" s="1"/>
  <c r="DH243" i="48"/>
  <c r="CY65" i="48"/>
  <c r="DP92" i="48"/>
  <c r="DD453" i="48"/>
  <c r="CY418" i="48"/>
  <c r="DA247" i="48"/>
  <c r="DD247" i="48" s="1"/>
  <c r="DC378" i="48"/>
  <c r="DE378" i="48" s="1"/>
  <c r="CY425" i="48"/>
  <c r="DN174" i="48"/>
  <c r="DO174" i="48" s="1"/>
  <c r="DC92" i="48"/>
  <c r="DE453" i="48"/>
  <c r="DA418" i="48"/>
  <c r="DD418" i="48" s="1"/>
  <c r="DH512" i="48"/>
  <c r="DC195" i="48"/>
  <c r="DN460" i="48"/>
  <c r="DO460" i="48" s="1"/>
  <c r="DH525" i="48"/>
  <c r="DN299" i="48"/>
  <c r="DO299" i="48" s="1"/>
  <c r="DP520" i="48"/>
  <c r="DA175" i="48"/>
  <c r="DJ313" i="48"/>
  <c r="DK313" i="48" s="1"/>
  <c r="DA65" i="48"/>
  <c r="DD65" i="48" s="1"/>
  <c r="DC174" i="48"/>
  <c r="DE174" i="48" s="1"/>
  <c r="DD92" i="48"/>
  <c r="DH453" i="48"/>
  <c r="DC460" i="48"/>
  <c r="DE460" i="48" s="1"/>
  <c r="CY433" i="48"/>
  <c r="DC57" i="48"/>
  <c r="DE57" i="48" s="1"/>
  <c r="DC425" i="48"/>
  <c r="DE425" i="48" s="1"/>
  <c r="DJ57" i="48"/>
  <c r="DN338" i="48"/>
  <c r="DO338" i="48" s="1"/>
  <c r="DJ378" i="48"/>
  <c r="DK378" i="48" s="1"/>
  <c r="DC65" i="48"/>
  <c r="DE65" i="48" s="1"/>
  <c r="DE92" i="48"/>
  <c r="DK453" i="48"/>
  <c r="DD195" i="48"/>
  <c r="DJ525" i="48"/>
  <c r="DK525" i="48" s="1"/>
  <c r="DG57" i="48"/>
  <c r="DD338" i="48"/>
  <c r="DE313" i="48"/>
  <c r="DC433" i="48"/>
  <c r="DE433" i="48" s="1"/>
  <c r="DJ174" i="48"/>
  <c r="DK174" i="48" s="1"/>
  <c r="DG92" i="48"/>
  <c r="DG418" i="48"/>
  <c r="DI418" i="48" s="1"/>
  <c r="DN512" i="48"/>
  <c r="DO512" i="48" s="1"/>
  <c r="DG460" i="48"/>
  <c r="DI460" i="48" s="1"/>
  <c r="DH433" i="48"/>
  <c r="DH313" i="48"/>
  <c r="DC243" i="48"/>
  <c r="DE243" i="48" s="1"/>
  <c r="CY174" i="48"/>
  <c r="DH92" i="48"/>
  <c r="DA512" i="48"/>
  <c r="DN195" i="48"/>
  <c r="DO195" i="48" s="1"/>
  <c r="DJ460" i="48"/>
  <c r="DK460" i="48" s="1"/>
  <c r="DG525" i="48"/>
  <c r="CY378" i="48"/>
  <c r="DG338" i="48"/>
  <c r="DN313" i="48"/>
  <c r="DO313" i="48" s="1"/>
  <c r="DH174" i="48"/>
  <c r="DH57" i="48"/>
  <c r="DJ375" i="48"/>
  <c r="DA378" i="48"/>
  <c r="DD378" i="48" s="1"/>
  <c r="DN378" i="48"/>
  <c r="DO378" i="48" s="1"/>
  <c r="DD401" i="48"/>
  <c r="DN544" i="48"/>
  <c r="DO544" i="48" s="1"/>
  <c r="DA544" i="48"/>
  <c r="DD544" i="48" s="1"/>
  <c r="CY392" i="48"/>
  <c r="DC392" i="48"/>
  <c r="DE392" i="48" s="1"/>
  <c r="DN392" i="48"/>
  <c r="DO392" i="48" s="1"/>
  <c r="DA116" i="48"/>
  <c r="DD116" i="48" s="1"/>
  <c r="DA392" i="48"/>
  <c r="DP521" i="48"/>
  <c r="DC216" i="48"/>
  <c r="DE216" i="48" s="1"/>
  <c r="DH392" i="48"/>
  <c r="DA206" i="48"/>
  <c r="DD521" i="48"/>
  <c r="DJ392" i="48"/>
  <c r="DK392" i="48" s="1"/>
  <c r="DI521" i="48"/>
  <c r="DI520" i="48"/>
  <c r="CY324" i="48"/>
  <c r="DN185" i="48"/>
  <c r="DO185" i="48" s="1"/>
  <c r="CY217" i="48"/>
  <c r="DC320" i="48"/>
  <c r="DE320" i="48" s="1"/>
  <c r="CY544" i="48"/>
  <c r="DE185" i="48"/>
  <c r="DC56" i="48"/>
  <c r="DE56" i="48" s="1"/>
  <c r="DN320" i="48"/>
  <c r="DO320" i="48" s="1"/>
  <c r="DA545" i="48"/>
  <c r="CY254" i="48"/>
  <c r="CY545" i="48"/>
  <c r="DN254" i="48"/>
  <c r="DO254" i="48" s="1"/>
  <c r="DC544" i="48"/>
  <c r="DA112" i="48"/>
  <c r="DD112" i="48" s="1"/>
  <c r="DC116" i="48"/>
  <c r="DE116" i="48" s="1"/>
  <c r="DG116" i="48"/>
  <c r="DI116" i="48" s="1"/>
  <c r="DG320" i="48"/>
  <c r="DI320" i="48" s="1"/>
  <c r="DN112" i="48"/>
  <c r="DO112" i="48" s="1"/>
  <c r="DN217" i="48"/>
  <c r="DO217" i="48" s="1"/>
  <c r="DN305" i="48"/>
  <c r="DO305" i="48" s="1"/>
  <c r="CY320" i="48"/>
  <c r="CY490" i="48"/>
  <c r="DG445" i="48"/>
  <c r="DP185" i="48"/>
  <c r="DG112" i="48"/>
  <c r="DN545" i="48"/>
  <c r="DO545" i="48" s="1"/>
  <c r="DG544" i="48"/>
  <c r="DD185" i="48"/>
  <c r="DE476" i="48"/>
  <c r="DH312" i="48"/>
  <c r="DJ271" i="48"/>
  <c r="DH544" i="48"/>
  <c r="DK185" i="48"/>
  <c r="DG217" i="48"/>
  <c r="DA217" i="48"/>
  <c r="DD217" i="48" s="1"/>
  <c r="DA476" i="48"/>
  <c r="CY312" i="48"/>
  <c r="DJ116" i="48"/>
  <c r="DG537" i="48"/>
  <c r="DG56" i="48"/>
  <c r="DN56" i="48"/>
  <c r="DO56" i="48" s="1"/>
  <c r="CY185" i="48"/>
  <c r="DJ476" i="48"/>
  <c r="DC112" i="48"/>
  <c r="DE112" i="48" s="1"/>
  <c r="DN116" i="48"/>
  <c r="DO116" i="48" s="1"/>
  <c r="DA312" i="48"/>
  <c r="DD312" i="48" s="1"/>
  <c r="DD254" i="48"/>
  <c r="DA185" i="48"/>
  <c r="DH476" i="48"/>
  <c r="CY116" i="48"/>
  <c r="DJ320" i="48"/>
  <c r="DK320" i="48" s="1"/>
  <c r="DH545" i="48"/>
  <c r="DC545" i="48"/>
  <c r="DE545" i="48" s="1"/>
  <c r="DG185" i="48"/>
  <c r="DH217" i="48"/>
  <c r="DH112" i="48"/>
  <c r="DJ217" i="48"/>
  <c r="DI476" i="48"/>
  <c r="DI185" i="48"/>
  <c r="DP476" i="48"/>
  <c r="DC312" i="48"/>
  <c r="DE312" i="48" s="1"/>
  <c r="DC254" i="48"/>
  <c r="DJ545" i="48"/>
  <c r="DA320" i="48"/>
  <c r="DD320" i="48" s="1"/>
  <c r="DD476" i="48"/>
  <c r="DG545" i="48"/>
  <c r="DJ254" i="48"/>
  <c r="DK254" i="48" s="1"/>
  <c r="DE287" i="48"/>
  <c r="DN444" i="48"/>
  <c r="DO444" i="48" s="1"/>
  <c r="DD482" i="48"/>
  <c r="DH482" i="48"/>
  <c r="DJ69" i="48"/>
  <c r="DK69" i="48" s="1"/>
  <c r="DC482" i="48"/>
  <c r="DH287" i="48"/>
  <c r="DJ482" i="48"/>
  <c r="DG287" i="48"/>
  <c r="DD429" i="48"/>
  <c r="DA55" i="48"/>
  <c r="DK287" i="48"/>
  <c r="DG459" i="48"/>
  <c r="DN482" i="48"/>
  <c r="DO482" i="48" s="1"/>
  <c r="DI482" i="48"/>
  <c r="CY482" i="48"/>
  <c r="DP287" i="48"/>
  <c r="DA482" i="48"/>
  <c r="DA287" i="48"/>
  <c r="DD287" i="48"/>
  <c r="DG482" i="48"/>
  <c r="DN534" i="48"/>
  <c r="DO534" i="48" s="1"/>
  <c r="DJ287" i="48"/>
  <c r="CY251" i="48"/>
  <c r="DI287" i="48"/>
  <c r="DP482" i="48"/>
  <c r="DC293" i="48"/>
  <c r="DE293" i="48" s="1"/>
  <c r="DG166" i="48"/>
  <c r="DI166" i="48" s="1"/>
  <c r="DG449" i="48"/>
  <c r="DI449" i="48" s="1"/>
  <c r="DJ324" i="48"/>
  <c r="DK324" i="48" s="1"/>
  <c r="DC180" i="48"/>
  <c r="CY273" i="48"/>
  <c r="DG226" i="48"/>
  <c r="DG180" i="48"/>
  <c r="CY540" i="48"/>
  <c r="DJ293" i="48"/>
  <c r="DC449" i="48"/>
  <c r="DE449" i="48" s="1"/>
  <c r="DH226" i="48"/>
  <c r="DJ440" i="48"/>
  <c r="DK440" i="48" s="1"/>
  <c r="DG440" i="48"/>
  <c r="DK180" i="48"/>
  <c r="DH540" i="48"/>
  <c r="DI540" i="48" s="1"/>
  <c r="DN293" i="48"/>
  <c r="DO293" i="48" s="1"/>
  <c r="DC226" i="48"/>
  <c r="DE226" i="48" s="1"/>
  <c r="DC440" i="48"/>
  <c r="DE440" i="48" s="1"/>
  <c r="CY180" i="48"/>
  <c r="DG237" i="48"/>
  <c r="DA293" i="48"/>
  <c r="DN273" i="48"/>
  <c r="DO273" i="48" s="1"/>
  <c r="DJ449" i="48"/>
  <c r="DK449" i="48" s="1"/>
  <c r="DA180" i="48"/>
  <c r="DH237" i="48"/>
  <c r="DG293" i="48"/>
  <c r="DA273" i="48"/>
  <c r="DD273" i="48" s="1"/>
  <c r="DD180" i="48"/>
  <c r="DE180" i="48"/>
  <c r="CY166" i="48"/>
  <c r="DJ273" i="48"/>
  <c r="DK273" i="48" s="1"/>
  <c r="DG324" i="48"/>
  <c r="DI324" i="48" s="1"/>
  <c r="DH180" i="48"/>
  <c r="CY237" i="48"/>
  <c r="DJ166" i="48"/>
  <c r="DK166" i="48" s="1"/>
  <c r="DC273" i="48"/>
  <c r="CY226" i="48"/>
  <c r="DI180" i="48"/>
  <c r="DA237" i="48"/>
  <c r="DD237" i="48" s="1"/>
  <c r="DA166" i="48"/>
  <c r="DD166" i="48" s="1"/>
  <c r="DG273" i="48"/>
  <c r="CY449" i="48"/>
  <c r="DA324" i="48"/>
  <c r="DD324" i="48" s="1"/>
  <c r="DN180" i="48"/>
  <c r="DO180" i="48" s="1"/>
  <c r="CY293" i="48"/>
  <c r="DC166" i="48"/>
  <c r="DE166" i="48" s="1"/>
  <c r="DH273" i="48"/>
  <c r="DN449" i="48"/>
  <c r="DO449" i="48" s="1"/>
  <c r="DN440" i="48"/>
  <c r="DO440" i="48" s="1"/>
  <c r="DK237" i="48"/>
  <c r="DA449" i="48"/>
  <c r="DD449" i="48" s="1"/>
  <c r="DJ226" i="48"/>
  <c r="DN324" i="48"/>
  <c r="DO324" i="48" s="1"/>
  <c r="DN237" i="48"/>
  <c r="DO237" i="48" s="1"/>
  <c r="DH293" i="48"/>
  <c r="DA226" i="48"/>
  <c r="CY440" i="48"/>
  <c r="DC237" i="48"/>
  <c r="DN166" i="48"/>
  <c r="DO166" i="48" s="1"/>
  <c r="DN226" i="48"/>
  <c r="DO226" i="48" s="1"/>
  <c r="DA440" i="48"/>
  <c r="DC324" i="48"/>
  <c r="DE324" i="48" s="1"/>
  <c r="DH440" i="48"/>
  <c r="DA238" i="48"/>
  <c r="DD238" i="48" s="1"/>
  <c r="DC238" i="48"/>
  <c r="DE238" i="48" s="1"/>
  <c r="CY377" i="48"/>
  <c r="CY104" i="48"/>
  <c r="DG542" i="48"/>
  <c r="CY542" i="48"/>
  <c r="DG238" i="48"/>
  <c r="CY142" i="48"/>
  <c r="DA377" i="48"/>
  <c r="DD377" i="48" s="1"/>
  <c r="DH104" i="48"/>
  <c r="DC542" i="48"/>
  <c r="DE542" i="48" s="1"/>
  <c r="DA142" i="48"/>
  <c r="DD142" i="48" s="1"/>
  <c r="DC377" i="48"/>
  <c r="DE377" i="48" s="1"/>
  <c r="DN104" i="48"/>
  <c r="DO104" i="48" s="1"/>
  <c r="DJ542" i="48"/>
  <c r="DA542" i="48"/>
  <c r="DD542" i="48" s="1"/>
  <c r="DC142" i="48"/>
  <c r="DE142" i="48" s="1"/>
  <c r="DN238" i="48"/>
  <c r="DO238" i="48" s="1"/>
  <c r="DG377" i="48"/>
  <c r="DA104" i="48"/>
  <c r="DD104" i="48" s="1"/>
  <c r="DH377" i="48"/>
  <c r="DC104" i="48"/>
  <c r="DE104" i="48" s="1"/>
  <c r="DJ238" i="48"/>
  <c r="DK238" i="48" s="1"/>
  <c r="DJ142" i="48"/>
  <c r="DH238" i="48"/>
  <c r="DJ377" i="48"/>
  <c r="DK377" i="48" s="1"/>
  <c r="DN142" i="48"/>
  <c r="DO142" i="48" s="1"/>
  <c r="DG104" i="48"/>
  <c r="DH542" i="48"/>
  <c r="DN377" i="48"/>
  <c r="DO377" i="48" s="1"/>
  <c r="DJ104" i="48"/>
  <c r="DK104" i="48" s="1"/>
  <c r="DJ403" i="48"/>
  <c r="DG142" i="48"/>
  <c r="DI142" i="48" s="1"/>
  <c r="DN542" i="48"/>
  <c r="DO542" i="48" s="1"/>
  <c r="DA58" i="48"/>
  <c r="DD58" i="48" s="1"/>
  <c r="DN483" i="48"/>
  <c r="DO483" i="48" s="1"/>
  <c r="DN216" i="48"/>
  <c r="DO216" i="48" s="1"/>
  <c r="DA483" i="48"/>
  <c r="DH537" i="48"/>
  <c r="DH445" i="48"/>
  <c r="DJ483" i="48"/>
  <c r="DK483" i="48" s="1"/>
  <c r="CY271" i="48"/>
  <c r="DA271" i="48"/>
  <c r="DD271" i="48" s="1"/>
  <c r="DP507" i="48"/>
  <c r="DA216" i="48"/>
  <c r="DD216" i="48" s="1"/>
  <c r="DK507" i="48"/>
  <c r="DH507" i="48"/>
  <c r="DA445" i="48"/>
  <c r="DD445" i="48" s="1"/>
  <c r="CY216" i="48"/>
  <c r="CY507" i="48"/>
  <c r="DC507" i="48"/>
  <c r="DE507" i="48"/>
  <c r="CY483" i="48"/>
  <c r="DJ537" i="48"/>
  <c r="DK537" i="48" s="1"/>
  <c r="DG507" i="48"/>
  <c r="DC483" i="48"/>
  <c r="DE483" i="48" s="1"/>
  <c r="DN537" i="48"/>
  <c r="DO537" i="48" s="1"/>
  <c r="DG216" i="48"/>
  <c r="DD507" i="48"/>
  <c r="DJ507" i="48"/>
  <c r="CY537" i="48"/>
  <c r="DH216" i="48"/>
  <c r="DG483" i="48"/>
  <c r="CY445" i="48"/>
  <c r="DJ445" i="48"/>
  <c r="DC271" i="48"/>
  <c r="DH483" i="48"/>
  <c r="DA537" i="48"/>
  <c r="DD537" i="48" s="1"/>
  <c r="DJ216" i="48"/>
  <c r="DK216" i="48" s="1"/>
  <c r="DA507" i="48"/>
  <c r="DI507" i="48"/>
  <c r="DC537" i="48"/>
  <c r="DE537" i="48" s="1"/>
  <c r="DG271" i="48"/>
  <c r="DI271" i="48" s="1"/>
  <c r="DJ55" i="48"/>
  <c r="DK485" i="48"/>
  <c r="DH69" i="48"/>
  <c r="DI69" i="48" s="1"/>
  <c r="DA325" i="48"/>
  <c r="DD325" i="48" s="1"/>
  <c r="DH473" i="48"/>
  <c r="DC473" i="48"/>
  <c r="DE473" i="48" s="1"/>
  <c r="DN105" i="48"/>
  <c r="DO105" i="48" s="1"/>
  <c r="DA103" i="48"/>
  <c r="DD103" i="48" s="1"/>
  <c r="DJ400" i="48"/>
  <c r="CY176" i="48"/>
  <c r="DA485" i="48"/>
  <c r="DD485" i="48" s="1"/>
  <c r="DH213" i="48"/>
  <c r="DA357" i="48"/>
  <c r="CY105" i="48"/>
  <c r="DA154" i="48"/>
  <c r="DD154" i="48" s="1"/>
  <c r="DG213" i="48"/>
  <c r="DC357" i="48"/>
  <c r="DE357" i="48" s="1"/>
  <c r="CY325" i="48"/>
  <c r="DN389" i="48"/>
  <c r="DO389" i="48" s="1"/>
  <c r="DC176" i="48"/>
  <c r="DE176" i="48" s="1"/>
  <c r="DA400" i="48"/>
  <c r="DD400" i="48" s="1"/>
  <c r="DA213" i="48"/>
  <c r="DD213" i="48" s="1"/>
  <c r="DG473" i="48"/>
  <c r="DG485" i="48"/>
  <c r="DA69" i="48"/>
  <c r="DD69" i="48" s="1"/>
  <c r="DH176" i="48"/>
  <c r="DH459" i="48"/>
  <c r="DH485" i="48"/>
  <c r="DC244" i="48"/>
  <c r="DE244" i="48" s="1"/>
  <c r="DC69" i="48"/>
  <c r="DE69" i="48" s="1"/>
  <c r="DC325" i="48"/>
  <c r="DE325" i="48" s="1"/>
  <c r="DC105" i="48"/>
  <c r="DE105" i="48" s="1"/>
  <c r="DC459" i="48"/>
  <c r="DE459" i="48" s="1"/>
  <c r="DJ213" i="48"/>
  <c r="CY103" i="48"/>
  <c r="DN176" i="48"/>
  <c r="DO176" i="48" s="1"/>
  <c r="CY55" i="48"/>
  <c r="DC485" i="48"/>
  <c r="DE485" i="48" s="1"/>
  <c r="DG357" i="48"/>
  <c r="DN325" i="48"/>
  <c r="DO325" i="48" s="1"/>
  <c r="DN473" i="48"/>
  <c r="DO473" i="48" s="1"/>
  <c r="DG105" i="48"/>
  <c r="DC389" i="48"/>
  <c r="DE389" i="48" s="1"/>
  <c r="CY213" i="48"/>
  <c r="DC103" i="48"/>
  <c r="DE103" i="48" s="1"/>
  <c r="DC55" i="48"/>
  <c r="DE55" i="48" s="1"/>
  <c r="CY69" i="48"/>
  <c r="DK459" i="48"/>
  <c r="DG389" i="48"/>
  <c r="DI389" i="48" s="1"/>
  <c r="DG103" i="48"/>
  <c r="DJ357" i="48"/>
  <c r="DJ473" i="48"/>
  <c r="DK473" i="48" s="1"/>
  <c r="DA105" i="48"/>
  <c r="DD105" i="48" s="1"/>
  <c r="DD473" i="48"/>
  <c r="DN459" i="48"/>
  <c r="DO459" i="48" s="1"/>
  <c r="DN213" i="48"/>
  <c r="DO213" i="48" s="1"/>
  <c r="DH103" i="48"/>
  <c r="DG55" i="48"/>
  <c r="DN357" i="48"/>
  <c r="DO357" i="48" s="1"/>
  <c r="DN69" i="48"/>
  <c r="DO69" i="48" s="1"/>
  <c r="CY389" i="48"/>
  <c r="CY459" i="48"/>
  <c r="DA176" i="48"/>
  <c r="DJ103" i="48"/>
  <c r="DK103" i="48" s="1"/>
  <c r="DC400" i="48"/>
  <c r="DE400" i="48" s="1"/>
  <c r="DG176" i="48"/>
  <c r="DH55" i="48"/>
  <c r="DH357" i="48"/>
  <c r="DJ325" i="48"/>
  <c r="DK325" i="48" s="1"/>
  <c r="CY154" i="48"/>
  <c r="DC213" i="48"/>
  <c r="DE213" i="48" s="1"/>
  <c r="DA370" i="48"/>
  <c r="DD370" i="48" s="1"/>
  <c r="CY485" i="48"/>
  <c r="CY357" i="48"/>
  <c r="DG325" i="48"/>
  <c r="CY473" i="48"/>
  <c r="DH105" i="48"/>
  <c r="DN103" i="48"/>
  <c r="DO103" i="48" s="1"/>
  <c r="DK176" i="48"/>
  <c r="DH370" i="48"/>
  <c r="DH325" i="48"/>
  <c r="DJ105" i="48"/>
  <c r="DK105" i="48" s="1"/>
  <c r="DJ389" i="48"/>
  <c r="DA459" i="48"/>
  <c r="DA389" i="48"/>
  <c r="DD389" i="48" s="1"/>
  <c r="DG370" i="48"/>
  <c r="DJ370" i="48"/>
  <c r="DK370" i="48" s="1"/>
  <c r="CY192" i="48"/>
  <c r="DG192" i="48"/>
  <c r="DJ540" i="48"/>
  <c r="DN540" i="48"/>
  <c r="DO540" i="48" s="1"/>
  <c r="DA540" i="48"/>
  <c r="DC540" i="48"/>
  <c r="DE540" i="48" s="1"/>
  <c r="DJ363" i="48"/>
  <c r="DH192" i="48"/>
  <c r="DN192" i="48"/>
  <c r="DO192" i="48" s="1"/>
  <c r="CY400" i="48"/>
  <c r="DG49" i="48"/>
  <c r="DC192" i="48"/>
  <c r="DA192" i="48"/>
  <c r="DD192" i="48" s="1"/>
  <c r="DJ192" i="48"/>
  <c r="DK192" i="48" s="1"/>
  <c r="DA244" i="48"/>
  <c r="DD244" i="48" s="1"/>
  <c r="DH244" i="48"/>
  <c r="DC58" i="48"/>
  <c r="DE58" i="48" s="1"/>
  <c r="DA350" i="48"/>
  <c r="DD350" i="48" s="1"/>
  <c r="DA383" i="48"/>
  <c r="DD383" i="48" s="1"/>
  <c r="DN350" i="48"/>
  <c r="DO350" i="48" s="1"/>
  <c r="DJ350" i="48"/>
  <c r="DK350" i="48" s="1"/>
  <c r="CY58" i="48"/>
  <c r="DC383" i="48"/>
  <c r="DE383" i="48" s="1"/>
  <c r="DJ58" i="48"/>
  <c r="DN383" i="48"/>
  <c r="DO383" i="48" s="1"/>
  <c r="DG349" i="48"/>
  <c r="DN271" i="48"/>
  <c r="DO271" i="48" s="1"/>
  <c r="DJ383" i="48"/>
  <c r="DK383" i="48" s="1"/>
  <c r="DG58" i="48"/>
  <c r="CY383" i="48"/>
  <c r="DC350" i="48"/>
  <c r="DE350" i="48" s="1"/>
  <c r="CY244" i="48"/>
  <c r="DH58" i="48"/>
  <c r="DH350" i="48"/>
  <c r="DI350" i="48" s="1"/>
  <c r="DG383" i="48"/>
  <c r="DI383" i="48" s="1"/>
  <c r="DC349" i="48"/>
  <c r="DE349" i="48" s="1"/>
  <c r="DN58" i="48"/>
  <c r="DO58" i="48" s="1"/>
  <c r="DG244" i="48"/>
  <c r="CY350" i="48"/>
  <c r="DA349" i="48"/>
  <c r="DD349" i="48" s="1"/>
  <c r="DJ349" i="48"/>
  <c r="DK349" i="48" s="1"/>
  <c r="DC445" i="48"/>
  <c r="DJ244" i="48"/>
  <c r="DK244" i="48" s="1"/>
  <c r="DN244" i="48"/>
  <c r="DO244" i="48" s="1"/>
  <c r="DH349" i="48"/>
  <c r="CY349" i="48"/>
  <c r="DC49" i="48"/>
  <c r="DE49" i="48" s="1"/>
  <c r="DN400" i="48"/>
  <c r="DO400" i="48" s="1"/>
  <c r="DJ538" i="48"/>
  <c r="DK538" i="48" s="1"/>
  <c r="DJ279" i="48"/>
  <c r="DH462" i="48"/>
  <c r="DN322" i="48"/>
  <c r="DO322" i="48" s="1"/>
  <c r="DA279" i="48"/>
  <c r="DC462" i="48"/>
  <c r="DE462" i="48" s="1"/>
  <c r="DH206" i="48"/>
  <c r="CY538" i="48"/>
  <c r="DJ462" i="48"/>
  <c r="DK462" i="48" s="1"/>
  <c r="DH279" i="48"/>
  <c r="DI279" i="48" s="1"/>
  <c r="DG206" i="48"/>
  <c r="DC464" i="48"/>
  <c r="DE464" i="48" s="1"/>
  <c r="DA322" i="48"/>
  <c r="DD322" i="48" s="1"/>
  <c r="DN206" i="48"/>
  <c r="DO206" i="48" s="1"/>
  <c r="DN464" i="48"/>
  <c r="DO464" i="48" s="1"/>
  <c r="DC322" i="48"/>
  <c r="DE322" i="48" s="1"/>
  <c r="DN462" i="48"/>
  <c r="DO462" i="48" s="1"/>
  <c r="DJ397" i="48"/>
  <c r="DK397" i="48" s="1"/>
  <c r="CY352" i="48"/>
  <c r="DC206" i="48"/>
  <c r="DE206" i="48" s="1"/>
  <c r="DC352" i="48"/>
  <c r="DA538" i="48"/>
  <c r="DD538" i="48" s="1"/>
  <c r="CY279" i="48"/>
  <c r="DA277" i="48"/>
  <c r="DD277" i="48" s="1"/>
  <c r="DD352" i="48"/>
  <c r="DN538" i="48"/>
  <c r="DO538" i="48" s="1"/>
  <c r="DG462" i="48"/>
  <c r="DN279" i="48"/>
  <c r="DO279" i="48" s="1"/>
  <c r="DC382" i="48"/>
  <c r="DE382" i="48" s="1"/>
  <c r="DC279" i="48"/>
  <c r="DE279" i="48" s="1"/>
  <c r="CY206" i="48"/>
  <c r="DJ382" i="48"/>
  <c r="DK382" i="48" s="1"/>
  <c r="DH91" i="48"/>
  <c r="DC538" i="48"/>
  <c r="DE538" i="48" s="1"/>
  <c r="DA462" i="48"/>
  <c r="DD462" i="48" s="1"/>
  <c r="CY322" i="48"/>
  <c r="DJ157" i="48"/>
  <c r="DD373" i="48"/>
  <c r="DK206" i="48"/>
  <c r="DG322" i="48"/>
  <c r="DI322" i="48" s="1"/>
  <c r="DG538" i="48"/>
  <c r="DI538" i="48" s="1"/>
  <c r="DJ322" i="48"/>
  <c r="DK322" i="48" s="1"/>
  <c r="DN157" i="48"/>
  <c r="DO157" i="48" s="1"/>
  <c r="CY430" i="48"/>
  <c r="DN352" i="48"/>
  <c r="DO352" i="48" s="1"/>
  <c r="DH464" i="48"/>
  <c r="DI464" i="48" s="1"/>
  <c r="DI305" i="48"/>
  <c r="DN277" i="48"/>
  <c r="DO277" i="48" s="1"/>
  <c r="DN382" i="48"/>
  <c r="DO382" i="48" s="1"/>
  <c r="DC430" i="48"/>
  <c r="DE430" i="48" s="1"/>
  <c r="DA352" i="48"/>
  <c r="CY257" i="48"/>
  <c r="DH430" i="48"/>
  <c r="DI430" i="48" s="1"/>
  <c r="DG296" i="48"/>
  <c r="DH296" i="48"/>
  <c r="DA363" i="48"/>
  <c r="DD363" i="48" s="1"/>
  <c r="DJ296" i="48"/>
  <c r="DK296" i="48" s="1"/>
  <c r="DE352" i="48"/>
  <c r="DP305" i="48"/>
  <c r="DG397" i="48"/>
  <c r="DI397" i="48" s="1"/>
  <c r="DC277" i="48"/>
  <c r="DE277" i="48" s="1"/>
  <c r="DI352" i="48"/>
  <c r="DA257" i="48"/>
  <c r="DD257" i="48" s="1"/>
  <c r="DD305" i="48"/>
  <c r="DN397" i="48"/>
  <c r="DO397" i="48" s="1"/>
  <c r="DG305" i="48"/>
  <c r="DJ352" i="48"/>
  <c r="DC257" i="48"/>
  <c r="DE257" i="48" s="1"/>
  <c r="DJ464" i="48"/>
  <c r="DH157" i="48"/>
  <c r="DJ305" i="48"/>
  <c r="DG277" i="48"/>
  <c r="DI277" i="48" s="1"/>
  <c r="CY363" i="48"/>
  <c r="CY305" i="48"/>
  <c r="DP352" i="48"/>
  <c r="DH257" i="48"/>
  <c r="DA464" i="48"/>
  <c r="DD464" i="48" s="1"/>
  <c r="CY296" i="48"/>
  <c r="CY382" i="48"/>
  <c r="DH363" i="48"/>
  <c r="DI363" i="48" s="1"/>
  <c r="DK305" i="48"/>
  <c r="DD296" i="48"/>
  <c r="DC363" i="48"/>
  <c r="DE363" i="48" s="1"/>
  <c r="DJ430" i="48"/>
  <c r="DH352" i="48"/>
  <c r="DJ257" i="48"/>
  <c r="DK257" i="48" s="1"/>
  <c r="DA157" i="48"/>
  <c r="DE305" i="48"/>
  <c r="CY397" i="48"/>
  <c r="CY277" i="48"/>
  <c r="DH382" i="48"/>
  <c r="DN391" i="48"/>
  <c r="DO391" i="48" s="1"/>
  <c r="DK352" i="48"/>
  <c r="DN363" i="48"/>
  <c r="DO363" i="48" s="1"/>
  <c r="DN257" i="48"/>
  <c r="DO257" i="48" s="1"/>
  <c r="DA430" i="48"/>
  <c r="DH305" i="48"/>
  <c r="DA397" i="48"/>
  <c r="DN296" i="48"/>
  <c r="DO296" i="48" s="1"/>
  <c r="DA382" i="48"/>
  <c r="DE76" i="48"/>
  <c r="DN430" i="48"/>
  <c r="DO430" i="48" s="1"/>
  <c r="CY464" i="48"/>
  <c r="CY157" i="48"/>
  <c r="DC157" i="48"/>
  <c r="DE157" i="48" s="1"/>
  <c r="DA305" i="48"/>
  <c r="DC397" i="48"/>
  <c r="DE397" i="48" s="1"/>
  <c r="DJ277" i="48"/>
  <c r="DC296" i="48"/>
  <c r="DE296" i="48" s="1"/>
  <c r="CY230" i="48"/>
  <c r="DH76" i="48"/>
  <c r="DG157" i="48"/>
  <c r="DG382" i="48"/>
  <c r="DK194" i="48"/>
  <c r="DC222" i="48"/>
  <c r="DE222" i="48" s="1"/>
  <c r="DJ207" i="48"/>
  <c r="DJ452" i="48"/>
  <c r="DK452" i="48" s="1"/>
  <c r="DH452" i="48"/>
  <c r="CY452" i="48"/>
  <c r="CY276" i="48"/>
  <c r="DG222" i="48"/>
  <c r="DA276" i="48"/>
  <c r="DD276" i="48" s="1"/>
  <c r="DG412" i="48"/>
  <c r="DC452" i="48"/>
  <c r="DE452" i="48" s="1"/>
  <c r="DG276" i="48"/>
  <c r="DJ222" i="48"/>
  <c r="DK222" i="48" s="1"/>
  <c r="DN412" i="48"/>
  <c r="DO412" i="48" s="1"/>
  <c r="DG207" i="48"/>
  <c r="DA412" i="48"/>
  <c r="DD412" i="48" s="1"/>
  <c r="DG252" i="48"/>
  <c r="DA207" i="48"/>
  <c r="DD207" i="48" s="1"/>
  <c r="DN276" i="48"/>
  <c r="DO276" i="48" s="1"/>
  <c r="DN222" i="48"/>
  <c r="DO222" i="48" s="1"/>
  <c r="DH207" i="48"/>
  <c r="CY207" i="48"/>
  <c r="CY252" i="48"/>
  <c r="DA252" i="48"/>
  <c r="DA452" i="48"/>
  <c r="DD452" i="48" s="1"/>
  <c r="DC276" i="48"/>
  <c r="DE276" i="48" s="1"/>
  <c r="DA222" i="48"/>
  <c r="DD222" i="48" s="1"/>
  <c r="DK412" i="48"/>
  <c r="DG452" i="48"/>
  <c r="DH222" i="48"/>
  <c r="DN452" i="48"/>
  <c r="DO452" i="48" s="1"/>
  <c r="DH252" i="48"/>
  <c r="DH276" i="48"/>
  <c r="CY412" i="48"/>
  <c r="DC207" i="48"/>
  <c r="DE207" i="48" s="1"/>
  <c r="DJ276" i="48"/>
  <c r="DC412" i="48"/>
  <c r="DE412" i="48" s="1"/>
  <c r="DC252" i="48"/>
  <c r="DE252" i="48" s="1"/>
  <c r="DH412" i="48"/>
  <c r="DN252" i="48"/>
  <c r="DO252" i="48" s="1"/>
  <c r="DJ252" i="48"/>
  <c r="DK252" i="48" s="1"/>
  <c r="DN207" i="48"/>
  <c r="DO207" i="48" s="1"/>
  <c r="CY478" i="48"/>
  <c r="DH246" i="48"/>
  <c r="CY236" i="48"/>
  <c r="DG519" i="48"/>
  <c r="DJ246" i="48"/>
  <c r="DK246" i="48" s="1"/>
  <c r="DA230" i="48"/>
  <c r="DD230" i="48" s="1"/>
  <c r="CY286" i="48"/>
  <c r="DN246" i="48"/>
  <c r="DO246" i="48" s="1"/>
  <c r="DC230" i="48"/>
  <c r="DE230" i="48" s="1"/>
  <c r="DJ465" i="48"/>
  <c r="DG286" i="48"/>
  <c r="DE403" i="48"/>
  <c r="DG465" i="48"/>
  <c r="DI465" i="48" s="1"/>
  <c r="DH286" i="48"/>
  <c r="DC246" i="48"/>
  <c r="DE246" i="48" s="1"/>
  <c r="DN361" i="48"/>
  <c r="DO361" i="48" s="1"/>
  <c r="DJ286" i="48"/>
  <c r="DK286" i="48" s="1"/>
  <c r="DA361" i="48"/>
  <c r="DD361" i="48" s="1"/>
  <c r="DJ361" i="48"/>
  <c r="DH230" i="48"/>
  <c r="DI230" i="48" s="1"/>
  <c r="DK351" i="48"/>
  <c r="DN286" i="48"/>
  <c r="DO286" i="48" s="1"/>
  <c r="DG246" i="48"/>
  <c r="DJ230" i="48"/>
  <c r="DK230" i="48" s="1"/>
  <c r="DN465" i="48"/>
  <c r="DO465" i="48" s="1"/>
  <c r="DI494" i="48"/>
  <c r="DA286" i="48"/>
  <c r="DD286" i="48" s="1"/>
  <c r="CY465" i="48"/>
  <c r="DN494" i="48"/>
  <c r="DO494" i="48" s="1"/>
  <c r="DC286" i="48"/>
  <c r="DE286" i="48" s="1"/>
  <c r="DN230" i="48"/>
  <c r="DO230" i="48" s="1"/>
  <c r="DA465" i="48"/>
  <c r="DJ515" i="48"/>
  <c r="DK515" i="48" s="1"/>
  <c r="DG494" i="48"/>
  <c r="DC465" i="48"/>
  <c r="DE465" i="48" s="1"/>
  <c r="CY361" i="48"/>
  <c r="DC285" i="48"/>
  <c r="DE285" i="48" s="1"/>
  <c r="DH479" i="48"/>
  <c r="DA246" i="48"/>
  <c r="DD246" i="48" s="1"/>
  <c r="DI479" i="48"/>
  <c r="DC361" i="48"/>
  <c r="DE361" i="48" s="1"/>
  <c r="DD331" i="48"/>
  <c r="DH400" i="48"/>
  <c r="DE91" i="48"/>
  <c r="DN388" i="48"/>
  <c r="DO388" i="48" s="1"/>
  <c r="DH394" i="48"/>
  <c r="DJ91" i="48"/>
  <c r="DC373" i="48"/>
  <c r="DE373" i="48" s="1"/>
  <c r="CY131" i="48"/>
  <c r="DA131" i="48"/>
  <c r="DA388" i="48"/>
  <c r="DD388" i="48" s="1"/>
  <c r="DG388" i="48"/>
  <c r="DJ373" i="48"/>
  <c r="DK373" i="48" s="1"/>
  <c r="CY373" i="48"/>
  <c r="DJ131" i="48"/>
  <c r="CY388" i="48"/>
  <c r="DG373" i="48"/>
  <c r="DG91" i="48"/>
  <c r="DH388" i="48"/>
  <c r="CY394" i="48"/>
  <c r="DI91" i="48"/>
  <c r="DC131" i="48"/>
  <c r="DE131" i="48" s="1"/>
  <c r="DC388" i="48"/>
  <c r="DE388" i="48" s="1"/>
  <c r="DD394" i="48"/>
  <c r="DK91" i="48"/>
  <c r="DG394" i="48"/>
  <c r="DN91" i="48"/>
  <c r="DO91" i="48" s="1"/>
  <c r="DG131" i="48"/>
  <c r="DN394" i="48"/>
  <c r="DO394" i="48" s="1"/>
  <c r="CY91" i="48"/>
  <c r="DH131" i="48"/>
  <c r="DN373" i="48"/>
  <c r="DO373" i="48" s="1"/>
  <c r="DJ394" i="48"/>
  <c r="DK394" i="48" s="1"/>
  <c r="DP91" i="48"/>
  <c r="DA374" i="48"/>
  <c r="DC394" i="48"/>
  <c r="DE394" i="48" s="1"/>
  <c r="DA91" i="48"/>
  <c r="DC91" i="48"/>
  <c r="DH373" i="48"/>
  <c r="DA413" i="48"/>
  <c r="DD413" i="48" s="1"/>
  <c r="DH351" i="48"/>
  <c r="DD519" i="48"/>
  <c r="DG334" i="48"/>
  <c r="DA129" i="48"/>
  <c r="DJ118" i="48"/>
  <c r="DG351" i="48"/>
  <c r="DH519" i="48"/>
  <c r="DG314" i="48"/>
  <c r="CY274" i="48"/>
  <c r="DC444" i="48"/>
  <c r="DP351" i="48"/>
  <c r="CY534" i="48"/>
  <c r="DJ519" i="48"/>
  <c r="DK519" i="48" s="1"/>
  <c r="DJ314" i="48"/>
  <c r="DK314" i="48" s="1"/>
  <c r="DN274" i="48"/>
  <c r="DO274" i="48" s="1"/>
  <c r="DN118" i="48"/>
  <c r="DO118" i="48" s="1"/>
  <c r="DD351" i="48"/>
  <c r="DA534" i="48"/>
  <c r="DD534" i="48" s="1"/>
  <c r="DN314" i="48"/>
  <c r="DO314" i="48" s="1"/>
  <c r="DE334" i="48"/>
  <c r="DH334" i="48"/>
  <c r="DP429" i="48"/>
  <c r="DJ129" i="48"/>
  <c r="DH274" i="48"/>
  <c r="DG444" i="48"/>
  <c r="CY413" i="48"/>
  <c r="DI351" i="48"/>
  <c r="DC534" i="48"/>
  <c r="DE534" i="48" s="1"/>
  <c r="CY519" i="48"/>
  <c r="DC314" i="48"/>
  <c r="DE314" i="48" s="1"/>
  <c r="DC429" i="48"/>
  <c r="CY129" i="48"/>
  <c r="DJ351" i="48"/>
  <c r="DC519" i="48"/>
  <c r="DE519" i="48" s="1"/>
  <c r="CY314" i="48"/>
  <c r="DP129" i="48"/>
  <c r="DA429" i="48"/>
  <c r="DJ429" i="48"/>
  <c r="DG118" i="48"/>
  <c r="CY118" i="48"/>
  <c r="DC118" i="48"/>
  <c r="DE118" i="48" s="1"/>
  <c r="DN413" i="48"/>
  <c r="DO413" i="48" s="1"/>
  <c r="DA351" i="48"/>
  <c r="DG534" i="48"/>
  <c r="DC129" i="48"/>
  <c r="DJ444" i="48"/>
  <c r="DH118" i="48"/>
  <c r="DH534" i="48"/>
  <c r="DN519" i="48"/>
  <c r="DO519" i="48" s="1"/>
  <c r="DJ334" i="48"/>
  <c r="DK334" i="48" s="1"/>
  <c r="DH429" i="48"/>
  <c r="DD444" i="48"/>
  <c r="DC413" i="48"/>
  <c r="DE413" i="48" s="1"/>
  <c r="DK429" i="48"/>
  <c r="DI129" i="48"/>
  <c r="DG413" i="48"/>
  <c r="DA314" i="48"/>
  <c r="CY429" i="48"/>
  <c r="DG129" i="48"/>
  <c r="DH444" i="48"/>
  <c r="CY444" i="48"/>
  <c r="DJ413" i="48"/>
  <c r="DK413" i="48" s="1"/>
  <c r="DH314" i="48"/>
  <c r="DA334" i="48"/>
  <c r="CY334" i="48"/>
  <c r="DN351" i="48"/>
  <c r="DO351" i="48" s="1"/>
  <c r="DN429" i="48"/>
  <c r="DO429" i="48" s="1"/>
  <c r="DH413" i="48"/>
  <c r="CY351" i="48"/>
  <c r="DN334" i="48"/>
  <c r="DO334" i="48" s="1"/>
  <c r="DG429" i="48"/>
  <c r="DE129" i="48"/>
  <c r="DC351" i="48"/>
  <c r="DJ534" i="48"/>
  <c r="DK534" i="48" s="1"/>
  <c r="DN101" i="48"/>
  <c r="DO101" i="48" s="1"/>
  <c r="DD129" i="48"/>
  <c r="DD118" i="48"/>
  <c r="DI429" i="48"/>
  <c r="DK129" i="48"/>
  <c r="DP202" i="48"/>
  <c r="DC113" i="48"/>
  <c r="DA70" i="48"/>
  <c r="DD70" i="48" s="1"/>
  <c r="DN202" i="48"/>
  <c r="DO202" i="48" s="1"/>
  <c r="DA202" i="48"/>
  <c r="DJ70" i="48"/>
  <c r="DK70" i="48" s="1"/>
  <c r="DE202" i="48"/>
  <c r="DD484" i="48"/>
  <c r="DG113" i="48"/>
  <c r="DH490" i="48"/>
  <c r="DK202" i="48"/>
  <c r="CY484" i="48"/>
  <c r="DH113" i="48"/>
  <c r="CY70" i="48"/>
  <c r="DI202" i="48"/>
  <c r="DH264" i="48"/>
  <c r="DG264" i="48"/>
  <c r="CY202" i="48"/>
  <c r="DN490" i="48"/>
  <c r="DO490" i="48" s="1"/>
  <c r="DG484" i="48"/>
  <c r="DN484" i="48"/>
  <c r="DO484" i="48" s="1"/>
  <c r="DA490" i="48"/>
  <c r="DD490" i="48" s="1"/>
  <c r="CY264" i="48"/>
  <c r="DN264" i="48"/>
  <c r="DO264" i="48" s="1"/>
  <c r="DH202" i="48"/>
  <c r="DC484" i="48"/>
  <c r="DC490" i="48"/>
  <c r="DE490" i="48" s="1"/>
  <c r="DN70" i="48"/>
  <c r="DO70" i="48" s="1"/>
  <c r="DH484" i="48"/>
  <c r="DG490" i="48"/>
  <c r="DC202" i="48"/>
  <c r="DC70" i="48"/>
  <c r="DE70" i="48" s="1"/>
  <c r="DC264" i="48"/>
  <c r="DE264" i="48" s="1"/>
  <c r="DJ113" i="48"/>
  <c r="DK113" i="48" s="1"/>
  <c r="DJ202" i="48"/>
  <c r="DJ484" i="48"/>
  <c r="DK484" i="48" s="1"/>
  <c r="DN113" i="48"/>
  <c r="DO113" i="48" s="1"/>
  <c r="DG70" i="48"/>
  <c r="DI70" i="48" s="1"/>
  <c r="DA256" i="48"/>
  <c r="DA264" i="48"/>
  <c r="DD264" i="48" s="1"/>
  <c r="DD202" i="48"/>
  <c r="DJ264" i="48"/>
  <c r="DK264" i="48" s="1"/>
  <c r="DG400" i="48"/>
  <c r="DJ478" i="48"/>
  <c r="DK391" i="48"/>
  <c r="DP479" i="48"/>
  <c r="CY140" i="48"/>
  <c r="DC194" i="48"/>
  <c r="DE194" i="48" s="1"/>
  <c r="DH285" i="48"/>
  <c r="DC356" i="48"/>
  <c r="DA236" i="48"/>
  <c r="DD236" i="48" s="1"/>
  <c r="DA139" i="48"/>
  <c r="DD139" i="48" s="1"/>
  <c r="DP478" i="48"/>
  <c r="DC391" i="48"/>
  <c r="DJ368" i="48"/>
  <c r="DK368" i="48" s="1"/>
  <c r="DJ285" i="48"/>
  <c r="DK285" i="48" s="1"/>
  <c r="DN367" i="48"/>
  <c r="DO367" i="48" s="1"/>
  <c r="DC236" i="48"/>
  <c r="DC139" i="48"/>
  <c r="DE139" i="48" s="1"/>
  <c r="DD478" i="48"/>
  <c r="DD391" i="48"/>
  <c r="DA285" i="48"/>
  <c r="DD285" i="48" s="1"/>
  <c r="DH236" i="48"/>
  <c r="DI478" i="48"/>
  <c r="DH391" i="48"/>
  <c r="DH367" i="48"/>
  <c r="DN356" i="48"/>
  <c r="DO356" i="48" s="1"/>
  <c r="DJ236" i="48"/>
  <c r="DK236" i="48" s="1"/>
  <c r="DN478" i="48"/>
  <c r="DO478" i="48" s="1"/>
  <c r="DA391" i="48"/>
  <c r="DG386" i="48"/>
  <c r="DI386" i="48" s="1"/>
  <c r="DI391" i="48"/>
  <c r="DC478" i="48"/>
  <c r="CY479" i="48"/>
  <c r="DH194" i="48"/>
  <c r="DA356" i="48"/>
  <c r="DD356" i="48" s="1"/>
  <c r="DC367" i="48"/>
  <c r="DE367" i="48" s="1"/>
  <c r="DG139" i="48"/>
  <c r="DE478" i="48"/>
  <c r="DJ479" i="48"/>
  <c r="DN194" i="48"/>
  <c r="DO194" i="48" s="1"/>
  <c r="DH356" i="48"/>
  <c r="DG478" i="48"/>
  <c r="DA479" i="48"/>
  <c r="CY356" i="48"/>
  <c r="DH478" i="48"/>
  <c r="DK479" i="48"/>
  <c r="CY194" i="48"/>
  <c r="DG285" i="48"/>
  <c r="CY367" i="48"/>
  <c r="DJ356" i="48"/>
  <c r="DN139" i="48"/>
  <c r="DO139" i="48" s="1"/>
  <c r="CY139" i="48"/>
  <c r="DK478" i="48"/>
  <c r="CY391" i="48"/>
  <c r="DN479" i="48"/>
  <c r="DO479" i="48" s="1"/>
  <c r="DA194" i="48"/>
  <c r="DD194" i="48" s="1"/>
  <c r="DG236" i="48"/>
  <c r="DJ139" i="48"/>
  <c r="DK139" i="48" s="1"/>
  <c r="DP391" i="48"/>
  <c r="DE479" i="48"/>
  <c r="DG367" i="48"/>
  <c r="DH139" i="48"/>
  <c r="DE391" i="48"/>
  <c r="DC479" i="48"/>
  <c r="DG194" i="48"/>
  <c r="DN285" i="48"/>
  <c r="DO285" i="48" s="1"/>
  <c r="DG391" i="48"/>
  <c r="DD479" i="48"/>
  <c r="DG356" i="48"/>
  <c r="DJ367" i="48"/>
  <c r="DK367" i="48" s="1"/>
  <c r="DA367" i="48"/>
  <c r="DD367" i="48" s="1"/>
  <c r="DC431" i="48"/>
  <c r="DE431" i="48" s="1"/>
  <c r="DG140" i="48"/>
  <c r="DG439" i="48"/>
  <c r="DJ340" i="48"/>
  <c r="DK340" i="48" s="1"/>
  <c r="CY368" i="48"/>
  <c r="CY272" i="48"/>
  <c r="DH439" i="48"/>
  <c r="DJ167" i="48"/>
  <c r="DK167" i="48" s="1"/>
  <c r="DH167" i="48"/>
  <c r="CY501" i="48"/>
  <c r="DA140" i="48"/>
  <c r="DA272" i="48"/>
  <c r="DA501" i="48"/>
  <c r="DC140" i="48"/>
  <c r="DE140" i="48" s="1"/>
  <c r="DN368" i="48"/>
  <c r="DO368" i="48" s="1"/>
  <c r="DC272" i="48"/>
  <c r="DN167" i="48"/>
  <c r="DO167" i="48" s="1"/>
  <c r="DC501" i="48"/>
  <c r="DN272" i="48"/>
  <c r="DO272" i="48" s="1"/>
  <c r="DG501" i="48"/>
  <c r="CY431" i="48"/>
  <c r="DD272" i="48"/>
  <c r="CY340" i="48"/>
  <c r="DC167" i="48"/>
  <c r="DE167" i="48" s="1"/>
  <c r="DH501" i="48"/>
  <c r="DG431" i="48"/>
  <c r="DI431" i="48" s="1"/>
  <c r="DH140" i="48"/>
  <c r="DH272" i="48"/>
  <c r="DC439" i="48"/>
  <c r="DE439" i="48" s="1"/>
  <c r="DI501" i="48"/>
  <c r="DJ140" i="48"/>
  <c r="DI272" i="48"/>
  <c r="DH340" i="48"/>
  <c r="DN501" i="48"/>
  <c r="DO501" i="48" s="1"/>
  <c r="DJ272" i="48"/>
  <c r="DJ439" i="48"/>
  <c r="DK439" i="48" s="1"/>
  <c r="DA340" i="48"/>
  <c r="DD340" i="48" s="1"/>
  <c r="DD501" i="48"/>
  <c r="DA368" i="48"/>
  <c r="DE272" i="48"/>
  <c r="DN439" i="48"/>
  <c r="DO439" i="48" s="1"/>
  <c r="DJ501" i="48"/>
  <c r="DN431" i="48"/>
  <c r="DO431" i="48" s="1"/>
  <c r="DC368" i="48"/>
  <c r="DE368" i="48" s="1"/>
  <c r="DG272" i="48"/>
  <c r="DG167" i="48"/>
  <c r="DG340" i="48"/>
  <c r="DK501" i="48"/>
  <c r="DA431" i="48"/>
  <c r="DD431" i="48" s="1"/>
  <c r="DJ137" i="48"/>
  <c r="DK137" i="48" s="1"/>
  <c r="DK272" i="48"/>
  <c r="CY439" i="48"/>
  <c r="DP501" i="48"/>
  <c r="DN137" i="48"/>
  <c r="DO137" i="48" s="1"/>
  <c r="DG368" i="48"/>
  <c r="DA439" i="48"/>
  <c r="DD439" i="48" s="1"/>
  <c r="DN340" i="48"/>
  <c r="DO340" i="48" s="1"/>
  <c r="DN140" i="48"/>
  <c r="DO140" i="48" s="1"/>
  <c r="DH368" i="48"/>
  <c r="DA167" i="48"/>
  <c r="DD167" i="48" s="1"/>
  <c r="DE340" i="48"/>
  <c r="CY442" i="48"/>
  <c r="DD125" i="48"/>
  <c r="DN125" i="48"/>
  <c r="DO125" i="48" s="1"/>
  <c r="DN278" i="48"/>
  <c r="DO278" i="48" s="1"/>
  <c r="DA442" i="48"/>
  <c r="DD442" i="48" s="1"/>
  <c r="DG442" i="48"/>
  <c r="DP125" i="48"/>
  <c r="DJ125" i="48"/>
  <c r="DH442" i="48"/>
  <c r="DK125" i="48"/>
  <c r="DE125" i="48"/>
  <c r="DA125" i="48"/>
  <c r="DJ442" i="48"/>
  <c r="DN442" i="48"/>
  <c r="DO442" i="48" s="1"/>
  <c r="DH125" i="48"/>
  <c r="DG361" i="48"/>
  <c r="DH361" i="48"/>
  <c r="DG125" i="48"/>
  <c r="DC442" i="48"/>
  <c r="DE442" i="48" s="1"/>
  <c r="DC125" i="48"/>
  <c r="DI125" i="48"/>
  <c r="DC298" i="48"/>
  <c r="DE298" i="48" s="1"/>
  <c r="DH146" i="48"/>
  <c r="DJ522" i="48"/>
  <c r="DG76" i="48"/>
  <c r="DP494" i="48"/>
  <c r="DJ302" i="48"/>
  <c r="DK302" i="48" s="1"/>
  <c r="DC72" i="48"/>
  <c r="DE72" i="48" s="1"/>
  <c r="DN72" i="48"/>
  <c r="DO72" i="48" s="1"/>
  <c r="DJ122" i="48"/>
  <c r="DJ386" i="48"/>
  <c r="DD274" i="48"/>
  <c r="DC146" i="48"/>
  <c r="DJ146" i="48"/>
  <c r="DE522" i="48"/>
  <c r="DA494" i="48"/>
  <c r="DH513" i="48"/>
  <c r="DA302" i="48"/>
  <c r="DD302" i="48" s="1"/>
  <c r="DD201" i="48"/>
  <c r="DI522" i="48"/>
  <c r="DJ76" i="48"/>
  <c r="DK76" i="48" s="1"/>
  <c r="DC494" i="48"/>
  <c r="DC513" i="48"/>
  <c r="DE513" i="48" s="1"/>
  <c r="DE75" i="48"/>
  <c r="DC302" i="48"/>
  <c r="DE302" i="48" s="1"/>
  <c r="DH72" i="48"/>
  <c r="CY331" i="48"/>
  <c r="DH122" i="48"/>
  <c r="DE201" i="48"/>
  <c r="DJ49" i="48"/>
  <c r="DK49" i="48" s="1"/>
  <c r="DD146" i="48"/>
  <c r="DP522" i="48"/>
  <c r="DD494" i="48"/>
  <c r="DJ513" i="48"/>
  <c r="DK513" i="48" s="1"/>
  <c r="DH302" i="48"/>
  <c r="DA72" i="48"/>
  <c r="DP122" i="48"/>
  <c r="CY200" i="48"/>
  <c r="DC274" i="48"/>
  <c r="DE274" i="48" s="1"/>
  <c r="DH201" i="48"/>
  <c r="DA49" i="48"/>
  <c r="DD49" i="48" s="1"/>
  <c r="DA403" i="48"/>
  <c r="DI146" i="48"/>
  <c r="DG146" i="48"/>
  <c r="DH522" i="48"/>
  <c r="DJ494" i="48"/>
  <c r="CY386" i="48"/>
  <c r="DE331" i="48"/>
  <c r="DJ274" i="48"/>
  <c r="DK274" i="48" s="1"/>
  <c r="DG201" i="48"/>
  <c r="DN49" i="48"/>
  <c r="DO49" i="48" s="1"/>
  <c r="DK403" i="48"/>
  <c r="DN522" i="48"/>
  <c r="DO522" i="48" s="1"/>
  <c r="DN302" i="48"/>
  <c r="DO302" i="48" s="1"/>
  <c r="CY72" i="48"/>
  <c r="CY122" i="48"/>
  <c r="DK331" i="48"/>
  <c r="DG274" i="48"/>
  <c r="DK201" i="48"/>
  <c r="CY403" i="48"/>
  <c r="DK146" i="48"/>
  <c r="DK122" i="48"/>
  <c r="DA122" i="48"/>
  <c r="DP201" i="48"/>
  <c r="DC403" i="48"/>
  <c r="DC122" i="48"/>
  <c r="DG331" i="48"/>
  <c r="DI201" i="48"/>
  <c r="DN403" i="48"/>
  <c r="DO403" i="48" s="1"/>
  <c r="CY146" i="48"/>
  <c r="CY76" i="48"/>
  <c r="DJ72" i="48"/>
  <c r="DK72" i="48" s="1"/>
  <c r="DG122" i="48"/>
  <c r="DC386" i="48"/>
  <c r="DE386" i="48" s="1"/>
  <c r="DJ201" i="48"/>
  <c r="DP403" i="48"/>
  <c r="DP146" i="48"/>
  <c r="DA76" i="48"/>
  <c r="DD76" i="48" s="1"/>
  <c r="CY494" i="48"/>
  <c r="CY513" i="48"/>
  <c r="DA331" i="48"/>
  <c r="CY201" i="48"/>
  <c r="DD403" i="48"/>
  <c r="DD522" i="48"/>
  <c r="DE494" i="48"/>
  <c r="DI122" i="48"/>
  <c r="DN331" i="48"/>
  <c r="DO331" i="48" s="1"/>
  <c r="DP331" i="48"/>
  <c r="DN386" i="48"/>
  <c r="DO386" i="48" s="1"/>
  <c r="DJ331" i="48"/>
  <c r="DI331" i="48"/>
  <c r="DA201" i="48"/>
  <c r="DG403" i="48"/>
  <c r="CY522" i="48"/>
  <c r="DN76" i="48"/>
  <c r="DO76" i="48" s="1"/>
  <c r="DH494" i="48"/>
  <c r="DA513" i="48"/>
  <c r="CY302" i="48"/>
  <c r="DE122" i="48"/>
  <c r="DH331" i="48"/>
  <c r="DN201" i="48"/>
  <c r="DO201" i="48" s="1"/>
  <c r="DH403" i="48"/>
  <c r="DA146" i="48"/>
  <c r="DE146" i="48"/>
  <c r="DD122" i="48"/>
  <c r="DA386" i="48"/>
  <c r="DD386" i="48" s="1"/>
  <c r="DN294" i="48"/>
  <c r="DO294" i="48" s="1"/>
  <c r="DI256" i="48"/>
  <c r="DH108" i="48"/>
  <c r="DH294" i="48"/>
  <c r="DA73" i="48"/>
  <c r="DD73" i="48" s="1"/>
  <c r="DN73" i="48"/>
  <c r="DO73" i="48" s="1"/>
  <c r="DC73" i="48"/>
  <c r="DE73" i="48" s="1"/>
  <c r="DJ294" i="48"/>
  <c r="DN191" i="48"/>
  <c r="DO191" i="48" s="1"/>
  <c r="DK475" i="48"/>
  <c r="DN108" i="48"/>
  <c r="DO108" i="48" s="1"/>
  <c r="DH73" i="48"/>
  <c r="CY191" i="48"/>
  <c r="DG294" i="48"/>
  <c r="DE191" i="48"/>
  <c r="DA108" i="48"/>
  <c r="DD108" i="48" s="1"/>
  <c r="CY256" i="48"/>
  <c r="DG191" i="48"/>
  <c r="DC256" i="48"/>
  <c r="CY73" i="48"/>
  <c r="DC294" i="48"/>
  <c r="DE294" i="48" s="1"/>
  <c r="DH191" i="48"/>
  <c r="DG108" i="48"/>
  <c r="DD256" i="48"/>
  <c r="CY108" i="48"/>
  <c r="DE256" i="48"/>
  <c r="DG256" i="48"/>
  <c r="DJ191" i="48"/>
  <c r="DJ256" i="48"/>
  <c r="DC250" i="48"/>
  <c r="DA191" i="48"/>
  <c r="DK256" i="48"/>
  <c r="DG73" i="48"/>
  <c r="DA294" i="48"/>
  <c r="DD294" i="48" s="1"/>
  <c r="DC108" i="48"/>
  <c r="DE108" i="48" s="1"/>
  <c r="DN256" i="48"/>
  <c r="DO256" i="48" s="1"/>
  <c r="CY294" i="48"/>
  <c r="DP256" i="48"/>
  <c r="DJ108" i="48"/>
  <c r="DK108" i="48" s="1"/>
  <c r="DK73" i="48"/>
  <c r="CY374" i="48"/>
  <c r="DC374" i="48"/>
  <c r="DE374" i="48" s="1"/>
  <c r="DJ319" i="48"/>
  <c r="DK319" i="48" s="1"/>
  <c r="DH75" i="48"/>
  <c r="DA319" i="48"/>
  <c r="DJ75" i="48"/>
  <c r="DK75" i="48" s="1"/>
  <c r="DN374" i="48"/>
  <c r="DO374" i="48" s="1"/>
  <c r="CY319" i="48"/>
  <c r="DG75" i="48"/>
  <c r="DG319" i="48"/>
  <c r="DI319" i="48" s="1"/>
  <c r="DC319" i="48"/>
  <c r="DE319" i="48" s="1"/>
  <c r="DN319" i="48"/>
  <c r="DO319" i="48" s="1"/>
  <c r="DN75" i="48"/>
  <c r="DO75" i="48" s="1"/>
  <c r="DG374" i="48"/>
  <c r="CY75" i="48"/>
  <c r="DH374" i="48"/>
  <c r="DJ374" i="48"/>
  <c r="DK374" i="48" s="1"/>
  <c r="DA75" i="48"/>
  <c r="DD75" i="48" s="1"/>
  <c r="DJ475" i="48"/>
  <c r="DP475" i="48"/>
  <c r="CY475" i="48"/>
  <c r="DA475" i="48"/>
  <c r="DE475" i="48"/>
  <c r="DD475" i="48"/>
  <c r="DG475" i="48"/>
  <c r="DH475" i="48"/>
  <c r="DC475" i="48"/>
  <c r="DI475" i="48"/>
  <c r="DG416" i="48"/>
  <c r="DA416" i="48"/>
  <c r="DC416" i="48"/>
  <c r="DE416" i="48" s="1"/>
  <c r="DK259" i="48"/>
  <c r="DH416" i="48"/>
  <c r="DJ416" i="48"/>
  <c r="DN416" i="48"/>
  <c r="DO416" i="48" s="1"/>
  <c r="DE323" i="48"/>
  <c r="DN208" i="48"/>
  <c r="DO208" i="48" s="1"/>
  <c r="DG298" i="48"/>
  <c r="DC101" i="48"/>
  <c r="CY323" i="48"/>
  <c r="DJ169" i="48"/>
  <c r="DK169" i="48" s="1"/>
  <c r="DA251" i="48"/>
  <c r="CY417" i="48"/>
  <c r="DC208" i="48"/>
  <c r="DE208" i="48" s="1"/>
  <c r="DJ298" i="48"/>
  <c r="DK298" i="48" s="1"/>
  <c r="DD101" i="48"/>
  <c r="DJ323" i="48"/>
  <c r="DK323" i="48" s="1"/>
  <c r="DA169" i="48"/>
  <c r="DD169" i="48" s="1"/>
  <c r="DA106" i="48"/>
  <c r="DD106" i="48" s="1"/>
  <c r="DC251" i="48"/>
  <c r="DE251" i="48" s="1"/>
  <c r="DE101" i="48"/>
  <c r="DC169" i="48"/>
  <c r="DE169" i="48" s="1"/>
  <c r="DC106" i="48"/>
  <c r="DH417" i="48"/>
  <c r="DI417" i="48" s="1"/>
  <c r="DG101" i="48"/>
  <c r="DG323" i="48"/>
  <c r="DG169" i="48"/>
  <c r="DD200" i="48"/>
  <c r="CY208" i="48"/>
  <c r="DH101" i="48"/>
  <c r="DE200" i="48"/>
  <c r="DA101" i="48"/>
  <c r="DN251" i="48"/>
  <c r="DO251" i="48" s="1"/>
  <c r="DJ101" i="48"/>
  <c r="DH323" i="48"/>
  <c r="CY169" i="48"/>
  <c r="DG200" i="48"/>
  <c r="DN106" i="48"/>
  <c r="DO106" i="48" s="1"/>
  <c r="DJ251" i="48"/>
  <c r="DK251" i="48" s="1"/>
  <c r="DG208" i="48"/>
  <c r="DK101" i="48"/>
  <c r="DH169" i="48"/>
  <c r="DJ200" i="48"/>
  <c r="CY106" i="48"/>
  <c r="DJ208" i="48"/>
  <c r="CY298" i="48"/>
  <c r="DC200" i="48"/>
  <c r="DH106" i="48"/>
  <c r="DN298" i="48"/>
  <c r="DO298" i="48" s="1"/>
  <c r="DA323" i="48"/>
  <c r="DD323" i="48" s="1"/>
  <c r="DH200" i="48"/>
  <c r="DG106" i="48"/>
  <c r="DK200" i="48"/>
  <c r="DA208" i="48"/>
  <c r="DA298" i="48"/>
  <c r="DD298" i="48" s="1"/>
  <c r="DN323" i="48"/>
  <c r="DO323" i="48" s="1"/>
  <c r="DI200" i="48"/>
  <c r="DH208" i="48"/>
  <c r="DN200" i="48"/>
  <c r="DO200" i="48" s="1"/>
  <c r="DJ106" i="48"/>
  <c r="DK106" i="48" s="1"/>
  <c r="DH298" i="48"/>
  <c r="CY101" i="48"/>
  <c r="DN169" i="48"/>
  <c r="DO169" i="48" s="1"/>
  <c r="DP200" i="48"/>
  <c r="DG251" i="48"/>
  <c r="DI251" i="48" s="1"/>
  <c r="DP101" i="48"/>
  <c r="DC121" i="48"/>
  <c r="DE121" i="48"/>
  <c r="DJ121" i="48"/>
  <c r="DN53" i="48"/>
  <c r="DO53" i="48" s="1"/>
  <c r="DG53" i="48"/>
  <c r="DJ130" i="48"/>
  <c r="DH53" i="48"/>
  <c r="CY130" i="48"/>
  <c r="DA130" i="48"/>
  <c r="DC343" i="48"/>
  <c r="DE343" i="48" s="1"/>
  <c r="DJ53" i="48"/>
  <c r="DK53" i="48" s="1"/>
  <c r="CY402" i="48"/>
  <c r="DA402" i="48"/>
  <c r="CY53" i="48"/>
  <c r="DP173" i="48"/>
  <c r="DA53" i="48"/>
  <c r="DD53" i="48" s="1"/>
  <c r="DC53" i="48"/>
  <c r="DE53" i="48" s="1"/>
  <c r="DN173" i="48"/>
  <c r="DO173" i="48" s="1"/>
  <c r="DH355" i="48"/>
  <c r="DI355" i="48" s="1"/>
  <c r="DA300" i="48"/>
  <c r="DD300" i="48" s="1"/>
  <c r="DH300" i="48"/>
  <c r="DJ423" i="48"/>
  <c r="DH423" i="48"/>
  <c r="DJ250" i="48"/>
  <c r="DK250" i="48" s="1"/>
  <c r="CY250" i="48"/>
  <c r="DI173" i="48"/>
  <c r="DG402" i="48"/>
  <c r="DN259" i="48"/>
  <c r="DO259" i="48" s="1"/>
  <c r="DA137" i="48"/>
  <c r="DJ402" i="48"/>
  <c r="DC137" i="48"/>
  <c r="DE137" i="48" s="1"/>
  <c r="DD402" i="48"/>
  <c r="DH259" i="48"/>
  <c r="CY516" i="48"/>
  <c r="DE402" i="48"/>
  <c r="DJ114" i="48"/>
  <c r="CY343" i="48"/>
  <c r="DI402" i="48"/>
  <c r="DN114" i="48"/>
  <c r="DO114" i="48" s="1"/>
  <c r="DG137" i="48"/>
  <c r="DI137" i="48" s="1"/>
  <c r="DK402" i="48"/>
  <c r="DC259" i="48"/>
  <c r="DE259" i="48" s="1"/>
  <c r="DA343" i="48"/>
  <c r="DD343" i="48" s="1"/>
  <c r="DP402" i="48"/>
  <c r="CY114" i="48"/>
  <c r="DG259" i="48"/>
  <c r="DG343" i="48"/>
  <c r="DI343" i="48" s="1"/>
  <c r="DC402" i="48"/>
  <c r="DA114" i="48"/>
  <c r="DN402" i="48"/>
  <c r="DO402" i="48" s="1"/>
  <c r="DC114" i="48"/>
  <c r="DE114" i="48" s="1"/>
  <c r="DJ343" i="48"/>
  <c r="DK343" i="48" s="1"/>
  <c r="DN343" i="48"/>
  <c r="DO343" i="48" s="1"/>
  <c r="DG114" i="48"/>
  <c r="CY259" i="48"/>
  <c r="CY137" i="48"/>
  <c r="DH114" i="48"/>
  <c r="DA259" i="48"/>
  <c r="DG72" i="48"/>
  <c r="CY409" i="48"/>
  <c r="DG182" i="48"/>
  <c r="DC409" i="48"/>
  <c r="DE409" i="48" s="1"/>
  <c r="DN417" i="48"/>
  <c r="DO417" i="48" s="1"/>
  <c r="DA417" i="48"/>
  <c r="DD417" i="48" s="1"/>
  <c r="DG250" i="48"/>
  <c r="DJ417" i="48"/>
  <c r="DC417" i="48"/>
  <c r="DE417" i="48" s="1"/>
  <c r="DH250" i="48"/>
  <c r="DN250" i="48"/>
  <c r="DO250" i="48" s="1"/>
  <c r="DH515" i="48"/>
  <c r="DG515" i="48"/>
  <c r="DA516" i="48"/>
  <c r="DC516" i="48"/>
  <c r="DE516" i="48" s="1"/>
  <c r="CY515" i="48"/>
  <c r="DC515" i="48"/>
  <c r="DE515" i="48" s="1"/>
  <c r="DD515" i="48"/>
  <c r="DN516" i="48"/>
  <c r="DO516" i="48" s="1"/>
  <c r="DN515" i="48"/>
  <c r="DO515" i="48" s="1"/>
  <c r="DG516" i="48"/>
  <c r="DJ516" i="48"/>
  <c r="DK516" i="48" s="1"/>
  <c r="DH516" i="48"/>
  <c r="DD250" i="48"/>
  <c r="DC362" i="48"/>
  <c r="DE362" i="48" s="1"/>
  <c r="DE173" i="48"/>
  <c r="DN355" i="48"/>
  <c r="DO355" i="48" s="1"/>
  <c r="DN423" i="48"/>
  <c r="DO423" i="48" s="1"/>
  <c r="DC130" i="48"/>
  <c r="DN362" i="48"/>
  <c r="DO362" i="48" s="1"/>
  <c r="DG173" i="48"/>
  <c r="DD130" i="48"/>
  <c r="DJ173" i="48"/>
  <c r="DH130" i="48"/>
  <c r="CY362" i="48"/>
  <c r="DK173" i="48"/>
  <c r="DI130" i="48"/>
  <c r="DH224" i="48"/>
  <c r="DG362" i="48"/>
  <c r="DC173" i="48"/>
  <c r="DA423" i="48"/>
  <c r="DD423" i="48" s="1"/>
  <c r="DG130" i="48"/>
  <c r="DC423" i="48"/>
  <c r="DE423" i="48" s="1"/>
  <c r="DN409" i="48"/>
  <c r="DO409" i="48" s="1"/>
  <c r="DE130" i="48"/>
  <c r="CY224" i="48"/>
  <c r="DJ362" i="48"/>
  <c r="CY355" i="48"/>
  <c r="DG423" i="48"/>
  <c r="DC224" i="48"/>
  <c r="DE224" i="48" s="1"/>
  <c r="DA355" i="48"/>
  <c r="DG224" i="48"/>
  <c r="DA409" i="48"/>
  <c r="DD409" i="48" s="1"/>
  <c r="DA362" i="48"/>
  <c r="DC355" i="48"/>
  <c r="DE355" i="48" s="1"/>
  <c r="DA224" i="48"/>
  <c r="DD224" i="48" s="1"/>
  <c r="DH362" i="48"/>
  <c r="CY173" i="48"/>
  <c r="DG409" i="48"/>
  <c r="DI409" i="48" s="1"/>
  <c r="DA173" i="48"/>
  <c r="DJ355" i="48"/>
  <c r="DK355" i="48" s="1"/>
  <c r="DJ409" i="48"/>
  <c r="DK409" i="48" s="1"/>
  <c r="DK130" i="48"/>
  <c r="DD173" i="48"/>
  <c r="CY423" i="48"/>
  <c r="DP130" i="48"/>
  <c r="DN224" i="48"/>
  <c r="DO224" i="48" s="1"/>
  <c r="DJ300" i="48"/>
  <c r="DK300" i="48" s="1"/>
  <c r="DG242" i="48"/>
  <c r="DN242" i="48"/>
  <c r="DO242" i="48" s="1"/>
  <c r="DG121" i="48"/>
  <c r="DC242" i="48"/>
  <c r="DE242" i="48" s="1"/>
  <c r="DH121" i="48"/>
  <c r="DA242" i="48"/>
  <c r="DH49" i="48"/>
  <c r="DA121" i="48"/>
  <c r="CY242" i="48"/>
  <c r="DD121" i="48"/>
  <c r="CY300" i="48"/>
  <c r="DH242" i="48"/>
  <c r="DN121" i="48"/>
  <c r="DO121" i="48" s="1"/>
  <c r="DC300" i="48"/>
  <c r="DE300" i="48" s="1"/>
  <c r="DJ242" i="48"/>
  <c r="DK242" i="48" s="1"/>
  <c r="DI121" i="48"/>
  <c r="DG300" i="48"/>
  <c r="CY121" i="48"/>
  <c r="CY49" i="48"/>
  <c r="DP121" i="48"/>
  <c r="DA278" i="48"/>
  <c r="DD278" i="48" s="1"/>
  <c r="DC278" i="48"/>
  <c r="DE278" i="48" s="1"/>
  <c r="DG278" i="48"/>
  <c r="DJ278" i="48"/>
  <c r="CY278" i="48"/>
  <c r="DH278" i="48"/>
  <c r="CY182" i="48"/>
  <c r="DC182" i="48"/>
  <c r="DE182" i="48" s="1"/>
  <c r="DK182" i="48"/>
  <c r="DN182" i="48"/>
  <c r="DO182" i="48" s="1"/>
  <c r="DA182" i="48"/>
  <c r="DD182" i="48" s="1"/>
  <c r="DH182" i="48"/>
  <c r="DQ517" i="48"/>
  <c r="DQ456" i="48"/>
  <c r="DR456" i="48" s="1"/>
  <c r="DQ81" i="48"/>
  <c r="DQ354" i="48"/>
  <c r="DR354" i="48" s="1"/>
  <c r="DQ500" i="48"/>
  <c r="DQ181" i="48"/>
  <c r="DQ86" i="48"/>
  <c r="DQ453" i="48"/>
  <c r="DQ272" i="48"/>
  <c r="DQ493" i="48"/>
  <c r="DQ85" i="48"/>
  <c r="DQ51" i="48"/>
  <c r="DQ172" i="48"/>
  <c r="DQ332" i="48"/>
  <c r="DR332" i="48" s="1"/>
  <c r="DQ289" i="48"/>
  <c r="DR289" i="48" s="1"/>
  <c r="DQ306" i="48"/>
  <c r="DR306" i="48" s="1"/>
  <c r="DQ457" i="48"/>
  <c r="DQ188" i="48"/>
  <c r="CJ41" i="48"/>
  <c r="CJ9" i="48"/>
  <c r="CJ10" i="48"/>
  <c r="CJ27" i="48"/>
  <c r="CJ11" i="48"/>
  <c r="CJ38" i="48"/>
  <c r="CJ31" i="48"/>
  <c r="CJ16" i="48"/>
  <c r="CJ8" i="48"/>
  <c r="CJ35" i="48"/>
  <c r="CJ14" i="48"/>
  <c r="CJ44" i="48"/>
  <c r="CJ40" i="48"/>
  <c r="CJ33" i="48"/>
  <c r="CJ19" i="48"/>
  <c r="CJ30" i="48"/>
  <c r="CJ12" i="48"/>
  <c r="CJ42" i="48"/>
  <c r="CJ25" i="48"/>
  <c r="CJ43" i="48"/>
  <c r="CJ39" i="48"/>
  <c r="CJ20" i="48"/>
  <c r="CJ34" i="48"/>
  <c r="CJ15" i="48"/>
  <c r="CJ29" i="48"/>
  <c r="CJ26" i="48"/>
  <c r="CJ24" i="48"/>
  <c r="CJ7" i="48"/>
  <c r="CJ37" i="48"/>
  <c r="CJ4" i="48"/>
  <c r="CJ28" i="48"/>
  <c r="CJ22" i="48"/>
  <c r="CJ36" i="48"/>
  <c r="CJ6" i="48"/>
  <c r="CJ2" i="48"/>
  <c r="CJ13" i="48"/>
  <c r="CJ23" i="48"/>
  <c r="CJ3" i="48"/>
  <c r="CJ45" i="48"/>
  <c r="CJ17" i="48"/>
  <c r="CI19" i="48"/>
  <c r="CI40" i="48"/>
  <c r="CI44" i="48"/>
  <c r="CI33" i="48"/>
  <c r="AS124" i="54"/>
  <c r="AS216" i="54"/>
  <c r="AS236" i="54"/>
  <c r="AS68" i="54"/>
  <c r="AS25" i="54"/>
  <c r="AS224" i="54"/>
  <c r="AS331" i="54"/>
  <c r="AS232" i="54"/>
  <c r="AS241" i="54"/>
  <c r="AS271" i="54"/>
  <c r="AS77" i="54"/>
  <c r="AS367" i="54"/>
  <c r="AS246" i="54"/>
  <c r="AS359" i="54"/>
  <c r="AS204" i="54"/>
  <c r="AS315" i="54"/>
  <c r="AS2" i="54"/>
  <c r="AS55" i="54"/>
  <c r="AM85" i="54"/>
  <c r="AS85" i="54" s="1"/>
  <c r="AS113" i="54"/>
  <c r="AS8" i="54"/>
  <c r="AS206" i="54"/>
  <c r="AS360" i="54"/>
  <c r="AS76" i="54"/>
  <c r="AS26" i="54"/>
  <c r="AS290" i="54"/>
  <c r="AS347" i="54"/>
  <c r="AS78" i="54"/>
  <c r="AS358" i="54"/>
  <c r="AS364" i="54"/>
  <c r="AS254" i="54"/>
  <c r="AS357" i="54"/>
  <c r="AN80" i="54"/>
  <c r="AS80" i="54" s="1"/>
  <c r="AS92" i="54"/>
  <c r="AS71" i="54"/>
  <c r="AS91" i="54"/>
  <c r="AS308" i="54"/>
  <c r="AS228" i="54"/>
  <c r="AS53" i="54"/>
  <c r="AS70" i="54"/>
  <c r="AS4" i="54"/>
  <c r="AS366" i="54"/>
  <c r="AS11" i="54"/>
  <c r="AS292" i="54"/>
  <c r="AS289" i="54"/>
  <c r="AS14" i="54"/>
  <c r="AS5" i="54"/>
  <c r="AS362" i="54"/>
  <c r="AS54" i="54"/>
  <c r="AS90" i="54"/>
  <c r="AS302" i="54"/>
  <c r="AS356" i="54"/>
  <c r="AS365" i="54"/>
  <c r="AS81" i="54"/>
  <c r="AS102" i="54"/>
  <c r="AS82" i="54"/>
  <c r="AS73" i="54"/>
  <c r="AS12" i="54"/>
  <c r="AS89" i="54"/>
  <c r="AS323" i="54"/>
  <c r="AS373" i="54"/>
  <c r="AS257" i="54"/>
  <c r="AS94" i="54"/>
  <c r="AS6" i="54"/>
  <c r="AS207" i="54"/>
  <c r="AS74" i="54"/>
  <c r="AS372" i="54"/>
  <c r="AS28" i="54"/>
  <c r="AS72" i="54"/>
  <c r="AS57" i="54"/>
  <c r="AS261" i="54"/>
  <c r="AS339" i="54"/>
  <c r="AS369" i="54"/>
  <c r="AS23" i="54"/>
  <c r="AM93" i="54"/>
  <c r="AN93" i="54"/>
  <c r="AS87" i="54"/>
  <c r="AS83" i="54"/>
  <c r="AS75" i="54"/>
  <c r="AS56" i="54"/>
  <c r="AS24" i="54"/>
  <c r="AS7" i="54"/>
  <c r="AS3" i="54"/>
  <c r="AS36" i="54"/>
  <c r="AM13" i="54"/>
  <c r="AN13" i="54"/>
  <c r="AS88" i="54"/>
  <c r="AS247" i="54"/>
  <c r="AS27" i="54"/>
  <c r="AS15" i="54"/>
  <c r="AS370" i="54"/>
  <c r="AS79" i="54"/>
  <c r="AS361" i="54"/>
  <c r="AN371" i="54"/>
  <c r="AM371" i="54"/>
  <c r="AN363" i="54"/>
  <c r="AM363" i="54"/>
  <c r="AM86" i="54"/>
  <c r="AN86" i="54"/>
  <c r="AM288" i="54"/>
  <c r="AN288" i="54"/>
  <c r="AS278" i="54"/>
  <c r="AS277" i="54"/>
  <c r="AS276" i="54"/>
  <c r="AS10" i="54"/>
  <c r="AS84" i="54"/>
  <c r="DI82" i="48" l="1"/>
  <c r="DP82" i="48"/>
  <c r="DQ82" i="48" s="1"/>
  <c r="DP538" i="48"/>
  <c r="DQ538" i="48" s="1"/>
  <c r="DR538" i="48" s="1"/>
  <c r="DP88" i="48"/>
  <c r="DQ88" i="48" s="1"/>
  <c r="DR88" i="48" s="1"/>
  <c r="DI446" i="48"/>
  <c r="DK446" i="48" s="1"/>
  <c r="DI245" i="48"/>
  <c r="DP446" i="48"/>
  <c r="DE446" i="48"/>
  <c r="DI487" i="48"/>
  <c r="DP78" i="48"/>
  <c r="DQ78" i="48" s="1"/>
  <c r="DK156" i="48"/>
  <c r="DI78" i="48"/>
  <c r="DP245" i="48"/>
  <c r="DP487" i="48"/>
  <c r="DQ487" i="48" s="1"/>
  <c r="DI210" i="48"/>
  <c r="DK210" i="48" s="1"/>
  <c r="DP365" i="48"/>
  <c r="DQ365" i="48" s="1"/>
  <c r="DP275" i="48"/>
  <c r="DQ275" i="48" s="1"/>
  <c r="DP214" i="48"/>
  <c r="DQ214" i="48" s="1"/>
  <c r="DP210" i="48"/>
  <c r="DI317" i="48"/>
  <c r="DI404" i="48"/>
  <c r="DI239" i="48"/>
  <c r="DP239" i="48"/>
  <c r="DQ239" i="48" s="1"/>
  <c r="DK431" i="48"/>
  <c r="DI532" i="48"/>
  <c r="DP404" i="48"/>
  <c r="DQ404" i="48" s="1"/>
  <c r="DP317" i="48"/>
  <c r="DQ317" i="48" s="1"/>
  <c r="DI136" i="48"/>
  <c r="DP136" i="48"/>
  <c r="DQ136" i="48" s="1"/>
  <c r="DP111" i="48"/>
  <c r="DP529" i="48"/>
  <c r="DQ529" i="48" s="1"/>
  <c r="DI111" i="48"/>
  <c r="DP328" i="48"/>
  <c r="DQ328" i="48" s="1"/>
  <c r="DP422" i="48"/>
  <c r="DI422" i="48"/>
  <c r="DK422" i="48" s="1"/>
  <c r="DP532" i="48"/>
  <c r="DQ532" i="48" s="1"/>
  <c r="DP159" i="48"/>
  <c r="DQ159" i="48" s="1"/>
  <c r="DI148" i="48"/>
  <c r="DP148" i="48"/>
  <c r="DQ148" i="48" s="1"/>
  <c r="DI268" i="48"/>
  <c r="DE111" i="48"/>
  <c r="DI229" i="48"/>
  <c r="DI257" i="48"/>
  <c r="EC126" i="48"/>
  <c r="EB126" i="48"/>
  <c r="DQ173" i="48"/>
  <c r="DR173" i="48" s="1"/>
  <c r="DQ200" i="48"/>
  <c r="DR200" i="48" s="1"/>
  <c r="DQ256" i="48"/>
  <c r="DR256" i="48" s="1"/>
  <c r="DQ201" i="48"/>
  <c r="DR201" i="48" s="1"/>
  <c r="DQ522" i="48"/>
  <c r="DR522" i="48" s="1"/>
  <c r="DQ401" i="48"/>
  <c r="DR110" i="48"/>
  <c r="DT110" i="48" s="1"/>
  <c r="DU110" i="48" s="1"/>
  <c r="DV110" i="48" s="1"/>
  <c r="DW110" i="48" s="1"/>
  <c r="DX110" i="48" s="1"/>
  <c r="DY110" i="48" s="1"/>
  <c r="DZ110" i="48" s="1"/>
  <c r="EA110" i="48" s="1"/>
  <c r="EC110" i="48" s="1"/>
  <c r="DQ530" i="48"/>
  <c r="DQ162" i="48"/>
  <c r="DQ410" i="48"/>
  <c r="DQ203" i="48"/>
  <c r="DQ152" i="48"/>
  <c r="DR272" i="48"/>
  <c r="DT272" i="48" s="1"/>
  <c r="DU272" i="48" s="1"/>
  <c r="DV272" i="48" s="1"/>
  <c r="DW272" i="48" s="1"/>
  <c r="DX272" i="48" s="1"/>
  <c r="DY272" i="48" s="1"/>
  <c r="DZ272" i="48" s="1"/>
  <c r="EA272" i="48" s="1"/>
  <c r="DQ290" i="48"/>
  <c r="DR290" i="48" s="1"/>
  <c r="DR326" i="48"/>
  <c r="DT326" i="48" s="1"/>
  <c r="DU326" i="48" s="1"/>
  <c r="DV326" i="48" s="1"/>
  <c r="DW326" i="48" s="1"/>
  <c r="DX326" i="48" s="1"/>
  <c r="DY326" i="48" s="1"/>
  <c r="DZ326" i="48" s="1"/>
  <c r="EA326" i="48" s="1"/>
  <c r="EB326" i="48" s="1"/>
  <c r="DQ308" i="48"/>
  <c r="DQ97" i="48"/>
  <c r="DQ150" i="48"/>
  <c r="DQ138" i="48"/>
  <c r="DQ426" i="48"/>
  <c r="DQ202" i="48"/>
  <c r="DR202" i="48" s="1"/>
  <c r="DQ482" i="48"/>
  <c r="DR482" i="48" s="1"/>
  <c r="DQ504" i="48"/>
  <c r="DR504" i="48" s="1"/>
  <c r="DQ90" i="48"/>
  <c r="DR90" i="48" s="1"/>
  <c r="DQ474" i="48"/>
  <c r="DQ536" i="48"/>
  <c r="DQ147" i="48"/>
  <c r="DQ233" i="48"/>
  <c r="DR233" i="48" s="1"/>
  <c r="DT127" i="48"/>
  <c r="DU127" i="48" s="1"/>
  <c r="DV127" i="48" s="1"/>
  <c r="DW127" i="48" s="1"/>
  <c r="DX127" i="48" s="1"/>
  <c r="DY127" i="48" s="1"/>
  <c r="DZ127" i="48" s="1"/>
  <c r="EA127" i="48" s="1"/>
  <c r="DT495" i="48"/>
  <c r="DU495" i="48" s="1"/>
  <c r="DV495" i="48" s="1"/>
  <c r="DW495" i="48" s="1"/>
  <c r="DX495" i="48" s="1"/>
  <c r="DY495" i="48" s="1"/>
  <c r="DZ495" i="48" s="1"/>
  <c r="EA495" i="48" s="1"/>
  <c r="DT50" i="48"/>
  <c r="DU50" i="48" s="1"/>
  <c r="DV50" i="48" s="1"/>
  <c r="DW50" i="48" s="1"/>
  <c r="DX50" i="48" s="1"/>
  <c r="DY50" i="48" s="1"/>
  <c r="DZ50" i="48" s="1"/>
  <c r="EA50" i="48" s="1"/>
  <c r="DT539" i="48"/>
  <c r="DU539" i="48" s="1"/>
  <c r="DV539" i="48" s="1"/>
  <c r="DW539" i="48" s="1"/>
  <c r="DX539" i="48" s="1"/>
  <c r="DY539" i="48" s="1"/>
  <c r="DZ539" i="48" s="1"/>
  <c r="EA539" i="48" s="1"/>
  <c r="DQ476" i="48"/>
  <c r="DR476" i="48" s="1"/>
  <c r="DQ292" i="48"/>
  <c r="DQ524" i="48"/>
  <c r="DR500" i="48"/>
  <c r="DT500" i="48" s="1"/>
  <c r="DU500" i="48" s="1"/>
  <c r="DV500" i="48" s="1"/>
  <c r="DW500" i="48" s="1"/>
  <c r="DX500" i="48" s="1"/>
  <c r="DY500" i="48" s="1"/>
  <c r="DZ500" i="48" s="1"/>
  <c r="EA500" i="48" s="1"/>
  <c r="DQ146" i="48"/>
  <c r="DR146" i="48" s="1"/>
  <c r="DT179" i="48"/>
  <c r="DU179" i="48" s="1"/>
  <c r="DV179" i="48" s="1"/>
  <c r="DW179" i="48" s="1"/>
  <c r="DX179" i="48" s="1"/>
  <c r="DY179" i="48" s="1"/>
  <c r="DZ179" i="48" s="1"/>
  <c r="EA179" i="48" s="1"/>
  <c r="EB179" i="48" s="1"/>
  <c r="DQ403" i="48"/>
  <c r="DR403" i="48" s="1"/>
  <c r="DQ124" i="48"/>
  <c r="DR124" i="48" s="1"/>
  <c r="DQ353" i="48"/>
  <c r="DR353" i="48" s="1"/>
  <c r="DQ347" i="48"/>
  <c r="DQ470" i="48"/>
  <c r="DQ318" i="48"/>
  <c r="DQ411" i="48"/>
  <c r="DR502" i="48"/>
  <c r="DT502" i="48" s="1"/>
  <c r="DU502" i="48" s="1"/>
  <c r="DV502" i="48" s="1"/>
  <c r="DW502" i="48" s="1"/>
  <c r="DX502" i="48" s="1"/>
  <c r="DY502" i="48" s="1"/>
  <c r="DZ502" i="48" s="1"/>
  <c r="EA502" i="48" s="1"/>
  <c r="DQ479" i="48"/>
  <c r="DR479" i="48" s="1"/>
  <c r="DQ89" i="48"/>
  <c r="DR89" i="48" s="1"/>
  <c r="DQ171" i="48"/>
  <c r="DQ227" i="48"/>
  <c r="DQ488" i="48"/>
  <c r="DQ448" i="48"/>
  <c r="DQ346" i="48"/>
  <c r="DQ197" i="48"/>
  <c r="DQ180" i="48"/>
  <c r="DR180" i="48" s="1"/>
  <c r="DQ503" i="48"/>
  <c r="DR503" i="48" s="1"/>
  <c r="DT83" i="48"/>
  <c r="DU83" i="48" s="1"/>
  <c r="DV83" i="48" s="1"/>
  <c r="DW83" i="48" s="1"/>
  <c r="DX83" i="48" s="1"/>
  <c r="DY83" i="48" s="1"/>
  <c r="DZ83" i="48" s="1"/>
  <c r="EA83" i="48" s="1"/>
  <c r="DT454" i="48"/>
  <c r="DU454" i="48" s="1"/>
  <c r="DV454" i="48" s="1"/>
  <c r="DW454" i="48" s="1"/>
  <c r="DX454" i="48" s="1"/>
  <c r="DY454" i="48" s="1"/>
  <c r="DZ454" i="48" s="1"/>
  <c r="EA454" i="48" s="1"/>
  <c r="DT506" i="48"/>
  <c r="DU506" i="48" s="1"/>
  <c r="DV506" i="48" s="1"/>
  <c r="DW506" i="48" s="1"/>
  <c r="DX506" i="48" s="1"/>
  <c r="DY506" i="48" s="1"/>
  <c r="DZ506" i="48" s="1"/>
  <c r="EA506" i="48" s="1"/>
  <c r="DQ402" i="48"/>
  <c r="DR402" i="48" s="1"/>
  <c r="DQ351" i="48"/>
  <c r="DR351" i="48" s="1"/>
  <c r="DQ507" i="48"/>
  <c r="DR507" i="48" s="1"/>
  <c r="DQ526" i="48"/>
  <c r="DQ245" i="48"/>
  <c r="DR81" i="48"/>
  <c r="DT81" i="48" s="1"/>
  <c r="DU81" i="48" s="1"/>
  <c r="DV81" i="48" s="1"/>
  <c r="DW81" i="48" s="1"/>
  <c r="DX81" i="48" s="1"/>
  <c r="DY81" i="48" s="1"/>
  <c r="DZ81" i="48" s="1"/>
  <c r="EA81" i="48" s="1"/>
  <c r="DQ91" i="48"/>
  <c r="DR91" i="48" s="1"/>
  <c r="DQ185" i="48"/>
  <c r="DR185" i="48" s="1"/>
  <c r="DQ309" i="48"/>
  <c r="DR309" i="48" s="1"/>
  <c r="DQ497" i="48"/>
  <c r="DR497" i="48" s="1"/>
  <c r="DQ84" i="48"/>
  <c r="DQ327" i="48"/>
  <c r="DQ398" i="48"/>
  <c r="DQ376" i="48"/>
  <c r="DQ420" i="48"/>
  <c r="DQ450" i="48"/>
  <c r="DT267" i="48"/>
  <c r="DU267" i="48" s="1"/>
  <c r="DV267" i="48" s="1"/>
  <c r="DW267" i="48" s="1"/>
  <c r="DX267" i="48" s="1"/>
  <c r="DY267" i="48" s="1"/>
  <c r="DZ267" i="48" s="1"/>
  <c r="EA267" i="48" s="1"/>
  <c r="DT455" i="48"/>
  <c r="DU455" i="48" s="1"/>
  <c r="DV455" i="48" s="1"/>
  <c r="DW455" i="48" s="1"/>
  <c r="DX455" i="48" s="1"/>
  <c r="DY455" i="48" s="1"/>
  <c r="DZ455" i="48" s="1"/>
  <c r="EA455" i="48" s="1"/>
  <c r="DT255" i="48"/>
  <c r="DU255" i="48" s="1"/>
  <c r="DV255" i="48" s="1"/>
  <c r="DW255" i="48" s="1"/>
  <c r="DX255" i="48" s="1"/>
  <c r="DY255" i="48" s="1"/>
  <c r="DZ255" i="48" s="1"/>
  <c r="EA255" i="48" s="1"/>
  <c r="DQ352" i="48"/>
  <c r="DR352" i="48" s="1"/>
  <c r="DQ380" i="48"/>
  <c r="DQ48" i="48"/>
  <c r="DQ283" i="48"/>
  <c r="DQ61" i="48"/>
  <c r="DQ240" i="48"/>
  <c r="DR86" i="48"/>
  <c r="DT86" i="48" s="1"/>
  <c r="DU86" i="48" s="1"/>
  <c r="DV86" i="48" s="1"/>
  <c r="DW86" i="48" s="1"/>
  <c r="DX86" i="48" s="1"/>
  <c r="DY86" i="48" s="1"/>
  <c r="DZ86" i="48" s="1"/>
  <c r="EA86" i="48" s="1"/>
  <c r="DQ123" i="48"/>
  <c r="DR123" i="48" s="1"/>
  <c r="DQ499" i="48"/>
  <c r="DR499" i="48" s="1"/>
  <c r="DQ496" i="48"/>
  <c r="DR496" i="48" s="1"/>
  <c r="DQ77" i="48"/>
  <c r="DQ99" i="48"/>
  <c r="DQ414" i="48"/>
  <c r="DQ316" i="48"/>
  <c r="DQ467" i="48"/>
  <c r="DI196" i="48"/>
  <c r="DT234" i="48"/>
  <c r="DU234" i="48" s="1"/>
  <c r="DV234" i="48" s="1"/>
  <c r="DW234" i="48" s="1"/>
  <c r="DX234" i="48" s="1"/>
  <c r="DY234" i="48" s="1"/>
  <c r="DZ234" i="48" s="1"/>
  <c r="EA234" i="48" s="1"/>
  <c r="DT508" i="48"/>
  <c r="DU508" i="48" s="1"/>
  <c r="DV508" i="48" s="1"/>
  <c r="DW508" i="48" s="1"/>
  <c r="DX508" i="48" s="1"/>
  <c r="DY508" i="48" s="1"/>
  <c r="DZ508" i="48" s="1"/>
  <c r="EA508" i="48" s="1"/>
  <c r="DT505" i="48"/>
  <c r="DU505" i="48" s="1"/>
  <c r="DV505" i="48" s="1"/>
  <c r="DW505" i="48" s="1"/>
  <c r="DX505" i="48" s="1"/>
  <c r="DY505" i="48" s="1"/>
  <c r="DZ505" i="48" s="1"/>
  <c r="EA505" i="48" s="1"/>
  <c r="DQ475" i="48"/>
  <c r="DR475" i="48" s="1"/>
  <c r="DQ494" i="48"/>
  <c r="DR494" i="48" s="1"/>
  <c r="DQ330" i="48"/>
  <c r="DR330" i="48" s="1"/>
  <c r="DQ297" i="48"/>
  <c r="DQ231" i="48"/>
  <c r="DQ321" i="48"/>
  <c r="DQ528" i="48"/>
  <c r="DQ161" i="48"/>
  <c r="DQ481" i="48"/>
  <c r="DR481" i="48" s="1"/>
  <c r="DR172" i="48"/>
  <c r="DT172" i="48" s="1"/>
  <c r="DU172" i="48" s="1"/>
  <c r="DV172" i="48" s="1"/>
  <c r="DW172" i="48" s="1"/>
  <c r="DX172" i="48" s="1"/>
  <c r="DY172" i="48" s="1"/>
  <c r="DZ172" i="48" s="1"/>
  <c r="EA172" i="48" s="1"/>
  <c r="DT128" i="48"/>
  <c r="DU128" i="48" s="1"/>
  <c r="DV128" i="48" s="1"/>
  <c r="DW128" i="48" s="1"/>
  <c r="DX128" i="48" s="1"/>
  <c r="DY128" i="48" s="1"/>
  <c r="DZ128" i="48" s="1"/>
  <c r="EA128" i="48" s="1"/>
  <c r="EB128" i="48" s="1"/>
  <c r="DQ331" i="48"/>
  <c r="DR331" i="48" s="1"/>
  <c r="DT306" i="48"/>
  <c r="DU306" i="48" s="1"/>
  <c r="DV306" i="48" s="1"/>
  <c r="DW306" i="48" s="1"/>
  <c r="DX306" i="48" s="1"/>
  <c r="DY306" i="48" s="1"/>
  <c r="DZ306" i="48" s="1"/>
  <c r="EA306" i="48" s="1"/>
  <c r="EB306" i="48" s="1"/>
  <c r="DQ122" i="48"/>
  <c r="DR122" i="48" s="1"/>
  <c r="DQ429" i="48"/>
  <c r="DR429" i="48" s="1"/>
  <c r="DQ287" i="48"/>
  <c r="DR287" i="48" s="1"/>
  <c r="DQ102" i="48"/>
  <c r="DR102" i="48" s="1"/>
  <c r="DQ205" i="48"/>
  <c r="DQ428" i="48"/>
  <c r="DQ235" i="48"/>
  <c r="DT492" i="48"/>
  <c r="DU492" i="48" s="1"/>
  <c r="DV492" i="48" s="1"/>
  <c r="DW492" i="48" s="1"/>
  <c r="DX492" i="48" s="1"/>
  <c r="DY492" i="48" s="1"/>
  <c r="DZ492" i="48" s="1"/>
  <c r="EA492" i="48" s="1"/>
  <c r="DT93" i="48"/>
  <c r="DU93" i="48" s="1"/>
  <c r="DV93" i="48" s="1"/>
  <c r="DW93" i="48" s="1"/>
  <c r="DX93" i="48" s="1"/>
  <c r="DY93" i="48" s="1"/>
  <c r="DZ93" i="48" s="1"/>
  <c r="EA93" i="48" s="1"/>
  <c r="DR457" i="48"/>
  <c r="DT457" i="48" s="1"/>
  <c r="DU457" i="48" s="1"/>
  <c r="DV457" i="48" s="1"/>
  <c r="DW457" i="48" s="1"/>
  <c r="DX457" i="48" s="1"/>
  <c r="DY457" i="48" s="1"/>
  <c r="DZ457" i="48" s="1"/>
  <c r="EA457" i="48" s="1"/>
  <c r="DT187" i="48"/>
  <c r="DU187" i="48" s="1"/>
  <c r="DV187" i="48" s="1"/>
  <c r="DW187" i="48" s="1"/>
  <c r="DX187" i="48" s="1"/>
  <c r="DY187" i="48" s="1"/>
  <c r="DZ187" i="48" s="1"/>
  <c r="EA187" i="48" s="1"/>
  <c r="DQ305" i="48"/>
  <c r="DR305" i="48" s="1"/>
  <c r="DQ121" i="48"/>
  <c r="DR121" i="48" s="1"/>
  <c r="DQ478" i="48"/>
  <c r="DR478" i="48" s="1"/>
  <c r="DQ92" i="48"/>
  <c r="DR92" i="48" s="1"/>
  <c r="DQ87" i="48"/>
  <c r="DQ284" i="48"/>
  <c r="DQ263" i="48"/>
  <c r="DR517" i="48"/>
  <c r="DT517" i="48" s="1"/>
  <c r="DU517" i="48" s="1"/>
  <c r="DV517" i="48" s="1"/>
  <c r="DW517" i="48" s="1"/>
  <c r="DX517" i="48" s="1"/>
  <c r="DY517" i="48" s="1"/>
  <c r="DZ517" i="48" s="1"/>
  <c r="EA517" i="48" s="1"/>
  <c r="DR188" i="48"/>
  <c r="DT188" i="48" s="1"/>
  <c r="DU188" i="48" s="1"/>
  <c r="DV188" i="48" s="1"/>
  <c r="DW188" i="48" s="1"/>
  <c r="DX188" i="48" s="1"/>
  <c r="DY188" i="48" s="1"/>
  <c r="DZ188" i="48" s="1"/>
  <c r="EA188" i="48" s="1"/>
  <c r="DT190" i="48"/>
  <c r="DU190" i="48" s="1"/>
  <c r="DV190" i="48" s="1"/>
  <c r="DW190" i="48" s="1"/>
  <c r="DX190" i="48" s="1"/>
  <c r="DY190" i="48" s="1"/>
  <c r="DZ190" i="48" s="1"/>
  <c r="EA190" i="48" s="1"/>
  <c r="DT456" i="48"/>
  <c r="DU456" i="48" s="1"/>
  <c r="DV456" i="48" s="1"/>
  <c r="DW456" i="48" s="1"/>
  <c r="DX456" i="48" s="1"/>
  <c r="DY456" i="48" s="1"/>
  <c r="DZ456" i="48" s="1"/>
  <c r="EA456" i="48" s="1"/>
  <c r="EB456" i="48" s="1"/>
  <c r="DQ501" i="48"/>
  <c r="DR501" i="48" s="1"/>
  <c r="DT289" i="48"/>
  <c r="DU289" i="48" s="1"/>
  <c r="DV289" i="48" s="1"/>
  <c r="DW289" i="48" s="1"/>
  <c r="DX289" i="48" s="1"/>
  <c r="DY289" i="48" s="1"/>
  <c r="DZ289" i="48" s="1"/>
  <c r="EA289" i="48" s="1"/>
  <c r="EC289" i="48" s="1"/>
  <c r="DT354" i="48"/>
  <c r="DU354" i="48" s="1"/>
  <c r="DV354" i="48" s="1"/>
  <c r="DW354" i="48" s="1"/>
  <c r="DX354" i="48" s="1"/>
  <c r="DY354" i="48" s="1"/>
  <c r="DZ354" i="48" s="1"/>
  <c r="EA354" i="48" s="1"/>
  <c r="EC354" i="48" s="1"/>
  <c r="DQ125" i="48"/>
  <c r="DR125" i="48" s="1"/>
  <c r="DQ391" i="48"/>
  <c r="DR391" i="48" s="1"/>
  <c r="DQ129" i="48"/>
  <c r="DR129" i="48" s="1"/>
  <c r="DQ520" i="48"/>
  <c r="DQ477" i="48"/>
  <c r="DR477" i="48" s="1"/>
  <c r="DT471" i="48"/>
  <c r="DU471" i="48" s="1"/>
  <c r="DV471" i="48" s="1"/>
  <c r="DW471" i="48" s="1"/>
  <c r="DX471" i="48" s="1"/>
  <c r="DY471" i="48" s="1"/>
  <c r="DZ471" i="48" s="1"/>
  <c r="EA471" i="48" s="1"/>
  <c r="DR181" i="48"/>
  <c r="DT181" i="48" s="1"/>
  <c r="DU181" i="48" s="1"/>
  <c r="DV181" i="48" s="1"/>
  <c r="DW181" i="48" s="1"/>
  <c r="DX181" i="48" s="1"/>
  <c r="DY181" i="48" s="1"/>
  <c r="DZ181" i="48" s="1"/>
  <c r="EA181" i="48" s="1"/>
  <c r="DR493" i="48"/>
  <c r="DT493" i="48" s="1"/>
  <c r="DU493" i="48" s="1"/>
  <c r="DV493" i="48" s="1"/>
  <c r="DW493" i="48" s="1"/>
  <c r="DX493" i="48" s="1"/>
  <c r="DY493" i="48" s="1"/>
  <c r="DZ493" i="48" s="1"/>
  <c r="EA493" i="48" s="1"/>
  <c r="DT332" i="48"/>
  <c r="DU332" i="48" s="1"/>
  <c r="DV332" i="48" s="1"/>
  <c r="DW332" i="48" s="1"/>
  <c r="DX332" i="48" s="1"/>
  <c r="DY332" i="48" s="1"/>
  <c r="DZ332" i="48" s="1"/>
  <c r="EA332" i="48" s="1"/>
  <c r="EC332" i="48" s="1"/>
  <c r="DQ130" i="48"/>
  <c r="DR130" i="48" s="1"/>
  <c r="DQ101" i="48"/>
  <c r="DR101" i="48" s="1"/>
  <c r="DQ109" i="48"/>
  <c r="DQ149" i="48"/>
  <c r="DQ295" i="48"/>
  <c r="DR453" i="48"/>
  <c r="DT453" i="48" s="1"/>
  <c r="DU453" i="48" s="1"/>
  <c r="DV453" i="48" s="1"/>
  <c r="DW453" i="48" s="1"/>
  <c r="DX453" i="48" s="1"/>
  <c r="DY453" i="48" s="1"/>
  <c r="DZ453" i="48" s="1"/>
  <c r="EA453" i="48" s="1"/>
  <c r="DR186" i="48"/>
  <c r="DT186" i="48" s="1"/>
  <c r="DU186" i="48" s="1"/>
  <c r="DV186" i="48" s="1"/>
  <c r="DW186" i="48" s="1"/>
  <c r="DX186" i="48" s="1"/>
  <c r="DY186" i="48" s="1"/>
  <c r="DZ186" i="48" s="1"/>
  <c r="EA186" i="48" s="1"/>
  <c r="DR85" i="48"/>
  <c r="DT85" i="48" s="1"/>
  <c r="DU85" i="48" s="1"/>
  <c r="DV85" i="48" s="1"/>
  <c r="DW85" i="48" s="1"/>
  <c r="DX85" i="48" s="1"/>
  <c r="DY85" i="48" s="1"/>
  <c r="DZ85" i="48" s="1"/>
  <c r="EA85" i="48" s="1"/>
  <c r="DT184" i="48"/>
  <c r="DU184" i="48" s="1"/>
  <c r="DV184" i="48" s="1"/>
  <c r="DW184" i="48" s="1"/>
  <c r="DX184" i="48" s="1"/>
  <c r="DY184" i="48" s="1"/>
  <c r="DZ184" i="48" s="1"/>
  <c r="EA184" i="48" s="1"/>
  <c r="DQ291" i="48"/>
  <c r="DR291" i="48" s="1"/>
  <c r="DQ523" i="48"/>
  <c r="DQ468" i="48"/>
  <c r="DR480" i="48"/>
  <c r="DT480" i="48" s="1"/>
  <c r="DU480" i="48" s="1"/>
  <c r="DV480" i="48" s="1"/>
  <c r="DW480" i="48" s="1"/>
  <c r="DX480" i="48" s="1"/>
  <c r="DY480" i="48" s="1"/>
  <c r="DZ480" i="48" s="1"/>
  <c r="EA480" i="48" s="1"/>
  <c r="DR189" i="48"/>
  <c r="DT189" i="48" s="1"/>
  <c r="DU189" i="48" s="1"/>
  <c r="DV189" i="48" s="1"/>
  <c r="DW189" i="48" s="1"/>
  <c r="DX189" i="48" s="1"/>
  <c r="DY189" i="48" s="1"/>
  <c r="DZ189" i="48" s="1"/>
  <c r="EA189" i="48" s="1"/>
  <c r="DT288" i="48"/>
  <c r="DU288" i="48" s="1"/>
  <c r="DV288" i="48" s="1"/>
  <c r="DW288" i="48" s="1"/>
  <c r="DX288" i="48" s="1"/>
  <c r="DY288" i="48" s="1"/>
  <c r="DZ288" i="48" s="1"/>
  <c r="EA288" i="48" s="1"/>
  <c r="DR498" i="48"/>
  <c r="DT498" i="48" s="1"/>
  <c r="DU498" i="48" s="1"/>
  <c r="DV498" i="48" s="1"/>
  <c r="DW498" i="48" s="1"/>
  <c r="DX498" i="48" s="1"/>
  <c r="DY498" i="48" s="1"/>
  <c r="DZ498" i="48" s="1"/>
  <c r="EA498" i="48" s="1"/>
  <c r="DR51" i="48"/>
  <c r="DT51" i="48" s="1"/>
  <c r="DU51" i="48" s="1"/>
  <c r="DV51" i="48" s="1"/>
  <c r="DW51" i="48" s="1"/>
  <c r="DX51" i="48" s="1"/>
  <c r="DY51" i="48" s="1"/>
  <c r="DZ51" i="48" s="1"/>
  <c r="EA51" i="48" s="1"/>
  <c r="DI379" i="48"/>
  <c r="DP196" i="48"/>
  <c r="DI437" i="48"/>
  <c r="DP437" i="48"/>
  <c r="DI80" i="48"/>
  <c r="DQ359" i="48"/>
  <c r="DQ387" i="48"/>
  <c r="DQ407" i="48"/>
  <c r="DQ491" i="48"/>
  <c r="DQ178" i="48"/>
  <c r="DP145" i="48"/>
  <c r="DQ145" i="48" s="1"/>
  <c r="DQ366" i="48"/>
  <c r="DQ341" i="48"/>
  <c r="DQ336" i="48"/>
  <c r="DQ381" i="48"/>
  <c r="DQ52" i="48"/>
  <c r="DP219" i="48"/>
  <c r="DP265" i="48"/>
  <c r="DQ144" i="48"/>
  <c r="DI241" i="48"/>
  <c r="DQ193" i="48"/>
  <c r="DQ511" i="48"/>
  <c r="DI261" i="48"/>
  <c r="DQ533" i="48"/>
  <c r="DQ461" i="48"/>
  <c r="DQ225" i="48"/>
  <c r="DQ94" i="48"/>
  <c r="DQ348" i="48"/>
  <c r="DP260" i="48"/>
  <c r="DQ438" i="48"/>
  <c r="DQ360" i="48"/>
  <c r="DQ119" i="48"/>
  <c r="DQ269" i="48"/>
  <c r="DI458" i="48"/>
  <c r="DQ153" i="48"/>
  <c r="DQ270" i="48"/>
  <c r="DQ68" i="48"/>
  <c r="DI120" i="48"/>
  <c r="DK120" i="48" s="1"/>
  <c r="DI160" i="48"/>
  <c r="DP229" i="48"/>
  <c r="DK443" i="48"/>
  <c r="DP443" i="48"/>
  <c r="DQ62" i="48"/>
  <c r="DP345" i="48"/>
  <c r="DQ168" i="48"/>
  <c r="DI54" i="48"/>
  <c r="DP261" i="48"/>
  <c r="DQ170" i="48"/>
  <c r="DP156" i="48"/>
  <c r="DQ64" i="48"/>
  <c r="DP223" i="48"/>
  <c r="DQ405" i="48"/>
  <c r="DI199" i="48"/>
  <c r="DK155" i="48"/>
  <c r="DQ518" i="48"/>
  <c r="DP80" i="48"/>
  <c r="DQ95" i="48"/>
  <c r="DQ135" i="48"/>
  <c r="DQ339" i="48"/>
  <c r="DI513" i="48"/>
  <c r="DQ132" i="48"/>
  <c r="DQ79" i="48"/>
  <c r="DQ514" i="48"/>
  <c r="DQ311" i="48"/>
  <c r="DI342" i="48"/>
  <c r="DI60" i="48"/>
  <c r="DQ371" i="48"/>
  <c r="DQ221" i="48"/>
  <c r="DQ163" i="48"/>
  <c r="DQ232" i="48"/>
  <c r="DQ399" i="48"/>
  <c r="DQ115" i="48"/>
  <c r="DQ469" i="48"/>
  <c r="DQ390" i="48"/>
  <c r="DQ335" i="48"/>
  <c r="DQ143" i="48"/>
  <c r="DQ441" i="48"/>
  <c r="DP155" i="48"/>
  <c r="DE342" i="48"/>
  <c r="DQ342" i="48" s="1"/>
  <c r="DQ303" i="48"/>
  <c r="DI218" i="48"/>
  <c r="DP120" i="48"/>
  <c r="DQ489" i="48"/>
  <c r="DP218" i="48"/>
  <c r="DI47" i="48"/>
  <c r="DQ509" i="48"/>
  <c r="DP46" i="48"/>
  <c r="DP199" i="48"/>
  <c r="DP421" i="48"/>
  <c r="DQ369" i="48"/>
  <c r="DP160" i="48"/>
  <c r="DQ151" i="48"/>
  <c r="DQ158" i="48"/>
  <c r="DQ521" i="48"/>
  <c r="DQ212" i="48"/>
  <c r="DQ307" i="48"/>
  <c r="DQ164" i="48"/>
  <c r="DQ546" i="48"/>
  <c r="DI300" i="48"/>
  <c r="DQ427" i="48"/>
  <c r="DI165" i="48"/>
  <c r="DQ67" i="48"/>
  <c r="DQ211" i="48"/>
  <c r="DP165" i="48"/>
  <c r="DQ134" i="48"/>
  <c r="DQ141" i="48"/>
  <c r="DQ419" i="48"/>
  <c r="DQ432" i="48"/>
  <c r="DQ424" i="48"/>
  <c r="DQ434" i="48"/>
  <c r="DQ63" i="48"/>
  <c r="DQ282" i="48"/>
  <c r="DQ393" i="48"/>
  <c r="DP444" i="48"/>
  <c r="DP241" i="48"/>
  <c r="DI76" i="48"/>
  <c r="DI329" i="48"/>
  <c r="DI254" i="48"/>
  <c r="DP486" i="48"/>
  <c r="DI372" i="48"/>
  <c r="DK65" i="48"/>
  <c r="DP215" i="48"/>
  <c r="DI118" i="48"/>
  <c r="DK118" i="48" s="1"/>
  <c r="DP329" i="48"/>
  <c r="DP140" i="48"/>
  <c r="DI56" i="48"/>
  <c r="DK56" i="48" s="1"/>
  <c r="DK142" i="48"/>
  <c r="DI213" i="48"/>
  <c r="DK213" i="48" s="1"/>
  <c r="DI174" i="48"/>
  <c r="DP527" i="48"/>
  <c r="DK541" i="48"/>
  <c r="DP513" i="48"/>
  <c r="DI445" i="48"/>
  <c r="DK445" i="48" s="1"/>
  <c r="DP472" i="48"/>
  <c r="DI206" i="48"/>
  <c r="DI310" i="48"/>
  <c r="DK310" i="48" s="1"/>
  <c r="DI439" i="48"/>
  <c r="DI274" i="48"/>
  <c r="DI361" i="48"/>
  <c r="DK361" i="48" s="1"/>
  <c r="DI224" i="48"/>
  <c r="DK224" i="48" s="1"/>
  <c r="DI333" i="48"/>
  <c r="DK333" i="48" s="1"/>
  <c r="DI238" i="48"/>
  <c r="DI195" i="48"/>
  <c r="DI139" i="48"/>
  <c r="DI490" i="48"/>
  <c r="DK490" i="48" s="1"/>
  <c r="DI340" i="48"/>
  <c r="DI58" i="48"/>
  <c r="DK58" i="48" s="1"/>
  <c r="DI544" i="48"/>
  <c r="DK544" i="48" s="1"/>
  <c r="DP445" i="48"/>
  <c r="DI104" i="48"/>
  <c r="DP195" i="48"/>
  <c r="DK116" i="48"/>
  <c r="DP192" i="48"/>
  <c r="DI388" i="48"/>
  <c r="DK388" i="48" s="1"/>
  <c r="DP113" i="48"/>
  <c r="DI394" i="48"/>
  <c r="DI406" i="48"/>
  <c r="DK406" i="48" s="1"/>
  <c r="DI315" i="48"/>
  <c r="DI278" i="48"/>
  <c r="DK278" i="48" s="1"/>
  <c r="DK271" i="48"/>
  <c r="DI344" i="48"/>
  <c r="DI273" i="48"/>
  <c r="DP319" i="48"/>
  <c r="DK464" i="48"/>
  <c r="DI249" i="48"/>
  <c r="DK249" i="48" s="1"/>
  <c r="DP96" i="48"/>
  <c r="DI527" i="48"/>
  <c r="DI222" i="48"/>
  <c r="DI515" i="48"/>
  <c r="DI259" i="48"/>
  <c r="DI373" i="48"/>
  <c r="DP372" i="48"/>
  <c r="DK417" i="48"/>
  <c r="DI108" i="48"/>
  <c r="DI370" i="48"/>
  <c r="DP271" i="48"/>
  <c r="DP278" i="48"/>
  <c r="DP243" i="48"/>
  <c r="DP543" i="48"/>
  <c r="DP54" i="48"/>
  <c r="DI358" i="48"/>
  <c r="DK358" i="48" s="1"/>
  <c r="DI442" i="48"/>
  <c r="DK442" i="48" s="1"/>
  <c r="DP251" i="48"/>
  <c r="DD140" i="48"/>
  <c r="DP394" i="48"/>
  <c r="DI169" i="48"/>
  <c r="DP175" i="48"/>
  <c r="DI512" i="48"/>
  <c r="DI208" i="48"/>
  <c r="DK208" i="48" s="1"/>
  <c r="DI323" i="48"/>
  <c r="DI374" i="48"/>
  <c r="DI167" i="48"/>
  <c r="DI237" i="48"/>
  <c r="DI435" i="48"/>
  <c r="DP208" i="48"/>
  <c r="DI113" i="48"/>
  <c r="DP226" i="48"/>
  <c r="DI286" i="48"/>
  <c r="DI192" i="48"/>
  <c r="DI525" i="48"/>
  <c r="DI198" i="48"/>
  <c r="DP340" i="48"/>
  <c r="DI131" i="48"/>
  <c r="DK131" i="48" s="1"/>
  <c r="DP209" i="48"/>
  <c r="DK463" i="48"/>
  <c r="DI415" i="48"/>
  <c r="DK415" i="48" s="1"/>
  <c r="DP57" i="48"/>
  <c r="DK430" i="48"/>
  <c r="DK209" i="48"/>
  <c r="DI252" i="48"/>
  <c r="DI349" i="48"/>
  <c r="DE195" i="48"/>
  <c r="DP334" i="48"/>
  <c r="DP118" i="48"/>
  <c r="DI382" i="48"/>
  <c r="DI103" i="48"/>
  <c r="DI440" i="48"/>
  <c r="DI299" i="48"/>
  <c r="DP59" i="48"/>
  <c r="DP228" i="48"/>
  <c r="DP337" i="48"/>
  <c r="DP105" i="48"/>
  <c r="DP183" i="48"/>
  <c r="DI182" i="48"/>
  <c r="DI377" i="48"/>
  <c r="DI154" i="48"/>
  <c r="DP466" i="48"/>
  <c r="DP259" i="48"/>
  <c r="DI191" i="48"/>
  <c r="DK191" i="48" s="1"/>
  <c r="DP273" i="48"/>
  <c r="DI226" i="48"/>
  <c r="DK226" i="48" s="1"/>
  <c r="DI112" i="48"/>
  <c r="DI262" i="48"/>
  <c r="DI396" i="48"/>
  <c r="DD527" i="48"/>
  <c r="DK277" i="48"/>
  <c r="DP545" i="48"/>
  <c r="DP131" i="48"/>
  <c r="DI462" i="48"/>
  <c r="DP350" i="48"/>
  <c r="DP206" i="48"/>
  <c r="DP220" i="48"/>
  <c r="DP250" i="48"/>
  <c r="DK279" i="48"/>
  <c r="DP176" i="48"/>
  <c r="DI175" i="48"/>
  <c r="DI74" i="48"/>
  <c r="DI250" i="48"/>
  <c r="DI75" i="48"/>
  <c r="DI368" i="48"/>
  <c r="DP322" i="48"/>
  <c r="DI459" i="48"/>
  <c r="DI545" i="48"/>
  <c r="DK545" i="48" s="1"/>
  <c r="DK418" i="48"/>
  <c r="DP338" i="48"/>
  <c r="DP294" i="48"/>
  <c r="DI534" i="48"/>
  <c r="DI207" i="48"/>
  <c r="DI325" i="48"/>
  <c r="DI216" i="48"/>
  <c r="DK304" i="48"/>
  <c r="DP436" i="48"/>
  <c r="DK540" i="48"/>
  <c r="DI217" i="48"/>
  <c r="DP392" i="48"/>
  <c r="DI338" i="48"/>
  <c r="DI183" i="48"/>
  <c r="DE543" i="48"/>
  <c r="DI133" i="48"/>
  <c r="DK133" i="48" s="1"/>
  <c r="DI362" i="48"/>
  <c r="DK362" i="48" s="1"/>
  <c r="DP375" i="48"/>
  <c r="DI117" i="48"/>
  <c r="DK117" i="48" s="1"/>
  <c r="DI408" i="48"/>
  <c r="DI395" i="48"/>
  <c r="DP386" i="48"/>
  <c r="DE444" i="48"/>
  <c r="DI157" i="48"/>
  <c r="DK157" i="48" s="1"/>
  <c r="DP430" i="48"/>
  <c r="DI55" i="48"/>
  <c r="DK55" i="48" s="1"/>
  <c r="DD545" i="48"/>
  <c r="DP463" i="48"/>
  <c r="DP535" i="48"/>
  <c r="DP415" i="48"/>
  <c r="DI298" i="48"/>
  <c r="DI516" i="48"/>
  <c r="DK363" i="48"/>
  <c r="DI105" i="48"/>
  <c r="DI176" i="48"/>
  <c r="DI537" i="48"/>
  <c r="DI98" i="48"/>
  <c r="DP74" i="48"/>
  <c r="DP315" i="48"/>
  <c r="DP343" i="48"/>
  <c r="DP490" i="48"/>
  <c r="DI314" i="48"/>
  <c r="DI400" i="48"/>
  <c r="DK400" i="48" s="1"/>
  <c r="DK465" i="48"/>
  <c r="DI375" i="48"/>
  <c r="DI46" i="48"/>
  <c r="DI472" i="48"/>
  <c r="DI543" i="48"/>
  <c r="DK543" i="48" s="1"/>
  <c r="DP442" i="48"/>
  <c r="DI194" i="48"/>
  <c r="DP459" i="48"/>
  <c r="DP313" i="48"/>
  <c r="DI425" i="48"/>
  <c r="DP262" i="48"/>
  <c r="DP406" i="48"/>
  <c r="DI510" i="48"/>
  <c r="DP439" i="48"/>
  <c r="DI140" i="48"/>
  <c r="DK140" i="48" s="1"/>
  <c r="DI285" i="48"/>
  <c r="DP388" i="48"/>
  <c r="DP252" i="48"/>
  <c r="DK389" i="48"/>
  <c r="DP325" i="48"/>
  <c r="DP447" i="48"/>
  <c r="DP364" i="48"/>
  <c r="DP458" i="48"/>
  <c r="DI535" i="48"/>
  <c r="DP182" i="48"/>
  <c r="DP382" i="48"/>
  <c r="DP157" i="48"/>
  <c r="DD206" i="48"/>
  <c r="DP440" i="48"/>
  <c r="DP293" i="48"/>
  <c r="DP312" i="48"/>
  <c r="DP112" i="48"/>
  <c r="DI433" i="48"/>
  <c r="DK433" i="48" s="1"/>
  <c r="DI301" i="48"/>
  <c r="DP531" i="48"/>
  <c r="DP344" i="48"/>
  <c r="DD463" i="48"/>
  <c r="DD334" i="48"/>
  <c r="DP314" i="48"/>
  <c r="DI412" i="48"/>
  <c r="DP537" i="48"/>
  <c r="DP58" i="48"/>
  <c r="DP266" i="48"/>
  <c r="DP191" i="48"/>
  <c r="DD191" i="48"/>
  <c r="DP236" i="48"/>
  <c r="DI413" i="48"/>
  <c r="DP452" i="48"/>
  <c r="DP397" i="48"/>
  <c r="DD96" i="48"/>
  <c r="DP416" i="48"/>
  <c r="DP355" i="48"/>
  <c r="DK386" i="48"/>
  <c r="DI264" i="48"/>
  <c r="DP70" i="48"/>
  <c r="DI444" i="48"/>
  <c r="DK444" i="48" s="1"/>
  <c r="DP374" i="48"/>
  <c r="DP373" i="48"/>
  <c r="DP465" i="48"/>
  <c r="DP276" i="48"/>
  <c r="DI296" i="48"/>
  <c r="DP279" i="48"/>
  <c r="DP69" i="48"/>
  <c r="DP237" i="48"/>
  <c r="DP385" i="48"/>
  <c r="DP408" i="48"/>
  <c r="DI531" i="48"/>
  <c r="DI204" i="48"/>
  <c r="DK204" i="48" s="1"/>
  <c r="DP451" i="48"/>
  <c r="DP114" i="48"/>
  <c r="DP300" i="48"/>
  <c r="DP515" i="48"/>
  <c r="DI106" i="48"/>
  <c r="DI276" i="48"/>
  <c r="DK276" i="48" s="1"/>
  <c r="DE192" i="48"/>
  <c r="DP357" i="48"/>
  <c r="DP238" i="48"/>
  <c r="DP324" i="48"/>
  <c r="DP249" i="48"/>
  <c r="DI466" i="48"/>
  <c r="DI66" i="48"/>
  <c r="DK66" i="48" s="1"/>
  <c r="DI228" i="48"/>
  <c r="DD251" i="48"/>
  <c r="DI423" i="48"/>
  <c r="DK423" i="48" s="1"/>
  <c r="DP106" i="48"/>
  <c r="DP75" i="48"/>
  <c r="DI294" i="48"/>
  <c r="DK294" i="48" s="1"/>
  <c r="DP431" i="48"/>
  <c r="DP285" i="48"/>
  <c r="DP277" i="48"/>
  <c r="DP540" i="48"/>
  <c r="DP473" i="48"/>
  <c r="DD226" i="48"/>
  <c r="DP248" i="48"/>
  <c r="DI107" i="48"/>
  <c r="DP304" i="48"/>
  <c r="DP396" i="48"/>
  <c r="DD415" i="48"/>
  <c r="DI96" i="48"/>
  <c r="DP368" i="48"/>
  <c r="DD355" i="48"/>
  <c r="DI114" i="48"/>
  <c r="DK114" i="48" s="1"/>
  <c r="DP137" i="48"/>
  <c r="DP298" i="48"/>
  <c r="DP274" i="48"/>
  <c r="DP167" i="48"/>
  <c r="DI236" i="48"/>
  <c r="DP544" i="48"/>
  <c r="DP512" i="48"/>
  <c r="DI447" i="48"/>
  <c r="DK447" i="48" s="1"/>
  <c r="DD209" i="48"/>
  <c r="DI258" i="48"/>
  <c r="DI177" i="48"/>
  <c r="DK177" i="48" s="1"/>
  <c r="DP302" i="48"/>
  <c r="DI357" i="48"/>
  <c r="DK357" i="48" s="1"/>
  <c r="DD357" i="48"/>
  <c r="DI384" i="48"/>
  <c r="DI312" i="48"/>
  <c r="DI248" i="48"/>
  <c r="DK248" i="48" s="1"/>
  <c r="DI337" i="48"/>
  <c r="DI392" i="48"/>
  <c r="DP224" i="48"/>
  <c r="DI53" i="48"/>
  <c r="DP194" i="48"/>
  <c r="DI473" i="48"/>
  <c r="DP142" i="48"/>
  <c r="DP55" i="48"/>
  <c r="DI57" i="48"/>
  <c r="DK57" i="48" s="1"/>
  <c r="DP65" i="48"/>
  <c r="DE385" i="48"/>
  <c r="DI364" i="48"/>
  <c r="DK364" i="48" s="1"/>
  <c r="DP449" i="48"/>
  <c r="DP409" i="48"/>
  <c r="DI416" i="48"/>
  <c r="DK416" i="48" s="1"/>
  <c r="DP516" i="48"/>
  <c r="DI49" i="48"/>
  <c r="DD114" i="48"/>
  <c r="DP169" i="48"/>
  <c r="DI367" i="48"/>
  <c r="DI334" i="48"/>
  <c r="DI452" i="48"/>
  <c r="DI542" i="48"/>
  <c r="DK542" i="48" s="1"/>
  <c r="DP254" i="48"/>
  <c r="DP378" i="48"/>
  <c r="DI59" i="48"/>
  <c r="DK59" i="48" s="1"/>
  <c r="DP281" i="48"/>
  <c r="DD344" i="48"/>
  <c r="DP362" i="48"/>
  <c r="DP356" i="48"/>
  <c r="DP363" i="48"/>
  <c r="DP464" i="48"/>
  <c r="DI293" i="48"/>
  <c r="DK293" i="48" s="1"/>
  <c r="DP320" i="48"/>
  <c r="DP217" i="48"/>
  <c r="DE544" i="48"/>
  <c r="DE338" i="48"/>
  <c r="DE375" i="48"/>
  <c r="DP299" i="48"/>
  <c r="DI302" i="48"/>
  <c r="DE236" i="48"/>
  <c r="DP53" i="48"/>
  <c r="DP323" i="48"/>
  <c r="DP213" i="48"/>
  <c r="DP412" i="48"/>
  <c r="DP222" i="48"/>
  <c r="DD157" i="48"/>
  <c r="DD382" i="48"/>
  <c r="DD430" i="48"/>
  <c r="DP462" i="48"/>
  <c r="DE237" i="48"/>
  <c r="DD293" i="48"/>
  <c r="DD392" i="48"/>
  <c r="DP370" i="48"/>
  <c r="DD364" i="48"/>
  <c r="DP154" i="48"/>
  <c r="DP133" i="48"/>
  <c r="DP333" i="48"/>
  <c r="DD183" i="48"/>
  <c r="DP542" i="48"/>
  <c r="DD416" i="48"/>
  <c r="DP377" i="48"/>
  <c r="DP257" i="48"/>
  <c r="DE106" i="48"/>
  <c r="DP139" i="48"/>
  <c r="DD131" i="48"/>
  <c r="DP361" i="48"/>
  <c r="DP296" i="48"/>
  <c r="DE299" i="48"/>
  <c r="DE356" i="48"/>
  <c r="DE113" i="48"/>
  <c r="DP534" i="48"/>
  <c r="DD397" i="48"/>
  <c r="DP349" i="48"/>
  <c r="DD252" i="48"/>
  <c r="DP56" i="48"/>
  <c r="DD175" i="48"/>
  <c r="DP425" i="48"/>
  <c r="DP117" i="48"/>
  <c r="DP435" i="48"/>
  <c r="DD74" i="48"/>
  <c r="DP358" i="48"/>
  <c r="DP100" i="48"/>
  <c r="DP384" i="48"/>
  <c r="DD259" i="48"/>
  <c r="DD374" i="48"/>
  <c r="DD513" i="48"/>
  <c r="DP423" i="48"/>
  <c r="DD362" i="48"/>
  <c r="DP417" i="48"/>
  <c r="DP76" i="48"/>
  <c r="DI356" i="48"/>
  <c r="DK356" i="48" s="1"/>
  <c r="DP264" i="48"/>
  <c r="DP413" i="48"/>
  <c r="DD540" i="48"/>
  <c r="DP103" i="48"/>
  <c r="DP216" i="48"/>
  <c r="DD440" i="48"/>
  <c r="DP116" i="48"/>
  <c r="DP418" i="48"/>
  <c r="DP47" i="48"/>
  <c r="DP268" i="48"/>
  <c r="DE254" i="48"/>
  <c r="DP541" i="48"/>
  <c r="DD137" i="48"/>
  <c r="DP108" i="48"/>
  <c r="DP49" i="48"/>
  <c r="DP367" i="48"/>
  <c r="DP383" i="48"/>
  <c r="DK375" i="48"/>
  <c r="DP510" i="48"/>
  <c r="DD266" i="48"/>
  <c r="DP253" i="48"/>
  <c r="DD228" i="48"/>
  <c r="DP207" i="48"/>
  <c r="DD57" i="48"/>
  <c r="DP310" i="48"/>
  <c r="DE273" i="48"/>
  <c r="DP400" i="48"/>
  <c r="DP166" i="48"/>
  <c r="DP433" i="48"/>
  <c r="DI243" i="48"/>
  <c r="DP301" i="48"/>
  <c r="DP379" i="48"/>
  <c r="DD208" i="48"/>
  <c r="DD314" i="48"/>
  <c r="DD279" i="48"/>
  <c r="DD55" i="48"/>
  <c r="DD433" i="48"/>
  <c r="DP460" i="48"/>
  <c r="DD460" i="48"/>
  <c r="DP177" i="48"/>
  <c r="DD337" i="48"/>
  <c r="DD465" i="48"/>
  <c r="DP525" i="48"/>
  <c r="DP198" i="48"/>
  <c r="DD262" i="48"/>
  <c r="DD249" i="48"/>
  <c r="DD54" i="48"/>
  <c r="DD516" i="48"/>
  <c r="DD368" i="48"/>
  <c r="DD176" i="48"/>
  <c r="DE271" i="48"/>
  <c r="DP389" i="48"/>
  <c r="DE46" i="48"/>
  <c r="DE472" i="48"/>
  <c r="DE445" i="48"/>
  <c r="DP107" i="48"/>
  <c r="DP204" i="48"/>
  <c r="DD319" i="48"/>
  <c r="DD512" i="48"/>
  <c r="DI313" i="48"/>
  <c r="DP98" i="48"/>
  <c r="DP258" i="48"/>
  <c r="DP280" i="48"/>
  <c r="DP395" i="48"/>
  <c r="DP230" i="48"/>
  <c r="DP286" i="48"/>
  <c r="DK207" i="48"/>
  <c r="DD459" i="48"/>
  <c r="DP104" i="48"/>
  <c r="DD243" i="48"/>
  <c r="DD204" i="48"/>
  <c r="DE250" i="48"/>
  <c r="DE447" i="48"/>
  <c r="DD198" i="48"/>
  <c r="DP66" i="48"/>
  <c r="DP174" i="48"/>
  <c r="DK217" i="48"/>
  <c r="DP60" i="48"/>
  <c r="DP71" i="48"/>
  <c r="DI71" i="48"/>
  <c r="DI247" i="48"/>
  <c r="DP72" i="48"/>
  <c r="DI242" i="48"/>
  <c r="DP73" i="48"/>
  <c r="DI483" i="48"/>
  <c r="DP247" i="48"/>
  <c r="DP483" i="48"/>
  <c r="DP242" i="48"/>
  <c r="DD72" i="48"/>
  <c r="DI73" i="48"/>
  <c r="DD242" i="48"/>
  <c r="DI72" i="48"/>
  <c r="DI519" i="48"/>
  <c r="DI244" i="48"/>
  <c r="DI485" i="48"/>
  <c r="DI484" i="48"/>
  <c r="DP519" i="48"/>
  <c r="DP484" i="48"/>
  <c r="DP485" i="48"/>
  <c r="DP246" i="48"/>
  <c r="DD483" i="48"/>
  <c r="DP244" i="48"/>
  <c r="DE484" i="48"/>
  <c r="DI246" i="48"/>
  <c r="AS363" i="54"/>
  <c r="AS371" i="54"/>
  <c r="AS86" i="54"/>
  <c r="AS13" i="54"/>
  <c r="AS288" i="54"/>
  <c r="AS93" i="54"/>
  <c r="DR82" i="48" l="1"/>
  <c r="DT82" i="48" s="1"/>
  <c r="DU82" i="48" s="1"/>
  <c r="DV82" i="48" s="1"/>
  <c r="DW82" i="48" s="1"/>
  <c r="DX82" i="48" s="1"/>
  <c r="DY82" i="48" s="1"/>
  <c r="DZ82" i="48" s="1"/>
  <c r="EA82" i="48" s="1"/>
  <c r="EC82" i="48" s="1"/>
  <c r="DQ446" i="48"/>
  <c r="DR446" i="48" s="1"/>
  <c r="DT446" i="48" s="1"/>
  <c r="DU446" i="48" s="1"/>
  <c r="DV446" i="48" s="1"/>
  <c r="DW446" i="48" s="1"/>
  <c r="DX446" i="48" s="1"/>
  <c r="DY446" i="48" s="1"/>
  <c r="DZ446" i="48" s="1"/>
  <c r="EA446" i="48" s="1"/>
  <c r="EB446" i="48" s="1"/>
  <c r="DR161" i="48"/>
  <c r="DR77" i="48"/>
  <c r="DR376" i="48"/>
  <c r="DT376" i="48" s="1"/>
  <c r="DU376" i="48" s="1"/>
  <c r="DV376" i="48" s="1"/>
  <c r="DW376" i="48" s="1"/>
  <c r="DX376" i="48" s="1"/>
  <c r="DY376" i="48" s="1"/>
  <c r="DZ376" i="48" s="1"/>
  <c r="DR474" i="48"/>
  <c r="DT474" i="48" s="1"/>
  <c r="DU474" i="48" s="1"/>
  <c r="DV474" i="48" s="1"/>
  <c r="DW474" i="48" s="1"/>
  <c r="DX474" i="48" s="1"/>
  <c r="DY474" i="48" s="1"/>
  <c r="DZ474" i="48" s="1"/>
  <c r="EA474" i="48" s="1"/>
  <c r="DR162" i="48"/>
  <c r="DT162" i="48" s="1"/>
  <c r="DU162" i="48" s="1"/>
  <c r="DV162" i="48" s="1"/>
  <c r="DW162" i="48" s="1"/>
  <c r="DX162" i="48" s="1"/>
  <c r="DY162" i="48" s="1"/>
  <c r="DZ162" i="48" s="1"/>
  <c r="EA162" i="48" s="1"/>
  <c r="DR270" i="48"/>
  <c r="DT270" i="48" s="1"/>
  <c r="DU270" i="48" s="1"/>
  <c r="DV270" i="48" s="1"/>
  <c r="DW270" i="48" s="1"/>
  <c r="DX270" i="48" s="1"/>
  <c r="DY270" i="48" s="1"/>
  <c r="DZ270" i="48" s="1"/>
  <c r="EA270" i="48" s="1"/>
  <c r="EB270" i="48" s="1"/>
  <c r="DR528" i="48"/>
  <c r="DT528" i="48" s="1"/>
  <c r="DU528" i="48" s="1"/>
  <c r="DV528" i="48" s="1"/>
  <c r="DW528" i="48" s="1"/>
  <c r="DX528" i="48" s="1"/>
  <c r="DY528" i="48" s="1"/>
  <c r="DZ528" i="48" s="1"/>
  <c r="EA528" i="48" s="1"/>
  <c r="DR398" i="48"/>
  <c r="DT398" i="48" s="1"/>
  <c r="DU398" i="48" s="1"/>
  <c r="DV398" i="48" s="1"/>
  <c r="DW398" i="48" s="1"/>
  <c r="DX398" i="48" s="1"/>
  <c r="DY398" i="48" s="1"/>
  <c r="DZ398" i="48" s="1"/>
  <c r="EA398" i="48" s="1"/>
  <c r="DR530" i="48"/>
  <c r="DR159" i="48"/>
  <c r="DT159" i="48" s="1"/>
  <c r="DU159" i="48" s="1"/>
  <c r="DV159" i="48" s="1"/>
  <c r="DW159" i="48" s="1"/>
  <c r="DX159" i="48" s="1"/>
  <c r="DY159" i="48" s="1"/>
  <c r="DZ159" i="48" s="1"/>
  <c r="EA159" i="48" s="1"/>
  <c r="DR489" i="48"/>
  <c r="DT489" i="48" s="1"/>
  <c r="DU489" i="48" s="1"/>
  <c r="DV489" i="48" s="1"/>
  <c r="DW489" i="48" s="1"/>
  <c r="DX489" i="48" s="1"/>
  <c r="DY489" i="48" s="1"/>
  <c r="DZ489" i="48" s="1"/>
  <c r="EA489" i="48" s="1"/>
  <c r="DR144" i="48"/>
  <c r="DT144" i="48" s="1"/>
  <c r="DU144" i="48" s="1"/>
  <c r="DV144" i="48" s="1"/>
  <c r="DW144" i="48" s="1"/>
  <c r="DX144" i="48" s="1"/>
  <c r="DY144" i="48" s="1"/>
  <c r="DZ144" i="48" s="1"/>
  <c r="EA144" i="48" s="1"/>
  <c r="EC144" i="48" s="1"/>
  <c r="DR295" i="48"/>
  <c r="DT295" i="48" s="1"/>
  <c r="DU295" i="48" s="1"/>
  <c r="DV295" i="48" s="1"/>
  <c r="DW295" i="48" s="1"/>
  <c r="DX295" i="48" s="1"/>
  <c r="DY295" i="48" s="1"/>
  <c r="DZ295" i="48" s="1"/>
  <c r="EA295" i="48" s="1"/>
  <c r="DR321" i="48"/>
  <c r="DT321" i="48" s="1"/>
  <c r="DU321" i="48" s="1"/>
  <c r="DV321" i="48" s="1"/>
  <c r="DW321" i="48" s="1"/>
  <c r="DX321" i="48" s="1"/>
  <c r="DY321" i="48" s="1"/>
  <c r="DZ321" i="48" s="1"/>
  <c r="EA321" i="48" s="1"/>
  <c r="DR327" i="48"/>
  <c r="DT327" i="48" s="1"/>
  <c r="DU327" i="48" s="1"/>
  <c r="DV327" i="48" s="1"/>
  <c r="DW327" i="48" s="1"/>
  <c r="DX327" i="48" s="1"/>
  <c r="DY327" i="48" s="1"/>
  <c r="DZ327" i="48" s="1"/>
  <c r="EA327" i="48" s="1"/>
  <c r="DR393" i="48"/>
  <c r="DT393" i="48" s="1"/>
  <c r="DU393" i="48" s="1"/>
  <c r="DV393" i="48" s="1"/>
  <c r="DW393" i="48" s="1"/>
  <c r="DX393" i="48" s="1"/>
  <c r="DY393" i="48" s="1"/>
  <c r="DZ393" i="48" s="1"/>
  <c r="EA393" i="48" s="1"/>
  <c r="EB393" i="48" s="1"/>
  <c r="DR149" i="48"/>
  <c r="DR231" i="48"/>
  <c r="DR84" i="48"/>
  <c r="DR197" i="48"/>
  <c r="DR164" i="48"/>
  <c r="DT164" i="48" s="1"/>
  <c r="DU164" i="48" s="1"/>
  <c r="DV164" i="48" s="1"/>
  <c r="DW164" i="48" s="1"/>
  <c r="DX164" i="48" s="1"/>
  <c r="DY164" i="48" s="1"/>
  <c r="DZ164" i="48" s="1"/>
  <c r="EA164" i="48" s="1"/>
  <c r="EC164" i="48" s="1"/>
  <c r="DR109" i="48"/>
  <c r="DT109" i="48" s="1"/>
  <c r="DU109" i="48" s="1"/>
  <c r="DV109" i="48" s="1"/>
  <c r="DW109" i="48" s="1"/>
  <c r="DX109" i="48" s="1"/>
  <c r="DY109" i="48" s="1"/>
  <c r="DZ109" i="48" s="1"/>
  <c r="EA109" i="48" s="1"/>
  <c r="DR235" i="48"/>
  <c r="DT235" i="48" s="1"/>
  <c r="DU235" i="48" s="1"/>
  <c r="DV235" i="48" s="1"/>
  <c r="DW235" i="48" s="1"/>
  <c r="DX235" i="48" s="1"/>
  <c r="DY235" i="48" s="1"/>
  <c r="DZ235" i="48" s="1"/>
  <c r="EA235" i="48" s="1"/>
  <c r="DR297" i="48"/>
  <c r="DT297" i="48" s="1"/>
  <c r="DU297" i="48" s="1"/>
  <c r="DV297" i="48" s="1"/>
  <c r="DW297" i="48" s="1"/>
  <c r="DX297" i="48" s="1"/>
  <c r="DY297" i="48" s="1"/>
  <c r="DZ297" i="48" s="1"/>
  <c r="EA297" i="48" s="1"/>
  <c r="DR346" i="48"/>
  <c r="DR214" i="48"/>
  <c r="DR303" i="48"/>
  <c r="DT303" i="48" s="1"/>
  <c r="DU303" i="48" s="1"/>
  <c r="DV303" i="48" s="1"/>
  <c r="DW303" i="48" s="1"/>
  <c r="DX303" i="48" s="1"/>
  <c r="DY303" i="48" s="1"/>
  <c r="DZ303" i="48" s="1"/>
  <c r="EA303" i="48" s="1"/>
  <c r="EC303" i="48" s="1"/>
  <c r="DR311" i="48"/>
  <c r="DT311" i="48" s="1"/>
  <c r="DU311" i="48" s="1"/>
  <c r="DV311" i="48" s="1"/>
  <c r="DW311" i="48" s="1"/>
  <c r="DX311" i="48" s="1"/>
  <c r="DY311" i="48" s="1"/>
  <c r="DZ311" i="48" s="1"/>
  <c r="EA311" i="48" s="1"/>
  <c r="EB311" i="48" s="1"/>
  <c r="DR170" i="48"/>
  <c r="DT170" i="48" s="1"/>
  <c r="DU170" i="48" s="1"/>
  <c r="DV170" i="48" s="1"/>
  <c r="DW170" i="48" s="1"/>
  <c r="DX170" i="48" s="1"/>
  <c r="DY170" i="48" s="1"/>
  <c r="DZ170" i="48" s="1"/>
  <c r="EA170" i="48" s="1"/>
  <c r="DR52" i="48"/>
  <c r="DT52" i="48" s="1"/>
  <c r="DU52" i="48" s="1"/>
  <c r="DV52" i="48" s="1"/>
  <c r="DW52" i="48" s="1"/>
  <c r="DX52" i="48" s="1"/>
  <c r="DY52" i="48" s="1"/>
  <c r="DZ52" i="48" s="1"/>
  <c r="EA52" i="48" s="1"/>
  <c r="EB52" i="48" s="1"/>
  <c r="DR428" i="48"/>
  <c r="DT428" i="48" s="1"/>
  <c r="DU428" i="48" s="1"/>
  <c r="DV428" i="48" s="1"/>
  <c r="DW428" i="48" s="1"/>
  <c r="DX428" i="48" s="1"/>
  <c r="DY428" i="48" s="1"/>
  <c r="DZ428" i="48" s="1"/>
  <c r="EA428" i="48" s="1"/>
  <c r="EB428" i="48" s="1"/>
  <c r="DR240" i="48"/>
  <c r="DT240" i="48" s="1"/>
  <c r="DU240" i="48" s="1"/>
  <c r="DV240" i="48" s="1"/>
  <c r="DW240" i="48" s="1"/>
  <c r="DX240" i="48" s="1"/>
  <c r="DY240" i="48" s="1"/>
  <c r="DZ240" i="48" s="1"/>
  <c r="EA240" i="48" s="1"/>
  <c r="DR448" i="48"/>
  <c r="DT448" i="48" s="1"/>
  <c r="DU448" i="48" s="1"/>
  <c r="DV448" i="48" s="1"/>
  <c r="DW448" i="48" s="1"/>
  <c r="DX448" i="48" s="1"/>
  <c r="DY448" i="48" s="1"/>
  <c r="DZ448" i="48" s="1"/>
  <c r="EA448" i="48" s="1"/>
  <c r="EB448" i="48" s="1"/>
  <c r="DR426" i="48"/>
  <c r="DR328" i="48"/>
  <c r="DR275" i="48"/>
  <c r="DR434" i="48"/>
  <c r="DT434" i="48" s="1"/>
  <c r="DU434" i="48" s="1"/>
  <c r="DV434" i="48" s="1"/>
  <c r="DW434" i="48" s="1"/>
  <c r="DX434" i="48" s="1"/>
  <c r="DY434" i="48" s="1"/>
  <c r="DZ434" i="48" s="1"/>
  <c r="EA434" i="48" s="1"/>
  <c r="EB434" i="48" s="1"/>
  <c r="DR212" i="48"/>
  <c r="DT212" i="48" s="1"/>
  <c r="DU212" i="48" s="1"/>
  <c r="DV212" i="48" s="1"/>
  <c r="DW212" i="48" s="1"/>
  <c r="DX212" i="48" s="1"/>
  <c r="DY212" i="48" s="1"/>
  <c r="DZ212" i="48" s="1"/>
  <c r="EA212" i="48" s="1"/>
  <c r="EB212" i="48" s="1"/>
  <c r="DR342" i="48"/>
  <c r="DT342" i="48" s="1"/>
  <c r="DU342" i="48" s="1"/>
  <c r="DV342" i="48" s="1"/>
  <c r="DW342" i="48" s="1"/>
  <c r="DX342" i="48" s="1"/>
  <c r="DY342" i="48" s="1"/>
  <c r="DZ342" i="48" s="1"/>
  <c r="EA342" i="48" s="1"/>
  <c r="EC342" i="48" s="1"/>
  <c r="DR514" i="48"/>
  <c r="DT514" i="48" s="1"/>
  <c r="DU514" i="48" s="1"/>
  <c r="DV514" i="48" s="1"/>
  <c r="DW514" i="48" s="1"/>
  <c r="DX514" i="48" s="1"/>
  <c r="DY514" i="48" s="1"/>
  <c r="DZ514" i="48" s="1"/>
  <c r="EA514" i="48" s="1"/>
  <c r="DR360" i="48"/>
  <c r="DR205" i="48"/>
  <c r="DT205" i="48" s="1"/>
  <c r="DU205" i="48" s="1"/>
  <c r="DV205" i="48" s="1"/>
  <c r="DW205" i="48" s="1"/>
  <c r="DX205" i="48" s="1"/>
  <c r="DY205" i="48" s="1"/>
  <c r="DZ205" i="48" s="1"/>
  <c r="EA205" i="48" s="1"/>
  <c r="DR61" i="48"/>
  <c r="DT61" i="48" s="1"/>
  <c r="DU61" i="48" s="1"/>
  <c r="DV61" i="48" s="1"/>
  <c r="DW61" i="48" s="1"/>
  <c r="DX61" i="48" s="1"/>
  <c r="DY61" i="48" s="1"/>
  <c r="DZ61" i="48" s="1"/>
  <c r="EA61" i="48" s="1"/>
  <c r="DR488" i="48"/>
  <c r="DT488" i="48" s="1"/>
  <c r="DU488" i="48" s="1"/>
  <c r="DV488" i="48" s="1"/>
  <c r="DW488" i="48" s="1"/>
  <c r="DX488" i="48" s="1"/>
  <c r="DY488" i="48" s="1"/>
  <c r="DZ488" i="48" s="1"/>
  <c r="EA488" i="48" s="1"/>
  <c r="DR524" i="48"/>
  <c r="DT524" i="48" s="1"/>
  <c r="DU524" i="48" s="1"/>
  <c r="DV524" i="48" s="1"/>
  <c r="DW524" i="48" s="1"/>
  <c r="DX524" i="48" s="1"/>
  <c r="DY524" i="48" s="1"/>
  <c r="DZ524" i="48" s="1"/>
  <c r="EA524" i="48" s="1"/>
  <c r="DR365" i="48"/>
  <c r="DT365" i="48" s="1"/>
  <c r="DU365" i="48" s="1"/>
  <c r="DV365" i="48" s="1"/>
  <c r="DW365" i="48" s="1"/>
  <c r="DX365" i="48" s="1"/>
  <c r="DY365" i="48" s="1"/>
  <c r="DZ365" i="48" s="1"/>
  <c r="EA365" i="48" s="1"/>
  <c r="EC365" i="48" s="1"/>
  <c r="DR424" i="48"/>
  <c r="DT424" i="48" s="1"/>
  <c r="DU424" i="48" s="1"/>
  <c r="DV424" i="48" s="1"/>
  <c r="DW424" i="48" s="1"/>
  <c r="DX424" i="48" s="1"/>
  <c r="DY424" i="48" s="1"/>
  <c r="DZ424" i="48" s="1"/>
  <c r="EA424" i="48" s="1"/>
  <c r="EC424" i="48" s="1"/>
  <c r="DR521" i="48"/>
  <c r="DT521" i="48" s="1"/>
  <c r="DU521" i="48" s="1"/>
  <c r="DV521" i="48" s="1"/>
  <c r="DW521" i="48" s="1"/>
  <c r="DX521" i="48" s="1"/>
  <c r="DY521" i="48" s="1"/>
  <c r="DZ521" i="48" s="1"/>
  <c r="EA521" i="48" s="1"/>
  <c r="EB521" i="48" s="1"/>
  <c r="DR79" i="48"/>
  <c r="DR438" i="48"/>
  <c r="DR336" i="48"/>
  <c r="DR283" i="48"/>
  <c r="DT283" i="48" s="1"/>
  <c r="DU283" i="48" s="1"/>
  <c r="DV283" i="48" s="1"/>
  <c r="DW283" i="48" s="1"/>
  <c r="DX283" i="48" s="1"/>
  <c r="DY283" i="48" s="1"/>
  <c r="DZ283" i="48" s="1"/>
  <c r="EA283" i="48" s="1"/>
  <c r="DR227" i="48"/>
  <c r="DT227" i="48" s="1"/>
  <c r="DU227" i="48" s="1"/>
  <c r="DV227" i="48" s="1"/>
  <c r="DW227" i="48" s="1"/>
  <c r="DX227" i="48" s="1"/>
  <c r="DY227" i="48" s="1"/>
  <c r="DZ227" i="48" s="1"/>
  <c r="EA227" i="48" s="1"/>
  <c r="DR292" i="48"/>
  <c r="DT292" i="48" s="1"/>
  <c r="DU292" i="48" s="1"/>
  <c r="DV292" i="48" s="1"/>
  <c r="DW292" i="48" s="1"/>
  <c r="DX292" i="48" s="1"/>
  <c r="DY292" i="48" s="1"/>
  <c r="DZ292" i="48" s="1"/>
  <c r="EA292" i="48" s="1"/>
  <c r="DR150" i="48"/>
  <c r="DT150" i="48" s="1"/>
  <c r="DU150" i="48" s="1"/>
  <c r="DV150" i="48" s="1"/>
  <c r="DW150" i="48" s="1"/>
  <c r="DX150" i="48" s="1"/>
  <c r="DY150" i="48" s="1"/>
  <c r="DZ150" i="48" s="1"/>
  <c r="EA150" i="48" s="1"/>
  <c r="DR529" i="48"/>
  <c r="DT529" i="48" s="1"/>
  <c r="DU529" i="48" s="1"/>
  <c r="DV529" i="48" s="1"/>
  <c r="DW529" i="48" s="1"/>
  <c r="DX529" i="48" s="1"/>
  <c r="DY529" i="48" s="1"/>
  <c r="DZ529" i="48" s="1"/>
  <c r="EA529" i="48" s="1"/>
  <c r="DR132" i="48"/>
  <c r="DT132" i="48" s="1"/>
  <c r="DU132" i="48" s="1"/>
  <c r="DV132" i="48" s="1"/>
  <c r="DW132" i="48" s="1"/>
  <c r="DX132" i="48" s="1"/>
  <c r="DY132" i="48" s="1"/>
  <c r="DZ132" i="48" s="1"/>
  <c r="EA132" i="48" s="1"/>
  <c r="EC132" i="48" s="1"/>
  <c r="DR168" i="48"/>
  <c r="DT168" i="48" s="1"/>
  <c r="DU168" i="48" s="1"/>
  <c r="DV168" i="48" s="1"/>
  <c r="DW168" i="48" s="1"/>
  <c r="DX168" i="48" s="1"/>
  <c r="DY168" i="48" s="1"/>
  <c r="DZ168" i="48" s="1"/>
  <c r="EA168" i="48" s="1"/>
  <c r="EB168" i="48" s="1"/>
  <c r="DR341" i="48"/>
  <c r="DT341" i="48" s="1"/>
  <c r="DU341" i="48" s="1"/>
  <c r="DV341" i="48" s="1"/>
  <c r="DW341" i="48" s="1"/>
  <c r="DX341" i="48" s="1"/>
  <c r="DY341" i="48" s="1"/>
  <c r="DZ341" i="48" s="1"/>
  <c r="EA341" i="48" s="1"/>
  <c r="EC341" i="48" s="1"/>
  <c r="DR48" i="48"/>
  <c r="DT48" i="48" s="1"/>
  <c r="DU48" i="48" s="1"/>
  <c r="DV48" i="48" s="1"/>
  <c r="DW48" i="48" s="1"/>
  <c r="DX48" i="48" s="1"/>
  <c r="DY48" i="48" s="1"/>
  <c r="DZ48" i="48" s="1"/>
  <c r="EA48" i="48" s="1"/>
  <c r="DR97" i="48"/>
  <c r="DT97" i="48" s="1"/>
  <c r="DU97" i="48" s="1"/>
  <c r="DV97" i="48" s="1"/>
  <c r="DW97" i="48" s="1"/>
  <c r="DX97" i="48" s="1"/>
  <c r="DY97" i="48" s="1"/>
  <c r="DZ97" i="48" s="1"/>
  <c r="EA97" i="48" s="1"/>
  <c r="DR487" i="48"/>
  <c r="DT487" i="48" s="1"/>
  <c r="DU487" i="48" s="1"/>
  <c r="DV487" i="48" s="1"/>
  <c r="DW487" i="48" s="1"/>
  <c r="DX487" i="48" s="1"/>
  <c r="DY487" i="48" s="1"/>
  <c r="DZ487" i="48" s="1"/>
  <c r="EA487" i="48" s="1"/>
  <c r="DR432" i="48"/>
  <c r="DT432" i="48" s="1"/>
  <c r="DU432" i="48" s="1"/>
  <c r="DV432" i="48" s="1"/>
  <c r="DW432" i="48" s="1"/>
  <c r="DX432" i="48" s="1"/>
  <c r="DY432" i="48" s="1"/>
  <c r="DZ432" i="48" s="1"/>
  <c r="EA432" i="48" s="1"/>
  <c r="EC432" i="48" s="1"/>
  <c r="DR348" i="48"/>
  <c r="DR366" i="48"/>
  <c r="DR263" i="48"/>
  <c r="DR380" i="48"/>
  <c r="DT380" i="48" s="1"/>
  <c r="DU380" i="48" s="1"/>
  <c r="DV380" i="48" s="1"/>
  <c r="DW380" i="48" s="1"/>
  <c r="DX380" i="48" s="1"/>
  <c r="DY380" i="48" s="1"/>
  <c r="DZ380" i="48" s="1"/>
  <c r="EA380" i="48" s="1"/>
  <c r="DR245" i="48"/>
  <c r="DT245" i="48" s="1"/>
  <c r="DU245" i="48" s="1"/>
  <c r="DV245" i="48" s="1"/>
  <c r="DW245" i="48" s="1"/>
  <c r="DX245" i="48" s="1"/>
  <c r="DY245" i="48" s="1"/>
  <c r="DZ245" i="48" s="1"/>
  <c r="EA245" i="48" s="1"/>
  <c r="DR308" i="48"/>
  <c r="DT308" i="48" s="1"/>
  <c r="DU308" i="48" s="1"/>
  <c r="DV308" i="48" s="1"/>
  <c r="DW308" i="48" s="1"/>
  <c r="DX308" i="48" s="1"/>
  <c r="DY308" i="48" s="1"/>
  <c r="DZ308" i="48" s="1"/>
  <c r="EA308" i="48" s="1"/>
  <c r="DR136" i="48"/>
  <c r="DT136" i="48" s="1"/>
  <c r="DU136" i="48" s="1"/>
  <c r="DV136" i="48" s="1"/>
  <c r="DW136" i="48" s="1"/>
  <c r="DX136" i="48" s="1"/>
  <c r="DY136" i="48" s="1"/>
  <c r="DZ136" i="48" s="1"/>
  <c r="EA136" i="48" s="1"/>
  <c r="DR419" i="48"/>
  <c r="DT419" i="48" s="1"/>
  <c r="DU419" i="48" s="1"/>
  <c r="DV419" i="48" s="1"/>
  <c r="DW419" i="48" s="1"/>
  <c r="DX419" i="48" s="1"/>
  <c r="DY419" i="48" s="1"/>
  <c r="DZ419" i="48" s="1"/>
  <c r="EA419" i="48" s="1"/>
  <c r="EC419" i="48" s="1"/>
  <c r="DR335" i="48"/>
  <c r="DR62" i="48"/>
  <c r="DT62" i="48" s="1"/>
  <c r="DU62" i="48" s="1"/>
  <c r="DV62" i="48" s="1"/>
  <c r="DW62" i="48" s="1"/>
  <c r="DX62" i="48" s="1"/>
  <c r="DY62" i="48" s="1"/>
  <c r="DZ62" i="48" s="1"/>
  <c r="EA62" i="48" s="1"/>
  <c r="EC62" i="48" s="1"/>
  <c r="DR94" i="48"/>
  <c r="DT94" i="48" s="1"/>
  <c r="DU94" i="48" s="1"/>
  <c r="DV94" i="48" s="1"/>
  <c r="DW94" i="48" s="1"/>
  <c r="DX94" i="48" s="1"/>
  <c r="DY94" i="48" s="1"/>
  <c r="DZ94" i="48" s="1"/>
  <c r="EA94" i="48" s="1"/>
  <c r="EC94" i="48" s="1"/>
  <c r="DR468" i="48"/>
  <c r="DT468" i="48" s="1"/>
  <c r="DU468" i="48" s="1"/>
  <c r="DV468" i="48" s="1"/>
  <c r="DW468" i="48" s="1"/>
  <c r="DX468" i="48" s="1"/>
  <c r="DY468" i="48" s="1"/>
  <c r="DZ468" i="48" s="1"/>
  <c r="EA468" i="48" s="1"/>
  <c r="DR284" i="48"/>
  <c r="DT284" i="48" s="1"/>
  <c r="DU284" i="48" s="1"/>
  <c r="DV284" i="48" s="1"/>
  <c r="DW284" i="48" s="1"/>
  <c r="DX284" i="48" s="1"/>
  <c r="DY284" i="48" s="1"/>
  <c r="DZ284" i="48" s="1"/>
  <c r="EA284" i="48" s="1"/>
  <c r="DR526" i="48"/>
  <c r="DT526" i="48" s="1"/>
  <c r="DU526" i="48" s="1"/>
  <c r="DV526" i="48" s="1"/>
  <c r="DW526" i="48" s="1"/>
  <c r="DX526" i="48" s="1"/>
  <c r="DY526" i="48" s="1"/>
  <c r="DZ526" i="48" s="1"/>
  <c r="EA526" i="48" s="1"/>
  <c r="DR141" i="48"/>
  <c r="DT141" i="48" s="1"/>
  <c r="DU141" i="48" s="1"/>
  <c r="DV141" i="48" s="1"/>
  <c r="DW141" i="48" s="1"/>
  <c r="DX141" i="48" s="1"/>
  <c r="DY141" i="48" s="1"/>
  <c r="DZ141" i="48" s="1"/>
  <c r="EA141" i="48" s="1"/>
  <c r="EC141" i="48" s="1"/>
  <c r="DR369" i="48"/>
  <c r="DT369" i="48" s="1"/>
  <c r="DU369" i="48" s="1"/>
  <c r="DV369" i="48" s="1"/>
  <c r="DW369" i="48" s="1"/>
  <c r="DX369" i="48" s="1"/>
  <c r="DY369" i="48" s="1"/>
  <c r="DZ369" i="48" s="1"/>
  <c r="EA369" i="48" s="1"/>
  <c r="EB369" i="48" s="1"/>
  <c r="DR390" i="48"/>
  <c r="DR135" i="48"/>
  <c r="DR225" i="48"/>
  <c r="DR523" i="48"/>
  <c r="DT523" i="48" s="1"/>
  <c r="DU523" i="48" s="1"/>
  <c r="DV523" i="48" s="1"/>
  <c r="DW523" i="48" s="1"/>
  <c r="DX523" i="48" s="1"/>
  <c r="DY523" i="48" s="1"/>
  <c r="DZ523" i="48" s="1"/>
  <c r="EA523" i="48" s="1"/>
  <c r="DR317" i="48"/>
  <c r="DT317" i="48" s="1"/>
  <c r="DU317" i="48" s="1"/>
  <c r="DV317" i="48" s="1"/>
  <c r="DW317" i="48" s="1"/>
  <c r="DX317" i="48" s="1"/>
  <c r="DY317" i="48" s="1"/>
  <c r="DZ317" i="48" s="1"/>
  <c r="EA317" i="48" s="1"/>
  <c r="DR134" i="48"/>
  <c r="DT134" i="48" s="1"/>
  <c r="DU134" i="48" s="1"/>
  <c r="DV134" i="48" s="1"/>
  <c r="DW134" i="48" s="1"/>
  <c r="DX134" i="48" s="1"/>
  <c r="DY134" i="48" s="1"/>
  <c r="DZ134" i="48" s="1"/>
  <c r="EA134" i="48" s="1"/>
  <c r="EC134" i="48" s="1"/>
  <c r="DR469" i="48"/>
  <c r="DT469" i="48" s="1"/>
  <c r="DU469" i="48" s="1"/>
  <c r="DV469" i="48" s="1"/>
  <c r="DW469" i="48" s="1"/>
  <c r="DX469" i="48" s="1"/>
  <c r="DY469" i="48" s="1"/>
  <c r="DZ469" i="48" s="1"/>
  <c r="EA469" i="48" s="1"/>
  <c r="EB469" i="48" s="1"/>
  <c r="DR95" i="48"/>
  <c r="DT95" i="48" s="1"/>
  <c r="DU95" i="48" s="1"/>
  <c r="DV95" i="48" s="1"/>
  <c r="DW95" i="48" s="1"/>
  <c r="DX95" i="48" s="1"/>
  <c r="DY95" i="48" s="1"/>
  <c r="DZ95" i="48" s="1"/>
  <c r="EA95" i="48" s="1"/>
  <c r="EC95" i="48" s="1"/>
  <c r="DR467" i="48"/>
  <c r="DR411" i="48"/>
  <c r="DT411" i="48" s="1"/>
  <c r="DU411" i="48" s="1"/>
  <c r="DV411" i="48" s="1"/>
  <c r="DW411" i="48" s="1"/>
  <c r="DX411" i="48" s="1"/>
  <c r="DY411" i="48" s="1"/>
  <c r="DZ411" i="48" s="1"/>
  <c r="EA411" i="48" s="1"/>
  <c r="DR404" i="48"/>
  <c r="DT404" i="48" s="1"/>
  <c r="DU404" i="48" s="1"/>
  <c r="DV404" i="48" s="1"/>
  <c r="DW404" i="48" s="1"/>
  <c r="DX404" i="48" s="1"/>
  <c r="DY404" i="48" s="1"/>
  <c r="DZ404" i="48" s="1"/>
  <c r="EA404" i="48" s="1"/>
  <c r="DR78" i="48"/>
  <c r="DT78" i="48" s="1"/>
  <c r="DU78" i="48" s="1"/>
  <c r="DV78" i="48" s="1"/>
  <c r="DW78" i="48" s="1"/>
  <c r="DX78" i="48" s="1"/>
  <c r="DY78" i="48" s="1"/>
  <c r="DZ78" i="48" s="1"/>
  <c r="EA78" i="48" s="1"/>
  <c r="DR115" i="48"/>
  <c r="DT115" i="48" s="1"/>
  <c r="DU115" i="48" s="1"/>
  <c r="DV115" i="48" s="1"/>
  <c r="DW115" i="48" s="1"/>
  <c r="DX115" i="48" s="1"/>
  <c r="DY115" i="48" s="1"/>
  <c r="DZ115" i="48" s="1"/>
  <c r="EA115" i="48" s="1"/>
  <c r="EC115" i="48" s="1"/>
  <c r="DR316" i="48"/>
  <c r="DT316" i="48" s="1"/>
  <c r="DU316" i="48" s="1"/>
  <c r="DV316" i="48" s="1"/>
  <c r="DW316" i="48" s="1"/>
  <c r="DX316" i="48" s="1"/>
  <c r="DY316" i="48" s="1"/>
  <c r="DZ316" i="48" s="1"/>
  <c r="EA316" i="48" s="1"/>
  <c r="DR152" i="48"/>
  <c r="DT152" i="48" s="1"/>
  <c r="DU152" i="48" s="1"/>
  <c r="DV152" i="48" s="1"/>
  <c r="DW152" i="48" s="1"/>
  <c r="DX152" i="48" s="1"/>
  <c r="DY152" i="48" s="1"/>
  <c r="DZ152" i="48" s="1"/>
  <c r="EA152" i="48" s="1"/>
  <c r="DR211" i="48"/>
  <c r="DT211" i="48" s="1"/>
  <c r="DU211" i="48" s="1"/>
  <c r="DV211" i="48" s="1"/>
  <c r="DW211" i="48" s="1"/>
  <c r="DX211" i="48" s="1"/>
  <c r="DY211" i="48" s="1"/>
  <c r="DZ211" i="48" s="1"/>
  <c r="EA211" i="48" s="1"/>
  <c r="EB211" i="48" s="1"/>
  <c r="DR387" i="48"/>
  <c r="DT387" i="48" s="1"/>
  <c r="DU387" i="48" s="1"/>
  <c r="DV387" i="48" s="1"/>
  <c r="DW387" i="48" s="1"/>
  <c r="DX387" i="48" s="1"/>
  <c r="DY387" i="48" s="1"/>
  <c r="DZ387" i="48" s="1"/>
  <c r="EA387" i="48" s="1"/>
  <c r="DR520" i="48"/>
  <c r="DR414" i="48"/>
  <c r="DR450" i="48"/>
  <c r="DT450" i="48" s="1"/>
  <c r="DU450" i="48" s="1"/>
  <c r="DV450" i="48" s="1"/>
  <c r="DW450" i="48" s="1"/>
  <c r="DX450" i="48" s="1"/>
  <c r="DY450" i="48" s="1"/>
  <c r="DZ450" i="48" s="1"/>
  <c r="EA450" i="48" s="1"/>
  <c r="EB450" i="48" s="1"/>
  <c r="DR470" i="48"/>
  <c r="DT470" i="48" s="1"/>
  <c r="DU470" i="48" s="1"/>
  <c r="DV470" i="48" s="1"/>
  <c r="DW470" i="48" s="1"/>
  <c r="DX470" i="48" s="1"/>
  <c r="DY470" i="48" s="1"/>
  <c r="DZ470" i="48" s="1"/>
  <c r="EA470" i="48" s="1"/>
  <c r="DR147" i="48"/>
  <c r="DT147" i="48" s="1"/>
  <c r="DU147" i="48" s="1"/>
  <c r="DV147" i="48" s="1"/>
  <c r="DW147" i="48" s="1"/>
  <c r="DX147" i="48" s="1"/>
  <c r="DY147" i="48" s="1"/>
  <c r="DZ147" i="48" s="1"/>
  <c r="EA147" i="48" s="1"/>
  <c r="DR203" i="48"/>
  <c r="DT203" i="48" s="1"/>
  <c r="DU203" i="48" s="1"/>
  <c r="DV203" i="48" s="1"/>
  <c r="DW203" i="48" s="1"/>
  <c r="DX203" i="48" s="1"/>
  <c r="DY203" i="48" s="1"/>
  <c r="DZ203" i="48" s="1"/>
  <c r="EA203" i="48" s="1"/>
  <c r="DR99" i="48"/>
  <c r="DT99" i="48" s="1"/>
  <c r="DU99" i="48" s="1"/>
  <c r="DV99" i="48" s="1"/>
  <c r="DW99" i="48" s="1"/>
  <c r="DX99" i="48" s="1"/>
  <c r="DY99" i="48" s="1"/>
  <c r="DZ99" i="48" s="1"/>
  <c r="EA99" i="48" s="1"/>
  <c r="DR420" i="48"/>
  <c r="DR347" i="48"/>
  <c r="DT347" i="48" s="1"/>
  <c r="DU347" i="48" s="1"/>
  <c r="DV347" i="48" s="1"/>
  <c r="DW347" i="48" s="1"/>
  <c r="DX347" i="48" s="1"/>
  <c r="DY347" i="48" s="1"/>
  <c r="DZ347" i="48" s="1"/>
  <c r="EA347" i="48" s="1"/>
  <c r="DR536" i="48"/>
  <c r="DT536" i="48" s="1"/>
  <c r="DU536" i="48" s="1"/>
  <c r="DV536" i="48" s="1"/>
  <c r="DW536" i="48" s="1"/>
  <c r="DX536" i="48" s="1"/>
  <c r="DY536" i="48" s="1"/>
  <c r="DZ536" i="48" s="1"/>
  <c r="EA536" i="48" s="1"/>
  <c r="DR410" i="48"/>
  <c r="DT410" i="48" s="1"/>
  <c r="DU410" i="48" s="1"/>
  <c r="DV410" i="48" s="1"/>
  <c r="DW410" i="48" s="1"/>
  <c r="DX410" i="48" s="1"/>
  <c r="DY410" i="48" s="1"/>
  <c r="DZ410" i="48" s="1"/>
  <c r="EA410" i="48" s="1"/>
  <c r="DR239" i="48"/>
  <c r="DT239" i="48" s="1"/>
  <c r="DU239" i="48" s="1"/>
  <c r="DV239" i="48" s="1"/>
  <c r="DW239" i="48" s="1"/>
  <c r="DX239" i="48" s="1"/>
  <c r="DY239" i="48" s="1"/>
  <c r="DZ239" i="48" s="1"/>
  <c r="EA239" i="48" s="1"/>
  <c r="DQ210" i="48"/>
  <c r="EC306" i="48"/>
  <c r="ED306" i="48" s="1"/>
  <c r="EE306" i="48" s="1"/>
  <c r="DQ111" i="48"/>
  <c r="DR532" i="48"/>
  <c r="DT532" i="48" s="1"/>
  <c r="DU532" i="48" s="1"/>
  <c r="DV532" i="48" s="1"/>
  <c r="DW532" i="48" s="1"/>
  <c r="DX532" i="48" s="1"/>
  <c r="DY532" i="48" s="1"/>
  <c r="DZ532" i="48" s="1"/>
  <c r="EA532" i="48" s="1"/>
  <c r="EC532" i="48" s="1"/>
  <c r="DQ422" i="48"/>
  <c r="EC179" i="48"/>
  <c r="ED179" i="48" s="1"/>
  <c r="EE179" i="48" s="1"/>
  <c r="ED126" i="48"/>
  <c r="EE126" i="48" s="1"/>
  <c r="EB332" i="48"/>
  <c r="ED332" i="48" s="1"/>
  <c r="EE332" i="48" s="1"/>
  <c r="EC456" i="48"/>
  <c r="ED456" i="48" s="1"/>
  <c r="EE456" i="48" s="1"/>
  <c r="EB110" i="48"/>
  <c r="ED110" i="48" s="1"/>
  <c r="EE110" i="48" s="1"/>
  <c r="EC128" i="48"/>
  <c r="ED128" i="48" s="1"/>
  <c r="EE128" i="48" s="1"/>
  <c r="EB354" i="48"/>
  <c r="ED354" i="48" s="1"/>
  <c r="EF354" i="48" s="1"/>
  <c r="EC326" i="48"/>
  <c r="ED326" i="48" s="1"/>
  <c r="EF326" i="48" s="1"/>
  <c r="EB289" i="48"/>
  <c r="ED289" i="48" s="1"/>
  <c r="EF289" i="48" s="1"/>
  <c r="EB181" i="48"/>
  <c r="EC181" i="48"/>
  <c r="EC502" i="48"/>
  <c r="EB502" i="48"/>
  <c r="EC81" i="48"/>
  <c r="EB81" i="48"/>
  <c r="EC172" i="48"/>
  <c r="EB172" i="48"/>
  <c r="EC86" i="48"/>
  <c r="EB86" i="48"/>
  <c r="EB85" i="48"/>
  <c r="EC85" i="48"/>
  <c r="EB493" i="48"/>
  <c r="EC493" i="48"/>
  <c r="EC51" i="48"/>
  <c r="EB51" i="48"/>
  <c r="EC186" i="48"/>
  <c r="EB186" i="48"/>
  <c r="EB498" i="48"/>
  <c r="EC498" i="48"/>
  <c r="EB453" i="48"/>
  <c r="EC453" i="48"/>
  <c r="EC500" i="48"/>
  <c r="EB500" i="48"/>
  <c r="EB189" i="48"/>
  <c r="EC189" i="48"/>
  <c r="EB480" i="48"/>
  <c r="EC480" i="48"/>
  <c r="EB188" i="48"/>
  <c r="EC188" i="48"/>
  <c r="EC457" i="48"/>
  <c r="EB457" i="48"/>
  <c r="EB272" i="48"/>
  <c r="EC272" i="48"/>
  <c r="EB517" i="48"/>
  <c r="EC517" i="48"/>
  <c r="DQ286" i="48"/>
  <c r="DQ413" i="48"/>
  <c r="DQ425" i="48"/>
  <c r="DQ377" i="48"/>
  <c r="DQ222" i="48"/>
  <c r="DQ409" i="48"/>
  <c r="DQ458" i="48"/>
  <c r="DQ80" i="48"/>
  <c r="EC184" i="48"/>
  <c r="EB184" i="48"/>
  <c r="EB495" i="48"/>
  <c r="EC495" i="48"/>
  <c r="DQ519" i="48"/>
  <c r="DQ230" i="48"/>
  <c r="DQ383" i="48"/>
  <c r="DQ264" i="48"/>
  <c r="DQ412" i="48"/>
  <c r="DQ449" i="48"/>
  <c r="DQ451" i="48"/>
  <c r="DQ105" i="48"/>
  <c r="DQ229" i="48"/>
  <c r="DT101" i="48"/>
  <c r="DU101" i="48" s="1"/>
  <c r="DV101" i="48" s="1"/>
  <c r="DW101" i="48" s="1"/>
  <c r="DX101" i="48" s="1"/>
  <c r="DY101" i="48" s="1"/>
  <c r="DZ101" i="48" s="1"/>
  <c r="EA101" i="48" s="1"/>
  <c r="DT501" i="48"/>
  <c r="DU501" i="48" s="1"/>
  <c r="DV501" i="48" s="1"/>
  <c r="DW501" i="48" s="1"/>
  <c r="DX501" i="48" s="1"/>
  <c r="DY501" i="48" s="1"/>
  <c r="DZ501" i="48" s="1"/>
  <c r="EA501" i="48" s="1"/>
  <c r="DT161" i="48"/>
  <c r="DU161" i="48" s="1"/>
  <c r="DV161" i="48" s="1"/>
  <c r="DW161" i="48" s="1"/>
  <c r="DX161" i="48" s="1"/>
  <c r="DY161" i="48" s="1"/>
  <c r="DZ161" i="48" s="1"/>
  <c r="EA161" i="48" s="1"/>
  <c r="DT475" i="48"/>
  <c r="DU475" i="48" s="1"/>
  <c r="DV475" i="48" s="1"/>
  <c r="DW475" i="48" s="1"/>
  <c r="DX475" i="48" s="1"/>
  <c r="DY475" i="48" s="1"/>
  <c r="DZ475" i="48" s="1"/>
  <c r="EA475" i="48" s="1"/>
  <c r="EB127" i="48"/>
  <c r="EC127" i="48"/>
  <c r="DQ218" i="48"/>
  <c r="DT92" i="48"/>
  <c r="DU92" i="48" s="1"/>
  <c r="DV92" i="48" s="1"/>
  <c r="DW92" i="48" s="1"/>
  <c r="DX92" i="48" s="1"/>
  <c r="DY92" i="48" s="1"/>
  <c r="DZ92" i="48" s="1"/>
  <c r="EA92" i="48" s="1"/>
  <c r="DT102" i="48"/>
  <c r="DU102" i="48" s="1"/>
  <c r="DV102" i="48" s="1"/>
  <c r="DW102" i="48" s="1"/>
  <c r="DX102" i="48" s="1"/>
  <c r="DY102" i="48" s="1"/>
  <c r="DZ102" i="48" s="1"/>
  <c r="EA102" i="48" s="1"/>
  <c r="DT352" i="48"/>
  <c r="DU352" i="48" s="1"/>
  <c r="DV352" i="48" s="1"/>
  <c r="DW352" i="48" s="1"/>
  <c r="DX352" i="48" s="1"/>
  <c r="DY352" i="48" s="1"/>
  <c r="DZ352" i="48" s="1"/>
  <c r="EA352" i="48" s="1"/>
  <c r="EB352" i="48" s="1"/>
  <c r="DT89" i="48"/>
  <c r="DU89" i="48" s="1"/>
  <c r="DV89" i="48" s="1"/>
  <c r="DW89" i="48" s="1"/>
  <c r="DX89" i="48" s="1"/>
  <c r="DY89" i="48" s="1"/>
  <c r="DZ89" i="48" s="1"/>
  <c r="EA89" i="48" s="1"/>
  <c r="DR518" i="48"/>
  <c r="DT518" i="48" s="1"/>
  <c r="DU518" i="48" s="1"/>
  <c r="DV518" i="48" s="1"/>
  <c r="DW518" i="48" s="1"/>
  <c r="DX518" i="48" s="1"/>
  <c r="DY518" i="48" s="1"/>
  <c r="DZ518" i="48" s="1"/>
  <c r="EA518" i="48" s="1"/>
  <c r="DR163" i="48"/>
  <c r="DT163" i="48" s="1"/>
  <c r="DU163" i="48" s="1"/>
  <c r="DV163" i="48" s="1"/>
  <c r="DW163" i="48" s="1"/>
  <c r="DX163" i="48" s="1"/>
  <c r="DY163" i="48" s="1"/>
  <c r="DZ163" i="48" s="1"/>
  <c r="EA163" i="48" s="1"/>
  <c r="DT522" i="48"/>
  <c r="DU522" i="48" s="1"/>
  <c r="DV522" i="48" s="1"/>
  <c r="DW522" i="48" s="1"/>
  <c r="DX522" i="48" s="1"/>
  <c r="DY522" i="48" s="1"/>
  <c r="DZ522" i="48" s="1"/>
  <c r="EA522" i="48" s="1"/>
  <c r="EB522" i="48" s="1"/>
  <c r="DQ280" i="48"/>
  <c r="DQ301" i="48"/>
  <c r="DQ49" i="48"/>
  <c r="DQ76" i="48"/>
  <c r="DQ323" i="48"/>
  <c r="DQ281" i="48"/>
  <c r="DQ302" i="48"/>
  <c r="DQ325" i="48"/>
  <c r="DT130" i="48"/>
  <c r="DU130" i="48" s="1"/>
  <c r="DV130" i="48" s="1"/>
  <c r="DW130" i="48" s="1"/>
  <c r="DX130" i="48" s="1"/>
  <c r="DY130" i="48" s="1"/>
  <c r="DZ130" i="48" s="1"/>
  <c r="EA130" i="48" s="1"/>
  <c r="EC255" i="48"/>
  <c r="EB255" i="48"/>
  <c r="DR533" i="48"/>
  <c r="DT533" i="48" s="1"/>
  <c r="DU533" i="48" s="1"/>
  <c r="DV533" i="48" s="1"/>
  <c r="DW533" i="48" s="1"/>
  <c r="DX533" i="48" s="1"/>
  <c r="DY533" i="48" s="1"/>
  <c r="DZ533" i="48" s="1"/>
  <c r="EA533" i="48" s="1"/>
  <c r="DT402" i="48"/>
  <c r="DU402" i="48" s="1"/>
  <c r="DV402" i="48" s="1"/>
  <c r="DW402" i="48" s="1"/>
  <c r="DX402" i="48" s="1"/>
  <c r="DY402" i="48" s="1"/>
  <c r="DZ402" i="48" s="1"/>
  <c r="EA402" i="48" s="1"/>
  <c r="DT233" i="48"/>
  <c r="DU233" i="48" s="1"/>
  <c r="DV233" i="48" s="1"/>
  <c r="DW233" i="48" s="1"/>
  <c r="DX233" i="48" s="1"/>
  <c r="DY233" i="48" s="1"/>
  <c r="DZ233" i="48" s="1"/>
  <c r="EA233" i="48" s="1"/>
  <c r="DT90" i="48"/>
  <c r="DU90" i="48" s="1"/>
  <c r="DV90" i="48" s="1"/>
  <c r="DW90" i="48" s="1"/>
  <c r="DX90" i="48" s="1"/>
  <c r="DY90" i="48" s="1"/>
  <c r="DZ90" i="48" s="1"/>
  <c r="EA90" i="48" s="1"/>
  <c r="DQ258" i="48"/>
  <c r="DQ108" i="48"/>
  <c r="DQ417" i="48"/>
  <c r="DQ349" i="48"/>
  <c r="DQ333" i="48"/>
  <c r="DQ53" i="48"/>
  <c r="DQ396" i="48"/>
  <c r="DQ408" i="48"/>
  <c r="DQ531" i="48"/>
  <c r="DQ322" i="48"/>
  <c r="EB190" i="48"/>
  <c r="EC190" i="48"/>
  <c r="DT478" i="48"/>
  <c r="DU478" i="48" s="1"/>
  <c r="DV478" i="48" s="1"/>
  <c r="DW478" i="48" s="1"/>
  <c r="DX478" i="48" s="1"/>
  <c r="DY478" i="48" s="1"/>
  <c r="DZ478" i="48" s="1"/>
  <c r="EA478" i="48" s="1"/>
  <c r="DT287" i="48"/>
  <c r="DU287" i="48" s="1"/>
  <c r="DV287" i="48" s="1"/>
  <c r="DW287" i="48" s="1"/>
  <c r="DX287" i="48" s="1"/>
  <c r="DY287" i="48" s="1"/>
  <c r="DZ287" i="48" s="1"/>
  <c r="EA287" i="48" s="1"/>
  <c r="EB505" i="48"/>
  <c r="EC505" i="48"/>
  <c r="DT77" i="48"/>
  <c r="DU77" i="48" s="1"/>
  <c r="DV77" i="48" s="1"/>
  <c r="DW77" i="48" s="1"/>
  <c r="DX77" i="48" s="1"/>
  <c r="DY77" i="48" s="1"/>
  <c r="DZ77" i="48" s="1"/>
  <c r="EA77" i="48" s="1"/>
  <c r="EB455" i="48"/>
  <c r="EC455" i="48"/>
  <c r="DT328" i="48"/>
  <c r="DU328" i="48" s="1"/>
  <c r="DV328" i="48" s="1"/>
  <c r="DW328" i="48" s="1"/>
  <c r="DX328" i="48" s="1"/>
  <c r="DY328" i="48" s="1"/>
  <c r="DZ328" i="48" s="1"/>
  <c r="EA328" i="48" s="1"/>
  <c r="DT275" i="48"/>
  <c r="DU275" i="48" s="1"/>
  <c r="DV275" i="48" s="1"/>
  <c r="DW275" i="48" s="1"/>
  <c r="DX275" i="48" s="1"/>
  <c r="DY275" i="48" s="1"/>
  <c r="DZ275" i="48" s="1"/>
  <c r="EA275" i="48" s="1"/>
  <c r="DR221" i="48"/>
  <c r="DT221" i="48" s="1"/>
  <c r="DU221" i="48" s="1"/>
  <c r="DV221" i="48" s="1"/>
  <c r="DW221" i="48" s="1"/>
  <c r="DX221" i="48" s="1"/>
  <c r="DY221" i="48" s="1"/>
  <c r="DZ221" i="48" s="1"/>
  <c r="EA221" i="48" s="1"/>
  <c r="DR68" i="48"/>
  <c r="DT68" i="48" s="1"/>
  <c r="DU68" i="48" s="1"/>
  <c r="DV68" i="48" s="1"/>
  <c r="DW68" i="48" s="1"/>
  <c r="DX68" i="48" s="1"/>
  <c r="DY68" i="48" s="1"/>
  <c r="DZ68" i="48" s="1"/>
  <c r="EA68" i="48" s="1"/>
  <c r="DT201" i="48"/>
  <c r="DU201" i="48" s="1"/>
  <c r="DV201" i="48" s="1"/>
  <c r="DW201" i="48" s="1"/>
  <c r="DX201" i="48" s="1"/>
  <c r="DY201" i="48" s="1"/>
  <c r="DZ201" i="48" s="1"/>
  <c r="EA201" i="48" s="1"/>
  <c r="DQ98" i="48"/>
  <c r="DQ378" i="48"/>
  <c r="DQ535" i="48"/>
  <c r="DQ372" i="48"/>
  <c r="DQ329" i="48"/>
  <c r="DT88" i="48"/>
  <c r="DU88" i="48" s="1"/>
  <c r="DV88" i="48" s="1"/>
  <c r="DW88" i="48" s="1"/>
  <c r="DX88" i="48" s="1"/>
  <c r="DY88" i="48" s="1"/>
  <c r="DZ88" i="48" s="1"/>
  <c r="EA88" i="48" s="1"/>
  <c r="DR491" i="48"/>
  <c r="DT491" i="48" s="1"/>
  <c r="DU491" i="48" s="1"/>
  <c r="DV491" i="48" s="1"/>
  <c r="DW491" i="48" s="1"/>
  <c r="DX491" i="48" s="1"/>
  <c r="DY491" i="48" s="1"/>
  <c r="DZ491" i="48" s="1"/>
  <c r="EA491" i="48" s="1"/>
  <c r="DR407" i="48"/>
  <c r="DT407" i="48" s="1"/>
  <c r="DU407" i="48" s="1"/>
  <c r="DV407" i="48" s="1"/>
  <c r="DW407" i="48" s="1"/>
  <c r="DX407" i="48" s="1"/>
  <c r="DY407" i="48" s="1"/>
  <c r="DZ407" i="48" s="1"/>
  <c r="EA407" i="48" s="1"/>
  <c r="EC508" i="48"/>
  <c r="EB508" i="48"/>
  <c r="EB267" i="48"/>
  <c r="EC267" i="48"/>
  <c r="DT84" i="48"/>
  <c r="DU84" i="48" s="1"/>
  <c r="DV84" i="48" s="1"/>
  <c r="DW84" i="48" s="1"/>
  <c r="DX84" i="48" s="1"/>
  <c r="DY84" i="48" s="1"/>
  <c r="DZ84" i="48" s="1"/>
  <c r="EA84" i="48" s="1"/>
  <c r="EC506" i="48"/>
  <c r="EB506" i="48"/>
  <c r="DR148" i="48"/>
  <c r="DT148" i="48" s="1"/>
  <c r="DU148" i="48" s="1"/>
  <c r="DV148" i="48" s="1"/>
  <c r="DW148" i="48" s="1"/>
  <c r="DX148" i="48" s="1"/>
  <c r="DY148" i="48" s="1"/>
  <c r="DZ148" i="48" s="1"/>
  <c r="EA148" i="48" s="1"/>
  <c r="DR282" i="48"/>
  <c r="DT282" i="48" s="1"/>
  <c r="DU282" i="48" s="1"/>
  <c r="DV282" i="48" s="1"/>
  <c r="DW282" i="48" s="1"/>
  <c r="DX282" i="48" s="1"/>
  <c r="DY282" i="48" s="1"/>
  <c r="DZ282" i="48" s="1"/>
  <c r="EA282" i="48" s="1"/>
  <c r="DT504" i="48"/>
  <c r="DU504" i="48" s="1"/>
  <c r="DV504" i="48" s="1"/>
  <c r="DW504" i="48" s="1"/>
  <c r="DX504" i="48" s="1"/>
  <c r="DY504" i="48" s="1"/>
  <c r="DZ504" i="48" s="1"/>
  <c r="EA504" i="48" s="1"/>
  <c r="DQ379" i="48"/>
  <c r="DQ174" i="48"/>
  <c r="DQ166" i="48"/>
  <c r="DQ534" i="48"/>
  <c r="DQ154" i="48"/>
  <c r="DQ452" i="48"/>
  <c r="DQ223" i="48"/>
  <c r="DT121" i="48"/>
  <c r="DU121" i="48" s="1"/>
  <c r="DV121" i="48" s="1"/>
  <c r="DW121" i="48" s="1"/>
  <c r="DX121" i="48" s="1"/>
  <c r="DY121" i="48" s="1"/>
  <c r="DZ121" i="48" s="1"/>
  <c r="EA121" i="48" s="1"/>
  <c r="DT429" i="48"/>
  <c r="DU429" i="48" s="1"/>
  <c r="DV429" i="48" s="1"/>
  <c r="DW429" i="48" s="1"/>
  <c r="DX429" i="48" s="1"/>
  <c r="DY429" i="48" s="1"/>
  <c r="DZ429" i="48" s="1"/>
  <c r="EA429" i="48" s="1"/>
  <c r="EC234" i="48"/>
  <c r="EB234" i="48"/>
  <c r="DR359" i="48"/>
  <c r="DT359" i="48" s="1"/>
  <c r="DU359" i="48" s="1"/>
  <c r="DV359" i="48" s="1"/>
  <c r="DW359" i="48" s="1"/>
  <c r="DX359" i="48" s="1"/>
  <c r="DY359" i="48" s="1"/>
  <c r="DZ359" i="48" s="1"/>
  <c r="EA359" i="48" s="1"/>
  <c r="EC454" i="48"/>
  <c r="EB454" i="48"/>
  <c r="DT479" i="48"/>
  <c r="DU479" i="48" s="1"/>
  <c r="DV479" i="48" s="1"/>
  <c r="DW479" i="48" s="1"/>
  <c r="DX479" i="48" s="1"/>
  <c r="DY479" i="48" s="1"/>
  <c r="DZ479" i="48" s="1"/>
  <c r="EA479" i="48" s="1"/>
  <c r="DR427" i="48"/>
  <c r="DT427" i="48" s="1"/>
  <c r="DU427" i="48" s="1"/>
  <c r="DV427" i="48" s="1"/>
  <c r="DW427" i="48" s="1"/>
  <c r="DX427" i="48" s="1"/>
  <c r="DY427" i="48" s="1"/>
  <c r="DZ427" i="48" s="1"/>
  <c r="EA427" i="48" s="1"/>
  <c r="DT256" i="48"/>
  <c r="DU256" i="48" s="1"/>
  <c r="DV256" i="48" s="1"/>
  <c r="DW256" i="48" s="1"/>
  <c r="DX256" i="48" s="1"/>
  <c r="DY256" i="48" s="1"/>
  <c r="DZ256" i="48" s="1"/>
  <c r="EA256" i="48" s="1"/>
  <c r="DQ525" i="48"/>
  <c r="DQ324" i="48"/>
  <c r="DQ69" i="48"/>
  <c r="DQ112" i="48"/>
  <c r="DQ340" i="48"/>
  <c r="DQ215" i="48"/>
  <c r="DQ265" i="48"/>
  <c r="DR232" i="48"/>
  <c r="DT232" i="48" s="1"/>
  <c r="DU232" i="48" s="1"/>
  <c r="DV232" i="48" s="1"/>
  <c r="DW232" i="48" s="1"/>
  <c r="DX232" i="48" s="1"/>
  <c r="DY232" i="48" s="1"/>
  <c r="DZ232" i="48" s="1"/>
  <c r="EA232" i="48" s="1"/>
  <c r="EB232" i="48" s="1"/>
  <c r="DT520" i="48"/>
  <c r="DU520" i="48" s="1"/>
  <c r="DV520" i="48" s="1"/>
  <c r="DW520" i="48" s="1"/>
  <c r="DX520" i="48" s="1"/>
  <c r="DY520" i="48" s="1"/>
  <c r="DZ520" i="48" s="1"/>
  <c r="EA520" i="48" s="1"/>
  <c r="EC83" i="48"/>
  <c r="EB83" i="48"/>
  <c r="DR371" i="48"/>
  <c r="DT371" i="48" s="1"/>
  <c r="DU371" i="48" s="1"/>
  <c r="DV371" i="48" s="1"/>
  <c r="DW371" i="48" s="1"/>
  <c r="DX371" i="48" s="1"/>
  <c r="DY371" i="48" s="1"/>
  <c r="DZ371" i="48" s="1"/>
  <c r="EA371" i="48" s="1"/>
  <c r="DT482" i="48"/>
  <c r="DU482" i="48" s="1"/>
  <c r="DV482" i="48" s="1"/>
  <c r="DW482" i="48" s="1"/>
  <c r="DX482" i="48" s="1"/>
  <c r="DY482" i="48" s="1"/>
  <c r="DZ482" i="48" s="1"/>
  <c r="EA482" i="48" s="1"/>
  <c r="DQ268" i="48"/>
  <c r="DQ370" i="48"/>
  <c r="DQ238" i="48"/>
  <c r="DQ312" i="48"/>
  <c r="DQ394" i="48"/>
  <c r="DQ156" i="48"/>
  <c r="DQ219" i="48"/>
  <c r="DQ437" i="48"/>
  <c r="DT305" i="48"/>
  <c r="DU305" i="48" s="1"/>
  <c r="DV305" i="48" s="1"/>
  <c r="DW305" i="48" s="1"/>
  <c r="DX305" i="48" s="1"/>
  <c r="DY305" i="48" s="1"/>
  <c r="DZ305" i="48" s="1"/>
  <c r="EA305" i="48" s="1"/>
  <c r="DR64" i="48"/>
  <c r="DT64" i="48" s="1"/>
  <c r="DU64" i="48" s="1"/>
  <c r="DV64" i="48" s="1"/>
  <c r="DW64" i="48" s="1"/>
  <c r="DX64" i="48" s="1"/>
  <c r="DY64" i="48" s="1"/>
  <c r="DZ64" i="48" s="1"/>
  <c r="EA64" i="48" s="1"/>
  <c r="DT122" i="48"/>
  <c r="DU122" i="48" s="1"/>
  <c r="DV122" i="48" s="1"/>
  <c r="DW122" i="48" s="1"/>
  <c r="DX122" i="48" s="1"/>
  <c r="DY122" i="48" s="1"/>
  <c r="DZ122" i="48" s="1"/>
  <c r="EA122" i="48" s="1"/>
  <c r="DT496" i="48"/>
  <c r="DU496" i="48" s="1"/>
  <c r="DV496" i="48" s="1"/>
  <c r="DW496" i="48" s="1"/>
  <c r="DX496" i="48" s="1"/>
  <c r="DY496" i="48" s="1"/>
  <c r="DZ496" i="48" s="1"/>
  <c r="EA496" i="48" s="1"/>
  <c r="DT497" i="48"/>
  <c r="DU497" i="48" s="1"/>
  <c r="DV497" i="48" s="1"/>
  <c r="DW497" i="48" s="1"/>
  <c r="DX497" i="48" s="1"/>
  <c r="DY497" i="48" s="1"/>
  <c r="DZ497" i="48" s="1"/>
  <c r="EA497" i="48" s="1"/>
  <c r="DT346" i="48"/>
  <c r="DU346" i="48" s="1"/>
  <c r="DV346" i="48" s="1"/>
  <c r="DW346" i="48" s="1"/>
  <c r="DX346" i="48" s="1"/>
  <c r="DY346" i="48" s="1"/>
  <c r="DZ346" i="48" s="1"/>
  <c r="EA346" i="48" s="1"/>
  <c r="DT353" i="48"/>
  <c r="DU353" i="48" s="1"/>
  <c r="DV353" i="48" s="1"/>
  <c r="DW353" i="48" s="1"/>
  <c r="DX353" i="48" s="1"/>
  <c r="DY353" i="48" s="1"/>
  <c r="DZ353" i="48" s="1"/>
  <c r="EA353" i="48" s="1"/>
  <c r="DT200" i="48"/>
  <c r="DU200" i="48" s="1"/>
  <c r="DV200" i="48" s="1"/>
  <c r="DW200" i="48" s="1"/>
  <c r="DX200" i="48" s="1"/>
  <c r="DY200" i="48" s="1"/>
  <c r="DZ200" i="48" s="1"/>
  <c r="EA200" i="48" s="1"/>
  <c r="DQ71" i="48"/>
  <c r="DQ310" i="48"/>
  <c r="DQ47" i="48"/>
  <c r="DQ194" i="48"/>
  <c r="DQ473" i="48"/>
  <c r="DQ439" i="48"/>
  <c r="DQ436" i="48"/>
  <c r="EB471" i="48"/>
  <c r="EC471" i="48"/>
  <c r="DT129" i="48"/>
  <c r="DU129" i="48" s="1"/>
  <c r="DV129" i="48" s="1"/>
  <c r="DW129" i="48" s="1"/>
  <c r="DX129" i="48" s="1"/>
  <c r="DY129" i="48" s="1"/>
  <c r="DZ129" i="48" s="1"/>
  <c r="EA129" i="48" s="1"/>
  <c r="EB129" i="48" s="1"/>
  <c r="EB187" i="48"/>
  <c r="EC187" i="48"/>
  <c r="DT231" i="48"/>
  <c r="DU231" i="48" s="1"/>
  <c r="DV231" i="48" s="1"/>
  <c r="DW231" i="48" s="1"/>
  <c r="DX231" i="48" s="1"/>
  <c r="DY231" i="48" s="1"/>
  <c r="DZ231" i="48" s="1"/>
  <c r="EA231" i="48" s="1"/>
  <c r="DT420" i="48"/>
  <c r="DU420" i="48" s="1"/>
  <c r="DV420" i="48" s="1"/>
  <c r="DW420" i="48" s="1"/>
  <c r="DX420" i="48" s="1"/>
  <c r="DY420" i="48" s="1"/>
  <c r="DZ420" i="48" s="1"/>
  <c r="EA420" i="48" s="1"/>
  <c r="DT503" i="48"/>
  <c r="DU503" i="48" s="1"/>
  <c r="DV503" i="48" s="1"/>
  <c r="DW503" i="48" s="1"/>
  <c r="DX503" i="48" s="1"/>
  <c r="DY503" i="48" s="1"/>
  <c r="DZ503" i="48" s="1"/>
  <c r="EA503" i="48" s="1"/>
  <c r="DR511" i="48"/>
  <c r="DT511" i="48" s="1"/>
  <c r="DU511" i="48" s="1"/>
  <c r="DV511" i="48" s="1"/>
  <c r="DW511" i="48" s="1"/>
  <c r="DX511" i="48" s="1"/>
  <c r="DY511" i="48" s="1"/>
  <c r="DZ511" i="48" s="1"/>
  <c r="EA511" i="48" s="1"/>
  <c r="DT202" i="48"/>
  <c r="DU202" i="48" s="1"/>
  <c r="DV202" i="48" s="1"/>
  <c r="DW202" i="48" s="1"/>
  <c r="DX202" i="48" s="1"/>
  <c r="DY202" i="48" s="1"/>
  <c r="DZ202" i="48" s="1"/>
  <c r="EA202" i="48" s="1"/>
  <c r="DT290" i="48"/>
  <c r="DU290" i="48" s="1"/>
  <c r="DV290" i="48" s="1"/>
  <c r="DW290" i="48" s="1"/>
  <c r="DX290" i="48" s="1"/>
  <c r="DY290" i="48" s="1"/>
  <c r="DZ290" i="48" s="1"/>
  <c r="EA290" i="48" s="1"/>
  <c r="DR153" i="48"/>
  <c r="DT153" i="48" s="1"/>
  <c r="DU153" i="48" s="1"/>
  <c r="DV153" i="48" s="1"/>
  <c r="DW153" i="48" s="1"/>
  <c r="DX153" i="48" s="1"/>
  <c r="DY153" i="48" s="1"/>
  <c r="DZ153" i="48" s="1"/>
  <c r="EA153" i="48" s="1"/>
  <c r="DQ107" i="48"/>
  <c r="DQ384" i="48"/>
  <c r="DQ296" i="48"/>
  <c r="DQ540" i="48"/>
  <c r="DQ343" i="48"/>
  <c r="DQ486" i="48"/>
  <c r="DT79" i="48"/>
  <c r="DU79" i="48" s="1"/>
  <c r="DV79" i="48" s="1"/>
  <c r="DW79" i="48" s="1"/>
  <c r="DX79" i="48" s="1"/>
  <c r="DY79" i="48" s="1"/>
  <c r="DZ79" i="48" s="1"/>
  <c r="EA79" i="48" s="1"/>
  <c r="EC79" i="48" s="1"/>
  <c r="DQ261" i="48"/>
  <c r="DT360" i="48"/>
  <c r="DU360" i="48" s="1"/>
  <c r="DV360" i="48" s="1"/>
  <c r="DW360" i="48" s="1"/>
  <c r="DX360" i="48" s="1"/>
  <c r="DY360" i="48" s="1"/>
  <c r="DZ360" i="48" s="1"/>
  <c r="EA360" i="48" s="1"/>
  <c r="EC360" i="48" s="1"/>
  <c r="DQ196" i="48"/>
  <c r="DT263" i="48"/>
  <c r="DU263" i="48" s="1"/>
  <c r="DV263" i="48" s="1"/>
  <c r="DW263" i="48" s="1"/>
  <c r="DX263" i="48" s="1"/>
  <c r="DY263" i="48" s="1"/>
  <c r="DZ263" i="48" s="1"/>
  <c r="EA263" i="48" s="1"/>
  <c r="DT214" i="48"/>
  <c r="DU214" i="48" s="1"/>
  <c r="DV214" i="48" s="1"/>
  <c r="DW214" i="48" s="1"/>
  <c r="DX214" i="48" s="1"/>
  <c r="DY214" i="48" s="1"/>
  <c r="DZ214" i="48" s="1"/>
  <c r="EA214" i="48" s="1"/>
  <c r="DT467" i="48"/>
  <c r="DU467" i="48" s="1"/>
  <c r="DV467" i="48" s="1"/>
  <c r="DW467" i="48" s="1"/>
  <c r="DX467" i="48" s="1"/>
  <c r="DY467" i="48" s="1"/>
  <c r="DZ467" i="48" s="1"/>
  <c r="EA467" i="48" s="1"/>
  <c r="DT499" i="48"/>
  <c r="DU499" i="48" s="1"/>
  <c r="DV499" i="48" s="1"/>
  <c r="DW499" i="48" s="1"/>
  <c r="DX499" i="48" s="1"/>
  <c r="DY499" i="48" s="1"/>
  <c r="DZ499" i="48" s="1"/>
  <c r="EA499" i="48" s="1"/>
  <c r="DR63" i="48"/>
  <c r="DT63" i="48" s="1"/>
  <c r="DU63" i="48" s="1"/>
  <c r="DV63" i="48" s="1"/>
  <c r="DW63" i="48" s="1"/>
  <c r="DX63" i="48" s="1"/>
  <c r="DY63" i="48" s="1"/>
  <c r="DZ63" i="48" s="1"/>
  <c r="EA63" i="48" s="1"/>
  <c r="DT309" i="48"/>
  <c r="DU309" i="48" s="1"/>
  <c r="DV309" i="48" s="1"/>
  <c r="DW309" i="48" s="1"/>
  <c r="DX309" i="48" s="1"/>
  <c r="DY309" i="48" s="1"/>
  <c r="DZ309" i="48" s="1"/>
  <c r="EA309" i="48" s="1"/>
  <c r="DT124" i="48"/>
  <c r="DU124" i="48" s="1"/>
  <c r="DV124" i="48" s="1"/>
  <c r="DW124" i="48" s="1"/>
  <c r="DX124" i="48" s="1"/>
  <c r="DY124" i="48" s="1"/>
  <c r="DZ124" i="48" s="1"/>
  <c r="EA124" i="48" s="1"/>
  <c r="DR67" i="48"/>
  <c r="DT67" i="48" s="1"/>
  <c r="DU67" i="48" s="1"/>
  <c r="DV67" i="48" s="1"/>
  <c r="DW67" i="48" s="1"/>
  <c r="DX67" i="48" s="1"/>
  <c r="DY67" i="48" s="1"/>
  <c r="DZ67" i="48" s="1"/>
  <c r="EA67" i="48" s="1"/>
  <c r="DR509" i="48"/>
  <c r="DT509" i="48" s="1"/>
  <c r="DU509" i="48" s="1"/>
  <c r="DV509" i="48" s="1"/>
  <c r="DW509" i="48" s="1"/>
  <c r="DX509" i="48" s="1"/>
  <c r="DY509" i="48" s="1"/>
  <c r="DZ509" i="48" s="1"/>
  <c r="EA509" i="48" s="1"/>
  <c r="DQ395" i="48"/>
  <c r="DQ60" i="48"/>
  <c r="DQ100" i="48"/>
  <c r="DQ169" i="48"/>
  <c r="DQ224" i="48"/>
  <c r="DQ167" i="48"/>
  <c r="DQ406" i="48"/>
  <c r="DQ315" i="48"/>
  <c r="DQ160" i="48"/>
  <c r="DT335" i="48"/>
  <c r="DU335" i="48" s="1"/>
  <c r="DV335" i="48" s="1"/>
  <c r="DW335" i="48" s="1"/>
  <c r="DX335" i="48" s="1"/>
  <c r="DY335" i="48" s="1"/>
  <c r="DZ335" i="48" s="1"/>
  <c r="EA335" i="48" s="1"/>
  <c r="EC335" i="48" s="1"/>
  <c r="DT438" i="48"/>
  <c r="DU438" i="48" s="1"/>
  <c r="DV438" i="48" s="1"/>
  <c r="DW438" i="48" s="1"/>
  <c r="DX438" i="48" s="1"/>
  <c r="DY438" i="48" s="1"/>
  <c r="DZ438" i="48" s="1"/>
  <c r="EA438" i="48" s="1"/>
  <c r="EB438" i="48" s="1"/>
  <c r="DR405" i="48"/>
  <c r="DT405" i="48" s="1"/>
  <c r="DU405" i="48" s="1"/>
  <c r="DV405" i="48" s="1"/>
  <c r="DW405" i="48" s="1"/>
  <c r="DX405" i="48" s="1"/>
  <c r="DY405" i="48" s="1"/>
  <c r="DZ405" i="48" s="1"/>
  <c r="EA405" i="48" s="1"/>
  <c r="DT149" i="48"/>
  <c r="DU149" i="48" s="1"/>
  <c r="DV149" i="48" s="1"/>
  <c r="DW149" i="48" s="1"/>
  <c r="DX149" i="48" s="1"/>
  <c r="DY149" i="48" s="1"/>
  <c r="DZ149" i="48" s="1"/>
  <c r="EA149" i="48" s="1"/>
  <c r="DT477" i="48"/>
  <c r="DU477" i="48" s="1"/>
  <c r="DV477" i="48" s="1"/>
  <c r="DW477" i="48" s="1"/>
  <c r="DX477" i="48" s="1"/>
  <c r="DY477" i="48" s="1"/>
  <c r="DZ477" i="48" s="1"/>
  <c r="EA477" i="48" s="1"/>
  <c r="DT391" i="48"/>
  <c r="DU391" i="48" s="1"/>
  <c r="DV391" i="48" s="1"/>
  <c r="DW391" i="48" s="1"/>
  <c r="DX391" i="48" s="1"/>
  <c r="DY391" i="48" s="1"/>
  <c r="DZ391" i="48" s="1"/>
  <c r="EA391" i="48" s="1"/>
  <c r="DR158" i="48"/>
  <c r="DT158" i="48" s="1"/>
  <c r="DU158" i="48" s="1"/>
  <c r="DV158" i="48" s="1"/>
  <c r="DW158" i="48" s="1"/>
  <c r="DX158" i="48" s="1"/>
  <c r="DY158" i="48" s="1"/>
  <c r="DZ158" i="48" s="1"/>
  <c r="EA158" i="48" s="1"/>
  <c r="EC93" i="48"/>
  <c r="EB93" i="48"/>
  <c r="DT331" i="48"/>
  <c r="DU331" i="48" s="1"/>
  <c r="DV331" i="48" s="1"/>
  <c r="DW331" i="48" s="1"/>
  <c r="DX331" i="48" s="1"/>
  <c r="DY331" i="48" s="1"/>
  <c r="DZ331" i="48" s="1"/>
  <c r="EA331" i="48" s="1"/>
  <c r="EB331" i="48" s="1"/>
  <c r="DR119" i="48"/>
  <c r="DT119" i="48" s="1"/>
  <c r="DU119" i="48" s="1"/>
  <c r="DV119" i="48" s="1"/>
  <c r="DW119" i="48" s="1"/>
  <c r="DX119" i="48" s="1"/>
  <c r="DY119" i="48" s="1"/>
  <c r="DZ119" i="48" s="1"/>
  <c r="EA119" i="48" s="1"/>
  <c r="DR546" i="48"/>
  <c r="DT546" i="48" s="1"/>
  <c r="DU546" i="48" s="1"/>
  <c r="DV546" i="48" s="1"/>
  <c r="DW546" i="48" s="1"/>
  <c r="DX546" i="48" s="1"/>
  <c r="DY546" i="48" s="1"/>
  <c r="DZ546" i="48" s="1"/>
  <c r="EA546" i="48" s="1"/>
  <c r="DQ247" i="48"/>
  <c r="DQ358" i="48"/>
  <c r="DQ462" i="48"/>
  <c r="DQ320" i="48"/>
  <c r="DQ274" i="48"/>
  <c r="DQ285" i="48"/>
  <c r="DQ373" i="48"/>
  <c r="DQ466" i="48"/>
  <c r="DQ260" i="48"/>
  <c r="DT336" i="48"/>
  <c r="DU336" i="48" s="1"/>
  <c r="DV336" i="48" s="1"/>
  <c r="DW336" i="48" s="1"/>
  <c r="DX336" i="48" s="1"/>
  <c r="DY336" i="48" s="1"/>
  <c r="DZ336" i="48" s="1"/>
  <c r="EA336" i="48" s="1"/>
  <c r="EB336" i="48" s="1"/>
  <c r="EB492" i="48"/>
  <c r="EC492" i="48"/>
  <c r="DT123" i="48"/>
  <c r="DU123" i="48" s="1"/>
  <c r="DV123" i="48" s="1"/>
  <c r="DW123" i="48" s="1"/>
  <c r="DX123" i="48" s="1"/>
  <c r="DY123" i="48" s="1"/>
  <c r="DZ123" i="48" s="1"/>
  <c r="EA123" i="48" s="1"/>
  <c r="DT185" i="48"/>
  <c r="DU185" i="48" s="1"/>
  <c r="DV185" i="48" s="1"/>
  <c r="DW185" i="48" s="1"/>
  <c r="DX185" i="48" s="1"/>
  <c r="DY185" i="48" s="1"/>
  <c r="DZ185" i="48" s="1"/>
  <c r="EA185" i="48" s="1"/>
  <c r="DT403" i="48"/>
  <c r="DU403" i="48" s="1"/>
  <c r="DV403" i="48" s="1"/>
  <c r="DW403" i="48" s="1"/>
  <c r="DX403" i="48" s="1"/>
  <c r="DY403" i="48" s="1"/>
  <c r="DZ403" i="48" s="1"/>
  <c r="EA403" i="48" s="1"/>
  <c r="DT426" i="48"/>
  <c r="DU426" i="48" s="1"/>
  <c r="DV426" i="48" s="1"/>
  <c r="DW426" i="48" s="1"/>
  <c r="DX426" i="48" s="1"/>
  <c r="DY426" i="48" s="1"/>
  <c r="DZ426" i="48" s="1"/>
  <c r="EA426" i="48" s="1"/>
  <c r="DQ367" i="48"/>
  <c r="DQ104" i="48"/>
  <c r="DQ253" i="48"/>
  <c r="DQ216" i="48"/>
  <c r="DQ139" i="48"/>
  <c r="DQ298" i="48"/>
  <c r="DQ431" i="48"/>
  <c r="DQ515" i="48"/>
  <c r="DQ220" i="48"/>
  <c r="DQ421" i="48"/>
  <c r="DT390" i="48"/>
  <c r="DU390" i="48" s="1"/>
  <c r="DV390" i="48" s="1"/>
  <c r="DW390" i="48" s="1"/>
  <c r="DX390" i="48" s="1"/>
  <c r="DY390" i="48" s="1"/>
  <c r="DZ390" i="48" s="1"/>
  <c r="EA390" i="48" s="1"/>
  <c r="EC390" i="48" s="1"/>
  <c r="DQ345" i="48"/>
  <c r="DT348" i="48"/>
  <c r="DU348" i="48" s="1"/>
  <c r="DV348" i="48" s="1"/>
  <c r="DW348" i="48" s="1"/>
  <c r="DX348" i="48" s="1"/>
  <c r="DY348" i="48" s="1"/>
  <c r="DZ348" i="48" s="1"/>
  <c r="EA348" i="48" s="1"/>
  <c r="EB348" i="48" s="1"/>
  <c r="DT291" i="48"/>
  <c r="DU291" i="48" s="1"/>
  <c r="DV291" i="48" s="1"/>
  <c r="DW291" i="48" s="1"/>
  <c r="DX291" i="48" s="1"/>
  <c r="DY291" i="48" s="1"/>
  <c r="DZ291" i="48" s="1"/>
  <c r="EA291" i="48" s="1"/>
  <c r="DT125" i="48"/>
  <c r="DU125" i="48" s="1"/>
  <c r="DV125" i="48" s="1"/>
  <c r="DW125" i="48" s="1"/>
  <c r="DX125" i="48" s="1"/>
  <c r="DY125" i="48" s="1"/>
  <c r="DZ125" i="48" s="1"/>
  <c r="EA125" i="48" s="1"/>
  <c r="DR151" i="48"/>
  <c r="DT151" i="48" s="1"/>
  <c r="DU151" i="48" s="1"/>
  <c r="DV151" i="48" s="1"/>
  <c r="DW151" i="48" s="1"/>
  <c r="DX151" i="48" s="1"/>
  <c r="DY151" i="48" s="1"/>
  <c r="DZ151" i="48" s="1"/>
  <c r="EA151" i="48" s="1"/>
  <c r="DT330" i="48"/>
  <c r="DU330" i="48" s="1"/>
  <c r="DV330" i="48" s="1"/>
  <c r="DW330" i="48" s="1"/>
  <c r="DX330" i="48" s="1"/>
  <c r="DY330" i="48" s="1"/>
  <c r="DZ330" i="48" s="1"/>
  <c r="EA330" i="48" s="1"/>
  <c r="DR399" i="48"/>
  <c r="DT399" i="48" s="1"/>
  <c r="DU399" i="48" s="1"/>
  <c r="DV399" i="48" s="1"/>
  <c r="DW399" i="48" s="1"/>
  <c r="DX399" i="48" s="1"/>
  <c r="DY399" i="48" s="1"/>
  <c r="DZ399" i="48" s="1"/>
  <c r="EA399" i="48" s="1"/>
  <c r="EB399" i="48" s="1"/>
  <c r="DT507" i="48"/>
  <c r="DU507" i="48" s="1"/>
  <c r="DV507" i="48" s="1"/>
  <c r="DW507" i="48" s="1"/>
  <c r="DX507" i="48" s="1"/>
  <c r="DY507" i="48" s="1"/>
  <c r="DZ507" i="48" s="1"/>
  <c r="EA507" i="48" s="1"/>
  <c r="DT180" i="48"/>
  <c r="DU180" i="48" s="1"/>
  <c r="DV180" i="48" s="1"/>
  <c r="DW180" i="48" s="1"/>
  <c r="DX180" i="48" s="1"/>
  <c r="DY180" i="48" s="1"/>
  <c r="DZ180" i="48" s="1"/>
  <c r="EA180" i="48" s="1"/>
  <c r="DT476" i="48"/>
  <c r="DU476" i="48" s="1"/>
  <c r="DV476" i="48" s="1"/>
  <c r="DW476" i="48" s="1"/>
  <c r="DX476" i="48" s="1"/>
  <c r="DY476" i="48" s="1"/>
  <c r="DZ476" i="48" s="1"/>
  <c r="EA476" i="48" s="1"/>
  <c r="DR441" i="48"/>
  <c r="DT441" i="48" s="1"/>
  <c r="DU441" i="48" s="1"/>
  <c r="DV441" i="48" s="1"/>
  <c r="DW441" i="48" s="1"/>
  <c r="DX441" i="48" s="1"/>
  <c r="DY441" i="48" s="1"/>
  <c r="DZ441" i="48" s="1"/>
  <c r="EA441" i="48" s="1"/>
  <c r="DT530" i="48"/>
  <c r="DU530" i="48" s="1"/>
  <c r="DV530" i="48" s="1"/>
  <c r="DW530" i="48" s="1"/>
  <c r="DX530" i="48" s="1"/>
  <c r="DY530" i="48" s="1"/>
  <c r="DZ530" i="48" s="1"/>
  <c r="EA530" i="48" s="1"/>
  <c r="DT173" i="48"/>
  <c r="DU173" i="48" s="1"/>
  <c r="DV173" i="48" s="1"/>
  <c r="DW173" i="48" s="1"/>
  <c r="DX173" i="48" s="1"/>
  <c r="DY173" i="48" s="1"/>
  <c r="DZ173" i="48" s="1"/>
  <c r="EA173" i="48" s="1"/>
  <c r="DQ246" i="48"/>
  <c r="DQ389" i="48"/>
  <c r="DQ103" i="48"/>
  <c r="DQ435" i="48"/>
  <c r="DQ537" i="48"/>
  <c r="DQ182" i="48"/>
  <c r="DQ313" i="48"/>
  <c r="DQ165" i="48"/>
  <c r="DQ199" i="48"/>
  <c r="DT135" i="48"/>
  <c r="DU135" i="48" s="1"/>
  <c r="DV135" i="48" s="1"/>
  <c r="DW135" i="48" s="1"/>
  <c r="DX135" i="48" s="1"/>
  <c r="DY135" i="48" s="1"/>
  <c r="DZ135" i="48" s="1"/>
  <c r="EA135" i="48" s="1"/>
  <c r="DT366" i="48"/>
  <c r="DU366" i="48" s="1"/>
  <c r="DV366" i="48" s="1"/>
  <c r="DW366" i="48" s="1"/>
  <c r="DX366" i="48" s="1"/>
  <c r="DY366" i="48" s="1"/>
  <c r="DZ366" i="48" s="1"/>
  <c r="EA366" i="48" s="1"/>
  <c r="EB288" i="48"/>
  <c r="EC288" i="48"/>
  <c r="DR307" i="48"/>
  <c r="DT307" i="48" s="1"/>
  <c r="DU307" i="48" s="1"/>
  <c r="DV307" i="48" s="1"/>
  <c r="DW307" i="48" s="1"/>
  <c r="DX307" i="48" s="1"/>
  <c r="DY307" i="48" s="1"/>
  <c r="DZ307" i="48" s="1"/>
  <c r="EA307" i="48" s="1"/>
  <c r="DR178" i="48"/>
  <c r="DT178" i="48" s="1"/>
  <c r="DU178" i="48" s="1"/>
  <c r="DV178" i="48" s="1"/>
  <c r="DW178" i="48" s="1"/>
  <c r="DX178" i="48" s="1"/>
  <c r="DY178" i="48" s="1"/>
  <c r="DZ178" i="48" s="1"/>
  <c r="EA178" i="48" s="1"/>
  <c r="DT91" i="48"/>
  <c r="DU91" i="48" s="1"/>
  <c r="DV91" i="48" s="1"/>
  <c r="DW91" i="48" s="1"/>
  <c r="DX91" i="48" s="1"/>
  <c r="DY91" i="48" s="1"/>
  <c r="DZ91" i="48" s="1"/>
  <c r="EA91" i="48" s="1"/>
  <c r="DR461" i="48"/>
  <c r="DT461" i="48" s="1"/>
  <c r="DU461" i="48" s="1"/>
  <c r="DV461" i="48" s="1"/>
  <c r="DW461" i="48" s="1"/>
  <c r="DX461" i="48" s="1"/>
  <c r="DY461" i="48" s="1"/>
  <c r="DZ461" i="48" s="1"/>
  <c r="EA461" i="48" s="1"/>
  <c r="EB539" i="48"/>
  <c r="EC539" i="48"/>
  <c r="DR143" i="48"/>
  <c r="DT143" i="48" s="1"/>
  <c r="DU143" i="48" s="1"/>
  <c r="DV143" i="48" s="1"/>
  <c r="DW143" i="48" s="1"/>
  <c r="DX143" i="48" s="1"/>
  <c r="DY143" i="48" s="1"/>
  <c r="DZ143" i="48" s="1"/>
  <c r="EA143" i="48" s="1"/>
  <c r="DQ244" i="48"/>
  <c r="DQ485" i="48"/>
  <c r="DQ73" i="48"/>
  <c r="DQ510" i="48"/>
  <c r="DQ257" i="48"/>
  <c r="DQ75" i="48"/>
  <c r="DQ300" i="48"/>
  <c r="DQ70" i="48"/>
  <c r="DQ350" i="48"/>
  <c r="DQ241" i="48"/>
  <c r="DT225" i="48"/>
  <c r="DU225" i="48" s="1"/>
  <c r="DV225" i="48" s="1"/>
  <c r="DW225" i="48" s="1"/>
  <c r="DX225" i="48" s="1"/>
  <c r="DY225" i="48" s="1"/>
  <c r="DZ225" i="48" s="1"/>
  <c r="EA225" i="48" s="1"/>
  <c r="DR145" i="48"/>
  <c r="DT145" i="48" s="1"/>
  <c r="DU145" i="48" s="1"/>
  <c r="DV145" i="48" s="1"/>
  <c r="DW145" i="48" s="1"/>
  <c r="DX145" i="48" s="1"/>
  <c r="DY145" i="48" s="1"/>
  <c r="DZ145" i="48" s="1"/>
  <c r="EA145" i="48" s="1"/>
  <c r="DT538" i="48"/>
  <c r="DU538" i="48" s="1"/>
  <c r="DV538" i="48" s="1"/>
  <c r="DW538" i="48" s="1"/>
  <c r="DX538" i="48" s="1"/>
  <c r="DY538" i="48" s="1"/>
  <c r="DZ538" i="48" s="1"/>
  <c r="EA538" i="48" s="1"/>
  <c r="DR193" i="48"/>
  <c r="DT193" i="48" s="1"/>
  <c r="DU193" i="48" s="1"/>
  <c r="DV193" i="48" s="1"/>
  <c r="DW193" i="48" s="1"/>
  <c r="DX193" i="48" s="1"/>
  <c r="DY193" i="48" s="1"/>
  <c r="DZ193" i="48" s="1"/>
  <c r="EA193" i="48" s="1"/>
  <c r="DR87" i="48"/>
  <c r="DT87" i="48" s="1"/>
  <c r="DU87" i="48" s="1"/>
  <c r="DV87" i="48" s="1"/>
  <c r="DW87" i="48" s="1"/>
  <c r="DX87" i="48" s="1"/>
  <c r="DY87" i="48" s="1"/>
  <c r="DZ87" i="48" s="1"/>
  <c r="EA87" i="48" s="1"/>
  <c r="DR269" i="48"/>
  <c r="DT269" i="48" s="1"/>
  <c r="DU269" i="48" s="1"/>
  <c r="DV269" i="48" s="1"/>
  <c r="DW269" i="48" s="1"/>
  <c r="DX269" i="48" s="1"/>
  <c r="DY269" i="48" s="1"/>
  <c r="DZ269" i="48" s="1"/>
  <c r="EA269" i="48" s="1"/>
  <c r="EB269" i="48" s="1"/>
  <c r="DT481" i="48"/>
  <c r="DU481" i="48" s="1"/>
  <c r="DV481" i="48" s="1"/>
  <c r="DW481" i="48" s="1"/>
  <c r="DX481" i="48" s="1"/>
  <c r="DY481" i="48" s="1"/>
  <c r="DZ481" i="48" s="1"/>
  <c r="EA481" i="48" s="1"/>
  <c r="DT494" i="48"/>
  <c r="DU494" i="48" s="1"/>
  <c r="DV494" i="48" s="1"/>
  <c r="DW494" i="48" s="1"/>
  <c r="DX494" i="48" s="1"/>
  <c r="DY494" i="48" s="1"/>
  <c r="DZ494" i="48" s="1"/>
  <c r="EA494" i="48" s="1"/>
  <c r="DT414" i="48"/>
  <c r="DU414" i="48" s="1"/>
  <c r="DV414" i="48" s="1"/>
  <c r="DW414" i="48" s="1"/>
  <c r="DX414" i="48" s="1"/>
  <c r="DY414" i="48" s="1"/>
  <c r="DZ414" i="48" s="1"/>
  <c r="EA414" i="48" s="1"/>
  <c r="DR381" i="48"/>
  <c r="DT381" i="48" s="1"/>
  <c r="DU381" i="48" s="1"/>
  <c r="DV381" i="48" s="1"/>
  <c r="DW381" i="48" s="1"/>
  <c r="DX381" i="48" s="1"/>
  <c r="DY381" i="48" s="1"/>
  <c r="DZ381" i="48" s="1"/>
  <c r="EA381" i="48" s="1"/>
  <c r="DT351" i="48"/>
  <c r="DU351" i="48" s="1"/>
  <c r="DV351" i="48" s="1"/>
  <c r="DW351" i="48" s="1"/>
  <c r="DX351" i="48" s="1"/>
  <c r="DY351" i="48" s="1"/>
  <c r="DZ351" i="48" s="1"/>
  <c r="EA351" i="48" s="1"/>
  <c r="DT197" i="48"/>
  <c r="DU197" i="48" s="1"/>
  <c r="DV197" i="48" s="1"/>
  <c r="DW197" i="48" s="1"/>
  <c r="DX197" i="48" s="1"/>
  <c r="DY197" i="48" s="1"/>
  <c r="DZ197" i="48" s="1"/>
  <c r="EA197" i="48" s="1"/>
  <c r="DR171" i="48"/>
  <c r="DT171" i="48" s="1"/>
  <c r="DU171" i="48" s="1"/>
  <c r="DV171" i="48" s="1"/>
  <c r="DW171" i="48" s="1"/>
  <c r="DX171" i="48" s="1"/>
  <c r="DY171" i="48" s="1"/>
  <c r="DZ171" i="48" s="1"/>
  <c r="EA171" i="48" s="1"/>
  <c r="DR318" i="48"/>
  <c r="DT318" i="48" s="1"/>
  <c r="DU318" i="48" s="1"/>
  <c r="DV318" i="48" s="1"/>
  <c r="DW318" i="48" s="1"/>
  <c r="DX318" i="48" s="1"/>
  <c r="DY318" i="48" s="1"/>
  <c r="DZ318" i="48" s="1"/>
  <c r="EA318" i="48" s="1"/>
  <c r="DT146" i="48"/>
  <c r="DU146" i="48" s="1"/>
  <c r="DV146" i="48" s="1"/>
  <c r="DW146" i="48" s="1"/>
  <c r="DX146" i="48" s="1"/>
  <c r="DY146" i="48" s="1"/>
  <c r="DZ146" i="48" s="1"/>
  <c r="EA146" i="48" s="1"/>
  <c r="EB50" i="48"/>
  <c r="EC50" i="48"/>
  <c r="DR339" i="48"/>
  <c r="DT339" i="48" s="1"/>
  <c r="DU339" i="48" s="1"/>
  <c r="DV339" i="48" s="1"/>
  <c r="DW339" i="48" s="1"/>
  <c r="DX339" i="48" s="1"/>
  <c r="DY339" i="48" s="1"/>
  <c r="DZ339" i="48" s="1"/>
  <c r="EA339" i="48" s="1"/>
  <c r="DR138" i="48"/>
  <c r="DT138" i="48" s="1"/>
  <c r="DU138" i="48" s="1"/>
  <c r="DV138" i="48" s="1"/>
  <c r="DW138" i="48" s="1"/>
  <c r="DX138" i="48" s="1"/>
  <c r="DY138" i="48" s="1"/>
  <c r="DZ138" i="48" s="1"/>
  <c r="EA138" i="48" s="1"/>
  <c r="DR401" i="48"/>
  <c r="DT401" i="48" s="1"/>
  <c r="DU401" i="48" s="1"/>
  <c r="DV401" i="48" s="1"/>
  <c r="DW401" i="48" s="1"/>
  <c r="DX401" i="48" s="1"/>
  <c r="DY401" i="48" s="1"/>
  <c r="DZ401" i="48" s="1"/>
  <c r="EA401" i="48" s="1"/>
  <c r="DQ363" i="48"/>
  <c r="DQ423" i="48"/>
  <c r="DQ418" i="48"/>
  <c r="DQ541" i="48"/>
  <c r="DQ116" i="48"/>
  <c r="DQ65" i="48"/>
  <c r="DQ512" i="48"/>
  <c r="DQ191" i="48"/>
  <c r="DQ155" i="48"/>
  <c r="DQ278" i="48"/>
  <c r="DQ133" i="48"/>
  <c r="DQ415" i="48"/>
  <c r="DQ252" i="48"/>
  <c r="DQ142" i="48"/>
  <c r="DQ177" i="48"/>
  <c r="DQ293" i="48"/>
  <c r="DQ273" i="48"/>
  <c r="DQ440" i="48"/>
  <c r="DQ465" i="48"/>
  <c r="DQ259" i="48"/>
  <c r="DQ208" i="48"/>
  <c r="DQ294" i="48"/>
  <c r="DQ243" i="48"/>
  <c r="DQ527" i="48"/>
  <c r="DQ368" i="48"/>
  <c r="DQ106" i="48"/>
  <c r="DQ338" i="48"/>
  <c r="DQ443" i="48"/>
  <c r="DQ55" i="48"/>
  <c r="DQ397" i="48"/>
  <c r="DQ66" i="48"/>
  <c r="DQ299" i="48"/>
  <c r="DQ388" i="48"/>
  <c r="DQ117" i="48"/>
  <c r="DQ58" i="48"/>
  <c r="DQ442" i="48"/>
  <c r="DQ195" i="48"/>
  <c r="DQ207" i="48"/>
  <c r="DQ361" i="48"/>
  <c r="DQ542" i="48"/>
  <c r="DQ254" i="48"/>
  <c r="DQ416" i="48"/>
  <c r="DQ337" i="48"/>
  <c r="DQ444" i="48"/>
  <c r="DQ72" i="48"/>
  <c r="DQ228" i="48"/>
  <c r="DQ46" i="48"/>
  <c r="DQ392" i="48"/>
  <c r="DQ59" i="48"/>
  <c r="DQ175" i="48"/>
  <c r="DQ113" i="48"/>
  <c r="DQ236" i="48"/>
  <c r="DQ460" i="48"/>
  <c r="DQ192" i="48"/>
  <c r="DQ120" i="48"/>
  <c r="DQ266" i="48"/>
  <c r="DQ176" i="48"/>
  <c r="DQ251" i="48"/>
  <c r="DQ96" i="48"/>
  <c r="DQ472" i="48"/>
  <c r="DQ382" i="48"/>
  <c r="DQ262" i="48"/>
  <c r="DQ386" i="48"/>
  <c r="DQ250" i="48"/>
  <c r="DQ54" i="48"/>
  <c r="DQ513" i="48"/>
  <c r="DQ213" i="48"/>
  <c r="DQ356" i="48"/>
  <c r="DQ206" i="48"/>
  <c r="DQ319" i="48"/>
  <c r="DQ364" i="48"/>
  <c r="DQ433" i="48"/>
  <c r="DQ355" i="48"/>
  <c r="DQ447" i="48"/>
  <c r="DQ56" i="48"/>
  <c r="DQ276" i="48"/>
  <c r="DQ490" i="48"/>
  <c r="DQ464" i="48"/>
  <c r="DQ114" i="48"/>
  <c r="DQ375" i="48"/>
  <c r="DQ183" i="48"/>
  <c r="DQ400" i="48"/>
  <c r="DQ304" i="48"/>
  <c r="DQ483" i="48"/>
  <c r="DQ362" i="48"/>
  <c r="DQ314" i="48"/>
  <c r="DQ459" i="48"/>
  <c r="DQ543" i="48"/>
  <c r="DQ198" i="48"/>
  <c r="DQ131" i="48"/>
  <c r="DQ344" i="48"/>
  <c r="DQ545" i="48"/>
  <c r="DQ271" i="48"/>
  <c r="DQ57" i="48"/>
  <c r="DQ484" i="48"/>
  <c r="DQ204" i="48"/>
  <c r="DQ385" i="48"/>
  <c r="DQ248" i="48"/>
  <c r="DQ249" i="48"/>
  <c r="DQ237" i="48"/>
  <c r="DQ140" i="48"/>
  <c r="DQ463" i="48"/>
  <c r="DQ209" i="48"/>
  <c r="DQ544" i="48"/>
  <c r="DQ279" i="48"/>
  <c r="DQ357" i="48"/>
  <c r="DQ217" i="48"/>
  <c r="DQ430" i="48"/>
  <c r="DQ277" i="48"/>
  <c r="DQ157" i="48"/>
  <c r="DQ516" i="48"/>
  <c r="DQ137" i="48"/>
  <c r="DQ374" i="48"/>
  <c r="DQ74" i="48"/>
  <c r="DQ118" i="48"/>
  <c r="DQ334" i="48"/>
  <c r="DQ226" i="48"/>
  <c r="DQ445" i="48"/>
  <c r="DQ242" i="48"/>
  <c r="EC448" i="48"/>
  <c r="ED448" i="48" s="1"/>
  <c r="EF448" i="48" s="1"/>
  <c r="H514" i="41"/>
  <c r="G513" i="41"/>
  <c r="H513" i="41" s="1"/>
  <c r="G512" i="41"/>
  <c r="H512" i="41" s="1"/>
  <c r="G511" i="41"/>
  <c r="H511" i="41" s="1"/>
  <c r="H510" i="41"/>
  <c r="G510" i="41"/>
  <c r="G509" i="41"/>
  <c r="H509" i="41" s="1"/>
  <c r="G508" i="41"/>
  <c r="H508" i="41" s="1"/>
  <c r="H507" i="41"/>
  <c r="G507" i="41"/>
  <c r="G506" i="41"/>
  <c r="H506" i="41" s="1"/>
  <c r="H505" i="41"/>
  <c r="G505" i="41"/>
  <c r="G504" i="41"/>
  <c r="H504" i="41" s="1"/>
  <c r="G503" i="41"/>
  <c r="H503" i="41" s="1"/>
  <c r="H502" i="41"/>
  <c r="G502" i="41"/>
  <c r="G501" i="41"/>
  <c r="H501" i="41" s="1"/>
  <c r="G500" i="41"/>
  <c r="H500" i="41" s="1"/>
  <c r="H499" i="41"/>
  <c r="G499" i="41"/>
  <c r="G498" i="41"/>
  <c r="H498" i="41" s="1"/>
  <c r="H497" i="41"/>
  <c r="G497" i="41"/>
  <c r="G496" i="41"/>
  <c r="H496" i="41" s="1"/>
  <c r="G495" i="41"/>
  <c r="H495" i="41" s="1"/>
  <c r="H494" i="41"/>
  <c r="G494" i="41"/>
  <c r="G493" i="41"/>
  <c r="H493" i="41" s="1"/>
  <c r="G492" i="41"/>
  <c r="H492" i="41" s="1"/>
  <c r="H491" i="41"/>
  <c r="G491" i="41"/>
  <c r="G490" i="41"/>
  <c r="H490" i="41" s="1"/>
  <c r="H489" i="41"/>
  <c r="G489" i="41"/>
  <c r="G488" i="41"/>
  <c r="H488" i="41" s="1"/>
  <c r="G487" i="41"/>
  <c r="H487" i="41" s="1"/>
  <c r="H486" i="41"/>
  <c r="G486" i="41"/>
  <c r="G485" i="41"/>
  <c r="H485" i="41" s="1"/>
  <c r="G484" i="41"/>
  <c r="H484" i="41" s="1"/>
  <c r="H483" i="41"/>
  <c r="G483" i="41"/>
  <c r="G482" i="41"/>
  <c r="H482" i="41" s="1"/>
  <c r="H481" i="41"/>
  <c r="G481" i="41"/>
  <c r="G480" i="41"/>
  <c r="H480" i="41" s="1"/>
  <c r="G479" i="41"/>
  <c r="H479" i="41" s="1"/>
  <c r="H478" i="41"/>
  <c r="G478" i="41"/>
  <c r="G477" i="41"/>
  <c r="H477" i="41" s="1"/>
  <c r="G476" i="41"/>
  <c r="H476" i="41" s="1"/>
  <c r="H475" i="41"/>
  <c r="G475" i="41"/>
  <c r="G474" i="41"/>
  <c r="H474" i="41" s="1"/>
  <c r="G473" i="41"/>
  <c r="H473" i="41" s="1"/>
  <c r="G472" i="41"/>
  <c r="H472" i="41" s="1"/>
  <c r="G471" i="41"/>
  <c r="H471" i="41" s="1"/>
  <c r="H470" i="41"/>
  <c r="G470" i="41"/>
  <c r="G469" i="41"/>
  <c r="H469" i="41" s="1"/>
  <c r="G468" i="41"/>
  <c r="H468" i="41" s="1"/>
  <c r="H467" i="41"/>
  <c r="G467" i="41"/>
  <c r="G466" i="41"/>
  <c r="H466" i="41" s="1"/>
  <c r="H465" i="41"/>
  <c r="G465" i="41"/>
  <c r="G464" i="41"/>
  <c r="H464" i="41" s="1"/>
  <c r="G463" i="41"/>
  <c r="H463" i="41" s="1"/>
  <c r="H462" i="41"/>
  <c r="G462" i="41"/>
  <c r="G461" i="41"/>
  <c r="H461" i="41" s="1"/>
  <c r="G460" i="41"/>
  <c r="H460" i="41" s="1"/>
  <c r="H459" i="41"/>
  <c r="G459" i="41"/>
  <c r="G458" i="41"/>
  <c r="H458" i="41" s="1"/>
  <c r="G457" i="41"/>
  <c r="H457" i="41" s="1"/>
  <c r="G456" i="41"/>
  <c r="H456" i="41" s="1"/>
  <c r="G455" i="41"/>
  <c r="H455" i="41" s="1"/>
  <c r="H454" i="41"/>
  <c r="G454" i="41"/>
  <c r="G453" i="41"/>
  <c r="H453" i="41" s="1"/>
  <c r="G452" i="41"/>
  <c r="H452" i="41" s="1"/>
  <c r="H451" i="41"/>
  <c r="G451" i="41"/>
  <c r="G450" i="41"/>
  <c r="H450" i="41" s="1"/>
  <c r="G449" i="41"/>
  <c r="H449" i="41" s="1"/>
  <c r="G448" i="41"/>
  <c r="H448" i="41" s="1"/>
  <c r="G447" i="41"/>
  <c r="H447" i="41" s="1"/>
  <c r="H446" i="41"/>
  <c r="G446" i="41"/>
  <c r="G445" i="41"/>
  <c r="H445" i="41" s="1"/>
  <c r="G444" i="41"/>
  <c r="H444" i="41" s="1"/>
  <c r="H443" i="41"/>
  <c r="G443" i="41"/>
  <c r="G442" i="41"/>
  <c r="H442" i="41" s="1"/>
  <c r="G441" i="41"/>
  <c r="H441" i="41" s="1"/>
  <c r="G440" i="41"/>
  <c r="H440" i="41" s="1"/>
  <c r="G439" i="41"/>
  <c r="H439" i="41" s="1"/>
  <c r="H438" i="41"/>
  <c r="G438" i="41"/>
  <c r="G437" i="41"/>
  <c r="H437" i="41" s="1"/>
  <c r="G436" i="41"/>
  <c r="H436" i="41" s="1"/>
  <c r="H435" i="41"/>
  <c r="G435" i="41"/>
  <c r="G434" i="41"/>
  <c r="H434" i="41" s="1"/>
  <c r="G433" i="41"/>
  <c r="H433" i="41" s="1"/>
  <c r="G432" i="41"/>
  <c r="H432" i="41" s="1"/>
  <c r="G431" i="41"/>
  <c r="H431" i="41" s="1"/>
  <c r="H430" i="41"/>
  <c r="G430" i="41"/>
  <c r="G429" i="41"/>
  <c r="H429" i="41" s="1"/>
  <c r="G428" i="41"/>
  <c r="H428" i="41" s="1"/>
  <c r="H427" i="41"/>
  <c r="G427" i="41"/>
  <c r="G426" i="41"/>
  <c r="H426" i="41" s="1"/>
  <c r="G425" i="41"/>
  <c r="H425" i="41" s="1"/>
  <c r="G424" i="41"/>
  <c r="H424" i="41" s="1"/>
  <c r="G423" i="41"/>
  <c r="H423" i="41" s="1"/>
  <c r="H422" i="41"/>
  <c r="G422" i="41"/>
  <c r="G421" i="41"/>
  <c r="H421" i="41" s="1"/>
  <c r="G420" i="41"/>
  <c r="H420" i="41" s="1"/>
  <c r="H419" i="41"/>
  <c r="G419" i="41"/>
  <c r="G418" i="41"/>
  <c r="H418" i="41" s="1"/>
  <c r="G417" i="41"/>
  <c r="H417" i="41" s="1"/>
  <c r="G416" i="41"/>
  <c r="H416" i="41" s="1"/>
  <c r="G415" i="41"/>
  <c r="H415" i="41" s="1"/>
  <c r="H414" i="41"/>
  <c r="G414" i="41"/>
  <c r="G413" i="41"/>
  <c r="H413" i="41" s="1"/>
  <c r="G412" i="41"/>
  <c r="H412" i="41" s="1"/>
  <c r="H411" i="41"/>
  <c r="G411" i="41"/>
  <c r="G410" i="41"/>
  <c r="H410" i="41" s="1"/>
  <c r="G409" i="41"/>
  <c r="H409" i="41" s="1"/>
  <c r="H408" i="41"/>
  <c r="G408" i="41"/>
  <c r="G407" i="41"/>
  <c r="H407" i="41" s="1"/>
  <c r="H406" i="41"/>
  <c r="G406" i="41"/>
  <c r="G405" i="41"/>
  <c r="H405" i="41" s="1"/>
  <c r="G404" i="41"/>
  <c r="H404" i="41" s="1"/>
  <c r="H403" i="41"/>
  <c r="G403" i="41"/>
  <c r="G402" i="41"/>
  <c r="H402" i="41" s="1"/>
  <c r="G401" i="41"/>
  <c r="H401" i="41" s="1"/>
  <c r="H400" i="41"/>
  <c r="G400" i="41"/>
  <c r="G399" i="41"/>
  <c r="H399" i="41" s="1"/>
  <c r="H398" i="41"/>
  <c r="G398" i="41"/>
  <c r="G397" i="41"/>
  <c r="H397" i="41" s="1"/>
  <c r="G396" i="41"/>
  <c r="H396" i="41" s="1"/>
  <c r="H395" i="41"/>
  <c r="G395" i="41"/>
  <c r="G394" i="41"/>
  <c r="H394" i="41" s="1"/>
  <c r="G393" i="41"/>
  <c r="H393" i="41" s="1"/>
  <c r="G392" i="41"/>
  <c r="H392" i="41" s="1"/>
  <c r="G391" i="41"/>
  <c r="H391" i="41" s="1"/>
  <c r="H390" i="41"/>
  <c r="G390" i="41"/>
  <c r="G389" i="41"/>
  <c r="H389" i="41" s="1"/>
  <c r="G388" i="41"/>
  <c r="H388" i="41" s="1"/>
  <c r="H387" i="41"/>
  <c r="G387" i="41"/>
  <c r="G386" i="41"/>
  <c r="H386" i="41" s="1"/>
  <c r="H385" i="41"/>
  <c r="G385" i="41"/>
  <c r="G384" i="41"/>
  <c r="H384" i="41" s="1"/>
  <c r="G383" i="41"/>
  <c r="H383" i="41" s="1"/>
  <c r="H382" i="41"/>
  <c r="G382" i="41"/>
  <c r="G381" i="41"/>
  <c r="H381" i="41" s="1"/>
  <c r="G380" i="41"/>
  <c r="H380" i="41" s="1"/>
  <c r="H379" i="41"/>
  <c r="G379" i="41"/>
  <c r="G378" i="41"/>
  <c r="H378" i="41" s="1"/>
  <c r="H377" i="41"/>
  <c r="G377" i="41"/>
  <c r="G376" i="41"/>
  <c r="H376" i="41" s="1"/>
  <c r="G375" i="41"/>
  <c r="H375" i="41" s="1"/>
  <c r="H374" i="41"/>
  <c r="G374" i="41"/>
  <c r="G373" i="41"/>
  <c r="H373" i="41" s="1"/>
  <c r="G372" i="41"/>
  <c r="H372" i="41" s="1"/>
  <c r="H371" i="41"/>
  <c r="G371" i="41"/>
  <c r="G370" i="41"/>
  <c r="H370" i="41" s="1"/>
  <c r="H369" i="41"/>
  <c r="G369" i="41"/>
  <c r="G368" i="41"/>
  <c r="H368" i="41" s="1"/>
  <c r="G367" i="41"/>
  <c r="H367" i="41" s="1"/>
  <c r="H366" i="41"/>
  <c r="G366" i="41"/>
  <c r="G365" i="41"/>
  <c r="H365" i="41" s="1"/>
  <c r="G364" i="41"/>
  <c r="H364" i="41" s="1"/>
  <c r="H363" i="41"/>
  <c r="G363" i="41"/>
  <c r="G362" i="41"/>
  <c r="H362" i="41" s="1"/>
  <c r="H361" i="41"/>
  <c r="G361" i="41"/>
  <c r="G360" i="41"/>
  <c r="H360" i="41" s="1"/>
  <c r="G359" i="41"/>
  <c r="H359" i="41" s="1"/>
  <c r="H358" i="41"/>
  <c r="G358" i="41"/>
  <c r="G357" i="41"/>
  <c r="H357" i="41" s="1"/>
  <c r="G356" i="41"/>
  <c r="H356" i="41" s="1"/>
  <c r="H355" i="41"/>
  <c r="G355" i="41"/>
  <c r="G354" i="41"/>
  <c r="H354" i="41" s="1"/>
  <c r="G353" i="41"/>
  <c r="H353" i="41" s="1"/>
  <c r="G352" i="41"/>
  <c r="H352" i="41" s="1"/>
  <c r="G351" i="41"/>
  <c r="H351" i="41" s="1"/>
  <c r="H350" i="41"/>
  <c r="G350" i="41"/>
  <c r="G349" i="41"/>
  <c r="H349" i="41" s="1"/>
  <c r="G348" i="41"/>
  <c r="H348" i="41" s="1"/>
  <c r="H347" i="41"/>
  <c r="G347" i="41"/>
  <c r="G346" i="41"/>
  <c r="H346" i="41" s="1"/>
  <c r="G345" i="41"/>
  <c r="H345" i="41" s="1"/>
  <c r="G344" i="41"/>
  <c r="H344" i="41" s="1"/>
  <c r="G343" i="41"/>
  <c r="H343" i="41" s="1"/>
  <c r="H342" i="41"/>
  <c r="G342" i="41"/>
  <c r="G341" i="41"/>
  <c r="H341" i="41" s="1"/>
  <c r="G340" i="41"/>
  <c r="H340" i="41" s="1"/>
  <c r="H339" i="41"/>
  <c r="G339" i="41"/>
  <c r="G338" i="41"/>
  <c r="H338" i="41" s="1"/>
  <c r="G337" i="41"/>
  <c r="H337" i="41" s="1"/>
  <c r="G336" i="41"/>
  <c r="H336" i="41" s="1"/>
  <c r="G335" i="41"/>
  <c r="H335" i="41" s="1"/>
  <c r="H334" i="41"/>
  <c r="G334" i="41"/>
  <c r="G333" i="41"/>
  <c r="H333" i="41" s="1"/>
  <c r="G332" i="41"/>
  <c r="H332" i="41" s="1"/>
  <c r="H331" i="41"/>
  <c r="G331" i="41"/>
  <c r="G330" i="41"/>
  <c r="H330" i="41" s="1"/>
  <c r="G329" i="41"/>
  <c r="H329" i="41" s="1"/>
  <c r="G328" i="41"/>
  <c r="H328" i="41" s="1"/>
  <c r="G327" i="41"/>
  <c r="H327" i="41" s="1"/>
  <c r="H326" i="41"/>
  <c r="G326" i="41"/>
  <c r="G325" i="41"/>
  <c r="H325" i="41" s="1"/>
  <c r="G324" i="41"/>
  <c r="H324" i="41" s="1"/>
  <c r="H323" i="41"/>
  <c r="G323" i="41"/>
  <c r="G322" i="41"/>
  <c r="H322" i="41" s="1"/>
  <c r="G321" i="41"/>
  <c r="H321" i="41" s="1"/>
  <c r="G320" i="41"/>
  <c r="H320" i="41" s="1"/>
  <c r="G319" i="41"/>
  <c r="H319" i="41" s="1"/>
  <c r="H318" i="41"/>
  <c r="G318" i="41"/>
  <c r="G317" i="41"/>
  <c r="H317" i="41" s="1"/>
  <c r="G316" i="41"/>
  <c r="H316" i="41" s="1"/>
  <c r="H315" i="41"/>
  <c r="G315" i="41"/>
  <c r="G314" i="41"/>
  <c r="H314" i="41" s="1"/>
  <c r="G313" i="41"/>
  <c r="H313" i="41" s="1"/>
  <c r="G312" i="41"/>
  <c r="H312" i="41" s="1"/>
  <c r="G311" i="41"/>
  <c r="H311" i="41" s="1"/>
  <c r="H310" i="41"/>
  <c r="G310" i="41"/>
  <c r="G309" i="41"/>
  <c r="H309" i="41" s="1"/>
  <c r="G308" i="41"/>
  <c r="H308" i="41" s="1"/>
  <c r="H307" i="41"/>
  <c r="G307" i="41"/>
  <c r="G306" i="41"/>
  <c r="H306" i="41" s="1"/>
  <c r="G305" i="41"/>
  <c r="H305" i="41" s="1"/>
  <c r="G304" i="41"/>
  <c r="H304" i="41" s="1"/>
  <c r="G303" i="41"/>
  <c r="H303" i="41" s="1"/>
  <c r="H302" i="41"/>
  <c r="G302" i="41"/>
  <c r="G301" i="41"/>
  <c r="H301" i="41" s="1"/>
  <c r="G300" i="41"/>
  <c r="H300" i="41" s="1"/>
  <c r="H299" i="41"/>
  <c r="G299" i="41"/>
  <c r="G298" i="41"/>
  <c r="H298" i="41" s="1"/>
  <c r="G297" i="41"/>
  <c r="H297" i="41" s="1"/>
  <c r="H296" i="41"/>
  <c r="G296" i="41"/>
  <c r="G295" i="41"/>
  <c r="H295" i="41" s="1"/>
  <c r="H294" i="41"/>
  <c r="G294" i="41"/>
  <c r="G293" i="41"/>
  <c r="H293" i="41" s="1"/>
  <c r="G292" i="41"/>
  <c r="H292" i="41" s="1"/>
  <c r="H291" i="41"/>
  <c r="G291" i="41"/>
  <c r="G290" i="41"/>
  <c r="H290" i="41" s="1"/>
  <c r="G289" i="41"/>
  <c r="H289" i="41" s="1"/>
  <c r="H288" i="41"/>
  <c r="G288" i="41"/>
  <c r="G287" i="41"/>
  <c r="H287" i="41" s="1"/>
  <c r="H286" i="41"/>
  <c r="G286" i="41"/>
  <c r="G285" i="41"/>
  <c r="H285" i="41" s="1"/>
  <c r="G284" i="41"/>
  <c r="H284" i="41" s="1"/>
  <c r="H283" i="41"/>
  <c r="G283" i="41"/>
  <c r="G282" i="41"/>
  <c r="H282" i="41" s="1"/>
  <c r="G281" i="41"/>
  <c r="H281" i="41" s="1"/>
  <c r="H280" i="41"/>
  <c r="G280" i="41"/>
  <c r="G279" i="41"/>
  <c r="H279" i="41" s="1"/>
  <c r="H278" i="41"/>
  <c r="G278" i="41"/>
  <c r="G277" i="41"/>
  <c r="H277" i="41" s="1"/>
  <c r="G276" i="41"/>
  <c r="H276" i="41" s="1"/>
  <c r="H275" i="41"/>
  <c r="G275" i="41"/>
  <c r="G274" i="41"/>
  <c r="H274" i="41" s="1"/>
  <c r="G273" i="41"/>
  <c r="H273" i="41" s="1"/>
  <c r="G272" i="41"/>
  <c r="H272" i="41" s="1"/>
  <c r="G271" i="41"/>
  <c r="H271" i="41" s="1"/>
  <c r="H270" i="41"/>
  <c r="G270" i="41"/>
  <c r="G269" i="41"/>
  <c r="H269" i="41" s="1"/>
  <c r="G268" i="41"/>
  <c r="H268" i="41" s="1"/>
  <c r="H267" i="41"/>
  <c r="G267" i="41"/>
  <c r="G266" i="41"/>
  <c r="H266" i="41" s="1"/>
  <c r="G265" i="41"/>
  <c r="H265" i="41" s="1"/>
  <c r="G264" i="41"/>
  <c r="H264" i="41" s="1"/>
  <c r="G263" i="41"/>
  <c r="H263" i="41" s="1"/>
  <c r="H262" i="41"/>
  <c r="G262" i="41"/>
  <c r="G261" i="41"/>
  <c r="H261" i="41" s="1"/>
  <c r="G260" i="41"/>
  <c r="H260" i="41" s="1"/>
  <c r="H259" i="41"/>
  <c r="G259" i="41"/>
  <c r="G258" i="41"/>
  <c r="H258" i="41" s="1"/>
  <c r="G257" i="41"/>
  <c r="H257" i="41" s="1"/>
  <c r="H256" i="41"/>
  <c r="G256" i="41"/>
  <c r="G255" i="41"/>
  <c r="H255" i="41" s="1"/>
  <c r="H254" i="41"/>
  <c r="G254" i="41"/>
  <c r="G253" i="41"/>
  <c r="H253" i="41" s="1"/>
  <c r="G252" i="41"/>
  <c r="H252" i="41" s="1"/>
  <c r="H251" i="41"/>
  <c r="G251" i="41"/>
  <c r="G250" i="41"/>
  <c r="H250" i="41" s="1"/>
  <c r="G249" i="41"/>
  <c r="H249" i="41" s="1"/>
  <c r="H248" i="41"/>
  <c r="G248" i="41"/>
  <c r="G247" i="41"/>
  <c r="H247" i="41" s="1"/>
  <c r="H246" i="41"/>
  <c r="G246" i="41"/>
  <c r="G245" i="41"/>
  <c r="H245" i="41" s="1"/>
  <c r="G244" i="41"/>
  <c r="H244" i="41" s="1"/>
  <c r="H243" i="41"/>
  <c r="G243" i="41"/>
  <c r="G242" i="41"/>
  <c r="H242" i="41" s="1"/>
  <c r="G241" i="41"/>
  <c r="H241" i="41" s="1"/>
  <c r="G240" i="41"/>
  <c r="H240" i="41" s="1"/>
  <c r="G239" i="41"/>
  <c r="H239" i="41" s="1"/>
  <c r="H238" i="41"/>
  <c r="G238" i="41"/>
  <c r="G237" i="41"/>
  <c r="H237" i="41" s="1"/>
  <c r="H236" i="41"/>
  <c r="G236" i="41"/>
  <c r="H235" i="41"/>
  <c r="G235" i="41"/>
  <c r="G234" i="41"/>
  <c r="H234" i="41" s="1"/>
  <c r="G233" i="41"/>
  <c r="H233" i="41" s="1"/>
  <c r="G232" i="41"/>
  <c r="H232" i="41" s="1"/>
  <c r="G231" i="41"/>
  <c r="H231" i="41" s="1"/>
  <c r="H230" i="41"/>
  <c r="G230" i="41"/>
  <c r="G229" i="41"/>
  <c r="H229" i="41" s="1"/>
  <c r="H228" i="41"/>
  <c r="G228" i="41"/>
  <c r="H227" i="41"/>
  <c r="G227" i="41"/>
  <c r="G226" i="41"/>
  <c r="H226" i="41" s="1"/>
  <c r="G225" i="41"/>
  <c r="H225" i="41" s="1"/>
  <c r="G224" i="41"/>
  <c r="H224" i="41" s="1"/>
  <c r="G223" i="41"/>
  <c r="H223" i="41" s="1"/>
  <c r="H222" i="41"/>
  <c r="G222" i="41"/>
  <c r="G221" i="41"/>
  <c r="H221" i="41" s="1"/>
  <c r="H220" i="41"/>
  <c r="G220" i="41"/>
  <c r="H219" i="41"/>
  <c r="G219" i="41"/>
  <c r="G218" i="41"/>
  <c r="H218" i="41" s="1"/>
  <c r="G217" i="41"/>
  <c r="H217" i="41" s="1"/>
  <c r="G216" i="41"/>
  <c r="H216" i="41" s="1"/>
  <c r="G215" i="41"/>
  <c r="H215" i="41" s="1"/>
  <c r="H214" i="41"/>
  <c r="G214" i="41"/>
  <c r="G213" i="41"/>
  <c r="H213" i="41" s="1"/>
  <c r="H212" i="41"/>
  <c r="G212" i="41"/>
  <c r="H211" i="41"/>
  <c r="G211" i="41"/>
  <c r="G210" i="41"/>
  <c r="H210" i="41" s="1"/>
  <c r="G209" i="41"/>
  <c r="H209" i="41" s="1"/>
  <c r="G208" i="41"/>
  <c r="H208" i="41" s="1"/>
  <c r="G207" i="41"/>
  <c r="H207" i="41" s="1"/>
  <c r="H206" i="41"/>
  <c r="G206" i="41"/>
  <c r="G205" i="41"/>
  <c r="H205" i="41" s="1"/>
  <c r="H204" i="41"/>
  <c r="G204" i="41"/>
  <c r="H203" i="41"/>
  <c r="G203" i="41"/>
  <c r="G202" i="41"/>
  <c r="H202" i="41" s="1"/>
  <c r="G201" i="41"/>
  <c r="H201" i="41" s="1"/>
  <c r="G200" i="41"/>
  <c r="H200" i="41" s="1"/>
  <c r="G199" i="41"/>
  <c r="H199" i="41" s="1"/>
  <c r="H198" i="41"/>
  <c r="G198" i="41"/>
  <c r="G197" i="41"/>
  <c r="H197" i="41" s="1"/>
  <c r="H196" i="41"/>
  <c r="G196" i="41"/>
  <c r="H195" i="41"/>
  <c r="G195" i="41"/>
  <c r="G194" i="41"/>
  <c r="H194" i="41" s="1"/>
  <c r="G193" i="41"/>
  <c r="H193" i="41" s="1"/>
  <c r="G192" i="41"/>
  <c r="H192" i="41" s="1"/>
  <c r="G191" i="41"/>
  <c r="H191" i="41" s="1"/>
  <c r="H190" i="41"/>
  <c r="G190" i="41"/>
  <c r="G189" i="41"/>
  <c r="H189" i="41" s="1"/>
  <c r="H188" i="41"/>
  <c r="G188" i="41"/>
  <c r="H187" i="41"/>
  <c r="G187" i="41"/>
  <c r="G186" i="41"/>
  <c r="H186" i="41" s="1"/>
  <c r="G185" i="41"/>
  <c r="H185" i="41" s="1"/>
  <c r="G184" i="41"/>
  <c r="H184" i="41" s="1"/>
  <c r="G183" i="41"/>
  <c r="H183" i="41" s="1"/>
  <c r="H182" i="41"/>
  <c r="G182" i="41"/>
  <c r="G181" i="41"/>
  <c r="H181" i="41" s="1"/>
  <c r="H180" i="41"/>
  <c r="G180" i="41"/>
  <c r="H179" i="41"/>
  <c r="G179" i="41"/>
  <c r="G178" i="41"/>
  <c r="H178" i="41" s="1"/>
  <c r="G177" i="41"/>
  <c r="H177" i="41" s="1"/>
  <c r="G176" i="41"/>
  <c r="H176" i="41" s="1"/>
  <c r="G175" i="41"/>
  <c r="H175" i="41" s="1"/>
  <c r="H174" i="41"/>
  <c r="G174" i="41"/>
  <c r="G173" i="41"/>
  <c r="H173" i="41" s="1"/>
  <c r="H172" i="41"/>
  <c r="G172" i="41"/>
  <c r="E171" i="41"/>
  <c r="G171" i="41" s="1"/>
  <c r="H171" i="41" s="1"/>
  <c r="E170" i="41"/>
  <c r="G170" i="41" s="1"/>
  <c r="H170" i="41" s="1"/>
  <c r="E169" i="41"/>
  <c r="G169" i="41" s="1"/>
  <c r="H169" i="41" s="1"/>
  <c r="G168" i="41"/>
  <c r="H168" i="41" s="1"/>
  <c r="E168" i="41"/>
  <c r="E167" i="41"/>
  <c r="G167" i="41" s="1"/>
  <c r="H167" i="41" s="1"/>
  <c r="G166" i="41"/>
  <c r="H166" i="41" s="1"/>
  <c r="E166" i="41"/>
  <c r="E165" i="41"/>
  <c r="G165" i="41" s="1"/>
  <c r="H165" i="41" s="1"/>
  <c r="G164" i="41"/>
  <c r="H164" i="41" s="1"/>
  <c r="E164" i="41"/>
  <c r="E163" i="41"/>
  <c r="G163" i="41" s="1"/>
  <c r="H163" i="41" s="1"/>
  <c r="G162" i="41"/>
  <c r="H162" i="41" s="1"/>
  <c r="E162" i="41"/>
  <c r="E161" i="41"/>
  <c r="G161" i="41" s="1"/>
  <c r="H161" i="41" s="1"/>
  <c r="G160" i="41"/>
  <c r="H160" i="41" s="1"/>
  <c r="E160" i="41"/>
  <c r="E159" i="41"/>
  <c r="G159" i="41" s="1"/>
  <c r="H159" i="41" s="1"/>
  <c r="E158" i="41"/>
  <c r="G158" i="41" s="1"/>
  <c r="H158" i="41" s="1"/>
  <c r="E157" i="41"/>
  <c r="G157" i="41" s="1"/>
  <c r="H157" i="41" s="1"/>
  <c r="G156" i="41"/>
  <c r="H156" i="41" s="1"/>
  <c r="E156" i="41"/>
  <c r="E155" i="41"/>
  <c r="G155" i="41" s="1"/>
  <c r="H155" i="41" s="1"/>
  <c r="E154" i="41"/>
  <c r="G154" i="41" s="1"/>
  <c r="H154" i="41" s="1"/>
  <c r="E153" i="41"/>
  <c r="G153" i="41" s="1"/>
  <c r="H153" i="41" s="1"/>
  <c r="G152" i="41"/>
  <c r="H152" i="41" s="1"/>
  <c r="E152" i="41"/>
  <c r="E151" i="41"/>
  <c r="G151" i="41" s="1"/>
  <c r="H151" i="41" s="1"/>
  <c r="E150" i="41"/>
  <c r="G150" i="41" s="1"/>
  <c r="H150" i="41" s="1"/>
  <c r="E149" i="41"/>
  <c r="G149" i="41" s="1"/>
  <c r="H149" i="41" s="1"/>
  <c r="G148" i="41"/>
  <c r="H148" i="41" s="1"/>
  <c r="E148" i="41"/>
  <c r="E147" i="41"/>
  <c r="G147" i="41" s="1"/>
  <c r="H147" i="41" s="1"/>
  <c r="E146" i="41"/>
  <c r="G146" i="41" s="1"/>
  <c r="H146" i="41" s="1"/>
  <c r="E145" i="41"/>
  <c r="G145" i="41" s="1"/>
  <c r="H145" i="41" s="1"/>
  <c r="G144" i="41"/>
  <c r="H144" i="41" s="1"/>
  <c r="E144" i="41"/>
  <c r="E143" i="41"/>
  <c r="G143" i="41" s="1"/>
  <c r="H143" i="41" s="1"/>
  <c r="E142" i="41"/>
  <c r="G142" i="41" s="1"/>
  <c r="H142" i="41" s="1"/>
  <c r="E141" i="41"/>
  <c r="G141" i="41" s="1"/>
  <c r="H141" i="41" s="1"/>
  <c r="G140" i="41"/>
  <c r="H140" i="41" s="1"/>
  <c r="E140" i="41"/>
  <c r="E139" i="41"/>
  <c r="G139" i="41" s="1"/>
  <c r="H139" i="41" s="1"/>
  <c r="E138" i="41"/>
  <c r="G138" i="41" s="1"/>
  <c r="H138" i="41" s="1"/>
  <c r="E137" i="41"/>
  <c r="G137" i="41" s="1"/>
  <c r="H137" i="41" s="1"/>
  <c r="G136" i="41"/>
  <c r="H136" i="41" s="1"/>
  <c r="E136" i="41"/>
  <c r="E135" i="41"/>
  <c r="G135" i="41" s="1"/>
  <c r="H135" i="41" s="1"/>
  <c r="E134" i="41"/>
  <c r="G134" i="41" s="1"/>
  <c r="H134" i="41" s="1"/>
  <c r="E133" i="41"/>
  <c r="G133" i="41" s="1"/>
  <c r="H133" i="41" s="1"/>
  <c r="G132" i="41"/>
  <c r="H132" i="41" s="1"/>
  <c r="E132" i="41"/>
  <c r="E131" i="41"/>
  <c r="G131" i="41" s="1"/>
  <c r="H131" i="41" s="1"/>
  <c r="E130" i="41"/>
  <c r="G130" i="41" s="1"/>
  <c r="H130" i="41" s="1"/>
  <c r="E129" i="41"/>
  <c r="G129" i="41" s="1"/>
  <c r="H129" i="41" s="1"/>
  <c r="G128" i="41"/>
  <c r="H128" i="41" s="1"/>
  <c r="E128" i="41"/>
  <c r="E127" i="41"/>
  <c r="G127" i="41" s="1"/>
  <c r="H127" i="41" s="1"/>
  <c r="E126" i="41"/>
  <c r="G126" i="41" s="1"/>
  <c r="H126" i="41" s="1"/>
  <c r="E125" i="41"/>
  <c r="G125" i="41" s="1"/>
  <c r="H125" i="41" s="1"/>
  <c r="G124" i="41"/>
  <c r="H124" i="41" s="1"/>
  <c r="E124" i="41"/>
  <c r="E123" i="41"/>
  <c r="G123" i="41" s="1"/>
  <c r="H123" i="41" s="1"/>
  <c r="E122" i="41"/>
  <c r="G122" i="41" s="1"/>
  <c r="H122" i="41" s="1"/>
  <c r="E121" i="41"/>
  <c r="G121" i="41" s="1"/>
  <c r="H121" i="41" s="1"/>
  <c r="G120" i="41"/>
  <c r="H120" i="41" s="1"/>
  <c r="E120" i="41"/>
  <c r="E119" i="41"/>
  <c r="G119" i="41" s="1"/>
  <c r="H119" i="41" s="1"/>
  <c r="E118" i="41"/>
  <c r="G118" i="41" s="1"/>
  <c r="H118" i="41" s="1"/>
  <c r="E117" i="41"/>
  <c r="G117" i="41" s="1"/>
  <c r="H117" i="41" s="1"/>
  <c r="G116" i="41"/>
  <c r="H116" i="41" s="1"/>
  <c r="E116" i="41"/>
  <c r="E115" i="41"/>
  <c r="G115" i="41" s="1"/>
  <c r="H115" i="41" s="1"/>
  <c r="E114" i="41"/>
  <c r="G114" i="41" s="1"/>
  <c r="H114" i="41" s="1"/>
  <c r="E113" i="41"/>
  <c r="G113" i="41" s="1"/>
  <c r="H113" i="41" s="1"/>
  <c r="G112" i="41"/>
  <c r="H112" i="41" s="1"/>
  <c r="E112" i="41"/>
  <c r="E111" i="41"/>
  <c r="G111" i="41" s="1"/>
  <c r="H111" i="41" s="1"/>
  <c r="E110" i="41"/>
  <c r="G110" i="41" s="1"/>
  <c r="H110" i="41" s="1"/>
  <c r="E109" i="41"/>
  <c r="G109" i="41" s="1"/>
  <c r="H109" i="41" s="1"/>
  <c r="G108" i="41"/>
  <c r="H108" i="41" s="1"/>
  <c r="E108" i="41"/>
  <c r="E107" i="41"/>
  <c r="G107" i="41" s="1"/>
  <c r="H107" i="41" s="1"/>
  <c r="E106" i="41"/>
  <c r="G106" i="41" s="1"/>
  <c r="H106" i="41" s="1"/>
  <c r="E105" i="41"/>
  <c r="G105" i="41" s="1"/>
  <c r="H105" i="41" s="1"/>
  <c r="G104" i="41"/>
  <c r="H104" i="41" s="1"/>
  <c r="E104" i="41"/>
  <c r="E103" i="41"/>
  <c r="G103" i="41" s="1"/>
  <c r="H103" i="41" s="1"/>
  <c r="E102" i="41"/>
  <c r="G102" i="41" s="1"/>
  <c r="H102" i="41" s="1"/>
  <c r="E101" i="41"/>
  <c r="G101" i="41" s="1"/>
  <c r="H101" i="41" s="1"/>
  <c r="G100" i="41"/>
  <c r="H100" i="41" s="1"/>
  <c r="E100" i="41"/>
  <c r="E99" i="41"/>
  <c r="G99" i="41" s="1"/>
  <c r="H99" i="41" s="1"/>
  <c r="E98" i="41"/>
  <c r="G98" i="41" s="1"/>
  <c r="H98" i="41" s="1"/>
  <c r="E97" i="41"/>
  <c r="G97" i="41" s="1"/>
  <c r="H97" i="41" s="1"/>
  <c r="G96" i="41"/>
  <c r="H96" i="41" s="1"/>
  <c r="E96" i="41"/>
  <c r="E95" i="41"/>
  <c r="G95" i="41" s="1"/>
  <c r="H95" i="41" s="1"/>
  <c r="E94" i="41"/>
  <c r="G94" i="41" s="1"/>
  <c r="H94" i="41" s="1"/>
  <c r="E93" i="41"/>
  <c r="G93" i="41" s="1"/>
  <c r="H93" i="41" s="1"/>
  <c r="G92" i="41"/>
  <c r="H92" i="41" s="1"/>
  <c r="E92" i="41"/>
  <c r="E91" i="41"/>
  <c r="G91" i="41" s="1"/>
  <c r="H91" i="41" s="1"/>
  <c r="E90" i="41"/>
  <c r="G90" i="41" s="1"/>
  <c r="H90" i="41" s="1"/>
  <c r="E89" i="41"/>
  <c r="G89" i="41" s="1"/>
  <c r="H89" i="41" s="1"/>
  <c r="G88" i="41"/>
  <c r="H88" i="41" s="1"/>
  <c r="E88" i="41"/>
  <c r="E87" i="41"/>
  <c r="G87" i="41" s="1"/>
  <c r="H87" i="41" s="1"/>
  <c r="E86" i="41"/>
  <c r="G86" i="41" s="1"/>
  <c r="H86" i="41" s="1"/>
  <c r="E85" i="41"/>
  <c r="G85" i="41" s="1"/>
  <c r="H85" i="41" s="1"/>
  <c r="G84" i="41"/>
  <c r="H84" i="41" s="1"/>
  <c r="E84" i="41"/>
  <c r="E83" i="41"/>
  <c r="G83" i="41" s="1"/>
  <c r="H83" i="41" s="1"/>
  <c r="E82" i="41"/>
  <c r="G82" i="41" s="1"/>
  <c r="H82" i="41" s="1"/>
  <c r="E81" i="41"/>
  <c r="G81" i="41" s="1"/>
  <c r="H81" i="41" s="1"/>
  <c r="G80" i="41"/>
  <c r="H80" i="41" s="1"/>
  <c r="E80" i="41"/>
  <c r="E79" i="41"/>
  <c r="G79" i="41" s="1"/>
  <c r="H79" i="41" s="1"/>
  <c r="E78" i="41"/>
  <c r="G78" i="41" s="1"/>
  <c r="H78" i="41" s="1"/>
  <c r="E77" i="41"/>
  <c r="G77" i="41" s="1"/>
  <c r="H77" i="41" s="1"/>
  <c r="G76" i="41"/>
  <c r="H76" i="41" s="1"/>
  <c r="E76" i="41"/>
  <c r="E75" i="41"/>
  <c r="G75" i="41" s="1"/>
  <c r="H75" i="41" s="1"/>
  <c r="E74" i="41"/>
  <c r="G74" i="41" s="1"/>
  <c r="H74" i="41" s="1"/>
  <c r="E73" i="41"/>
  <c r="G73" i="41" s="1"/>
  <c r="H73" i="41" s="1"/>
  <c r="G72" i="41"/>
  <c r="H72" i="41" s="1"/>
  <c r="E72" i="41"/>
  <c r="E71" i="41"/>
  <c r="G71" i="41" s="1"/>
  <c r="H71" i="41" s="1"/>
  <c r="E70" i="41"/>
  <c r="G70" i="41" s="1"/>
  <c r="H70" i="41" s="1"/>
  <c r="E69" i="41"/>
  <c r="G69" i="41" s="1"/>
  <c r="H69" i="41" s="1"/>
  <c r="E68" i="41"/>
  <c r="G68" i="41" s="1"/>
  <c r="H68" i="41" s="1"/>
  <c r="E67" i="41"/>
  <c r="G67" i="41" s="1"/>
  <c r="H67" i="41" s="1"/>
  <c r="E66" i="41"/>
  <c r="G66" i="41" s="1"/>
  <c r="H66" i="41" s="1"/>
  <c r="E65" i="41"/>
  <c r="G65" i="41" s="1"/>
  <c r="H65" i="41" s="1"/>
  <c r="E64" i="41"/>
  <c r="G64" i="41" s="1"/>
  <c r="H64" i="41" s="1"/>
  <c r="E63" i="41"/>
  <c r="G63" i="41" s="1"/>
  <c r="H63" i="41" s="1"/>
  <c r="E62" i="41"/>
  <c r="G62" i="41" s="1"/>
  <c r="H62" i="41" s="1"/>
  <c r="E61" i="41"/>
  <c r="G61" i="41" s="1"/>
  <c r="H61" i="41" s="1"/>
  <c r="E60" i="41"/>
  <c r="G60" i="41" s="1"/>
  <c r="H60" i="41" s="1"/>
  <c r="E59" i="41"/>
  <c r="G59" i="41" s="1"/>
  <c r="H59" i="41" s="1"/>
  <c r="E58" i="41"/>
  <c r="G58" i="41" s="1"/>
  <c r="H58" i="41" s="1"/>
  <c r="E57" i="41"/>
  <c r="G57" i="41" s="1"/>
  <c r="H57" i="41" s="1"/>
  <c r="E56" i="41"/>
  <c r="G56" i="41" s="1"/>
  <c r="H56" i="41" s="1"/>
  <c r="E55" i="41"/>
  <c r="G55" i="41" s="1"/>
  <c r="H55" i="41" s="1"/>
  <c r="E54" i="41"/>
  <c r="G54" i="41" s="1"/>
  <c r="H54" i="41" s="1"/>
  <c r="E53" i="41"/>
  <c r="G53" i="41" s="1"/>
  <c r="H53" i="41" s="1"/>
  <c r="E52" i="41"/>
  <c r="G52" i="41" s="1"/>
  <c r="H52" i="41" s="1"/>
  <c r="E51" i="41"/>
  <c r="G51" i="41" s="1"/>
  <c r="H51" i="41" s="1"/>
  <c r="E50" i="41"/>
  <c r="G50" i="41" s="1"/>
  <c r="H50" i="41" s="1"/>
  <c r="E49" i="41"/>
  <c r="G49" i="41" s="1"/>
  <c r="H49" i="41" s="1"/>
  <c r="E48" i="41"/>
  <c r="G48" i="41" s="1"/>
  <c r="H48" i="41" s="1"/>
  <c r="E47" i="41"/>
  <c r="G47" i="41" s="1"/>
  <c r="H47" i="41" s="1"/>
  <c r="G46" i="41"/>
  <c r="H46" i="41" s="1"/>
  <c r="E46" i="41"/>
  <c r="E45" i="41"/>
  <c r="G45" i="41" s="1"/>
  <c r="H45" i="41" s="1"/>
  <c r="E44" i="41"/>
  <c r="G44" i="41" s="1"/>
  <c r="H44" i="41" s="1"/>
  <c r="E43" i="41"/>
  <c r="G43" i="41" s="1"/>
  <c r="H43" i="41" s="1"/>
  <c r="G42" i="41"/>
  <c r="H42" i="41" s="1"/>
  <c r="E42" i="41"/>
  <c r="E41" i="41"/>
  <c r="G41" i="41" s="1"/>
  <c r="H41" i="41" s="1"/>
  <c r="E40" i="41"/>
  <c r="G40" i="41" s="1"/>
  <c r="H40" i="41" s="1"/>
  <c r="E39" i="41"/>
  <c r="G39" i="41" s="1"/>
  <c r="H39" i="41" s="1"/>
  <c r="G38" i="41"/>
  <c r="H38" i="41" s="1"/>
  <c r="E38" i="41"/>
  <c r="E37" i="41"/>
  <c r="G37" i="41" s="1"/>
  <c r="H37" i="41" s="1"/>
  <c r="E36" i="41"/>
  <c r="G36" i="41" s="1"/>
  <c r="H36" i="41" s="1"/>
  <c r="E35" i="41"/>
  <c r="G35" i="41" s="1"/>
  <c r="H35" i="41" s="1"/>
  <c r="G34" i="41"/>
  <c r="H34" i="41" s="1"/>
  <c r="E34" i="41"/>
  <c r="E33" i="41"/>
  <c r="G33" i="41" s="1"/>
  <c r="H33" i="41" s="1"/>
  <c r="E32" i="41"/>
  <c r="G32" i="41" s="1"/>
  <c r="H32" i="41" s="1"/>
  <c r="E31" i="41"/>
  <c r="G31" i="41" s="1"/>
  <c r="H31" i="41" s="1"/>
  <c r="G30" i="41"/>
  <c r="H30" i="41" s="1"/>
  <c r="E30" i="41"/>
  <c r="E29" i="41"/>
  <c r="G29" i="41" s="1"/>
  <c r="H29" i="41" s="1"/>
  <c r="E28" i="41"/>
  <c r="G28" i="41" s="1"/>
  <c r="H28" i="41" s="1"/>
  <c r="E27" i="41"/>
  <c r="G27" i="41" s="1"/>
  <c r="H27" i="41" s="1"/>
  <c r="G26" i="41"/>
  <c r="H26" i="41" s="1"/>
  <c r="E26" i="41"/>
  <c r="E25" i="41"/>
  <c r="G25" i="41" s="1"/>
  <c r="H25" i="41" s="1"/>
  <c r="E24" i="41"/>
  <c r="G24" i="41" s="1"/>
  <c r="H24" i="41" s="1"/>
  <c r="E23" i="41"/>
  <c r="G23" i="41" s="1"/>
  <c r="H23" i="41" s="1"/>
  <c r="G22" i="41"/>
  <c r="H22" i="41" s="1"/>
  <c r="E22" i="41"/>
  <c r="E21" i="41"/>
  <c r="G21" i="41" s="1"/>
  <c r="H21" i="41" s="1"/>
  <c r="E20" i="41"/>
  <c r="G20" i="41" s="1"/>
  <c r="H20" i="41" s="1"/>
  <c r="E19" i="41"/>
  <c r="G19" i="41" s="1"/>
  <c r="H19" i="41" s="1"/>
  <c r="G18" i="41"/>
  <c r="H18" i="41" s="1"/>
  <c r="E18" i="41"/>
  <c r="E17" i="41"/>
  <c r="G17" i="41" s="1"/>
  <c r="H17" i="41" s="1"/>
  <c r="E16" i="41"/>
  <c r="G16" i="41" s="1"/>
  <c r="H16" i="41" s="1"/>
  <c r="E15" i="41"/>
  <c r="G15" i="41" s="1"/>
  <c r="H15" i="41" s="1"/>
  <c r="G14" i="41"/>
  <c r="H14" i="41" s="1"/>
  <c r="E14" i="41"/>
  <c r="E13" i="41"/>
  <c r="G13" i="41" s="1"/>
  <c r="H13" i="41" s="1"/>
  <c r="E12" i="41"/>
  <c r="G12" i="41" s="1"/>
  <c r="H12" i="41" s="1"/>
  <c r="E11" i="41"/>
  <c r="G11" i="41" s="1"/>
  <c r="H11" i="41" s="1"/>
  <c r="G10" i="41"/>
  <c r="H10" i="41" s="1"/>
  <c r="E10" i="41"/>
  <c r="E9" i="41"/>
  <c r="G9" i="41" s="1"/>
  <c r="H9" i="41" s="1"/>
  <c r="E8" i="41"/>
  <c r="G8" i="41" s="1"/>
  <c r="H8" i="41" s="1"/>
  <c r="E7" i="41"/>
  <c r="G7" i="41" s="1"/>
  <c r="H7" i="41" s="1"/>
  <c r="G6" i="41"/>
  <c r="H6" i="41" s="1"/>
  <c r="E6" i="41"/>
  <c r="E5" i="41"/>
  <c r="G5" i="41" s="1"/>
  <c r="H5" i="41" s="1"/>
  <c r="E4" i="41"/>
  <c r="G4" i="41" s="1"/>
  <c r="H4" i="41" s="1"/>
  <c r="E3" i="41"/>
  <c r="G3" i="41" s="1"/>
  <c r="H3" i="41" s="1"/>
  <c r="G2" i="41"/>
  <c r="H2" i="41" s="1"/>
  <c r="E2" i="41"/>
  <c r="EB82" i="48" l="1"/>
  <c r="ED82" i="48" s="1"/>
  <c r="EF82" i="48" s="1"/>
  <c r="EA376" i="48"/>
  <c r="EB376" i="48" s="1"/>
  <c r="DR155" i="48"/>
  <c r="DR385" i="48"/>
  <c r="DR54" i="48"/>
  <c r="DR204" i="48"/>
  <c r="DR375" i="48"/>
  <c r="DR299" i="48"/>
  <c r="DT299" i="48" s="1"/>
  <c r="DU299" i="48" s="1"/>
  <c r="DV299" i="48" s="1"/>
  <c r="DW299" i="48" s="1"/>
  <c r="DX299" i="48" s="1"/>
  <c r="DY299" i="48" s="1"/>
  <c r="DZ299" i="48" s="1"/>
  <c r="EA299" i="48" s="1"/>
  <c r="EB299" i="48" s="1"/>
  <c r="DR510" i="48"/>
  <c r="DT510" i="48" s="1"/>
  <c r="DU510" i="48" s="1"/>
  <c r="DV510" i="48" s="1"/>
  <c r="DW510" i="48" s="1"/>
  <c r="DX510" i="48" s="1"/>
  <c r="DY510" i="48" s="1"/>
  <c r="DZ510" i="48" s="1"/>
  <c r="EA510" i="48" s="1"/>
  <c r="DR345" i="48"/>
  <c r="DT345" i="48" s="1"/>
  <c r="DU345" i="48" s="1"/>
  <c r="DV345" i="48" s="1"/>
  <c r="DW345" i="48" s="1"/>
  <c r="DX345" i="48" s="1"/>
  <c r="DY345" i="48" s="1"/>
  <c r="DZ345" i="48" s="1"/>
  <c r="EA345" i="48" s="1"/>
  <c r="DR274" i="48"/>
  <c r="DR310" i="48"/>
  <c r="DR265" i="48"/>
  <c r="DT265" i="48" s="1"/>
  <c r="DU265" i="48" s="1"/>
  <c r="DV265" i="48" s="1"/>
  <c r="DW265" i="48" s="1"/>
  <c r="DX265" i="48" s="1"/>
  <c r="DY265" i="48" s="1"/>
  <c r="DZ265" i="48" s="1"/>
  <c r="EA265" i="48" s="1"/>
  <c r="DR379" i="48"/>
  <c r="DT379" i="48" s="1"/>
  <c r="DU379" i="48" s="1"/>
  <c r="DV379" i="48" s="1"/>
  <c r="DW379" i="48" s="1"/>
  <c r="DX379" i="48" s="1"/>
  <c r="DY379" i="48" s="1"/>
  <c r="DZ379" i="48" s="1"/>
  <c r="EA379" i="48" s="1"/>
  <c r="DR349" i="48"/>
  <c r="DT349" i="48" s="1"/>
  <c r="DU349" i="48" s="1"/>
  <c r="DV349" i="48" s="1"/>
  <c r="DW349" i="48" s="1"/>
  <c r="DX349" i="48" s="1"/>
  <c r="DY349" i="48" s="1"/>
  <c r="DZ349" i="48" s="1"/>
  <c r="EA349" i="48" s="1"/>
  <c r="DR281" i="48"/>
  <c r="DT281" i="48" s="1"/>
  <c r="DU281" i="48" s="1"/>
  <c r="DV281" i="48" s="1"/>
  <c r="DW281" i="48" s="1"/>
  <c r="DX281" i="48" s="1"/>
  <c r="DY281" i="48" s="1"/>
  <c r="DZ281" i="48" s="1"/>
  <c r="EA281" i="48" s="1"/>
  <c r="DR264" i="48"/>
  <c r="DT264" i="48" s="1"/>
  <c r="DU264" i="48" s="1"/>
  <c r="DV264" i="48" s="1"/>
  <c r="DW264" i="48" s="1"/>
  <c r="DX264" i="48" s="1"/>
  <c r="DY264" i="48" s="1"/>
  <c r="DZ264" i="48" s="1"/>
  <c r="EA264" i="48" s="1"/>
  <c r="DR516" i="48"/>
  <c r="DT516" i="48" s="1"/>
  <c r="DU516" i="48" s="1"/>
  <c r="DV516" i="48" s="1"/>
  <c r="DW516" i="48" s="1"/>
  <c r="DX516" i="48" s="1"/>
  <c r="DY516" i="48" s="1"/>
  <c r="DZ516" i="48" s="1"/>
  <c r="EA516" i="48" s="1"/>
  <c r="EC516" i="48" s="1"/>
  <c r="DR484" i="48"/>
  <c r="DR114" i="48"/>
  <c r="DR386" i="48"/>
  <c r="DT386" i="48" s="1"/>
  <c r="DU386" i="48" s="1"/>
  <c r="DV386" i="48" s="1"/>
  <c r="DW386" i="48" s="1"/>
  <c r="DX386" i="48" s="1"/>
  <c r="DY386" i="48" s="1"/>
  <c r="DZ386" i="48" s="1"/>
  <c r="EA386" i="48" s="1"/>
  <c r="EC386" i="48" s="1"/>
  <c r="DR46" i="48"/>
  <c r="DT46" i="48" s="1"/>
  <c r="DU46" i="48" s="1"/>
  <c r="DV46" i="48" s="1"/>
  <c r="DW46" i="48" s="1"/>
  <c r="DX46" i="48" s="1"/>
  <c r="DY46" i="48" s="1"/>
  <c r="DZ46" i="48" s="1"/>
  <c r="EA46" i="48" s="1"/>
  <c r="EC46" i="48" s="1"/>
  <c r="DR73" i="48"/>
  <c r="DT73" i="48" s="1"/>
  <c r="DU73" i="48" s="1"/>
  <c r="DV73" i="48" s="1"/>
  <c r="DW73" i="48" s="1"/>
  <c r="DX73" i="48" s="1"/>
  <c r="DY73" i="48" s="1"/>
  <c r="DZ73" i="48" s="1"/>
  <c r="EA73" i="48" s="1"/>
  <c r="DR320" i="48"/>
  <c r="DT320" i="48" s="1"/>
  <c r="DU320" i="48" s="1"/>
  <c r="DV320" i="48" s="1"/>
  <c r="DW320" i="48" s="1"/>
  <c r="DX320" i="48" s="1"/>
  <c r="DY320" i="48" s="1"/>
  <c r="DZ320" i="48" s="1"/>
  <c r="EA320" i="48" s="1"/>
  <c r="DR486" i="48"/>
  <c r="DT486" i="48" s="1"/>
  <c r="DU486" i="48" s="1"/>
  <c r="DV486" i="48" s="1"/>
  <c r="DW486" i="48" s="1"/>
  <c r="DX486" i="48" s="1"/>
  <c r="DY486" i="48" s="1"/>
  <c r="DZ486" i="48" s="1"/>
  <c r="EA486" i="48" s="1"/>
  <c r="DR71" i="48"/>
  <c r="DT71" i="48" s="1"/>
  <c r="DU71" i="48" s="1"/>
  <c r="DV71" i="48" s="1"/>
  <c r="DW71" i="48" s="1"/>
  <c r="DX71" i="48" s="1"/>
  <c r="DY71" i="48" s="1"/>
  <c r="DZ71" i="48" s="1"/>
  <c r="EA71" i="48" s="1"/>
  <c r="DR417" i="48"/>
  <c r="DR323" i="48"/>
  <c r="DT323" i="48" s="1"/>
  <c r="DU323" i="48" s="1"/>
  <c r="DV323" i="48" s="1"/>
  <c r="DW323" i="48" s="1"/>
  <c r="DX323" i="48" s="1"/>
  <c r="DY323" i="48" s="1"/>
  <c r="DZ323" i="48" s="1"/>
  <c r="EA323" i="48" s="1"/>
  <c r="DR383" i="48"/>
  <c r="DT383" i="48" s="1"/>
  <c r="DU383" i="48" s="1"/>
  <c r="DV383" i="48" s="1"/>
  <c r="DW383" i="48" s="1"/>
  <c r="DX383" i="48" s="1"/>
  <c r="DY383" i="48" s="1"/>
  <c r="DZ383" i="48" s="1"/>
  <c r="EA383" i="48" s="1"/>
  <c r="DR422" i="48"/>
  <c r="DT422" i="48" s="1"/>
  <c r="DU422" i="48" s="1"/>
  <c r="DV422" i="48" s="1"/>
  <c r="DW422" i="48" s="1"/>
  <c r="DX422" i="48" s="1"/>
  <c r="DY422" i="48" s="1"/>
  <c r="DZ422" i="48" s="1"/>
  <c r="EA422" i="48" s="1"/>
  <c r="EC422" i="48" s="1"/>
  <c r="DR57" i="48"/>
  <c r="DT57" i="48" s="1"/>
  <c r="DU57" i="48" s="1"/>
  <c r="DV57" i="48" s="1"/>
  <c r="DW57" i="48" s="1"/>
  <c r="DX57" i="48" s="1"/>
  <c r="DY57" i="48" s="1"/>
  <c r="DZ57" i="48" s="1"/>
  <c r="EA57" i="48" s="1"/>
  <c r="EB57" i="48" s="1"/>
  <c r="DR397" i="48"/>
  <c r="DT397" i="48" s="1"/>
  <c r="DU397" i="48" s="1"/>
  <c r="DV397" i="48" s="1"/>
  <c r="DW397" i="48" s="1"/>
  <c r="DX397" i="48" s="1"/>
  <c r="DY397" i="48" s="1"/>
  <c r="DZ397" i="48" s="1"/>
  <c r="EA397" i="48" s="1"/>
  <c r="DR485" i="48"/>
  <c r="DT485" i="48" s="1"/>
  <c r="DU485" i="48" s="1"/>
  <c r="DV485" i="48" s="1"/>
  <c r="DW485" i="48" s="1"/>
  <c r="DX485" i="48" s="1"/>
  <c r="DY485" i="48" s="1"/>
  <c r="DZ485" i="48" s="1"/>
  <c r="EA485" i="48" s="1"/>
  <c r="DR462" i="48"/>
  <c r="DT462" i="48" s="1"/>
  <c r="DU462" i="48" s="1"/>
  <c r="DV462" i="48" s="1"/>
  <c r="DW462" i="48" s="1"/>
  <c r="DX462" i="48" s="1"/>
  <c r="DY462" i="48" s="1"/>
  <c r="DZ462" i="48" s="1"/>
  <c r="EA462" i="48" s="1"/>
  <c r="DR343" i="48"/>
  <c r="DR312" i="48"/>
  <c r="DT312" i="48" s="1"/>
  <c r="DU312" i="48" s="1"/>
  <c r="DV312" i="48" s="1"/>
  <c r="DW312" i="48" s="1"/>
  <c r="DX312" i="48" s="1"/>
  <c r="DY312" i="48" s="1"/>
  <c r="DZ312" i="48" s="1"/>
  <c r="EA312" i="48" s="1"/>
  <c r="DR372" i="48"/>
  <c r="DT372" i="48" s="1"/>
  <c r="DU372" i="48" s="1"/>
  <c r="DV372" i="48" s="1"/>
  <c r="DW372" i="48" s="1"/>
  <c r="DX372" i="48" s="1"/>
  <c r="DY372" i="48" s="1"/>
  <c r="DZ372" i="48" s="1"/>
  <c r="EA372" i="48" s="1"/>
  <c r="DR108" i="48"/>
  <c r="DR76" i="48"/>
  <c r="DT76" i="48" s="1"/>
  <c r="DU76" i="48" s="1"/>
  <c r="DV76" i="48" s="1"/>
  <c r="DW76" i="48" s="1"/>
  <c r="DX76" i="48" s="1"/>
  <c r="DY76" i="48" s="1"/>
  <c r="DZ76" i="48" s="1"/>
  <c r="EA76" i="48" s="1"/>
  <c r="DR230" i="48"/>
  <c r="DT230" i="48" s="1"/>
  <c r="DU230" i="48" s="1"/>
  <c r="DV230" i="48" s="1"/>
  <c r="DW230" i="48" s="1"/>
  <c r="DX230" i="48" s="1"/>
  <c r="DY230" i="48" s="1"/>
  <c r="DZ230" i="48" s="1"/>
  <c r="EA230" i="48" s="1"/>
  <c r="DR277" i="48"/>
  <c r="DT277" i="48" s="1"/>
  <c r="DU277" i="48" s="1"/>
  <c r="DV277" i="48" s="1"/>
  <c r="DW277" i="48" s="1"/>
  <c r="DX277" i="48" s="1"/>
  <c r="DY277" i="48" s="1"/>
  <c r="DZ277" i="48" s="1"/>
  <c r="EA277" i="48" s="1"/>
  <c r="EB277" i="48" s="1"/>
  <c r="DR382" i="48"/>
  <c r="DT382" i="48" s="1"/>
  <c r="DU382" i="48" s="1"/>
  <c r="DV382" i="48" s="1"/>
  <c r="DW382" i="48" s="1"/>
  <c r="DX382" i="48" s="1"/>
  <c r="DY382" i="48" s="1"/>
  <c r="DZ382" i="48" s="1"/>
  <c r="EA382" i="48" s="1"/>
  <c r="EC382" i="48" s="1"/>
  <c r="DR244" i="48"/>
  <c r="DR358" i="48"/>
  <c r="DR540" i="48"/>
  <c r="DT540" i="48" s="1"/>
  <c r="DU540" i="48" s="1"/>
  <c r="DV540" i="48" s="1"/>
  <c r="DW540" i="48" s="1"/>
  <c r="DX540" i="48" s="1"/>
  <c r="DY540" i="48" s="1"/>
  <c r="DZ540" i="48" s="1"/>
  <c r="EA540" i="48" s="1"/>
  <c r="DR238" i="48"/>
  <c r="DT238" i="48" s="1"/>
  <c r="DU238" i="48" s="1"/>
  <c r="DV238" i="48" s="1"/>
  <c r="DW238" i="48" s="1"/>
  <c r="DX238" i="48" s="1"/>
  <c r="DY238" i="48" s="1"/>
  <c r="DZ238" i="48" s="1"/>
  <c r="EA238" i="48" s="1"/>
  <c r="DR535" i="48"/>
  <c r="DT535" i="48" s="1"/>
  <c r="DU535" i="48" s="1"/>
  <c r="DV535" i="48" s="1"/>
  <c r="DW535" i="48" s="1"/>
  <c r="DX535" i="48" s="1"/>
  <c r="DY535" i="48" s="1"/>
  <c r="DZ535" i="48" s="1"/>
  <c r="EA535" i="48" s="1"/>
  <c r="DR258" i="48"/>
  <c r="DT258" i="48" s="1"/>
  <c r="DU258" i="48" s="1"/>
  <c r="DV258" i="48" s="1"/>
  <c r="DW258" i="48" s="1"/>
  <c r="DX258" i="48" s="1"/>
  <c r="DY258" i="48" s="1"/>
  <c r="DZ258" i="48" s="1"/>
  <c r="EA258" i="48" s="1"/>
  <c r="DR49" i="48"/>
  <c r="DT49" i="48" s="1"/>
  <c r="DU49" i="48" s="1"/>
  <c r="DV49" i="48" s="1"/>
  <c r="DW49" i="48" s="1"/>
  <c r="DX49" i="48" s="1"/>
  <c r="DY49" i="48" s="1"/>
  <c r="DZ49" i="48" s="1"/>
  <c r="EA49" i="48" s="1"/>
  <c r="DR218" i="48"/>
  <c r="DT218" i="48" s="1"/>
  <c r="DU218" i="48" s="1"/>
  <c r="DV218" i="48" s="1"/>
  <c r="DW218" i="48" s="1"/>
  <c r="DX218" i="48" s="1"/>
  <c r="DY218" i="48" s="1"/>
  <c r="DZ218" i="48" s="1"/>
  <c r="EA218" i="48" s="1"/>
  <c r="DR519" i="48"/>
  <c r="DR111" i="48"/>
  <c r="DT111" i="48" s="1"/>
  <c r="DU111" i="48" s="1"/>
  <c r="DV111" i="48" s="1"/>
  <c r="DW111" i="48" s="1"/>
  <c r="DX111" i="48" s="1"/>
  <c r="DY111" i="48" s="1"/>
  <c r="DZ111" i="48" s="1"/>
  <c r="EA111" i="48" s="1"/>
  <c r="EC111" i="48" s="1"/>
  <c r="DR157" i="48"/>
  <c r="DR430" i="48"/>
  <c r="DR545" i="48"/>
  <c r="DR276" i="48"/>
  <c r="DT276" i="48" s="1"/>
  <c r="DU276" i="48" s="1"/>
  <c r="DV276" i="48" s="1"/>
  <c r="DW276" i="48" s="1"/>
  <c r="DX276" i="48" s="1"/>
  <c r="DY276" i="48" s="1"/>
  <c r="DZ276" i="48" s="1"/>
  <c r="EA276" i="48" s="1"/>
  <c r="EB276" i="48" s="1"/>
  <c r="DR472" i="48"/>
  <c r="DT472" i="48" s="1"/>
  <c r="DU472" i="48" s="1"/>
  <c r="DV472" i="48" s="1"/>
  <c r="DW472" i="48" s="1"/>
  <c r="DX472" i="48" s="1"/>
  <c r="DY472" i="48" s="1"/>
  <c r="DZ472" i="48" s="1"/>
  <c r="EA472" i="48" s="1"/>
  <c r="EB472" i="48" s="1"/>
  <c r="DR444" i="48"/>
  <c r="DT444" i="48" s="1"/>
  <c r="DU444" i="48" s="1"/>
  <c r="DV444" i="48" s="1"/>
  <c r="DW444" i="48" s="1"/>
  <c r="DX444" i="48" s="1"/>
  <c r="DY444" i="48" s="1"/>
  <c r="DZ444" i="48" s="1"/>
  <c r="EA444" i="48" s="1"/>
  <c r="EC444" i="48" s="1"/>
  <c r="DR220" i="48"/>
  <c r="DR247" i="48"/>
  <c r="DR296" i="48"/>
  <c r="DT296" i="48" s="1"/>
  <c r="DU296" i="48" s="1"/>
  <c r="DV296" i="48" s="1"/>
  <c r="DW296" i="48" s="1"/>
  <c r="DX296" i="48" s="1"/>
  <c r="DY296" i="48" s="1"/>
  <c r="DZ296" i="48" s="1"/>
  <c r="EA296" i="48" s="1"/>
  <c r="DR370" i="48"/>
  <c r="DT370" i="48" s="1"/>
  <c r="DU370" i="48" s="1"/>
  <c r="DV370" i="48" s="1"/>
  <c r="DW370" i="48" s="1"/>
  <c r="DX370" i="48" s="1"/>
  <c r="DY370" i="48" s="1"/>
  <c r="DZ370" i="48" s="1"/>
  <c r="EA370" i="48" s="1"/>
  <c r="DR215" i="48"/>
  <c r="DT215" i="48" s="1"/>
  <c r="DU215" i="48" s="1"/>
  <c r="DV215" i="48" s="1"/>
  <c r="DW215" i="48" s="1"/>
  <c r="DX215" i="48" s="1"/>
  <c r="DY215" i="48" s="1"/>
  <c r="DZ215" i="48" s="1"/>
  <c r="EA215" i="48" s="1"/>
  <c r="DR378" i="48"/>
  <c r="DT378" i="48" s="1"/>
  <c r="DU378" i="48" s="1"/>
  <c r="DV378" i="48" s="1"/>
  <c r="DW378" i="48" s="1"/>
  <c r="DX378" i="48" s="1"/>
  <c r="DY378" i="48" s="1"/>
  <c r="DZ378" i="48" s="1"/>
  <c r="EA378" i="48" s="1"/>
  <c r="DR301" i="48"/>
  <c r="DT301" i="48" s="1"/>
  <c r="DU301" i="48" s="1"/>
  <c r="DV301" i="48" s="1"/>
  <c r="DW301" i="48" s="1"/>
  <c r="DX301" i="48" s="1"/>
  <c r="DY301" i="48" s="1"/>
  <c r="DZ301" i="48" s="1"/>
  <c r="EA301" i="48" s="1"/>
  <c r="DR344" i="48"/>
  <c r="DT344" i="48" s="1"/>
  <c r="DU344" i="48" s="1"/>
  <c r="DV344" i="48" s="1"/>
  <c r="DW344" i="48" s="1"/>
  <c r="DX344" i="48" s="1"/>
  <c r="DY344" i="48" s="1"/>
  <c r="DZ344" i="48" s="1"/>
  <c r="EA344" i="48" s="1"/>
  <c r="EB344" i="48" s="1"/>
  <c r="DR96" i="48"/>
  <c r="DR515" i="48"/>
  <c r="DR384" i="48"/>
  <c r="DR268" i="48"/>
  <c r="DT268" i="48" s="1"/>
  <c r="DU268" i="48" s="1"/>
  <c r="DV268" i="48" s="1"/>
  <c r="DW268" i="48" s="1"/>
  <c r="DX268" i="48" s="1"/>
  <c r="DY268" i="48" s="1"/>
  <c r="DZ268" i="48" s="1"/>
  <c r="EA268" i="48" s="1"/>
  <c r="DR340" i="48"/>
  <c r="DT340" i="48" s="1"/>
  <c r="DU340" i="48" s="1"/>
  <c r="DV340" i="48" s="1"/>
  <c r="DW340" i="48" s="1"/>
  <c r="DX340" i="48" s="1"/>
  <c r="DY340" i="48" s="1"/>
  <c r="DZ340" i="48" s="1"/>
  <c r="EA340" i="48" s="1"/>
  <c r="DR98" i="48"/>
  <c r="DT98" i="48" s="1"/>
  <c r="DU98" i="48" s="1"/>
  <c r="DV98" i="48" s="1"/>
  <c r="DW98" i="48" s="1"/>
  <c r="DX98" i="48" s="1"/>
  <c r="DY98" i="48" s="1"/>
  <c r="DZ98" i="48" s="1"/>
  <c r="EA98" i="48" s="1"/>
  <c r="DR280" i="48"/>
  <c r="DT280" i="48" s="1"/>
  <c r="DU280" i="48" s="1"/>
  <c r="DV280" i="48" s="1"/>
  <c r="DW280" i="48" s="1"/>
  <c r="DX280" i="48" s="1"/>
  <c r="DY280" i="48" s="1"/>
  <c r="DZ280" i="48" s="1"/>
  <c r="EA280" i="48" s="1"/>
  <c r="DR210" i="48"/>
  <c r="DT210" i="48" s="1"/>
  <c r="DU210" i="48" s="1"/>
  <c r="DV210" i="48" s="1"/>
  <c r="DW210" i="48" s="1"/>
  <c r="DX210" i="48" s="1"/>
  <c r="DY210" i="48" s="1"/>
  <c r="DZ210" i="48" s="1"/>
  <c r="EA210" i="48" s="1"/>
  <c r="EC210" i="48" s="1"/>
  <c r="DR271" i="48"/>
  <c r="DR217" i="48"/>
  <c r="DR337" i="48"/>
  <c r="DT337" i="48" s="1"/>
  <c r="DU337" i="48" s="1"/>
  <c r="DV337" i="48" s="1"/>
  <c r="DW337" i="48" s="1"/>
  <c r="DX337" i="48" s="1"/>
  <c r="DY337" i="48" s="1"/>
  <c r="DZ337" i="48" s="1"/>
  <c r="EA337" i="48" s="1"/>
  <c r="EB337" i="48" s="1"/>
  <c r="DR447" i="48"/>
  <c r="DT447" i="48" s="1"/>
  <c r="DU447" i="48" s="1"/>
  <c r="DV447" i="48" s="1"/>
  <c r="DW447" i="48" s="1"/>
  <c r="DX447" i="48" s="1"/>
  <c r="DY447" i="48" s="1"/>
  <c r="DZ447" i="48" s="1"/>
  <c r="EA447" i="48" s="1"/>
  <c r="EB447" i="48" s="1"/>
  <c r="DR416" i="48"/>
  <c r="DT416" i="48" s="1"/>
  <c r="DU416" i="48" s="1"/>
  <c r="DV416" i="48" s="1"/>
  <c r="DW416" i="48" s="1"/>
  <c r="DX416" i="48" s="1"/>
  <c r="DY416" i="48" s="1"/>
  <c r="DZ416" i="48" s="1"/>
  <c r="EA416" i="48" s="1"/>
  <c r="EB416" i="48" s="1"/>
  <c r="DR278" i="48"/>
  <c r="DT278" i="48" s="1"/>
  <c r="DU278" i="48" s="1"/>
  <c r="DV278" i="48" s="1"/>
  <c r="DW278" i="48" s="1"/>
  <c r="DX278" i="48" s="1"/>
  <c r="DY278" i="48" s="1"/>
  <c r="DZ278" i="48" s="1"/>
  <c r="EA278" i="48" s="1"/>
  <c r="DR431" i="48"/>
  <c r="DT431" i="48" s="1"/>
  <c r="DU431" i="48" s="1"/>
  <c r="DV431" i="48" s="1"/>
  <c r="DW431" i="48" s="1"/>
  <c r="DX431" i="48" s="1"/>
  <c r="DY431" i="48" s="1"/>
  <c r="DZ431" i="48" s="1"/>
  <c r="EA431" i="48" s="1"/>
  <c r="DR160" i="48"/>
  <c r="DT160" i="48" s="1"/>
  <c r="DU160" i="48" s="1"/>
  <c r="DV160" i="48" s="1"/>
  <c r="DW160" i="48" s="1"/>
  <c r="DX160" i="48" s="1"/>
  <c r="DY160" i="48" s="1"/>
  <c r="DZ160" i="48" s="1"/>
  <c r="EA160" i="48" s="1"/>
  <c r="DR107" i="48"/>
  <c r="DR112" i="48"/>
  <c r="DT112" i="48" s="1"/>
  <c r="DU112" i="48" s="1"/>
  <c r="DV112" i="48" s="1"/>
  <c r="DW112" i="48" s="1"/>
  <c r="DX112" i="48" s="1"/>
  <c r="DY112" i="48" s="1"/>
  <c r="DZ112" i="48" s="1"/>
  <c r="EA112" i="48" s="1"/>
  <c r="DR199" i="48"/>
  <c r="DT199" i="48" s="1"/>
  <c r="DU199" i="48" s="1"/>
  <c r="DV199" i="48" s="1"/>
  <c r="DW199" i="48" s="1"/>
  <c r="DX199" i="48" s="1"/>
  <c r="DY199" i="48" s="1"/>
  <c r="DZ199" i="48" s="1"/>
  <c r="EA199" i="48" s="1"/>
  <c r="DR298" i="48"/>
  <c r="DT298" i="48" s="1"/>
  <c r="DU298" i="48" s="1"/>
  <c r="DV298" i="48" s="1"/>
  <c r="DW298" i="48" s="1"/>
  <c r="DX298" i="48" s="1"/>
  <c r="DY298" i="48" s="1"/>
  <c r="DZ298" i="48" s="1"/>
  <c r="EA298" i="48" s="1"/>
  <c r="DR69" i="48"/>
  <c r="DT69" i="48" s="1"/>
  <c r="DU69" i="48" s="1"/>
  <c r="DV69" i="48" s="1"/>
  <c r="DW69" i="48" s="1"/>
  <c r="DX69" i="48" s="1"/>
  <c r="DY69" i="48" s="1"/>
  <c r="DZ69" i="48" s="1"/>
  <c r="EA69" i="48" s="1"/>
  <c r="DR262" i="48"/>
  <c r="DT262" i="48" s="1"/>
  <c r="DU262" i="48" s="1"/>
  <c r="DV262" i="48" s="1"/>
  <c r="DW262" i="48" s="1"/>
  <c r="DX262" i="48" s="1"/>
  <c r="DY262" i="48" s="1"/>
  <c r="DZ262" i="48" s="1"/>
  <c r="EA262" i="48" s="1"/>
  <c r="EB262" i="48" s="1"/>
  <c r="DR544" i="48"/>
  <c r="DT544" i="48" s="1"/>
  <c r="DU544" i="48" s="1"/>
  <c r="DV544" i="48" s="1"/>
  <c r="DW544" i="48" s="1"/>
  <c r="DX544" i="48" s="1"/>
  <c r="DY544" i="48" s="1"/>
  <c r="DZ544" i="48" s="1"/>
  <c r="EA544" i="48" s="1"/>
  <c r="EC544" i="48" s="1"/>
  <c r="DR266" i="48"/>
  <c r="DT266" i="48" s="1"/>
  <c r="DU266" i="48" s="1"/>
  <c r="DV266" i="48" s="1"/>
  <c r="DW266" i="48" s="1"/>
  <c r="DX266" i="48" s="1"/>
  <c r="DY266" i="48" s="1"/>
  <c r="DZ266" i="48" s="1"/>
  <c r="EA266" i="48" s="1"/>
  <c r="EC266" i="48" s="1"/>
  <c r="DR542" i="48"/>
  <c r="DR191" i="48"/>
  <c r="DR165" i="48"/>
  <c r="DT165" i="48" s="1"/>
  <c r="DU165" i="48" s="1"/>
  <c r="DV165" i="48" s="1"/>
  <c r="DW165" i="48" s="1"/>
  <c r="DX165" i="48" s="1"/>
  <c r="DY165" i="48" s="1"/>
  <c r="DZ165" i="48" s="1"/>
  <c r="EA165" i="48" s="1"/>
  <c r="EB165" i="48" s="1"/>
  <c r="DR260" i="48"/>
  <c r="DT260" i="48" s="1"/>
  <c r="DU260" i="48" s="1"/>
  <c r="DV260" i="48" s="1"/>
  <c r="DW260" i="48" s="1"/>
  <c r="DX260" i="48" s="1"/>
  <c r="DY260" i="48" s="1"/>
  <c r="DZ260" i="48" s="1"/>
  <c r="EA260" i="48" s="1"/>
  <c r="EB260" i="48" s="1"/>
  <c r="DR315" i="48"/>
  <c r="DT315" i="48" s="1"/>
  <c r="DU315" i="48" s="1"/>
  <c r="DV315" i="48" s="1"/>
  <c r="DW315" i="48" s="1"/>
  <c r="DX315" i="48" s="1"/>
  <c r="DY315" i="48" s="1"/>
  <c r="DZ315" i="48" s="1"/>
  <c r="EA315" i="48" s="1"/>
  <c r="DR324" i="48"/>
  <c r="DT324" i="48" s="1"/>
  <c r="DU324" i="48" s="1"/>
  <c r="DV324" i="48" s="1"/>
  <c r="DW324" i="48" s="1"/>
  <c r="DX324" i="48" s="1"/>
  <c r="DY324" i="48" s="1"/>
  <c r="DZ324" i="48" s="1"/>
  <c r="EA324" i="48" s="1"/>
  <c r="DR80" i="48"/>
  <c r="DT80" i="48" s="1"/>
  <c r="DU80" i="48" s="1"/>
  <c r="DV80" i="48" s="1"/>
  <c r="DW80" i="48" s="1"/>
  <c r="DX80" i="48" s="1"/>
  <c r="DY80" i="48" s="1"/>
  <c r="DZ80" i="48" s="1"/>
  <c r="EA80" i="48" s="1"/>
  <c r="DR355" i="48"/>
  <c r="DT355" i="48" s="1"/>
  <c r="DU355" i="48" s="1"/>
  <c r="DV355" i="48" s="1"/>
  <c r="DW355" i="48" s="1"/>
  <c r="DX355" i="48" s="1"/>
  <c r="DY355" i="48" s="1"/>
  <c r="DZ355" i="48" s="1"/>
  <c r="EA355" i="48" s="1"/>
  <c r="EB355" i="48" s="1"/>
  <c r="DR120" i="48"/>
  <c r="DR313" i="48"/>
  <c r="DR216" i="48"/>
  <c r="DT216" i="48" s="1"/>
  <c r="DU216" i="48" s="1"/>
  <c r="DV216" i="48" s="1"/>
  <c r="DW216" i="48" s="1"/>
  <c r="DX216" i="48" s="1"/>
  <c r="DY216" i="48" s="1"/>
  <c r="DZ216" i="48" s="1"/>
  <c r="EA216" i="48" s="1"/>
  <c r="DR406" i="48"/>
  <c r="DT406" i="48" s="1"/>
  <c r="DU406" i="48" s="1"/>
  <c r="DV406" i="48" s="1"/>
  <c r="DW406" i="48" s="1"/>
  <c r="DX406" i="48" s="1"/>
  <c r="DY406" i="48" s="1"/>
  <c r="DZ406" i="48" s="1"/>
  <c r="EA406" i="48" s="1"/>
  <c r="DR525" i="48"/>
  <c r="DT525" i="48" s="1"/>
  <c r="DU525" i="48" s="1"/>
  <c r="DV525" i="48" s="1"/>
  <c r="DW525" i="48" s="1"/>
  <c r="DX525" i="48" s="1"/>
  <c r="DY525" i="48" s="1"/>
  <c r="DZ525" i="48" s="1"/>
  <c r="EA525" i="48" s="1"/>
  <c r="DR223" i="48"/>
  <c r="DT223" i="48" s="1"/>
  <c r="DU223" i="48" s="1"/>
  <c r="DV223" i="48" s="1"/>
  <c r="DW223" i="48" s="1"/>
  <c r="DX223" i="48" s="1"/>
  <c r="DY223" i="48" s="1"/>
  <c r="DZ223" i="48" s="1"/>
  <c r="EA223" i="48" s="1"/>
  <c r="DR458" i="48"/>
  <c r="DT458" i="48" s="1"/>
  <c r="DU458" i="48" s="1"/>
  <c r="DV458" i="48" s="1"/>
  <c r="DW458" i="48" s="1"/>
  <c r="DX458" i="48" s="1"/>
  <c r="DY458" i="48" s="1"/>
  <c r="DZ458" i="48" s="1"/>
  <c r="EA458" i="48" s="1"/>
  <c r="DR464" i="48"/>
  <c r="DT464" i="48" s="1"/>
  <c r="DU464" i="48" s="1"/>
  <c r="DV464" i="48" s="1"/>
  <c r="DW464" i="48" s="1"/>
  <c r="DX464" i="48" s="1"/>
  <c r="DY464" i="48" s="1"/>
  <c r="DZ464" i="48" s="1"/>
  <c r="EA464" i="48" s="1"/>
  <c r="EC464" i="48" s="1"/>
  <c r="DR319" i="48"/>
  <c r="DR192" i="48"/>
  <c r="DR65" i="48"/>
  <c r="DT65" i="48" s="1"/>
  <c r="DU65" i="48" s="1"/>
  <c r="DV65" i="48" s="1"/>
  <c r="DW65" i="48" s="1"/>
  <c r="DX65" i="48" s="1"/>
  <c r="DY65" i="48" s="1"/>
  <c r="DZ65" i="48" s="1"/>
  <c r="EA65" i="48" s="1"/>
  <c r="DR241" i="48"/>
  <c r="DT241" i="48" s="1"/>
  <c r="DU241" i="48" s="1"/>
  <c r="DV241" i="48" s="1"/>
  <c r="DW241" i="48" s="1"/>
  <c r="DX241" i="48" s="1"/>
  <c r="DY241" i="48" s="1"/>
  <c r="DZ241" i="48" s="1"/>
  <c r="EA241" i="48" s="1"/>
  <c r="DR182" i="48"/>
  <c r="DT182" i="48" s="1"/>
  <c r="DU182" i="48" s="1"/>
  <c r="DV182" i="48" s="1"/>
  <c r="DW182" i="48" s="1"/>
  <c r="DX182" i="48" s="1"/>
  <c r="DY182" i="48" s="1"/>
  <c r="DZ182" i="48" s="1"/>
  <c r="EA182" i="48" s="1"/>
  <c r="DR253" i="48"/>
  <c r="DT253" i="48" s="1"/>
  <c r="DU253" i="48" s="1"/>
  <c r="DV253" i="48" s="1"/>
  <c r="DW253" i="48" s="1"/>
  <c r="DX253" i="48" s="1"/>
  <c r="DY253" i="48" s="1"/>
  <c r="DZ253" i="48" s="1"/>
  <c r="EA253" i="48" s="1"/>
  <c r="DR167" i="48"/>
  <c r="DT167" i="48" s="1"/>
  <c r="DU167" i="48" s="1"/>
  <c r="DV167" i="48" s="1"/>
  <c r="DW167" i="48" s="1"/>
  <c r="DX167" i="48" s="1"/>
  <c r="DY167" i="48" s="1"/>
  <c r="DZ167" i="48" s="1"/>
  <c r="EA167" i="48" s="1"/>
  <c r="DR322" i="48"/>
  <c r="DT322" i="48" s="1"/>
  <c r="DU322" i="48" s="1"/>
  <c r="DV322" i="48" s="1"/>
  <c r="DW322" i="48" s="1"/>
  <c r="DX322" i="48" s="1"/>
  <c r="DY322" i="48" s="1"/>
  <c r="DZ322" i="48" s="1"/>
  <c r="EA322" i="48" s="1"/>
  <c r="DR409" i="48"/>
  <c r="DR350" i="48"/>
  <c r="DR537" i="48"/>
  <c r="DR104" i="48"/>
  <c r="DT104" i="48" s="1"/>
  <c r="DU104" i="48" s="1"/>
  <c r="DV104" i="48" s="1"/>
  <c r="DW104" i="48" s="1"/>
  <c r="DX104" i="48" s="1"/>
  <c r="DY104" i="48" s="1"/>
  <c r="DZ104" i="48" s="1"/>
  <c r="EA104" i="48" s="1"/>
  <c r="DR224" i="48"/>
  <c r="DT224" i="48" s="1"/>
  <c r="DU224" i="48" s="1"/>
  <c r="DV224" i="48" s="1"/>
  <c r="DW224" i="48" s="1"/>
  <c r="DX224" i="48" s="1"/>
  <c r="DY224" i="48" s="1"/>
  <c r="DZ224" i="48" s="1"/>
  <c r="EA224" i="48" s="1"/>
  <c r="DR436" i="48"/>
  <c r="DT436" i="48" s="1"/>
  <c r="DU436" i="48" s="1"/>
  <c r="DV436" i="48" s="1"/>
  <c r="DW436" i="48" s="1"/>
  <c r="DX436" i="48" s="1"/>
  <c r="DY436" i="48" s="1"/>
  <c r="DZ436" i="48" s="1"/>
  <c r="EA436" i="48" s="1"/>
  <c r="DR437" i="48"/>
  <c r="DT437" i="48" s="1"/>
  <c r="DU437" i="48" s="1"/>
  <c r="DV437" i="48" s="1"/>
  <c r="DW437" i="48" s="1"/>
  <c r="DX437" i="48" s="1"/>
  <c r="DY437" i="48" s="1"/>
  <c r="DZ437" i="48" s="1"/>
  <c r="EA437" i="48" s="1"/>
  <c r="EB437" i="48" s="1"/>
  <c r="DR452" i="48"/>
  <c r="DT452" i="48" s="1"/>
  <c r="DU452" i="48" s="1"/>
  <c r="DV452" i="48" s="1"/>
  <c r="DW452" i="48" s="1"/>
  <c r="DX452" i="48" s="1"/>
  <c r="DY452" i="48" s="1"/>
  <c r="DZ452" i="48" s="1"/>
  <c r="EA452" i="48" s="1"/>
  <c r="DR531" i="48"/>
  <c r="DR229" i="48"/>
  <c r="DR222" i="48"/>
  <c r="DT222" i="48" s="1"/>
  <c r="DU222" i="48" s="1"/>
  <c r="DV222" i="48" s="1"/>
  <c r="DW222" i="48" s="1"/>
  <c r="DX222" i="48" s="1"/>
  <c r="DY222" i="48" s="1"/>
  <c r="DZ222" i="48" s="1"/>
  <c r="EA222" i="48" s="1"/>
  <c r="DR368" i="48"/>
  <c r="DT368" i="48" s="1"/>
  <c r="DU368" i="48" s="1"/>
  <c r="DV368" i="48" s="1"/>
  <c r="DW368" i="48" s="1"/>
  <c r="DX368" i="48" s="1"/>
  <c r="DY368" i="48" s="1"/>
  <c r="DZ368" i="48" s="1"/>
  <c r="EA368" i="48" s="1"/>
  <c r="DR206" i="48"/>
  <c r="DT206" i="48" s="1"/>
  <c r="DU206" i="48" s="1"/>
  <c r="DV206" i="48" s="1"/>
  <c r="DW206" i="48" s="1"/>
  <c r="DX206" i="48" s="1"/>
  <c r="DY206" i="48" s="1"/>
  <c r="DZ206" i="48" s="1"/>
  <c r="EA206" i="48" s="1"/>
  <c r="EB206" i="48" s="1"/>
  <c r="DR356" i="48"/>
  <c r="DT356" i="48" s="1"/>
  <c r="DU356" i="48" s="1"/>
  <c r="DV356" i="48" s="1"/>
  <c r="DW356" i="48" s="1"/>
  <c r="DX356" i="48" s="1"/>
  <c r="DY356" i="48" s="1"/>
  <c r="DZ356" i="48" s="1"/>
  <c r="EA356" i="48" s="1"/>
  <c r="EC356" i="48" s="1"/>
  <c r="DR541" i="48"/>
  <c r="DT541" i="48" s="1"/>
  <c r="DU541" i="48" s="1"/>
  <c r="DV541" i="48" s="1"/>
  <c r="DW541" i="48" s="1"/>
  <c r="DX541" i="48" s="1"/>
  <c r="DY541" i="48" s="1"/>
  <c r="DZ541" i="48" s="1"/>
  <c r="EA541" i="48" s="1"/>
  <c r="DR70" i="48"/>
  <c r="DT70" i="48" s="1"/>
  <c r="DU70" i="48" s="1"/>
  <c r="DV70" i="48" s="1"/>
  <c r="DW70" i="48" s="1"/>
  <c r="DX70" i="48" s="1"/>
  <c r="DY70" i="48" s="1"/>
  <c r="DZ70" i="48" s="1"/>
  <c r="EA70" i="48" s="1"/>
  <c r="EB70" i="48" s="1"/>
  <c r="DR435" i="48"/>
  <c r="DR367" i="48"/>
  <c r="DR169" i="48"/>
  <c r="DT169" i="48" s="1"/>
  <c r="DU169" i="48" s="1"/>
  <c r="DV169" i="48" s="1"/>
  <c r="DW169" i="48" s="1"/>
  <c r="DX169" i="48" s="1"/>
  <c r="DY169" i="48" s="1"/>
  <c r="DZ169" i="48" s="1"/>
  <c r="EA169" i="48" s="1"/>
  <c r="DR439" i="48"/>
  <c r="DT439" i="48" s="1"/>
  <c r="DU439" i="48" s="1"/>
  <c r="DV439" i="48" s="1"/>
  <c r="DW439" i="48" s="1"/>
  <c r="DX439" i="48" s="1"/>
  <c r="DY439" i="48" s="1"/>
  <c r="DZ439" i="48" s="1"/>
  <c r="EA439" i="48" s="1"/>
  <c r="DR219" i="48"/>
  <c r="DT219" i="48" s="1"/>
  <c r="DU219" i="48" s="1"/>
  <c r="DV219" i="48" s="1"/>
  <c r="DW219" i="48" s="1"/>
  <c r="DX219" i="48" s="1"/>
  <c r="DY219" i="48" s="1"/>
  <c r="DZ219" i="48" s="1"/>
  <c r="EA219" i="48" s="1"/>
  <c r="DR154" i="48"/>
  <c r="DT154" i="48" s="1"/>
  <c r="DU154" i="48" s="1"/>
  <c r="DV154" i="48" s="1"/>
  <c r="DW154" i="48" s="1"/>
  <c r="DX154" i="48" s="1"/>
  <c r="DY154" i="48" s="1"/>
  <c r="DZ154" i="48" s="1"/>
  <c r="EA154" i="48" s="1"/>
  <c r="EC154" i="48" s="1"/>
  <c r="DR105" i="48"/>
  <c r="DT105" i="48" s="1"/>
  <c r="DU105" i="48" s="1"/>
  <c r="DV105" i="48" s="1"/>
  <c r="DW105" i="48" s="1"/>
  <c r="DX105" i="48" s="1"/>
  <c r="DY105" i="48" s="1"/>
  <c r="DZ105" i="48" s="1"/>
  <c r="EA105" i="48" s="1"/>
  <c r="DR377" i="48"/>
  <c r="DT377" i="48" s="1"/>
  <c r="DU377" i="48" s="1"/>
  <c r="DV377" i="48" s="1"/>
  <c r="DW377" i="48" s="1"/>
  <c r="DX377" i="48" s="1"/>
  <c r="DY377" i="48" s="1"/>
  <c r="DZ377" i="48" s="1"/>
  <c r="EA377" i="48" s="1"/>
  <c r="DR254" i="48"/>
  <c r="DT254" i="48" s="1"/>
  <c r="DU254" i="48" s="1"/>
  <c r="DV254" i="48" s="1"/>
  <c r="DW254" i="48" s="1"/>
  <c r="DX254" i="48" s="1"/>
  <c r="DY254" i="48" s="1"/>
  <c r="DZ254" i="48" s="1"/>
  <c r="EA254" i="48" s="1"/>
  <c r="EC254" i="48" s="1"/>
  <c r="DR483" i="48"/>
  <c r="DT483" i="48" s="1"/>
  <c r="DU483" i="48" s="1"/>
  <c r="DV483" i="48" s="1"/>
  <c r="DW483" i="48" s="1"/>
  <c r="DX483" i="48" s="1"/>
  <c r="DY483" i="48" s="1"/>
  <c r="DZ483" i="48" s="1"/>
  <c r="EA483" i="48" s="1"/>
  <c r="EC483" i="48" s="1"/>
  <c r="DR58" i="48"/>
  <c r="DT58" i="48" s="1"/>
  <c r="DU58" i="48" s="1"/>
  <c r="DV58" i="48" s="1"/>
  <c r="DW58" i="48" s="1"/>
  <c r="DX58" i="48" s="1"/>
  <c r="DY58" i="48" s="1"/>
  <c r="DZ58" i="48" s="1"/>
  <c r="EA58" i="48" s="1"/>
  <c r="EB58" i="48" s="1"/>
  <c r="DR465" i="48"/>
  <c r="DT465" i="48" s="1"/>
  <c r="DU465" i="48" s="1"/>
  <c r="DV465" i="48" s="1"/>
  <c r="DW465" i="48" s="1"/>
  <c r="DX465" i="48" s="1"/>
  <c r="DY465" i="48" s="1"/>
  <c r="DZ465" i="48" s="1"/>
  <c r="EA465" i="48" s="1"/>
  <c r="EC465" i="48" s="1"/>
  <c r="DR300" i="48"/>
  <c r="DT300" i="48" s="1"/>
  <c r="DU300" i="48" s="1"/>
  <c r="DV300" i="48" s="1"/>
  <c r="DW300" i="48" s="1"/>
  <c r="DX300" i="48" s="1"/>
  <c r="DY300" i="48" s="1"/>
  <c r="DZ300" i="48" s="1"/>
  <c r="EA300" i="48" s="1"/>
  <c r="DR103" i="48"/>
  <c r="DT103" i="48" s="1"/>
  <c r="DU103" i="48" s="1"/>
  <c r="DV103" i="48" s="1"/>
  <c r="DW103" i="48" s="1"/>
  <c r="DX103" i="48" s="1"/>
  <c r="DY103" i="48" s="1"/>
  <c r="DZ103" i="48" s="1"/>
  <c r="EA103" i="48" s="1"/>
  <c r="DR466" i="48"/>
  <c r="DT466" i="48" s="1"/>
  <c r="DU466" i="48" s="1"/>
  <c r="DV466" i="48" s="1"/>
  <c r="DW466" i="48" s="1"/>
  <c r="DX466" i="48" s="1"/>
  <c r="DY466" i="48" s="1"/>
  <c r="DZ466" i="48" s="1"/>
  <c r="EA466" i="48" s="1"/>
  <c r="DR100" i="48"/>
  <c r="DT100" i="48" s="1"/>
  <c r="DU100" i="48" s="1"/>
  <c r="DV100" i="48" s="1"/>
  <c r="DW100" i="48" s="1"/>
  <c r="DX100" i="48" s="1"/>
  <c r="DY100" i="48" s="1"/>
  <c r="DZ100" i="48" s="1"/>
  <c r="EA100" i="48" s="1"/>
  <c r="DR473" i="48"/>
  <c r="DR156" i="48"/>
  <c r="DT156" i="48" s="1"/>
  <c r="DU156" i="48" s="1"/>
  <c r="DV156" i="48" s="1"/>
  <c r="DW156" i="48" s="1"/>
  <c r="DX156" i="48" s="1"/>
  <c r="DY156" i="48" s="1"/>
  <c r="DZ156" i="48" s="1"/>
  <c r="EA156" i="48" s="1"/>
  <c r="DR534" i="48"/>
  <c r="DT534" i="48" s="1"/>
  <c r="DU534" i="48" s="1"/>
  <c r="DV534" i="48" s="1"/>
  <c r="DW534" i="48" s="1"/>
  <c r="DX534" i="48" s="1"/>
  <c r="DY534" i="48" s="1"/>
  <c r="DZ534" i="48" s="1"/>
  <c r="EA534" i="48" s="1"/>
  <c r="DR396" i="48"/>
  <c r="DT396" i="48" s="1"/>
  <c r="DU396" i="48" s="1"/>
  <c r="DV396" i="48" s="1"/>
  <c r="DW396" i="48" s="1"/>
  <c r="DX396" i="48" s="1"/>
  <c r="DY396" i="48" s="1"/>
  <c r="DZ396" i="48" s="1"/>
  <c r="EA396" i="48" s="1"/>
  <c r="DR451" i="48"/>
  <c r="DT451" i="48" s="1"/>
  <c r="DU451" i="48" s="1"/>
  <c r="DV451" i="48" s="1"/>
  <c r="DW451" i="48" s="1"/>
  <c r="DX451" i="48" s="1"/>
  <c r="DY451" i="48" s="1"/>
  <c r="DZ451" i="48" s="1"/>
  <c r="EA451" i="48" s="1"/>
  <c r="DR425" i="48"/>
  <c r="DT425" i="48" s="1"/>
  <c r="DU425" i="48" s="1"/>
  <c r="DV425" i="48" s="1"/>
  <c r="DW425" i="48" s="1"/>
  <c r="DX425" i="48" s="1"/>
  <c r="DY425" i="48" s="1"/>
  <c r="DZ425" i="48" s="1"/>
  <c r="EA425" i="48" s="1"/>
  <c r="DR74" i="48"/>
  <c r="DT74" i="48" s="1"/>
  <c r="DU74" i="48" s="1"/>
  <c r="DV74" i="48" s="1"/>
  <c r="DW74" i="48" s="1"/>
  <c r="DX74" i="48" s="1"/>
  <c r="DY74" i="48" s="1"/>
  <c r="DZ74" i="48" s="1"/>
  <c r="EA74" i="48" s="1"/>
  <c r="EC74" i="48" s="1"/>
  <c r="DR248" i="48"/>
  <c r="DT248" i="48" s="1"/>
  <c r="DU248" i="48" s="1"/>
  <c r="DV248" i="48" s="1"/>
  <c r="DW248" i="48" s="1"/>
  <c r="DX248" i="48" s="1"/>
  <c r="DY248" i="48" s="1"/>
  <c r="DZ248" i="48" s="1"/>
  <c r="EA248" i="48" s="1"/>
  <c r="EB248" i="48" s="1"/>
  <c r="DR513" i="48"/>
  <c r="DT513" i="48" s="1"/>
  <c r="DU513" i="48" s="1"/>
  <c r="DV513" i="48" s="1"/>
  <c r="DW513" i="48" s="1"/>
  <c r="DX513" i="48" s="1"/>
  <c r="DY513" i="48" s="1"/>
  <c r="DZ513" i="48" s="1"/>
  <c r="EA513" i="48" s="1"/>
  <c r="EB513" i="48" s="1"/>
  <c r="DR440" i="48"/>
  <c r="DR75" i="48"/>
  <c r="DT75" i="48" s="1"/>
  <c r="DU75" i="48" s="1"/>
  <c r="DV75" i="48" s="1"/>
  <c r="DW75" i="48" s="1"/>
  <c r="DX75" i="48" s="1"/>
  <c r="DY75" i="48" s="1"/>
  <c r="DZ75" i="48" s="1"/>
  <c r="EA75" i="48" s="1"/>
  <c r="DR389" i="48"/>
  <c r="DT389" i="48" s="1"/>
  <c r="DU389" i="48" s="1"/>
  <c r="DV389" i="48" s="1"/>
  <c r="DW389" i="48" s="1"/>
  <c r="DX389" i="48" s="1"/>
  <c r="DY389" i="48" s="1"/>
  <c r="DZ389" i="48" s="1"/>
  <c r="EA389" i="48" s="1"/>
  <c r="DR373" i="48"/>
  <c r="DT373" i="48" s="1"/>
  <c r="DU373" i="48" s="1"/>
  <c r="DV373" i="48" s="1"/>
  <c r="DW373" i="48" s="1"/>
  <c r="DX373" i="48" s="1"/>
  <c r="DY373" i="48" s="1"/>
  <c r="DZ373" i="48" s="1"/>
  <c r="EA373" i="48" s="1"/>
  <c r="DR261" i="48"/>
  <c r="DT261" i="48" s="1"/>
  <c r="DU261" i="48" s="1"/>
  <c r="DV261" i="48" s="1"/>
  <c r="DW261" i="48" s="1"/>
  <c r="DX261" i="48" s="1"/>
  <c r="DY261" i="48" s="1"/>
  <c r="DZ261" i="48" s="1"/>
  <c r="EA261" i="48" s="1"/>
  <c r="DR194" i="48"/>
  <c r="DT194" i="48" s="1"/>
  <c r="DU194" i="48" s="1"/>
  <c r="DV194" i="48" s="1"/>
  <c r="DW194" i="48" s="1"/>
  <c r="DX194" i="48" s="1"/>
  <c r="DY194" i="48" s="1"/>
  <c r="DZ194" i="48" s="1"/>
  <c r="EA194" i="48" s="1"/>
  <c r="DR166" i="48"/>
  <c r="DT166" i="48" s="1"/>
  <c r="DU166" i="48" s="1"/>
  <c r="DV166" i="48" s="1"/>
  <c r="DW166" i="48" s="1"/>
  <c r="DX166" i="48" s="1"/>
  <c r="DY166" i="48" s="1"/>
  <c r="DZ166" i="48" s="1"/>
  <c r="EA166" i="48" s="1"/>
  <c r="DR53" i="48"/>
  <c r="DR325" i="48"/>
  <c r="DR449" i="48"/>
  <c r="DT449" i="48" s="1"/>
  <c r="DU449" i="48" s="1"/>
  <c r="DV449" i="48" s="1"/>
  <c r="DW449" i="48" s="1"/>
  <c r="DX449" i="48" s="1"/>
  <c r="DY449" i="48" s="1"/>
  <c r="DZ449" i="48" s="1"/>
  <c r="EA449" i="48" s="1"/>
  <c r="DR413" i="48"/>
  <c r="DT413" i="48" s="1"/>
  <c r="DU413" i="48" s="1"/>
  <c r="DV413" i="48" s="1"/>
  <c r="DW413" i="48" s="1"/>
  <c r="DX413" i="48" s="1"/>
  <c r="DY413" i="48" s="1"/>
  <c r="DZ413" i="48" s="1"/>
  <c r="EA413" i="48" s="1"/>
  <c r="DR362" i="48"/>
  <c r="DT362" i="48" s="1"/>
  <c r="DU362" i="48" s="1"/>
  <c r="DV362" i="48" s="1"/>
  <c r="DW362" i="48" s="1"/>
  <c r="DX362" i="48" s="1"/>
  <c r="DY362" i="48" s="1"/>
  <c r="DZ362" i="48" s="1"/>
  <c r="EA362" i="48" s="1"/>
  <c r="EC362" i="48" s="1"/>
  <c r="DR116" i="48"/>
  <c r="DT116" i="48" s="1"/>
  <c r="DU116" i="48" s="1"/>
  <c r="DV116" i="48" s="1"/>
  <c r="DW116" i="48" s="1"/>
  <c r="DX116" i="48" s="1"/>
  <c r="DY116" i="48" s="1"/>
  <c r="DZ116" i="48" s="1"/>
  <c r="EA116" i="48" s="1"/>
  <c r="EB116" i="48" s="1"/>
  <c r="DR374" i="48"/>
  <c r="DT374" i="48" s="1"/>
  <c r="DU374" i="48" s="1"/>
  <c r="DV374" i="48" s="1"/>
  <c r="DW374" i="48" s="1"/>
  <c r="DX374" i="48" s="1"/>
  <c r="DY374" i="48" s="1"/>
  <c r="DZ374" i="48" s="1"/>
  <c r="EA374" i="48" s="1"/>
  <c r="EB374" i="48" s="1"/>
  <c r="DR183" i="48"/>
  <c r="DT183" i="48" s="1"/>
  <c r="DU183" i="48" s="1"/>
  <c r="DV183" i="48" s="1"/>
  <c r="DW183" i="48" s="1"/>
  <c r="DX183" i="48" s="1"/>
  <c r="DY183" i="48" s="1"/>
  <c r="DZ183" i="48" s="1"/>
  <c r="EA183" i="48" s="1"/>
  <c r="EB183" i="48" s="1"/>
  <c r="DR388" i="48"/>
  <c r="DR273" i="48"/>
  <c r="DR363" i="48"/>
  <c r="DT363" i="48" s="1"/>
  <c r="DU363" i="48" s="1"/>
  <c r="DV363" i="48" s="1"/>
  <c r="DW363" i="48" s="1"/>
  <c r="DX363" i="48" s="1"/>
  <c r="DY363" i="48" s="1"/>
  <c r="DZ363" i="48" s="1"/>
  <c r="EA363" i="48" s="1"/>
  <c r="DR257" i="48"/>
  <c r="DT257" i="48" s="1"/>
  <c r="DU257" i="48" s="1"/>
  <c r="DV257" i="48" s="1"/>
  <c r="DW257" i="48" s="1"/>
  <c r="DX257" i="48" s="1"/>
  <c r="DY257" i="48" s="1"/>
  <c r="DZ257" i="48" s="1"/>
  <c r="EA257" i="48" s="1"/>
  <c r="DR246" i="48"/>
  <c r="DT246" i="48" s="1"/>
  <c r="DU246" i="48" s="1"/>
  <c r="DV246" i="48" s="1"/>
  <c r="DW246" i="48" s="1"/>
  <c r="DX246" i="48" s="1"/>
  <c r="DY246" i="48" s="1"/>
  <c r="DZ246" i="48" s="1"/>
  <c r="EA246" i="48" s="1"/>
  <c r="DR285" i="48"/>
  <c r="DT285" i="48" s="1"/>
  <c r="DU285" i="48" s="1"/>
  <c r="DV285" i="48" s="1"/>
  <c r="DW285" i="48" s="1"/>
  <c r="DX285" i="48" s="1"/>
  <c r="DY285" i="48" s="1"/>
  <c r="DZ285" i="48" s="1"/>
  <c r="EA285" i="48" s="1"/>
  <c r="DR395" i="48"/>
  <c r="DT395" i="48" s="1"/>
  <c r="DU395" i="48" s="1"/>
  <c r="DV395" i="48" s="1"/>
  <c r="DW395" i="48" s="1"/>
  <c r="DX395" i="48" s="1"/>
  <c r="DY395" i="48" s="1"/>
  <c r="DZ395" i="48" s="1"/>
  <c r="EA395" i="48" s="1"/>
  <c r="DR47" i="48"/>
  <c r="DT47" i="48" s="1"/>
  <c r="DU47" i="48" s="1"/>
  <c r="DV47" i="48" s="1"/>
  <c r="DW47" i="48" s="1"/>
  <c r="DX47" i="48" s="1"/>
  <c r="DY47" i="48" s="1"/>
  <c r="DZ47" i="48" s="1"/>
  <c r="EA47" i="48" s="1"/>
  <c r="DR174" i="48"/>
  <c r="DR333" i="48"/>
  <c r="DR302" i="48"/>
  <c r="DT302" i="48" s="1"/>
  <c r="DU302" i="48" s="1"/>
  <c r="DV302" i="48" s="1"/>
  <c r="DW302" i="48" s="1"/>
  <c r="DX302" i="48" s="1"/>
  <c r="DY302" i="48" s="1"/>
  <c r="DZ302" i="48" s="1"/>
  <c r="EA302" i="48" s="1"/>
  <c r="DR412" i="48"/>
  <c r="DT412" i="48" s="1"/>
  <c r="DU412" i="48" s="1"/>
  <c r="DV412" i="48" s="1"/>
  <c r="DW412" i="48" s="1"/>
  <c r="DX412" i="48" s="1"/>
  <c r="DY412" i="48" s="1"/>
  <c r="DZ412" i="48" s="1"/>
  <c r="EA412" i="48" s="1"/>
  <c r="DR286" i="48"/>
  <c r="DT286" i="48" s="1"/>
  <c r="DU286" i="48" s="1"/>
  <c r="DV286" i="48" s="1"/>
  <c r="DW286" i="48" s="1"/>
  <c r="DX286" i="48" s="1"/>
  <c r="DY286" i="48" s="1"/>
  <c r="DZ286" i="48" s="1"/>
  <c r="EA286" i="48" s="1"/>
  <c r="EC446" i="48"/>
  <c r="ED446" i="48" s="1"/>
  <c r="EF446" i="48" s="1"/>
  <c r="EC393" i="48"/>
  <c r="ED393" i="48" s="1"/>
  <c r="EE393" i="48" s="1"/>
  <c r="EB424" i="48"/>
  <c r="ED424" i="48" s="1"/>
  <c r="EF424" i="48" s="1"/>
  <c r="EB164" i="48"/>
  <c r="ED164" i="48" s="1"/>
  <c r="EE164" i="48" s="1"/>
  <c r="EB144" i="48"/>
  <c r="ED144" i="48" s="1"/>
  <c r="EF144" i="48" s="1"/>
  <c r="ED188" i="48"/>
  <c r="EF188" i="48" s="1"/>
  <c r="ED493" i="48"/>
  <c r="EE493" i="48" s="1"/>
  <c r="ED86" i="48"/>
  <c r="EE86" i="48" s="1"/>
  <c r="ED181" i="48"/>
  <c r="EE181" i="48" s="1"/>
  <c r="ED457" i="48"/>
  <c r="EE457" i="48" s="1"/>
  <c r="EF126" i="48"/>
  <c r="EG126" i="48" s="1"/>
  <c r="EB365" i="48"/>
  <c r="ED365" i="48" s="1"/>
  <c r="EE365" i="48" s="1"/>
  <c r="ED51" i="48"/>
  <c r="EF51" i="48" s="1"/>
  <c r="ED502" i="48"/>
  <c r="EE502" i="48" s="1"/>
  <c r="EC352" i="48"/>
  <c r="ED352" i="48" s="1"/>
  <c r="EE352" i="48" s="1"/>
  <c r="EB419" i="48"/>
  <c r="ED419" i="48" s="1"/>
  <c r="EE419" i="48" s="1"/>
  <c r="EB79" i="48"/>
  <c r="ED79" i="48" s="1"/>
  <c r="EF79" i="48" s="1"/>
  <c r="EB532" i="48"/>
  <c r="ED532" i="48" s="1"/>
  <c r="EE532" i="48" s="1"/>
  <c r="EF128" i="48"/>
  <c r="EG128" i="48" s="1"/>
  <c r="ED186" i="48"/>
  <c r="EE186" i="48" s="1"/>
  <c r="ED81" i="48"/>
  <c r="EF81" i="48" s="1"/>
  <c r="EC434" i="48"/>
  <c r="ED434" i="48" s="1"/>
  <c r="EF434" i="48" s="1"/>
  <c r="EC469" i="48"/>
  <c r="ED469" i="48" s="1"/>
  <c r="EE469" i="48" s="1"/>
  <c r="EB360" i="48"/>
  <c r="ED360" i="48" s="1"/>
  <c r="EE360" i="48" s="1"/>
  <c r="EC129" i="48"/>
  <c r="ED129" i="48" s="1"/>
  <c r="EF129" i="48" s="1"/>
  <c r="EB303" i="48"/>
  <c r="ED303" i="48" s="1"/>
  <c r="EF303" i="48" s="1"/>
  <c r="EC212" i="48"/>
  <c r="ED212" i="48" s="1"/>
  <c r="EE212" i="48" s="1"/>
  <c r="ED480" i="48"/>
  <c r="EE480" i="48" s="1"/>
  <c r="ED498" i="48"/>
  <c r="EF498" i="48" s="1"/>
  <c r="ED85" i="48"/>
  <c r="EF85" i="48" s="1"/>
  <c r="ED172" i="48"/>
  <c r="EE172" i="48" s="1"/>
  <c r="ED272" i="48"/>
  <c r="EE272" i="48" s="1"/>
  <c r="EC270" i="48"/>
  <c r="ED270" i="48" s="1"/>
  <c r="EF270" i="48" s="1"/>
  <c r="EC521" i="48"/>
  <c r="ED521" i="48" s="1"/>
  <c r="EE521" i="48" s="1"/>
  <c r="ED517" i="48"/>
  <c r="EE517" i="48" s="1"/>
  <c r="ED184" i="48"/>
  <c r="EF184" i="48" s="1"/>
  <c r="EC331" i="48"/>
  <c r="ED331" i="48" s="1"/>
  <c r="EC168" i="48"/>
  <c r="ED168" i="48" s="1"/>
  <c r="EF168" i="48" s="1"/>
  <c r="EB62" i="48"/>
  <c r="ED62" i="48" s="1"/>
  <c r="EE62" i="48" s="1"/>
  <c r="ED453" i="48"/>
  <c r="EF453" i="48" s="1"/>
  <c r="EB132" i="48"/>
  <c r="ED132" i="48" s="1"/>
  <c r="EF132" i="48" s="1"/>
  <c r="ED187" i="48"/>
  <c r="ED50" i="48"/>
  <c r="EB432" i="48"/>
  <c r="ED432" i="48" s="1"/>
  <c r="EF432" i="48" s="1"/>
  <c r="EC438" i="48"/>
  <c r="ED438" i="48" s="1"/>
  <c r="EE438" i="48" s="1"/>
  <c r="EB335" i="48"/>
  <c r="ED335" i="48" s="1"/>
  <c r="EE335" i="48" s="1"/>
  <c r="ED500" i="48"/>
  <c r="EE500" i="48" s="1"/>
  <c r="EC369" i="48"/>
  <c r="ED369" i="48" s="1"/>
  <c r="EC522" i="48"/>
  <c r="ED522" i="48" s="1"/>
  <c r="EF522" i="48" s="1"/>
  <c r="ED93" i="48"/>
  <c r="EB141" i="48"/>
  <c r="ED141" i="48" s="1"/>
  <c r="EE141" i="48" s="1"/>
  <c r="EB390" i="48"/>
  <c r="ED390" i="48" s="1"/>
  <c r="EF390" i="48" s="1"/>
  <c r="EB341" i="48"/>
  <c r="ED341" i="48" s="1"/>
  <c r="EF341" i="48" s="1"/>
  <c r="EB342" i="48"/>
  <c r="ED342" i="48" s="1"/>
  <c r="EE342" i="48" s="1"/>
  <c r="ED189" i="48"/>
  <c r="EF189" i="48" s="1"/>
  <c r="ED471" i="48"/>
  <c r="ED190" i="48"/>
  <c r="EC348" i="48"/>
  <c r="ED348" i="48" s="1"/>
  <c r="ED539" i="48"/>
  <c r="EE539" i="48" s="1"/>
  <c r="EB94" i="48"/>
  <c r="ED94" i="48" s="1"/>
  <c r="EC67" i="48"/>
  <c r="EB67" i="48"/>
  <c r="EC533" i="48"/>
  <c r="EB533" i="48"/>
  <c r="EC441" i="48"/>
  <c r="EB441" i="48"/>
  <c r="EC546" i="48"/>
  <c r="EB546" i="48"/>
  <c r="EB371" i="48"/>
  <c r="EC371" i="48"/>
  <c r="EB461" i="48"/>
  <c r="EC461" i="48"/>
  <c r="EC119" i="48"/>
  <c r="EB119" i="48"/>
  <c r="EC63" i="48"/>
  <c r="EB63" i="48"/>
  <c r="EB282" i="48"/>
  <c r="EC282" i="48"/>
  <c r="EC163" i="48"/>
  <c r="EB163" i="48"/>
  <c r="EC269" i="48"/>
  <c r="EB148" i="48"/>
  <c r="EC148" i="48"/>
  <c r="EB138" i="48"/>
  <c r="EC138" i="48"/>
  <c r="EC87" i="48"/>
  <c r="EB87" i="48"/>
  <c r="EB518" i="48"/>
  <c r="EC518" i="48"/>
  <c r="EC339" i="48"/>
  <c r="EB339" i="48"/>
  <c r="EC193" i="48"/>
  <c r="EB193" i="48"/>
  <c r="EB178" i="48"/>
  <c r="EC178" i="48"/>
  <c r="EC399" i="48"/>
  <c r="EB158" i="48"/>
  <c r="EC158" i="48"/>
  <c r="EC153" i="48"/>
  <c r="EB153" i="48"/>
  <c r="EC232" i="48"/>
  <c r="EC145" i="48"/>
  <c r="EB145" i="48"/>
  <c r="EC307" i="48"/>
  <c r="EB307" i="48"/>
  <c r="EC151" i="48"/>
  <c r="EB151" i="48"/>
  <c r="EB318" i="48"/>
  <c r="EC318" i="48"/>
  <c r="EC427" i="48"/>
  <c r="EB427" i="48"/>
  <c r="EC68" i="48"/>
  <c r="EB68" i="48"/>
  <c r="EB171" i="48"/>
  <c r="EC171" i="48"/>
  <c r="EC401" i="48"/>
  <c r="EB401" i="48"/>
  <c r="EB405" i="48"/>
  <c r="EC405" i="48"/>
  <c r="EB407" i="48"/>
  <c r="EC407" i="48"/>
  <c r="EB221" i="48"/>
  <c r="EC221" i="48"/>
  <c r="EB511" i="48"/>
  <c r="EC511" i="48"/>
  <c r="EC491" i="48"/>
  <c r="EB491" i="48"/>
  <c r="EC381" i="48"/>
  <c r="EB381" i="48"/>
  <c r="EC143" i="48"/>
  <c r="EB143" i="48"/>
  <c r="EC64" i="48"/>
  <c r="EB64" i="48"/>
  <c r="EB422" i="48"/>
  <c r="EC509" i="48"/>
  <c r="EB509" i="48"/>
  <c r="EB359" i="48"/>
  <c r="EC359" i="48"/>
  <c r="EC197" i="48"/>
  <c r="EB197" i="48"/>
  <c r="EC180" i="48"/>
  <c r="EB180" i="48"/>
  <c r="EC205" i="48"/>
  <c r="EB205" i="48"/>
  <c r="EB202" i="48"/>
  <c r="EC202" i="48"/>
  <c r="EC170" i="48"/>
  <c r="EB170" i="48"/>
  <c r="EC122" i="48"/>
  <c r="EB122" i="48"/>
  <c r="EC450" i="48"/>
  <c r="EC201" i="48"/>
  <c r="EB201" i="48"/>
  <c r="EC90" i="48"/>
  <c r="EB90" i="48"/>
  <c r="EC501" i="48"/>
  <c r="EB501" i="48"/>
  <c r="EB351" i="48"/>
  <c r="EC351" i="48"/>
  <c r="EB507" i="48"/>
  <c r="EC507" i="48"/>
  <c r="DT247" i="48"/>
  <c r="DU247" i="48" s="1"/>
  <c r="DV247" i="48" s="1"/>
  <c r="DW247" i="48" s="1"/>
  <c r="DX247" i="48" s="1"/>
  <c r="DY247" i="48" s="1"/>
  <c r="DZ247" i="48" s="1"/>
  <c r="EA247" i="48" s="1"/>
  <c r="EC147" i="48"/>
  <c r="EB147" i="48"/>
  <c r="EC514" i="48"/>
  <c r="EB514" i="48"/>
  <c r="EC61" i="48"/>
  <c r="EB61" i="48"/>
  <c r="EC347" i="48"/>
  <c r="EB347" i="48"/>
  <c r="EC84" i="48"/>
  <c r="EB84" i="48"/>
  <c r="EC159" i="48"/>
  <c r="EB159" i="48"/>
  <c r="EC233" i="48"/>
  <c r="EB233" i="48"/>
  <c r="EC101" i="48"/>
  <c r="EB101" i="48"/>
  <c r="DT542" i="48"/>
  <c r="DU542" i="48" s="1"/>
  <c r="DV542" i="48" s="1"/>
  <c r="DW542" i="48" s="1"/>
  <c r="DX542" i="48" s="1"/>
  <c r="DY542" i="48" s="1"/>
  <c r="DZ542" i="48" s="1"/>
  <c r="EA542" i="48" s="1"/>
  <c r="EC542" i="48" s="1"/>
  <c r="EB48" i="48"/>
  <c r="EC48" i="48"/>
  <c r="ED492" i="48"/>
  <c r="EB162" i="48"/>
  <c r="EC162" i="48"/>
  <c r="EC524" i="48"/>
  <c r="EB524" i="48"/>
  <c r="EC305" i="48"/>
  <c r="EB305" i="48"/>
  <c r="EB321" i="48"/>
  <c r="EC321" i="48"/>
  <c r="EC479" i="48"/>
  <c r="EB479" i="48"/>
  <c r="EC97" i="48"/>
  <c r="EB97" i="48"/>
  <c r="EB402" i="48"/>
  <c r="EC402" i="48"/>
  <c r="ED495" i="48"/>
  <c r="DR338" i="48"/>
  <c r="DT338" i="48" s="1"/>
  <c r="DU338" i="48" s="1"/>
  <c r="DV338" i="48" s="1"/>
  <c r="DW338" i="48" s="1"/>
  <c r="DX338" i="48" s="1"/>
  <c r="DY338" i="48" s="1"/>
  <c r="DZ338" i="48" s="1"/>
  <c r="EA338" i="48" s="1"/>
  <c r="EB380" i="48"/>
  <c r="EC380" i="48"/>
  <c r="EB227" i="48"/>
  <c r="EC227" i="48"/>
  <c r="DT435" i="48"/>
  <c r="DU435" i="48" s="1"/>
  <c r="DV435" i="48" s="1"/>
  <c r="DW435" i="48" s="1"/>
  <c r="DX435" i="48" s="1"/>
  <c r="DY435" i="48" s="1"/>
  <c r="DZ435" i="48" s="1"/>
  <c r="EA435" i="48" s="1"/>
  <c r="EB292" i="48"/>
  <c r="EC292" i="48"/>
  <c r="DR236" i="48"/>
  <c r="DT236" i="48" s="1"/>
  <c r="DU236" i="48" s="1"/>
  <c r="DV236" i="48" s="1"/>
  <c r="DW236" i="48" s="1"/>
  <c r="DX236" i="48" s="1"/>
  <c r="DY236" i="48" s="1"/>
  <c r="DZ236" i="48" s="1"/>
  <c r="EA236" i="48" s="1"/>
  <c r="EC520" i="48"/>
  <c r="EB520" i="48"/>
  <c r="ED454" i="48"/>
  <c r="DR113" i="48"/>
  <c r="DT113" i="48" s="1"/>
  <c r="DU113" i="48" s="1"/>
  <c r="DV113" i="48" s="1"/>
  <c r="DW113" i="48" s="1"/>
  <c r="DX113" i="48" s="1"/>
  <c r="DY113" i="48" s="1"/>
  <c r="DZ113" i="48" s="1"/>
  <c r="EA113" i="48" s="1"/>
  <c r="DR423" i="48"/>
  <c r="DT423" i="48" s="1"/>
  <c r="DU423" i="48" s="1"/>
  <c r="DV423" i="48" s="1"/>
  <c r="DW423" i="48" s="1"/>
  <c r="DX423" i="48" s="1"/>
  <c r="DY423" i="48" s="1"/>
  <c r="DZ423" i="48" s="1"/>
  <c r="EA423" i="48" s="1"/>
  <c r="ED267" i="48"/>
  <c r="DR209" i="48"/>
  <c r="DT209" i="48" s="1"/>
  <c r="DU209" i="48" s="1"/>
  <c r="DV209" i="48" s="1"/>
  <c r="DW209" i="48" s="1"/>
  <c r="DX209" i="48" s="1"/>
  <c r="DY209" i="48" s="1"/>
  <c r="DZ209" i="48" s="1"/>
  <c r="EA209" i="48" s="1"/>
  <c r="EB150" i="48"/>
  <c r="EC150" i="48"/>
  <c r="DT54" i="48"/>
  <c r="DU54" i="48" s="1"/>
  <c r="DV54" i="48" s="1"/>
  <c r="DW54" i="48" s="1"/>
  <c r="DX54" i="48" s="1"/>
  <c r="DY54" i="48" s="1"/>
  <c r="DZ54" i="48" s="1"/>
  <c r="EA54" i="48" s="1"/>
  <c r="EC414" i="48"/>
  <c r="EB414" i="48"/>
  <c r="EC91" i="48"/>
  <c r="EB91" i="48"/>
  <c r="EC330" i="48"/>
  <c r="EB330" i="48"/>
  <c r="EC411" i="48"/>
  <c r="EB411" i="48"/>
  <c r="EC503" i="48"/>
  <c r="EB503" i="48"/>
  <c r="DR279" i="48"/>
  <c r="DT279" i="48" s="1"/>
  <c r="DU279" i="48" s="1"/>
  <c r="DV279" i="48" s="1"/>
  <c r="DW279" i="48" s="1"/>
  <c r="DX279" i="48" s="1"/>
  <c r="DY279" i="48" s="1"/>
  <c r="DZ279" i="48" s="1"/>
  <c r="EA279" i="48" s="1"/>
  <c r="DR175" i="48"/>
  <c r="DT175" i="48" s="1"/>
  <c r="DU175" i="48" s="1"/>
  <c r="DV175" i="48" s="1"/>
  <c r="DW175" i="48" s="1"/>
  <c r="DX175" i="48" s="1"/>
  <c r="DY175" i="48" s="1"/>
  <c r="DZ175" i="48" s="1"/>
  <c r="EA175" i="48" s="1"/>
  <c r="ED508" i="48"/>
  <c r="EC275" i="48"/>
  <c r="EB275" i="48"/>
  <c r="ED255" i="48"/>
  <c r="EB494" i="48"/>
  <c r="EC494" i="48"/>
  <c r="DR117" i="48"/>
  <c r="DT117" i="48" s="1"/>
  <c r="DU117" i="48" s="1"/>
  <c r="DV117" i="48" s="1"/>
  <c r="DW117" i="48" s="1"/>
  <c r="DX117" i="48" s="1"/>
  <c r="DY117" i="48" s="1"/>
  <c r="DZ117" i="48" s="1"/>
  <c r="EA117" i="48" s="1"/>
  <c r="EB398" i="48"/>
  <c r="EC398" i="48"/>
  <c r="DT220" i="48"/>
  <c r="DU220" i="48" s="1"/>
  <c r="DV220" i="48" s="1"/>
  <c r="DW220" i="48" s="1"/>
  <c r="DX220" i="48" s="1"/>
  <c r="DY220" i="48" s="1"/>
  <c r="DZ220" i="48" s="1"/>
  <c r="EA220" i="48" s="1"/>
  <c r="EC526" i="48"/>
  <c r="EB526" i="48"/>
  <c r="EB468" i="48"/>
  <c r="EC468" i="48"/>
  <c r="DR59" i="48"/>
  <c r="DT59" i="48" s="1"/>
  <c r="DU59" i="48" s="1"/>
  <c r="DV59" i="48" s="1"/>
  <c r="DW59" i="48" s="1"/>
  <c r="DX59" i="48" s="1"/>
  <c r="DY59" i="48" s="1"/>
  <c r="DZ59" i="48" s="1"/>
  <c r="EA59" i="48" s="1"/>
  <c r="EB328" i="48"/>
  <c r="EC328" i="48"/>
  <c r="EC78" i="48"/>
  <c r="EB78" i="48"/>
  <c r="DT53" i="48"/>
  <c r="DU53" i="48" s="1"/>
  <c r="DV53" i="48" s="1"/>
  <c r="DW53" i="48" s="1"/>
  <c r="DX53" i="48" s="1"/>
  <c r="DY53" i="48" s="1"/>
  <c r="DZ53" i="48" s="1"/>
  <c r="EA53" i="48" s="1"/>
  <c r="EC470" i="48"/>
  <c r="EB470" i="48"/>
  <c r="DT229" i="48"/>
  <c r="DU229" i="48" s="1"/>
  <c r="DV229" i="48" s="1"/>
  <c r="DW229" i="48" s="1"/>
  <c r="DX229" i="48" s="1"/>
  <c r="DY229" i="48" s="1"/>
  <c r="DZ229" i="48" s="1"/>
  <c r="EA229" i="48" s="1"/>
  <c r="EB481" i="48"/>
  <c r="EC481" i="48"/>
  <c r="DR527" i="48"/>
  <c r="DT527" i="48" s="1"/>
  <c r="DU527" i="48" s="1"/>
  <c r="DV527" i="48" s="1"/>
  <c r="DW527" i="48" s="1"/>
  <c r="DX527" i="48" s="1"/>
  <c r="DY527" i="48" s="1"/>
  <c r="DZ527" i="48" s="1"/>
  <c r="EA527" i="48" s="1"/>
  <c r="EC136" i="48"/>
  <c r="EB136" i="48"/>
  <c r="DR543" i="48"/>
  <c r="DT543" i="48" s="1"/>
  <c r="DU543" i="48" s="1"/>
  <c r="DV543" i="48" s="1"/>
  <c r="DW543" i="48" s="1"/>
  <c r="DX543" i="48" s="1"/>
  <c r="DY543" i="48" s="1"/>
  <c r="DZ543" i="48" s="1"/>
  <c r="EA543" i="48" s="1"/>
  <c r="EC125" i="48"/>
  <c r="EB125" i="48"/>
  <c r="EC124" i="48"/>
  <c r="EB124" i="48"/>
  <c r="EC420" i="48"/>
  <c r="EB420" i="48"/>
  <c r="DT310" i="48"/>
  <c r="DU310" i="48" s="1"/>
  <c r="DV310" i="48" s="1"/>
  <c r="DW310" i="48" s="1"/>
  <c r="DX310" i="48" s="1"/>
  <c r="DY310" i="48" s="1"/>
  <c r="DZ310" i="48" s="1"/>
  <c r="EA310" i="48" s="1"/>
  <c r="ED234" i="48"/>
  <c r="DR392" i="48"/>
  <c r="DT392" i="48" s="1"/>
  <c r="DU392" i="48" s="1"/>
  <c r="DV392" i="48" s="1"/>
  <c r="DW392" i="48" s="1"/>
  <c r="DX392" i="48" s="1"/>
  <c r="DY392" i="48" s="1"/>
  <c r="DZ392" i="48" s="1"/>
  <c r="EA392" i="48" s="1"/>
  <c r="DR252" i="48"/>
  <c r="DT252" i="48" s="1"/>
  <c r="DU252" i="48" s="1"/>
  <c r="DV252" i="48" s="1"/>
  <c r="DW252" i="48" s="1"/>
  <c r="DX252" i="48" s="1"/>
  <c r="DY252" i="48" s="1"/>
  <c r="DZ252" i="48" s="1"/>
  <c r="EA252" i="48" s="1"/>
  <c r="EC245" i="48"/>
  <c r="EB245" i="48"/>
  <c r="EC240" i="48"/>
  <c r="EB240" i="48"/>
  <c r="EB89" i="48"/>
  <c r="EC89" i="48"/>
  <c r="DR314" i="48"/>
  <c r="DT314" i="48" s="1"/>
  <c r="DU314" i="48" s="1"/>
  <c r="DV314" i="48" s="1"/>
  <c r="DW314" i="48" s="1"/>
  <c r="DX314" i="48" s="1"/>
  <c r="DY314" i="48" s="1"/>
  <c r="DZ314" i="48" s="1"/>
  <c r="EA314" i="48" s="1"/>
  <c r="DR243" i="48"/>
  <c r="DT243" i="48" s="1"/>
  <c r="DU243" i="48" s="1"/>
  <c r="DV243" i="48" s="1"/>
  <c r="DW243" i="48" s="1"/>
  <c r="DX243" i="48" s="1"/>
  <c r="DY243" i="48" s="1"/>
  <c r="DZ243" i="48" s="1"/>
  <c r="EA243" i="48" s="1"/>
  <c r="DR208" i="48"/>
  <c r="DT208" i="48" s="1"/>
  <c r="DU208" i="48" s="1"/>
  <c r="DV208" i="48" s="1"/>
  <c r="DW208" i="48" s="1"/>
  <c r="DX208" i="48" s="1"/>
  <c r="DY208" i="48" s="1"/>
  <c r="DZ208" i="48" s="1"/>
  <c r="EA208" i="48" s="1"/>
  <c r="EC109" i="48"/>
  <c r="EB109" i="48"/>
  <c r="EB309" i="48"/>
  <c r="EC309" i="48"/>
  <c r="EB231" i="48"/>
  <c r="EC231" i="48"/>
  <c r="DR512" i="48"/>
  <c r="DT512" i="48" s="1"/>
  <c r="DU512" i="48" s="1"/>
  <c r="DV512" i="48" s="1"/>
  <c r="DW512" i="48" s="1"/>
  <c r="DX512" i="48" s="1"/>
  <c r="DY512" i="48" s="1"/>
  <c r="DZ512" i="48" s="1"/>
  <c r="EA512" i="48" s="1"/>
  <c r="DR142" i="48"/>
  <c r="DT142" i="48" s="1"/>
  <c r="DU142" i="48" s="1"/>
  <c r="DV142" i="48" s="1"/>
  <c r="DW142" i="48" s="1"/>
  <c r="DX142" i="48" s="1"/>
  <c r="DY142" i="48" s="1"/>
  <c r="DZ142" i="48" s="1"/>
  <c r="EA142" i="48" s="1"/>
  <c r="DR463" i="48"/>
  <c r="DT463" i="48" s="1"/>
  <c r="DU463" i="48" s="1"/>
  <c r="DV463" i="48" s="1"/>
  <c r="DW463" i="48" s="1"/>
  <c r="DX463" i="48" s="1"/>
  <c r="DY463" i="48" s="1"/>
  <c r="DZ463" i="48" s="1"/>
  <c r="EA463" i="48" s="1"/>
  <c r="DR198" i="48"/>
  <c r="DT198" i="48" s="1"/>
  <c r="DU198" i="48" s="1"/>
  <c r="DV198" i="48" s="1"/>
  <c r="DW198" i="48" s="1"/>
  <c r="DX198" i="48" s="1"/>
  <c r="DY198" i="48" s="1"/>
  <c r="DZ198" i="48" s="1"/>
  <c r="EA198" i="48" s="1"/>
  <c r="DT333" i="48"/>
  <c r="DU333" i="48" s="1"/>
  <c r="DV333" i="48" s="1"/>
  <c r="DW333" i="48" s="1"/>
  <c r="DX333" i="48" s="1"/>
  <c r="DY333" i="48" s="1"/>
  <c r="DZ333" i="48" s="1"/>
  <c r="EA333" i="48" s="1"/>
  <c r="EB528" i="48"/>
  <c r="EC528" i="48"/>
  <c r="EC529" i="48"/>
  <c r="EB529" i="48"/>
  <c r="EB134" i="48"/>
  <c r="ED134" i="48" s="1"/>
  <c r="EF134" i="48" s="1"/>
  <c r="EB152" i="48"/>
  <c r="EC152" i="48"/>
  <c r="EC284" i="48"/>
  <c r="EB284" i="48"/>
  <c r="EC291" i="48"/>
  <c r="EB291" i="48"/>
  <c r="DT367" i="48"/>
  <c r="DU367" i="48" s="1"/>
  <c r="DV367" i="48" s="1"/>
  <c r="DW367" i="48" s="1"/>
  <c r="DX367" i="48" s="1"/>
  <c r="DY367" i="48" s="1"/>
  <c r="DZ367" i="48" s="1"/>
  <c r="EA367" i="48" s="1"/>
  <c r="EB367" i="48" s="1"/>
  <c r="EC297" i="48"/>
  <c r="EB297" i="48"/>
  <c r="DT384" i="48"/>
  <c r="DU384" i="48" s="1"/>
  <c r="DV384" i="48" s="1"/>
  <c r="DW384" i="48" s="1"/>
  <c r="DX384" i="48" s="1"/>
  <c r="DY384" i="48" s="1"/>
  <c r="DZ384" i="48" s="1"/>
  <c r="EA384" i="48" s="1"/>
  <c r="EB429" i="48"/>
  <c r="EC429" i="48"/>
  <c r="EC88" i="48"/>
  <c r="EB88" i="48"/>
  <c r="ED455" i="48"/>
  <c r="EC130" i="48"/>
  <c r="EB130" i="48"/>
  <c r="EB327" i="48"/>
  <c r="EC327" i="48"/>
  <c r="DR106" i="48"/>
  <c r="DT106" i="48" s="1"/>
  <c r="DU106" i="48" s="1"/>
  <c r="DV106" i="48" s="1"/>
  <c r="DW106" i="48" s="1"/>
  <c r="DX106" i="48" s="1"/>
  <c r="DY106" i="48" s="1"/>
  <c r="DZ106" i="48" s="1"/>
  <c r="EA106" i="48" s="1"/>
  <c r="DT385" i="48"/>
  <c r="DU385" i="48" s="1"/>
  <c r="DV385" i="48" s="1"/>
  <c r="DW385" i="48" s="1"/>
  <c r="DX385" i="48" s="1"/>
  <c r="DY385" i="48" s="1"/>
  <c r="DZ385" i="48" s="1"/>
  <c r="EA385" i="48" s="1"/>
  <c r="EB385" i="48" s="1"/>
  <c r="DT388" i="48"/>
  <c r="DU388" i="48" s="1"/>
  <c r="DV388" i="48" s="1"/>
  <c r="DW388" i="48" s="1"/>
  <c r="DX388" i="48" s="1"/>
  <c r="DY388" i="48" s="1"/>
  <c r="DZ388" i="48" s="1"/>
  <c r="EA388" i="48" s="1"/>
  <c r="EC388" i="48" s="1"/>
  <c r="DT350" i="48"/>
  <c r="DU350" i="48" s="1"/>
  <c r="DV350" i="48" s="1"/>
  <c r="DW350" i="48" s="1"/>
  <c r="DX350" i="48" s="1"/>
  <c r="DY350" i="48" s="1"/>
  <c r="DZ350" i="48" s="1"/>
  <c r="EA350" i="48" s="1"/>
  <c r="EC426" i="48"/>
  <c r="EB426" i="48"/>
  <c r="DT274" i="48"/>
  <c r="DU274" i="48" s="1"/>
  <c r="DV274" i="48" s="1"/>
  <c r="DW274" i="48" s="1"/>
  <c r="DX274" i="48" s="1"/>
  <c r="DY274" i="48" s="1"/>
  <c r="DZ274" i="48" s="1"/>
  <c r="EA274" i="48" s="1"/>
  <c r="EC283" i="48"/>
  <c r="EB283" i="48"/>
  <c r="DR418" i="48"/>
  <c r="DT418" i="48" s="1"/>
  <c r="DU418" i="48" s="1"/>
  <c r="DV418" i="48" s="1"/>
  <c r="DW418" i="48" s="1"/>
  <c r="DX418" i="48" s="1"/>
  <c r="DY418" i="48" s="1"/>
  <c r="DZ418" i="48" s="1"/>
  <c r="EA418" i="48" s="1"/>
  <c r="DR490" i="48"/>
  <c r="DT490" i="48" s="1"/>
  <c r="DU490" i="48" s="1"/>
  <c r="DV490" i="48" s="1"/>
  <c r="DW490" i="48" s="1"/>
  <c r="DX490" i="48" s="1"/>
  <c r="DY490" i="48" s="1"/>
  <c r="DZ490" i="48" s="1"/>
  <c r="EA490" i="48" s="1"/>
  <c r="DR400" i="48"/>
  <c r="DT400" i="48" s="1"/>
  <c r="DU400" i="48" s="1"/>
  <c r="DV400" i="48" s="1"/>
  <c r="DW400" i="48" s="1"/>
  <c r="DX400" i="48" s="1"/>
  <c r="DY400" i="48" s="1"/>
  <c r="DZ400" i="48" s="1"/>
  <c r="EA400" i="48" s="1"/>
  <c r="EC121" i="48"/>
  <c r="EB121" i="48"/>
  <c r="DT174" i="48"/>
  <c r="DU174" i="48" s="1"/>
  <c r="DV174" i="48" s="1"/>
  <c r="DW174" i="48" s="1"/>
  <c r="DX174" i="48" s="1"/>
  <c r="DY174" i="48" s="1"/>
  <c r="DZ174" i="48" s="1"/>
  <c r="EA174" i="48" s="1"/>
  <c r="EB387" i="48"/>
  <c r="EC387" i="48"/>
  <c r="DR304" i="48"/>
  <c r="DT304" i="48" s="1"/>
  <c r="DU304" i="48" s="1"/>
  <c r="DV304" i="48" s="1"/>
  <c r="DW304" i="48" s="1"/>
  <c r="DX304" i="48" s="1"/>
  <c r="DY304" i="48" s="1"/>
  <c r="DZ304" i="48" s="1"/>
  <c r="EA304" i="48" s="1"/>
  <c r="EC77" i="48"/>
  <c r="EB77" i="48"/>
  <c r="DR140" i="48"/>
  <c r="DT140" i="48" s="1"/>
  <c r="DU140" i="48" s="1"/>
  <c r="DV140" i="48" s="1"/>
  <c r="DW140" i="48" s="1"/>
  <c r="DX140" i="48" s="1"/>
  <c r="DY140" i="48" s="1"/>
  <c r="DZ140" i="48" s="1"/>
  <c r="EA140" i="48" s="1"/>
  <c r="DR213" i="48"/>
  <c r="DT213" i="48" s="1"/>
  <c r="DU213" i="48" s="1"/>
  <c r="DV213" i="48" s="1"/>
  <c r="DW213" i="48" s="1"/>
  <c r="DX213" i="48" s="1"/>
  <c r="DY213" i="48" s="1"/>
  <c r="DZ213" i="48" s="1"/>
  <c r="EA213" i="48" s="1"/>
  <c r="DT204" i="48"/>
  <c r="DU204" i="48" s="1"/>
  <c r="DV204" i="48" s="1"/>
  <c r="DW204" i="48" s="1"/>
  <c r="DX204" i="48" s="1"/>
  <c r="DY204" i="48" s="1"/>
  <c r="DZ204" i="48" s="1"/>
  <c r="EA204" i="48" s="1"/>
  <c r="EC204" i="48" s="1"/>
  <c r="DT96" i="48"/>
  <c r="DU96" i="48" s="1"/>
  <c r="DV96" i="48" s="1"/>
  <c r="DW96" i="48" s="1"/>
  <c r="DX96" i="48" s="1"/>
  <c r="DY96" i="48" s="1"/>
  <c r="DZ96" i="48" s="1"/>
  <c r="EA96" i="48" s="1"/>
  <c r="EB96" i="48" s="1"/>
  <c r="DT440" i="48"/>
  <c r="DU440" i="48" s="1"/>
  <c r="DV440" i="48" s="1"/>
  <c r="DW440" i="48" s="1"/>
  <c r="DX440" i="48" s="1"/>
  <c r="DY440" i="48" s="1"/>
  <c r="DZ440" i="48" s="1"/>
  <c r="EA440" i="48" s="1"/>
  <c r="EC440" i="48" s="1"/>
  <c r="EC52" i="48"/>
  <c r="ED52" i="48" s="1"/>
  <c r="EE52" i="48" s="1"/>
  <c r="DR294" i="48"/>
  <c r="DT294" i="48" s="1"/>
  <c r="DU294" i="48" s="1"/>
  <c r="DV294" i="48" s="1"/>
  <c r="DW294" i="48" s="1"/>
  <c r="DX294" i="48" s="1"/>
  <c r="DY294" i="48" s="1"/>
  <c r="DZ294" i="48" s="1"/>
  <c r="EA294" i="48" s="1"/>
  <c r="DT313" i="48"/>
  <c r="DU313" i="48" s="1"/>
  <c r="DV313" i="48" s="1"/>
  <c r="DW313" i="48" s="1"/>
  <c r="DX313" i="48" s="1"/>
  <c r="DY313" i="48" s="1"/>
  <c r="DZ313" i="48" s="1"/>
  <c r="EA313" i="48" s="1"/>
  <c r="DR460" i="48"/>
  <c r="DT460" i="48" s="1"/>
  <c r="DU460" i="48" s="1"/>
  <c r="DV460" i="48" s="1"/>
  <c r="DW460" i="48" s="1"/>
  <c r="DX460" i="48" s="1"/>
  <c r="DY460" i="48" s="1"/>
  <c r="DZ460" i="48" s="1"/>
  <c r="EA460" i="48" s="1"/>
  <c r="EB460" i="48" s="1"/>
  <c r="DT515" i="48"/>
  <c r="DU515" i="48" s="1"/>
  <c r="DV515" i="48" s="1"/>
  <c r="DW515" i="48" s="1"/>
  <c r="DX515" i="48" s="1"/>
  <c r="DY515" i="48" s="1"/>
  <c r="DZ515" i="48" s="1"/>
  <c r="EA515" i="48" s="1"/>
  <c r="EC317" i="48"/>
  <c r="EB317" i="48"/>
  <c r="DR445" i="48"/>
  <c r="DT445" i="48" s="1"/>
  <c r="DU445" i="48" s="1"/>
  <c r="DV445" i="48" s="1"/>
  <c r="DW445" i="48" s="1"/>
  <c r="DX445" i="48" s="1"/>
  <c r="DY445" i="48" s="1"/>
  <c r="DZ445" i="48" s="1"/>
  <c r="EA445" i="48" s="1"/>
  <c r="DR118" i="48"/>
  <c r="DT118" i="48" s="1"/>
  <c r="DU118" i="48" s="1"/>
  <c r="DV118" i="48" s="1"/>
  <c r="DW118" i="48" s="1"/>
  <c r="DX118" i="48" s="1"/>
  <c r="DY118" i="48" s="1"/>
  <c r="DZ118" i="48" s="1"/>
  <c r="EA118" i="48" s="1"/>
  <c r="DR361" i="48"/>
  <c r="DT361" i="48" s="1"/>
  <c r="DU361" i="48" s="1"/>
  <c r="DV361" i="48" s="1"/>
  <c r="DW361" i="48" s="1"/>
  <c r="DX361" i="48" s="1"/>
  <c r="DY361" i="48" s="1"/>
  <c r="DZ361" i="48" s="1"/>
  <c r="EA361" i="48" s="1"/>
  <c r="EB499" i="48"/>
  <c r="EC499" i="48"/>
  <c r="DR177" i="48"/>
  <c r="DT177" i="48" s="1"/>
  <c r="DU177" i="48" s="1"/>
  <c r="DV177" i="48" s="1"/>
  <c r="DW177" i="48" s="1"/>
  <c r="DX177" i="48" s="1"/>
  <c r="DY177" i="48" s="1"/>
  <c r="DZ177" i="48" s="1"/>
  <c r="EA177" i="48" s="1"/>
  <c r="EC200" i="48"/>
  <c r="EB200" i="48"/>
  <c r="EC311" i="48"/>
  <c r="EC404" i="48"/>
  <c r="EB404" i="48"/>
  <c r="EC99" i="48"/>
  <c r="EB99" i="48"/>
  <c r="DR56" i="48"/>
  <c r="DT56" i="48" s="1"/>
  <c r="DU56" i="48" s="1"/>
  <c r="DV56" i="48" s="1"/>
  <c r="DW56" i="48" s="1"/>
  <c r="DX56" i="48" s="1"/>
  <c r="DY56" i="48" s="1"/>
  <c r="DZ56" i="48" s="1"/>
  <c r="EA56" i="48" s="1"/>
  <c r="DT409" i="48"/>
  <c r="DU409" i="48" s="1"/>
  <c r="DV409" i="48" s="1"/>
  <c r="DW409" i="48" s="1"/>
  <c r="DX409" i="48" s="1"/>
  <c r="DY409" i="48" s="1"/>
  <c r="DZ409" i="48" s="1"/>
  <c r="EA409" i="48" s="1"/>
  <c r="DT484" i="48"/>
  <c r="DU484" i="48" s="1"/>
  <c r="DV484" i="48" s="1"/>
  <c r="DW484" i="48" s="1"/>
  <c r="DX484" i="48" s="1"/>
  <c r="DY484" i="48" s="1"/>
  <c r="DZ484" i="48" s="1"/>
  <c r="EA484" i="48" s="1"/>
  <c r="EC484" i="48" s="1"/>
  <c r="DT273" i="48"/>
  <c r="DU273" i="48" s="1"/>
  <c r="DV273" i="48" s="1"/>
  <c r="DW273" i="48" s="1"/>
  <c r="DX273" i="48" s="1"/>
  <c r="DY273" i="48" s="1"/>
  <c r="DZ273" i="48" s="1"/>
  <c r="EA273" i="48" s="1"/>
  <c r="EC487" i="48"/>
  <c r="EB487" i="48"/>
  <c r="DR459" i="48"/>
  <c r="DT459" i="48" s="1"/>
  <c r="DU459" i="48" s="1"/>
  <c r="DV459" i="48" s="1"/>
  <c r="DW459" i="48" s="1"/>
  <c r="DX459" i="48" s="1"/>
  <c r="DY459" i="48" s="1"/>
  <c r="DZ459" i="48" s="1"/>
  <c r="EA459" i="48" s="1"/>
  <c r="ED288" i="48"/>
  <c r="EB173" i="48"/>
  <c r="EC173" i="48"/>
  <c r="EC403" i="48"/>
  <c r="EB403" i="48"/>
  <c r="DR226" i="48"/>
  <c r="DT226" i="48" s="1"/>
  <c r="DU226" i="48" s="1"/>
  <c r="DV226" i="48" s="1"/>
  <c r="DW226" i="48" s="1"/>
  <c r="DX226" i="48" s="1"/>
  <c r="DY226" i="48" s="1"/>
  <c r="DZ226" i="48" s="1"/>
  <c r="EA226" i="48" s="1"/>
  <c r="DR259" i="48"/>
  <c r="DT259" i="48" s="1"/>
  <c r="DU259" i="48" s="1"/>
  <c r="DV259" i="48" s="1"/>
  <c r="DW259" i="48" s="1"/>
  <c r="DX259" i="48" s="1"/>
  <c r="DY259" i="48" s="1"/>
  <c r="DZ259" i="48" s="1"/>
  <c r="EA259" i="48" s="1"/>
  <c r="EC467" i="48"/>
  <c r="EB467" i="48"/>
  <c r="DR195" i="48"/>
  <c r="DT195" i="48" s="1"/>
  <c r="DU195" i="48" s="1"/>
  <c r="DV195" i="48" s="1"/>
  <c r="DW195" i="48" s="1"/>
  <c r="DX195" i="48" s="1"/>
  <c r="DY195" i="48" s="1"/>
  <c r="DZ195" i="48" s="1"/>
  <c r="EA195" i="48" s="1"/>
  <c r="EB410" i="48"/>
  <c r="EC410" i="48"/>
  <c r="DR237" i="48"/>
  <c r="DT237" i="48" s="1"/>
  <c r="DU237" i="48" s="1"/>
  <c r="DV237" i="48" s="1"/>
  <c r="DW237" i="48" s="1"/>
  <c r="DX237" i="48" s="1"/>
  <c r="DY237" i="48" s="1"/>
  <c r="DZ237" i="48" s="1"/>
  <c r="EA237" i="48" s="1"/>
  <c r="ED505" i="48"/>
  <c r="DT417" i="48"/>
  <c r="DU417" i="48" s="1"/>
  <c r="DV417" i="48" s="1"/>
  <c r="DW417" i="48" s="1"/>
  <c r="DX417" i="48" s="1"/>
  <c r="DY417" i="48" s="1"/>
  <c r="DZ417" i="48" s="1"/>
  <c r="EA417" i="48" s="1"/>
  <c r="EC102" i="48"/>
  <c r="EB102" i="48"/>
  <c r="EB474" i="48"/>
  <c r="EC474" i="48"/>
  <c r="DR131" i="48"/>
  <c r="DT131" i="48" s="1"/>
  <c r="DU131" i="48" s="1"/>
  <c r="DV131" i="48" s="1"/>
  <c r="DW131" i="48" s="1"/>
  <c r="DX131" i="48" s="1"/>
  <c r="DY131" i="48" s="1"/>
  <c r="DZ131" i="48" s="1"/>
  <c r="EA131" i="48" s="1"/>
  <c r="DT157" i="48"/>
  <c r="DU157" i="48" s="1"/>
  <c r="DV157" i="48" s="1"/>
  <c r="DW157" i="48" s="1"/>
  <c r="DX157" i="48" s="1"/>
  <c r="DY157" i="48" s="1"/>
  <c r="DZ157" i="48" s="1"/>
  <c r="EA157" i="48" s="1"/>
  <c r="EB157" i="48" s="1"/>
  <c r="DT375" i="48"/>
  <c r="DU375" i="48" s="1"/>
  <c r="DV375" i="48" s="1"/>
  <c r="DW375" i="48" s="1"/>
  <c r="DX375" i="48" s="1"/>
  <c r="DY375" i="48" s="1"/>
  <c r="DZ375" i="48" s="1"/>
  <c r="EA375" i="48" s="1"/>
  <c r="EC375" i="48" s="1"/>
  <c r="EC538" i="48"/>
  <c r="EB538" i="48"/>
  <c r="EB366" i="48"/>
  <c r="EC366" i="48"/>
  <c r="EC530" i="48"/>
  <c r="EB530" i="48"/>
  <c r="EC488" i="48"/>
  <c r="EB488" i="48"/>
  <c r="DR334" i="48"/>
  <c r="DT334" i="48" s="1"/>
  <c r="DU334" i="48" s="1"/>
  <c r="DV334" i="48" s="1"/>
  <c r="DW334" i="48" s="1"/>
  <c r="DX334" i="48" s="1"/>
  <c r="DY334" i="48" s="1"/>
  <c r="DZ334" i="48" s="1"/>
  <c r="EA334" i="48" s="1"/>
  <c r="EB214" i="48"/>
  <c r="EC214" i="48"/>
  <c r="DR251" i="48"/>
  <c r="DT251" i="48" s="1"/>
  <c r="DU251" i="48" s="1"/>
  <c r="DV251" i="48" s="1"/>
  <c r="DW251" i="48" s="1"/>
  <c r="DX251" i="48" s="1"/>
  <c r="DY251" i="48" s="1"/>
  <c r="DZ251" i="48" s="1"/>
  <c r="EA251" i="48" s="1"/>
  <c r="DT107" i="48"/>
  <c r="DU107" i="48" s="1"/>
  <c r="DV107" i="48" s="1"/>
  <c r="DW107" i="48" s="1"/>
  <c r="DX107" i="48" s="1"/>
  <c r="DY107" i="48" s="1"/>
  <c r="DZ107" i="48" s="1"/>
  <c r="EA107" i="48" s="1"/>
  <c r="DR293" i="48"/>
  <c r="DT293" i="48" s="1"/>
  <c r="DU293" i="48" s="1"/>
  <c r="DV293" i="48" s="1"/>
  <c r="DW293" i="48" s="1"/>
  <c r="DX293" i="48" s="1"/>
  <c r="DY293" i="48" s="1"/>
  <c r="DZ293" i="48" s="1"/>
  <c r="EA293" i="48" s="1"/>
  <c r="EB353" i="48"/>
  <c r="EC353" i="48"/>
  <c r="EB482" i="48"/>
  <c r="EC482" i="48"/>
  <c r="DR66" i="48"/>
  <c r="DT66" i="48" s="1"/>
  <c r="DU66" i="48" s="1"/>
  <c r="DV66" i="48" s="1"/>
  <c r="DW66" i="48" s="1"/>
  <c r="DX66" i="48" s="1"/>
  <c r="DY66" i="48" s="1"/>
  <c r="DZ66" i="48" s="1"/>
  <c r="EA66" i="48" s="1"/>
  <c r="DR249" i="48"/>
  <c r="DT249" i="48" s="1"/>
  <c r="DU249" i="48" s="1"/>
  <c r="DV249" i="48" s="1"/>
  <c r="DW249" i="48" s="1"/>
  <c r="DX249" i="48" s="1"/>
  <c r="DY249" i="48" s="1"/>
  <c r="DZ249" i="48" s="1"/>
  <c r="EA249" i="48" s="1"/>
  <c r="EB504" i="48"/>
  <c r="EC504" i="48"/>
  <c r="DR133" i="48"/>
  <c r="DT133" i="48" s="1"/>
  <c r="DU133" i="48" s="1"/>
  <c r="DV133" i="48" s="1"/>
  <c r="DW133" i="48" s="1"/>
  <c r="DX133" i="48" s="1"/>
  <c r="DY133" i="48" s="1"/>
  <c r="DZ133" i="48" s="1"/>
  <c r="EA133" i="48" s="1"/>
  <c r="EC287" i="48"/>
  <c r="EB287" i="48"/>
  <c r="DR415" i="48"/>
  <c r="DT415" i="48" s="1"/>
  <c r="DU415" i="48" s="1"/>
  <c r="DV415" i="48" s="1"/>
  <c r="DW415" i="48" s="1"/>
  <c r="DX415" i="48" s="1"/>
  <c r="DY415" i="48" s="1"/>
  <c r="DZ415" i="48" s="1"/>
  <c r="EA415" i="48" s="1"/>
  <c r="EB489" i="48"/>
  <c r="EC489" i="48"/>
  <c r="EB235" i="48"/>
  <c r="EC235" i="48"/>
  <c r="DR442" i="48"/>
  <c r="DT442" i="48" s="1"/>
  <c r="DU442" i="48" s="1"/>
  <c r="DV442" i="48" s="1"/>
  <c r="DW442" i="48" s="1"/>
  <c r="DX442" i="48" s="1"/>
  <c r="DY442" i="48" s="1"/>
  <c r="DZ442" i="48" s="1"/>
  <c r="EA442" i="48" s="1"/>
  <c r="DR72" i="48"/>
  <c r="DT72" i="48" s="1"/>
  <c r="DU72" i="48" s="1"/>
  <c r="DV72" i="48" s="1"/>
  <c r="DW72" i="48" s="1"/>
  <c r="DX72" i="48" s="1"/>
  <c r="DY72" i="48" s="1"/>
  <c r="DZ72" i="48" s="1"/>
  <c r="EA72" i="48" s="1"/>
  <c r="DT271" i="48"/>
  <c r="DU271" i="48" s="1"/>
  <c r="DV271" i="48" s="1"/>
  <c r="DW271" i="48" s="1"/>
  <c r="DX271" i="48" s="1"/>
  <c r="DY271" i="48" s="1"/>
  <c r="DZ271" i="48" s="1"/>
  <c r="EA271" i="48" s="1"/>
  <c r="EC271" i="48" s="1"/>
  <c r="DT114" i="48"/>
  <c r="DU114" i="48" s="1"/>
  <c r="DV114" i="48" s="1"/>
  <c r="DW114" i="48" s="1"/>
  <c r="DX114" i="48" s="1"/>
  <c r="DY114" i="48" s="1"/>
  <c r="DZ114" i="48" s="1"/>
  <c r="EA114" i="48" s="1"/>
  <c r="EC114" i="48" s="1"/>
  <c r="DT319" i="48"/>
  <c r="DU319" i="48" s="1"/>
  <c r="DV319" i="48" s="1"/>
  <c r="DW319" i="48" s="1"/>
  <c r="DX319" i="48" s="1"/>
  <c r="DY319" i="48" s="1"/>
  <c r="DZ319" i="48" s="1"/>
  <c r="EA319" i="48" s="1"/>
  <c r="EB319" i="48" s="1"/>
  <c r="EB146" i="48"/>
  <c r="EC146" i="48"/>
  <c r="DT244" i="48"/>
  <c r="DU244" i="48" s="1"/>
  <c r="DV244" i="48" s="1"/>
  <c r="DW244" i="48" s="1"/>
  <c r="DX244" i="48" s="1"/>
  <c r="DY244" i="48" s="1"/>
  <c r="DZ244" i="48" s="1"/>
  <c r="EA244" i="48" s="1"/>
  <c r="EB185" i="48"/>
  <c r="EC185" i="48"/>
  <c r="EB391" i="48"/>
  <c r="EC391" i="48"/>
  <c r="EC263" i="48"/>
  <c r="EB263" i="48"/>
  <c r="DR176" i="48"/>
  <c r="DT176" i="48" s="1"/>
  <c r="DU176" i="48" s="1"/>
  <c r="DV176" i="48" s="1"/>
  <c r="DW176" i="48" s="1"/>
  <c r="DX176" i="48" s="1"/>
  <c r="DY176" i="48" s="1"/>
  <c r="DZ176" i="48" s="1"/>
  <c r="EA176" i="48" s="1"/>
  <c r="EC176" i="48" s="1"/>
  <c r="DR242" i="48"/>
  <c r="DT242" i="48" s="1"/>
  <c r="DU242" i="48" s="1"/>
  <c r="DV242" i="48" s="1"/>
  <c r="DW242" i="48" s="1"/>
  <c r="DX242" i="48" s="1"/>
  <c r="DY242" i="48" s="1"/>
  <c r="DZ242" i="48" s="1"/>
  <c r="EA242" i="48" s="1"/>
  <c r="EB295" i="48"/>
  <c r="EC295" i="48"/>
  <c r="DR357" i="48"/>
  <c r="DT357" i="48" s="1"/>
  <c r="DU357" i="48" s="1"/>
  <c r="DV357" i="48" s="1"/>
  <c r="DW357" i="48" s="1"/>
  <c r="DX357" i="48" s="1"/>
  <c r="DY357" i="48" s="1"/>
  <c r="DZ357" i="48" s="1"/>
  <c r="EA357" i="48" s="1"/>
  <c r="EC346" i="48"/>
  <c r="EB346" i="48"/>
  <c r="EC256" i="48"/>
  <c r="EB256" i="48"/>
  <c r="DR55" i="48"/>
  <c r="DT55" i="48" s="1"/>
  <c r="DU55" i="48" s="1"/>
  <c r="DV55" i="48" s="1"/>
  <c r="DW55" i="48" s="1"/>
  <c r="DX55" i="48" s="1"/>
  <c r="DY55" i="48" s="1"/>
  <c r="DZ55" i="48" s="1"/>
  <c r="EA55" i="48" s="1"/>
  <c r="DR433" i="48"/>
  <c r="DT433" i="48" s="1"/>
  <c r="DU433" i="48" s="1"/>
  <c r="DV433" i="48" s="1"/>
  <c r="DW433" i="48" s="1"/>
  <c r="DX433" i="48" s="1"/>
  <c r="DY433" i="48" s="1"/>
  <c r="DZ433" i="48" s="1"/>
  <c r="EA433" i="48" s="1"/>
  <c r="EC428" i="48"/>
  <c r="DT108" i="48"/>
  <c r="DU108" i="48" s="1"/>
  <c r="DV108" i="48" s="1"/>
  <c r="DW108" i="48" s="1"/>
  <c r="DX108" i="48" s="1"/>
  <c r="DY108" i="48" s="1"/>
  <c r="DZ108" i="48" s="1"/>
  <c r="EA108" i="48" s="1"/>
  <c r="DR228" i="48"/>
  <c r="DT228" i="48" s="1"/>
  <c r="DU228" i="48" s="1"/>
  <c r="DV228" i="48" s="1"/>
  <c r="DW228" i="48" s="1"/>
  <c r="DX228" i="48" s="1"/>
  <c r="DY228" i="48" s="1"/>
  <c r="DZ228" i="48" s="1"/>
  <c r="EA228" i="48" s="1"/>
  <c r="EB228" i="48" s="1"/>
  <c r="EB92" i="48"/>
  <c r="EC92" i="48"/>
  <c r="ED127" i="48"/>
  <c r="DR364" i="48"/>
  <c r="DT364" i="48" s="1"/>
  <c r="DU364" i="48" s="1"/>
  <c r="DV364" i="48" s="1"/>
  <c r="DW364" i="48" s="1"/>
  <c r="DX364" i="48" s="1"/>
  <c r="DY364" i="48" s="1"/>
  <c r="DZ364" i="48" s="1"/>
  <c r="EA364" i="48" s="1"/>
  <c r="DT430" i="48"/>
  <c r="DU430" i="48" s="1"/>
  <c r="DV430" i="48" s="1"/>
  <c r="DW430" i="48" s="1"/>
  <c r="DX430" i="48" s="1"/>
  <c r="DY430" i="48" s="1"/>
  <c r="DZ430" i="48" s="1"/>
  <c r="EA430" i="48" s="1"/>
  <c r="EB430" i="48" s="1"/>
  <c r="DT545" i="48"/>
  <c r="DU545" i="48" s="1"/>
  <c r="DV545" i="48" s="1"/>
  <c r="DW545" i="48" s="1"/>
  <c r="DX545" i="48" s="1"/>
  <c r="DY545" i="48" s="1"/>
  <c r="DZ545" i="48" s="1"/>
  <c r="EA545" i="48" s="1"/>
  <c r="EC545" i="48" s="1"/>
  <c r="DT120" i="48"/>
  <c r="DU120" i="48" s="1"/>
  <c r="DV120" i="48" s="1"/>
  <c r="DW120" i="48" s="1"/>
  <c r="DX120" i="48" s="1"/>
  <c r="DY120" i="48" s="1"/>
  <c r="DZ120" i="48" s="1"/>
  <c r="EA120" i="48" s="1"/>
  <c r="EB120" i="48" s="1"/>
  <c r="EC211" i="48"/>
  <c r="ED211" i="48" s="1"/>
  <c r="EF211" i="48" s="1"/>
  <c r="EB115" i="48"/>
  <c r="ED115" i="48" s="1"/>
  <c r="DT155" i="48"/>
  <c r="DU155" i="48" s="1"/>
  <c r="DV155" i="48" s="1"/>
  <c r="DW155" i="48" s="1"/>
  <c r="DX155" i="48" s="1"/>
  <c r="DY155" i="48" s="1"/>
  <c r="DZ155" i="48" s="1"/>
  <c r="EA155" i="48" s="1"/>
  <c r="EC336" i="48"/>
  <c r="ED336" i="48" s="1"/>
  <c r="EC225" i="48"/>
  <c r="EB225" i="48"/>
  <c r="DT537" i="48"/>
  <c r="DU537" i="48" s="1"/>
  <c r="DV537" i="48" s="1"/>
  <c r="DW537" i="48" s="1"/>
  <c r="DX537" i="48" s="1"/>
  <c r="DY537" i="48" s="1"/>
  <c r="DZ537" i="48" s="1"/>
  <c r="EA537" i="48" s="1"/>
  <c r="EB537" i="48" s="1"/>
  <c r="EC476" i="48"/>
  <c r="EB476" i="48"/>
  <c r="EB123" i="48"/>
  <c r="EC123" i="48"/>
  <c r="EB477" i="48"/>
  <c r="EC477" i="48"/>
  <c r="DR207" i="48"/>
  <c r="DT207" i="48" s="1"/>
  <c r="DU207" i="48" s="1"/>
  <c r="DV207" i="48" s="1"/>
  <c r="DW207" i="48" s="1"/>
  <c r="DX207" i="48" s="1"/>
  <c r="DY207" i="48" s="1"/>
  <c r="DZ207" i="48" s="1"/>
  <c r="EA207" i="48" s="1"/>
  <c r="EC523" i="48"/>
  <c r="EB523" i="48"/>
  <c r="EC497" i="48"/>
  <c r="EB497" i="48"/>
  <c r="ED83" i="48"/>
  <c r="EC203" i="48"/>
  <c r="EB203" i="48"/>
  <c r="EB478" i="48"/>
  <c r="EC478" i="48"/>
  <c r="DT531" i="48"/>
  <c r="DU531" i="48" s="1"/>
  <c r="DV531" i="48" s="1"/>
  <c r="DW531" i="48" s="1"/>
  <c r="DX531" i="48" s="1"/>
  <c r="DY531" i="48" s="1"/>
  <c r="DZ531" i="48" s="1"/>
  <c r="EA531" i="48" s="1"/>
  <c r="EB475" i="48"/>
  <c r="EC475" i="48"/>
  <c r="DT519" i="48"/>
  <c r="DU519" i="48" s="1"/>
  <c r="DV519" i="48" s="1"/>
  <c r="DW519" i="48" s="1"/>
  <c r="DX519" i="48" s="1"/>
  <c r="DY519" i="48" s="1"/>
  <c r="DZ519" i="48" s="1"/>
  <c r="EA519" i="48" s="1"/>
  <c r="DT217" i="48"/>
  <c r="DU217" i="48" s="1"/>
  <c r="DV217" i="48" s="1"/>
  <c r="DW217" i="48" s="1"/>
  <c r="DX217" i="48" s="1"/>
  <c r="DY217" i="48" s="1"/>
  <c r="DZ217" i="48" s="1"/>
  <c r="EA217" i="48" s="1"/>
  <c r="EB217" i="48" s="1"/>
  <c r="DT192" i="48"/>
  <c r="DU192" i="48" s="1"/>
  <c r="DV192" i="48" s="1"/>
  <c r="DW192" i="48" s="1"/>
  <c r="DX192" i="48" s="1"/>
  <c r="DY192" i="48" s="1"/>
  <c r="DZ192" i="48" s="1"/>
  <c r="EA192" i="48" s="1"/>
  <c r="EC192" i="48" s="1"/>
  <c r="EB95" i="48"/>
  <c r="ED95" i="48" s="1"/>
  <c r="EF95" i="48" s="1"/>
  <c r="DT191" i="48"/>
  <c r="DU191" i="48" s="1"/>
  <c r="DV191" i="48" s="1"/>
  <c r="DW191" i="48" s="1"/>
  <c r="DX191" i="48" s="1"/>
  <c r="DY191" i="48" s="1"/>
  <c r="DZ191" i="48" s="1"/>
  <c r="EA191" i="48" s="1"/>
  <c r="EB191" i="48" s="1"/>
  <c r="DR443" i="48"/>
  <c r="DT443" i="48" s="1"/>
  <c r="DU443" i="48" s="1"/>
  <c r="DV443" i="48" s="1"/>
  <c r="DW443" i="48" s="1"/>
  <c r="DX443" i="48" s="1"/>
  <c r="DY443" i="48" s="1"/>
  <c r="DZ443" i="48" s="1"/>
  <c r="EA443" i="48" s="1"/>
  <c r="EC536" i="48"/>
  <c r="EB536" i="48"/>
  <c r="EC135" i="48"/>
  <c r="EB135" i="48"/>
  <c r="DR137" i="48"/>
  <c r="DT137" i="48" s="1"/>
  <c r="DU137" i="48" s="1"/>
  <c r="DV137" i="48" s="1"/>
  <c r="DW137" i="48" s="1"/>
  <c r="DX137" i="48" s="1"/>
  <c r="DY137" i="48" s="1"/>
  <c r="DZ137" i="48" s="1"/>
  <c r="EA137" i="48" s="1"/>
  <c r="EC239" i="48"/>
  <c r="EB239" i="48"/>
  <c r="DR421" i="48"/>
  <c r="DT421" i="48" s="1"/>
  <c r="DU421" i="48" s="1"/>
  <c r="DV421" i="48" s="1"/>
  <c r="DW421" i="48" s="1"/>
  <c r="DX421" i="48" s="1"/>
  <c r="DY421" i="48" s="1"/>
  <c r="DZ421" i="48" s="1"/>
  <c r="EA421" i="48" s="1"/>
  <c r="EB421" i="48" s="1"/>
  <c r="DR139" i="48"/>
  <c r="DT139" i="48" s="1"/>
  <c r="DU139" i="48" s="1"/>
  <c r="DV139" i="48" s="1"/>
  <c r="DW139" i="48" s="1"/>
  <c r="DX139" i="48" s="1"/>
  <c r="DY139" i="48" s="1"/>
  <c r="DZ139" i="48" s="1"/>
  <c r="EA139" i="48" s="1"/>
  <c r="EC316" i="48"/>
  <c r="EB316" i="48"/>
  <c r="DR250" i="48"/>
  <c r="DT250" i="48" s="1"/>
  <c r="DU250" i="48" s="1"/>
  <c r="DV250" i="48" s="1"/>
  <c r="DW250" i="48" s="1"/>
  <c r="DX250" i="48" s="1"/>
  <c r="DY250" i="48" s="1"/>
  <c r="DZ250" i="48" s="1"/>
  <c r="EA250" i="48" s="1"/>
  <c r="EB250" i="48" s="1"/>
  <c r="DT358" i="48"/>
  <c r="DU358" i="48" s="1"/>
  <c r="DV358" i="48" s="1"/>
  <c r="DW358" i="48" s="1"/>
  <c r="DX358" i="48" s="1"/>
  <c r="DY358" i="48" s="1"/>
  <c r="DZ358" i="48" s="1"/>
  <c r="EA358" i="48" s="1"/>
  <c r="EC149" i="48"/>
  <c r="EB149" i="48"/>
  <c r="DR60" i="48"/>
  <c r="DT60" i="48" s="1"/>
  <c r="DU60" i="48" s="1"/>
  <c r="DV60" i="48" s="1"/>
  <c r="DW60" i="48" s="1"/>
  <c r="DX60" i="48" s="1"/>
  <c r="DY60" i="48" s="1"/>
  <c r="DZ60" i="48" s="1"/>
  <c r="EA60" i="48" s="1"/>
  <c r="DR196" i="48"/>
  <c r="DT196" i="48" s="1"/>
  <c r="DU196" i="48" s="1"/>
  <c r="DV196" i="48" s="1"/>
  <c r="DW196" i="48" s="1"/>
  <c r="DX196" i="48" s="1"/>
  <c r="DY196" i="48" s="1"/>
  <c r="DZ196" i="48" s="1"/>
  <c r="EA196" i="48" s="1"/>
  <c r="DT343" i="48"/>
  <c r="DU343" i="48" s="1"/>
  <c r="DV343" i="48" s="1"/>
  <c r="DW343" i="48" s="1"/>
  <c r="DX343" i="48" s="1"/>
  <c r="DY343" i="48" s="1"/>
  <c r="DZ343" i="48" s="1"/>
  <c r="EA343" i="48" s="1"/>
  <c r="EB290" i="48"/>
  <c r="EC290" i="48"/>
  <c r="DT473" i="48"/>
  <c r="DU473" i="48" s="1"/>
  <c r="DV473" i="48" s="1"/>
  <c r="DW473" i="48" s="1"/>
  <c r="DX473" i="48" s="1"/>
  <c r="DY473" i="48" s="1"/>
  <c r="DZ473" i="48" s="1"/>
  <c r="EA473" i="48" s="1"/>
  <c r="EC496" i="48"/>
  <c r="EB496" i="48"/>
  <c r="DR394" i="48"/>
  <c r="DT394" i="48" s="1"/>
  <c r="DU394" i="48" s="1"/>
  <c r="DV394" i="48" s="1"/>
  <c r="DW394" i="48" s="1"/>
  <c r="DX394" i="48" s="1"/>
  <c r="DY394" i="48" s="1"/>
  <c r="DZ394" i="48" s="1"/>
  <c r="EA394" i="48" s="1"/>
  <c r="EB308" i="48"/>
  <c r="EC308" i="48"/>
  <c r="ED506" i="48"/>
  <c r="DR329" i="48"/>
  <c r="DT329" i="48" s="1"/>
  <c r="DU329" i="48" s="1"/>
  <c r="DV329" i="48" s="1"/>
  <c r="DW329" i="48" s="1"/>
  <c r="DX329" i="48" s="1"/>
  <c r="DY329" i="48" s="1"/>
  <c r="DZ329" i="48" s="1"/>
  <c r="EA329" i="48" s="1"/>
  <c r="DR408" i="48"/>
  <c r="DT408" i="48" s="1"/>
  <c r="DU408" i="48" s="1"/>
  <c r="DV408" i="48" s="1"/>
  <c r="DW408" i="48" s="1"/>
  <c r="DX408" i="48" s="1"/>
  <c r="DY408" i="48" s="1"/>
  <c r="DZ408" i="48" s="1"/>
  <c r="EA408" i="48" s="1"/>
  <c r="DT325" i="48"/>
  <c r="DU325" i="48" s="1"/>
  <c r="DV325" i="48" s="1"/>
  <c r="DW325" i="48" s="1"/>
  <c r="DX325" i="48" s="1"/>
  <c r="DY325" i="48" s="1"/>
  <c r="DZ325" i="48" s="1"/>
  <c r="EA325" i="48" s="1"/>
  <c r="EB161" i="48"/>
  <c r="EC161" i="48"/>
  <c r="EE448" i="48"/>
  <c r="EG448" i="48" s="1"/>
  <c r="EF110" i="48"/>
  <c r="EG110" i="48" s="1"/>
  <c r="EF164" i="48"/>
  <c r="EG164" i="48" s="1"/>
  <c r="EF456" i="48"/>
  <c r="EG456" i="48" s="1"/>
  <c r="EE326" i="48"/>
  <c r="EG326" i="48" s="1"/>
  <c r="EF332" i="48"/>
  <c r="EG332" i="48" s="1"/>
  <c r="EF179" i="48"/>
  <c r="EG179" i="48" s="1"/>
  <c r="EE354" i="48"/>
  <c r="EG354" i="48" s="1"/>
  <c r="EF306" i="48"/>
  <c r="EG306" i="48" s="1"/>
  <c r="EE289" i="48"/>
  <c r="EG289" i="48" s="1"/>
  <c r="J5" i="50"/>
  <c r="J2" i="50"/>
  <c r="EB154" i="48" l="1"/>
  <c r="ED154" i="48" s="1"/>
  <c r="EF154" i="48" s="1"/>
  <c r="EC376" i="48"/>
  <c r="ED376" i="48" s="1"/>
  <c r="EF376" i="48" s="1"/>
  <c r="EB111" i="48"/>
  <c r="EE132" i="48"/>
  <c r="EG132" i="48" s="1"/>
  <c r="EE434" i="48"/>
  <c r="EG434" i="48" s="1"/>
  <c r="EE188" i="48"/>
  <c r="EG188" i="48" s="1"/>
  <c r="EB210" i="48"/>
  <c r="ED210" i="48" s="1"/>
  <c r="EF210" i="48" s="1"/>
  <c r="EF212" i="48"/>
  <c r="EG212" i="48" s="1"/>
  <c r="EE424" i="48"/>
  <c r="EG424" i="48" s="1"/>
  <c r="EF502" i="48"/>
  <c r="EG502" i="48" s="1"/>
  <c r="EF469" i="48"/>
  <c r="EG469" i="48" s="1"/>
  <c r="EE446" i="48"/>
  <c r="EG446" i="48" s="1"/>
  <c r="EF393" i="48"/>
  <c r="EG393" i="48" s="1"/>
  <c r="EE144" i="48"/>
  <c r="EG144" i="48" s="1"/>
  <c r="EF86" i="48"/>
  <c r="EG86" i="48" s="1"/>
  <c r="EF493" i="48"/>
  <c r="EG493" i="48" s="1"/>
  <c r="EF172" i="48"/>
  <c r="EG172" i="48" s="1"/>
  <c r="EF181" i="48"/>
  <c r="EG181" i="48" s="1"/>
  <c r="EB386" i="48"/>
  <c r="ED386" i="48" s="1"/>
  <c r="EF386" i="48" s="1"/>
  <c r="EE51" i="48"/>
  <c r="EG51" i="48" s="1"/>
  <c r="EF186" i="48"/>
  <c r="EG186" i="48" s="1"/>
  <c r="EF365" i="48"/>
  <c r="EG365" i="48" s="1"/>
  <c r="EF457" i="48"/>
  <c r="EG457" i="48" s="1"/>
  <c r="EB444" i="48"/>
  <c r="ED444" i="48" s="1"/>
  <c r="EE444" i="48" s="1"/>
  <c r="EE79" i="48"/>
  <c r="EG79" i="48" s="1"/>
  <c r="EF419" i="48"/>
  <c r="EG419" i="48" s="1"/>
  <c r="EF352" i="48"/>
  <c r="EG352" i="48" s="1"/>
  <c r="EE453" i="48"/>
  <c r="EG453" i="48" s="1"/>
  <c r="EB544" i="48"/>
  <c r="ED544" i="48" s="1"/>
  <c r="EF544" i="48" s="1"/>
  <c r="EE81" i="48"/>
  <c r="EG81" i="48" s="1"/>
  <c r="EE432" i="48"/>
  <c r="EG432" i="48" s="1"/>
  <c r="ED151" i="48"/>
  <c r="EE151" i="48" s="1"/>
  <c r="ED193" i="48"/>
  <c r="EF193" i="48" s="1"/>
  <c r="EB464" i="48"/>
  <c r="ED464" i="48" s="1"/>
  <c r="EE464" i="48" s="1"/>
  <c r="EE82" i="48"/>
  <c r="EG82" i="48" s="1"/>
  <c r="EE341" i="48"/>
  <c r="EG341" i="48" s="1"/>
  <c r="EB382" i="48"/>
  <c r="ED382" i="48" s="1"/>
  <c r="EE382" i="48" s="1"/>
  <c r="EE129" i="48"/>
  <c r="EG129" i="48" s="1"/>
  <c r="EE270" i="48"/>
  <c r="EG270" i="48" s="1"/>
  <c r="EF532" i="48"/>
  <c r="EG532" i="48" s="1"/>
  <c r="EF62" i="48"/>
  <c r="EG62" i="48" s="1"/>
  <c r="EC276" i="48"/>
  <c r="ED276" i="48" s="1"/>
  <c r="EE276" i="48" s="1"/>
  <c r="EE303" i="48"/>
  <c r="EG303" i="48" s="1"/>
  <c r="EF521" i="48"/>
  <c r="EG521" i="48" s="1"/>
  <c r="EB375" i="48"/>
  <c r="ED375" i="48" s="1"/>
  <c r="EF375" i="48" s="1"/>
  <c r="EF500" i="48"/>
  <c r="EG500" i="48" s="1"/>
  <c r="EF342" i="48"/>
  <c r="EG342" i="48" s="1"/>
  <c r="EF360" i="48"/>
  <c r="EG360" i="48" s="1"/>
  <c r="EB440" i="48"/>
  <c r="ED440" i="48" s="1"/>
  <c r="EF440" i="48" s="1"/>
  <c r="EB362" i="48"/>
  <c r="ED362" i="48" s="1"/>
  <c r="EF362" i="48" s="1"/>
  <c r="EC96" i="48"/>
  <c r="ED96" i="48" s="1"/>
  <c r="EE96" i="48" s="1"/>
  <c r="EE85" i="48"/>
  <c r="EG85" i="48" s="1"/>
  <c r="EE498" i="48"/>
  <c r="EG498" i="48" s="1"/>
  <c r="EC248" i="48"/>
  <c r="ED248" i="48" s="1"/>
  <c r="EE248" i="48" s="1"/>
  <c r="EC513" i="48"/>
  <c r="ED513" i="48" s="1"/>
  <c r="EF513" i="48" s="1"/>
  <c r="EF52" i="48"/>
  <c r="EG52" i="48" s="1"/>
  <c r="EB483" i="48"/>
  <c r="ED483" i="48" s="1"/>
  <c r="EF483" i="48" s="1"/>
  <c r="EC58" i="48"/>
  <c r="ED58" i="48" s="1"/>
  <c r="EF58" i="48" s="1"/>
  <c r="EE134" i="48"/>
  <c r="EG134" i="48" s="1"/>
  <c r="EF272" i="48"/>
  <c r="EG272" i="48" s="1"/>
  <c r="EF539" i="48"/>
  <c r="EG539" i="48" s="1"/>
  <c r="EF517" i="48"/>
  <c r="EG517" i="48" s="1"/>
  <c r="EB542" i="48"/>
  <c r="ED542" i="48" s="1"/>
  <c r="EF542" i="48" s="1"/>
  <c r="EF480" i="48"/>
  <c r="EG480" i="48" s="1"/>
  <c r="EB46" i="48"/>
  <c r="ED46" i="48" s="1"/>
  <c r="EE46" i="48" s="1"/>
  <c r="EC183" i="48"/>
  <c r="EF183" i="48" s="1"/>
  <c r="EC262" i="48"/>
  <c r="ED262" i="48" s="1"/>
  <c r="EE262" i="48" s="1"/>
  <c r="EE522" i="48"/>
  <c r="EG522" i="48" s="1"/>
  <c r="EE168" i="48"/>
  <c r="EG168" i="48" s="1"/>
  <c r="ED496" i="48"/>
  <c r="EF496" i="48" s="1"/>
  <c r="ED328" i="48"/>
  <c r="EF328" i="48" s="1"/>
  <c r="ED311" i="48"/>
  <c r="EF311" i="48" s="1"/>
  <c r="ED240" i="48"/>
  <c r="EE240" i="48" s="1"/>
  <c r="ED64" i="48"/>
  <c r="EE64" i="48" s="1"/>
  <c r="ED461" i="48"/>
  <c r="EF461" i="48" s="1"/>
  <c r="EC157" i="48"/>
  <c r="ED157" i="48" s="1"/>
  <c r="EE157" i="48" s="1"/>
  <c r="EE390" i="48"/>
  <c r="EG390" i="48" s="1"/>
  <c r="EC374" i="48"/>
  <c r="ED374" i="48" s="1"/>
  <c r="EF374" i="48" s="1"/>
  <c r="EE184" i="48"/>
  <c r="EG184" i="48" s="1"/>
  <c r="ED479" i="48"/>
  <c r="ED441" i="48"/>
  <c r="EE441" i="48" s="1"/>
  <c r="EC416" i="48"/>
  <c r="ED416" i="48" s="1"/>
  <c r="EF416" i="48" s="1"/>
  <c r="ED269" i="48"/>
  <c r="EE269" i="48" s="1"/>
  <c r="EC472" i="48"/>
  <c r="ED472" i="48" s="1"/>
  <c r="EE472" i="48" s="1"/>
  <c r="ED401" i="48"/>
  <c r="EF401" i="48" s="1"/>
  <c r="EE189" i="48"/>
  <c r="EG189" i="48" s="1"/>
  <c r="ED148" i="48"/>
  <c r="EF148" i="48" s="1"/>
  <c r="EC337" i="48"/>
  <c r="ED337" i="48" s="1"/>
  <c r="EF337" i="48" s="1"/>
  <c r="EC385" i="48"/>
  <c r="ED385" i="48" s="1"/>
  <c r="EF385" i="48" s="1"/>
  <c r="EB388" i="48"/>
  <c r="ED388" i="48" s="1"/>
  <c r="EE388" i="48" s="1"/>
  <c r="ED162" i="48"/>
  <c r="EF162" i="48" s="1"/>
  <c r="EF335" i="48"/>
  <c r="EG335" i="48" s="1"/>
  <c r="EB74" i="48"/>
  <c r="ED74" i="48" s="1"/>
  <c r="EF74" i="48" s="1"/>
  <c r="EC299" i="48"/>
  <c r="ED299" i="48" s="1"/>
  <c r="EE299" i="48" s="1"/>
  <c r="EB465" i="48"/>
  <c r="ED465" i="48" s="1"/>
  <c r="EE465" i="48" s="1"/>
  <c r="EC206" i="48"/>
  <c r="ED206" i="48" s="1"/>
  <c r="EE206" i="48" s="1"/>
  <c r="ED347" i="48"/>
  <c r="ED163" i="48"/>
  <c r="ED533" i="48"/>
  <c r="EE533" i="48" s="1"/>
  <c r="ED477" i="48"/>
  <c r="EE477" i="48" s="1"/>
  <c r="ED92" i="48"/>
  <c r="EB266" i="48"/>
  <c r="ED266" i="48" s="1"/>
  <c r="EE266" i="48" s="1"/>
  <c r="ED197" i="48"/>
  <c r="ED318" i="48"/>
  <c r="EF318" i="48" s="1"/>
  <c r="EC57" i="48"/>
  <c r="ED57" i="48" s="1"/>
  <c r="EF57" i="48" s="1"/>
  <c r="EC319" i="48"/>
  <c r="ED319" i="48" s="1"/>
  <c r="EE319" i="48" s="1"/>
  <c r="ED450" i="48"/>
  <c r="ED509" i="48"/>
  <c r="EE509" i="48" s="1"/>
  <c r="ED407" i="48"/>
  <c r="EF407" i="48" s="1"/>
  <c r="ED339" i="48"/>
  <c r="EE339" i="48" s="1"/>
  <c r="ED305" i="48"/>
  <c r="EE305" i="48" s="1"/>
  <c r="ED122" i="48"/>
  <c r="ED422" i="48"/>
  <c r="EF422" i="48" s="1"/>
  <c r="ED405" i="48"/>
  <c r="EF405" i="48" s="1"/>
  <c r="ED145" i="48"/>
  <c r="EF145" i="48" s="1"/>
  <c r="ED63" i="48"/>
  <c r="EF63" i="48" s="1"/>
  <c r="EE95" i="48"/>
  <c r="EG95" i="48" s="1"/>
  <c r="ED149" i="48"/>
  <c r="EF149" i="48" s="1"/>
  <c r="ED68" i="48"/>
  <c r="EF68" i="48" s="1"/>
  <c r="ED158" i="48"/>
  <c r="EE158" i="48" s="1"/>
  <c r="ED371" i="48"/>
  <c r="EF371" i="48" s="1"/>
  <c r="EF141" i="48"/>
  <c r="EG141" i="48" s="1"/>
  <c r="ED499" i="48"/>
  <c r="EE499" i="48" s="1"/>
  <c r="ED297" i="48"/>
  <c r="EE297" i="48" s="1"/>
  <c r="ED136" i="48"/>
  <c r="EE136" i="48" s="1"/>
  <c r="ED501" i="48"/>
  <c r="EF501" i="48" s="1"/>
  <c r="ED180" i="48"/>
  <c r="EF180" i="48" s="1"/>
  <c r="ED491" i="48"/>
  <c r="EF491" i="48" s="1"/>
  <c r="ED399" i="48"/>
  <c r="EE399" i="48" s="1"/>
  <c r="EF50" i="48"/>
  <c r="EE50" i="48"/>
  <c r="EF187" i="48"/>
  <c r="EE187" i="48"/>
  <c r="EB114" i="48"/>
  <c r="ED114" i="48" s="1"/>
  <c r="EE114" i="48" s="1"/>
  <c r="ED235" i="48"/>
  <c r="EF235" i="48" s="1"/>
  <c r="ED538" i="48"/>
  <c r="EF538" i="48" s="1"/>
  <c r="ED321" i="48"/>
  <c r="EF438" i="48"/>
  <c r="EG438" i="48" s="1"/>
  <c r="ED97" i="48"/>
  <c r="ED84" i="48"/>
  <c r="EE84" i="48" s="1"/>
  <c r="ED391" i="48"/>
  <c r="ED353" i="48"/>
  <c r="ED366" i="48"/>
  <c r="EB192" i="48"/>
  <c r="ED192" i="48" s="1"/>
  <c r="EE192" i="48" s="1"/>
  <c r="EB356" i="48"/>
  <c r="ED356" i="48" s="1"/>
  <c r="EE356" i="48" s="1"/>
  <c r="EB204" i="48"/>
  <c r="ED204" i="48" s="1"/>
  <c r="EF204" i="48" s="1"/>
  <c r="EB271" i="48"/>
  <c r="ED271" i="48" s="1"/>
  <c r="EF271" i="48" s="1"/>
  <c r="ED256" i="48"/>
  <c r="EE256" i="48" s="1"/>
  <c r="ED185" i="48"/>
  <c r="EE185" i="48" s="1"/>
  <c r="ED99" i="48"/>
  <c r="EE99" i="48" s="1"/>
  <c r="ED317" i="48"/>
  <c r="ED283" i="48"/>
  <c r="EF283" i="48" s="1"/>
  <c r="ED327" i="48"/>
  <c r="EE327" i="48" s="1"/>
  <c r="ED284" i="48"/>
  <c r="ED178" i="48"/>
  <c r="EE178" i="48" s="1"/>
  <c r="EB484" i="48"/>
  <c r="ED484" i="48" s="1"/>
  <c r="EF484" i="48" s="1"/>
  <c r="EC447" i="48"/>
  <c r="ED447" i="48" s="1"/>
  <c r="EF447" i="48" s="1"/>
  <c r="ED307" i="48"/>
  <c r="EE307" i="48" s="1"/>
  <c r="EB516" i="48"/>
  <c r="ED516" i="48" s="1"/>
  <c r="EF516" i="48" s="1"/>
  <c r="ED536" i="48"/>
  <c r="EF536" i="48" s="1"/>
  <c r="ED475" i="48"/>
  <c r="ED346" i="48"/>
  <c r="EE346" i="48" s="1"/>
  <c r="EC355" i="48"/>
  <c r="ED355" i="48" s="1"/>
  <c r="EF355" i="48" s="1"/>
  <c r="ED123" i="48"/>
  <c r="EE123" i="48" s="1"/>
  <c r="ED287" i="48"/>
  <c r="EF287" i="48" s="1"/>
  <c r="EC344" i="48"/>
  <c r="ED344" i="48" s="1"/>
  <c r="EB254" i="48"/>
  <c r="ED254" i="48" s="1"/>
  <c r="EF254" i="48" s="1"/>
  <c r="EE295" i="48"/>
  <c r="ED488" i="48"/>
  <c r="EE488" i="48" s="1"/>
  <c r="ED245" i="48"/>
  <c r="EF245" i="48" s="1"/>
  <c r="ED143" i="48"/>
  <c r="EE143" i="48" s="1"/>
  <c r="ED87" i="48"/>
  <c r="EF87" i="48" s="1"/>
  <c r="ED119" i="48"/>
  <c r="EF119" i="48" s="1"/>
  <c r="EE93" i="48"/>
  <c r="EF93" i="48"/>
  <c r="EC277" i="48"/>
  <c r="ED277" i="48" s="1"/>
  <c r="EF277" i="48" s="1"/>
  <c r="ED205" i="48"/>
  <c r="ED153" i="48"/>
  <c r="ED138" i="48"/>
  <c r="EE138" i="48" s="1"/>
  <c r="EC208" i="48"/>
  <c r="EB208" i="48"/>
  <c r="EC338" i="48"/>
  <c r="EB338" i="48"/>
  <c r="ED214" i="48"/>
  <c r="EE214" i="48" s="1"/>
  <c r="ED101" i="48"/>
  <c r="ED478" i="48"/>
  <c r="ED231" i="48"/>
  <c r="ED520" i="48"/>
  <c r="EF520" i="48" s="1"/>
  <c r="EB176" i="48"/>
  <c r="ED176" i="48" s="1"/>
  <c r="EF176" i="48" s="1"/>
  <c r="ED308" i="48"/>
  <c r="EF308" i="48" s="1"/>
  <c r="ED530" i="48"/>
  <c r="EF530" i="48" s="1"/>
  <c r="ED529" i="48"/>
  <c r="EF529" i="48" s="1"/>
  <c r="ED171" i="48"/>
  <c r="EF171" i="48" s="1"/>
  <c r="EF94" i="48"/>
  <c r="EE94" i="48"/>
  <c r="ED111" i="48"/>
  <c r="EF111" i="48" s="1"/>
  <c r="ED428" i="48"/>
  <c r="EE428" i="48" s="1"/>
  <c r="ED503" i="48"/>
  <c r="EF503" i="48" s="1"/>
  <c r="EE348" i="48"/>
  <c r="EF348" i="48"/>
  <c r="ED291" i="48"/>
  <c r="ED427" i="48"/>
  <c r="EE427" i="48" s="1"/>
  <c r="EE190" i="48"/>
  <c r="EF190" i="48"/>
  <c r="EF471" i="48"/>
  <c r="EE471" i="48"/>
  <c r="ED161" i="48"/>
  <c r="ED481" i="48"/>
  <c r="ED227" i="48"/>
  <c r="EE211" i="48"/>
  <c r="EG211" i="48" s="1"/>
  <c r="EC217" i="48"/>
  <c r="ED217" i="48" s="1"/>
  <c r="EE217" i="48" s="1"/>
  <c r="EC116" i="48"/>
  <c r="ED116" i="48" s="1"/>
  <c r="ED290" i="48"/>
  <c r="EF290" i="48" s="1"/>
  <c r="ED135" i="48"/>
  <c r="EE135" i="48" s="1"/>
  <c r="ED420" i="48"/>
  <c r="EE420" i="48" s="1"/>
  <c r="ED411" i="48"/>
  <c r="EE411" i="48" s="1"/>
  <c r="ED380" i="48"/>
  <c r="EF380" i="48" s="1"/>
  <c r="ED201" i="48"/>
  <c r="EE201" i="48" s="1"/>
  <c r="ED359" i="48"/>
  <c r="EF359" i="48" s="1"/>
  <c r="ED221" i="48"/>
  <c r="EF221" i="48" s="1"/>
  <c r="ED546" i="48"/>
  <c r="EC250" i="48"/>
  <c r="EC249" i="48"/>
  <c r="EB249" i="48"/>
  <c r="EB195" i="48"/>
  <c r="EC195" i="48"/>
  <c r="EC177" i="48"/>
  <c r="EB177" i="48"/>
  <c r="EC279" i="48"/>
  <c r="EB279" i="48"/>
  <c r="EB400" i="48"/>
  <c r="EC400" i="48"/>
  <c r="EB252" i="48"/>
  <c r="EC252" i="48"/>
  <c r="EB236" i="48"/>
  <c r="EC236" i="48"/>
  <c r="EC228" i="48"/>
  <c r="EB66" i="48"/>
  <c r="EC66" i="48"/>
  <c r="EB543" i="48"/>
  <c r="EC543" i="48"/>
  <c r="EB139" i="48"/>
  <c r="EC139" i="48"/>
  <c r="EB259" i="48"/>
  <c r="EC259" i="48"/>
  <c r="EB392" i="48"/>
  <c r="EC392" i="48"/>
  <c r="EC394" i="48"/>
  <c r="EB394" i="48"/>
  <c r="EC421" i="48"/>
  <c r="EC72" i="48"/>
  <c r="EB72" i="48"/>
  <c r="EB361" i="48"/>
  <c r="EC361" i="48"/>
  <c r="EB433" i="48"/>
  <c r="EC433" i="48"/>
  <c r="EB118" i="48"/>
  <c r="EC118" i="48"/>
  <c r="EC213" i="48"/>
  <c r="EB213" i="48"/>
  <c r="EB490" i="48"/>
  <c r="EC490" i="48"/>
  <c r="EB527" i="48"/>
  <c r="EC527" i="48"/>
  <c r="EC117" i="48"/>
  <c r="EB117" i="48"/>
  <c r="EB293" i="48"/>
  <c r="EC293" i="48"/>
  <c r="EC56" i="48"/>
  <c r="EB56" i="48"/>
  <c r="EB445" i="48"/>
  <c r="EC445" i="48"/>
  <c r="EC418" i="48"/>
  <c r="EB418" i="48"/>
  <c r="EB106" i="48"/>
  <c r="EC106" i="48"/>
  <c r="EC137" i="48"/>
  <c r="EB137" i="48"/>
  <c r="EB207" i="48"/>
  <c r="EC207" i="48"/>
  <c r="EB198" i="48"/>
  <c r="EC198" i="48"/>
  <c r="EB243" i="48"/>
  <c r="EC243" i="48"/>
  <c r="EC251" i="48"/>
  <c r="EB251" i="48"/>
  <c r="EB140" i="48"/>
  <c r="EC140" i="48"/>
  <c r="EB463" i="48"/>
  <c r="EC463" i="48"/>
  <c r="EC142" i="48"/>
  <c r="EB142" i="48"/>
  <c r="EC59" i="48"/>
  <c r="EB59" i="48"/>
  <c r="EC209" i="48"/>
  <c r="EB209" i="48"/>
  <c r="EB415" i="48"/>
  <c r="EC415" i="48"/>
  <c r="EB237" i="48"/>
  <c r="EC237" i="48"/>
  <c r="EC460" i="48"/>
  <c r="EB314" i="48"/>
  <c r="EC314" i="48"/>
  <c r="EC408" i="48"/>
  <c r="EB408" i="48"/>
  <c r="EB304" i="48"/>
  <c r="EC304" i="48"/>
  <c r="EB512" i="48"/>
  <c r="EC512" i="48"/>
  <c r="EC423" i="48"/>
  <c r="EB423" i="48"/>
  <c r="EB442" i="48"/>
  <c r="EC442" i="48"/>
  <c r="EC334" i="48"/>
  <c r="EB334" i="48"/>
  <c r="EC459" i="48"/>
  <c r="EB459" i="48"/>
  <c r="EB294" i="48"/>
  <c r="EC294" i="48"/>
  <c r="EB113" i="48"/>
  <c r="EC113" i="48"/>
  <c r="EC196" i="48"/>
  <c r="EB196" i="48"/>
  <c r="EB357" i="48"/>
  <c r="EC357" i="48"/>
  <c r="EB133" i="48"/>
  <c r="EC133" i="48"/>
  <c r="EB226" i="48"/>
  <c r="EC226" i="48"/>
  <c r="EC364" i="48"/>
  <c r="EB364" i="48"/>
  <c r="EC329" i="48"/>
  <c r="EB329" i="48"/>
  <c r="EB443" i="48"/>
  <c r="EC443" i="48"/>
  <c r="EC55" i="48"/>
  <c r="EB55" i="48"/>
  <c r="EC60" i="48"/>
  <c r="EB60" i="48"/>
  <c r="EB242" i="48"/>
  <c r="EC242" i="48"/>
  <c r="EC131" i="48"/>
  <c r="EB131" i="48"/>
  <c r="EC175" i="48"/>
  <c r="EB175" i="48"/>
  <c r="EC462" i="48"/>
  <c r="EB462" i="48"/>
  <c r="ED121" i="48"/>
  <c r="ED429" i="48"/>
  <c r="EC219" i="48"/>
  <c r="EB219" i="48"/>
  <c r="EC220" i="48"/>
  <c r="EB220" i="48"/>
  <c r="ED275" i="48"/>
  <c r="ED330" i="48"/>
  <c r="EC449" i="48"/>
  <c r="EB449" i="48"/>
  <c r="ED524" i="48"/>
  <c r="ED514" i="48"/>
  <c r="ED202" i="48"/>
  <c r="EC280" i="48"/>
  <c r="EB280" i="48"/>
  <c r="EC49" i="48"/>
  <c r="EB49" i="48"/>
  <c r="EB320" i="48"/>
  <c r="EC320" i="48"/>
  <c r="EC486" i="48"/>
  <c r="EB486" i="48"/>
  <c r="EB310" i="48"/>
  <c r="EC310" i="48"/>
  <c r="EC281" i="48"/>
  <c r="EB281" i="48"/>
  <c r="EC103" i="48"/>
  <c r="EB103" i="48"/>
  <c r="EC413" i="48"/>
  <c r="EB413" i="48"/>
  <c r="EC435" i="48"/>
  <c r="EB435" i="48"/>
  <c r="EC425" i="48"/>
  <c r="EB425" i="48"/>
  <c r="EC325" i="48"/>
  <c r="EB325" i="48"/>
  <c r="EC519" i="48"/>
  <c r="EB519" i="48"/>
  <c r="EC107" i="48"/>
  <c r="EB107" i="48"/>
  <c r="EB417" i="48"/>
  <c r="EC417" i="48"/>
  <c r="EC384" i="48"/>
  <c r="EB384" i="48"/>
  <c r="EB265" i="48"/>
  <c r="EC265" i="48"/>
  <c r="EC363" i="48"/>
  <c r="EB363" i="48"/>
  <c r="EC53" i="48"/>
  <c r="EB53" i="48"/>
  <c r="EE508" i="48"/>
  <c r="EF508" i="48"/>
  <c r="EC165" i="48"/>
  <c r="ED150" i="48"/>
  <c r="ED402" i="48"/>
  <c r="ED147" i="48"/>
  <c r="EB258" i="48"/>
  <c r="EC258" i="48"/>
  <c r="EC343" i="48"/>
  <c r="EB343" i="48"/>
  <c r="EB215" i="48"/>
  <c r="EC215" i="48"/>
  <c r="EB244" i="48"/>
  <c r="EC244" i="48"/>
  <c r="ED489" i="48"/>
  <c r="EC322" i="48"/>
  <c r="EB322" i="48"/>
  <c r="ED403" i="48"/>
  <c r="EB370" i="48"/>
  <c r="EC370" i="48"/>
  <c r="EB169" i="48"/>
  <c r="EC169" i="48"/>
  <c r="ED78" i="48"/>
  <c r="ED398" i="48"/>
  <c r="ED91" i="48"/>
  <c r="EC396" i="48"/>
  <c r="EB396" i="48"/>
  <c r="ED90" i="48"/>
  <c r="ED511" i="48"/>
  <c r="EC466" i="48"/>
  <c r="EB466" i="48"/>
  <c r="EC70" i="48"/>
  <c r="EC397" i="48"/>
  <c r="EB397" i="48"/>
  <c r="EF505" i="48"/>
  <c r="EE505" i="48"/>
  <c r="EC409" i="48"/>
  <c r="EB409" i="48"/>
  <c r="EC156" i="48"/>
  <c r="EB156" i="48"/>
  <c r="EB436" i="48"/>
  <c r="EC436" i="48"/>
  <c r="EC296" i="48"/>
  <c r="EB296" i="48"/>
  <c r="EC302" i="48"/>
  <c r="EB302" i="48"/>
  <c r="EF492" i="48"/>
  <c r="EE492" i="48"/>
  <c r="EC218" i="48"/>
  <c r="EB218" i="48"/>
  <c r="EB247" i="48"/>
  <c r="EC247" i="48"/>
  <c r="EC120" i="48"/>
  <c r="ED120" i="48" s="1"/>
  <c r="EE120" i="48" s="1"/>
  <c r="EC98" i="48"/>
  <c r="EB98" i="48"/>
  <c r="EC531" i="48"/>
  <c r="EB531" i="48"/>
  <c r="EC222" i="48"/>
  <c r="EB222" i="48"/>
  <c r="ED146" i="48"/>
  <c r="EC378" i="48"/>
  <c r="EB378" i="48"/>
  <c r="EB105" i="48"/>
  <c r="EC105" i="48"/>
  <c r="EC383" i="48"/>
  <c r="EB383" i="48"/>
  <c r="EB71" i="48"/>
  <c r="EC71" i="48"/>
  <c r="ED89" i="48"/>
  <c r="ED124" i="48"/>
  <c r="EB241" i="48"/>
  <c r="EC241" i="48"/>
  <c r="EC437" i="48"/>
  <c r="EB257" i="48"/>
  <c r="EC257" i="48"/>
  <c r="EC216" i="48"/>
  <c r="EB216" i="48"/>
  <c r="ED233" i="48"/>
  <c r="ED507" i="48"/>
  <c r="EB406" i="48"/>
  <c r="EC406" i="48"/>
  <c r="EB300" i="48"/>
  <c r="EC300" i="48"/>
  <c r="EC100" i="48"/>
  <c r="EB100" i="48"/>
  <c r="EC379" i="48"/>
  <c r="EB379" i="48"/>
  <c r="ED173" i="48"/>
  <c r="EC367" i="48"/>
  <c r="EC47" i="48"/>
  <c r="EB47" i="48"/>
  <c r="ED414" i="48"/>
  <c r="EE267" i="48"/>
  <c r="EF267" i="48"/>
  <c r="EC372" i="48"/>
  <c r="EB372" i="48"/>
  <c r="EE506" i="48"/>
  <c r="EF506" i="48"/>
  <c r="EB298" i="48"/>
  <c r="EC298" i="48"/>
  <c r="EF127" i="48"/>
  <c r="EE127" i="48"/>
  <c r="EB65" i="48"/>
  <c r="EC65" i="48"/>
  <c r="EE288" i="48"/>
  <c r="EF288" i="48"/>
  <c r="EC76" i="48"/>
  <c r="EB76" i="48"/>
  <c r="EC224" i="48"/>
  <c r="EB224" i="48"/>
  <c r="EB535" i="48"/>
  <c r="EC535" i="48"/>
  <c r="ED494" i="48"/>
  <c r="EC368" i="48"/>
  <c r="EB368" i="48"/>
  <c r="EC534" i="48"/>
  <c r="EB534" i="48"/>
  <c r="ED48" i="48"/>
  <c r="ED159" i="48"/>
  <c r="EB75" i="48"/>
  <c r="EC75" i="48"/>
  <c r="EE154" i="48"/>
  <c r="EG154" i="48" s="1"/>
  <c r="EB223" i="48"/>
  <c r="EC223" i="48"/>
  <c r="ED203" i="48"/>
  <c r="ED476" i="48"/>
  <c r="EC525" i="48"/>
  <c r="EB525" i="48"/>
  <c r="EB485" i="48"/>
  <c r="EC485" i="48"/>
  <c r="EB349" i="48"/>
  <c r="EC349" i="48"/>
  <c r="EC264" i="48"/>
  <c r="EB264" i="48"/>
  <c r="ED309" i="48"/>
  <c r="EC160" i="48"/>
  <c r="EB160" i="48"/>
  <c r="EC541" i="48"/>
  <c r="EB541" i="48"/>
  <c r="EB199" i="48"/>
  <c r="EC199" i="48"/>
  <c r="EC358" i="48"/>
  <c r="EB358" i="48"/>
  <c r="EC268" i="48"/>
  <c r="EB268" i="48"/>
  <c r="EB452" i="48"/>
  <c r="EC452" i="48"/>
  <c r="EC515" i="48"/>
  <c r="EB515" i="48"/>
  <c r="EC285" i="48"/>
  <c r="EB285" i="48"/>
  <c r="EC104" i="48"/>
  <c r="EB104" i="48"/>
  <c r="EC324" i="48"/>
  <c r="EB324" i="48"/>
  <c r="EE454" i="48"/>
  <c r="EF454" i="48"/>
  <c r="ED351" i="48"/>
  <c r="EB545" i="48"/>
  <c r="ED545" i="48" s="1"/>
  <c r="EF545" i="48" s="1"/>
  <c r="EC430" i="48"/>
  <c r="ED430" i="48" s="1"/>
  <c r="EF430" i="48" s="1"/>
  <c r="EF83" i="48"/>
  <c r="EE83" i="48"/>
  <c r="EC537" i="48"/>
  <c r="EC301" i="48"/>
  <c r="EB301" i="48"/>
  <c r="ED504" i="48"/>
  <c r="EC431" i="48"/>
  <c r="EB431" i="48"/>
  <c r="ED410" i="48"/>
  <c r="ED487" i="48"/>
  <c r="ED404" i="48"/>
  <c r="ED77" i="48"/>
  <c r="EC274" i="48"/>
  <c r="EB274" i="48"/>
  <c r="ED109" i="48"/>
  <c r="ED125" i="48"/>
  <c r="ED468" i="48"/>
  <c r="EB540" i="48"/>
  <c r="EC540" i="48"/>
  <c r="EB69" i="48"/>
  <c r="EC69" i="48"/>
  <c r="EC340" i="48"/>
  <c r="EB340" i="48"/>
  <c r="ED316" i="48"/>
  <c r="ED497" i="48"/>
  <c r="ED225" i="48"/>
  <c r="ED263" i="48"/>
  <c r="EB345" i="48"/>
  <c r="EC345" i="48"/>
  <c r="EC230" i="48"/>
  <c r="EB230" i="48"/>
  <c r="EB313" i="48"/>
  <c r="EC313" i="48"/>
  <c r="ED426" i="48"/>
  <c r="ED130" i="48"/>
  <c r="ED152" i="48"/>
  <c r="EB323" i="48"/>
  <c r="EC323" i="48"/>
  <c r="EC286" i="48"/>
  <c r="EB286" i="48"/>
  <c r="EB261" i="48"/>
  <c r="EC261" i="48"/>
  <c r="EC108" i="48"/>
  <c r="EB108" i="48"/>
  <c r="EC439" i="48"/>
  <c r="EB439" i="48"/>
  <c r="EB273" i="48"/>
  <c r="EC273" i="48"/>
  <c r="EB389" i="48"/>
  <c r="EC389" i="48"/>
  <c r="EB166" i="48"/>
  <c r="EC166" i="48"/>
  <c r="EC458" i="48"/>
  <c r="EB458" i="48"/>
  <c r="ED526" i="48"/>
  <c r="EC167" i="48"/>
  <c r="EB167" i="48"/>
  <c r="EC54" i="48"/>
  <c r="EB54" i="48"/>
  <c r="EC312" i="48"/>
  <c r="EB312" i="48"/>
  <c r="EC377" i="48"/>
  <c r="EB377" i="48"/>
  <c r="EF336" i="48"/>
  <c r="EE336" i="48"/>
  <c r="EC315" i="48"/>
  <c r="EB315" i="48"/>
  <c r="ED482" i="48"/>
  <c r="EB246" i="48"/>
  <c r="EC246" i="48"/>
  <c r="EE455" i="48"/>
  <c r="EF455" i="48"/>
  <c r="EC278" i="48"/>
  <c r="EB278" i="48"/>
  <c r="ED528" i="48"/>
  <c r="EB412" i="48"/>
  <c r="EC412" i="48"/>
  <c r="EC112" i="48"/>
  <c r="EB112" i="48"/>
  <c r="EC191" i="48"/>
  <c r="ED191" i="48" s="1"/>
  <c r="EE191" i="48" s="1"/>
  <c r="EB451" i="48"/>
  <c r="EC451" i="48"/>
  <c r="EB155" i="48"/>
  <c r="EC155" i="48"/>
  <c r="EC80" i="48"/>
  <c r="EB80" i="48"/>
  <c r="EB182" i="48"/>
  <c r="EC182" i="48"/>
  <c r="ED474" i="48"/>
  <c r="ED467" i="48"/>
  <c r="ED200" i="48"/>
  <c r="ED387" i="48"/>
  <c r="EC73" i="48"/>
  <c r="EB73" i="48"/>
  <c r="ED88" i="48"/>
  <c r="EB333" i="48"/>
  <c r="EC333" i="48"/>
  <c r="EC510" i="48"/>
  <c r="EB510" i="48"/>
  <c r="EF234" i="48"/>
  <c r="EE234" i="48"/>
  <c r="EB229" i="48"/>
  <c r="EC229" i="48"/>
  <c r="EC373" i="48"/>
  <c r="EB373" i="48"/>
  <c r="EB395" i="48"/>
  <c r="EC395" i="48"/>
  <c r="ED170" i="48"/>
  <c r="ED381" i="48"/>
  <c r="ED282" i="48"/>
  <c r="ED67" i="48"/>
  <c r="EC473" i="48"/>
  <c r="EB473" i="48"/>
  <c r="ED239" i="48"/>
  <c r="ED523" i="48"/>
  <c r="EF115" i="48"/>
  <c r="EE115" i="48"/>
  <c r="ED102" i="48"/>
  <c r="EB174" i="48"/>
  <c r="EC174" i="48"/>
  <c r="EB350" i="48"/>
  <c r="EC350" i="48"/>
  <c r="EB238" i="48"/>
  <c r="EC238" i="48"/>
  <c r="ED470" i="48"/>
  <c r="EC260" i="48"/>
  <c r="EF255" i="48"/>
  <c r="EE255" i="48"/>
  <c r="EC253" i="48"/>
  <c r="EB253" i="48"/>
  <c r="ED292" i="48"/>
  <c r="EE495" i="48"/>
  <c r="EF495" i="48"/>
  <c r="EC194" i="48"/>
  <c r="EB194" i="48"/>
  <c r="ED232" i="48"/>
  <c r="ED518" i="48"/>
  <c r="EF369" i="48"/>
  <c r="EE369" i="48"/>
  <c r="EF331" i="48"/>
  <c r="EE331" i="48"/>
  <c r="E118" i="45"/>
  <c r="DL45" i="48"/>
  <c r="DB45" i="48"/>
  <c r="DL44" i="48"/>
  <c r="CZ44" i="48"/>
  <c r="CL44" i="48"/>
  <c r="DL43" i="48"/>
  <c r="DL42" i="48"/>
  <c r="CL42" i="48"/>
  <c r="DL41" i="48"/>
  <c r="CZ41" i="48"/>
  <c r="CL41" i="48"/>
  <c r="DL40" i="48"/>
  <c r="CZ40" i="48"/>
  <c r="DL39" i="48"/>
  <c r="CZ39" i="48"/>
  <c r="CL39" i="48"/>
  <c r="DL38" i="48"/>
  <c r="CZ38" i="48"/>
  <c r="DL37" i="48"/>
  <c r="CZ37" i="48"/>
  <c r="CL37" i="48"/>
  <c r="DL36" i="48"/>
  <c r="DB36" i="48"/>
  <c r="DL35" i="48"/>
  <c r="DB35" i="48"/>
  <c r="CL35" i="48"/>
  <c r="DL34" i="48"/>
  <c r="CL34" i="48"/>
  <c r="DL33" i="48"/>
  <c r="DL32" i="48"/>
  <c r="DB32" i="48"/>
  <c r="CL32" i="48"/>
  <c r="DL31" i="48"/>
  <c r="CL31" i="48"/>
  <c r="DL30" i="48"/>
  <c r="DB30" i="48"/>
  <c r="CL30" i="48"/>
  <c r="DL29" i="48"/>
  <c r="DB29" i="48"/>
  <c r="DL28" i="48"/>
  <c r="CL28" i="48"/>
  <c r="DL27" i="48"/>
  <c r="DL26" i="48"/>
  <c r="CZ26" i="48"/>
  <c r="CL26" i="48"/>
  <c r="DL25" i="48"/>
  <c r="DL24" i="48"/>
  <c r="CZ24" i="48"/>
  <c r="DL23" i="48"/>
  <c r="CZ23" i="48"/>
  <c r="DL22" i="48"/>
  <c r="DB22" i="48"/>
  <c r="DL21" i="48"/>
  <c r="DB21" i="48"/>
  <c r="CL21" i="48"/>
  <c r="DL20" i="48"/>
  <c r="DB20" i="48"/>
  <c r="CL20" i="48"/>
  <c r="DL19" i="48"/>
  <c r="DB19" i="48"/>
  <c r="DL18" i="48"/>
  <c r="DL17" i="48"/>
  <c r="DB17" i="48"/>
  <c r="CL17" i="48"/>
  <c r="DL16" i="48"/>
  <c r="DB16" i="48"/>
  <c r="DL15" i="48"/>
  <c r="DB15" i="48"/>
  <c r="CL15" i="48"/>
  <c r="DL14" i="48"/>
  <c r="DB14" i="48"/>
  <c r="DL13" i="48"/>
  <c r="CZ13" i="48"/>
  <c r="DL12" i="48"/>
  <c r="CZ12" i="48"/>
  <c r="CL12" i="48"/>
  <c r="DL11" i="48"/>
  <c r="CL11" i="48"/>
  <c r="DL10" i="48"/>
  <c r="CZ10" i="48"/>
  <c r="CL10" i="48"/>
  <c r="DL9" i="48"/>
  <c r="CZ9" i="48"/>
  <c r="CL9" i="48"/>
  <c r="DL8" i="48"/>
  <c r="CL8" i="48"/>
  <c r="DL7" i="48"/>
  <c r="CZ7" i="48"/>
  <c r="CL7" i="48"/>
  <c r="DL6" i="48"/>
  <c r="CZ6" i="48"/>
  <c r="DL5" i="48"/>
  <c r="DB5" i="48"/>
  <c r="CL5" i="48"/>
  <c r="DL4" i="48"/>
  <c r="CZ4" i="48"/>
  <c r="DL3" i="48"/>
  <c r="DB3" i="48"/>
  <c r="CL3" i="48"/>
  <c r="EK2" i="48"/>
  <c r="DS2" i="48"/>
  <c r="DL2" i="48"/>
  <c r="DB2" i="48"/>
  <c r="CL2" i="48"/>
  <c r="EK1" i="48"/>
  <c r="G48" i="50"/>
  <c r="G47" i="50"/>
  <c r="G46" i="50"/>
  <c r="G45" i="50"/>
  <c r="G44" i="50"/>
  <c r="G43" i="50"/>
  <c r="G42" i="50"/>
  <c r="E61" i="45"/>
  <c r="EE376" i="48" l="1"/>
  <c r="EG376" i="48" s="1"/>
  <c r="EE210" i="48"/>
  <c r="EG210" i="48" s="1"/>
  <c r="EE544" i="48"/>
  <c r="EG544" i="48" s="1"/>
  <c r="EE386" i="48"/>
  <c r="EG386" i="48" s="1"/>
  <c r="EF46" i="48"/>
  <c r="EG46" i="48" s="1"/>
  <c r="EF444" i="48"/>
  <c r="EG444" i="48" s="1"/>
  <c r="EE483" i="48"/>
  <c r="EG483" i="48" s="1"/>
  <c r="EE385" i="48"/>
  <c r="EG385" i="48" s="1"/>
  <c r="EE193" i="48"/>
  <c r="EG193" i="48" s="1"/>
  <c r="EE440" i="48"/>
  <c r="EG440" i="48" s="1"/>
  <c r="EE328" i="48"/>
  <c r="EG328" i="48" s="1"/>
  <c r="EE542" i="48"/>
  <c r="EG542" i="48" s="1"/>
  <c r="EE513" i="48"/>
  <c r="EG513" i="48" s="1"/>
  <c r="EE235" i="48"/>
  <c r="EG235" i="48" s="1"/>
  <c r="EF151" i="48"/>
  <c r="EG151" i="48" s="1"/>
  <c r="EF123" i="48"/>
  <c r="EG123" i="48" s="1"/>
  <c r="EF206" i="48"/>
  <c r="EG206" i="48" s="1"/>
  <c r="EF464" i="48"/>
  <c r="EG464" i="48" s="1"/>
  <c r="EE148" i="48"/>
  <c r="EG148" i="48" s="1"/>
  <c r="EE183" i="48"/>
  <c r="EG183" i="48" s="1"/>
  <c r="EE58" i="48"/>
  <c r="EG58" i="48" s="1"/>
  <c r="EF192" i="48"/>
  <c r="EG192" i="48" s="1"/>
  <c r="EE516" i="48"/>
  <c r="EG516" i="48" s="1"/>
  <c r="EE283" i="48"/>
  <c r="EG283" i="48" s="1"/>
  <c r="EF240" i="48"/>
  <c r="EG240" i="48" s="1"/>
  <c r="EE308" i="48"/>
  <c r="EG308" i="48" s="1"/>
  <c r="EF441" i="48"/>
  <c r="EG441" i="48" s="1"/>
  <c r="EF96" i="48"/>
  <c r="EG96" i="48" s="1"/>
  <c r="EF157" i="48"/>
  <c r="EG157" i="48" s="1"/>
  <c r="EF382" i="48"/>
  <c r="EG382" i="48" s="1"/>
  <c r="EE375" i="48"/>
  <c r="EG375" i="48" s="1"/>
  <c r="EE362" i="48"/>
  <c r="EG362" i="48" s="1"/>
  <c r="EF276" i="48"/>
  <c r="EG276" i="48" s="1"/>
  <c r="EE337" i="48"/>
  <c r="EG337" i="48" s="1"/>
  <c r="EE318" i="48"/>
  <c r="EG318" i="48" s="1"/>
  <c r="EE119" i="48"/>
  <c r="EG119" i="48" s="1"/>
  <c r="EF266" i="48"/>
  <c r="EG266" i="48" s="1"/>
  <c r="EF248" i="48"/>
  <c r="EG248" i="48" s="1"/>
  <c r="EF114" i="48"/>
  <c r="EG114" i="48" s="1"/>
  <c r="EE529" i="48"/>
  <c r="EG529" i="48" s="1"/>
  <c r="EF295" i="48"/>
  <c r="EG295" i="48" s="1"/>
  <c r="EF327" i="48"/>
  <c r="EG327" i="48" s="1"/>
  <c r="EF533" i="48"/>
  <c r="EG533" i="48" s="1"/>
  <c r="EE162" i="48"/>
  <c r="EG162" i="48" s="1"/>
  <c r="EF499" i="48"/>
  <c r="EG499" i="48" s="1"/>
  <c r="EE461" i="48"/>
  <c r="EG461" i="48" s="1"/>
  <c r="ED228" i="48"/>
  <c r="EE228" i="48" s="1"/>
  <c r="EE401" i="48"/>
  <c r="EG401" i="48" s="1"/>
  <c r="EE74" i="48"/>
  <c r="EG74" i="48" s="1"/>
  <c r="EF427" i="48"/>
  <c r="EG427" i="48" s="1"/>
  <c r="EE63" i="48"/>
  <c r="EG63" i="48" s="1"/>
  <c r="EE374" i="48"/>
  <c r="EG374" i="48" s="1"/>
  <c r="EE496" i="48"/>
  <c r="EG496" i="48" s="1"/>
  <c r="EE407" i="48"/>
  <c r="EG407" i="48" s="1"/>
  <c r="EF84" i="48"/>
  <c r="EG84" i="48" s="1"/>
  <c r="EF488" i="48"/>
  <c r="EG488" i="48" s="1"/>
  <c r="EF428" i="48"/>
  <c r="EG428" i="48" s="1"/>
  <c r="EF399" i="48"/>
  <c r="EG399" i="48" s="1"/>
  <c r="EF388" i="48"/>
  <c r="EG388" i="48" s="1"/>
  <c r="EF307" i="48"/>
  <c r="EG307" i="48" s="1"/>
  <c r="EF262" i="48"/>
  <c r="EG262" i="48" s="1"/>
  <c r="EE405" i="48"/>
  <c r="EG405" i="48" s="1"/>
  <c r="EE416" i="48"/>
  <c r="EG416" i="48" s="1"/>
  <c r="EE111" i="48"/>
  <c r="EG111" i="48" s="1"/>
  <c r="EE311" i="48"/>
  <c r="EG311" i="48" s="1"/>
  <c r="EF99" i="48"/>
  <c r="EG99" i="48" s="1"/>
  <c r="EE287" i="48"/>
  <c r="EG287" i="48" s="1"/>
  <c r="EF143" i="48"/>
  <c r="EG143" i="48" s="1"/>
  <c r="EE149" i="48"/>
  <c r="EG149" i="48" s="1"/>
  <c r="EF509" i="48"/>
  <c r="EG509" i="48" s="1"/>
  <c r="EF217" i="48"/>
  <c r="EG217" i="48" s="1"/>
  <c r="EE484" i="48"/>
  <c r="EG484" i="48" s="1"/>
  <c r="EF138" i="48"/>
  <c r="EG138" i="48" s="1"/>
  <c r="ED459" i="48"/>
  <c r="EF459" i="48" s="1"/>
  <c r="EE520" i="48"/>
  <c r="EG520" i="48" s="1"/>
  <c r="EE422" i="48"/>
  <c r="EG422" i="48" s="1"/>
  <c r="ED106" i="48"/>
  <c r="EF106" i="48" s="1"/>
  <c r="EF64" i="48"/>
  <c r="EG64" i="48" s="1"/>
  <c r="ED329" i="48"/>
  <c r="EF329" i="48" s="1"/>
  <c r="ED314" i="48"/>
  <c r="EE57" i="48"/>
  <c r="EG57" i="48" s="1"/>
  <c r="EE447" i="48"/>
  <c r="EG447" i="48" s="1"/>
  <c r="EE491" i="48"/>
  <c r="EG491" i="48" s="1"/>
  <c r="ED443" i="48"/>
  <c r="EE443" i="48" s="1"/>
  <c r="EF269" i="48"/>
  <c r="EG269" i="48" s="1"/>
  <c r="EF479" i="48"/>
  <c r="EE479" i="48"/>
  <c r="EE545" i="48"/>
  <c r="EG545" i="48" s="1"/>
  <c r="EE430" i="48"/>
  <c r="EG430" i="48" s="1"/>
  <c r="ED223" i="48"/>
  <c r="EE223" i="48" s="1"/>
  <c r="EF339" i="48"/>
  <c r="EG339" i="48" s="1"/>
  <c r="EF305" i="48"/>
  <c r="EG305" i="48" s="1"/>
  <c r="EF411" i="48"/>
  <c r="EG411" i="48" s="1"/>
  <c r="EE245" i="48"/>
  <c r="EG245" i="48" s="1"/>
  <c r="EE380" i="48"/>
  <c r="EG380" i="48" s="1"/>
  <c r="EE171" i="48"/>
  <c r="EG171" i="48" s="1"/>
  <c r="EF465" i="48"/>
  <c r="EG465" i="48" s="1"/>
  <c r="ED113" i="48"/>
  <c r="EF113" i="48" s="1"/>
  <c r="ED408" i="48"/>
  <c r="EF408" i="48" s="1"/>
  <c r="EE221" i="48"/>
  <c r="EG221" i="48" s="1"/>
  <c r="EE530" i="48"/>
  <c r="EG530" i="48" s="1"/>
  <c r="EF477" i="48"/>
  <c r="EG477" i="48" s="1"/>
  <c r="ED285" i="48"/>
  <c r="EF285" i="48" s="1"/>
  <c r="EG288" i="48"/>
  <c r="EF299" i="48"/>
  <c r="EG299" i="48" s="1"/>
  <c r="EE290" i="48"/>
  <c r="EG290" i="48" s="1"/>
  <c r="EE359" i="48"/>
  <c r="EG359" i="48" s="1"/>
  <c r="EE355" i="48"/>
  <c r="EG355" i="48" s="1"/>
  <c r="EE538" i="48"/>
  <c r="EG538" i="48" s="1"/>
  <c r="ED400" i="48"/>
  <c r="EF319" i="48"/>
  <c r="EG319" i="48" s="1"/>
  <c r="ED226" i="48"/>
  <c r="EE226" i="48" s="1"/>
  <c r="ED531" i="48"/>
  <c r="EE68" i="48"/>
  <c r="EG68" i="48" s="1"/>
  <c r="ED66" i="48"/>
  <c r="EE66" i="48" s="1"/>
  <c r="ED515" i="48"/>
  <c r="EF515" i="48" s="1"/>
  <c r="ED541" i="48"/>
  <c r="EF541" i="48" s="1"/>
  <c r="ED196" i="48"/>
  <c r="EE196" i="48" s="1"/>
  <c r="ED304" i="48"/>
  <c r="EE304" i="48" s="1"/>
  <c r="EE501" i="48"/>
  <c r="EG501" i="48" s="1"/>
  <c r="ED370" i="48"/>
  <c r="EF370" i="48" s="1"/>
  <c r="EF158" i="48"/>
  <c r="EG158" i="48" s="1"/>
  <c r="EE254" i="48"/>
  <c r="EG254" i="48" s="1"/>
  <c r="EF163" i="48"/>
  <c r="EE163" i="48"/>
  <c r="EF347" i="48"/>
  <c r="EE347" i="48"/>
  <c r="ED215" i="48"/>
  <c r="EE215" i="48" s="1"/>
  <c r="ED264" i="48"/>
  <c r="EF264" i="48" s="1"/>
  <c r="ED394" i="48"/>
  <c r="EF394" i="48" s="1"/>
  <c r="EE450" i="48"/>
  <c r="EF450" i="48"/>
  <c r="ED236" i="48"/>
  <c r="EG190" i="48"/>
  <c r="EG93" i="48"/>
  <c r="EG187" i="48"/>
  <c r="EF197" i="48"/>
  <c r="EE197" i="48"/>
  <c r="EE180" i="48"/>
  <c r="EG180" i="48" s="1"/>
  <c r="EE92" i="48"/>
  <c r="EF92" i="48"/>
  <c r="ED525" i="48"/>
  <c r="EE525" i="48" s="1"/>
  <c r="ED368" i="48"/>
  <c r="EE368" i="48" s="1"/>
  <c r="EG50" i="48"/>
  <c r="EE277" i="48"/>
  <c r="EG277" i="48" s="1"/>
  <c r="EF297" i="48"/>
  <c r="EG297" i="48" s="1"/>
  <c r="EG508" i="48"/>
  <c r="ED486" i="48"/>
  <c r="EF486" i="48" s="1"/>
  <c r="EG115" i="48"/>
  <c r="ED80" i="48"/>
  <c r="EF80" i="48" s="1"/>
  <c r="ED108" i="48"/>
  <c r="EE108" i="48" s="1"/>
  <c r="ED343" i="48"/>
  <c r="EF343" i="48" s="1"/>
  <c r="ED139" i="48"/>
  <c r="EF139" i="48" s="1"/>
  <c r="EE321" i="48"/>
  <c r="EF321" i="48"/>
  <c r="EE176" i="48"/>
  <c r="EG176" i="48" s="1"/>
  <c r="ED209" i="48"/>
  <c r="EE209" i="48" s="1"/>
  <c r="ED198" i="48"/>
  <c r="EE198" i="48" s="1"/>
  <c r="ED117" i="48"/>
  <c r="ED361" i="48"/>
  <c r="EF361" i="48" s="1"/>
  <c r="ED177" i="48"/>
  <c r="EG348" i="48"/>
  <c r="ED333" i="48"/>
  <c r="EF333" i="48" s="1"/>
  <c r="EG83" i="48"/>
  <c r="ED485" i="48"/>
  <c r="EE485" i="48" s="1"/>
  <c r="ED59" i="48"/>
  <c r="EF59" i="48" s="1"/>
  <c r="ED207" i="48"/>
  <c r="ED527" i="48"/>
  <c r="EF527" i="48" s="1"/>
  <c r="ED72" i="48"/>
  <c r="EF136" i="48"/>
  <c r="EG136" i="48" s="1"/>
  <c r="EF201" i="48"/>
  <c r="EG201" i="48" s="1"/>
  <c r="EE371" i="48"/>
  <c r="EG371" i="48" s="1"/>
  <c r="EF185" i="48"/>
  <c r="EG185" i="48" s="1"/>
  <c r="ED73" i="48"/>
  <c r="EE73" i="48" s="1"/>
  <c r="ED286" i="48"/>
  <c r="EE286" i="48" s="1"/>
  <c r="ED274" i="48"/>
  <c r="EE274" i="48" s="1"/>
  <c r="EG94" i="48"/>
  <c r="EF178" i="48"/>
  <c r="EG178" i="48" s="1"/>
  <c r="EF256" i="48"/>
  <c r="EG256" i="48" s="1"/>
  <c r="ED213" i="48"/>
  <c r="ED250" i="48"/>
  <c r="ED208" i="48"/>
  <c r="EF208" i="48" s="1"/>
  <c r="ED350" i="48"/>
  <c r="EE350" i="48" s="1"/>
  <c r="ED312" i="48"/>
  <c r="EF312" i="48" s="1"/>
  <c r="ED436" i="48"/>
  <c r="EE436" i="48" s="1"/>
  <c r="EE145" i="48"/>
  <c r="EG145" i="48" s="1"/>
  <c r="EF122" i="48"/>
  <c r="EE122" i="48"/>
  <c r="ED224" i="48"/>
  <c r="EF224" i="48" s="1"/>
  <c r="ED298" i="48"/>
  <c r="EF298" i="48" s="1"/>
  <c r="ED383" i="48"/>
  <c r="EE383" i="48" s="1"/>
  <c r="ED392" i="48"/>
  <c r="EG471" i="48"/>
  <c r="EF346" i="48"/>
  <c r="EG346" i="48" s="1"/>
  <c r="EF356" i="48"/>
  <c r="EG356" i="48" s="1"/>
  <c r="EE87" i="48"/>
  <c r="EG87" i="48" s="1"/>
  <c r="ED216" i="48"/>
  <c r="EF216" i="48" s="1"/>
  <c r="ED105" i="48"/>
  <c r="EE105" i="48" s="1"/>
  <c r="ED249" i="48"/>
  <c r="EE536" i="48"/>
  <c r="EG536" i="48" s="1"/>
  <c r="EE366" i="48"/>
  <c r="EF366" i="48"/>
  <c r="EF475" i="48"/>
  <c r="EE475" i="48"/>
  <c r="ED253" i="48"/>
  <c r="EF253" i="48" s="1"/>
  <c r="ED278" i="48"/>
  <c r="EE278" i="48" s="1"/>
  <c r="ED458" i="48"/>
  <c r="EE458" i="48" s="1"/>
  <c r="ED75" i="48"/>
  <c r="EE75" i="48" s="1"/>
  <c r="ED107" i="48"/>
  <c r="EF107" i="48" s="1"/>
  <c r="ED310" i="48"/>
  <c r="EF310" i="48" s="1"/>
  <c r="ED280" i="48"/>
  <c r="EF353" i="48"/>
  <c r="EE353" i="48"/>
  <c r="ED540" i="48"/>
  <c r="EF540" i="48" s="1"/>
  <c r="ED537" i="48"/>
  <c r="EF537" i="48" s="1"/>
  <c r="ED334" i="48"/>
  <c r="ED460" i="48"/>
  <c r="ED463" i="48"/>
  <c r="ED418" i="48"/>
  <c r="EF418" i="48" s="1"/>
  <c r="ED118" i="48"/>
  <c r="EE284" i="48"/>
  <c r="EF284" i="48"/>
  <c r="EE391" i="48"/>
  <c r="EF391" i="48"/>
  <c r="ED169" i="48"/>
  <c r="EE204" i="48"/>
  <c r="EG204" i="48" s="1"/>
  <c r="EF97" i="48"/>
  <c r="EE97" i="48"/>
  <c r="ED259" i="48"/>
  <c r="EF317" i="48"/>
  <c r="EE317" i="48"/>
  <c r="EE271" i="48"/>
  <c r="EG271" i="48" s="1"/>
  <c r="EE153" i="48"/>
  <c r="EF153" i="48"/>
  <c r="EF214" i="48"/>
  <c r="EG214" i="48" s="1"/>
  <c r="EF205" i="48"/>
  <c r="EE205" i="48"/>
  <c r="ED238" i="48"/>
  <c r="EE238" i="48" s="1"/>
  <c r="ED112" i="48"/>
  <c r="EE112" i="48" s="1"/>
  <c r="ED315" i="48"/>
  <c r="EF315" i="48" s="1"/>
  <c r="ED340" i="48"/>
  <c r="EE340" i="48" s="1"/>
  <c r="EF135" i="48"/>
  <c r="EG135" i="48" s="1"/>
  <c r="ED199" i="48"/>
  <c r="EE199" i="48" s="1"/>
  <c r="ED357" i="48"/>
  <c r="EF357" i="48" s="1"/>
  <c r="ED512" i="48"/>
  <c r="EF512" i="48" s="1"/>
  <c r="ED279" i="48"/>
  <c r="ED182" i="48"/>
  <c r="EF182" i="48" s="1"/>
  <c r="ED431" i="48"/>
  <c r="EE431" i="48" s="1"/>
  <c r="ED466" i="48"/>
  <c r="EE466" i="48" s="1"/>
  <c r="ED384" i="48"/>
  <c r="EF384" i="48" s="1"/>
  <c r="ED413" i="48"/>
  <c r="EE413" i="48" s="1"/>
  <c r="ED60" i="48"/>
  <c r="EE60" i="48" s="1"/>
  <c r="EF231" i="48"/>
  <c r="EE231" i="48"/>
  <c r="EF291" i="48"/>
  <c r="EE291" i="48"/>
  <c r="ED76" i="48"/>
  <c r="EF76" i="48" s="1"/>
  <c r="EG506" i="48"/>
  <c r="ED257" i="48"/>
  <c r="EF257" i="48" s="1"/>
  <c r="ED378" i="48"/>
  <c r="EF378" i="48" s="1"/>
  <c r="ED247" i="48"/>
  <c r="EF247" i="48" s="1"/>
  <c r="ED156" i="48"/>
  <c r="ED322" i="48"/>
  <c r="EE322" i="48" s="1"/>
  <c r="ED103" i="48"/>
  <c r="EF103" i="48" s="1"/>
  <c r="ED220" i="48"/>
  <c r="EF220" i="48" s="1"/>
  <c r="ED55" i="48"/>
  <c r="EE55" i="48" s="1"/>
  <c r="ED543" i="48"/>
  <c r="EE478" i="48"/>
  <c r="EF478" i="48"/>
  <c r="EF116" i="48"/>
  <c r="EE116" i="48"/>
  <c r="EF101" i="48"/>
  <c r="EE101" i="48"/>
  <c r="ED222" i="48"/>
  <c r="EF222" i="48" s="1"/>
  <c r="ED244" i="48"/>
  <c r="EE244" i="48" s="1"/>
  <c r="ED294" i="48"/>
  <c r="EE294" i="48" s="1"/>
  <c r="ED142" i="48"/>
  <c r="EF142" i="48" s="1"/>
  <c r="ED137" i="48"/>
  <c r="EF137" i="48" s="1"/>
  <c r="ED490" i="48"/>
  <c r="EE490" i="48" s="1"/>
  <c r="ED421" i="48"/>
  <c r="EE421" i="48" s="1"/>
  <c r="ED195" i="48"/>
  <c r="EF195" i="48" s="1"/>
  <c r="ED246" i="48"/>
  <c r="ED65" i="48"/>
  <c r="EF65" i="48" s="1"/>
  <c r="ED397" i="48"/>
  <c r="EE397" i="48" s="1"/>
  <c r="ED396" i="48"/>
  <c r="EF396" i="48" s="1"/>
  <c r="ED53" i="48"/>
  <c r="EE53" i="48" s="1"/>
  <c r="ED519" i="48"/>
  <c r="EF519" i="48" s="1"/>
  <c r="ED462" i="48"/>
  <c r="EF462" i="48" s="1"/>
  <c r="ED364" i="48"/>
  <c r="ED338" i="48"/>
  <c r="EE227" i="48"/>
  <c r="EF227" i="48"/>
  <c r="EE503" i="48"/>
  <c r="EG503" i="48" s="1"/>
  <c r="EF481" i="48"/>
  <c r="EE481" i="48"/>
  <c r="EF191" i="48"/>
  <c r="EG191" i="48" s="1"/>
  <c r="ED300" i="48"/>
  <c r="ED98" i="48"/>
  <c r="EF98" i="48" s="1"/>
  <c r="ED258" i="48"/>
  <c r="EE258" i="48" s="1"/>
  <c r="ED320" i="48"/>
  <c r="EE320" i="48" s="1"/>
  <c r="EE546" i="48"/>
  <c r="EF546" i="48"/>
  <c r="EF161" i="48"/>
  <c r="EE161" i="48"/>
  <c r="EF420" i="48"/>
  <c r="EG420" i="48" s="1"/>
  <c r="ED133" i="48"/>
  <c r="EF133" i="48" s="1"/>
  <c r="ED423" i="48"/>
  <c r="EE423" i="48" s="1"/>
  <c r="ED415" i="48"/>
  <c r="ED251" i="48"/>
  <c r="ED56" i="48"/>
  <c r="ED252" i="48"/>
  <c r="EE252" i="48" s="1"/>
  <c r="EF426" i="48"/>
  <c r="EE426" i="48"/>
  <c r="EE414" i="48"/>
  <c r="EF414" i="48"/>
  <c r="EF507" i="48"/>
  <c r="EE507" i="48"/>
  <c r="ED265" i="48"/>
  <c r="ED435" i="48"/>
  <c r="ED449" i="48"/>
  <c r="ED242" i="48"/>
  <c r="EG495" i="48"/>
  <c r="EF102" i="48"/>
  <c r="EE102" i="48"/>
  <c r="ED229" i="48"/>
  <c r="ED412" i="48"/>
  <c r="ED167" i="48"/>
  <c r="ED313" i="48"/>
  <c r="ED324" i="48"/>
  <c r="ED268" i="48"/>
  <c r="EF309" i="48"/>
  <c r="EE309" i="48"/>
  <c r="ED47" i="48"/>
  <c r="EE233" i="48"/>
  <c r="EF233" i="48"/>
  <c r="EE147" i="48"/>
  <c r="EF147" i="48"/>
  <c r="EF504" i="48"/>
  <c r="EE504" i="48"/>
  <c r="EF330" i="48"/>
  <c r="EE330" i="48"/>
  <c r="EE292" i="48"/>
  <c r="EF292" i="48"/>
  <c r="EG234" i="48"/>
  <c r="EE528" i="48"/>
  <c r="EF528" i="48"/>
  <c r="EF526" i="48"/>
  <c r="EE526" i="48"/>
  <c r="ED230" i="48"/>
  <c r="ED69" i="48"/>
  <c r="ED301" i="48"/>
  <c r="ED104" i="48"/>
  <c r="ED358" i="48"/>
  <c r="ED367" i="48"/>
  <c r="EF403" i="48"/>
  <c r="EE403" i="48"/>
  <c r="EE275" i="48"/>
  <c r="EF275" i="48"/>
  <c r="ED243" i="48"/>
  <c r="ED293" i="48"/>
  <c r="EF523" i="48"/>
  <c r="EE523" i="48"/>
  <c r="EF402" i="48"/>
  <c r="EE402" i="48"/>
  <c r="EE239" i="48"/>
  <c r="EF239" i="48"/>
  <c r="ED510" i="48"/>
  <c r="ED155" i="48"/>
  <c r="ED377" i="48"/>
  <c r="EE173" i="48"/>
  <c r="EF173" i="48"/>
  <c r="EF150" i="48"/>
  <c r="EE150" i="48"/>
  <c r="EG255" i="48"/>
  <c r="ED473" i="48"/>
  <c r="ED451" i="48"/>
  <c r="EG455" i="48"/>
  <c r="ED166" i="48"/>
  <c r="ED345" i="48"/>
  <c r="ED349" i="48"/>
  <c r="ED379" i="48"/>
  <c r="ED437" i="48"/>
  <c r="EF146" i="48"/>
  <c r="EE146" i="48"/>
  <c r="ED218" i="48"/>
  <c r="ED409" i="48"/>
  <c r="EF511" i="48"/>
  <c r="EE511" i="48"/>
  <c r="EF489" i="48"/>
  <c r="EE489" i="48"/>
  <c r="ED165" i="48"/>
  <c r="ED417" i="48"/>
  <c r="ED281" i="48"/>
  <c r="ED219" i="48"/>
  <c r="EF263" i="48"/>
  <c r="EE263" i="48"/>
  <c r="EF468" i="48"/>
  <c r="EE468" i="48"/>
  <c r="EE159" i="48"/>
  <c r="EF159" i="48"/>
  <c r="ED260" i="48"/>
  <c r="EF67" i="48"/>
  <c r="EE67" i="48"/>
  <c r="ED389" i="48"/>
  <c r="ED261" i="48"/>
  <c r="EE225" i="48"/>
  <c r="EF225" i="48"/>
  <c r="EE125" i="48"/>
  <c r="EF125" i="48"/>
  <c r="EF48" i="48"/>
  <c r="EE48" i="48"/>
  <c r="ED100" i="48"/>
  <c r="ED241" i="48"/>
  <c r="EG492" i="48"/>
  <c r="EG505" i="48"/>
  <c r="EF429" i="48"/>
  <c r="EE429" i="48"/>
  <c r="EF282" i="48"/>
  <c r="EE282" i="48"/>
  <c r="EF88" i="48"/>
  <c r="EE88" i="48"/>
  <c r="EF497" i="48"/>
  <c r="EE497" i="48"/>
  <c r="EE109" i="48"/>
  <c r="EF109" i="48"/>
  <c r="ED534" i="48"/>
  <c r="EF90" i="48"/>
  <c r="EE90" i="48"/>
  <c r="EE121" i="48"/>
  <c r="EF121" i="48"/>
  <c r="EE470" i="48"/>
  <c r="EF470" i="48"/>
  <c r="EF381" i="48"/>
  <c r="EE381" i="48"/>
  <c r="EE482" i="48"/>
  <c r="EF482" i="48"/>
  <c r="EE316" i="48"/>
  <c r="EF316" i="48"/>
  <c r="EF170" i="48"/>
  <c r="EE170" i="48"/>
  <c r="EE61" i="48"/>
  <c r="EF61" i="48"/>
  <c r="EF387" i="48"/>
  <c r="EE387" i="48"/>
  <c r="ED273" i="48"/>
  <c r="ED323" i="48"/>
  <c r="EE77" i="48"/>
  <c r="EF77" i="48"/>
  <c r="EE351" i="48"/>
  <c r="EF351" i="48"/>
  <c r="ED372" i="48"/>
  <c r="EF124" i="48"/>
  <c r="EE124" i="48"/>
  <c r="ED302" i="48"/>
  <c r="EF91" i="48"/>
  <c r="EE91" i="48"/>
  <c r="ED363" i="48"/>
  <c r="ED325" i="48"/>
  <c r="ED175" i="48"/>
  <c r="EE518" i="48"/>
  <c r="EF518" i="48"/>
  <c r="EF200" i="48"/>
  <c r="EE200" i="48"/>
  <c r="EF404" i="48"/>
  <c r="EE404" i="48"/>
  <c r="EF494" i="48"/>
  <c r="EE494" i="48"/>
  <c r="EF89" i="48"/>
  <c r="EE89" i="48"/>
  <c r="EF398" i="48"/>
  <c r="EE398" i="48"/>
  <c r="EF202" i="48"/>
  <c r="EE202" i="48"/>
  <c r="EF232" i="48"/>
  <c r="EE232" i="48"/>
  <c r="ED395" i="48"/>
  <c r="EF467" i="48"/>
  <c r="EE467" i="48"/>
  <c r="ED439" i="48"/>
  <c r="EF152" i="48"/>
  <c r="EE152" i="48"/>
  <c r="EE487" i="48"/>
  <c r="EF487" i="48"/>
  <c r="EF476" i="48"/>
  <c r="EE476" i="48"/>
  <c r="ED535" i="48"/>
  <c r="EG127" i="48"/>
  <c r="EG267" i="48"/>
  <c r="ED406" i="48"/>
  <c r="ED71" i="48"/>
  <c r="ED296" i="48"/>
  <c r="ED70" i="48"/>
  <c r="EF78" i="48"/>
  <c r="EE78" i="48"/>
  <c r="ED425" i="48"/>
  <c r="EF514" i="48"/>
  <c r="EE514" i="48"/>
  <c r="ED131" i="48"/>
  <c r="ED194" i="48"/>
  <c r="ED174" i="48"/>
  <c r="ED373" i="48"/>
  <c r="EF474" i="48"/>
  <c r="EE474" i="48"/>
  <c r="EG336" i="48"/>
  <c r="ED54" i="48"/>
  <c r="EE130" i="48"/>
  <c r="EF130" i="48"/>
  <c r="EF410" i="48"/>
  <c r="EE410" i="48"/>
  <c r="EG454" i="48"/>
  <c r="ED452" i="48"/>
  <c r="ED160" i="48"/>
  <c r="EF203" i="48"/>
  <c r="EE203" i="48"/>
  <c r="ED49" i="48"/>
  <c r="EF524" i="48"/>
  <c r="EE524" i="48"/>
  <c r="ED442" i="48"/>
  <c r="ED237" i="48"/>
  <c r="ED140" i="48"/>
  <c r="ED445" i="48"/>
  <c r="ED433" i="48"/>
  <c r="EF120" i="48"/>
  <c r="EG120" i="48" s="1"/>
  <c r="EF472" i="48"/>
  <c r="EG472" i="48" s="1"/>
  <c r="EG369" i="48"/>
  <c r="EE344" i="48"/>
  <c r="EF344" i="48"/>
  <c r="EG331" i="48"/>
  <c r="BV22" i="48"/>
  <c r="BU22" i="48"/>
  <c r="BV29" i="48"/>
  <c r="BU29" i="48"/>
  <c r="BU45" i="48"/>
  <c r="BV45" i="48"/>
  <c r="BV7" i="48"/>
  <c r="BU7" i="48"/>
  <c r="BV36" i="48"/>
  <c r="BU36" i="48"/>
  <c r="BV20" i="48"/>
  <c r="BU20" i="48"/>
  <c r="BV5" i="48"/>
  <c r="BU5" i="48"/>
  <c r="BV11" i="48"/>
  <c r="BU11" i="48"/>
  <c r="BV27" i="48"/>
  <c r="BU27" i="48"/>
  <c r="BV43" i="48"/>
  <c r="BU43" i="48"/>
  <c r="BU13" i="48"/>
  <c r="BV13" i="48"/>
  <c r="BV3" i="48"/>
  <c r="BU3" i="48"/>
  <c r="BV18" i="48"/>
  <c r="BU18" i="48"/>
  <c r="BV34" i="48"/>
  <c r="BU34" i="48"/>
  <c r="BV10" i="48"/>
  <c r="BU10" i="48"/>
  <c r="BV25" i="48"/>
  <c r="BU25" i="48"/>
  <c r="BV41" i="48"/>
  <c r="BU41" i="48"/>
  <c r="BV16" i="48"/>
  <c r="BU16" i="48"/>
  <c r="BV32" i="48"/>
  <c r="BU32" i="48"/>
  <c r="BV8" i="48"/>
  <c r="BU8" i="48"/>
  <c r="BV23" i="48"/>
  <c r="BU23" i="48"/>
  <c r="BV39" i="48"/>
  <c r="BU39" i="48"/>
  <c r="BV30" i="48"/>
  <c r="BU30" i="48"/>
  <c r="BV37" i="48"/>
  <c r="BU37" i="48"/>
  <c r="BV28" i="48"/>
  <c r="BU28" i="48"/>
  <c r="BV44" i="48"/>
  <c r="BU44" i="48"/>
  <c r="BV19" i="48"/>
  <c r="BU19" i="48"/>
  <c r="BV35" i="48"/>
  <c r="BU35" i="48"/>
  <c r="BV14" i="48"/>
  <c r="BU14" i="48"/>
  <c r="BV21" i="48"/>
  <c r="BU21" i="48"/>
  <c r="BV6" i="48"/>
  <c r="BU6" i="48"/>
  <c r="BV12" i="48"/>
  <c r="BU12" i="48"/>
  <c r="BV4" i="48"/>
  <c r="BU4" i="48"/>
  <c r="BV26" i="48"/>
  <c r="BU26" i="48"/>
  <c r="BV42" i="48"/>
  <c r="BU42" i="48"/>
  <c r="BV33" i="48"/>
  <c r="BU33" i="48"/>
  <c r="BV2" i="48"/>
  <c r="BU2" i="48"/>
  <c r="BV17" i="48"/>
  <c r="BU17" i="48"/>
  <c r="BV9" i="48"/>
  <c r="BU9" i="48"/>
  <c r="BV40" i="48"/>
  <c r="BU40" i="48"/>
  <c r="BV24" i="48"/>
  <c r="BU24" i="48"/>
  <c r="BV15" i="48"/>
  <c r="BU15" i="48"/>
  <c r="BV31" i="48"/>
  <c r="BU31" i="48"/>
  <c r="BV38" i="48"/>
  <c r="BU38" i="48"/>
  <c r="CO4" i="48"/>
  <c r="J3" i="50"/>
  <c r="J4" i="50" s="1"/>
  <c r="J6" i="50" s="1"/>
  <c r="CU19" i="48"/>
  <c r="CU35" i="48"/>
  <c r="CT32" i="48"/>
  <c r="CT40" i="48"/>
  <c r="CT29" i="48"/>
  <c r="CT18" i="48"/>
  <c r="CT30" i="48"/>
  <c r="CT4" i="48"/>
  <c r="EH10" i="48"/>
  <c r="EI10" i="48"/>
  <c r="EH24" i="48"/>
  <c r="EI24" i="48"/>
  <c r="EH40" i="48"/>
  <c r="EI40" i="48"/>
  <c r="EH13" i="48"/>
  <c r="EI13" i="48"/>
  <c r="EH37" i="48"/>
  <c r="EI37" i="48"/>
  <c r="EI4" i="48"/>
  <c r="EH4" i="48"/>
  <c r="EH26" i="48"/>
  <c r="EI26" i="48"/>
  <c r="EH9" i="48"/>
  <c r="EI9" i="48"/>
  <c r="EH23" i="48"/>
  <c r="EI23" i="48"/>
  <c r="EH39" i="48"/>
  <c r="EI39" i="48"/>
  <c r="CT15" i="48"/>
  <c r="CT23" i="48"/>
  <c r="EH6" i="48"/>
  <c r="EI6" i="48"/>
  <c r="EH7" i="48"/>
  <c r="EI7" i="48"/>
  <c r="EH12" i="48"/>
  <c r="EI12" i="48"/>
  <c r="EH44" i="48"/>
  <c r="EI44" i="48"/>
  <c r="EH41" i="48"/>
  <c r="EI41" i="48"/>
  <c r="EH38" i="48"/>
  <c r="EI38" i="48"/>
  <c r="CT35" i="48"/>
  <c r="CK10" i="48"/>
  <c r="CS10" i="48" s="1"/>
  <c r="CK24" i="48"/>
  <c r="CS24" i="48" s="1"/>
  <c r="CK28" i="48"/>
  <c r="CS28" i="48" s="1"/>
  <c r="CK32" i="48"/>
  <c r="CS32" i="48" s="1"/>
  <c r="CK33" i="48"/>
  <c r="CS33" i="48" s="1"/>
  <c r="CK35" i="48"/>
  <c r="CS35" i="48" s="1"/>
  <c r="CK4" i="48"/>
  <c r="CS4" i="48" s="1"/>
  <c r="CW10" i="48"/>
  <c r="CL14" i="48"/>
  <c r="CK6" i="48"/>
  <c r="CS6" i="48" s="1"/>
  <c r="CK21" i="48"/>
  <c r="CS21" i="48" s="1"/>
  <c r="CK31" i="48"/>
  <c r="CS31" i="48" s="1"/>
  <c r="CM39" i="48"/>
  <c r="CN39" i="48" s="1"/>
  <c r="CK2" i="48"/>
  <c r="CS2" i="48" s="1"/>
  <c r="CV14" i="48"/>
  <c r="CL19" i="48"/>
  <c r="CV31" i="48"/>
  <c r="CZ32" i="48"/>
  <c r="CV19" i="48"/>
  <c r="CU20" i="48"/>
  <c r="CV34" i="48"/>
  <c r="CW2" i="48"/>
  <c r="CV15" i="48"/>
  <c r="CK17" i="48"/>
  <c r="CS17" i="48" s="1"/>
  <c r="CW18" i="48"/>
  <c r="CV2" i="48"/>
  <c r="CG2" i="48"/>
  <c r="CM7" i="48"/>
  <c r="CN7" i="48" s="1"/>
  <c r="CU8" i="48"/>
  <c r="CK9" i="48"/>
  <c r="CS9" i="48" s="1"/>
  <c r="CK12" i="48"/>
  <c r="CS12" i="48" s="1"/>
  <c r="CK13" i="48"/>
  <c r="CS13" i="48" s="1"/>
  <c r="CL16" i="48"/>
  <c r="CK18" i="48"/>
  <c r="CS18" i="48" s="1"/>
  <c r="CV24" i="48"/>
  <c r="CV26" i="48"/>
  <c r="CV30" i="48"/>
  <c r="CK39" i="48"/>
  <c r="CS39" i="48" s="1"/>
  <c r="CW42" i="48"/>
  <c r="CV25" i="48"/>
  <c r="CK26" i="48"/>
  <c r="CS26" i="48" s="1"/>
  <c r="CV27" i="48"/>
  <c r="DB39" i="48"/>
  <c r="CT41" i="48"/>
  <c r="CW22" i="48"/>
  <c r="CW24" i="48"/>
  <c r="CK25" i="48"/>
  <c r="CS25" i="48" s="1"/>
  <c r="CU26" i="48"/>
  <c r="CU27" i="48"/>
  <c r="CM29" i="48"/>
  <c r="CM30" i="48"/>
  <c r="CN30" i="48" s="1"/>
  <c r="CM32" i="48"/>
  <c r="CN32" i="48" s="1"/>
  <c r="CV36" i="48"/>
  <c r="DB38" i="48"/>
  <c r="CK41" i="48"/>
  <c r="CS41" i="48" s="1"/>
  <c r="CK19" i="48"/>
  <c r="CS19" i="48" s="1"/>
  <c r="CW19" i="48"/>
  <c r="CV20" i="48"/>
  <c r="CW23" i="48"/>
  <c r="CT24" i="48"/>
  <c r="CU24" i="48"/>
  <c r="CT27" i="48"/>
  <c r="CV28" i="48"/>
  <c r="CW37" i="48"/>
  <c r="CT39" i="48"/>
  <c r="CU42" i="48"/>
  <c r="CW34" i="48"/>
  <c r="CW9" i="48"/>
  <c r="CT2" i="48"/>
  <c r="CM2" i="48"/>
  <c r="CN2" i="48" s="1"/>
  <c r="CZ2" i="48"/>
  <c r="CV3" i="48"/>
  <c r="CU3" i="48"/>
  <c r="CV6" i="48"/>
  <c r="CV11" i="48"/>
  <c r="DB12" i="48"/>
  <c r="CU13" i="48"/>
  <c r="CV16" i="48"/>
  <c r="CU10" i="48"/>
  <c r="CW13" i="48"/>
  <c r="CT5" i="48"/>
  <c r="CT6" i="48"/>
  <c r="CK7" i="48"/>
  <c r="CS7" i="48" s="1"/>
  <c r="CM8" i="48"/>
  <c r="CN8" i="48" s="1"/>
  <c r="CU9" i="48"/>
  <c r="CK11" i="48"/>
  <c r="CS11" i="48" s="1"/>
  <c r="CW12" i="48"/>
  <c r="CK14" i="48"/>
  <c r="CS14" i="48" s="1"/>
  <c r="CK16" i="48"/>
  <c r="CS16" i="48" s="1"/>
  <c r="CV18" i="48"/>
  <c r="DB41" i="48"/>
  <c r="DB37" i="48"/>
  <c r="DB23" i="48"/>
  <c r="CZ8" i="48"/>
  <c r="DB8" i="48"/>
  <c r="DB9" i="48"/>
  <c r="DB10" i="48"/>
  <c r="CZ36" i="48"/>
  <c r="DB44" i="48"/>
  <c r="DB7" i="48"/>
  <c r="CM3" i="48"/>
  <c r="CN3" i="48" s="1"/>
  <c r="CV5" i="48"/>
  <c r="CT17" i="48"/>
  <c r="CT26" i="48"/>
  <c r="DB28" i="48"/>
  <c r="CZ28" i="48"/>
  <c r="CZ35" i="48"/>
  <c r="CV38" i="48"/>
  <c r="CW11" i="48"/>
  <c r="CV12" i="48"/>
  <c r="CV13" i="48"/>
  <c r="CW20" i="48"/>
  <c r="CM28" i="48"/>
  <c r="CN28" i="48" s="1"/>
  <c r="CM24" i="48"/>
  <c r="CW14" i="48"/>
  <c r="CU14" i="48"/>
  <c r="DB34" i="48"/>
  <c r="CZ34" i="48"/>
  <c r="CM35" i="48"/>
  <c r="CN35" i="48" s="1"/>
  <c r="CM42" i="48"/>
  <c r="CN42" i="48" s="1"/>
  <c r="CM6" i="48"/>
  <c r="CW3" i="48"/>
  <c r="CM5" i="48"/>
  <c r="CN5" i="48" s="1"/>
  <c r="DB13" i="48"/>
  <c r="CZ21" i="48"/>
  <c r="CU23" i="48"/>
  <c r="CW27" i="48"/>
  <c r="CM27" i="48"/>
  <c r="CK34" i="48"/>
  <c r="CS34" i="48" s="1"/>
  <c r="CM34" i="48"/>
  <c r="CN34" i="48" s="1"/>
  <c r="CT38" i="48"/>
  <c r="CM40" i="48"/>
  <c r="CV41" i="48"/>
  <c r="CU43" i="48"/>
  <c r="CW21" i="48"/>
  <c r="CM36" i="48"/>
  <c r="CV42" i="48"/>
  <c r="CV43" i="48"/>
  <c r="CV44" i="48"/>
  <c r="CW15" i="48"/>
  <c r="CV22" i="48"/>
  <c r="CW4" i="48"/>
  <c r="CZ15" i="48"/>
  <c r="CU16" i="48"/>
  <c r="DB24" i="48"/>
  <c r="CL25" i="48"/>
  <c r="CT33" i="48"/>
  <c r="CV40" i="48"/>
  <c r="CZ45" i="48"/>
  <c r="CM17" i="48"/>
  <c r="CN17" i="48" s="1"/>
  <c r="CV10" i="48"/>
  <c r="DB26" i="48"/>
  <c r="CV32" i="48"/>
  <c r="CV35" i="48"/>
  <c r="CW40" i="48"/>
  <c r="CK42" i="48"/>
  <c r="CS42" i="48" s="1"/>
  <c r="CK43" i="48"/>
  <c r="CS43" i="48" s="1"/>
  <c r="CK15" i="48"/>
  <c r="CS15" i="48" s="1"/>
  <c r="CK3" i="48"/>
  <c r="CS3" i="48" s="1"/>
  <c r="CV4" i="48"/>
  <c r="CV8" i="48"/>
  <c r="CG3" i="48"/>
  <c r="CW6" i="48"/>
  <c r="CT7" i="48"/>
  <c r="CM10" i="48"/>
  <c r="CN10" i="48" s="1"/>
  <c r="DB11" i="48"/>
  <c r="CZ11" i="48"/>
  <c r="CU12" i="48"/>
  <c r="CW17" i="48"/>
  <c r="CV7" i="48"/>
  <c r="CV9" i="48"/>
  <c r="CM9" i="48"/>
  <c r="CN9" i="48" s="1"/>
  <c r="CT11" i="48"/>
  <c r="CM11" i="48"/>
  <c r="CN11" i="48" s="1"/>
  <c r="CM19" i="48"/>
  <c r="CU21" i="48"/>
  <c r="CW26" i="48"/>
  <c r="CK29" i="48"/>
  <c r="CS29" i="48" s="1"/>
  <c r="CW35" i="48"/>
  <c r="DB40" i="48"/>
  <c r="CU25" i="48"/>
  <c r="CW31" i="48"/>
  <c r="CM12" i="48"/>
  <c r="CN12" i="48" s="1"/>
  <c r="CU30" i="48"/>
  <c r="CW38" i="48"/>
  <c r="CM38" i="48"/>
  <c r="CW39" i="48"/>
  <c r="CW44" i="48"/>
  <c r="CU4" i="48"/>
  <c r="CM13" i="48"/>
  <c r="CM15" i="48"/>
  <c r="CN15" i="48" s="1"/>
  <c r="CZ29" i="48"/>
  <c r="CV33" i="48"/>
  <c r="CW36" i="48"/>
  <c r="CT22" i="48"/>
  <c r="DB4" i="48"/>
  <c r="CU6" i="48"/>
  <c r="CM14" i="48"/>
  <c r="CM18" i="48"/>
  <c r="CM23" i="48"/>
  <c r="CT25" i="48"/>
  <c r="CM25" i="48"/>
  <c r="CU28" i="48"/>
  <c r="CZ30" i="48"/>
  <c r="CM4" i="48"/>
  <c r="CW16" i="48"/>
  <c r="CT20" i="48"/>
  <c r="CM20" i="48"/>
  <c r="CN20" i="48" s="1"/>
  <c r="CT21" i="48"/>
  <c r="CM21" i="48"/>
  <c r="CN21" i="48" s="1"/>
  <c r="CK30" i="48"/>
  <c r="CS30" i="48" s="1"/>
  <c r="CW30" i="48"/>
  <c r="CT31" i="48"/>
  <c r="CM31" i="48"/>
  <c r="CN31" i="48" s="1"/>
  <c r="CV39" i="48"/>
  <c r="CM43" i="48"/>
  <c r="CT42" i="48"/>
  <c r="CV21" i="48"/>
  <c r="CM22" i="48"/>
  <c r="CK27" i="48"/>
  <c r="CS27" i="48" s="1"/>
  <c r="CW32" i="48"/>
  <c r="CU36" i="48"/>
  <c r="CW43" i="48"/>
  <c r="CM45" i="48"/>
  <c r="CT14" i="48"/>
  <c r="CT16" i="48"/>
  <c r="CM16" i="48"/>
  <c r="CK22" i="48"/>
  <c r="CS22" i="48" s="1"/>
  <c r="CK5" i="48"/>
  <c r="CS5" i="48" s="1"/>
  <c r="CW5" i="48"/>
  <c r="CW7" i="48"/>
  <c r="CW8" i="48"/>
  <c r="CT13" i="48"/>
  <c r="CV23" i="48"/>
  <c r="CW28" i="48"/>
  <c r="CT37" i="48"/>
  <c r="CM41" i="48"/>
  <c r="CN41" i="48" s="1"/>
  <c r="CT3" i="48"/>
  <c r="CT12" i="48"/>
  <c r="CP6" i="48"/>
  <c r="DB6" i="48"/>
  <c r="CK8" i="48"/>
  <c r="CS8" i="48" s="1"/>
  <c r="CZ16" i="48"/>
  <c r="CU17" i="48"/>
  <c r="CP22" i="48"/>
  <c r="CU22" i="48"/>
  <c r="CL24" i="48"/>
  <c r="CU33" i="48"/>
  <c r="CT36" i="48"/>
  <c r="CK37" i="48"/>
  <c r="CS37" i="48" s="1"/>
  <c r="CP38" i="48"/>
  <c r="CU38" i="48"/>
  <c r="CT43" i="48"/>
  <c r="CZ3" i="48"/>
  <c r="CU7" i="48"/>
  <c r="CV17" i="48"/>
  <c r="CP10" i="48"/>
  <c r="CP3" i="48"/>
  <c r="CG6" i="48"/>
  <c r="CP12" i="48"/>
  <c r="CP16" i="48"/>
  <c r="CZ17" i="48"/>
  <c r="CL45" i="48"/>
  <c r="CW45" i="48"/>
  <c r="CT8" i="48"/>
  <c r="CL22" i="48"/>
  <c r="DB27" i="48"/>
  <c r="CZ27" i="48"/>
  <c r="CT28" i="48"/>
  <c r="CV29" i="48"/>
  <c r="CP31" i="48"/>
  <c r="CK45" i="48"/>
  <c r="CS45" i="48" s="1"/>
  <c r="CP19" i="48"/>
  <c r="CW25" i="48"/>
  <c r="CP26" i="48"/>
  <c r="CL29" i="48"/>
  <c r="CW29" i="48"/>
  <c r="CW33" i="48"/>
  <c r="CP40" i="48"/>
  <c r="CU40" i="48"/>
  <c r="CP42" i="48"/>
  <c r="CP17" i="48"/>
  <c r="CL27" i="48"/>
  <c r="DB31" i="48"/>
  <c r="CZ31" i="48"/>
  <c r="CP34" i="48"/>
  <c r="CU34" i="48"/>
  <c r="CP37" i="48"/>
  <c r="CU37" i="48"/>
  <c r="CP4" i="48"/>
  <c r="CP13" i="48"/>
  <c r="CK20" i="48"/>
  <c r="CS20" i="48" s="1"/>
  <c r="DB42" i="48"/>
  <c r="CZ42" i="48"/>
  <c r="CU5" i="48"/>
  <c r="CL6" i="48"/>
  <c r="CG7" i="48"/>
  <c r="CT9" i="48"/>
  <c r="CT19" i="48"/>
  <c r="CL23" i="48"/>
  <c r="CM26" i="48"/>
  <c r="CN26" i="48" s="1"/>
  <c r="CP30" i="48"/>
  <c r="CW41" i="48"/>
  <c r="CT44" i="48"/>
  <c r="CM44" i="48"/>
  <c r="CN44" i="48" s="1"/>
  <c r="CZ14" i="48"/>
  <c r="CP18" i="48"/>
  <c r="CZ22" i="48"/>
  <c r="CK23" i="48"/>
  <c r="CS23" i="48" s="1"/>
  <c r="CT34" i="48"/>
  <c r="CM37" i="48"/>
  <c r="CN37" i="48" s="1"/>
  <c r="CL38" i="48"/>
  <c r="CU2" i="48"/>
  <c r="CG4" i="48"/>
  <c r="CZ5" i="48"/>
  <c r="CP8" i="48"/>
  <c r="CU11" i="48"/>
  <c r="CU15" i="48"/>
  <c r="CU31" i="48"/>
  <c r="CK38" i="48"/>
  <c r="CS38" i="48" s="1"/>
  <c r="CP45" i="48"/>
  <c r="CU45" i="48"/>
  <c r="CP14" i="48"/>
  <c r="DB18" i="48"/>
  <c r="CZ18" i="48"/>
  <c r="CP39" i="48"/>
  <c r="CU39" i="48"/>
  <c r="CP7" i="48"/>
  <c r="CP5" i="48"/>
  <c r="CT10" i="48"/>
  <c r="CL18" i="48"/>
  <c r="DB25" i="48"/>
  <c r="CZ25" i="48"/>
  <c r="CP29" i="48"/>
  <c r="CU29" i="48"/>
  <c r="CP33" i="48"/>
  <c r="CK36" i="48"/>
  <c r="CS36" i="48" s="1"/>
  <c r="CT45" i="48"/>
  <c r="CV45" i="48"/>
  <c r="CL4" i="48"/>
  <c r="CG5" i="48"/>
  <c r="CP9" i="48"/>
  <c r="CL13" i="48"/>
  <c r="CU18" i="48"/>
  <c r="CZ19" i="48"/>
  <c r="CP24" i="48"/>
  <c r="DB33" i="48"/>
  <c r="CZ33" i="48"/>
  <c r="CL33" i="48"/>
  <c r="CL36" i="48"/>
  <c r="CV37" i="48"/>
  <c r="CL40" i="48"/>
  <c r="CP41" i="48"/>
  <c r="CU41" i="48"/>
  <c r="CL43" i="48"/>
  <c r="CP2" i="48"/>
  <c r="CP11" i="48"/>
  <c r="CP15" i="48"/>
  <c r="CZ20" i="48"/>
  <c r="CP23" i="48"/>
  <c r="CM33" i="48"/>
  <c r="CK40" i="48"/>
  <c r="CS40" i="48" s="1"/>
  <c r="DB43" i="48"/>
  <c r="CZ43" i="48"/>
  <c r="CK44" i="48"/>
  <c r="CS44" i="48" s="1"/>
  <c r="CP44" i="48"/>
  <c r="CP20" i="48"/>
  <c r="CU32" i="48"/>
  <c r="CP35" i="48"/>
  <c r="CP27" i="48"/>
  <c r="CP21" i="48"/>
  <c r="CP36" i="48"/>
  <c r="CP28" i="48"/>
  <c r="CP32" i="48"/>
  <c r="CP43" i="48"/>
  <c r="CU44" i="48"/>
  <c r="CP25" i="48"/>
  <c r="EF274" i="48" l="1"/>
  <c r="EG274" i="48" s="1"/>
  <c r="EE312" i="48"/>
  <c r="EG312" i="48" s="1"/>
  <c r="EF199" i="48"/>
  <c r="EG199" i="48" s="1"/>
  <c r="EE333" i="48"/>
  <c r="EG333" i="48" s="1"/>
  <c r="EE396" i="48"/>
  <c r="EG396" i="48" s="1"/>
  <c r="EF53" i="48"/>
  <c r="EG53" i="48" s="1"/>
  <c r="EF368" i="48"/>
  <c r="EG368" i="48" s="1"/>
  <c r="EF350" i="48"/>
  <c r="EG350" i="48" s="1"/>
  <c r="EE408" i="48"/>
  <c r="EG408" i="48" s="1"/>
  <c r="EF443" i="48"/>
  <c r="EG443" i="48" s="1"/>
  <c r="EF66" i="48"/>
  <c r="EG66" i="48" s="1"/>
  <c r="EE459" i="48"/>
  <c r="EG459" i="48" s="1"/>
  <c r="EF228" i="48"/>
  <c r="EG228" i="48" s="1"/>
  <c r="EE370" i="48"/>
  <c r="EG370" i="48" s="1"/>
  <c r="EF223" i="48"/>
  <c r="EG223" i="48" s="1"/>
  <c r="EE512" i="48"/>
  <c r="EG512" i="48" s="1"/>
  <c r="EE378" i="48"/>
  <c r="EG378" i="48" s="1"/>
  <c r="EE257" i="48"/>
  <c r="EG257" i="48" s="1"/>
  <c r="EE222" i="48"/>
  <c r="EG222" i="48" s="1"/>
  <c r="EF196" i="48"/>
  <c r="EG196" i="48" s="1"/>
  <c r="EF485" i="48"/>
  <c r="EG485" i="48" s="1"/>
  <c r="EE343" i="48"/>
  <c r="EG343" i="48" s="1"/>
  <c r="EE361" i="48"/>
  <c r="EG361" i="48" s="1"/>
  <c r="EF108" i="48"/>
  <c r="EG108" i="48" s="1"/>
  <c r="EE106" i="48"/>
  <c r="EG106" i="48" s="1"/>
  <c r="EF320" i="48"/>
  <c r="EG320" i="48" s="1"/>
  <c r="EF258" i="48"/>
  <c r="EG258" i="48" s="1"/>
  <c r="EF340" i="48"/>
  <c r="EG340" i="48" s="1"/>
  <c r="EE142" i="48"/>
  <c r="EG142" i="48" s="1"/>
  <c r="EG347" i="48"/>
  <c r="EF215" i="48"/>
  <c r="EG215" i="48" s="1"/>
  <c r="EE329" i="48"/>
  <c r="EG329" i="48" s="1"/>
  <c r="EE285" i="48"/>
  <c r="EG285" i="48" s="1"/>
  <c r="EE418" i="48"/>
  <c r="EG418" i="48" s="1"/>
  <c r="EE98" i="48"/>
  <c r="EG98" i="48" s="1"/>
  <c r="EF286" i="48"/>
  <c r="EG286" i="48" s="1"/>
  <c r="EE527" i="48"/>
  <c r="EG527" i="48" s="1"/>
  <c r="EE139" i="48"/>
  <c r="EG139" i="48" s="1"/>
  <c r="EE208" i="48"/>
  <c r="EG208" i="48" s="1"/>
  <c r="EG479" i="48"/>
  <c r="EF314" i="48"/>
  <c r="EE314" i="48"/>
  <c r="EG163" i="48"/>
  <c r="EG170" i="48"/>
  <c r="EE264" i="48"/>
  <c r="EG264" i="48" s="1"/>
  <c r="EG197" i="48"/>
  <c r="EF397" i="48"/>
  <c r="EG397" i="48" s="1"/>
  <c r="EE76" i="48"/>
  <c r="EG76" i="48" s="1"/>
  <c r="EF458" i="48"/>
  <c r="EG458" i="48" s="1"/>
  <c r="EF525" i="48"/>
  <c r="EG525" i="48" s="1"/>
  <c r="EE253" i="48"/>
  <c r="EG253" i="48" s="1"/>
  <c r="EF238" i="48"/>
  <c r="EG238" i="48" s="1"/>
  <c r="EG48" i="48"/>
  <c r="EE486" i="48"/>
  <c r="EG486" i="48" s="1"/>
  <c r="EE182" i="48"/>
  <c r="EG182" i="48" s="1"/>
  <c r="EE515" i="48"/>
  <c r="EG515" i="48" s="1"/>
  <c r="EF75" i="48"/>
  <c r="EG75" i="48" s="1"/>
  <c r="EE113" i="48"/>
  <c r="EG113" i="48" s="1"/>
  <c r="EF278" i="48"/>
  <c r="EG278" i="48" s="1"/>
  <c r="EG353" i="48"/>
  <c r="EG88" i="48"/>
  <c r="EF252" i="48"/>
  <c r="EG252" i="48" s="1"/>
  <c r="EE224" i="48"/>
  <c r="EG224" i="48" s="1"/>
  <c r="EF226" i="48"/>
  <c r="EG226" i="48" s="1"/>
  <c r="EE519" i="48"/>
  <c r="EG519" i="48" s="1"/>
  <c r="EF198" i="48"/>
  <c r="EG198" i="48" s="1"/>
  <c r="EG92" i="48"/>
  <c r="EG282" i="48"/>
  <c r="EG205" i="48"/>
  <c r="EE310" i="48"/>
  <c r="EG310" i="48" s="1"/>
  <c r="EF322" i="48"/>
  <c r="EG322" i="48" s="1"/>
  <c r="EE236" i="48"/>
  <c r="EF73" i="48"/>
  <c r="EG73" i="48" s="1"/>
  <c r="EE247" i="48"/>
  <c r="EG247" i="48" s="1"/>
  <c r="EE357" i="48"/>
  <c r="EG357" i="48" s="1"/>
  <c r="EF236" i="48"/>
  <c r="EE107" i="48"/>
  <c r="EG107" i="48" s="1"/>
  <c r="EG410" i="48"/>
  <c r="EF436" i="48"/>
  <c r="EG436" i="48" s="1"/>
  <c r="EE531" i="48"/>
  <c r="EF531" i="48"/>
  <c r="EE216" i="48"/>
  <c r="EG216" i="48" s="1"/>
  <c r="EF209" i="48"/>
  <c r="EG209" i="48" s="1"/>
  <c r="EF294" i="48"/>
  <c r="EG294" i="48" s="1"/>
  <c r="EF400" i="48"/>
  <c r="EE400" i="48"/>
  <c r="EG122" i="48"/>
  <c r="EF244" i="48"/>
  <c r="EG244" i="48" s="1"/>
  <c r="EF304" i="48"/>
  <c r="EG304" i="48" s="1"/>
  <c r="EE541" i="48"/>
  <c r="EG541" i="48" s="1"/>
  <c r="EG523" i="48"/>
  <c r="EG89" i="48"/>
  <c r="EG153" i="48"/>
  <c r="EG284" i="48"/>
  <c r="EE65" i="48"/>
  <c r="EG65" i="48" s="1"/>
  <c r="EE394" i="48"/>
  <c r="EG394" i="48" s="1"/>
  <c r="EG366" i="48"/>
  <c r="EG97" i="48"/>
  <c r="EG233" i="48"/>
  <c r="EF383" i="48"/>
  <c r="EG383" i="48" s="1"/>
  <c r="EG450" i="48"/>
  <c r="EF55" i="48"/>
  <c r="EG55" i="48" s="1"/>
  <c r="EE103" i="48"/>
  <c r="EG103" i="48" s="1"/>
  <c r="EE80" i="48"/>
  <c r="EG80" i="48" s="1"/>
  <c r="EG116" i="48"/>
  <c r="EG291" i="48"/>
  <c r="EG317" i="48"/>
  <c r="EG321" i="48"/>
  <c r="EE207" i="48"/>
  <c r="EF207" i="48"/>
  <c r="EG487" i="48"/>
  <c r="EG200" i="48"/>
  <c r="EG227" i="48"/>
  <c r="EE213" i="48"/>
  <c r="EF213" i="48"/>
  <c r="EF421" i="48"/>
  <c r="EG421" i="48" s="1"/>
  <c r="EG526" i="48"/>
  <c r="EG391" i="48"/>
  <c r="EG546" i="48"/>
  <c r="EE59" i="48"/>
  <c r="EG59" i="48" s="1"/>
  <c r="EG507" i="48"/>
  <c r="EE195" i="48"/>
  <c r="EG195" i="48" s="1"/>
  <c r="EF177" i="48"/>
  <c r="EE177" i="48"/>
  <c r="EF117" i="48"/>
  <c r="EE117" i="48"/>
  <c r="EE298" i="48"/>
  <c r="EG298" i="48" s="1"/>
  <c r="EE392" i="48"/>
  <c r="EF392" i="48"/>
  <c r="EF72" i="48"/>
  <c r="EE72" i="48"/>
  <c r="EG481" i="48"/>
  <c r="EG478" i="48"/>
  <c r="EF250" i="48"/>
  <c r="EE250" i="48"/>
  <c r="EG203" i="48"/>
  <c r="EG476" i="48"/>
  <c r="EG263" i="48"/>
  <c r="EG173" i="48"/>
  <c r="EG403" i="48"/>
  <c r="EE220" i="48"/>
  <c r="EG220" i="48" s="1"/>
  <c r="EE537" i="48"/>
  <c r="EG537" i="48" s="1"/>
  <c r="EF60" i="48"/>
  <c r="EG60" i="48" s="1"/>
  <c r="EG161" i="48"/>
  <c r="EF249" i="48"/>
  <c r="EE249" i="48"/>
  <c r="EE169" i="48"/>
  <c r="EF169" i="48"/>
  <c r="EF112" i="48"/>
  <c r="EG112" i="48" s="1"/>
  <c r="EE540" i="48"/>
  <c r="EG540" i="48" s="1"/>
  <c r="EF280" i="48"/>
  <c r="EE280" i="48"/>
  <c r="EG125" i="48"/>
  <c r="EG402" i="48"/>
  <c r="EF413" i="48"/>
  <c r="EG413" i="48" s="1"/>
  <c r="EF279" i="48"/>
  <c r="EE279" i="48"/>
  <c r="EE384" i="48"/>
  <c r="EG384" i="48" s="1"/>
  <c r="EE118" i="48"/>
  <c r="EF118" i="48"/>
  <c r="EF490" i="48"/>
  <c r="EG490" i="48" s="1"/>
  <c r="EF466" i="48"/>
  <c r="EG466" i="48" s="1"/>
  <c r="EE463" i="48"/>
  <c r="EF463" i="48"/>
  <c r="EF431" i="48"/>
  <c r="EG431" i="48" s="1"/>
  <c r="EE460" i="48"/>
  <c r="EF460" i="48"/>
  <c r="EE462" i="48"/>
  <c r="EG462" i="48" s="1"/>
  <c r="EE137" i="48"/>
  <c r="EG137" i="48" s="1"/>
  <c r="EF105" i="48"/>
  <c r="EG105" i="48" s="1"/>
  <c r="EE334" i="48"/>
  <c r="EF334" i="48"/>
  <c r="EG124" i="48"/>
  <c r="EG497" i="48"/>
  <c r="EG426" i="48"/>
  <c r="EE315" i="48"/>
  <c r="EG315" i="48" s="1"/>
  <c r="EG231" i="48"/>
  <c r="EF259" i="48"/>
  <c r="EE259" i="48"/>
  <c r="EG475" i="48"/>
  <c r="EG474" i="48"/>
  <c r="EG202" i="48"/>
  <c r="EG404" i="48"/>
  <c r="EE56" i="48"/>
  <c r="EF56" i="48"/>
  <c r="EG101" i="48"/>
  <c r="EF251" i="48"/>
  <c r="EE251" i="48"/>
  <c r="EE300" i="48"/>
  <c r="EF300" i="48"/>
  <c r="EE415" i="48"/>
  <c r="EF415" i="48"/>
  <c r="EG482" i="48"/>
  <c r="EG309" i="48"/>
  <c r="EF246" i="48"/>
  <c r="EE246" i="48"/>
  <c r="EG514" i="48"/>
  <c r="EG152" i="48"/>
  <c r="EF543" i="48"/>
  <c r="EE543" i="48"/>
  <c r="EG518" i="48"/>
  <c r="EG77" i="48"/>
  <c r="EG381" i="48"/>
  <c r="EG330" i="48"/>
  <c r="EF338" i="48"/>
  <c r="EE338" i="48"/>
  <c r="EE364" i="48"/>
  <c r="EF364" i="48"/>
  <c r="EG130" i="48"/>
  <c r="EG429" i="48"/>
  <c r="EG225" i="48"/>
  <c r="EF423" i="48"/>
  <c r="EG423" i="48" s="1"/>
  <c r="EG414" i="48"/>
  <c r="EE133" i="48"/>
  <c r="EG133" i="48" s="1"/>
  <c r="EG91" i="48"/>
  <c r="EG239" i="48"/>
  <c r="EG528" i="48"/>
  <c r="EG147" i="48"/>
  <c r="EE156" i="48"/>
  <c r="EF156" i="48"/>
  <c r="EG109" i="48"/>
  <c r="EG67" i="48"/>
  <c r="EF218" i="48"/>
  <c r="EE218" i="48"/>
  <c r="EF49" i="48"/>
  <c r="EE49" i="48"/>
  <c r="EF302" i="48"/>
  <c r="EE302" i="48"/>
  <c r="EG316" i="48"/>
  <c r="EG468" i="48"/>
  <c r="EG146" i="48"/>
  <c r="EG150" i="48"/>
  <c r="EG275" i="48"/>
  <c r="EG292" i="48"/>
  <c r="EE535" i="48"/>
  <c r="EF535" i="48"/>
  <c r="EF260" i="48"/>
  <c r="EE260" i="48"/>
  <c r="EF242" i="48"/>
  <c r="EE242" i="48"/>
  <c r="EE373" i="48"/>
  <c r="EF373" i="48"/>
  <c r="EE437" i="48"/>
  <c r="EF437" i="48"/>
  <c r="EF449" i="48"/>
  <c r="EE449" i="48"/>
  <c r="EF174" i="48"/>
  <c r="EE174" i="48"/>
  <c r="EE372" i="48"/>
  <c r="EF372" i="48"/>
  <c r="EE241" i="48"/>
  <c r="EF241" i="48"/>
  <c r="EF379" i="48"/>
  <c r="EE379" i="48"/>
  <c r="EF47" i="48"/>
  <c r="EE47" i="48"/>
  <c r="EF435" i="48"/>
  <c r="EE435" i="48"/>
  <c r="EE160" i="48"/>
  <c r="EF160" i="48"/>
  <c r="EF194" i="48"/>
  <c r="EE194" i="48"/>
  <c r="EE100" i="48"/>
  <c r="EF100" i="48"/>
  <c r="EF367" i="48"/>
  <c r="EE367" i="48"/>
  <c r="EE265" i="48"/>
  <c r="EF265" i="48"/>
  <c r="EF452" i="48"/>
  <c r="EE452" i="48"/>
  <c r="EF131" i="48"/>
  <c r="EE131" i="48"/>
  <c r="EF358" i="48"/>
  <c r="EE358" i="48"/>
  <c r="EG398" i="48"/>
  <c r="EG351" i="48"/>
  <c r="EG121" i="48"/>
  <c r="EF219" i="48"/>
  <c r="EE219" i="48"/>
  <c r="EF349" i="48"/>
  <c r="EE349" i="48"/>
  <c r="EF104" i="48"/>
  <c r="EE104" i="48"/>
  <c r="EG504" i="48"/>
  <c r="EF268" i="48"/>
  <c r="EE268" i="48"/>
  <c r="EE281" i="48"/>
  <c r="EF281" i="48"/>
  <c r="EF345" i="48"/>
  <c r="EE345" i="48"/>
  <c r="EF301" i="48"/>
  <c r="EE301" i="48"/>
  <c r="EF324" i="48"/>
  <c r="EE324" i="48"/>
  <c r="EF425" i="48"/>
  <c r="EE425" i="48"/>
  <c r="EE439" i="48"/>
  <c r="EF439" i="48"/>
  <c r="EF417" i="48"/>
  <c r="EE417" i="48"/>
  <c r="EF69" i="48"/>
  <c r="EE69" i="48"/>
  <c r="EF433" i="48"/>
  <c r="EE433" i="48"/>
  <c r="EG78" i="48"/>
  <c r="EG467" i="48"/>
  <c r="EF165" i="48"/>
  <c r="EE165" i="48"/>
  <c r="EF166" i="48"/>
  <c r="EE166" i="48"/>
  <c r="EF230" i="48"/>
  <c r="EE230" i="48"/>
  <c r="EE313" i="48"/>
  <c r="EF313" i="48"/>
  <c r="EF445" i="48"/>
  <c r="EE445" i="48"/>
  <c r="EE175" i="48"/>
  <c r="EF175" i="48"/>
  <c r="EF323" i="48"/>
  <c r="EE323" i="48"/>
  <c r="EG470" i="48"/>
  <c r="EG90" i="48"/>
  <c r="EG489" i="48"/>
  <c r="EF377" i="48"/>
  <c r="EE377" i="48"/>
  <c r="EE167" i="48"/>
  <c r="EF167" i="48"/>
  <c r="EE140" i="48"/>
  <c r="EF140" i="48"/>
  <c r="EE70" i="48"/>
  <c r="EF70" i="48"/>
  <c r="EF395" i="48"/>
  <c r="EE395" i="48"/>
  <c r="EF325" i="48"/>
  <c r="EE325" i="48"/>
  <c r="EF273" i="48"/>
  <c r="EE273" i="48"/>
  <c r="EF451" i="48"/>
  <c r="EE451" i="48"/>
  <c r="EE155" i="48"/>
  <c r="EF155" i="48"/>
  <c r="EF237" i="48"/>
  <c r="EE237" i="48"/>
  <c r="EE296" i="48"/>
  <c r="EF296" i="48"/>
  <c r="EG232" i="48"/>
  <c r="EG494" i="48"/>
  <c r="EF363" i="48"/>
  <c r="EE363" i="48"/>
  <c r="EG387" i="48"/>
  <c r="EF534" i="48"/>
  <c r="EE534" i="48"/>
  <c r="EG159" i="48"/>
  <c r="EG511" i="48"/>
  <c r="EF473" i="48"/>
  <c r="EE473" i="48"/>
  <c r="EE510" i="48"/>
  <c r="EF510" i="48"/>
  <c r="EE293" i="48"/>
  <c r="EF293" i="48"/>
  <c r="EE412" i="48"/>
  <c r="EF412" i="48"/>
  <c r="EE442" i="48"/>
  <c r="EF442" i="48"/>
  <c r="EE54" i="48"/>
  <c r="EF54" i="48"/>
  <c r="EF71" i="48"/>
  <c r="EE71" i="48"/>
  <c r="EE261" i="48"/>
  <c r="EF261" i="48"/>
  <c r="EF243" i="48"/>
  <c r="EE243" i="48"/>
  <c r="EE229" i="48"/>
  <c r="EF229" i="48"/>
  <c r="EG524" i="48"/>
  <c r="EF406" i="48"/>
  <c r="EE406" i="48"/>
  <c r="EG61" i="48"/>
  <c r="EF389" i="48"/>
  <c r="EE389" i="48"/>
  <c r="EE409" i="48"/>
  <c r="EF409" i="48"/>
  <c r="EG102" i="48"/>
  <c r="EG344" i="48"/>
  <c r="EJ40" i="48"/>
  <c r="EJ10" i="48"/>
  <c r="EJ12" i="48"/>
  <c r="EJ13" i="48"/>
  <c r="EJ24" i="48"/>
  <c r="EJ41" i="48"/>
  <c r="EJ9" i="48"/>
  <c r="EJ37" i="48"/>
  <c r="EJ26" i="48"/>
  <c r="EJ44" i="48"/>
  <c r="EJ6" i="48"/>
  <c r="EI17" i="48"/>
  <c r="EH17" i="48"/>
  <c r="EH8" i="48"/>
  <c r="EI8" i="48"/>
  <c r="EI43" i="48"/>
  <c r="EH43" i="48"/>
  <c r="EH25" i="48"/>
  <c r="EI25" i="48"/>
  <c r="EH30" i="48"/>
  <c r="EI30" i="48"/>
  <c r="EI18" i="48"/>
  <c r="EH18" i="48"/>
  <c r="EI42" i="48"/>
  <c r="EH42" i="48"/>
  <c r="EI33" i="48"/>
  <c r="EH33" i="48"/>
  <c r="EI19" i="48"/>
  <c r="EH19" i="48"/>
  <c r="EI16" i="48"/>
  <c r="EH16" i="48"/>
  <c r="EH20" i="48"/>
  <c r="EI20" i="48"/>
  <c r="EI35" i="48"/>
  <c r="EH35" i="48"/>
  <c r="EH11" i="48"/>
  <c r="EI11" i="48"/>
  <c r="EI14" i="48"/>
  <c r="EH14" i="48"/>
  <c r="EH15" i="48"/>
  <c r="EI15" i="48"/>
  <c r="EI2" i="48"/>
  <c r="EH2" i="48"/>
  <c r="EI27" i="48"/>
  <c r="EH27" i="48"/>
  <c r="EH21" i="48"/>
  <c r="EI21" i="48"/>
  <c r="EH28" i="48"/>
  <c r="EI28" i="48"/>
  <c r="EH36" i="48"/>
  <c r="EI36" i="48"/>
  <c r="EI3" i="48"/>
  <c r="EH3" i="48"/>
  <c r="EI34" i="48"/>
  <c r="EH34" i="48"/>
  <c r="EH22" i="48"/>
  <c r="EI22" i="48"/>
  <c r="EH45" i="48"/>
  <c r="EI45" i="48"/>
  <c r="EI5" i="48"/>
  <c r="EH5" i="48"/>
  <c r="EH31" i="48"/>
  <c r="EI31" i="48"/>
  <c r="EH29" i="48"/>
  <c r="EI29" i="48"/>
  <c r="EI32" i="48"/>
  <c r="EH32" i="48"/>
  <c r="EJ4" i="48"/>
  <c r="EJ7" i="48"/>
  <c r="CN27" i="48"/>
  <c r="CX27" i="48" s="1"/>
  <c r="CN23" i="48"/>
  <c r="CX23" i="48" s="1"/>
  <c r="CN14" i="48"/>
  <c r="CX14" i="48" s="1"/>
  <c r="CN25" i="48"/>
  <c r="CX25" i="48" s="1"/>
  <c r="CN40" i="48"/>
  <c r="CX40" i="48" s="1"/>
  <c r="CN13" i="48"/>
  <c r="CX13" i="48" s="1"/>
  <c r="CN4" i="48"/>
  <c r="CX4" i="48" s="1"/>
  <c r="CN29" i="48"/>
  <c r="CX29" i="48" s="1"/>
  <c r="CN33" i="48"/>
  <c r="CX33" i="48" s="1"/>
  <c r="CN18" i="48"/>
  <c r="CX18" i="48" s="1"/>
  <c r="CN19" i="48"/>
  <c r="CX19" i="48" s="1"/>
  <c r="CN16" i="48"/>
  <c r="CX16" i="48" s="1"/>
  <c r="CN38" i="48"/>
  <c r="CX38" i="48" s="1"/>
  <c r="CN6" i="48"/>
  <c r="CX6" i="48" s="1"/>
  <c r="CN45" i="48"/>
  <c r="CX45" i="48" s="1"/>
  <c r="CN24" i="48"/>
  <c r="CX24" i="48" s="1"/>
  <c r="CX5" i="48"/>
  <c r="CN22" i="48"/>
  <c r="CX22" i="48" s="1"/>
  <c r="CN43" i="48"/>
  <c r="CX43" i="48" s="1"/>
  <c r="CN36" i="48"/>
  <c r="CX36" i="48" s="1"/>
  <c r="CX10" i="48"/>
  <c r="CX44" i="48"/>
  <c r="CX34" i="48"/>
  <c r="CX7" i="48"/>
  <c r="CX28" i="48"/>
  <c r="CX17" i="48"/>
  <c r="CX12" i="48"/>
  <c r="CX30" i="48"/>
  <c r="CX32" i="48"/>
  <c r="CX21" i="48"/>
  <c r="CX31" i="48"/>
  <c r="EJ39" i="48"/>
  <c r="CX3" i="48"/>
  <c r="CX20" i="48"/>
  <c r="CX42" i="48"/>
  <c r="CX2" i="48"/>
  <c r="CX41" i="48"/>
  <c r="DP41" i="48" s="1"/>
  <c r="CX11" i="48"/>
  <c r="CX39" i="48"/>
  <c r="EJ38" i="48"/>
  <c r="CX37" i="48"/>
  <c r="CX35" i="48"/>
  <c r="CX15" i="48"/>
  <c r="CX8" i="48"/>
  <c r="CX9" i="48"/>
  <c r="CX26" i="48"/>
  <c r="EJ23" i="48"/>
  <c r="EG250" i="48" l="1"/>
  <c r="EG314" i="48"/>
  <c r="EG100" i="48"/>
  <c r="EG174" i="48"/>
  <c r="EG236" i="48"/>
  <c r="EG400" i="48"/>
  <c r="EG118" i="48"/>
  <c r="EG531" i="48"/>
  <c r="EG259" i="48"/>
  <c r="EG213" i="48"/>
  <c r="EG473" i="48"/>
  <c r="EG460" i="48"/>
  <c r="EG72" i="48"/>
  <c r="EG389" i="48"/>
  <c r="EG415" i="48"/>
  <c r="EG463" i="48"/>
  <c r="EG392" i="48"/>
  <c r="EG395" i="48"/>
  <c r="EG417" i="48"/>
  <c r="EG358" i="48"/>
  <c r="EG435" i="48"/>
  <c r="EG373" i="48"/>
  <c r="EG131" i="48"/>
  <c r="EG47" i="48"/>
  <c r="EG242" i="48"/>
  <c r="EG261" i="48"/>
  <c r="EG218" i="48"/>
  <c r="EG451" i="48"/>
  <c r="EG117" i="48"/>
  <c r="EG325" i="48"/>
  <c r="EG194" i="48"/>
  <c r="EG449" i="48"/>
  <c r="EG166" i="48"/>
  <c r="EG324" i="48"/>
  <c r="EG280" i="48"/>
  <c r="EG543" i="48"/>
  <c r="EG323" i="48"/>
  <c r="EG433" i="48"/>
  <c r="EG281" i="48"/>
  <c r="EG338" i="48"/>
  <c r="EG246" i="48"/>
  <c r="EG177" i="48"/>
  <c r="EG207" i="48"/>
  <c r="EG302" i="48"/>
  <c r="EG279" i="48"/>
  <c r="EG349" i="48"/>
  <c r="EG452" i="48"/>
  <c r="EG379" i="48"/>
  <c r="EG260" i="48"/>
  <c r="EG364" i="48"/>
  <c r="EG229" i="48"/>
  <c r="EG70" i="48"/>
  <c r="EG175" i="48"/>
  <c r="EG69" i="48"/>
  <c r="EG268" i="48"/>
  <c r="EG251" i="48"/>
  <c r="EG169" i="48"/>
  <c r="EG160" i="48"/>
  <c r="EG249" i="48"/>
  <c r="EG237" i="48"/>
  <c r="EG334" i="48"/>
  <c r="EG300" i="48"/>
  <c r="EG156" i="48"/>
  <c r="EG409" i="48"/>
  <c r="EG510" i="48"/>
  <c r="EG167" i="48"/>
  <c r="EG313" i="48"/>
  <c r="EG439" i="48"/>
  <c r="EG104" i="48"/>
  <c r="EG49" i="48"/>
  <c r="EG56" i="48"/>
  <c r="EG71" i="48"/>
  <c r="EG155" i="48"/>
  <c r="EG230" i="48"/>
  <c r="EG301" i="48"/>
  <c r="EG367" i="48"/>
  <c r="EG372" i="48"/>
  <c r="EG293" i="48"/>
  <c r="EG243" i="48"/>
  <c r="EG296" i="48"/>
  <c r="EG140" i="48"/>
  <c r="EG445" i="48"/>
  <c r="EG437" i="48"/>
  <c r="EG54" i="48"/>
  <c r="EG534" i="48"/>
  <c r="EG377" i="48"/>
  <c r="EG425" i="48"/>
  <c r="EG442" i="48"/>
  <c r="EG273" i="48"/>
  <c r="EG165" i="48"/>
  <c r="EG219" i="48"/>
  <c r="EG265" i="48"/>
  <c r="EG241" i="48"/>
  <c r="EG535" i="48"/>
  <c r="EG406" i="48"/>
  <c r="EG412" i="48"/>
  <c r="EG363" i="48"/>
  <c r="EG345" i="48"/>
  <c r="DN22" i="48"/>
  <c r="DO22" i="48" s="1"/>
  <c r="DN3" i="48"/>
  <c r="DO3" i="48" s="1"/>
  <c r="DN5" i="48"/>
  <c r="DO5" i="48" s="1"/>
  <c r="DN24" i="48"/>
  <c r="DO24" i="48" s="1"/>
  <c r="DN23" i="48"/>
  <c r="DO23" i="48" s="1"/>
  <c r="DN26" i="48"/>
  <c r="DO26" i="48" s="1"/>
  <c r="DN31" i="48"/>
  <c r="DO31" i="48" s="1"/>
  <c r="DN27" i="48"/>
  <c r="DO27" i="48" s="1"/>
  <c r="DN9" i="48"/>
  <c r="DO9" i="48" s="1"/>
  <c r="DN21" i="48"/>
  <c r="DO21" i="48" s="1"/>
  <c r="DN8" i="48"/>
  <c r="DO8" i="48" s="1"/>
  <c r="DN15" i="48"/>
  <c r="DO15" i="48" s="1"/>
  <c r="DN30" i="48"/>
  <c r="DO30" i="48" s="1"/>
  <c r="DN38" i="48"/>
  <c r="DO38" i="48" s="1"/>
  <c r="DN37" i="48"/>
  <c r="DO37" i="48" s="1"/>
  <c r="DN17" i="48"/>
  <c r="DO17" i="48" s="1"/>
  <c r="DN16" i="48"/>
  <c r="DO16" i="48" s="1"/>
  <c r="DN20" i="48"/>
  <c r="DO20" i="48" s="1"/>
  <c r="DN28" i="48"/>
  <c r="DO28" i="48" s="1"/>
  <c r="DN18" i="48"/>
  <c r="DO18" i="48" s="1"/>
  <c r="DN11" i="48"/>
  <c r="DO11" i="48" s="1"/>
  <c r="DN29" i="48"/>
  <c r="DO29" i="48" s="1"/>
  <c r="DQ41" i="48"/>
  <c r="DN10" i="48"/>
  <c r="DO10" i="48" s="1"/>
  <c r="DN2" i="48"/>
  <c r="DN25" i="48"/>
  <c r="DO25" i="48" s="1"/>
  <c r="DN14" i="48"/>
  <c r="DO14" i="48" s="1"/>
  <c r="DN19" i="48"/>
  <c r="DO19" i="48" s="1"/>
  <c r="DN7" i="48"/>
  <c r="DO7" i="48" s="1"/>
  <c r="DN13" i="48"/>
  <c r="DO13" i="48" s="1"/>
  <c r="DN43" i="48"/>
  <c r="DO43" i="48" s="1"/>
  <c r="DN45" i="48"/>
  <c r="DO45" i="48" s="1"/>
  <c r="DN32" i="48"/>
  <c r="DO32" i="48" s="1"/>
  <c r="DN6" i="48"/>
  <c r="DO6" i="48" s="1"/>
  <c r="DN35" i="48"/>
  <c r="DO35" i="48" s="1"/>
  <c r="DN12" i="48"/>
  <c r="DO12" i="48" s="1"/>
  <c r="DN34" i="48"/>
  <c r="DO34" i="48" s="1"/>
  <c r="DN33" i="48"/>
  <c r="DO33" i="48" s="1"/>
  <c r="DN44" i="48"/>
  <c r="DO44" i="48" s="1"/>
  <c r="DK41" i="48"/>
  <c r="DN41" i="48"/>
  <c r="DO41" i="48" s="1"/>
  <c r="DN4" i="48"/>
  <c r="DO4" i="48" s="1"/>
  <c r="DN39" i="48"/>
  <c r="DO39" i="48" s="1"/>
  <c r="DN36" i="48"/>
  <c r="DO36" i="48" s="1"/>
  <c r="DN42" i="48"/>
  <c r="DO42" i="48" s="1"/>
  <c r="DN40" i="48"/>
  <c r="DO40" i="48" s="1"/>
  <c r="DJ45" i="48"/>
  <c r="DK45" i="48" s="1"/>
  <c r="DC28" i="48"/>
  <c r="DE28" i="48" s="1"/>
  <c r="DJ28" i="48"/>
  <c r="DK28" i="48" s="1"/>
  <c r="DC39" i="48"/>
  <c r="DE39" i="48" s="1"/>
  <c r="DJ39" i="48"/>
  <c r="DK39" i="48" s="1"/>
  <c r="DC7" i="48"/>
  <c r="DE7" i="48" s="1"/>
  <c r="DJ7" i="48"/>
  <c r="DC2" i="48"/>
  <c r="DE2" i="48" s="1"/>
  <c r="DJ2" i="48"/>
  <c r="DK2" i="48" s="1"/>
  <c r="DC36" i="48"/>
  <c r="DE36" i="48" s="1"/>
  <c r="DJ36" i="48"/>
  <c r="DK36" i="48" s="1"/>
  <c r="DC13" i="48"/>
  <c r="DE13" i="48" s="1"/>
  <c r="DJ13" i="48"/>
  <c r="DC20" i="48"/>
  <c r="DE20" i="48" s="1"/>
  <c r="DJ20" i="48"/>
  <c r="DC22" i="48"/>
  <c r="DE22" i="48" s="1"/>
  <c r="DJ22" i="48"/>
  <c r="DK22" i="48" s="1"/>
  <c r="DC25" i="48"/>
  <c r="DE25" i="48" s="1"/>
  <c r="DJ25" i="48"/>
  <c r="DK25" i="48" s="1"/>
  <c r="DC26" i="48"/>
  <c r="DE26" i="48" s="1"/>
  <c r="DJ26" i="48"/>
  <c r="DC31" i="48"/>
  <c r="DE31" i="48" s="1"/>
  <c r="DJ31" i="48"/>
  <c r="DC27" i="48"/>
  <c r="DE27" i="48" s="1"/>
  <c r="DJ27" i="48"/>
  <c r="DK27" i="48" s="1"/>
  <c r="DC3" i="48"/>
  <c r="DE3" i="48" s="1"/>
  <c r="DJ3" i="48"/>
  <c r="DK3" i="48" s="1"/>
  <c r="DC9" i="48"/>
  <c r="DE9" i="48" s="1"/>
  <c r="DJ9" i="48"/>
  <c r="DC21" i="48"/>
  <c r="DE21" i="48" s="1"/>
  <c r="DJ21" i="48"/>
  <c r="DC8" i="48"/>
  <c r="DE8" i="48" s="1"/>
  <c r="DJ8" i="48"/>
  <c r="DK8" i="48" s="1"/>
  <c r="DC32" i="48"/>
  <c r="DE32" i="48" s="1"/>
  <c r="DJ32" i="48"/>
  <c r="DK32" i="48" s="1"/>
  <c r="DC6" i="48"/>
  <c r="DE6" i="48" s="1"/>
  <c r="DJ6" i="48"/>
  <c r="DK6" i="48" s="1"/>
  <c r="DC15" i="48"/>
  <c r="DE15" i="48" s="1"/>
  <c r="DJ15" i="48"/>
  <c r="DK15" i="48" s="1"/>
  <c r="DC30" i="48"/>
  <c r="DE30" i="48" s="1"/>
  <c r="DJ30" i="48"/>
  <c r="DC35" i="48"/>
  <c r="DE35" i="48" s="1"/>
  <c r="DJ35" i="48"/>
  <c r="DK35" i="48" s="1"/>
  <c r="DC12" i="48"/>
  <c r="DE12" i="48" s="1"/>
  <c r="DJ12" i="48"/>
  <c r="DK12" i="48" s="1"/>
  <c r="DC38" i="48"/>
  <c r="DE38" i="48" s="1"/>
  <c r="DJ38" i="48"/>
  <c r="DK38" i="48" s="1"/>
  <c r="DC37" i="48"/>
  <c r="DE37" i="48" s="1"/>
  <c r="DJ37" i="48"/>
  <c r="DC17" i="48"/>
  <c r="DE17" i="48" s="1"/>
  <c r="DJ17" i="48"/>
  <c r="DK17" i="48" s="1"/>
  <c r="DC16" i="48"/>
  <c r="DE16" i="48" s="1"/>
  <c r="DJ16" i="48"/>
  <c r="DK16" i="48" s="1"/>
  <c r="DC14" i="48"/>
  <c r="DE14" i="48" s="1"/>
  <c r="DJ14" i="48"/>
  <c r="DK14" i="48" s="1"/>
  <c r="DC5" i="48"/>
  <c r="DE5" i="48" s="1"/>
  <c r="DJ5" i="48"/>
  <c r="DK5" i="48" s="1"/>
  <c r="DC23" i="48"/>
  <c r="DE23" i="48" s="1"/>
  <c r="DJ23" i="48"/>
  <c r="DK23" i="48" s="1"/>
  <c r="DC34" i="48"/>
  <c r="DE34" i="48" s="1"/>
  <c r="DJ34" i="48"/>
  <c r="DK34" i="48" s="1"/>
  <c r="DC33" i="48"/>
  <c r="DE33" i="48" s="1"/>
  <c r="DJ33" i="48"/>
  <c r="DC11" i="48"/>
  <c r="DE11" i="48" s="1"/>
  <c r="DJ11" i="48"/>
  <c r="DC44" i="48"/>
  <c r="DE44" i="48" s="1"/>
  <c r="DJ44" i="48"/>
  <c r="DK44" i="48" s="1"/>
  <c r="DC29" i="48"/>
  <c r="DE29" i="48" s="1"/>
  <c r="DJ29" i="48"/>
  <c r="DC41" i="48"/>
  <c r="DJ41" i="48"/>
  <c r="CY10" i="48"/>
  <c r="DJ10" i="48"/>
  <c r="DC4" i="48"/>
  <c r="DE4" i="48" s="1"/>
  <c r="DJ4" i="48"/>
  <c r="DK4" i="48" s="1"/>
  <c r="DC18" i="48"/>
  <c r="DE18" i="48" s="1"/>
  <c r="DJ18" i="48"/>
  <c r="DC24" i="48"/>
  <c r="DE24" i="48" s="1"/>
  <c r="DJ24" i="48"/>
  <c r="DK24" i="48" s="1"/>
  <c r="DC19" i="48"/>
  <c r="DE19" i="48" s="1"/>
  <c r="DJ19" i="48"/>
  <c r="DC42" i="48"/>
  <c r="DE42" i="48" s="1"/>
  <c r="DJ42" i="48"/>
  <c r="DK42" i="48" s="1"/>
  <c r="DC43" i="48"/>
  <c r="DE43" i="48" s="1"/>
  <c r="DJ43" i="48"/>
  <c r="DC40" i="48"/>
  <c r="DE40" i="48" s="1"/>
  <c r="DJ40" i="48"/>
  <c r="DK40" i="48" s="1"/>
  <c r="CY45" i="48"/>
  <c r="DC45" i="48"/>
  <c r="DE45" i="48" s="1"/>
  <c r="DC10" i="48"/>
  <c r="DE10" i="48" s="1"/>
  <c r="EJ30" i="48"/>
  <c r="EJ18" i="48"/>
  <c r="EJ25" i="48"/>
  <c r="EJ31" i="48"/>
  <c r="EJ22" i="48"/>
  <c r="EJ42" i="48"/>
  <c r="EJ2" i="48"/>
  <c r="EJ32" i="48"/>
  <c r="EJ43" i="48"/>
  <c r="EJ35" i="48"/>
  <c r="EJ33" i="48"/>
  <c r="EJ29" i="48"/>
  <c r="EJ19" i="48"/>
  <c r="EJ15" i="48"/>
  <c r="EJ21" i="48"/>
  <c r="EJ14" i="48"/>
  <c r="EJ34" i="48"/>
  <c r="EJ17" i="48"/>
  <c r="EJ45" i="48"/>
  <c r="EJ36" i="48"/>
  <c r="EJ3" i="48"/>
  <c r="EJ27" i="48"/>
  <c r="EJ20" i="48"/>
  <c r="EJ8" i="48"/>
  <c r="EJ28" i="48"/>
  <c r="EJ11" i="48"/>
  <c r="EJ5" i="48"/>
  <c r="EJ16" i="48"/>
  <c r="DH23" i="48"/>
  <c r="DG23" i="48"/>
  <c r="DA23" i="48"/>
  <c r="DD23" i="48" s="1"/>
  <c r="DE41" i="48"/>
  <c r="DH41" i="48"/>
  <c r="DG41" i="48"/>
  <c r="DA41" i="48"/>
  <c r="DD41" i="48" s="1"/>
  <c r="DH32" i="48"/>
  <c r="DG32" i="48"/>
  <c r="DA32" i="48"/>
  <c r="DD32" i="48" s="1"/>
  <c r="DH33" i="48"/>
  <c r="DG33" i="48"/>
  <c r="DA33" i="48"/>
  <c r="DD33" i="48" s="1"/>
  <c r="DH34" i="48"/>
  <c r="DG34" i="48"/>
  <c r="DA34" i="48"/>
  <c r="DH29" i="48"/>
  <c r="DG29" i="48"/>
  <c r="DA29" i="48"/>
  <c r="DD29" i="48" s="1"/>
  <c r="DH26" i="48"/>
  <c r="DG26" i="48"/>
  <c r="DA26" i="48"/>
  <c r="DD26" i="48" s="1"/>
  <c r="DH35" i="48"/>
  <c r="DG35" i="48"/>
  <c r="DA35" i="48"/>
  <c r="DD35" i="48" s="1"/>
  <c r="DH22" i="48"/>
  <c r="DG22" i="48"/>
  <c r="DA22" i="48"/>
  <c r="DD22" i="48" s="1"/>
  <c r="DH24" i="48"/>
  <c r="DG24" i="48"/>
  <c r="DA24" i="48"/>
  <c r="DD24" i="48" s="1"/>
  <c r="DH37" i="48"/>
  <c r="DG37" i="48"/>
  <c r="DA37" i="48"/>
  <c r="DD37" i="48" s="1"/>
  <c r="DH39" i="48"/>
  <c r="DG39" i="48"/>
  <c r="DA39" i="48"/>
  <c r="DH19" i="48"/>
  <c r="DG19" i="48"/>
  <c r="DA19" i="48"/>
  <c r="DD19" i="48" s="1"/>
  <c r="DH27" i="48"/>
  <c r="DG27" i="48"/>
  <c r="DA27" i="48"/>
  <c r="DD27" i="48" s="1"/>
  <c r="DH42" i="48"/>
  <c r="DG42" i="48"/>
  <c r="DA42" i="48"/>
  <c r="DD42" i="48" s="1"/>
  <c r="DH31" i="48"/>
  <c r="DG31" i="48"/>
  <c r="DA31" i="48"/>
  <c r="DD31" i="48" s="1"/>
  <c r="DH21" i="48"/>
  <c r="DG21" i="48"/>
  <c r="DA21" i="48"/>
  <c r="DD21" i="48" s="1"/>
  <c r="DH30" i="48"/>
  <c r="DG30" i="48"/>
  <c r="DA30" i="48"/>
  <c r="DD30" i="48" s="1"/>
  <c r="DH43" i="48"/>
  <c r="DG43" i="48"/>
  <c r="DA43" i="48"/>
  <c r="DD43" i="48" s="1"/>
  <c r="DH45" i="48"/>
  <c r="DG45" i="48"/>
  <c r="DA45" i="48"/>
  <c r="DD45" i="48" s="1"/>
  <c r="DH25" i="48"/>
  <c r="DG25" i="48"/>
  <c r="DA25" i="48"/>
  <c r="DD25" i="48" s="1"/>
  <c r="DH28" i="48"/>
  <c r="DG28" i="48"/>
  <c r="DA28" i="48"/>
  <c r="DD28" i="48" s="1"/>
  <c r="DH44" i="48"/>
  <c r="DG44" i="48"/>
  <c r="DA44" i="48"/>
  <c r="DH36" i="48"/>
  <c r="DG36" i="48"/>
  <c r="DA36" i="48"/>
  <c r="DD36" i="48" s="1"/>
  <c r="DH38" i="48"/>
  <c r="DG38" i="48"/>
  <c r="DA38" i="48"/>
  <c r="DD38" i="48" s="1"/>
  <c r="DH40" i="48"/>
  <c r="DG40" i="48"/>
  <c r="DA40" i="48"/>
  <c r="DD40" i="48" s="1"/>
  <c r="DH20" i="48"/>
  <c r="DG20" i="48"/>
  <c r="DA20" i="48"/>
  <c r="DD20" i="48" s="1"/>
  <c r="DH15" i="48"/>
  <c r="DG15" i="48"/>
  <c r="DA15" i="48"/>
  <c r="DD15" i="48" s="1"/>
  <c r="DH16" i="48"/>
  <c r="DG16" i="48"/>
  <c r="DA16" i="48"/>
  <c r="DD16" i="48" s="1"/>
  <c r="DH14" i="48"/>
  <c r="DG14" i="48"/>
  <c r="DA14" i="48"/>
  <c r="DD14" i="48" s="1"/>
  <c r="DH8" i="48"/>
  <c r="DG8" i="48"/>
  <c r="DA8" i="48"/>
  <c r="DD8" i="48" s="1"/>
  <c r="DH2" i="48"/>
  <c r="DG2" i="48"/>
  <c r="DA2" i="48"/>
  <c r="DD2" i="48" s="1"/>
  <c r="DH7" i="48"/>
  <c r="DG7" i="48"/>
  <c r="DA7" i="48"/>
  <c r="DD7" i="48" s="1"/>
  <c r="DH13" i="48"/>
  <c r="DG13" i="48"/>
  <c r="DA13" i="48"/>
  <c r="DD13" i="48" s="1"/>
  <c r="DH5" i="48"/>
  <c r="DA5" i="48"/>
  <c r="DD5" i="48" s="1"/>
  <c r="DG5" i="48"/>
  <c r="DH3" i="48"/>
  <c r="DG3" i="48"/>
  <c r="DA3" i="48"/>
  <c r="DD3" i="48" s="1"/>
  <c r="DH12" i="48"/>
  <c r="DG12" i="48"/>
  <c r="DA12" i="48"/>
  <c r="DD12" i="48" s="1"/>
  <c r="DH10" i="48"/>
  <c r="DG10" i="48"/>
  <c r="DA10" i="48"/>
  <c r="DH9" i="48"/>
  <c r="DG9" i="48"/>
  <c r="DA9" i="48"/>
  <c r="DD9" i="48" s="1"/>
  <c r="DH6" i="48"/>
  <c r="DG6" i="48"/>
  <c r="DA6" i="48"/>
  <c r="DD6" i="48" s="1"/>
  <c r="DH11" i="48"/>
  <c r="DG11" i="48"/>
  <c r="DA11" i="48"/>
  <c r="DD11" i="48" s="1"/>
  <c r="DH4" i="48"/>
  <c r="DG4" i="48"/>
  <c r="DA4" i="48"/>
  <c r="DD4" i="48" s="1"/>
  <c r="DH18" i="48"/>
  <c r="DG18" i="48"/>
  <c r="DA18" i="48"/>
  <c r="DD18" i="48" s="1"/>
  <c r="DH17" i="48"/>
  <c r="DG17" i="48"/>
  <c r="DA17" i="48"/>
  <c r="CY43" i="48"/>
  <c r="CY41" i="48"/>
  <c r="CY44" i="48"/>
  <c r="CY34" i="48"/>
  <c r="CY5" i="48"/>
  <c r="CY38" i="48"/>
  <c r="CY37" i="48"/>
  <c r="CY27" i="48"/>
  <c r="CY2" i="48"/>
  <c r="CY13" i="48"/>
  <c r="CY4" i="48"/>
  <c r="CY32" i="48"/>
  <c r="CY18" i="48"/>
  <c r="CY12" i="48"/>
  <c r="CY33" i="48"/>
  <c r="CY39" i="48"/>
  <c r="CY19" i="48"/>
  <c r="CY7" i="48"/>
  <c r="CY28" i="48"/>
  <c r="CY21" i="48"/>
  <c r="CY16" i="48"/>
  <c r="CY31" i="48"/>
  <c r="CY17" i="48"/>
  <c r="CY14" i="48"/>
  <c r="CY20" i="48"/>
  <c r="CY11" i="48"/>
  <c r="CY3" i="48"/>
  <c r="CY42" i="48"/>
  <c r="CY30" i="48"/>
  <c r="CY23" i="48"/>
  <c r="CY40" i="48"/>
  <c r="CY15" i="48"/>
  <c r="CY25" i="48"/>
  <c r="CY35" i="48"/>
  <c r="CY29" i="48"/>
  <c r="CY36" i="48"/>
  <c r="CY24" i="48"/>
  <c r="CY22" i="48"/>
  <c r="CY6" i="48"/>
  <c r="CY8" i="48"/>
  <c r="CY26" i="48"/>
  <c r="CY9" i="48"/>
  <c r="DR41" i="48" l="1"/>
  <c r="DT41" i="48" s="1"/>
  <c r="DP39" i="48"/>
  <c r="DP17" i="48"/>
  <c r="DI39" i="48"/>
  <c r="DD39" i="48"/>
  <c r="DP6" i="48"/>
  <c r="DP36" i="48"/>
  <c r="DP4" i="48"/>
  <c r="DI44" i="48"/>
  <c r="DP34" i="48"/>
  <c r="DP44" i="48"/>
  <c r="DI34" i="48"/>
  <c r="DP35" i="48"/>
  <c r="DP40" i="48"/>
  <c r="DD34" i="48"/>
  <c r="DP12" i="48"/>
  <c r="DP45" i="48"/>
  <c r="DD44" i="48"/>
  <c r="DI32" i="48"/>
  <c r="DP42" i="48"/>
  <c r="DP32" i="48"/>
  <c r="DP33" i="48"/>
  <c r="DP10" i="48"/>
  <c r="DP25" i="48"/>
  <c r="DP16" i="48"/>
  <c r="DP15" i="48"/>
  <c r="DP43" i="48"/>
  <c r="DP31" i="48"/>
  <c r="DP37" i="48"/>
  <c r="DP26" i="48"/>
  <c r="DP13" i="48"/>
  <c r="DP18" i="48"/>
  <c r="DP38" i="48"/>
  <c r="DP8" i="48"/>
  <c r="DP23" i="48"/>
  <c r="DP24" i="48"/>
  <c r="DP7" i="48"/>
  <c r="DP29" i="48"/>
  <c r="DP21" i="48"/>
  <c r="DP5" i="48"/>
  <c r="DP19" i="48"/>
  <c r="DP28" i="48"/>
  <c r="DP9" i="48"/>
  <c r="DP3" i="48"/>
  <c r="DP14" i="48"/>
  <c r="DP11" i="48"/>
  <c r="DP20" i="48"/>
  <c r="DP30" i="48"/>
  <c r="DP27" i="48"/>
  <c r="DP22" i="48"/>
  <c r="DI13" i="48"/>
  <c r="DK13" i="48" s="1"/>
  <c r="DI38" i="48"/>
  <c r="DI43" i="48"/>
  <c r="DK43" i="48" s="1"/>
  <c r="DI37" i="48"/>
  <c r="DK37" i="48" s="1"/>
  <c r="DI30" i="48"/>
  <c r="DK30" i="48" s="1"/>
  <c r="DI24" i="48"/>
  <c r="DI27" i="48"/>
  <c r="DI35" i="48"/>
  <c r="DI28" i="48"/>
  <c r="DI36" i="48"/>
  <c r="DI23" i="48"/>
  <c r="DI15" i="48"/>
  <c r="DI22" i="48"/>
  <c r="DI20" i="48"/>
  <c r="DK20" i="48" s="1"/>
  <c r="DI41" i="48"/>
  <c r="DI33" i="48"/>
  <c r="DK33" i="48" s="1"/>
  <c r="DI26" i="48"/>
  <c r="DK26" i="48" s="1"/>
  <c r="DI19" i="48"/>
  <c r="DK19" i="48" s="1"/>
  <c r="DI45" i="48"/>
  <c r="DI42" i="48"/>
  <c r="DI25" i="48"/>
  <c r="DI31" i="48"/>
  <c r="DK31" i="48" s="1"/>
  <c r="DI40" i="48"/>
  <c r="DI21" i="48"/>
  <c r="DK21" i="48" s="1"/>
  <c r="DI29" i="48"/>
  <c r="DK29" i="48" s="1"/>
  <c r="DI5" i="48"/>
  <c r="DI4" i="48"/>
  <c r="DI2" i="48"/>
  <c r="DI10" i="48"/>
  <c r="DK10" i="48" s="1"/>
  <c r="DI3" i="48"/>
  <c r="DI12" i="48"/>
  <c r="DI7" i="48"/>
  <c r="DK7" i="48" s="1"/>
  <c r="DI9" i="48"/>
  <c r="DK9" i="48" s="1"/>
  <c r="DI8" i="48"/>
  <c r="DI18" i="48"/>
  <c r="DK18" i="48" s="1"/>
  <c r="DI11" i="48"/>
  <c r="DK11" i="48" s="1"/>
  <c r="DI6" i="48"/>
  <c r="DD10" i="48"/>
  <c r="DI16" i="48"/>
  <c r="DI17" i="48"/>
  <c r="DI14" i="48"/>
  <c r="DD17" i="48"/>
  <c r="DQ17" i="48" l="1"/>
  <c r="DQ36" i="48"/>
  <c r="DQ35" i="48"/>
  <c r="DQ6" i="48"/>
  <c r="DQ40" i="48"/>
  <c r="DQ32" i="48"/>
  <c r="DQ42" i="48"/>
  <c r="DQ4" i="48"/>
  <c r="DQ45" i="48"/>
  <c r="DQ12" i="48"/>
  <c r="DQ33" i="48"/>
  <c r="DQ39" i="48"/>
  <c r="DQ34" i="48"/>
  <c r="DQ44" i="48"/>
  <c r="DQ10" i="48"/>
  <c r="DQ18" i="48"/>
  <c r="DQ37" i="48"/>
  <c r="DQ38" i="48"/>
  <c r="DQ27" i="48"/>
  <c r="DQ11" i="48"/>
  <c r="DQ25" i="48"/>
  <c r="DR25" i="48" s="1"/>
  <c r="DQ13" i="48"/>
  <c r="DQ31" i="48"/>
  <c r="DR31" i="48" s="1"/>
  <c r="DQ28" i="48"/>
  <c r="DQ15" i="48"/>
  <c r="DQ7" i="48"/>
  <c r="DQ30" i="48"/>
  <c r="DQ14" i="48"/>
  <c r="DQ43" i="48"/>
  <c r="DQ5" i="48"/>
  <c r="DQ24" i="48"/>
  <c r="DQ26" i="48"/>
  <c r="DQ9" i="48"/>
  <c r="DQ16" i="48"/>
  <c r="DQ23" i="48"/>
  <c r="DQ20" i="48"/>
  <c r="DQ3" i="48"/>
  <c r="DQ19" i="48"/>
  <c r="DQ21" i="48"/>
  <c r="DR21" i="48" s="1"/>
  <c r="DQ29" i="48"/>
  <c r="DQ22" i="48"/>
  <c r="DR22" i="48" s="1"/>
  <c r="DQ8" i="48"/>
  <c r="DU41" i="48"/>
  <c r="DV41" i="48" s="1"/>
  <c r="DW41" i="48" s="1"/>
  <c r="DX41" i="48" s="1"/>
  <c r="DY41" i="48" s="1"/>
  <c r="DZ41" i="48" s="1"/>
  <c r="EA41" i="48" s="1"/>
  <c r="DR44" i="48" l="1"/>
  <c r="DR43" i="48"/>
  <c r="DT43" i="48" s="1"/>
  <c r="DU43" i="48" s="1"/>
  <c r="DV43" i="48" s="1"/>
  <c r="DW43" i="48" s="1"/>
  <c r="DX43" i="48" s="1"/>
  <c r="DY43" i="48" s="1"/>
  <c r="DZ43" i="48" s="1"/>
  <c r="EA43" i="48" s="1"/>
  <c r="DR7" i="48"/>
  <c r="DT7" i="48" s="1"/>
  <c r="DR34" i="48"/>
  <c r="DT34" i="48" s="1"/>
  <c r="DU34" i="48" s="1"/>
  <c r="DV34" i="48" s="1"/>
  <c r="DW34" i="48" s="1"/>
  <c r="DX34" i="48" s="1"/>
  <c r="DY34" i="48" s="1"/>
  <c r="DZ34" i="48" s="1"/>
  <c r="EA34" i="48" s="1"/>
  <c r="DR33" i="48"/>
  <c r="DT33" i="48" s="1"/>
  <c r="DR15" i="48"/>
  <c r="DT15" i="48" s="1"/>
  <c r="DR28" i="48"/>
  <c r="DT28" i="48" s="1"/>
  <c r="DU28" i="48" s="1"/>
  <c r="DV28" i="48" s="1"/>
  <c r="DW28" i="48" s="1"/>
  <c r="DX28" i="48" s="1"/>
  <c r="DY28" i="48" s="1"/>
  <c r="DZ28" i="48" s="1"/>
  <c r="EA28" i="48" s="1"/>
  <c r="DR19" i="48"/>
  <c r="DT19" i="48" s="1"/>
  <c r="DU19" i="48" s="1"/>
  <c r="DV19" i="48" s="1"/>
  <c r="DW19" i="48" s="1"/>
  <c r="DX19" i="48" s="1"/>
  <c r="DY19" i="48" s="1"/>
  <c r="DZ19" i="48" s="1"/>
  <c r="EA19" i="48" s="1"/>
  <c r="DR6" i="48"/>
  <c r="DT6" i="48" s="1"/>
  <c r="DR14" i="48"/>
  <c r="DT14" i="48" s="1"/>
  <c r="DR40" i="48"/>
  <c r="DT40" i="48" s="1"/>
  <c r="DR35" i="48"/>
  <c r="DT35" i="48" s="1"/>
  <c r="DU35" i="48" s="1"/>
  <c r="DV35" i="48" s="1"/>
  <c r="DW35" i="48" s="1"/>
  <c r="DX35" i="48" s="1"/>
  <c r="DY35" i="48" s="1"/>
  <c r="DZ35" i="48" s="1"/>
  <c r="EA35" i="48" s="1"/>
  <c r="DR5" i="48"/>
  <c r="DT5" i="48" s="1"/>
  <c r="DR12" i="48"/>
  <c r="DT12" i="48" s="1"/>
  <c r="DR4" i="48"/>
  <c r="DT4" i="48" s="1"/>
  <c r="DR11" i="48"/>
  <c r="DT11" i="48" s="1"/>
  <c r="DR36" i="48"/>
  <c r="DT36" i="48" s="1"/>
  <c r="DU36" i="48" s="1"/>
  <c r="DV36" i="48" s="1"/>
  <c r="DW36" i="48" s="1"/>
  <c r="DX36" i="48" s="1"/>
  <c r="DY36" i="48" s="1"/>
  <c r="DZ36" i="48" s="1"/>
  <c r="EA36" i="48" s="1"/>
  <c r="DR45" i="48"/>
  <c r="DT45" i="48" s="1"/>
  <c r="DR29" i="48"/>
  <c r="DT29" i="48" s="1"/>
  <c r="DR42" i="48"/>
  <c r="DT42" i="48" s="1"/>
  <c r="DR13" i="48"/>
  <c r="DT13" i="48" s="1"/>
  <c r="DR17" i="48"/>
  <c r="DT17" i="48" s="1"/>
  <c r="DR23" i="48"/>
  <c r="DT23" i="48" s="1"/>
  <c r="DU23" i="48" s="1"/>
  <c r="DV23" i="48" s="1"/>
  <c r="DW23" i="48" s="1"/>
  <c r="DX23" i="48" s="1"/>
  <c r="DY23" i="48" s="1"/>
  <c r="DZ23" i="48" s="1"/>
  <c r="EA23" i="48" s="1"/>
  <c r="DR24" i="48"/>
  <c r="DT24" i="48" s="1"/>
  <c r="DR10" i="48"/>
  <c r="DT10" i="48" s="1"/>
  <c r="DT44" i="48"/>
  <c r="DU44" i="48" s="1"/>
  <c r="DV44" i="48" s="1"/>
  <c r="DW44" i="48" s="1"/>
  <c r="DX44" i="48" s="1"/>
  <c r="DY44" i="48" s="1"/>
  <c r="DZ44" i="48" s="1"/>
  <c r="EA44" i="48" s="1"/>
  <c r="DR8" i="48"/>
  <c r="DT8" i="48" s="1"/>
  <c r="DR27" i="48"/>
  <c r="DT27" i="48" s="1"/>
  <c r="DU27" i="48" s="1"/>
  <c r="DV27" i="48" s="1"/>
  <c r="DW27" i="48" s="1"/>
  <c r="DX27" i="48" s="1"/>
  <c r="DY27" i="48" s="1"/>
  <c r="DZ27" i="48" s="1"/>
  <c r="EA27" i="48" s="1"/>
  <c r="DR37" i="48"/>
  <c r="DT37" i="48" s="1"/>
  <c r="DR9" i="48"/>
  <c r="DT9" i="48" s="1"/>
  <c r="DT25" i="48"/>
  <c r="DR39" i="48"/>
  <c r="DT39" i="48" s="1"/>
  <c r="DU39" i="48" s="1"/>
  <c r="DV39" i="48" s="1"/>
  <c r="DW39" i="48" s="1"/>
  <c r="DX39" i="48" s="1"/>
  <c r="DY39" i="48" s="1"/>
  <c r="DZ39" i="48" s="1"/>
  <c r="EA39" i="48" s="1"/>
  <c r="DT22" i="48"/>
  <c r="DR18" i="48"/>
  <c r="DT18" i="48" s="1"/>
  <c r="DR26" i="48"/>
  <c r="DT26" i="48" s="1"/>
  <c r="DR3" i="48"/>
  <c r="DT3" i="48" s="1"/>
  <c r="DR38" i="48"/>
  <c r="DT38" i="48" s="1"/>
  <c r="DU38" i="48" s="1"/>
  <c r="DV38" i="48" s="1"/>
  <c r="DW38" i="48" s="1"/>
  <c r="DX38" i="48" s="1"/>
  <c r="DY38" i="48" s="1"/>
  <c r="DZ38" i="48" s="1"/>
  <c r="EA38" i="48" s="1"/>
  <c r="DT21" i="48"/>
  <c r="DT31" i="48"/>
  <c r="DR30" i="48"/>
  <c r="DT30" i="48" s="1"/>
  <c r="DR16" i="48"/>
  <c r="DT16" i="48" s="1"/>
  <c r="DR32" i="48"/>
  <c r="DT32" i="48" s="1"/>
  <c r="DR20" i="48"/>
  <c r="DT20" i="48" s="1"/>
  <c r="DU20" i="48" s="1"/>
  <c r="DV20" i="48" s="1"/>
  <c r="DW20" i="48" s="1"/>
  <c r="DX20" i="48" s="1"/>
  <c r="DY20" i="48" s="1"/>
  <c r="DZ20" i="48" s="1"/>
  <c r="EA20" i="48" s="1"/>
  <c r="EB41" i="48"/>
  <c r="EC41" i="48"/>
  <c r="EC19" i="48" l="1"/>
  <c r="EB19" i="48"/>
  <c r="ED41" i="48"/>
  <c r="EE41" i="48" s="1"/>
  <c r="EC35" i="48"/>
  <c r="EC23" i="48"/>
  <c r="EC39" i="48"/>
  <c r="EC44" i="48"/>
  <c r="EC34" i="48"/>
  <c r="EC38" i="48"/>
  <c r="EC28" i="48"/>
  <c r="EC27" i="48"/>
  <c r="EC20" i="48"/>
  <c r="EC43" i="48"/>
  <c r="EC36" i="48"/>
  <c r="EB27" i="48"/>
  <c r="EB34" i="48"/>
  <c r="EB43" i="48"/>
  <c r="EB36" i="48"/>
  <c r="EB35" i="48"/>
  <c r="EB28" i="48"/>
  <c r="EB39" i="48"/>
  <c r="EB20" i="48"/>
  <c r="EB23" i="48"/>
  <c r="EB38" i="48"/>
  <c r="EB44" i="48"/>
  <c r="DU10" i="48"/>
  <c r="DV10" i="48" s="1"/>
  <c r="DW10" i="48" s="1"/>
  <c r="DX10" i="48" s="1"/>
  <c r="DY10" i="48" s="1"/>
  <c r="DZ10" i="48" s="1"/>
  <c r="EA10" i="48" s="1"/>
  <c r="DU42" i="48"/>
  <c r="DV42" i="48" s="1"/>
  <c r="DW42" i="48" s="1"/>
  <c r="DX42" i="48" s="1"/>
  <c r="DY42" i="48" s="1"/>
  <c r="DZ42" i="48" s="1"/>
  <c r="EA42" i="48" s="1"/>
  <c r="DU33" i="48"/>
  <c r="DV33" i="48" s="1"/>
  <c r="DW33" i="48" s="1"/>
  <c r="DX33" i="48" s="1"/>
  <c r="DY33" i="48" s="1"/>
  <c r="DZ33" i="48" s="1"/>
  <c r="EA33" i="48" s="1"/>
  <c r="DU16" i="48"/>
  <c r="DV16" i="48" s="1"/>
  <c r="DW16" i="48" s="1"/>
  <c r="DX16" i="48" s="1"/>
  <c r="DY16" i="48" s="1"/>
  <c r="DZ16" i="48" s="1"/>
  <c r="EA16" i="48" s="1"/>
  <c r="DU5" i="48"/>
  <c r="DV5" i="48" s="1"/>
  <c r="DW5" i="48" s="1"/>
  <c r="DX5" i="48" s="1"/>
  <c r="DY5" i="48" s="1"/>
  <c r="DZ5" i="48" s="1"/>
  <c r="EA5" i="48" s="1"/>
  <c r="DU26" i="48"/>
  <c r="DV26" i="48" s="1"/>
  <c r="DW26" i="48" s="1"/>
  <c r="DX26" i="48" s="1"/>
  <c r="DY26" i="48" s="1"/>
  <c r="DZ26" i="48" s="1"/>
  <c r="EA26" i="48" s="1"/>
  <c r="DU15" i="48"/>
  <c r="DV15" i="48" s="1"/>
  <c r="DW15" i="48" s="1"/>
  <c r="DX15" i="48" s="1"/>
  <c r="DY15" i="48" s="1"/>
  <c r="DZ15" i="48" s="1"/>
  <c r="EA15" i="48" s="1"/>
  <c r="DU30" i="48"/>
  <c r="DV30" i="48" s="1"/>
  <c r="DW30" i="48" s="1"/>
  <c r="DX30" i="48" s="1"/>
  <c r="DY30" i="48" s="1"/>
  <c r="DZ30" i="48" s="1"/>
  <c r="EA30" i="48" s="1"/>
  <c r="DU29" i="48"/>
  <c r="DV29" i="48" s="1"/>
  <c r="DW29" i="48" s="1"/>
  <c r="DX29" i="48" s="1"/>
  <c r="DY29" i="48" s="1"/>
  <c r="DZ29" i="48" s="1"/>
  <c r="EA29" i="48" s="1"/>
  <c r="DU37" i="48"/>
  <c r="DV37" i="48" s="1"/>
  <c r="DW37" i="48" s="1"/>
  <c r="DX37" i="48" s="1"/>
  <c r="DY37" i="48" s="1"/>
  <c r="DZ37" i="48" s="1"/>
  <c r="EA37" i="48" s="1"/>
  <c r="DU14" i="48"/>
  <c r="DV14" i="48" s="1"/>
  <c r="DW14" i="48" s="1"/>
  <c r="DX14" i="48" s="1"/>
  <c r="DY14" i="48" s="1"/>
  <c r="DZ14" i="48" s="1"/>
  <c r="EA14" i="48" s="1"/>
  <c r="DU3" i="48"/>
  <c r="DV3" i="48" s="1"/>
  <c r="DW3" i="48" s="1"/>
  <c r="DX3" i="48" s="1"/>
  <c r="DY3" i="48" s="1"/>
  <c r="DZ3" i="48" s="1"/>
  <c r="EA3" i="48" s="1"/>
  <c r="DU13" i="48"/>
  <c r="DV13" i="48" s="1"/>
  <c r="DW13" i="48" s="1"/>
  <c r="DX13" i="48" s="1"/>
  <c r="DY13" i="48" s="1"/>
  <c r="DZ13" i="48" s="1"/>
  <c r="EA13" i="48" s="1"/>
  <c r="DU25" i="48"/>
  <c r="DV25" i="48" s="1"/>
  <c r="DW25" i="48" s="1"/>
  <c r="DX25" i="48" s="1"/>
  <c r="DY25" i="48" s="1"/>
  <c r="DZ25" i="48" s="1"/>
  <c r="EA25" i="48" s="1"/>
  <c r="DU18" i="48"/>
  <c r="DV18" i="48" s="1"/>
  <c r="DW18" i="48" s="1"/>
  <c r="DX18" i="48" s="1"/>
  <c r="DY18" i="48" s="1"/>
  <c r="DZ18" i="48" s="1"/>
  <c r="EA18" i="48" s="1"/>
  <c r="DU31" i="48"/>
  <c r="DV31" i="48" s="1"/>
  <c r="DW31" i="48" s="1"/>
  <c r="DX31" i="48" s="1"/>
  <c r="DY31" i="48" s="1"/>
  <c r="DZ31" i="48" s="1"/>
  <c r="EA31" i="48" s="1"/>
  <c r="DU7" i="48"/>
  <c r="DV7" i="48" s="1"/>
  <c r="DW7" i="48" s="1"/>
  <c r="DX7" i="48" s="1"/>
  <c r="DY7" i="48" s="1"/>
  <c r="DZ7" i="48" s="1"/>
  <c r="EA7" i="48" s="1"/>
  <c r="DU8" i="48"/>
  <c r="DV8" i="48" s="1"/>
  <c r="DW8" i="48" s="1"/>
  <c r="DX8" i="48" s="1"/>
  <c r="DY8" i="48" s="1"/>
  <c r="DZ8" i="48" s="1"/>
  <c r="EA8" i="48" s="1"/>
  <c r="DU24" i="48"/>
  <c r="DV24" i="48" s="1"/>
  <c r="DW24" i="48" s="1"/>
  <c r="DX24" i="48" s="1"/>
  <c r="DY24" i="48" s="1"/>
  <c r="DZ24" i="48" s="1"/>
  <c r="EA24" i="48" s="1"/>
  <c r="DU4" i="48"/>
  <c r="DV4" i="48" s="1"/>
  <c r="DW4" i="48" s="1"/>
  <c r="DX4" i="48" s="1"/>
  <c r="DY4" i="48" s="1"/>
  <c r="DZ4" i="48" s="1"/>
  <c r="EA4" i="48" s="1"/>
  <c r="DU11" i="48"/>
  <c r="DV11" i="48" s="1"/>
  <c r="DW11" i="48" s="1"/>
  <c r="DX11" i="48" s="1"/>
  <c r="DY11" i="48" s="1"/>
  <c r="DZ11" i="48" s="1"/>
  <c r="EA11" i="48" s="1"/>
  <c r="EC11" i="48" s="1"/>
  <c r="DU22" i="48"/>
  <c r="DV22" i="48" s="1"/>
  <c r="DW22" i="48" s="1"/>
  <c r="DX22" i="48" s="1"/>
  <c r="DY22" i="48" s="1"/>
  <c r="DZ22" i="48" s="1"/>
  <c r="EA22" i="48" s="1"/>
  <c r="DU6" i="48"/>
  <c r="DV6" i="48" s="1"/>
  <c r="DW6" i="48" s="1"/>
  <c r="DX6" i="48" s="1"/>
  <c r="DY6" i="48" s="1"/>
  <c r="DZ6" i="48" s="1"/>
  <c r="EA6" i="48" s="1"/>
  <c r="DU9" i="48"/>
  <c r="DV9" i="48" s="1"/>
  <c r="DW9" i="48" s="1"/>
  <c r="DX9" i="48" s="1"/>
  <c r="DY9" i="48" s="1"/>
  <c r="DZ9" i="48" s="1"/>
  <c r="EA9" i="48" s="1"/>
  <c r="DU40" i="48"/>
  <c r="DV40" i="48" s="1"/>
  <c r="DW40" i="48" s="1"/>
  <c r="DX40" i="48" s="1"/>
  <c r="DY40" i="48" s="1"/>
  <c r="DZ40" i="48" s="1"/>
  <c r="EA40" i="48" s="1"/>
  <c r="DU12" i="48"/>
  <c r="DV12" i="48" s="1"/>
  <c r="DW12" i="48" s="1"/>
  <c r="DX12" i="48" s="1"/>
  <c r="DY12" i="48" s="1"/>
  <c r="DZ12" i="48" s="1"/>
  <c r="EA12" i="48" s="1"/>
  <c r="DU21" i="48"/>
  <c r="DV21" i="48" s="1"/>
  <c r="DW21" i="48" s="1"/>
  <c r="DX21" i="48" s="1"/>
  <c r="DY21" i="48" s="1"/>
  <c r="DZ21" i="48" s="1"/>
  <c r="EA21" i="48" s="1"/>
  <c r="DU32" i="48"/>
  <c r="DV32" i="48" s="1"/>
  <c r="DW32" i="48" s="1"/>
  <c r="DX32" i="48" s="1"/>
  <c r="DY32" i="48" s="1"/>
  <c r="DZ32" i="48" s="1"/>
  <c r="EA32" i="48" s="1"/>
  <c r="DU17" i="48"/>
  <c r="DV17" i="48" s="1"/>
  <c r="DW17" i="48" s="1"/>
  <c r="DX17" i="48" s="1"/>
  <c r="DY17" i="48" s="1"/>
  <c r="DZ17" i="48" s="1"/>
  <c r="EA17" i="48" s="1"/>
  <c r="DU45" i="48"/>
  <c r="DV45" i="48" s="1"/>
  <c r="DW45" i="48" s="1"/>
  <c r="DX45" i="48" s="1"/>
  <c r="DY45" i="48" s="1"/>
  <c r="DZ45" i="48" s="1"/>
  <c r="EA45" i="48" s="1"/>
  <c r="ED19" i="48" l="1"/>
  <c r="EF19" i="48" s="1"/>
  <c r="ED36" i="48"/>
  <c r="ED44" i="48"/>
  <c r="EF41" i="48"/>
  <c r="EG41" i="48" s="1"/>
  <c r="ED43" i="48"/>
  <c r="EE43" i="48" s="1"/>
  <c r="ED34" i="48"/>
  <c r="EE34" i="48" s="1"/>
  <c r="ED28" i="48"/>
  <c r="EE28" i="48" s="1"/>
  <c r="ED35" i="48"/>
  <c r="EE35" i="48" s="1"/>
  <c r="ED23" i="48"/>
  <c r="ED38" i="48"/>
  <c r="EE38" i="48" s="1"/>
  <c r="ED20" i="48"/>
  <c r="EE20" i="48" s="1"/>
  <c r="ED39" i="48"/>
  <c r="EE39" i="48" s="1"/>
  <c r="EE27" i="48"/>
  <c r="EC9" i="48"/>
  <c r="EC25" i="48"/>
  <c r="EC3" i="48"/>
  <c r="EC15" i="48"/>
  <c r="EC22" i="48"/>
  <c r="EC14" i="48"/>
  <c r="EC26" i="48"/>
  <c r="EC5" i="48"/>
  <c r="EC16" i="48"/>
  <c r="EC21" i="48"/>
  <c r="EC4" i="48"/>
  <c r="EC37" i="48"/>
  <c r="EC45" i="48"/>
  <c r="EC24" i="48"/>
  <c r="EC32" i="48"/>
  <c r="EC29" i="48"/>
  <c r="EC10" i="48"/>
  <c r="EC17" i="48"/>
  <c r="EC12" i="48"/>
  <c r="EC30" i="48"/>
  <c r="EC7" i="48"/>
  <c r="EC33" i="48"/>
  <c r="EC40" i="48"/>
  <c r="EC31" i="48"/>
  <c r="EC8" i="48"/>
  <c r="EC6" i="48"/>
  <c r="EC18" i="48"/>
  <c r="EC42" i="48"/>
  <c r="EB13" i="48"/>
  <c r="EC13" i="48"/>
  <c r="EB37" i="48"/>
  <c r="EB24" i="48"/>
  <c r="EB29" i="48"/>
  <c r="EB10" i="48"/>
  <c r="EB30" i="48"/>
  <c r="EB7" i="48"/>
  <c r="EB4" i="48"/>
  <c r="EB33" i="48"/>
  <c r="EB31" i="48"/>
  <c r="EB17" i="48"/>
  <c r="EB8" i="48"/>
  <c r="EB6" i="48"/>
  <c r="EB18" i="48"/>
  <c r="EB42" i="48"/>
  <c r="EB16" i="48"/>
  <c r="EB32" i="48"/>
  <c r="EB9" i="48"/>
  <c r="EB25" i="48"/>
  <c r="EB3" i="48"/>
  <c r="EB15" i="48"/>
  <c r="EB21" i="48"/>
  <c r="EB12" i="48"/>
  <c r="EB22" i="48"/>
  <c r="EB14" i="48"/>
  <c r="EB26" i="48"/>
  <c r="EB40" i="48"/>
  <c r="EB45" i="48"/>
  <c r="EB11" i="48"/>
  <c r="EB5" i="48"/>
  <c r="EE19" i="48" l="1"/>
  <c r="EG19" i="48" s="1"/>
  <c r="EF44" i="48"/>
  <c r="EE44" i="48"/>
  <c r="EF36" i="48"/>
  <c r="EE36" i="48"/>
  <c r="EF23" i="48"/>
  <c r="EE23" i="48"/>
  <c r="ED24" i="48"/>
  <c r="EE24" i="48" s="1"/>
  <c r="ED3" i="48"/>
  <c r="ED25" i="48"/>
  <c r="ED45" i="48"/>
  <c r="EF43" i="48"/>
  <c r="EG43" i="48" s="1"/>
  <c r="ED32" i="48"/>
  <c r="EE32" i="48" s="1"/>
  <c r="ED5" i="48"/>
  <c r="EE5" i="48" s="1"/>
  <c r="ED21" i="48"/>
  <c r="EE21" i="48" s="1"/>
  <c r="ED16" i="48"/>
  <c r="ED30" i="48"/>
  <c r="EE30" i="48" s="1"/>
  <c r="EF34" i="48"/>
  <c r="EG34" i="48" s="1"/>
  <c r="ED31" i="48"/>
  <c r="EE31" i="48" s="1"/>
  <c r="ED26" i="48"/>
  <c r="ED11" i="48"/>
  <c r="ED6" i="48"/>
  <c r="ED37" i="48"/>
  <c r="ED12" i="48"/>
  <c r="EE12" i="48" s="1"/>
  <c r="ED17" i="48"/>
  <c r="EE17" i="48" s="1"/>
  <c r="ED42" i="48"/>
  <c r="ED15" i="48"/>
  <c r="EE15" i="48" s="1"/>
  <c r="ED4" i="48"/>
  <c r="EF20" i="48"/>
  <c r="EF28" i="48"/>
  <c r="EG28" i="48" s="1"/>
  <c r="EF27" i="48"/>
  <c r="ED8" i="48"/>
  <c r="EE8" i="48" s="1"/>
  <c r="EF39" i="48"/>
  <c r="EF38" i="48"/>
  <c r="EF35" i="48"/>
  <c r="ED18" i="48"/>
  <c r="ED40" i="48"/>
  <c r="ED10" i="48"/>
  <c r="EE10" i="48" s="1"/>
  <c r="ED13" i="48"/>
  <c r="EE13" i="48" s="1"/>
  <c r="ED29" i="48"/>
  <c r="ED9" i="48"/>
  <c r="ED7" i="48"/>
  <c r="ED14" i="48"/>
  <c r="ED22" i="48"/>
  <c r="EE22" i="48" s="1"/>
  <c r="ED33" i="48"/>
  <c r="EG44" i="48" l="1"/>
  <c r="EG36" i="48"/>
  <c r="EG23" i="48"/>
  <c r="EF4" i="48"/>
  <c r="EE4" i="48"/>
  <c r="EF9" i="48"/>
  <c r="EE9" i="48"/>
  <c r="EF45" i="48"/>
  <c r="EE45" i="48"/>
  <c r="EF18" i="48"/>
  <c r="EE18" i="48"/>
  <c r="EF3" i="48"/>
  <c r="EE3" i="48"/>
  <c r="EF37" i="48"/>
  <c r="EE37" i="48"/>
  <c r="EF7" i="48"/>
  <c r="EE7" i="48"/>
  <c r="EF29" i="48"/>
  <c r="EE29" i="48"/>
  <c r="EF42" i="48"/>
  <c r="EE42" i="48"/>
  <c r="EF40" i="48"/>
  <c r="EE40" i="48"/>
  <c r="EF33" i="48"/>
  <c r="EE33" i="48"/>
  <c r="EF26" i="48"/>
  <c r="EE26" i="48"/>
  <c r="EF25" i="48"/>
  <c r="EE25" i="48"/>
  <c r="EF6" i="48"/>
  <c r="EE6" i="48"/>
  <c r="EF11" i="48"/>
  <c r="EE11" i="48"/>
  <c r="EF14" i="48"/>
  <c r="EE14" i="48"/>
  <c r="EF16" i="48"/>
  <c r="EE16" i="48"/>
  <c r="EF24" i="48"/>
  <c r="EG24" i="48" s="1"/>
  <c r="EF32" i="48"/>
  <c r="EG32" i="48" s="1"/>
  <c r="EF21" i="48"/>
  <c r="EG21" i="48" s="1"/>
  <c r="EG35" i="48"/>
  <c r="EF12" i="48"/>
  <c r="EG12" i="48" s="1"/>
  <c r="EF5" i="48"/>
  <c r="EG5" i="48" s="1"/>
  <c r="EF30" i="48"/>
  <c r="EG30" i="48" s="1"/>
  <c r="EF17" i="48"/>
  <c r="EG17" i="48" s="1"/>
  <c r="EG38" i="48"/>
  <c r="EF31" i="48"/>
  <c r="EG31" i="48" s="1"/>
  <c r="EG39" i="48"/>
  <c r="EF22" i="48"/>
  <c r="EG22" i="48" s="1"/>
  <c r="EF15" i="48"/>
  <c r="EG15" i="48" s="1"/>
  <c r="EG20" i="48"/>
  <c r="EG27" i="48"/>
  <c r="EF13" i="48"/>
  <c r="EF8" i="48"/>
  <c r="EF10" i="48"/>
  <c r="EG42" i="48" l="1"/>
  <c r="EG40" i="48"/>
  <c r="EG4" i="48"/>
  <c r="EG29" i="48"/>
  <c r="EG9" i="48"/>
  <c r="EG18" i="48"/>
  <c r="EG26" i="48"/>
  <c r="EG33" i="48"/>
  <c r="EG25" i="48"/>
  <c r="EG16" i="48"/>
  <c r="EG45" i="48"/>
  <c r="EG37" i="48"/>
  <c r="EG3" i="48"/>
  <c r="EG14" i="48"/>
  <c r="EG7" i="48"/>
  <c r="EG11" i="48"/>
  <c r="EG6" i="48"/>
  <c r="EG13" i="48"/>
  <c r="EG10" i="48"/>
  <c r="EG8" i="48"/>
  <c r="DO2" i="48" l="1"/>
  <c r="DP2" i="48" s="1"/>
  <c r="DQ2" i="48" s="1"/>
  <c r="DR2" i="48" l="1"/>
  <c r="DT2" i="48" s="1"/>
  <c r="DU2" i="48" s="1"/>
  <c r="DV2" i="48" s="1"/>
  <c r="DW2" i="48" s="1"/>
  <c r="DX2" i="48" s="1"/>
  <c r="DY2" i="48" s="1"/>
  <c r="DZ2" i="48" s="1"/>
  <c r="EA2" i="48" s="1"/>
  <c r="EC2" i="48" l="1"/>
  <c r="EB2" i="48"/>
  <c r="ED2" i="48" l="1"/>
  <c r="EF2" i="48" s="1"/>
  <c r="EE2" i="48" l="1"/>
  <c r="EG2"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tc={B79574F0-3A3E-470A-980F-632A4A0AD59B}</author>
  </authors>
  <commentList>
    <comment ref="AR37" authorId="0" shapeId="0" xr:uid="{B79574F0-3A3E-470A-980F-632A4A0AD5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$ 4.050.0000.-  en anexo otec, ingresa monto erróneo 
</t>
      </text>
    </comment>
  </commentList>
</comments>
</file>

<file path=xl/sharedStrings.xml><?xml version="1.0" encoding="utf-8"?>
<sst xmlns="http://schemas.openxmlformats.org/spreadsheetml/2006/main" count="31363" uniqueCount="2615">
  <si>
    <t>CODIGO SENCE</t>
  </si>
  <si>
    <t>RUT OTIC</t>
  </si>
  <si>
    <t>OTIC</t>
  </si>
  <si>
    <t>N° LLAMADO</t>
  </si>
  <si>
    <t xml:space="preserve">PPTO </t>
  </si>
  <si>
    <t>AÑO REQUERIMIENTO</t>
  </si>
  <si>
    <t>ASIGNACIÓN</t>
  </si>
  <si>
    <t>RUT INSTITUCION REQUIRENTE</t>
  </si>
  <si>
    <t xml:space="preserve">NOMBRE INSTITUCIÓN REQUIRENTE </t>
  </si>
  <si>
    <t>NOMBRE DEL CURSO (PLAN FORMATIVO 1)</t>
  </si>
  <si>
    <t>CODIGODELCURSO(PLANFORMATIVO1)</t>
  </si>
  <si>
    <t>NOMBRE PLAN FORMATIVO 2</t>
  </si>
  <si>
    <t>CODIGO PLAN FORMATIVO 2</t>
  </si>
  <si>
    <t>N° REGIÓN</t>
  </si>
  <si>
    <t>NOMBRE REGIÓN</t>
  </si>
  <si>
    <t>COMUNA</t>
  </si>
  <si>
    <t>NOMBRE POBLACIÓN OBJETIVO</t>
  </si>
  <si>
    <t xml:space="preserve">MODALIDAD DEL CURSO </t>
  </si>
  <si>
    <t>TIPO SALIDA (DEPENDIENTE O INDEPENDIENTE)</t>
  </si>
  <si>
    <t>CALENDARIZACIÓN FASE LECTIVA</t>
  </si>
  <si>
    <t>CUPO</t>
  </si>
  <si>
    <t xml:space="preserve"> HORAS CURSO (PLAN FORMATIVO 1)</t>
  </si>
  <si>
    <t xml:space="preserve"> HORAS PLAN(ES) FORMATIVO(OS) 2</t>
  </si>
  <si>
    <t xml:space="preserve">TOTAL HORAS </t>
  </si>
  <si>
    <t>HORAS DIARIAS</t>
  </si>
  <si>
    <t>SUBSIDIO DIARIO FASE LECTIVA (SI/NO)</t>
  </si>
  <si>
    <t>SUBSIDIO CUIDADOS</t>
  </si>
  <si>
    <t>SUBSIDIO DE HERRAMIENTAS  (SI/NO)</t>
  </si>
  <si>
    <t>APRENDIZAJES ESPERADOS (SOLO PARA CURSOS SIN PLAN FORMATIVO)</t>
  </si>
  <si>
    <t>DESCRIPCION POBLACIÓN OBJETIVO</t>
  </si>
  <si>
    <t>LICENCIA HABILITANTE  (SI/NO)</t>
  </si>
  <si>
    <t>TIPO LICENCIA HABILITANTE</t>
  </si>
  <si>
    <t>CONVOCATORIA</t>
  </si>
  <si>
    <t>DIAS FL</t>
  </si>
  <si>
    <t>TRAMO</t>
  </si>
  <si>
    <t>VALOR HORA</t>
  </si>
  <si>
    <t>DIAS FL 0</t>
  </si>
  <si>
    <t>VALOR LICENCIA INDIVIDUAL</t>
  </si>
  <si>
    <t>VALOR TOTAL SUBSIDIO DIARIO</t>
  </si>
  <si>
    <t>VALOR TOTAL SUBSIDIO CUIDADOS</t>
  </si>
  <si>
    <t>VALOR TOTAL SUBSIDIO DE  HERRAMIENTAS</t>
  </si>
  <si>
    <t>VALOR CAPACITACIÓN</t>
  </si>
  <si>
    <t>VALOR TOTAL SUBISIDO</t>
  </si>
  <si>
    <t>VALOR TOTAL LICENCIAS</t>
  </si>
  <si>
    <t>VALOR TOTAL  CURSO</t>
  </si>
  <si>
    <t>29. NOMBRE DE LA EMPRESA APORTANTE</t>
  </si>
  <si>
    <t>30. RUT DE LA EMPRESA APORTANTE</t>
  </si>
  <si>
    <t>31. NOMBRE DE LA ENTIDAD BENEFICIARIA</t>
  </si>
  <si>
    <t>32. RUT DE LA ENTIDAD BENEFICIARIA O REGISTRO</t>
  </si>
  <si>
    <t>74252300-4</t>
  </si>
  <si>
    <t>PROFORMA</t>
  </si>
  <si>
    <t>FONDOS REGIONALES</t>
  </si>
  <si>
    <t>61531000-K</t>
  </si>
  <si>
    <t>SERVICIO NACIONAL DE CAPACITACION Y EMPLEO</t>
  </si>
  <si>
    <t>GESTIONANDO Y FORMALIZANDO MI EMPRENDIMIENTO</t>
  </si>
  <si>
    <t>PF1199</t>
  </si>
  <si>
    <t>TÉCNICAS PARA EL EMPRENDIMIENTO</t>
  </si>
  <si>
    <t>PF0921</t>
  </si>
  <si>
    <t>DEL BÍOBÍO</t>
  </si>
  <si>
    <t>SAN PEDRO DE LA PAZ</t>
  </si>
  <si>
    <t>TRABAJADORES INSCRITOS EN REGISTROS ESPECIALES (PESCADORES, FERIANTES, TAXIS Y COLECTIVOS, U OTROS ANÁLOGOS)</t>
  </si>
  <si>
    <t>PRESENCIAL</t>
  </si>
  <si>
    <t>INDEPENDIENTE</t>
  </si>
  <si>
    <t>01. LUNES - MAÑANA / 04. MARTES - MAÑANA / 07. MIÉRCOLES - MAÑANA / 10. JUEVES - MAÑANA / 13. VIERNES - MAÑANA</t>
  </si>
  <si>
    <t>SI</t>
  </si>
  <si>
    <t/>
  </si>
  <si>
    <t>MUJERES Y HOMBRES PERTENECIENTES A LA ASOCIACIÓN DE FERIANTES DE 18 AÑOS O MÁS.   EDUCACIÓN BÁSICA COMPLETA, PREFERENTEMENTE; NIVEL DE MANEJO COMPUTACIONAL BÁSICO (O NIVEL USUARIO),</t>
  </si>
  <si>
    <t>NO</t>
  </si>
  <si>
    <t>CONVOCATORIA CERRADA</t>
  </si>
  <si>
    <t>SERVICIOS DE MASAJES INTEGRALES</t>
  </si>
  <si>
    <t>PF0612</t>
  </si>
  <si>
    <t>CONCEPCIÓN</t>
  </si>
  <si>
    <t>PERSONAS DE 18 AÑOS O MÁS EN SITUACIÓN DE DISCAPACIDAD</t>
  </si>
  <si>
    <t>MUJERES Y HOMBRES MAYORES DE 18 AÑOS, CON DISCAPACIDAD VISUAL DE LA PROVINCIA DE CONCEPCIÓN.  QUE CUENTEN CON EDUCACIÓN MEDIA COMPLETA, PREFERENTEMENTE.</t>
  </si>
  <si>
    <t>CORTE Y CONFECCIÓN DE PRENDAS DE VESTIR PARA NIÑOS Y ADULTOS</t>
  </si>
  <si>
    <t>PF0625</t>
  </si>
  <si>
    <t>CORONEL</t>
  </si>
  <si>
    <t>PERSONAS DESOCUPADAS (CESANTES Y PERSONAS QUE BUSCAN TRABAJO POR PRIMERA VEZ)</t>
  </si>
  <si>
    <t>MUJERES Y HOMBRES MAYORES DE 18 AÑOS, DESOCUPADOS DE LA ISLA SANTA MARIA.  QUE CUENTEN CON EDUCACIÓN MEDIA COMPLETA, PREFERENTEMENTE.</t>
  </si>
  <si>
    <t>SERVICIOS DE MANICURE Y PEDICURE</t>
  </si>
  <si>
    <t>PF0611</t>
  </si>
  <si>
    <t>MUJERES Y HOMBRES MAYORES DE 18 AÑOS, DESOCUPADOS DE LA ISLA SANTA MARIA.  QUE CUENTEN CON EDUCACIÓN BÁSICA COMPLETA, PREFERENTEMENTE; NIVEL DE MANEJO COMPUTACIONAL BÁSICO (O NIVEL USUARIO),</t>
  </si>
  <si>
    <t>COCINA NACIONAL</t>
  </si>
  <si>
    <t>PF0981</t>
  </si>
  <si>
    <t>LEBU</t>
  </si>
  <si>
    <t>PERSONAS PERTENECIENTES A PUEBLOS ORIGINARIOS RECONOCIDOS EN LA LEY N°19.253</t>
  </si>
  <si>
    <t>MUJERES Y HOMBRES PERTENECIENTES A LA ASOCIACIÓN INDIGENA ANTU AYELEN DE 18 AÑOS O MÁS CON EDUCACIÓN MEDIA COMPLETA, PREFERENTEMENTE.</t>
  </si>
  <si>
    <t>ARAUCO</t>
  </si>
  <si>
    <t>MUJERES Y HOMBRES PERTENECIENTES A LA AGRUPACIÓN DE LOCATARIOS DEL MERCADO MUNICIPAL DE 18 AÑOS O MÁS.   EDUCACIÓN BÁSICA COMPLETA, PREFERENTEMENTE; NIVEL DE MANEJO COMPUTACIONAL BÁSICO (O NIVEL USUARIO),
PREFERENTEMENTE.</t>
  </si>
  <si>
    <t>ELABORACIÓN Y COMERCIALIZACIÓN DE MERMELADAS Y CONSERVAS</t>
  </si>
  <si>
    <t>PF0628</t>
  </si>
  <si>
    <t>ALTO BIOBÍO</t>
  </si>
  <si>
    <t>HOMBRES Y MUJERES, MAYORES DE 18 AÑOS, PERTENECIENTES A PUEBLOS ORIGINARIOS DE LA COMUNA DE ALTO BIOBÍO, DESOCUPADOS. QUE CUENTEN CON EDUCACIÓN BÁSICA COMPLETA, PREFERENTEMENTE.</t>
  </si>
  <si>
    <t>LABORES DE CARPINTERÍA DE OBRA GRUESA BÁSICA</t>
  </si>
  <si>
    <t>PF1566</t>
  </si>
  <si>
    <t>HOMBRES Y MUJERES, MAYORES DE 18 AÑOS, PERTENECIENTES A PUEBLOS ORIGINARIOS DE LA COMUNA DE ALTO BIOBÍO, DESOCUPADOS. QUE CUENTEN CON EDUCACIÓN MEDIA COMPLETA, PREFERENTEMENTE</t>
  </si>
  <si>
    <t>70533700-4</t>
  </si>
  <si>
    <t>ASIMET</t>
  </si>
  <si>
    <t>FONDO INDUSTRIAL</t>
  </si>
  <si>
    <t>ASIMET CAPACITACION</t>
  </si>
  <si>
    <t>TÉCNICAS DE SOLDADURA POR OXIGÁS, ARCO VOLTAICO, TIG Y MIG</t>
  </si>
  <si>
    <t>PF0622</t>
  </si>
  <si>
    <t>DESARROLLO DEL TRABAJO COLABORATIVO  / ORIENTACIONES GENERALES SOBRE EL ENFOQUE DE GÉNERO</t>
  </si>
  <si>
    <t>PF0918 / PF1473</t>
  </si>
  <si>
    <t>METROPOLITANA DE SANTIAGO</t>
  </si>
  <si>
    <t>RENCA</t>
  </si>
  <si>
    <t>PERSONAS DE 18 AÑOS O MÁS PERTENECIENTES AL 80 % MÁS VULNERABLE</t>
  </si>
  <si>
    <t>DEPENDIENTE</t>
  </si>
  <si>
    <t>02. LUNES - TARDE / 05. MARTES - TARDE / 08. MIÉRCOLES - TARDE / 11. JUEVES - TARDE / 14. VIERNES - TARDE</t>
  </si>
  <si>
    <t xml:space="preserve">MUJERES Y HOMBRES  PERTENECIENTES AL 80 % MÁS  VULNERABLE DE ACUERDO AL RSH,  ENTRE 18 Y 65 AÑOS DE EDAD, QUE CUENTEN CON EDUCACION BÁSICA COMPLETA DE PREFERENCIA, NOCIONES BASICAS DE OPERACIONES MATEMATICAS. PERSONAS QUE SERÁN DERIVADAS POR LA OMIL DE RENCA Y QUE REQUIEREN CAPACITARSE EN "TÉCNICAS DE SOLDADURA POR OXIGAS, ARCO VOLTAICO, TIG Y MIG", EN BENEFICIO DE GENERAR INGRESOS PARA SUS FAMILIAS. </t>
  </si>
  <si>
    <t>CERTIFICACIÓN COMO SOLDADOR.</t>
  </si>
  <si>
    <t>DE LOS LAGOS</t>
  </si>
  <si>
    <t>PUERTO MONTT</t>
  </si>
  <si>
    <t xml:space="preserve">MUJERES Y HOMBRES  PERTENECIENTES AL 80 % MÁS  VULNERABLE DE ACUERDO AL RSH,  ENTRE 18 Y 65 AÑOS DE EDAD, QUE CUENTEN CON EDUCACIÓN BÁSICA COMPLETA DE PREFERENCIA, NOCIONES BÁSICAS DE OPERACIONES MATEMÁTICAS. PERSONAS QUE SERÁN DERIVADAS POR LA OMIL DE PUERTO MONTT Y QUE REQUIEREN CAPACITARSE EN "TÉCNICAS DE SOLDADURA POR OXIGAS, ARCO VOLTAICO, TIG Y MIG", EN BENEFICIO DE GENERAR INGRESOS PARA SUS FAMILIAS. </t>
  </si>
  <si>
    <t>TALCAHUANO</t>
  </si>
  <si>
    <t xml:space="preserve">MUJERES Y HOMBRES  PERTENECIENTES AL 80 % MÁS  VULNERABLE DE ACUERDO AL RSH,  ENTRE 18 Y 65 AÑOS DE EDAD, QUE CUENTEN CON EDUCACION BÁSICA COMPLETA DE PREFERENCIA, NOCIONES BASICAS DE OPERACIONES MATEMATICAS. PERSONAS QUE SERÁN DERIVADAS POR LA OMIL DE TALCAHUANO Y QUE REQUIEREN CAPACITARSE EN "TÉCNICAS DE SOLDADURA POR OXIGAS, ARCO VOLTAICO, TIG Y MIG", EN BENEFICIO DE GENERAR INGRESOS PARA SUS FAMILIAS. </t>
  </si>
  <si>
    <t>53334038-5</t>
  </si>
  <si>
    <t>CAMACOES</t>
  </si>
  <si>
    <t>DE LA ARAUCANÍA</t>
  </si>
  <si>
    <t>MELIPEUCO</t>
  </si>
  <si>
    <t>PERSONAS VULNERABLES PERTENECIENTES AL 80 % MÁS VULNERABLE</t>
  </si>
  <si>
    <t>EDUCACIÓN BÁSICA COMPLETA, DE PREFERENCIA; NOCIONES BÁSICAS DE OPERACIONES MATEMÁTICAS (SUMA, RESTA,
MULTIPLICACIÓN, DIVISIÓN).</t>
  </si>
  <si>
    <t>CONVOCATORIA ABIERTA</t>
  </si>
  <si>
    <t>VICTORIA</t>
  </si>
  <si>
    <t>RENAICO</t>
  </si>
  <si>
    <t>70417500-0</t>
  </si>
  <si>
    <t>SOFOFA</t>
  </si>
  <si>
    <t>MANDATO</t>
  </si>
  <si>
    <t>CORP DE CAPACITACION Y EMPLEO DE SOC DE FOMENTO FABRIL</t>
  </si>
  <si>
    <t>TÉCNICAS DE SOLDADURA POR ARCO VOLTAICO</t>
  </si>
  <si>
    <t>PF1005</t>
  </si>
  <si>
    <t>CABRERO</t>
  </si>
  <si>
    <t>PERSONAS DESOCUPADAS (CESANTES Y PERSONAS QUE BUSCAN TRABAJO POR PRIMERA VEZ).</t>
  </si>
  <si>
    <t>PERSONAS CON 18 AÑOS CUMPLIDOS, DESEMPLEADOS, HOMBRES Y MUJERES DE LA COMUNA DE CABRERO. QUE TENGAN EDUCACIÓN MEDIA COMPLETA</t>
  </si>
  <si>
    <t>MASISA S.A.</t>
  </si>
  <si>
    <t>96802690-9</t>
  </si>
  <si>
    <t>RUT 69151000-K MUNICIPALIDAD DE CABRERO. PERSONAS DERIVADAS POR OMIL DE CABRERO, ESPECÍFICAMENTE QUE PERTENECEN AL 80% MAS VULNERABLES</t>
  </si>
  <si>
    <t>69151000-K</t>
  </si>
  <si>
    <t>70200800-K</t>
  </si>
  <si>
    <t>CCHC</t>
  </si>
  <si>
    <t>CORP DE CAPACITACION DE LA CONSTRUCCION</t>
  </si>
  <si>
    <t>TÉCNICAS DE SOLDADURA POR TIG</t>
  </si>
  <si>
    <t>PF1003</t>
  </si>
  <si>
    <t>DE ANTOFAGASTA</t>
  </si>
  <si>
    <t>ANTOFAGASTA</t>
  </si>
  <si>
    <t>JOVENES DE 17 AÑOS O MÁS DERIVADAS DE SENAME,  REINSERCIÓN O EL SERVICIO QUE LO REEMPLACE</t>
  </si>
  <si>
    <t xml:space="preserve">PERSONAS ENTRE 18 Y 65 AÑOS QUE SE ENCUENTREN CUMPLIENDO CONDENA EN EL SISTEMA CERRADO O EN EL SISTEMA ABIERTO, DE ACUERDO CON LA LEY N°20.603 O LEY N°18.216, CON PENAS SUSTITUTIVAS O ALTERNATIVAS A LA RECLUSIÓN, REQUISITOS DE INGRESO AL PF EDUCACIÓN BÁSICA COMPLETA, DE PREFERENCIA; NOCIONES BÁSICAS DE OPERACIONES MATEMÁTICAS (SUMA, RESTA, MULTIPLICACIÓN, DIVISIÓN)
</t>
  </si>
  <si>
    <t xml:space="preserve">KOMATSU CHILE S.A
</t>
  </si>
  <si>
    <t xml:space="preserve">96843130-7
</t>
  </si>
  <si>
    <t xml:space="preserve">Fundación Reinventarse
</t>
  </si>
  <si>
    <t>65070018-k</t>
  </si>
  <si>
    <t>HUECHURABA</t>
  </si>
  <si>
    <t>EMPRENDEDORES/AS INFORMALES O PERSONAS VULNERABLES PERTENECIENTES AL 80% MAS VULNERABLE</t>
  </si>
  <si>
    <t>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t>
  </si>
  <si>
    <t>BANCO DE CREDITO E INVERSIONES, COPEC S.A, TRANSPORTE DE COMBUSTIBLES</t>
  </si>
  <si>
    <t>97006000-6, 99520000-7, 79904920-1</t>
  </si>
  <si>
    <t>FUNDACION PATERNITAS</t>
  </si>
  <si>
    <t>72026600-8</t>
  </si>
  <si>
    <t>ESTUDIANTES DE CUARTO AÑO DE ENSEÑANZA MEDIA O DE LICEOS TÉCNICOS PROFESIONALES.</t>
  </si>
  <si>
    <t>03. LUNES - VESPERTINO / 06. MARTES - VESPERTINO / 09. MIÉRCOLES - VESPERTINO / 12. JUEVES - VESPERTINO / 15. VIERNES - VESPERTINO</t>
  </si>
  <si>
    <t>HOMBRES Y MUJERES, ESTUDIANTES DE CUARTO AÑO MEDIO O AGRESADOS DE LA EDUCACIÓN MEDIA, QUE ESTUDIEN EN LICEOS TECNICO PROFESIONALES DE LA COMUNA DE RENCA O RESIDAN EN DICHA COMUNA, CON ESPECIALIDAD EN TEMATICAS ASOCIADAS A LOGISTICA Y QUE TENGAN EDUCACION MEDIA COMPLETA PREFERENTEMENTE Y QUE TENGAN NOCIONES BASICAS DE OPERACIONES MATEMATICAS (SUMA, RESTA, MULTIPLICACIÓN, DIVISION)</t>
  </si>
  <si>
    <t>NESTLE CHILE S.A.</t>
  </si>
  <si>
    <t>90703000-8</t>
  </si>
  <si>
    <t>FUTURO DEL TRABAJO</t>
  </si>
  <si>
    <t>65140022-8</t>
  </si>
  <si>
    <t>TOCOPILLA</t>
  </si>
  <si>
    <t>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t>
  </si>
  <si>
    <t>SQM INDUSTRIA S.A.</t>
  </si>
  <si>
    <t>79947100-0</t>
  </si>
  <si>
    <t>RUT 69020100-3 MUNICIPALIDAD DE TOCOPILLA, PERSONAS DERIVADAS POR OMIL DE TOCOPILLA, ESPECÍFICAMENTE QUE PERTENECEN AL 80% MAS VULNERABLES</t>
  </si>
  <si>
    <t>69020100-3</t>
  </si>
  <si>
    <t>HOMBRES Y MUJERES DE 18 AÑOS O MAS, QUE PERTENECEN AL 80% MAS VULNERABLES, RESIDEN EN LA COMUNA DE CABRERO Y QUE TENGAN EDUCACIÓN BÁSICA COMPLETA DE PREFERENCIA; NOCIONES BÁSICAS DE OPERACIONES MATEMÁTICAS (SUMA, RESTA, MULTIPLICACIÓN, DIVISIÓN).</t>
  </si>
  <si>
    <t>COLBUN S.A.</t>
  </si>
  <si>
    <t>96505760-9</t>
  </si>
  <si>
    <t>PERSONAS DERIVADAS POR OMIL DE CABRERO, ESPECÍFICAMENTE QUE PERTENECEN AL 80% MAS VULNERABLES</t>
  </si>
  <si>
    <t>DEL MAULE</t>
  </si>
  <si>
    <t>COLBÚN</t>
  </si>
  <si>
    <t>HOMBRES Y MUJERES DE 18 AÑOS O MAS, QUE PERTENECEN AL 80% MAS VULNERABLES, RESIDEN EN LA COMUNA DE COLBUN Y QUE TENGAN EDUCACIÓN BÁSICA COMPLETA DE PREFERENCIA; NOCIONES BÁSICAS DE OPERACIONES MATEMÁTICAS (SUMA, RESTA, MULTIPLICACIÓN, DIVISIÓN).</t>
  </si>
  <si>
    <t>RUT 69130500-7 MUNICIPALIDAD DE COLBÚN. PERSONAS DERIVADAS POR OMIL DE COLBÚN, ESPECÍFICAMENTE QUE PERTENECEN AL 80% MAS VULNERABLES</t>
  </si>
  <si>
    <t>69130500-7</t>
  </si>
  <si>
    <t>MUJERES Y HOMBRES PERTENECIENTES A LA AGRUPACIÓN DE LUGUEROS Y RECOLECTORES  DE LA ORILLA CALETA LO ROJAS  EN LA COMUNA DE CORONEL DE 18 AÑOS O MÁS.   EDUCACIÓN BÁSICA COMPLETA, DE PREFERENCIA; NOCIONES BÁSICAS DE OPERACIONES MATEMÁTICAS (SUMA, RESTA, MULTIPLICACIÓN, DIVISIÓN).</t>
  </si>
  <si>
    <t>MUJERES Y HOMBRES PERTENECIENTES A LA FUNDACIÓN HONRA PERTENECIENTE A SENDA EN LA COMUNA DE CONCEPCION DE 17 AÑOS O MÁS.   EDUCACIÓN BÁSICA COMPLETA, DE PREFERENCIA; NOCIONES BÁSICAS DE OPERACIONES MATEMÁTICAS (SUMA, RESTA, MULTIPLICACIÓN, DIVISIÓN).</t>
  </si>
  <si>
    <t>SERVICIO DE GUARDIA DE SEGURIDAD</t>
  </si>
  <si>
    <t>PF1184</t>
  </si>
  <si>
    <t>GORBEA</t>
  </si>
  <si>
    <t>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t>
  </si>
  <si>
    <t>CERTIFICADO DE APROBACIÓN Y TARJETA DE IDENTIFICACIÓN. CREDENCIAL DE GUARDIA PRIVADO DE SEGURIDAD OS-10 OTORGADA POR LA PREFECTURA DE SEGURIDAD PRIVADA DE CARABINEROS DE CHILE</t>
  </si>
  <si>
    <t>VILLARRICA</t>
  </si>
  <si>
    <t>VILCÚN</t>
  </si>
  <si>
    <t>PURÉN</t>
  </si>
  <si>
    <t>73048900-5</t>
  </si>
  <si>
    <t>BANOTIC</t>
  </si>
  <si>
    <t>CORPORACION DE LA BANCA PARA LA PROMOCION DE LA CAPACITACION</t>
  </si>
  <si>
    <t>MAIPÚ</t>
  </si>
  <si>
    <t xml:space="preserve">MUJERES Y HOMBRES ENTRE 18 Y 35 AÑOS DE EDAD, 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 QUE SE ENCUENTREN DESOCUPADOS Y HABITEN EN LA COMUNA DE MAIPÚ
</t>
  </si>
  <si>
    <t xml:space="preserve">BANCO CHILE
</t>
  </si>
  <si>
    <t xml:space="preserve">97.004.000-5
</t>
  </si>
  <si>
    <t xml:space="preserve">Ilustre Municipalidad de Maipú
</t>
  </si>
  <si>
    <t xml:space="preserve">69.070.900-7
</t>
  </si>
  <si>
    <t>SANTA BÁRBARA</t>
  </si>
  <si>
    <t>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t>
  </si>
  <si>
    <t>RUT 69170200-6 MUNICIPALIDAD D SANTA BÁRBARA. PERSONAS DERIVADAS POR OMIL DE SANTA BÁRBARA, ESPECÍFICAMENTE QUE PERTENECEN AL 80% MAS VULNERABLES</t>
  </si>
  <si>
    <t>69170200-6</t>
  </si>
  <si>
    <t>LA PINTANA</t>
  </si>
  <si>
    <t>HOMBRES Y MUJERES, ENTRE 18 Y 65 AÑOS, DESOCUPADOS O QUE BUSCAN TRABAJO POR PRIMERA VEZ, QUE ESTÁN DENTRO DEL 80% MÁS VULNERABLE, QUE VIVEN EN LA COMUNA DE LA PINTANA. 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t>
  </si>
  <si>
    <t>Ilustre Municipalidad de la Pintana</t>
  </si>
  <si>
    <t>69.253.800-5</t>
  </si>
  <si>
    <t>DESARROLLO DEL TRABAJO COLABORATIVO</t>
  </si>
  <si>
    <t>PF0918</t>
  </si>
  <si>
    <t>SANTIAGO</t>
  </si>
  <si>
    <t>PERSONAS PERTENECIENTES AL 80% DE LA POBLACIÓN VULNERABLE, DE RANGO ETAREO DESDE LOS 18 A 60, HOMBRES Y MUJERES QUE RESIDEN EN LA REGION DE SANTIAGO Y QUE SON USUARIOS DE LA FUNDACIÓN</t>
  </si>
  <si>
    <t>COPEC S.A, TRANSPORTE DE COMBUSTIBLES, HENNES &amp; MAURITZ SPL</t>
  </si>
  <si>
    <t>99520000-7, 79904920-1, 76218187-8</t>
  </si>
  <si>
    <t>AVANZA INCLUSION</t>
  </si>
  <si>
    <t>65077645-3</t>
  </si>
  <si>
    <t>SERVICIO DE CONSERJERÍA</t>
  </si>
  <si>
    <t>PF0808</t>
  </si>
  <si>
    <t xml:space="preserve">MUJERES Y HOMBRES DESOCUPADOS, QUE TENGAN ENTRE LOS 55 A 75 AÑOS, QUE CUENTEN CON CONOCIMIENTOS DE LECTOESCRITURA Y CÁLCULOS MATEMÁTICOS BÁSICOS, PERTENECIENTES AL 80% MÁS VULNERABLE POR EL RSH Y QUE VIVAN EN LA COMUNA DE MAIPÚ. TENER 18 AÑOS DE EDAD CUMPLIDOS; TENER, A LO MENOS, OCTAVO AÑO DE EDUCACIÓN BÁSICA APROBADO, O; EQUIVALENTE; NO
 HABER SIDO CONDENADO NI ESTAR SOMETIDO A PROCESO POR CRIMEN O SIMPLE DELITO; (DE ACUERDO A LA RESOLUCIÓN N° 59
 DEL 30/09/2017 CARABINEROS DE CHILE) </t>
  </si>
  <si>
    <t>CREDENCIAL ESPECIAL DE HABILITACIÓN DE CONSERJES Y MAYORDOMOS DE CONDOMINIOS HABITACIONALES EN MATERIAS DE SEGURIDAD DE CARABINEROS DE CHILE, UNA VEZ RENDIDO EL EXAMEN RESPECTIVO ANTE LA AUTORIDAD FISCALIZADORA EN PROVINCIAS O EN LA SALA DE EXAMEN DIGITAL EN LA REGIÓN METROPOLITANA; (DE ACUERDO A LA RESOLUCIÓN N° 59 DEL 30/09/2017 CARABINEROS DE CHILE).</t>
  </si>
  <si>
    <t>OPERACIÓN DE EXCAVADORA COMPACTA</t>
  </si>
  <si>
    <t>PF0657</t>
  </si>
  <si>
    <t>LLANQUIHUE</t>
  </si>
  <si>
    <t xml:space="preserve">PERSONAS MAYORES DE 18 AÑOS, HOMBRES Y MUJERES, HABITANTE DE LA COMUNA LLANQUIHUE, CON ENSEÑANZA MEDIA COMPLETA. PRINCIPALMENTE EN RIESGO SOCIAL Y DESEMPLEADOS.
</t>
  </si>
  <si>
    <t>LICENCIA CONDUCIR CLASE D.</t>
  </si>
  <si>
    <t xml:space="preserve">Ilustre Municipalidad de Llanquihue
</t>
  </si>
  <si>
    <t xml:space="preserve">69.220.300-3
</t>
  </si>
  <si>
    <t>OPERACIONES DE CARGA FRONTAL</t>
  </si>
  <si>
    <t>PF0795</t>
  </si>
  <si>
    <t>HOMBRES Y MUJERES DE 18 AÑOS O MAS, AGRESADOS DE LA EDUCACIÓN MEDIA, QUE ESTUDIERON EN LICEOS TECNICO PROFESIONALES DE LA COMUNA DE RENCA O RESIDAN EN DICHA COMUNA, CON ESPECIALIDAD EN TEMATICAS ASOCIADAS A LOGISTICA Y QUE TENGAN EDUCACION MEDIA COMPLETA.</t>
  </si>
  <si>
    <t>CURSO ESPECIAL CON SIMULADOR DE INMERSIÓN TOTAL CONDUCENTE A LICENCIA DE CONDUCTOR PROFESIONAL CLASE A-3</t>
  </si>
  <si>
    <t>PF0623</t>
  </si>
  <si>
    <t>CURANILAHUE</t>
  </si>
  <si>
    <t>MUJERES Y HOMBRES PERTENECIENTES A LA COMUNA DE CURANILAHUE CON UNA EDAD MINIMA DE 20 AÑOS DE EDAD; EDUCACIÓN MEDIA COMPLETA, PREFERENTEMENTE ; LICENCIA DE CONDUCTOR CLASE B, CON ANTIGÜEDAD MÍNIMA DE 2 AÑOS Y VIGENTE ; EXAMEN PSICOLÓGICO</t>
  </si>
  <si>
    <t>LICENCIA DE CONDUCIR CLASE A3</t>
  </si>
  <si>
    <t>CURSO CONVENCIONAL CONDUCENTE A LICENCIA DE CONDUCIR CLASE B</t>
  </si>
  <si>
    <t>PF1454</t>
  </si>
  <si>
    <t>DE VALPARAÍSO</t>
  </si>
  <si>
    <t>PUCHUNCAVÍ</t>
  </si>
  <si>
    <t>HOMBRES Y MUJERES DE 18 AÑOS O MAS QUE RESIDEN EN LA COMUNA DE PUCHUNCAVI, PERTENECEN AL 80% MAS VULNERABLE SEGÚN REGISTRO SOCIAL DE HOGARES Y CUENTAN CON EDUCACIÓN BASICA COMPLETA.</t>
  </si>
  <si>
    <t>LICENCIA DE CONDUCIR CLASE B.</t>
  </si>
  <si>
    <t>PUERTO VENTANAS S.A.</t>
  </si>
  <si>
    <t>96602640-5</t>
  </si>
  <si>
    <t>RUT 69060800-6 MUNICIPALIDAD DE PUCHUNCAVÍ. PERSONAS DERIVADAS POR OMIL DE PUCHUNCAVÍ, ESPECÍFICAMENTE QUE PERTENECEN AL 80% MAS VULNERABLES</t>
  </si>
  <si>
    <t>69060800-6</t>
  </si>
  <si>
    <t>MEJILLONES</t>
  </si>
  <si>
    <t>HOMBRES Y MUJERES DE 18 AÑOS O MAS QUE RESIDEN EN LA COMUNA DE MEJILLONES, PERTENECEN AL 80% MAS VULNERABLE SEGÚN REGISTRO SOCIAL DE HOGARES Y CUENTAN CON EDUCACIÓN BASICA COMPLETA.</t>
  </si>
  <si>
    <t>RUT 69020400-2 MUNICIPALIDAD DE MEJILLONES. PERSONAS DERIVADAS POR OMIL DE MEJILLONES Y SUS ALREDEDORES, ESPECÍFICAMENTE QUE PERTENECEN AL 80% MAS VULNERABLES</t>
  </si>
  <si>
    <t>69020400-2</t>
  </si>
  <si>
    <t>HOMBRE Y MUJERES DE 18 AÑOS, ALUMNOS DE CUARTO AÑO MEDIO DE LOS DISTINTOS LICEOS TECNICO PROFESIONALES DE LA CIUDAD DE SANTIAGO QUE SON ADMINISTRADOS POR CORPORACION SOFOFA</t>
  </si>
  <si>
    <t>COPEC S.A, TRANSPORTE DE COMBUSTIBLES, IDEAL S.A.</t>
  </si>
  <si>
    <t>99520000-7, 79904920-1, 82623500-4</t>
  </si>
  <si>
    <t>CORPORACION DE CAPACITACION Y EMPLEO SOFOFA (LICEOS)</t>
  </si>
  <si>
    <t>COLLIPULLI</t>
  </si>
  <si>
    <t>HOMBRES Y MUJERES MAYORES DE 18 AÑOS PERTENECIENTES AL 80% MÁS VULNERABLES, CORRESPINDIENTES A COLLIPULLI</t>
  </si>
  <si>
    <t>CMPC PULP SPA</t>
  </si>
  <si>
    <t>96532330-9</t>
  </si>
  <si>
    <t>RUT 69180500-K MUNICIPALIDAD COLLIPULLI, PERSONAS DERIVADAS POR OMIL DE COLLIPULLI Y ALREDEDORES, ESPECÍFICAMENTE QUE PERTENECEN AL 80% MAS VULNERABLES</t>
  </si>
  <si>
    <t>69180500-K</t>
  </si>
  <si>
    <t>HOMBRES Y MUEJERES MAYORES DE 18 AÑOS PERTENECIENTES AL 80% MÁS VULNERABLES, CORRESPONDIENTES A COLLIPULLI</t>
  </si>
  <si>
    <t>HOMBRES Y MUJERES MAYORES DE 18 AÑOS PERTENECIENTES AL 80% MÁS VULNERABLES, CORRESPINDIENTES A RENAICO</t>
  </si>
  <si>
    <t>PERSONAS DERIVADAS POR OMIL DE RENAICO Y ALREDEDORES, ESPECÍFICAMENTE QUE PERTENECEN AL 80% MAS VULNERABLES</t>
  </si>
  <si>
    <t>69180400-3</t>
  </si>
  <si>
    <t>MULCHÉN</t>
  </si>
  <si>
    <t>HOMBRES Y MUJERES DE 18 AÑOS O MAS, QUE PERTENECEN AL 80% MAS VULNERABLES, RESIDEN EN LA COMUNA DE MULCHEN Y TENER EDUCACIÓN BÁSICA COMPLETA</t>
  </si>
  <si>
    <t>RUT 69170500-5 MUNICIPALIDAD DE MULCHÉN. PERSONAS DERIVADAS POR OMIL DE MULCHÉN, ESPECÍFICAMENTE QUE PERTENECEN AL 80% MAS VULNERABLES</t>
  </si>
  <si>
    <t>69170500-5</t>
  </si>
  <si>
    <t>HOMBRES Y MUJERES DE 18 AÑOS O MAS, QUE PERTENECEN AL 80% MAS VULNERABLES, RESIDEN EN LA COMUNA DE PUERTO MONTT Y TENER EDUCACIÓN BÁSICA COMPLETA</t>
  </si>
  <si>
    <t>RUT 69220100-0 MUNICIPALIDAD DE PUERTO MONTT. PERSONAS DERIVADAS POR OMIL DE PUERTO MONTT, ESPECÍFICAMENTE QUE PERTENECEN AL 80% MAS VULNERABLES.</t>
  </si>
  <si>
    <t>69220100-0</t>
  </si>
  <si>
    <t>TALTAL</t>
  </si>
  <si>
    <t>HOMBRES Y MUJERES DE 18 AÑOS O MAS, QUE PERTENECEN AL 80% MAS VULNERABLES, RESIDEN EN LA COMUNA DE TAL TAL Y TENER EDUCACIÓN BÁSICA COMPLETA</t>
  </si>
  <si>
    <t>PERSONAS DERIVADAS RUT MUNICIPALIDAD DE TALTAL 69020500-9. PERSONAS DERIVADAS POR OMIL DE TALTAL ESPECÍFICAMENTE QUE PERTENECEN AL 80% MAS VULNERABLES</t>
  </si>
  <si>
    <t>69020500-9</t>
  </si>
  <si>
    <t>HOMBRES Y MUJERES MAYORES DE 18 AÑOS, CESANTES O QUE BUSCA TRABAJO POR PRIMERA VEZ, CON EDUCACIÓN BÁSICA COMPLETA, HABITANTES DE LA COMUNA DE CORONEL</t>
  </si>
  <si>
    <t>CEMENTO POLPAICO S.A., ARIDOS ACONCAGUA S.A, COACTIVA SPA, INDUSTRIAL Y MINERA LOS ESTEROS DE MARGA MARGA LTDA.</t>
  </si>
  <si>
    <t>91337000-7, 76414510-0, 77454381-3, 96720190-1</t>
  </si>
  <si>
    <t>RUT 69151200-2 MUNICIPALIDAD DE CORONEL. PERSONAS CESANTES, DESOCUPADAS O QUE BUSCAN TRABAJO POR PRIMERA VEZ, DERIVADAS POR OMIL DE LA COMUNA DE CORONEL.</t>
  </si>
  <si>
    <t>69151200-2</t>
  </si>
  <si>
    <t>MUJERES MAYORES DE 18 AÑOS, DE LA COMUNA DE LLANQUIHUE, CON ENSEÑANZA MEDIA COMPLETA, QUE SE ENCUENTRAN DESEMPLEADAS Y QUE SE EXPONEN A RIESGO SOCIAL.</t>
  </si>
  <si>
    <t xml:space="preserve">DAMAS O VARONES DE 35 A 50 AÑOS, E. MEDIA COMPLETA,  CESANTES QUE CUENTEN  CON UN FINIQUITO DE MÁXIMO 3 MESES DE ANTIGUEDAD, REGISTRO SOCIAL DE HOGARES  HASTA EL 80% DE VULNERABILIDAD RESIDENTES DE TALCAHUANO  
</t>
  </si>
  <si>
    <t xml:space="preserve">Ilustre Municipalidad de Talcahuano
</t>
  </si>
  <si>
    <t xml:space="preserve">69.150.800-5
</t>
  </si>
  <si>
    <t>PERSONAS MAYORES DE 18 AÑOS, QUE SE ENCUENTREN DENTRO DE 80% DE LA POBLACIÓN VULNERABLE DE ACUERDO AL REGISTRO SOCIAL DE HOGARES, CON EDUCACIÓN MEDIA PREFERENTEMENTE QUE RESIDAN EN LA COMUNA DE CABRERO Y SUS ALREDEDORES</t>
  </si>
  <si>
    <t>RUT 69151000-K</t>
  </si>
  <si>
    <t>APRESTO LABORAL PARA EL TRABAJO</t>
  </si>
  <si>
    <t>PF0916</t>
  </si>
  <si>
    <t>DE COQUIMBO</t>
  </si>
  <si>
    <t>SALAMANCA</t>
  </si>
  <si>
    <t>03. LUNES - VESPERTINO / 06. MARTES - VESPERTINO / 09. MIÉRCOLES - VESPERTINO / 12. JUEVES - VESPERTINO</t>
  </si>
  <si>
    <t>HOMBRE Y MUJERES DE 18 AÑOS O MAS, CON EDUCACION BASICA COMPLETA, PERTENECIENTES AL 80% DE LA POBLACION MAS VULNERABLE.</t>
  </si>
  <si>
    <t xml:space="preserve">MINERA PELAMBRES
</t>
  </si>
  <si>
    <t xml:space="preserve">96790240-3
</t>
  </si>
  <si>
    <t xml:space="preserve">FUNDACIÓN MINERA LOS PELAMBRES
</t>
  </si>
  <si>
    <t>65214530-2</t>
  </si>
  <si>
    <t xml:space="preserve">MUJERES Y HOMBRES, MAYORES DE 18 AÑOS, EDUCACIÓN BÁSICA COMPLETA Y QUE PERTENEZCAN AL 80% SEGÚN REGISTRO SOCIAL DE HOGARES.
</t>
  </si>
  <si>
    <t xml:space="preserve">65214530-2
</t>
  </si>
  <si>
    <t>OPERACIÓN DE GRÚA HORQUILLA</t>
  </si>
  <si>
    <t>PF1257</t>
  </si>
  <si>
    <t>PITRUFQUÉN</t>
  </si>
  <si>
    <t>EDUCACIÓN MEDIA COMPLETA, PREFERENTEMENTE</t>
  </si>
  <si>
    <t>LICENCIA DE CONDUCIR CLASE D</t>
  </si>
  <si>
    <t>DE ARICA Y PARINACOTA</t>
  </si>
  <si>
    <t>ARICA</t>
  </si>
  <si>
    <t>MUJERES DE 18 AÑOS O MÁS, QUE CUENTEN CON ENSEÑANZA MEDIA COMPLETA PREFERENTEMENTE Y RESIDAN EN LA REGIÓN DE ARICA Y PARINACOTA.</t>
  </si>
  <si>
    <t>PERSONAS DE 18 AÑOS  A MAS ,QUE CUENTEN CON ENSEÑANZA MEDIA COMPLETA  PREFERENTEMENTE , QUE RESIDAN EN LA REGIÓN DE ARICA Y PARINACOTA.</t>
  </si>
  <si>
    <t xml:space="preserve">PERSONAS DE 18 AÑOS  A MAS QUE CUENTEN CON ENSEÑANZA MEDIA COMPLETA PREFERENTEMENTE, QUE RESIDAN EN LA REGIÓN DE ARICA Y PARINACOTA.
</t>
  </si>
  <si>
    <t>OPERACIÓN DE EXCAVADORA</t>
  </si>
  <si>
    <t>PF0674</t>
  </si>
  <si>
    <t>PERSONAS DE 18 AÑOS A MAS QUE CUENTEN CON ENSEÑANZA MEDIA COMPLETA PREFERENTEMENTE, QUE RESIDAN EN LA REGIÓN DE ARICA Y PARINACOTA.</t>
  </si>
  <si>
    <t>71566400-3</t>
  </si>
  <si>
    <t xml:space="preserve">PROMAULE
</t>
  </si>
  <si>
    <t xml:space="preserve">CORPORACION DE CAPACITACION PROMAULE
</t>
  </si>
  <si>
    <t>SAN BERNARDO</t>
  </si>
  <si>
    <t>MUJERES U HOMBRES ENTRE 18 Y 65 AÑOS DE LA COMUNA DE SAN BERNARDO QUE POSEAN ENSEÑANZA MEDIA COMPLETA Y QUE NO SE ENCUENTREN TRABAJANDO.</t>
  </si>
  <si>
    <t>LICENCIA DE CONDUCIR CLASE D.</t>
  </si>
  <si>
    <t>PF ALIMENTOS</t>
  </si>
  <si>
    <t>91004000-6</t>
  </si>
  <si>
    <t>Municipalidad de San Bernardo</t>
  </si>
  <si>
    <t xml:space="preserve"> 69072700-5</t>
  </si>
  <si>
    <t>TALCA</t>
  </si>
  <si>
    <t xml:space="preserve">MUJERES U HOMBRES DE LA COMUNA DE TALCA, PERTENECIENTES A LAS JUNTAS DE VECINOS DEL SECTOR 3, ENTRE 18 Y 65 AÑOS QUE POSEAN ENSEÑANZA MEDIA COMPLETA Y QUE NO SE ENCUENTREN TRABAJANDO.
</t>
  </si>
  <si>
    <t>PF Alimentos</t>
  </si>
  <si>
    <t>Municipalidad de Talca</t>
  </si>
  <si>
    <t>69110400-1</t>
  </si>
  <si>
    <t>HOMBRES Y MUJERES DE 18 AÑOS O MAS, QUE PERTENECEN AL 80% MAS VULNERABLES, RESIDEN EN LA COMUNA DE CORONEL Y QUE CUENTAN CON EDUCACIÓN MEDIA COMPLETA, PREFERENTEMENTE</t>
  </si>
  <si>
    <t>RUT 69151200-2 MUNICIPALIDAD DE CORONEL. PERSONAS DERIVADAS POR OMIL DE CORONEL, ESPECÍFICAMENTE QUE PERTENECEN AL 80% MAS VULNERABLES</t>
  </si>
  <si>
    <t xml:space="preserve">PERSONAS MAYORES DE 18 AÑOS, CON ENSEÑANZA MEDIA COMPLETA, HABITANTES DE LA COMUNA DE LLANQUIHUE, HOMBRES Y MUJERES, PRINCIPALMENTE EN RIESGO SOCIAL Y DESEMPLEADOS.
</t>
  </si>
  <si>
    <t xml:space="preserve">DAMAS O VARONES DE 20 A 55 AÑOS, ENSEÑANZA MEDIA COMPLETA, CESANTES,  REGISTRO SOCIAL DE HOGARES  HASTA EL 80% DE VULNERABILIDAD RESIDENTES DE TALCAHUANO 
</t>
  </si>
  <si>
    <t>QUILPUÉ</t>
  </si>
  <si>
    <t>HOMBRES Y MUJERES DE 18 AÑOS O MAS PERTENECIENTES AL 80% MAS VULNERABLE, CON EDUCACION MEDIA COMPLETA PREFERENTEMENTE QUE RESIDAN EN LA COMUNA DE QUILPUÉ Y SUS AL REDERDORES</t>
  </si>
  <si>
    <t xml:space="preserve">99520000-7, 79904920-1, 76218187-8
</t>
  </si>
  <si>
    <t xml:space="preserve">AVANZA INCLUSION
</t>
  </si>
  <si>
    <t xml:space="preserve">65077645-3
</t>
  </si>
  <si>
    <t>LA CRUZ</t>
  </si>
  <si>
    <t xml:space="preserve">HOMBRE Y MUJERES  DE 18 AÑOS O MÁS PERTENECIENTES AL 80% DE LA POBLACIÓN MÁS VULNERABLE, SEGÚN REGISTRO SOCIAL DE HOGARES. EDUCACIÓN BÁSICA PREFERENTEMENTE.
</t>
  </si>
  <si>
    <t xml:space="preserve">ANGLO AMERICAN CHILE LTDA.
</t>
  </si>
  <si>
    <t xml:space="preserve">77905330-K
</t>
  </si>
  <si>
    <t xml:space="preserve"> FEDERACION DE TRABAJADORES CONTRATISTAS ANGLO AMERICAN 
</t>
  </si>
  <si>
    <t xml:space="preserve">65886170-0
</t>
  </si>
  <si>
    <t xml:space="preserve">HOMBRE Y MUJERES DE 18 AÑOS O MÁS PERTENECIENTES AL 80% DE LA POBLACIÓN MÁS VULNERABLE, SEGÚN REGISTRO SOCIAL DE HOGARES. EDUCACIÓN MEDIA COMPLETA, PREFERENTEMENTE.
</t>
  </si>
  <si>
    <t>65886170-0</t>
  </si>
  <si>
    <t>COLINA</t>
  </si>
  <si>
    <t xml:space="preserve">HOMBRE Y MUJERES DE  18 AÑOS O MÁS PERTENECIENTES AL 80% DE LA POBLACIÓN MÁS VULNERABLE, SEGÚN REGISTRO SOCIAL DE HOGARES. EDUCACIÓN MEDIA COMPLETA, PREFERENTEMENTE.
</t>
  </si>
  <si>
    <t>DE ÑUBLE</t>
  </si>
  <si>
    <t>COIHUECO</t>
  </si>
  <si>
    <t>HOMBRES Y MUJERES MAYORES DE 18 AÑOS DE LA COMUNA DE COIHUECO, CON REGISTRO SOCIAL DE HOGARES MENOR A 80 %, SIN TRABAJO REMUNERADO FORMAL Y PARTICIPANTES DEL PROGRAMA SEGURIDAD Y OPORTUNIDADES DEL MINISTERIO DE DESARROLLO SOCIAL Y FAMILIA REGIÓN DE ÑUBLE,  LAS PARTICIPANTES DEBERÁN CONTAR CON EDUCACIÓN MEDIA COMPLETA PREFERENTEMENTE, CON ESTE CURSO LOS PARTICIPANTES PODRÁN OPERAR GRÚA HORQUILLA TRADICIONAL O ELÉCTRICA PARA EL TRASLADO DE PRODUCTOS LOGÍSTICOS DE ACUERDO CON LOS PROTOCOLAS ESTABLECIDOS Y NORMATIVAS ASOCIADAS, AL TÉRMINO DEL CURSO OBTENDRÁN INSTRUMENTO HABILITANTE (LICENCIA CLASE D).</t>
  </si>
  <si>
    <t>CURSO CONVENCIONAL CONDUCENTE A LICENCIA DE CONDUCTOR PROFESIONAL CLASE A-2</t>
  </si>
  <si>
    <t>PF0624</t>
  </si>
  <si>
    <t>LOS ANDES</t>
  </si>
  <si>
    <t xml:space="preserve"> 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t>
  </si>
  <si>
    <t>LICENCIA DE CONDUCTOR PROFESIONAL CLASE A-2.</t>
  </si>
  <si>
    <t>RUT 69051100-2 MUNICIPALIDAD DE LOS ANDES. PERSONAS DERIVADAS POR OMIL DE LOS ANDES, ESPECÍFICAMENTE QUE PERTENECEN AL 80% MAS VULNERABLES</t>
  </si>
  <si>
    <t>69051100-2</t>
  </si>
  <si>
    <t>CHILLAN</t>
  </si>
  <si>
    <t>HOMBRES Y MUJERES MAYORES DE 20 AÑOS DE LA COMUNA DE CHILLAN, CON REGISTRO SOCIAL DE HOGARES MENOR A 80 %, SIN TRABAJO REMUNERADO FORMAL, Y CON LICENCIA CLASE B CON ANTIGUEDAD MAYOR A 2 AÑOS,  LOS PARTICIPANTES DEBERÁN ADEMÁS CONTAR CON EDUCACIÓN MEDIA COMPLETA PREFERENTEMENTE Y EXAMEN PSICOLÓGICO APROBADO CON ESTE CURSO LOS PARTICIPANTES PODRÁN CONDUCIR VEHÍCULOS DE PASAJEROS VINCULADOS AL PROCESO DE TRANSPORTE DE PASAJEROS, AL TÉRMINO DEL CURSO OBTENDRÁN INSTRUMENTO HABILITANTE (LICENCIA CLASE A-3 PROFESIONAL), MEJORANDO CON ESTO SU TRABAJO DEPENDIENTE Y CUMPLIR CON LA NORMATIVO DE LA NUEVA LEY UBER</t>
  </si>
  <si>
    <t>LICENCIA DE CONDUCTOR PROFESIONAL CLASE A-3.</t>
  </si>
  <si>
    <t>OPERARIO DE ARTEFACTOS DE GAS</t>
  </si>
  <si>
    <t>PF0587</t>
  </si>
  <si>
    <t>PEMUCO</t>
  </si>
  <si>
    <t>HOMBRES Y MUJERES MAYORES DE 18 AÑOS CON REGISTRO SOCIAL DE HOGARES MENOR A 80 %, SIN TRABAJO REMUNERADO, PERTENECIENTES AL PROGRAMA DE SEGURIDAD Y OPORTUNIDADES DEL MINISTERIO DE DESARROLLO SOCIAL Y FAMILIA, CON EDUCACIÓN MEDIA COMPLETA CIENTÍFICO HUMANISTA O ALUMNOS/AS DE LICEOS DE EDUCACIÓN TÉCNICO PROFESIONAL EGRESADOS O  CURSANDO EL ÚLTIMO AÑO DE LA ESPECIALIDAD DE INSTALACIONES SANITARIAS ACREDITABLE, UNA VEZ TERMINADO EL CURSO, LOS OPERARIOS A ARTEFACTOS A GAS PODRÁN INSTALAR, MANTENER Y/O CONVERTIR ARTEFACTOS DE GAS Y REDES DE GAS EN INSTALACIONES INTERIORES DE BAJA PRESIÓN, CUYA POTENCIA TOTAL INSTALADA SEA IGUAL O SUPERIOR A 60 KW Y CON EL MÓDULO TRANSVERSAL DE TÉCNICAS DE EMPRENDIMIENTO Y LICENCIA EMITIDA SEC DE INSTALADOR DE GAS CLASE A-3, LE PERMITIRÁ GENERAR UN EMPRENDIENDO EN EL RUBRO APRENDIDO Y DESARROLLAR TRABAJOS PARTICULARES CUMPLIENDO LA NORMATIVA VIGENTE Y AUMENTANDO EL INGRESO DEL GRUPO FAMILIAR.</t>
  </si>
  <si>
    <t>LICENCIA DE INSTALADOR DE GAS, CLASE 3, EMITIDA POR EL SEC.</t>
  </si>
  <si>
    <t>MANTENIMIENTO DE INSTALACIONES ELÉCTRICAS EN LA INDUSTRIA METALÚRGICA METALMECÁNICA</t>
  </si>
  <si>
    <t>PF0506</t>
  </si>
  <si>
    <t>PUERTO VARAS</t>
  </si>
  <si>
    <t xml:space="preserve">MUJERES Y HOMBRES  PERTENECIENTES AL 80 % MÁS  VULNERABLE DE ACUERDO AL RSH,  ENTRE 18 Y 65 AÑOS DE EDAD, QUE CUENTEN CON EDUCACIÓN MEDIA COMPLETA, LICENCIA DE INSTALADOR ELÉCTRICO SEC CLASE A O B OBTENIDA DE ACUERDO A LOS REQUISITOS ESTABLECIDOS POR LA SEC EN DS 92/1983. PERSONAS QUE SERÁN DERIVADAS POR LA OMIL DE PUERTO VARAS Y QUE REQUIEREN CAPACITARSE EN "MANTENIMIENTO DE INSTALACIONES ELÉCTRICAS EN LA INDUSTRIA METALÚRGICA METALMECÁNICA ", EN BENEFICIO DE GENERAR INGRESOS PARA SUS FAMILIAS. </t>
  </si>
  <si>
    <t>PROCESO DE FABRICACIÓN Y MONTAJE DE ESTRUCTURAS METÁLICAS</t>
  </si>
  <si>
    <t>PF1254</t>
  </si>
  <si>
    <t xml:space="preserve">MUJERES Y HOMBRES  PERTENECIENTES AL 80 % MÁS  VULNERABLE DE ACUERDO AL RSH,  ENTRE 18 Y 65 AÑOS DE EDAD, QUE CUENTEN CON EDUCACION MEDIA COMPLETA. PERSONAS QUE SERÁN DERIVADAS POR LA OMIL DE LLANQUIHUE QUE REQUIEREN CAPACITARSE EN "PROCESO DE FABRICACIÓN Y MONTAJE DE ESTRUCTURAS METÁLICAS", EN BENEFICIO DE GENERAR INGRESOS PARA SUS FAMILIAS. </t>
  </si>
  <si>
    <t>INSTALACIÓN Y MANTENIMIENTO DE SISTEMAS SOLARES FOTOVOLTAICOS</t>
  </si>
  <si>
    <t>PF1188</t>
  </si>
  <si>
    <t xml:space="preserve">MUJERES Y HOMBRES  PERTENECIENTES AL 80 % MÁS  VULNERABLE DE ACUERDO AL RSH,  ENTRE 18 Y 65 AÑOS DE EDAD, QUE CUENTEN CON EDUCACIÓN MEDIA COMPLETA Y CERTIFICACIÓN COMO INSTALADOR ELÉCTRICO AUTORIZADO POR LA SEC CLASE A,B,C O D. PERSONAS QUE SERÁN DERIVADAS POR LA OMIL DE CONCEPCIÓN  Y QUE REQUIEREN CAPACITARSE EN "INSTALACIÓN Y MANTENIMIENTO DE SISTEMAS SOLARES FOTOVOLTAICOS", EN BENEFICIO DE GENERAR INGRESOS PARA SUS FAMILIAS. </t>
  </si>
  <si>
    <t>ESTACIÓN CENTRAL</t>
  </si>
  <si>
    <t xml:space="preserve">MUJERES Y HOMBRES  PERTENECIENTES AL 80 % MÁS  VULNERABLE DE ACUERDO AL RSH,  ENTRE 18 Y 65 AÑOS DE EDAD, QUE CUENTEN CON EDUCACIÓN MEDIA COMPLETA Y CERTIFICACIÓN COMO INSTALADOR ELECTRICO AUTORIZADO POR LA SEC CLASE A,B,C O D. PERSONAS QUE SERÁN DERIVADAS POR LA OMIL DE ESTACIÓN CENTRAL  Y QUE REQUIEREN CAPACITARSE EN "INSTALACIÓN Y MANTENIMIENTO DE SISTEMAS SOLARES FOTOVOLTAIC OS", EN BENEFICIO DE GENERAR INGRESOS PARA SUS FAMILIAS. </t>
  </si>
  <si>
    <t>ASISTENTE DE LOGÍSTICA OPERATIVA</t>
  </si>
  <si>
    <t>PF0673</t>
  </si>
  <si>
    <t>DEL LIBERTADOR B. O'HIGGINS</t>
  </si>
  <si>
    <t>RANCAGUA</t>
  </si>
  <si>
    <t xml:space="preserve">MUJERES Y HOMBRES  PERTENECIENTES AL 80 % MÁS  VULNERABLE DE ACUERDO AL RSH,  ENTRE 18 Y 65 AÑOS DE EDAD, QUE CUENTEN CON EDUCACION BÁSICA COMPLETA, PREFERENTEMENTE. PERSONAS QUE SERÁN DERIVADAS POR LA OMIL DE RANCAGUA Y QUE REQUIEREN CAPACITARSE EN "ASISTENTE DE LOGÍSTICA OPERATIVA",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</si>
  <si>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MAIPÚ Y QUE REQUIEREN CAPACITARSE EN "ASISTENTE DE LOGÍSTICA OPERATIVA",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</si>
  <si>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HUECHURABA Y QUE REQUIEREN CAPACITARSE EN "ASISTENTE DE LOGÍSTICA OPERATIVA", EN BENEFICIO DE GENERAR INGRESOS PARA SUS FAMILIAS. </t>
  </si>
  <si>
    <t>ACTIVIDADES AUXILIARES DE BODEGA</t>
  </si>
  <si>
    <t>PF0579</t>
  </si>
  <si>
    <t xml:space="preserve">MUJERES Y HOMBRES  PERTENECIENTES AL 80 % MÁS  VULNERABLE DE ACUERDO AL RSH,  ENTRE 18 Y 65 AÑOS DE EDAD, QUE CUENTEN CON EDUCACION BÁSICA COMPLETA,  PREFERENTEMENTE. PERSONAS QUE SERÁN DERIVADAS POR LA OMIL DE TALCAHUANO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</si>
  <si>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RENCA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</si>
  <si>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MAIPÚ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</si>
  <si>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ESTACIÓN CENTRAL QUE REQUIEREN CAPACITARSE EN "ACTIVIDADES AUXILIARES DE BODEGA", EN BENEFICIO DE GENERAR INGRESOS PARA SUS FAMILIAS. </t>
  </si>
  <si>
    <t>CHOLCHOL</t>
  </si>
  <si>
    <t>EDUCACIÓN BÁSICA COMPLETA, PREFERENTEMENTE; NIVEL DE MANEJO COMPUTACIONAL BÁSICO (O NIVEL USUARIO),
PREFERENTEMENTE.</t>
  </si>
  <si>
    <t>GALVARINO</t>
  </si>
  <si>
    <t>SERVICIOS DE INSTALACIÓN Y MANTENIMIENTO DE ARTEFACTOS DE CALEFACCIÓN A PELLET</t>
  </si>
  <si>
    <t>PF1409</t>
  </si>
  <si>
    <t>PADRE LAS CASAS</t>
  </si>
  <si>
    <t>MUJERES DERIVADAS POR SENAMEG O PRODEMU</t>
  </si>
  <si>
    <t>EDUCACIÓN MEDIA COMPLETA, PREFERENTEMENTE Y DERIVADAS POR PRODEMU ARAUCANIA</t>
  </si>
  <si>
    <t>TOLTÉN</t>
  </si>
  <si>
    <t>CARAHUE</t>
  </si>
  <si>
    <t>LONQUIMAY</t>
  </si>
  <si>
    <t>LABORES DE CARPINTERÍA DE TERMINACIONES AVANZADAS</t>
  </si>
  <si>
    <t>PF1567</t>
  </si>
  <si>
    <t>SAAVEDRA</t>
  </si>
  <si>
    <t>LOS SAUCES</t>
  </si>
  <si>
    <t>CURACAUTÍN</t>
  </si>
  <si>
    <t>LABORES DE INSTALACIONES SANITARIAS</t>
  </si>
  <si>
    <t>PF1575</t>
  </si>
  <si>
    <t>CURARREHUE</t>
  </si>
  <si>
    <t>EDUCACIÓN MEDIA COMPLETA, PREFERENTEMENTE. Y HABER CURSADO EL CURSO DE “LABORES DE SOPORTE EN INSTALACIONES
SANITARIAS” O EXPERIENCIA DE DOS AÑOS COMO “AYUDANTE INSTALACIONES SANITARIAS”, DEMOSTRABLE.</t>
  </si>
  <si>
    <t>PERQUENCO</t>
  </si>
  <si>
    <t>LUMACO</t>
  </si>
  <si>
    <t>FORMULACIÓN DE PROYECTOS DE MICROEMPRENDIMIENTO</t>
  </si>
  <si>
    <t>PF0727</t>
  </si>
  <si>
    <t>MUJERES Y HOMBRES EMPRENDEDORES ENTRE 18 A 70 AÑOS, QUE POSEAN RSH HASTA EL 80% DE VULNERABILIDAD, QUE CUENTEN CON ENSEÑANZA MEDIA COMPLETA Y HABITEN EN LA COMUNA DE MAIPÚ</t>
  </si>
  <si>
    <t>HABILIDADES DIGITALES PARA EL TRABAJO</t>
  </si>
  <si>
    <t>PF1182</t>
  </si>
  <si>
    <t>HOMBRES Y MUJERES MAYORES DE 18 AÑOS, CESANTES O QUE BUSCA TRABAJO POR PRIMERA VEZ, PREFERENTEMENTE CON EDUCACIÓN BÁSICA COMPLETA, HABITANTES DE LA COMUNA DE MEJILLONES</t>
  </si>
  <si>
    <t>RUT 69020400-2 MUNICIPALIDAD DE MEJILLONES. PERSONAS CESANTES, DESOCUPADAS O QUE BUSCAN TRABAJO POR PRIMERA VEZ, DERIVADAS POR OMIL DE LA COMUNA DE MEJILLONES.</t>
  </si>
  <si>
    <t>HABILIDADES Y HERRAMIENTAS PARA EL EMPRENDIMIENTO</t>
  </si>
  <si>
    <t>PF0911</t>
  </si>
  <si>
    <t>MARCHIHUE</t>
  </si>
  <si>
    <t>HOMBRES Y MUJERES DE 18 AÑOS O MAS, QUE PERTENECEN AL 80% MAS VULNERABLES, RESIDEN EN LA COMUNA DE MARCHIGUE Y TENER EDUCACIÓN BÁSICA COMPLETA</t>
  </si>
  <si>
    <t>RUT 69091300-3 MUNICIPALIDAD DE MARCHIGÜE. PERSONAS DERIVADAS POR OMIL DE MARCHIGÜE, ESPECÍFICAMENTE QUE PERTENECEN AL 80% MAS VULNERABLES</t>
  </si>
  <si>
    <t>69091300-3</t>
  </si>
  <si>
    <t>HERRAMIENTAS BÁSICAS DE COMUNICACIÓN EN INGLÉS</t>
  </si>
  <si>
    <t>PF0728</t>
  </si>
  <si>
    <t>ILLAPEL</t>
  </si>
  <si>
    <t>HOMBRES Y MUJERES MAYORES DE 18 AÑOS, CESANTES O QUE BUSCA TRABAJO POR PRIMERA VEZ, CON EDUCACIÓN BÁSICA COMPLETA, HABITANTES DE LA COMUNA DE ILLAPEL</t>
  </si>
  <si>
    <t>RUT 69041200-4 MUNICIPALIDAD DE ILLAPEL. PERSONAS CESANTES, DESOCUPADAS O QUE BUSCAN TRABAJO POR PRIMERA VEZ, DERIVADAS POR OMIL DE LA COMUNA DE ILLAPEL.</t>
  </si>
  <si>
    <t>69041200-4</t>
  </si>
  <si>
    <t>HERRAMIENTAS COMPUTACIONALES BÁSICAS</t>
  </si>
  <si>
    <t>PF0729</t>
  </si>
  <si>
    <t>MUJERES Y HOMBRES QUE SEAN EMPRENDEDORES, QUE TENGAN ENSEÑANZA MEDIA COMPLETA, QUE TENGAN ENTRE LOS 25 A 70 AÑOS, QUE CUENTEN CON CONOCIMIENTOS DE LECTOESCRITURA Y CÁLCULOS MATEMÁTICOS BÁSICOS Y QUE VIVAN EN LA COMUNA DE MAIPÚ.</t>
  </si>
  <si>
    <t>CALAMA</t>
  </si>
  <si>
    <t>HOMBRES Y MUJERES MAYORES DE 18 AÑOS, CESANTES O QUE BUSCA TRABAJO POR PRIMERA VEZ, PREFERENTEMENTE CON EDUCACIÓN MEDIA COMPLETA PREFERENTEMENTE, HABITANTES DE LA COMUNA DE CALAMA.</t>
  </si>
  <si>
    <t>PERSONAS CESANTES, DESOCUPADAS O QUE BUSCAN TRABAJO POR PRIMERA VEZ, DERIVADAS POR OMIL DE LA COMUNA DE CALAMA.</t>
  </si>
  <si>
    <t>69.020.200-K</t>
  </si>
  <si>
    <t>RECOLETA</t>
  </si>
  <si>
    <t>TRABAJADORES POR CUENTA PROPIA CON RENTA INFERIOR A 3 INGRESOS MENSUALES</t>
  </si>
  <si>
    <t>ADULTOS MAYORES DE 18 AÑOS, EMPLEADOS Y/O DESEMPLEADOS, HOMBRES Y MUJERES, CHILENOS Y EXTRANJEROS, QUE RESIDAN EN LA REGION METROPOLITANA Y QUE CUENTEN CON EDUCACIÓN MEDIA COMPLETA</t>
  </si>
  <si>
    <t>BANCO BICE</t>
  </si>
  <si>
    <t>97080000-k</t>
  </si>
  <si>
    <t>SOCIEDAD DE INSTRUCCIÓN PRIMARIA DE SANTIAGO</t>
  </si>
  <si>
    <t>82648400-4</t>
  </si>
  <si>
    <t>APRESTO LABORAL COMPLEMENTARIO</t>
  </si>
  <si>
    <t>PF0929</t>
  </si>
  <si>
    <t>TARAPACÁ</t>
  </si>
  <si>
    <t>IQUIQUE</t>
  </si>
  <si>
    <t>PERSONAS DE 18 AÑOS O MÁS, EN SITUACIÓN DE DISCAPACIDAD.</t>
  </si>
  <si>
    <t>01. LUNES - MAÑANA / 04. MARTES - MAÑANA / 07. MIÉRCOLES - MAÑANA</t>
  </si>
  <si>
    <t xml:space="preserve">1. PERSONAS, HOMBRE Y MUJERES,  EN SITUACIÓN DE DISCAPACIDAD FISICA ENTRE 18 Y 60 AÑOS, CON ESTUDIOS DE ENSEÑANZA BÁSICA COMPLETA, MEDIA INCOMPLETA Y COMPLETA, USUARIOS O EX USUARIOS DE TELETON, RESIDENTES EN LA REGIÓN DE TARAPACÁ, ESPECÍFICAMENTE EN LA COMUNA DE IQUIQUE, QUE SE ENCUENTRAN DESOCUPADOS, CESANTES O REALIZAN UNA ACTIVIDAD EN EL MERCADO INFORMAL QUE LES REPORTA ESCASOS INGRESOS, QUE REQUIEREN ADQUIRIR CONOCIMIENTOS PARA MEJORAR SUS POSIBILIDADES DE INCLUSIÓN LABORAL.     
</t>
  </si>
  <si>
    <t>BANCO CHILE</t>
  </si>
  <si>
    <t>97.004.000-5</t>
  </si>
  <si>
    <t>SOCIEDAD PRO AYUDA AL NIÑO LISIADO (TELETÓN)</t>
  </si>
  <si>
    <t>81.897.500-7</t>
  </si>
  <si>
    <t>CENTRO INTERMEDIO PARA CAPACITACION PROFORMA</t>
  </si>
  <si>
    <t>DERECHOS Y DEBERES EN EL MUNDO LABORAL</t>
  </si>
  <si>
    <t>PF0917</t>
  </si>
  <si>
    <t>SAN JOAQUÍN</t>
  </si>
  <si>
    <t xml:space="preserve">HOMBRES Y MUJERES, ENTRE 18 Y 64 AÑOS DE EDAD, QUE RESIDAN EN LA COMUNA DE SAN JOAQUÍN U ALEDAÑAS, REGIÓN METROPOLITANA, QUE PERTENEZCAN AL 80% DE LA POBLACIÓN MÁS VULNERABLE SEGÚN REGISTRO SOCIAL DE HOGARES. YA SEAN PERSONAS CESANTES, QUE BUSCAN TRABAJO POR PRIMERA VEZ O QUE SE ENCUENTRAN ACTUALMENTE REALIZANDO TRABAJOS PRECARIOS, INFORMALES O DE BAJA CALIFICACIÓN, Y REQUIERAN REALIZAR UNA RECONVERSIÓN LABORAL.
 </t>
  </si>
  <si>
    <t xml:space="preserve">PRISA MEDIA CHILE S.A
</t>
  </si>
  <si>
    <t xml:space="preserve">79.947.310-0
</t>
  </si>
  <si>
    <t xml:space="preserve">ONG CASA DE ACOGIDA LA ESPERANZA
</t>
  </si>
  <si>
    <t xml:space="preserve">73.188.700-4
</t>
  </si>
  <si>
    <t>EL QUISCO</t>
  </si>
  <si>
    <t>TRABAJADORES ACTIVOS O EN PROCESO DE RECONVERSIÓN LABORAL</t>
  </si>
  <si>
    <t>01. LUNES - MAÑANA / 07. MIÉRCOLES - MAÑANA</t>
  </si>
  <si>
    <t>TRABAJADORES ACTIVOS O EN PROCESO DE RECONVERSIÓN LABORAL, HOMBRES Y MUJERES, DE 18 AÑOS DE EDAD O MÁS, CON EDUCACIÓN MEDIA COMPLETA PREFERENTEMENTE Y QUE RESIDEN EN LA REGION DE VALPARAISO</t>
  </si>
  <si>
    <t>EBCO S.A.</t>
  </si>
  <si>
    <t>76525290-3</t>
  </si>
  <si>
    <t>FUNDACIÓN DE BENEFICENCIA ALDEA DE NIÑOS CARDENAL RAÚL SILVA HENRÍQUEZ</t>
  </si>
  <si>
    <t>71404100-2</t>
  </si>
  <si>
    <t>75387000-8</t>
  </si>
  <si>
    <t>O'HIGGINS</t>
  </si>
  <si>
    <t>ORGANISMO TECNICO INTERMEDIO DE CAPACITACION REGIONAL O'HIGGINS</t>
  </si>
  <si>
    <t xml:space="preserve">1.-PERSONAS ENTRE 18 Y 64 AÑOS DE EDAD, 
2. CESANTES O DE MENOR CALIFICACIÓN 
3.-MUJERES Y HOMBRES 
4.-PREFERENTEMENTE ENSEÑANZA MEDIA COMPLETA,
5.-JEFAS DE HOGAR, 
6.- ONG CASA DE ACOGIDA LA ESPERANZA 
7.- PERTENECIENTES A LA COMUNA DE SAN JOAQUÍN Y ALREDEDORES
8.- OFICIOS INFORMALES 
9.-MANEJO DE OPERACIONES MATEMÁTICAS BÁSICAS
</t>
  </si>
  <si>
    <t xml:space="preserve">
FAENADORA SAN VICENTE </t>
  </si>
  <si>
    <t>78843600-2</t>
  </si>
  <si>
    <t>ONG CASA ACOGIDA LA ESPERANZA</t>
  </si>
  <si>
    <t>73188700-4</t>
  </si>
  <si>
    <t>MUJERES Y HOMBRES QUE SEAN EMPRENDEDORES, QUE TENGAN ENTRE LOS 55 A 70 AÑOS, QUE CUENTEN CON CONOCIMIENTOS DE LECTOESCRITURA Y CÁLCULOS MATEMÁTICOS BÁSICOS, CON ENSEÑANZA MEDIA COMPLETA, PERTENECIENTES AL 80% MÁS VULNERABLE  Y QUE VIVAN EN LA COMUNA DE MAIPÚ.</t>
  </si>
  <si>
    <t>HOMBRES Y MUJERES, ENTRE 18 Y 64 AÑOS DE EDAD, QUE RESIDAN EN LA COMUNA DE SANTA BÁRBARA U ALEDAÑAS, REGIÓN DEL BIO 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</si>
  <si>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Enel Generación S.A.</t>
  </si>
  <si>
    <t>91.081.000-6</t>
  </si>
  <si>
    <t xml:space="preserve">Fundación World Vision
</t>
  </si>
  <si>
    <t xml:space="preserve">70.689.300-8
</t>
  </si>
  <si>
    <t>TÉCNICAS PARA LA RESOLUCIÓN DE PROBLEMAS</t>
  </si>
  <si>
    <t>PF0922</t>
  </si>
  <si>
    <t>DE LOS RÍOS</t>
  </si>
  <si>
    <t>PANGUIPULLI</t>
  </si>
  <si>
    <t>04. MARTES - MAÑANA / 07. MIÉRCOLES - MAÑANA / 10. JUEVES - MAÑANA / 13. VIERNES - MAÑANA</t>
  </si>
  <si>
    <t>MAYORES DE 20 AÑOS. TRABAJADORES DE LA CORPORACIÓN DE ADELANTO INVOLUCRADOS EN LA REESTRUCTURACIÓN ORGANIZACIONAL, EN PROGRAMAS EDUCATIVOS, CULTURALES Y DE DESARROLLO DE PÚBLICO.
 EQUIPOS DE TRABAJO QUE NECESITEN FORTALECER ESTRATEGIAS COMUNICACIONALES. COLABORADORES INTERESADOS EN LA CONSTRUCCIÓN DE CANALES Y LINEAMIENTOS DE COMUNICACIÓN.</t>
  </si>
  <si>
    <t>BANCO DE CREDITO E INVERSIONES</t>
  </si>
  <si>
    <t>97006000-6</t>
  </si>
  <si>
    <t>CORPORACION DE ADALENTO AMIGOS PANGUIPULLI - TEATRO PANGUIPULLI</t>
  </si>
  <si>
    <t xml:space="preserve">65027784 -8       </t>
  </si>
  <si>
    <t>ACOMPAÑAMIENTO Y APOYO EN EL CUIDADO DE NIÑOS, NIÑAS Y ADOLESCENTES EN SITUACIÓN DE VULNERABILIDAD DE DERECHOS</t>
  </si>
  <si>
    <t>PF1185</t>
  </si>
  <si>
    <t>01. LUNES - MAÑANA / 07. MIÉRCOLES - MAÑANA / 13. VIERNES - MAÑANA</t>
  </si>
  <si>
    <t>VALDIVIA</t>
  </si>
  <si>
    <t>04. MARTES - MAÑANA / 10. JUEVES - MAÑANA</t>
  </si>
  <si>
    <t>HOMBRES Y MUJERES ENTRE 25 Y 60 AÑOS, QUE TRABAJAN DIRECTAMENTE CON NIÑOS Y NIÑAS QUE VIVEN EN RESIDENCIAS, CON CONTRATO INDEFINIDO, DE LA COMUNA DE VALDIVIA. EDUCACIÓN MEDIA COMPLETA.</t>
  </si>
  <si>
    <t>COPEC S.A, TRANSPORTE DE COMBUSTIBLES</t>
  </si>
  <si>
    <t>99520000-7, 79904920-1</t>
  </si>
  <si>
    <t>FUNDACIÓN NIÑO Y PATRIA</t>
  </si>
  <si>
    <t>70235800-0</t>
  </si>
  <si>
    <t>EDUCADORES DE TRATO DIRECTOR O TUTORES, QUE TRABAJAN DIRECTAMENTE CON NIÑOS Y NIÑAS QUE VIVEN EN RESIDENCIAS, ENTRE LOS 25 Y 60 AÑOS, DE AMBOS SEXOS, CON CONTRATO INDEFINIDO, DE LA COMUNA DE VALDIVIA</t>
  </si>
  <si>
    <t>PEÑAFLOR</t>
  </si>
  <si>
    <t>HOMBRES Y MUJERES MAYORES DE 18 AÑOS, DE AMBOS SEXOS QUE TRABAJAN EN UNA RESIDENCIA DE CUIDADO TERAPÉUTICO DE NIÑOS, NIÑAS Y ADOLESCENTES.  CON EDUCACIÓN MEDIA COMPLETA, Y QUE RESIDAN EN LA COMUNA DE PEÑAFLOR Y SUS ALREDEDORES.</t>
  </si>
  <si>
    <t>FUNDACIÓN KOINOMADELFIA</t>
  </si>
  <si>
    <t>73238400-6</t>
  </si>
  <si>
    <t>70537300-0</t>
  </si>
  <si>
    <t>CNC</t>
  </si>
  <si>
    <t>CORP DE CAPACITACION DE LA CAMARA NACIONAL DE COMERCIO DE CHILE</t>
  </si>
  <si>
    <t>ACTIVIDADES DE CUIDADOS PARA PERSONAS CON DEPENDENCIA SEVERA</t>
  </si>
  <si>
    <t>PF1498</t>
  </si>
  <si>
    <t>CERRO NAVIA</t>
  </si>
  <si>
    <t>PERSONAS VULNERABLES PERTENECIENTES AL 80% MÁS VULNERABLE, PREFERENTEMENTE ADULTOS MAYORES, HOMBRES Y MUJERES MAYORES DE 64 AÑOS DE EDAD,  QUE SE ENCUENTREN SIN TRABAJO, CUENTEN CON EDUCACIÓN MEDIA COMPLETA Y/O EXPERIENCIA LABORAL EN ÁREAS AFINES, COMO EL CUIDADO DE PERSONAS O ASISTENCIA EN SERVICIOS DE SALUD, PRESENTEN CERTIFICADO DE INHABILIDAD CORRESPONDIENTE, SIN CONOCIMIENTOS FORMALES EN EL OFICIO, QUE VIVAN EN LAS COMUNAS DE CERRO NAVIA, PUDAHUEL O LO PRADO, Y  ESTÉN VINCULADAS A LA FUNDACIÓN CERRO NAVIA JOVEN.</t>
  </si>
  <si>
    <t>DIMERCO COMERCIAL S.A.</t>
  </si>
  <si>
    <t>76.193.810-K</t>
  </si>
  <si>
    <t>FUNDACION CERRO NAVIA JOVEN</t>
  </si>
  <si>
    <t>72.517.200-1</t>
  </si>
  <si>
    <t xml:space="preserve">PERSONAS VULNERABLES PERTENECIENTES AL 80% MÁS VULNERABLE, PREFERENTEMENTE HOMBRES Y MUJERES  MAYORES DE 64 AÑOS, QUE SE ENCUENTREN SIN TRABAJO, CUENTEN CON EDUCACIÓN MEDIA COMPLETA Y/O EXPERIENCIA LABORAL EN ÁREAS AFINES, COMO EL CUIDADO DE PERSONAS O ASISTENCIA EN SERVICIOS DE SALUD, PRESENTEN  CERTIFICADO DE INHABILIDAD CORRESPONDIENTE, SIN CONOCIMIENTOS FORMALES EN EL OFICIO,  QUE VIVAN EN LAS COMUNAS DE CERRO NAVIA, PUDAHUEL O LO PRADO, Y VINCULADAS A LA FUNDACIÓN CERRO NAVIA JOVEN.
</t>
  </si>
  <si>
    <t xml:space="preserve">FUNDACION INVICA //  COOPERATIVA ABIERTA DE VIVIENDA PROVICOOP
</t>
  </si>
  <si>
    <t xml:space="preserve">81719700-0   70274600-0
</t>
  </si>
  <si>
    <t xml:space="preserve">FUNDACIÓN CERRO NAVIA
</t>
  </si>
  <si>
    <t xml:space="preserve">72.517.200-1
</t>
  </si>
  <si>
    <t>ASISTENCIA EN EL MANTENIMIENTO ELÉCTRICO DE BAJA TENSIÓN</t>
  </si>
  <si>
    <t>PF0638</t>
  </si>
  <si>
    <t>HOMBRES Y MUJERES, ESTUDIANTES DE CUARTO AÑO MEDIO O AGRESADOS DE LA EDUCACIÓN MEDIA, QUE ESTUDIEN EN LICEOS TECNICO PROFESIONALES DE LA COMUNA DE RENCA O RESIDAN EN DICHA COMUNA, CON ESPECIALIDAD EN TEMATICAS ASOCIADAS A LOGISTICA Y QUE TENGAN EDUCACION MEDIA COMPLETA PREFERENTEMENTE.</t>
  </si>
  <si>
    <t>HOMBRES Y MUJERES, ENTRE 18 Y 64 AÑOS DE EDAD, QUE RESIDAN EN LA COMUNA DE MAIPÚ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</si>
  <si>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AUXILIAR DE BODEGA EN TIENDAS POR DEPARTAMENTO</t>
  </si>
  <si>
    <t>PF0790</t>
  </si>
  <si>
    <t>HOMBRES Y MUJERES, ENTRE 18 Y 64 AÑOS DE EDAD, QUE RESIDAN EN LA COMUNA DE PUERTO MONTT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</si>
  <si>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 xml:space="preserve">Banco Estado Microempresas S.A.
</t>
  </si>
  <si>
    <t xml:space="preserve">96781620-5
</t>
  </si>
  <si>
    <t xml:space="preserve">Fundación Proyecto B
</t>
  </si>
  <si>
    <t xml:space="preserve">65.045.095-7
</t>
  </si>
  <si>
    <t>ÑUÑOA</t>
  </si>
  <si>
    <t xml:space="preserve">HOMBRES Y MUJERES CON DISCAPACIDAD COGNITIVA, DE 18 AÑOS O MÁS,  EDUCACIÓN BÁSICA COMPLETA, PREFERENTEMENTE
</t>
  </si>
  <si>
    <t xml:space="preserve">76185232-9 
76109764-4 
79556300-8
</t>
  </si>
  <si>
    <t xml:space="preserve">JP MORGAN ASSET MANAGEMENT CHILE LTDA. 
JP MORGAN CORREDORA DE BOLSA SPA 
 INVERSIONES JP MORGAN LTDA
</t>
  </si>
  <si>
    <t xml:space="preserve"> FUNDACION DESCUBREME 
</t>
  </si>
  <si>
    <t>65034895-8</t>
  </si>
  <si>
    <t xml:space="preserve">SAN JOAQUIN </t>
  </si>
  <si>
    <t xml:space="preserve">CYD INGENIERIA Y CONSTRUCCION LTDA
</t>
  </si>
  <si>
    <t xml:space="preserve">88359600-5
</t>
  </si>
  <si>
    <t xml:space="preserve">FUNDACION INFOCAP
</t>
  </si>
  <si>
    <t xml:space="preserve">72251100-K
</t>
  </si>
  <si>
    <t>AYUDANTE DE PASTELERÍA EN SUPERMERCADO</t>
  </si>
  <si>
    <t>PF0696</t>
  </si>
  <si>
    <t xml:space="preserve">PERSONAS DE 17 AÑOS O MÁS, A QUIENES SE LES HUBIERA APLICADO UNA SANCIÓN PENAL1). CON BENEFICIO DE LIBERTAD ASISTIDA, LIBERTAD ASISTIDA ESPECIAL, RÉGIMEN SEMICERRADO O CERRADO BAJO LA LEY N°20.084. REQUISITOS DE INGRESO A PF EDUCACIÓN BASICA COMPLETA, PREFERENTEMENTE.
</t>
  </si>
  <si>
    <t xml:space="preserve">JOY GLOBAL CHILE SA
</t>
  </si>
  <si>
    <t xml:space="preserve">95616000-6
</t>
  </si>
  <si>
    <t xml:space="preserve">65070018-k
</t>
  </si>
  <si>
    <t>BRECHA DIGITAL CERO: ILUMINANDO EL ACCESO A LA INFORMACIÓN DESDE LAS PLATAFORMA DIGITALES</t>
  </si>
  <si>
    <t>PF1426</t>
  </si>
  <si>
    <t>CAMARONES</t>
  </si>
  <si>
    <t>HOMBRES Y MUJERES DE 18 AÑOS O MAS, QUE PERTENECEN AL 80% MAS VULNERABLES, RESIDEN EN LA COMUNA DE CAMARONES Y TENER EDUCACIÓN BÁSICA COMPLETA</t>
  </si>
  <si>
    <t>PERSONAS DERIVADAS POR OMIL DE CAMARONES, ESPECÍFICAMENTE QUE PERTENECEN AL 80% MAS VULNERABLES</t>
  </si>
  <si>
    <t>69251000-3</t>
  </si>
  <si>
    <t>RUT 69091300-3 MUNICIPALIDAD DE MARCHIHUE. PERSONAS DERIVADAS POR OMIL DE MARCHIHUE, ESPECÍFICAMENTE QUE PERTENECEN AL 80% MAS VULNERABLES</t>
  </si>
  <si>
    <t>VIÑA DEL MAR</t>
  </si>
  <si>
    <t xml:space="preserve">HOMBRES Y MUJERES DE 18 AÑOS O MAS PERTENECIENTES AL 80% MAS VULNERABLE, CON EDUCACION MEDIA COMPLETA PREFERENTEMENTE QUE RECIDAN EN LA COMUNA DE VIÑA DEL MAR Y SUS ALREDERDORES </t>
  </si>
  <si>
    <t>COCINA INTERNACIONAL</t>
  </si>
  <si>
    <t>PF1439</t>
  </si>
  <si>
    <t>PERSONAS DERIVADAS POR GENDARMERIA</t>
  </si>
  <si>
    <t>MUJERES MAYORES DE 18 AÑOS, PRIVADAS DE LIBERTAD EN EL CENTRO PENITENCIARIO FEMENINO DE SANTIAGO, EN SITUACIÓN DE VULNERABILIDAD SOCIAL (PERTENECIENTES AL 80% MÁS VULNERABLE), CON BAJA ESCOLARIDAD Y LIMITADA EXPERIENCIA LABORAL.</t>
  </si>
  <si>
    <t>PRINCIPAL ADMINISTRADORA GENERAL DE FONDOS S.A., PRINCIPAL COMPAÑÍA DE SEGUROS DE VIDA CHILE S.A., PRINCIPAL SERVICIOS CORPORATIVOS CHILE TDA., PRINCIPAL AHORRO E INVERSIONES S.A., COPEC S.A, TRANSPORTE DE COMBUSTIBLES</t>
  </si>
  <si>
    <t>91999000-7, 96588080-1, 76752060-3, 76613770-9, 99520000-7, 79904920-1</t>
  </si>
  <si>
    <t>CORPORACIÓN ABRIENDO PUERTAS</t>
  </si>
  <si>
    <t>65006242-6</t>
  </si>
  <si>
    <t>LIMACHE</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</si>
  <si>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</si>
  <si>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</si>
  <si>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COMERCIO ELECTRÓNICO Y MARKETING DIGITAL</t>
  </si>
  <si>
    <t>PF0965</t>
  </si>
  <si>
    <t>HOMBRES Y MUJERES ENTRE LOS 18 A 65 AÑOS, DESOCUPADOS, CON ENSEÑANZA MEDIA COMPLETA, QUE VIVAN EN LA COMUNA DE MAIPÚ Y CUENTEN CON RSH HASTA EL 80% DE VULNERABILIDAD</t>
  </si>
  <si>
    <t xml:space="preserve">ASIMET </t>
  </si>
  <si>
    <t>HOMBRES Y MUJERES PERTENECIENTES HASTA EL 80% MÁS VULNERABLE SEGÚN RSH, ENTRE 18 Y 70 AÑOS DE EDAD.
PERSONAS QUE CUENTEN CON EDUCACIÓN MEDIA PREFERENTEMENTE, CON MANEJO BÁSICO DE REDES SOCIALES. RESIDEN EN LA COMUNA Y SERÁN DERIVADAS POR LA OMIL DE MAIPÚ.
LOS BENEFICIARIOS DEL GRUPO OBJETIVO UNA VEZ CAPACITADOS, PODRÁN ACCEDER A OPORTUNIDADES LABORALES EN EMPRESAS DE DIVERSOS SECTORES COMERCIALES, RETAIL, COMERCIO TRADICIONAL, EMPRENDIMIENTOS Y NEGOCIOS ENFOCADOS EN VENTAS Y COMERCIO DIGITAL. .</t>
  </si>
  <si>
    <t>96.573.590-9
96.819.130-6
76.039.758-K
96.643.410-4</t>
  </si>
  <si>
    <t>Municipalidad de Maipú</t>
  </si>
  <si>
    <t>69.070.900-7</t>
  </si>
  <si>
    <t>CONTABILIDAD BÁSICA</t>
  </si>
  <si>
    <t>PF0594</t>
  </si>
  <si>
    <t>QUINTA NORMAL</t>
  </si>
  <si>
    <t>CONTROL DE CALIDAD DE PROCESOS AGROALIMENTARIOS</t>
  </si>
  <si>
    <t>PF0793</t>
  </si>
  <si>
    <t>GRANEROS</t>
  </si>
  <si>
    <t>MUJERES DERIVADAS POR SERNAMEG O PRODEMU</t>
  </si>
  <si>
    <t>MUJERES ENTRE 18 Y 64 AÑOS DE EDAD, QUE PERTENEZCAN AL PROGRAMA MUJERES JEFAS DE HOGAR, QUE RESIDAN EN LA COMUNA DE GRANEROS U ALEDAÑAS, REGIÓN DE O’HIGGINS,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</si>
  <si>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Servicio Nacional de la Mujer y la Equidad de Género
</t>
  </si>
  <si>
    <t xml:space="preserve">60.107.000-6
</t>
  </si>
  <si>
    <t>77301520-1</t>
  </si>
  <si>
    <t>AGROCAP</t>
  </si>
  <si>
    <t>ORG TECNICO INTERMEDIO PARA CAPACITACION DEL              SECTOR SILVOAGROPECUARIO</t>
  </si>
  <si>
    <t>CORTE Y CONFECCIÓN DE CORTINAS Y ROPA DE CASA</t>
  </si>
  <si>
    <t>PF0704</t>
  </si>
  <si>
    <t>PUDAHUEL</t>
  </si>
  <si>
    <t>MUJERES Y HOMBRES ENTRE 18 Y 64 AÑOS DE EDAD, CESANTES
PREFERENTEMENTE ENSEÑANZA MEDIA COMPLETA,
PERTENECIENTES AL 80% DE LA POBLACIÓN MÁS VULNERABLE, SEGÚN REGISTRO SOCIAL DE HOGARES.
MANEJO DE OPERACIONES MATEMÁTICAS BÁSICAS, 
PERTENICIENTES A LA COMUNA DE PUDAHUEL</t>
  </si>
  <si>
    <t xml:space="preserve">Cyd Internacional S.A.
Barros &amp; Errazuriz Abogados Ltda.
Comercial Grafica Millantue Ltda.
</t>
  </si>
  <si>
    <t xml:space="preserve">Cyd Internacional S.A.	96717910-8
Barros &amp; Errazuriz Abogados Ltda.	79806660-9
Comercial Grafica Millantue Ltda.	86654600-2
</t>
  </si>
  <si>
    <t>ONG Casa de Acogida La Esperanza.</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</si>
  <si>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t>
  </si>
  <si>
    <t>BANCO DE CREDITO E INVERSIONES, GASTON ESCUDERO JARA LTDA, SOC. COM. DE CARNES MULCHEN LTDA, GTD MANQUEHUE S.A., GTD INTESIS S.A., GTD GRUPO TELEDUCTOS S.A., GTD TELEDUCTOS S.A., RED PACÍFICO SPA, RURAL TELECOMUNCATIONS CHILE S.A., CÍA. NACIONAL DE TELÉFONOS TELEFÓNICA DEL SUR S.A, INMOBILIARIA SECURITY SA, SEGUROS VIDA SECURITY PREVISIÓN S.A, ADMINISTRADORA GENERAL DE FONDOS SECURITY S.A., VALORES SECURITY S.A. CORREDORES DE BOLSA, BANCO SECURITY, FACTORING SECURITY S.A., GRUPO SECURITY S.A., CAPITAL S.A., TRAVEL SECURITY S.A., CORREDORES DE SEGUROS SECURITY, COLBUN S.A., COPEC S.A, TRANSPORTE DE COMBUSTIBLES</t>
  </si>
  <si>
    <t>97006000-6; 79948040-9; 76008190-6; 93737000-8; 78159800-3; 94727000-1; 88983600-8; 76560668-3; 96956550-1; 90299000-3; 96786270-3; 99301000-6; 96639280-0; 96515580-5; 97053000-2; 96655860-1; 96604380-6; 96905260-1; 85633900-9; 77371990-K; 96505760-9; 99520000-7; 79904920-1</t>
  </si>
  <si>
    <t>ONG CASA DE ACOGIDA LA ESPERANZA</t>
  </si>
  <si>
    <t>LA GRANJA</t>
  </si>
  <si>
    <t>DISEÑO Y COMERCIALIZACIÓN DE ORFEBRERÍA WUILLICHE CON ENCASTES DE PIEDRAS SEMIPRECIOSAS</t>
  </si>
  <si>
    <t>PF0713</t>
  </si>
  <si>
    <t>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t>
  </si>
  <si>
    <t>MUNICIPALIDAD DE CABRERO. PERSONAS DERIVADAS POR OMIL DE CABRERO,</t>
  </si>
  <si>
    <t xml:space="preserve">69151000-K
</t>
  </si>
  <si>
    <t>LOS ÁNGELES</t>
  </si>
  <si>
    <t>HOMBRES Y MUJERES MAYORES DE 18 AÑOS, CESANTES O QUE BUSCA TRABAJO POR PRIMERA VEZ, CON EDUCACIÓN BÁSICA COMPLETA, HABITANTES DE LA COMUNA DE LOS ÁNGELES, EN PARTICULAR DEL SECTOR DE LA SUERTE</t>
  </si>
  <si>
    <t>RUT MUNICIPALIDAD DE LOS ANGELES 69170100-K. PERSONAS DERIVADAS POR OMIL DE LOS ANGELES ESPECÍFICAMENTE PERSONAS DESOCUPADOS CESANTES Y PERSONAS QUE BUSCAN TRABAJO POR PRIMERA VEZ</t>
  </si>
  <si>
    <t>69170100-K</t>
  </si>
  <si>
    <t>ELABORACIÓN DE JABONES Y SALES DE BAÑO</t>
  </si>
  <si>
    <t>PF0578</t>
  </si>
  <si>
    <t>QUILICURA</t>
  </si>
  <si>
    <t>HOMBRES Y MUJERES MAYORES DE 18 AÑOS Y MENOS DE 60, QUE PERTENEZCAN A LA COMUNA DE QUILICURA. QUE SON EMPRENDEDORES QUE ESTAN DENTRO DEL 80% MAS VULNERABLE Y QUE TIENEN EDUCACIÓN BASICA COMPLETA PREFERENTEMENTE</t>
  </si>
  <si>
    <t>IDEAL S.A.</t>
  </si>
  <si>
    <t>82623500-4</t>
  </si>
  <si>
    <t>RUT 69071300-4 MUNICIPALIDAD DE QUILICURA. PERSONAS DERIVADAS POR OMIL DE QUILICURA, ESPECÍFICAMENTE QUE PERTENECEN AL 80% MAS VULNERABLES</t>
  </si>
  <si>
    <t>69071300-4</t>
  </si>
  <si>
    <t>INICIANDO MI NEGOCIO</t>
  </si>
  <si>
    <t>PF0838</t>
  </si>
  <si>
    <t>INSTALACIÓN Y MANTENIMIENTO DE EMPALMES DE REDES DE DISTRIBUCIÓN ELÉCTRICA</t>
  </si>
  <si>
    <t>PF1240</t>
  </si>
  <si>
    <t>HOMBRES Y MUJERES, ENTRE 18 Y 64 AÑOS DE EDAD, QUE RESIDAN EN LA COMUNA DE SAN JOAQUÍN U ALEDAÑAS, REGIÓN METROPOLITANA, QUE PERTENEZCAN AL 80% DE LA POBLACIÓN MÁS VULNERABLE SEGÚN REGISTRO SOCIAL DE HOGARES, CON EDUCACIÓN MEDIA COMPLETA. YA SEAN PERSONAS CESANTES, QUE BUSCAN TRABAJO POR PRIMERA VEZ O QUE SE ENCUENTRAN ACTUALMENTE REALIZANDO TRABAJOS PRECARIOS, INFORMALES O DE BAJA CALIFICACIÓN, Y REQUIERAN REALIZAR UNA RECONVERSIÓN LABORAL.</t>
  </si>
  <si>
    <t>HOMBRES Y MUJERES ENTRE LOS 55 A 75 AÑOS, QUE CUENTEN CON CONOCIMIENTOS DE LECTOESCRITURA Y CÁLCULOS MATEMÁTICOS BÁSICOS, HABITANTES DE LA COMUNA DE MAIPÚ , CON ENSEÑANZA MEDIA COMPLETA Y QUE POSEAN RSH HASTA EL 80% DE VULNERABILIDAD Y QUE POSEA  CERTIFICACIÓN COMO INSTALADOR ELÉCTRICO AUTORIZADO POR LA SEC CLASE A, B, C O D.</t>
  </si>
  <si>
    <t>LABORES EN BODEGA DE MATERIALES E INSUMOS</t>
  </si>
  <si>
    <t>PF0834</t>
  </si>
  <si>
    <t>DE ATACAMA</t>
  </si>
  <si>
    <t>COPIAPÓ</t>
  </si>
  <si>
    <t>HOMBRES Y MUJERES, ENTRE 18 Y 64 AÑOS DE EDAD, QUE RESIDAN EN LA COMUNA DE COPIAPÓ U ALEDAÑAS, REGIÓN DE ATACAMA, QUE ESTÉN EN SITUACIÓN DE DISCAPACIDAD, CON EDUCACIÓN BÁSICA COMPLETA PREFERENTEMENTE. YA SEAN PERSONAS CESANTES, QUE BUSCAN TRABAJO POR PRIMERA VEZ O QUE SE ENCUENTRAN ACTUALMENTE REALIZANDO TRABAJOS PRECARIOS, INFORMALES O DE BAJA CALIFICACIÓN, Y REQUIERAN REALIZAR UNA RECONVERSIÓN LABORAL.</t>
  </si>
  <si>
    <t>Banco Estado Microempresas S.A.</t>
  </si>
  <si>
    <t xml:space="preserve">Fundación Descúbreme
</t>
  </si>
  <si>
    <t xml:space="preserve">65.034.895-8
</t>
  </si>
  <si>
    <t>LABORES EN VIVEROS</t>
  </si>
  <si>
    <t>PF0720</t>
  </si>
  <si>
    <t>PENCO</t>
  </si>
  <si>
    <t>PERSONAS CON 18 AÑOS CUMPLIDOS PERTENENCIENTES AL 80% MÁS VULNERBLE, HOMBRE Y/O MUJERES DE LA COMUNA DE PENCO.</t>
  </si>
  <si>
    <t>VIDRIOS LIRQUEN S.A.</t>
  </si>
  <si>
    <t>90687000-2</t>
  </si>
  <si>
    <t xml:space="preserve">PERSONAS DERIVADAS POR OMIL DE PENCO, ESPECÍFICAMENTE QUE PERTENECEN AL 80% MAS VULNERABLES        </t>
  </si>
  <si>
    <t xml:space="preserve"> 69.150.501-4</t>
  </si>
  <si>
    <t>PUQUELDÓN</t>
  </si>
  <si>
    <t>MUJERES ENTRE 18 Y 64 AÑOS DE EDAD, QUE PERTENEZCAN AL PROGRAMA MUJERES JEFAS DE HOGAR, QUE RESIDAN EN LA COMUNA DE PUQUELDÓN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</si>
  <si>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VICUÑA</t>
  </si>
  <si>
    <t>MUJERES ENTRE 18 Y 64 AÑOS DE EDAD, QUE PERTENEZCAN AL PROGRAMA MUJERES JEFAS DE HOGAR, QUE RESIDAN EN LA COMUNA DE VICUÑA U ALEDAÑAS, REGIÓN DE COQUIMBO,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</si>
  <si>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LOGÍSTICA ADMINISTRATIVA</t>
  </si>
  <si>
    <t>PF0877</t>
  </si>
  <si>
    <t xml:space="preserve">HOMBRES Y MUJERES, ENTRE 18 Y 64 AÑOS DE EDAD, QUE RESIDAN EN LA COMUNA DE SANTIAGO CENTRO,  REGIÓN METROPOLITANA, QUE PERTENEZCAN AL 80% DE LA POBLACIÓN MÁS VULNERABLE SEGÚN REGISTRO SOCIAL DE HOGARES, EDUCACIÓN MEDIA COMPLETA PREFERENTEMENTE, CON MANEJO DE PC Y PLANILLA DE CÁLCULO NIVEL INTERMEDIO. YA SEAN PERSONAS CESANTES, QUE BUSCAN TRABAJO POR PRIMERA VEZ O QUE SE ENCUENTRAN ACTUALMENTE REALIZANDO TRABAJOS PRECARIOS, INFORMALES O DE BAJA CALIFICACIÓN, QUIENES REQUIERAN REALIZAR UNA RECONVERSIÓN LABORAL.
</t>
  </si>
  <si>
    <t xml:space="preserve">TEPSAC S.A
</t>
  </si>
  <si>
    <t xml:space="preserve">76.556.170-1
</t>
  </si>
  <si>
    <t xml:space="preserve">FUCAP
</t>
  </si>
  <si>
    <t xml:space="preserve">77534810-0
</t>
  </si>
  <si>
    <t>MECÁNICA AUTOMOTRIZ ELECTROMECÁNICA</t>
  </si>
  <si>
    <t>PF0585</t>
  </si>
  <si>
    <t>MECÁNICA BÁSICA AUTOMOTRIZ</t>
  </si>
  <si>
    <t>PF0584</t>
  </si>
  <si>
    <t>PERSONAS CON 18 AÑOS CUMPLIDOS PERTENENCIENTES AL 80% MÁS VULNERABLE, HOMBRE Y/O MUJERES DE LA COMUNA DE PENCO. CON ENSEÑANZA MEDIA COMPLETA PREFERENTEMENTE.</t>
  </si>
  <si>
    <t>PERSONAS DERIVADAS POR OMIL DE PENCO</t>
  </si>
  <si>
    <t xml:space="preserve">69.150.501-4. </t>
  </si>
  <si>
    <t xml:space="preserve">HOMBRES Y MUJERES ENTRE LOS 18 A 65 AÑOS, DESOCUPADOS, CON ENSEÑANZA MEDIA COMPLETA, QUE VIVAN EN LA COMUNA DE MAIPÚ Y CUENTEN CON RSH HASTA EL 80% DE VULNERABILIDAD
</t>
  </si>
  <si>
    <t>ALTO HOSPICIO</t>
  </si>
  <si>
    <t>HOMBRES Y MUJERES MAYORES DE 18 AÑOS, CESANTES O QUE BUSCA TRABAJO POR PRIMERA VEZ, PREFERENTEMENTE CON EDUCACIÓN MEDIA COMPLETA, PREFERENTEMENTE HABITANTES DE LA COMUNA DE ALTO HOSPICIO</t>
  </si>
  <si>
    <t>RUT MUNICIPALIDAD DE ALTO HOSPICIO 69265100-6. PERSONAS DERIVADAS POR OMIL DE ALTO HOSPICIO ESPECÍFICAMENTE PERSONAS DESOCUPADOS CESANTES Y PERSONAS QUE BUSCAN TRABAJO POR PRIMERA VEZ</t>
  </si>
  <si>
    <t>69265100-6</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</si>
  <si>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</si>
  <si>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MECÁNICA BÁSICA AUTOMOTRIZ EN INYECCIÓN ELECTRÓNICA</t>
  </si>
  <si>
    <t>PF0801</t>
  </si>
  <si>
    <t>MEJORANDO EL MARKETING DE MI NEGOCIO</t>
  </si>
  <si>
    <t>PF0840</t>
  </si>
  <si>
    <t>TEMUCO</t>
  </si>
  <si>
    <t>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t>
  </si>
  <si>
    <t>RUT 69190700-7 MUNICIPALIDAD DE TEMUCO. PERSONAS CESANTES, DESOCUPADAS O QUE BUSCAN TRABAJO POR PRIMERA VEZ, DERIVADAS POR OMIL DE LA COMUNA DE TEMUCO.</t>
  </si>
  <si>
    <t>69190700-7</t>
  </si>
  <si>
    <t>RUT 69190700-7 MUNICIPALIDAD DE TEMUCO, OMIL DE LA COMUNA DE TEMUCO, PERSONAS CESANTES DE LA COMUNA.</t>
  </si>
  <si>
    <t>MONTAJE DE SISTEMAS SOLARES FOTOVOLTAICOS</t>
  </si>
  <si>
    <t>PF1418</t>
  </si>
  <si>
    <t>LOS VILOS</t>
  </si>
  <si>
    <t>MUJERES ENTRE 18 Y 64 AÑOS DE EDAD QUE RESIDAN EN LA COMUNA DE LOS VILOS U ALEDAÑAS, REGIÓN DE COQUIMBO,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</si>
  <si>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PRODEMU
</t>
  </si>
  <si>
    <t xml:space="preserve">72.101.000-7
</t>
  </si>
  <si>
    <t>PUTRE</t>
  </si>
  <si>
    <t>MUJERES ENTRE 18 Y 64 AÑOS DE EDAD QUE RESIDAN EN LA COMUNA DE PUTRE U ALEDAÑAS, REGIÓN DE ARICA,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</si>
  <si>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VALLENAR</t>
  </si>
  <si>
    <t>MUJERES ENTRE 18 Y 64 AÑOS DE EDAD QUE RESIDAN EN LA COMUNA DE VALLENAR U ALEDAÑAS, REGIÓN DE ATACAMA,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</si>
  <si>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PERSONAS DE 17 AÑOS O MÁS, A QUIENES SE LES HUBIERA APLICADO UNA SANCIÓN PENAL1). CON BENEFICIO DE LIBERTAD ASISTIDA, LIBERTAD ASISTIDA ESPECIAL, RÉGIMEN SEMICERRADO O CERRADO BAJO LA LEY N°20.085. REQUISITOS DE INGRESO A PF EDUCACIÓN MEDIA COMPLETA, PREFERENTEMENTE</t>
  </si>
  <si>
    <t xml:space="preserve">KOMATSU HOLDING SOUTH AMERICA LTDA
</t>
  </si>
  <si>
    <t xml:space="preserve">76080246-9
</t>
  </si>
  <si>
    <t>MOVILIZADOR DE CARGA</t>
  </si>
  <si>
    <t>PF0739</t>
  </si>
  <si>
    <t>PERSONAS CON MENOS DE UN AÑO DE EGRESO DE CUARTO AÑO DE ENSEÑANZA MEDIA O DE LICEOS TÉCNICOS PROFESIONALES</t>
  </si>
  <si>
    <t>OPERACIONES BÁSICAS DE PANADERÍA</t>
  </si>
  <si>
    <t>PF0604</t>
  </si>
  <si>
    <t xml:space="preserve">HOMBRES Y MUJERES ENTRE 18 Y 64 AÑOS DE EDAD,  PERTENECIENTES AL 80% DE LA POBLACIÓN MÁS VULNERABLE, SEGÚN REGISTRO SOCIAL DE HOGARES. PREFERENTEMENTE ENSEÑANZA MEDIA COMPLETA. NO SE REQUI REQUISITOS DE INGRESO DEL PLAN FORMATIVO EDUCACIÓN BÁSICA COMPLETA, PREFERENTEMENTE; CONOCIMIENTOS DE LECTOESCRITURA BÁSICA; CONOCIMIENTOS DE CÁLCULOS MATEMÁTICOS BÁSICOS.ERE EXPERIENCIA EN EL ÁREA. 
</t>
  </si>
  <si>
    <t xml:space="preserve">Inversiones Ultramar Ltda. / Fidelitas SPA / Papiros S.A.
</t>
  </si>
  <si>
    <t xml:space="preserve">76549561-K /99542000-7 /96956180-8
</t>
  </si>
  <si>
    <t xml:space="preserve">ONG Casa de Acogida La Esperanza
</t>
  </si>
  <si>
    <t xml:space="preserve">73188700-4
</t>
  </si>
  <si>
    <t>TALAGANTE</t>
  </si>
  <si>
    <t>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t>
  </si>
  <si>
    <t>BANCO DE CREDITO E INVERSIONES, COPEC S.A, TRANSPORTE DE COMBUSTIBLES, HENNES &amp; MAURITZ SPL</t>
  </si>
  <si>
    <t>97006000-6, 99520000-7, 79904920-1, 76218187-8</t>
  </si>
  <si>
    <t>PERSONAS DE 17 AÑOS O MÁS, A QUIENES SE LES HUBIERA APLICADO UNA SANCIÓN PENAL1). CON BENEFICIO DE LIBERTAD ASISTIDA, LIBERTAD ASISTIDA ESPECIAL, RÉGIMEN SEMICERRADO O CERRADO BAJO LA LEY N°20.084.  REQUISITOS DE INGRESO A PF EDUCACIÓN BÁSICA COMPLETA, PREFERENTEMENTE; CONOCIMIENTOS DE LECTOESCRITURA BÁSICA; CONOCIMIENTOS DE CÁLCULOS MATEMÁTICOS BÁSICOS.</t>
  </si>
  <si>
    <t xml:space="preserve">76080246-8
</t>
  </si>
  <si>
    <t>HOMBRES Y MUJERES PERTENECIENTES HASTA EL 80% MÁS VULNERABLE SEGÚN EL RSH, DE 20 A 55 AÑOS DE EDAD. 
PERSONAS CON EDUCACIÓN BÁSICA COMPLETA Y CONOCIMIENTOS DE LECTOESCRITURA BÁSICOS, CONOCIMIENTOS DE CÁLCULOS MATEMÁTICOS BÁSICOS.
RESIDEN EN LA COMUNA Y SERÁN DERIVADOS POR LA OMIL DE LLANQUIHUE.
LOS BENEFICIARIOS UNA VEZ CAPACITADOS PODRÁN DESEMPEÑARSE LABORALMENTE EN PANADERÍAS, AMASANDERÍAS O EMPRESAS DEL RUBRO CON FABRICACIÓN DE PAN.</t>
  </si>
  <si>
    <t>BBOSCH</t>
  </si>
  <si>
    <t>84.716.400- K</t>
  </si>
  <si>
    <t>Municipalidad de Llanquihue</t>
  </si>
  <si>
    <t>69.220.300-3</t>
  </si>
  <si>
    <t>OPERACIONES BÁSICAS DE PASTELERÍA</t>
  </si>
  <si>
    <t>PF0607</t>
  </si>
  <si>
    <t>HOMBRES Y MUJERES PERTENECIENTES HASTA EL 80% MÁS VULNERABLE SEGÚN RSH, DE 18 A 65 AÑOS DE EDAD.
PERSONAS CON EDUCACIÓN BÁSICA COMPLETA, CONOCIMIENTOS EN LECTOESCRITURA BÁSICOS, CONOCIMIENTOS DE CÁLCULOS MATEMÁTICOS BÁSICOS.
RESIDEN EN LA COMUNA Y SERÁN DERIVADOS POR LA OMIL DE QUILICURA. 
LOS BENEFICIARIOS UNA VEZ CAPACITADOS, PODRÁN DESEMPEÑARSE EN CASINOS, RESTAURANTES, PASTELERÍAS, PANADERÍAS, EMPRESAS DEL RUBRO DE PASTELERÍA.</t>
  </si>
  <si>
    <t>Municipalidad de Quilicura</t>
  </si>
  <si>
    <t>69.071.300-4</t>
  </si>
  <si>
    <t>OPERACIONES DE MECÁNICA BÁSICA EN BICICLETAS</t>
  </si>
  <si>
    <t>PF0804</t>
  </si>
  <si>
    <t xml:space="preserve">MUJERES Y HOMBRES ENTRE 18 Y 35 AÑOS DE EDAD,  DESOCUPADOS, QUE CUENTEN CON ENSEÑANZA MEDIA COMPLETA, CON EL RSH BAJO EL 80% Y HABITEN EN LA COMUNA DE MAIPÚ
</t>
  </si>
  <si>
    <t>OPERACIONES DE PINTURA AUTOMOTRIZ</t>
  </si>
  <si>
    <t>PF1175</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</si>
  <si>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</si>
  <si>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LA SERENA</t>
  </si>
  <si>
    <t xml:space="preserve">PERSONAS DE 17 AÑOS O MÁS, A QUIENES SE LES HUBIERA APLICADO UNA SANCIÓN PENAL1). CON BENEFICIO DE LIBERTAD ASISTIDA, LIBERTAD ASISTIDA ESPECIAL, RÉGIMEN SEMICERRADO O CERRADO BAJO LA LEY N°20.084. REQUISITOS DE INGRESO AL PF EDUCACIÓN MEDIA COMPLETA, PREFERENTEMENTE
</t>
  </si>
  <si>
    <t>ORGANIZACIÓN DE EVENTOS</t>
  </si>
  <si>
    <t>PF0660</t>
  </si>
  <si>
    <t>LO ESPEJO</t>
  </si>
  <si>
    <t>ADULTOS MAYORES DE 18 AÑOS, EMPLEADOS Y/O DESEMPLEADOS, HOMBRES Y MUJERES, CHILENOS Y EXTRANJEROS, QUE RESIDAN EN LA REGION METROPOLITANA Y QUE CUENTEN CON EDUCACIÓN MEDIA COMPLETA Y MANEJO DE COMPUTACIÓN A NIVEL USUARIO.</t>
  </si>
  <si>
    <t>PLAN DE INTERVENCIÓN PSICOSOCIAL PARA PERSONAS EN SITUACIÓN DE VULNERACIÓN DE DERECHOS EN CONTEXTOS DE RESIDENCIAS</t>
  </si>
  <si>
    <t>PF1187</t>
  </si>
  <si>
    <t>01. LUNES - MAÑANA / 04. MARTES - MAÑANA / 07. MIÉRCOLES - MAÑANA / 10. JUEVES - MAÑANA / 13. VIERNES - MAÑANA / 16. SÁBADO - MAÑANA / 19. DOMINGO - MAÑANA</t>
  </si>
  <si>
    <t>TRABAJADORES ACTIVOS O EN PROCESO DE RECONVERSIÓN LABORAL, HOMBRES Y MUJERES, DE 18 AÑOS DE EDAD O MÁS, CON EDUCACIÓN MEDIA COMPLETA PREFERENTEMENTE Y QUE RESIDEN EN LA REGION DE VALPARAISO (CONSIDERAR QUE LA COMUNA ES EL QUISCO). DEBERÁN TENER PREFERENTEMENTE CON TÍTULO PROFESIONAL EN EL ÁREA DE PSICOLOGÍA, TRABAJO SOCIAL U OTRA CARRERA A FIN. EXPERIENCIA LABORAL DE AL MENOS 1 AÑO EN PUESTOS SIMILARES.</t>
  </si>
  <si>
    <t>PROCESOS LOGÍSTICOS EN BODEGAS, CENTROS DE DISTRIBUCIÓN Y CENTROS DE TRANSFERENCIA</t>
  </si>
  <si>
    <t>PF1444</t>
  </si>
  <si>
    <t>PRODUCCIÓN DE HONGOS: DIGÜEÑE, CHANGLE Y MORCHELLA</t>
  </si>
  <si>
    <t>PF0768</t>
  </si>
  <si>
    <t>DALCAHUE</t>
  </si>
  <si>
    <t>HOMBRES Y MUJERES MAYORES DE 18 AÑOS, CESANTES O QUE BUSCA TRABAJO POR PRIMERA VEZ, PREFERENTEMENTE CON EDUCACIÓN BÁSICA COMPLETA, HABITANTES DE LA COMUNA DE DALCAHUE</t>
  </si>
  <si>
    <t>RUT 69230300-8 MUNICIPALIDAD DE DALCAHUE. PERSONAS CESANTES, DESOCUPADAS O QUE BUSCAN TRABAJO POR PRIMERA VEZ, DERIVADAS POR OMIL DE LA COMUNA DE DALCAHUE.</t>
  </si>
  <si>
    <t>69230300-8</t>
  </si>
  <si>
    <t>SERVICIO DE PELUQUERÍA CANINA</t>
  </si>
  <si>
    <t>PF0615</t>
  </si>
  <si>
    <t xml:space="preserve">MUJERES ENTRE LOS 18 A 65 AÑOS, DESOCUPADAS, QUE TENGAN ENSEÑANZA MEDIA COMPLETA,PERTENECIENTES AL 80% MAS VULNERABLE SEGÚN EL RSH, QUE VIVAN EN LA COMUNA DE MAIPÚ </t>
  </si>
  <si>
    <t>SERVICIO DE REPOSICIÓN Y ORDEN DE PRODUCTOS EN SUPERMERCADOS Y GRANDES TIENDAS</t>
  </si>
  <si>
    <t>PF0592</t>
  </si>
  <si>
    <t>LA UNIÓN</t>
  </si>
  <si>
    <t>MUJERES ENTRE 18 Y 64 AÑOS QUE RESIDAN EN LA COMUNA DE LA UNIÓN U ALEDAÑAS,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</si>
  <si>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DE MAGALLANES Y DE LA ANTÁRTICA CHILENA</t>
  </si>
  <si>
    <t>CABO DE HORNOS</t>
  </si>
  <si>
    <t>MUJERES ENTRE 18 Y 64 AÑOS DE EDAD QUE RESIDAN EN LA COMUNA DE CABO DE HORNOS U ALEDAÑAS, REGIÓN DE MAGALLANES Y ANTÁRTICA CHILENA,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</si>
  <si>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HOMBRES Y MUJERES ENTRE 18 Y 64 AÑOS DE EDAD,  PERTENECIENTES AL 80% DE LA POBLACIÓN MÁS VULNERABLE, SEGÚN REGISTRO SOCIAL DE HOGARES. PREFERENTEMENTE ENSEÑANZA MEDIA COMPLETA. NO SE REQUIERE EXPERIENCIA EN EL ÁREA. 
</t>
  </si>
  <si>
    <t xml:space="preserve">Constructora Romeral SPA
</t>
  </si>
  <si>
    <t xml:space="preserve">76807664-2
</t>
  </si>
  <si>
    <t xml:space="preserve">MUJERES ENTRE LOS 18 A 65 AÑOS, DESOCUPADOS, CON ENSEÑANZA MEDIA COMPLETA, QUE VIVAN EN LA COMUNA DE MAIPÚ Y CUENTEN CON RSH HASTA EL 80% DE VULNERABILIDAD
</t>
  </si>
  <si>
    <t>SERVICIOS TURÍSTICOS GUIADOS</t>
  </si>
  <si>
    <t>PF1424</t>
  </si>
  <si>
    <t>SAN CLEMENTE</t>
  </si>
  <si>
    <t>HOMBRES Y MUJERES, ENTRE 18 Y 64 AÑOS DE EDAD, QUE RESIDAN EN LA COMUNA DE SAN CLEMENTE U ALEDAÑAS, REGIÓN DEL MAULE, QUE PERTENEZCAN AL 80% DE LA POBLACIÓN MÁS VULNERABLE SEGÚN REGISTRO SOCIAL DE HOGARES, CON EDUCACIÓN MEDIA COMPLETA PREFERENTEMENTE, TÍTULO TÉCNICO DE NIVEL MEDIO EN EL ÁREA DE TURISMO, O EXPERIENCIA DEMOSTRABLE CURSO DE PRIMEROS AUXILIOS DE MÍNIMO 32 HORAS. YA SEAN PERSONAS CESANTES, QUE BUSCAN TRABAJO POR PRIMERA VEZ O QUE SE ENCUENTRAN ACTUALMENTE REALIZANDO TRABAJOS PRECARIOS, INFORMALES O DE BAJA CALIFICACIÓN, Y REQUIERAN REALIZAR UNA RECONVERSIÓN LABORAL.</t>
  </si>
  <si>
    <t>TÉCNICAS DE CONSTRUCCIÓN DE INVERNADEROS TRADICIONALES</t>
  </si>
  <si>
    <t>PF1374</t>
  </si>
  <si>
    <t>PERSONAS DE 17 AÑOS O MÁS, A QUIENES SE LES HUBIERA APLICADO UNA SANCIÓN PENAL1). CON BENEFICIO DE LIBERTAD ASISTIDA, LIBERTAD ASISTIDA ESPECIAL, RÉGIMEN SEMICERRADO O CERRADO BAJO LA LEY N°20.084, REQUISITOS DE INGRESO A PF EDUCACIÓN MEDIA COMPLETA, PREFERENTEMENTE.</t>
  </si>
  <si>
    <t>TOMÉ</t>
  </si>
  <si>
    <t>TÉCNICAS DE MANIPULACIÓN DE ALIMENTOS</t>
  </si>
  <si>
    <t>PF1432</t>
  </si>
  <si>
    <t>HOMBRES Y MUJERES, ENTRE 18 Y 64 AÑOS DE EDAD, QUE RESIDAN EN LA COMUNA DE COPIAPÓ U ALEDAÑAS, REGIÓN DE ATACAMA,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</si>
  <si>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TECHO CHILE
</t>
  </si>
  <si>
    <t xml:space="preserve">65.533.130-1
</t>
  </si>
  <si>
    <t xml:space="preserve">MUJERES DE LA COMUNA DE TALCA, PERTENECIENTES A LA JUNTA DE VECINOS DE LA VILLA BICENTENARIO, ENTRE 18 Y 65 AÑOS QUE POSEAN ENSEÑANZA MEDIA COMPLETA Y QUE NO SE ENCUENTREN TRABAJANDO.
</t>
  </si>
  <si>
    <t>TILTIL</t>
  </si>
  <si>
    <t>HOMBRES Y MUJERES, ENTRE 18 Y 64 AÑOS DE EDAD, QUE RESIDAN EN LA COMUNA DE TIL TIL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</si>
  <si>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VILLA ALEMANA</t>
  </si>
  <si>
    <t>HOMBRES Y MUJERES DE 18 AÑOS O MAS PERTENECIENTES AL 80% MAS VULNERABLE, CON EDUCACION MEDIA COMPLETA PREFERENTEMENTE QUE RECIDAN EN LA COMUNA DE VILLA ALEMANA Y SUS ALREDERDORES</t>
  </si>
  <si>
    <t xml:space="preserve">MUJERES Y HOMBRES DE 18 AÑOS O MÁS PERTENECIENTES AL 80% DE LA POBLACIÓN MÁS VULNERABLE, SEGÚN REGISTRO SOCIAL DE HOGARES. EDUCACIÓN MEDIA COMPLETA, PREFERENTEMENTE.
</t>
  </si>
  <si>
    <t>TÉCNICAS Y OPERACIONES DE GESTIÓN DE MERCADERÍAS EN BODEGA DE INSUMOS Y MATERIALES</t>
  </si>
  <si>
    <t>PF0902</t>
  </si>
  <si>
    <t>VALPARAÍSO</t>
  </si>
  <si>
    <t>HOMBRES Y MUJERES, ENTRE 18 Y 64 AÑOS DE EDAD, QUE RESIDAN EN LA COMUNA DE VALPARAÍSO U ALEDAÑAS, REGIÓN DE VALPARAÍSO, QUE ESTÉN EN SITUACIÓN DE DISCAPACIDAD, CON EDUCACIÓN MEDIA COMPLETA PREFERENTEMENTE. YA SEAN PERSONAS CESANTES, QUE BUSCAN TRABAJO POR PRIMERA VEZ O QUE SE ENCUENTRAN ACTUALMENTE REALIZANDO TRABAJOS PRECARIOS, INFORMALES O DE BAJA CALIFICACIÓN, Y REQUIERAN REALIZAR UNA RECONVERSIÓN LABORAL.</t>
  </si>
  <si>
    <t>VULCANIZACIÓN DE NEUMÁTICOS DE EQUIPOS MINEROS MÓVILES MEDIANA MINERÍA</t>
  </si>
  <si>
    <t>PF0977</t>
  </si>
  <si>
    <t xml:space="preserve">HOMBRES Y MUJERES, ENTRE 18 Y 64 AÑOS DE EDAD, QUE RESIDAN EN LA COMUNA DE SANTIAGO,  REGIÓN METROPOLITANA, QUE PERTENEZCAN AL 80% DE LA POBLACIÓN MÁS VULNERABLE SEGÚN REGISTRO SOCIAL DE HOGARES, EDUCACIÓN BÁSICA COMPLETA PREFERENTEMENTE. YA SEAN PERSONAS CESANTES, QUE BUSCAN TRABAJO POR PRIMERA VEZ O QUE SE ENCUENTRAN ACTUALMENTE REALIZANDO TRABAJOS PRECARIOS, INFORMALES O DE BAJA CALIFICACIÓN, QUIENES REQUIERAN REALIZAR UNA RECONVERSIÓN LABORAL.
</t>
  </si>
  <si>
    <t xml:space="preserve">PERSONAS DE 17 AÑOS O MÁS, A QUIENES SE LES HUBIERA APLICADO UNA SANCIÓN PENAL1). CON BENEFICIO DE LIBERTAD ASISTIDA, LIBERTAD ASISTIDA ESPECIAL, RÉGIMEN SEMICERRADO O CERRADO BAJO LA LEY N°20.084  REQUISITOS DE INGRESO A PF EDUCACIÓN BÁSICA COMPLETA, PREFERENTEMENTE
</t>
  </si>
  <si>
    <t xml:space="preserve">ADMINISTRADOR DE OPERACIONES FINANCIERAS
</t>
  </si>
  <si>
    <t>RENGO</t>
  </si>
  <si>
    <t xml:space="preserve">"1. REALIZAR LA RECEPCIÓN Y ORDEN DE LA DOCUMENTACIÓN
PARA SU PROCESAMIENTO, CONFORME AL TIPO DE PRODUCTO Y
PROTOCOLOS ESTABLECIDOS EN EL SECTOR.
2. REGISTRAR LA DOCUMENTACIÓN EN LOS SISTEMAS DE
INFORMACIÓN, DE ACUERDO A LOS TIPOS DE PRODUCTOS Y A LOS
PROTOCOLOS ESTABLECIDOS EN EL SECTOR.
3. . PROCESAR DOCUMENTACIÓN, CONFORME A PROCEDIMIENTOS
ESTABLECIDOS EN EL SECTOR.
4. REALIZAR LA MANTENCIÓN Y SOPORTE DE PRODUCTOS, DE
ACUERDO A PROTOCOLOS ESTABLECIDOS EN EL SECTOR.
5. TRANSFERIR LA DOCUMENTACIÓN DE SOLICITUDES TRAMITADAS AL ÁREA CORRESPONDIENTE, DE ACUERDO A PROTOCOLOS DEL
SECTOR"
</t>
  </si>
  <si>
    <t>JÓVENES, HOMBRES Y MUJERES, ENTRE 17 Y 19 AÑOS, QUE SE ENCUENTRAN CURSANDO CUARTO MEDIO EN LICEOS VULNERABLES Y TÉCNICOS DE LA COMUNA DE RENGO, QUE PERTENECEN A FAMILIAS VULNERABLES, Y QUE TIENEN DISPONIBILIDAD DESPUÉS DE LA JORNADA ESTUDIANTIL PARA PODER CAPACITARSE EN UN CURSO QUE LES ENTREGARÁ HERRAMIENTAS PARA MEJORAR SUS COMPETENCIAS AL MOMENTO DE EGRESAR DEL COLEGIO</t>
  </si>
  <si>
    <t xml:space="preserve">Cámara Chileno-Alemana de Comercio e Industria
</t>
  </si>
  <si>
    <t xml:space="preserve">82.599.200-6
</t>
  </si>
  <si>
    <t>MALLOA</t>
  </si>
  <si>
    <t xml:space="preserve">JÓVENES, HOMBRES Y MUJERES, ENTRE 17 Y 19 AÑOS, QUE SE ENCUENTRAN CURSANDO CUARTO MEDIO EN LICEOS VULNERABLES Y TÉCNICOS DE LA COMUNA DE MALLOA, QUE PERTENECEN A FAMILIAS VULNERABLES, Y QUE TIENEN DISPONIBILIDAD DESPUÉS DE LA JORNADA ESTUDIANTIL PARA PODER CAPACITARSE EN UN CURSO QUE LES ENTREGARÁ HERRAMIENTAS PARA MEJORAR SUS COMPETENCIAS AL MOMENTO DE EGRESAR DEL COLEGIO
</t>
  </si>
  <si>
    <t>LAS CABRAS</t>
  </si>
  <si>
    <t xml:space="preserve">JÓVENES, HOMBRES Y MUJERES, ENTRE 17 Y 19 AÑOS, QUE SE ENCUENTRAN CURSANDO CUARTO MEDIO EN LICEOS VULNERABLES Y TÉCNICOS DE LA COMUNA DE LAS CABRAS, QUE PERTENECEN A FAMILIAS VULNERABLES, Y QUE TIENEN DISPONIBILIDAD DESPUÉS DE LA JORNADA ESTUDIANTIL PARA PODER CAPACITARSE EN UN CURSO QUE LES ENTREGARÁ HERRAMIENTAS PARA MEJORAR SUS COMPETENCIAS AL MOMENTO DE EGRESAR DEL COLEGIO
</t>
  </si>
  <si>
    <t>QUINTA DE TILCOCO</t>
  </si>
  <si>
    <t xml:space="preserve">JÓVENES, HOMBRES Y MUJERES, ENTRE 17 Y 19 AÑOS, QUE SE ENCUENTRAN CURSANDO CUARTO MEDIO EN LICEOS VULNERABLES Y TÉCNICOS DE LA COMUNA DE RENGO, QUE PERTENECEN A FAMILIAS VULNERABLES, Y QUE TIENEN DISPONIBILIDAD DESPUÉS DE LA JORNADA ESTUDIANTIL PARA PODER CAPACITARSE EN UN CURSO QUE LES ENTREGARÁ HERRAMIENTAS PARA MEJORAR SUS COMPETENCIAS AL MOMENTO DE EGRESAR DEL COLEGIO
</t>
  </si>
  <si>
    <t>MOLINA</t>
  </si>
  <si>
    <t xml:space="preserve">JÓVENES, HOMBRES Y MUJERES, ENTRE 17 Y 19 AÑOS, QUE SE ENCUENTRAN CURSANDO CUARTO MEDIO EN LICEOS VULNERABLES Y TÉCNICOS DE LA COMUNA DE TALCA, QUE PERTENECEN A FAMILIAS VULNERABLES, Y QUE TIENEN DISPONIBILIDAD DESPUÉS DE LA JORNADA ESTUDIANTIL PARA PODER CAPACITARSE EN UN CURSO QUE LES ENTREGARÁ HERRAMIENTAS PARA MEJORAR SUS COMPETENCIAS AL MOMENTO DE EGRESAR DEL COLEGIO
</t>
  </si>
  <si>
    <t>SAN JAVIER</t>
  </si>
  <si>
    <t xml:space="preserve">JÓVENES, HOMBRES Y MUJERES, ENTRE 17 Y 19 AÑOS, QUE SE ENCUENTRAN CURSANDO CUARTO MEDIO EN LICEOS VULNERABLES Y TÉCNICOS DE LA COMUNA DE SAN JAVIER, QUE PERTENECEN A FAMILIAS VULNERABLES, Y QUE TIENEN DISPONIBILIDAD DESPUÉS DE LA JORNADA ESTUDIANTIL PARA PODER CAPACITARSE EN UN CURSO QUE LES ENTREGARÁ HERRAMIENTAS PARA MEJORAR SUS COMPETENCIAS AL MOMENTO DE EGRESAR DEL COLEGIO
</t>
  </si>
  <si>
    <t>RETIRO</t>
  </si>
  <si>
    <t xml:space="preserve">JÓVENES, HOMBRES Y MUJERES, ENTRE 17 Y 19 AÑOS, QUE SE ENCUENTRAN CURSANDO CUARTO MEDIO EN LICEOS VULNERABLES Y TÉCNICOS DE LA COMUNA DE RETIRO, QUE PERTENECEN A FAMILIAS VULNERABLES, Y QUE TIENEN DISPONIBILIDAD DESPUÉS DE LA JORNADA ESTUDIANTIL PARA PODER CAPACITARSE EN UN CURSO QUE LES ENTREGARÁ HERRAMIENTAS PARA MEJORAR SUS COMPETENCIAS AL MOMENTO DE EGRESAR DEL COLEGIO
</t>
  </si>
  <si>
    <t>APLICACIÓN DE TÉCNICAS DE MOTIVACIÓN COOPERATIVA DE ACUERDO CON METODOLOGÍA PMTO.</t>
  </si>
  <si>
    <t>02. LUNES - TARDE / 05. MARTES - TARDE / 08. MIÉRCOLES - TARDE / 11. JUEVES - TARDE / 14. VIERNES - TARDE / 17. SÁBADO - TARDE</t>
  </si>
  <si>
    <t>MÓDULO 1: FUNDAMENTOS DEL MODELO PMTO
APRENDIZAJES ESPERADOS:
IDENTIFICAR LOS PRINCIPIOS CLAVE DE LA METODOLOGÍA PMTO.
RECONOCER EL IMPACTO DE LA MOTIVACIÓN COOPERATIVA EN EL DESARROLLO DE DINÁMICAS GRUPALES.
COMPRENDER EL ROL DEL MODELO PMTO EN LA MODIFICACIÓN DE COMPORTAMIENTOS.
MÓDULO 2: COMUNICACIÓN EFECTIVA Y COLABORATIVA
APRENDIZAJES ESPERADOS:
IMPLEMENTAR TÉCNICAS DE COMUNICACIÓN PARA FOMENTAR RESPETO, EMPATÍA Y ESCUCHA ACTIVA.
PROMOVER INTERACCIONES POSITIVAS ENTRE LOS INTEGRANTES DE UN EQUIPO.
FACILITAR EL ENTENDIMIENTO MUTUO PARA MEJORAR LA COOPERACIÓN GRUPAL.
DISTINGUIR ESTRATEGIAS DE REGULACIÓN EMOCIONAL Y COMUNICACIÓN EFECTIVA DE ACUERDO CON LA METODOLOGÍA PMTO.
MÓDULO 3: REFUERZOS POSITIVOS
APRENDIZAJES ESPERADOS:
DISEÑAR Y APLICAR ESTRATEGIAS BASADAS EN REFUERZOS POSITIVOS SEGÚN EL MODELO PMTO.
ANALIZAR CÓMO LOS REFUERZOS CONTRIBUYEN AL FORTALECIMIENTO DE HÁBITOS PRODUCTIVOS.
EVALUAR LA EFECTIVIDAD DE LOS REFUERZOS POSITIVOS EN CONTEXTOS COOPERATIVOS.
RECONOCER HERRAMIENTAS DE COOPERACIÓN Y SEGUIMIENTO DE CONDUCTAS PROSOCIALES DE ACUERDO CON ESTRATEGIAS DE INSTRUCCIONES PARENTALES.
MÓDULO 4: MANEJO DE CONFLICTOS Y GESTIÓN EMOCIONAL
APRENDIZAJES ESPERADOS:
IDENTIFICAR FACTORES DESENCADENANTES DE CONFLICTOS EN ENTORNOS LABORALES.
APLICAR ESTRATEGIAS DE GESTIÓN EMOCIONAL PARA REDUCIR TENSIONES Y RESOLVER CONFLICTOS.
FOMENTAR UN CLIMA DE TRABAJO ARMONIOSO BASADO EN EL RESPETO Y LA COLABORACIÓN.
DISTINGUIR ESTRATEGIAS DE REGULACIÓN EMOCIONAL DE ACUERDO CON LA METODOLOGÍA PMTO.
MÓDULO 5: PREVENCIÓN Y GESTIÓN DE DESAFÍOS
APRENDIZAJES ESPERADOS:
RECONOCER BARRERAS QUE PODRÍAN OBSTACULIZAR LA MOTIVACIÓN COOPERATIVA EN EQUIPOS DE TRABAJO.
DISEÑAR PLANES PREVENTIVOS PARA MINIMIZAR RIESGOS Y MEJORAR LA DINÁMICA GRUPAL.
IMPLEMENTAR MEDIDAS CORRECTIVAS ALINEADAS CON LOS PRINCIPIOS DE PMTO PARA SOLUCIONAR PROBLEMAS.
APLICAR TÉCNICAS DE DISCIPLINA EFECTIVA Y SOLUCIÓN DE PROBLEMAS DE ACUERDO CON LA METODOLOGÍA PMTO.
MÓDULO 6: LIDERAZGO COOPERATIVO
APRENDIZAJES ES</t>
  </si>
  <si>
    <t>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t>
  </si>
  <si>
    <t>APLICACIÓN DE TÉCNICAS DE PREVENCIÓN DE RIESGOS PSICOSOCIALES DE ACUERDO CON METODOLOGÍA FU</t>
  </si>
  <si>
    <t>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t>
  </si>
  <si>
    <t>COMUNIDAD DE FAMILIAS COLEGIO JORGE ALESSANDRI RODRÍGUEZ</t>
  </si>
  <si>
    <t>ATENCIÓN AL CLIENTE Y GARZONERÍA PARA PERSONAS CON DISCAPACIDAD</t>
  </si>
  <si>
    <t>"1.DESARROLLAR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t>
  </si>
  <si>
    <t>PERSONAS EN SITUACIÓN DE DISCAPACIDAD, DE 18 AÑOS O MÁS, QUE SE ATIENDEN EN EDUDOWN, HOMBRES Y MUJERES, QUE TIENEN O NO EXPERIENCIA LABORAL, RESIDENTES DE LA REGIÓN METROPOLITANA Y QUE BUSCAN CON LA CAPACITACIÓN INSERTARSE AL MUNDO LABORAL.</t>
  </si>
  <si>
    <t>BANCO DE CHILE</t>
  </si>
  <si>
    <t>97004000-5</t>
  </si>
  <si>
    <t>CORPORACION EDUDOWN</t>
  </si>
  <si>
    <t>65073010-0</t>
  </si>
  <si>
    <t>CAPACITACIÓN LABORAL PARA EL TRABAJO</t>
  </si>
  <si>
    <t>PLANIFICACIÓN DEL PROYECTO OCUPACIONAL</t>
  </si>
  <si>
    <t>PF0920</t>
  </si>
  <si>
    <t>"1.DESARROLLAR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t>
  </si>
  <si>
    <t>COCINA INCLUSIVA CON APOYO</t>
  </si>
  <si>
    <t>"1.IDENTIFICAR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t>
  </si>
  <si>
    <t>CONTROL DE CALIDAD EN LA INDUSTRIA ALIMENTARIA</t>
  </si>
  <si>
    <t>- APLICAR NORMAS DEL REGLAMENTO SANITARIO DE LOS ALIMENTOS (RSA) Y LA LEY 20.606 SOBRE
ETIQUETADO NUTRICIONAL.
- RECONOCER Y APLICAR BUENAS PRÁCTICAS DE MANUFACTURA (BPM) EN PROCESOS PRODUCTIVOS
ALIMENTARIOS.
- IMPLEMENTAR PRINCIPIOS DEL SISTEMA HACCP PARA EL CONTROL DE PELIGROS ALIMENTARIOS.
- MANEJAR HERRAMIENTAS E INSTRUMENTOS DE MEDICIÓN PARA EVALUACIÓN SENSORIAL,
FISICOQUÍMICA Y MICROBIOLÓGICA BÁSICA.
- INTERPRETAR Y REGISTRAR RESULTADOS DE CONTROL DE CALIDAD, REPORTANDO NO CONFORMIDADES
SEGÚN PROTOCOLOS ESTABLECIDOS.
- APLICAR CRITERIOS DE AUDITORÍA Y TRAZABILIDAD CONFORME A ESTÁNDARES ISO 22000 Y BRC FOOD.</t>
  </si>
  <si>
    <t>HOMBRES Y MUJERES, ESTUDIANTES DE CUARTO AÑO MEDIO DE LICEOS TECNICO PROFESIONAL DE LA COMUNA DE SANTIAGOL, CON ENSEÑANZA MEDIA COMPLETA PREFERENTEMENTE</t>
  </si>
  <si>
    <t>CURSO INSTALADOR ELECTRICO AUTORIZADO CLASE D</t>
  </si>
  <si>
    <t>SIERRA GORDA</t>
  </si>
  <si>
    <t xml:space="preserve">"1. CONOCIMIENTO DE LA NORMATIVA ELÉCTRICA Y SEGURIDAD
 • APRENDER A APLICAR LAS NORMATIVAS ELÉCTRICAS VIGENTES EN CHILE, EN ESPECIAL LAS REGULACIONES DE LA SEC (COMO EL REGLAMENTO DE INSTALACIONES ELÉCTRICAS Y LAS NORMAS NCH).
 • COMPRENDER LAS NORMATIVAS DE SEGURIDAD ELÉCTRICA PARA PROTEGER A LAS PERSONAS Y LOS BIENES, TANTO EN INSTALACIONES RESIDENCIALES COMO COMERCIALES E INDUSTRIALES.
 • IDENTIFICAR LAS SEÑALES Y PRECAUCIONES DE SEGURIDAD AL TRABAJAR CON SISTEMAS ELÉCTRICOS, Y SABER CÓMO ACTUAR ANTE EMERGENCIAS ELÉCTRICAS.
 • DESARROLLAR UNA COMPRENSIÓN PROFUNDA DE LA LEY 20.123 QUE REGULA EL EJERCICIO PROFESIONAL DE LOS INSTALADORES ELÉCTRICOS Y SUS IMPLICANCIAS LEGALES.
 2. FUNDAMENTOS DE ELECTRICIDAD
 • EXPLICAR LOS PRINCIPIOS BÁSICOS DE LA ELECTRICIDAD, COMO CORRIENTE ELÉCTRICA, VOLTAJE, RESISTENCIA, POTENCIA Y LEY DE OHM.
 • CONOCER LOS TIPOS DE CORRIENTE ELÉCTRICA (AC Y DC) Y SUS APLICACIONES EN LAS INSTALACIONES ELÉCTRICAS.
 • IDENTIFICAR LOS COMPONENTES Y EQUIPOS ELÉCTRICOS (CONDUCTORES, INTERRUPTORES, ENCHUFES, TOMACORRIENTES, ETC.) Y SU CORRECTO USO Y APLICACIÓN.
 3. DISEÑO Y CÁLCULO DE INSTALACIONES ELÉCTRICAS
 • REALIZAR CÁLCULOS BÁSICOS DE INSTALACIONES ELÉCTRICAS PARA DETERMINAR LA CAPACIDAD ADECUADA DE LOS CONDUCTORES, PROTECCIÓN Y EQUIPOS EN FUNCIÓN DE LA CARGA.
 • DESARROLLAR DIAGRAMAS ELÉCTRICOS Y PLANOS DE INSTALACIONES, ESPECIFICANDO LOS COMPONENTES, DISPOSITIVOS Y CONEXIONES A UTILIZAR.
 • SELECCIONAR Y DIMENSIONAR ADECUADAMENTE LOS ELEMENTOS DE PROTECCIÓN COMO FUSIBLES Y DISYUNTORES, SEGÚN EL TIPO DE INSTALACIÓN Y CARGAS CONECTADAS.
 4. INSTALACIONES ELÉCTRICAS RESIDENCIALES Y COMERCIALES
 • PLANIFICAR Y EJECUTAR INSTALACIONES ELÉCTRICAS EN VIVIENDAS Y EDIFICIOS COMERCIALES, RESPETANDO LAS DISTANCIAS DE SEGURIDAD Y LAS NORMAS DE LA SEC.
 • INSTALAR TABLEROS DE DISTRIBUCIÓN ELÉCTRICA Y REALIZAR CONEXIONES A SISTEMAS DE ENERGÍA, ASEGURANDO LA CORRECTA DISTRIBUCIÓN DE CIRCUITOS Y PROTECCIÓN ADECUADA.
 • REALIZAR CONEXIONES DE PUESTA A TIERRA </t>
  </si>
  <si>
    <t>HOMBRES Y MUJERES DE 18 AÑOS O MAS, QUE PERTENECEN AL 80% MAS VULNERABLE, QUE RESIDEN EN LA COMUNA DE CIERRA GORDA Y CUENTAN CON EDUCACIÓN MEDIA COMPLETA.</t>
  </si>
  <si>
    <t>EDUCACIÓN FINANCIERA</t>
  </si>
  <si>
    <t>USO DE TIC’S EN LA BUSQUEDA DE EMPLEO</t>
  </si>
  <si>
    <t>PF0923</t>
  </si>
  <si>
    <t>03. LUNES - VESPERTINO / 06. MARTES - VESPERTINO / 09. MIÉRCOLES - VESPERTINO / 12. JUEVES - VESPERTINO / 14. VIERNES - TARDE</t>
  </si>
  <si>
    <t xml:space="preserve">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t>
  </si>
  <si>
    <t>JÓVENES, HOMBRES O MUJERES, DE ENTRE 18 Y 21 AÑOS, QUE EMPIEZAN A GENERAR SUS PROPIOS INGRESOS Y REQUIEREN APRENDER A GESTIONAR SUS FINANZAS PERSONALES, Y QUE RESIDAN EN LA COMUNA DE SAN JOAQUÍN. CON EDUCACION BASICA PREFERENTEMENTE, MANEJO DE COMPUTACIÓN A NIVEL USUARIO.</t>
  </si>
  <si>
    <t>RUT 69254600-8 MUNICIPALIDAD DE SAN JOAQUÍN. PERSONAS DERIVADAS POR OMIL DE LO SAN JOAQUÍN, ESPECÍFICAMENTE QUE PERTENECEN AL 80% MAS VULNERABLES</t>
  </si>
  <si>
    <t>69254600-8</t>
  </si>
  <si>
    <t>ELABORACIÓN DE PRODUCTOS DE PASTELERÍA Y REPOSTERÍA</t>
  </si>
  <si>
    <t>"MÓDULO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t>
  </si>
  <si>
    <t xml:space="preserve">ELABORACIÓN DE PRODUCTOS DE PASTELERÍA Y REPOSTERÍA
</t>
  </si>
  <si>
    <t>MÓDULO 1: NORMAS DE HIGIENE Y SEGURIDAD EN LA MANIPULACIÓN DE ALIMENTOS
APLICAR NORMAS BÁSICAS DE HIGIENE PERSONAL Y LABORAL PARA ASEGURAR LA INOCUIDAD ALIMENTARIA. IMPLEMENTAR MEDIDAS DE SEGURIDAD AMBIENTAL, MANTENIENDO UN ENTORNO LIMPIO PARA PREVENIR RIESGOS SANITARIOS. CONTROLAR TEMPERATURA Y ALMACENAMIENTO DE PRODUCTOS SEGÚN NORMATIVAS. IDENTIFICAR Y PREVENIR RIESGOS LABORALES MEDIANTE MEDIDAS PREVENTIVAS.
MÓDULO 2: PREPARACIÓN DE MISE EN PLACE
ORGANIZAR EFICIENTEMENTE INGREDIENTES Y UTENSILIOS PARA OPTIMIZAR LA PRODUCCIÓN. MEDIR Y PREPARAR CON PRECISIÓN, GARANTIZANDO CALIDAD. CONSERVAR INGREDIENTES ADECUADAMENTE PARA MANTENER FRESCURA DURANTE LA PREPARACIÓN.
MÓDULO 3: TÉCNICAS PARA ELABORAR RECETAS DE PASTELERÍA Y REPOSTERÍA
INTERPRETAR Y APLICAR RECETAS USANDO INGREDIENTES Y TÉCNICAS ADECUADAS. EJECUTAR TÉCNICAS DE PREPARACIÓN, COCCIÓN Y DECORACIÓN PARA LOGRAR PRODUCTOS CON BUEN SABOR Y PRESENTACIÓN. AJUSTAR RECETAS SEGÚN NECESIDADES DEL CLIENTE O CONTEXTO. GESTIONAR TIEMPO Y RECURSOS PARA CUMPLIR PLAZOS CON PRODUCTOS FRESCOS Y BIEN ELABORADOS.
MÓDULO 4: PREPARACIÓN DE PRODUCTOS DE PASTELERÍA, REPOSTERÍA Y MASAS SALADAS
APLICAR TÉCNICAS ADECUADAS EN LA ELABORACIÓN DE PRODUCTOS, GARANTIZANDO TEXTURA Y SABOR. PREPARAR MASAS SALADAS COMO QUICHES, EMPANADAS Y PANES, SIGUIENDO MÉTODOS DE AMASADO Y COCCIÓN. USAR EFICIENTEMENTE INGREDIENTES Y EQUIPOS, OPTIMIZANDO TIEMPOS Y CALIDAD.</t>
  </si>
  <si>
    <t xml:space="preserve">HOMBRES Y MUJERES ENTRE 18 Y 64 AÑOS DE EDAD,  PERTENECIENTES AL 80% DE LA POBLACIÓN MÁS VULNERABLE, SEGÚN REGISTRO SOCIAL DE HOGARES. PREFERENTEMENTE ENSEÑANZA MEDIA COMPLETA., CESANTE, NO SE REQUIERE EXPERIENCIA EN EL ÁREA. 
</t>
  </si>
  <si>
    <t xml:space="preserve">Banco Bice
</t>
  </si>
  <si>
    <t xml:space="preserve">97080000-K
</t>
  </si>
  <si>
    <t>GARZONERÍA PARA PERSONAS CON DISCAPACIDAD INTELECTUAL</t>
  </si>
  <si>
    <t>"1.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t>
  </si>
  <si>
    <t>HERRAMIENTAS TRANSVERSALES PARA EL EMPLEO</t>
  </si>
  <si>
    <t>PUENTE ALTO</t>
  </si>
  <si>
    <t>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t>
  </si>
  <si>
    <t>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t>
  </si>
  <si>
    <t>PRINCIPAL ADMINISTRADORA GENERAL DE FONDOS S.A., PRINCIPAL COMPAÑÍA DE SEGUROS DE VIDA CHILE S.A., PRINCIPAL SERVICIOS CORPORATIVOS CHILE TDA., PRINCIPAL AHORRO E INVERSIONES S.A.</t>
  </si>
  <si>
    <t>91999000-7, 96588080-1, 76752060-3, 76613770-9</t>
  </si>
  <si>
    <t>SOCIEDAD DE ASISTENCIA Y CAPACTIACIÓN</t>
  </si>
  <si>
    <t>70012450-9</t>
  </si>
  <si>
    <t>HOJA DE CÁLCULO NIVEL AVANZADO</t>
  </si>
  <si>
    <t>"N°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t>
  </si>
  <si>
    <t>TRABAJADORES ACTIVOS O EN PROCESO DE RECONVERSIÓN LABORAL, HOMBRES Y MUJERES, DE 18 AÑOS DE EDAD O MÁS, DE LA COMUNA DE PUENTE ALTO, CON EDUCACIÓN MEDIA COMPLETA PREFERENTEMENTE</t>
  </si>
  <si>
    <t>HOUSEKEEPING INCLUSIVO: LIMPIEZA CON PROFESIONALISMO</t>
  </si>
  <si>
    <t>07. MIÉRCOLES - MAÑANA / 10. JUEVES - MAÑANA / 13. VIERNES - MAÑANA</t>
  </si>
  <si>
    <t>"1.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t>
  </si>
  <si>
    <t>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t>
  </si>
  <si>
    <t>IMPLEMENTACIÓN Y MANTENIMIENTO DE HUERTOS CON FOCO EN LA INCLUSION</t>
  </si>
  <si>
    <t>"1.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t>
  </si>
  <si>
    <t xml:space="preserve">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t>
  </si>
  <si>
    <t>INTEGRACIÓN DE COMPETENCIAS ESPECIALIZADAS DE PRODUCCIÓN LECHERA, EN LA FORMACIÓN DE TÉCNICOS AGROPECUARIOS.</t>
  </si>
  <si>
    <t>FRESIA</t>
  </si>
  <si>
    <t>10. JUEVES - MAÑANA</t>
  </si>
  <si>
    <t>"1.- EL ALUMNO SERÁ CAPAZ DE APLICAR LOS PROCEDIMIENTOS DE MANEJO DE BIENESTAR ANIMAL EN PLANTELES DE PRODUCCIÓN PECUARIA. APRENDIZAJES ESPECÍFICOS MÓDULO 1:
A) IDENTIFICAR LAS NORMATIVAS NACIONALES E INTERNACIONALES DE BIENESTAR ANIMAL
B) RECONOCER LOS INDICADORES DE EVALUACIÓN DE BIENESTAR ANIMAL.
C) APLICAR LOS PROCEDIMIENTOS DE BIENESTAR ANIMAL EN PLANTELES DE PRODUCCIÓN PECUARIA.
D) APLICAR PROCEDIMIENTOS DE EVALUACIÓN DE BIENESTAR ANIMAL EN PLANTELES DE PRODUCCIÓN PECUARIA.
2.- EL PARTICIPANTE SERÁ CAPAZ DE APLICAR TÉCNICAS PREDIALES ORIENTADAS AL PASTOREO EFICIENTE DE BOVINOS. APRENDIZAJES ESPECÍFICOS MÓDULO 2:
A) IDENTIFICAR ASPECTOS GENERALES DE SUELOS Y PRADERAS
B) RECONOCER LA ANATOMÍA Y FISIOLOGÍA VEGETAL DE LAS PRINCIPALES PLANTAS FORRAJERAS
C) ANALIZAR LAS CARACTERÍSTICAS DE LA MATERIA SECA Y SU CONSUMO
D) APLICAR LOS INDICADORES DE CALIDAD DE PRADERA
E) APLICAR MÉTODOS DE MEDICIÓN DE MATERIA SECA
F) APLICAR LOS PROCEDIMIENTOS DE PLANIFICACIÓN DE LABORES DE PASTOREO
3.- EL PARTICIPANTE SERÁ CAPAZ DE APLICAR PROCEDIMIENTOS ORIENTADOS A PREVENIR LA MASTITIS DURANTE EL PROCESO DE RUTINA DE ORDEÑO Y MEJORAR LA CALIDAD DE LECHE A TRAVÉS DE LA RUTINA DE ORDEÑA.
APRENDIZAJES ESPECÍFICOS MÓDULO 3:
A) IDENTIFICAR ESTRUCTURAS CLAVE DE LA GLÁNDULA MAMARIA
B) RECONOCER FACTORES QUE PREDISPONEN LA APARICIÓN DE INFECCIONES INTRAMAMARIAS
C) APLICAR PROCEDIMIENTOS DE PREVENCIÓN DE LAS INFECCIONES INTRAMAMARIAS
D) APLICAR TRATAMIENTO DE LAS DIFERENTES PATOLOGÍAS DE LA GLÁNDULA MAMARIA
E) APLICAR HERRAMIENTAS DE DIAGNÓSTICO DE SALUD MAMARIA
F) CUANTIFICAR LOS PRINCIPALES INDICADORES DE SALUD MAMARIA
4.- EL PARTICIPANTE SERÁ CAPAZ DE APLICAR TÉCNICAS DE MANEJO REPRODUCTIVO EN VACAS LECHERAS
APRENDIZAJES ESPECÍFICOS MÓDULO 4:
A) IDENTIFICAR LAS PRINCIPALES ESTRUCTURAS DEL APARATO REPRODUCTOR DE LA HEMBRA Y MACHO BOVINO
B) RECONOCER EL CICLO ESTRAL DE LA HEMBRA BOVINA Y SUS MÉTODOS DE CONTROL HORMONAL
C) APLICAR MANEJOS REPRODUCTIVOS EN HEMBRAS BOVINAS
D) MEDIR ÍNDICES</t>
  </si>
  <si>
    <t xml:space="preserve">JÓVENES DE IV° MEDIO DE LICEO CARLOS IBÁÑEZ DEL CAMPO DE FRESIA.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</si>
  <si>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FUNDACIÓN DE BENEFICENCIA PÚBLICA, CIENTÍFICA Y EDUCACIONAL TRES HOJAS</t>
  </si>
  <si>
    <t>53333861-5</t>
  </si>
  <si>
    <t>PUYEHUE</t>
  </si>
  <si>
    <t>04. MARTES - MAÑANA</t>
  </si>
  <si>
    <t xml:space="preserve">JÓVENES DE IV° MEDIO DE LICEO BICENTENARIO PEOPLE HELP PEOPLE PILMAIQUÉN (PUYEHUE).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</si>
  <si>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OSORNO</t>
  </si>
  <si>
    <t>07. MIÉRCOLES - MAÑANA</t>
  </si>
  <si>
    <t>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t>
  </si>
  <si>
    <t>SAN PABLO</t>
  </si>
  <si>
    <t xml:space="preserve">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</si>
  <si>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 xml:space="preserve">MANTENIMIENTO, MONITOREO Y CONTROL PARA SERVICIOS SANITARIOS RURALES </t>
  </si>
  <si>
    <t>1.-IDENTIFICAR PROCESOS DE DISTRIBUCIÓN DE AGUA POTABLE, DE ACUERDO A PROCESOS ESTABLECIDOS Y NORMATIVAS VIGENTE.
2.- COMPRENDER LA IMPORTANCIA Y FUNCIONAMIENTO BÁSICO DE LOS SSR.                                                                                                                        
3.- APLICAR TÉCNICAS DE MANTENIMIENTO PREVENTIVO Y CORRECTIVO PARA GARANTIZAR LA OPERATIVIDAD DEL SERVICIO.                                                                                                                                 
4.- EVALUAR LA CALIDAD DEL AGUA MEDIANTE EL ANÁLISIS DE SUS PRINCIPALES PARÁMETROS.                                                                                                                              
5.-UTILIZAR HERRAMIENTAS TECNOLÓGICAS PARA EL MONITOREO Y LA OPTIMIZACIÓN DEL RECURSO HÍDRICO.                                                                                 
6.- IMPLEMENTAR MEDIDAS DE SEGURIDAD Y ESTRATEGIAS DE GESTIÓN OPERATIVA EN SSR</t>
  </si>
  <si>
    <t xml:space="preserve">1.- PERSONAS ENTRE 18 Y 75 AÑOS
2.-CESANTES, TRABAJADORES MENOR CALIFICACIÓN , TEMPORALIDAD AGRÍCOLA
3.-HOMBRES Y MUJERES 
4.-ENSEÑANZA BÁSICA COMPLETA O MEDIA INCOMPLETA
5.-JEFES O JEFAS DE HOGAR 
6.-PERTENECIENTES O VINCULADOS A COMITÉS DE AGUA POTABLE RURAL O PLANTAS DE TRATAMIENTO DE AGUAS DE LAS COMUNAS DE MOSTAZAL, CODEGUA, GRANEROS, RANCAGUA, Y MACHALÍ.
7.-. PROVENIENTES DE LAS COMUNAS DE MOSTAZAL, CODEGUA, GRANEROS, RANCAGUA, Y MACHALÍ
8.-CON OFICIOS INFORMALES O DE AUTOAPRENDIZAJE
</t>
  </si>
  <si>
    <t xml:space="preserve">FAENADORA SAN VICENTE </t>
  </si>
  <si>
    <t>Corporación de Desarrollo Regional Pro O Higgins</t>
  </si>
  <si>
    <t>75570200-5</t>
  </si>
  <si>
    <t>MASAJES CORPORALES CON FINES ESTÉTICOS Y DE RELAJACIÓN</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</si>
  <si>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</si>
  <si>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t>
  </si>
  <si>
    <t xml:space="preserve">MASAJES CORPORALES CON FINES ESTÉTICOS Y DE RELAJACIÓN
</t>
  </si>
  <si>
    <t>EL BOSQUE</t>
  </si>
  <si>
    <t>MASAJES CORPORALES CON FINES ESTÉTICOS Y DE RELAJACIÓN"MÓDULO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</si>
  <si>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t>
  </si>
  <si>
    <t>PAUSAS ACTIVAS, RECREACIÓN Y ENTRETENIMIENTO</t>
  </si>
  <si>
    <t>"1.RECONOCER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t>
  </si>
  <si>
    <t xml:space="preserve">RESPUESTA A EMERGENCIAS CON MATERIALES PELIGROSOS, NIVEL OPERACIONES
</t>
  </si>
  <si>
    <t>TRABAJADORES INSCRITOS EN REGISTROS ESPECIALES (PESCADORES, FERIANTES, TAXIS Y COLECTIVOS, U OTROS ANÁLOGOS).</t>
  </si>
  <si>
    <t>1. RECONOCER LOS DIFERENTES TIPOS DE MATERIALES PELIGROSOS MEDIANTE ETIQUETAS, DOCUMENTOS DE SEGURIDAD Y GUÍAS DE REFERENCIA
2, APLICAR METODOLOGÍAS DE EVALUACIÓN DE RIESGOS PARA DETERMINAR EL NIVEL DE PELIGRO PRESENTE EN UN INCIDENTE CON MATERIALES PELIGROSOS.
3. EJECUTAR ESTRATEGIAS DE CONTENCIÓN Y MITIGACIÓN SIN INTERVENCIÓN DIRECTA EN LA FUENTE DE LA EMERGENCIA, GARANTIZANDO LA SEGURIDAD DEL PERSONAL.
4. SELECCIONAR Y UTILIZAR CORRECTAMENTE LOS NIVELES DE PROTECCIÓN PERSONAL ADECUADOS SEGÚN LA NATURALEZA DEL MATERIAL PELIGROSO INVOLUCRADO.
5.  APLICAR PROCEDIMIENTOS Y TÉCNICAS BÁSICAS PARA CONTENER Y MINIMIZAR LA PROPAGACIÓN DE SUSTANCIAS PELIGROSAS EN DISTINTOS ESCENARIOS DE EMERGENCIA.
6- IMPLEMENTAR PROCEDIMIENTOS DE DESCONTAMINACIÓN DE EMERGENCIA PARA PERSONAS, EQUIPOS Y ÁREAS AFECTADAS POR MATERIALES PELIGROSOS.
7. OPERAR HERRAMIENTAS Y DISPOSITIVOS ESPECÍFICOS PARA LA RESPUESTA A INCIDENTES CON SUSTANCIAS QUÍMICAS, BIOLÓGICAS O RADIOLÓGICAS.
8. APLICAR PRINCIPIOS DEL SISTEMA DE COMANDO DE INCIDENTES (SCI) PARA COORDINAR ACCIONES CON OTROS EQUIPOS DE EMERGENCIA Y AUTORIDADES COMPETENTES.
9. SEGUIR PROCEDIMIENTOS ESTABLECIDOS PARA MINIMIZAR LA EXPOSICIÓN A SUSTANCIAS PELIGROSAS Y GARANTIZAR LA SEGURIDAD DEL EQUIPO DE RESPUESTA.
10. EVALUAR INFORMACIÓN EN TIEMPO REAL Y APLICAR CRITERIOS TÉCNICOS PARA RESPONDER EFICAZMENTE EN SITUACIONES DE ALTA PRESIÓN.
11. CONOCER Y APLICAR LOS ESTÁNDARES LEGALES Y NORMATIVOS NACIONALES E INTERNACIONALES RELACIONADOS CON EL MANEJO DE MATERIALES PELIGROSOS EN EMERGENCIAS.
12. DOCUMENTAR, ANALIZAR Y PROPONER MEJORAS EN LOS PROCEDIMIENTOS DE RESPUESTA BASÁNDOSE EN LECCIONES APRENDIDAS TRAS CADA EMERGENCIA.</t>
  </si>
  <si>
    <t>HOMBRES Y MUJERES DE 18 A 65 AÑOS, VOLUNTARIOS DE BOMBEROS, INSCRITOS EN SUS REGISTROS, RESIDENTES DE LA COMUNA DE PUERTO VARAS, CON ENSEÑANZA MEDIA COMPLETA</t>
  </si>
  <si>
    <t>Cuerpo de Bomberos de Puerto Varas</t>
  </si>
  <si>
    <t>70.007.200-2</t>
  </si>
  <si>
    <t>TÉCNICAS DE ESTÉTICA FACIAL</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</si>
  <si>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</si>
  <si>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t>
  </si>
  <si>
    <t xml:space="preserve">TÉCNICAS DE ESTÉTICA FACIAL
</t>
  </si>
  <si>
    <t>PEÑALOLÉN</t>
  </si>
  <si>
    <t>MÓDULO 1: FUNDAMENTOS Y LIMPIEZA DE LA PIEL
SE ESTUDIA LA ESTRUCTURA Y FUNCIONES DE LA PIEL, DIFERENCIANDO TIPOS Y NECESIDADES PARA APLICAR TRATAMIENTOS ADECUADOS. SE DESARROLLAN TÉCNICAS DE LIMPIEZA FACIAL PROFUNDA CON PRODUCTOS Y EQUIPOS ESPECÍFICOS, MANTENIENDO LA INTEGRIDAD CUTÁNEA Y CUMPLIENDO LOS PROTOCOLOS DEL DECRETO EXENTO N° 304 DEL MINSAL. SE REFUERZA EL USO DE PRODUCTOS DERMATOLÓGICAMENTE APROBADOS Y LA IMPLEMENTACIÓN RIGUROSA DE MEDIDAS DE BIOSEGURIDAD.
MÓDULO 2: MASAJES FACIALES PARA ESTÉTICA Y RELAJACIÓN
SE ENSEÑAN TÉCNICAS DE MASAJE FACIAL DIRIGIDAS A ZONAS ESPECÍFICAS DEL ROSTRO, MEJORANDO LA CIRCULACIÓN, OXIGENACIÓN CELULAR Y TONIFICACIÓN MUSCULAR. SE APLICAN MANIOBRAS RELAJANTES ADAPTADAS A CADA TIPO DE PIEL, BAJO PRINCIPIOS DE SALUD ESTÉTICA. ADEMÁS, SE ENFATIZA EL CUMPLIMIENTO DE NORMAS DE HIGIENE Y DESINFECCIÓN DEL ENTORNO DE TRABAJO.
MÓDULO 3: TRATAMIENTOS FACIALES CON PRODUCTOS ESTÉTICOS
EL MÓDULO ABORDA LA APLICACIÓN DE TRATAMIENTOS HIDRATANTES, NUTRITIVOS Y REGENERATIVOS, USANDO COSMÉTICOS APROBADOS POR EL ISP. SE ENSEÑAN PROTOCOLOS PARA EL USO DE MÁSCARAS, EXFOLIANTES Y SERUMS, ADAPTADOS A PIELES CON CONDICIONES COMO ACNÉ O SENSIBILIDAD. SE PRIORIZA LA CORRECTA MANIPULACIÓN DE PRODUCTOS Y UTENSILIOS PARA EVITAR INFECCIONES CRUZADAS.
MÓDULO 4: ONDULACIÓN, LIFTING, EXTENSIÓN Y TINTE DE PESTAÑAS
SE APLICAN TÉCNICAS PARA REALZAR LA MIRADA SIN COMPROMETER LA SALUD OCULAR, UTILIZANDO PRODUCTOS CERTIFICADOS Y PROCEDIMIENTOS SEGUROS. SE ABORDAN LA ONDULACIÓN, LIFTING Y EXTENSIÓN DE PESTAÑAS, ASÍ COMO EL TINTE, CUMPLIENDO CON NORMAS DE BIOSEGURIDAD, ESTERILIZACIÓN Y VENTILACIÓN DEL ÁREA.
MÓDULO 5: DEPILACIÓN FACIAL Y PERFILADO DE CEJAS
SE PERFECCIONAN TÉCNICAS CON CERA O PINZAS SEGÚN EL TIPO DE PIEL, MINIMIZANDO RIESGOS. SE ENSEÑA EL DISEÑO ARMÓNICO DE CEJAS SEGÚN VISAGISMO, APLICANDO MEDIDAS HIGIÉNICAS ESTRICTAS Y ASESORANDO EN CUIDADOS POSTERIORES. TODO EN CUMPLIMIENTO CON EL DECRETO 304 Y EL USO EXCLUSIVO DE PRODUCTOS CERTIFICADOS.</t>
  </si>
  <si>
    <t>LA CISTERNA</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</si>
  <si>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t>
  </si>
  <si>
    <t>HOMBRES Y MUJERES ENTRE 18 Y 64 AÑOS DE EDAD,  PERTENECIENTES AL 80% DE LA POBLACIÓN MÁS VULNERABLE, SEGÚN REGISTRO SOCIAL DE HOGARES. PREFERENTEMENTE ENSEÑANZA MEDIA COMPLETA. NO SE REQUIERE EXPERIENCIA EN EL ÁREA. .</t>
  </si>
  <si>
    <t>TÉCNICAS DE TURISMO SUSTENTABLE Y CUIDADO DEL MEDIO AMBIENTE</t>
  </si>
  <si>
    <t>"CONOCER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t>
  </si>
  <si>
    <t>HOMBRE Y MUJERES ENTRE 18 Y 50 AÑOS DE EDAD, QUE CORRESPONDAN AL 80% MÁS VULNERABLE SEGÚN REGISTRO SOCIAL DE HOGAR DEL SECTOR DE HUILO HUILO EN PANGUIPULLI. DEBERÁN SABER LEER Y ESCRIBIR Y TENER CONOCIMIENTOS DE MEDIO AMBIENTE, ADEMÁS DE ENSEÑANZA BÁSICA COMPLETA.</t>
  </si>
  <si>
    <t>FUNDACIÓN HUILO HUILO</t>
  </si>
  <si>
    <t>76200030-k</t>
  </si>
  <si>
    <t>HOMBRES Y MUJERES ENTRE 18 Y 50 AÑOS QUE CORRESPONDAN AL 80% MÁS VULNERABLE SEGÚN RSH, QUE PERTENECEN AL SECTOR DE HUILO HUILO. DEBERÁN SABER LEER Y ESCRIBIR, Y TENER EDUCACIÓN BÁSICA COMPLETA.</t>
  </si>
  <si>
    <t>EVALUANDO MI ESTRATEGIA DE MARKETING</t>
  </si>
  <si>
    <t>PF1452</t>
  </si>
  <si>
    <t xml:space="preserve">1. PERSONAS, HOMBRE Y MUJERES,  EN SITUACIÓN DE DISCAPACIDAD FISICA ENTRE 18 Y 60 AÑOS, CON ESTUDIOS DE ENSEÑANZA BÁSICA COMPLETA, MEDIA INCOMPLETA Y COMPLETA, USUARIOS O EX USUARIOS DE TELETON, RESIDENTES EN LA REGIÓN DE VALPARAÍSO,  QUE SE ENCUENTRAN DESOCUPADOS, CESANTES O REALIZAN UNA ACTIVIDAD EN EL MERCADO INFORMAL QUE LES REPORTA ESCASOS INGRESOS, QUE REQUIEREN ADQUIRIR CONOCIMIENTOS PARA MEJORAR SUS POSIBILIDADES DE INCLUSIÓN LABORAL. EDUCACIÓN BÁSICA COMPLETA PREFERENTEMENTE;; HABILIDADES LECTOESCRITURA;; EXPERIENCIA COMO EMPRESARIO/A, CON
 INICIACIÓN DE ACTIVIDADES ANTE EL SERVICIO DE IMPUESTOS INTERNOS
</t>
  </si>
  <si>
    <t xml:space="preserve">SOCIEDAD PRO AYUDA AL NIÑO LISIADO
</t>
  </si>
  <si>
    <t xml:space="preserve">81.897.500-7
</t>
  </si>
  <si>
    <t>02. LUNES - TARDE / 08. MIÉRCOLES - TARDE / 14. VIERNES - TARDE</t>
  </si>
  <si>
    <t xml:space="preserve">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NUESTRA INSTITUCION.
</t>
  </si>
  <si>
    <t xml:space="preserve">BancoEstado Microempresas
</t>
  </si>
  <si>
    <t xml:space="preserve">96.781.620-5
</t>
  </si>
  <si>
    <t xml:space="preserve">Fundación Trabajo Para Un Hermano
</t>
  </si>
  <si>
    <t xml:space="preserve">71.931.900-9
</t>
  </si>
  <si>
    <t xml:space="preserve">CORDONERÍA PRECOLOMBINA
</t>
  </si>
  <si>
    <t xml:space="preserve">1.1 IDENTIFICAR Y CONOCER LOS ORÍGENES E HISTORIA DEL TEJIDO PRECOLOMBINO. 1.2 IDENTIFICAR Y CONOCER LAS HERRAMIENTAS Y MATERIALES UTILIZADOS EN LA CONFECCIÓN DEL TEJIDO PRECOLOMBINO.  2.1 CONOCER, APLICAR Y PRACTICAR TÉCNICAS DE UNIÓN Y REFUERZO EN PRODUCTOS DE CONFECCIÓN Y TELAR. 2.2 CONOCER, APLICAR Y PRACTICAR TÉCNICAS DE TRENZADO Y CORDONERÍA EN PRODUCTOS DE CONFECCIÓN, ORFEBRERÍA Y TELAR. 3.1 DISEÑAR AL MENOS 3 PROTOTIPOS DE PRODUCTOS DE CONFECCIÓN, JOYERÍA O TELAR APLICANDO TÉCNICAS APRENDIDAS. 3.2 ELABORAR AL MENOS 3 PROTOTIPOS DE PRODUCTOS DE CONFECCIÓN, JOYERÍA O TELAR APLICANDO TÉCNICAS APRENDIDAS
</t>
  </si>
  <si>
    <t xml:space="preserve">EMPRENDEDORES ARTESANOS INFORMALES DERIVADOS DE INSTITUCIONES PÚBLICAS O ENTIDADES SIN FINES DE LUCRO, PERTENECIENTES AL 80% DE LA POBLACIÓN MÁS VULNERABLE, SEGÚN REGISTRO SOCIAL DE HOGARES
</t>
  </si>
  <si>
    <t>DISEÑO Y ELABORACIÓN DE JOYAS DE PLATA MAPUCHES</t>
  </si>
  <si>
    <t>PF0573</t>
  </si>
  <si>
    <t>INTRODUCCION A LA INTERCULTURALIDAD Y COSMOVISION MAPUCHE</t>
  </si>
  <si>
    <t>PF1357</t>
  </si>
  <si>
    <t>MUJERES Y HOMBRES EMPRENDEDORES ENTRE 18 A 70 AÑOS, QUE POSEAN RSH HASTA EL 80% DE VULNERABILIDAD, QUE CUENTEN CON ENSEÑANZA BÁSICA COMPLETA Y VIVAN EN LA COMUNA DE MAIPÚ</t>
  </si>
  <si>
    <t>PELUQUERÍA</t>
  </si>
  <si>
    <t>PF0944</t>
  </si>
  <si>
    <t>HUALPÉN</t>
  </si>
  <si>
    <t xml:space="preserve">PERSONAS MAYORES DE 18 AÑOS, CON RSH HASTA EL 80%, CESANTES O EN BUSCA DE SU PRIMER EMPLEO, 
</t>
  </si>
  <si>
    <t xml:space="preserve">PETROQUIM S.A.
</t>
  </si>
  <si>
    <t xml:space="preserve">78021580-7
</t>
  </si>
  <si>
    <t xml:space="preserve">Municipalidad de Hualpen
</t>
  </si>
  <si>
    <t xml:space="preserve">69.264.400-k
</t>
  </si>
  <si>
    <t>ACTIVIDADES DE CUIDADOS INTEGRADOS Y SOCIOSANITARIOS PARA PERSONAS MAYORES CON DEPENDENCIA LEVE A MODERADA</t>
  </si>
  <si>
    <t>PF1497</t>
  </si>
  <si>
    <t>HOMBRES Y MUJERES DE 18 AÑOS O MAS, QUE PERTENECEN AL 80% MAS VULNERABLES, RESIDEN EN LA COMUNA DE PUERTO MONTT Y TENER EDUCACIÓN MEDIA COMPLETA Y PRESENTAR EL CERTIFICADO DE INHABILIDAD CORRESPONDIENTE.</t>
  </si>
  <si>
    <t>ADIESTRAMIENTO CANINO</t>
  </si>
  <si>
    <t>PF1205</t>
  </si>
  <si>
    <t xml:space="preserve">1. PERSONAS, HOMBRE Y MUJERES,  EN SITUACIÓN DE DISCAPACIDAD FISICA ENTRE 18 Y 60 AÑOS, CON ESTUDIOS DE ENSEÑANZA BÁSICA COMPLETA, MEDIA INCOMPLETA Y COMPLETA, USUARIOS O EX USUARIOS DE TELETON, RESIDENTES EN LA REGIÓN METROPOLITANA,  QUE SE ENCUENTRAN DESOCUPADOS, CESANTES O REALIZAN UNA ACTIVIDAD EN EL MERCADO INFORMAL QUE LES REPORTA ESCASOS INGRESOS, QUE REQUIEREN ADQUIRIR CONOCIMIENTOS PARA MEJORAR SUS POSIBILIDADES DE INCLUSIÓN LABORAL. CERTIFICADO DE ANTECEDENTES QUE ACREDITE NO ENCONTRARSE EN INHABILIDAD ABSOLUTA
O PERPETUAMENTE CONDENADO POR EL DELITO DE MALTRATO ANIMAL, ESTABLECIDO EN NORMATIVA VIGENTE.
</t>
  </si>
  <si>
    <t>02. LUNES - TARDE / 05. MARTES - TARDE / 08. MIÉRCOLES - TARDE / 11. JUEVES - TARDE / 14. VIERNES - TARDE / 17. SÁBADO - TARDE / 20. DOMINGO - TARDE</t>
  </si>
  <si>
    <t>HOMBRE Y MUJERES MAYORES DE 45 AÑOS EMPRENDEDORES/AS O ARTESANOS/AS, PERTENECIENTES AL 80% MAS VULNERABLE</t>
  </si>
  <si>
    <t>MUNICIPALIDAD DE LA PINTANA</t>
  </si>
  <si>
    <t>69253800-5</t>
  </si>
  <si>
    <t xml:space="preserve">HOMBRES Y MUJERES DE 18 AÑOS O MÁS PERTENECIENTES AL 80% MÁS VULNERABLE SEGÚN REGISTRO SOCIAL DE HOGARES , DESOCUPADAS ,  EDUCACIÓN BÁSICA COMPLETA;
</t>
  </si>
  <si>
    <t xml:space="preserve">FUNDACIÓN MINERA LOS PELAMBRES.
</t>
  </si>
  <si>
    <t>MAULE</t>
  </si>
  <si>
    <t>PERSONAS ENTRE 18 A 65 AÑOS, QUE RESIDAN EN LA COMUNA DE MAULE, CESANTES O QUE ESTÉN BUSCANDO TRABAJO POR PRIMERA VEZ,. REQUISITOS PF: EDUCACIÓN MEDIA COMPLETA, PREFERENTEMENTE.</t>
  </si>
  <si>
    <t>Coop de Ahorro Credito y Servicios Financieros Ahorrocoop D Portales Ltda</t>
  </si>
  <si>
    <t>81836800-3</t>
  </si>
  <si>
    <t>MUNICIPALIDAD DE MAULE</t>
  </si>
  <si>
    <t xml:space="preserve">69110900-3
</t>
  </si>
  <si>
    <t xml:space="preserve">MUJERES U HOMBRES ENTRE 18 Y 65 AÑOS DE LA COMUNA DE SAN BERNARDO QUE POSEAN ENSEÑANZA MEDIA COMPLETA Y QUE NO SE ENCUENTREN TRABAJANDO.
</t>
  </si>
  <si>
    <t>HOMBRES Y MUJERES DE 18 AÑOS O MAS, QUE PERTENECEN AL 80% MAS VULNERABLES, RESIDEN EN LA COMUNA DE MULCHEN Y TENER EDUCACIÓN MEDIA COMPLETA, PREFERENTEMENTE.</t>
  </si>
  <si>
    <t>"RUT 69170500-5 MUNICIPALIDAD DE MULCHÉN. PERSONAS DERIVADAS POR OMIL DE MULCHÉN, ESPECÍFICAMENTE QUE PERTENECEN AL 80% MAS VULNERABLES*</t>
  </si>
  <si>
    <t>COCINA NACIONAL E INTERNACIONAL</t>
  </si>
  <si>
    <t>PF0576</t>
  </si>
  <si>
    <t>PERSONAS CON DISCAPACIDAD MAYORES DE 18 AÑOS, SIN TRABAJO FORMAL Y PERTENECIENTES A LA POBLACIÓN MÁS VULNERABLE SEGÚN RSH. QUE RESIDEN EN LA REGION METROPOLITANA Y CUENTAN CON EDUCACION MEDIA COMPLETA PREFERENTEMENTE</t>
  </si>
  <si>
    <t>SOCIEDADA PRO AYUDA DEL NIÑO LISIADO TELETON</t>
  </si>
  <si>
    <t>81897500-7</t>
  </si>
  <si>
    <t>CUIDADORES DE PERSONAS CON DISCAPACIDAD Y/O DEPENDENCIA MODERADA O SEVERA.</t>
  </si>
  <si>
    <t>CUIDADORES DE PERSONAS EN SITUACION DE DISCAPACIDAD, HOMBRES Y MUJERES, PADRE, MADRE, TUTOR LEGAL Y/O CUIDADOR PRINCIPAL DE USUARIO ATENDIDO EN TELETÓN SANTIAGO, DE ENTRE 18 Y 60 AÑOS CON ESTUDIOS DE ENSEÑANZA BÁSICA COMPLETA, MEDIA INCOMPLETA Y COMPLETA, RESIDENTES EN LA REGIÓN METROPOLITANA QUE SE ENCUENTRAN DESOCUPADOS O REALIZAN UNA ACTIVIDAD EN EL MERCADO INFORMAL QUE LES REPORTA ESCASOS INGRESOS, QUE REQUIEREN ADQUIRIR CONOCIMIENTOS PARA MEJORAR SUS POSIBILIDADES DE EMPLEO.</t>
  </si>
  <si>
    <t xml:space="preserve">3M CHILE S.A.
</t>
  </si>
  <si>
    <t xml:space="preserve">93626000-4
</t>
  </si>
  <si>
    <t xml:space="preserve">FUNDACIÓN TELETON
</t>
  </si>
  <si>
    <t xml:space="preserve"> 71238300-3
</t>
  </si>
  <si>
    <t xml:space="preserve"> MUJERES Y HOMBRES, DE 20 A 65 AÑOS, CON UN EMPRENDIMIENTO FUNCIONANDO EN LOS RUBROS DE CONFECCIÓN, ALIMENTACIÓN, SERVICIOS, COMERCIO, TANTO FORMALES COMO INFORMALES Y FORMALES, RESIDENTES EN LA REGIÓN METROPOLITANA. REQUISITOS DE INGRESO DE PLAN FORMATIVO EDUCACIÓN MEDIA COMPLETA, PREFERENTEMENTE
</t>
  </si>
  <si>
    <t xml:space="preserve">BANCO BICE
</t>
  </si>
  <si>
    <t xml:space="preserve">FUNDACION TRABAJO PARA UN HERMANO
</t>
  </si>
  <si>
    <t>71440800-3</t>
  </si>
  <si>
    <t>HOMBRES Y MUJERES, ENTRE 18 Y 64 AÑOS DE EDAD, QUE RESIDAN EN LA COMUNA DE SANTIAGO CENTRO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</si>
  <si>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Fundación Solidaria Trabajo para un Hermano
</t>
  </si>
  <si>
    <t xml:space="preserve">73.535.000-5
</t>
  </si>
  <si>
    <t xml:space="preserve">1. PERSONAS, HOMBRE Y MUJERES,  EN SITUACIÓN DE DISCAPACIDAD FISICA ENTRE 18 Y 60 AÑOS, CON ESTUDIOS DE ENSEÑANZA BÁSICA COMPLETA, MEDIA INCOMPLETA Y COMPLETA, USUARIOS O EX USUARIOS DE TELETON, RESIDENTES EN LA REGIÓN DE LOS LAGOS,  QUE SE ENCUENTRAN DESOCUPADOS, CESANTES O REALIZAN UNA ACTIVIDAD EN EL MERCADO INFORMAL QUE LES REPORTA ESCASOS INGRESOS, QUE REQUIEREN ADQUIRIR CONOCIMIENTOS PARA MEJORAR SUS POSIBILIDADES DE INCLUSIÓN LABORAL.
</t>
  </si>
  <si>
    <t>ANTUCO</t>
  </si>
  <si>
    <t>HOMBRES Y MUJERES, ENTRE 18 Y 64 AÑOS DE EDAD, QUE RESIDAN EN LA COMUNA DE ANTUCO U ALEDAÑAS, REGIÓN DEL BIO 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</si>
  <si>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Fundación World Vision</t>
  </si>
  <si>
    <t xml:space="preserve">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NUESTRA INSTITUCION. EDUCACIÓN MEDIA COMPLETA
</t>
  </si>
  <si>
    <t xml:space="preserve">71440800-3
</t>
  </si>
  <si>
    <t>01. LUNES - MAÑANA / 04. MARTES - MAÑANA / 07. MIÉRCOLES - MAÑANA / 10. JUEVES - MAÑANA / 13. VIERNES - MAÑANA / 16. SÁBADO - MAÑANA</t>
  </si>
  <si>
    <t xml:space="preserve">PERSONAS DE 18 AÑOS O MÁS PERTENECIENTES AL 80% DE LA POBLACIÓN MÁS VULNERABLE, SEGÚN REGISTRO SOCIAL DE HOGARES. EDUCACIÓN MEDIA COMPLETA, PREFERENTEMENTE. AGRUPACIÓN CASA DE LA MUJER LA PINTANA
</t>
  </si>
  <si>
    <t xml:space="preserve">1. PERSONAS, HOMBRE Y MUJERES,  EN SITUACIÓN DE DISCAPACIDAD FISICA ENTRE 18 Y 60 AÑOS, CON ESTUDIOS DE ENSEÑANZA BÁSICA COMPLETA, MEDIA INCOMPLETA Y COMPLETA, USUARIOS O EX USUARIOS DE TELETON, RESIDENTES EN LA REGIÓN DE ARICA Y PARINACOTA, ESPECÍFICAMENTE EN LA COMUNA DE ARICA, QUE SE ENCUENTRAN DESOCUPADOS, CESANTES O REALIZAN UNA ACTIVIDAD EN EL MERCADO INFORMAL QUE LES REPORTA ESCASOS INGRESOS, QUE REQUIEREN ADQUIRIR CONOCIMIENTOS PARA MEJORAR SUS POSIBILIDADES DE INCLUSIÓN LABORAL.  </t>
  </si>
  <si>
    <t>Banco de Chile</t>
  </si>
  <si>
    <t>SOC PRO AYUDA DEL NINO LISIADO</t>
  </si>
  <si>
    <t>HOMBRES Y MUJERES DE 18 AÑOS O MAS, QUE PERTENECEN AL 80% MAS VULNERABLES, RESIDEN EN LA COMUNA DE LLANQUIHUE Y QUE CUENTAN CON EDUCACIÓN MEDIA COMPLETA, PREFERENTEMENTE</t>
  </si>
  <si>
    <t>RUT 69220300-3 MUNICIPALIDAD DE LLANQUIHUE. PERSONAS DERIVADAS POR OMIL DE LLANQUIHUE, ESPECÍFICAMENTE QUE PERTENECEN AL 80% MAS VULNERABLES</t>
  </si>
  <si>
    <t>69220300-3</t>
  </si>
  <si>
    <t>CUIDADOS BÁSICOS DEL GANADO: OVINO, BOVINO Y EQUINO</t>
  </si>
  <si>
    <t>PF0708</t>
  </si>
  <si>
    <t>DISEÑO Y CONFECCIÓN DE ARTÍCULOS DECORATIVOS UTILIZANDO LA TÉCNICA DEL MOSAICO</t>
  </si>
  <si>
    <t>PF0715</t>
  </si>
  <si>
    <t>SANTA MARÍA</t>
  </si>
  <si>
    <t>MUJERES ENTRE 18 Y 64 AÑOS DE EDAD, QUE PERTENEZCAN AL PROGRAMA MUJERES JEFAS DE HOGAR, QUE RESIDAN EN LA COMUNA DE SANTA MARÍA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</si>
  <si>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PAILLACO</t>
  </si>
  <si>
    <t>MUJERES ENTRE 18 Y 64 AÑOS DE EDAD, QUE PERTENEZCAN AL PROGRAMA MUJERES JEFAS DE HOGAR, QUE RESIDAN EN LA COMUNA DE PAILLACO U ALEDAÑAS, REGIÓN DE LOS RÍOS,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</si>
  <si>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DISEÑO Y CONFECCIÓN DE TEJIDOS A TELAR</t>
  </si>
  <si>
    <t>PF0572</t>
  </si>
  <si>
    <t>HOMBRES Y MUJERES DE 18 AÑOS O MAS, QUE PERTENECEN AL 80% MAS VULNERABLES, RESIDEN EN LA COMUNA DE LLANQUIHUE Y QUE CUENTAN CON MANEJO DE LECTOESCRITURA BÁSICA MANEJO DE OPERACIONES MATEMÁTICAS BÁSICAS EDUCACIÓN BÁSICA COMPLETA, PREFERENTEMENTE</t>
  </si>
  <si>
    <t>DISEÑO Y CONSTRUCCIÓN DE HORNO SOLAR PARA COCCIÓN DE ALIMENTOS</t>
  </si>
  <si>
    <t>PF0627</t>
  </si>
  <si>
    <t>PICA</t>
  </si>
  <si>
    <t>MUJERES ENTRE 18 Y 64 AÑOS DE EDAD, QUE PERTENEZCAN AL PROGRAMA MUJERES JEFAS DE HOGAR, QUE RESIDAN EN LA COMUNA DE PICA U ALEDAÑAS, REGIÓN DE TARAPACÁ,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</si>
  <si>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MUJERES ENTRE 18 Y 64 AÑOS DE EDAD, QUE PERTENEZCAN AL PROGRAMA MUJERES JEFAS DE HOGAR, QUE RESIDAN EN LA COMUNA DE LA PINTANA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</si>
  <si>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DISEÑO, CONFECCIÓN Y COMERCIALIZACIÓN DE ARTÍCULOS DE PLATA Y COBRE</t>
  </si>
  <si>
    <t>PF0575</t>
  </si>
  <si>
    <t xml:space="preserve">HOMBRES Y MUJERES DE 18 AÑOS O MÁS,  PERTENECIENTES AL 80% MÁS VULNERABLE SEGÚN REGISTRO SOCIAL DE HOGARES, CESANTE, REQUISITO MÍNIMO EDUCACIÓN MEDIA COMPLETA, PREFERENTEMENTE. 
</t>
  </si>
  <si>
    <t xml:space="preserve">  HOMBRES Y MUJERES DE 18 AÑOS O MAS PERTENECIENTES AL 80% MÁS VULNERABLE SEGÚN REGISTRO SOCIAL DE HOGARES, EDUCACIÓN MEDIA COMPLETA, PREFERENTEMENTE.
</t>
  </si>
  <si>
    <t>ELABORACION DE CERVEZA ARTESANAL</t>
  </si>
  <si>
    <t>PF0873</t>
  </si>
  <si>
    <t>CUIDADORES DE PERSONAS EN SITUACION DE DISCAPACIDAD, HOMBRES Y MUJERES, PADRE, MADRE, TUTOR LEGAL Y/O CUIDADOR PRINCIPAL DE USUARIO ATENDIDO EN TELETÓN, DE ENTRE 18 Y 60 AÑOS CON ESTUDIOS DE ENSEÑANZA BÁSICA COMPLETA, MEDIA INCOMPLETA Y COMPLETA, RESIDENTES EN LA REGIÓN  DE LOS RIOS QUE SE ENCUENTRAN DESOCUPADOS O REALIZAN UNA ACTIVIDAD EN EL MERCADO INFORMAL QUE LES REPORTA ESCASOS INGRESOS, QUE REQUIEREN ADQUIRIR CONOCIMIENTOS PARA MEJORAR SUS POSIBILIDADES DE EMPLEO.  EDUCACIÓN MEDIA COMPLETA PREFERENTEMENTE; EXPERIENCIA PREVIA COMO ASISTENTE DE ELABORACIÓN DE
CERVEZA ARTESANAL O AFÍN.</t>
  </si>
  <si>
    <t xml:space="preserve">71238300-3
</t>
  </si>
  <si>
    <t>PERSONAS DE 18 AÑOS O MÁS, CON DISCAPACIDAD VISUAL PERTENECIENTE A FUNDACIÓN LUZ Y SE ENCUENTRE EN PROCESO DE INCLUSION LABORAL. DEBERÁN CONTAR CON EDUCACIÓN BÁSICA COMPLETA, PREFERENTEMENTE.</t>
  </si>
  <si>
    <t>SOCIEDAD PROTECTORA DE CIEGOS SANTA LUCÍA</t>
  </si>
  <si>
    <t>82130300-1</t>
  </si>
  <si>
    <t>PANQUEHUE</t>
  </si>
  <si>
    <t>MUJERES ENTRE 18 Y 64 AÑOS DE EDAD, QUE PERTENEZCAN AL PROGRAMA MUJERES JEFAS DE HOGAR, QUE RESIDAN EN LA COMUNA DE PANQUEHUE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</si>
  <si>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60.107.000-6</t>
  </si>
  <si>
    <t>MUJERES ENTRE 18 Y 64 AÑOS DE EDAD, QUE PERTENEZCAN AL PROGRAMA MUJERES JEFAS DE HOGAR, QUE RESIDAN EN LA COMUNA DE SAN PABLO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</si>
  <si>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96781620-5</t>
  </si>
  <si>
    <t>NATALES</t>
  </si>
  <si>
    <t>MUJERES JEFAS DE HOGAR MAYORES DE 18 AÑOS, PARTICIPANTES AL PROGRAMA MUJERES JEFAS DE HOGAR DE LA COMUNA DE
NATALES Y QUE PERTENEZCAN HASTA AL 80% DEL RSH Y CON ENSEÑANZA MEDIA COMPLETA PREFERENTEMENTE. 
MUJERES EMPRENDEDORAS CON IDEAS DE NEGOCIO, QUE HAYAN IMPLEMENTADO SU IDEA DE NEGOCIO, QUE REQUIERAN
AUMENTAR LAS VENTAS Y POTENCIAR SU EMPRENDIMIENTO, Y/O REQUIEREN MÁS HERRAMIENTAS TÉCNICAS PARA ELLO.
SON MUJERES QUE REQUIEREN OBTENER HERRAMIENTAS DE DISEÑO, CONFECCIÓN Y COMERCIALIZACIÓN DE JABONES, BURBUJAS
Y SALES DE BAÑO DENTRO DEL SUBSECTOR DE ARTESANÍA, CUYO CAMPO LABORAL SE RELACIONA TANTO A ACTIVIDADES DE
EMPRENDIMIENTO INDIVIDUALES Y FAMILIARES COMO LA PROMOCIÓN DE USO DE PRODUCTOS NATURALES EN EL ÁMBITO DE LAS
TERAPIAS DE SALUD COMPLEMENTARIAS.
DE MODO, QUE LES PERMITA POTENCIAR LA IMPLEMENTACIÓN DE SUS EMPRENDIMIENTOS, LOGRANDO POSICIONARSE EN EL
MERCADO LABORAL CON MAYORES HERRAMIENTAS TÉCNICAS.
TODAS SON PARTICIPANTES DEL PROGRAMA MUJERES JEFAS DE HOGAR DE SERNAMEG DE LA COMUNA DE NATALES, QUE SE
CARACTERIZA POR SER UNA COMUNA PEQUEÑA, SIENDO LA SEGUNDA CON MÁS POBLACIÓN EN LA REGIÓN, LUEGO DE LA CAPITAL
REGIONAL, POR LO QUE LA OFERTA DE CAPACITACIÓN Y ACCESO ES MUCHO MÁS LIMITADA PARA LAS MUJERES EN COMPARACIÓN
CON PUNTA ARENAS, POR LO QUE ES NECESARIO POTENCIAR EL DESARROLLO DE COMPETENCIAS QUE PERMITAN POTENCIAR EL
DESARROLLO ECONÓMICO DE UNA COMUNA TURÍSTICA, DONDE LAS MUJERES DEL PROGRAMA TIENEN LA OPORTUNIDAD DE
FORTALECER SU AUTONOMÍA ECONÓMICA.</t>
  </si>
  <si>
    <t xml:space="preserve">Servicio Nacional de la Mujer y Equidad de Género
</t>
  </si>
  <si>
    <t>CONTULMO</t>
  </si>
  <si>
    <t>-MUJERES JEFAS DE HOGAR MAYORES DE 18 AÑOS, HASTA LOS 65 AÑOS DE EDAD, PARTICIPANTES DEL PROGRAMA JEFAS DE
HOGAR DE LA COMUNA DE CONTULMO Y QUE PERTENEZCAN HASTA AL 80% DEL RSH. CON ENSEÑANZA MEDIA COMPLETA PREFERENTEMENTE. 
DE ACUERDO A LA COMUNA, SU TERRITORIO Y SU ENTORNO NATURAL, ES IMPORTANTE PRIORIZAR AQUELLOS CURSOS QUE IMPULSEN
EL CRECIMIENTO ECONÓMICO SIGUIENDO LA MISMA LÍNEA DE LA PRESERVACIÓN DEL MEDIO AMBIENTE, PARA LA POBLACIÓN DE
LA COMUNA, COMO PARA LAS USUARIAS, OPTAR A LA ADQUISICIÓN DE LAS HERRAMIENTAS QUE ENTREGA ESTE CURSO BENEFICIA
PRINCIPALMENTE LA LABOR QUE REALIZAN CADA UNA DE ELLAS EN SU DÍA A DÍA A TRAVÉS DEL USO DE PRODUCTOS NATURALES,
POTENCIANDO LOS EMPLEOS VERDES E INCLUSO APOSTANDO A UNA MEJOR CALIDAD DE VIDA DE LAS PERSONAS POR MEDIO DE
PRODUCTOS QUE OFRECERÁN TERAPIAS DE SALUD COMPLEMENTARIAS, COSMÉTICA NATURAL Y CUIDADO AMBIENTAL</t>
  </si>
  <si>
    <t>ELABORACIÓN DE PREPARACIONES DE PASTELERÍA</t>
  </si>
  <si>
    <t>PF0519</t>
  </si>
  <si>
    <t xml:space="preserve">CUIDADORES DE PERSONAS EN SITUACION DE DISCAPACIDAD, HOMBRES Y MUJERES, PADRE, MADRE, TUTOR LEGAL Y/O CUIDADOR PRINCIPAL DE USUARIO ATENDIDO EN TELETÓN, DE ENTRE 18 Y 60 AÑOS, EDUCACIÓN MEDIA COMPLETA PREFERENTEMENTE Y CONTAR CON UN MÍNIMO DE DOS AÑOS DE EXPERIENCIA LABORAL COMO AYUDANTE DE COCINA., RESIDENTES EN LA REGIÓN DE ARAUCANIA QUE SE ENCUENTRAN DESOCUPADOS O REALIZAN UNA ACTIVIDAD EN EL MERCADO INFORMAL QUE LES REPORTA ESCASOS INGRESOS, QUE REQUIEREN ADQUIRIR CONOCIMIENTOS PARA MEJORAR SUS POSIBILIDADES DE EMPLEO. 
DE COCINA.
</t>
  </si>
  <si>
    <t xml:space="preserve">1. PERSONAS, HOMBRE Y MUJERES,  EN SITUACIÓN DE DISCAPACIDAD FISICA ENTRE 18 Y 60 AÑOS, CON ESTUDIOS DE ENSEÑANZA BÁSICA COMPLETA, MEDIA INCOMPLETA Y COMPLETA, USUARIOS O EX USUARIOS DE TELETON, RESIDENTES EN LA REGIÓN DEL MAULE,  QUE SE ENCUENTRAN DESOCUPADOS, CESANTES O REALIZAN UNA ACTIVIDAD EN EL MERCADO INFORMAL QUE LES REPORTA ESCASOS INGRESOS, QUE REQUIEREN ADQUIRIR CONOCIMIENTOS PARA MEJORAR SUS POSIBILIDADES DE INCLUSIÓN LABORAL.
</t>
  </si>
  <si>
    <t>FABRICACIÓN ARTESANAL DE MUEBLES DE MADERA</t>
  </si>
  <si>
    <t>PF0725</t>
  </si>
  <si>
    <t>GESTIÓN ADMINISTRATIVA, FINANCIERA Y CONTABLE EN MYPES</t>
  </si>
  <si>
    <t>PF0993</t>
  </si>
  <si>
    <t>HOMBRES Y MUJERES, ENTRE 18 Y 64 AÑOS DE EDAD, QUE RESIDAN EN LA COMUNA DE SAN JOAQUÍN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</si>
  <si>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GESTIÓN DE PROCESOS DE SERVICIOS TURÍSTICOS</t>
  </si>
  <si>
    <t>PF1246</t>
  </si>
  <si>
    <t>MOSTAZAL</t>
  </si>
  <si>
    <t>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t>
  </si>
  <si>
    <t>RUT 69080500-6 MUNICIPALIDAD DE MOSTAZAL. PERSONAS DERIVADAS POR OMIL DE MOSTAZAL (SECTOR CANDELARIA), ESPECÍFICAMENTE DE LA LOCALIDAD DE CANDELARIA Y QUE PERTENECEN AL 80% MAS VULNERABLES</t>
  </si>
  <si>
    <t>69080500-6</t>
  </si>
  <si>
    <t>COQUIMBO</t>
  </si>
  <si>
    <t>HOMBRES Y MUJERES, ENTRE 18 Y 64 AÑOS DE EDAD, QUE RESIDAN EN LA COMUNA DE COQUIMBO U ALEDAÑAS, REGIÓN DE COQUIMBO, SECTOR TALINAY, QUE PERTENEZCAN AL 80% DE LA POBLACIÓN MÁS VULNERABLE SEGÚN REGISTRO SOCIAL DE HOGARES, CON EDUCACIÓN BÁSICA COMPLETA PREFERENTEMENTE, NIVEL DE MANEJO COMPUTACIONAL BÁSICO (O NIVEL USUARIO), PREFERENTEMENTE. YA SEAN PERSONAS CESANTES, QUE BUSCAN TRABAJO POR PRIMERA VEZ O QUE SE ENCUENTRAN ACTUALMENTE REALIZANDO TRABAJOS PRECARIOS, INFORMALES O DE BAJA CALIFICACIÓN, Y REQUIERAN REALIZAR UNA RECONVERSIÓN LABORAL.</t>
  </si>
  <si>
    <t>HOMBRES Y MUJERES, ENTRE 18 Y 64 AÑOS DE EDAD, QUE RESIDAN EN LA COMUNA DE SAN CLEMENTE U ALEDAÑAS, REGIÓN DEL MAULE, QUE PERTENEZCAN AL 80% DE LA POBLACIÓN MÁS VULNERABLE SEGÚN REGISTRO SOCIAL DE HOGARES, CON EDUCACIÓN BÁSICA COMPLETA PREFERENTEMENTE, NIVEL DE MANEJO COMPUTACIONAL BÁSICO (O NIVEL USUARIO), PREFERENTEMENTE. YA SEAN PERSONAS CESANTES, QUE BUSCAN TRABAJO POR PRIMERA VEZ O QUE SE ENCUENTRAN ACTUALMENTE REALIZANDO TRABAJOS PRECARIOS, INFORMALES O DE BAJA CALIFICACIÓN, Y REQUIERAN REALIZAR UNA RECONVERSIÓN LABORAL.</t>
  </si>
  <si>
    <t>INSTALACIONES ELÉCTRICAS TIPO F Y G</t>
  </si>
  <si>
    <t>PF0679</t>
  </si>
  <si>
    <t>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t>
  </si>
  <si>
    <t>"RUT 69170200-6 MUNICIPALIDAD DE SANTA BÁRBARA, PERSONAS DERIVADAS POR OMIL DE SANTA BÁRBARA, ESPECÍFICAMENTE QUE PERTENECEN AL 80% MAS VULNERABLES*</t>
  </si>
  <si>
    <t xml:space="preserve">HOMBRES Y MUJERES, ENTRE 18 Y 64 AÑOS DE EDAD, QUE RESIDAN EN LA COMUNA DE QUINTA NORMAL U ALEDAÑAS, REGIÓN METROPOLITANA, QUE PERTENEZCAN AL 80% DE LA POBLACIÓN MÁS VULNERABLE SEGÚN REGISTRO SOCIAL DE HOGARES, CON EDUCACIÓN MEDIA COMPLETA CIENTÍFICO HUMANISTA O ALUMNOS DE LICEOS DE EDUCACIÓN TÉCNICO PROFESIONAL EGRESADOS O CURSANDO ÚLTIMO AÑO DE LA ESPECIALIDAD DE ELECTRICIDAD, ACREDITABLE. YA SEAN PERSONAS CESANTES, QUE BUSCAN TRABAJO POR PRIMERA VEZ O QUE SE ENCUENTRAN ACTUALMENTE REALIZANDO TRABAJOS PRECARIOS, INFORMALES O DE BAJA CALIFICACIÓN, Y REQUIERAN REALIZAR UNA RECONVERSIÓN LABORAL.
</t>
  </si>
  <si>
    <t>MUJERES ENTRE 18 A 64 AÑOS CESANTE O EN BUSQUEDA DE EMPLEO O ESPECIALIZACIÓN EN EL AREA, PERTENECIENTES AL 80% MAS VULNERABLE</t>
  </si>
  <si>
    <t>HOMBRES Y MUJERES, ENTRE 18 Y 64 AÑOS DE EDAD, QUE RESIDAN EN LA COMUNA DE ALTO BIOBÍO U ALEDAÑAS, REGIÓN DEL BIO BIO, QUE PERTENEZCAN AL 80% DE LA POBLACIÓN MÁS VULNERABLE SEGÚN REGISTRO SOCIAL DE HOGARES, CON EDUCACIÓN BÁSICA COMPLETA. YA SEAN PERSONAS CESANTES, QUE BUSCAN TRABAJO POR PRIMERA VEZ O QUE SE ENCUENTRAN ACTUALMENTE REALIZANDO TRABAJOS PRECARIOS, INFORMALES O DE BAJA CALIFICACIÓN, Y REQUIERAN REALIZAR UNA RECONVERSIÓN LABORAL.</t>
  </si>
  <si>
    <t>ORFEBRERÍA</t>
  </si>
  <si>
    <t>PF0762</t>
  </si>
  <si>
    <t xml:space="preserve">1. PERSONAS, HOMBRE Y MUJERES,  EN SITUACIÓN DE DISCAPACIDAD FISICA ENTRE 18 Y 60 AÑOS, CON ESTUDIOS DE ENSEÑANZA BÁSICA COMPLETA, MEDIA INCOMPLETA Y COMPLETA, USUARIOS O EX USUARIOS DE TELETON, RESIDENTES EN LA REGIÓN DE ANTOFAGASTA  QUE SE ENCUENTRAN DESOCUPADOS, CESANTES O REALIZAN UNA ACTIVIDAD EN EL MERCADO INFORMAL QUE LES REPORTA ESCASOS INGRESOS, QUE REQUIEREN ADQUIRIR CONOCIMIENTOS PARA MEJORAR SUS POSIBILIDADES DE INCLUSIÓN LABORAL.        2. CUIDADORES DE PERSONAS EN SITUACION DE DISCAPACIDAD, HOMBRES Y MUJERES, PADRE, MADRE, TUTOR LEGAL Y/O CUIDADOR PRINCIPAL DE USUARIO ATENDIDO EN TELETÓN SANTIAGO, DE ENTRE 18 Y 60 AÑOS CON ESTUDIOS DE ENSEÑANZA BÁSICA COMPLETA, MEDIA INCOMPLETA Y COMPLETA, RESIDENTES EN LA REGIÓN METROPOLITANA QUE SE ENCUENTRAN DESOCUPADOS O REALIZAN UNA ACTIVIDAD EN EL MERCADO INFORMAL QUE LES REPORTA ESCASOS INGRESOS, QUE REQUIEREN ADQUIRIR CONOCIMIENTOS PARA MEJORAR SUS POSIBILIDADES DE EMPLEO.
</t>
  </si>
  <si>
    <t xml:space="preserve">1. PERSONAS, HOMBRE Y MUJERES,  EN SITUACIÓN DE DISCAPACIDAD FISICA ENTRE 18 Y 60 AÑOS, CON ESTUDIOS DE ENSEÑANZA BÁSICA COMPLETA, MEDIA INCOMPLETA Y COMPLETA, USUARIOS O EX USUARIOS DE TELETON, RESIDENTES EN LA REGIÓN METROPOLITANA,  QUE SE ENCUENTRAN DESOCUPADOS, CESANTES O REALIZAN UNA ACTIVIDAD EN EL MERCADO INFORMAL QUE LES REPORTA ESCASOS INGRESOS, QUE REQUIEREN ADQUIRIR CONOCIMIENTOS PARA MEJORAR SUS POSIBILIDADES DE INCLUSIÓN LABORAL.
</t>
  </si>
  <si>
    <t xml:space="preserve">1. PERSONAS, HOMBRE Y MUJERES,  EN SITUACIÓN DE DISCAPACIDAD FISICA ENTRE 18 Y 60 AÑOS, CON ESTUDIOS DE ENSEÑANZA BÁSICA COMPLETA, MEDIA INCOMPLETA Y COMPLETA, USUARIOS O EX USUARIOS DE TELETON, RESIDENTES EN LA REGIÓN DEL BIOBIO,  QUE SE ENCUENTRAN DESOCUPADOS, CESANTES O REALIZAN UNA ACTIVIDAD EN EL MERCADO INFORMAL QUE LES REPORTA ESCASOS INGRESOS, QUE REQUIEREN ADQUIRIR CONOCIMIENTOS PARA MEJORAR SUS POSIBILIDADES DE INCLUSIÓN LABORAL.
</t>
  </si>
  <si>
    <t>SERVICIO DE BANQUETERÍA</t>
  </si>
  <si>
    <t>PF0601</t>
  </si>
  <si>
    <t>HOMBRES Y MUJERES DE 18 AÑOS Y MAS  CON EDUCACIÓN BÁSICA COMPLETA, PREFERENTEMENTE ; CONOCIMIENTOS BÁSICOS DE GASTRONOMÍA, MANIPULACIÓN DE
ALIMENTOS Y CONTROL DE COSTOS; COMPUTACIÓN NIVEL USUARIO</t>
  </si>
  <si>
    <t xml:space="preserve">1. PERSONAS, HOMBRE Y MUJERES,  EN SITUACIÓN DE DISCAPACIDAD FISICA ENTRE 18 Y 60 AÑOS, CON ESTUDIOS DE ENSEÑANZA BÁSICA COMPLETA, MEDIA INCOMPLETA Y COMPLETA, USUARIOS O EX USUARIOS DE TELETON, RESIDENTES EN LA REGIÓN DE COQUIMBO,  QUE SE ENCUENTRAN DESOCUPADOS, CESANTES O REALIZAN UNA ACTIVIDAD EN EL MERCADO INFORMAL QUE LES REPORTA ESCASOS INGRESOS, QUE REQUIEREN ADQUIRIR CONOCIMIENTOS PARA MEJORAR SUS POSIBILIDADES DE INCLUSIÓN LABORAL. CONOCIMIENTOS BÁSICOS DE GASTRONOMÍA, MANIPULACIÓN DE
ALIMENTOS Y CONTROL DE COSTOS; COMPUTACIÓN NIVEL USUARIO.
</t>
  </si>
  <si>
    <t>MUJERES U HOMBRES DE LA COMUNA DE TALCA, PERTENECIENTES A LAS JUNTAS DE VECINOS DEL SECTOR 3, ENTRE 18 Y 65 AÑOS QUE POSEAN ENSEÑANZA MEDIA COMPLETA Y QUE NO SE ENCUENTREN TRABAJANDO.
REQUISITOS INGRESO PF: ENSEÑANZA BÁSICA COMPLETA, PREFERENTEMENTE. CONOCIMIENTOS BÁSICOS DE GASTRONOMÍA, MANIPULACIÓN DE ALIMENTOS Y CONTROL DE COSTOS. COMPUTACIÓN NIVEL USUARIO.</t>
  </si>
  <si>
    <t>MUJERES U HOMBRES DE LA COMUNA DE CONCEPCIÓN ENTRE 18 Y 65 AÑOS QUE POSEAN ENSEÑANZA MEDIA COMPLETA Y QUE NO SE ENCUENTREN TRABAJANDO.
REQUISITOS INGRESO PF: ENSEÑANZA BÁSICA COMPLETA, PREFERENTEMENTE. CONOCIMIENTOS BÁSICOS DE GASTRONOMÍA, MANIPULACIÓN DE ALIMENTOS Y CONTROL DE COSTOS.
COMPUTACIÓN NIVEL USUARIO.</t>
  </si>
  <si>
    <t>MUNICIPALIDAD DE CONCEPCION</t>
  </si>
  <si>
    <t>69150400-K</t>
  </si>
  <si>
    <t xml:space="preserve">HOMBRE Y MUJERES  DE 18 AÑOS O MÁS PERTENECIENTES AL 80% DE LA POBLACIÓN MÁS VULNERABLE, SEGÚN REGISTRO SOCIAL DE HOGARES. EDUCACIÓN MEDIA COMPLETA, PREFERENTEMENTE.
</t>
  </si>
  <si>
    <t>HOMBRES Y MUJERES DE 18 AÑOS O MAS QUE RESIDEN EN LA COMUNA DE PUCHUNCAVI, PERTENECEN AL 80% MAS VULNERABLE SEGÚN REGISTRO SOCIAL DE HOGARES Y CUENTAN CON EDUCACIÓN MEDIA COMPLETA PREFERENTEMENTE</t>
  </si>
  <si>
    <t>65181652-1</t>
  </si>
  <si>
    <t>PERSONAS DERIVADAS POR OMIL DE PUCHUNCAVÍ Y ALREDEDORES, ESPECÍFICAMENTE QUE PERTENECEN AL 80% MAS VULNERABLES</t>
  </si>
  <si>
    <t>69.060.800-6</t>
  </si>
  <si>
    <t>SERVICIO DE TAPICERÍA Y RESTAURACIÓN DE MUEBLES Y SU COMERCIALIZACIÓN</t>
  </si>
  <si>
    <t>PF0778</t>
  </si>
  <si>
    <t>MUJERES ENTRE 18 Y 64 AÑOS DE EDAD, QUE PERTENEZCAN AL PROGRAMA MUJERES JEFAS DE HOGAR, QUE RESIDAN EN LA COMUNA DE COLBÚN U ALEDAÑAS, REGIÓN DEL MAULE, QUE PERTENEZCAN AL 80% DE LA POBLACIÓN MÁS VULNERABLE SEGÚN REGISTRO SOCIAL DE HOGARES, EDUCACIÓN MEDIA COMPLETA PREFERENTEMENTE. YA SEAN PERSONAS CESANTES, QUE BUSCAN TRABAJO POR PRIMERA VEZ O QUE SE ENCUENTRAN ACTUALMENTE REALIZANDO TRABAJOS PRECARIOS, INFORMALES O DE BAJA CALIFICACIÓN, Y REQUIERAN REALIZAR UNA RECONVERSIÓN LABORAL.</t>
  </si>
  <si>
    <t>NACIMIENTO</t>
  </si>
  <si>
    <t>MUJERES ENTRE 18 Y 64 AÑOS DE EDAD, QUE PERTENEZCAN AL PROGRAMA MUJERES JEFAS DE HOGAR, QUE RESIDAN EN LA COMUNA DE NACIMIENTO U ALEDAÑAS, REGIÓN DE BIO-BIO,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</si>
  <si>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TRAIGUÉN</t>
  </si>
  <si>
    <t xml:space="preserve">MUJERES JEFAS DE HOGAR MAYORES DE 18 AÑOS, PARTICIPANTES AL PROGRAMA MUJERES JEFAS DE HOGAR DE LA COMUNA 
DE TRAIGÚEN Y QUE PERTENEZCAN HASTA AL 80% DEL RSH. 
MUJERES EMPRENDEDORAS CON IDEAS DE NEGOCIO Y NEGOCIOS EN DESARROLLO.
MUJERES CUENTAN CON EDUCACIÓN MEDIA COMPLETA 
REQUIEREN OBTENER HERRAMIENTAS, QUE LES PERMITA POTENCIAR LA IMPLEMENTACIÓN DE SUS EMPRENDIMIENTOS, 
LOGRANDO POSICIONARSE EN EL MERCADO LABORAL CON MAYORES HERRAMIENTAS TÉCNICAS.
TODAS SON PARTICIPANTES DEL PROGRAMA MUJERES JEFAS DE HOGAR DE SERNAMEG DE LA COMUNA DE TRAIGUÉN, QUE SE 
CARACTERIZA POR SER UNA COMUNA CON BAJA OFERTA LABORAL, DONDE LOS TRABAJOS VAN EN DESMEDRO DE LAS MUJERES, 
PREDOMINANDO LA FUERZA LABORAL MASCULINA. </t>
  </si>
  <si>
    <t>PERSONAS PERTENECIENTES AL 80% DE LA POBLACIÓN VULNERABLE, HOMBRES Y MUJERES DE 18 AÑOS O MAS, CON EDUCACIÓN BASICA COMPLETA PREFERENTEMENTE, DE LA COMUNA DE LA REINA</t>
  </si>
  <si>
    <t>FUNDACION ATENEA MUJER</t>
  </si>
  <si>
    <t>65196907-7</t>
  </si>
  <si>
    <t xml:space="preserve">HOMBRES Y MUJERES DE 18 AÑOS Y MAS, PERTENECIENTES AL 80% MÁS VULNERABLE SEGÚN REGISTRO SOCIAL DE HOGARES,  EDUCACIÓN MEDIA COMPLETA, PREFERENTEMENTE
</t>
  </si>
  <si>
    <t xml:space="preserve">MUJERES U HOMBRES ENTRE 18 Y 65 AÑOS DE LA COMUNA DE COPIAPÓ QUE POSEAN ENSEÑANZA MEDIA COMPLETA Y QUE NO SE ENCUENTREN TRABAJANDO.
</t>
  </si>
  <si>
    <t xml:space="preserve">Municipalidad de Copiapó </t>
  </si>
  <si>
    <t>69030200-4</t>
  </si>
  <si>
    <t>HOMBRES Y MUJERES MAYORES DE 18 AÑOS, QUE RESIDEN EN LA COMUNA DE PUCHUNCAVI, PERTENECEN HASTA EL 80% MAS VULNERABLE SEGÚN REGISTRO SOCIAL DE HOGARES Y CUENTAN CON EDUCACIÓN MEDIA COMPLETA PREFERENTEMENTE</t>
  </si>
  <si>
    <t>96602640 - 5</t>
  </si>
  <si>
    <t>RUT 69060800-6 MUNICIPALIDAD DE PUCHUNCAVÍ, PERSONAS DERIVADAS POR OMIL DE PUCHUNCAVÍ, ESPECÍFICAMENTE QUE PERTENECEN AL 80% MAS VULNERABLES</t>
  </si>
  <si>
    <t>HOMBRES Y MUJERES MAYORES DE 18 AÑOS, QUE RESIDEN EN LA COMUNA DE MEJILLONES, PERTENECEN HASTA EL 80% MAS VULNERABLE SEGÚN REGISTRO SOCIAL DE HOGARES Y CUENTAN CON EDUCACIÓN MEDIA COMPLETA PREFERENTEMENTE</t>
  </si>
  <si>
    <t>RUT 69020400-2 MUNICIPALIDAD DE MEJILLONES. PERSONAS DERIVADAS POR OMIL DE MEJILLONES, ESPECÍFICAMENTE QUE PERTENECEN AL 80% MAS VULNERABLES</t>
  </si>
  <si>
    <t xml:space="preserve">MUJERES U HOMBRES DE LA COMUNA DE TEMUCO ENTRE 18 Y 65 AÑOS QUE POSEAN ENSEÑANZA MEDIA COMPLETA Y QUE NO SE ENCUENTREN TRABAJANDO.
</t>
  </si>
  <si>
    <t>Municipalidad de Temuco</t>
  </si>
  <si>
    <t>DIEGO DE ALMAGRO</t>
  </si>
  <si>
    <t>HOMBRES Y MUJERES DE 18 AÑOS O MAS, QUE PERTENECEN AL 80% MAS VULNERABLES, RESIDEN EN LA COMUNA DE DIEGO DE ALMAGRO Y QUE CUENTAN CON EDUCACIÓN MEDIA COMPLETA, PREFERENTEMENTE</t>
  </si>
  <si>
    <t>RUT 69250500-K MUNICIPALIDAD DE DIEGO DE ALMAGRO. PERSONAS DERIVADAS POR OMIL DE DIEGO DE ALMAGRO, ESPECÍFICAMENTE QUE PERTENECEN AL 80% MAS VULNERABLES</t>
  </si>
  <si>
    <t>69250500-K</t>
  </si>
  <si>
    <t>SAN ESTEBAN</t>
  </si>
  <si>
    <t>HOMBRES Y MUJERES DE 18 AÑOS O MAS, QUE PERTENECEN AL 80% MAS VULNERABLES, RESIDEN EN LA COMUNA DE SAN ESTEBAN Y QUE CUENTAN CON EDUCACIÓN MEDIA COMPLETA, PREFERENTEMENTE</t>
  </si>
  <si>
    <t>RUT 69051400-1 MUNICIPALIDAD DE SAN ESTEBAN. PERSONAS DERIVADAS POR OMIL DE SAN ESTEBAN, ESPECÍFICAMENTE QUE PERTENECEN AL 80% MAS VULNERABLES</t>
  </si>
  <si>
    <t xml:space="preserve">69051400-1 </t>
  </si>
  <si>
    <t xml:space="preserve">ARREGLO DE MÁQUINAS DE COSER
</t>
  </si>
  <si>
    <t>1.1.IDENTIFICAR Y CONOCER LAS PARTES Y CARACTERÍSTICAS DE UNA AGUJA EN MÁQUINAS DE COSER.  1.2.IDENTIFICAR FALLAS COMUNES EN LAS AGUJAS. 1.3.DEFINIR E IDENTIFICAR EL PMI Y SENTIDO DE GIRO EN MÁQUINAS RECTAS INDUSTRIALES Y DOMÉSTICAS. 2.1. IDENTIFICAR Y CONOCER LAS PARTES DE UNA MÁQUINA DE COSER RECTA INDUSTRIAL. 2.2.CONOCER LAS PIEZAS QUE CONFORMAN LA BARRA DE AGUJA Y PRENSATELAS.  2.3.CONOCER LAS PIEZAS DEL SISTEMA DE FORMACIÓN DE LANZADAS, ARRASTRE, TENSIÓN EN UNA MÁQUINA DE COSER RECTA INDUSTRIAL. 3.1. RECONOCER E IDENTIFICAR FALLAS Y PROBLEMAS EN MÁQUINAS RECTAS INDUSTRIALES. 3.2. IDENTIFICAR Y UTILIZAR HERRAMIENTAS PARA AJUSTE Y CALIBRACIÓN DE MÁQUINAS DE COSER RECTA INDUSTRIAL. 3.3. REALIZAR AJUSTES Y CALIBRACIONES DE LOS DISTINTOS SISTEMAS DE UNA MÁQUINA DE COSER RECTA INDUSTRIAL SEGÚN NORMAS Y SECUENCIAS ESTABLECIDAS.  3.4. IDENTIFICAR Y REALIZAR LUBRICACIÓN DE LAS PARTES DE UNA MÁQUINA DE COSER RECTA INDUSTRIAL SEGÚN SECUENCIA. 4.1. IDENTIFICAR Y CONOCER LAS PARTES DE UNA MÁQUINA DE COSER RECTA DOMESTICA. 4.2. CONOCER LAS PIEZAS DEL SISTEMA DE FORMACIÓN DE LANZADAS, ARRASTRE, TENSIÓN EN UNA MÁQUINA DE COSER RECTA DOMÉSTICA. 4.3.REALIZAR AJUSTES Y CALIBRACIONES DE LOS DISTINTOS SISTEMAS DE UNA MÁQUINA DE COSER RECTA INDUSTRIAL SEGÚN NORMAS Y SECUENCIAS ESTABLECIDAS.                                                                                   4.4. IDENTIFICAR, CONOCER Y REPARAR FALLAS FRECUENTES EN MAQUINA MULTIPUNTO DOMÉSTICAS. 4.5. IDENTIFICAR Y REALIZAR LUBRICACIÓN DE LAS PARTES Y SISTEMAS DE UNA MÁQUINA DE COSER MULTIPUNTO SEGÚN SECUENCIA. 5.1. IDENTIFICAR Y CONOCER LAS PARTES DE UNA MÁQUINA DE COSER OVEROLCK. 5.2. CONOCER LAS PIEZAS DEL SISTEMA DE FORMACIÓN DE LANZADAS, ARRASTRE, TENSIÓN EN UNA MÁQUINA DE COSER RECTA DOMÉSTICA. 5.3.REALIZAR AJUSTES Y CALIBRACIONES DE LOS DISTINTOS SISTEMAS DE UNA MÁQUINA DE COSER OVERLOCK SEGÚN NORMAS Y SECUENCIAS ESTABLECIDAS.  5.4. IDENTIFICAR, CONOCER Y REPARAR FALLAS FRECUENTES EN MAQUINA OVERLOCK.  5.5.IDENTIFI</t>
  </si>
  <si>
    <t xml:space="preserve">CURSO ORIENTADO A MICROEMPRESARIAS/OS MUJERES Y HOMBRES DE 45 A 65 AÑOS DEL RUBRO DE LA CONFECCIÓN QUE HAN SIDO DERIVADAS/OS DE LAS INSTITUCIONES CON LAS QUE TRABAJAMOS EN RED, MAYORITARIAMENTE EN UN 90% SON JEFES DE HOGAR CON HIJOS DEPENDIENTES, EL 80% HA CURSADO ENSEÑANZA MEDIA, QUE CUENTAN CON EMPRENDIMIENTO FUNCIONANDO DE AL MENOS TRES AÑOS DE EXPERIENCIA EN EL RUBRO, CON VENTAS PROMEDIOS DE $300.000 MENSUALES.
</t>
  </si>
  <si>
    <t xml:space="preserve"> 71.931.900-9
</t>
  </si>
  <si>
    <t>05. MARTES - TARDE / 11. JUEVES - TARDE</t>
  </si>
  <si>
    <t>CONFECCIÓN Y CORTE DE VESTUARIO PARA ADULTOS Y NIÑOS</t>
  </si>
  <si>
    <t>"1.1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t>
  </si>
  <si>
    <t>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t>
  </si>
  <si>
    <t>FUNDACION TRABAJO PARA UN HERMANO</t>
  </si>
  <si>
    <t>CONTABILIDAD BÁSICA PARA MICROEMPRENDEDORES</t>
  </si>
  <si>
    <t xml:space="preserve">1.1.IDENTIFICAR CONCEPTOS BÁSICOS DE CONTABILIDAD SEGÚN PRINCIPIOS Y LEGISLACIÓN VIGENTE. 1.2. REALIZAR LAS OPERACIONES CONTABLES EN REGISTROS BÁSICOS DE UNA EMPRESA PARA CONTROLAR EL MOVIMIENTO DE INGRESOS - EGRESOS DURANTE LA GESTIÓN EMPRESARIAL.  1.3. ELABORAR ESTADOS FINANCIEROS BÁSICOS PARA UNA EMPRESA DETERMINADA PERMITIENDO LA COMPROBACIÓN Y COMPORTAMIENTO CONTABLE DE LA GESTIÓN EMPRESARIAL.  2.1. DISEÑAR Y ELABORAR DOCUMENTACIÓN INHERENTE AL ÁREA DE GESTIÓN CONTABLE UTILIZANDO EL PROCESADOR DE TEXTO. 2.2. MANEJAR PLANILLAS ELECTRÓNICAS DE CÁLCULO UTILIZANDO LOS RECURSOS BÁSICOS PARA DAR SOPORTE O SOLUCIÓN A LAS ACTIVIDADES DE SU ÁREA.  2.3. USAR SOFTWARE RELACIONADO CON LOS PROCESOS CONTABLES BÁSICOS.
</t>
  </si>
  <si>
    <t xml:space="preserve">CONTABILIDAD BÁSICA PARA MICROEMPRENDEDORES
</t>
  </si>
  <si>
    <t xml:space="preserve">1.1.IDENTIFICAR CONCEPTOS BÁSICOS DE CONTABILIDAD SEGÚN PRINCIPIOS Y LEGISLACIÓN VIGENTE. 1.2. REALIZAR LAS OPERACIONES CONTABLES EN REGISTROS BÁSICOS DE UNA EMPRESA PARA CONTROLAR EL MOVIMIENTO DE INGRESOS - EGRESOS DURANTE LA GESTIÓN EMPRESARIAL.  1.3. ELABORAR ESTADOS FINANCIEROS BÁSICOS PARA UNA EMPRESA DETERMINADA PERMITIENDO LA COMPROBACIÓN Y COMPORTAMIENTO CONTABLE DE LA GESTIÓN EMPRESARIAL.  2.1. DISEÑAR Y ELABORAR DOCUMENTACIÓN INHERENTE AL ÁREA DE GESTIÓN CONTABLE UTILIZANDO EL PROCESADOR DE TEXTO. 2.2. MANEJAR PLANILLAS ELECTRÓNICAS DE CÁLCULO UTILIZANDO LOS RECURSOS BÁSICOS PARA DAR SOPORTE O SOLUCIÓN A LAS ACTIVIDADES DE SU ÁREA.  2.3. USAR SOFTWARE RELACIONADO CON LOS PROCESOS CONTABLES BÁSICOS.
</t>
  </si>
  <si>
    <t>EMPRENDEDORES ARTESANOS INFORMALES DERIVADOS DE INSTITUCIONES PÚBLICAS O ENTIDADES SIN FINES DE LUCRO, HOMBRES Y MUJERES DE 18 AÑOS Y MAS, PERTENECIENTES AL 80% DE LA POBLACIÓN MÁS VULNERABLE SEGÚN REGISTRO SOCIAL DE HOGARES, CON ENSEÑANZA MEDIA COMPLETA PREFERENTEMENTE.</t>
  </si>
  <si>
    <t xml:space="preserve">DISEÑO DE JOYERÍA CON TÉCNICA DE ENGASTE DE PIEDRAS SEMI PRECIOSAS
</t>
  </si>
  <si>
    <t xml:space="preserve">1.1 CONOCE LOS DIFERENTES METALES NOBLES Y SUS ALEACIONES. 1.2 RECONOCE Y PRACTICA EL USO DE DIFERENTES METALES, SEGÚN LA NECESIDAD DE LA PIEZA A FABRICAR Y LAS CARACTERÍSTICAS TÉCNICAS DEL MISMO. 2.1 IDENTIFICA LOS DIFERENTES TIPOS DE PIEDRAS SEMI PRECIOSAS MÁS COMUNES EN CHILE. 2.2 ANALIZA Y EVALÚA DIFERENTES PIEDRAS SEMI PRECIOSAS. 2.3 CONOCE LOS SISTEMAS MÁS COMUNES DE LAPIDACIÓN. 3.1 APLICA EL DIBUJO TÉCNICO Y ARTÍSTICO PARA EL DISEÑO DE JOYAS, CON TÉCNICAS DE ENGASTE. 3.2 DESARROLLA LA PLANIMETRÍA DE LAS PIEZAS A FABRICAR. 3.3 CONOCE EL MERCADO DE LAS JOYAS EN CHILE. 4.1 CONOCE LAS HERRAMIENTAS PARA EL ENGASTE DE PIEDRAS. 4.2 PREPARA Y USA LAS HERRAMIENTAS ADECUADA PARA CADA TIPO DE ENGASTE Y EJERCITA DIFERENTES TIPOS DE ENGASTE. 4.3 APLICA LA TÉCNICA DE ENGASTE A LA CONFECCIÓN DE LOS COMPLEMENTOS DE DECORACIÓN DISEÑADOS. 5.1. CONOCER E IDENTIFICAR EL DECÁLOGO DEL BUEN TRABAJO. 5.2 EJERCITAR LA IMPORTANCIA DEL BUEN TRABAJO EN EL DESARROLLO DE SU ENTORNO LABORAL.
</t>
  </si>
  <si>
    <t xml:space="preserve">ARTESANOS DEL RUBRO ORFEBRERÍA, FORMALES E INFORMALES QUE HAN PARTICIPADO EN CURSOS DE ENGASTE DE PIEDRAS SEMI PRECIOSAS, GRABADO AL ÁCIDO, LAPIDACIÓN Y/ O CADENAS DE COBRE ENTRE LOS AÑOS 2016 Y 2020. RESIDENTES EN LAS COMUNAS DE HUECHURABA, INDEPENDENCIA, RECOLETA, ESTACIÓN CENTRAL, CERRO NAVIA, PUDAHUEL, LO ESPEJO, SAN JOAQUIN, Y CONCHALÍ (PREFERENTEMENTE). PRINCIPALMENTE MUJERES (90%), CON EDAD ENTRE 30 Y 60 AÑOS CON ESCOLARIDAD BÁSICA COMPLETA, CON EMPRENDIMIENTO ACTIVOS Y VENTAS MENSUALES PROMEDIOS NO SUPERIORES A $350.000.
</t>
  </si>
  <si>
    <t xml:space="preserve">DISEÑO Y ELABORACION DE JOYERIA CON TECNICA FILIGRANA
</t>
  </si>
  <si>
    <t xml:space="preserve">1.1 CONOCER LA HISTORIA DE LA FILIGRANA EN EL DISEÑO DE JOYAS EN AMÉRICA: PRECOLOMBINA. 1.2 CONOCER LA HISTORIA DE LA FILIGRANA EN EL DISEÑO DE JOYAS EN AMÉRICA LATINA: CONTEMPORÁNEA. 2.1 RECONOCER Y UTILIZAR HERRAMIENTAS BÁSICAS PARA LA ELABORACIÓN CON TÉCNICA DE FILIGRANA 2.2 RECONOCER Y APLICAR MEDIDAS DE SEGURIDAD SEGÚN LOS DISTINTOS PROCESOS EN TÉCNICA DE FILIGRANA. 3.1 DISEÑAR JOYAS CON TÉCNICA DE FILIGRANA 3.2 IDENTIFICAR MERCADO ACTUAL DE LA JOYERÍA EN FILIGRANA. 4.1 ELABORAR PIEZAS DE ORFEBRERÍA CON TÉCNICA DE FILIGRANA CON BASE EN COBRE 4.2 ELABORAR PIEZAS DE ORFEBRERÍA CON TÉCNICA DE FILIGRANA EN COBRE (TERMINACIONES). 5.1 CONOCER EL DECÁLOGO DEL BUEN TRABAJO. 5.2 EJERCITAR LA IMPORTANCIA DEL “BUEN TRABAJO” EN EL DESARROLLO DE SU ENTORNO LABORAL.
</t>
  </si>
  <si>
    <t>ECONOMÍA CIRCULAR</t>
  </si>
  <si>
    <t>ESTE CURSO TIENE UN APORTE IMPORTANTE EN LA MEJORA DE LOS ESPACIOS COMUNES DE LA COMUNIDAD, YA QUE PERMITE ENTREGAR CONOCIMIENTOS LIGADOS AL USO Y REUTILIZACIÓN DE DIVERSOS PRODUCTOS QUE ESTÁN DESECHADOS COMO BASURA, Y QUE PUEDEN SER OCUPADOS EN LA CREACIÓN DE NUEVOS PRODUCTOS O EN EL RECICLAJE DE LOS MISMO, DÁNDOLES UN SEGUNDO USO, BAJANDO LOS NIVELES DE BASURA..
ENTREGAR CONOCIMIENTOS LIGADOS A LA UTILIZACIÓN DE PRODUCTOS EN DESECHO, PROMOVIENDO EL RECICLAJE, ARTESANÍAS CON PRODUCTOS RECICLADOS U REUTILIZADOS.
CONOCER EL CONCEPTO DE ECONOMÍA CIRCULAR.
IDENTIFICAR LA ECONOMÍA CIRCULAR COMO UNA ESTRATEGIA DE APOYO AL CUIDADO DEL MEDIOAMBIENTE.
LEGISLACIÓN CHILENA EN CUANTO A ECONOMÍA CIRCULAR.
MODELO DE NEGOCIOS CIRCULARES; CADENA DE VALOR Y CARACTERÍSTICAS DEL SECTOR.</t>
  </si>
  <si>
    <t xml:space="preserve">ECONOMÍA CIRCULAR
</t>
  </si>
  <si>
    <t>HOMBRES Y MUJERES, ENTRE 18 Y 64 AÑOS DE EDAD, QUE RESIDAN EN LA COMUNA DE COLINA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</si>
  <si>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LAMPA</t>
  </si>
  <si>
    <t>ESTE CURSO TIENE UN APORTE IMPORTANTE EN LA MEJORA DE LOS ESPACIOS COMUNES DE LA COMUNIDAD, YA QUE PERMITE ENTREGAR CONOCIMIENTOS LIGADOS AL USO Y REUTILIZACIÓN DE DIVERSOS PRODUCTOS QUE ESTÁN DESECHADOS COMO BASURA, Y QUE PUEDEN SER OCUPADOS EN LA CREACIÓN DE NUEVOS PRODUCTOS O EN EL RECICLAJE DE LOS MISMO, DÁNDOLES UN SEGUNDO USO, BAJANDO LOS NIVELES DE BASURA.
ENTREGAR CONOCIMIENTOS LIGADOS A LA UTILIZACIÓN DE PRODUCTOS EN DESECHO, PROMOVIENDO EL RECICLAJE, ARTESANÍAS CON PRODUCTOS RECICLADOS U REUTILIZADOS.
CONOCER EL CONCEPTO DE ECONOMÍA CIRCULAR.
IDENTIFICAR LA ECONOMÍA CIRCULAR COMO UNA ESTRATEGIA DE APOYO AL CUIDADO DEL MEDIOAMBIENTE.
LEGISLACIÓN CHILENA EN CUANTO A ECONOMÍA CIRCULAR.
MODELO DE NEGOCIOS CIRCULARES; CADENA DE VALOR Y CARACTERÍSTICAS DEL SECTOR.</t>
  </si>
  <si>
    <t>HOMBRES Y MUJERES, ENTRE 18 Y 64 AÑOS DE EDAD, QUE RESIDAN EN LA COMUNA DE LAMPA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</si>
  <si>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LO BARNECHEA</t>
  </si>
  <si>
    <t>HOMBRES Y MUJERES, ENTRE 18 Y 64 AÑOS DE EDAD, QUE RESIDAN EN LA COMUNA DE LO BARNECHEA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</si>
  <si>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GESTIÓN GASTRONÓMICA MARISCOS Y PRODUCTOS MARÍTIMOS 
</t>
  </si>
  <si>
    <t>QUINTERO</t>
  </si>
  <si>
    <t xml:space="preserve">CURSO QUE PERMITE LA ADQUISICIÓN Y APLICACIÓN DE CONOCIMIENTOS Y NORMATIVAS EN EL ÁREA ALIMENTACIÓN. LA CERTIFICACIÓN EN EL RUBRO GENERA OPORTUNIDADES PARA LA GENERACIÓN DE INGRESOS YA SEA A TRAVÉS DEL DESARROLLO DE INICIATIVAS DE EMPRENDIMIENTO.
CURSO PARA EL DESARROLLO O POTENCIAMIENTO DE LABORES INDEPENDIENTES, LIGADOS A LA MANIPULACIÓN FOCALIZADA EN ALIMENTOS CON INSUMOS PROPIOS DEL SECTOR.
•	INCORPORAR NORMATIVA Y PROCEDIMIENTOS DE HIGIENE EN LA MANIPULACIÓN DE ALIMENTOS
•	APLICAR TÉCNICAS DE HIGIENE EN SU PRESENTACIÓN PERSONAL, EN EL AMBIENTE, EN LOS UTENSILIOS, EN EL MANEJO DE RESIDUOS, EN LA MANIPULACIÓN DE ALIMENTOS, EN EL MANEJO DE RESIDUOS, ETC.
•	IDENTIFICAR PROPIEDADES DE PRODUCTOS LOCALES (MARISCOS) Y SU USO EN LA PREPARACIÓN DE ALIMENTOS
•	PREPARAR, DECORAR Y MONTAR PLATOS DULCES Y/O SALADOS CON PRODUCTOS PROPIOS DE LA COMUNIDAD.
•	APLICAR TÉCNICAS CULINARIAS SEGÚN LAS CARACTERÍSTICAS DE LOS PRODUCTOS.
</t>
  </si>
  <si>
    <t>HOMBRES Y MUJERES, ENTRE 18 Y 64 AÑOS DE EDAD, QUE RESIDAN EN LA COMUNA DE QUINTERO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</si>
  <si>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 xml:space="preserve">LABORES DE INSTALACIONES SANITARIAS
</t>
  </si>
  <si>
    <t>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ADECUADOS</t>
  </si>
  <si>
    <t xml:space="preserve">HOMBRE Y MUJERES DE 18 AÑOS O MÁS PERTENECIENTES AL 80% DE LA POBLACIÓN MÁS VULNERABLE, SEGÚN REGISTRO SOCIAL DE HOGARES. EDUCACIÓN MEDIA COMPLETA, PREFERENTEMENTE O HABER REALIZADO EL CURSO DE “LABORES DE SOPORTE EN INSTALACIONES SANITARIAS” O EXPERIENCIA DE DOS AÑOS COMO “AYUDANTE INSTALACIONES SANITARIAS”, DEMOSTRABLE.
</t>
  </si>
  <si>
    <t xml:space="preserve"> FEDERACION DE TRABAJADORES CONTRATISTAS ANGLO AMERICAN 
</t>
  </si>
  <si>
    <t>NOGALES</t>
  </si>
  <si>
    <t xml:space="preserve">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ADECUADOS.
</t>
  </si>
  <si>
    <t xml:space="preserve">PERSONAS DE 18 AÑOS O MÁS PERTENECIENTES AL 80% DE LA POBLACIÓN MÁS VULNERABLE, SEGÚN REGISTRO SOCIAL DE HOGARES. EDUCACIÓN MEDIA COMPLETA, PREFERENTEMENTE O HABER REALIZADO EL CURSO DE “LABORES DE SOPORTE EN INSTALACIONES SANITARIAS” O EXPERIENCIA DE DOS AÑOS COMO “AYUDANTE INSTALACIONES SANITARIAS”, DEMOSTRABLE.
</t>
  </si>
  <si>
    <t xml:space="preserve"> FEDERACION DE TRABAJADORES CONTRATISTAS  
</t>
  </si>
  <si>
    <t xml:space="preserve"> FEDERACION DE TRABAJADORES CONTRATISTAS ANGLO AMERICAN
</t>
  </si>
  <si>
    <t>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t>
  </si>
  <si>
    <t xml:space="preserve">LAPIDACIÓN DE PIEDRAS SEMI PRECIOSAS
</t>
  </si>
  <si>
    <t xml:space="preserve">1.1 RECONOCER Y APLICAR MEDIDAS DE SEGURIDAD EN EL PUESTO DE TRABAJO. 1.2 RECONOCER Y UTILIZAR CORRECTAMENTE LAS MEDIDAS DE SEGURIDAD PERTINENTES PARA MAQUINARIA ELÉCTRICA Y MANUAL. 2.1 RECONOCER PIEDRAS SEMI PRECIOSAS EN CHILE 2.2 RECONOCER COMO APLICAR PIEDRAS SEMI PRECIOSAS EN JOYERÍA. 3.1 APLICAR TÉCNICAS DE LAPIDACIÓN 3.2 APLICAR TEXTURAS, COLOR, FORMAS, VETAS DE PIEDRAS SEMI PRECIOSAS EN LA ELABORACIÓN DE JOYAS. 4.1 DISEÑAR PIEZA DE JOYERÍA APLICANDO TÉCNICA DE LAPIDACIÓN. 4.2 ELABORAR PIEZAS DE ORFEBRERÍA CON PIEDRAS SEMIPRECIOSAS APLICANDO LAS DIFERENTES TÉCNICAS DE LAPIDACIÓN. APLICAR TÉCNICAS DE CONTROL DE CALIDAD A CADA UNO DE LOS PROCESOS DE LAPIDACIÓN. 5.1 IDENTIFICAR EL DECÁLOGO DEL BUEN TRABAJO. 5.2 EJERCITAR LA IMPORTANCIA DEL “BUEN TRABAJO” EN EL DESARROLLO DE SU ENTORNO LABORAL
</t>
  </si>
  <si>
    <t xml:space="preserve">MICROEMPRESARIOS/AS FORMALES E INFORMALES, DEL RUBRO ORFEBRERÍA. EN SU MAYORÍA MUJERES (90%), DE EDADES ENTRE 30 Y 60 AÑOS, QUE HAN PARTICIPADO EN CURSOS DE ORFEBRERÍA BÁSICA O DISEÑO DE JOYERÍA CON TÉCNICA DE ESMALTADO, DENTRO DE LOS ÚLTIMOS 4 AÑOS EN LA FUNDACIÓN. TRABAJAN EN EL RUBRO HACE AL MENOS DOS AÑOS Y SU VENTAS MENSUALES PROMEDIO SON $200.000. PERTENECEN A ORGANIZACIONES DE MICROEMPRESARIOS MANOS DE VIOLETA, CREAMOS Y ARTESANAS DEL VIENTO"
</t>
  </si>
  <si>
    <t xml:space="preserve">MANEJO DE CULTIVOS HIDROPONICOS 
</t>
  </si>
  <si>
    <t xml:space="preserve">1 PRINCIPALES CARACTERISTICAS DE LOS CULTIVOS HIDROPÓNICOS. 2 MANEJO DE INSTALACIONES Y ESTRUCTURAS EN CULTIVOS HIDROPÓNICOS, 3 MANEJAR CULTIVOS EN CONDICIONES DE HIDROPONÍA, APLICANDO NORMATIVA Y PROTOCOLOS DE CALIDAD, CUMPLIENDO NORMAS DE HIGIENE DE TRABAJO SEGURO Y BUENAS PRÁCTICAS AGRÍCOLAS (BPA). 4 GESTIÓN DEL NEGOCIO DE CULTIVOS HIDROPÓNICOS.
</t>
  </si>
  <si>
    <t>HOMBRES Y MUJERES DE 18 AÑOS O MÁS PERTENECIENTES AL 80% MÁS VULNERABLE SEGÚN REGISTRO SOCIAL DE HOGARES , DESOCUPADAS ,  EDUCACIÓN BÁSICA COMPLETA;</t>
  </si>
  <si>
    <t>MARKETING DIGITAL</t>
  </si>
  <si>
    <t xml:space="preserve">1.1 RECONOCER LAS PRINCIPALES PLATAFORMAS DE CONECTIVIDAD PARA CLASES ONLINE CON SUS DIFERENTES HERRAMIENTAS. 1.2 UTILIZAR Y GESTIONAR LAS PRINCIPALES APLICACIONES Y DE UN SMARTPHONE. 1.3 ELABORAR UN GMAIL CORPORATIVO, CON PRESENTACIÓN CORPORATIVA. 1.4CONFECCIONAR PIE DE PÁGINA CON INFORMACIÓN REFERENTE AL EMPRENDIMIENTO PARA EL CLIENTE.1.5 IDENTIFICAR LAS PRINCIPALES HERRAMIENTAS DE GOOGLE EN SMARTPHONE. 21 RECONOCER LAS CARACTERÍSTICAS Y PARÁMETROS GENERALES DE LAS TECNOLOGÍAS DE LA INFORMACIÓN UTILIZADAS ACTUALMENTE EN EL COMERCIO ELECTRÓNICO DE ACUERDO CON EL CONTEXTO DIGITAL ACTUAL. 2.2 IDENTIFICAR LAS FORTALEZAS, OPORTUNIDADES, DEBILIDADES Y AMENAZAS DEL EMPRENDIMIENTO.2.3 IDENTIFICAR Y CONFECCIONAR UN PERFIL DE CLIENTE AL CUAL DEBE LLEGAR EL EMPRENDIMIENTO CON SU SERVICIO O PRODUCTO.2.4 RECONOCER Y ELABORAR LA PROPUESTA DE VALOR SEGÚN IDENTIFICACIÓN DEL CLIENTE AL QUE APUNTA. 2.5CONFECCIONAR PLAN DE MARKETING PARA EL EMPRENDIMIENTO. 3.1 RECONOCER CARACTERÍSTICAS Y ELEMENTOS DE LA IMAGEN CORPORATIVA DE UN EMPRENDIMIENTO. 3.2 CREAR O PERFECCIONAR LOGO Y SLOGAN PARA IMAGEN CORPORATIVA DEL EMPRENDIMIENTO. 3.3 RECONOCER Y APLICAR LAS PRINCIPALES HERRAMIENTAS DE CANVA PARA GENERAR CONTENIDO. 3.4 APLICAR LAS HERRAMIENTAS DE CANVA PARA PUBLICACIONES RRSS. 3.5 RECONOCER FUNCIONALIDADES DE APLICACIONES Y APLICAR EN CONTENIDO GRAFICO PARA RRSS DEL EMPRENDIMIENTO. 4.1 IDENTIFICAR LAS PRINCIPALES CARACTERÍSTICAS DE LAS REDES SOCIALES PARA EL DESARROLLO DE CAMPAÑAS Y PROMOCIONES EN COMERCIO ELECTRÓNICO, DE ACUERDO CON NECESIDADES Y PROYECCIONES DEL NEGOCIO. 4.2 INCORPORAR LOS PRINCIPALES ELEMENTOS DE COMPOSICIÓN E ILUMINACIÓN DE UNA FOTOGRAFÍA PARA PROMOCIONAR PRODUCTOS O SERVICIOS. 4.3 IDENTIFICAR LAS HERRAMIENTAS DE INSTAGRAM, FACEBOOK Y WHATSAPP BUSINESS, PARA PROMOCIONAR PRODUCTOS Y SERVICIOS. 4.4 IMPLEMENTAR CONTENIDO REFERENTE AL NEGOCIO, EN FORMATOS PERMITIDO SEGÚN RED SOCIAL UTILIZADA PARA EL EMPRENDIMIENTO. 5.1 CONOCER E IDENTIFICAR EL DECÁLOGO DEL BUEN TRABAJO. 
</t>
  </si>
  <si>
    <t>PERSONAS MAYORES DE 18 AÑOS, CON ENSEÑANZA MEDIA COMPLETA. EMPRENDEDORES INFORMALES DE AL MENOS 6 MESES DE FUNCIONAMIENTO. QUE CUENTE CON DISPOSITIVO (COMPUTADOR, TABLET O SMARTPHONE) CON ACCESO A INTERNET Y QUE ESTÉN DENTRO DEL 80% MÁS VULNERABL</t>
  </si>
  <si>
    <t xml:space="preserve">PERSONAS MAYORES DE 18 AÑOS, CON ENSEÑANZA MEDIA COMPLETA. EMPRENDEDORES INFORMALES DE AL MENOS 6 MESES DE FUNCIONAMIENTO. QUE CUENTE CON DISPOSITIVO (COMPUTADOR, TABLET O SMARTPHONE) CON ACCESO A INTERNET Y QUE ESTÉN DENTRO DEL 80% MÁS VULNERABLE
</t>
  </si>
  <si>
    <t>OPERADOR DE MAQUINARIA MINERA</t>
  </si>
  <si>
    <t>"ENTREGAR CONOCIMIENTOS TEÓRICOS Y PRÁCTICOS QUE EL OPERADOR TRABAJE DE MANERA EFECTIVA EN OPERACIONES MINERAS. DESARROLLAR COMPETENCIAS QUE LE PERMITIRÁN COMPRENDER Y APLICAR LOS PROCESOS DE LA EXPLOTACIÓN MINERA EN EL CONTEXTO MINERO. LOS APRENDIZAJES ESPERADOS SON:
 • FUNDAMENTOS DE LA MINERÍA
 • MÉTODOS DE PERFORACIÓN DE MINERAL
 • MANEJO DE MAQUINARIA PESADA
 • LOGÍSTICA DE TRANSPORTE DENTRO DE LA MINA
 • GEOLOGÍA BÁSICA Y EVALUACIÓN DE YACIMIENTOS
 • SEGURIDAD MINERA Y PREVENCIÓN DE RIESGOS
 • PRIMEROS AUXILIOS Y MEDIDAS DE EMERGENCIA
 • CUMPLIMIENTO DE NORMATIVAS MEDIOAMBIENTALES EN MINERÍA
 • PLANIFICACIÓN Y DISEÑO DE OPERACIONES MINERAS"</t>
  </si>
  <si>
    <t>HOMBRES Y MUJERES DE 18 AÑOS O MÁS, QUE PERTENECEN AL 80% MÁS VULNERABLE SEGÚN EL REGISTRO SOCIAL DE HOGARES, RESIDAN EN LA COMUNA DE TOCOPILLA Y CUENTEN CON EDUCACIÓN MEDIA COMPLETA.</t>
  </si>
  <si>
    <t xml:space="preserve">69020100-3 </t>
  </si>
  <si>
    <t>OPERADOR PLANTA</t>
  </si>
  <si>
    <t>MARÍA ELENA</t>
  </si>
  <si>
    <t>"EL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t>
  </si>
  <si>
    <t>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t>
  </si>
  <si>
    <t>RUT 69253600-2 MUNICIPALIDAD DE MARÍA ELENA, PERSONAS DERIVADAS POR OMIL DE MARÍA ELENA, ESPECÍFICAMENTE QUE PERTENECEN AL 80% MAS VULNERABLES</t>
  </si>
  <si>
    <t xml:space="preserve">69253600-2 </t>
  </si>
  <si>
    <t xml:space="preserve">ORFEBRERÍA BÁSICA: SOLDADURA Y CALADO
</t>
  </si>
  <si>
    <t xml:space="preserve">1.1 CONOCER LOS NOMBRES DE LAS HERRAMIENTAS Y SU APLICACIÓN. 1.2 CONOCER Y APLICAR LAS MATERIAS PRIMAS CON LAS QUE SE TRABAJA, CONOCER SUS CARACTERÍSTICAS TÉCNICAS Y SU APLICACIÓN EN DIVERSOS TIPOS DE PIEZAS DE JOYERÍA. 1.3 UTILIZAR CORRECTAMENTE LAS HERRAMIENTAS DE ORFEBRERÍA Y OPERAR LOS ELEMENTOS DE SEGURIDAD.1.4 PRACTICAR EL USO DE HERRAMIENTAS PARA: MEDIR, CORTAR, ASERRAR, LIMAR, SUJETAR Y APRETAR, APLANAR, EMBUTIR, TEXTURAR. 1.5 USAR EL SOPLETE Y APLICAR FUNDENTES PARA DIFERENTES TIPOS DE SOLDADURAS. 2.1 CONOCER Y APLICAR NOCIONES BÁSICAS DEL DISEÑO EN ORFEBRERÍA. 2.2 APLICAR CONOCIMIENTOS DE ELEMENTOS TEÓRICOS EN LA CONFIGURACIÓN DEL VOLUMEN 2.3 RECONOCER LA IMPORTANCIA DE LA JOYERÍA COMO ACCESORIO COMPLEMENTARIO EN LA MODA. 2.4 CONOCER Y RECONOCER DISTINTOS TIPOS DE CORRIENTES DE DISEÑO: TRADICIONALES, CONTEMPORÁNEAS Y DE AUTOR 2.5 REALIZAR A TRAVÉS DEL DIBUJO DISEÑOS GEOMÉTRICOS Y VOLUMEN. 2.6 CONOCER EL MERCADO DE LAS JOYAS EN CHILE. 2.7 DEFINIR EL MERCADO AL CUAL IRÁN DIRIGIDAS LAS JOYAS QUE CONFECCIONA. 3.1 DISEÑAR Y CONFECCIONAR UN JUEGO DE ACCESORIO DE JOYERÍA: ANILLO, AROS, COLGANTE, PIOCHA, ENTRE OTROS. 3.2 APLICAR LAS TÉCNICAS DE SOLDADURA Y CALADO PARA LA CONFECCIÓN DE LOS PRODUCTOS. 3.3 EFECTUAR TERMINACIONES A LAS PIEZAS CONFECCIONADAS Y CONTROL DE CALIDAD. 4.1 IDENTIFICAR EL DECÁLOGO DEL BUEN TRABAJO.4.2 EJERCITAR LA IMPORTANCIA DEL “BUEN TRABAJO” EN EL DESARROLLO DE SU ENTORNO LABORAL.
</t>
  </si>
  <si>
    <t xml:space="preserve">EMPRENDEDORES/AS INFORMALES DERIVADOS DE INSTITUCIONES PÚBLICAS O ENTIDADES SIN FINES DE LUCRO, PERTENECIENTES AL 80% DE LA POBLACIÓN VULNERABLE, SEGÚN EL REGISTRO SOCIAL DE HOGARES. PERTENECIENTES A LOS PROYECTOS EJECUTADOS POR NUESTRA INSTITUCIÓN, DE CADENAS DE COBRE AÑO 2017- 2018, PIEDRAS RECONSTITUIDAS CON RESINAS 2017, DISEÑO CREATIVO PARA TU NEGOCIO AÑOS 2015, 2016, 2017 Y LAPIDACIÓN 2018, 2019 , 2020, 2021 Y 2022 "
</t>
  </si>
  <si>
    <t>PRODUCCIÓN TÉCNICA PARA ESPECTÁCULOS ESCÉNICOS</t>
  </si>
  <si>
    <t>01. LUNES - MAÑANA / 04. MARTES - MAÑANA / 07. MIÉRCOLES - MAÑANA / 11. JUEVES - TARDE / 14. VIERNES - TARDE / 17. SÁBADO - TARDE</t>
  </si>
  <si>
    <t>"APRENDIZAJE: PRODUCCIÓN TÉCNICA PARA ESPECTÁCULOS ESCÉNICOS, CON ÉNFASIS EN LA APLICACIÓN PRÁCTICA EN LA SALA TEAP.
 2. COMPETENCIAS A DESARROLLAR:
 COGNITIVAS:
 COMPRENDER EL LENGUAJE Y FUNDAMENTOS DE LA PRODUCCIÓN TÉCNICA EN UN TEATRO.
 IDENTIFICAR ROLES Y FUNCIONES DENTRO DE UNA PRODUCCIÓN TÉCNICA.
 CONOCER LAS CARACTERÍSTICAS TÉCNICAS Y REQUERIMIENTOS DE DIFERENTES ESPECTÁCULOS (BALLET, ÓPERA, CONCIERTOS, TEATRO, MUSICALES).
 APLICAR CONOCIMIENTOS EN PLANIFICACIÓN TÉCNICA Y OPTIMIZACIÓN DE RECURSOS.
 PROCEDIMENTALES:
 MANEJO DE SISTEMAS DE SONIDO, ILUMINACIÓN Y TRAMOYA.
 EJECUCIÓN DEL MONTAJE TÉCNICO DE ESPECTÁCULOS EN LA SALA TEAP.
 COORDINACIÓN DE ENSAYOS TÉCNICOS CON MÚSICOS Y BAILARINES.
 CONTROL DE INVENTARIOS Y RECURSOS TÉCNICOS.
 ELABORACIÓN DE UN MANUAL TÉCNICO DE PRODUCCIÓN BASADO EN LA EXPERIENCIA DEL CURSO.
 ACTITUDINALES:
 TRABAJO EN EQUIPO EN LA EJECUCIÓN DE ESPECTÁCULOS EN VIVO.
 ORGANIZACIÓN Y DISCIPLINA EN LA GESTIÓN TÉCNICA DEL BACKSTAGE.
 ADAPTABILIDAD PARA LA RESOLUCIÓN DE PROBLEMAS EN PRODUCCIÓN TÉCNICA.
 3. DESCRIPCIÓN DE LOS APRENDIZAJES ESPERADOS
 ETAPA 1: BASES CONCEPTUALES (JUNIO) – SONIDO E ILUMINACIÓN (30 HORAS)
 COMPRENDER EL LENGUAJE TÉCNICO DE SONIDO, ILUMINACIÓN Y TRAMOYA.
 IDENTIFICAR LOS ROLES Y FUNCIONES DENTRO DE UNA PRODUCCIÓN TÉCNICA.
 RECONOCER LAS CARACTERÍSTICAS Y MANEJO DEL EQUIPAMIENTO TÉCNICO DE LA SALA TEAP.
 APLICAR BASES DEL DISEÑO DE ILUMINACIÓN PARA DIFERENTES ESPECTÁCULOS.
 CONSTRUCCIÓN INICIAL DEL MANUAL TÉCNICO DE PRODUCCIÓN.
 ETAPA 2: TRABAJO EN SALA (OCTUBRE) – SONIDO Y MONTAJE (30 HORAS)
 ACTUALIZAR CONOCIMIENTOS SOBRE ROLES Y FUNCIONES EN PRODUCCIÓN TÉCNICA.
 OPERAR SISTEMAS DE SONIDO, ILUMINACIÓN Y TRAMOYA EN LA SALA TEAP.
 GESTIONAR EL MONTAJE DE ESCENOGRAFÍA Y PLANIFICACIÓN DE TRAMOYA.
 CONFIGURAR Y REALIZAR PRUEBAS DE SONIDO SINFÓNICO CON CLICK Y PISTA.
 CONSTRUCCIÓN Y ACTUALIZACIÓN DEL MANUAL TÉCNICO DE PRODUCCIÓN.
 ETAPA 3: TRABAJO EN SALA Y MONTAJE FINAL (NOVIEMBRE) – 40 HORAS
 GESTIONAR EL INVEN</t>
  </si>
  <si>
    <t>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t>
  </si>
  <si>
    <t>65027784 -8</t>
  </si>
  <si>
    <t xml:space="preserve">TÉCNICAS DE JOYERÍA
</t>
  </si>
  <si>
    <t>MACHALÍ</t>
  </si>
  <si>
    <t>13. VIERNES - MAÑANA / 14. VIERNES - TARDE</t>
  </si>
  <si>
    <t>1.- CONOCER LOS PRINCIPIOS BÁSICOS DEL DISEÑO, PARA DESARROLLAR JOYAS EN COBRE. 
2- APLICAR TÉCNICAS BÁSICAS PARA LA ELABORACIÓN DE PIEZAS DE JOYERÍA EN COBRE, HACIENDO USO ADECUADO DE HERRAMIENTAS Y MATERIALES.
3.- DISEÑAR Y ELABORAR PIEZAS ORIGINALES DE JOYERÍA EN COBRE, CON APLICACIONES DE OTROS MATERIALES Y REALIZACIÓN DE ACABADO PARA PRESENTACIÓN FINAL.
4.- DESARROLLAR PROCESO DE PRODUCCIÓN APLICANDO LAS NORMAS DE SEGURIDAD Y PREVENCIÓN DE RIESGOS PERSONALES Y MEDIOAMBIENTALES.
5. NOCIONES DE LAPIDACIÓN DE PIEDRAS SEMI PRECIOSAS Y SUS APLICACIONES PRÁCTICAS.
6. NOCIONES DE DIFERENTES TÉCNICAS DE ENGASTADO.
7. ELABORACIÓN DE LIGAS TÉCNICAS Y ESTÉTICAS PARA JOYERÍA.
8. ELABORAR Y PREPARAR HERRAMIENTAS ESPECÍFICAS DE JOYERÍA.
9. CÁLCULO DE COSTOS.</t>
  </si>
  <si>
    <t xml:space="preserve">HOMBRES Y MUJERES,  DE 18 AÑOS A 65 AÑOS , CON ENSEÑANZA MEDIA COMPLETA, SIN EMPLEO,  TRABAJADORES POR CUENTA PROPIA Y/O EMPRENDEDORES CON CONOCIMIENTOS   DE ORFEBRERÍA. COMUNIDAD COLLA 
</t>
  </si>
  <si>
    <t xml:space="preserve">CORPORACION NACIONAL DEL COBRE DE CHILE - DIVISIÓN TENIENTE
</t>
  </si>
  <si>
    <t xml:space="preserve">61704000-k
</t>
  </si>
  <si>
    <t xml:space="preserve">CORPORACIÓN PRO O'HIGGINS
</t>
  </si>
  <si>
    <t xml:space="preserve">75570200-5
</t>
  </si>
  <si>
    <t xml:space="preserve">TÉCNICAS DE ORFEBRERIA AVANZADA
</t>
  </si>
  <si>
    <t>07. MIÉRCOLES - MAÑANA / 08. MIÉRCOLES - TARDE</t>
  </si>
  <si>
    <t>1. DISEÑAR, CONFECCIONAR Y VALORAR COMPOSICIONES INNOVADORAS DE ORFEBRERÍA, APLICANDO TÉCNICAS AVANZADAS DE FORJA. 
2. DISEÑAR, CONFECCIONAR Y VALORAR COMPOSICIONES INNOVADORAS DE ORFEBRERÍA, APLICANDO TÉCNICAS AVANZADAS DE REPUJADO. 
3. DISEÑAR, CONFECCIONAR Y VALORAR COMPOSICIONES INNOVADORAS DE ORFEBRERÍA, APLICANDO TÉCNICAS AVANZADAS DE ESMALTADO AL FUEGO. 
4. DISEÑAR, CONFECCIONAR Y VALORAR COMPOSICIONES INNOVADORAS DE ORFEBRERÍA, APLICANDO TÉCNICAS AVANZADAS DE GRABADO AL ÁCIDO. 
5. DISEÑAR, CONFECCIONAR Y VALORAR COMPOSICIONES INNOVADORAS DE ORFEBRERÍA, APLICANDO TÉCNICAS DE CINCELADO Y FABRICACIÓN DE HERRAMIENTAS. 
6. APLICACIÓN DE ALEACIONES DE METALES AL COBRE Y TERMINACIONES DE PIEZAS DE COBRE, APLICANDO LAS NORMAS DE SEGURIDAD Y PREVENCIÓN DE RIESGOS PERSONALES Y MEDIOAMBIENTALES.
7. CALCULO DE COSTO DE LOS PRODUCTOS.
8. ELABORAR HERRAMIENTAS ESPECÍFICAS DE ORFEBRERÍA.
9. ELABORACIÓN DE INSUMOS Y/O CONSUMIBLES Y PREPARACIÓN DE FÓRMULAS QUÍMICAS.</t>
  </si>
  <si>
    <t xml:space="preserve">HOMBRES Y MUJERES,  DE 18 AÑOS A 65 AÑOS , CON ENSEÑANZA MEDIA COMPLETA, SIN EMPLEO, TRABAJADORES POR CUENTA PROPIA Y/O EMPRENDEDORES CON CONOCIMIENTOS  BÁSICOS DE ORFEBRERÍA. COMUNIDAD COLLA
</t>
  </si>
  <si>
    <t>TÉCNICAS DE ORFEBRERIA BÁSICA</t>
  </si>
  <si>
    <t>04. MARTES - MAÑANA / 05. MARTES - TARDE / 10. JUEVES - MAÑANA / 11. JUEVES - TARDE</t>
  </si>
  <si>
    <t xml:space="preserve">"1. RECONOCER DISEÑOS DE PIEZAS ORNAMENTALES, UTILITARIAS Y JOYAS EN COBRE.  
2. DISEÑAR BOCETOS DE PIEZAS EN COBRE. 
3. ELABORAR PLANIMETRÍAS Y MAQUETAS UTILIZANDO LAS TÉCNICAS DEL DISEÑO 
4. ELABORAR PIEZAS DE COBRE UTILIZANDO LA TÉCNICA DEL TEXTURADO. 
5. ELABORAR PIEZAS DE COBRE UTILIZANDO LA TÉCNICA DEL REPUJADO. 
6. ELABORAR PIEZAS DE COBRE UTILIZANDO LA TÉCNICA DE LA FORJA. 
7. RECONOCER ESTÁNDARES PARA PRODUCTOS DE ORFEBRERÍA.
8. ELABORAR HERRAMIENTAS ESPECÍFICAS DE ORFEBRERÍA."
</t>
  </si>
  <si>
    <t>HOMBRES Y MUJERES ENTRE 18 Y 65 AÑOS, PROVENIENTES DE LA COMUNA DE MACHALÍ, LOCALIDAD  DE COYA,  ARTESANOS AUTODIDACTAS, EMPRENDEDORES SIN EMPLEO, CON ENSEÑANZA
MEDIA  COMPLETA PREFERENTEMENTE, Y CON MÍNIMO DE HABILIDADES ARTÍSTICAS Y MANUALES.</t>
  </si>
  <si>
    <t xml:space="preserve">TÉCNICAS DE TURISMO SUSTENTABLE Y CUIDADO DEL MEDIOAMBIENTE 
</t>
  </si>
  <si>
    <t>EL REALIZAR ESTA FORMACIÓN TIENE POR OBJETIVO APORTAR A MEJORAR LA CALIDAD DE VIDA DE LAS PERSONAS QUE CONFORMAN LA COMUNIDAD DE LA ZONA, APOYÁNDOLOS EN DESARROLLAR Y CONSOLIDAR COMPETENCIAS Y HABILIDADES A TRAVÉS DE LA ENTREGA DE HERRAMIENTAS RELACIONADAS CON EL TURISMO SUSTENTABLE Y CONSERVACIÓN DEL SECTOR,  A TRAVÉS DE SU PATRIMONIO CULTURAL Y NATURAL.
AL TERMINO DEL CURSO LOS PARTICIPANTES ESTARÁN EN CONDICIONES DE APLICAR TÉCNICAS PARA GESTIÓN DE NUEVAS OPORTUNIDADES DE DESARROLLO Y PROYECCIONES DE CRECIMIENTO QUE PUEDAN EVALUAR, UTILIZANDO EL TURISMO COMO APORTE FUNDAMENTAL PARA ESTO.
LOS PARTICIPANTES AL FINALIZAR EL CURSO HABRÁN APRENDIDO A IDENTIFICAR Y APLICAR LAS BASES Y HERRAMIENTAS DEL TURISMO SUSTENTABLE, PARA TRABAJAR RESPETANDO EL MEDIOAMBIENTE, FAUNA NATIVA Y BIODIVERSIDAD EN CONCORDANCIA CON LA CULTURA DEL SECTOR.</t>
  </si>
  <si>
    <t>HOMBRES Y MUJERES, ENTRE 18 Y 64 AÑOS DE EDAD, QUE RESIDAN EN LA COMUNA DE PANGUIPULLI U ALEDAÑAS, SECTOR HUILO HUILO,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</si>
  <si>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FUCHS, GELLONA Y SILVA SPA
</t>
  </si>
  <si>
    <t xml:space="preserve">96.675.100-2
</t>
  </si>
  <si>
    <t xml:space="preserve">Fundación Huilo Huilo
</t>
  </si>
  <si>
    <t xml:space="preserve">65.459.510-0
</t>
  </si>
  <si>
    <t xml:space="preserve">TÉCNICAS DE TURISMO SUSTENTABLE Y CUIDADO DEL MEDIOAMBIENTE
</t>
  </si>
  <si>
    <t>FUTRONO</t>
  </si>
  <si>
    <t>HOMBRES Y MUJERES, ENTRE 18 Y 64 AÑOS DE EDAD, QUE RESIDAN EN LA COMUNA DE FUTRONO U ALEDAÑAS, SECTOR HUILO HUILO,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</si>
  <si>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TECNICAS PARA EL  USO EFICIENTE DE  ENERGIAS </t>
  </si>
  <si>
    <t>OLIVAR</t>
  </si>
  <si>
    <t xml:space="preserve">1.-IDENTIFICAR TIPOS DE ENERGÍAS TRADICIONALES Y ALTERNATIVAS , SUS PROPIEDADES Y APLICACIÓN.  
2.-DISTINGUIR PRINCIPALES ELEMENTOS CONCEPTUALES RELACIONADOS CON ENERGÍAS RENOVABLES Y/O NO CONVENCIONALES,  HIDROELÉCTRICA, BIOMASA, EÓLICA, PETRÓLEO, FÓSILES, SOLAR, ENTRE OTRAS.	
3.- MEJORAMIENTO DEL ACONDICIONAMIENTO TÉRMICO DE LAS VIVIENDAS,  EFICIENCIA ENERGÉTICA Y LOS MÉTODOS DE  CONSERVACIÓN DE LA ENERGÍA. BALANCE TÉRMICO			
4.- IDENTIFICAR COMPONENTES, CARACTERÍSTICAS Y CLASIFICACIÓN DE  Y ENERGÍAS ALTERNATIVAS, EN ASPECTO DOMICILIARIO Y LAS NORMATIVAS ELÉCTRICAS			
5.- IDENTIFICAR PRINCIPIOS ELÉCTRICOS Y MECÁNICOS RELACIONADOS CON LA INSTALACIÓN Y FUNCIONAMIENTO  DE SISTEMAS ALTERNATIVOS DE ACUERDO A ELEMENTOS TÉCNICOS Y TEÓRICOS ELÉCTRICOS Y RELACIONADOS CON ENERGÍAS NO RENOVABLES, DE ASPECTOS DOMICILIARIOS.	
6.- REALIZAR EVALUACIÓN DE LAS CONDICIONES TÉCNICAS DE INSTALACIÓN DE SISTEMAS SOLARES O ALTERNATIVOS			
7.- IDENTIFICAR Y EFECTUAR TÉCNICAS DE REUTILIZACIÓN  DE  RESIDUOS ORGÁNICOS E INORGÁNICOS , DE SEGUNDO O TERCER USO, POR VARIADAS ACCIONES, SISTEMAS Y  TÉCNICAS RELACIONADAS. 			
</t>
  </si>
  <si>
    <t xml:space="preserve">HABITANTES DE LA COMUNA DE OLIVAR, SECTOR DE GULTRO Y LO CONTI , PROVENIENTES DE LA
SENTAMIENTOS DE LA RIVERA NORTE Y SUR DEL RIO CACHAPOAL, 
1.-PERSONAS ENTRE 22 Y 70AÑOS
2.-CESANTES, AFECTADOS LABORALMENTE POR EFECTOS TEMPORALES CLIMÁTICOS,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5 JUNTAS DE VECINOS DEL SECTOR, DE AGRUPACIONES FUNCIONALES RECONOCIDAS
POR EL MUNICIPIO, COMITÉS DE AGUA POTABLE RURAL
7.-SECTOR PERIFÉRICO RURAL DE LA RIVERA DE RIO, DE LA RUTA DEL ACIDO. LIMITANTES CON OTRAS COMUNAS 
8.- OFICIOS DE MENOR CALIFICACIÓN, AUTO INSTRUCCIÓN
9.- CONOCIMIENTOS BÁSICOS CONSTRUCCIÓN O SIMILAR     </t>
  </si>
  <si>
    <t>MINERA VALLE CENTRAL</t>
  </si>
  <si>
    <t>96595400-7</t>
  </si>
  <si>
    <t>OMIL , DIDECO OLIVAR</t>
  </si>
  <si>
    <t>69081400-5</t>
  </si>
  <si>
    <t xml:space="preserve">TECNICAS PARA EL USO EFICIENTE DE ENERGIAS   </t>
  </si>
  <si>
    <t>REQUÍNOA</t>
  </si>
  <si>
    <t>02. LUNES - TARDE / 05. MARTES - TARDE / 08. MIÉRCOLES - TARDE</t>
  </si>
  <si>
    <t xml:space="preserve">1.-IDENTIFICAR TIPOS DE ENERGÍAS TRADICIONALES Y ALTERNATIVAS , SUS PROPIEDADES Y APLICACIÓN.  
2.-DISTINGUIR PRINCIPALES ELEMENTOS CONCEPTUALES RELACIONADOS CON ENERGÍAS RENOVABLES Y/O NO CONVENCIONALES,  HIDROELÉCTRICA, BIOMASA, EÓLICA, PETRÓLEO, FÓSILES, SOLAR, ENTRE OTRAS.	
3.- MEJORAMIENTO DEL ACONDICIONAMIENTO TÉRMICO DE LAS VIVIENDAS,  EFICIENCIA ENERGÉTICA Y LOS MÉTODOS DE  CONSERVACIÓN DE LA ENERGÍA. BALANCE TÉRMICO		
4.- IDENTIFICAR COMPONENTES, CARACTERÍSTICAS Y CLASIFICACIÓN DE  Y ENERGÍAS ALTERNATIVAS, EN ASPECTO DOMICILIARIO Y LAS NORMATIVAS ELÉCTRICAS			
5.- IDENTIFICAR PRINCIPIOS ELÉCTRICOS Y MECÁNICOS RELACIONADOS CON LA INSTALACIÓN Y FUNCIONAMIENTO  DE SISTEMAS ALTERNATIVOS DE ACUERDO A ELEMENTOS TÉCNICOS Y TEÓRICOS ELÉCTRICOS Y RELACIONADOS CON ENERGÍAS NO RENOVABLES, DE ASPECTOS DOMICILIARIOS.	
6.- REALIZAR EVALUACIÓN DE LAS CONDICIONES TÉCNICAS DE INSTALACIÓN DE SISTEMAS SOLARES O ALTERNATIVOS			
7.- IDENTIFICAR Y EFECTUAR TÉCNICAS DE REUTILIZACIÓN  DE  RESIDUOS ORGÁNICOS E INORGÁNICOS , DE SEGUNDO O TERCER USO, POR VARIADAS ACCIONES, SISTEMAS Y  TÉCNICAS RELACIONADAS. 			
</t>
  </si>
  <si>
    <t xml:space="preserve">HABITANTES DE LA COMUNA DE  REQUÍNOA ,  PROVENIENTES DE SECTORES RURALES Y PERIFÉRICOS , CON CARACTERÍSTICAS HABITACIONALES DESMEJORADAS
1.-PERSONAS ENTRE 22 Y 70AÑOS
2.-CESANTES, AFECTADOS POR TEMPORALES CLIMÁTICOS, DESEMPLEO,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COMITÉS DE AGUA POTABLE RURAL , PRODESAL,  JUNTAS DE VECINOS DEL SECTOR, DE AGRUPACIONES FUNCIONALES RECONOCIDAS
POR EL MUNICIPIO, ARRIEROS.
7.-SECTOR PERIFÉRICO RURAL DE LA COMUNA DE REQUINOA  INSERTA ENTRE LA SUBCUENCA DEL RÍO CACHAPOAL POR EL NORTE, Y LA CUENCA DEL RÍO CLARO DE RENGO POR EL SUR.
8.-NIVEL DE FORMACIÓN DE CARÁCTER INFORMAL , DE AUTOENTRENAMIENTO EN ÁREAS DEL ÁMBITO AGRÍCOLA, PEQUEÑA GANADERÍA.
9.- OPERACIONES MATEMÁTICAS BÁSICAS, CON CONOCIMIENTOS BÁSICOS DE CONSTRUCCIÓN  </t>
  </si>
  <si>
    <t xml:space="preserve">DIDECO , OMIL MUNICIPALIDAD DE REQUINOIA </t>
  </si>
  <si>
    <t>69.081.300-9</t>
  </si>
  <si>
    <t>SAN FERNANDO</t>
  </si>
  <si>
    <t>02. LUNES - TARDE / 05. MARTES - TARDE / 08. MIÉRCOLES - TARDE / 11. JUEVES - TARDE</t>
  </si>
  <si>
    <t xml:space="preserve">1. -ENTRE 20 Y 80 AÑOS
2.-CESANTES, POR  TEMPORAL CLIMÁTICO  DESEMPLEO,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2 JUNTAS DE VECINOS DEL SECTOR, DE PUENTE NEGRO DE AGRUPACIONES
FUNCIONALES RECONOCIDAS POR EL MUNICIPIO. CON APRS LOCALES CON PROBLEMAS DE ABASTECIMIENTO
HÍDRICO
7.-SECTOR PERIFÉRICO RURAL AFECTADOS POR TEMPORALES Y DESBORDES DEL 2023. HABITANTES DE LA
COMUNA DE SAN FERNANDO SECTOR DE SECTOR DE LAS PEÑAS Y EL LLANO ALTO PROVENIENTES DE SECTORES
CORDILLERANOS ,
8.- INFORMAL EN EL AMBIENTO AGRÍCOLA, ALGUNOS CON CURSOS EN EL ÁREA DE CONSTRUCCIÓN.
9.-CONOCIMIENTOS MÍNIMOS EN CONSTRUCCIÓN 
</t>
  </si>
  <si>
    <t>HIDROELECTRICA LA HIGUERA</t>
  </si>
  <si>
    <t>96990050-5</t>
  </si>
  <si>
    <t xml:space="preserve">Unión Comunal  de JJVV </t>
  </si>
  <si>
    <t>EL PROGRAMA ESTÁ DIRIGIDO A MUJERES EN VÍAS DE REALIZAR UN MICROEMPRENDIMIENTO. ENTRE 18 Y 60 AÑOS, QUE PERTENECEN AL 80% MÁS VULNERABLE DE LA POBLACIÓN, Y QUE RESIDEN EN LA COMUNA DE LO ESPEJO Y QUE TIENEN EDUCACION BASICA COMPLETA PREFERENTEMENTE.</t>
  </si>
  <si>
    <t>RUT 69255100-1 MUNICIPALIDAD DE LO ESPEJO. MUJERES DERIVADAS POR OMIL DE LO ESPEJO, ESPECÍFICAMENTE QUE PERTENECEN AL 80% MAS VULNERABLES</t>
  </si>
  <si>
    <t>69255100-1</t>
  </si>
  <si>
    <t>MUJERES MAYORES DE 18 AÑOS CON REGISTRO SOCIAL DE HOGARES MENOR A 80 %, SIN TRABAJO REMUNERADO,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MODULO TRANSVERSAL DE TÉCNICAS DE EMPRENDIMIENTO, LE PERMITIRÁ GENERAR UN EMPRENDIENDO EN EL RUBRO APRENDIDO AUMENTANDO EL INGRESO DEL GRUPO FAMILIAR.</t>
  </si>
  <si>
    <t>SAN IGNACIO</t>
  </si>
  <si>
    <t xml:space="preserve">MUJERES MAYORES DE 18 AÑOS CON REGISTRO SOCIAL DE HOGARES MENOR A 80 %, SIN TRABAJO REMUNERADO, PERTENECIENTES AL PROGRAMA DE SEGURIDAD Y OPORTUNIDADES DEL MINISTERIO DE DESARROLLO SOCIAL Y FAMILIA,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MÓDULO TRANSVERSAL DE TÉCNICAS DE EMPRENDIMIENTO, LE PERMITIRÁ GENERAR UN EMPRENDIENDO EN EL RUBRO APRENDIDO AUMENTANDO EL INGRESO DEL GRUPO FAMILIAR.
</t>
  </si>
  <si>
    <t>MUJERES MAYORES DE 18 AÑOS CON REGISTRO SOCIAL DE HOGARES MENOR A 80 %, SIN TRABAJO REMUNERADO, PERTENECIENTES AL PROGRAMA DE SEGURIDAD Y OPORTUNIDADES DEL MINISTERIO DE DESARROLLO SOCIAL Y FAMILIA,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MÓDULO TRANSVERSAL DE TÉCNICAS DE EMPRENDIMIENTO, LE PERMITIRÁ GENERAR UN EMPRENDIENDO EN EL RUBRO APRENDIDO AUMENTANDO EL INGRESO DEL GRUPO FAMILIAR.</t>
  </si>
  <si>
    <t>YUNGAY</t>
  </si>
  <si>
    <t>HOMBRES Y MUJERES MAYORES DE 18 AÑOS DE LA COMUNA DE YUNGAY, CON REGISTRO SOCIAL DE HOGARES MENOR A 80 %, SIN TRABAJO REMUNERADO, PERTENECIENTES AL PROGRAMA DE SEGURIDAD Y OPORTUNIDADES DEL MINISTERIO DE DESARROLLO SOCIAL Y FAMILIA, CON EDUCACIÓN MEDIA COMPLETA CIENTÍFICO HUMANISTA O ALUMNOS/AS DE LICEOS DE EDUCACIÓN TÉCNICO PROFESIONAL EGRESADOS O  CURSANDO EL ÚLTIMO AÑO DE LA ESPECIALIDAD DE INSTALACIONES SANITARIAS ACREDITABLE, UNA VEZ TERMINADO EL CURSO, LOS OPERARIOS A ARTEFACTOS A GAS PODRÁN INSTALAR, MANTENER Y/O CONVERTIR ARTEFACTOS DE GAS Y REDES DE GAS EN INSTALACIONES INTERIORES DE BAJA PRESIÓN, CUYA POTENCIA TOTAL INSTALADA SEA IGUAL O SUPERIOR A 60 KW Y CON EL MÓDULO TRANSVERSAL DE TÉCNICAS DE EMPRENDIMIENTO Y LICENCIA EMITIDA SEC DE INSTALADOR DE GAS CLASE A-3, LE PERMITIRÁ GENERAR UN EMPRENDIENDO EN EL RUBRO APRENDIDO Y DESARROLLAR TRABAJOS PARTICULARES CUMPLIENDO LA NORMATIVA VIGENTE Y AUMENTANDO EL INGRESO DEL GRUPO FAMILIAR.</t>
  </si>
  <si>
    <t>NUEVA IMPERIAL</t>
  </si>
  <si>
    <t>EDUCACIÓN MEDIA COMPLETA CIENTÍFICO HUMANISTA O ALUMNOS DE LICEOS DE EDUCACIÓN TÉCNICO PROFESIONAL
EGRESADOS O CURSANDO ÚLTIMO AÑO DE LA ESPECIALIDAD DE ELECTRICIDAD, ACREDITABLE;</t>
  </si>
  <si>
    <t>LICENCIA SEC</t>
  </si>
  <si>
    <t>CUIDADO Y ASISTENCIA PARA PERSONAS CON DEPENDENCIA LEVE O MODERADA</t>
  </si>
  <si>
    <t>PF1500</t>
  </si>
  <si>
    <t>CHILLAN VIEJO</t>
  </si>
  <si>
    <t>HOMBRES Y MUJERES MAYORES DE 18 AÑOS DE LA COMUNA DE CHILLÁN VIEJO,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t>
  </si>
  <si>
    <t>QUILLON</t>
  </si>
  <si>
    <t xml:space="preserve">HOMBRES Y MUJERES MAYORES DE 18 AÑOS DE LA COMUNA DE QUILLÓN,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
</t>
  </si>
  <si>
    <t>PINTO</t>
  </si>
  <si>
    <t xml:space="preserve">HOMBRES Y MUJERES MAYORES DE 18 AÑOS DE LA COMUNA DE PINTO,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
</t>
  </si>
  <si>
    <t>SAN NICOLAS</t>
  </si>
  <si>
    <t>HOMBRES Y MUJERES MAYORES DE 18 AÑOS DE LA COMUNA DE SAN NICOLÁS, CON REGISTRO SOCIAL DE HOGARES MENOR A 80 %, SIN TRABAJO REMUNERADO, PERTENECIENTES AL PROGRAMA DE SEGURIDAD Y OPORTUNIDADES DEL MINISTERIO DE DESARROLLO SOCIAL Y FAMILIA, CON EDUCACIÓN MEDIA COMPLETA Y/O EXPERIENCIA LABORAL EN ÁREAS AFINES, COMO EL CUIDADO DE PERSONAS O ASISTENCIA EN SERVICIOS DE SALUD Y PRESENTAR CERTIFICADOS DE INHABILIDAD CORRESPONDIENTE, LOGRANDO PROPORCIONAR APOYOS Y ENFOQUES CENTRADOS EN LA PERSONA, DE DERECHOS , INCLUSIVOS Y DE GÉNERO CONFORME A LAS ORIENTACIONES DEL EQUIPO PROFESIONAL / TÉCNICO DE SALUD Y LA NORMATIVA VIGENTE</t>
  </si>
  <si>
    <t>QUIRIHUE</t>
  </si>
  <si>
    <t>HOMBRES Y MUJERES MAYORES DE 18 AÑOS DE LA COMUNA DE QUIRIHUE, CON REGISTRO SOCIAL DE HOGARES MENOR A 80 %, SIN TRABAJO REMUNERADO, PERTENECIENTES AL PROGRAMA DE SEGURIDAD Y OPORTUNIDADES DEL MINISTERIO DE DESARROLLO SOCIAL Y FAMILIA, CON EDUCACIÓN MEDIA COMPLETA PREFERENTEMENTE, LOS PARTICIPANTES AL TERMINAR EL CURSO PODRÁN MANEJAR PRODUCCIONES GASTRONÓMICAS CUMPLIENDO CON LAS NORMAS DE SEGURIDAD Y PREVENCIÓN DE RIESGOS ALIMENTARIOS.</t>
  </si>
  <si>
    <t>SAN CARLOS</t>
  </si>
  <si>
    <t>EMPRENDEDORES/AS INFORMALES/PERSONAS  PERTENECIENTES AL 80% MAS VULNERABLE</t>
  </si>
  <si>
    <t xml:space="preserve">HOMBRES Y MUJERES MAYORES DE 18 AÑOS DE LA COMUNA DE SAN CARLOS, CON REGISTRO SOCIAL DE HOGARES MENOR A 80 %, SIN TRABAJO REMUNERADO FORMAL, CON EMPRENDIMIENTOS INFORMALES, ESTA JUNTA DE VECINOS PABLO NERUDA SE ENCUENTRA TRABAJANDO EN CONJUNTO CON FOSIS ÑUBLE EN UN PROYECTO TERRITORIAL DE FORTALECIMIENTO DE LA COMUNIDAD, LOS PARTICIPANTES DEBERÁN CONTAR CON EDUCACIÓN BÁSICA COMPLETA PREFERENTEMENTE Y NIVEL DE MANEJO COMPUTACIONAL BÁSICO O NIVEL USUARIO PREFERENTEMENTE. ESTE CURSO ESTARÁ DIRIGIDO A PERSONAS QUE TENGAN UN EMPRENDIMIENTO EN MARCHA, EN CUALQUIER RUBRO Y EN CUALQUIER NIVEL DE DESARROLLO Y REQUIERAN ADQUIRIR HERRAMIENTAS Y CONOCIMIENTOS PARA AUMENTAR SUS VENTAS, FORMALIZAR SU NEGOCIO, DESARROLLAR ACTIVIDADES PARA AUMENTAR SUS VENTAS A TRAVÉS DE CONOCIMIENTO Y CONCEPTOS CLAVES DE ADMINISTRACIÓN Y GESTIÓN DE NEGOCIO SOSTENIBLES.
</t>
  </si>
  <si>
    <t>HOMBRES Y MUJERES MAYORES DE 18 AÑOS DE LA COMUNA DE SAN CARLOS, CON REGISTRO SOCIAL DE HOGARES MENOR A 80 %, SIN TRABAJO REMUNERADO FORMAL, CON EMPRENDIMIENTOS INFORMALES, Y SER FAMILIAS DEL PROGRAMA SEGURIDAD Y OPORTUNIDADES DEL MINISTERIO DE DESARROLLO SOCIAL Y FAMILIA, LOS PARTICIPANTES DEBERÁN CONTAR CON EDUCACIÓN BÁSICA COMPLETA PREFERENTEMENTE Y NIVEL DE MANEJO COMPUTACIONAL BÁSICO O NIVEL USUARIO PREFERENTEMENTE. ESTE CURSO ESTARÁ DIRIGIDO A PERSONAS QUE TENGAN UN EMPRENDIMIENTO EN MARCHA, EN CUALQUIER RUBRO Y EN CUALQUIER NIVEL DE DESARROLLO Y REQUIERAN ADQUIRIR HERRAMIENTAS Y CONOCIMIENTOS PARA AUMENTAR SUS VENTAS, FORMALIZAR SU NEGOCIO, DESARROLLAR ACTIVIDADES PARA AUMENTAR SUS VENTAS A TRAVÉS DE CONOCIMIENTO Y CONCEPTOS CLAVES DE ADMINISTRACIÓN Y GESTIÓN DE NEGOCIO SOSTENIBLES.</t>
  </si>
  <si>
    <t>BULNES</t>
  </si>
  <si>
    <t>HOMBRES Y MUJERES MAYORES DE 18 AÑOS DE LA COMUNA DE BULNES, CON REGISTRO SOCIAL DE HOGARES MENOR A 80 %, SIN TRABAJO REMUNERADO FORMAL Y SER FAMILIAS DEL PROGRAMA SEGURIDAD Y OPORTUNIDADES DEL MINISTERIO DE DESARROLLO SOCIAL Y FAMILIA, LOS PARTICIPANTES DEBERÁN CONTAR CON EDUCACIÓN MEDIA PREFERENTEMENTE. CON ESTE CURSO EL O LA MANIPULADORA DE ALIMENTO SE DESEMPEÑARÁ EN LABORES DE SOPORTE DE PREPARACIÓN, REELABORACIÓN Y PRESENTACIÓN DE ELABORACIONES CULINARIAS SENCILLAS, SU CAMPO OCUPACIONAL ES EN EMPRESAS GASTRONÓMICAS DE DIVERSO TAMAÑO, COMO TAMBIÉN EN HOTELES, CASINOS INSTITUCIONALES Y EMPRESAS DE PRODUCCIÓN INDUSTRIAL DE ALIMENTOS.</t>
  </si>
  <si>
    <t>HOMBRES Y MUJERES MAYORES DE 18 AÑOS DE LA COMUNA DE QUIRIHUE, CON REGISTRO SOCIAL DE HOGARES MENOR A 80 %, SIN TRABAJO REMUNERADO FORMAL Y SER FAMILIAS DEL PROGRAMA SEGURIDAD Y OPORTUNIDADES DEL MINISTERIO DE DESARROLLO SOCIAL Y FAMILIA, LOS PARTICIPANTES DEBERÁN CONTAR CON EDUCACIÓN MEDIA PREFERENTEMENTE. CON ESTE CURSO EL O LA MANIPULADORA DE ALIMENTO SE DESEMPEÑARÁ EN LABORES DE SOPORTE DE PREPARACIÓN, REELABORACIÓN Y PRESENTACIÓN DE ELABORACIONES CULINARIAS SENCILLAS, SU CAMPO OCUPACIONAL ES EN EMPRESAS GASTRONÓMICAS DE DIVERSO TAMAÑO, COMO TAMBIÉN EN HOTELES, CASINOS INSTITUCIONALES Y EMPRESAS DE PRODUCCIÓN INDUSTRIAL DE ALIMENTOS.</t>
  </si>
  <si>
    <t xml:space="preserve">MUJERES MAYORES DE 18 AÑOS DE LA COMUNA DE SAN NICOLAS, CON REGISTRO SOCIAL DE HOGARES MENOR A 80 %, SIN TRABAJO REMUNERADO FORMAL, LAS PARTICIPANTES DEBERÁN CONTAR CON EDUCACIÓN BÁSICA COMPLETA PREFERENTEMENTE, CON ESTE CURSO LAS ALUMNAS PODRÁN ELABORAR JABONES, BURBUJAS Y SALES DE BAÑO, PROMOVIENDO LOS PRINCIPIOS DE AROMOTERAPIA Y CROMOTERAPIA A TRAVÉS DE LA COSMÉTICA NATURAL Y EL CUIDADO AMBIENTAL.
 </t>
  </si>
  <si>
    <t>HOMBRES Y MUJERES MAYORES DE 18 AÑOS DE LA COMUNA DE SAN NICOLÁS, CON REGISTRO SOCIAL DE HOGARES MENOR A 80 %, SIN TRABAJO REMUNERADO FORMAL, LAS PARTICIPANTES DEBERÁN CONTAR CON EDUCACIÓN MEDIA COMPLETA PREFERENTEMENTE, CON ESTE CURSO LAS ALUMNAS PODRÁN MANEJAR PRODUCCIONES GASTRONÓMICAS NACIONALES CUMPLIENDO LAS NORMAS DE SEGURIDAD Y PREVENCIÓN DE RIESGOS ALIMENTARIOS.</t>
  </si>
  <si>
    <t>ERCILLA</t>
  </si>
  <si>
    <t xml:space="preserve">DAMAS O VARONES DE 20 A 55 AÑOS,  CON ENSEÑANZ MEDIA COMPLETA, CESANTES,  REGISTRO SOCIAL DE HOGARES  HASTA EL 80% DE VULNERABILIDAD RESIDENTES DE TALCAHUANO 
</t>
  </si>
  <si>
    <t>LICENCIAS DE CONDUCIR CLASE D.</t>
  </si>
  <si>
    <t>ASISTENCIA EN LA ELABORACIÓN DE PREPARACIONES GASTRONÓMICAS</t>
  </si>
  <si>
    <t>PF1244</t>
  </si>
  <si>
    <t>PERSONAS CON MENOS DE UN AÑO DE EGRESO DE CUARTO AÑO DE ENSEÑANZA MEDIA CIENTÍFICA HUMANISTA O DE LICEOS TÉCNICOS PROFESIONALES</t>
  </si>
  <si>
    <t xml:space="preserve">EGRESADOS CON MENOS DE 1 AÑO DE LICEOS TÉCNICOS Y/O CIENTÍFICO HUMANISTA DE LA COMUNA DE MARCHIGUE O ALREDEDORES.  </t>
  </si>
  <si>
    <t>PERSONAS DERIVADAS POR GENDARMERÍAOficio Gendarmería CRC.pdf</t>
  </si>
  <si>
    <t xml:space="preserve">POBLACIÓN DERIVADA POR GENDARMERÍA DE CHILE, QUE CUMPLE LIBERTAD VIGILADA INTENSIVA EN LA COMUNA DE RANCAGUA Y ALREDEDORES.
QUE CUENTEN CON EDUCACIÓN BÁSICA COMPLETA, PREFERENTEMENTE; NOCIONES BÁSICAS DE OPERACIONES MATEMÁTICAS DE OPERACIONES MATEMÁTICAS (SUMA, RESTA,
MULTIPLICACIÓN, DIVISIÓN).
EL CURSO DEBERÁ SER EJECUTADO EN COORDINACIÓN CON GENDARMERÍA. </t>
  </si>
  <si>
    <t>INSTALACIÓN DE REDES Y ARTEFACTOS DE GAS</t>
  </si>
  <si>
    <t>PF1255</t>
  </si>
  <si>
    <t>NAVIDAD</t>
  </si>
  <si>
    <t>PERSONAS DE 18 AÑOS O MÁS, PERTENECIENTES AL 80% DEL RSH, DERIVADAS POR LA MUNICIPALIDAD DE NAVIDAD A TRAVÉS DE LA OMIL. EDUCACIÓN MEDIA COMPLETA PREFERENTEMENTE. EXPERIENCIA SECTOR DE INSTALACIÓN DE REDES Y APARATOS DE GAS  EN LOS 2 ÚLTIMOS AÑOS, DEMOSTRABLE. CURSO CONDUCENTE A LA OBTENCIÓN DE LA LICENCIA DE INSTALADOR DE GAS CLASE 3.</t>
  </si>
  <si>
    <t>COINCO</t>
  </si>
  <si>
    <t>SOCIOS, ADMINISTRADORES O TRABAJADORES DE COOPERATIVAS U OTROS DE LA ECONOMÍA SOCIAL HASTA 5.000 UF ANUALES</t>
  </si>
  <si>
    <t>CURSO DIRIGIDO A SOCIOS Y TRABAJADORES DE LOS COMITÉS DE AGUA POTABLE RURAL DE LA COMUNA DE COINCO, SECTOR GULTRO Y COMITÉS DE LOCALIDADES CERCANAS.</t>
  </si>
  <si>
    <t>DIFUSIÓN DE INFORMACIÓN TURÍSTICA</t>
  </si>
  <si>
    <t>PF0527</t>
  </si>
  <si>
    <t>PERSONAS DE 18 AÑOS O MÁS PERTENECIENTES AL 80% DE LA POBLACIÓN MÁS VULNERABLE, SEGÚN REGISTRO SOCIAL DE HOGARES, CON ENSEÑANZA MEDIA COMPLETA, PERTENECIENTE A LA COMUNA DE LAS CABRAS Y ALREDEDORES.</t>
  </si>
  <si>
    <t>SAN VICENTE</t>
  </si>
  <si>
    <t>PERSONAS DE 18 AÑOS O MÁS PERTENECIENTES AL 80% DE LA POBLACIÓN MÁS VULNERABLE, SEGÚN REGISTRO SOCIAL DE HOGARES, CON ENSEÑANZA MEDIA COMPLETA, PERTENECIENTE A LA COMUNA DE SAN VICENTE Y ALREDEDORES.</t>
  </si>
  <si>
    <t>CONTABILIDAD Y FINANZAS PARA UNA MYPE</t>
  </si>
  <si>
    <t>PF1440</t>
  </si>
  <si>
    <t>LOLOL</t>
  </si>
  <si>
    <t>PERSONAS DE 18 AÑOS O MÁS PERTENECIENTES AL 80% DE LA POBLACIÓN MÁS VULNERABLE, SEGÚN REGISTRO SOCIAL DE
HOGARES, QUE CUENTEN CON EDUCACIÓN MEDIA COMPLETA, PREFERENTEMENTE. LOS POSTULANTES PODRÁN SER DE LA COMUNA DE LOLOL O COMUNAS VECINAS DE LA REGIÓN.</t>
  </si>
  <si>
    <t>PERSONAS DE 18 AÑOS O MÁS PERTENECIENTES AL 80% DE LA POBLACIÓN MÁS VULNERABLE, SEGÚN REGISTRO SOCIAL DE HOGARES, QUE CUMPLAN CON LOS REQUISITOS INDICADOS EN EL ARTÍCULO CUARTO DEL DECRETO 32 DEL 31 DE ENERO 2024; SER MAYOR DE EDAD, SIN ANTECEDENTES PENALES, HABER CURSADO LA EDUCACIÓN MEDIA O SU EQUIVALENTE Y LOS DEMÁS REQUISITOS QUE SE EXIJAN EN AQUELLA NORMA. LOS PARTICIPANTES PODRÁN PROVENIR DE CUALQUIER COMUNA DE LA REGIÓN MIENTRAS CUMPLAN LOS REQUISITOS Y EXIGENCIAS DEL PLAN FORMATIVO.</t>
  </si>
  <si>
    <t>SANTA CRUZ</t>
  </si>
  <si>
    <t>01. LUNES - MAÑANA / 04. MARTES - MAÑANA / 10. JUEVES - MAÑANA / 13. VIERNES - MAÑANA</t>
  </si>
  <si>
    <t>LA ESTRELLA</t>
  </si>
  <si>
    <t>ASISTENCIA Y ENTREGA DE SERVICIOS DE CALIDAD EN TRANSPORTE EN TAXIS, COLECTIVOS Y TRANSPORTE DE PASAJEROS</t>
  </si>
  <si>
    <t xml:space="preserve">SE PROPONE UNA ESTRUCTURA COMO LA PLANTEADA, CONSIDERANDO LAS COMPETENCIAS DEL PLAN Y LAS HORAS.
MÓDULO: ASISTENCIA Y ENTREGA DE SERVICIOS DE CALIDAD EN TRANSPORTE EN TAXIS, COLECTIVOS Y TRANSPORTE DE PASAJEROS:
COMPETENCIAS PLAN: ASEGURAR LA ENTREGA DE UN SERVICIO DE CALIDAD A LOS USUARIOS DE LA LOCOMOCIÓN COLECTIVA DE ACUERDO A LA NORMATIVA  TÉCNICA Y LEGAL VIGENTE.
HORAS 20
MÓDULO: MANEJO DE EMOCIONES Y HABILIDADES COMUNICACIONES PARA TRASPORTISTAS DE TAXIS, COLECTIVOS Y TRANSPORTE DE PASAJEROS	
COMPETENCIAS PLAN: RECONOCER LOS ELEMENTOS QUE PROPICIAN UNA COMUNICACIÓN EFECTIVA Y CONTRIBUYEN AL DESARROLLO LABORAL, AL MEJORAMIENTO DEL DESEMPEÑO Y AL DESARROLLO DE RELACIONES ARMÓNICAS EN EL LUGAR DE TRABAJO EN EL CONTEXTO DEL TRASLADO DE PASAJES EN TAXIS, COLECTIVOS Y TRANSPORTE PÚBLICO
HORAS:	15
MÓDULO: TÉCNICAS PARA LA RESOLUCIÓN DE PROBLEMAS EN TIEMPOS DE CRISIS
COMPETENCIAS PLAN: RESOLVER PROBLEMAS EN DIFERENTES CONTEXTOS CULTURALES, SOCIALES Y ECONOMICOS, CON EL OBJETIVO DE MANTENER UN CORRECTO DESARROLLO Y ESTAR PREPARADO PARA ENFRENTAR LAS SITUACIONES DE CONFLICTO EN LAS LABORES DIARIAS DEL TRANSPORTE DE PASAJEROS.	
HORAS: 10
</t>
  </si>
  <si>
    <t>PERSONAS MAYORES DE 18 AÑOS QUE PERTENEZCAN A LA AGRUPACIÓN DE COLECTIVOS "AGRUPACOL" DE LA COMUNA DE RANCAGUA.
EL PLAN FORMATIVO DEBE CONSIDERAR LAS CARACTERÍSTICAS DE ESTA POBLACIÓN OBJETIVO.</t>
  </si>
  <si>
    <t>SERVICIO MULTICANAL DE CALLCENTER</t>
  </si>
  <si>
    <t>PF1171</t>
  </si>
  <si>
    <t>REQUISITOS PARA POSTULAR:
►PERTENECER AL 80% MÁS VULNERABLE DE LA POBLACIÓN SEGÚN REGISTRO SOCIAL DE HOGARES (RSH).
►TENER 18 AÑOS O MÁS.
►CEDULA DE IDENTIDAD VIGENTE.
►EDUCACIÓN MEDIA COMPLETA.</t>
  </si>
  <si>
    <t>OPERACIONES DE MANTENIMIENTO DE INFRAESTRUCTURA AÉREA EN REDES DE DISTRIBUCIÓN ELÉCTRICA</t>
  </si>
  <si>
    <t>PF1219</t>
  </si>
  <si>
    <t>REQUISITOS PARA POSTULAR:
►PERTENECER AL 80% MÁS VULNERABLE DE LA POBLACIÓN SEGÚN REGISTRO SOCIAL DE HOGARES (RSH).
►TENER 18 AÑOS O MÁS.
►CEDULA DE IDENTIDAD VIGENTE.
►EDUCACIÓN BÁSICA PREFERENTEMENTE</t>
  </si>
  <si>
    <t>SUPERVISIÓN DE OPERACIONES LOGÍSTICAS</t>
  </si>
  <si>
    <t>PF0883</t>
  </si>
  <si>
    <t xml:space="preserve">REQUISITOS PARA POSTULAR:
►PERTENECER AL 80% MÁS VULNERABLE DE LA POBLACIÓN SEGÚN REGISTRO SOCIAL DE HOGARES (RSH).
►TENER 18 AÑOS O MÁS.
►CEDULA DE IDENTIDAD VIGENTE.
►EDUCACIÓN MEDIA COMPLETA PREFERENTEMENTE
►MANEJO DE PC DE CALCULO , NIVEL USUARIO
</t>
  </si>
  <si>
    <t>REQUISITOS PARA POSTULAR:
►PERTENECER AL 80% MÁS VULNERABLE DE LA POBLACIÓN SEGÚN REGISTRO SOCIAL DE HOGARES (RSH).
►TENER 18 AÑOS O MÁS.
►CEDULA DE IDENTIDAD VIGENTE.
►EDUCACIÓN MEDIA PREFERENTEMENTE</t>
  </si>
  <si>
    <t>PERTENECER AL 80% MÁS VULNERABLE DE LA POBLACIÓN SEGÚN REGISTRO SOCIAL DE HOGARES (RSH).
►TENER 18 AÑOS O MÁS.
►CEDULA DE IDENTIDAD VIGENTE.
►EDUCACIÓN MEDIA COMPLETA.
Y PRESENTAR EL CERTIFICADO DE INHABILIDAD CORRESPONDIENTE.</t>
  </si>
  <si>
    <t>INSTALACIÓN DE EQUIPOS ELÉCTRICOS</t>
  </si>
  <si>
    <t>PF1571</t>
  </si>
  <si>
    <t xml:space="preserve">
SER MAYOR DE EDAD
CONTAR CON RSH DE HASTA EL 80% VULNERABILIDAD
TENER CEDULA IDENTIDAD VIGENTE
CONTAR CON EDUCACIÓN MEDIA COMPLETA, PREFERENTEMENTE</t>
  </si>
  <si>
    <t>Datos Organismo Técnico de Capacitación</t>
  </si>
  <si>
    <t>Datos de la propuesta</t>
  </si>
  <si>
    <t>N°</t>
  </si>
  <si>
    <t>Razón Social</t>
  </si>
  <si>
    <t>RUT</t>
  </si>
  <si>
    <t>N° de Cursos</t>
  </si>
  <si>
    <t>Montos</t>
  </si>
  <si>
    <t>Actitud Chile Formación Ltda</t>
  </si>
  <si>
    <t>Justificación OTEC declarada inadmisible.</t>
  </si>
  <si>
    <t>Número de cursos  rechazados  por inadmisibilidad de la propuesta.</t>
  </si>
  <si>
    <t>Validación de cantidad de cursos de propuestas a evaluar</t>
  </si>
  <si>
    <t xml:space="preserve">Total Cursos </t>
  </si>
  <si>
    <t>N° cursos presentadas  en apertura de propuestas</t>
  </si>
  <si>
    <t>N°de cursos de propuestas declaradas inadmisibles</t>
  </si>
  <si>
    <t>N° de cursos de propuestas a evaluar</t>
  </si>
  <si>
    <t>N° de cursos de propuestas en revisión</t>
  </si>
  <si>
    <t>Diferencia</t>
  </si>
  <si>
    <t>AÑO</t>
  </si>
  <si>
    <t>RUT ENTIDAD  REQUIRENTE</t>
  </si>
  <si>
    <t xml:space="preserve">NOMBRE ENTIDAD REQUIRENTE </t>
  </si>
  <si>
    <t>RUT ENTIDAD BENEFICIARIA EN CASO DE MANDATO</t>
  </si>
  <si>
    <t>NOMBRE DE ENTIDAD BENEFICIARIA EN CASO DE MANDATO</t>
  </si>
  <si>
    <t>NOMBRE DEL CURSO (PLAN FORMATIVO)</t>
  </si>
  <si>
    <t>CODIGO DEL CURSO (PLAN FORMATIVO )</t>
  </si>
  <si>
    <t>NOMBRE PLAN (ES) TRANSVERSAL(ES)</t>
  </si>
  <si>
    <t>CODIGO PLAN (ES) TRANSVERSAL(ES)</t>
  </si>
  <si>
    <t xml:space="preserve"> HORAS CURSO (PLAN FORMATIVO 1 )</t>
  </si>
  <si>
    <t>DESCRIPCIÓN POBLACION OBJETIVO</t>
  </si>
  <si>
    <t>CONVOCATORIA (ABIERTA O CERRADA)</t>
  </si>
  <si>
    <r>
      <t xml:space="preserve">RUTOTEC </t>
    </r>
    <r>
      <rPr>
        <b/>
        <sz val="10"/>
        <color rgb="FFFF0000"/>
        <rFont val="Calibri"/>
        <family val="2"/>
        <scheme val="minor"/>
      </rPr>
      <t>(Eliminar los puntos del RUT)</t>
    </r>
  </si>
  <si>
    <t>NOMBRE OTEC</t>
  </si>
  <si>
    <t>DURACIÓN TOTAL DEL CURSO EN HORAS</t>
  </si>
  <si>
    <t>DURACIÓN TOTAL DEL CURSO EN DIAS</t>
  </si>
  <si>
    <t>VALOR HORA ALUMNO CAPACITACIÓN</t>
  </si>
  <si>
    <t>VALOR ALUMNO SUBSIDIO ÚTILES, INSUMO  Y HERRAMIENTAS</t>
  </si>
  <si>
    <t>VALOR ALUMNO SUBSIDIO PARA INSTRUMENTO HABILITANTE Y/O REFERENCIAL</t>
  </si>
  <si>
    <t>VALOR TOTAL SUBSIDIO ÚTILES, INSUMO Y HERRAMIENTAS</t>
  </si>
  <si>
    <t>VALOR TOTAL SUBSIDIO DE CUIDADOS</t>
  </si>
  <si>
    <t>VALOR TOTAL SUBSIDIO PARA INSTRUMENTO HABILITANTE Y/O REFERENCIAL</t>
  </si>
  <si>
    <t>VALOR TOTAL DEL CURSO</t>
  </si>
  <si>
    <t>ADMISIBILIDAD DE OFERTA-CURSO (SI/NO) Numeral 7.1.2 Bases Administrativas</t>
  </si>
  <si>
    <t>MOTIVO DEL RECHAZO</t>
  </si>
  <si>
    <t>7.2 EVALUACIÓN EXPERIENCIA DEL OFERENTE (10%)</t>
  </si>
  <si>
    <t>7.3 EVALUACIÓN COMPORTAMIENTO (10%)</t>
  </si>
  <si>
    <t>7.4.2.1                              Cumple con todos los componentes exigidos para el plan formativo (50%)</t>
  </si>
  <si>
    <t>7.4.2.2                               Se identifican los requisistos de ingreso del participante al plan formativo. (50 %)</t>
  </si>
  <si>
    <t>7.4.3.1                     Relación entre los componentes del módulo propuesto (15%)</t>
  </si>
  <si>
    <t>7.4.3.2                      Relación de la competencia y el nombre del módulo se relaciona con la competencia y el nombre del plan formativo (25%)</t>
  </si>
  <si>
    <t>7.4.3.3        Relación de los aprendizajes esperados del módulo con la competencia del módulo. (20%)</t>
  </si>
  <si>
    <t>7.4.3.4                          Los criterios de evaluación permiten evidenciar los aprendizajes esperados de cada módulo. (25 %)</t>
  </si>
  <si>
    <t>7.4.3.5                                         Los contenidos abordados permiten desarrollar los aprendizajes esperados de cada módulo. (15%)</t>
  </si>
  <si>
    <t>7.4.4.1            Relación entre metodología y competencia (30%)</t>
  </si>
  <si>
    <t>7.4.4.2     Proceso de Aprendizaje (30%)</t>
  </si>
  <si>
    <t>7.4.4.3          Uso de equipos y herramientas (20%)</t>
  </si>
  <si>
    <t>7.4.4.4      Uso y distribución de materiales e insumos (10%)</t>
  </si>
  <si>
    <t>7.4.4.5            Uso de la infraestructura (10%)</t>
  </si>
  <si>
    <t>7.5    EVALUACIÓN ECONÓMICA (5%)</t>
  </si>
  <si>
    <t>8           NOTA FINAL</t>
  </si>
  <si>
    <t>CURSO PREADJUDICADO (SI/NO)</t>
  </si>
  <si>
    <t>Nombre encargado del curso en OTEC</t>
  </si>
  <si>
    <t>Email  encargado del curso en OTEC</t>
  </si>
  <si>
    <t>Teléfono  encargado del curso en OTEC</t>
  </si>
  <si>
    <t>Dirección (Sede donde se imparte el curso)</t>
  </si>
  <si>
    <t>Objetivo del Curso</t>
  </si>
  <si>
    <t>Descripción del Curso</t>
  </si>
  <si>
    <t>OBSERVACIONES OTIC</t>
  </si>
  <si>
    <t>PROMAULE</t>
  </si>
  <si>
    <t>METROPOLITANA</t>
  </si>
  <si>
    <t>CERRADA</t>
  </si>
  <si>
    <t>76651820-6</t>
  </si>
  <si>
    <t>BIO BIO</t>
  </si>
  <si>
    <t>76022830-3</t>
  </si>
  <si>
    <t>76087875-8</t>
  </si>
  <si>
    <t>76606610-0</t>
  </si>
  <si>
    <t>77086552-2</t>
  </si>
  <si>
    <t>77335870-2</t>
  </si>
  <si>
    <t>65062756-3</t>
  </si>
  <si>
    <t>96940970-4</t>
  </si>
  <si>
    <t>INFOLAND CAPACITACION LIMITADA</t>
  </si>
  <si>
    <t>77514584-6</t>
  </si>
  <si>
    <t>RUTOTEC</t>
  </si>
  <si>
    <t>7.4.3.3     Relación de los aprendizajes esperados del módulo con la competencia del módulo. (20%)</t>
  </si>
  <si>
    <t>7.4.4.2   Proceso de Aprendizaje (30%)</t>
  </si>
  <si>
    <t>7.4.4.3              Uso de equipos y herramientas (20%)</t>
  </si>
  <si>
    <t>7.4.4.4          Uso y distribución de materiales e insumos (10%)</t>
  </si>
  <si>
    <t>7.5         EVALUACIÓN ECONÓMICA (5%)</t>
  </si>
  <si>
    <t>8                 NOTA FINAL</t>
  </si>
  <si>
    <t>VALIDACIÓN LÍNEA SEGÚN BD OFICIAL</t>
  </si>
  <si>
    <t>VALIDACIÓN CÓDIGOS PLAN FORMATIVO 1 SEGÚN BD OFICIAL</t>
  </si>
  <si>
    <t>VALIDACIÓN DE CÓDIGO(S) PLAN (ES) TRANSVERSAL(ES) SEGÚN BD OFICIAL</t>
  </si>
  <si>
    <t>VALIDACIÓN COMUNA SEGÚN BD OFICIAL</t>
  </si>
  <si>
    <t>VALIDACIÓN NOMBRE POBLACIÓN OBJETIVO SEGÚN BD OFICIAL</t>
  </si>
  <si>
    <t>VALIDACIÓN TIPO SALIDA (DEPENDIENTE O INDEPENDIENTE) SEGÚN BD OFICIAL</t>
  </si>
  <si>
    <t>VALIDACIÓN CUPO SEGÚN BD OFICIAL</t>
  </si>
  <si>
    <t>VALIDACIÓN TOTAL HORAS  CURSO ENTRE N° PRESENTADO  POR EL OTEC Y LO QUE INDICA LA  BD OFICIAL</t>
  </si>
  <si>
    <t>VALIDACIÓN HORAS DIARIAS SEGÚN BD OFICIAL</t>
  </si>
  <si>
    <r>
      <t xml:space="preserve">VALIDACIÓN SUBSIDIO DIARIO FASE LECTIVA </t>
    </r>
    <r>
      <rPr>
        <b/>
        <sz val="9"/>
        <color rgb="FFFF0000"/>
        <rFont val="Calibri"/>
        <family val="2"/>
        <scheme val="minor"/>
      </rPr>
      <t>(Si el curso tiene o no este subsidio en BD OFICIAL)</t>
    </r>
  </si>
  <si>
    <r>
      <t xml:space="preserve">VALIDACIÓN SUBSIDIO CUIDADOS </t>
    </r>
    <r>
      <rPr>
        <b/>
        <sz val="9"/>
        <color rgb="FFFF0000"/>
        <rFont val="Calibri"/>
        <family val="2"/>
        <scheme val="minor"/>
      </rPr>
      <t xml:space="preserve"> (Si el curso tiene o no este subsidio en BD OFICIAL)</t>
    </r>
  </si>
  <si>
    <r>
      <t xml:space="preserve">VALIDACIÓN SUBSIDIO DE HERRAMIENTAS  </t>
    </r>
    <r>
      <rPr>
        <b/>
        <sz val="9"/>
        <color rgb="FFFF0000"/>
        <rFont val="Calibri"/>
        <family val="2"/>
        <scheme val="minor"/>
      </rPr>
      <t xml:space="preserve"> (Si el curso tiene o no este subsidio en BD OFICIAL)</t>
    </r>
  </si>
  <si>
    <t>VALIDACIÓN CONVOCATORIA SEGÚN BD OFICIAL</t>
  </si>
  <si>
    <r>
      <t xml:space="preserve">VALIDACIÓN TRAMO SEGÚN BD OFICIAL </t>
    </r>
    <r>
      <rPr>
        <b/>
        <sz val="9"/>
        <color rgb="FFFF0000"/>
        <rFont val="Calibri"/>
        <family val="2"/>
        <scheme val="minor"/>
      </rPr>
      <t>(En caso de los cursos de mandato aparezca 1 verificar si OTIC informó cambio de tramo, en caso que se hayan modificado se debe cambiar el tramo en la hoja BDOFICIAL)</t>
    </r>
  </si>
  <si>
    <t>VALIDACIÓN N°DÍAS FL ENTRE N° PRESENTADO  POR EL OTEC Y LO QUE INDICA LA  BD OFICIAL</t>
  </si>
  <si>
    <t>DIFERENCIA ENTRE VC PRESENTADO POR EL OTEC Y EL QUE CORRESPONDE  SEGÚN VHA PRESENTADO POR EL OTEC Y EL CUPO Y HORAS DE BD OFICIAL</t>
  </si>
  <si>
    <t>TIPO DE SUBSIDIO DE HERRAMIENTAS</t>
  </si>
  <si>
    <r>
      <t>¿TIENEN PF? (</t>
    </r>
    <r>
      <rPr>
        <b/>
        <sz val="9"/>
        <color rgb="FFFF0000"/>
        <rFont val="Calibri"/>
        <family val="2"/>
        <scheme val="minor"/>
      </rPr>
      <t xml:space="preserve">Para los </t>
    </r>
    <r>
      <rPr>
        <b/>
        <u/>
        <sz val="9"/>
        <color rgb="FFFF0000"/>
        <rFont val="Calibri"/>
        <family val="2"/>
        <scheme val="minor"/>
      </rPr>
      <t>cursos sin plan formativo verificar</t>
    </r>
    <r>
      <rPr>
        <b/>
        <sz val="9"/>
        <color rgb="FFFF0000"/>
        <rFont val="Calibri"/>
        <family val="2"/>
        <scheme val="minor"/>
      </rPr>
      <t xml:space="preserve"> que en la columna J de la planilla  "Preadjudicación OTIC", se indique "</t>
    </r>
    <r>
      <rPr>
        <b/>
        <u/>
        <sz val="9"/>
        <color rgb="FFFF0000"/>
        <rFont val="Calibri"/>
        <family val="2"/>
        <scheme val="minor"/>
      </rPr>
      <t>SIN PLA N FORMATIVO"</t>
    </r>
    <r>
      <rPr>
        <b/>
        <sz val="9"/>
        <color rgb="FFFF0000"/>
        <rFont val="Calibri"/>
        <family val="2"/>
        <scheme val="minor"/>
      </rPr>
      <t>)</t>
    </r>
  </si>
  <si>
    <t>¿TIENE EVALUACIÓN PLAN FORMATIVO?</t>
  </si>
  <si>
    <t xml:space="preserve">VALIDACIÓN ¿SE EVALUA PROPUESTA FORMATIVA SEGÚN TENGA O NO PLAN FORMATIVO EL CURSO? </t>
  </si>
  <si>
    <t>VALIDACIÓN VHA SEGÚN TRAMO DE CURSO EN BD OFICIAL</t>
  </si>
  <si>
    <t>VALIDACIÓN VALOR CAPACITACIÓN</t>
  </si>
  <si>
    <r>
      <t>VALIDACIÓN VALOR TOTAL SUBSIDIO FASE LECTIVA (</t>
    </r>
    <r>
      <rPr>
        <b/>
        <sz val="9"/>
        <color rgb="FFFF0000"/>
        <rFont val="Calibri"/>
        <family val="2"/>
        <scheme val="minor"/>
      </rPr>
      <t>Comparación entre cantidad presentada por el OTEC y BD Oficial)</t>
    </r>
  </si>
  <si>
    <t xml:space="preserve">VALIDACIÓN VALOR SUBSIDIO CUIDADO </t>
  </si>
  <si>
    <t>VALIDACIÓN VALOR INDIVIDUAL SH SEGÚN LÍNEA</t>
  </si>
  <si>
    <t>VALIDACIÓN VALOR TOTAL SUBSIDIO HERRAMIENTAS</t>
  </si>
  <si>
    <t>VALIDACIÓN ¿TIENE LICENCIA?</t>
  </si>
  <si>
    <t>VALIDACIÓN TOTAL SUB PARA CERT LICENCIAS</t>
  </si>
  <si>
    <t>VALIDACIÓN VALOR TOTAL CURSO</t>
  </si>
  <si>
    <r>
      <t xml:space="preserve">VERIFICACIÓN DE REQUISITOS DEL CURSO SEGÚN SENCE             </t>
    </r>
    <r>
      <rPr>
        <b/>
        <sz val="9"/>
        <color rgb="FFFF0000"/>
        <rFont val="Calibri"/>
        <family val="2"/>
        <scheme val="minor"/>
      </rPr>
      <t>Rechazado =NO/Aprobado=SI</t>
    </r>
  </si>
  <si>
    <t>VALIDACIÓN VERIFICACIÓN DE REQUISITOS (Comparación Validación Requisitos OTIC  y SENCE)</t>
  </si>
  <si>
    <t>¿TIENE EXPERIENCIA?</t>
  </si>
  <si>
    <t>VALIDACIÓN NOTA EXPERIENCIA OFERENTE</t>
  </si>
  <si>
    <t>¿TIENE MULTAS?</t>
  </si>
  <si>
    <t xml:space="preserve">VALIDACIÓN COMPORTAMIENTO ANTERIOR </t>
  </si>
  <si>
    <t>NOTA EXPERIENCIA</t>
  </si>
  <si>
    <t>NOTA COMPORTAMIENTO</t>
  </si>
  <si>
    <t>¿TIENE PF?</t>
  </si>
  <si>
    <t>NOTA PROPUESTA FORMATIVA A NIVEL DE PLAN 7.4.2( 35%)</t>
  </si>
  <si>
    <t>NOTA PROPUESTA FORMATIVA A NIVEL DE MODULOS 7.4.3 (65%)</t>
  </si>
  <si>
    <t>NOTA  EVALUACIÓN PROPUESTA FORMATIVA (45%)</t>
  </si>
  <si>
    <t>NOTA METODOLOGÍA (55%)</t>
  </si>
  <si>
    <t>NOTA EVALUACIÓN TÉCNICA</t>
  </si>
  <si>
    <t>VHA DEL CURSO A CONSIDERAR EN EVA EC</t>
  </si>
  <si>
    <t>MENOR VHA OFERTADA SEGÚN CÓDIGO</t>
  </si>
  <si>
    <t>NOTA EV ECONÓMICA</t>
  </si>
  <si>
    <t>VALIDACIÓN NOTA ECONÓMICA</t>
  </si>
  <si>
    <t>REVISIÓN PREVIA NOTA FINAL</t>
  </si>
  <si>
    <t>NOTA FINAL DEL CURSO SENCE</t>
  </si>
  <si>
    <t>VALIDACIÓN NOTA FINAL</t>
  </si>
  <si>
    <t>¿PRE ADJUDICA SEGÚN OTIC?</t>
  </si>
  <si>
    <t>MAYOR NOTA FINAL  DEL CÓDIGO CURSO</t>
  </si>
  <si>
    <t>¿TIENE MAYOR NOTA FINAL CÓDIGO CURSO?</t>
  </si>
  <si>
    <t xml:space="preserve"> MAYOR NOTA PROPUESTA TÉCNICA</t>
  </si>
  <si>
    <t>¿TIENE MAYOR NOTA PROPUESTA TÉCNICA?</t>
  </si>
  <si>
    <t>MAYOR  NOTA COMPORTAMIENTO ANTERIOR</t>
  </si>
  <si>
    <t>¿TIENE  MAYOR NOTA COMPORTAMIENTO ANTERIOR?</t>
  </si>
  <si>
    <t xml:space="preserve">MAYOR NOTA EXPERIENCIA </t>
  </si>
  <si>
    <t>¿TIENE  MAYOR NOTA EXPERIENCIA ?</t>
  </si>
  <si>
    <t>VHA DEL CURSO APROBADO EN EXPERIENCIA</t>
  </si>
  <si>
    <t>MENOR VHA DE CURSO APROBADO EN EXPERIENCIA</t>
  </si>
  <si>
    <t>¿TIENE MENOR VALOR HORA ENTRE LOS CURSO APROBADOS?</t>
  </si>
  <si>
    <t>POCENTAJE DE MULTAS PONDERADA</t>
  </si>
  <si>
    <t>MENOR PORCENTAJE COMPORTAMIENTO</t>
  </si>
  <si>
    <t>¿TIENE MENOS PORCENTAJE COMPORTAMIENTO?</t>
  </si>
  <si>
    <t xml:space="preserve">CURSOS </t>
  </si>
  <si>
    <t>MAYOR NÚMERO CURSOS</t>
  </si>
  <si>
    <t>TIENE MAYOR NÚMERO CURSOS?</t>
  </si>
  <si>
    <t>OBSERVACIONES SENCE</t>
  </si>
  <si>
    <t>RESPUESTA OBS OTIC</t>
  </si>
  <si>
    <t>SENCE</t>
  </si>
  <si>
    <t>ADJUDICA</t>
  </si>
  <si>
    <t>OBSERVACIÓN IMPUGNACIÓN</t>
  </si>
  <si>
    <t>ORGANISMO TÉCNICO INTERMEDIO PARA CAPACITACIÓN DEL SECTOR SILVOAGROPECUARIO</t>
  </si>
  <si>
    <t>74701100-1</t>
  </si>
  <si>
    <t>ALIANZA</t>
  </si>
  <si>
    <t>CENTRO DE INTERMEDIACION PARA EL DESARR DE LAS PERSONAS EN EL TRABAJO</t>
  </si>
  <si>
    <t>77.301.520-1</t>
  </si>
  <si>
    <t>BANCA</t>
  </si>
  <si>
    <t>74.701.100-1</t>
  </si>
  <si>
    <t>65440150-0</t>
  </si>
  <si>
    <t>BIOBIO</t>
  </si>
  <si>
    <t>Organismo Técnico Intermedio para. Capacitación del Bío Bío</t>
  </si>
  <si>
    <t>70.533.700-4</t>
  </si>
  <si>
    <t>65062590-0</t>
  </si>
  <si>
    <t>CAPFRUTA</t>
  </si>
  <si>
    <t>ORGANISMO TECNICO INTERMEDIO PARA CAPACITACION CAPFRUTA</t>
  </si>
  <si>
    <t>73.048.900-5</t>
  </si>
  <si>
    <t>65.440.150-0</t>
  </si>
  <si>
    <t>65229660-2</t>
  </si>
  <si>
    <t>CGC</t>
  </si>
  <si>
    <t>ORGANISMO TECNICO INTERMEDIO DE CAPACITACION CENTRO GENERAL CAPACITACI </t>
  </si>
  <si>
    <t>65.062.590-0</t>
  </si>
  <si>
    <t>65145210-4</t>
  </si>
  <si>
    <t>CHILE VINOS</t>
  </si>
  <si>
    <t>ORGANISMO TECNICO INTERMED PARA CAP DE LA IND VITIV Y SECT ASOCIADOS</t>
  </si>
  <si>
    <t>70.200.800-K</t>
  </si>
  <si>
    <t>CORPORACION DE CAPACITACION DE CAMARA NACIONAL DE COMERCIO</t>
  </si>
  <si>
    <t>65.229.660-2</t>
  </si>
  <si>
    <t>73315900-6</t>
  </si>
  <si>
    <t>CORCIN</t>
  </si>
  <si>
    <t>CENTRO INTERMEDIO DE CAPACITACION DE ASEXMA</t>
  </si>
  <si>
    <t>65.145.210-4</t>
  </si>
  <si>
    <t>73048400-3</t>
  </si>
  <si>
    <t>CORFICAP</t>
  </si>
  <si>
    <t>CORP FIDE CAPACITACION</t>
  </si>
  <si>
    <t>70.537.300-0</t>
  </si>
  <si>
    <t>65038137-8</t>
  </si>
  <si>
    <t>FRANCO CHILENO</t>
  </si>
  <si>
    <t>ORGANISMO TECNICO INTERMEDIO PARA CAPACITACION OTIC FRANCO CHILENO</t>
  </si>
  <si>
    <t>73.315.900-6</t>
  </si>
  <si>
    <t>65026673-0</t>
  </si>
  <si>
    <t>INDUPAN</t>
  </si>
  <si>
    <t>ORGANISMO TECNICO INTERMEDIO PARA CAPACITACION INDUPAN</t>
  </si>
  <si>
    <t>73.048.400-3</t>
  </si>
  <si>
    <t>65.038.137-8</t>
  </si>
  <si>
    <t>65185420-2</t>
  </si>
  <si>
    <t>PROACONCAGUA</t>
  </si>
  <si>
    <t>ORGANISMO TECNICO INTERMEDIO PARA CAPACITACION DEL VALLE DEL ACONCAGUA</t>
  </si>
  <si>
    <t>65.026.673-0</t>
  </si>
  <si>
    <t>75.387.000-8</t>
  </si>
  <si>
    <t>CORP DE CAPACITACION PROMAULE</t>
  </si>
  <si>
    <t>65.185.420-2</t>
  </si>
  <si>
    <t>CORPORACIÓN DE CAPACITACIÓN Y EMPLEO DE SOFOFA</t>
  </si>
  <si>
    <t>74.252.300-4</t>
  </si>
  <si>
    <t>71.566.400-3</t>
  </si>
  <si>
    <t>70.417.500-0</t>
  </si>
  <si>
    <t>CURSOS</t>
  </si>
  <si>
    <t>NOTA</t>
  </si>
  <si>
    <t>10073-0</t>
  </si>
  <si>
    <t>10397-7</t>
  </si>
  <si>
    <t>10749-2</t>
  </si>
  <si>
    <t>10751-4</t>
  </si>
  <si>
    <t>10781-6</t>
  </si>
  <si>
    <t>12033-2</t>
  </si>
  <si>
    <t>12062-6</t>
  </si>
  <si>
    <t>1213-0</t>
  </si>
  <si>
    <t>12602-0</t>
  </si>
  <si>
    <t>1335-8</t>
  </si>
  <si>
    <t>14759-1</t>
  </si>
  <si>
    <t>16754-1</t>
  </si>
  <si>
    <t>16844-0</t>
  </si>
  <si>
    <t>20139-1</t>
  </si>
  <si>
    <t>211-9</t>
  </si>
  <si>
    <t>2443-0</t>
  </si>
  <si>
    <t>4025-8</t>
  </si>
  <si>
    <t>40422-5</t>
  </si>
  <si>
    <t>4805-4</t>
  </si>
  <si>
    <t>52000321-5</t>
  </si>
  <si>
    <t>52000608-7</t>
  </si>
  <si>
    <t>52001552-3</t>
  </si>
  <si>
    <t>52002053-5</t>
  </si>
  <si>
    <t>52002791-2</t>
  </si>
  <si>
    <t>5215-9</t>
  </si>
  <si>
    <t>53324783-0</t>
  </si>
  <si>
    <t>61102057-0</t>
  </si>
  <si>
    <t>61999250-4</t>
  </si>
  <si>
    <t>61999280-6</t>
  </si>
  <si>
    <t>61999290-3</t>
  </si>
  <si>
    <t>62000400-6</t>
  </si>
  <si>
    <t>62000750-1</t>
  </si>
  <si>
    <t>62000760-9</t>
  </si>
  <si>
    <t>62000770-6</t>
  </si>
  <si>
    <t>65012812-5</t>
  </si>
  <si>
    <t>65051266-9</t>
  </si>
  <si>
    <t>65056389-1</t>
  </si>
  <si>
    <t>65057122-3</t>
  </si>
  <si>
    <t>65057241-6</t>
  </si>
  <si>
    <t>65059003-1</t>
  </si>
  <si>
    <t>65061013-K</t>
  </si>
  <si>
    <t>65062043-7</t>
  </si>
  <si>
    <t>65062652-4</t>
  </si>
  <si>
    <t>65063918-9</t>
  </si>
  <si>
    <t>65065054-9</t>
  </si>
  <si>
    <t>65065946-5</t>
  </si>
  <si>
    <t>65066006-4</t>
  </si>
  <si>
    <t>65069531-3</t>
  </si>
  <si>
    <t>65069892-4</t>
  </si>
  <si>
    <t>65070763-K</t>
  </si>
  <si>
    <t>65076073-5</t>
  </si>
  <si>
    <t>65077088-9</t>
  </si>
  <si>
    <t>65080206-3</t>
  </si>
  <si>
    <t>65081063-5</t>
  </si>
  <si>
    <t>65088432-9</t>
  </si>
  <si>
    <t>65090628-4</t>
  </si>
  <si>
    <t>65098746-2</t>
  </si>
  <si>
    <t>65099139-7</t>
  </si>
  <si>
    <t>65109007-5</t>
  </si>
  <si>
    <t>65111467-5</t>
  </si>
  <si>
    <t>65113891-4</t>
  </si>
  <si>
    <t>65121264-2</t>
  </si>
  <si>
    <t>65125824-3</t>
  </si>
  <si>
    <t>65127321-8</t>
  </si>
  <si>
    <t>65127675-6</t>
  </si>
  <si>
    <t>65128246-2</t>
  </si>
  <si>
    <t>65135238-K</t>
  </si>
  <si>
    <t>65147452-3</t>
  </si>
  <si>
    <t>65154398-3</t>
  </si>
  <si>
    <t>65160791-4</t>
  </si>
  <si>
    <t>65165411-4</t>
  </si>
  <si>
    <t>65178349-6</t>
  </si>
  <si>
    <t>65187935-3</t>
  </si>
  <si>
    <t>65192857-5</t>
  </si>
  <si>
    <t>65194168-7</t>
  </si>
  <si>
    <t>65195098-8</t>
  </si>
  <si>
    <t>65196166-1</t>
  </si>
  <si>
    <t>65692700-3</t>
  </si>
  <si>
    <t>65696680-7</t>
  </si>
  <si>
    <t>65721030-7</t>
  </si>
  <si>
    <t>65734520-2</t>
  </si>
  <si>
    <t>65791700-1</t>
  </si>
  <si>
    <t>6584-6</t>
  </si>
  <si>
    <t>65848570-9</t>
  </si>
  <si>
    <t>70000440-6</t>
  </si>
  <si>
    <t>70267000-4</t>
  </si>
  <si>
    <t>70704300-8</t>
  </si>
  <si>
    <t>70885500-6</t>
  </si>
  <si>
    <t>71500500-K</t>
  </si>
  <si>
    <t>71540100-2</t>
  </si>
  <si>
    <t>71540800-7</t>
  </si>
  <si>
    <t>71618600-8</t>
  </si>
  <si>
    <t>71629400-5</t>
  </si>
  <si>
    <t>71639300-3</t>
  </si>
  <si>
    <t>71915800-5</t>
  </si>
  <si>
    <t>72012000-3</t>
  </si>
  <si>
    <t>72250700-2</t>
  </si>
  <si>
    <t>72251100-K</t>
  </si>
  <si>
    <t>72741900-4</t>
  </si>
  <si>
    <t>74645400-7</t>
  </si>
  <si>
    <t>74822900-0</t>
  </si>
  <si>
    <t>75181000-8</t>
  </si>
  <si>
    <t>76001830-9</t>
  </si>
  <si>
    <t>76004998-0</t>
  </si>
  <si>
    <t>76005154-3</t>
  </si>
  <si>
    <t>76007217-6</t>
  </si>
  <si>
    <t>76009577-K</t>
  </si>
  <si>
    <t>76009651-2</t>
  </si>
  <si>
    <t>76010686-0</t>
  </si>
  <si>
    <t>76012388-9</t>
  </si>
  <si>
    <t>76012877-5</t>
  </si>
  <si>
    <t>76018228-1</t>
  </si>
  <si>
    <t>76019409-3</t>
  </si>
  <si>
    <t>76024793-6</t>
  </si>
  <si>
    <t>76025225-5</t>
  </si>
  <si>
    <t>76025344-8</t>
  </si>
  <si>
    <t>76026177-7</t>
  </si>
  <si>
    <t>76028614-1</t>
  </si>
  <si>
    <t>76029120-K</t>
  </si>
  <si>
    <t>76029443-8</t>
  </si>
  <si>
    <t>76033205-4</t>
  </si>
  <si>
    <t>76038690-1</t>
  </si>
  <si>
    <t>76040379-2</t>
  </si>
  <si>
    <t>76045125-8</t>
  </si>
  <si>
    <t>76048178-5</t>
  </si>
  <si>
    <t>76048887-9</t>
  </si>
  <si>
    <t>76049112-8</t>
  </si>
  <si>
    <t>76051619-8</t>
  </si>
  <si>
    <t>76052062-4</t>
  </si>
  <si>
    <t>76052461-1</t>
  </si>
  <si>
    <t>76053064-6</t>
  </si>
  <si>
    <t>76055298-4</t>
  </si>
  <si>
    <t>76056645-4</t>
  </si>
  <si>
    <t>76060420-8</t>
  </si>
  <si>
    <t>76060539-5</t>
  </si>
  <si>
    <t>76061302-9</t>
  </si>
  <si>
    <t>76061917-5</t>
  </si>
  <si>
    <t>76062267-2</t>
  </si>
  <si>
    <t>76062833-6</t>
  </si>
  <si>
    <t>76066583-5</t>
  </si>
  <si>
    <t>76066614-9</t>
  </si>
  <si>
    <t>76067130-4</t>
  </si>
  <si>
    <t>76067498-2</t>
  </si>
  <si>
    <t>76074266-k</t>
  </si>
  <si>
    <t>76079575-5</t>
  </si>
  <si>
    <t>76080578-5</t>
  </si>
  <si>
    <t>76081882-8</t>
  </si>
  <si>
    <t>76082448-8</t>
  </si>
  <si>
    <t>76084549-3</t>
  </si>
  <si>
    <t>76087295-4</t>
  </si>
  <si>
    <t>76088184-8</t>
  </si>
  <si>
    <t>76088864-8</t>
  </si>
  <si>
    <t>76089226-2</t>
  </si>
  <si>
    <t>76090052-4</t>
  </si>
  <si>
    <t>76091253-0</t>
  </si>
  <si>
    <t>76093081-4</t>
  </si>
  <si>
    <t>76093342-2</t>
  </si>
  <si>
    <t>76094671-0</t>
  </si>
  <si>
    <t>76094867-5</t>
  </si>
  <si>
    <t>76099549-5</t>
  </si>
  <si>
    <t>76099995-4</t>
  </si>
  <si>
    <t>76101767-5</t>
  </si>
  <si>
    <t>76102506-6</t>
  </si>
  <si>
    <t>76102946-0</t>
  </si>
  <si>
    <t>76105667-0</t>
  </si>
  <si>
    <t>76109870-5</t>
  </si>
  <si>
    <t>76112542-7</t>
  </si>
  <si>
    <t>76117463-0</t>
  </si>
  <si>
    <t>76123973-2</t>
  </si>
  <si>
    <t>76125011-6</t>
  </si>
  <si>
    <t>76125930-K</t>
  </si>
  <si>
    <t>76130549-2</t>
  </si>
  <si>
    <t>76131650-8</t>
  </si>
  <si>
    <t>76136616-5</t>
  </si>
  <si>
    <t>76137626-8</t>
  </si>
  <si>
    <t>76139374-K</t>
  </si>
  <si>
    <t>76139468-1</t>
  </si>
  <si>
    <t>76140719-8</t>
  </si>
  <si>
    <t>76144952-4</t>
  </si>
  <si>
    <t>76155666-5</t>
  </si>
  <si>
    <t>76160193-8</t>
  </si>
  <si>
    <t>76171703-0</t>
  </si>
  <si>
    <t>76171986-6</t>
  </si>
  <si>
    <t>76174055-5</t>
  </si>
  <si>
    <t>76175957-4</t>
  </si>
  <si>
    <t>76176857-3</t>
  </si>
  <si>
    <t>76180912-1</t>
  </si>
  <si>
    <t>76188556-1</t>
  </si>
  <si>
    <t>76190287-3</t>
  </si>
  <si>
    <t>76192976-3</t>
  </si>
  <si>
    <t>76194548-3</t>
  </si>
  <si>
    <t>76196312-0</t>
  </si>
  <si>
    <t>76197021-6</t>
  </si>
  <si>
    <t>76205961-4</t>
  </si>
  <si>
    <t>76210959-K</t>
  </si>
  <si>
    <t>76222680-4</t>
  </si>
  <si>
    <t>76226192-8</t>
  </si>
  <si>
    <t>76229571-7</t>
  </si>
  <si>
    <t>76232950-6</t>
  </si>
  <si>
    <t>76240716-7</t>
  </si>
  <si>
    <t>76256918-3</t>
  </si>
  <si>
    <t>76264779-6</t>
  </si>
  <si>
    <t>76265506-3</t>
  </si>
  <si>
    <t>76266094-6</t>
  </si>
  <si>
    <t>76271485-K</t>
  </si>
  <si>
    <t>76272762-5</t>
  </si>
  <si>
    <t>76281356-4</t>
  </si>
  <si>
    <t>76292236-3</t>
  </si>
  <si>
    <t>76297229-8</t>
  </si>
  <si>
    <t>76301215-8</t>
  </si>
  <si>
    <t>76302818-6</t>
  </si>
  <si>
    <t>76304900-0</t>
  </si>
  <si>
    <t>76305638-4</t>
  </si>
  <si>
    <t>76306298-8</t>
  </si>
  <si>
    <t>76315776-8</t>
  </si>
  <si>
    <t>76321951-8</t>
  </si>
  <si>
    <t>76326834-9</t>
  </si>
  <si>
    <t>76327140-4</t>
  </si>
  <si>
    <t>76332512-1</t>
  </si>
  <si>
    <t>76332761-2</t>
  </si>
  <si>
    <t>76334086-4</t>
  </si>
  <si>
    <t>76335013-4</t>
  </si>
  <si>
    <t>76335196-3</t>
  </si>
  <si>
    <t>76335203-K</t>
  </si>
  <si>
    <t>76345356-1</t>
  </si>
  <si>
    <t>76345991-8</t>
  </si>
  <si>
    <t>76350822-6</t>
  </si>
  <si>
    <t>76352818-9</t>
  </si>
  <si>
    <t>76357714-7</t>
  </si>
  <si>
    <t>76359387-8</t>
  </si>
  <si>
    <t>76368489-k</t>
  </si>
  <si>
    <t>76369169-1</t>
  </si>
  <si>
    <t>76374541-4</t>
  </si>
  <si>
    <t>76375647-5</t>
  </si>
  <si>
    <t>76387924-0</t>
  </si>
  <si>
    <t>76401288-7</t>
  </si>
  <si>
    <t>76403173-3</t>
  </si>
  <si>
    <t>76407285-5</t>
  </si>
  <si>
    <t>76418347-9</t>
  </si>
  <si>
    <t>76419917-0</t>
  </si>
  <si>
    <t>76421320-3</t>
  </si>
  <si>
    <t>76423368-9</t>
  </si>
  <si>
    <t>76424217-3</t>
  </si>
  <si>
    <t>76427510-1</t>
  </si>
  <si>
    <t>76432870-1</t>
  </si>
  <si>
    <t>76433020-K</t>
  </si>
  <si>
    <t>76435014-6</t>
  </si>
  <si>
    <t>76437350-2</t>
  </si>
  <si>
    <t>76439009-1</t>
  </si>
  <si>
    <t>76439309-0</t>
  </si>
  <si>
    <t>76440444-0</t>
  </si>
  <si>
    <t>76441860-3</t>
  </si>
  <si>
    <t>76450872-6</t>
  </si>
  <si>
    <t>76456591-6</t>
  </si>
  <si>
    <t>76460844-5</t>
  </si>
  <si>
    <t>76463160-9</t>
  </si>
  <si>
    <t>76463534-5</t>
  </si>
  <si>
    <t>76463603-1</t>
  </si>
  <si>
    <t>76474060-2</t>
  </si>
  <si>
    <t>76485420-9</t>
  </si>
  <si>
    <t>76496833-6</t>
  </si>
  <si>
    <t>76499480-9</t>
  </si>
  <si>
    <t>76501896-K</t>
  </si>
  <si>
    <t>76508156-4</t>
  </si>
  <si>
    <t>76511150-1</t>
  </si>
  <si>
    <t>76516127-4</t>
  </si>
  <si>
    <t>76525260-1</t>
  </si>
  <si>
    <t>76543285-5</t>
  </si>
  <si>
    <t>76545159-0</t>
  </si>
  <si>
    <t>76547256-3</t>
  </si>
  <si>
    <t>76559896-6</t>
  </si>
  <si>
    <t>76576920-5</t>
  </si>
  <si>
    <t>76580610-0</t>
  </si>
  <si>
    <t>76582000-6</t>
  </si>
  <si>
    <t>76584899-7</t>
  </si>
  <si>
    <t>76585554-3</t>
  </si>
  <si>
    <t>76591143-5</t>
  </si>
  <si>
    <t>76593932-1</t>
  </si>
  <si>
    <t>76599160-9</t>
  </si>
  <si>
    <t>76602132-8</t>
  </si>
  <si>
    <t>76606960-6</t>
  </si>
  <si>
    <t>76608604-7</t>
  </si>
  <si>
    <t>76611360-5</t>
  </si>
  <si>
    <t>76613280-4</t>
  </si>
  <si>
    <t>76613651-6</t>
  </si>
  <si>
    <t>76615990-7</t>
  </si>
  <si>
    <t>76620660-3</t>
  </si>
  <si>
    <t>76626799-8</t>
  </si>
  <si>
    <t>76629700-5</t>
  </si>
  <si>
    <t>76630519-9</t>
  </si>
  <si>
    <t>76633800-3</t>
  </si>
  <si>
    <t>76636474-8</t>
  </si>
  <si>
    <t>76649116-2</t>
  </si>
  <si>
    <t>76653182-2</t>
  </si>
  <si>
    <t>76660040-9</t>
  </si>
  <si>
    <t>76661760-3</t>
  </si>
  <si>
    <t>76661795-6</t>
  </si>
  <si>
    <t>76663170-3</t>
  </si>
  <si>
    <t>76680573-6</t>
  </si>
  <si>
    <t>76680674-0</t>
  </si>
  <si>
    <t>76680854-9</t>
  </si>
  <si>
    <t>76681269-4</t>
  </si>
  <si>
    <t>76682695-4</t>
  </si>
  <si>
    <t>76697561-5</t>
  </si>
  <si>
    <t>76698365-0</t>
  </si>
  <si>
    <t>76707456-5</t>
  </si>
  <si>
    <t>76708260-6</t>
  </si>
  <si>
    <t>76712274-8</t>
  </si>
  <si>
    <t>76715240-K</t>
  </si>
  <si>
    <t>76744820-1</t>
  </si>
  <si>
    <t>76745842-8</t>
  </si>
  <si>
    <t>76773018-7</t>
  </si>
  <si>
    <t>76774494-3</t>
  </si>
  <si>
    <t>76788595-4</t>
  </si>
  <si>
    <t>76802461-8</t>
  </si>
  <si>
    <t>76811830-2</t>
  </si>
  <si>
    <t>76826088-5</t>
  </si>
  <si>
    <t>76830963-9</t>
  </si>
  <si>
    <t>76835752-8</t>
  </si>
  <si>
    <t>76844619-9</t>
  </si>
  <si>
    <t>76858784-1</t>
  </si>
  <si>
    <t>76863536-6</t>
  </si>
  <si>
    <t>76867072-2</t>
  </si>
  <si>
    <t>76881451-1</t>
  </si>
  <si>
    <t>76886896-4</t>
  </si>
  <si>
    <t>76891428-1</t>
  </si>
  <si>
    <t>76894075-4</t>
  </si>
  <si>
    <t>76907865-7</t>
  </si>
  <si>
    <t>76913981-8</t>
  </si>
  <si>
    <t>76916773-0</t>
  </si>
  <si>
    <t>76917450-8</t>
  </si>
  <si>
    <t>76928190-8</t>
  </si>
  <si>
    <t>76932727-4</t>
  </si>
  <si>
    <t>76950592-k</t>
  </si>
  <si>
    <t>76963817-2</t>
  </si>
  <si>
    <t>76966677-K</t>
  </si>
  <si>
    <t>76971235-6</t>
  </si>
  <si>
    <t>76985386-3</t>
  </si>
  <si>
    <t>76985421-5</t>
  </si>
  <si>
    <t>76993458-8</t>
  </si>
  <si>
    <t>77002520-6</t>
  </si>
  <si>
    <t>77014247-4</t>
  </si>
  <si>
    <t>77021068-2</t>
  </si>
  <si>
    <t>77041880-1</t>
  </si>
  <si>
    <t>77049226-2</t>
  </si>
  <si>
    <t>77055622-8</t>
  </si>
  <si>
    <t>77056860-9</t>
  </si>
  <si>
    <t>77058883-9</t>
  </si>
  <si>
    <t>77068711-k</t>
  </si>
  <si>
    <t>77078845-5</t>
  </si>
  <si>
    <t>77080913-4</t>
  </si>
  <si>
    <t>77093819-8</t>
  </si>
  <si>
    <t>77100591-8</t>
  </si>
  <si>
    <t>77105193-6</t>
  </si>
  <si>
    <t>77111541-1</t>
  </si>
  <si>
    <t>77116006-9</t>
  </si>
  <si>
    <t>77139057-9</t>
  </si>
  <si>
    <t>77146364-9</t>
  </si>
  <si>
    <t>77151924-5</t>
  </si>
  <si>
    <t>77154067-8</t>
  </si>
  <si>
    <t>77166403-2</t>
  </si>
  <si>
    <t>77168530-7</t>
  </si>
  <si>
    <t>77168896-9</t>
  </si>
  <si>
    <t>77175692-1</t>
  </si>
  <si>
    <t>77206547-7</t>
  </si>
  <si>
    <t>77224268-9</t>
  </si>
  <si>
    <t>77228717-8</t>
  </si>
  <si>
    <t>77232750-1</t>
  </si>
  <si>
    <t>77234415-5</t>
  </si>
  <si>
    <t>77243267-4</t>
  </si>
  <si>
    <t>77244650-0</t>
  </si>
  <si>
    <t>77252819-1</t>
  </si>
  <si>
    <t>77255900-3</t>
  </si>
  <si>
    <t>77256082-6</t>
  </si>
  <si>
    <t>77310225-2</t>
  </si>
  <si>
    <t>77311060-3</t>
  </si>
  <si>
    <t>77316830-K</t>
  </si>
  <si>
    <t>77323230-K</t>
  </si>
  <si>
    <t>77328091-6</t>
  </si>
  <si>
    <t>77338113-5</t>
  </si>
  <si>
    <t>77344241-K</t>
  </si>
  <si>
    <t>77365504-9</t>
  </si>
  <si>
    <t>77372454-7</t>
  </si>
  <si>
    <t>77407320-5</t>
  </si>
  <si>
    <t>77407710-3</t>
  </si>
  <si>
    <t>77413768-8</t>
  </si>
  <si>
    <t>77419740-0</t>
  </si>
  <si>
    <t>77442150-5</t>
  </si>
  <si>
    <t>77444190-5</t>
  </si>
  <si>
    <t>77484320-5</t>
  </si>
  <si>
    <t>77490587-1</t>
  </si>
  <si>
    <t>77514607-9</t>
  </si>
  <si>
    <t>77518010-2</t>
  </si>
  <si>
    <t>77534810-0</t>
  </si>
  <si>
    <t>77539699-7</t>
  </si>
  <si>
    <t>77545040-1</t>
  </si>
  <si>
    <t>77557000-8</t>
  </si>
  <si>
    <t>77572410-2</t>
  </si>
  <si>
    <t>77580448-3</t>
  </si>
  <si>
    <t>77581970-7</t>
  </si>
  <si>
    <t>77585990-3</t>
  </si>
  <si>
    <t>77592829-8</t>
  </si>
  <si>
    <t>77593380-1</t>
  </si>
  <si>
    <t>77594400-5</t>
  </si>
  <si>
    <t>77604310-9</t>
  </si>
  <si>
    <t>77615490-3</t>
  </si>
  <si>
    <t>77635010-9</t>
  </si>
  <si>
    <t>77644220-8</t>
  </si>
  <si>
    <t>77658240-9</t>
  </si>
  <si>
    <t>77661490-4</t>
  </si>
  <si>
    <t>77666900-8</t>
  </si>
  <si>
    <t>77679463-5</t>
  </si>
  <si>
    <t>77681841-0</t>
  </si>
  <si>
    <t>77682510-7</t>
  </si>
  <si>
    <t>77705016-8</t>
  </si>
  <si>
    <t>77706510-6</t>
  </si>
  <si>
    <t>77711210-4</t>
  </si>
  <si>
    <t>77721727-5</t>
  </si>
  <si>
    <t>77724510-4</t>
  </si>
  <si>
    <t>77725960-1</t>
  </si>
  <si>
    <t>77745820-5</t>
  </si>
  <si>
    <t>77759390-0</t>
  </si>
  <si>
    <t>77792580-6</t>
  </si>
  <si>
    <t>77798280-K</t>
  </si>
  <si>
    <t>77805400-0</t>
  </si>
  <si>
    <t>77823470-K</t>
  </si>
  <si>
    <t>77839460-K</t>
  </si>
  <si>
    <t>77846720-8</t>
  </si>
  <si>
    <t>77860080-3</t>
  </si>
  <si>
    <t>77870820-5</t>
  </si>
  <si>
    <t>77887470-9</t>
  </si>
  <si>
    <t>77889930-2</t>
  </si>
  <si>
    <t>77890080-7</t>
  </si>
  <si>
    <t>77894940-7</t>
  </si>
  <si>
    <t>77898920-4</t>
  </si>
  <si>
    <t>77902200-5</t>
  </si>
  <si>
    <t>77940120-0</t>
  </si>
  <si>
    <t>77945650-1</t>
  </si>
  <si>
    <t>77961400-K</t>
  </si>
  <si>
    <t>77978130-5</t>
  </si>
  <si>
    <t>77990420-2</t>
  </si>
  <si>
    <t>77993040-8</t>
  </si>
  <si>
    <t>78055440-1</t>
  </si>
  <si>
    <t>78158670-6</t>
  </si>
  <si>
    <t>78174010-1</t>
  </si>
  <si>
    <t>78214450-2</t>
  </si>
  <si>
    <t>78270220-3</t>
  </si>
  <si>
    <t>78317810-9</t>
  </si>
  <si>
    <t>78319960-2</t>
  </si>
  <si>
    <t>78596510-8</t>
  </si>
  <si>
    <t>78620530-1</t>
  </si>
  <si>
    <t>78642160-8</t>
  </si>
  <si>
    <t>78702720-2</t>
  </si>
  <si>
    <t>78710830-K</t>
  </si>
  <si>
    <t>78795680-7</t>
  </si>
  <si>
    <t>78809580-5</t>
  </si>
  <si>
    <t>78834140-7</t>
  </si>
  <si>
    <t>78855250-5</t>
  </si>
  <si>
    <t>78936150-9</t>
  </si>
  <si>
    <t>78967150-8</t>
  </si>
  <si>
    <t>78971320-0</t>
  </si>
  <si>
    <t>79524160-4</t>
  </si>
  <si>
    <t>79549510-K</t>
  </si>
  <si>
    <t>79559730-1</t>
  </si>
  <si>
    <t>79607710-7</t>
  </si>
  <si>
    <t>79642040-5</t>
  </si>
  <si>
    <t>79828370-7</t>
  </si>
  <si>
    <t>79840540-3</t>
  </si>
  <si>
    <t>79921960-3</t>
  </si>
  <si>
    <t>79942800-8</t>
  </si>
  <si>
    <t>79960640-2</t>
  </si>
  <si>
    <t>79975600-5</t>
  </si>
  <si>
    <t>81380500-6</t>
  </si>
  <si>
    <t>81669200-8</t>
  </si>
  <si>
    <t>8505-7</t>
  </si>
  <si>
    <t>8506-5</t>
  </si>
  <si>
    <t>87152900-0</t>
  </si>
  <si>
    <t>87730100-1</t>
  </si>
  <si>
    <t>88074700-2</t>
  </si>
  <si>
    <t>88639900-6</t>
  </si>
  <si>
    <t>89809600-9</t>
  </si>
  <si>
    <t>9058-1</t>
  </si>
  <si>
    <t>9409-9</t>
  </si>
  <si>
    <t>9579-6</t>
  </si>
  <si>
    <t>96509450-4</t>
  </si>
  <si>
    <t>96609350-1</t>
  </si>
  <si>
    <t>96621640-9</t>
  </si>
  <si>
    <t>96652100-7</t>
  </si>
  <si>
    <t>96713930-0</t>
  </si>
  <si>
    <t>96822030-6</t>
  </si>
  <si>
    <t>96846370-5</t>
  </si>
  <si>
    <t>96914290-2</t>
  </si>
  <si>
    <t>96942580-7</t>
  </si>
  <si>
    <t>9860-4</t>
  </si>
  <si>
    <t>9866-3</t>
  </si>
  <si>
    <t>99531640-4</t>
  </si>
  <si>
    <t>99538520-1</t>
  </si>
  <si>
    <t>9981-3</t>
  </si>
  <si>
    <t>Total general</t>
  </si>
  <si>
    <t>DIAS FL REDONDEADO</t>
  </si>
  <si>
    <t xml:space="preserve">Personas derivadas por Gendarmeria </t>
  </si>
  <si>
    <t xml:space="preserve">TECNICAS PARA LA RESOLUCION DE PROBLEMAS </t>
  </si>
  <si>
    <t xml:space="preserve">Comunicación interna y externa para la reestructuración organizacional </t>
  </si>
  <si>
    <t>Cognitivos:
Comprender la importancia de la comunicación en procesos de reestructuración organizacional.
Analizar los principales desafíos en la comunicación interna y externa dentro de una institución.
Conocer herramientas y estrategias para la construcción de canales de comunicación eficientes.
Procedimentales:
Aplicar metodologías para mejorar la comunicación interna y externa.
Diseñar y ejecutar planes de comunicación alineados con la educación, sostenibilidad y desarrollo de público.
Elaborar un manual de comunicación organizacional con lineamientos y procesos definidos.
Gestionar canales digitales y herramientas de automatización de comunicación.
Actitudinales:
Fomentar una cultura organizacional basada en la transparencia y la colaboración.
Adaptabilidad para responder a crisis comunicacionales.
Desarrollar liderazgo en equipos de comunicación.</t>
  </si>
  <si>
    <t>Cognitivos:</t>
  </si>
  <si>
    <t>Comprender la importancia de la comunicación en procesos de reestructuración organizacional.</t>
  </si>
  <si>
    <t>Analizar los principales desafíos en la comunicación interna y externa dentro de una institución.</t>
  </si>
  <si>
    <t>Conocer herramientas y estrategias para la construcción de canales de comunicación eficientes.</t>
  </si>
  <si>
    <t>Procedimentales:</t>
  </si>
  <si>
    <t>Aplicar metodologías para mejorar la comunicación interna y externa.</t>
  </si>
  <si>
    <t>Diseñar y ejecutar planes de comunicación alineados con la educación, sostenibilidad y desarrollo de público.</t>
  </si>
  <si>
    <t>Elaborar un manual de comunicación organizacional con lineamientos y procesos definidos.</t>
  </si>
  <si>
    <t>Gestionar canales digitales y herramientas de automatización de comunicación.</t>
  </si>
  <si>
    <t>Actitudinales:</t>
  </si>
  <si>
    <t>Fomentar una cultura organizacional basada en la transparencia y la colaboración.</t>
  </si>
  <si>
    <t>Adaptabilidad para responder a crisis comunicacionales.</t>
  </si>
  <si>
    <t>Desarrollar liderazgo en equipos de comunicación.</t>
  </si>
  <si>
    <t>Personas mayores de 18 años, que se encuentren dentro de 80% de la población vulnerable de acuerdo al Registro Social de Hogares, con educación media preferentemente que residan en la comuna de Cabrero y sus alrededores</t>
  </si>
  <si>
    <t xml:space="preserve">LICENCIA DE CONDUCIR CLASE D </t>
  </si>
  <si>
    <t>CERTIFICADO DE APROBACIÓN Y TARJETA DE IDENTIFICACIÓN. CREDENCIAL DE GUARDIA PRIVADO DE SEGURIDAD OS-10 OTORGADA POR LA PREFECTURA DE SEGURIDAD PRIVADA DE CARABINEROS DE CHILE.</t>
  </si>
  <si>
    <t>Módulo 1: Fundamentos del Modelo PMTO
Aprendizajes esperados:
Identificar los principios clave de la metodología PMTO.
Reconocer el impacto de la motivación cooperativa en el desarrollo de dinámicas grupales.
Comprender el rol del modelo PMTO en la modificación de comportamientos.
Módulo 2: Comunicación Efectiva y Colaborativa
Aprendizajes esperados:
Implementar técnicas de comunicación para fomentar respeto, empatía y escucha activa.
Promover interacciones positivas entre los integrantes de un equipo.
Facilitar el entendimiento mutuo para mejorar la cooperación grupal.
Distinguir estrategias de regulación emocional y comunicación efectiva de acuerdo con la metodología PMTO.
Módulo 3: Refuerzos Positivos
Aprendizajes esperados:
Diseñar y aplicar estrategias basadas en refuerzos positivos según el modelo PMTO.
Analizar cómo los refuerzos contribuyen al fortalecimiento de hábitos productivos.
Evaluar la efectividad de los refuerzos positivos en contextos cooperativos.
Reconocer herramientas de cooperación y seguimiento de conductas prosociales de acuerdo con estrategias de instrucciones parentales.
Módulo 4: Manejo de Conflictos y Gestión Emocional
Aprendizajes esperados:
Identificar factores desencadenantes de conflictos en entornos laborales.
Aplicar estrategias de gestión emocional para reducir tensiones y resolver conflictos.
Fomentar un clima de trabajo armonioso basado en el respeto y la colaboración.
Distinguir estrategias de regulación emocional de acuerdo con la metodología PMTO.
Módulo 5: Prevención y Gestión de Desafíos
Aprendizajes esperados:
Reconocer barreras que podrían obstaculizar la motivación cooperativa en equipos de trabajo.
Diseñar planes preventivos para minimizar riesgos y mejorar la dinámica grupal.
Implementar medidas correctivas alineadas con los principios de PMTO para solucionar problemas.
Aplicar técnicas de disciplina efectiva y solución de problemas de acuerdo con la metodología PMTO.
Módulo 6: Liderazgo Cooperativo
Aprendizajes es</t>
  </si>
  <si>
    <t>Comunidad de familias Colegio Jorge Alessandri Rodríguez</t>
  </si>
  <si>
    <t>- Aplicar normas del Reglamento Sanitario de los Alimentos (RSA) y la Ley 20.606 sobre
etiquetado nutricional.
- Reconocer y aplicar Buenas Prácticas de Manufactura (BPM) en procesos productivos
alimentarios.
- Implementar principios del sistema HACCP para el control de peligros alimentarios.
- Manejar herramientas e instrumentos de medición para evaluación sensorial,
fisicoquímica y microbiológica básica.
- Interpretar y registrar resultados de control de calidad, reportando no conformidades
según protocolos establecidos.
- Aplicar criterios de auditoría y trazabilidad conforme a estándares ISO 22000 y BRC Food.</t>
  </si>
  <si>
    <t xml:space="preserve">"1. Conocimiento de la Normativa Eléctrica y Seguridad
 • Aprender a aplicar las normativas eléctricas vigentes en Chile, en especial las regulaciones de la SEC (como el Reglamento de Instalaciones Eléctricas y las normas NCh).
 • Comprender las normativas de seguridad eléctrica para proteger a las personas y los bienes, tanto en instalaciones residenciales como comerciales e industriales.
 • Identificar las señales y precauciones de seguridad al trabajar con sistemas eléctricos, y saber cómo actuar ante emergencias eléctricas.
 • Desarrollar una comprensión profunda de la Ley 20.123 que regula el ejercicio profesional de los instaladores eléctricos y sus implicancias legales.
 2. Fundamentos de Electricidad
 • Explicar los principios básicos de la electricidad, como corriente eléctrica, voltaje, resistencia, potencia y ley de Ohm.
 • Conocer los tipos de corriente eléctrica (AC y DC) y sus aplicaciones en las instalaciones eléctricas.
 • Identificar los componentes y equipos eléctricos (conductores, interruptores, enchufes, tomacorrientes, etc.) y su correcto uso y aplicación.
 3. Diseño y Cálculo de Instalaciones Eléctricas
 • Realizar cálculos básicos de instalaciones eléctricas para determinar la capacidad adecuada de los conductores, protección y equipos en función de la carga.
 • Desarrollar diagramas eléctricos y planos de instalaciones, especificando los componentes, dispositivos y conexiones a utilizar.
 • Seleccionar y dimensionar adecuadamente los elementos de protección como fusibles y disyuntores, según el tipo de instalación y cargas conectadas.
 4. Instalaciones Eléctricas Residenciales y Comerciales
 • Planificar y ejecutar instalaciones eléctricas en viviendas y edificios comerciales, respetando las distancias de seguridad y las normas de la SEC.
 • Instalar tableros de distribución eléctrica y realizar conexiones a sistemas de energía, asegurando la correcta distribución de circuitos y protección adecuada.
 • Realizar conexiones de puesta a tierra </t>
  </si>
  <si>
    <t xml:space="preserve">Licencia clase D habilita realización instalación de alumbrado -calefacción de baja tensión (maximo 10KW y 5KW respectivamente). </t>
  </si>
  <si>
    <t xml:space="preserve">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t>
  </si>
  <si>
    <t>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t>
  </si>
  <si>
    <t>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t>
  </si>
  <si>
    <t xml:space="preserve">JÓVENES DE IV° MEDIO DE LICEO CARLOS IBÁÑEZ DEL CAMPO DE FRESIA.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</si>
  <si>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 xml:space="preserve">JÓVENES DE IV° MEDIO DE LICEO BICENTENARIO PEOPLE HELP PEOPLE PILMAIQUÉN (PUYEHUE).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</si>
  <si>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t>
  </si>
  <si>
    <t xml:space="preserve">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</si>
  <si>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t>
  </si>
  <si>
    <t>Hombres y Mujeres entre 18 y 50 años que correspondan al 80% más vulnerable según RSH, que pertenecen al sector de Huilo Huilo. Deberán saber leer y escribir, y tener Educación Básica completa.</t>
  </si>
  <si>
    <t>LICENCIA DE INSTALADOR ELÉCTRICO CLASE D EXPEDIDA POR LA SUPERINTENDENCIA DE ELECTRICIDAD Y COMBUSTIBLE (SEC).</t>
  </si>
  <si>
    <t>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t>
  </si>
  <si>
    <t>Hombres y mujeres de 18 años o más, que pertenecen al 80% más vulnerable según el Registro Social de Hogares, residan en la comuna de Tocopilla y cuenten con educación media completa.</t>
  </si>
  <si>
    <t>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t>
  </si>
  <si>
    <t>70417500-1</t>
  </si>
  <si>
    <t>CURSO ESPECIAL CON SIMULADOR DE INMERSIÓN TOTAL CONDUCENTE A LICENCIA DE CONDUCTOR PROFESIONAL CLASE A-5</t>
  </si>
  <si>
    <t>PF0621</t>
  </si>
  <si>
    <t>Mujeres de minimo 20 años de edad, que se encuentren dentro de 80% de la poblaciòn vulnerable de acuerdo al Registro Social de Hogares, con residencia en la provincia de Santiago, ademas cuentan con Licencia de Conductor Clase B, con una antiguedad mínima de 2 años y vigente, con examen psicológico</t>
  </si>
  <si>
    <t>Licencia de Conductor Profesional Clase A-5</t>
  </si>
  <si>
    <t>Etiquetas de fila</t>
  </si>
  <si>
    <t>Mín. de VHA DEL CURSO A CONSIDERAR EN EVA EC</t>
  </si>
  <si>
    <t>Máx. de 8                 NOTA FINAL</t>
  </si>
  <si>
    <t>Máx. de 7.3 EVALUACIÓN COMPORTAMIENTO (10%)</t>
  </si>
  <si>
    <t>Máx. de 7.2 EVALUACIÓN EXPERIENCIA DEL OFERENTE (10%)</t>
  </si>
  <si>
    <t>Mín. de POCENTAJE DE MULTAS PONDERADA</t>
  </si>
  <si>
    <t xml:space="preserve">Máx. de CURSOS </t>
  </si>
  <si>
    <t>Máx. de NOTA EVALUACIÓN TÉCNICA</t>
  </si>
  <si>
    <t>Mín. de VALOR HORA ALUMNO CAPACITACIÓN</t>
  </si>
  <si>
    <t>MULTAS PONDERADAS</t>
  </si>
  <si>
    <t>N° CURSOS</t>
  </si>
  <si>
    <t>PORCENTAJE NACIONAL</t>
  </si>
  <si>
    <t>71500500-k</t>
  </si>
  <si>
    <t>76048887- 9</t>
  </si>
  <si>
    <t>76190287- 3</t>
  </si>
  <si>
    <t>76950592-K</t>
  </si>
  <si>
    <t>76987474-7</t>
  </si>
  <si>
    <t>77199625-6</t>
  </si>
  <si>
    <t>77302633-5</t>
  </si>
  <si>
    <t>76962968-8</t>
  </si>
  <si>
    <t>REVISIÓN VHA SEGÚN TRAMO</t>
  </si>
  <si>
    <t>VALIDACIÓN VALOR SUBSIDIO FASE LECTIVA</t>
  </si>
  <si>
    <t>VALIDACIÓN VALOR SH SEGÚN LÍNEA</t>
  </si>
  <si>
    <t>TIENE LICENCIA?</t>
  </si>
  <si>
    <t>VALIDACIÓN VERIFICACIÓN DE REQUISITOS DEL CURSO</t>
  </si>
  <si>
    <t>NOTA PROPUESTA FORMATIVA A NIVEL DE PLAN 5,4,1,1( 35%)</t>
  </si>
  <si>
    <t>NOTA PROPUESTA FORMATIVA A NIVEL DE MODULOS 5,4,1,2 (65%)</t>
  </si>
  <si>
    <t>VALIDACIÓN NOTA METODOLOGÍA SUPERIOR A 1</t>
  </si>
  <si>
    <t>NOTA FINAL DEL CURSO</t>
  </si>
  <si>
    <t>¿PRE ADJUDICA?</t>
  </si>
  <si>
    <t>¿TIENE MENOR VALOR HORA?</t>
  </si>
  <si>
    <t>TIENE MENOS PORCENTAJE COMPORTAMIENTO?</t>
  </si>
  <si>
    <t>corporación Nueva Ciaspo</t>
  </si>
  <si>
    <t>CENTRO DE FORMACIÓN TECNICA PRODATA LTDA</t>
  </si>
  <si>
    <t>CENTRO DE CAPACITACIÓN TÉCNICA Y ESTUDIOS FEI LIMITADA</t>
  </si>
  <si>
    <t>77681176-9</t>
  </si>
  <si>
    <t>CENTRO DE CAPACITACIÓN EMPRESARIAL SPA</t>
  </si>
  <si>
    <t>77030281-1</t>
  </si>
  <si>
    <t>Vision Capacitacion Ltda</t>
  </si>
  <si>
    <t>76473790-3</t>
  </si>
  <si>
    <t>Servicios de Capacitación y Formación Profesional Ltda.</t>
  </si>
  <si>
    <t>INSTITUTO DE CALIDAD Y MEDIOAMBIENTE DE CHILE IGNACIO JAVIER CARO AGUILERA E.I.R.L</t>
  </si>
  <si>
    <t>FUNDACION DE CAPACITACION PARA EL BUEN TRABAJO</t>
  </si>
  <si>
    <t>SOCIEDAD OTC CAPACITACIÓN LTDA</t>
  </si>
  <si>
    <t>Servicios de Capacitación Kavas SpA</t>
  </si>
  <si>
    <t>78122194-5</t>
  </si>
  <si>
    <t>Sociedad de capacitación y asesorías varias</t>
  </si>
  <si>
    <t>77172955-K</t>
  </si>
  <si>
    <t>IRV CAPACITA SPA</t>
  </si>
  <si>
    <t>Pamela Vera Mauricio Cea y Cia Ltda</t>
  </si>
  <si>
    <t>Instituto profesional de capacitacion y perfeccionamiento laboral Ltda.</t>
  </si>
  <si>
    <t>76151025-8</t>
  </si>
  <si>
    <t>Centro de Capacitacion Profesional Proyecto Creces SpA</t>
  </si>
  <si>
    <t>78107238-9</t>
  </si>
  <si>
    <t>Conceptual SpA</t>
  </si>
  <si>
    <t>Véliz, Núñez y Cía. Ltda.</t>
  </si>
  <si>
    <t>AUSO CAPACITACIONES SPA</t>
  </si>
  <si>
    <t>77476826-2</t>
  </si>
  <si>
    <t>OTEC CRECIENDO CON IDENTIDAD SPA</t>
  </si>
  <si>
    <t>76826771-5</t>
  </si>
  <si>
    <t>EL CONQUISTADOR LIMITADA</t>
  </si>
  <si>
    <t>NAEDU LTDA</t>
  </si>
  <si>
    <t>77703557-6</t>
  </si>
  <si>
    <t>LA ESPERANZA SPA</t>
  </si>
  <si>
    <t>TEMPUS CONSULTORES LTDA</t>
  </si>
  <si>
    <t>CAPACITACIONES INNOVA PYMES LTDA</t>
  </si>
  <si>
    <t>OTEC CFT LAPLACE</t>
  </si>
  <si>
    <t>78346080-7</t>
  </si>
  <si>
    <t>Institucion de Capacitacion DECIN Spa</t>
  </si>
  <si>
    <t>76998987-0</t>
  </si>
  <si>
    <t>Soc. Coresol de Capacitación Ltda.</t>
  </si>
  <si>
    <t>ISOLUTION CAPACITACION EN GESTION LILITADA</t>
  </si>
  <si>
    <t>COMPUNET CAPACITACIÓN SPA</t>
  </si>
  <si>
    <t>77847253-8</t>
  </si>
  <si>
    <t>Edudown capacitaciones spa</t>
  </si>
  <si>
    <t>77825617-7</t>
  </si>
  <si>
    <t>Corporación de capacitación Comunidad Vínculos</t>
  </si>
  <si>
    <t>65133614-7</t>
  </si>
  <si>
    <t>MINERVA MINDSET CAPACITACIONES SPA</t>
  </si>
  <si>
    <t>78012362-1</t>
  </si>
  <si>
    <t>CRUZ DE LOS ANDES SA</t>
  </si>
  <si>
    <t>ID Capacitación Ltda.</t>
  </si>
  <si>
    <t>76014819-9</t>
  </si>
  <si>
    <t>OTEC CECADES Y CIA LTDA</t>
  </si>
  <si>
    <t>CAPACITACION INTEGRAL LTDA</t>
  </si>
  <si>
    <t>INIA Educa SpA</t>
  </si>
  <si>
    <t>76145675-K</t>
  </si>
  <si>
    <t>INSTITUTO ISEG SPA.</t>
  </si>
  <si>
    <t>77490687-8</t>
  </si>
  <si>
    <t>SERVICIOS DE CAPACITACIÓN COGNOSONLINE SpA</t>
  </si>
  <si>
    <t>77042533-6</t>
  </si>
  <si>
    <t>SOCIEDAD INTELEKTAS CAPACITACIONES LIMITADA</t>
  </si>
  <si>
    <t>PROMUEVE SPA</t>
  </si>
  <si>
    <t>78008942-3</t>
  </si>
  <si>
    <t>SOCIEDAD DE CAPACITACIÓN LTDA</t>
  </si>
  <si>
    <t>Sociedad para la Gestión y Desarrollo de la Capacitación Limitada</t>
  </si>
  <si>
    <t>Centro de Formación y Capacitación Limitada</t>
  </si>
  <si>
    <t>Centro de Capacitación Inforcap SPA</t>
  </si>
  <si>
    <t>Centro de Capacitación Lechero del Sur</t>
  </si>
  <si>
    <t>Sociedad de Educación y Capacitación Limitada</t>
  </si>
  <si>
    <t>OTEC GEMA CHILE SpA</t>
  </si>
  <si>
    <t>77921968-2</t>
  </si>
  <si>
    <t>Fundacion capacitacion y futuro</t>
  </si>
  <si>
    <t>65089867-2</t>
  </si>
  <si>
    <t>Centro de Investigación para el Desarrollo y Capacitación Limitada</t>
  </si>
  <si>
    <t>Fundaciòn Forpe Chile</t>
  </si>
  <si>
    <t>MOLINA &amp; DIAZ SERVICIOS DE CAPACITACIÓN LIMITADA</t>
  </si>
  <si>
    <t>76291821-8</t>
  </si>
  <si>
    <t>PONTIFICIA UNIVERSIDAD CATOLICA DE VALPARAISO</t>
  </si>
  <si>
    <t>INGENIERIA DE FORMACION EN CAPACITACION LABORAL SOLANES Y SAPIAIN</t>
  </si>
  <si>
    <t>77823470-k</t>
  </si>
  <si>
    <t>Lilian Rosario Rivas Avila Capacitación en el Trabajo EIRL</t>
  </si>
  <si>
    <t>ORO VERDE CAPACITACION LTDA</t>
  </si>
  <si>
    <t>Otec Capacita San Joaquín</t>
  </si>
  <si>
    <t>Centro de Estudios Capacitacion Laboral Ltda.</t>
  </si>
  <si>
    <t>Centro de Formación de Competencias Laborales SpA</t>
  </si>
  <si>
    <t>Sociedad de Capacitación Capacita Spa.</t>
  </si>
  <si>
    <t>Centro Avanzado de Entrenamiento y Capacitación Ltda</t>
  </si>
  <si>
    <t>workmed capacitaciones SPa</t>
  </si>
  <si>
    <t>77865316-8</t>
  </si>
  <si>
    <t>GESTCAP CHILE LTDA</t>
  </si>
  <si>
    <t>Fundación de Capacitación Afodegama</t>
  </si>
  <si>
    <t>Capacitacion Ríos y Huilipán Compañia Limitada</t>
  </si>
  <si>
    <t>76171691-3</t>
  </si>
  <si>
    <t>Laborem S.A</t>
  </si>
  <si>
    <t>FUNDACION INFOCAP JOVENES</t>
  </si>
  <si>
    <t>CENTRO DE FORMACION Y CAPACITACION PROFESIONAL SPA</t>
  </si>
  <si>
    <t>77086577-8</t>
  </si>
  <si>
    <t>Blase Pascal Capacitación Limitada</t>
  </si>
  <si>
    <t>SERVICIOS DE CAPACITACION SERCONT CHILE LIMITADA</t>
  </si>
  <si>
    <t>asociación de capacitación juvenil boreal</t>
  </si>
  <si>
    <t>Innovación y Desarrollo Organizacional Capacitación Ltda.</t>
  </si>
  <si>
    <t>76191207-0</t>
  </si>
  <si>
    <t>CENTRO TECNICO INDURA LIMITADA</t>
  </si>
  <si>
    <t>orgaizacion tecnica de capacitación ortecap jerez e hijos y compañia limitada</t>
  </si>
  <si>
    <t>SOCIEDAD MULTIMUNDO CAPACITACION LIMITADA</t>
  </si>
  <si>
    <t>CAPACITACIONES SINAPSIS SPA</t>
  </si>
  <si>
    <t>77153644-1</t>
  </si>
  <si>
    <t>ARENAS Y URETA CAPACITACIONES LTDA</t>
  </si>
  <si>
    <t>ADALID INMARK SERVICIOS DE CAPACITACIÓN LIMITADA</t>
  </si>
  <si>
    <t>FUNDACION HISPANO CHILENA ADALID DE FORMACION TECNICA PARA EL DESARROLLO DEL CONOCIMIENTO</t>
  </si>
  <si>
    <t>OTEC BRITO PRADENAS ASESORIA Y CAPACITACION LIMITADA</t>
  </si>
  <si>
    <t>Aspasia servicios de formación de personas limitada</t>
  </si>
  <si>
    <t>SERVICIOS DE CAPACITACION PARA EL DESARROLLO SOCIAL LTDA.</t>
  </si>
  <si>
    <t>76326847-0</t>
  </si>
  <si>
    <t>Capacitacion Play Comp Ltda</t>
  </si>
  <si>
    <t>CAPACITACIÓN SOFO LTDA</t>
  </si>
  <si>
    <t>76562600-5</t>
  </si>
  <si>
    <t>ORGANISMO TÉCNICO DE CAPACITACIÓN JUVENA LTDA</t>
  </si>
  <si>
    <t>Centro de Estudios Regionales y de Capacitación Ltda.</t>
  </si>
  <si>
    <t>76018710-0</t>
  </si>
  <si>
    <t>ORGANISMO TECNICO DE CAPACITACION GUILLEN MACIAS HERMANOS LIMITADA</t>
  </si>
  <si>
    <t>77476528-k</t>
  </si>
  <si>
    <t>Formación y Capacitación Descubreme SpA</t>
  </si>
  <si>
    <t>Servicios de Capacitación Caitec S.A.</t>
  </si>
  <si>
    <t>Servicio de capacitación y formación de personas TEKNÉ SpA</t>
  </si>
  <si>
    <t>cade capacitacion y desarrollo empresarial e.i.r.l</t>
  </si>
  <si>
    <t>jennt alvarez gonzalezE.I.R.L</t>
  </si>
  <si>
    <t>P &amp; M CAPACITA SPA</t>
  </si>
  <si>
    <t>77924933-6</t>
  </si>
  <si>
    <t>servicio de capacitacion urbanotec spa</t>
  </si>
  <si>
    <t>CENTRO DE ESTUDIOS Y CAPACITACION SER MAS LTDA.</t>
  </si>
  <si>
    <t>MONGETUN CAPACITACIONES SpA</t>
  </si>
  <si>
    <t>78008177-5</t>
  </si>
  <si>
    <t>INSTITUTO PARA EL TRABAJO DE EMPRESAS LTDA,</t>
  </si>
  <si>
    <t>79676750-2</t>
  </si>
  <si>
    <t>Mutual de Seguridad Capacitación S.a.</t>
  </si>
  <si>
    <t>76410180-4</t>
  </si>
  <si>
    <t>Numeral 6.1.1. ítem 4 - Presenta Anexo 6 sin fecha</t>
  </si>
  <si>
    <t>Numeral 6.1.1. ítem 4 Valor que presenta en el Resumen de la Propuesta no corresponde a la sumatoria de los cursos.</t>
  </si>
  <si>
    <t>Numeral 6.1.1. ítem 4 - Presenta Anexo sin datos del organismo ejecutor</t>
  </si>
  <si>
    <t>Numeral 6.1.1. ítem 5 - Presenta certificado de vigencia de la personalidad jurídica, fuera de plazo
Numeral 6.1.1. ítem 6 - Presenta Certificado de vigencia de la personería del Representante Legal, fuera de plazo.</t>
  </si>
  <si>
    <t>Numeral 6.1.1. ítem 4 - Presenta Anexo 6 incompleto. En la sección Resumen de Cursos Propuestos a Nivel Nacional, no indica el Monto total Presentado.
Numeral 6.1.1. ítem 5 - Presenta certificado de vigencia de la personalidad jurídica, fuera de plazo
Nuemral 6.1.1. ítem 6 - Presenta Certificado de vigencia de la personería del Representante Legal, fuera de plazo.</t>
  </si>
  <si>
    <t>Numeral 6.1.1. ítem 2 - No presenta Anexo 5
Numeral 6.1.1. ítem 3 - No presenta la documentación dentro del plazo
Numeral 6.1.1. ítem 4 - No presenta Anexo 6
Numeral 6.1.1. ítem 5 - No presenta certificado de vigencia de la personalidad jurídica.
Numeral 6.1.1. ítem 6 - No presenta certificado de vigencia de la personería del Representante Legal
Numeral 6.1.1. ítem 7 - Propuesta no fue presentada en el medio en que el Otic indicó en Anexo 1</t>
  </si>
  <si>
    <t>Numeral 6.1.1. ítem 2 - No presenta Anexo 5
Numeral 6.1.1. ítem 3 - No presenta la documentación dentro del plazo
Numeral 6.1.1. ítem 4 - Presenta Anexo 6 incompleto. 
Numeral 6.1.1. ítem 5 - No presenta certificado de vigencia de la personalidad jurídica. 
Numeral 6.1.1. ítem 6 - No presenta certificado de vigencia de la personería del Representante Legal
Numeral 6.1.1. ítem 7 - Propuesta no fue presentada en el medio en que el Otic indicó en Anexo 1</t>
  </si>
  <si>
    <t>Numeral 6.1.1. ítem 2 - No presenta Anexo 5
Numeral 6.1.1. ítem 3 - No presenta la documentación dentro del plazo
Numeral 6.1.1. ítem 4 - No presenta Anexo 6
Numeral 6.1.1. ítem 5 - No presenta certificado de vigencia de la personalidad jurídica. 
Numeral 6.1.1. ítem 6 - No presenta certificado de vigencia de la personería del Representante Legal
Numeral 6.1.1. ítem 7 - Propuesta no fue presentada en el medio en que el Otic indicó en Anexo 1</t>
  </si>
  <si>
    <t>VALPARAISO</t>
  </si>
  <si>
    <t>SE AJUSTA A PLAN FORMATIVO</t>
  </si>
  <si>
    <t>ALVARO CARLOS</t>
  </si>
  <si>
    <t>a.avila@innovapymes.org</t>
  </si>
  <si>
    <t>Los Papayos 536, El Quisco</t>
  </si>
  <si>
    <t>Desarrollar competencias básicas para brindar acompañamiento afectivo, educativo y social a niños, niñas y adolescentes en contextos de vulneración de derechos.</t>
  </si>
  <si>
    <t>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t>
  </si>
  <si>
    <t>FUNDACION KOINOMADELFIA</t>
  </si>
  <si>
    <t>HOMBRES Y MUJERES MAYORES DE 18 AÑOS, DE AMBOS SEXOS QUE TRABAJAN EN UNA RESIDENCIA DE CUIDADO TERAPÉUTICO DE NIÑOS, NIÑAS Y ADOLESCENTES. CON EDUCACIÓN MEDIA COMPLETA, Y QUE RESIDAN EN LA COMUNA DE PEÑAFLOR Y SUS ALREDEDORES.</t>
  </si>
  <si>
    <t>AVANZA INCLUSIÓN</t>
  </si>
  <si>
    <t>SIP RED DE COLEGIOS</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</si>
  <si>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t>
  </si>
  <si>
    <t>LICENCIA DE INSTALADOR ELÉCTRICO CLASE D EXPEDIDA POR LA SUPERINTENDENCIA DE ELECTRICIDAD Y COMBUSTI</t>
  </si>
  <si>
    <t>SQM INDUSTRIAL S.A.</t>
  </si>
  <si>
    <t>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t>
  </si>
  <si>
    <t>FUNDACION SOLIDARIA TRABAJO PARA UN HERMANO</t>
  </si>
  <si>
    <t>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</si>
  <si>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</si>
  <si>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t>
  </si>
  <si>
    <t>PUERTO VENTANA</t>
  </si>
  <si>
    <t>Camila Contreras</t>
  </si>
  <si>
    <t>administracion@trainingcentre.cl</t>
  </si>
  <si>
    <t>CASIMIRO OLIVO N°1055, MEJILLONES, Mejillones</t>
  </si>
  <si>
    <t>91337000-7</t>
  </si>
  <si>
    <t>CEMENTO POLPAICO S.A.</t>
  </si>
  <si>
    <t>LATORRE S/N, María Elena</t>
  </si>
  <si>
    <t>Capacitar en funciones básicas de operación, control y mantenimiento de procesos productivos en plantas industriales, promoviendo el trabajo seguro y eficiente.</t>
  </si>
  <si>
    <t>El curso entrega conocimientos sobre manejo de maquinaria, control de parámetros, interpretación de manuales técnicos, normas de seguridad y calidad. Está dirigido a personas que desean desempeñarse como operadores en industrias manufactureras, alimentarias, químicas u otras áreas productivas.</t>
  </si>
  <si>
    <t>d) Menor valor hora en su oferta económica para el curso.</t>
  </si>
  <si>
    <t>NUMERAL 6.1.2. ÍTEM 8 - LA POBLACIÓN OBJETIVO ES DERIVADA POR GENDARMERÍA. OTEC NO PRESENTA CARTA DE DICHA INSTITUCIÓN PARA PODER AUTORIZAR SU EJECUCIÓN DENTRO DEL RECINTO RESPECTIVO.</t>
  </si>
  <si>
    <t>IDEAL</t>
  </si>
  <si>
    <t>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t>
  </si>
  <si>
    <t>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t>
  </si>
  <si>
    <t>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t>
  </si>
  <si>
    <t>NUMERAL 6.1.2. ÍTEM 1 NO PRESENTA PROPUESTA FORMATIVA. 
NUMERAL 6.1.2. ÍTEM 13 INFORMACIÓN DE PROPUESTA NO ESTÁ DEBIDAMENTE LLENADA</t>
  </si>
  <si>
    <t>CORPORACIÓN DE EDUCACIÓN Y SALUD PARA EL SÍNDROME DE DOWN, EDUDOWN</t>
  </si>
  <si>
    <t>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t>
  </si>
  <si>
    <t>NUMERAL 6.2.1. ITEM 10: NO SE MENCIONAN MATERIALES E INSUMOS A UTILIZAR POR CADA MODULO
NUMERAL 6.2.1. ITEM 9: NO SE MENCIONAN EQUIPOS Y HERRAMIENTAS A UTILIZAR POR CADA MODULO</t>
  </si>
  <si>
    <t>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t>
  </si>
  <si>
    <t>ARAUCANIA</t>
  </si>
  <si>
    <t>GLORIA MACHIMAN CORREA</t>
  </si>
  <si>
    <t>gestcapchile@gmail.com</t>
  </si>
  <si>
    <t>PASAJE SAN PEDRO 651, Tocopilla</t>
  </si>
  <si>
    <t>Capacitar en los principales procesos de soldadura utilizados en la industria, aplicando técnicas seguras y eficientes para la unión de materiales metálicos.</t>
  </si>
  <si>
    <t>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t>
  </si>
  <si>
    <t>NUMERAL 6.1.2. ITEM 1, ITEM 4, ITEM 9. ITEM 10, ITEM 11, ITEM 12, ITEM 13, ITEM 15: NO PRESENTA PROPUESTA ANEXO 4</t>
  </si>
  <si>
    <t>LOS LAGOS</t>
  </si>
  <si>
    <t>FUNDACION NIÑO Y PATRIA</t>
  </si>
  <si>
    <t>EDUCADORES DE TRATO DIRECTOR O TUTORES, QUE TRABAJAN DIRECTAMENTE CON NIÑOS Y NIÑAS QUE VIVEN EN RESIDENCIAS, ENTRE LOS 25 Y 60 AÑOS, DE AMBOS SEXOS, CON CONTRATO INDEFINIDO, DE LA COMUNA DE VILLARRICA.</t>
  </si>
  <si>
    <t>LOS RIOS</t>
  </si>
  <si>
    <t>MASISA</t>
  </si>
  <si>
    <t>Christian Collipal Huenun</t>
  </si>
  <si>
    <t>cefocom@gmail.com</t>
  </si>
  <si>
    <t>Calle Bicentenario N°034, Cabrero</t>
  </si>
  <si>
    <t>Capacitar en técnicas de diseño, elaboración y comercialización de piezas de orfebrería inspiradas en la tradición Williche, incorporando encastes de piedras semipreciosas.</t>
  </si>
  <si>
    <t>El curso entrega conocimientos sobre simbología ancestral, técnicas de moldeado y engaste, uso de herramientas, selección de piedras, acabados y estrategias de venta. Está dirigido a personas interesadas en el arte de la orfebrería con identidad cultural, promoviendo el rescate patrimonial y el emprendimiento creativo.</t>
  </si>
  <si>
    <t>76200030-K</t>
  </si>
  <si>
    <t>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t>
  </si>
  <si>
    <t>NUMERAL 6.1.2. ITEM 4: NO INDICA NOMBRE DE CURSO / CUPO / HORAS / MODALIDAD / COMUNA / REGIÓN / MODULOS TRANSVERSALES
NUMERAL 6.1.2. ITEM 11: NO PRESENTA CARTA DE COMPROMISO, CONTRATO DE ARRIENDO, O TITULO DE DOMINIO</t>
  </si>
  <si>
    <t>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t>
  </si>
  <si>
    <t>NUMERAL 6.2.1. ITEM 11 - NO PRESENTA REGISTRO FOTOGRÁFICO.</t>
  </si>
  <si>
    <t>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t>
  </si>
  <si>
    <t>GILDA MUÑOZ G.</t>
  </si>
  <si>
    <t>gmunoz@corporacionesperanza.cl</t>
  </si>
  <si>
    <t>12 Poniente N°8390 San Gregorio, La Granja</t>
  </si>
  <si>
    <t>Capacitar en procedimientos estéticos faciales orientados al cuidado de la piel, la relajación y la mejora de la apariencia, con enfoque profesional y personalizado.</t>
  </si>
  <si>
    <t>El curso entrega conocimientos sobre tipos de piel, limpieza profunda, exfoliación, mascarillas, masajes faciales y uso de productos cosméticos. Está dirigido a personas interesadas en trabajar en centros de estética, spa o emprendimientos dedicados al bienestar facial.</t>
  </si>
  <si>
    <t>b) Mayor nota obtenida en el criterio evaluación de comportamiento.</t>
  </si>
  <si>
    <t>Aldo Camacho</t>
  </si>
  <si>
    <t>acamacho@proyectocreces.cl</t>
  </si>
  <si>
    <t>CALLE SOFIA 2890, Recoleta</t>
  </si>
  <si>
    <t>Entregar herramientas prácticas para iniciar, desarrollar y consolidar un emprendimiento, fortaleciendo habilidades personales y de gestión.</t>
  </si>
  <si>
    <t>El curso aborda temas como generación de ideas de negocio, planificación estratégica, modelo canvas, marketing básico, gestión financiera y formalización. Está dirigido a personas que desean emprender o mejorar su proyecto actual, con enfoque práctico y adaptable a distintos contextos.</t>
  </si>
  <si>
    <t>FUNDACIÓN ATENEA MUJER</t>
  </si>
  <si>
    <t>NUMERAL 6.1.2. ÍTEM 6 - ERROR VALOR TOTAL DEL CURSO.</t>
  </si>
  <si>
    <t>CERTIFICADO DE APROBACIÓN Y TARJETA DE IDENTIFICACIÓN. CREDENCIAL DE GUARDIA PRIVADO DE SEGURIDAD OS</t>
  </si>
  <si>
    <t>NUMERAL 6.1.2. ÍTEM 2 - LA SOLICITUD DE AUTORIZACIÓN ANTE MUNICIPALIDAD DE COLLIPULLI PARA PODER UTILIZAR CIRCUITO OCASIONAL DE RECORRIDO, ESTÁ VIGENTE DESDE EL 23/10/2024 HASTA EL 31/03/2025. POSEE AUTORIZACIÓN DEL MINISTERIO TRANSPORTES PARA IMPARTIR CURSO EN MODALIDAD E-LEARNING.
NUMERAL 6.1.2. ÍTEM 6 - ERROR VALOR TOTAL DEL CURSO.</t>
  </si>
  <si>
    <t>NUMERAL 6.1.2. ÍTEM 2 - OTEC NO POSEE ACREDITACIÓN COMO ESCUELA DE CONDUCTORES EN LA COMUNA LICITADA. 
NUMERAL 6.1.2. ÍTEM 6 - ERROR VALOR TOTAL DEL CURSO.</t>
  </si>
  <si>
    <t>NUMERAL 6.1.2. ÍTEM 1 - OTEC NO PRESENTA ANEXO DE PROPUESTA.
NUMERAL 6.1.2. ÍTEM 7 - OTEC NO PRESENTA LA ESTRUCTURA DE COSTOS PARA EL CURSO.</t>
  </si>
  <si>
    <t>HOMBRES Y MUJERES DE 18 AÑOS O MAS PERTENECIENTES AL 80% MAS VULNERABLE, CON EDUCACION MEDIA COMPLETA PREFERENTEMENTE QUE RECIDAN EN LA COMUNA DE VIÑA DEL MAR Y SUS ALREDERDORES</t>
  </si>
  <si>
    <t>I. MUNICIPALIDAD DE LA PINTANA</t>
  </si>
  <si>
    <t>Osvaldo Sotomayor Baeza</t>
  </si>
  <si>
    <t>gerencia@caitec.cl</t>
  </si>
  <si>
    <t>AV. Bernardo O’Higgins N° 431, Puchuncaví</t>
  </si>
  <si>
    <t>Capacitar en técnicas de higiene, corte y estilizado del pelaje canino, promoviendo el bienestar animal y el desarrollo de servicios especializados.</t>
  </si>
  <si>
    <t>El curso entrega conocimientos sobre tipos de pelaje, herramientas de peluquería, manejo del comportamiento animal, protocolos de limpieza y atención al cliente. Está dirigido a personas interesadas en emprender o trabajar en el rubro de estética canina, con enfoque responsable y profesional.</t>
  </si>
  <si>
    <t>FUNDACIÓN PATERNITAS</t>
  </si>
  <si>
    <t>MARCELO JACOBSEN ALAMOS</t>
  </si>
  <si>
    <t>marcelojacobsenalamos@gmail.com</t>
  </si>
  <si>
    <t>8 Norte - Union Comunal, Viña del Mar</t>
  </si>
  <si>
    <t>Promover el acceso equitativo a la información y el uso efectivo de plataformas digitales, fortaleciendo habilidades tecnológicas básicas en comunidades con limitada conectividad o alfabetización digital.</t>
  </si>
  <si>
    <t>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t>
  </si>
  <si>
    <t>e) Menor “porcentaje de multas ponderadas” en ítem evaluación comportamiento considerando 4 decimales.</t>
  </si>
  <si>
    <t>Lib. Bdo. OHiggins</t>
  </si>
  <si>
    <t>MARCHIGÜE</t>
  </si>
  <si>
    <t>Av Los Molinos Esq Arturo Prat s/n Biblioteca Municipal, Marchigüe</t>
  </si>
  <si>
    <t>Las Araucarias 213, Mostazal</t>
  </si>
  <si>
    <t>Capacitar en la planificación, coordinación y evaluación de servicios turísticos, promoviendo una gestión eficiente y orientada al cliente.</t>
  </si>
  <si>
    <t>El curso entrega herramientas para administrar procesos vinculados a la operación turística, incluyendo atención al visitante, logística, calidad de servicio y promoción de destinos. Está dirigido a personas que trabajan o desean insertarse en el sector turístico, con enfoque en sostenibilidad y experiencia del usuario.</t>
  </si>
  <si>
    <t>Diego de Almagro 104 Jv Cruz del Llano, Puchuncaví</t>
  </si>
  <si>
    <t>Capacitar en técnicas de cuidado, embellecimiento y tratamiento de manos y pies, promoviendo habilidades en el área estética y de bienestar personal.</t>
  </si>
  <si>
    <t>El curso entrega conocimientos sobre higiene, preparación de uñas, esmaltado, diseño, masaje y atención al cliente. Está dirigido a personas interesadas en emprender o trabajar en salones de belleza, spa o servicios móviles, con enfoque profesional y creativo.</t>
  </si>
  <si>
    <t>ATACAMA</t>
  </si>
  <si>
    <t>Agua Dulce s/n Villa Portal del Inca, Diego de Almagro</t>
  </si>
  <si>
    <t>Capacitar en prácticas seguras y responsables para la manipulación de alimentos, conforme a la normativa sanitaria vigente y los estándares de calidad.</t>
  </si>
  <si>
    <t>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t>
  </si>
  <si>
    <t>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t>
  </si>
  <si>
    <t>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t>
  </si>
  <si>
    <t>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t>
  </si>
  <si>
    <t>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t>
  </si>
  <si>
    <t>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t>
  </si>
  <si>
    <t>f) Mayor número de cursos SENCE ejecutados (Evaluación Experiencia).</t>
  </si>
  <si>
    <t>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t>
  </si>
  <si>
    <t>NUMERAL 6.1.2. ITEM 8 - CURSO DESTINADO A POBLACIÓN DERIVADA POR GENDARMERÍA. NO SE PRESENTA CARTA DE DICHA INSTITUCIÓN AUTORIZANDO EJECUCIÓN DENTRO DEL RECITNO RESPECTIVO.</t>
  </si>
  <si>
    <t>Numeral 6.1.2. ítem 5 - El Valor Hora Alumno Capacitación no se encuentra en el rango del tramo definido para el curso, conforme al Anexo N° 8 y al plan de capacitación.</t>
  </si>
  <si>
    <t>SOCIEDAD PRO AYUDA DEL NIÑO LISIADO TELETON</t>
  </si>
  <si>
    <t>NUMERAL 6.1.2. ÍTEM 5 - EL VALOR HORA ALUMNO NO SE ENCUENTRA EN EL RANGO DE TRAMO DEFINIDO PARA EL CURSO</t>
  </si>
  <si>
    <t>Pia fuentes corcoran</t>
  </si>
  <si>
    <t>pfuentescorcoran@gmail.com</t>
  </si>
  <si>
    <t>AV. PORTALES 3200, COMUNA DE SAN BERNARDO, San Bernardo</t>
  </si>
  <si>
    <t>Desarrollar habilidades culinarias básicas en personas con discapacidad, promoviendo su autonomía y participación laboral en entornos gastronómicos inclusivos.</t>
  </si>
  <si>
    <t>Este curso entrega conocimientos sobre manipulación de alimentos, preparación de recetas simples y normas de higiene, adaptados a las necesidades de personas con apoyo. Se enfoca en fomentar la inclusión social y laboral a través de la cocina como espacio de aprendizaje y desarrollo personal.</t>
  </si>
  <si>
    <t>Capacitar en la creación y cuidado de huertos urbanos o comunitarios, promoviendo la participación activa de personas con distintas capacidades y contextos.</t>
  </si>
  <si>
    <t>El curso entrega conocimientos sobre diseño de huertos, selección de especies, técnicas de cultivo, herramientas adaptadas y trabajo colaborativo. Está orientado a fomentar la inclusión social, el aprendizaje práctico y el desarrollo sustentable a través de la agricultura urbana.</t>
  </si>
  <si>
    <t>Desarrollar habilidades prácticas en servicio de mesa y atención al cliente, adaptadas a las capacidades de personas con discapacidad intelectual, promoviendo su inclusión laboral.</t>
  </si>
  <si>
    <t>Este curso entrega conocimientos sobre protocolos básicos de garzonería, manipulación segura de alimentos, comunicación efectiva y trabajo en equipo. Está orientado a fortalecer la autonomía y el desempeño en entornos gastronómicos inclusivos, favoreciendo la participación activa en el mundo laboral.</t>
  </si>
  <si>
    <t>MARÍA ANGELICA #9555, COMUNA DE PUDAHUEL, Pudahuel</t>
  </si>
  <si>
    <t>Capacitar en técnicas de masaje corporal orientadas al bienestar físico, la relajación y el cuidado estético, promoviendo habilidades en el área de la cosmetología y el autocuidado.</t>
  </si>
  <si>
    <t>El curso entrega conocimientos sobre anatomía básica, tipos de masaje, uso de aceites y cremas, protocolos de atención y condiciones de higiene. Está dirigido a personas interesadas en emprender o trabajar en centros de estética, spa o servicios de bienestar personal.</t>
  </si>
  <si>
    <t>AV. SANTA ROSA 9014, COMUNA DE LA GRANJA, La Granja</t>
  </si>
  <si>
    <t>65027784-8</t>
  </si>
  <si>
    <t>CORPORACIÓN DE ADELANTO DE LA COMUNA DE PANGUIPULLI</t>
  </si>
  <si>
    <t>APRENDIZAJE: PRODUCCIÓN TÉCNICA PARA ESPECTÁCULOS ESCÉNICOS, CON ÉNFASIS EN LA APLICACIÓN PRÁCTICA EN LA SALA TEAP.
2. COMPETENCIAS A DESARROLLAR:
COGNITIVAS:
COMPRENDER EL LENGUAJE Y FUNDAMENTOS DE LA PRODUCCIÓN TÉCNICA EN UN TEATRO.
IDENTIFICAR ROLES Y FUNCIONES DENTRO DE UNA PRODUCCIÓN TÉCNICA.
CONOCER LAS CARACTERÍSTICAS TÉCNICAS Y REQUERIMIENTOS DE DIFERENTES ESPECTÁCULOS (BALLET, ÓPERA, CONCIERTOS, TEATRO, MUSICALES).
APLICAR CONOCIMIENTOS EN PLANIFICACIÓN TÉCNICA Y OPTIMIZACIÓN DE RECURSOS.
PROCEDIMENTALES:
MANEJO DE SISTEMAS DE SONIDO, ILUMINACIÓN Y TRAMOYA.
EJECUCIÓN DEL MONTAJE TÉCNICO DE ESPECTÁCULOS EN LA SALA TEAP.
COORDINACIÓN DE ENSAYOS TÉCNICOS CON MÚSICOS Y BAILARINES.
CONTROL DE INVENTARIOS Y RECURSOS TÉCNICOS.
ELABORACIÓN DE UN MANUAL TÉCNICO DE PRODUCCIÓN BASADO EN LA EXPERIENCIA DEL CURSO.
ACTITUDINALES:
TRABAJO EN EQUIPO EN LA EJECUCIÓN DE ESPECTÁCULOS EN VIVO.
ORGANIZACIÓN Y DISCIPLINA EN LA GESTIÓN TÉCNICA DEL BACKSTAGE.
ADAPTABILIDAD PARA LA RESOLUCIÓN DE PROBLEMAS EN PRODUCCIÓN TÉCNICA.
3. DESCRIPCIÓN DE LOS APRENDIZAJES ESPERADOS
ETAPA 1: BASES CONCEPTUALES (JUNIO) – SONIDO E ILUMINACIÓN (30 HORAS)
COMPRENDER EL LENGUAJE TÉCNICO DE SONIDO, ILUMINACIÓN Y TRAMOYA.
IDENTIFICAR LOS ROLES Y FUNCIONES DENTRO DE UNA PRODUCCIÓN TÉCNICA.
RECONOCER LAS CARACTERÍSTICAS Y MANEJO DEL EQUIPAMIENTO TÉCNICO DE LA SALA TEAP.
APLICAR BASES DEL DISEÑO DE ILUMINACIÓN PARA DIFERENTES ESPECTÁCULOS.
CONSTRUCCIÓN INICIAL DEL MANUAL TÉCNICO DE PRODUCCIÓN.
ETAPA 2: TRABAJO EN SALA (OCTUBRE) – SONIDO Y MONTAJE (30 HORAS)
ACTUALIZAR CONOCIMIENTOS SOBRE ROLES Y FUNCIONES EN PRODUCCIÓN TÉCNICA.
OPERAR SISTEMAS DE SONIDO, ILUMINACIÓN Y TRAMOYA EN LA SALA TEAP.
GESTIONAR EL MONTAJE DE ESCENOGRAFÍA Y PLANIFICACIÓN DE TRAMOYA.
CONFIGURAR Y REALIZAR PRUEBAS DE SONIDO SINFÓNICO CON CLICK Y PISTA.
CONSTRUCCIÓN Y ACTUALIZACIÓN DEL MANUAL TÉCNICO DE PRODUCCIÓN.
ETAPA 3: TRABAJO EN SALA Y MONTAJE FINAL (NOVIEMBRE) – 40 HORAS
GESTIONAR EL INVENTARIO DE MATERIALES Y RECURSOS TÉCNICOS.
COORDINAR EL MONTAJE DE ESCENOGRAFÍA Y PLANIFICACIÓN DE TRAMOYA.
SUPERVISAR LA GESTIÓN DEL BACKSTAGE Y LA PREPARACIÓN DEL ESPECTÁCULO.
COORDINAR ENSAYOS TÉCNICOS CON MÚSICOS Y BAILARINES.
PARTICIPAR EN REUNIÓN-TALLER CON PROFESIONALES DEL TEATRO.
FINALIZACIÓN Y ENTREGA DEL MANUAL TÉCNICO DE PRODUCCIÓN CON DOCUMENTACIÓN DEL PROCESO.</t>
  </si>
  <si>
    <t>Numeral 6.1.2. ítem 6 - Error Valor total del curso.</t>
  </si>
  <si>
    <t>alejandra huanchicay</t>
  </si>
  <si>
    <t>becaslaborales@cade.cl</t>
  </si>
  <si>
    <t>RIQUELME 3780, Calama</t>
  </si>
  <si>
    <t>Capacitar en el uso fundamental de herramientas computacionales para apoyar tareas personales, académicas y laborales.</t>
  </si>
  <si>
    <t>El curso entrega conocimientos sobre manejo de sistemas operativos, procesadores de texto, hojas de cálculo, presentaciones digitales y navegación segura en internet. Está dirigido a personas que buscan adquirir competencias digitales esenciales para desenvolverse en entornos tecnológicos.</t>
  </si>
  <si>
    <t>ALEJANDRA HUANCHICAY</t>
  </si>
  <si>
    <t>Junta de vecinos Nº8 Casimiro Olivos 1055, Mejillones</t>
  </si>
  <si>
    <t>Desarrollar competencias digitales esenciales para desempeñarse eficazmente en entornos laborales modernos y conectados.</t>
  </si>
  <si>
    <t>El curso entrega conocimientos sobre el uso de herramientas informáticas básicas, navegación segura en internet, gestión de documentos digitales y comunicación en plataformas colaborativas. Está orientado a personas que buscan mejorar su empleabilidad y adaptarse a los desafíos del mundo laboral digital.</t>
  </si>
  <si>
    <t>GUILLERMO</t>
  </si>
  <si>
    <t>ggonzalez@isolution.cl</t>
  </si>
  <si>
    <t>Sargento Aldea #1041, Santiago</t>
  </si>
  <si>
    <t>Capacitar en la elaboración de preparaciones típicas chilenas y de distintas culturas del mundo, aplicando técnicas culinarias tradicionales y contemporáneas.</t>
  </si>
  <si>
    <t>El curso entrega herramientas para preparar platos representativos de la cocina chilena junto con recetas internacionales, abordando ingredientes, métodos de cocción y presentación. Está orientado a personas que buscan ampliar sus competencias en gastronomía con enfoque multicultural y profesional.</t>
  </si>
  <si>
    <t>FUNDACIÓN LUZ</t>
  </si>
  <si>
    <t>SARGENTO ALDEA #1041, Santiago</t>
  </si>
  <si>
    <t>Capacitar en la producción artesanal de jabones y sales de baño, utilizando técnicas básicas y materias primas naturales.</t>
  </si>
  <si>
    <t>El curso entrega conocimientos sobre formulación, procesos de saponificación, uso de esencias, colorantes y empaques para productos cosméticos artesanales. Está orientado a personas interesadas en el autocuidado, la cosmética natural y el emprendimiento en el rubro del bienestar.</t>
  </si>
  <si>
    <t>AVDA. EL BOSQUE DE SANTIAGO #475, Huechuraba</t>
  </si>
  <si>
    <t>Capacitar en el uso seguro y eficiente de la soldadura por arco voltaico, aplicando técnicas básicas para la unión de materiales metálicos en distintos contextos productivos.</t>
  </si>
  <si>
    <t>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t>
  </si>
  <si>
    <t>PJE. COLBÚN S/N, Colbún</t>
  </si>
  <si>
    <t>ANGUITA #159, Peñaflor</t>
  </si>
  <si>
    <t>Jose Aldea #109, San Bernardo</t>
  </si>
  <si>
    <t>Capacitar en la implementación de actividades recreativas y pausas activas que promuevan el bienestar físico, mental y social en distintos entornos.</t>
  </si>
  <si>
    <t>El curso entrega herramientas para diseñar y facilitar dinámicas grupales, ejercicios de activación, juegos y espacios de esparcimiento. Está dirigido a personas que trabajan en contextos educativos, comunitarios o laborales, y que buscan fomentar hábitos saludables y ambientes positivos.</t>
  </si>
  <si>
    <t>NUMERAL 6.1.2. ÍTEM 8 - LA POBLACIÓN OBJETIVO ES DERIVADA POR GENDARMERÍA. OTEC NO PRESENTA CARTA DE DICHA INSTITUCIÓN PARA PODER AUTORIZAR SU EJECUCIÓN DENTRO DEL RECINTO RESPECTIVO.</t>
  </si>
  <si>
    <t>NUMERAL 6.2.1. ITEM 11: PROPUESTA NO PRESENTA INFORMACIÓN SOBRE ACCESOS, AREAS DE CIRCULACIÓN Y ESCALAS / CONDICIONES DE SEGURIDAD / SERVICIOS HIGIÉNICOS / REGULACIÓN DE TEMPERATURA / VENTILACIÓN / ILUMINACIÓN / MOBILIARIO / ESTADO DE CONSERVACIÓN, ITEM 11: NO PRESENTA CARTA DE COMPROMISO, CONTRATO DE ARRIENDO, O TITULO DE DOMINIO</t>
  </si>
  <si>
    <t>NUMERAL 6.1.2. ITEM 5 - EL VALOR HORA ALUMNO CAPACITACIÓN NO SE ENCUENTRA EN EL RANGO DEL TRAMO DEFINIDO PARA EL CURSO, CONFORME AL ANEXO N° 8 Y AL PLAN DE CAPACITACIÓN.
NUMERAL 6.1.2. ITEM 6 - VALOR TOTAL DEL CURSO NO CORRESPONDE ÍTEM N)</t>
  </si>
  <si>
    <t>NUMERAL 6.1.2. ITEM 5 EL VALOR HORA ALUMNO NO SE ENCUENTRA EN EL RANGO DEL TRAMO DEFINIDO PARA EL CURSO, CONFORME AL ANEXO 8 Y AL PLAN DFE CAPACITACIÓN.
Numeral 6.1.2 item 6 VALOR TOTAL DEL CURSO NO CORRESPONDE ÍTEM N)</t>
  </si>
  <si>
    <t>Numeral 6.1.2 item 5 TRAMO ERRONEO
Numeral 6.1.2 item 6 VALOR TOTAL DEL CURSO NO CORRESPONDE ÍTEM N)</t>
  </si>
  <si>
    <t>"Numeral 6.1.2 item 5 TRAMO ERRONEO
Numeral 6.1.2 item 6 VALOR TOTAL DEL CURSO NO CORRESPONDE ÍTEM N) "</t>
  </si>
  <si>
    <t>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disponibles para las participantes.
Desarrollar habilidades para manejar dinero de forma efectiva, incluso con ingresos bajos.
Fomentar la independencia económica como medio para mejorar la calidad de vida.
Contenidos:
Introducción a las ayudas estatales: qué son y cómo acceder.
Estrategias para maximizar el uso de recursos disponibles.
Ejercicios prácticos: crear un plan financiero básico con recursos actuales.</t>
  </si>
  <si>
    <t>TARAPACA</t>
  </si>
  <si>
    <t>PATRICIO LUQUE CAMPOS</t>
  </si>
  <si>
    <t>pluque@capacitacionlaboralchile.cl</t>
  </si>
  <si>
    <t>Calle Los Nogales N° 2927, Alto Hospicio</t>
  </si>
  <si>
    <t>Capacitar en conocimientos fundamentales sobre el funcionamiento, diagnóstico y mantenimiento preventivo de vehículos livianos.</t>
  </si>
  <si>
    <t>El curso entrega herramientas para identificar sistemas mecánicos, realizar revisiones básicas, detectar fallas comunes y aplicar soluciones prácticas. Está dirigido a personas que desean iniciarse en el rubro automotriz, mejorar su autonomía o emprender en servicios de mantención vehicular.</t>
  </si>
  <si>
    <t>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t>
  </si>
  <si>
    <t>CLAUDIA GONZALEZ LLANTEN</t>
  </si>
  <si>
    <t>c.gonzalez@sercontchile.cl</t>
  </si>
  <si>
    <t>CARRERA 575, COLLIPULLI, Collipulli</t>
  </si>
  <si>
    <t>Capacitar en técnicas básicas de diseño, construcción y terminación de muebles de madera, promoviendo habilidades productivas en el oficio de la carpintería.</t>
  </si>
  <si>
    <t>El curso entrega conocimientos sobre uso de herramientas, tipos de madera, ensamblajes, acabados y seguridad en el trabajo. Está orientado a personas interesadas en emprender o desempeñarse en el rubro de la fabricación artesanal de mobiliario funcional y decorativo.</t>
  </si>
  <si>
    <t>PATRICIO ARAYA MANZANO</t>
  </si>
  <si>
    <t>p.araya@sercontchile.cl</t>
  </si>
  <si>
    <t>LO ESPEJO #1009, PUDAHUEL, Pudahuel</t>
  </si>
  <si>
    <t>Capacitar en técnicas básicas de preparación de productos de pastelería y repostería, promoviendo habilidades productivas en el rubro gastronómico.</t>
  </si>
  <si>
    <t>El curso entrega conocimientos sobre elaboración de masas, rellenos, decoraciones y presentación de tortas, queques, galletas y otros productos dulces. Está dirigido a personas interesadas en emprender o trabajar en el área de la pastelería artesanal o comercial.</t>
  </si>
  <si>
    <t>EMILY RODRIGUEZ</t>
  </si>
  <si>
    <t>ERODRIGUEZ@institutoasiste.cl</t>
  </si>
  <si>
    <t>PASAJE VIRGINIO ARIAS 1926, Renca</t>
  </si>
  <si>
    <t>Capacitar en la aplicación de estrategias preventivas para abordar riesgos psicosociales, según los principios de la metodología FU.</t>
  </si>
  <si>
    <t>Este curso entrega herramientas para identificar, prevenir y gestionar factores de riesgo psicosocial en contextos familiares y comunitarios, utilizando el enfoque de la metodología FU (Fortalecimiento de Unidades). Se orienta a personas que trabajan en intervención social, educación o salud comunitaria.</t>
  </si>
  <si>
    <t xml:space="preserve">Módulo 1: Fundamentos del Modelo PMTO
Aprendizajes esperados:
Identificar los principios clave de la metodología PMTO.
Reconocer el impacto de la motivación cooperativa en el desarrollo de dinámicas grupales.
Comprender el rol del modelo PMTO en la modificación de comportamientos.
Módulo 2: Comunicación Efectiva y Colaborativa
Aprendizajes esperados:
Implementar técnicas de comunicación para fomentar respeto, empatía y escucha activa.
Promover interacciones positivas entre los integrantes de un equipo.
Facilitar el entendimiento mutuo para mejorar la cooperación grupal.
Distinguir estrategias de regulación emocional y comunicación efectiva de acuerdo con la metodología PMTO.
Módulo 3: Refuerzos Positivos
Aprendizajes esperados:
Diseñar y aplicar estrategias basadas en refuerzos positivos según el modelo PMTO.
Analizar cómo los refuerzos contribuyen al fortalecimiento de hábitos productivos.
Evaluar la efectividad de los refuerzos positivos en contextos cooperativos.
Reconocer herramientas de cooperación y seguimiento de conductas prosociales de acuerdo con estrategias de instrucciones parentales.
Módulo 4: Manejo de Conflictos y Gestión Emocional
Aprendizajes esperados:
Identificar factores desencadenantes de conflictos en entornos laborales.
Aplicar estrategias de gestión emocional para reducir tensiones y resolver conflictos.
Fomentar un clima de trabajo armonioso basado en el respeto y la colaboración.
Distinguir estrategias de regulación emocional de acuerdo con la metodología PMTO.
Módulo 5: Prevención y Gestión de Desafíos
Aprendizajes esperados:
Reconocer barreras que podrían obstaculizar la motivación cooperativa en equipos de trabajo.
Diseñar planes preventivos para minimizar riesgos y mejorar la dinámica grupal.
Implementar medidas correctivas alineadas con los principios de PMTO para solucionar problemas.
Aplicar técnicas de disciplina efectiva y solución de problemas de acuerdo con la metodología PMTO.
Módulo 6: Liderazgo Cooperativo
Aprendizajes esperados:
Desarrollar habilidades de liderazgo enfocadas en la cooperación y el empoderamiento grupal.
Establecer metas claras y medibles para fomentar la motivación y el compromiso en el equipo.
</t>
  </si>
  <si>
    <t>Formar en el uso de técnicas de motivación cooperativa basadas en la metodología PMTO para fortalecer habilidades parentales y vínculos familiares positivos.</t>
  </si>
  <si>
    <t>El curso entrega herramientas prácticas del modelo PMTO (Parent Management Training – Oregon Model), enfocadas en promover la cooperación, el refuerzo positivo y la resolución de conflictos en contextos familiares. Está orientado a personas que trabajan con familias en riesgo psicosocial o que participan en programas de intervención comunitaria.</t>
  </si>
  <si>
    <t>ARICA Y PARINACOTA</t>
  </si>
  <si>
    <t>CLAUDIO ANDRES PEREZ FLORES</t>
  </si>
  <si>
    <t>claudio@overcap.cl</t>
  </si>
  <si>
    <t>Los Aromos N°5, Complejo Industrial Cabrero MASISA S.A., Cabrero</t>
  </si>
  <si>
    <t>Los Alamos N°5, Complejo Industrial Cabrero MASISA S.A., Cabrero</t>
  </si>
  <si>
    <t>Roberto Carrasco</t>
  </si>
  <si>
    <t>capacitacion@coresol.cl</t>
  </si>
  <si>
    <t>CDP Talagante, Manuel Rodríguez N°322, Talagante</t>
  </si>
  <si>
    <t>Capacitar en técnicas fundamentales para la elaboración de productos de panadería, promoviendo habilidades prácticas y oportunidades de emprendimiento.</t>
  </si>
  <si>
    <t>El curso entrega conocimientos sobre preparación de masas, fermentación, horneado, manipulación de ingredientes y normas de higiene. Está dirigido a personas interesadas en aprender el oficio panadero, ya sea para uso personal, comercial o laboral.</t>
  </si>
  <si>
    <t>CPF San Joaquín, Capitán Prat N°20, San Joaquín</t>
  </si>
  <si>
    <t>Capacitar en la preparación de platos representativos de distintas culturas gastronómicas, aplicando técnicas culinarias internacionales.</t>
  </si>
  <si>
    <t>El curso entrega conocimientos sobre ingredientes, métodos de cocción y presentación de recetas típicas de diversas regiones del mundo. Está orientado a personas interesadas en ampliar sus competencias en cocina profesional, con énfasis en la diversidad cultural y la creatividad culinaria.</t>
  </si>
  <si>
    <t>VIDRIOS LIRQUEN S.A</t>
  </si>
  <si>
    <t>Mauricio Cea</t>
  </si>
  <si>
    <t>mcea@procapp.cl</t>
  </si>
  <si>
    <t>Calle Penco 125, Centro, Penco</t>
  </si>
  <si>
    <t>Capacitar en tareas fundamentales para el manejo y producción de plantas en viveros, promoviendo habilidades en el ámbito de la horticultura y el paisajismo.</t>
  </si>
  <si>
    <t>El curso entrega conocimientos sobre propagación vegetal, preparación de sustratos, riego, control de plagas, trasplante y cuidado de especies ornamentales y productivas. Está dirigido a personas interesadas en trabajar en viveros, iniciar emprendimientos verdes o contribuir al desarrollo sustentable.</t>
  </si>
  <si>
    <t>José Beniscelli</t>
  </si>
  <si>
    <t>jbeniscelli@cenfor.cl</t>
  </si>
  <si>
    <t>Huerfanos 1147, oficina 847, Santiago</t>
  </si>
  <si>
    <t>Huérfanos 1147, oficina 847, Santiago</t>
  </si>
  <si>
    <t>Capacitar en funciones operativas y preventivas del rol de guardia de seguridad, conforme a la normativa vigente y los estándares del rubro.</t>
  </si>
  <si>
    <t>El curso entrega conocimientos sobre control de accesos, vigilancia de instalaciones, manejo de situaciones de riesgo, comunicación efectiva y primeros auxilios. Está dirigido a personas que desean desempeñarse en el área de seguridad privada, fortaleciendo su preparación técnica y responsabilidad profesional.</t>
  </si>
  <si>
    <t>Santa Rosa #14912, La Pintana</t>
  </si>
  <si>
    <t>Promover el acceso inclusivo a la información digital mediante el desarrollo de habilidades básicas en el uso de plataformas tecnológicas.</t>
  </si>
  <si>
    <t>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t>
  </si>
  <si>
    <t>Capacitar en la instalación, conexión y mantenimiento de sistemas solares fotovoltaicos, promoviendo el uso de energías limpias y sostenibles.</t>
  </si>
  <si>
    <t>El curso entrega conocimientos sobre componentes del sistema, principios de generación solar, normativas eléctricas, seguridad en el trabajo y evaluación de proyectos. Está dirigido a personas interesadas en el rubro energético, la eficiencia ambiental y el emprendimiento en tecnologías renovables.</t>
  </si>
  <si>
    <t>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t>
  </si>
  <si>
    <t>NUMERAL 6.1.2. ÍTEM 2 - OTEC CUENTA CON AUTORIZACIÓN PARA IMPARTIR CURSOS CONDUCENTES A LA OBTENCIÓN DE LICENCIA DE CONDUCIR CLASE A-2 EN LAS COMUNAS DE VALPARAÍSO, VIÑA DEL MAR, QUILPUÉ Y SAN ANTONIO. EL CURSO DEBE SER EJECUTADO EN LA COMUA DE LOS ANDES, NO ES VÁLIDO.</t>
  </si>
  <si>
    <t>ESTEBAN VEGA TORO</t>
  </si>
  <si>
    <t>ruben.inostroza@forpe.cl</t>
  </si>
  <si>
    <t>Av. Departamental 285, San Joaquín</t>
  </si>
  <si>
    <t>Capacitar en técnicas básicas de corte, confección y terminaciones de prendas para adultos y niños, promoviendo habilidades productivas en el área textil.</t>
  </si>
  <si>
    <t>El curso entrega conocimientos sobre toma de medidas, trazado de moldes, uso de máquinas de coser y confección de prendas adaptadas a distintas edades. Está orientado a personas interesadas en emprender o trabajar en el rubro de la moda y la costura.</t>
  </si>
  <si>
    <t>Numeral 6.1.2. ítem 5 error en tramos</t>
  </si>
  <si>
    <t>contacto@forpe.cl</t>
  </si>
  <si>
    <t>La Higuera #61, El Quisco</t>
  </si>
  <si>
    <t>Fortalecer habilidades para el trabajo en equipo, promoviendo la colaboración, la comunicación efectiva y la resolución conjunta de tareas y desafíos.</t>
  </si>
  <si>
    <t>El curso entrega herramientas para mejorar la coordinación, el respeto por la diversidad de opiniones y la construcción de relaciones laborales positivas. Está orientado a personas que se desempeñan en entornos grupales y buscan potenciar su capacidad de contribuir al logro de objetivos comunes.</t>
  </si>
  <si>
    <t>La Higuera #61, Pudahuel</t>
  </si>
  <si>
    <t>Capacitar en el diseño, corte y confección de elementos textiles para el hogar, como cortinas, manteles, fundas y otros accesorios decorativos.</t>
  </si>
  <si>
    <t>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t>
  </si>
  <si>
    <t>Av. Santa Rosa 9014, La Granja</t>
  </si>
  <si>
    <t>ACEVEDO HERNANDEZ 1050, Coronel</t>
  </si>
  <si>
    <t>Capacitar en el manejo seguro y eficiente de grúas horquilla, conforme a la normativa vigente y los estándares de operación en entornos industriales y logísticos.</t>
  </si>
  <si>
    <t>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t>
  </si>
  <si>
    <t>JJVV Las Américas en América Central 658, Llanquihue</t>
  </si>
  <si>
    <t>Formar en técnicas de diseño, corte y confección de vestuario para distintas edades, promoviendo habilidades productivas en el área textil.</t>
  </si>
  <si>
    <t>Este curso entrega conocimientos sobre toma de medidas, trazado de moldes, selección de telas y confección de prendas para niños y adultos. Está dirigido a personas interesadas en emprender o trabajar en el rubro de la moda, con énfasis en funcionalidad y estilo.</t>
  </si>
  <si>
    <t>Av. Alessandri 45, San Esteban</t>
  </si>
  <si>
    <t>San Luis 444, Quilicura</t>
  </si>
  <si>
    <t>Claro Solar número 437, Temuco</t>
  </si>
  <si>
    <t>Fortalecer conocimientos y habilidades en marketing para potenciar la visibilidad, posicionamiento y ventas de emprendimientos y negocios locales.</t>
  </si>
  <si>
    <t>El curso entrega herramientas sobre estrategias de promoción, redes sociales, identidad de marca, atención al cliente y fidelización. Está dirigido a personas que ya tienen un negocio en marcha y desean mejorar su comunicación comercial y conexión con el público objetivo.</t>
  </si>
  <si>
    <t>Av. Valparaíso 276, Villa Alemana</t>
  </si>
  <si>
    <t>Pasaje Puyehue 335, Quilpué</t>
  </si>
  <si>
    <t>.Juan Rojas Maldonado Nº455, JJVV Población Luis Matte Larraín, Puente Alto</t>
  </si>
  <si>
    <t>Capacitar en el uso avanzado de hojas de cálculo para optimizar procesos de análisis, gestión y presentación de datos en entornos laborales.</t>
  </si>
  <si>
    <t>El curso entrega conocimientos sobre funciones complejas, tablas dinámicas, gráficos, automatización con macros y vinculación de datos. Está dirigido a personas con manejo básico de hojas de cálculo que desean profundizar sus habilidades para mejorar la eficiencia y toma de decisiones en sus actividades profesionales.</t>
  </si>
  <si>
    <t>Fortalecer competencias personales y sociales clave para mejorar la empleabilidad y el desempeño en diversos contextos laborales.</t>
  </si>
  <si>
    <t>El curso entrega herramientas en comunicación efectiva, trabajo en equipo, resolución de conflictos, adaptabilidad y responsabilidad. Está orientado a personas que buscan insertarse o mantenerse en el mundo del trabajo, desarrollando habilidades valoradas en múltiples sectores productivos.</t>
  </si>
  <si>
    <t>Juan Landaeta</t>
  </si>
  <si>
    <t>jlandaeta@capchile.cl</t>
  </si>
  <si>
    <t>EGAÑA 248, Puerto Montt</t>
  </si>
  <si>
    <t>Capacitar en la atención básica y acompañamiento de personas mayores con dependencia leve a moderada, promoviendo su bienestar físico, emocional y social.</t>
  </si>
  <si>
    <t>Este curso entrega conocimientos y habilidades para realizar cuidados integrales a adultos mayores, incluyendo apoyo en actividades de la vida diaria, estimulación cognitiva, prevención de riesgos y coordinación con servicios sociosanitarios. Está dirigido a quienes deseen desempeñarse en entornos domiciliarios o institucionales con enfoque humanizado.</t>
  </si>
  <si>
    <t>Preparar a los participantes para obtener la licencia de conducir clase B, mediante la adquisición de conocimientos teóricos y prácticos sobre conducción segura y normativa vial.</t>
  </si>
  <si>
    <t>Este curso entrega formación en reglamento de tránsito, señalización, conducción responsable y mecánica básica, junto con prácticas de manejo supervisadas. Está dirigido a personas que buscan acceder a oportunidades laborales o mejorar su movilidad personal mediante la obtención de la licencia clase B.</t>
  </si>
  <si>
    <t>SIGISFREDO ORLANDO CAMPOS OTTH</t>
  </si>
  <si>
    <t>scampos@sogedecap.cl</t>
  </si>
  <si>
    <t>Sede Villa Las Cumbres, Calle Michelle Bachelet 1154, Panguipulli</t>
  </si>
  <si>
    <t>Capacitar en prácticas responsables de turismo que promuevan la conservación del entorno natural y el desarrollo local sostenible.</t>
  </si>
  <si>
    <t>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t>
  </si>
  <si>
    <t>LAETAMANDIA N ° 1160, SEDE JJVV BERNARDO OHIGGINS, Villarrica</t>
  </si>
  <si>
    <t>M.BACHELET #1154, J.J.V.V VILLA CUMBRES y Bernardo OHiggins 324, Panguipulli</t>
  </si>
  <si>
    <t>Capacitar en los aspectos técnicos y logísticos necesarios para la realización de espectáculos escénicos, fortaleciendo competencias en producción cultural.</t>
  </si>
  <si>
    <t>El curso entrega conocimientos sobre iluminación, sonido, escenografía, montaje, cronogramas y coordinación de equipos. Está dirigido a personas interesadas en trabajar en el ámbito artístico y cultural, apoyando la ejecución profesional de obras teatrales, conciertos y eventos en vivo.</t>
  </si>
  <si>
    <t>Caupolicán # 332, Sociedad de Socorros Mutuos, Los Ángeles</t>
  </si>
  <si>
    <t>Este curso entrega conocimientos sobre simbología ancestral, técnicas de trabajo en metal, montaje de piedras y estrategias de venta de productos artesanales. Está dirigido a personas interesadas en el rescate cultural y el emprendimiento en el rubro de la joyería con identidad territorial.</t>
  </si>
  <si>
    <t>ANIBAL PINTO 475 (Centro de la Mujer Siglo XVI), Mulchén</t>
  </si>
  <si>
    <t>Formar en la preparación de platos tradicionales chilenos, rescatando técnicas, sabores y productos típicos del país.</t>
  </si>
  <si>
    <t>Este curso entrega conocimientos sobre recetas emblemáticas de la cocina chilena, incluyendo entradas, fondos y postres, con énfasis en la identidad cultural y el uso de ingredientes locales. Está dirigido a personas que deseen desempeñarse en el rubro gastronómico valorizando la cocina nacional.</t>
  </si>
  <si>
    <t>Calle Carrera #575, J.J.V.V VILLA UNIDA, Collipulli</t>
  </si>
  <si>
    <t>Capacitar en prácticas esenciales de manejo, alimentación y salud para el cuidado responsable de ganado ovino, bovino y equino.</t>
  </si>
  <si>
    <t>El curso entrega conocimientos sobre higiene, alimentación, prevención de enfermedades y manejo seguro de animales de crianza. Está orientado a personas que trabajan o desean iniciarse en el ámbito agropecuario, promoviendo el bienestar animal y la productividad rural.</t>
  </si>
  <si>
    <t>Calle Erardo Werner N ° 850, JUNTA DE VECINOS LAS AMERICAS, Llanquihue</t>
  </si>
  <si>
    <t>Capacitar en técnicas tradicionales de diseño y confección de tejidos a telar, promoviendo la creatividad y el rescate cultural textil.</t>
  </si>
  <si>
    <t>El curso entrega conocimientos sobre armado de telar, selección de materiales, diseño de patrones y confección de piezas textiles decorativas o funcionales. Está orientado a personas interesadas en el arte del tejido, el emprendimiento artesanal y la preservación de saberes ancestrales.</t>
  </si>
  <si>
    <t>COMUNICACIÓN INTERNA Y EXTERNA PARA LA REESTRUCTURACIÓN ORGANIZACIONAL</t>
  </si>
  <si>
    <t>APRENDIZAJES ESPERADOS
COGNITIVOS:
COMPRENDER LA IMPORTANCIA DE LA COMUNICACIÓN EN PROCESOS DE REESTRUCTURACIÓN ORGANIZACIONAL.
ANALIZAR LOS PRINCIPALES DESAFÍOS EN LA COMUNICACIÓN INTERNA Y EXTERNA DENTRO DE UNA INSTITUCIÓN.
CONOCER HERRAMIENTAS Y ESTRATEGIAS PARA LA CONSTRUCCIÓN DE CANALES DE COMUNICACIÓN EFICIENTES.
PROCEDIMENTALES:
APLICAR METODOLOGÍAS PARA MEJORAR LA COMUNICACIÓN INTERNA Y EXTERNA.
DISEÑAR Y EJECUTAR PLANES DE COMUNICACIÓN ALINEADOS CON LA EDUCACIÓN, SOSTENIBILIDAD Y DESARROLLO DE PÚBLICO.
ELABORAR UN MANUAL DE COMUNICACIÓN ORGANIZACIONAL CON LINEAMIENTOS Y PROCESOS DEFINIDOS.
GESTIONAR CANALES DIGITALES Y HERRAMIENTAS DE AUTOMATIZACIÓN DE COMUNICACIÓN.
ACTITUDINALES:
FOMENTAR UNA CULTURA ORGANIZACIONAL BASADA EN LA TRANSPARENCIA Y LA COLABORACIÓN.
ADAPTABILIDAD PARA RESPONDER A CRISIS COMUNICACIONALES.
DESARROLLAR LIDERAZGO EN EQUIPOS DE COMUNICACIÓN.</t>
  </si>
  <si>
    <t>MAYORES DE 20 AÑOS. TRABAJADORES DE LA CORPORACIÓN DE ADELANTO INVOLUCRADOS EN LA REESTRUCTURACIÓN ORGANIZACIONAL, EN PROGRAMAS EDUCATIVOS, CULTURALES Y DE DESARROLLO DE PÚBLICO.
EQUIPOS DE TRABAJO QUE NECESITEN FORTALECER ESTRATEGIAS COMUNICACIONALES. COLABORADORES INTERESADOS EN LA CONSTRUCCIÓN DE CANALES Y LINEAMIENTOS DE COMUNICACIÓN.</t>
  </si>
  <si>
    <t>M.BACHELET #1154, J.J.V.V VILLA CUMBRES, Panguipulli</t>
  </si>
  <si>
    <t>Fortalecer habilidades comunicacionales para gestionar procesos de cambio y reestructuración dentro de organizaciones, promoviendo la claridad y el compromiso.</t>
  </si>
  <si>
    <t>Este curso entrega herramientas para diseñar y aplicar estrategias de comunicación efectiva, tanto interna como externa, en contextos de transformación organizacional. Se enfoca en el manejo de mensajes clave, canales adecuados y gestión de la cultura organizacional durante el cambio.</t>
  </si>
  <si>
    <t>Calle General Lagos N ° 1608, ESPACIO KOCREAR, Valdivia</t>
  </si>
  <si>
    <t>Clarita Solovera #380, JJVV Villa Claudio Arrau, Santa Bárbara</t>
  </si>
  <si>
    <t>Capacitar en la ejecución segura y eficiente de instalaciones eléctricas domiciliarias e industriales, conforme a las normativas vigentes para tipos F y G.</t>
  </si>
  <si>
    <t>El curso entrega conocimientos sobre circuitos eléctricos, montaje de componentes, lectura de planos, normativa SEC y medidas de seguridad. Está dirigido a personas que buscan desempeñarse en el área eléctrica, ya sea como técnicos, ayudantes o emprendedores del rubro.</t>
  </si>
  <si>
    <t>Daisy Vera</t>
  </si>
  <si>
    <t>infocal@infocal.cl</t>
  </si>
  <si>
    <t>Ñandues 12349 SAN BERNARDO, San Bernardo</t>
  </si>
  <si>
    <t>Desarrollar habilidades prácticas en atención al cliente y servicio de mesa, promoviendo la inclusión laboral de personas con discapacidad.</t>
  </si>
  <si>
    <t>El curso entrega conocimientos sobre protocolos de atención, manipulación segura de alimentos y técnicas de garzonería, adaptados a las capacidades de personas con discapacidad. Se enfoca en fortalecer la autonomía, la comunicación efectiva y el desempeño en entornos gastronómicos inclusivos.</t>
  </si>
  <si>
    <t>DAISY VERA</t>
  </si>
  <si>
    <t>Preparar a personas para su inserción laboral mediante el desarrollo de competencias básicas, actitudinales y técnicas.</t>
  </si>
  <si>
    <t>El curso entrega herramientas para enfrentar procesos de búsqueda de empleo, entrevistas, trabajo en equipo y desempeño en entornos laborales. Está dirigido a personas que requieren fortalecer su empleabilidad y adquirir hábitos laborales que faciliten su acceso al mundo del trabajo.</t>
  </si>
  <si>
    <t>TANIA VERA</t>
  </si>
  <si>
    <t>San Pablo 8402 PUDAHUEL, Pudahuel</t>
  </si>
  <si>
    <t>JUDITH TORO</t>
  </si>
  <si>
    <t>judith.toro@icmchile.cl</t>
  </si>
  <si>
    <t>Buin 0257, Illapel</t>
  </si>
  <si>
    <t>Desarrollar habilidades comunicativas básicas en inglés para desenvolverse en situaciones cotidianas y laborales simples.</t>
  </si>
  <si>
    <t>El curso entrega conocimientos fundamentales de vocabulario, estructuras gramaticales y expresiones comunes en inglés, enfocados en la comprensión y producción oral y escrita. Está dirigido a personas que buscan mejorar su empleabilidad y ampliar sus oportunidades mediante el aprendizaje de una lengua extranjera.</t>
  </si>
  <si>
    <t>Lib. Bdo. Ohiggins</t>
  </si>
  <si>
    <t>Juan Pablo II 1090, Marchigüe</t>
  </si>
  <si>
    <t>Fortalecer capacidades personales y técnicas para iniciar, desarrollar y gestionar proyectos de emprendimiento sostenibles.</t>
  </si>
  <si>
    <t>El curso entrega herramientas para identificar oportunidades de negocio, elaborar planes, gestionar recursos, y aplicar estrategias de marketing y ventas. Está dirigido a personas que desean emprender con enfoque práctico, creativo y orientado al desarrollo económico local.</t>
  </si>
  <si>
    <t>NUMERAL 6.1.2. ITEM 1 - NO PRESENTA PROPUESTA PARA EL CURSO 14422. 
NUMERAL 6.1.2. ITEM 13 - NO PRESENTA LA INFORMACIÓN DE LA PROPUESTA DEL CURSO EN EL FORMATO DE ANEXO 2, CORRECTAMENTE LLENADO,</t>
  </si>
  <si>
    <t>NUMERAL 6.1.2. ITEM 2 - OTEC NO PRESENTA AUTORIZACIÓN DE ACREDITACIÓN COMO ESCUELA DE CONDUCTORES EN LA COMUNA DEL CURSO LICITADO. 
NUMERAL 6.1.2. ITEM 6 - ERROR VALOR TOTAL DEL CURSO EN ESTRUCTURA DE COSTOS.
NUMERAEL 6.1.2. ITEM 11: NO PRESENTA FOTOS QUE ACREDITEN LAS CARACTERISTICAS DESCRITAS EN LA PROPUESTA, NO PRESENTA MODELO CARTA COMPROMISO DE INFRAESTRUCTURA</t>
  </si>
  <si>
    <t>LUIS LEIVA GUZMAN</t>
  </si>
  <si>
    <t>luis.leiva@cl.isegcorp.com</t>
  </si>
  <si>
    <t>Mac Iver 283, Piso 8, Lo Espejo</t>
  </si>
  <si>
    <t>Capacitar en la planificación, coordinación y ejecución de eventos sociales, corporativos y culturales, promoviendo habilidades en gestión y atención al detalle.</t>
  </si>
  <si>
    <t>El curso entrega conocimientos sobre diseño de propuestas, logística, proveedores, protocolo, presupuesto y evaluación de resultados. Está dirigido a personas interesadas en emprender o trabajar en el rubro de la producción de eventos, con enfoque creativo y profesional.</t>
  </si>
  <si>
    <t>NUMERAL 6.1.2. ITEM 2 - OTEC CUENTA CON AUTORIZACIÓN COMO EMPRESA DE CAPACITACIÓN EN MATERIAS INHERENTES A SEGURIDAD PRIVADA EN LA COMUNA DE PROVIDENCIA. CURSO LICITADO EN COMUNA DE SANTIAGO.
NUMERAL 6.1.2. ITEM 11 - NO PRESENTA REGISTRO FOTOGRAFICO. NO PRESENTA CARTA DE COMPROMISO DE INFRAESTRUCTURA</t>
  </si>
  <si>
    <t>Andrea Zuzunaga Zuzunaga</t>
  </si>
  <si>
    <t>andrea.zuzunaga@ongirv.com</t>
  </si>
  <si>
    <t>Avenida Portales 3200, San Bernardo</t>
  </si>
  <si>
    <t>Capacitar en técnicas de limpieza y orden aplicadas al ámbito del housekeeping, promoviendo la inclusión laboral y el trabajo con estándares de calidad.</t>
  </si>
  <si>
    <t>El curso entrega conocimientos sobre procedimientos de limpieza, uso seguro de productos, atención al detalle y trabajo en equipo, adaptado a personas con distintas capacidades. Está orientado a quienes buscan desempeñarse en servicios de aseo profesional en hoteles, residencias u otros espacios, con enfoque inclusivo y respetuoso.</t>
  </si>
  <si>
    <t>Emilio Asfura</t>
  </si>
  <si>
    <t>easfura@playcomp.cl</t>
  </si>
  <si>
    <t>Entregar herramientas básicas para la gestión responsable de recursos personales y familiares, promoviendo decisiones financieras informadas.</t>
  </si>
  <si>
    <t>Este curso aborda conceptos clave como presupuesto, ahorro, endeudamiento, uso de productos financieros y planificación económica. Está dirigido a personas que buscan mejorar su bienestar financiero y fortalecer su autonomía en el manejo del dinero.</t>
  </si>
  <si>
    <t>Avenida San Pablo 4660, QUINTA NORMAL</t>
  </si>
  <si>
    <t>Desarrollar conocimientos fundamentales de contabilidad para el registro, análisis y control de operaciones financieras en pequeñas organizaciones o emprendimientos.</t>
  </si>
  <si>
    <t>Este curso entrega herramientas para comprender conceptos contables esenciales, como activos, pasivos, ingresos y egresos, además de enseñar el uso de libros contables y documentos tributarios. Está dirigido a personas que buscan iniciarse en el área administrativa o mejorar la gestión financiera de sus proyectos.</t>
  </si>
  <si>
    <t>Astaburuaga 9360,, Lo Espejo</t>
  </si>
  <si>
    <t>NUMERAL 6.1.2. ITEM 1 - NO PRESENTAN ANEXO 2.</t>
  </si>
  <si>
    <t>NUMERAL 6.2.1. ÍTEM 11 - PROPUESTA NO PRESENTA REGISTRO FOTOGRÁFICO</t>
  </si>
  <si>
    <t>MARIANELLA MORALES GONZALEZ</t>
  </si>
  <si>
    <t>OTECJUVENA@GMAIL.COM</t>
  </si>
  <si>
    <t>CAPITAN PRAT NRO.20 CENTRO PENITENCIARIO FEMENINO SANTIAGO COMUNA SAN JOAQUIN, San Joaquín</t>
  </si>
  <si>
    <t>Entregar herramientas básicas para planificar, iniciar y gestionar un emprendimiento, fortaleciendo la autonomía económica y el desarrollo personal.</t>
  </si>
  <si>
    <t>El curso aborda temas como identificación de oportunidades, modelo de negocio, formalización, gestión financiera inicial y estrategias de venta. Está dirigido a personas que desean emprender por primera vez, con enfoque práctico y accesible para distintos contextos sociales.</t>
  </si>
  <si>
    <t>NUMERAL 6.1.2. ITEM 11: NO PRESENTA REGISTRO FOTOGRAFICO</t>
  </si>
  <si>
    <t>NUMERAL 6.2.1. ITEM 11: NO PRESENTA REGISTRO FOTOGRAFICO</t>
  </si>
  <si>
    <t>NUMERAL 6.2.1. ITEM 11: NO PRESENTA REGISTRO FOTOGRÁFICO</t>
  </si>
  <si>
    <t>NUMERAL ITEM 11: NO PRESENTA REGISTRO FOTOGRAFICO</t>
  </si>
  <si>
    <t>NUMERAL 6.1.2. ÍTEM 6 - ERROR VALOR TOTAL DEL CURSO
NUMERAL 6.1.2. ITEM 11: NO PRESENTA REGISTRO FOTOGRÁFICO</t>
  </si>
  <si>
    <t>NUMERAL 6.1.2. ITEM 4: NO PRESENTA HORAS DEL MODULO
NUMERAL 6.1.2. ITEM 11: NO PRESENTA REGISTRO FOTOGRAFICO Y NO PRESENTA CARTA DE COMPROMISO DE INFRAESTRUCTURA.</t>
  </si>
  <si>
    <t>NUMERAL 6.1.2. ITEM 6: ERROR VALOR TOTAL DEL CURSO
NUMERAL 6.1.2. ITEM 11: NO PRESENTA REGISTRO FOTOGRÁFICO</t>
  </si>
  <si>
    <t>ENTREGAR CONOCIMIENTOS TEÓRICOS Y PRÁCTICOS QUE EL OPERADOR TRABAJE DE MANERA EFECTIVA EN OPERACIONES MINERAS. DESARROLLAR COMPETENCIAS QUE LE PERMITIRÁN COMPRENDER Y APLICAR LOS PROCESOS DE LA EXPLOTACIÓN MINERA EN EL CONTEXTO MINERO. LOS APRENDIZAJES ESPERADOS SON:
• FUNDAMENTOS DE LA MINERÍA
• MÉTODOS DE PERFORACIÓN DE MINERAL
• MANEJO DE MAQUINARIA PESADA
• LOGÍSTICA DE TRANSPORTE DENTRO DE LA MINA
• GEOLOGÍA BÁSICA Y EVALUACIÓN DE YACIMIENTOS
• SEGURIDAD MINERA Y PREVENCIÓN DE RIESGOS
• PRIMEROS AUXILIOS Y MEDIDAS DE EMERGENCIA
• CUMPLIMIENTO DE NORMATIVAS MEDIOAMBIENTALES EN MINERÍA
• PLANIFICACIÓN Y DISEÑO DE OPERACIONES MINERAS</t>
  </si>
  <si>
    <t>Numeral 6.1.2 ITEM 5 - TRAMO ERRONEO
Numeral 6.1.2 ITEM 6 - VALOR TOTAL DEL CURSO NO CORRESPONDE ÍTEM N) 
NUMERAL 6.1.2. ITEM 11 - NO PRESENTA REGISTRO FOTOGRAFICO</t>
  </si>
  <si>
    <t>Natalia Silva Angulo</t>
  </si>
  <si>
    <t>compunetcoordinadora@gmail.com</t>
  </si>
  <si>
    <t>Av. Rafael Duran 6423 - Villa Frontera, Camarones</t>
  </si>
  <si>
    <t>Gonzalo Gomez</t>
  </si>
  <si>
    <t>otecdecin@gmail.com</t>
  </si>
  <si>
    <t>SEDE SOCIAL RAMON FREIRE N°2, CALLE CAMILO HENRIQUEZ 95, Dalcahue</t>
  </si>
  <si>
    <t>Capacitar en técnicas de cultivo, recolección y manejo de hongos comestibles nativos, promoviendo el desarrollo sustentable y el emprendimiento local.</t>
  </si>
  <si>
    <t>El curso entrega conocimientos sobre condiciones de crecimiento, identificación de especies, procesos de inoculación, cosecha, conservación y comercialización de digüeñe, changle y morchella. Está dirigido a personas interesadas en la producción micológica con enfoque agroecológico y de valorización territorial.</t>
  </si>
  <si>
    <t>cupo horas</t>
  </si>
  <si>
    <t>Eliminar en admisibilidad curso Valor capacitacón debe ser  20,300,000</t>
  </si>
  <si>
    <t>SIN PLAN FORMATIVO</t>
  </si>
  <si>
    <t>Curso debe ser eliminado en admisibilidad curso, el VHA no se ajusta al tramo del plan de capacitación</t>
  </si>
  <si>
    <t>Error nota experiencia, debe ser 3 y no 5</t>
  </si>
  <si>
    <t>NUMERAL 6.1.2. ITEM 5 - EL VALOR HORA ALUMNO CAPACITACIÓN NO SE ENCUENTRA EN EL RANGO DEL TRAMO DEFINIDO PARA EL CURSO, CONFORME AL ANEXO N° 8 Y AL PLAN DE CAPACITACIÓN.</t>
  </si>
  <si>
    <t>Actualizado. Curso queda en estado Inadmisible</t>
  </si>
  <si>
    <t>Valor Capacitación estaba correcto ($24.300.000). Error Otic al traspasar los datos.</t>
  </si>
  <si>
    <t>Según BBDD de Experiencia, la nota del Otec es 7, ya que se consideran 110 cursos. Se modifica a nota 3, pero debemos revisar.</t>
  </si>
  <si>
    <t>a) Mayor nota obtenida en el criterio propuesta técnica.</t>
  </si>
  <si>
    <t>si</t>
  </si>
  <si>
    <t>Cuenta de CODIGO SENCE</t>
  </si>
  <si>
    <t>Suma de VALOR TOTAL DEL CURSO</t>
  </si>
  <si>
    <t>Monto adjudicación</t>
  </si>
  <si>
    <t>Monto base</t>
  </si>
  <si>
    <t>Multiplicador</t>
  </si>
  <si>
    <t>sumando</t>
  </si>
  <si>
    <t>Divisor</t>
  </si>
  <si>
    <t>Monto base menos monto adjudicación</t>
  </si>
  <si>
    <t>Con multiplicador</t>
  </si>
  <si>
    <t>Con sumando</t>
  </si>
  <si>
    <t>Con divisor= porcentaje máximo a adj por otec</t>
  </si>
  <si>
    <t>Marlene Diaz Jarpa</t>
  </si>
  <si>
    <t>australcapacitacion@gmail.com</t>
  </si>
  <si>
    <t>Manuel Rodriguez #31, Santa Bárbara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</si>
</sst>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quot;$&quot;#,##0;[Red]&quot;$&quot;\-#,##0"/>
    <numFmt numFmtId="42" formatCode="_ &quot;$&quot;* #,##0_ ;_ &quot;$&quot;* \-#,##0_ ;_ &quot;$&quot;* &quot;-&quot;_ ;_ @_ "/>
    <numFmt numFmtId="44" formatCode="_ &quot;$&quot;* #,##0.00_ ;_ &quot;$&quot;* \-#,##0.00_ ;_ &quot;$&quot;* &quot;-&quot;??_ ;_ @_ "/>
    <numFmt numFmtId="164" formatCode="_-* #,##0_-;\-* #,##0_-;_-* &quot;-&quot;_-;_-@_-"/>
    <numFmt numFmtId="165" formatCode="_-* #,##0.00_-;\-* #,##0.00_-;_-* &quot;-&quot;??_-;_-@_-"/>
    <numFmt numFmtId="166" formatCode="_-&quot;$&quot;\ * #,##0_-;\-&quot;$&quot;\ * #,##0_-;_-&quot;$&quot;\ * &quot;-&quot;_-;_-@_-"/>
    <numFmt numFmtId="167" formatCode="_-&quot;$&quot;\ * #,##0.00_-;\-&quot;$&quot;\ * #,##0.00_-;_-&quot;$&quot;\ * &quot;-&quot;??_-;_-@_-"/>
    <numFmt numFmtId="168" formatCode="0.0"/>
    <numFmt numFmtId="169" formatCode="#,##0.0"/>
    <numFmt numFmtId="170" formatCode="#,##0.0000"/>
    <numFmt numFmtId="171" formatCode="0.0000"/>
  </numFmts>
  <fonts count="50" x14ac:knownFonts="1">
    <font>
      <sz val="11"/>
      <color theme="1"/>
      <name val="Calibri"/>
      <family val="2"/>
      <scheme val="minor"/>
    </font>
    <font>
      <sz val="11"/>
      <color theme="1"/>
      <name val="Calibri"/>
      <family val="2"/>
    </font>
    <font>
      <sz val="10"/>
      <name val="Arial"/>
      <family val="2"/>
    </font>
    <font>
      <sz val="11"/>
      <color theme="1"/>
      <name val="Calibri"/>
      <family val="2"/>
      <scheme val="minor"/>
    </font>
    <font>
      <sz val="10"/>
      <name val="Arial"/>
      <family val="2"/>
    </font>
    <font>
      <sz val="9"/>
      <name val="Calibri"/>
      <family val="2"/>
      <scheme val="minor"/>
    </font>
    <font>
      <sz val="11"/>
      <color theme="1"/>
      <name val="Arial"/>
      <family val="2"/>
    </font>
    <font>
      <sz val="9"/>
      <color theme="1"/>
      <name val="Calibri"/>
      <family val="2"/>
      <scheme val="minor"/>
    </font>
    <font>
      <sz val="11"/>
      <name val="Calibri"/>
      <family val="2"/>
    </font>
    <font>
      <sz val="10"/>
      <name val="Calibri"/>
      <family val="2"/>
      <scheme val="minor"/>
    </font>
    <font>
      <b/>
      <sz val="8"/>
      <name val="Calibri"/>
      <family val="2"/>
      <scheme val="minor"/>
    </font>
    <font>
      <sz val="8"/>
      <color theme="0"/>
      <name val="Calibri"/>
      <family val="2"/>
      <scheme val="minor"/>
    </font>
    <font>
      <sz val="7"/>
      <color theme="0"/>
      <name val="Calibri"/>
      <family val="2"/>
      <scheme val="minor"/>
    </font>
    <font>
      <b/>
      <sz val="7"/>
      <name val="Calibri"/>
      <family val="2"/>
      <scheme val="minor"/>
    </font>
    <font>
      <sz val="7"/>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Calibri"/>
      <family val="2"/>
      <scheme val="minor"/>
    </font>
    <font>
      <b/>
      <sz val="7"/>
      <name val="Calibri"/>
      <family val="2"/>
    </font>
    <font>
      <sz val="11"/>
      <name val="Calibri"/>
      <family val="2"/>
      <scheme val="minor"/>
    </font>
    <font>
      <b/>
      <sz val="10"/>
      <color rgb="FFFF0000"/>
      <name val="Calibri"/>
      <family val="2"/>
      <scheme val="minor"/>
    </font>
    <font>
      <b/>
      <sz val="10"/>
      <name val="Calibri"/>
      <family val="2"/>
      <scheme val="minor"/>
    </font>
    <font>
      <b/>
      <sz val="10"/>
      <color theme="0"/>
      <name val="Calibri"/>
      <family val="2"/>
      <scheme val="minor"/>
    </font>
    <font>
      <sz val="11"/>
      <color theme="1"/>
      <name val="Calibri"/>
      <family val="2"/>
    </font>
    <font>
      <sz val="7"/>
      <name val="Calibri"/>
      <family val="2"/>
      <scheme val="minor"/>
    </font>
    <font>
      <b/>
      <sz val="11"/>
      <name val="Calibri"/>
      <family val="2"/>
    </font>
    <font>
      <sz val="11"/>
      <color rgb="FFFF0000"/>
      <name val="Calibri"/>
      <family val="2"/>
    </font>
    <font>
      <sz val="12"/>
      <color rgb="FF202124"/>
      <name val="Calibri Light"/>
      <family val="2"/>
    </font>
    <font>
      <b/>
      <sz val="9"/>
      <color theme="0"/>
      <name val="Calibri"/>
      <family val="2"/>
      <scheme val="minor"/>
    </font>
    <font>
      <b/>
      <sz val="9"/>
      <color rgb="FFFF0000"/>
      <name val="Calibri"/>
      <family val="2"/>
      <scheme val="minor"/>
    </font>
    <font>
      <b/>
      <u/>
      <sz val="9"/>
      <color rgb="FFFF0000"/>
      <name val="Calibri"/>
      <family val="2"/>
      <scheme val="minor"/>
    </font>
    <font>
      <sz val="12"/>
      <color theme="1"/>
      <name val="Aptos"/>
      <family val="2"/>
    </font>
    <font>
      <b/>
      <sz val="14"/>
      <name val="Calibri"/>
      <family val="2"/>
      <scheme val="minor"/>
    </font>
    <font>
      <sz val="9"/>
      <color rgb="FFFF0000"/>
      <name val="Calibri"/>
      <family val="2"/>
      <scheme val="minor"/>
    </font>
    <font>
      <sz val="10"/>
      <color rgb="FFFF0000"/>
      <name val="Calibri"/>
      <family val="2"/>
      <scheme val="minor"/>
    </font>
    <font>
      <sz val="10"/>
      <color theme="1"/>
      <name val="Calibri"/>
      <family val="2"/>
      <scheme val="minor"/>
    </font>
  </fonts>
  <fills count="54">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4" tint="0.39997558519241921"/>
        <bgColor rgb="FF9CC2E5"/>
      </patternFill>
    </fill>
    <fill>
      <patternFill patternType="solid">
        <fgColor theme="4" tint="0.79998168889431442"/>
        <bgColor theme="4" tint="0.79998168889431442"/>
      </patternFill>
    </fill>
    <fill>
      <patternFill patternType="solid">
        <fgColor rgb="FFFFFF00"/>
        <bgColor rgb="FF9CC2E5"/>
      </patternFill>
    </fill>
    <fill>
      <patternFill patternType="solid">
        <fgColor rgb="FFFFFFFF"/>
        <bgColor indexed="64"/>
      </patternFill>
    </fill>
    <fill>
      <patternFill patternType="solid">
        <fgColor theme="4" tint="0.79998168889431442"/>
        <bgColor indexed="64"/>
      </patternFill>
    </fill>
    <fill>
      <patternFill patternType="solid">
        <fgColor theme="8"/>
        <bgColor indexed="64"/>
      </patternFill>
    </fill>
    <fill>
      <patternFill patternType="solid">
        <fgColor theme="5"/>
        <bgColor indexed="64"/>
      </patternFill>
    </fill>
    <fill>
      <patternFill patternType="solid">
        <fgColor theme="4"/>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rgb="FF9CC2E5"/>
      </patternFill>
    </fill>
    <fill>
      <patternFill patternType="solid">
        <fgColor theme="9" tint="0.39997558519241921"/>
        <bgColor indexed="64"/>
      </patternFill>
    </fill>
    <fill>
      <patternFill patternType="solid">
        <fgColor theme="0"/>
        <bgColor theme="4" tint="0.79998168889431442"/>
      </patternFill>
    </fill>
    <fill>
      <patternFill patternType="solid">
        <fgColor theme="5" tint="0.79998168889431442"/>
        <bgColor indexed="64"/>
      </patternFill>
    </fill>
    <fill>
      <patternFill patternType="solid">
        <fgColor theme="5" tint="0.59999389629810485"/>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diagonal/>
    </border>
    <border>
      <left/>
      <right/>
      <top/>
      <bottom style="thin">
        <color theme="4" tint="0.399975585192419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right style="thin">
        <color indexed="64"/>
      </right>
      <top style="thin">
        <color indexed="64"/>
      </top>
      <bottom/>
      <diagonal/>
    </border>
    <border>
      <left style="medium">
        <color rgb="FF000000"/>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000000"/>
      </left>
      <right style="medium">
        <color rgb="FF000000"/>
      </right>
      <top style="medium">
        <color rgb="FF000000"/>
      </top>
      <bottom style="medium">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bottom style="medium">
        <color indexed="64"/>
      </bottom>
      <diagonal/>
    </border>
  </borders>
  <cellStyleXfs count="288">
    <xf numFmtId="0" fontId="0" fillId="0" borderId="0"/>
    <xf numFmtId="0" fontId="2" fillId="0" borderId="0"/>
    <xf numFmtId="0" fontId="2" fillId="0" borderId="0"/>
    <xf numFmtId="0" fontId="4" fillId="0" borderId="0"/>
    <xf numFmtId="0" fontId="2" fillId="0" borderId="0"/>
    <xf numFmtId="0" fontId="3" fillId="0" borderId="0"/>
    <xf numFmtId="165"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0" fontId="2" fillId="0" borderId="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6" fillId="0" borderId="0"/>
    <xf numFmtId="0" fontId="8" fillId="0" borderId="0"/>
    <xf numFmtId="164"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9"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2" fillId="10" borderId="9" applyNumberFormat="0" applyAlignment="0" applyProtection="0"/>
    <xf numFmtId="0" fontId="23" fillId="11" borderId="10" applyNumberFormat="0" applyAlignment="0" applyProtection="0"/>
    <xf numFmtId="0" fontId="24" fillId="11" borderId="9" applyNumberFormat="0" applyAlignment="0" applyProtection="0"/>
    <xf numFmtId="0" fontId="25" fillId="0" borderId="11" applyNumberFormat="0" applyFill="0" applyAlignment="0" applyProtection="0"/>
    <xf numFmtId="0" fontId="26" fillId="12" borderId="12" applyNumberFormat="0" applyAlignment="0" applyProtection="0"/>
    <xf numFmtId="0" fontId="27" fillId="0" borderId="0" applyNumberFormat="0" applyFill="0" applyBorder="0" applyAlignment="0" applyProtection="0"/>
    <xf numFmtId="0" fontId="3" fillId="13" borderId="13" applyNumberFormat="0" applyFont="0" applyAlignment="0" applyProtection="0"/>
    <xf numFmtId="0" fontId="28" fillId="0" borderId="0" applyNumberFormat="0" applyFill="0" applyBorder="0" applyAlignment="0" applyProtection="0"/>
    <xf numFmtId="0" fontId="29" fillId="0" borderId="14" applyNumberFormat="0" applyFill="0" applyAlignment="0" applyProtection="0"/>
    <xf numFmtId="0" fontId="3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3" fillId="0" borderId="0" applyFont="0" applyFill="0" applyBorder="0" applyAlignment="0" applyProtection="0"/>
    <xf numFmtId="0" fontId="8" fillId="0" borderId="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3" fillId="0" borderId="0"/>
    <xf numFmtId="0" fontId="8" fillId="0" borderId="0"/>
  </cellStyleXfs>
  <cellXfs count="263">
    <xf numFmtId="0" fontId="0" fillId="0" borderId="0" xfId="0"/>
    <xf numFmtId="0" fontId="0" fillId="0" borderId="1" xfId="0" applyBorder="1"/>
    <xf numFmtId="0" fontId="5" fillId="3" borderId="0" xfId="0" applyFont="1" applyFill="1" applyAlignment="1">
      <alignment horizontal="center"/>
    </xf>
    <xf numFmtId="0" fontId="5" fillId="3" borderId="0" xfId="0" applyFont="1" applyFill="1"/>
    <xf numFmtId="0" fontId="5" fillId="3" borderId="0" xfId="0" applyFont="1" applyFill="1" applyAlignment="1">
      <alignment horizontal="left"/>
    </xf>
    <xf numFmtId="0" fontId="10" fillId="2" borderId="0" xfId="0" applyFont="1" applyFill="1" applyAlignment="1" applyProtection="1">
      <alignment horizontal="center" vertical="top" wrapText="1"/>
      <protection locked="0"/>
    </xf>
    <xf numFmtId="0" fontId="11" fillId="5" borderId="0" xfId="0" applyFont="1" applyFill="1" applyAlignment="1">
      <alignment horizontal="center" vertical="top" wrapText="1"/>
    </xf>
    <xf numFmtId="168" fontId="5" fillId="3" borderId="0" xfId="0" applyNumberFormat="1" applyFont="1" applyFill="1" applyAlignment="1">
      <alignment horizontal="center"/>
    </xf>
    <xf numFmtId="0" fontId="0" fillId="0" borderId="0" xfId="0" applyAlignment="1">
      <alignment horizontal="center"/>
    </xf>
    <xf numFmtId="3" fontId="10" fillId="2" borderId="0" xfId="0" applyNumberFormat="1" applyFont="1" applyFill="1" applyAlignment="1" applyProtection="1">
      <alignment horizontal="center" vertical="top" wrapText="1"/>
      <protection locked="0"/>
    </xf>
    <xf numFmtId="168" fontId="0" fillId="0" borderId="0" xfId="0" applyNumberFormat="1"/>
    <xf numFmtId="3" fontId="31" fillId="2" borderId="0" xfId="0" applyNumberFormat="1" applyFont="1" applyFill="1" applyAlignment="1" applyProtection="1">
      <alignment horizontal="center" vertical="top" wrapText="1"/>
      <protection locked="0"/>
    </xf>
    <xf numFmtId="3" fontId="5" fillId="3" borderId="0" xfId="0" applyNumberFormat="1" applyFont="1" applyFill="1" applyAlignment="1">
      <alignment horizontal="center"/>
    </xf>
    <xf numFmtId="0" fontId="12" fillId="5" borderId="0" xfId="0" applyFont="1" applyFill="1" applyAlignment="1">
      <alignment horizontal="center" vertical="top" wrapText="1"/>
    </xf>
    <xf numFmtId="0" fontId="13" fillId="2" borderId="0" xfId="0" applyFont="1" applyFill="1" applyAlignment="1" applyProtection="1">
      <alignment horizontal="center" vertical="top" wrapText="1"/>
      <protection locked="0"/>
    </xf>
    <xf numFmtId="1" fontId="13" fillId="38" borderId="0" xfId="0" applyNumberFormat="1" applyFont="1" applyFill="1" applyAlignment="1">
      <alignment horizontal="center" vertical="top" wrapText="1"/>
    </xf>
    <xf numFmtId="168" fontId="13" fillId="38" borderId="0" xfId="0" applyNumberFormat="1" applyFont="1" applyFill="1" applyAlignment="1">
      <alignment horizontal="center" vertical="top" wrapText="1"/>
    </xf>
    <xf numFmtId="3" fontId="13" fillId="38" borderId="0" xfId="0" applyNumberFormat="1" applyFont="1" applyFill="1" applyAlignment="1">
      <alignment horizontal="center" vertical="top" wrapText="1"/>
    </xf>
    <xf numFmtId="0" fontId="13" fillId="38" borderId="0" xfId="0" applyFont="1" applyFill="1" applyAlignment="1">
      <alignment horizontal="center" vertical="top" wrapText="1"/>
    </xf>
    <xf numFmtId="0" fontId="29" fillId="40" borderId="16" xfId="0" applyFont="1" applyFill="1" applyBorder="1"/>
    <xf numFmtId="1" fontId="7" fillId="3" borderId="0" xfId="0" applyNumberFormat="1" applyFont="1" applyFill="1" applyAlignment="1">
      <alignment horizontal="center"/>
    </xf>
    <xf numFmtId="169" fontId="0" fillId="0" borderId="0" xfId="0" applyNumberFormat="1"/>
    <xf numFmtId="0" fontId="0" fillId="0" borderId="0" xfId="0" applyAlignment="1">
      <alignment vertical="top" wrapText="1"/>
    </xf>
    <xf numFmtId="168" fontId="0" fillId="0" borderId="0" xfId="0" applyNumberFormat="1" applyAlignment="1">
      <alignment vertical="top" wrapText="1"/>
    </xf>
    <xf numFmtId="0" fontId="7" fillId="3" borderId="0" xfId="0" applyFont="1" applyFill="1" applyAlignment="1">
      <alignment horizontal="center"/>
    </xf>
    <xf numFmtId="0" fontId="7" fillId="3" borderId="0" xfId="0" applyFont="1" applyFill="1" applyAlignment="1">
      <alignment horizontal="left"/>
    </xf>
    <xf numFmtId="3" fontId="7" fillId="3" borderId="0" xfId="0" applyNumberFormat="1" applyFont="1" applyFill="1" applyAlignment="1">
      <alignment horizontal="center"/>
    </xf>
    <xf numFmtId="0" fontId="7" fillId="3" borderId="0" xfId="0" applyFont="1" applyFill="1"/>
    <xf numFmtId="168" fontId="32" fillId="39" borderId="15" xfId="53" applyNumberFormat="1" applyFont="1" applyFill="1" applyBorder="1" applyAlignment="1">
      <alignment horizontal="center" vertical="top" wrapText="1"/>
    </xf>
    <xf numFmtId="0" fontId="14" fillId="0" borderId="0" xfId="0" applyFont="1" applyAlignment="1">
      <alignment horizontal="center" vertical="top"/>
    </xf>
    <xf numFmtId="0" fontId="9" fillId="3" borderId="0" xfId="0" applyFont="1" applyFill="1"/>
    <xf numFmtId="1" fontId="9" fillId="3" borderId="0" xfId="0" applyNumberFormat="1" applyFont="1" applyFill="1" applyAlignment="1">
      <alignment horizontal="center"/>
    </xf>
    <xf numFmtId="0" fontId="13" fillId="2" borderId="0" xfId="0" applyFont="1" applyFill="1" applyAlignment="1">
      <alignment horizontal="center" vertical="top" wrapText="1"/>
    </xf>
    <xf numFmtId="0" fontId="0" fillId="0" borderId="0" xfId="0" applyAlignment="1">
      <alignment horizontal="left"/>
    </xf>
    <xf numFmtId="169" fontId="0" fillId="0" borderId="0" xfId="0" applyNumberFormat="1" applyAlignment="1">
      <alignment vertical="top" wrapText="1"/>
    </xf>
    <xf numFmtId="0" fontId="0" fillId="0" borderId="0" xfId="0" pivotButton="1"/>
    <xf numFmtId="42" fontId="0" fillId="0" borderId="0" xfId="80" applyFont="1"/>
    <xf numFmtId="0" fontId="32" fillId="41" borderId="15" xfId="53" applyFont="1" applyFill="1" applyBorder="1" applyAlignment="1">
      <alignment horizontal="center" vertical="top" wrapText="1"/>
    </xf>
    <xf numFmtId="1" fontId="13" fillId="4" borderId="0" xfId="0" applyNumberFormat="1" applyFont="1" applyFill="1" applyAlignment="1">
      <alignment horizontal="center" vertical="top" wrapText="1"/>
    </xf>
    <xf numFmtId="168" fontId="13" fillId="4" borderId="0" xfId="0" applyNumberFormat="1" applyFont="1" applyFill="1" applyAlignment="1">
      <alignment horizontal="center" vertical="top" wrapText="1"/>
    </xf>
    <xf numFmtId="0" fontId="7" fillId="0" borderId="17" xfId="0" applyFont="1" applyBorder="1" applyAlignment="1">
      <alignment horizontal="center" wrapText="1"/>
    </xf>
    <xf numFmtId="0" fontId="7" fillId="42" borderId="18" xfId="0" applyFont="1" applyFill="1" applyBorder="1" applyAlignment="1">
      <alignment wrapText="1"/>
    </xf>
    <xf numFmtId="0" fontId="7" fillId="42" borderId="19" xfId="0" applyFont="1" applyFill="1" applyBorder="1" applyAlignment="1">
      <alignment wrapText="1"/>
    </xf>
    <xf numFmtId="0" fontId="13" fillId="4" borderId="0" xfId="0" applyFont="1" applyFill="1" applyAlignment="1">
      <alignment horizontal="center" vertical="top" wrapText="1"/>
    </xf>
    <xf numFmtId="168" fontId="13" fillId="43" borderId="0" xfId="0" applyNumberFormat="1" applyFont="1" applyFill="1" applyAlignment="1">
      <alignment horizontal="center" vertical="top" wrapText="1"/>
    </xf>
    <xf numFmtId="3" fontId="10" fillId="4" borderId="0" xfId="0" applyNumberFormat="1" applyFont="1" applyFill="1" applyAlignment="1" applyProtection="1">
      <alignment horizontal="center" vertical="top" wrapText="1"/>
      <protection locked="0"/>
    </xf>
    <xf numFmtId="49" fontId="12" fillId="5" borderId="0" xfId="0" applyNumberFormat="1" applyFont="1" applyFill="1" applyAlignment="1">
      <alignment horizontal="center" vertical="top" wrapText="1"/>
    </xf>
    <xf numFmtId="3" fontId="31" fillId="4" borderId="0" xfId="0" applyNumberFormat="1" applyFont="1" applyFill="1" applyAlignment="1" applyProtection="1">
      <alignment horizontal="center" vertical="top" wrapText="1"/>
      <protection locked="0"/>
    </xf>
    <xf numFmtId="0" fontId="7" fillId="0" borderId="18" xfId="0" applyFont="1" applyBorder="1" applyAlignment="1">
      <alignment wrapText="1"/>
    </xf>
    <xf numFmtId="0" fontId="7" fillId="0" borderId="19" xfId="0" applyFont="1" applyBorder="1" applyAlignment="1">
      <alignment wrapText="1"/>
    </xf>
    <xf numFmtId="3" fontId="0" fillId="0" borderId="0" xfId="0" applyNumberFormat="1"/>
    <xf numFmtId="9" fontId="0" fillId="0" borderId="0" xfId="0" applyNumberFormat="1"/>
    <xf numFmtId="0" fontId="0" fillId="0" borderId="5" xfId="0" applyBorder="1" applyProtection="1">
      <protection locked="0"/>
    </xf>
    <xf numFmtId="0" fontId="0" fillId="0" borderId="5" xfId="0" applyBorder="1" applyAlignment="1" applyProtection="1">
      <alignment horizontal="center" wrapText="1"/>
      <protection locked="0"/>
    </xf>
    <xf numFmtId="0" fontId="0" fillId="0" borderId="5" xfId="0" applyBorder="1" applyAlignment="1" applyProtection="1">
      <alignment wrapText="1"/>
      <protection locked="0"/>
    </xf>
    <xf numFmtId="0" fontId="0" fillId="0" borderId="5" xfId="0" applyBorder="1" applyAlignment="1" applyProtection="1">
      <alignment horizontal="center"/>
      <protection locked="0"/>
    </xf>
    <xf numFmtId="0" fontId="35" fillId="3" borderId="0" xfId="0" applyFont="1" applyFill="1" applyAlignment="1">
      <alignment wrapText="1"/>
    </xf>
    <xf numFmtId="0" fontId="33" fillId="3" borderId="0" xfId="0" applyFont="1" applyFill="1"/>
    <xf numFmtId="3" fontId="7" fillId="0" borderId="19" xfId="52" applyNumberFormat="1" applyFont="1" applyBorder="1" applyAlignment="1">
      <alignment horizontal="right" wrapText="1"/>
    </xf>
    <xf numFmtId="3" fontId="7" fillId="42" borderId="19" xfId="52" applyNumberFormat="1" applyFont="1" applyFill="1" applyBorder="1" applyAlignment="1">
      <alignment horizontal="right" wrapText="1"/>
    </xf>
    <xf numFmtId="3" fontId="0" fillId="0" borderId="0" xfId="0" applyNumberFormat="1" applyAlignment="1">
      <alignment horizontal="right"/>
    </xf>
    <xf numFmtId="0" fontId="0" fillId="0" borderId="5" xfId="0" applyBorder="1" applyAlignment="1">
      <alignment horizontal="left"/>
    </xf>
    <xf numFmtId="0" fontId="0" fillId="0" borderId="5" xfId="0" applyBorder="1" applyAlignment="1">
      <alignment horizontal="center"/>
    </xf>
    <xf numFmtId="0" fontId="26" fillId="46" borderId="1" xfId="0" applyFont="1" applyFill="1" applyBorder="1" applyAlignment="1">
      <alignment horizontal="center"/>
    </xf>
    <xf numFmtId="3" fontId="26" fillId="46" borderId="1" xfId="0" applyNumberFormat="1" applyFont="1" applyFill="1" applyBorder="1" applyAlignment="1">
      <alignment horizontal="center"/>
    </xf>
    <xf numFmtId="0" fontId="0" fillId="0" borderId="21" xfId="0" applyBorder="1" applyAlignment="1" applyProtection="1">
      <alignment wrapText="1"/>
      <protection locked="0"/>
    </xf>
    <xf numFmtId="0" fontId="0" fillId="0" borderId="21" xfId="0" applyBorder="1" applyProtection="1">
      <protection locked="0"/>
    </xf>
    <xf numFmtId="0" fontId="7" fillId="0" borderId="5" xfId="0" applyFont="1" applyBorder="1" applyAlignment="1">
      <alignment wrapText="1"/>
    </xf>
    <xf numFmtId="0" fontId="26" fillId="46" borderId="5" xfId="0" applyFont="1" applyFill="1" applyBorder="1" applyAlignment="1" applyProtection="1">
      <alignment horizontal="center"/>
      <protection locked="0"/>
    </xf>
    <xf numFmtId="0" fontId="26" fillId="46" borderId="5" xfId="0" applyFont="1" applyFill="1" applyBorder="1" applyProtection="1">
      <protection locked="0"/>
    </xf>
    <xf numFmtId="0" fontId="0" fillId="0" borderId="21" xfId="0" applyBorder="1" applyAlignment="1" applyProtection="1">
      <alignment horizontal="center"/>
      <protection locked="0"/>
    </xf>
    <xf numFmtId="0" fontId="26" fillId="46" borderId="5" xfId="0" applyFont="1" applyFill="1" applyBorder="1" applyAlignment="1">
      <alignment horizontal="center"/>
    </xf>
    <xf numFmtId="0" fontId="36" fillId="5" borderId="20" xfId="0" applyFont="1" applyFill="1" applyBorder="1" applyAlignment="1">
      <alignment horizontal="center" vertical="top" wrapText="1"/>
    </xf>
    <xf numFmtId="0" fontId="36" fillId="2" borderId="20" xfId="0" applyFont="1" applyFill="1" applyBorder="1" applyAlignment="1">
      <alignment horizontal="center" vertical="top" wrapText="1"/>
    </xf>
    <xf numFmtId="0" fontId="36" fillId="44" borderId="20" xfId="0" applyFont="1" applyFill="1" applyBorder="1" applyAlignment="1">
      <alignment horizontal="center" vertical="top" wrapText="1"/>
    </xf>
    <xf numFmtId="0" fontId="36" fillId="39" borderId="20" xfId="53" applyFont="1" applyFill="1" applyBorder="1" applyAlignment="1">
      <alignment horizontal="center" vertical="top" wrapText="1"/>
    </xf>
    <xf numFmtId="0" fontId="36" fillId="39" borderId="26" xfId="53" applyFont="1" applyFill="1" applyBorder="1" applyAlignment="1">
      <alignment horizontal="center" vertical="top" wrapText="1"/>
    </xf>
    <xf numFmtId="3" fontId="36" fillId="44" borderId="20" xfId="0" applyNumberFormat="1" applyFont="1" applyFill="1" applyBorder="1" applyAlignment="1">
      <alignment horizontal="center" vertical="top" wrapText="1"/>
    </xf>
    <xf numFmtId="170" fontId="7" fillId="3" borderId="0" xfId="0" applyNumberFormat="1" applyFont="1" applyFill="1" applyAlignment="1">
      <alignment horizontal="center"/>
    </xf>
    <xf numFmtId="170" fontId="5" fillId="3" borderId="0" xfId="0" applyNumberFormat="1" applyFont="1" applyFill="1" applyAlignment="1">
      <alignment horizontal="center"/>
    </xf>
    <xf numFmtId="3" fontId="0" fillId="0" borderId="0" xfId="0" applyNumberFormat="1" applyAlignment="1">
      <alignment vertical="top" wrapText="1"/>
    </xf>
    <xf numFmtId="0" fontId="27" fillId="3" borderId="0" xfId="0" applyFont="1" applyFill="1"/>
    <xf numFmtId="0" fontId="27" fillId="3" borderId="0" xfId="0" applyFont="1" applyFill="1" applyAlignment="1">
      <alignment horizontal="left"/>
    </xf>
    <xf numFmtId="0" fontId="36" fillId="2" borderId="28" xfId="0" applyFont="1" applyFill="1" applyBorder="1" applyAlignment="1">
      <alignment horizontal="center" vertical="top" wrapText="1"/>
    </xf>
    <xf numFmtId="168" fontId="7" fillId="3" borderId="0" xfId="0" applyNumberFormat="1" applyFont="1" applyFill="1" applyAlignment="1">
      <alignment horizontal="center"/>
    </xf>
    <xf numFmtId="1" fontId="5" fillId="3" borderId="0" xfId="0" applyNumberFormat="1" applyFont="1" applyFill="1" applyAlignment="1">
      <alignment horizontal="center"/>
    </xf>
    <xf numFmtId="0" fontId="38" fillId="3" borderId="0" xfId="0" applyFont="1" applyFill="1" applyAlignment="1">
      <alignment horizontal="center" vertical="top"/>
    </xf>
    <xf numFmtId="0" fontId="8" fillId="3" borderId="0" xfId="0" applyFont="1" applyFill="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vertical="center"/>
    </xf>
    <xf numFmtId="3" fontId="37" fillId="3" borderId="0" xfId="0" applyNumberFormat="1" applyFont="1" applyFill="1" applyAlignment="1">
      <alignment horizontal="center" vertical="center"/>
    </xf>
    <xf numFmtId="0" fontId="37" fillId="3" borderId="0" xfId="0" applyFont="1" applyFill="1" applyAlignment="1">
      <alignment horizontal="center" vertical="center"/>
    </xf>
    <xf numFmtId="0" fontId="7" fillId="42" borderId="29" xfId="0" applyFont="1" applyFill="1" applyBorder="1" applyAlignment="1">
      <alignment wrapText="1"/>
    </xf>
    <xf numFmtId="0" fontId="7" fillId="42" borderId="30" xfId="0" applyFont="1" applyFill="1" applyBorder="1" applyAlignment="1">
      <alignment wrapText="1"/>
    </xf>
    <xf numFmtId="0" fontId="7" fillId="0" borderId="31" xfId="0" applyFont="1" applyBorder="1" applyAlignment="1">
      <alignment horizontal="center" wrapText="1"/>
    </xf>
    <xf numFmtId="3" fontId="7" fillId="42" borderId="30" xfId="52" applyNumberFormat="1" applyFont="1" applyFill="1" applyBorder="1" applyAlignment="1">
      <alignment horizontal="right" wrapText="1"/>
    </xf>
    <xf numFmtId="0" fontId="36" fillId="39" borderId="27" xfId="53" applyFont="1" applyFill="1" applyBorder="1" applyAlignment="1">
      <alignment horizontal="center" vertical="top" wrapText="1"/>
    </xf>
    <xf numFmtId="0" fontId="36" fillId="45" borderId="20" xfId="0" applyFont="1" applyFill="1" applyBorder="1" applyAlignment="1" applyProtection="1">
      <alignment horizontal="center" vertical="top" wrapText="1"/>
      <protection locked="0"/>
    </xf>
    <xf numFmtId="0" fontId="26" fillId="45" borderId="25" xfId="0" applyFont="1" applyFill="1" applyBorder="1" applyAlignment="1">
      <alignment horizontal="center" vertical="top" wrapText="1"/>
    </xf>
    <xf numFmtId="0" fontId="26" fillId="45" borderId="24" xfId="0" applyFont="1" applyFill="1" applyBorder="1" applyAlignment="1">
      <alignment horizontal="center" vertical="top" wrapText="1"/>
    </xf>
    <xf numFmtId="168" fontId="7" fillId="3" borderId="0" xfId="0" applyNumberFormat="1" applyFont="1" applyFill="1" applyAlignment="1">
      <alignment horizontal="left"/>
    </xf>
    <xf numFmtId="3" fontId="7" fillId="3" borderId="0" xfId="0" applyNumberFormat="1" applyFont="1" applyFill="1" applyAlignment="1">
      <alignment horizontal="left"/>
    </xf>
    <xf numFmtId="1" fontId="7" fillId="3" borderId="0" xfId="0" applyNumberFormat="1" applyFont="1" applyFill="1" applyAlignment="1">
      <alignment horizontal="left"/>
    </xf>
    <xf numFmtId="169" fontId="36" fillId="39" borderId="20" xfId="53" applyNumberFormat="1" applyFont="1" applyFill="1" applyBorder="1" applyAlignment="1">
      <alignment horizontal="center" vertical="top" wrapText="1"/>
    </xf>
    <xf numFmtId="169" fontId="5" fillId="3" borderId="0" xfId="0" applyNumberFormat="1" applyFont="1" applyFill="1" applyAlignment="1">
      <alignment horizontal="center"/>
    </xf>
    <xf numFmtId="169" fontId="7" fillId="3" borderId="0" xfId="0" applyNumberFormat="1" applyFont="1" applyFill="1" applyAlignment="1">
      <alignment horizontal="center"/>
    </xf>
    <xf numFmtId="0" fontId="33" fillId="3" borderId="0" xfId="0" applyFont="1" applyFill="1" applyAlignment="1">
      <alignment horizontal="left"/>
    </xf>
    <xf numFmtId="0" fontId="33" fillId="3" borderId="0" xfId="0" applyFont="1" applyFill="1" applyAlignment="1">
      <alignment horizontal="center"/>
    </xf>
    <xf numFmtId="168" fontId="33" fillId="3" borderId="0" xfId="0" applyNumberFormat="1" applyFont="1" applyFill="1"/>
    <xf numFmtId="0" fontId="27" fillId="3" borderId="0" xfId="0" applyFont="1" applyFill="1" applyAlignment="1">
      <alignment horizontal="center"/>
    </xf>
    <xf numFmtId="3" fontId="27" fillId="3" borderId="0" xfId="80" applyNumberFormat="1" applyFont="1" applyFill="1" applyBorder="1" applyAlignment="1">
      <alignment horizontal="center"/>
    </xf>
    <xf numFmtId="3" fontId="27" fillId="3" borderId="0" xfId="0" applyNumberFormat="1" applyFont="1" applyFill="1" applyAlignment="1">
      <alignment horizontal="center"/>
    </xf>
    <xf numFmtId="169" fontId="27" fillId="3" borderId="0" xfId="0" applyNumberFormat="1" applyFont="1" applyFill="1" applyAlignment="1">
      <alignment horizontal="center"/>
    </xf>
    <xf numFmtId="0" fontId="42" fillId="5" borderId="20" xfId="0" applyFont="1" applyFill="1" applyBorder="1" applyAlignment="1">
      <alignment horizontal="center" vertical="top" wrapText="1"/>
    </xf>
    <xf numFmtId="0" fontId="42" fillId="44" borderId="20" xfId="0" applyFont="1" applyFill="1" applyBorder="1" applyAlignment="1">
      <alignment horizontal="center" vertical="top" wrapText="1"/>
    </xf>
    <xf numFmtId="3" fontId="42" fillId="44" borderId="20" xfId="0" applyNumberFormat="1" applyFont="1" applyFill="1" applyBorder="1" applyAlignment="1">
      <alignment horizontal="center" vertical="top" wrapText="1"/>
    </xf>
    <xf numFmtId="0" fontId="42" fillId="2" borderId="20" xfId="0" applyFont="1" applyFill="1" applyBorder="1" applyAlignment="1">
      <alignment horizontal="center" vertical="top" wrapText="1"/>
    </xf>
    <xf numFmtId="0" fontId="42" fillId="2" borderId="23" xfId="0" applyFont="1" applyFill="1" applyBorder="1" applyAlignment="1">
      <alignment horizontal="center" vertical="top" wrapText="1"/>
    </xf>
    <xf numFmtId="0" fontId="42" fillId="2" borderId="5" xfId="0" applyFont="1" applyFill="1" applyBorder="1" applyAlignment="1">
      <alignment horizontal="center" vertical="top" wrapText="1"/>
    </xf>
    <xf numFmtId="0" fontId="42" fillId="39" borderId="26" xfId="53" applyFont="1" applyFill="1" applyBorder="1" applyAlignment="1">
      <alignment horizontal="center" vertical="top" wrapText="1"/>
    </xf>
    <xf numFmtId="0" fontId="42" fillId="39" borderId="20" xfId="53" applyFont="1" applyFill="1" applyBorder="1" applyAlignment="1">
      <alignment horizontal="center" vertical="top" wrapText="1"/>
    </xf>
    <xf numFmtId="168" fontId="31" fillId="47" borderId="24" xfId="0" applyNumberFormat="1" applyFont="1" applyFill="1" applyBorder="1" applyAlignment="1">
      <alignment horizontal="center" vertical="top" wrapText="1"/>
    </xf>
    <xf numFmtId="0" fontId="31" fillId="3" borderId="0" xfId="0" applyFont="1" applyFill="1" applyAlignment="1">
      <alignment wrapText="1"/>
    </xf>
    <xf numFmtId="49" fontId="7" fillId="3" borderId="0" xfId="0" applyNumberFormat="1" applyFont="1" applyFill="1" applyAlignment="1">
      <alignment horizontal="center"/>
    </xf>
    <xf numFmtId="168" fontId="31" fillId="48" borderId="24" xfId="0" applyNumberFormat="1" applyFont="1" applyFill="1" applyBorder="1" applyAlignment="1">
      <alignment horizontal="center" vertical="top" wrapText="1"/>
    </xf>
    <xf numFmtId="0" fontId="26" fillId="46" borderId="33" xfId="0" applyFont="1"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26" fillId="46" borderId="0" xfId="0" applyFont="1" applyFill="1" applyAlignment="1" applyProtection="1">
      <alignment horizontal="center" vertical="center" wrapText="1"/>
      <protection locked="0"/>
    </xf>
    <xf numFmtId="0" fontId="0" fillId="0" borderId="32" xfId="0" applyBorder="1" applyAlignment="1">
      <alignment horizontal="center" vertical="center" wrapText="1"/>
    </xf>
    <xf numFmtId="0" fontId="0" fillId="0" borderId="0" xfId="0"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23" xfId="0" applyBorder="1" applyAlignment="1">
      <alignment horizontal="center" vertical="center" wrapText="1"/>
    </xf>
    <xf numFmtId="0" fontId="31" fillId="49" borderId="24" xfId="53" applyFont="1" applyFill="1" applyBorder="1" applyAlignment="1">
      <alignment horizontal="center" vertical="top" wrapText="1"/>
    </xf>
    <xf numFmtId="168" fontId="31" fillId="50" borderId="24" xfId="0" applyNumberFormat="1" applyFont="1" applyFill="1" applyBorder="1" applyAlignment="1">
      <alignment horizontal="center" vertical="top" wrapText="1"/>
    </xf>
    <xf numFmtId="1" fontId="42" fillId="44" borderId="20" xfId="0" applyNumberFormat="1" applyFont="1" applyFill="1" applyBorder="1" applyAlignment="1">
      <alignment horizontal="center" vertical="top" wrapText="1"/>
    </xf>
    <xf numFmtId="1" fontId="5" fillId="3" borderId="0" xfId="0" applyNumberFormat="1" applyFont="1" applyFill="1" applyAlignment="1">
      <alignment horizontal="left"/>
    </xf>
    <xf numFmtId="171" fontId="0" fillId="0" borderId="0" xfId="0" applyNumberFormat="1"/>
    <xf numFmtId="171" fontId="0" fillId="0" borderId="0" xfId="0" applyNumberFormat="1" applyAlignment="1">
      <alignment vertical="top" wrapText="1"/>
    </xf>
    <xf numFmtId="0" fontId="36" fillId="5" borderId="20" xfId="0" applyFont="1" applyFill="1" applyBorder="1" applyAlignment="1">
      <alignment vertical="top" wrapText="1"/>
    </xf>
    <xf numFmtId="168" fontId="31" fillId="4" borderId="24" xfId="0" applyNumberFormat="1" applyFont="1" applyFill="1" applyBorder="1" applyAlignment="1">
      <alignment horizontal="center" vertical="top" wrapText="1"/>
    </xf>
    <xf numFmtId="170" fontId="31" fillId="48" borderId="24" xfId="0" applyNumberFormat="1" applyFont="1" applyFill="1" applyBorder="1" applyAlignment="1">
      <alignment horizontal="center" vertical="top" wrapText="1"/>
    </xf>
    <xf numFmtId="168" fontId="31" fillId="6" borderId="24" xfId="0" applyNumberFormat="1" applyFont="1" applyFill="1" applyBorder="1" applyAlignment="1">
      <alignment horizontal="center" vertical="top" wrapText="1"/>
    </xf>
    <xf numFmtId="168" fontId="7" fillId="6" borderId="0" xfId="0" applyNumberFormat="1" applyFont="1" applyFill="1" applyAlignment="1">
      <alignment horizontal="center"/>
    </xf>
    <xf numFmtId="0" fontId="0" fillId="3" borderId="5" xfId="0" applyFill="1" applyBorder="1" applyAlignment="1">
      <alignment horizontal="center"/>
    </xf>
    <xf numFmtId="0" fontId="0" fillId="3" borderId="0" xfId="0" applyFill="1"/>
    <xf numFmtId="0" fontId="0" fillId="51" borderId="16" xfId="0" applyFill="1" applyBorder="1"/>
    <xf numFmtId="0" fontId="0" fillId="51" borderId="0" xfId="0" applyFill="1"/>
    <xf numFmtId="0" fontId="0" fillId="3" borderId="16" xfId="0" applyFill="1" applyBorder="1"/>
    <xf numFmtId="0" fontId="29" fillId="40" borderId="16" xfId="0" applyFont="1" applyFill="1" applyBorder="1" applyAlignment="1">
      <alignment horizontal="center"/>
    </xf>
    <xf numFmtId="0" fontId="29" fillId="40" borderId="16" xfId="0" applyFont="1" applyFill="1" applyBorder="1" applyAlignment="1">
      <alignment horizontal="left"/>
    </xf>
    <xf numFmtId="0" fontId="0" fillId="3" borderId="0" xfId="0" applyFill="1" applyAlignment="1">
      <alignment horizontal="left"/>
    </xf>
    <xf numFmtId="0" fontId="0" fillId="3" borderId="0" xfId="0" applyFill="1" applyAlignment="1">
      <alignment horizontal="center"/>
    </xf>
    <xf numFmtId="0" fontId="5" fillId="4" borderId="0" xfId="0" applyFont="1" applyFill="1" applyAlignment="1">
      <alignment horizontal="center"/>
    </xf>
    <xf numFmtId="3" fontId="39" fillId="3" borderId="0" xfId="286" applyNumberFormat="1" applyFont="1" applyFill="1" applyAlignment="1">
      <alignment horizontal="center" vertical="top" wrapText="1"/>
    </xf>
    <xf numFmtId="0" fontId="39" fillId="3" borderId="0" xfId="286" applyFont="1" applyFill="1" applyAlignment="1">
      <alignment vertical="top"/>
    </xf>
    <xf numFmtId="0" fontId="39" fillId="3" borderId="0" xfId="286" applyFont="1" applyFill="1" applyAlignment="1">
      <alignment horizontal="left" vertical="top" wrapText="1"/>
    </xf>
    <xf numFmtId="0" fontId="39" fillId="3" borderId="0" xfId="286" applyFont="1" applyFill="1" applyAlignment="1">
      <alignment horizontal="center" vertical="top"/>
    </xf>
    <xf numFmtId="0" fontId="39" fillId="3" borderId="0" xfId="286" applyFont="1" applyFill="1" applyAlignment="1">
      <alignment vertical="top" wrapText="1"/>
    </xf>
    <xf numFmtId="0" fontId="39" fillId="3" borderId="0" xfId="286" applyFont="1" applyFill="1" applyAlignment="1">
      <alignment horizontal="center" vertical="top" wrapText="1"/>
    </xf>
    <xf numFmtId="0" fontId="39" fillId="3" borderId="0" xfId="286" applyFont="1" applyFill="1" applyAlignment="1">
      <alignment horizontal="left" vertical="top"/>
    </xf>
    <xf numFmtId="3" fontId="39" fillId="3" borderId="0" xfId="286" applyNumberFormat="1" applyFont="1" applyFill="1" applyAlignment="1">
      <alignment vertical="top" wrapText="1"/>
    </xf>
    <xf numFmtId="169" fontId="39" fillId="3" borderId="0" xfId="286" applyNumberFormat="1" applyFont="1" applyFill="1" applyAlignment="1">
      <alignment horizontal="center" vertical="top" wrapText="1"/>
    </xf>
    <xf numFmtId="0" fontId="8" fillId="0" borderId="0" xfId="0" applyFont="1" applyAlignment="1">
      <alignment vertical="top"/>
    </xf>
    <xf numFmtId="0" fontId="8" fillId="3" borderId="0" xfId="287" applyFill="1" applyAlignment="1">
      <alignment vertical="top"/>
    </xf>
    <xf numFmtId="0" fontId="8" fillId="3" borderId="0" xfId="287" applyFill="1" applyAlignment="1">
      <alignment horizontal="center" vertical="top"/>
    </xf>
    <xf numFmtId="0" fontId="8" fillId="3" borderId="0" xfId="286" applyFont="1" applyFill="1" applyAlignment="1">
      <alignment vertical="top"/>
    </xf>
    <xf numFmtId="0" fontId="8" fillId="0" borderId="0" xfId="0" applyFont="1" applyAlignment="1">
      <alignment horizontal="center" vertical="top"/>
    </xf>
    <xf numFmtId="0" fontId="8" fillId="3" borderId="0" xfId="286" applyFont="1" applyFill="1" applyAlignment="1">
      <alignment horizontal="center" vertical="top"/>
    </xf>
    <xf numFmtId="0" fontId="8" fillId="3" borderId="0" xfId="0" applyFont="1" applyFill="1" applyAlignment="1">
      <alignment horizontal="left" vertical="top"/>
    </xf>
    <xf numFmtId="0" fontId="8" fillId="3" borderId="0" xfId="286" applyFont="1" applyFill="1" applyAlignment="1">
      <alignment horizontal="left" vertical="top"/>
    </xf>
    <xf numFmtId="0" fontId="8" fillId="0" borderId="0" xfId="0" applyFont="1" applyAlignment="1">
      <alignment horizontal="left" vertical="top"/>
    </xf>
    <xf numFmtId="3" fontId="8" fillId="3" borderId="0" xfId="286" applyNumberFormat="1" applyFont="1" applyFill="1" applyAlignment="1">
      <alignment horizontal="center" vertical="top"/>
    </xf>
    <xf numFmtId="0" fontId="1" fillId="3" borderId="0" xfId="0" applyFont="1" applyFill="1" applyAlignment="1">
      <alignment vertical="top"/>
    </xf>
    <xf numFmtId="0" fontId="1" fillId="3" borderId="0" xfId="0" applyFont="1" applyFill="1" applyAlignment="1">
      <alignment horizontal="center" vertical="top"/>
    </xf>
    <xf numFmtId="0" fontId="1" fillId="3" borderId="0" xfId="0" applyFont="1" applyFill="1" applyAlignment="1">
      <alignment horizontal="left" vertical="top"/>
    </xf>
    <xf numFmtId="0" fontId="8" fillId="3" borderId="0" xfId="0" applyFont="1" applyFill="1" applyAlignment="1">
      <alignment horizontal="center" vertical="top"/>
    </xf>
    <xf numFmtId="0" fontId="8" fillId="3" borderId="0" xfId="287" applyFill="1" applyAlignment="1">
      <alignment vertical="top" wrapText="1"/>
    </xf>
    <xf numFmtId="0" fontId="8" fillId="0" borderId="0" xfId="287"/>
    <xf numFmtId="0" fontId="8" fillId="0" borderId="0" xfId="287" applyAlignment="1">
      <alignment horizontal="center"/>
    </xf>
    <xf numFmtId="0" fontId="8" fillId="3" borderId="0" xfId="287" applyFill="1" applyAlignment="1">
      <alignment horizontal="left" vertical="top"/>
    </xf>
    <xf numFmtId="0" fontId="40" fillId="3" borderId="0" xfId="287" applyFont="1" applyFill="1" applyAlignment="1">
      <alignment vertical="top"/>
    </xf>
    <xf numFmtId="0" fontId="40" fillId="3" borderId="0" xfId="287" applyFont="1" applyFill="1" applyAlignment="1">
      <alignment horizontal="center" vertical="top"/>
    </xf>
    <xf numFmtId="0" fontId="8" fillId="3" borderId="0" xfId="287" applyFill="1"/>
    <xf numFmtId="0" fontId="8" fillId="3" borderId="0" xfId="287" applyFill="1" applyAlignment="1">
      <alignment horizontal="center"/>
    </xf>
    <xf numFmtId="3" fontId="8" fillId="3" borderId="0" xfId="286" applyNumberFormat="1" applyFont="1" applyFill="1" applyAlignment="1">
      <alignment horizontal="left" vertical="top"/>
    </xf>
    <xf numFmtId="169" fontId="8" fillId="3" borderId="0" xfId="286" applyNumberFormat="1" applyFont="1" applyFill="1" applyAlignment="1">
      <alignment horizontal="center" vertical="top"/>
    </xf>
    <xf numFmtId="0" fontId="8" fillId="4" borderId="0" xfId="286" applyFont="1" applyFill="1" applyAlignment="1">
      <alignment horizontal="center" vertical="top"/>
    </xf>
    <xf numFmtId="0" fontId="39" fillId="4" borderId="0" xfId="286" applyFont="1" applyFill="1" applyAlignment="1">
      <alignment horizontal="center" vertical="top" wrapText="1"/>
    </xf>
    <xf numFmtId="0" fontId="37" fillId="4" borderId="0" xfId="0" applyFont="1" applyFill="1" applyAlignment="1">
      <alignment horizontal="center" vertical="center"/>
    </xf>
    <xf numFmtId="0" fontId="45" fillId="0" borderId="0" xfId="0" applyFont="1"/>
    <xf numFmtId="0" fontId="0" fillId="0" borderId="0" xfId="0" applyAlignment="1">
      <alignment wrapText="1"/>
    </xf>
    <xf numFmtId="0" fontId="0" fillId="4" borderId="0" xfId="0" applyFill="1"/>
    <xf numFmtId="0" fontId="8" fillId="0" borderId="0" xfId="0" applyFont="1" applyAlignment="1">
      <alignment horizontal="left" vertical="center"/>
    </xf>
    <xf numFmtId="6" fontId="41" fillId="0" borderId="34" xfId="0" applyNumberFormat="1" applyFont="1" applyBorder="1" applyAlignment="1">
      <alignment horizontal="left" vertical="center" wrapText="1"/>
    </xf>
    <xf numFmtId="6" fontId="41" fillId="0" borderId="34" xfId="0" applyNumberFormat="1" applyFont="1" applyBorder="1" applyAlignment="1">
      <alignment horizontal="center" vertical="center" wrapText="1"/>
    </xf>
    <xf numFmtId="0" fontId="41" fillId="0" borderId="34" xfId="0" applyFont="1" applyBorder="1" applyAlignment="1">
      <alignment horizontal="center" vertical="center" wrapText="1"/>
    </xf>
    <xf numFmtId="0" fontId="7" fillId="0" borderId="21" xfId="0" applyFont="1" applyBorder="1" applyAlignment="1">
      <alignment horizontal="center" vertical="center" wrapText="1"/>
    </xf>
    <xf numFmtId="0" fontId="33" fillId="0" borderId="5" xfId="0" applyFont="1" applyBorder="1" applyAlignment="1">
      <alignment horizontal="left"/>
    </xf>
    <xf numFmtId="0" fontId="33" fillId="3" borderId="5" xfId="0" applyFont="1" applyFill="1" applyBorder="1" applyAlignment="1">
      <alignment horizontal="left"/>
    </xf>
    <xf numFmtId="0" fontId="33" fillId="3" borderId="5" xfId="0" applyFont="1" applyFill="1" applyBorder="1" applyAlignment="1">
      <alignment horizontal="center"/>
    </xf>
    <xf numFmtId="0" fontId="8" fillId="0" borderId="5" xfId="0" applyFont="1" applyBorder="1" applyAlignment="1">
      <alignment horizontal="left" vertical="top"/>
    </xf>
    <xf numFmtId="0" fontId="33" fillId="0" borderId="5" xfId="0" applyFont="1" applyBorder="1" applyAlignment="1">
      <alignment horizontal="center" vertical="top"/>
    </xf>
    <xf numFmtId="0" fontId="33" fillId="0" borderId="5" xfId="0" applyFont="1" applyBorder="1" applyAlignment="1">
      <alignment horizontal="center"/>
    </xf>
    <xf numFmtId="0" fontId="8" fillId="0" borderId="5" xfId="0" applyFont="1" applyBorder="1" applyAlignment="1">
      <alignment horizontal="center" vertical="top"/>
    </xf>
    <xf numFmtId="0" fontId="8" fillId="0" borderId="5" xfId="0" applyFont="1" applyBorder="1" applyAlignment="1">
      <alignment vertical="top"/>
    </xf>
    <xf numFmtId="0" fontId="33" fillId="3" borderId="5" xfId="0" applyFont="1" applyFill="1" applyBorder="1"/>
    <xf numFmtId="1" fontId="33" fillId="3" borderId="0" xfId="0" applyNumberFormat="1" applyFont="1" applyFill="1" applyAlignment="1">
      <alignment horizontal="center"/>
    </xf>
    <xf numFmtId="0" fontId="8" fillId="0" borderId="23" xfId="0" applyFont="1" applyBorder="1" applyAlignment="1">
      <alignment horizontal="center" vertical="top"/>
    </xf>
    <xf numFmtId="0" fontId="8" fillId="0" borderId="22" xfId="0" applyFont="1" applyBorder="1" applyAlignment="1">
      <alignment horizontal="center" vertical="top"/>
    </xf>
    <xf numFmtId="3" fontId="33" fillId="0" borderId="5" xfId="0" applyNumberFormat="1" applyFont="1" applyBorder="1" applyAlignment="1">
      <alignment horizontal="center"/>
    </xf>
    <xf numFmtId="38" fontId="33" fillId="0" borderId="5" xfId="0" applyNumberFormat="1" applyFont="1" applyBorder="1" applyAlignment="1">
      <alignment horizontal="center"/>
    </xf>
    <xf numFmtId="0" fontId="5" fillId="52" borderId="0" xfId="0" applyFont="1" applyFill="1" applyAlignment="1">
      <alignment horizontal="center"/>
    </xf>
    <xf numFmtId="169" fontId="46" fillId="39" borderId="20" xfId="53" applyNumberFormat="1" applyFont="1" applyFill="1" applyBorder="1" applyAlignment="1">
      <alignment horizontal="center" vertical="top" wrapText="1"/>
    </xf>
    <xf numFmtId="2" fontId="5" fillId="3" borderId="0" xfId="0" applyNumberFormat="1" applyFont="1" applyFill="1" applyAlignment="1">
      <alignment horizontal="center"/>
    </xf>
    <xf numFmtId="0" fontId="5" fillId="4" borderId="0" xfId="0" applyFont="1" applyFill="1"/>
    <xf numFmtId="0" fontId="5" fillId="0" borderId="5" xfId="0" applyFont="1" applyBorder="1"/>
    <xf numFmtId="0" fontId="7" fillId="4" borderId="0" xfId="0" applyFont="1" applyFill="1"/>
    <xf numFmtId="3" fontId="31" fillId="50" borderId="24" xfId="0" applyNumberFormat="1" applyFont="1" applyFill="1" applyBorder="1" applyAlignment="1">
      <alignment horizontal="center" vertical="top" wrapText="1"/>
    </xf>
    <xf numFmtId="0" fontId="47" fillId="3" borderId="0" xfId="0" applyFont="1" applyFill="1" applyAlignment="1">
      <alignment horizontal="center"/>
    </xf>
    <xf numFmtId="0" fontId="47" fillId="3" borderId="0" xfId="0" applyFont="1" applyFill="1" applyAlignment="1">
      <alignment horizontal="left"/>
    </xf>
    <xf numFmtId="1" fontId="47" fillId="3" borderId="0" xfId="0" applyNumberFormat="1" applyFont="1" applyFill="1" applyAlignment="1">
      <alignment horizontal="left"/>
    </xf>
    <xf numFmtId="3" fontId="47" fillId="3" borderId="0" xfId="0" applyNumberFormat="1" applyFont="1" applyFill="1" applyAlignment="1">
      <alignment horizontal="center"/>
    </xf>
    <xf numFmtId="0" fontId="47" fillId="4" borderId="0" xfId="0" applyFont="1" applyFill="1" applyAlignment="1">
      <alignment horizontal="center"/>
    </xf>
    <xf numFmtId="169" fontId="47" fillId="3" borderId="0" xfId="0" applyNumberFormat="1" applyFont="1" applyFill="1" applyAlignment="1">
      <alignment horizontal="center"/>
    </xf>
    <xf numFmtId="1" fontId="47" fillId="3" borderId="0" xfId="0" applyNumberFormat="1" applyFont="1" applyFill="1" applyAlignment="1">
      <alignment horizontal="center"/>
    </xf>
    <xf numFmtId="1" fontId="48" fillId="3" borderId="0" xfId="0" applyNumberFormat="1" applyFont="1" applyFill="1" applyAlignment="1">
      <alignment horizontal="center"/>
    </xf>
    <xf numFmtId="168" fontId="47" fillId="3" borderId="0" xfId="0" applyNumberFormat="1" applyFont="1" applyFill="1" applyAlignment="1">
      <alignment horizontal="center"/>
    </xf>
    <xf numFmtId="170" fontId="47" fillId="3" borderId="0" xfId="0" applyNumberFormat="1" applyFont="1" applyFill="1" applyAlignment="1">
      <alignment horizontal="center"/>
    </xf>
    <xf numFmtId="0" fontId="47" fillId="3" borderId="0" xfId="0" applyFont="1" applyFill="1"/>
    <xf numFmtId="168" fontId="31" fillId="47" borderId="24" xfId="0" applyNumberFormat="1" applyFont="1" applyFill="1" applyBorder="1" applyAlignment="1">
      <alignment horizontal="left" vertical="top" wrapText="1"/>
    </xf>
    <xf numFmtId="0" fontId="38" fillId="3" borderId="0" xfId="0" applyFont="1" applyFill="1" applyAlignment="1">
      <alignment horizontal="left" vertical="top"/>
    </xf>
    <xf numFmtId="0" fontId="9" fillId="3" borderId="0" xfId="0" applyFont="1" applyFill="1" applyAlignment="1">
      <alignment horizontal="left"/>
    </xf>
    <xf numFmtId="0" fontId="47" fillId="4" borderId="0" xfId="0" applyFont="1" applyFill="1" applyAlignment="1">
      <alignment horizontal="left"/>
    </xf>
    <xf numFmtId="0" fontId="5" fillId="4" borderId="0" xfId="0" applyFont="1" applyFill="1" applyAlignment="1">
      <alignment horizontal="left"/>
    </xf>
    <xf numFmtId="1" fontId="47" fillId="4" borderId="0" xfId="0" applyNumberFormat="1" applyFont="1" applyFill="1" applyAlignment="1">
      <alignment horizontal="left"/>
    </xf>
    <xf numFmtId="3" fontId="47" fillId="4" borderId="0" xfId="0" applyNumberFormat="1" applyFont="1" applyFill="1" applyAlignment="1">
      <alignment horizontal="center"/>
    </xf>
    <xf numFmtId="169" fontId="5" fillId="4" borderId="0" xfId="0" applyNumberFormat="1" applyFont="1" applyFill="1" applyAlignment="1">
      <alignment horizontal="center"/>
    </xf>
    <xf numFmtId="168" fontId="5" fillId="4" borderId="0" xfId="0" applyNumberFormat="1" applyFont="1" applyFill="1" applyAlignment="1">
      <alignment horizontal="center"/>
    </xf>
    <xf numFmtId="1" fontId="5" fillId="4" borderId="0" xfId="0" applyNumberFormat="1" applyFont="1" applyFill="1" applyAlignment="1">
      <alignment horizontal="center"/>
    </xf>
    <xf numFmtId="1" fontId="5" fillId="4" borderId="0" xfId="0" applyNumberFormat="1" applyFont="1" applyFill="1" applyAlignment="1">
      <alignment horizontal="left"/>
    </xf>
    <xf numFmtId="3" fontId="5" fillId="4" borderId="0" xfId="0" applyNumberFormat="1" applyFont="1" applyFill="1" applyAlignment="1">
      <alignment horizontal="center"/>
    </xf>
    <xf numFmtId="1" fontId="9" fillId="4" borderId="0" xfId="0" applyNumberFormat="1" applyFont="1" applyFill="1" applyAlignment="1">
      <alignment horizontal="center"/>
    </xf>
    <xf numFmtId="0" fontId="5" fillId="53" borderId="0" xfId="0" applyFont="1" applyFill="1" applyAlignment="1">
      <alignment horizontal="center"/>
    </xf>
    <xf numFmtId="169" fontId="5" fillId="53" borderId="0" xfId="0" applyNumberFormat="1" applyFont="1" applyFill="1" applyAlignment="1">
      <alignment horizontal="center"/>
    </xf>
    <xf numFmtId="0" fontId="5" fillId="53" borderId="0" xfId="0" applyFont="1" applyFill="1" applyAlignment="1">
      <alignment horizontal="left"/>
    </xf>
    <xf numFmtId="168" fontId="5" fillId="53" borderId="0" xfId="0" applyNumberFormat="1" applyFont="1" applyFill="1" applyAlignment="1">
      <alignment horizontal="center"/>
    </xf>
    <xf numFmtId="3" fontId="5" fillId="53" borderId="0" xfId="0" applyNumberFormat="1" applyFont="1" applyFill="1" applyAlignment="1">
      <alignment horizontal="center"/>
    </xf>
    <xf numFmtId="170" fontId="5" fillId="53" borderId="0" xfId="0" applyNumberFormat="1" applyFont="1" applyFill="1" applyAlignment="1">
      <alignment horizontal="center"/>
    </xf>
    <xf numFmtId="0" fontId="5" fillId="53" borderId="0" xfId="0" applyFont="1" applyFill="1"/>
    <xf numFmtId="0" fontId="7" fillId="53" borderId="0" xfId="0" applyFont="1" applyFill="1"/>
    <xf numFmtId="0" fontId="38" fillId="53" borderId="0" xfId="0" applyFont="1" applyFill="1" applyAlignment="1">
      <alignment horizontal="center" vertical="top"/>
    </xf>
    <xf numFmtId="1" fontId="5" fillId="53" borderId="0" xfId="0" applyNumberFormat="1" applyFont="1" applyFill="1" applyAlignment="1">
      <alignment horizontal="left"/>
    </xf>
    <xf numFmtId="1" fontId="5" fillId="53" borderId="0" xfId="0" applyNumberFormat="1" applyFont="1" applyFill="1" applyAlignment="1">
      <alignment horizontal="center"/>
    </xf>
    <xf numFmtId="1" fontId="9" fillId="53" borderId="0" xfId="0" applyNumberFormat="1" applyFont="1" applyFill="1" applyAlignment="1">
      <alignment horizontal="center"/>
    </xf>
    <xf numFmtId="9" fontId="0" fillId="0" borderId="0" xfId="51" applyFont="1"/>
    <xf numFmtId="3" fontId="0" fillId="4" borderId="0" xfId="0" applyNumberFormat="1" applyFill="1"/>
    <xf numFmtId="1" fontId="13" fillId="3" borderId="0" xfId="0" applyNumberFormat="1" applyFont="1" applyFill="1" applyAlignment="1">
      <alignment horizontal="center" vertical="top" wrapText="1"/>
    </xf>
    <xf numFmtId="0" fontId="49" fillId="0" borderId="0" xfId="0" applyFont="1"/>
    <xf numFmtId="0" fontId="26" fillId="46" borderId="2" xfId="0" applyFont="1" applyFill="1" applyBorder="1" applyAlignment="1">
      <alignment horizontal="center"/>
    </xf>
    <xf numFmtId="0" fontId="26" fillId="46" borderId="3" xfId="0" applyFont="1" applyFill="1" applyBorder="1" applyAlignment="1">
      <alignment horizontal="center"/>
    </xf>
    <xf numFmtId="0" fontId="26" fillId="46" borderId="4" xfId="0" applyFont="1" applyFill="1" applyBorder="1" applyAlignment="1">
      <alignment horizontal="center"/>
    </xf>
    <xf numFmtId="0" fontId="26" fillId="46" borderId="5" xfId="0" applyFont="1" applyFill="1" applyBorder="1" applyAlignment="1" applyProtection="1">
      <alignment horizontal="center" vertical="center" wrapText="1"/>
      <protection locked="0"/>
    </xf>
    <xf numFmtId="0" fontId="26" fillId="46" borderId="5" xfId="0" applyFont="1" applyFill="1" applyBorder="1" applyAlignment="1" applyProtection="1">
      <alignment horizontal="center"/>
      <protection locked="0"/>
    </xf>
  </cellXfs>
  <cellStyles count="288">
    <cellStyle name="20% - Énfasis1" xfId="100" builtinId="30" customBuiltin="1"/>
    <cellStyle name="20% - Énfasis2" xfId="104" builtinId="34" customBuiltin="1"/>
    <cellStyle name="20% - Énfasis3" xfId="108" builtinId="38" customBuiltin="1"/>
    <cellStyle name="20% - Énfasis4" xfId="112" builtinId="42" customBuiltin="1"/>
    <cellStyle name="20% - Énfasis5" xfId="116" builtinId="46" customBuiltin="1"/>
    <cellStyle name="20% - Énfasis6" xfId="120" builtinId="50" customBuiltin="1"/>
    <cellStyle name="40% - Énfasis1" xfId="101" builtinId="31" customBuiltin="1"/>
    <cellStyle name="40% - Énfasis2" xfId="105" builtinId="35" customBuiltin="1"/>
    <cellStyle name="40% - Énfasis3" xfId="109" builtinId="39" customBuiltin="1"/>
    <cellStyle name="40% - Énfasis4" xfId="113" builtinId="43" customBuiltin="1"/>
    <cellStyle name="40% - Énfasis5" xfId="117" builtinId="47" customBuiltin="1"/>
    <cellStyle name="40% - Énfasis6" xfId="121" builtinId="51" customBuiltin="1"/>
    <cellStyle name="60% - Énfasis1" xfId="102" builtinId="32" customBuiltin="1"/>
    <cellStyle name="60% - Énfasis2" xfId="106" builtinId="36" customBuiltin="1"/>
    <cellStyle name="60% - Énfasis3" xfId="110" builtinId="40" customBuiltin="1"/>
    <cellStyle name="60% - Énfasis4" xfId="114" builtinId="44" customBuiltin="1"/>
    <cellStyle name="60% - Énfasis5" xfId="118" builtinId="48" customBuiltin="1"/>
    <cellStyle name="60% - Énfasis6" xfId="122" builtinId="52" customBuiltin="1"/>
    <cellStyle name="Bueno" xfId="87" builtinId="26" customBuiltin="1"/>
    <cellStyle name="Cálculo" xfId="92" builtinId="22" customBuiltin="1"/>
    <cellStyle name="Celda de comprobación" xfId="94" builtinId="23" customBuiltin="1"/>
    <cellStyle name="Celda vinculada" xfId="93" builtinId="24" customBuiltin="1"/>
    <cellStyle name="Encabezado 1" xfId="83" builtinId="16" customBuiltin="1"/>
    <cellStyle name="Encabezado 4" xfId="86" builtinId="19" customBuiltin="1"/>
    <cellStyle name="Énfasis1" xfId="99" builtinId="29" customBuiltin="1"/>
    <cellStyle name="Énfasis2" xfId="103" builtinId="33" customBuiltin="1"/>
    <cellStyle name="Énfasis3" xfId="107" builtinId="37" customBuiltin="1"/>
    <cellStyle name="Énfasis4" xfId="111" builtinId="41" customBuiltin="1"/>
    <cellStyle name="Énfasis5" xfId="115" builtinId="45" customBuiltin="1"/>
    <cellStyle name="Énfasis6" xfId="119" builtinId="49" customBuiltin="1"/>
    <cellStyle name="Entrada" xfId="90" builtinId="20" customBuiltin="1"/>
    <cellStyle name="Incorrecto" xfId="88" builtinId="27" customBuiltin="1"/>
    <cellStyle name="Millares [0]" xfId="52" builtinId="6"/>
    <cellStyle name="Millares [0] 2" xfId="55" xr:uid="{FED6039D-7CBF-46D5-807D-BDCE9CF18197}"/>
    <cellStyle name="Millares [0] 3" xfId="79" xr:uid="{358425A1-D328-4EF2-A805-FBFD1DE548E9}"/>
    <cellStyle name="Millares 2" xfId="6" xr:uid="{00000000-0005-0000-0000-000000000000}"/>
    <cellStyle name="Millares 2 2" xfId="10" xr:uid="{00000000-0005-0000-0000-000001000000}"/>
    <cellStyle name="Millares 2 2 2" xfId="37" xr:uid="{00000000-0005-0000-0000-000002000000}"/>
    <cellStyle name="Millares 2 2 2 2" xfId="50" xr:uid="{00000000-0005-0000-0000-000003000000}"/>
    <cellStyle name="Millares 2 2 2 2 2" xfId="78" xr:uid="{A9754F17-D202-47FD-8543-B1D0DE7DC8EE}"/>
    <cellStyle name="Millares 2 2 2 3" xfId="65" xr:uid="{C50C6A22-DAA0-46FA-A74E-A9030D39CFD5}"/>
    <cellStyle name="Millares 2 2 3" xfId="43" xr:uid="{00000000-0005-0000-0000-000004000000}"/>
    <cellStyle name="Millares 2 2 3 2" xfId="71" xr:uid="{6414DB1B-2DCC-4917-B343-2C4D045DB417}"/>
    <cellStyle name="Millares 2 2 4" xfId="58" xr:uid="{6AC2B3EA-AA57-4447-9277-C18D224CEFDA}"/>
    <cellStyle name="Millares 2 3" xfId="34" xr:uid="{00000000-0005-0000-0000-000005000000}"/>
    <cellStyle name="Millares 2 3 2" xfId="47" xr:uid="{00000000-0005-0000-0000-000006000000}"/>
    <cellStyle name="Millares 2 3 2 2" xfId="75" xr:uid="{FEC928B0-BD91-48A5-94B2-301A4E2E6A83}"/>
    <cellStyle name="Millares 2 3 3" xfId="62" xr:uid="{EFE8FCAC-7E67-4C69-8623-35CE677E2F61}"/>
    <cellStyle name="Millares 2 4" xfId="40" xr:uid="{00000000-0005-0000-0000-000007000000}"/>
    <cellStyle name="Millares 2 4 2" xfId="68" xr:uid="{1A9E4585-812E-4F72-88C6-0614643184F0}"/>
    <cellStyle name="Millares 2 5" xfId="56" xr:uid="{C1772B29-E7A5-4659-A01B-5A9D4E308EAA}"/>
    <cellStyle name="Millares 3" xfId="31" xr:uid="{00000000-0005-0000-0000-000008000000}"/>
    <cellStyle name="Millares 3 2" xfId="45" xr:uid="{00000000-0005-0000-0000-000009000000}"/>
    <cellStyle name="Millares 3 2 2" xfId="73" xr:uid="{F5B8F07B-B064-491F-A2A8-C4DF0D22243A}"/>
    <cellStyle name="Millares 3 3" xfId="60" xr:uid="{1F767151-BFAE-45E8-AF7F-8565861B5ABE}"/>
    <cellStyle name="Millares 4" xfId="38" xr:uid="{00000000-0005-0000-0000-00000A000000}"/>
    <cellStyle name="Millares 4 2" xfId="66" xr:uid="{BC2FEEED-0D54-4533-B347-DE4DA1CC9DE3}"/>
    <cellStyle name="Moneda [0]" xfId="80" builtinId="7"/>
    <cellStyle name="Moneda [0] 2" xfId="9" xr:uid="{00000000-0005-0000-0000-00000C000000}"/>
    <cellStyle name="Moneda [0] 2 2" xfId="127" xr:uid="{2B6B4652-A4A7-4A41-B8C6-134506FE4FA4}"/>
    <cellStyle name="Moneda [0] 2 2 2" xfId="174" xr:uid="{69C44CBA-6881-4DD4-B441-289D56393615}"/>
    <cellStyle name="Moneda [0] 2 2 2 2" xfId="266" xr:uid="{6E8F2C82-999D-4E82-8DB0-E535017C13B4}"/>
    <cellStyle name="Moneda [0] 2 2 3" xfId="220" xr:uid="{AD98137B-52EC-4B08-9DA1-C57813235B40}"/>
    <cellStyle name="Moneda [0] 2 3" xfId="149" xr:uid="{AD72BE61-811A-48D5-BE8F-070201980DD3}"/>
    <cellStyle name="Moneda [0] 2 3 2" xfId="241" xr:uid="{8DBD6A1A-091A-4A7D-B6DE-3BEC0256A641}"/>
    <cellStyle name="Moneda [0] 2 4" xfId="195" xr:uid="{1F2AFB9A-B439-4DD2-B04B-30F7735AF4D6}"/>
    <cellStyle name="Moneda [0] 3" xfId="36" xr:uid="{00000000-0005-0000-0000-00000D000000}"/>
    <cellStyle name="Moneda [0] 3 2" xfId="49" xr:uid="{00000000-0005-0000-0000-00000E000000}"/>
    <cellStyle name="Moneda [0] 3 2 2" xfId="77" xr:uid="{881859EB-6B1C-4DBD-A415-BB8E7BC54E07}"/>
    <cellStyle name="Moneda [0] 3 3" xfId="64" xr:uid="{2FE016AA-4094-41E8-A4EB-817F95875B82}"/>
    <cellStyle name="Moneda [0] 4" xfId="42" xr:uid="{00000000-0005-0000-0000-00000F000000}"/>
    <cellStyle name="Moneda [0] 4 2" xfId="70" xr:uid="{DD2EFD11-AE80-4EC5-98BA-C5B5B81298AA}"/>
    <cellStyle name="Moneda [0] 5" xfId="81" xr:uid="{0A7BA0E7-7984-4D46-A4C3-A68FA6EF4638}"/>
    <cellStyle name="Moneda [0] 5 2" xfId="147" xr:uid="{B866ECE5-A7AE-429D-B6A4-8CB73041F94E}"/>
    <cellStyle name="Moneda [0] 5 2 2" xfId="193" xr:uid="{F01BF54F-F713-414E-A8F0-517C2A32E33E}"/>
    <cellStyle name="Moneda [0] 5 2 2 2" xfId="285" xr:uid="{1ECCB6E3-D376-4B32-B42A-35DCC7391EE1}"/>
    <cellStyle name="Moneda [0] 5 2 3" xfId="239" xr:uid="{4FADD063-9AAE-40D6-8657-CDB99293D065}"/>
    <cellStyle name="Moneda [0] 5 3" xfId="170" xr:uid="{6B93318D-7ED7-48B3-995C-643C5446116A}"/>
    <cellStyle name="Moneda [0] 5 3 2" xfId="262" xr:uid="{5ED50CC0-8A37-4655-89E5-327CFEE48153}"/>
    <cellStyle name="Moneda [0] 5 4" xfId="216" xr:uid="{79AA438A-4480-4C48-A678-AB21DD327D15}"/>
    <cellStyle name="Moneda [0] 6" xfId="146" xr:uid="{72E75AF8-8871-45DB-B4FB-3AB70F2E30B5}"/>
    <cellStyle name="Moneda [0] 6 2" xfId="192" xr:uid="{47C88267-95E9-4C3D-A5E7-1FAE0F641590}"/>
    <cellStyle name="Moneda [0] 6 2 2" xfId="284" xr:uid="{8BAEF75B-28A7-47FA-8B2E-7881085E770D}"/>
    <cellStyle name="Moneda [0] 6 3" xfId="238" xr:uid="{36DE1CAF-59BB-4286-8BD2-9E31A8F23FA2}"/>
    <cellStyle name="Moneda [0] 7" xfId="169" xr:uid="{D6838F95-5E59-49F2-A7B6-2102D8C0DACD}"/>
    <cellStyle name="Moneda [0] 7 2" xfId="261" xr:uid="{6DAF4499-F852-4B6B-8FF4-D2927A00C8FF}"/>
    <cellStyle name="Moneda [0] 8" xfId="215" xr:uid="{3695144D-A5B8-4A6F-8922-B30E2B5C0DD8}"/>
    <cellStyle name="Moneda 10" xfId="18" xr:uid="{00000000-0005-0000-0000-000010000000}"/>
    <cellStyle name="Moneda 10 2" xfId="145" xr:uid="{876BBD17-83A7-4958-8C1D-CF57EB3991CE}"/>
    <cellStyle name="Moneda 10 2 2" xfId="191" xr:uid="{27C4407D-28D8-4228-BBFA-1080868F2D7F}"/>
    <cellStyle name="Moneda 10 2 2 2" xfId="283" xr:uid="{0ED2B8AB-53CA-4F46-AFC7-F8069F9A91BE}"/>
    <cellStyle name="Moneda 10 2 3" xfId="237" xr:uid="{8AA68050-2E4A-40D3-8558-D4D79D99254C}"/>
    <cellStyle name="Moneda 10 3" xfId="157" xr:uid="{D29A63D5-7E0D-4468-9773-3F1D2E035D78}"/>
    <cellStyle name="Moneda 10 3 2" xfId="249" xr:uid="{85E8D40D-E881-444E-AC0C-E2FE13AF6CD2}"/>
    <cellStyle name="Moneda 10 4" xfId="203" xr:uid="{581915ED-6C8E-416E-8430-9B4FB000E477}"/>
    <cellStyle name="Moneda 11" xfId="19" xr:uid="{00000000-0005-0000-0000-000011000000}"/>
    <cellStyle name="Moneda 11 2" xfId="138" xr:uid="{F5520B34-E627-4D16-A56D-4FCD4FF3A19D}"/>
    <cellStyle name="Moneda 11 2 2" xfId="185" xr:uid="{45B81840-673A-4F3E-9825-40B846C1D766}"/>
    <cellStyle name="Moneda 11 2 2 2" xfId="277" xr:uid="{8E7951B9-F16D-41F4-8A55-E5E0E0C648A7}"/>
    <cellStyle name="Moneda 11 2 3" xfId="231" xr:uid="{59135FF1-193E-4F0F-97B4-D5D657E692EB}"/>
    <cellStyle name="Moneda 11 3" xfId="158" xr:uid="{A4AC742E-191F-45D9-A82A-84D89A023C09}"/>
    <cellStyle name="Moneda 11 3 2" xfId="250" xr:uid="{776CCDE7-D5B6-462C-A82F-6DA4F8DC4CFD}"/>
    <cellStyle name="Moneda 11 4" xfId="204" xr:uid="{AF03E779-24CF-4305-B1B2-AD3FC9FB69C2}"/>
    <cellStyle name="Moneda 12" xfId="20" xr:uid="{00000000-0005-0000-0000-000012000000}"/>
    <cellStyle name="Moneda 12 2" xfId="144" xr:uid="{7B174FD1-9B45-468D-9FB8-CB406E4AF119}"/>
    <cellStyle name="Moneda 12 2 2" xfId="190" xr:uid="{13196920-8518-41AF-B6A0-3CBD93D1645A}"/>
    <cellStyle name="Moneda 12 2 2 2" xfId="282" xr:uid="{811AF6FC-135D-4691-8636-C9ECC723F2CD}"/>
    <cellStyle name="Moneda 12 2 3" xfId="236" xr:uid="{524E1007-4A3A-46B9-AC71-F51273DF94D6}"/>
    <cellStyle name="Moneda 12 3" xfId="159" xr:uid="{E74228C1-7228-4E6C-B98D-04F252505CDC}"/>
    <cellStyle name="Moneda 12 3 2" xfId="251" xr:uid="{F13F700C-E344-4D3B-8B95-6D0E7D4C48DD}"/>
    <cellStyle name="Moneda 12 4" xfId="205" xr:uid="{12D608D0-A30A-4709-9413-6481064E3124}"/>
    <cellStyle name="Moneda 13" xfId="21" xr:uid="{00000000-0005-0000-0000-000013000000}"/>
    <cellStyle name="Moneda 13 2" xfId="123" xr:uid="{AFDCA095-5758-45B5-BBA8-23B83612D231}"/>
    <cellStyle name="Moneda 13 2 2" xfId="171" xr:uid="{56E09E0A-3B69-46AE-8813-CFEEA5E32EB2}"/>
    <cellStyle name="Moneda 13 2 2 2" xfId="263" xr:uid="{09A71DE4-821B-4908-8A23-F1725E5DC395}"/>
    <cellStyle name="Moneda 13 2 3" xfId="217" xr:uid="{CBC7E070-93BD-4FC9-98BD-E49C7B24D3DD}"/>
    <cellStyle name="Moneda 13 3" xfId="160" xr:uid="{673E9972-77D9-48D5-9A91-BDBD37AD02A6}"/>
    <cellStyle name="Moneda 13 3 2" xfId="252" xr:uid="{B87355FB-587C-40F3-91BD-705CD459CF5C}"/>
    <cellStyle name="Moneda 13 4" xfId="206" xr:uid="{538258D9-4CC3-4A61-9ADE-EFBDF5F14695}"/>
    <cellStyle name="Moneda 14" xfId="22" xr:uid="{00000000-0005-0000-0000-000014000000}"/>
    <cellStyle name="Moneda 14 2" xfId="136" xr:uid="{0AFC5387-A903-4F59-9FD7-2ED998FD1A80}"/>
    <cellStyle name="Moneda 14 2 2" xfId="183" xr:uid="{A2129F89-8A06-4CFB-B147-5D103945704B}"/>
    <cellStyle name="Moneda 14 2 2 2" xfId="275" xr:uid="{4707BAED-7E2F-481F-847D-04AE37811677}"/>
    <cellStyle name="Moneda 14 2 3" xfId="229" xr:uid="{C89A9C9B-9B76-47A2-B464-E38718786008}"/>
    <cellStyle name="Moneda 14 3" xfId="161" xr:uid="{C32C73AB-DE14-45CB-BD70-D29744A37F11}"/>
    <cellStyle name="Moneda 14 3 2" xfId="253" xr:uid="{3FE90685-57A6-4193-B7E9-4A74DE3AE994}"/>
    <cellStyle name="Moneda 14 4" xfId="207" xr:uid="{30AA1F24-9C04-4F53-AAF3-CE2E725CCAD0}"/>
    <cellStyle name="Moneda 15" xfId="23" xr:uid="{00000000-0005-0000-0000-000015000000}"/>
    <cellStyle name="Moneda 15 2" xfId="140" xr:uid="{CFCA270C-CCB4-44E2-AA27-D674A2C4DEF9}"/>
    <cellStyle name="Moneda 15 2 2" xfId="187" xr:uid="{A8FEA554-07D3-4548-B1B3-306CBD89E92A}"/>
    <cellStyle name="Moneda 15 2 2 2" xfId="279" xr:uid="{6CCF542D-641D-4646-A74F-B86DB81C92FF}"/>
    <cellStyle name="Moneda 15 2 3" xfId="233" xr:uid="{8E0E84DE-31EC-44CC-A330-387741C4A21E}"/>
    <cellStyle name="Moneda 15 3" xfId="162" xr:uid="{DE346B3F-B447-40D6-912D-CEAB3AAB33FC}"/>
    <cellStyle name="Moneda 15 3 2" xfId="254" xr:uid="{89D0745D-11D5-4584-900C-A7DC472A4F78}"/>
    <cellStyle name="Moneda 15 4" xfId="208" xr:uid="{C519BC20-6124-4716-BB2C-E3D79ABEED2A}"/>
    <cellStyle name="Moneda 16" xfId="24" xr:uid="{00000000-0005-0000-0000-000016000000}"/>
    <cellStyle name="Moneda 16 2" xfId="141" xr:uid="{0ADCCDBD-50E5-4743-9442-9EE09F5D2C22}"/>
    <cellStyle name="Moneda 16 2 2" xfId="188" xr:uid="{D966DB5E-3669-4165-94CB-5639868C4D2C}"/>
    <cellStyle name="Moneda 16 2 2 2" xfId="280" xr:uid="{D544BE4C-4D28-45FF-9ED0-65BB111BABFA}"/>
    <cellStyle name="Moneda 16 2 3" xfId="234" xr:uid="{DA85AE8C-F321-417F-A978-9ABC57E7996B}"/>
    <cellStyle name="Moneda 16 3" xfId="163" xr:uid="{25319B78-778F-4FDE-AC9A-6E29742D1E40}"/>
    <cellStyle name="Moneda 16 3 2" xfId="255" xr:uid="{6388C1F1-1D75-48C8-BF83-D76C134F14AA}"/>
    <cellStyle name="Moneda 16 4" xfId="209" xr:uid="{132BEDAC-997E-4358-8F45-B598F00D7AE5}"/>
    <cellStyle name="Moneda 17" xfId="25" xr:uid="{00000000-0005-0000-0000-000017000000}"/>
    <cellStyle name="Moneda 17 2" xfId="129" xr:uid="{861ACE44-848B-4F0A-8509-FCE627DE54CE}"/>
    <cellStyle name="Moneda 17 2 2" xfId="176" xr:uid="{73D65BFF-686F-40F4-ABA0-278729C036A0}"/>
    <cellStyle name="Moneda 17 2 2 2" xfId="268" xr:uid="{AD3B5C9C-7EAE-45C1-9709-CB74AE50CBF8}"/>
    <cellStyle name="Moneda 17 2 3" xfId="222" xr:uid="{928F70E6-E3C2-41A6-97E2-A42924424A12}"/>
    <cellStyle name="Moneda 17 3" xfId="164" xr:uid="{2B9B6263-7932-4034-89FD-929E2F231C5E}"/>
    <cellStyle name="Moneda 17 3 2" xfId="256" xr:uid="{1E80CCFD-2833-430A-BFF6-7F03BE1F7B03}"/>
    <cellStyle name="Moneda 17 4" xfId="210" xr:uid="{5CB097CD-A259-4D3C-A130-503A5BF450CF}"/>
    <cellStyle name="Moneda 18" xfId="26" xr:uid="{00000000-0005-0000-0000-000018000000}"/>
    <cellStyle name="Moneda 18 2" xfId="131" xr:uid="{A50828D6-4DF9-4486-A1F3-587CED184386}"/>
    <cellStyle name="Moneda 18 2 2" xfId="178" xr:uid="{7330B953-36D2-412E-B5EC-5D0D894E5858}"/>
    <cellStyle name="Moneda 18 2 2 2" xfId="270" xr:uid="{B654C4CE-DA15-4C97-BC67-8F5CB72024DF}"/>
    <cellStyle name="Moneda 18 2 3" xfId="224" xr:uid="{9F85ECFB-6EE3-4EA3-8A22-7E9C3CD12939}"/>
    <cellStyle name="Moneda 18 3" xfId="165" xr:uid="{64AE44DF-4694-4F6D-8884-7C8D178B84F2}"/>
    <cellStyle name="Moneda 18 3 2" xfId="257" xr:uid="{842BBAE0-6A9D-4183-8D94-AF2213C23205}"/>
    <cellStyle name="Moneda 18 4" xfId="211" xr:uid="{2617FF42-7C46-4F49-83C4-299D7887BAC0}"/>
    <cellStyle name="Moneda 19" xfId="27" xr:uid="{00000000-0005-0000-0000-000019000000}"/>
    <cellStyle name="Moneda 19 2" xfId="125" xr:uid="{7B1FFA3F-5292-46D5-909B-30D300C2ACB0}"/>
    <cellStyle name="Moneda 19 2 2" xfId="172" xr:uid="{1B3BF208-F39F-45C5-8FAE-45FB5A00AA29}"/>
    <cellStyle name="Moneda 19 2 2 2" xfId="264" xr:uid="{D065F1AB-6EFE-4D50-ADE3-7A4332EC3951}"/>
    <cellStyle name="Moneda 19 2 3" xfId="218" xr:uid="{F37BA4DE-77D4-4E18-998E-6300F1805705}"/>
    <cellStyle name="Moneda 19 3" xfId="166" xr:uid="{B85F2704-D568-480A-97F9-D24C3C7C1031}"/>
    <cellStyle name="Moneda 19 3 2" xfId="258" xr:uid="{CF4C86FE-CC08-43FC-A36C-0453BB4BE873}"/>
    <cellStyle name="Moneda 19 4" xfId="212" xr:uid="{F070FA4C-85E4-49CC-9AE4-8A216DD8D691}"/>
    <cellStyle name="Moneda 2" xfId="7" xr:uid="{00000000-0005-0000-0000-00001A000000}"/>
    <cellStyle name="Moneda 2 2" xfId="35" xr:uid="{00000000-0005-0000-0000-00001B000000}"/>
    <cellStyle name="Moneda 2 2 2" xfId="48" xr:uid="{00000000-0005-0000-0000-00001C000000}"/>
    <cellStyle name="Moneda 2 2 2 2" xfId="76" xr:uid="{B1081F6A-F56E-4C35-96EB-EBBEE05BF083}"/>
    <cellStyle name="Moneda 2 2 3" xfId="63" xr:uid="{86E7EA9E-396F-46AB-B6B8-F2C90BFB7E9B}"/>
    <cellStyle name="Moneda 2 3" xfId="41" xr:uid="{00000000-0005-0000-0000-00001D000000}"/>
    <cellStyle name="Moneda 2 3 2" xfId="69" xr:uid="{D0996B81-A892-4DAF-8E99-A185FEAF5D0D}"/>
    <cellStyle name="Moneda 2 4" xfId="57" xr:uid="{06BF41BD-8C88-4EEB-8C90-AA0763AD1C60}"/>
    <cellStyle name="Moneda 20" xfId="28" xr:uid="{00000000-0005-0000-0000-00001E000000}"/>
    <cellStyle name="Moneda 20 2" xfId="130" xr:uid="{415AAC5D-E737-40FB-8BA9-C1876F8847B3}"/>
    <cellStyle name="Moneda 20 2 2" xfId="177" xr:uid="{8B1D7181-74C8-4664-A598-D9057279D7BD}"/>
    <cellStyle name="Moneda 20 2 2 2" xfId="269" xr:uid="{B6232362-A8D4-40E0-B70D-872193D8BCA5}"/>
    <cellStyle name="Moneda 20 2 3" xfId="223" xr:uid="{7755577C-2544-40E7-9B4A-5EE58B0B1EDF}"/>
    <cellStyle name="Moneda 20 3" xfId="167" xr:uid="{DDB04398-781D-451E-ABC8-B771DB280DB7}"/>
    <cellStyle name="Moneda 20 3 2" xfId="259" xr:uid="{DB46943E-9833-42EB-A61C-1F674DE1FCEE}"/>
    <cellStyle name="Moneda 20 4" xfId="213" xr:uid="{B6E251DE-3DE9-4671-BD7A-AE3EA2C7E29F}"/>
    <cellStyle name="Moneda 21" xfId="13" xr:uid="{00000000-0005-0000-0000-00001F000000}"/>
    <cellStyle name="Moneda 21 2" xfId="135" xr:uid="{76750B6A-6935-4FCA-AC39-851AE6095553}"/>
    <cellStyle name="Moneda 21 2 2" xfId="182" xr:uid="{E7DE25AB-F962-4BA4-A7EF-7E0C3C9A9139}"/>
    <cellStyle name="Moneda 21 2 2 2" xfId="274" xr:uid="{1DF207DC-8C77-4A1E-BCA8-668A764DCE04}"/>
    <cellStyle name="Moneda 21 2 3" xfId="228" xr:uid="{6967D7DA-AEFF-4B92-895D-F9F311152316}"/>
    <cellStyle name="Moneda 21 3" xfId="152" xr:uid="{B8CDF1AC-E0B3-4C32-ACBF-856339808AB8}"/>
    <cellStyle name="Moneda 21 3 2" xfId="244" xr:uid="{BEA98BED-1D3F-43B1-B4E2-93AD7396A991}"/>
    <cellStyle name="Moneda 21 4" xfId="198" xr:uid="{D3AF11FC-7249-408B-82C0-D59B1E2D6119}"/>
    <cellStyle name="Moneda 22" xfId="29" xr:uid="{00000000-0005-0000-0000-000020000000}"/>
    <cellStyle name="Moneda 22 2" xfId="134" xr:uid="{FDC2F997-DC5D-436E-AF41-2F68D77B92D3}"/>
    <cellStyle name="Moneda 22 2 2" xfId="181" xr:uid="{DFBAD121-515E-4C6B-BF70-019B106C8F94}"/>
    <cellStyle name="Moneda 22 2 2 2" xfId="273" xr:uid="{810A2B0E-0033-4B45-B6CF-68D37A0EA238}"/>
    <cellStyle name="Moneda 22 2 3" xfId="227" xr:uid="{D512110C-53E2-490B-BE7F-02AA3A96E4F5}"/>
    <cellStyle name="Moneda 22 3" xfId="168" xr:uid="{BD430FEB-D047-447A-8A70-7AC889F9D896}"/>
    <cellStyle name="Moneda 22 3 2" xfId="260" xr:uid="{EA378A0B-F588-4F91-A437-657F29399B15}"/>
    <cellStyle name="Moneda 22 4" xfId="214" xr:uid="{4E11CCB0-700E-4332-97CE-7BCF124C5B6F}"/>
    <cellStyle name="Moneda 23" xfId="32" xr:uid="{00000000-0005-0000-0000-000021000000}"/>
    <cellStyle name="Moneda 23 2" xfId="46" xr:uid="{00000000-0005-0000-0000-000022000000}"/>
    <cellStyle name="Moneda 23 2 2" xfId="74" xr:uid="{116C9899-A2C9-4516-891F-C7144D582905}"/>
    <cellStyle name="Moneda 23 3" xfId="61" xr:uid="{2B0FCC5E-185C-4DB0-B87B-1F5D9E004D90}"/>
    <cellStyle name="Moneda 24" xfId="30" xr:uid="{00000000-0005-0000-0000-000023000000}"/>
    <cellStyle name="Moneda 24 2" xfId="44" xr:uid="{00000000-0005-0000-0000-000024000000}"/>
    <cellStyle name="Moneda 24 2 2" xfId="72" xr:uid="{F40DB212-1E47-4079-8F64-A26C34A49A64}"/>
    <cellStyle name="Moneda 24 3" xfId="59" xr:uid="{68257D15-6491-4538-848D-39ADCA1F84F7}"/>
    <cellStyle name="Moneda 25" xfId="39" xr:uid="{00000000-0005-0000-0000-000025000000}"/>
    <cellStyle name="Moneda 25 2" xfId="67" xr:uid="{0F779125-9CAA-4AF2-951A-07DB5FC9BE49}"/>
    <cellStyle name="Moneda 3" xfId="8" xr:uid="{00000000-0005-0000-0000-000026000000}"/>
    <cellStyle name="Moneda 3 2" xfId="126" xr:uid="{A836B14A-C923-45A7-9D47-C82BD713B0F3}"/>
    <cellStyle name="Moneda 3 2 2" xfId="173" xr:uid="{652FE161-75FA-4009-B1B9-1C4D01C9096E}"/>
    <cellStyle name="Moneda 3 2 2 2" xfId="265" xr:uid="{453236FF-1256-4316-AA3A-CBD6EC1921B3}"/>
    <cellStyle name="Moneda 3 2 3" xfId="219" xr:uid="{6D9F45BB-E7A8-4073-974B-EDE0E2500122}"/>
    <cellStyle name="Moneda 3 3" xfId="148" xr:uid="{ACB1CDB2-2D41-4731-BFDF-9D03034568A5}"/>
    <cellStyle name="Moneda 3 3 2" xfId="240" xr:uid="{F50A21B5-7DBF-4F04-85C4-7F2DAC748B8B}"/>
    <cellStyle name="Moneda 3 4" xfId="194" xr:uid="{E9BF63FE-0DB9-4593-A9DA-A28666242B5A}"/>
    <cellStyle name="Moneda 4" xfId="12" xr:uid="{00000000-0005-0000-0000-000027000000}"/>
    <cellStyle name="Moneda 4 2" xfId="143" xr:uid="{5E81F1B9-3D63-4962-90DC-730EE1EC4017}"/>
    <cellStyle name="Moneda 4 2 2" xfId="189" xr:uid="{0A913E44-E482-4C03-9235-135D7603B8A8}"/>
    <cellStyle name="Moneda 4 2 2 2" xfId="281" xr:uid="{9B8618BB-6177-41BC-957E-28ACA7DE9032}"/>
    <cellStyle name="Moneda 4 2 3" xfId="235" xr:uid="{A58A4557-40D7-4E00-8577-FD4B78FEF815}"/>
    <cellStyle name="Moneda 4 3" xfId="151" xr:uid="{2257EC9D-CA3A-485F-998E-614382505AF4}"/>
    <cellStyle name="Moneda 4 3 2" xfId="243" xr:uid="{19BD4E34-F521-47CB-9542-B5C2B6EE4EEB}"/>
    <cellStyle name="Moneda 4 4" xfId="197" xr:uid="{F3E75F6A-569C-4BE4-9BDD-EFF7983CAFBE}"/>
    <cellStyle name="Moneda 5" xfId="11" xr:uid="{00000000-0005-0000-0000-000028000000}"/>
    <cellStyle name="Moneda 5 2" xfId="132" xr:uid="{B7BBD7DB-19AA-4C60-A6F6-86F6EA7828F5}"/>
    <cellStyle name="Moneda 5 2 2" xfId="179" xr:uid="{712A6EFA-F8DE-418C-BB09-597D22A9CAC0}"/>
    <cellStyle name="Moneda 5 2 2 2" xfId="271" xr:uid="{744C9613-7DD8-4FB0-AAE1-6E890CF78C3B}"/>
    <cellStyle name="Moneda 5 2 3" xfId="225" xr:uid="{DB067975-5910-4AED-A09F-9314E363DB1F}"/>
    <cellStyle name="Moneda 5 3" xfId="150" xr:uid="{9AC35BF0-AB59-429B-8F30-4C9B9AEC8AFD}"/>
    <cellStyle name="Moneda 5 3 2" xfId="242" xr:uid="{E162C52D-7AC6-4B20-AF7D-49B0E45F4D4C}"/>
    <cellStyle name="Moneda 5 4" xfId="196" xr:uid="{5EE18638-A6D5-48EB-B6C4-2699852BE38F}"/>
    <cellStyle name="Moneda 6" xfId="14" xr:uid="{00000000-0005-0000-0000-000029000000}"/>
    <cellStyle name="Moneda 6 2" xfId="137" xr:uid="{18248569-AE25-4F65-9B26-2D39BC81F864}"/>
    <cellStyle name="Moneda 6 2 2" xfId="184" xr:uid="{404D1A26-6638-4362-9191-CCA44186B297}"/>
    <cellStyle name="Moneda 6 2 2 2" xfId="276" xr:uid="{A0C1AEAD-A8FB-4DA1-BA67-7CF0F4FB9DA7}"/>
    <cellStyle name="Moneda 6 2 3" xfId="230" xr:uid="{539E4C40-3D51-4DB9-A058-64E66DA67FD7}"/>
    <cellStyle name="Moneda 6 3" xfId="153" xr:uid="{CAD629E7-2667-4F85-8AD3-E20DC596C805}"/>
    <cellStyle name="Moneda 6 3 2" xfId="245" xr:uid="{616EE107-A948-41DA-ADD5-C4777B60DA04}"/>
    <cellStyle name="Moneda 6 4" xfId="199" xr:uid="{A484ECA1-5D77-4144-A861-9073D5541AF2}"/>
    <cellStyle name="Moneda 7" xfId="15" xr:uid="{00000000-0005-0000-0000-00002A000000}"/>
    <cellStyle name="Moneda 7 2" xfId="128" xr:uid="{EC1D3155-0086-45F7-84CD-516554D630B6}"/>
    <cellStyle name="Moneda 7 2 2" xfId="175" xr:uid="{24B12AD6-8D7D-4F01-B7D4-24D63A3CBA10}"/>
    <cellStyle name="Moneda 7 2 2 2" xfId="267" xr:uid="{07E33564-75B4-4F7A-BEC6-B0ADEA8783B6}"/>
    <cellStyle name="Moneda 7 2 3" xfId="221" xr:uid="{69C26052-F269-4DE1-ACC2-A8EE149B4793}"/>
    <cellStyle name="Moneda 7 3" xfId="154" xr:uid="{12FA7F13-15A4-4EFE-9809-3B7351144F41}"/>
    <cellStyle name="Moneda 7 3 2" xfId="246" xr:uid="{FF009983-0F3F-435C-BCA8-154BDA00DC07}"/>
    <cellStyle name="Moneda 7 4" xfId="200" xr:uid="{DD62A69F-BFB8-45FB-AB8B-1AFD461C68B2}"/>
    <cellStyle name="Moneda 8" xfId="16" xr:uid="{00000000-0005-0000-0000-00002B000000}"/>
    <cellStyle name="Moneda 8 2" xfId="133" xr:uid="{E75C989D-8490-442F-B09D-DED3188B1BFE}"/>
    <cellStyle name="Moneda 8 2 2" xfId="180" xr:uid="{68377B8C-6876-4C2C-AB02-08D4513FDBE7}"/>
    <cellStyle name="Moneda 8 2 2 2" xfId="272" xr:uid="{E95833B9-B722-43F5-AAF9-D6D43895A2D9}"/>
    <cellStyle name="Moneda 8 2 3" xfId="226" xr:uid="{B8156D88-5EFD-4666-8136-37C129AAD985}"/>
    <cellStyle name="Moneda 8 3" xfId="155" xr:uid="{F7C6877F-E3FA-4E0E-AB50-C408519DEFB8}"/>
    <cellStyle name="Moneda 8 3 2" xfId="247" xr:uid="{88D904CD-C670-48E1-AA8B-3105212DC1B3}"/>
    <cellStyle name="Moneda 8 4" xfId="201" xr:uid="{3267639D-C9D1-4F7B-A6E8-AC6AD2FE6560}"/>
    <cellStyle name="Moneda 9" xfId="17" xr:uid="{00000000-0005-0000-0000-00002C000000}"/>
    <cellStyle name="Moneda 9 2" xfId="139" xr:uid="{6851B428-1450-4D0F-9D2C-35126259C83B}"/>
    <cellStyle name="Moneda 9 2 2" xfId="186" xr:uid="{051A153C-C108-4FF0-9472-FD2C66507057}"/>
    <cellStyle name="Moneda 9 2 2 2" xfId="278" xr:uid="{BC62278A-D45B-4CA0-BBBD-D0F24572A817}"/>
    <cellStyle name="Moneda 9 2 3" xfId="232" xr:uid="{1722BE32-5AD0-434D-9278-D2BAFA5B58F1}"/>
    <cellStyle name="Moneda 9 3" xfId="156" xr:uid="{B9D89588-F4D6-4492-894E-A39B2D22F42E}"/>
    <cellStyle name="Moneda 9 3 2" xfId="248" xr:uid="{573E2D00-7E60-4A5B-ABC1-4BA1695AAC70}"/>
    <cellStyle name="Moneda 9 4" xfId="202" xr:uid="{FF0E8369-BD48-413F-845B-A5DADDBD9AF7}"/>
    <cellStyle name="Neutral" xfId="89" builtinId="28" customBuiltin="1"/>
    <cellStyle name="Normal" xfId="0" builtinId="0"/>
    <cellStyle name="Normal 2" xfId="1" xr:uid="{00000000-0005-0000-0000-00002E000000}"/>
    <cellStyle name="Normal 2 2" xfId="4" xr:uid="{00000000-0005-0000-0000-00002F000000}"/>
    <cellStyle name="Normal 2 2 2" xfId="286" xr:uid="{488E3BB9-0340-4333-9DBB-B51A9D883E13}"/>
    <cellStyle name="Normal 2 3" xfId="54" xr:uid="{F279B95E-3F62-469F-BE39-E03724F0CFC0}"/>
    <cellStyle name="Normal 3" xfId="2" xr:uid="{00000000-0005-0000-0000-000030000000}"/>
    <cellStyle name="Normal 3 2" xfId="142" xr:uid="{4A19F3E0-EE42-4B29-A3F7-CC60D0AB912F}"/>
    <cellStyle name="Normal 3 3" xfId="124" xr:uid="{C8B18B9F-1653-4504-9920-C42D105CB4B5}"/>
    <cellStyle name="Normal 4" xfId="5" xr:uid="{00000000-0005-0000-0000-000031000000}"/>
    <cellStyle name="Normal 4 2" xfId="287" xr:uid="{DB2EA862-D116-4C7D-AECF-D9E03726794F}"/>
    <cellStyle name="Normal 5" xfId="3" xr:uid="{00000000-0005-0000-0000-000032000000}"/>
    <cellStyle name="Normal 5 2" xfId="33" xr:uid="{00000000-0005-0000-0000-000033000000}"/>
    <cellStyle name="Normal 6" xfId="53" xr:uid="{46DDC996-550A-4932-A488-AC302D126603}"/>
    <cellStyle name="Notas" xfId="96" builtinId="10" customBuiltin="1"/>
    <cellStyle name="Porcentaje" xfId="51" builtinId="5"/>
    <cellStyle name="Salida" xfId="91" builtinId="21" customBuiltin="1"/>
    <cellStyle name="Texto de advertencia" xfId="95" builtinId="11" customBuiltin="1"/>
    <cellStyle name="Texto explicativo" xfId="97" builtinId="53" customBuiltin="1"/>
    <cellStyle name="Título" xfId="82" builtinId="15" customBuiltin="1"/>
    <cellStyle name="Título 2" xfId="84" builtinId="17" customBuiltin="1"/>
    <cellStyle name="Título 3" xfId="85" builtinId="18" customBuiltin="1"/>
    <cellStyle name="Total" xfId="98" builtinId="25" customBuiltin="1"/>
  </cellStyles>
  <dxfs count="47">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C00000"/>
      </font>
      <fill>
        <patternFill>
          <bgColor rgb="FFFFFF00"/>
        </patternFill>
      </fill>
    </dxf>
    <dxf>
      <font>
        <color rgb="FFFF0000"/>
      </font>
      <fill>
        <patternFill>
          <bgColor rgb="FFFFFF00"/>
        </patternFill>
      </fill>
    </dxf>
    <dxf>
      <font>
        <color rgb="FFFF0000"/>
      </font>
      <fill>
        <patternFill>
          <bgColor rgb="FFFFFF00"/>
        </patternFill>
      </fill>
    </dxf>
    <dxf>
      <font>
        <strike val="0"/>
        <color rgb="FFC00000"/>
      </font>
      <fill>
        <patternFill>
          <bgColor rgb="FFFFFF00"/>
        </patternFill>
      </fill>
    </dxf>
    <dxf>
      <font>
        <color rgb="FFC00000"/>
      </font>
      <fill>
        <patternFill>
          <bgColor rgb="FFFFFF00"/>
        </patternFill>
      </fill>
    </dxf>
    <dxf>
      <font>
        <strike val="0"/>
        <color rgb="FFC00000"/>
      </font>
      <fill>
        <patternFill>
          <bgColor rgb="FFFFFF00"/>
        </patternFill>
      </fill>
    </dxf>
    <dxf>
      <font>
        <strike val="0"/>
        <color rgb="FFFF0000"/>
      </font>
      <fill>
        <patternFill>
          <bgColor rgb="FFFFFF00"/>
        </patternFill>
      </fill>
    </dxf>
    <dxf>
      <font>
        <color rgb="FF006100"/>
      </font>
      <fill>
        <patternFill>
          <bgColor rgb="FFC6EFCE"/>
        </patternFill>
      </fill>
    </dxf>
    <dxf>
      <font>
        <color rgb="FFFFFF00"/>
      </font>
      <fill>
        <patternFill>
          <fgColor auto="1"/>
          <bgColor rgb="FFFF0000"/>
        </patternFill>
      </fill>
    </dxf>
    <dxf>
      <numFmt numFmtId="3" formatCode="#,##0"/>
    </dxf>
    <dxf>
      <numFmt numFmtId="3" formatCode="#,##0"/>
    </dxf>
    <dxf>
      <alignment vertical="top"/>
    </dxf>
    <dxf>
      <alignment wrapText="1"/>
    </dxf>
    <dxf>
      <numFmt numFmtId="168" formatCode="0.0"/>
    </dxf>
    <dxf>
      <alignment vertical="top"/>
    </dxf>
    <dxf>
      <alignment wrapText="1"/>
    </dxf>
    <dxf>
      <numFmt numFmtId="168" formatCode="0.0"/>
    </dxf>
    <dxf>
      <numFmt numFmtId="168" formatCode="0.0"/>
    </dxf>
    <dxf>
      <alignment vertical="top"/>
    </dxf>
    <dxf>
      <alignment wrapText="1"/>
    </dxf>
    <dxf>
      <numFmt numFmtId="168" formatCode="0.0"/>
    </dxf>
    <dxf>
      <numFmt numFmtId="168" formatCode="0.0"/>
    </dxf>
    <dxf>
      <alignment vertical="top"/>
    </dxf>
    <dxf>
      <alignment wrapText="1"/>
    </dxf>
    <dxf>
      <alignment vertical="top"/>
    </dxf>
    <dxf>
      <alignment wrapText="1"/>
    </dxf>
    <dxf>
      <numFmt numFmtId="168" formatCode="0.0"/>
    </dxf>
    <dxf>
      <numFmt numFmtId="168" formatCode="0.0"/>
    </dxf>
    <dxf>
      <numFmt numFmtId="3" formatCode="#,##0"/>
    </dxf>
    <dxf>
      <numFmt numFmtId="3" formatCode="#,##0"/>
    </dxf>
    <dxf>
      <alignment vertical="top"/>
    </dxf>
    <dxf>
      <alignment wrapText="1"/>
    </dxf>
    <dxf>
      <numFmt numFmtId="168" formatCode="0.0"/>
    </dxf>
    <dxf>
      <alignment vertical="top"/>
    </dxf>
    <dxf>
      <alignment wrapText="1"/>
    </dxf>
    <dxf>
      <numFmt numFmtId="169" formatCode="#,##0.0"/>
    </dxf>
    <dxf>
      <numFmt numFmtId="169" formatCode="#,##0.0"/>
    </dxf>
    <dxf>
      <numFmt numFmtId="171" formatCode="0.0000"/>
    </dxf>
    <dxf>
      <numFmt numFmtId="171" formatCode="0.0000"/>
    </dxf>
    <dxf>
      <alignment vertical="top"/>
    </dxf>
    <dxf>
      <alignment wrapText="1"/>
    </dxf>
    <dxf>
      <numFmt numFmtId="168" formatCode="0.0"/>
    </dxf>
  </dxfs>
  <tableStyles count="1" defaultTableStyle="TableStyleMedium2" defaultPivotStyle="PivotStyleLight16">
    <tableStyle name="Invisible" pivot="0" table="0" count="0" xr9:uid="{AA7B0206-58A1-47BE-A64B-4B5F8DAFE30A}"/>
  </tableStyles>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Analista Promaule" id="{B4F34259-B337-4C62-B322-BDF392333790}" userId="2f36d6a3cc50bdf6"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8.606653009258" createdVersion="8" refreshedVersion="8" minRefreshableVersion="3" recordCount="545" xr:uid="{2C9A9917-4B69-4176-B374-4AAA5851AC12}">
  <cacheSource type="worksheet">
    <worksheetSource ref="A1:EK546" sheet="4 Planilla de revisión"/>
  </cacheSource>
  <cacheFields count="141">
    <cacheField name="CODIGO SENCE" numFmtId="0">
      <sharedItems containsSemiMixedTypes="0" containsString="0" containsNumber="1" containsInteger="1" minValue="14223" maxValue="14588" count="93">
        <n v="14391"/>
        <n v="14432"/>
        <n v="14284"/>
        <n v="14586"/>
        <n v="14483"/>
        <n v="14413"/>
        <n v="14450"/>
        <n v="14287"/>
        <n v="14328"/>
        <n v="14407"/>
        <n v="14481"/>
        <n v="14455"/>
        <n v="14456"/>
        <n v="14460"/>
        <n v="14459"/>
        <n v="14330"/>
        <n v="14506"/>
        <n v="14509"/>
        <n v="14458"/>
        <n v="14453"/>
        <n v="14480"/>
        <n v="14461"/>
        <n v="14405"/>
        <n v="14401"/>
        <n v="14465"/>
        <n v="14298"/>
        <n v="14292"/>
        <n v="14504"/>
        <n v="14505"/>
        <n v="14406"/>
        <n v="14393"/>
        <n v="14394"/>
        <n v="14288"/>
        <n v="14402"/>
        <n v="14446"/>
        <n v="14444"/>
        <n v="14276"/>
        <n v="14275"/>
        <n v="14501"/>
        <n v="14261"/>
        <n v="14306"/>
        <n v="14304"/>
        <n v="14404"/>
        <n v="14411"/>
        <n v="14412"/>
        <n v="14266"/>
        <n v="14223"/>
        <n v="14422"/>
        <n v="14430"/>
        <n v="14443"/>
        <n v="14449"/>
        <n v="14395"/>
        <n v="14396"/>
        <n v="14397"/>
        <n v="14588"/>
        <n v="14341"/>
        <n v="14508"/>
        <n v="14584"/>
        <n v="14421"/>
        <n v="14418"/>
        <n v="14334"/>
        <n v="14329"/>
        <n v="14315"/>
        <n v="14502"/>
        <n v="14439"/>
        <n v="14429"/>
        <n v="14585"/>
        <n v="14448"/>
        <n v="14434"/>
        <n v="14262"/>
        <n v="14294"/>
        <n v="14290"/>
        <n v="14302"/>
        <n v="14296"/>
        <n v="14317"/>
        <n v="14325"/>
        <n v="14416"/>
        <n v="14273"/>
        <n v="14466"/>
        <n v="14500"/>
        <n v="14438"/>
        <n v="14435"/>
        <n v="14477"/>
        <n v="14476"/>
        <n v="14426"/>
        <n v="14265"/>
        <n v="14437"/>
        <n v="14390"/>
        <n v="14445"/>
        <n v="14415"/>
        <n v="14440"/>
        <n v="14274"/>
        <n v="14503"/>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acheField>
    <cacheField name="CODIGO PLAN (ES) TRANSVERSAL(ES)" numFmtId="0">
      <sharedItems/>
    </cacheField>
    <cacheField name="N° REGIÓN" numFmtId="0">
      <sharedItems containsSemiMixedTypes="0" containsString="0" containsNumber="1" containsInteger="1" minValue="1" maxValue="15"/>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ontainsSemiMixedTypes="0" containsString="0" containsNumber="1" containsInteger="1" minValue="3" maxValue="71"/>
    </cacheField>
    <cacheField name="CUPO" numFmtId="0">
      <sharedItems containsSemiMixedTypes="0" containsString="0" containsNumber="1" containsInteger="1" minValue="10" maxValue="20"/>
    </cacheField>
    <cacheField name=" HORAS CURSO (PLAN FORMATIVO 1 )" numFmtId="0">
      <sharedItems containsSemiMixedTypes="0" containsString="0" containsNumber="1" containsInteger="1" minValue="0" maxValue="260"/>
    </cacheField>
    <cacheField name=" HORAS PLAN(ES) FORMATIVO(OS) 2" numFmtId="0">
      <sharedItems containsSemiMixedTypes="0" containsString="0" containsNumber="1" containsInteger="1" minValue="0" maxValue="12"/>
    </cacheField>
    <cacheField name="TOTAL HORAS " numFmtId="0">
      <sharedItems containsSemiMixedTypes="0" containsString="0" containsNumber="1" containsInteger="1" minValue="12" maxValue="272"/>
    </cacheField>
    <cacheField name="HORAS DIARIAS" numFmtId="0">
      <sharedItems containsSemiMixedTypes="0" containsString="0" containsNumber="1" containsInteger="1" minValue="3" maxValue="7"/>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longText="1"/>
    </cacheField>
    <cacheField name="DESCRIPCIÓN POBLACION OBJETIVO" numFmtId="0">
      <sharedItems longText="1"/>
    </cacheField>
    <cacheField name="LICENCIA HABILITANTE  (SI/NO)" numFmtId="0">
      <sharedItems/>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3" maxValue="71"/>
    </cacheField>
    <cacheField name="TRAMO" numFmtId="0">
      <sharedItems containsSemiMixedTypes="0" containsString="0" containsNumber="1" containsInteger="1" minValue="1" maxValue="3"/>
    </cacheField>
    <cacheField name="RUTOTEC" numFmtId="1">
      <sharedItems/>
    </cacheField>
    <cacheField name="NOMBRE OTEC" numFmtId="0">
      <sharedItems/>
    </cacheField>
    <cacheField name="DURACIÓN TOTAL DEL CURSO EN HORAS" numFmtId="0">
      <sharedItems containsSemiMixedTypes="0" containsString="0" containsNumber="1" containsInteger="1" minValue="12" maxValue="272"/>
    </cacheField>
    <cacheField name="DURACIÓN TOTAL DEL CURSO EN DIAS" numFmtId="0">
      <sharedItems containsSemiMixedTypes="0" containsString="0" containsNumber="1" containsInteger="1" minValue="3" maxValue="71"/>
    </cacheField>
    <cacheField name="VALOR HORA ALUMNO CAPACITACIÓN" numFmtId="3">
      <sharedItems containsSemiMixedTypes="0" containsString="0" containsNumber="1" containsInteger="1" minValue="3900" maxValue="33200"/>
    </cacheField>
    <cacheField name="VALOR ALUMNO SUBSIDIO ÚTILES, INSUMO  Y HERRAMIENTAS" numFmtId="3">
      <sharedItems containsSemiMixedTypes="0" containsString="0" containsNumber="1" containsInteger="1" minValue="0" maxValue="200000"/>
    </cacheField>
    <cacheField name="VALOR ALUMNO SUBSIDIO PARA INSTRUMENTO HABILITANTE Y/O REFERENCIAL" numFmtId="3">
      <sharedItems containsSemiMixedTypes="0" containsString="0" containsNumber="1" containsInteger="1" minValue="0" maxValue="250000"/>
    </cacheField>
    <cacheField name="VALOR CAPACITACIÓN" numFmtId="3">
      <sharedItems containsSemiMixedTypes="0" containsString="0" containsNumber="1" containsInteger="1" minValue="675000" maxValue="29680000"/>
    </cacheField>
    <cacheField name="VALOR TOTAL SUBSIDIO DIARIO" numFmtId="3">
      <sharedItems containsSemiMixedTypes="0" containsString="0" containsNumber="1" containsInteger="1" minValue="0" maxValue="5680000"/>
    </cacheField>
    <cacheField name="VALOR TOTAL SUBSIDIO ÚTILES, INSUMO Y HERRAMIENTAS" numFmtId="3">
      <sharedItems containsSemiMixedTypes="0" containsString="0" containsNumber="1" containsInteger="1" minValue="0" maxValue="3600000"/>
    </cacheField>
    <cacheField name="VALOR TOTAL SUBSIDIO DE CUIDADOS" numFmtId="3">
      <sharedItems containsSemiMixedTypes="0" containsString="0" containsNumber="1" containsInteger="1" minValue="0" maxValue="0"/>
    </cacheField>
    <cacheField name="VALOR TOTAL SUBSIDIO PARA INSTRUMENTO HABILITANTE Y/O REFERENCIAL" numFmtId="3">
      <sharedItems containsSemiMixedTypes="0" containsString="0" containsNumber="1" containsInteger="1" minValue="0" maxValue="4750000"/>
    </cacheField>
    <cacheField name="VALOR TOTAL DEL CURSO" numFmtId="3">
      <sharedItems containsSemiMixedTypes="0" containsString="0" containsNumber="1" containsInteger="1" minValue="835000" maxValue="38960000"/>
    </cacheField>
    <cacheField name="ADMISIBILIDAD DE OFERTA-CURSO (SI/NO) Numeral 7.1.2 Bases Administrativas" numFmtId="0">
      <sharedItems count="2">
        <s v="SI"/>
        <s v="NO"/>
      </sharedItems>
    </cacheField>
    <cacheField name="MOTIVO DEL RECHAZO" numFmtId="0">
      <sharedItems containsMixedTypes="1" containsNumber="1" containsInteger="1" minValue="0" maxValue="0" longText="1"/>
    </cacheField>
    <cacheField name="7.2 EVALUACIÓN EXPERIENCIA DEL OFERENTE (10%)" numFmtId="0">
      <sharedItems containsSemiMixedTypes="0" containsString="0" containsNumber="1" containsInteger="1" minValue="0" maxValue="7"/>
    </cacheField>
    <cacheField name="7.3 EVALUACIÓN COMPORTAMIENTO (10%)" numFmtId="0">
      <sharedItems containsSemiMixedTypes="0" containsString="0" containsNumber="1" containsInteger="1" minValue="0" maxValue="7"/>
    </cacheField>
    <cacheField name="7.4.2.1                              Cumple con todos los componentes exigidos para el plan formativo (50%)" numFmtId="0">
      <sharedItems containsSemiMixedTypes="0" containsString="0" containsNumber="1" containsInteger="1" minValue="0" maxValue="7"/>
    </cacheField>
    <cacheField name="7.4.2.2                               Se identifican los requisistos de ingreso del participante al plan formativo. (50 %)" numFmtId="0">
      <sharedItems containsSemiMixedTypes="0" containsString="0" containsNumber="1" containsInteger="1" minValue="0" maxValue="7"/>
    </cacheField>
    <cacheField name="7.4.3.1                     Relación entre los componentes del módulo propuesto (15%)" numFmtId="0">
      <sharedItems containsSemiMixedTypes="0" containsString="0" containsNumber="1" minValue="0" maxValue="7"/>
    </cacheField>
    <cacheField name="7.4.3.2                      Relación de la competencia y el nombre del módulo se relaciona con la competencia y el nombre del plan formativo (25%)" numFmtId="0">
      <sharedItems containsSemiMixedTypes="0" containsString="0" containsNumber="1" minValue="0" maxValue="7"/>
    </cacheField>
    <cacheField name="7.4.3.3     Relación de los aprendizajes esperados del módulo con la competencia del módulo. (20%)" numFmtId="0">
      <sharedItems containsSemiMixedTypes="0" containsString="0" containsNumber="1" minValue="0" maxValue="7"/>
    </cacheField>
    <cacheField name="7.4.3.4                          Los criterios de evaluación permiten evidenciar los aprendizajes esperados de cada módulo. (25 %)" numFmtId="0">
      <sharedItems containsSemiMixedTypes="0" containsString="0" containsNumber="1" minValue="0" maxValue="7"/>
    </cacheField>
    <cacheField name="7.4.3.5                                         Los contenidos abordados permiten desarrollar los aprendizajes esperados de cada módulo. (15%)" numFmtId="0">
      <sharedItems containsSemiMixedTypes="0" containsString="0" containsNumber="1" minValue="0" maxValue="7"/>
    </cacheField>
    <cacheField name="7.4.4.1            Relación entre metodología y competencia (30%)" numFmtId="0">
      <sharedItems containsSemiMixedTypes="0" containsString="0" containsNumber="1" minValue="0" maxValue="7"/>
    </cacheField>
    <cacheField name="7.4.4.2   Proceso de Aprendizaje (30%)" numFmtId="0">
      <sharedItems containsSemiMixedTypes="0" containsString="0" containsNumber="1" minValue="0" maxValue="7"/>
    </cacheField>
    <cacheField name="7.4.4.3              Uso de equipos y herramientas (20%)" numFmtId="0">
      <sharedItems containsSemiMixedTypes="0" containsString="0" containsNumber="1" minValue="0" maxValue="7"/>
    </cacheField>
    <cacheField name="7.4.4.4          Uso y distribución de materiales e insumos (10%)" numFmtId="0">
      <sharedItems containsSemiMixedTypes="0" containsString="0" containsNumber="1" minValue="0" maxValue="7"/>
    </cacheField>
    <cacheField name="7.4.4.5            Uso de la infraestructura (10%)" numFmtId="0">
      <sharedItems containsSemiMixedTypes="0" containsString="0" containsNumber="1" minValue="0" maxValue="7"/>
    </cacheField>
    <cacheField name="7.5         EVALUACIÓN ECONÓMICA (5%)" numFmtId="0">
      <sharedItems containsSemiMixedTypes="0" containsString="0" containsNumber="1" minValue="0" maxValue="7"/>
    </cacheField>
    <cacheField name="8                 NOTA FINAL" numFmtId="169">
      <sharedItems containsSemiMixedTypes="0" containsString="0" containsNumber="1" minValue="0" maxValue="7"/>
    </cacheField>
    <cacheField name="CURSO PREADJUDICADO (SI/NO)" numFmtId="0">
      <sharedItems/>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SemiMixedTypes="0" containsString="0" containsNumber="1" containsInteger="1" minValue="0" maxValue="998372226"/>
    </cacheField>
    <cacheField name="Dirección (Sede donde se imparte el curso)" numFmtId="0">
      <sharedItems containsMixedTypes="1" containsNumber="1" containsInteger="1" minValue="0" maxValue="0"/>
    </cacheField>
    <cacheField name="Objetivo del Curso" numFmtId="0">
      <sharedItems containsMixedTypes="1" containsNumber="1" containsInteger="1" minValue="0" maxValue="0"/>
    </cacheField>
    <cacheField name="Descripción del Curso" numFmtId="0">
      <sharedItems containsMixedTypes="1" containsNumber="1" containsInteger="1" minValue="0" maxValue="0" longText="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0"/>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0"/>
    </cacheField>
    <cacheField name="DIFERENCIA ENTRE VC PRESENTADO POR EL OTEC Y EL QUE CORRESPONDE  SEGÚN VHA PRESENTADO POR EL OTEC Y EL CUPO Y HORAS DE BD OFICIAL" numFmtId="3">
      <sharedItems containsSemiMixedTypes="0" containsString="0" containsNumber="1" containsInteger="1" minValue="0" maxValue="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0"/>
    </cacheField>
    <cacheField name="VALIDACIÓN VALOR TOTAL SUBSIDIO FASE LECTIVA (Comparación entre cantidad presentada por el OTEC y BD Oficial)" numFmtId="1">
      <sharedItems containsSemiMixedTypes="0" containsString="0" containsNumber="1" containsInteger="1" minValue="0" maxValue="0"/>
    </cacheField>
    <cacheField name="VALIDACIÓN VALOR SUBSIDIO CUIDADO " numFmtId="1">
      <sharedItems containsSemiMixedTypes="0" containsString="0" containsNumber="1" containsInteger="1" minValue="0" maxValue="0"/>
    </cacheField>
    <cacheField name="VALIDACIÓN VALOR INDIVIDUAL SH SEGÚN LÍNEA" numFmtId="1">
      <sharedItems containsSemiMixedTypes="0" containsString="0" containsNumber="1" containsInteger="1" minValue="0" maxValue="0"/>
    </cacheField>
    <cacheField name="VALIDACIÓN VALOR TOTAL SUBSIDIO HERRAMIENTAS" numFmtId="1">
      <sharedItems containsSemiMixedTypes="0" containsString="0" containsNumber="1" containsInteger="1" minValue="0" maxValue="0"/>
    </cacheField>
    <cacheField name="VALIDACIÓN ¿TIENE LICENCIA?" numFmtId="1">
      <sharedItems containsSemiMixedTypes="0" containsString="0" containsNumber="1" containsInteger="1" minValue="0" maxValue="0"/>
    </cacheField>
    <cacheField name="VALIDACIÓN TOTAL SUB PARA CERT LICENCIAS" numFmtId="1">
      <sharedItems containsSemiMixedTypes="0" containsString="0" containsNumber="1" containsInteger="1" minValue="0" maxValue="0"/>
    </cacheField>
    <cacheField name="VALIDACIÓN VALOR TOTAL CURSO" numFmtId="1">
      <sharedItems containsSemiMixedTypes="0" containsString="0" containsNumber="1" containsInteger="1" minValue="0" maxValue="0"/>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0"/>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69">
      <sharedItems containsMixedTypes="1" containsNumber="1" minValue="0.1" maxValue="0.70000000000000007"/>
    </cacheField>
    <cacheField name="NOTA COMPORTAMIENTO" numFmtId="169">
      <sharedItems containsMixedTypes="1" containsNumber="1" minValue="0.30000000000000004" maxValue="0.70000000000000007"/>
    </cacheField>
    <cacheField name="¿TIENE PF?" numFmtId="1">
      <sharedItems/>
    </cacheField>
    <cacheField name="NOTA PROPUESTA FORMATIVA A NIVEL DE PLAN 7.4.2( 35%)" numFmtId="1">
      <sharedItems containsSemiMixedTypes="0" containsString="0" containsNumber="1" containsInteger="1" minValue="0" maxValue="7"/>
    </cacheField>
    <cacheField name="NOTA PROPUESTA FORMATIVA A NIVEL DE MODULOS 7.4.3 (65%)" numFmtId="1">
      <sharedItems containsSemiMixedTypes="0" containsString="0" containsNumber="1" minValue="0" maxValue="7"/>
    </cacheField>
    <cacheField name="NOTA  EVALUACIÓN PROPUESTA FORMATIVA (45%)" numFmtId="1">
      <sharedItems containsMixedTypes="1" containsNumber="1" minValue="0" maxValue="7"/>
    </cacheField>
    <cacheField name="NOTA METODOLOGÍA (55%)" numFmtId="0">
      <sharedItems containsMixedTypes="1" containsNumber="1" minValue="1" maxValue="7.0000000000000009"/>
    </cacheField>
    <cacheField name="NOTA EVALUACIÓN TÉCNICA" numFmtId="168">
      <sharedItems containsMixedTypes="1" containsNumber="1" minValue="1" maxValue="7.0000000000000009"/>
    </cacheField>
    <cacheField name="VHA DEL CURSO A CONSIDERAR EN EVA EC" numFmtId="3">
      <sharedItems containsSemiMixedTypes="0" containsString="0" containsNumber="1" containsInteger="1" minValue="3900" maxValue="33200"/>
    </cacheField>
    <cacheField name="MENOR VHA OFERTADA SEGÚN CÓDIGO" numFmtId="3">
      <sharedItems containsMixedTypes="1" containsNumber="1" containsInteger="1" minValue="4130" maxValue="7434"/>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1.9" maxValue="7"/>
    </cacheField>
    <cacheField name="VALIDACIÓN NOTA FINAL" numFmtId="1">
      <sharedItems/>
    </cacheField>
    <cacheField name="¿PRE ADJUDICA SEGÚN OTIC?" numFmtId="0">
      <sharedItems/>
    </cacheField>
    <cacheField name="MAYOR NOTA FINAL  DEL CÓDIGO CURSO" numFmtId="0">
      <sharedItems containsMixedTypes="1" containsNumber="1" minValue="5.6" maxValue="7"/>
    </cacheField>
    <cacheField name="¿TIENE MAYOR NOTA FINAL CÓDIGO CURSO?" numFmtId="0">
      <sharedItems count="5">
        <s v="SI"/>
        <s v="NO"/>
        <s v="NO APLICA"/>
        <e v="#VALUE!" u="1"/>
        <e v="#N/A" u="1"/>
      </sharedItems>
    </cacheField>
    <cacheField name=" MAYOR NOTA PROPUESTA TÉCNICA" numFmtId="0">
      <sharedItems containsMixedTypes="1" containsNumber="1" minValue="5.6150000000000002" maxValue="7.0000000000000009"/>
    </cacheField>
    <cacheField name="¿TIENE MAYOR NOTA PROPUESTA TÉCNICA?" numFmtId="0">
      <sharedItems/>
    </cacheField>
    <cacheField name="MAYOR  NOTA COMPORTAMIENTO ANTERIOR" numFmtId="0">
      <sharedItems containsMixedTypes="1" containsNumber="1" containsInteger="1" minValue="5" maxValue="7"/>
    </cacheField>
    <cacheField name="¿TIENE  MAYOR NOTA COMPORTAMIENTO ANTERIOR?" numFmtId="0">
      <sharedItems/>
    </cacheField>
    <cacheField name="MAYOR NOTA EXPERIENCIA " numFmtId="168">
      <sharedItems containsMixedTypes="1" containsNumber="1" containsInteger="1" minValue="1" maxValue="7"/>
    </cacheField>
    <cacheField name="¿TIENE  MAYOR NOTA EXPERIENCIA ?" numFmtId="0">
      <sharedItems/>
    </cacheField>
    <cacheField name="VHA DEL CURSO APROBADO EN EXPERIENCIA" numFmtId="3">
      <sharedItems containsMixedTypes="1" containsNumber="1" containsInteger="1" minValue="4130" maxValue="7434"/>
    </cacheField>
    <cacheField name="MENOR VHA DE CURSO APROBADO EN EXPERIENCIA" numFmtId="3">
      <sharedItems containsMixedTypes="1" containsNumber="1" containsInteger="1" minValue="4130" maxValue="7434"/>
    </cacheField>
    <cacheField name="¿TIENE MENOR VALOR HORA ENTRE LOS CURSO APROBADOS?" numFmtId="0">
      <sharedItems/>
    </cacheField>
    <cacheField name="POCENTAJE DE MULTAS PONDERADA" numFmtId="170">
      <sharedItems containsMixedTypes="1" containsNumber="1" minValue="0" maxValue="1.6326530612244898"/>
    </cacheField>
    <cacheField name="MENOR PORCENTAJE COMPORTAMIENTO" numFmtId="3">
      <sharedItems containsMixedTypes="1" containsNumber="1" minValue="0" maxValue="1.6326530612244898"/>
    </cacheField>
    <cacheField name="¿TIENE MENOS PORCENTAJE COMPORTAMIENTO?" numFmtId="0">
      <sharedItems/>
    </cacheField>
    <cacheField name="CURSOS " numFmtId="0">
      <sharedItems containsSemiMixedTypes="0" containsString="0" containsNumber="1" containsInteger="1" minValue="0" maxValue="254"/>
    </cacheField>
    <cacheField name="MAYOR NÚMERO CURSOS" numFmtId="0">
      <sharedItems containsMixedTypes="1" containsNumber="1" containsInteger="1" minValue="0" maxValue="254"/>
    </cacheField>
    <cacheField name="TIENE MAYOR NÚMERO CURSOS?" numFmtId="0">
      <sharedItems/>
    </cacheField>
    <cacheField name="OBSERVACIONES OTIC"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8.606951620372" createdVersion="8" refreshedVersion="8" minRefreshableVersion="3" recordCount="545" xr:uid="{E5174995-9F37-40DD-9FFC-E6C7F6E36FF5}">
  <cacheSource type="worksheet">
    <worksheetSource ref="A1:EL546" sheet="4 Planilla de revisión"/>
  </cacheSource>
  <cacheFields count="142">
    <cacheField name="CODIGO SENCE" numFmtId="0">
      <sharedItems containsSemiMixedTypes="0" containsString="0" containsNumber="1" containsInteger="1" minValue="14223" maxValue="14588" count="93">
        <n v="14391"/>
        <n v="14432"/>
        <n v="14284"/>
        <n v="14586"/>
        <n v="14483"/>
        <n v="14413"/>
        <n v="14450"/>
        <n v="14287"/>
        <n v="14328"/>
        <n v="14407"/>
        <n v="14481"/>
        <n v="14455"/>
        <n v="14456"/>
        <n v="14460"/>
        <n v="14459"/>
        <n v="14330"/>
        <n v="14506"/>
        <n v="14509"/>
        <n v="14458"/>
        <n v="14453"/>
        <n v="14480"/>
        <n v="14461"/>
        <n v="14405"/>
        <n v="14401"/>
        <n v="14465"/>
        <n v="14298"/>
        <n v="14292"/>
        <n v="14504"/>
        <n v="14505"/>
        <n v="14406"/>
        <n v="14393"/>
        <n v="14394"/>
        <n v="14288"/>
        <n v="14402"/>
        <n v="14446"/>
        <n v="14444"/>
        <n v="14276"/>
        <n v="14275"/>
        <n v="14501"/>
        <n v="14261"/>
        <n v="14306"/>
        <n v="14304"/>
        <n v="14404"/>
        <n v="14411"/>
        <n v="14412"/>
        <n v="14266"/>
        <n v="14223"/>
        <n v="14422"/>
        <n v="14430"/>
        <n v="14443"/>
        <n v="14449"/>
        <n v="14395"/>
        <n v="14396"/>
        <n v="14397"/>
        <n v="14588"/>
        <n v="14341"/>
        <n v="14508"/>
        <n v="14584"/>
        <n v="14421"/>
        <n v="14418"/>
        <n v="14334"/>
        <n v="14329"/>
        <n v="14315"/>
        <n v="14502"/>
        <n v="14439"/>
        <n v="14429"/>
        <n v="14585"/>
        <n v="14448"/>
        <n v="14434"/>
        <n v="14262"/>
        <n v="14294"/>
        <n v="14290"/>
        <n v="14302"/>
        <n v="14296"/>
        <n v="14317"/>
        <n v="14325"/>
        <n v="14416"/>
        <n v="14273"/>
        <n v="14466"/>
        <n v="14500"/>
        <n v="14438"/>
        <n v="14435"/>
        <n v="14477"/>
        <n v="14476"/>
        <n v="14426"/>
        <n v="14265"/>
        <n v="14437"/>
        <n v="14390"/>
        <n v="14445"/>
        <n v="14415"/>
        <n v="14440"/>
        <n v="14274"/>
        <n v="14503"/>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acheField>
    <cacheField name="CODIGO PLAN (ES) TRANSVERSAL(ES)" numFmtId="0">
      <sharedItems/>
    </cacheField>
    <cacheField name="N° REGIÓN" numFmtId="0">
      <sharedItems containsSemiMixedTypes="0" containsString="0" containsNumber="1" containsInteger="1" minValue="1" maxValue="15"/>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ontainsSemiMixedTypes="0" containsString="0" containsNumber="1" containsInteger="1" minValue="3" maxValue="71"/>
    </cacheField>
    <cacheField name="CUPO" numFmtId="0">
      <sharedItems containsSemiMixedTypes="0" containsString="0" containsNumber="1" containsInteger="1" minValue="10" maxValue="20"/>
    </cacheField>
    <cacheField name=" HORAS CURSO (PLAN FORMATIVO 1 )" numFmtId="0">
      <sharedItems containsSemiMixedTypes="0" containsString="0" containsNumber="1" containsInteger="1" minValue="0" maxValue="260"/>
    </cacheField>
    <cacheField name=" HORAS PLAN(ES) FORMATIVO(OS) 2" numFmtId="0">
      <sharedItems containsSemiMixedTypes="0" containsString="0" containsNumber="1" containsInteger="1" minValue="0" maxValue="12"/>
    </cacheField>
    <cacheField name="TOTAL HORAS " numFmtId="0">
      <sharedItems containsSemiMixedTypes="0" containsString="0" containsNumber="1" containsInteger="1" minValue="12" maxValue="272"/>
    </cacheField>
    <cacheField name="HORAS DIARIAS" numFmtId="0">
      <sharedItems containsSemiMixedTypes="0" containsString="0" containsNumber="1" containsInteger="1" minValue="3" maxValue="7"/>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longText="1"/>
    </cacheField>
    <cacheField name="DESCRIPCIÓN POBLACION OBJETIVO" numFmtId="0">
      <sharedItems longText="1"/>
    </cacheField>
    <cacheField name="LICENCIA HABILITANTE  (SI/NO)" numFmtId="0">
      <sharedItems/>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3" maxValue="71"/>
    </cacheField>
    <cacheField name="TRAMO" numFmtId="0">
      <sharedItems containsSemiMixedTypes="0" containsString="0" containsNumber="1" containsInteger="1" minValue="1" maxValue="3"/>
    </cacheField>
    <cacheField name="RUTOTEC" numFmtId="1">
      <sharedItems/>
    </cacheField>
    <cacheField name="NOMBRE OTEC" numFmtId="0">
      <sharedItems/>
    </cacheField>
    <cacheField name="DURACIÓN TOTAL DEL CURSO EN HORAS" numFmtId="0">
      <sharedItems containsSemiMixedTypes="0" containsString="0" containsNumber="1" containsInteger="1" minValue="12" maxValue="272"/>
    </cacheField>
    <cacheField name="DURACIÓN TOTAL DEL CURSO EN DIAS" numFmtId="0">
      <sharedItems containsSemiMixedTypes="0" containsString="0" containsNumber="1" containsInteger="1" minValue="3" maxValue="71"/>
    </cacheField>
    <cacheField name="VALOR HORA ALUMNO CAPACITACIÓN" numFmtId="3">
      <sharedItems containsSemiMixedTypes="0" containsString="0" containsNumber="1" containsInteger="1" minValue="3900" maxValue="33200"/>
    </cacheField>
    <cacheField name="VALOR ALUMNO SUBSIDIO ÚTILES, INSUMO  Y HERRAMIENTAS" numFmtId="3">
      <sharedItems containsSemiMixedTypes="0" containsString="0" containsNumber="1" containsInteger="1" minValue="0" maxValue="200000"/>
    </cacheField>
    <cacheField name="VALOR ALUMNO SUBSIDIO PARA INSTRUMENTO HABILITANTE Y/O REFERENCIAL" numFmtId="3">
      <sharedItems containsSemiMixedTypes="0" containsString="0" containsNumber="1" containsInteger="1" minValue="0" maxValue="250000"/>
    </cacheField>
    <cacheField name="VALOR CAPACITACIÓN" numFmtId="3">
      <sharedItems containsSemiMixedTypes="0" containsString="0" containsNumber="1" containsInteger="1" minValue="675000" maxValue="29680000"/>
    </cacheField>
    <cacheField name="VALOR TOTAL SUBSIDIO DIARIO" numFmtId="3">
      <sharedItems containsSemiMixedTypes="0" containsString="0" containsNumber="1" containsInteger="1" minValue="0" maxValue="5680000"/>
    </cacheField>
    <cacheField name="VALOR TOTAL SUBSIDIO ÚTILES, INSUMO Y HERRAMIENTAS" numFmtId="3">
      <sharedItems containsSemiMixedTypes="0" containsString="0" containsNumber="1" containsInteger="1" minValue="0" maxValue="3600000"/>
    </cacheField>
    <cacheField name="VALOR TOTAL SUBSIDIO DE CUIDADOS" numFmtId="3">
      <sharedItems containsSemiMixedTypes="0" containsString="0" containsNumber="1" containsInteger="1" minValue="0" maxValue="0"/>
    </cacheField>
    <cacheField name="VALOR TOTAL SUBSIDIO PARA INSTRUMENTO HABILITANTE Y/O REFERENCIAL" numFmtId="3">
      <sharedItems containsSemiMixedTypes="0" containsString="0" containsNumber="1" containsInteger="1" minValue="0" maxValue="4750000"/>
    </cacheField>
    <cacheField name="VALOR TOTAL DEL CURSO" numFmtId="3">
      <sharedItems containsSemiMixedTypes="0" containsString="0" containsNumber="1" containsInteger="1" minValue="835000" maxValue="38960000"/>
    </cacheField>
    <cacheField name="ADMISIBILIDAD DE OFERTA-CURSO (SI/NO) Numeral 7.1.2 Bases Administrativas" numFmtId="0">
      <sharedItems count="2">
        <s v="SI"/>
        <s v="NO"/>
      </sharedItems>
    </cacheField>
    <cacheField name="MOTIVO DEL RECHAZO" numFmtId="0">
      <sharedItems containsMixedTypes="1" containsNumber="1" containsInteger="1" minValue="0" maxValue="0" longText="1"/>
    </cacheField>
    <cacheField name="7.2 EVALUACIÓN EXPERIENCIA DEL OFERENTE (10%)" numFmtId="0">
      <sharedItems containsSemiMixedTypes="0" containsString="0" containsNumber="1" containsInteger="1" minValue="0" maxValue="7"/>
    </cacheField>
    <cacheField name="7.3 EVALUACIÓN COMPORTAMIENTO (10%)" numFmtId="0">
      <sharedItems containsSemiMixedTypes="0" containsString="0" containsNumber="1" containsInteger="1" minValue="0" maxValue="7"/>
    </cacheField>
    <cacheField name="7.4.2.1                              Cumple con todos los componentes exigidos para el plan formativo (50%)" numFmtId="0">
      <sharedItems containsSemiMixedTypes="0" containsString="0" containsNumber="1" containsInteger="1" minValue="0" maxValue="7"/>
    </cacheField>
    <cacheField name="7.4.2.2                               Se identifican los requisistos de ingreso del participante al plan formativo. (50 %)" numFmtId="0">
      <sharedItems containsSemiMixedTypes="0" containsString="0" containsNumber="1" containsInteger="1" minValue="0" maxValue="7"/>
    </cacheField>
    <cacheField name="7.4.3.1                     Relación entre los componentes del módulo propuesto (15%)" numFmtId="0">
      <sharedItems containsSemiMixedTypes="0" containsString="0" containsNumber="1" minValue="0" maxValue="7"/>
    </cacheField>
    <cacheField name="7.4.3.2                      Relación de la competencia y el nombre del módulo se relaciona con la competencia y el nombre del plan formativo (25%)" numFmtId="0">
      <sharedItems containsSemiMixedTypes="0" containsString="0" containsNumber="1" minValue="0" maxValue="7"/>
    </cacheField>
    <cacheField name="7.4.3.3     Relación de los aprendizajes esperados del módulo con la competencia del módulo. (20%)" numFmtId="0">
      <sharedItems containsSemiMixedTypes="0" containsString="0" containsNumber="1" minValue="0" maxValue="7"/>
    </cacheField>
    <cacheField name="7.4.3.4                          Los criterios de evaluación permiten evidenciar los aprendizajes esperados de cada módulo. (25 %)" numFmtId="0">
      <sharedItems containsSemiMixedTypes="0" containsString="0" containsNumber="1" minValue="0" maxValue="7"/>
    </cacheField>
    <cacheField name="7.4.3.5                                         Los contenidos abordados permiten desarrollar los aprendizajes esperados de cada módulo. (15%)" numFmtId="0">
      <sharedItems containsSemiMixedTypes="0" containsString="0" containsNumber="1" minValue="0" maxValue="7"/>
    </cacheField>
    <cacheField name="7.4.4.1            Relación entre metodología y competencia (30%)" numFmtId="0">
      <sharedItems containsSemiMixedTypes="0" containsString="0" containsNumber="1" minValue="0" maxValue="7"/>
    </cacheField>
    <cacheField name="7.4.4.2   Proceso de Aprendizaje (30%)" numFmtId="0">
      <sharedItems containsSemiMixedTypes="0" containsString="0" containsNumber="1" minValue="0" maxValue="7"/>
    </cacheField>
    <cacheField name="7.4.4.3              Uso de equipos y herramientas (20%)" numFmtId="0">
      <sharedItems containsSemiMixedTypes="0" containsString="0" containsNumber="1" minValue="0" maxValue="7"/>
    </cacheField>
    <cacheField name="7.4.4.4          Uso y distribución de materiales e insumos (10%)" numFmtId="0">
      <sharedItems containsSemiMixedTypes="0" containsString="0" containsNumber="1" minValue="0" maxValue="7"/>
    </cacheField>
    <cacheField name="7.4.4.5            Uso de la infraestructura (10%)" numFmtId="0">
      <sharedItems containsSemiMixedTypes="0" containsString="0" containsNumber="1" minValue="0" maxValue="7"/>
    </cacheField>
    <cacheField name="7.5         EVALUACIÓN ECONÓMICA (5%)" numFmtId="0">
      <sharedItems containsSemiMixedTypes="0" containsString="0" containsNumber="1" minValue="0" maxValue="7"/>
    </cacheField>
    <cacheField name="8                 NOTA FINAL" numFmtId="169">
      <sharedItems containsSemiMixedTypes="0" containsString="0" containsNumber="1" minValue="0" maxValue="7"/>
    </cacheField>
    <cacheField name="CURSO PREADJUDICADO (SI/NO)" numFmtId="0">
      <sharedItems/>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SemiMixedTypes="0" containsString="0" containsNumber="1" containsInteger="1" minValue="0" maxValue="998372226"/>
    </cacheField>
    <cacheField name="Dirección (Sede donde se imparte el curso)" numFmtId="0">
      <sharedItems containsMixedTypes="1" containsNumber="1" containsInteger="1" minValue="0" maxValue="0"/>
    </cacheField>
    <cacheField name="Objetivo del Curso" numFmtId="0">
      <sharedItems containsMixedTypes="1" containsNumber="1" containsInteger="1" minValue="0" maxValue="0"/>
    </cacheField>
    <cacheField name="Descripción del Curso" numFmtId="0">
      <sharedItems containsMixedTypes="1" containsNumber="1" containsInteger="1" minValue="0" maxValue="0" longText="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0"/>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0"/>
    </cacheField>
    <cacheField name="DIFERENCIA ENTRE VC PRESENTADO POR EL OTEC Y EL QUE CORRESPONDE  SEGÚN VHA PRESENTADO POR EL OTEC Y EL CUPO Y HORAS DE BD OFICIAL" numFmtId="3">
      <sharedItems containsSemiMixedTypes="0" containsString="0" containsNumber="1" containsInteger="1" minValue="0" maxValue="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0"/>
    </cacheField>
    <cacheField name="VALIDACIÓN VALOR TOTAL SUBSIDIO FASE LECTIVA (Comparación entre cantidad presentada por el OTEC y BD Oficial)" numFmtId="1">
      <sharedItems containsSemiMixedTypes="0" containsString="0" containsNumber="1" containsInteger="1" minValue="0" maxValue="0"/>
    </cacheField>
    <cacheField name="VALIDACIÓN VALOR SUBSIDIO CUIDADO " numFmtId="1">
      <sharedItems containsSemiMixedTypes="0" containsString="0" containsNumber="1" containsInteger="1" minValue="0" maxValue="0"/>
    </cacheField>
    <cacheField name="VALIDACIÓN VALOR INDIVIDUAL SH SEGÚN LÍNEA" numFmtId="1">
      <sharedItems containsSemiMixedTypes="0" containsString="0" containsNumber="1" containsInteger="1" minValue="0" maxValue="0"/>
    </cacheField>
    <cacheField name="VALIDACIÓN VALOR TOTAL SUBSIDIO HERRAMIENTAS" numFmtId="1">
      <sharedItems containsSemiMixedTypes="0" containsString="0" containsNumber="1" containsInteger="1" minValue="0" maxValue="0"/>
    </cacheField>
    <cacheField name="VALIDACIÓN ¿TIENE LICENCIA?" numFmtId="1">
      <sharedItems containsSemiMixedTypes="0" containsString="0" containsNumber="1" containsInteger="1" minValue="0" maxValue="0"/>
    </cacheField>
    <cacheField name="VALIDACIÓN TOTAL SUB PARA CERT LICENCIAS" numFmtId="1">
      <sharedItems containsSemiMixedTypes="0" containsString="0" containsNumber="1" containsInteger="1" minValue="0" maxValue="0"/>
    </cacheField>
    <cacheField name="VALIDACIÓN VALOR TOTAL CURSO" numFmtId="1">
      <sharedItems containsSemiMixedTypes="0" containsString="0" containsNumber="1" containsInteger="1" minValue="0" maxValue="0"/>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0"/>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69">
      <sharedItems containsMixedTypes="1" containsNumber="1" minValue="0.1" maxValue="0.70000000000000007"/>
    </cacheField>
    <cacheField name="NOTA COMPORTAMIENTO" numFmtId="169">
      <sharedItems containsMixedTypes="1" containsNumber="1" minValue="0.30000000000000004" maxValue="0.70000000000000007"/>
    </cacheField>
    <cacheField name="¿TIENE PF?" numFmtId="1">
      <sharedItems/>
    </cacheField>
    <cacheField name="NOTA PROPUESTA FORMATIVA A NIVEL DE PLAN 7.4.2( 35%)" numFmtId="1">
      <sharedItems containsSemiMixedTypes="0" containsString="0" containsNumber="1" containsInteger="1" minValue="0" maxValue="7"/>
    </cacheField>
    <cacheField name="NOTA PROPUESTA FORMATIVA A NIVEL DE MODULOS 7.4.3 (65%)" numFmtId="1">
      <sharedItems containsSemiMixedTypes="0" containsString="0" containsNumber="1" minValue="0" maxValue="7"/>
    </cacheField>
    <cacheField name="NOTA  EVALUACIÓN PROPUESTA FORMATIVA (45%)" numFmtId="1">
      <sharedItems containsMixedTypes="1" containsNumber="1" minValue="0" maxValue="7"/>
    </cacheField>
    <cacheField name="NOTA METODOLOGÍA (55%)" numFmtId="0">
      <sharedItems containsMixedTypes="1" containsNumber="1" minValue="1" maxValue="7.0000000000000009"/>
    </cacheField>
    <cacheField name="NOTA EVALUACIÓN TÉCNICA" numFmtId="168">
      <sharedItems containsMixedTypes="1" containsNumber="1" minValue="1" maxValue="7.0000000000000009"/>
    </cacheField>
    <cacheField name="VHA DEL CURSO A CONSIDERAR EN EVA EC" numFmtId="3">
      <sharedItems containsSemiMixedTypes="0" containsString="0" containsNumber="1" containsInteger="1" minValue="3900" maxValue="33200"/>
    </cacheField>
    <cacheField name="MENOR VHA OFERTADA SEGÚN CÓDIGO" numFmtId="3">
      <sharedItems containsMixedTypes="1" containsNumber="1" containsInteger="1" minValue="4130" maxValue="7434"/>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1.9" maxValue="7"/>
    </cacheField>
    <cacheField name="VALIDACIÓN NOTA FINAL" numFmtId="1">
      <sharedItems/>
    </cacheField>
    <cacheField name="¿PRE ADJUDICA SEGÚN OTIC?" numFmtId="0">
      <sharedItems/>
    </cacheField>
    <cacheField name="MAYOR NOTA FINAL  DEL CÓDIGO CURSO" numFmtId="0">
      <sharedItems containsMixedTypes="1" containsNumber="1" minValue="5.6" maxValue="7"/>
    </cacheField>
    <cacheField name="¿TIENE MAYOR NOTA FINAL CÓDIGO CURSO?" numFmtId="0">
      <sharedItems/>
    </cacheField>
    <cacheField name=" MAYOR NOTA PROPUESTA TÉCNICA" numFmtId="0">
      <sharedItems containsMixedTypes="1" containsNumber="1" minValue="5.6150000000000002" maxValue="7.0000000000000009"/>
    </cacheField>
    <cacheField name="¿TIENE MAYOR NOTA PROPUESTA TÉCNICA?" numFmtId="0">
      <sharedItems/>
    </cacheField>
    <cacheField name="MAYOR  NOTA COMPORTAMIENTO ANTERIOR" numFmtId="0">
      <sharedItems containsMixedTypes="1" containsNumber="1" containsInteger="1" minValue="5" maxValue="7"/>
    </cacheField>
    <cacheField name="¿TIENE  MAYOR NOTA COMPORTAMIENTO ANTERIOR?" numFmtId="0">
      <sharedItems/>
    </cacheField>
    <cacheField name="MAYOR NOTA EXPERIENCIA " numFmtId="168">
      <sharedItems containsMixedTypes="1" containsNumber="1" containsInteger="1" minValue="1" maxValue="7"/>
    </cacheField>
    <cacheField name="¿TIENE  MAYOR NOTA EXPERIENCIA ?" numFmtId="0">
      <sharedItems count="5">
        <s v="SI"/>
        <s v="NO APLICA"/>
        <s v="NO"/>
        <e v="#N/A" u="1"/>
        <e v="#VALUE!" u="1"/>
      </sharedItems>
    </cacheField>
    <cacheField name="VHA DEL CURSO APROBADO EN EXPERIENCIA" numFmtId="3">
      <sharedItems containsMixedTypes="1" containsNumber="1" containsInteger="1" minValue="4130" maxValue="7434"/>
    </cacheField>
    <cacheField name="MENOR VHA DE CURSO APROBADO EN EXPERIENCIA" numFmtId="3">
      <sharedItems containsMixedTypes="1" containsNumber="1" containsInteger="1" minValue="4130" maxValue="7434"/>
    </cacheField>
    <cacheField name="¿TIENE MENOR VALOR HORA ENTRE LOS CURSO APROBADOS?" numFmtId="0">
      <sharedItems/>
    </cacheField>
    <cacheField name="POCENTAJE DE MULTAS PONDERADA" numFmtId="170">
      <sharedItems containsMixedTypes="1" containsNumber="1" minValue="0" maxValue="1.6326530612244898"/>
    </cacheField>
    <cacheField name="MENOR PORCENTAJE COMPORTAMIENTO" numFmtId="3">
      <sharedItems containsMixedTypes="1" containsNumber="1" minValue="0" maxValue="1.6326530612244898"/>
    </cacheField>
    <cacheField name="¿TIENE MENOS PORCENTAJE COMPORTAMIENTO?" numFmtId="0">
      <sharedItems/>
    </cacheField>
    <cacheField name="CURSOS " numFmtId="0">
      <sharedItems containsSemiMixedTypes="0" containsString="0" containsNumber="1" containsInteger="1" minValue="0" maxValue="254"/>
    </cacheField>
    <cacheField name="MAYOR NÚMERO CURSOS" numFmtId="0">
      <sharedItems containsMixedTypes="1" containsNumber="1" containsInteger="1" minValue="0" maxValue="254"/>
    </cacheField>
    <cacheField name="TIENE MAYOR NÚMERO CURSOS?" numFmtId="0">
      <sharedItems/>
    </cacheField>
    <cacheField name="OBSERVACIONES OTIC" numFmtId="0">
      <sharedItems containsMixedTypes="1" containsNumber="1" containsInteger="1" minValue="0" maxValue="0"/>
    </cacheField>
    <cacheField name="OBSERVACIONES SENC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8.616888773147" createdVersion="8" refreshedVersion="8" minRefreshableVersion="3" recordCount="84" xr:uid="{C1637B06-99A1-4446-8345-0FD60C18FDA4}">
  <cacheSource type="worksheet">
    <worksheetSource ref="A1:BW85" sheet="ADJUDICA"/>
  </cacheSource>
  <cacheFields count="75">
    <cacheField name="CODIGO SENCE" numFmtId="0">
      <sharedItems containsSemiMixedTypes="0" containsString="0" containsNumber="1" containsInteger="1" minValue="14223" maxValue="14586"/>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acheField>
    <cacheField name="CODIGO PLAN (ES) TRANSVERSAL(ES)" numFmtId="0">
      <sharedItems/>
    </cacheField>
    <cacheField name="N° REGIÓN" numFmtId="0">
      <sharedItems containsSemiMixedTypes="0" containsString="0" containsNumber="1" containsInteger="1" minValue="1" maxValue="15"/>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ontainsSemiMixedTypes="0" containsString="0" containsNumber="1" containsInteger="1" minValue="3" maxValue="71"/>
    </cacheField>
    <cacheField name="CUPO" numFmtId="0">
      <sharedItems containsSemiMixedTypes="0" containsString="0" containsNumber="1" containsInteger="1" minValue="10" maxValue="20"/>
    </cacheField>
    <cacheField name=" HORAS CURSO (PLAN FORMATIVO 1 )" numFmtId="0">
      <sharedItems containsSemiMixedTypes="0" containsString="0" containsNumber="1" containsInteger="1" minValue="0" maxValue="260"/>
    </cacheField>
    <cacheField name=" HORAS PLAN(ES) FORMATIVO(OS) 2" numFmtId="0">
      <sharedItems containsSemiMixedTypes="0" containsString="0" containsNumber="1" containsInteger="1" minValue="0" maxValue="12"/>
    </cacheField>
    <cacheField name="TOTAL HORAS " numFmtId="0">
      <sharedItems containsSemiMixedTypes="0" containsString="0" containsNumber="1" containsInteger="1" minValue="12" maxValue="272"/>
    </cacheField>
    <cacheField name="HORAS DIARIAS" numFmtId="0">
      <sharedItems containsSemiMixedTypes="0" containsString="0" containsNumber="1" containsInteger="1" minValue="3" maxValue="7"/>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longText="1"/>
    </cacheField>
    <cacheField name="DESCRIPCIÓN POBLACION OBJETIVO" numFmtId="0">
      <sharedItems longText="1"/>
    </cacheField>
    <cacheField name="LICENCIA HABILITANTE  (SI/NO)" numFmtId="0">
      <sharedItems/>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3" maxValue="71"/>
    </cacheField>
    <cacheField name="TRAMO" numFmtId="0">
      <sharedItems containsSemiMixedTypes="0" containsString="0" containsNumber="1" containsInteger="1" minValue="1" maxValue="3"/>
    </cacheField>
    <cacheField name="RUTOTEC" numFmtId="0">
      <sharedItems count="29">
        <s v="76102946-0"/>
        <s v="79607710-7"/>
        <s v="76511150-1"/>
        <s v="76401288-7"/>
        <s v="76613280-4"/>
        <s v="78107238-9"/>
        <s v="76460844-5"/>
        <s v="76048178-5"/>
        <s v="76606610-0"/>
        <s v="76302818-6"/>
        <s v="76056645-4"/>
        <s v="77894940-7"/>
        <s v="76060420-8"/>
        <s v="77593380-1"/>
        <s v="76432870-1"/>
        <s v="76661760-3"/>
        <s v="77585990-3"/>
        <s v="76055298-4"/>
        <s v="65062756-3"/>
        <s v="76715240-K"/>
        <s v="76004998-0"/>
        <s v="77823470-k"/>
        <s v="76232950-6"/>
        <s v="77490687-8"/>
        <s v="76636474-8"/>
        <s v="78055440-1"/>
        <s v="76117463-0"/>
        <s v="77847253-8"/>
        <s v="76998987-0"/>
      </sharedItems>
    </cacheField>
    <cacheField name="NOMBRE OTEC" numFmtId="0">
      <sharedItems/>
    </cacheField>
    <cacheField name="DURACIÓN TOTAL DEL CURSO EN HORAS" numFmtId="0">
      <sharedItems containsSemiMixedTypes="0" containsString="0" containsNumber="1" containsInteger="1" minValue="12" maxValue="272"/>
    </cacheField>
    <cacheField name="DURACIÓN TOTAL DEL CURSO EN DIAS" numFmtId="0">
      <sharedItems containsSemiMixedTypes="0" containsString="0" containsNumber="1" containsInteger="1" minValue="3" maxValue="71"/>
    </cacheField>
    <cacheField name="VALOR HORA ALUMNO CAPACITACIÓN" numFmtId="0">
      <sharedItems containsSemiMixedTypes="0" containsString="0" containsNumber="1" containsInteger="1" minValue="4130" maxValue="7434"/>
    </cacheField>
    <cacheField name="VALOR ALUMNO SUBSIDIO ÚTILES, INSUMO  Y HERRAMIENTAS" numFmtId="0">
      <sharedItems containsSemiMixedTypes="0" containsString="0" containsNumber="1" containsInteger="1" minValue="0" maxValue="200000"/>
    </cacheField>
    <cacheField name="VALOR ALUMNO SUBSIDIO PARA INSTRUMENTO HABILITANTE Y/O REFERENCIAL" numFmtId="0">
      <sharedItems containsSemiMixedTypes="0" containsString="0" containsNumber="1" containsInteger="1" minValue="0" maxValue="250000"/>
    </cacheField>
    <cacheField name="VALOR CAPACITACIÓN" numFmtId="0">
      <sharedItems containsSemiMixedTypes="0" containsString="0" containsNumber="1" containsInteger="1" minValue="675000" maxValue="28916800"/>
    </cacheField>
    <cacheField name="VALOR TOTAL SUBSIDIO DIARIO" numFmtId="0">
      <sharedItems containsSemiMixedTypes="0" containsString="0" containsNumber="1" containsInteger="1" minValue="0" maxValue="5680000"/>
    </cacheField>
    <cacheField name="VALOR TOTAL SUBSIDIO ÚTILES, INSUMO Y HERRAMIENTAS" numFmtId="0">
      <sharedItems containsSemiMixedTypes="0" containsString="0" containsNumber="1" containsInteger="1" minValue="0" maxValue="3600000"/>
    </cacheField>
    <cacheField name="VALOR TOTAL SUBSIDIO DE CUIDADOS" numFmtId="0">
      <sharedItems containsSemiMixedTypes="0" containsString="0" containsNumber="1" containsInteger="1" minValue="0" maxValue="0"/>
    </cacheField>
    <cacheField name="VALOR TOTAL SUBSIDIO PARA INSTRUMENTO HABILITANTE Y/O REFERENCIAL" numFmtId="0">
      <sharedItems containsSemiMixedTypes="0" containsString="0" containsNumber="1" containsInteger="1" minValue="0" maxValue="4750000"/>
    </cacheField>
    <cacheField name="VALOR TOTAL DEL CURSO" numFmtId="0">
      <sharedItems containsSemiMixedTypes="0" containsString="0" containsNumber="1" containsInteger="1" minValue="835000" maxValue="38196800"/>
    </cacheField>
    <cacheField name="ADMISIBILIDAD DE OFERTA-CURSO (SI/NO) Numeral 7.1.2 Bases Administrativas" numFmtId="0">
      <sharedItems/>
    </cacheField>
    <cacheField name="MOTIVO DEL RECHAZO" numFmtId="0">
      <sharedItems containsSemiMixedTypes="0" containsString="0" containsNumber="1" containsInteger="1" minValue="0" maxValue="0"/>
    </cacheField>
    <cacheField name="7.2 EVALUACIÓN EXPERIENCIA DEL OFERENTE (10%)" numFmtId="0">
      <sharedItems containsSemiMixedTypes="0" containsString="0" containsNumber="1" containsInteger="1" minValue="1" maxValue="7"/>
    </cacheField>
    <cacheField name="7.3 EVALUACIÓN COMPORTAMIENTO (10%)" numFmtId="0">
      <sharedItems containsSemiMixedTypes="0" containsString="0" containsNumber="1" containsInteger="1" minValue="5" maxValue="7"/>
    </cacheField>
    <cacheField name="7.4.2.1                              Cumple con todos los componentes exigidos para el plan formativo (50%)" numFmtId="0">
      <sharedItems containsSemiMixedTypes="0" containsString="0" containsNumber="1" containsInteger="1" minValue="0" maxValue="7"/>
    </cacheField>
    <cacheField name="7.4.2.2                               Se identifican los requisistos de ingreso del participante al plan formativo. (50 %)" numFmtId="0">
      <sharedItems containsSemiMixedTypes="0" containsString="0" containsNumber="1" containsInteger="1" minValue="0" maxValue="7"/>
    </cacheField>
    <cacheField name="7.4.3.1                     Relación entre los componentes del módulo propuesto (15%)" numFmtId="0">
      <sharedItems containsSemiMixedTypes="0" containsString="0" containsNumber="1" containsInteger="1" minValue="0" maxValue="7"/>
    </cacheField>
    <cacheField name="7.4.3.2                      Relación de la competencia y el nombre del módulo se relaciona con la competencia y el nombre del plan formativo (25%)" numFmtId="0">
      <sharedItems containsSemiMixedTypes="0" containsString="0" containsNumber="1" containsInteger="1" minValue="0" maxValue="7"/>
    </cacheField>
    <cacheField name="7.4.3.3     Relación de los aprendizajes esperados del módulo con la competencia del módulo. (20%)" numFmtId="0">
      <sharedItems containsSemiMixedTypes="0" containsString="0" containsNumber="1" containsInteger="1" minValue="0" maxValue="7"/>
    </cacheField>
    <cacheField name="7.4.3.4                          Los criterios de evaluación permiten evidenciar los aprendizajes esperados de cada módulo. (25 %)" numFmtId="0">
      <sharedItems containsSemiMixedTypes="0" containsString="0" containsNumber="1" containsInteger="1" minValue="0" maxValue="7"/>
    </cacheField>
    <cacheField name="7.4.3.5                                         Los contenidos abordados permiten desarrollar los aprendizajes esperados de cada módulo. (15%)" numFmtId="0">
      <sharedItems containsSemiMixedTypes="0" containsString="0" containsNumber="1" containsInteger="1" minValue="0" maxValue="7"/>
    </cacheField>
    <cacheField name="7.4.4.1            Relación entre metodología y competencia (30%)" numFmtId="0">
      <sharedItems containsSemiMixedTypes="0" containsString="0" containsNumber="1" containsInteger="1" minValue="7" maxValue="7"/>
    </cacheField>
    <cacheField name="7.4.4.2   Proceso de Aprendizaje (30%)" numFmtId="0">
      <sharedItems containsSemiMixedTypes="0" containsString="0" containsNumber="1" containsInteger="1" minValue="7" maxValue="7"/>
    </cacheField>
    <cacheField name="7.4.4.3              Uso de equipos y herramientas (20%)" numFmtId="0">
      <sharedItems containsSemiMixedTypes="0" containsString="0" containsNumber="1" containsInteger="1" minValue="5" maxValue="7"/>
    </cacheField>
    <cacheField name="7.4.4.4          Uso y distribución de materiales e insumos (10%)" numFmtId="0">
      <sharedItems containsSemiMixedTypes="0" containsString="0" containsNumber="1" containsInteger="1" minValue="5" maxValue="7"/>
    </cacheField>
    <cacheField name="7.4.4.5            Uso de la infraestructura (10%)" numFmtId="0">
      <sharedItems containsSemiMixedTypes="0" containsString="0" containsNumber="1" containsInteger="1" minValue="5" maxValue="7"/>
    </cacheField>
    <cacheField name="7.5         EVALUACIÓN ECONÓMICA (5%)" numFmtId="0">
      <sharedItems containsSemiMixedTypes="0" containsString="0" containsNumber="1" minValue="6.5" maxValue="7"/>
    </cacheField>
    <cacheField name="8                 NOTA FINAL" numFmtId="0">
      <sharedItems containsSemiMixedTypes="0" containsString="0" containsNumber="1" minValue="5.6" maxValue="7"/>
    </cacheField>
    <cacheField name="CURSO PREADJUDICADO (SI/NO)" numFmtId="0">
      <sharedItems/>
    </cacheField>
    <cacheField name="Nombre encargado del curso en OTEC" numFmtId="0">
      <sharedItems/>
    </cacheField>
    <cacheField name="Email  encargado del curso en OTEC" numFmtId="0">
      <sharedItems/>
    </cacheField>
    <cacheField name="Teléfono  encargado del curso en OTEC" numFmtId="0">
      <sharedItems containsSemiMixedTypes="0" containsString="0" containsNumber="1" containsInteger="1" minValue="22318359" maxValue="998372226"/>
    </cacheField>
    <cacheField name="Dirección (Sede donde se imparte el curso)" numFmtId="0">
      <sharedItems/>
    </cacheField>
    <cacheField name="Objetivo del Curso" numFmtId="0">
      <sharedItems containsMixedTypes="1" containsNumber="1" containsInteger="1" minValue="0" maxValue="0"/>
    </cacheField>
    <cacheField name="Descripción del Curso" numFmtId="0">
      <sharedItems containsMixedTypes="1" containsNumber="1" containsInteger="1" minValue="0" maxValue="0" longText="1"/>
    </cacheField>
    <cacheField name="VALIDACIÓN LÍNEA SEGÚN BD OFICIAL" numFmtId="0">
      <sharedItems containsSemiMixedTypes="0" containsString="0" containsNumber="1" containsInteger="1" minValue="0" maxValue="0"/>
    </cacheField>
    <cacheField name="VALIDACIÓN CÓDIGOS PLAN FORMATIVO 1 SEGÚN BD OFICIAL" numFmtId="0">
      <sharedItems containsSemiMixedTypes="0" containsString="0" containsNumber="1" containsInteger="1" minValue="0" maxValue="0"/>
    </cacheField>
    <cacheField name="VALIDACIÓN DE CÓDIGO(S) PLAN (ES) TRANSVERSAL(ES) SEGÚN BD OFICIAL"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5">
  <r>
    <x v="0"/>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s v="76102946-0"/>
    <s v="CAPACITACIONES INNOVA PYMES LTDA"/>
    <n v="72"/>
    <n v="18"/>
    <n v="4130"/>
    <n v="0"/>
    <n v="0"/>
    <n v="5055120"/>
    <n v="1224000"/>
    <n v="0"/>
    <n v="0"/>
    <n v="0"/>
    <n v="6279120"/>
    <x v="0"/>
    <n v="0"/>
    <n v="1"/>
    <n v="7"/>
    <n v="0"/>
    <n v="0"/>
    <n v="0"/>
    <n v="0"/>
    <n v="0"/>
    <n v="0"/>
    <n v="0"/>
    <n v="7"/>
    <n v="7"/>
    <n v="7"/>
    <n v="7"/>
    <n v="7"/>
    <n v="7"/>
    <n v="6.4"/>
    <s v="SI"/>
    <s v="ALVARO CARLOS"/>
    <s v="a.avila@innovapymes.org"/>
    <n v="342358308"/>
    <s v="Los Papayos 536, El Quisco"/>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SI"/>
    <n v="6.4"/>
    <x v="0"/>
    <n v="7.0000000000000009"/>
    <s v="SI"/>
    <n v="7"/>
    <s v="SI"/>
    <n v="1"/>
    <s v="SI"/>
    <n v="4130"/>
    <n v="4130"/>
    <s v="SI"/>
    <n v="0"/>
    <n v="0"/>
    <s v="SI"/>
    <n v="2"/>
    <n v="2"/>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102946-0"/>
    <s v="CAPACITACIONES INNOVA PYMES LTDA"/>
    <n v="160"/>
    <n v="40"/>
    <n v="6373"/>
    <n v="0"/>
    <n v="50000"/>
    <n v="10196800"/>
    <n v="1600000"/>
    <n v="0"/>
    <n v="0"/>
    <n v="500000"/>
    <n v="122968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6373"/>
    <n v="6373"/>
    <n v="7"/>
    <s v="APROBADO"/>
    <s v="APROBADO"/>
    <n v="5.8"/>
    <s v="APROBADO"/>
    <s v="NO"/>
    <n v="7"/>
    <x v="1"/>
    <s v="NO APLICA "/>
    <s v="NO"/>
    <s v="NO APLICA"/>
    <s v="NO APLICA"/>
    <s v="NO APLICA"/>
    <s v="NO APLICA"/>
    <s v=""/>
    <s v="NO APLICA"/>
    <s v="NO"/>
    <s v="NO APLICA"/>
    <s v="NO APLICA"/>
    <s v="NO"/>
    <n v="2"/>
    <n v="164"/>
    <s v="NO"/>
    <n v="0"/>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6102946-0"/>
    <s v="CAPACITACIONES INNOVA PYMES LTDA"/>
    <n v="80"/>
    <n v="27"/>
    <n v="4130"/>
    <n v="0"/>
    <n v="0"/>
    <n v="6608000"/>
    <n v="2160000"/>
    <n v="0"/>
    <n v="0"/>
    <n v="0"/>
    <n v="876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2"/>
    <n v="122"/>
    <s v="NO"/>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102946-0"/>
    <s v="CAPACITACIONES INNOVA PYMES LTDA"/>
    <n v="160"/>
    <n v="40"/>
    <n v="6373"/>
    <n v="0"/>
    <n v="50000"/>
    <n v="15295200"/>
    <n v="2400000"/>
    <n v="0"/>
    <n v="0"/>
    <n v="750000"/>
    <n v="184452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6373"/>
    <n v="6373"/>
    <n v="7"/>
    <s v="APROBADO"/>
    <s v="APROBADO"/>
    <n v="5.8"/>
    <s v="APROBADO"/>
    <s v="NO"/>
    <n v="7"/>
    <x v="1"/>
    <s v="NO APLICA "/>
    <s v="NO"/>
    <s v="NO APLICA"/>
    <s v="NO APLICA"/>
    <s v="NO APLICA"/>
    <s v="NO APLICA"/>
    <s v=""/>
    <s v="NO APLICA"/>
    <s v="NO"/>
    <s v="NO APLICA"/>
    <s v="NO APLICA"/>
    <s v="NO"/>
    <n v="2"/>
    <n v="125"/>
    <s v="NO"/>
    <n v="0"/>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6102946-0"/>
    <s v="CAPACITACIONES INNOVA PYMES LTDA"/>
    <n v="130"/>
    <n v="33"/>
    <n v="5075"/>
    <n v="0"/>
    <n v="0"/>
    <n v="9896250"/>
    <n v="1980000"/>
    <n v="0"/>
    <n v="0"/>
    <n v="0"/>
    <n v="1187625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5075"/>
    <n v="5075"/>
    <n v="7"/>
    <s v="APROBADO"/>
    <s v="APROBADO"/>
    <n v="5.8"/>
    <s v="APROBADO"/>
    <s v="NO"/>
    <n v="6.4"/>
    <x v="1"/>
    <s v="NO APLICA "/>
    <s v="NO"/>
    <s v="NO APLICA"/>
    <s v="NO APLICA"/>
    <s v="NO APLICA"/>
    <s v="NO APLICA"/>
    <s v=""/>
    <s v="NO APLICA"/>
    <s v="NO"/>
    <s v="NO APLICA"/>
    <s v="NO APLICA"/>
    <s v="NO"/>
    <n v="2"/>
    <n v="125"/>
    <s v="NO"/>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102946-0"/>
    <s v="CAPACITACIONES INNOVA PYMES LTD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2"/>
    <n v="254"/>
    <s v="NO"/>
    <n v="0"/>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102946-0"/>
    <s v="CAPACITACIONES INNOVA PYMES LTDA"/>
    <n v="272"/>
    <n v="68"/>
    <n v="5075"/>
    <n v="100000"/>
    <n v="250000"/>
    <n v="13804000"/>
    <n v="2720000"/>
    <n v="1000000"/>
    <n v="0"/>
    <n v="2500000"/>
    <n v="2002400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5075"/>
    <n v="5075"/>
    <n v="7"/>
    <s v="APROBADO"/>
    <s v="APROBADO"/>
    <n v="5.8"/>
    <s v="APROBADO"/>
    <s v="NO"/>
    <n v="7"/>
    <x v="1"/>
    <s v="NO APLICA "/>
    <s v="NO"/>
    <s v="NO APLICA"/>
    <s v="NO APLICA"/>
    <s v="NO APLICA"/>
    <s v="NO APLICA"/>
    <s v=""/>
    <s v="NO APLICA"/>
    <s v="NO"/>
    <s v="NO APLICA"/>
    <s v="NO APLICA"/>
    <s v="NO"/>
    <n v="2"/>
    <n v="164"/>
    <s v="NO"/>
    <n v="0"/>
  </r>
  <r>
    <x v="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s v="76102946-0"/>
    <s v="CAPACITACIONES INNOVA PYMES LTDA"/>
    <n v="212"/>
    <n v="71"/>
    <n v="6373"/>
    <n v="180000"/>
    <n v="0"/>
    <n v="27021520"/>
    <n v="5680000"/>
    <n v="3600000"/>
    <n v="0"/>
    <n v="0"/>
    <n v="36301520"/>
    <x v="0"/>
    <n v="0"/>
    <n v="1"/>
    <n v="7"/>
    <n v="7"/>
    <n v="7"/>
    <n v="5"/>
    <n v="7"/>
    <n v="5.5"/>
    <n v="5"/>
    <n v="7"/>
    <n v="7"/>
    <n v="7"/>
    <n v="5"/>
    <n v="5"/>
    <n v="5"/>
    <n v="7"/>
    <n v="5.8"/>
    <s v="NO"/>
    <n v="0"/>
    <n v="0"/>
    <n v="0"/>
    <n v="0"/>
    <n v="0"/>
    <n v="0"/>
    <n v="0"/>
    <n v="0"/>
    <n v="0"/>
    <n v="0"/>
    <n v="0"/>
    <n v="0"/>
    <n v="0"/>
    <n v="0"/>
    <n v="0"/>
    <n v="0"/>
    <n v="0"/>
    <n v="0"/>
    <n v="0"/>
    <n v="0"/>
    <n v="0"/>
    <n v="0"/>
    <s v="SHMAN"/>
    <s v="NO"/>
    <s v="SI"/>
    <n v="0"/>
    <n v="0"/>
    <n v="0"/>
    <n v="0"/>
    <n v="0"/>
    <n v="0"/>
    <n v="0"/>
    <n v="0"/>
    <n v="0"/>
    <n v="0"/>
    <s v="SI"/>
    <n v="0"/>
    <s v="SI"/>
    <n v="0"/>
    <s v="SI"/>
    <n v="0"/>
    <n v="0.1"/>
    <n v="0.70000000000000007"/>
    <s v="NO"/>
    <n v="7"/>
    <n v="5.8999999999999995"/>
    <n v="6.2850000000000001"/>
    <n v="6.2"/>
    <n v="6.2382500000000007"/>
    <n v="6373"/>
    <n v="6373"/>
    <n v="7"/>
    <s v="APROBADO"/>
    <s v="APROBADO"/>
    <n v="5.8"/>
    <s v="APROBADO"/>
    <s v="NO"/>
    <n v="6.2"/>
    <x v="1"/>
    <s v="NO APLICA "/>
    <s v="NO"/>
    <s v="NO APLICA"/>
    <s v="NO APLICA"/>
    <s v="NO APLICA"/>
    <s v="NO APLICA"/>
    <s v=""/>
    <s v="NO APLICA"/>
    <s v="NO"/>
    <s v="NO APLICA"/>
    <s v="NO APLICA"/>
    <s v="NO"/>
    <n v="2"/>
    <n v="31"/>
    <s v="NO"/>
    <n v="0"/>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76102946-0"/>
    <s v="CAPACITACIONES INNOVA PYMES LTDA"/>
    <n v="160"/>
    <n v="40"/>
    <n v="4130"/>
    <n v="0"/>
    <n v="0"/>
    <n v="9912000"/>
    <n v="2400000"/>
    <n v="0"/>
    <n v="0"/>
    <n v="0"/>
    <n v="1231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NO"/>
    <n v="7"/>
    <x v="1"/>
    <s v="NO APLICA "/>
    <s v="NO"/>
    <s v="NO APLICA"/>
    <s v="NO APLICA"/>
    <s v="NO APLICA"/>
    <s v="NO APLICA"/>
    <s v=""/>
    <s v="NO APLICA"/>
    <s v="NO"/>
    <s v="NO APLICA"/>
    <s v="NO APLICA"/>
    <s v="NO"/>
    <n v="2"/>
    <n v="125"/>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102946-0"/>
    <s v="CAPACITACIONES INNOVA PYMES LTDA"/>
    <n v="200"/>
    <n v="50"/>
    <n v="5075"/>
    <n v="0"/>
    <n v="0"/>
    <n v="20300000"/>
    <n v="4000000"/>
    <n v="0"/>
    <n v="0"/>
    <n v="0"/>
    <n v="24300000"/>
    <x v="0"/>
    <n v="0"/>
    <n v="1"/>
    <n v="7"/>
    <n v="7"/>
    <n v="7"/>
    <n v="7"/>
    <n v="7"/>
    <n v="5.5"/>
    <n v="5"/>
    <n v="6"/>
    <n v="7"/>
    <n v="7"/>
    <n v="5"/>
    <n v="5"/>
    <n v="5"/>
    <n v="7"/>
    <n v="5.9"/>
    <s v="NO"/>
    <n v="0"/>
    <n v="0"/>
    <n v="0"/>
    <n v="0"/>
    <n v="0"/>
    <n v="0"/>
    <n v="0"/>
    <n v="0"/>
    <n v="0"/>
    <n v="0"/>
    <n v="0"/>
    <n v="0"/>
    <n v="0"/>
    <n v="0"/>
    <n v="0"/>
    <n v="0"/>
    <n v="0"/>
    <n v="0"/>
    <n v="0"/>
    <n v="0"/>
    <n v="0"/>
    <n v="0"/>
    <s v="SSH"/>
    <s v="NO"/>
    <s v="SI"/>
    <n v="0"/>
    <n v="0"/>
    <n v="0"/>
    <n v="0"/>
    <n v="0"/>
    <n v="0"/>
    <n v="0"/>
    <n v="0"/>
    <n v="0"/>
    <n v="0"/>
    <s v="SI"/>
    <n v="0"/>
    <s v="SI"/>
    <n v="0"/>
    <s v="SI"/>
    <n v="0"/>
    <n v="0.1"/>
    <n v="0.70000000000000007"/>
    <s v="NO"/>
    <n v="7"/>
    <n v="6.0500000000000007"/>
    <n v="6.3825000000000003"/>
    <n v="6.2"/>
    <n v="6.2821250000000006"/>
    <n v="5075"/>
    <n v="5075"/>
    <n v="7"/>
    <s v="APROBADO"/>
    <s v="APROBADO"/>
    <n v="5.9"/>
    <s v="APROBADO"/>
    <s v="NO"/>
    <n v="7"/>
    <x v="1"/>
    <s v="NO APLICA "/>
    <s v="NO"/>
    <s v="NO APLICA"/>
    <s v="NO APLICA"/>
    <s v="NO APLICA"/>
    <s v="NO APLICA"/>
    <s v=""/>
    <s v="NO APLICA"/>
    <s v="NO"/>
    <s v="NO APLICA"/>
    <s v="NO APLICA"/>
    <s v="NO"/>
    <n v="2"/>
    <n v="254"/>
    <s v="NO"/>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102946-0"/>
    <s v="CAPACITACIONES INNOVA PYMES LTDA"/>
    <n v="100"/>
    <n v="25"/>
    <n v="4130"/>
    <n v="0"/>
    <n v="0"/>
    <n v="6195000"/>
    <n v="1500000"/>
    <n v="0"/>
    <n v="0"/>
    <n v="0"/>
    <n v="76950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4130"/>
    <n v="4130"/>
    <n v="7"/>
    <s v="APROBADO"/>
    <s v="APROBADO"/>
    <n v="5.8"/>
    <s v="APROBADO"/>
    <s v="NO"/>
    <n v="7"/>
    <x v="1"/>
    <s v="NO APLICA "/>
    <s v="NO"/>
    <s v="NO APLICA"/>
    <s v="NO APLICA"/>
    <s v="NO APLICA"/>
    <s v="NO APLICA"/>
    <s v=""/>
    <s v="NO APLICA"/>
    <s v="NO"/>
    <s v="NO APLICA"/>
    <s v="NO APLICA"/>
    <s v="NO"/>
    <n v="2"/>
    <n v="125"/>
    <s v="NO"/>
    <n v="0"/>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8008942-3"/>
    <s v="PROMUEVE SPA"/>
    <n v="80"/>
    <n v="20"/>
    <n v="6373"/>
    <n v="0"/>
    <n v="0"/>
    <n v="5098400"/>
    <n v="800000"/>
    <n v="0"/>
    <n v="0"/>
    <n v="0"/>
    <n v="5898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6.6"/>
    <x v="1"/>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08942-3"/>
    <s v="PROMUEVE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4130"/>
    <n v="4130"/>
    <n v="7"/>
    <s v="APROBADO"/>
    <s v="APROBADO"/>
    <n v="5.8"/>
    <s v="APROBADO"/>
    <s v="NO"/>
    <n v="6.6"/>
    <x v="1"/>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08942-3"/>
    <s v="PROMUEVE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4130"/>
    <n v="4130"/>
    <n v="7"/>
    <s v="APROBADO"/>
    <s v="APROBADO"/>
    <n v="5.8"/>
    <s v="APROBADO"/>
    <s v="NO"/>
    <n v="6.6"/>
    <x v="1"/>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08942-3"/>
    <s v="PROMUEVE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4130"/>
    <n v="4130"/>
    <n v="7"/>
    <s v="APROBADO"/>
    <s v="APROBADO"/>
    <n v="5.8"/>
    <s v="APROBADO"/>
    <s v="NO"/>
    <n v="6.6"/>
    <x v="1"/>
    <s v="NO APLICA "/>
    <s v="NO"/>
    <s v="NO APLICA"/>
    <s v="NO APLICA"/>
    <s v="NO APLICA"/>
    <s v="NO APLICA"/>
    <s v=""/>
    <s v="NO APLICA"/>
    <s v="NO"/>
    <s v="NO APLICA"/>
    <s v="NO APLICA"/>
    <s v="NO"/>
    <n v="0"/>
    <n v="0"/>
    <s v="SI"/>
    <n v="0"/>
  </r>
  <r>
    <x v="15"/>
    <s v="65181652-1"/>
    <n v="2025"/>
    <s v="MANDATO"/>
    <s v="96602640-5"/>
    <s v="PUERTO VENTANA"/>
    <m/>
    <m/>
    <s v="SERVICIOS DE MANICURE Y PEDICURE"/>
    <s v="PF0611"/>
    <s v="TÉCNICAS PARA EL EMPRENDIMIENTO"/>
    <s v="PF0921"/>
    <n v="2"/>
    <s v="ANTOFAGASTA"/>
    <s v="MEJILLONES"/>
    <s v="EMPRENDEDORES/AS INFORMALES O PERSONAS VULNERABLES PERTENECIENTES AL 80% MAS VULNERABLE"/>
    <s v="PRESENCIAL"/>
    <s v="INDEPENDIENTE"/>
    <n v="31"/>
    <n v="10"/>
    <n v="110"/>
    <n v="12"/>
    <n v="122"/>
    <n v="4"/>
    <s v="SI"/>
    <s v="NO"/>
    <s v="SI"/>
    <s v="SE AJUSTA A PLAN FORMATIVO"/>
    <s v="HOMBRES Y MUJERES MAYORES DE 18 AÑOS, QUE RESIDEN EN LA COMUNA DE MEJILLONES, PERTENECEN HASTA EL 80% MAS VULNERABLE SEGÚN REGISTRO SOCIAL DE HOGARES Y CUENTAN CON EDUCACIÓN MEDIA COMPLETA PREFERENTEMENTE"/>
    <s v="NO"/>
    <n v="0"/>
    <s v="CERRADA"/>
    <n v="31"/>
    <n v="2"/>
    <s v="79607710-7"/>
    <s v="Centro Avanzado de Entrenamiento y Capacitación Ltda"/>
    <n v="122"/>
    <n v="31"/>
    <n v="5720"/>
    <n v="100000"/>
    <n v="0"/>
    <n v="6978400"/>
    <n v="1240000"/>
    <n v="1000000"/>
    <n v="0"/>
    <n v="0"/>
    <n v="9218400"/>
    <x v="0"/>
    <n v="0"/>
    <n v="3"/>
    <n v="7"/>
    <n v="0"/>
    <n v="0"/>
    <n v="0"/>
    <n v="0"/>
    <n v="0"/>
    <n v="0"/>
    <n v="0"/>
    <n v="7"/>
    <n v="7"/>
    <n v="5"/>
    <n v="5"/>
    <n v="5"/>
    <n v="7"/>
    <n v="6"/>
    <s v="SI"/>
    <s v="Camila Contreras"/>
    <s v="administracion@trainingcentre.cl"/>
    <n v="552555962"/>
    <s v="CASIMIRO OLIVO N°1055, MEJILLONES, Mejillones"/>
    <n v="0"/>
    <n v="0"/>
    <n v="0"/>
    <n v="0"/>
    <n v="0"/>
    <n v="0"/>
    <n v="0"/>
    <n v="0"/>
    <n v="0"/>
    <n v="0"/>
    <n v="0"/>
    <n v="0"/>
    <n v="0"/>
    <n v="0"/>
    <n v="0"/>
    <n v="0"/>
    <n v="0"/>
    <n v="0"/>
    <s v="SHMAN"/>
    <s v="SI"/>
    <s v="NO"/>
    <n v="0"/>
    <n v="0"/>
    <n v="0"/>
    <n v="0"/>
    <n v="0"/>
    <n v="0"/>
    <n v="0"/>
    <n v="0"/>
    <n v="0"/>
    <n v="0"/>
    <s v="SI"/>
    <n v="0"/>
    <s v="SI"/>
    <n v="0"/>
    <s v="SI"/>
    <n v="0"/>
    <n v="0.30000000000000004"/>
    <n v="0.70000000000000007"/>
    <s v="SI"/>
    <n v="0"/>
    <n v="0"/>
    <n v="0"/>
    <n v="6.2"/>
    <n v="6.2"/>
    <n v="5720"/>
    <n v="5720"/>
    <n v="7"/>
    <s v="APROBADO"/>
    <s v="APROBADO"/>
    <n v="6"/>
    <s v="APROBADO"/>
    <s v="SI"/>
    <n v="6"/>
    <x v="0"/>
    <n v="6.2"/>
    <s v="SI"/>
    <n v="7"/>
    <s v="SI"/>
    <n v="3"/>
    <s v="SI"/>
    <n v="5720"/>
    <n v="5720"/>
    <s v="SI"/>
    <n v="0.40540540540540543"/>
    <n v="0.40540540540540543"/>
    <s v="SI"/>
    <n v="31"/>
    <n v="31"/>
    <s v="SI"/>
    <n v="0"/>
  </r>
  <r>
    <x v="16"/>
    <s v="65181652-1"/>
    <n v="2025"/>
    <s v="MANDATO"/>
    <s v="91337000-7"/>
    <s v="CEMENTO POLPAICO S.A."/>
    <m/>
    <m/>
    <s v="HABILIDADES DIGITALES PARA EL TRABAJO"/>
    <s v="PF1182"/>
    <s v=""/>
    <s v=""/>
    <n v="2"/>
    <s v="ANTOFAGASTA"/>
    <s v="MEJILLONES"/>
    <s v="PERSONAS DESOCUPADAS (CESANTES Y PERSONAS QUE BUSCAN TRABAJO POR PRIMERA VEZ)."/>
    <s v="PRESENCIAL"/>
    <s v="INDEPENDIENTE"/>
    <n v="11"/>
    <n v="10"/>
    <n v="55"/>
    <n v="0"/>
    <n v="55"/>
    <n v="5"/>
    <s v="SI"/>
    <s v="NO"/>
    <s v="NO"/>
    <s v="SE AJUSTA A PLAN FORMATIVO"/>
    <s v="HOMBRES Y MUJERES MAYORES DE 18 AÑOS, CESANTES O QUE BUSCA TRABAJO POR PRIMERA VEZ, PREFERENTEMENTE CON EDUCACIÓN BÁSICA COMPLETA, HABITANTES DE LA COMUNA DE MEJILLONES"/>
    <s v="NO"/>
    <n v="0"/>
    <s v="CERRADA"/>
    <n v="11"/>
    <n v="1"/>
    <s v="79607710-7"/>
    <s v="Centro Avanzado de Entrenamiento y Capacitación Ltda"/>
    <n v="55"/>
    <n v="11"/>
    <n v="4785"/>
    <n v="0"/>
    <n v="0"/>
    <n v="2631750"/>
    <n v="440000"/>
    <n v="0"/>
    <n v="0"/>
    <n v="0"/>
    <n v="307175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785"/>
    <n v="4785"/>
    <n v="7"/>
    <s v="APROBADO"/>
    <s v="APROBADO"/>
    <n v="5.0999999999999996"/>
    <s v="APROBADO"/>
    <s v="NO"/>
    <n v="6.6"/>
    <x v="1"/>
    <s v="NO APLICA "/>
    <s v="NO"/>
    <s v="NO APLICA"/>
    <s v="NO APLICA"/>
    <s v="NO APLICA"/>
    <s v="NO APLICA"/>
    <s v=""/>
    <s v="NO APLICA"/>
    <s v="NO"/>
    <s v="NO APLICA"/>
    <s v="NO APLICA"/>
    <s v="NO"/>
    <n v="31"/>
    <n v="31"/>
    <s v="SI"/>
    <n v="0"/>
  </r>
  <r>
    <x v="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s v="79607710-7"/>
    <s v="Centro Avanzado de Entrenamiento y Capacitación Ltda"/>
    <n v="212"/>
    <n v="71"/>
    <n v="6820"/>
    <n v="180000"/>
    <n v="0"/>
    <n v="28916800"/>
    <n v="5680000"/>
    <n v="3600000"/>
    <n v="0"/>
    <n v="0"/>
    <n v="38196800"/>
    <x v="0"/>
    <n v="0"/>
    <n v="3"/>
    <n v="7"/>
    <n v="7"/>
    <n v="7"/>
    <n v="7"/>
    <n v="7"/>
    <n v="7"/>
    <n v="7"/>
    <n v="7"/>
    <n v="7"/>
    <n v="7"/>
    <n v="5"/>
    <n v="5"/>
    <n v="5"/>
    <n v="6.5"/>
    <n v="6.2"/>
    <s v="SI"/>
    <s v="Camila Contreras"/>
    <s v="administracion@trainingcentre.cl"/>
    <n v="552555962"/>
    <s v="LATORRE S/N, María Elena"/>
    <s v="Capacitar en funciones básicas de operación, control y mantenimiento de procesos productivos en plantas industriales, promoviendo el trabajo seguro y eficiente."/>
    <s v="El curso entrega conocimientos sobre manejo de maquinaria, control de parámetros, interpretación de manuales técnicos, normas de seguridad y calidad. Está dirigido a personas que desean desempeñarse como operadores en industrias manufactureras, alimentarias, químicas u otras áreas productivas."/>
    <n v="0"/>
    <n v="0"/>
    <n v="0"/>
    <n v="0"/>
    <n v="0"/>
    <n v="0"/>
    <n v="0"/>
    <n v="0"/>
    <n v="0"/>
    <n v="0"/>
    <n v="0"/>
    <n v="0"/>
    <n v="0"/>
    <n v="0"/>
    <n v="0"/>
    <n v="0"/>
    <s v="SHMAN"/>
    <s v="NO"/>
    <s v="SI"/>
    <n v="0"/>
    <n v="0"/>
    <n v="0"/>
    <n v="0"/>
    <n v="0"/>
    <n v="0"/>
    <n v="0"/>
    <n v="0"/>
    <n v="0"/>
    <n v="0"/>
    <s v="SI"/>
    <n v="0"/>
    <s v="SI"/>
    <n v="0"/>
    <s v="SI"/>
    <n v="0"/>
    <n v="0.30000000000000004"/>
    <n v="0.70000000000000007"/>
    <s v="NO"/>
    <n v="7"/>
    <n v="7"/>
    <n v="7"/>
    <n v="6.2"/>
    <n v="6.5600000000000005"/>
    <n v="6820"/>
    <n v="6373"/>
    <n v="6.5"/>
    <s v="APROBADO"/>
    <s v="APROBADO"/>
    <n v="6.2"/>
    <s v="APROBADO"/>
    <s v="SI"/>
    <n v="6.2"/>
    <x v="0"/>
    <n v="6.5600000000000005"/>
    <s v="NO"/>
    <s v="NO APLICA"/>
    <s v="NO APLICA"/>
    <s v="NO APLICA"/>
    <s v="NO APLICA"/>
    <s v=""/>
    <s v="NO APLICA"/>
    <s v="NO"/>
    <s v="NO APLICA"/>
    <s v="NO APLICA"/>
    <s v="NO"/>
    <n v="31"/>
    <n v="31"/>
    <s v="SI"/>
    <n v="0"/>
  </r>
  <r>
    <x v="17"/>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s v="79607710-7"/>
    <s v="Centro Avanzado de Entrenamiento y Capacitación Ltda"/>
    <n v="90"/>
    <n v="18"/>
    <n v="4785"/>
    <n v="0"/>
    <n v="0"/>
    <n v="4306500"/>
    <n v="720000"/>
    <n v="0"/>
    <n v="0"/>
    <n v="0"/>
    <n v="5026500"/>
    <x v="0"/>
    <n v="0"/>
    <n v="3"/>
    <n v="7"/>
    <n v="0"/>
    <n v="0"/>
    <n v="0"/>
    <n v="0"/>
    <n v="0"/>
    <n v="0"/>
    <n v="0"/>
    <n v="7"/>
    <n v="7"/>
    <n v="7"/>
    <n v="7"/>
    <n v="7"/>
    <n v="6"/>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785"/>
    <n v="4130"/>
    <n v="6"/>
    <s v="APROBADO"/>
    <s v="APROBADO"/>
    <n v="6.6"/>
    <s v="APROBADO"/>
    <s v="NO"/>
    <n v="6.6"/>
    <x v="0"/>
    <n v="7.0000000000000009"/>
    <s v="SI"/>
    <n v="7"/>
    <s v="SI"/>
    <n v="3"/>
    <s v="SI"/>
    <n v="4785"/>
    <n v="4130"/>
    <s v="NO"/>
    <s v="NO APLICA"/>
    <s v="NO APLICA"/>
    <s v="NO"/>
    <n v="31"/>
    <n v="31"/>
    <s v="SI"/>
    <s v="d) Menor valor hora en su oferta económica para el curso."/>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7042533-6"/>
    <s v="SERVICIOS DE CAPACITACIÓN COGNOSONLINE SpA"/>
    <n v="80"/>
    <n v="20"/>
    <n v="6373"/>
    <n v="0"/>
    <n v="0"/>
    <n v="5098400"/>
    <n v="800000"/>
    <n v="0"/>
    <n v="0"/>
    <n v="0"/>
    <n v="5898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42533-6"/>
    <s v="SERVICIOS DE CAPACITACIÓN COGNOSONLINE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42533-6"/>
    <s v="SERVICIOS DE CAPACITACIÓN COGNOSONLINE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42533-6"/>
    <s v="SERVICIOS DE CAPACITACIÓN COGNOSONLINE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042533-6"/>
    <s v="SERVICIOS DE CAPACITACIÓN COGNOSONLINE Sp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042533-6"/>
    <s v="SERVICIOS DE CAPACITACIÓN COGNOSONLINE Sp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7042533-6"/>
    <s v="SERVICIOS DE CAPACITACIÓN COGNOSONLINE SpA"/>
    <n v="12"/>
    <n v="3"/>
    <n v="4130"/>
    <n v="0"/>
    <n v="0"/>
    <n v="743400"/>
    <n v="180000"/>
    <n v="0"/>
    <n v="0"/>
    <n v="0"/>
    <n v="923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4"/>
    <x v="1"/>
    <s v="NO APLICA "/>
    <s v="NO"/>
    <s v="NO APLICA"/>
    <s v="NO APLICA"/>
    <s v="NO APLICA"/>
    <s v="NO APLICA"/>
    <s v=""/>
    <s v="NO APLICA"/>
    <s v="SI"/>
    <n v="0"/>
    <n v="0"/>
    <s v="SI"/>
    <n v="0"/>
    <n v="0"/>
    <s v="SI"/>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7042533-6"/>
    <s v="SERVICIOS DE CAPACITACIÓN COGNOSONLINE SpA"/>
    <n v="100"/>
    <n v="25"/>
    <n v="5075"/>
    <n v="0"/>
    <n v="0"/>
    <n v="6090000"/>
    <n v="1200000"/>
    <n v="0"/>
    <n v="0"/>
    <n v="0"/>
    <n v="72900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5075"/>
    <n v="5075"/>
    <n v="7"/>
    <s v="APROBADO"/>
    <s v="APROBADO"/>
    <n v="5.8"/>
    <s v="APROBADO"/>
    <s v="NO"/>
    <n v="7"/>
    <x v="1"/>
    <s v="NO APLICA "/>
    <s v="NO"/>
    <s v="NO APLICA"/>
    <s v="NO APLICA"/>
    <s v="NO APLICA"/>
    <s v="NO APLICA"/>
    <s v=""/>
    <s v="NO APLICA"/>
    <s v="NO"/>
    <s v="NO APLICA"/>
    <s v="NO APLICA"/>
    <s v="NO"/>
    <n v="0"/>
    <n v="0"/>
    <s v="SI"/>
    <n v="0"/>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651820-6"/>
    <s v="Actitud Chile Formación Ltda"/>
    <n v="88"/>
    <n v="22"/>
    <n v="5000"/>
    <n v="0"/>
    <n v="0"/>
    <n v="8800000"/>
    <n v="1760000"/>
    <n v="0"/>
    <n v="0"/>
    <n v="0"/>
    <n v="10560000"/>
    <x v="0"/>
    <n v="0"/>
    <n v="1"/>
    <n v="7"/>
    <n v="7"/>
    <n v="7"/>
    <n v="7"/>
    <n v="7"/>
    <n v="1"/>
    <n v="1"/>
    <n v="7"/>
    <n v="7"/>
    <n v="5"/>
    <n v="1"/>
    <n v="1"/>
    <n v="1"/>
    <n v="5.8"/>
    <n v="4.5"/>
    <s v="NO"/>
    <n v="0"/>
    <n v="0"/>
    <n v="0"/>
    <n v="0"/>
    <n v="0"/>
    <n v="0"/>
    <n v="0"/>
    <n v="0"/>
    <n v="0"/>
    <n v="0"/>
    <n v="0"/>
    <n v="0"/>
    <n v="0"/>
    <n v="0"/>
    <n v="0"/>
    <n v="0"/>
    <n v="0"/>
    <n v="0"/>
    <n v="0"/>
    <n v="0"/>
    <n v="0"/>
    <n v="0"/>
    <s v="SSH"/>
    <s v="NO"/>
    <s v="SI"/>
    <n v="0"/>
    <n v="0"/>
    <n v="0"/>
    <n v="0"/>
    <n v="0"/>
    <n v="0"/>
    <n v="0"/>
    <n v="0"/>
    <n v="0"/>
    <n v="0"/>
    <s v="SI"/>
    <n v="0"/>
    <s v="NO"/>
    <n v="0"/>
    <s v="NO"/>
    <n v="0"/>
    <n v="0.1"/>
    <n v="0.70000000000000007"/>
    <s v="NO"/>
    <n v="7"/>
    <n v="4.3"/>
    <n v="5.2449999999999992"/>
    <n v="4"/>
    <n v="4.5602499999999999"/>
    <n v="5000"/>
    <n v="4130"/>
    <n v="5.8"/>
    <s v="APROBADO"/>
    <s v="APROBADO"/>
    <n v="4.5"/>
    <s v="APROBADO"/>
    <s v="NO"/>
    <n v="7"/>
    <x v="1"/>
    <s v="NO APLICA "/>
    <s v="NO"/>
    <s v="NO APLICA"/>
    <s v="NO APLICA"/>
    <s v="NO APLICA"/>
    <s v="NO APLICA"/>
    <s v=""/>
    <s v="NO APLICA"/>
    <s v="NO"/>
    <s v="NO APLICA"/>
    <s v="NO APLICA"/>
    <s v="NO"/>
    <n v="0"/>
    <n v="0"/>
    <s v="SI"/>
    <n v="0"/>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6651820-6"/>
    <s v="Actitud Chile Formación Ltda"/>
    <n v="45"/>
    <n v="12"/>
    <n v="5000"/>
    <n v="0"/>
    <n v="0"/>
    <n v="4500000"/>
    <n v="960000"/>
    <n v="0"/>
    <n v="0"/>
    <n v="0"/>
    <n v="5460000"/>
    <x v="0"/>
    <n v="0"/>
    <n v="1"/>
    <n v="7"/>
    <n v="7"/>
    <n v="7"/>
    <n v="7"/>
    <n v="7"/>
    <n v="7"/>
    <n v="7"/>
    <n v="7"/>
    <n v="7"/>
    <n v="7"/>
    <n v="7"/>
    <n v="7"/>
    <n v="7"/>
    <n v="5.8"/>
    <n v="6.3"/>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00"/>
    <n v="4130"/>
    <n v="5.8"/>
    <s v="APROBADO"/>
    <s v="APROBADO"/>
    <n v="6.3"/>
    <s v="APROBADO"/>
    <s v="NO"/>
    <n v="7"/>
    <x v="1"/>
    <s v="NO APLICA "/>
    <s v="NO"/>
    <s v="NO APLICA"/>
    <s v="NO APLICA"/>
    <s v="NO APLICA"/>
    <s v="NO APLICA"/>
    <s v=""/>
    <s v="NO APLICA"/>
    <s v="NO"/>
    <s v="NO APLICA"/>
    <s v="NO APLICA"/>
    <s v="NO"/>
    <n v="0"/>
    <n v="0"/>
    <s v="SI"/>
    <n v="0"/>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6651820-6"/>
    <s v="Actitud Chile Formación Ltda"/>
    <n v="52"/>
    <n v="18"/>
    <n v="5000"/>
    <n v="0"/>
    <n v="0"/>
    <n v="5200000"/>
    <n v="1440000"/>
    <n v="0"/>
    <n v="0"/>
    <n v="0"/>
    <n v="6640000"/>
    <x v="1"/>
    <s v="NUMERAL 6.1.2. ÍTEM 1 NO PRESENTA PROPUESTA FORMATIVA. _x000a_NUMERAL 6.1.2. ÍTEM 13 INFORMACIÓN DE PROPUESTA NO ESTÁ DEBIDAMENTE LLENADA"/>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5000"/>
    <n v="4130"/>
    <s v="NO APLICA"/>
    <s v="NO APLICA"/>
    <s v="NO APLICA"/>
    <s v="NO APLICA"/>
    <s v="NO APLICA"/>
    <s v="NO"/>
    <s v="NO APLICA"/>
    <x v="2"/>
    <s v="NO APLICA "/>
    <s v="NO"/>
    <s v="NO APLICA"/>
    <s v="NO APLICA"/>
    <s v="NO APLICA"/>
    <s v="NO APLICA"/>
    <s v=""/>
    <s v="NO APLICA"/>
    <s v="NO"/>
    <s v="NO APLICA"/>
    <s v="NO APLICA"/>
    <s v="NO"/>
    <n v="0"/>
    <n v="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651820-6"/>
    <s v="Actitud Chile Formación Ltda"/>
    <n v="192"/>
    <n v="48"/>
    <n v="5000"/>
    <n v="0"/>
    <n v="0"/>
    <n v="14400000"/>
    <n v="2880000"/>
    <n v="0"/>
    <n v="0"/>
    <n v="0"/>
    <n v="17280000"/>
    <x v="1"/>
    <s v="NUMERAL 6.2.1. ITEM 10: NO SE MENCIONAN MATERIALES E INSUMOS A UTILIZAR POR CADA MODULO_x000a_NUMERAL 6.2.1. ITEM 9: NO SE MENCIONAN EQUIPOS Y HERRAMIENTAS A UTILIZAR POR CADA MODULO"/>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5000"/>
    <n v="4130"/>
    <s v="NO APLICA"/>
    <s v="NO APLICA"/>
    <s v="NO APLICA"/>
    <s v="NO APLICA"/>
    <s v="NO APLICA"/>
    <s v="NO"/>
    <s v="NO APLICA"/>
    <x v="2"/>
    <s v="NO APLICA "/>
    <s v="NO"/>
    <s v="NO APLICA"/>
    <s v="NO APLICA"/>
    <s v="NO APLICA"/>
    <s v="NO APLICA"/>
    <s v=""/>
    <s v="NO APLICA"/>
    <s v="NO"/>
    <s v="NO APLICA"/>
    <s v="NO APLICA"/>
    <s v="NO"/>
    <n v="0"/>
    <n v="0"/>
    <s v="SI"/>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51820-6"/>
    <s v="Actitud Chile Formación Ltda"/>
    <n v="188"/>
    <n v="47"/>
    <n v="6000"/>
    <n v="0"/>
    <n v="0"/>
    <n v="22560000"/>
    <n v="3760000"/>
    <n v="0"/>
    <n v="0"/>
    <n v="0"/>
    <n v="26320000"/>
    <x v="0"/>
    <n v="0"/>
    <n v="1"/>
    <n v="7"/>
    <n v="1"/>
    <n v="1"/>
    <n v="5"/>
    <n v="7"/>
    <n v="1"/>
    <n v="1"/>
    <n v="1"/>
    <n v="7"/>
    <n v="7"/>
    <n v="1"/>
    <n v="1"/>
    <n v="1"/>
    <n v="5.9"/>
    <n v="3.8"/>
    <s v="NO"/>
    <n v="0"/>
    <n v="0"/>
    <n v="0"/>
    <n v="0"/>
    <n v="0"/>
    <n v="0"/>
    <n v="0"/>
    <n v="0"/>
    <n v="0"/>
    <n v="0"/>
    <n v="0"/>
    <n v="0"/>
    <n v="0"/>
    <n v="0"/>
    <n v="0"/>
    <n v="0"/>
    <n v="0"/>
    <n v="0"/>
    <n v="0"/>
    <n v="0"/>
    <n v="0"/>
    <n v="0"/>
    <s v="SSH"/>
    <s v="NO"/>
    <s v="SI"/>
    <n v="0"/>
    <n v="0"/>
    <n v="0"/>
    <n v="0"/>
    <n v="0"/>
    <n v="0"/>
    <n v="0"/>
    <n v="0"/>
    <n v="0"/>
    <n v="0"/>
    <s v="SI"/>
    <n v="0"/>
    <s v="NO"/>
    <n v="0"/>
    <s v="NO"/>
    <n v="0"/>
    <n v="0.1"/>
    <n v="0.70000000000000007"/>
    <s v="NO"/>
    <n v="1"/>
    <n v="3.1"/>
    <n v="2.3650000000000002"/>
    <n v="4.5999999999999996"/>
    <n v="3.5942499999999997"/>
    <n v="6000"/>
    <n v="5075"/>
    <n v="5.9"/>
    <s v="APROBADO"/>
    <s v="APROBADO"/>
    <n v="3.8"/>
    <s v="APROBADO"/>
    <s v="NO"/>
    <n v="7"/>
    <x v="1"/>
    <s v="NO APLICA "/>
    <s v="NO"/>
    <s v="NO APLICA"/>
    <s v="NO APLICA"/>
    <s v="NO APLICA"/>
    <s v="NO APLICA"/>
    <s v=""/>
    <s v="NO APLICA"/>
    <s v="NO"/>
    <s v="NO APLICA"/>
    <s v="NO APLICA"/>
    <s v="NO"/>
    <n v="0"/>
    <n v="0"/>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651820-6"/>
    <s v="Actitud Chile Formación Ltda"/>
    <n v="36"/>
    <n v="8"/>
    <n v="5000"/>
    <n v="0"/>
    <n v="0"/>
    <n v="1800000"/>
    <n v="320000"/>
    <n v="0"/>
    <n v="0"/>
    <n v="0"/>
    <n v="2120000"/>
    <x v="0"/>
    <n v="0"/>
    <n v="1"/>
    <n v="7"/>
    <n v="0"/>
    <n v="0"/>
    <n v="0"/>
    <n v="0"/>
    <n v="0"/>
    <n v="0"/>
    <n v="0"/>
    <n v="5"/>
    <n v="5"/>
    <n v="5"/>
    <n v="5"/>
    <n v="5"/>
    <n v="5.8"/>
    <n v="4.8"/>
    <s v="NO"/>
    <n v="0"/>
    <n v="0"/>
    <n v="0"/>
    <n v="0"/>
    <n v="0"/>
    <n v="0"/>
    <n v="0"/>
    <n v="0"/>
    <n v="0"/>
    <n v="0"/>
    <n v="0"/>
    <n v="0"/>
    <n v="0"/>
    <n v="0"/>
    <n v="0"/>
    <n v="0"/>
    <n v="0"/>
    <n v="0"/>
    <n v="0"/>
    <n v="0"/>
    <n v="0"/>
    <n v="0"/>
    <s v="SSH"/>
    <s v="SI"/>
    <s v="NO"/>
    <n v="0"/>
    <n v="0"/>
    <n v="0"/>
    <n v="0"/>
    <n v="0"/>
    <n v="0"/>
    <n v="0"/>
    <n v="0"/>
    <n v="0"/>
    <n v="0"/>
    <s v="SI"/>
    <n v="0"/>
    <s v="NO"/>
    <n v="0"/>
    <s v="NO"/>
    <n v="0"/>
    <n v="0.1"/>
    <n v="0.70000000000000007"/>
    <s v="SI"/>
    <n v="0"/>
    <n v="0"/>
    <n v="0"/>
    <n v="5"/>
    <n v="5"/>
    <n v="5000"/>
    <n v="4130"/>
    <n v="5.8"/>
    <s v="APROBADO"/>
    <s v="APROBADO"/>
    <n v="4.8"/>
    <s v="APROBADO"/>
    <s v="NO"/>
    <n v="7"/>
    <x v="1"/>
    <s v="NO APLICA "/>
    <s v="NO"/>
    <s v="NO APLICA"/>
    <s v="NO APLICA"/>
    <s v="NO APLICA"/>
    <s v="NO APLICA"/>
    <s v=""/>
    <s v="NO APLICA"/>
    <s v="NO"/>
    <s v="NO APLICA"/>
    <s v="NO APLICA"/>
    <s v="NO"/>
    <n v="0"/>
    <n v="0"/>
    <s v="SI"/>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651820-6"/>
    <s v="Actitud Chile Formación Ltda"/>
    <n v="36"/>
    <n v="8"/>
    <n v="5000"/>
    <n v="0"/>
    <n v="0"/>
    <n v="1800000"/>
    <n v="320000"/>
    <n v="0"/>
    <n v="0"/>
    <n v="0"/>
    <n v="2120000"/>
    <x v="0"/>
    <n v="0"/>
    <n v="1"/>
    <n v="7"/>
    <n v="0"/>
    <n v="0"/>
    <n v="0"/>
    <n v="0"/>
    <n v="0"/>
    <n v="0"/>
    <n v="0"/>
    <n v="5"/>
    <n v="5"/>
    <n v="5"/>
    <n v="5"/>
    <n v="5"/>
    <n v="5.8"/>
    <n v="4.8"/>
    <s v="NO"/>
    <n v="0"/>
    <n v="0"/>
    <n v="0"/>
    <n v="0"/>
    <n v="0"/>
    <n v="0"/>
    <n v="0"/>
    <n v="0"/>
    <n v="0"/>
    <n v="0"/>
    <n v="0"/>
    <n v="0"/>
    <n v="0"/>
    <n v="0"/>
    <n v="0"/>
    <n v="0"/>
    <n v="0"/>
    <n v="0"/>
    <n v="0"/>
    <n v="0"/>
    <n v="0"/>
    <n v="0"/>
    <s v="SSH"/>
    <s v="SI"/>
    <s v="NO"/>
    <n v="0"/>
    <n v="0"/>
    <n v="0"/>
    <n v="0"/>
    <n v="0"/>
    <n v="0"/>
    <n v="0"/>
    <n v="0"/>
    <n v="0"/>
    <n v="0"/>
    <s v="SI"/>
    <n v="0"/>
    <s v="NO"/>
    <n v="0"/>
    <s v="NO"/>
    <n v="0"/>
    <n v="0.1"/>
    <n v="0.70000000000000007"/>
    <s v="SI"/>
    <n v="0"/>
    <n v="0"/>
    <n v="0"/>
    <n v="5"/>
    <n v="5"/>
    <n v="5000"/>
    <n v="4130"/>
    <n v="5.8"/>
    <s v="APROBADO"/>
    <s v="APROBADO"/>
    <n v="4.8"/>
    <s v="APROBADO"/>
    <s v="NO"/>
    <n v="7"/>
    <x v="1"/>
    <s v="NO APLICA "/>
    <s v="NO"/>
    <s v="NO APLICA"/>
    <s v="NO APLICA"/>
    <s v="NO APLICA"/>
    <s v="NO APLICA"/>
    <s v=""/>
    <s v="NO APLICA"/>
    <s v="NO"/>
    <s v="NO APLICA"/>
    <s v="NO APLICA"/>
    <s v="NO"/>
    <n v="0"/>
    <n v="0"/>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651820-6"/>
    <s v="Actitud Chile Formación Ltda"/>
    <n v="160"/>
    <n v="40"/>
    <n v="7343"/>
    <n v="0"/>
    <n v="50000"/>
    <n v="11748800"/>
    <n v="1600000"/>
    <n v="0"/>
    <n v="0"/>
    <n v="500000"/>
    <n v="13848800"/>
    <x v="0"/>
    <n v="0"/>
    <n v="1"/>
    <n v="7"/>
    <n v="0"/>
    <n v="0"/>
    <n v="0"/>
    <n v="0"/>
    <n v="0"/>
    <n v="0"/>
    <n v="0"/>
    <n v="7"/>
    <n v="7"/>
    <n v="7"/>
    <n v="7"/>
    <n v="7"/>
    <n v="6.1"/>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7343"/>
    <n v="6373"/>
    <n v="6.1"/>
    <s v="APROBADO"/>
    <s v="APROBADO"/>
    <n v="6.4"/>
    <s v="APROBADO"/>
    <s v="NO"/>
    <n v="7"/>
    <x v="1"/>
    <s v="NO APLICA "/>
    <s v="NO"/>
    <s v="NO APLICA"/>
    <s v="NO APLICA"/>
    <s v="NO APLICA"/>
    <s v="NO APLICA"/>
    <s v=""/>
    <s v="NO APLICA"/>
    <s v="NO"/>
    <s v="NO APLICA"/>
    <s v="NO APLICA"/>
    <s v="NO"/>
    <n v="0"/>
    <n v="0"/>
    <s v="SI"/>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511150-1"/>
    <s v="GESTCAP CHILE LTDA"/>
    <n v="200"/>
    <n v="50"/>
    <n v="6372"/>
    <n v="0"/>
    <n v="0"/>
    <n v="25488000"/>
    <n v="4000000"/>
    <n v="0"/>
    <n v="0"/>
    <n v="0"/>
    <n v="29488000"/>
    <x v="0"/>
    <n v="0"/>
    <n v="5"/>
    <n v="7"/>
    <n v="7"/>
    <n v="7"/>
    <n v="7"/>
    <n v="7"/>
    <n v="5.5"/>
    <n v="5"/>
    <n v="7"/>
    <n v="7"/>
    <n v="7"/>
    <n v="5"/>
    <n v="5"/>
    <n v="5"/>
    <n v="5.6"/>
    <n v="6.2"/>
    <s v="NO"/>
    <n v="0"/>
    <n v="0"/>
    <n v="0"/>
    <n v="0"/>
    <n v="0"/>
    <n v="0"/>
    <n v="0"/>
    <n v="0"/>
    <n v="0"/>
    <n v="0"/>
    <n v="0"/>
    <n v="0"/>
    <n v="0"/>
    <n v="0"/>
    <n v="0"/>
    <n v="0"/>
    <n v="0"/>
    <n v="0"/>
    <n v="0"/>
    <n v="0"/>
    <n v="0"/>
    <n v="0"/>
    <s v="SSH"/>
    <s v="NO"/>
    <s v="SI"/>
    <n v="0"/>
    <n v="0"/>
    <n v="0"/>
    <n v="0"/>
    <n v="0"/>
    <n v="0"/>
    <n v="0"/>
    <n v="0"/>
    <n v="0"/>
    <n v="0"/>
    <s v="SI"/>
    <n v="0"/>
    <s v="SI"/>
    <n v="0"/>
    <s v="SI"/>
    <n v="0"/>
    <n v="0.5"/>
    <n v="0.70000000000000007"/>
    <s v="NO"/>
    <n v="7"/>
    <n v="6.2"/>
    <n v="6.48"/>
    <n v="6.2"/>
    <n v="6.3260000000000005"/>
    <n v="6372"/>
    <n v="5075"/>
    <n v="5.6"/>
    <s v="APROBADO"/>
    <s v="APROBADO"/>
    <n v="6.2"/>
    <s v="APROBADO"/>
    <s v="NO"/>
    <n v="7"/>
    <x v="1"/>
    <s v="NO APLICA "/>
    <s v="NO"/>
    <s v="NO APLICA"/>
    <s v="NO APLICA"/>
    <s v="NO APLICA"/>
    <s v="NO APLICA"/>
    <s v=""/>
    <s v="NO APLICA"/>
    <s v="NO"/>
    <s v="NO APLICA"/>
    <s v="NO APLICA"/>
    <s v="NO"/>
    <n v="54"/>
    <n v="254"/>
    <s v="NO"/>
    <n v="0"/>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511150-1"/>
    <s v="GESTCAP CHILE LTDA"/>
    <n v="172"/>
    <n v="43"/>
    <n v="5074"/>
    <n v="50000"/>
    <n v="0"/>
    <n v="13090920"/>
    <n v="2580000"/>
    <n v="750000"/>
    <n v="0"/>
    <n v="0"/>
    <n v="16420920"/>
    <x v="0"/>
    <n v="0"/>
    <n v="5"/>
    <n v="7"/>
    <n v="0"/>
    <n v="0"/>
    <n v="0"/>
    <n v="0"/>
    <n v="0"/>
    <n v="0"/>
    <n v="0"/>
    <n v="7"/>
    <n v="7"/>
    <n v="7"/>
    <n v="7"/>
    <n v="7"/>
    <n v="5.7"/>
    <n v="6.7"/>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4"/>
    <n v="4130"/>
    <n v="5.7"/>
    <s v="APROBADO"/>
    <s v="APROBADO"/>
    <n v="6.7"/>
    <s v="APROBADO"/>
    <s v="NO"/>
    <n v="7"/>
    <x v="1"/>
    <s v="NO APLICA "/>
    <s v="NO"/>
    <s v="NO APLICA"/>
    <s v="NO APLICA"/>
    <s v="NO APLICA"/>
    <s v="NO APLICA"/>
    <s v=""/>
    <s v="NO APLICA"/>
    <s v="NO"/>
    <s v="NO APLICA"/>
    <s v="NO APLICA"/>
    <s v="NO"/>
    <n v="54"/>
    <n v="146"/>
    <s v="NO"/>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511150-1"/>
    <s v="GESTCAP CHILE LTDA"/>
    <n v="207"/>
    <n v="52"/>
    <n v="5075"/>
    <n v="50000"/>
    <n v="0"/>
    <n v="15757875"/>
    <n v="3120000"/>
    <n v="750000"/>
    <n v="0"/>
    <n v="0"/>
    <n v="19627875"/>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54"/>
    <n v="146"/>
    <s v="NO"/>
    <n v="0"/>
  </r>
  <r>
    <x v="32"/>
    <s v="65181652-1"/>
    <n v="2025"/>
    <s v="MANDATO"/>
    <s v="79947100-0"/>
    <s v="SQM INDUSTRIAL S.A."/>
    <m/>
    <m/>
    <s v="TÉCNICAS DE SOLDADURA POR OXIGÁS, ARCO VOLTAICO, TIG Y MIG"/>
    <s v="PF0622"/>
    <s v="TÉCNICAS PARA EL EMPRENDIMIENTO"/>
    <s v="PF0921"/>
    <n v="2"/>
    <s v="ANTOFAGASTA"/>
    <s v="TOCOPILLA"/>
    <s v="EMPRENDEDORES/AS INFORMALES O PERSONAS VULNERABLES PERTENECIENTES AL 80% MAS VULNERABLE"/>
    <s v="PRESENCIAL"/>
    <s v="INDEPENDIENTE"/>
    <n v="68"/>
    <n v="10"/>
    <n v="260"/>
    <n v="12"/>
    <n v="272"/>
    <n v="4"/>
    <s v="SI"/>
    <s v="NO"/>
    <s v="SI"/>
    <s v="SE AJUSTA A PLAN FORMATIVO"/>
    <s v="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
    <s v="SI"/>
    <s v="CERTIFICACIÓN COMO SOLDADOR."/>
    <s v="CERRADA"/>
    <n v="68"/>
    <n v="2"/>
    <s v="76511150-1"/>
    <s v="GESTCAP CHILE LTDA"/>
    <n v="272"/>
    <n v="68"/>
    <n v="6000"/>
    <n v="200000"/>
    <n v="250000"/>
    <n v="16320000"/>
    <n v="2720000"/>
    <n v="2000000"/>
    <n v="0"/>
    <n v="2500000"/>
    <n v="23540000"/>
    <x v="0"/>
    <n v="0"/>
    <n v="5"/>
    <n v="7"/>
    <n v="0"/>
    <n v="0"/>
    <n v="0"/>
    <n v="0"/>
    <n v="0"/>
    <n v="0"/>
    <n v="0"/>
    <n v="7"/>
    <n v="7"/>
    <n v="5"/>
    <n v="7"/>
    <n v="7"/>
    <n v="7"/>
    <n v="6.5"/>
    <s v="SI"/>
    <s v="GLORIA MACHIMAN CORREA"/>
    <s v="gestcapchile@gmail.com"/>
    <n v="998372226"/>
    <s v="PASAJE SAN PEDRO 651, Tocopilla"/>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n v="0"/>
    <n v="0"/>
    <n v="0"/>
    <n v="0"/>
    <n v="0"/>
    <n v="0"/>
    <n v="0"/>
    <n v="0"/>
    <n v="0"/>
    <n v="0"/>
    <n v="0"/>
    <n v="0"/>
    <n v="0"/>
    <s v="SHMAN"/>
    <s v="SI"/>
    <s v="NO"/>
    <n v="0"/>
    <n v="0"/>
    <n v="0"/>
    <n v="0"/>
    <n v="0"/>
    <n v="0"/>
    <n v="0"/>
    <n v="0"/>
    <n v="0"/>
    <n v="0"/>
    <s v="SI"/>
    <n v="0"/>
    <s v="SI"/>
    <n v="0"/>
    <s v="SI"/>
    <n v="0"/>
    <n v="0.5"/>
    <n v="0.70000000000000007"/>
    <s v="SI"/>
    <n v="0"/>
    <n v="0"/>
    <n v="0"/>
    <n v="6.6000000000000005"/>
    <n v="6.6000000000000005"/>
    <n v="6000"/>
    <n v="6000"/>
    <n v="7"/>
    <s v="APROBADO"/>
    <s v="APROBADO"/>
    <n v="6.5"/>
    <s v="APROBADO"/>
    <s v="SI"/>
    <n v="6.5"/>
    <x v="0"/>
    <n v="6.6000000000000005"/>
    <s v="SI"/>
    <n v="7"/>
    <s v="SI"/>
    <n v="5"/>
    <s v="SI"/>
    <n v="6000"/>
    <n v="6000"/>
    <s v="SI"/>
    <n v="0.26785714285714285"/>
    <n v="0.26785714285714285"/>
    <s v="SI"/>
    <n v="54"/>
    <n v="54"/>
    <s v="SI"/>
    <n v="0"/>
  </r>
  <r>
    <x v="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s v="76511150-1"/>
    <s v="GESTCAP CHILE LTDA"/>
    <n v="212"/>
    <n v="71"/>
    <n v="7000"/>
    <n v="180000"/>
    <n v="0"/>
    <n v="29680000"/>
    <n v="5680000"/>
    <n v="3600000"/>
    <n v="0"/>
    <n v="0"/>
    <n v="38960000"/>
    <x v="1"/>
    <s v="NUMERAL 6.1.2. ITEM 1, ITEM 4, ITEM 9. ITEM 10, ITEM 11, ITEM 12, ITEM 13, ITEM 15: NO PRESENTA PROPUESTA ANEXO 4"/>
    <n v="0"/>
    <n v="0"/>
    <n v="0"/>
    <n v="0"/>
    <n v="0"/>
    <n v="0"/>
    <n v="0"/>
    <n v="0"/>
    <n v="0"/>
    <n v="0"/>
    <n v="0"/>
    <n v="0"/>
    <n v="0"/>
    <n v="0"/>
    <n v="0"/>
    <n v="0"/>
    <s v="NO"/>
    <n v="0"/>
    <n v="0"/>
    <n v="0"/>
    <n v="0"/>
    <n v="0"/>
    <n v="0"/>
    <n v="0"/>
    <n v="0"/>
    <n v="0"/>
    <n v="0"/>
    <n v="0"/>
    <n v="0"/>
    <n v="0"/>
    <n v="0"/>
    <n v="0"/>
    <n v="0"/>
    <n v="0"/>
    <n v="0"/>
    <n v="0"/>
    <n v="0"/>
    <n v="0"/>
    <n v="0"/>
    <s v="SHMAN"/>
    <s v="NO"/>
    <s v="NO"/>
    <n v="0"/>
    <n v="0"/>
    <n v="0"/>
    <n v="0"/>
    <n v="0"/>
    <n v="0"/>
    <n v="0"/>
    <n v="0"/>
    <n v="0"/>
    <n v="0"/>
    <s v="NO"/>
    <n v="0"/>
    <s v="SI"/>
    <s v="NO APLICA"/>
    <s v="SI"/>
    <s v="NO APLICA"/>
    <s v="NO APLICA"/>
    <s v="NO APLICA"/>
    <s v="NO"/>
    <n v="0"/>
    <n v="0"/>
    <s v="NO APLICA"/>
    <s v="NO APLICA"/>
    <s v="NO APLICA"/>
    <n v="7000"/>
    <n v="6373"/>
    <s v="NO APLICA"/>
    <s v="NO APLICA"/>
    <s v="NO APLICA"/>
    <s v="NO APLICA"/>
    <s v="NO APLICA"/>
    <s v="NO"/>
    <s v="NO APLICA"/>
    <x v="2"/>
    <s v="NO APLICA "/>
    <s v="NO"/>
    <s v="NO APLICA"/>
    <s v="NO APLICA"/>
    <s v="NO APLICA"/>
    <s v="NO APLICA"/>
    <s v=""/>
    <s v="NO APLICA"/>
    <s v="NO"/>
    <s v="NO APLICA"/>
    <s v="NO APLICA"/>
    <s v="NO"/>
    <n v="54"/>
    <n v="31"/>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511150-1"/>
    <s v="GESTCAP CHILE LTDA"/>
    <n v="150"/>
    <n v="38"/>
    <n v="6373"/>
    <n v="0"/>
    <n v="0"/>
    <n v="18163050"/>
    <n v="2888000"/>
    <n v="0"/>
    <n v="0"/>
    <n v="0"/>
    <n v="2105105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54"/>
    <n v="254"/>
    <s v="NO"/>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7921968-2"/>
    <s v="OTEC GEMA CHILE SpA"/>
    <n v="132"/>
    <n v="33"/>
    <n v="7434"/>
    <n v="100000"/>
    <n v="0"/>
    <n v="9812880"/>
    <n v="1320000"/>
    <n v="1000000"/>
    <n v="0"/>
    <n v="0"/>
    <n v="12132880"/>
    <x v="0"/>
    <n v="0"/>
    <n v="1"/>
    <n v="7"/>
    <n v="0"/>
    <n v="0"/>
    <n v="0"/>
    <n v="0"/>
    <n v="0"/>
    <n v="0"/>
    <n v="0"/>
    <n v="1"/>
    <n v="1"/>
    <n v="1"/>
    <n v="1"/>
    <n v="1"/>
    <n v="6"/>
    <n v="1.9"/>
    <s v="NO"/>
    <n v="0"/>
    <n v="0"/>
    <n v="0"/>
    <n v="0"/>
    <n v="0"/>
    <n v="0"/>
    <n v="0"/>
    <n v="0"/>
    <n v="0"/>
    <n v="0"/>
    <n v="0"/>
    <n v="0"/>
    <n v="0"/>
    <n v="0"/>
    <n v="0"/>
    <n v="0"/>
    <n v="0"/>
    <n v="0"/>
    <n v="0"/>
    <n v="0"/>
    <n v="0"/>
    <n v="0"/>
    <s v="SHMAN"/>
    <s v="SI"/>
    <s v="NO"/>
    <n v="0"/>
    <n v="0"/>
    <n v="0"/>
    <n v="0"/>
    <n v="0"/>
    <n v="0"/>
    <n v="0"/>
    <n v="0"/>
    <n v="0"/>
    <n v="0"/>
    <s v="SI"/>
    <n v="0"/>
    <s v="NO"/>
    <n v="0"/>
    <s v="NO"/>
    <n v="0"/>
    <n v="0.1"/>
    <n v="0.70000000000000007"/>
    <s v="SI"/>
    <n v="0"/>
    <n v="0"/>
    <n v="0"/>
    <n v="1"/>
    <n v="1"/>
    <n v="7434"/>
    <n v="6373"/>
    <n v="6"/>
    <s v="APROBADO"/>
    <s v="APROBADO"/>
    <n v="1.9"/>
    <s v="APROBADO"/>
    <s v="NO"/>
    <n v="7"/>
    <x v="1"/>
    <s v="NO APLICA "/>
    <s v="NO"/>
    <s v="NO APLICA"/>
    <s v="NO APLICA"/>
    <s v="NO APLICA"/>
    <s v="NO APLICA"/>
    <s v=""/>
    <s v="NO APLICA"/>
    <s v="NO"/>
    <s v="NO APLICA"/>
    <s v="NO APLICA"/>
    <s v="NO"/>
    <n v="0"/>
    <n v="0"/>
    <s v="SI"/>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401288-7"/>
    <s v="Centro de Formación de Competencias Laborales SpA"/>
    <n v="132"/>
    <n v="33"/>
    <n v="6373"/>
    <n v="100000"/>
    <n v="0"/>
    <n v="8412360"/>
    <n v="1320000"/>
    <n v="1000000"/>
    <n v="0"/>
    <n v="0"/>
    <n v="1073236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49"/>
    <n v="164"/>
    <s v="NO"/>
    <n v="0"/>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401288-7"/>
    <s v="Centro de Formación de Competencias Laborales SpA"/>
    <n v="80"/>
    <n v="20"/>
    <n v="4130"/>
    <n v="0"/>
    <n v="0"/>
    <n v="3634400"/>
    <n v="880000"/>
    <n v="0"/>
    <n v="0"/>
    <n v="0"/>
    <n v="45144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4130"/>
    <n v="4130"/>
    <n v="7"/>
    <s v="APROBADO"/>
    <s v="APROBADO"/>
    <n v="6.8"/>
    <s v="APROBADO"/>
    <s v="NO"/>
    <n v="7"/>
    <x v="1"/>
    <s v="NO APLICA "/>
    <s v="NO"/>
    <s v="NO APLICA"/>
    <s v="NO APLICA"/>
    <s v="NO APLICA"/>
    <s v="NO APLICA"/>
    <s v=""/>
    <s v="NO APLICA"/>
    <s v="NO"/>
    <s v="NO APLICA"/>
    <s v="NO APLICA"/>
    <s v="NO"/>
    <n v="49"/>
    <n v="146"/>
    <s v="NO"/>
    <n v="0"/>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6401288-7"/>
    <s v="Centro de Formación de Competencias Laborales SpA"/>
    <n v="80"/>
    <n v="20"/>
    <n v="4130"/>
    <n v="0"/>
    <n v="0"/>
    <n v="3634400"/>
    <n v="880000"/>
    <n v="0"/>
    <n v="0"/>
    <n v="0"/>
    <n v="45144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4130"/>
    <n v="4130"/>
    <n v="7"/>
    <s v="APROBADO"/>
    <s v="APROBADO"/>
    <n v="6.8"/>
    <s v="APROBADO"/>
    <s v="NO"/>
    <n v="7"/>
    <x v="1"/>
    <s v="NO APLICA "/>
    <s v="NO"/>
    <s v="NO APLICA"/>
    <s v="NO APLICA"/>
    <s v="NO APLICA"/>
    <s v="NO APLICA"/>
    <s v=""/>
    <s v="NO APLICA"/>
    <s v="NO"/>
    <s v="NO APLICA"/>
    <s v="NO APLICA"/>
    <s v="NO"/>
    <n v="49"/>
    <n v="146"/>
    <s v="NO"/>
    <n v="0"/>
  </r>
  <r>
    <x v="38"/>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s v="76401288-7"/>
    <s v="Centro de Formación de Competencias Laborales SpA"/>
    <n v="70"/>
    <n v="14"/>
    <n v="5075"/>
    <n v="0"/>
    <n v="0"/>
    <n v="3552500"/>
    <n v="560000"/>
    <n v="0"/>
    <n v="0"/>
    <n v="0"/>
    <n v="41125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49"/>
    <n v="146"/>
    <s v="NO"/>
    <n v="0"/>
  </r>
  <r>
    <x v="39"/>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s v="76401288-7"/>
    <s v="Centro de Formación de Competencias Laborales SpA"/>
    <n v="70"/>
    <n v="18"/>
    <n v="5075"/>
    <n v="0"/>
    <n v="0"/>
    <n v="4263000"/>
    <n v="864000"/>
    <n v="0"/>
    <n v="0"/>
    <n v="0"/>
    <n v="5127000"/>
    <x v="0"/>
    <n v="0"/>
    <n v="5"/>
    <n v="7"/>
    <n v="0"/>
    <n v="0"/>
    <n v="0"/>
    <n v="0"/>
    <n v="0"/>
    <n v="0"/>
    <n v="0"/>
    <n v="7"/>
    <n v="7"/>
    <n v="7"/>
    <n v="7"/>
    <n v="7"/>
    <n v="7"/>
    <n v="6.8"/>
    <s v="SI"/>
    <s v="Christian Collipal Huenun"/>
    <s v="cefocom@gmail.com"/>
    <n v="452737246"/>
    <s v="Calle Bicentenario N°034, Cabrero"/>
    <s v="Capacitar en técnicas de diseño, elaboración y comercialización de piezas de orfebrería inspiradas en la tradición Williche, incorporando encastes de piedras semipreciosas."/>
    <s v="El curso entrega conocimientos sobre simbología ancestral, técnicas de moldeado y engaste, uso de herramientas, selección de piedras, acabados y estrategias de venta. Está dirigido a personas interesadas en el arte de la orfebrería con identidad cultural, promoviendo el rescate patrimonial y el emprendimiento creativo."/>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SI"/>
    <n v="6.8"/>
    <x v="0"/>
    <n v="7.0000000000000009"/>
    <s v="SI"/>
    <n v="7"/>
    <s v="SI"/>
    <n v="5"/>
    <s v="SI"/>
    <n v="5075"/>
    <n v="5075"/>
    <s v="SI"/>
    <n v="0"/>
    <n v="0"/>
    <s v="SI"/>
    <n v="49"/>
    <n v="49"/>
    <s v="SI"/>
    <n v="0"/>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401288-7"/>
    <s v="Centro de Formación de Competencias Laborales SpA"/>
    <n v="172"/>
    <n v="43"/>
    <n v="4130"/>
    <n v="50000"/>
    <n v="0"/>
    <n v="10655400"/>
    <n v="2580000"/>
    <n v="750000"/>
    <n v="0"/>
    <n v="0"/>
    <n v="1398540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4130"/>
    <n v="4130"/>
    <n v="7"/>
    <s v="APROBADO"/>
    <s v="APROBADO"/>
    <n v="6.8"/>
    <s v="APROBADO"/>
    <s v="NO"/>
    <n v="7"/>
    <x v="1"/>
    <s v="NO APLICA "/>
    <s v="NO"/>
    <s v="NO APLICA"/>
    <s v="NO APLICA"/>
    <s v="NO APLICA"/>
    <s v="NO APLICA"/>
    <s v=""/>
    <s v="NO APLICA"/>
    <s v="NO"/>
    <s v="NO APLICA"/>
    <s v="NO APLICA"/>
    <s v="NO"/>
    <n v="49"/>
    <n v="146"/>
    <s v="NO"/>
    <n v="0"/>
  </r>
  <r>
    <x v="40"/>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s v="76401288-7"/>
    <s v="Centro de Formación de Competencias Laborales SpA"/>
    <n v="40"/>
    <n v="14"/>
    <n v="4130"/>
    <n v="0"/>
    <n v="0"/>
    <n v="3304000"/>
    <n v="1120000"/>
    <n v="0"/>
    <n v="0"/>
    <n v="0"/>
    <n v="4424000"/>
    <x v="1"/>
    <s v="NUMERAL 6.1.2. ITEM 4: NO INDICA NOMBRE DE CURSO / CUPO / HORAS / MODALIDAD / COMUNA / REGIÓN / MODULOS TRANSVERSALES_x000a_NUMERAL 6.1.2. ITEM 11: NO PRESENTA CARTA DE COMPROMISO, CONTRATO DE ARRIENDO, O TITULO DE DOMINIO"/>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SI"/>
    <s v="NO APLICA"/>
    <s v="SI"/>
    <s v="NO APLICA"/>
    <s v="NO APLICA"/>
    <s v="NO APLICA"/>
    <s v="NO"/>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49"/>
    <n v="146"/>
    <s v="NO"/>
    <n v="0"/>
  </r>
  <r>
    <x v="41"/>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s v="76401288-7"/>
    <s v="Centro de Formación de Competencias Laborales SpA"/>
    <n v="40"/>
    <n v="14"/>
    <n v="4130"/>
    <n v="0"/>
    <n v="0"/>
    <n v="3304000"/>
    <n v="1120000"/>
    <n v="0"/>
    <n v="0"/>
    <n v="0"/>
    <n v="4424000"/>
    <x v="1"/>
    <s v="NUMERAL 6.2.1. ITEM 11 - NO PRESENTA REGISTRO FOTOGRÁFICO."/>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SI"/>
    <s v="NO APLICA"/>
    <s v="SI"/>
    <s v="NO APLICA"/>
    <s v="NO APLICA"/>
    <s v="NO APLICA"/>
    <s v="NO"/>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49"/>
    <n v="146"/>
    <s v="NO"/>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401288-7"/>
    <s v="Centro de Formación de Competencias Laborales SpA"/>
    <n v="207"/>
    <n v="52"/>
    <n v="5075"/>
    <n v="50000"/>
    <n v="0"/>
    <n v="15757875"/>
    <n v="3120000"/>
    <n v="750000"/>
    <n v="0"/>
    <n v="0"/>
    <n v="19627875"/>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49"/>
    <n v="146"/>
    <s v="NO"/>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13280-4"/>
    <s v="LA ESPERANZA SPA"/>
    <n v="150"/>
    <n v="38"/>
    <n v="6373"/>
    <n v="0"/>
    <n v="0"/>
    <n v="19119000"/>
    <n v="3040000"/>
    <n v="0"/>
    <n v="0"/>
    <n v="0"/>
    <n v="22159000"/>
    <x v="0"/>
    <n v="0"/>
    <n v="7"/>
    <n v="5"/>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70000000000000007"/>
    <n v="0.5"/>
    <s v="SI"/>
    <n v="0"/>
    <n v="0"/>
    <n v="0"/>
    <n v="7.0000000000000009"/>
    <n v="7.0000000000000009"/>
    <n v="6373"/>
    <n v="6373"/>
    <n v="7"/>
    <s v="APROBADO"/>
    <s v="APROBADO"/>
    <n v="6.8"/>
    <s v="APROBADO"/>
    <s v="NO"/>
    <n v="7"/>
    <x v="1"/>
    <s v="NO APLICA "/>
    <s v="NO"/>
    <s v="NO APLICA"/>
    <s v="NO APLICA"/>
    <s v="NO APLICA"/>
    <s v="NO APLICA"/>
    <s v=""/>
    <s v="NO APLICA"/>
    <s v="NO"/>
    <s v="NO APLICA"/>
    <s v="NO APLICA"/>
    <s v="NO"/>
    <n v="254"/>
    <n v="254"/>
    <s v="SI"/>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13280-4"/>
    <s v="LA ESPERANZA SPA"/>
    <n v="150"/>
    <n v="38"/>
    <n v="6373"/>
    <n v="0"/>
    <n v="0"/>
    <n v="18163050"/>
    <n v="2888000"/>
    <n v="0"/>
    <n v="0"/>
    <n v="0"/>
    <n v="21051050"/>
    <x v="0"/>
    <n v="0"/>
    <n v="7"/>
    <n v="5"/>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70000000000000007"/>
    <n v="0.5"/>
    <s v="SI"/>
    <n v="0"/>
    <n v="0"/>
    <n v="0"/>
    <n v="7.0000000000000009"/>
    <n v="7.0000000000000009"/>
    <n v="6373"/>
    <n v="6373"/>
    <n v="7"/>
    <s v="APROBADO"/>
    <s v="APROBADO"/>
    <n v="6.8"/>
    <s v="APROBADO"/>
    <s v="NO"/>
    <n v="7"/>
    <x v="1"/>
    <s v="NO APLICA "/>
    <s v="NO"/>
    <s v="NO APLICA"/>
    <s v="NO APLICA"/>
    <s v="NO APLICA"/>
    <s v="NO APLICA"/>
    <s v=""/>
    <s v="NO APLICA"/>
    <s v="NO"/>
    <s v="NO APLICA"/>
    <s v="NO APLICA"/>
    <s v="NO"/>
    <n v="254"/>
    <n v="254"/>
    <s v="SI"/>
    <n v="0"/>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13280-4"/>
    <s v="LA ESPERANZA SPA"/>
    <n v="200"/>
    <n v="50"/>
    <n v="5075"/>
    <n v="0"/>
    <n v="0"/>
    <n v="20300000"/>
    <n v="4000000"/>
    <n v="0"/>
    <n v="0"/>
    <n v="0"/>
    <n v="2430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7"/>
    <x v="1"/>
    <s v="NO APLICA "/>
    <s v="NO"/>
    <s v="NO APLICA"/>
    <s v="NO APLICA"/>
    <s v="NO APLICA"/>
    <s v="NO APLICA"/>
    <s v=""/>
    <s v="NO APLICA"/>
    <s v="NO"/>
    <s v="NO APLICA"/>
    <s v="NO APLICA"/>
    <s v="NO"/>
    <n v="254"/>
    <n v="254"/>
    <s v="SI"/>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613280-4"/>
    <s v="LA ESPERANZA SPA"/>
    <n v="200"/>
    <n v="50"/>
    <n v="5075"/>
    <n v="0"/>
    <n v="0"/>
    <n v="20300000"/>
    <n v="4000000"/>
    <n v="0"/>
    <n v="0"/>
    <n v="0"/>
    <n v="2430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7"/>
    <x v="1"/>
    <s v="NO APLICA "/>
    <s v="NO"/>
    <s v="NO APLICA"/>
    <s v="NO APLICA"/>
    <s v="NO APLICA"/>
    <s v="NO APLICA"/>
    <s v=""/>
    <s v="NO APLICA"/>
    <s v="NO"/>
    <s v="NO APLICA"/>
    <s v="NO APLICA"/>
    <s v="NO"/>
    <n v="254"/>
    <n v="254"/>
    <s v="SI"/>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13280-4"/>
    <s v="LA ESPERANZA SPA"/>
    <n v="200"/>
    <n v="50"/>
    <n v="5075"/>
    <n v="0"/>
    <n v="0"/>
    <n v="20300000"/>
    <n v="4000000"/>
    <n v="0"/>
    <n v="0"/>
    <n v="0"/>
    <n v="2430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7"/>
    <x v="1"/>
    <s v="NO APLICA "/>
    <s v="NO"/>
    <s v="NO APLICA"/>
    <s v="NO APLICA"/>
    <s v="NO APLICA"/>
    <s v="NO APLICA"/>
    <s v=""/>
    <s v="NO APLICA"/>
    <s v="NO"/>
    <s v="NO APLICA"/>
    <s v="NO APLICA"/>
    <s v="NO"/>
    <n v="254"/>
    <n v="254"/>
    <s v="SI"/>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613280-4"/>
    <s v="LA ESPERANZA SPA"/>
    <n v="100"/>
    <n v="25"/>
    <n v="5075"/>
    <n v="0"/>
    <n v="0"/>
    <n v="10150000"/>
    <n v="2000000"/>
    <n v="0"/>
    <n v="0"/>
    <n v="0"/>
    <n v="12150000"/>
    <x v="0"/>
    <n v="0"/>
    <n v="7"/>
    <n v="5"/>
    <n v="7"/>
    <n v="7"/>
    <n v="7"/>
    <n v="7"/>
    <n v="7"/>
    <n v="7"/>
    <n v="7"/>
    <n v="7"/>
    <n v="7"/>
    <n v="7"/>
    <n v="7"/>
    <n v="7"/>
    <n v="7"/>
    <n v="6.8"/>
    <s v="SI"/>
    <s v="GILDA MUÑOZ G."/>
    <s v="gmunoz@corporacionesperanza.cl"/>
    <n v="223624611"/>
    <s v="12 Poniente N°8390 San Gregorio, La Granja"/>
    <s v="Capacitar en procedimientos estéticos faciales orientados al cuidado de la piel, la relajación y la mejora de la apariencia, con enfoque profesional y personalizado."/>
    <s v="El curso entrega conocimientos sobre tipos de piel, limpieza profunda, exfoliación, mascarillas, masajes faciales y uso de productos cosméticos. Está dirigido a personas interesadas en trabajar en centros de estética, spa o emprendimientos dedicados al bienestar facial."/>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SI"/>
    <n v="6.8"/>
    <x v="0"/>
    <n v="7.0000000000000009"/>
    <s v="SI"/>
    <n v="7"/>
    <s v="NO"/>
    <s v="NO APLICA"/>
    <s v="NO APLICA"/>
    <s v=""/>
    <s v="NO APLICA"/>
    <s v="NO"/>
    <s v="NO APLICA"/>
    <s v="NO APLICA"/>
    <s v="NO"/>
    <n v="254"/>
    <n v="254"/>
    <s v="SI"/>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613280-4"/>
    <s v="LA ESPERANZA SPA"/>
    <n v="100"/>
    <n v="25"/>
    <n v="5075"/>
    <n v="0"/>
    <n v="0"/>
    <n v="10150000"/>
    <n v="2000000"/>
    <n v="0"/>
    <n v="0"/>
    <n v="0"/>
    <n v="1215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6.8"/>
    <x v="0"/>
    <n v="7.0000000000000009"/>
    <s v="SI"/>
    <n v="7"/>
    <s v="NO"/>
    <s v="NO APLICA"/>
    <s v="NO APLICA"/>
    <s v=""/>
    <s v="NO APLICA"/>
    <s v="NO"/>
    <s v="NO APLICA"/>
    <s v="NO APLICA"/>
    <s v="NO"/>
    <n v="254"/>
    <n v="254"/>
    <s v="SI"/>
    <s v="b) Mayor nota obtenida en el criterio evaluación de comportamiento."/>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8107238-9"/>
    <s v="Centro de Capacitacion Profesional Proyecto Creces SpA"/>
    <n v="122"/>
    <n v="31"/>
    <n v="5075"/>
    <n v="115000"/>
    <n v="0"/>
    <n v="6191500"/>
    <n v="0"/>
    <n v="1150000"/>
    <n v="0"/>
    <n v="0"/>
    <n v="73415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6.6"/>
    <x v="1"/>
    <s v="NO APLICA "/>
    <s v="NO"/>
    <s v="NO APLICA"/>
    <s v="NO APLICA"/>
    <s v="NO APLICA"/>
    <s v="NO APLICA"/>
    <s v=""/>
    <s v="NO APLICA"/>
    <s v="NO"/>
    <s v="NO APLICA"/>
    <s v="NO APLICA"/>
    <s v="NO"/>
    <n v="0"/>
    <n v="0"/>
    <s v="SI"/>
    <n v="0"/>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8107238-9"/>
    <s v="Centro de Capacitacion Profesional Proyecto Creces SpA"/>
    <n v="12"/>
    <n v="3"/>
    <n v="4130"/>
    <n v="0"/>
    <n v="0"/>
    <n v="743400"/>
    <n v="180000"/>
    <n v="0"/>
    <n v="0"/>
    <n v="0"/>
    <n v="923400"/>
    <x v="0"/>
    <n v="0"/>
    <n v="1"/>
    <n v="7"/>
    <n v="0"/>
    <n v="0"/>
    <n v="0"/>
    <n v="0"/>
    <n v="0"/>
    <n v="0"/>
    <n v="0"/>
    <n v="7"/>
    <n v="7"/>
    <n v="7"/>
    <n v="7"/>
    <n v="7"/>
    <n v="7"/>
    <n v="6.4"/>
    <s v="SI"/>
    <s v="Aldo Camacho"/>
    <s v="acamacho@proyectocreces.cl"/>
    <n v="994508645"/>
    <s v="CALLE SOFIA 2890, Recoleta"/>
    <s v="Entregar herramientas prácticas para iniciar, desarrollar y consolidar un emprendimiento, fortaleciendo habilidades personales y de gestión."/>
    <s v="El curso aborda temas como generación de ideas de negocio, planificación estratégica, modelo canvas, marketing básico, gestión financiera y formalización. Está dirigido a personas que desean emprender o mejorar su proyecto actual, con enfoque práctico y adaptable a distintos contextos."/>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SI"/>
    <n v="6.4"/>
    <x v="0"/>
    <n v="7.0000000000000009"/>
    <s v="SI"/>
    <n v="7"/>
    <s v="SI"/>
    <n v="7"/>
    <s v="NO"/>
    <s v=""/>
    <s v="NO APLICA"/>
    <s v="SI"/>
    <n v="0"/>
    <n v="0"/>
    <s v="SI"/>
    <n v="0"/>
    <n v="0"/>
    <s v="SI"/>
    <s v="d) Menor valor hora en su oferta económica para el curso."/>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8107238-9"/>
    <s v="Centro de Capacitacion Profesional Proyecto Creces SpA"/>
    <n v="88"/>
    <n v="22"/>
    <n v="4130"/>
    <n v="0"/>
    <n v="0"/>
    <n v="7268800"/>
    <n v="1760000"/>
    <n v="0"/>
    <n v="0"/>
    <n v="0"/>
    <n v="9028800"/>
    <x v="0"/>
    <n v="0"/>
    <n v="1"/>
    <n v="7"/>
    <n v="7"/>
    <n v="7"/>
    <n v="7"/>
    <n v="7"/>
    <n v="7"/>
    <n v="7"/>
    <n v="7"/>
    <n v="7"/>
    <n v="7"/>
    <n v="1"/>
    <n v="5"/>
    <n v="1"/>
    <n v="7"/>
    <n v="5.6"/>
    <s v="NO"/>
    <n v="0"/>
    <n v="0"/>
    <n v="0"/>
    <n v="0"/>
    <n v="0"/>
    <n v="0"/>
    <n v="0"/>
    <n v="0"/>
    <n v="0"/>
    <n v="0"/>
    <n v="0"/>
    <n v="0"/>
    <n v="0"/>
    <n v="0"/>
    <n v="0"/>
    <n v="0"/>
    <n v="0"/>
    <n v="0"/>
    <n v="0"/>
    <n v="0"/>
    <n v="0"/>
    <n v="0"/>
    <s v="SSH"/>
    <s v="NO"/>
    <s v="SI"/>
    <n v="0"/>
    <n v="0"/>
    <n v="0"/>
    <n v="0"/>
    <n v="0"/>
    <n v="0"/>
    <n v="0"/>
    <n v="0"/>
    <n v="0"/>
    <n v="0"/>
    <s v="SI"/>
    <n v="0"/>
    <s v="NO"/>
    <n v="0"/>
    <s v="SI"/>
    <n v="0"/>
    <n v="0.1"/>
    <n v="0.70000000000000007"/>
    <s v="NO"/>
    <n v="7"/>
    <n v="7"/>
    <n v="7"/>
    <n v="5"/>
    <n v="5.9"/>
    <n v="4130"/>
    <n v="4130"/>
    <n v="7"/>
    <s v="APROBADO"/>
    <s v="APROBADO"/>
    <n v="5.6"/>
    <s v="APROBADO"/>
    <s v="NO"/>
    <n v="7"/>
    <x v="1"/>
    <s v="NO APLICA "/>
    <s v="NO"/>
    <s v="NO APLICA"/>
    <s v="NO APLICA"/>
    <s v="NO APLICA"/>
    <s v="NO APLICA"/>
    <s v=""/>
    <s v="NO APLICA"/>
    <s v="NO"/>
    <s v="NO APLICA"/>
    <s v="NO APLICA"/>
    <s v="NO"/>
    <n v="0"/>
    <n v="0"/>
    <s v="SI"/>
    <n v="0"/>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8107238-9"/>
    <s v="Centro de Capacitacion Profesional Proyecto Creces SpA"/>
    <n v="45"/>
    <n v="12"/>
    <n v="4130"/>
    <n v="0"/>
    <n v="0"/>
    <n v="3717000"/>
    <n v="960000"/>
    <n v="0"/>
    <n v="0"/>
    <n v="0"/>
    <n v="46770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4130"/>
    <n v="4130"/>
    <n v="7"/>
    <s v="APROBADO"/>
    <s v="APROBADO"/>
    <n v="6.1"/>
    <s v="APROBADO"/>
    <s v="NO"/>
    <n v="7"/>
    <x v="1"/>
    <s v="NO APLICA "/>
    <s v="NO"/>
    <s v="NO APLICA"/>
    <s v="NO APLICA"/>
    <s v="NO APLICA"/>
    <s v="NO APLICA"/>
    <s v=""/>
    <s v="NO APLICA"/>
    <s v="NO"/>
    <s v="NO APLICA"/>
    <s v="NO APLICA"/>
    <s v="NO"/>
    <n v="0"/>
    <n v="0"/>
    <s v="SI"/>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8107238-9"/>
    <s v="Centro de Capacitacion Profesional Proyecto Creces SpA"/>
    <n v="200"/>
    <n v="50"/>
    <n v="5075"/>
    <n v="0"/>
    <n v="0"/>
    <n v="20300000"/>
    <n v="4000000"/>
    <n v="0"/>
    <n v="0"/>
    <n v="0"/>
    <n v="24300000"/>
    <x v="0"/>
    <n v="0"/>
    <n v="1"/>
    <n v="7"/>
    <n v="7"/>
    <n v="7"/>
    <n v="7"/>
    <n v="7"/>
    <n v="1"/>
    <n v="5"/>
    <n v="7"/>
    <n v="7"/>
    <n v="7"/>
    <n v="5"/>
    <n v="5"/>
    <n v="5"/>
    <n v="7"/>
    <n v="5.7"/>
    <s v="NO"/>
    <n v="0"/>
    <n v="0"/>
    <n v="0"/>
    <n v="0"/>
    <n v="0"/>
    <n v="0"/>
    <n v="0"/>
    <n v="0"/>
    <n v="0"/>
    <n v="0"/>
    <n v="0"/>
    <n v="0"/>
    <n v="0"/>
    <n v="0"/>
    <n v="0"/>
    <n v="0"/>
    <n v="0"/>
    <n v="0"/>
    <n v="0"/>
    <n v="0"/>
    <n v="0"/>
    <n v="0"/>
    <s v="SSH"/>
    <s v="NO"/>
    <s v="SI"/>
    <n v="0"/>
    <n v="0"/>
    <n v="0"/>
    <n v="0"/>
    <n v="0"/>
    <n v="0"/>
    <n v="0"/>
    <n v="0"/>
    <n v="0"/>
    <n v="0"/>
    <s v="SI"/>
    <n v="0"/>
    <s v="NO"/>
    <n v="0"/>
    <s v="SI"/>
    <n v="0"/>
    <n v="0.1"/>
    <n v="0.70000000000000007"/>
    <s v="NO"/>
    <n v="7"/>
    <n v="5.3"/>
    <n v="5.8949999999999996"/>
    <n v="6.2"/>
    <n v="6.0627500000000003"/>
    <n v="5075"/>
    <n v="5075"/>
    <n v="7"/>
    <s v="APROBADO"/>
    <s v="APROBADO"/>
    <n v="5.7"/>
    <s v="APROBADO"/>
    <s v="NO"/>
    <n v="7"/>
    <x v="1"/>
    <s v="NO APLICA "/>
    <s v="NO"/>
    <s v="NO APLICA"/>
    <s v="NO APLICA"/>
    <s v="NO APLICA"/>
    <s v="NO APLICA"/>
    <s v=""/>
    <s v="NO APLICA"/>
    <s v="NO"/>
    <s v="NO APLICA"/>
    <s v="NO APLICA"/>
    <s v="NO"/>
    <n v="0"/>
    <n v="0"/>
    <s v="SI"/>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8107238-9"/>
    <s v="Centro de Capacitacion Profesional Proyecto Creces SpA"/>
    <n v="200"/>
    <n v="50"/>
    <n v="5075"/>
    <n v="0"/>
    <n v="0"/>
    <n v="20300000"/>
    <n v="4000000"/>
    <n v="0"/>
    <n v="0"/>
    <n v="0"/>
    <n v="24300000"/>
    <x v="0"/>
    <n v="0"/>
    <n v="1"/>
    <n v="7"/>
    <n v="7"/>
    <n v="7"/>
    <n v="7"/>
    <n v="7"/>
    <n v="1"/>
    <n v="5"/>
    <n v="7"/>
    <n v="7"/>
    <n v="7"/>
    <n v="5"/>
    <n v="5"/>
    <n v="5"/>
    <n v="7"/>
    <n v="5.7"/>
    <s v="NO"/>
    <n v="0"/>
    <n v="0"/>
    <n v="0"/>
    <n v="0"/>
    <n v="0"/>
    <n v="0"/>
    <n v="0"/>
    <n v="0"/>
    <n v="0"/>
    <n v="0"/>
    <n v="0"/>
    <n v="0"/>
    <n v="0"/>
    <n v="0"/>
    <n v="0"/>
    <n v="0"/>
    <n v="0"/>
    <n v="0"/>
    <n v="0"/>
    <n v="0"/>
    <n v="0"/>
    <n v="0"/>
    <s v="SSH"/>
    <s v="NO"/>
    <s v="SI"/>
    <n v="0"/>
    <n v="0"/>
    <n v="0"/>
    <n v="0"/>
    <n v="0"/>
    <n v="0"/>
    <n v="0"/>
    <n v="0"/>
    <n v="0"/>
    <n v="0"/>
    <s v="SI"/>
    <n v="0"/>
    <s v="NO"/>
    <n v="0"/>
    <s v="SI"/>
    <n v="0"/>
    <n v="0.1"/>
    <n v="0.70000000000000007"/>
    <s v="NO"/>
    <n v="7"/>
    <n v="5.3"/>
    <n v="5.8949999999999996"/>
    <n v="6.2"/>
    <n v="6.0627500000000003"/>
    <n v="5075"/>
    <n v="5075"/>
    <n v="7"/>
    <s v="APROBADO"/>
    <s v="APROBADO"/>
    <n v="5.7"/>
    <s v="APROBADO"/>
    <s v="NO"/>
    <n v="7"/>
    <x v="1"/>
    <s v="NO APLICA "/>
    <s v="NO"/>
    <s v="NO APLICA"/>
    <s v="NO APLICA"/>
    <s v="NO APLICA"/>
    <s v="NO APLICA"/>
    <s v=""/>
    <s v="NO APLICA"/>
    <s v="NO"/>
    <s v="NO APLICA"/>
    <s v="NO APLICA"/>
    <s v="NO"/>
    <n v="0"/>
    <n v="0"/>
    <s v="SI"/>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8107238-9"/>
    <s v="Centro de Capacitacion Profesional Proyecto Creces SpA"/>
    <n v="100"/>
    <n v="25"/>
    <n v="5075"/>
    <n v="0"/>
    <n v="0"/>
    <n v="10150000"/>
    <n v="2000000"/>
    <n v="0"/>
    <n v="0"/>
    <n v="0"/>
    <n v="121500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5075"/>
    <n v="5075"/>
    <n v="7"/>
    <s v="APROBADO"/>
    <s v="APROBADO"/>
    <n v="6.1"/>
    <s v="APROBADO"/>
    <s v="NO"/>
    <n v="6.8"/>
    <x v="1"/>
    <s v="NO APLICA "/>
    <s v="NO"/>
    <s v="NO APLICA"/>
    <s v="NO APLICA"/>
    <s v="NO APLICA"/>
    <s v="NO APLICA"/>
    <s v=""/>
    <s v="NO APLICA"/>
    <s v="NO"/>
    <s v="NO APLICA"/>
    <s v="NO APLICA"/>
    <s v="NO"/>
    <n v="0"/>
    <n v="0"/>
    <s v="SI"/>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8107238-9"/>
    <s v="Centro de Capacitacion Profesional Proyecto Creces SpA"/>
    <n v="100"/>
    <n v="25"/>
    <n v="5075"/>
    <n v="0"/>
    <n v="0"/>
    <n v="10150000"/>
    <n v="2000000"/>
    <n v="0"/>
    <n v="0"/>
    <n v="0"/>
    <n v="121500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5075"/>
    <n v="5075"/>
    <n v="7"/>
    <s v="APROBADO"/>
    <s v="APROBADO"/>
    <n v="6.1"/>
    <s v="APROBADO"/>
    <s v="NO"/>
    <n v="6.8"/>
    <x v="1"/>
    <s v="NO APLICA "/>
    <s v="NO"/>
    <s v="NO APLICA"/>
    <s v="NO APLICA"/>
    <s v="NO APLICA"/>
    <s v="NO APLICA"/>
    <s v=""/>
    <s v="NO APLICA"/>
    <s v="NO"/>
    <s v="NO APLICA"/>
    <s v="NO APLICA"/>
    <s v="NO"/>
    <n v="0"/>
    <n v="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8107238-9"/>
    <s v="Centro de Capacitacion Profesional Proyecto Creces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8"/>
    <x v="1"/>
    <s v="NO APLICA "/>
    <s v="NO"/>
    <s v="NO APLICA"/>
    <s v="NO APLICA"/>
    <s v="NO APLICA"/>
    <s v="NO APLICA"/>
    <s v=""/>
    <s v="NO APLICA"/>
    <s v="NO"/>
    <s v="NO APLICA"/>
    <s v="NO APLICA"/>
    <s v="NO"/>
    <n v="0"/>
    <n v="0"/>
    <s v="SI"/>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8107238-9"/>
    <s v="Centro de Capacitacion Profesional Proyecto Creces Sp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8107238-9"/>
    <s v="Centro de Capacitacion Profesional Proyecto Creces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107238-9"/>
    <s v="Centro de Capacitacion Profesional Proyecto Creces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6"/>
    <x v="1"/>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107238-9"/>
    <s v="Centro de Capacitacion Profesional Proyecto Creces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6"/>
    <x v="1"/>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107238-9"/>
    <s v="Centro de Capacitacion Profesional Proyecto Creces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6"/>
    <x v="1"/>
    <s v="NO APLICA "/>
    <s v="NO"/>
    <s v="NO APLICA"/>
    <s v="NO APLICA"/>
    <s v="NO APLICA"/>
    <s v="NO APLICA"/>
    <s v=""/>
    <s v="NO APLICA"/>
    <s v="NO"/>
    <s v="NO APLICA"/>
    <s v="NO APLICA"/>
    <s v="NO"/>
    <n v="0"/>
    <n v="0"/>
    <s v="SI"/>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8107238-9"/>
    <s v="Centro de Capacitacion Profesional Proyecto Creces SpA"/>
    <n v="110"/>
    <n v="28"/>
    <n v="5075"/>
    <n v="0"/>
    <n v="0"/>
    <n v="5582500"/>
    <n v="1120000"/>
    <n v="0"/>
    <n v="0"/>
    <n v="0"/>
    <n v="67025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NO"/>
    <n v="6.6"/>
    <x v="1"/>
    <s v="NO APLICA "/>
    <s v="NO"/>
    <s v="NO APLICA"/>
    <s v="NO APLICA"/>
    <s v="NO APLICA"/>
    <s v="NO APLICA"/>
    <s v=""/>
    <s v="NO APLICA"/>
    <s v="NO"/>
    <s v="NO APLICA"/>
    <s v="NO APLICA"/>
    <s v="NO"/>
    <n v="0"/>
    <n v="0"/>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8107238-9"/>
    <s v="Centro de Capacitacion Profesional Proyecto Creces SpA"/>
    <n v="100"/>
    <n v="25"/>
    <n v="4130"/>
    <n v="0"/>
    <n v="0"/>
    <n v="6195000"/>
    <n v="1500000"/>
    <n v="0"/>
    <n v="0"/>
    <n v="0"/>
    <n v="7695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96940970-4"/>
    <s v="INFOLAND CAPACITACION LIMITADA"/>
    <n v="132"/>
    <n v="33"/>
    <n v="6373"/>
    <n v="100000"/>
    <n v="0"/>
    <n v="8412360"/>
    <n v="1320000"/>
    <n v="1000000"/>
    <n v="0"/>
    <n v="0"/>
    <n v="1073236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53"/>
    <n v="164"/>
    <s v="NO"/>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96940970-4"/>
    <s v="INFOLAND CAPACITACION LIMITADA"/>
    <n v="160"/>
    <n v="40"/>
    <n v="6373"/>
    <n v="0"/>
    <n v="50000"/>
    <n v="10196800"/>
    <n v="1600000"/>
    <n v="0"/>
    <n v="0"/>
    <n v="500000"/>
    <n v="122968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53"/>
    <n v="164"/>
    <s v="NO"/>
    <n v="0"/>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96940970-4"/>
    <s v="INFOLAND CAPACITACION LIMITADA"/>
    <n v="176"/>
    <n v="44"/>
    <n v="5075"/>
    <n v="0"/>
    <n v="250000"/>
    <n v="8932000"/>
    <n v="1760000"/>
    <n v="0"/>
    <n v="0"/>
    <n v="2500000"/>
    <n v="131920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53"/>
    <n v="164"/>
    <s v="NO"/>
    <n v="0"/>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96940970-4"/>
    <s v="INFOLAND CAPACITACION LIMITADA"/>
    <n v="272"/>
    <n v="68"/>
    <n v="5075"/>
    <n v="100000"/>
    <n v="250000"/>
    <n v="13804000"/>
    <n v="2720000"/>
    <n v="1000000"/>
    <n v="0"/>
    <n v="2500000"/>
    <n v="20024000"/>
    <x v="0"/>
    <n v="0"/>
    <n v="5"/>
    <n v="7"/>
    <n v="0"/>
    <n v="0"/>
    <n v="0"/>
    <n v="0"/>
    <n v="0"/>
    <n v="0"/>
    <n v="0"/>
    <n v="5"/>
    <n v="5"/>
    <n v="7"/>
    <n v="7"/>
    <n v="7"/>
    <n v="7"/>
    <n v="5.9"/>
    <s v="NO"/>
    <n v="0"/>
    <n v="0"/>
    <n v="0"/>
    <n v="0"/>
    <n v="0"/>
    <n v="0"/>
    <n v="0"/>
    <n v="0"/>
    <n v="0"/>
    <n v="0"/>
    <n v="0"/>
    <n v="0"/>
    <n v="0"/>
    <n v="0"/>
    <n v="0"/>
    <n v="0"/>
    <n v="0"/>
    <n v="0"/>
    <n v="0"/>
    <n v="0"/>
    <n v="0"/>
    <n v="0"/>
    <s v="SHMAN"/>
    <s v="SI"/>
    <s v="NO"/>
    <n v="0"/>
    <n v="0"/>
    <n v="0"/>
    <n v="0"/>
    <n v="0"/>
    <n v="0"/>
    <n v="0"/>
    <n v="0"/>
    <n v="0"/>
    <n v="0"/>
    <s v="SI"/>
    <n v="0"/>
    <s v="SI"/>
    <n v="0"/>
    <s v="SI"/>
    <n v="0"/>
    <n v="0.5"/>
    <n v="0.70000000000000007"/>
    <s v="SI"/>
    <n v="0"/>
    <n v="0"/>
    <n v="0"/>
    <n v="5.8000000000000007"/>
    <n v="5.8000000000000007"/>
    <n v="5075"/>
    <n v="5075"/>
    <n v="7"/>
    <s v="APROBADO"/>
    <s v="APROBADO"/>
    <n v="5.9"/>
    <s v="APROBADO"/>
    <s v="NO"/>
    <n v="7"/>
    <x v="1"/>
    <s v="NO APLICA "/>
    <s v="NO"/>
    <s v="NO APLICA"/>
    <s v="NO APLICA"/>
    <s v="NO APLICA"/>
    <s v="NO APLICA"/>
    <s v=""/>
    <s v="NO APLICA"/>
    <s v="NO"/>
    <s v="NO APLICA"/>
    <s v="NO APLICA"/>
    <s v="NO"/>
    <n v="53"/>
    <n v="164"/>
    <s v="NO"/>
    <n v="0"/>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96940970-4"/>
    <s v="INFOLAND CAPACITACION LIMITADA"/>
    <n v="272"/>
    <n v="68"/>
    <n v="5075"/>
    <n v="100000"/>
    <n v="250000"/>
    <n v="13804000"/>
    <n v="2720000"/>
    <n v="1000000"/>
    <n v="0"/>
    <n v="2500000"/>
    <n v="20024000"/>
    <x v="0"/>
    <n v="0"/>
    <n v="5"/>
    <n v="7"/>
    <n v="0"/>
    <n v="0"/>
    <n v="0"/>
    <n v="0"/>
    <n v="0"/>
    <n v="0"/>
    <n v="0"/>
    <n v="5"/>
    <n v="5"/>
    <n v="7"/>
    <n v="7"/>
    <n v="7"/>
    <n v="7"/>
    <n v="5.9"/>
    <s v="NO"/>
    <n v="0"/>
    <n v="0"/>
    <n v="0"/>
    <n v="0"/>
    <n v="0"/>
    <n v="0"/>
    <n v="0"/>
    <n v="0"/>
    <n v="0"/>
    <n v="0"/>
    <n v="0"/>
    <n v="0"/>
    <n v="0"/>
    <n v="0"/>
    <n v="0"/>
    <n v="0"/>
    <n v="0"/>
    <n v="0"/>
    <n v="0"/>
    <n v="0"/>
    <n v="0"/>
    <n v="0"/>
    <s v="SHMAN"/>
    <s v="SI"/>
    <s v="NO"/>
    <n v="0"/>
    <n v="0"/>
    <n v="0"/>
    <n v="0"/>
    <n v="0"/>
    <n v="0"/>
    <n v="0"/>
    <n v="0"/>
    <n v="0"/>
    <n v="0"/>
    <s v="SI"/>
    <n v="0"/>
    <s v="SI"/>
    <n v="0"/>
    <s v="SI"/>
    <n v="0"/>
    <n v="0.5"/>
    <n v="0.70000000000000007"/>
    <s v="SI"/>
    <n v="0"/>
    <n v="0"/>
    <n v="0"/>
    <n v="5.8000000000000007"/>
    <n v="5.8000000000000007"/>
    <n v="5075"/>
    <n v="5075"/>
    <n v="7"/>
    <s v="APROBADO"/>
    <s v="APROBADO"/>
    <n v="5.9"/>
    <s v="APROBADO"/>
    <s v="NO"/>
    <n v="7"/>
    <x v="1"/>
    <s v="NO APLICA "/>
    <s v="NO"/>
    <s v="NO APLICA"/>
    <s v="NO APLICA"/>
    <s v="NO APLICA"/>
    <s v="NO APLICA"/>
    <s v=""/>
    <s v="NO APLICA"/>
    <s v="NO"/>
    <s v="NO APLICA"/>
    <s v="NO APLICA"/>
    <s v="NO"/>
    <n v="53"/>
    <n v="122"/>
    <s v="NO"/>
    <n v="0"/>
  </r>
  <r>
    <x v="49"/>
    <s v="65181652-1"/>
    <n v="2025"/>
    <s v="MANDATO"/>
    <s v="96505760-9"/>
    <s v="COLBÚN"/>
    <m/>
    <m/>
    <s v="CURSO CONVENCIONAL CONDUCENTE A LICENCIA DE CONDUCIR CLASE B"/>
    <s v="PF1454"/>
    <s v=""/>
    <s v=""/>
    <n v="8"/>
    <s v="BIO BIO"/>
    <s v="MULCHÉN"/>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MULCHEN Y TENER EDUCACIÓN BÁSICA COMPLETA"/>
    <s v="SI"/>
    <s v="LICENCIA DE CONDUCIR CLASE B."/>
    <s v="CERRADA"/>
    <n v="6"/>
    <n v="3"/>
    <s v="76099995-4"/>
    <s v="orgaizacion tecnica de capacitación ortecap jerez e hijos y compañia limitada"/>
    <n v="24"/>
    <n v="6"/>
    <n v="7434"/>
    <n v="0"/>
    <n v="50000"/>
    <n v="1784160"/>
    <n v="240000"/>
    <n v="0"/>
    <n v="0"/>
    <n v="500000"/>
    <n v="2524160"/>
    <x v="1"/>
    <s v="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x v="2"/>
    <s v="NO APLICA "/>
    <s v="NO"/>
    <s v="NO APLICA"/>
    <s v="NO APLICA"/>
    <s v="NO APLICA"/>
    <s v="NO APLICA"/>
    <s v=""/>
    <s v="NO APLICA"/>
    <s v="NO"/>
    <s v="NO APLICA"/>
    <s v="NO APLICA"/>
    <s v="NO"/>
    <n v="1"/>
    <e v="#N/A"/>
    <e v="#N/A"/>
    <n v="0"/>
  </r>
  <r>
    <x v="50"/>
    <s v="65181652-1"/>
    <n v="2025"/>
    <s v="MANDATO"/>
    <s v="96505760-9"/>
    <s v="COLBÚN"/>
    <m/>
    <m/>
    <s v="SERVICIO DE GUARDIA DE SEGURIDAD"/>
    <s v="PF1184"/>
    <s v=""/>
    <s v=""/>
    <n v="8"/>
    <s v="BIO BIO"/>
    <s v="SANTA BÁRBARA"/>
    <s v="EMPRENDEDORES/AS INFORMALES O PERSONAS VULNERABLES PERTENECIENTES AL 80% MAS VULNERABLE"/>
    <s v="PRESENCIAL"/>
    <s v="DEPENDIENTE"/>
    <n v="23"/>
    <n v="10"/>
    <n v="90"/>
    <n v="0"/>
    <n v="90"/>
    <n v="4"/>
    <s v="SI"/>
    <s v="NO"/>
    <s v="NO"/>
    <s v="SE AJUSTA A PLAN FORMATIVO"/>
    <s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
    <s v="SI"/>
    <s v="CERTIFICADO DE APROBACIÓN Y TARJETA DE IDENTIFICACIÓN. CREDENCIAL DE GUARDIA PRIVADO DE SEGURIDAD OS"/>
    <s v="CERRADA"/>
    <n v="23"/>
    <n v="3"/>
    <s v="76099995-4"/>
    <s v="orgaizacion tecnica de capacitación ortecap jerez e hijos y compañia limitada"/>
    <n v="90"/>
    <n v="23"/>
    <n v="7434"/>
    <n v="0"/>
    <n v="12000"/>
    <n v="6690600"/>
    <n v="920000"/>
    <n v="0"/>
    <n v="0"/>
    <n v="120000"/>
    <n v="7730600"/>
    <x v="1"/>
    <s v="NUMERAL 6.1.2. ITEM 2 - OTEC CUENTA CON AUTORIZACIÓN COMO EMPRESA DE CAPACITACIÓN EN MATERIAS INHERENTES A SEGURIDAD PRIVADA EN LA COMUNA DE LOS ÁNGELES Y MULCHÉN. CURSO LICITADO EN COMUNA DE SANTA BÁRBA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x v="2"/>
    <s v="NO APLICA "/>
    <s v="NO"/>
    <s v="NO APLICA"/>
    <s v="NO APLICA"/>
    <s v="NO APLICA"/>
    <s v="NO APLICA"/>
    <s v=""/>
    <s v="NO APLICA"/>
    <s v="NO"/>
    <s v="NO APLICA"/>
    <s v="NO APLICA"/>
    <s v="NO"/>
    <n v="1"/>
    <e v="#N/A"/>
    <e v="#N/A"/>
    <n v="0"/>
  </r>
  <r>
    <x v="51"/>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JERES MAYORES DE 18 AÑOS PERTENECIENTES AL 80% MÁS VULNERABLES, CORRESPINDIENTES A COLLIPULLI"/>
    <s v="SI"/>
    <s v="LICENCIA DE CONDUCIR CLASE B."/>
    <s v="CERRADA"/>
    <n v="6"/>
    <n v="3"/>
    <s v="76099995-4"/>
    <s v="orgaizacion tecnica de capacitación ortecap jerez e hijos y compañia limitada"/>
    <n v="24"/>
    <n v="6"/>
    <n v="7434"/>
    <n v="0"/>
    <n v="50000"/>
    <n v="2854656"/>
    <n v="384000"/>
    <n v="0"/>
    <n v="0"/>
    <n v="800000"/>
    <n v="4038656"/>
    <x v="1"/>
    <s v="NUMERAL 6.1.2. ÍTEM 2 - LA SOLICITUD DE AUTORIZACIÓN ANTE MUNICIPALIDAD DE COLLIPULLI PARA PODER UTILIZAR CIRCUITO OCASIONAL DE RECORRIDO, ESTÁ VIGENTE DESDE EL 23/10/2024 HASTA EL 31/03/2025. POSEE AUTORIZACIÓN DEL MINISTERIO TRANSPORTES PARA IMPARTIR CURSO EN MODALIDAD E-LEARNING._x000a_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x v="2"/>
    <s v="NO APLICA "/>
    <s v="NO"/>
    <s v="NO APLICA"/>
    <s v="NO APLICA"/>
    <s v="NO APLICA"/>
    <s v="NO APLICA"/>
    <s v=""/>
    <s v="NO APLICA"/>
    <s v="NO"/>
    <s v="NO APLICA"/>
    <s v="NO APLICA"/>
    <s v="NO"/>
    <n v="1"/>
    <e v="#N/A"/>
    <e v="#N/A"/>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99995-4"/>
    <s v="orgaizacion tecnica de capacitación ortecap jerez e hijos y compañia limitada"/>
    <n v="132"/>
    <n v="33"/>
    <n v="7434"/>
    <n v="100000"/>
    <n v="0"/>
    <n v="9812880"/>
    <n v="1320000"/>
    <n v="1000000"/>
    <n v="0"/>
    <n v="0"/>
    <n v="12132880"/>
    <x v="0"/>
    <n v="0"/>
    <n v="1"/>
    <n v="7"/>
    <n v="0"/>
    <n v="0"/>
    <n v="0"/>
    <n v="0"/>
    <n v="0"/>
    <n v="0"/>
    <n v="0"/>
    <n v="7"/>
    <n v="7"/>
    <n v="5"/>
    <n v="5"/>
    <n v="5"/>
    <n v="6"/>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7434"/>
    <n v="6373"/>
    <n v="6"/>
    <s v="APROBADO"/>
    <s v="APROBADO"/>
    <n v="5.8"/>
    <s v="APROBADO"/>
    <s v="NO"/>
    <n v="7"/>
    <x v="1"/>
    <s v="NO APLICA "/>
    <s v="NO"/>
    <s v="NO APLICA"/>
    <s v="NO APLICA"/>
    <s v="NO APLICA"/>
    <s v="NO APLICA"/>
    <s v=""/>
    <s v="NO APLICA"/>
    <s v="NO"/>
    <s v="NO APLICA"/>
    <s v="NO APLICA"/>
    <s v="NO"/>
    <n v="1"/>
    <n v="164"/>
    <s v="NO"/>
    <n v="0"/>
  </r>
  <r>
    <x v="52"/>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EJERES MAYORES DE 18 AÑOS PERTENECIENTES AL 80% MÁS VULNERABLES, CORRESPONDIENTES A COLLIPULLI"/>
    <s v="SI"/>
    <s v="LICENCIA DE CONDUCIR CLASE B."/>
    <s v="CERRADA"/>
    <n v="6"/>
    <n v="3"/>
    <s v="76099995-4"/>
    <s v="orgaizacion tecnica de capacitación ortecap jerez e hijos y compañia limitada"/>
    <n v="24"/>
    <n v="6"/>
    <n v="7434"/>
    <n v="0"/>
    <n v="50000"/>
    <n v="2854656"/>
    <n v="384000"/>
    <n v="0"/>
    <n v="0"/>
    <n v="800000"/>
    <n v="4038656"/>
    <x v="1"/>
    <s v="NUMERAL 6.1.2. ÍTEM 2 - OTEC NO POSEE ACREDITACIÓN COMO ESCUELA DE CONDUCTORES EN LA COMUNA LICITADA. _x000a_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x v="2"/>
    <s v="NO APLICA "/>
    <s v="NO"/>
    <s v="NO APLICA"/>
    <s v="NO APLICA"/>
    <s v="NO APLICA"/>
    <s v="NO APLICA"/>
    <s v=""/>
    <s v="NO APLICA"/>
    <s v="NO"/>
    <s v="NO APLICA"/>
    <s v="NO APLICA"/>
    <s v="NO"/>
    <n v="1"/>
    <e v="#N/A"/>
    <e v="#N/A"/>
    <n v="0"/>
  </r>
  <r>
    <x v="53"/>
    <s v="65181652-1"/>
    <n v="2025"/>
    <s v="MANDATO"/>
    <s v="96532330-9"/>
    <s v="CMPC PULP SPA"/>
    <m/>
    <m/>
    <s v="CURSO CONVENCIONAL CONDUCENTE A LICENCIA DE CONDUCIR CLASE B"/>
    <s v="PF1454"/>
    <s v=""/>
    <s v=""/>
    <n v="9"/>
    <s v="ARAUCANIA"/>
    <s v="RENAICO"/>
    <s v="EMPRENDEDORES/AS INFORMALES O PERSONAS VULNERABLES PERTENECIENTES AL 80% MAS VULNERABLE"/>
    <s v="PRESENCIAL"/>
    <s v="INDEPENDIENTE"/>
    <n v="6"/>
    <n v="16"/>
    <n v="24"/>
    <n v="0"/>
    <n v="24"/>
    <n v="4"/>
    <s v="SI"/>
    <s v="NO"/>
    <s v="NO"/>
    <s v="SE AJUSTA A PLAN FORMATIVO"/>
    <s v="HOMBRES Y MUJERES MAYORES DE 18 AÑOS PERTENECIENTES AL 80% MÁS VULNERABLES, CORRESPINDIENTES A RENAICO"/>
    <s v="SI"/>
    <s v="LICENCIA DE CONDUCIR CLASE B."/>
    <s v="CERRADA"/>
    <n v="6"/>
    <n v="3"/>
    <s v="76099995-4"/>
    <s v="orgaizacion tecnica de capacitación ortecap jerez e hijos y compañia limitada"/>
    <n v="24"/>
    <n v="6"/>
    <n v="7434"/>
    <n v="0"/>
    <n v="50000"/>
    <n v="2854656"/>
    <n v="384000"/>
    <n v="0"/>
    <n v="0"/>
    <n v="800000"/>
    <n v="4038656"/>
    <x v="1"/>
    <s v="NUMERAL 6.1.2. ÍTEM 2 - OTEC NO POSEE ACREDITACIÓN COMO ESCUELA DE CONDUCTORES EN LA COMUNA LICITADA. _x000a_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x v="2"/>
    <s v="NO APLICA "/>
    <s v="NO"/>
    <s v="NO APLICA"/>
    <s v="NO APLICA"/>
    <s v="NO APLICA"/>
    <s v="NO APLICA"/>
    <s v=""/>
    <s v="NO APLICA"/>
    <s v="NO"/>
    <s v="NO APLICA"/>
    <s v="NO APLICA"/>
    <s v="NO"/>
    <n v="1"/>
    <e v="#N/A"/>
    <e v="#N/A"/>
    <n v="0"/>
  </r>
  <r>
    <x v="54"/>
    <s v="65181652-1"/>
    <n v="2025"/>
    <s v="MANDATO"/>
    <s v="96802690-9"/>
    <s v="MASISA"/>
    <m/>
    <m/>
    <s v="CURSO CONVENCIONAL CONDUCENTE A LICENCIA DE CONDUCIR CLASE B"/>
    <s v="PF1454"/>
    <s v=""/>
    <s v=""/>
    <n v="8"/>
    <s v="BIO BIO"/>
    <s v="CABRERO"/>
    <s v="PERSONAS DESOCUPADAS (CESANTES Y PERSONAS QUE BUSCAN TRABAJO POR PRIMERA VEZ)."/>
    <s v="PRESENCIAL"/>
    <s v="DEPENDIENTE"/>
    <n v="6"/>
    <n v="15"/>
    <n v="24"/>
    <n v="0"/>
    <n v="24"/>
    <n v="4"/>
    <s v="SI"/>
    <s v="NO"/>
    <s v="NO"/>
    <s v="SE AJUSTA A PLAN FORMATIVO"/>
    <s v="Personas mayores de 18 años, que se encuentren dentro de 80% de la población vulnerable de acuerdo al Registro Social de Hogares, con educación media preferentemente que residan en la comuna de Cabrero y sus alrededores"/>
    <s v="SI"/>
    <s v="LICENCIA DE CONDUCIR CLASE B."/>
    <s v="CERRADA"/>
    <n v="6"/>
    <n v="3"/>
    <s v="76099995-4"/>
    <s v="orgaizacion tecnica de capacitación ortecap jerez e hijos y compañia limitada"/>
    <n v="24"/>
    <n v="6"/>
    <n v="7434"/>
    <n v="0"/>
    <n v="50000"/>
    <n v="2676240"/>
    <n v="360000"/>
    <n v="0"/>
    <n v="0"/>
    <n v="750000"/>
    <n v="3786240"/>
    <x v="1"/>
    <s v="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x v="2"/>
    <s v="NO APLICA "/>
    <s v="NO"/>
    <s v="NO APLICA"/>
    <s v="NO APLICA"/>
    <s v="NO APLICA"/>
    <s v="NO APLICA"/>
    <s v=""/>
    <s v="NO APLICA"/>
    <s v="NO"/>
    <s v="NO APLICA"/>
    <s v="NO APLICA"/>
    <s v="NO"/>
    <n v="1"/>
    <e v="#N/A"/>
    <e v="#N/A"/>
    <n v="0"/>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099995-4"/>
    <s v="orgaizacion tecnica de capacitación ortecap jerez e hijos y compañia limitada"/>
    <n v="98"/>
    <n v="33"/>
    <n v="7434"/>
    <n v="0"/>
    <n v="12000"/>
    <n v="7285320"/>
    <n v="1320000"/>
    <n v="0"/>
    <n v="0"/>
    <n v="120000"/>
    <n v="8725320"/>
    <x v="1"/>
    <s v="NUMERAL 6.1.2. ITEM 2 - OTEC CUENTA CON AUTORIZACIÓN COMO EMPRESA DE CAPACITACIÓN EN MATERIAS INHERENTES A SEGURIDAD PRIVADA EN LA COMUNA DE LOS ÁNGELES. CURSO LICITADO EN COMUNA DE SANTIAG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n v="6373"/>
    <s v="NO APLICA"/>
    <s v="NO APLICA"/>
    <s v="NO APLICA"/>
    <s v="NO APLICA"/>
    <s v="NO APLICA"/>
    <s v="NO"/>
    <s v="NO APLICA"/>
    <x v="2"/>
    <s v="NO APLICA "/>
    <s v="NO"/>
    <s v="NO APLICA"/>
    <s v="NO APLICA"/>
    <s v="NO APLICA"/>
    <s v="NO APLICA"/>
    <s v=""/>
    <s v="NO APLICA"/>
    <s v="NO"/>
    <s v="NO APLICA"/>
    <s v="NO APLICA"/>
    <s v="NO"/>
    <n v="1"/>
    <n v="48"/>
    <s v="NO"/>
    <n v="0"/>
  </r>
  <r>
    <x v="51"/>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JERES MAYORES DE 18 AÑOS PERTENECIENTES AL 80% MÁS VULNERABLES, CORRESPINDIENTES A COLLIPULLI"/>
    <s v="SI"/>
    <s v="LICENCIA DE CONDUCIR CLASE B."/>
    <s v="CERRADA"/>
    <n v="6"/>
    <n v="3"/>
    <s v="76018710-0"/>
    <s v="Centro de Estudios Regionales y de Capacitación Ltda."/>
    <n v="24"/>
    <n v="6"/>
    <n v="15112"/>
    <n v="0"/>
    <n v="50000"/>
    <n v="5803008"/>
    <n v="384000"/>
    <n v="0"/>
    <n v="0"/>
    <n v="800000"/>
    <n v="6987008"/>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15112"/>
    <e v="#N/A"/>
    <s v="NO APLICA"/>
    <s v="NO APLICA"/>
    <s v="NO APLICA"/>
    <s v="NO APLICA"/>
    <s v="NO APLICA"/>
    <s v="NO"/>
    <s v="NO APLICA"/>
    <x v="2"/>
    <s v="NO APLICA "/>
    <s v="NO"/>
    <s v="NO APLICA"/>
    <s v="NO APLICA"/>
    <s v="NO APLICA"/>
    <s v="NO APLICA"/>
    <s v=""/>
    <s v="NO APLICA"/>
    <s v="NO"/>
    <s v="NO APLICA"/>
    <s v="NO APLICA"/>
    <s v="NO"/>
    <n v="0"/>
    <n v="0"/>
    <s v="SI"/>
    <n v="0"/>
  </r>
  <r>
    <x v="56"/>
    <s v="65181652-1"/>
    <n v="2025"/>
    <s v="MANDATO"/>
    <s v="91337000-7"/>
    <s v="CEMENTO POLPAICO S.A."/>
    <m/>
    <m/>
    <s v="CURSO CONVENCIONAL CONDUCENTE A LICENCIA DE CONDUCIR CLASE B"/>
    <s v="PF1454"/>
    <s v=""/>
    <s v=""/>
    <n v="8"/>
    <s v="BIO BIO"/>
    <s v="CORONEL"/>
    <s v="PERSONAS DESOCUPADAS (CESANTES Y PERSONAS QUE BUSCAN TRABAJO POR PRIMERA VEZ)."/>
    <s v="PRESENCIAL"/>
    <s v="INDEPENDIENTE"/>
    <n v="5"/>
    <n v="10"/>
    <n v="24"/>
    <n v="0"/>
    <n v="24"/>
    <n v="5"/>
    <s v="SI"/>
    <s v="NO"/>
    <s v="NO"/>
    <s v="SE AJUSTA A PLAN FORMATIVO"/>
    <s v="HOMBRES Y MUJERES MAYORES DE 18 AÑOS, CESANTES O QUE BUSCA TRABAJO POR PRIMERA VEZ, CON EDUCACIÓN BÁSICA COMPLETA, HABITANTES DE LA COMUNA DE CORONEL"/>
    <s v="SI"/>
    <s v="LICENCIA DE CONDUCIR CLASE B."/>
    <s v="CERRADA"/>
    <n v="5"/>
    <n v="3"/>
    <s v="76018710-0"/>
    <s v="Centro de Estudios Regionales y de Capacitación Ltda."/>
    <n v="24"/>
    <n v="5"/>
    <n v="33200"/>
    <n v="0"/>
    <n v="50000"/>
    <n v="7968000"/>
    <n v="200000"/>
    <n v="0"/>
    <n v="0"/>
    <n v="500000"/>
    <n v="8668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3200"/>
    <e v="#N/A"/>
    <s v="NO APLICA"/>
    <s v="NO APLICA"/>
    <s v="NO APLICA"/>
    <s v="NO APLICA"/>
    <s v="NO APLICA"/>
    <s v="NO"/>
    <s v="NO APLICA"/>
    <x v="2"/>
    <s v="NO APLICA "/>
    <s v="NO"/>
    <s v="NO APLICA"/>
    <s v="NO APLICA"/>
    <s v="NO APLICA"/>
    <s v="NO APLICA"/>
    <s v=""/>
    <s v="NO APLICA"/>
    <s v="NO"/>
    <s v="NO APLICA"/>
    <s v="NO APLICA"/>
    <s v="NO"/>
    <n v="0"/>
    <n v="0"/>
    <s v="SI"/>
    <n v="0"/>
  </r>
  <r>
    <x v="49"/>
    <s v="65181652-1"/>
    <n v="2025"/>
    <s v="MANDATO"/>
    <s v="96505760-9"/>
    <s v="COLBÚN"/>
    <m/>
    <m/>
    <s v="CURSO CONVENCIONAL CONDUCENTE A LICENCIA DE CONDUCIR CLASE B"/>
    <s v="PF1454"/>
    <s v=""/>
    <s v=""/>
    <n v="8"/>
    <s v="BIO BIO"/>
    <s v="MULCHÉN"/>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MULCHEN Y TENER EDUCACIÓN BÁSICA COMPLETA"/>
    <s v="SI"/>
    <s v="LICENCIA DE CONDUCIR CLASE B."/>
    <s v="CERRADA"/>
    <n v="6"/>
    <n v="3"/>
    <s v="76018710-0"/>
    <s v="Centro de Estudios Regionales y de Capacitación Ltda."/>
    <n v="24"/>
    <n v="6"/>
    <n v="33200"/>
    <n v="0"/>
    <n v="50000"/>
    <n v="7968000"/>
    <n v="240000"/>
    <n v="0"/>
    <n v="0"/>
    <n v="500000"/>
    <n v="8708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3200"/>
    <e v="#N/A"/>
    <s v="NO APLICA"/>
    <s v="NO APLICA"/>
    <s v="NO APLICA"/>
    <s v="NO APLICA"/>
    <s v="NO APLICA"/>
    <s v="NO"/>
    <s v="NO APLICA"/>
    <x v="2"/>
    <s v="NO APLICA "/>
    <s v="NO"/>
    <s v="NO APLICA"/>
    <s v="NO APLICA"/>
    <s v="NO APLICA"/>
    <s v="NO APLICA"/>
    <s v=""/>
    <s v="NO APLICA"/>
    <s v="NO"/>
    <s v="NO APLICA"/>
    <s v="NO APLICA"/>
    <s v="NO"/>
    <n v="0"/>
    <n v="0"/>
    <s v="SI"/>
    <n v="0"/>
  </r>
  <r>
    <x v="52"/>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EJERES MAYORES DE 18 AÑOS PERTENECIENTES AL 80% MÁS VULNERABLES, CORRESPONDIENTES A COLLIPULLI"/>
    <s v="SI"/>
    <s v="LICENCIA DE CONDUCIR CLASE B."/>
    <s v="CERRADA"/>
    <n v="6"/>
    <n v="3"/>
    <s v="76018710-0"/>
    <s v="Centro de Estudios Regionales y de Capacitación Ltda."/>
    <n v="24"/>
    <n v="6"/>
    <n v="25000"/>
    <n v="0"/>
    <n v="50000"/>
    <n v="9600000"/>
    <n v="384000"/>
    <n v="0"/>
    <n v="0"/>
    <n v="800000"/>
    <n v="10784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25000"/>
    <e v="#N/A"/>
    <s v="NO APLICA"/>
    <s v="NO APLICA"/>
    <s v="NO APLICA"/>
    <s v="NO APLICA"/>
    <s v="NO APLICA"/>
    <s v="NO"/>
    <s v="NO APLICA"/>
    <x v="2"/>
    <s v="NO APLICA "/>
    <s v="NO"/>
    <s v="NO APLICA"/>
    <s v="NO APLICA"/>
    <s v="NO APLICA"/>
    <s v="NO APLICA"/>
    <s v=""/>
    <s v="NO APLICA"/>
    <s v="NO"/>
    <s v="NO APLICA"/>
    <s v="NO APLICA"/>
    <s v="NO"/>
    <n v="0"/>
    <n v="0"/>
    <s v="SI"/>
    <n v="0"/>
  </r>
  <r>
    <x v="54"/>
    <s v="65181652-1"/>
    <n v="2025"/>
    <s v="MANDATO"/>
    <s v="96802690-9"/>
    <s v="MASISA"/>
    <m/>
    <m/>
    <s v="CURSO CONVENCIONAL CONDUCENTE A LICENCIA DE CONDUCIR CLASE B"/>
    <s v="PF1454"/>
    <s v=""/>
    <s v=""/>
    <n v="8"/>
    <s v="BIO BIO"/>
    <s v="CABRERO"/>
    <s v="PERSONAS DESOCUPADAS (CESANTES Y PERSONAS QUE BUSCAN TRABAJO POR PRIMERA VEZ)."/>
    <s v="PRESENCIAL"/>
    <s v="DEPENDIENTE"/>
    <n v="6"/>
    <n v="15"/>
    <n v="24"/>
    <n v="0"/>
    <n v="24"/>
    <n v="4"/>
    <s v="SI"/>
    <s v="NO"/>
    <s v="NO"/>
    <s v="SE AJUSTA A PLAN FORMATIVO"/>
    <s v="Personas mayores de 18 años, que se encuentren dentro de 80% de la población vulnerable de acuerdo al Registro Social de Hogares, con educación media preferentemente que residan en la comuna de Cabrero y sus alrededores"/>
    <s v="SI"/>
    <s v="LICENCIA DE CONDUCIR CLASE B."/>
    <s v="CERRADA"/>
    <n v="6"/>
    <n v="3"/>
    <s v="76018710-0"/>
    <s v="Centro de Estudios Regionales y de Capacitación Ltda."/>
    <n v="24"/>
    <n v="6"/>
    <n v="33200"/>
    <n v="0"/>
    <n v="50000"/>
    <n v="11952000"/>
    <n v="360000"/>
    <n v="0"/>
    <n v="0"/>
    <n v="750000"/>
    <n v="13062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3200"/>
    <e v="#N/A"/>
    <s v="NO APLICA"/>
    <s v="NO APLICA"/>
    <s v="NO APLICA"/>
    <s v="NO APLICA"/>
    <s v="NO APLICA"/>
    <s v="NO"/>
    <s v="NO APLICA"/>
    <x v="2"/>
    <s v="NO APLICA "/>
    <s v="NO"/>
    <s v="NO APLICA"/>
    <s v="NO APLICA"/>
    <s v="NO APLICA"/>
    <s v="NO APLICA"/>
    <s v=""/>
    <s v="NO APLICA"/>
    <s v="NO"/>
    <s v="NO APLICA"/>
    <s v="NO APLICA"/>
    <s v="NO"/>
    <n v="0"/>
    <n v="0"/>
    <s v="SI"/>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460844-5"/>
    <s v="Servicios de Capacitación Caitec S.A."/>
    <n v="80"/>
    <n v="20"/>
    <n v="6373"/>
    <n v="0"/>
    <n v="0"/>
    <n v="10196800"/>
    <n v="1600000"/>
    <n v="0"/>
    <n v="0"/>
    <n v="0"/>
    <n v="11796800"/>
    <x v="0"/>
    <n v="0"/>
    <n v="3"/>
    <n v="5"/>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30000000000000004"/>
    <n v="0.5"/>
    <s v="SI"/>
    <n v="0"/>
    <n v="0"/>
    <n v="0"/>
    <n v="7.0000000000000009"/>
    <n v="7.0000000000000009"/>
    <n v="6373"/>
    <n v="6373"/>
    <n v="7"/>
    <s v="APROBADO"/>
    <s v="APROBADO"/>
    <n v="6.4"/>
    <s v="APROBADO"/>
    <s v="NO"/>
    <n v="7"/>
    <x v="1"/>
    <s v="NO APLICA "/>
    <s v="NO"/>
    <s v="NO APLICA"/>
    <s v="NO APLICA"/>
    <s v="NO APLICA"/>
    <s v="NO APLICA"/>
    <s v=""/>
    <s v="NO APLICA"/>
    <s v="NO"/>
    <s v="NO APLICA"/>
    <s v="NO APLICA"/>
    <s v="NO"/>
    <n v="43"/>
    <n v="125"/>
    <s v="NO"/>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6460844-5"/>
    <s v="Servicios de Capacitación Caitec S.A."/>
    <n v="92"/>
    <n v="23"/>
    <n v="6373"/>
    <n v="160000"/>
    <n v="0"/>
    <n v="7622108"/>
    <n v="1196000"/>
    <n v="2080000"/>
    <n v="0"/>
    <n v="0"/>
    <n v="10898108"/>
    <x v="0"/>
    <n v="0"/>
    <n v="3"/>
    <n v="5"/>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30000000000000004"/>
    <n v="0.5"/>
    <s v="SI"/>
    <n v="0"/>
    <n v="0"/>
    <n v="0"/>
    <n v="7.0000000000000009"/>
    <n v="7.0000000000000009"/>
    <n v="6373"/>
    <n v="6373"/>
    <n v="7"/>
    <s v="APROBADO"/>
    <s v="APROBADO"/>
    <n v="6.4"/>
    <s v="APROBADO"/>
    <s v="NO"/>
    <n v="6.8"/>
    <x v="1"/>
    <s v="NO APLICA "/>
    <s v="NO"/>
    <s v="NO APLICA"/>
    <s v="NO APLICA"/>
    <s v="NO APLICA"/>
    <s v="NO APLICA"/>
    <s v=""/>
    <s v="NO APLICA"/>
    <s v="NO"/>
    <s v="NO APLICA"/>
    <s v="NO APLICA"/>
    <s v="NO"/>
    <n v="43"/>
    <n v="125"/>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460844-5"/>
    <s v="Servicios de Capacitación Caitec S.A."/>
    <n v="150"/>
    <n v="38"/>
    <n v="6373"/>
    <n v="0"/>
    <n v="0"/>
    <n v="18163050"/>
    <n v="2888000"/>
    <n v="0"/>
    <n v="0"/>
    <n v="0"/>
    <n v="21051050"/>
    <x v="0"/>
    <n v="0"/>
    <n v="3"/>
    <n v="5"/>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30000000000000004"/>
    <n v="0.5"/>
    <s v="SI"/>
    <n v="0"/>
    <n v="0"/>
    <n v="0"/>
    <n v="7.0000000000000009"/>
    <n v="7.0000000000000009"/>
    <n v="6373"/>
    <n v="6373"/>
    <n v="7"/>
    <s v="APROBADO"/>
    <s v="APROBADO"/>
    <n v="6.4"/>
    <s v="APROBADO"/>
    <s v="NO"/>
    <n v="7"/>
    <x v="1"/>
    <s v="NO APLICA "/>
    <s v="NO"/>
    <s v="NO APLICA"/>
    <s v="NO APLICA"/>
    <s v="NO APLICA"/>
    <s v="NO APLICA"/>
    <s v=""/>
    <s v="NO APLICA"/>
    <s v="NO"/>
    <s v="NO APLICA"/>
    <s v="NO APLICA"/>
    <s v="NO"/>
    <n v="43"/>
    <n v="254"/>
    <s v="NO"/>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460844-5"/>
    <s v="Servicios de Capacitación Caitec S.A."/>
    <n v="150"/>
    <n v="38"/>
    <n v="6373"/>
    <n v="0"/>
    <n v="0"/>
    <n v="19119000"/>
    <n v="3040000"/>
    <n v="0"/>
    <n v="0"/>
    <n v="0"/>
    <n v="22159000"/>
    <x v="0"/>
    <n v="0"/>
    <n v="3"/>
    <n v="5"/>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30000000000000004"/>
    <n v="0.5"/>
    <s v="SI"/>
    <n v="0"/>
    <n v="0"/>
    <n v="0"/>
    <n v="7.0000000000000009"/>
    <n v="7.0000000000000009"/>
    <n v="6373"/>
    <n v="6373"/>
    <n v="7"/>
    <s v="APROBADO"/>
    <s v="APROBADO"/>
    <n v="6.4"/>
    <s v="APROBADO"/>
    <s v="NO"/>
    <n v="7"/>
    <x v="1"/>
    <s v="NO APLICA "/>
    <s v="NO"/>
    <s v="NO APLICA"/>
    <s v="NO APLICA"/>
    <s v="NO APLICA"/>
    <s v="NO APLICA"/>
    <s v=""/>
    <s v="NO APLICA"/>
    <s v="NO"/>
    <s v="NO APLICA"/>
    <s v="NO APLICA"/>
    <s v="NO"/>
    <n v="43"/>
    <n v="254"/>
    <s v="NO"/>
    <n v="0"/>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460844-5"/>
    <s v="Servicios de Capacitación Caitec S.A."/>
    <n v="52"/>
    <n v="13"/>
    <n v="6373"/>
    <n v="0"/>
    <n v="0"/>
    <n v="6627920"/>
    <n v="1040000"/>
    <n v="0"/>
    <n v="0"/>
    <n v="0"/>
    <n v="7667920"/>
    <x v="0"/>
    <n v="0"/>
    <n v="3"/>
    <n v="5"/>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30000000000000004"/>
    <n v="0.5"/>
    <s v="SI"/>
    <n v="0"/>
    <n v="0"/>
    <n v="0"/>
    <n v="6.2"/>
    <n v="6.2"/>
    <n v="6373"/>
    <n v="6373"/>
    <n v="7"/>
    <s v="APROBADO"/>
    <s v="APROBADO"/>
    <n v="5.8"/>
    <s v="APROBADO"/>
    <s v="NO"/>
    <n v="6.8"/>
    <x v="1"/>
    <s v="NO APLICA "/>
    <s v="NO"/>
    <s v="NO APLICA"/>
    <s v="NO APLICA"/>
    <s v="NO APLICA"/>
    <s v="NO APLICA"/>
    <s v=""/>
    <s v="NO APLICA"/>
    <s v="NO"/>
    <s v="NO APLICA"/>
    <s v="NO APLICA"/>
    <s v="NO"/>
    <n v="43"/>
    <n v="125"/>
    <s v="NO"/>
    <n v="0"/>
  </r>
  <r>
    <x v="60"/>
    <s v="65181652-1"/>
    <n v="2025"/>
    <s v="MANDATO"/>
    <s v="96602640-5"/>
    <s v="PUERTO VENTANA"/>
    <m/>
    <m/>
    <s v="SERVICIO DE PELUQUERÍA CANINA"/>
    <s v="PF0615"/>
    <s v="TÉCNICAS PARA EL EMPRENDIMIENTO"/>
    <s v="PF0921"/>
    <n v="5"/>
    <s v="VALPARAISO"/>
    <s v="PUCHUNCAVÍ"/>
    <s v="EMPRENDEDORES/AS INFORMALES O PERSONAS VULNERABLES PERTENECIENTES AL 80% MAS VULNERABLE"/>
    <s v="PRESENCIAL"/>
    <s v="INDEPENDIENTE"/>
    <n v="27"/>
    <n v="10"/>
    <n v="95"/>
    <n v="12"/>
    <n v="107"/>
    <n v="4"/>
    <s v="SI"/>
    <s v="NO"/>
    <s v="SI"/>
    <s v="SE AJUSTA A PLAN FORMATIVO"/>
    <s v="HOMBRES Y MUJERES DE 18 AÑOS O MAS QUE RESIDEN EN LA COMUNA DE PUCHUNCAVI, PERTENECEN AL 80% MAS VULNERABLE SEGÚN REGISTRO SOCIAL DE HOGARES Y CUENTAN CON EDUCACIÓN MEDIA COMPLETA PREFERENTEMENTE"/>
    <s v="NO"/>
    <n v="0"/>
    <s v="CERRADA"/>
    <n v="27"/>
    <n v="2"/>
    <s v="76460844-5"/>
    <s v="Servicios de Capacitación Caitec S.A."/>
    <n v="107"/>
    <n v="27"/>
    <n v="5075"/>
    <n v="100000"/>
    <n v="0"/>
    <n v="5430250"/>
    <n v="1080000"/>
    <n v="1000000"/>
    <n v="0"/>
    <n v="0"/>
    <n v="7510250"/>
    <x v="0"/>
    <n v="0"/>
    <n v="3"/>
    <n v="5"/>
    <n v="0"/>
    <n v="0"/>
    <n v="0"/>
    <n v="0"/>
    <n v="0"/>
    <n v="0"/>
    <n v="0"/>
    <n v="7"/>
    <n v="7"/>
    <n v="7"/>
    <n v="7"/>
    <n v="7"/>
    <n v="7"/>
    <n v="6.4"/>
    <s v="SI"/>
    <s v="Osvaldo Sotomayor Baeza"/>
    <s v="gerencia@caitec.cl"/>
    <n v="722604254"/>
    <s v="AV. Bernardo O’Higgins N° 431, Puchuncaví"/>
    <s v="Capacitar en técnicas de higiene, corte y estilizado del pelaje canino, promoviendo el bienestar animal y el desarrollo de servicios especializados."/>
    <s v="El curso entrega conocimientos sobre tipos de pelaje, herramientas de peluquería, manejo del comportamiento animal, protocolos de limpieza y atención al cliente. Está dirigido a personas interesadas en emprender o trabajar en el rubro de estética canina, con enfoque responsable y profesional."/>
    <n v="0"/>
    <n v="0"/>
    <n v="0"/>
    <n v="0"/>
    <n v="0"/>
    <n v="0"/>
    <n v="0"/>
    <n v="0"/>
    <n v="0"/>
    <n v="0"/>
    <n v="0"/>
    <n v="0"/>
    <n v="0"/>
    <n v="0"/>
    <n v="0"/>
    <n v="0"/>
    <s v="SHMAN"/>
    <s v="SI"/>
    <s v="NO"/>
    <n v="0"/>
    <n v="0"/>
    <n v="0"/>
    <n v="0"/>
    <n v="0"/>
    <n v="0"/>
    <n v="0"/>
    <n v="0"/>
    <n v="0"/>
    <n v="0"/>
    <s v="SI"/>
    <n v="0"/>
    <s v="SI"/>
    <n v="0"/>
    <s v="SI"/>
    <n v="0"/>
    <n v="0.30000000000000004"/>
    <n v="0.5"/>
    <s v="SI"/>
    <n v="0"/>
    <n v="0"/>
    <n v="0"/>
    <n v="7.0000000000000009"/>
    <n v="7.0000000000000009"/>
    <n v="5075"/>
    <n v="5075"/>
    <n v="7"/>
    <s v="APROBADO"/>
    <s v="APROBADO"/>
    <n v="6.4"/>
    <s v="APROBADO"/>
    <s v="SI"/>
    <n v="6.4"/>
    <x v="0"/>
    <n v="7.0000000000000009"/>
    <s v="SI"/>
    <n v="5"/>
    <s v="SI"/>
    <n v="3"/>
    <s v="SI"/>
    <n v="5075"/>
    <n v="5075"/>
    <s v="SI"/>
    <n v="1.6326530612244898"/>
    <n v="1.6326530612244898"/>
    <s v="SI"/>
    <n v="43"/>
    <n v="43"/>
    <s v="SI"/>
    <n v="0"/>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6460844-5"/>
    <s v="Servicios de Capacitación Caitec S.A."/>
    <n v="122"/>
    <n v="31"/>
    <n v="5075"/>
    <n v="100000"/>
    <n v="0"/>
    <n v="6191500"/>
    <n v="1240000"/>
    <n v="1000000"/>
    <n v="0"/>
    <n v="0"/>
    <n v="8431500"/>
    <x v="0"/>
    <n v="0"/>
    <n v="3"/>
    <n v="5"/>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30000000000000004"/>
    <n v="0.5"/>
    <s v="SI"/>
    <n v="0"/>
    <n v="0"/>
    <n v="0"/>
    <n v="7.0000000000000009"/>
    <n v="7.0000000000000009"/>
    <n v="5075"/>
    <n v="5075"/>
    <n v="7"/>
    <s v="APROBADO"/>
    <s v="APROBADO"/>
    <n v="6.4"/>
    <s v="APROBADO"/>
    <s v="NO"/>
    <n v="7"/>
    <x v="1"/>
    <s v="NO APLICA "/>
    <s v="NO"/>
    <s v="NO APLICA"/>
    <s v="NO APLICA"/>
    <s v="NO APLICA"/>
    <s v="NO APLICA"/>
    <s v=""/>
    <s v="NO APLICA"/>
    <s v="NO"/>
    <s v="NO APLICA"/>
    <s v="NO APLICA"/>
    <s v="NO"/>
    <n v="43"/>
    <n v="80"/>
    <s v="NO"/>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460844-5"/>
    <s v="Servicios de Capacitación Caitec S.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43"/>
    <n v="32"/>
    <s v="NO"/>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460844-5"/>
    <s v="Servicios de Capacitación Caitec S.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43"/>
    <n v="32"/>
    <s v="NO"/>
    <n v="0"/>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96713930-0"/>
    <s v="CRUZ DE LOS ANDES SA"/>
    <n v="188"/>
    <n v="47"/>
    <n v="5075"/>
    <n v="0"/>
    <n v="250000"/>
    <n v="18127900"/>
    <n v="3572000"/>
    <n v="0"/>
    <n v="0"/>
    <n v="4750000"/>
    <n v="26449900"/>
    <x v="0"/>
    <n v="0"/>
    <n v="1"/>
    <n v="7"/>
    <n v="0"/>
    <n v="0"/>
    <n v="0"/>
    <n v="0"/>
    <n v="0"/>
    <n v="0"/>
    <n v="0"/>
    <n v="7"/>
    <n v="5"/>
    <n v="5"/>
    <n v="5"/>
    <n v="5"/>
    <n v="7"/>
    <n v="5.4"/>
    <s v="NO"/>
    <n v="0"/>
    <n v="0"/>
    <n v="0"/>
    <n v="0"/>
    <n v="0"/>
    <n v="0"/>
    <n v="0"/>
    <n v="0"/>
    <n v="0"/>
    <n v="0"/>
    <n v="0"/>
    <n v="0"/>
    <n v="0"/>
    <n v="0"/>
    <n v="0"/>
    <n v="0"/>
    <n v="0"/>
    <n v="0"/>
    <n v="0"/>
    <n v="0"/>
    <n v="0"/>
    <n v="0"/>
    <s v="SSH"/>
    <s v="SI"/>
    <s v="NO"/>
    <n v="0"/>
    <n v="0"/>
    <n v="0"/>
    <n v="0"/>
    <n v="0"/>
    <n v="0"/>
    <n v="0"/>
    <n v="0"/>
    <n v="0"/>
    <n v="0"/>
    <s v="SI"/>
    <n v="0"/>
    <s v="SI"/>
    <n v="0"/>
    <s v="SI"/>
    <n v="0"/>
    <n v="0.1"/>
    <n v="0.70000000000000007"/>
    <s v="SI"/>
    <n v="0"/>
    <n v="0"/>
    <n v="0"/>
    <n v="5.6"/>
    <n v="5.6"/>
    <n v="5075"/>
    <n v="5075"/>
    <n v="7"/>
    <s v="APROBADO"/>
    <s v="APROBADO"/>
    <n v="5.4"/>
    <s v="APROBADO"/>
    <s v="NO"/>
    <n v="7"/>
    <x v="1"/>
    <s v="NO APLICA "/>
    <s v="NO"/>
    <s v="NO APLICA"/>
    <s v="NO APLICA"/>
    <s v="NO APLICA"/>
    <s v="NO APLICA"/>
    <s v=""/>
    <s v="NO APLICA"/>
    <s v="NO"/>
    <s v="NO APLICA"/>
    <s v="NO APLICA"/>
    <s v="NO"/>
    <n v="15"/>
    <n v="125"/>
    <s v="NO"/>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419740-0"/>
    <s v="Laborem S.A"/>
    <n v="80"/>
    <n v="20"/>
    <n v="6373"/>
    <n v="0"/>
    <n v="0"/>
    <n v="10196800"/>
    <n v="1600000"/>
    <n v="0"/>
    <n v="0"/>
    <n v="0"/>
    <n v="117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
    <n v="125"/>
    <s v="NO"/>
    <n v="0"/>
  </r>
  <r>
    <x v="63"/>
    <s v="65181652-1"/>
    <n v="2025"/>
    <s v="MANDATO"/>
    <s v="91337000-7"/>
    <s v="CEMENTO POLPAICO S.A."/>
    <m/>
    <m/>
    <s v="HERRAMIENTAS BÁSICAS DE COMUNICACIÓN EN INGLÉS"/>
    <s v="PF0728"/>
    <s v=""/>
    <s v=""/>
    <n v="4"/>
    <s v="COQUIMBO"/>
    <s v="ILLAPEL"/>
    <s v="PERSONAS DESOCUPADAS (CESANTES Y PERSONAS QUE BUSCAN TRABAJO POR PRIMERA VEZ)."/>
    <s v="PRESENCIAL"/>
    <s v="INDEPENDIENTE"/>
    <n v="16"/>
    <n v="10"/>
    <n v="80"/>
    <n v="0"/>
    <n v="80"/>
    <n v="5"/>
    <s v="SI"/>
    <s v="NO"/>
    <s v="NO"/>
    <s v="SE AJUSTA A PLAN FORMATIVO"/>
    <s v="HOMBRES Y MUJERES MAYORES DE 18 AÑOS, CESANTES O QUE BUSCA TRABAJO POR PRIMERA VEZ, CON EDUCACIÓN BÁSICA COMPLETA, HABITANTES DE LA COMUNA DE ILLAPEL"/>
    <s v="NO"/>
    <n v="0"/>
    <s v="CERRADA"/>
    <n v="16"/>
    <n v="1"/>
    <s v="76048178-5"/>
    <s v="SOCIEDAD INTELEKTAS CAPACITACIONES LIMITADA"/>
    <n v="80"/>
    <n v="16"/>
    <n v="4300"/>
    <n v="0"/>
    <n v="0"/>
    <n v="3440000"/>
    <n v="640000"/>
    <n v="0"/>
    <n v="0"/>
    <n v="0"/>
    <n v="40800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4300"/>
    <n v="4300"/>
    <n v="7"/>
    <s v="APROBADO"/>
    <s v="APROBADO"/>
    <n v="6.4"/>
    <s v="APROBADO"/>
    <s v="NO"/>
    <n v="6.4"/>
    <x v="0"/>
    <n v="7.0000000000000009"/>
    <s v="NO"/>
    <s v="NO APLICA"/>
    <s v="NO APLICA"/>
    <s v="NO APLICA"/>
    <s v="NO APLICA"/>
    <s v=""/>
    <s v="NO APLICA"/>
    <s v="NO"/>
    <s v="NO APLICA"/>
    <s v="NO APLICA"/>
    <s v="NO"/>
    <n v="80"/>
    <n v="80"/>
    <s v="SI"/>
    <s v="a) Mayor nota obtenida en el criterio propuesta técnica."/>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048178-5"/>
    <s v="SOCIEDAD INTELEKTAS CAPACITACIONES LIMITADA"/>
    <n v="80"/>
    <n v="20"/>
    <n v="6373"/>
    <n v="0"/>
    <n v="0"/>
    <n v="10196800"/>
    <n v="1600000"/>
    <n v="0"/>
    <n v="0"/>
    <n v="0"/>
    <n v="11796800"/>
    <x v="0"/>
    <n v="0"/>
    <n v="7"/>
    <n v="7"/>
    <n v="0"/>
    <n v="0"/>
    <n v="0"/>
    <n v="0"/>
    <n v="0"/>
    <n v="0"/>
    <n v="0"/>
    <n v="7"/>
    <n v="7"/>
    <n v="7"/>
    <n v="7"/>
    <n v="7"/>
    <n v="7"/>
    <n v="7"/>
    <s v="SI"/>
    <s v="MARCELO JACOBSEN ALAMOS"/>
    <s v="marcelojacobsenalamos@gmail.com"/>
    <n v="227925071"/>
    <s v="8 Norte - Union Comunal, Viña del Mar"/>
    <s v="Promover el acceso equitativo a la información y el uso efectivo de plataformas digitales, fortaleciendo habilidades tecnológicas básicas en comunidades con limitada conectividad o alfabetización digital."/>
    <s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25"/>
    <n v="0.25"/>
    <s v="SI"/>
    <n v="80"/>
    <n v="125"/>
    <s v="NO"/>
    <s v="e) Menor “porcentaje de multas ponderadas” en ítem evaluación comportamiento considerando 4 decimales."/>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6048178-5"/>
    <s v="SOCIEDAD INTELEKTAS CAPACITACIONES LIMITADA"/>
    <n v="80"/>
    <n v="20"/>
    <n v="6373"/>
    <n v="0"/>
    <n v="0"/>
    <n v="5098400"/>
    <n v="800000"/>
    <n v="0"/>
    <n v="0"/>
    <n v="0"/>
    <n v="5898400"/>
    <x v="0"/>
    <n v="0"/>
    <n v="7"/>
    <n v="7"/>
    <n v="0"/>
    <n v="0"/>
    <n v="0"/>
    <n v="0"/>
    <n v="0"/>
    <n v="0"/>
    <n v="0"/>
    <n v="7"/>
    <n v="7"/>
    <n v="7"/>
    <n v="7"/>
    <n v="7"/>
    <n v="7"/>
    <n v="7"/>
    <s v="SI"/>
    <s v="MARCELO JACOBSEN ALAMOS"/>
    <s v="marcelojacobsenalamos@gmail.com"/>
    <n v="227925071"/>
    <s v="Av Los Molinos Esq Arturo Prat s/n Biblioteca Municipal, Marchigüe"/>
    <s v="Promover el acceso equitativo a la información y el uso efectivo de plataformas digitales, fortaleciendo habilidades tecnológicas básicas en comunidades con limitada conectividad o alfabetización digital."/>
    <s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25"/>
    <n v="0.25"/>
    <s v="SI"/>
    <n v="80"/>
    <n v="80"/>
    <s v="SI"/>
    <s v="d) Menor valor hora en su oferta económica para el curso."/>
  </r>
  <r>
    <x v="65"/>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s v="76048178-5"/>
    <s v="SOCIEDAD INTELEKTAS CAPACITACIONES LIMITADA"/>
    <n v="132"/>
    <n v="33"/>
    <n v="4130"/>
    <n v="100000"/>
    <n v="0"/>
    <n v="5451600"/>
    <n v="1320000"/>
    <n v="1000000"/>
    <n v="0"/>
    <n v="0"/>
    <n v="7771600"/>
    <x v="0"/>
    <n v="0"/>
    <n v="7"/>
    <n v="7"/>
    <n v="0"/>
    <n v="0"/>
    <n v="0"/>
    <n v="0"/>
    <n v="0"/>
    <n v="0"/>
    <n v="0"/>
    <n v="7"/>
    <n v="7"/>
    <n v="7"/>
    <n v="7"/>
    <n v="7"/>
    <n v="7"/>
    <n v="7"/>
    <s v="SI"/>
    <s v="MARCELO JACOBSEN ALAMOS"/>
    <s v="marcelojacobsenalamos@gmail.com"/>
    <n v="227925071"/>
    <s v="Las Araucarias 213, Mostazal"/>
    <s v="Capacitar en la planificación, coordinación y evaluación de servicios turísticos, promoviendo una gestión eficiente y orientada al cliente."/>
    <s v="El curso entrega herramientas para administrar procesos vinculados a la operación turística, incluyendo atención al visitante, logística, calidad de servicio y promoción de destinos. Está dirigido a personas que trabajan o desean insertarse en el sector turístico, con enfoque en sostenibilidad y experiencia del usuari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25"/>
    <n v="0.25"/>
    <s v="SI"/>
    <n v="80"/>
    <n v="80"/>
    <s v="SI"/>
    <n v="0"/>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6048178-5"/>
    <s v="SOCIEDAD INTELEKTAS CAPACITACIONES LIMITADA"/>
    <n v="122"/>
    <n v="31"/>
    <n v="5075"/>
    <n v="100000"/>
    <n v="0"/>
    <n v="6191500"/>
    <n v="1240000"/>
    <n v="1000000"/>
    <n v="0"/>
    <n v="0"/>
    <n v="8431500"/>
    <x v="0"/>
    <n v="0"/>
    <n v="7"/>
    <n v="7"/>
    <n v="0"/>
    <n v="0"/>
    <n v="0"/>
    <n v="0"/>
    <n v="0"/>
    <n v="0"/>
    <n v="0"/>
    <n v="7"/>
    <n v="7"/>
    <n v="7"/>
    <n v="7"/>
    <n v="7"/>
    <n v="7"/>
    <n v="7"/>
    <s v="SI"/>
    <s v="MARCELO JACOBSEN ALAMOS"/>
    <s v="marcelojacobsenalamos@gmail.com"/>
    <n v="227925071"/>
    <s v="Diego de Almagro 104 Jv Cruz del Llano, Puchuncaví"/>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25"/>
    <n v="0.25"/>
    <s v="SI"/>
    <n v="80"/>
    <n v="80"/>
    <s v="SI"/>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48178-5"/>
    <s v="SOCIEDAD INTELEKTAS CAPACITACIONES LIMITADA"/>
    <n v="160"/>
    <n v="40"/>
    <n v="6373"/>
    <n v="0"/>
    <n v="50000"/>
    <n v="15295200"/>
    <n v="2400000"/>
    <n v="0"/>
    <n v="0"/>
    <n v="750000"/>
    <n v="184452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25"/>
    <n v="0"/>
    <s v="NO"/>
    <n v="80"/>
    <n v="125"/>
    <s v="NO"/>
    <s v="e) Menor “porcentaje de multas ponderadas” en ítem evaluación comportamiento considerando 4 decimales."/>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76048178-5"/>
    <s v="SOCIEDAD INTELEKTAS CAPACITACIONES LIMITADA"/>
    <n v="108"/>
    <n v="27"/>
    <n v="6373"/>
    <n v="0"/>
    <n v="0"/>
    <n v="6882840"/>
    <n v="1080000"/>
    <n v="0"/>
    <n v="0"/>
    <n v="0"/>
    <n v="796284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25"/>
    <n v="0"/>
    <s v="NO"/>
    <n v="80"/>
    <n v="125"/>
    <s v="NO"/>
    <s v="e) Menor “porcentaje de multas ponderadas” en ítem evaluación comportamiento considerando 4 decimales."/>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76048178-5"/>
    <s v="SOCIEDAD INTELEKTAS CAPACITACIONES LIMITADA"/>
    <n v="120"/>
    <n v="30"/>
    <n v="6373"/>
    <n v="100000"/>
    <n v="0"/>
    <n v="7647600"/>
    <n v="1200000"/>
    <n v="1000000"/>
    <n v="0"/>
    <n v="0"/>
    <n v="984760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e v="#N/A"/>
    <e v="#N/A"/>
    <e v="#N/A"/>
    <e v="#N/A"/>
    <e v="#N/A"/>
    <e v="#N/A"/>
    <e v="#N/A"/>
    <e v="#N/A"/>
    <e v="#N/A"/>
    <e v="#N/A"/>
    <e v="#N/A"/>
    <e v="#N/A"/>
    <n v="80"/>
    <n v="125"/>
    <s v="NO"/>
    <s v="e) Menor “porcentaje de multas ponderadas” en ítem evaluación comportamiento considerando 4 decimales."/>
  </r>
  <r>
    <x v="68"/>
    <s v="65181652-1"/>
    <n v="2025"/>
    <s v="MANDATO"/>
    <s v="96505760-9"/>
    <s v="COLBÚN"/>
    <m/>
    <m/>
    <s v="TÉCNICAS DE MANIPULACIÓN DE ALIMENTOS"/>
    <s v="PF1432"/>
    <s v="TÉCNICAS PARA EL EMPRENDIMIENTO"/>
    <s v="PF0921"/>
    <n v="3"/>
    <s v="ATACAMA"/>
    <s v="DIEGO DE ALMAGRO"/>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DIEGO DE ALMAGRO Y QUE CUENTAN CON EDUCACIÓN MEDIA COMPLETA, PREFERENTEMENTE"/>
    <s v="NO"/>
    <n v="0"/>
    <s v="CERRADA"/>
    <n v="30"/>
    <n v="3"/>
    <s v="76048178-5"/>
    <s v="SOCIEDAD INTELEKTAS CAPACITACIONES LIMITADA"/>
    <n v="120"/>
    <n v="30"/>
    <n v="6373"/>
    <n v="100000"/>
    <n v="0"/>
    <n v="7647600"/>
    <n v="1200000"/>
    <n v="1000000"/>
    <n v="0"/>
    <n v="0"/>
    <n v="9847600"/>
    <x v="0"/>
    <n v="0"/>
    <n v="7"/>
    <n v="7"/>
    <n v="0"/>
    <n v="0"/>
    <n v="0"/>
    <n v="0"/>
    <n v="0"/>
    <n v="0"/>
    <n v="0"/>
    <n v="7"/>
    <n v="7"/>
    <n v="7"/>
    <n v="7"/>
    <n v="7"/>
    <n v="7"/>
    <n v="7"/>
    <s v="SI"/>
    <s v="MARCELO JACOBSEN ALAMOS"/>
    <s v="marcelojacobsenalamos@gmail.com"/>
    <n v="227925071"/>
    <s v="Agua Dulce s/n Villa Portal del Inca, Diego de Almagro"/>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25"/>
    <n v="0.25"/>
    <s v="SI"/>
    <n v="80"/>
    <n v="8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825617-7"/>
    <s v="Edudown capacitaciones spa"/>
    <n v="192"/>
    <n v="48"/>
    <n v="4130"/>
    <n v="0"/>
    <n v="0"/>
    <n v="11894400"/>
    <n v="2880000"/>
    <n v="0"/>
    <n v="0"/>
    <n v="0"/>
    <n v="147744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4130"/>
    <n v="4130"/>
    <n v="7"/>
    <s v="APROBADO"/>
    <s v="APROBADO"/>
    <n v="6.1"/>
    <s v="APROBADO"/>
    <s v="NO"/>
    <n v="6.8"/>
    <x v="1"/>
    <s v="NO APLICA "/>
    <s v="NO"/>
    <s v="NO APLICA"/>
    <s v="NO APLICA"/>
    <s v="NO APLICA"/>
    <s v="NO APLICA"/>
    <s v=""/>
    <s v="NO APLICA"/>
    <s v="NO"/>
    <s v="NO APLICA"/>
    <s v="NO APLICA"/>
    <s v="NO"/>
    <n v="0"/>
    <n v="0"/>
    <s v="SI"/>
    <n v="0"/>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825617-7"/>
    <s v="Edudown capacitaciones spa"/>
    <n v="188"/>
    <n v="47"/>
    <n v="6373"/>
    <n v="0"/>
    <n v="0"/>
    <n v="17971860"/>
    <n v="2820000"/>
    <n v="0"/>
    <n v="0"/>
    <n v="0"/>
    <n v="2079186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6373"/>
    <n v="6373"/>
    <n v="7"/>
    <s v="APROBADO"/>
    <s v="APROBADO"/>
    <n v="6.1"/>
    <s v="APROBADO"/>
    <s v="NO"/>
    <n v="7"/>
    <x v="1"/>
    <s v="NO APLICA "/>
    <s v="NO"/>
    <s v="NO APLICA"/>
    <s v="NO APLICA"/>
    <s v="NO APLICA"/>
    <s v="NO APLICA"/>
    <s v=""/>
    <s v="NO APLICA"/>
    <s v="NO"/>
    <s v="NO APLICA"/>
    <s v="NO APLICA"/>
    <s v="NO"/>
    <n v="0"/>
    <n v="0"/>
    <s v="SI"/>
    <n v="0"/>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7825617-7"/>
    <s v="Edudown capacitaciones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825617-7"/>
    <s v="Edudown capacitaciones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5617-7"/>
    <s v="Edudown capacitaciones spa"/>
    <n v="188"/>
    <n v="47"/>
    <n v="5075"/>
    <n v="0"/>
    <n v="0"/>
    <n v="19082000"/>
    <n v="3760000"/>
    <n v="0"/>
    <n v="0"/>
    <n v="0"/>
    <n v="2284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7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s v="77825617-7"/>
    <s v="Edudown capacitaciones spa"/>
    <n v="188"/>
    <n v="47"/>
    <n v="4130"/>
    <n v="0"/>
    <n v="0"/>
    <n v="7764400"/>
    <n v="1880000"/>
    <n v="0"/>
    <n v="0"/>
    <n v="0"/>
    <n v="964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4"/>
    <x v="0"/>
    <n v="7.0000000000000009"/>
    <s v="SI"/>
    <n v="7"/>
    <s v="SI"/>
    <n v="1"/>
    <s v="SI"/>
    <n v="4130"/>
    <n v="4130"/>
    <s v="SI"/>
    <n v="0"/>
    <n v="0"/>
    <s v="SI"/>
    <n v="0"/>
    <n v="0"/>
    <s v="SI"/>
    <s v="f) Mayor número de cursos SENCE ejecutados (Evaluación Experiencia)."/>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5617-7"/>
    <s v="Edudown capacitaciones spa"/>
    <n v="188"/>
    <n v="47"/>
    <n v="5075"/>
    <n v="0"/>
    <n v="0"/>
    <n v="9541000"/>
    <n v="1880000"/>
    <n v="0"/>
    <n v="0"/>
    <n v="0"/>
    <n v="11421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0"/>
    <n v="0"/>
    <s v="SI"/>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476826-2"/>
    <s v="AUSO CAPACITACIONES SPA"/>
    <n v="110"/>
    <n v="28"/>
    <n v="5000"/>
    <n v="0"/>
    <n v="0"/>
    <n v="5500000"/>
    <n v="1120000"/>
    <n v="0"/>
    <n v="0"/>
    <n v="0"/>
    <n v="662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000"/>
    <n v="5075"/>
    <s v="NO APLICA"/>
    <s v="NO APLICA"/>
    <s v="NO APLICA"/>
    <s v="NO APLICA"/>
    <s v="NO APLICA"/>
    <s v="NO"/>
    <s v="NO APLICA"/>
    <x v="2"/>
    <s v="NO APLICA "/>
    <s v="NO"/>
    <s v="NO APLICA"/>
    <s v="NO APLICA"/>
    <s v="NO APLICA"/>
    <s v="NO APLICA"/>
    <s v=""/>
    <s v="NO APLICA"/>
    <s v="NO"/>
    <s v="NO APLICA"/>
    <s v="NO APLICA"/>
    <s v="NO"/>
    <n v="0"/>
    <n v="0"/>
    <s v="SI"/>
    <n v="0"/>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7476826-2"/>
    <s v="AUSO CAPACITACIONES SPA"/>
    <n v="80"/>
    <n v="20"/>
    <n v="5900"/>
    <n v="0"/>
    <n v="0"/>
    <n v="4720000"/>
    <n v="800000"/>
    <n v="0"/>
    <n v="0"/>
    <n v="0"/>
    <n v="552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x v="2"/>
    <s v="NO APLICA "/>
    <s v="NO"/>
    <s v="NO APLICA"/>
    <s v="NO APLICA"/>
    <s v="NO APLICA"/>
    <s v="NO APLICA"/>
    <s v=""/>
    <s v="NO APLICA"/>
    <s v="NO"/>
    <s v="NO APLICA"/>
    <s v="NO APLICA"/>
    <s v="NO"/>
    <n v="0"/>
    <n v="0"/>
    <s v="SI"/>
    <n v="0"/>
  </r>
  <r>
    <x v="74"/>
    <s v="65181652-1"/>
    <n v="2025"/>
    <s v="MANDATO"/>
    <s v="72026600-8"/>
    <s v="FUNDACIÓN PATERNITAS"/>
    <m/>
    <m/>
    <s v="OPERACIONES BÁSICAS DE PANADERÍA"/>
    <s v="PF0604"/>
    <s v=""/>
    <s v=""/>
    <n v="13"/>
    <s v="METROPOLITANA"/>
    <s v="TALAGANTE"/>
    <s v="Personas derivadas por Gendarmeria "/>
    <s v="PRESENCIAL"/>
    <s v="INDEPENDIENTE"/>
    <n v="44"/>
    <n v="10"/>
    <n v="130"/>
    <n v="0"/>
    <n v="130"/>
    <n v="3"/>
    <s v="SI"/>
    <s v="NO"/>
    <s v="NO"/>
    <s v="SE AJUSTA A PLAN FORMATIVO"/>
    <s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
    <s v="NO"/>
    <n v="0"/>
    <s v="CERRADA"/>
    <n v="44"/>
    <n v="3"/>
    <s v="77476826-2"/>
    <s v="AUSO CAPACITACIONES SPA"/>
    <n v="130"/>
    <n v="44"/>
    <n v="5900"/>
    <n v="0"/>
    <n v="0"/>
    <n v="7670000"/>
    <n v="1760000"/>
    <n v="0"/>
    <n v="0"/>
    <n v="0"/>
    <n v="943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x v="2"/>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476826-2"/>
    <s v="AUSO CAPACITACIONES SPA"/>
    <n v="28"/>
    <n v="7"/>
    <n v="3900"/>
    <n v="0"/>
    <n v="0"/>
    <n v="1092000"/>
    <n v="0"/>
    <n v="0"/>
    <n v="0"/>
    <n v="0"/>
    <n v="1092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900"/>
    <n v="4130"/>
    <s v="NO APLICA"/>
    <s v="NO APLICA"/>
    <s v="NO APLICA"/>
    <s v="NO APLICA"/>
    <s v="NO APLICA"/>
    <s v="NO"/>
    <s v="NO APLICA"/>
    <x v="2"/>
    <s v="NO APLICA "/>
    <s v="NO"/>
    <s v="NO APLICA"/>
    <s v="NO APLICA"/>
    <s v="NO APLICA"/>
    <s v="NO APLICA"/>
    <s v=""/>
    <s v="NO APLICA"/>
    <s v="NO"/>
    <s v="NO APLICA"/>
    <s v="NO APLICA"/>
    <s v="NO"/>
    <n v="0"/>
    <n v="0"/>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476826-2"/>
    <s v="AUSO CAPACITACIONES SPA"/>
    <n v="122"/>
    <n v="31"/>
    <n v="5000"/>
    <n v="115000"/>
    <n v="0"/>
    <n v="6100000"/>
    <n v="0"/>
    <n v="1150000"/>
    <n v="0"/>
    <n v="0"/>
    <n v="725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000"/>
    <n v="5075"/>
    <s v="NO APLICA"/>
    <s v="NO APLICA"/>
    <s v="NO APLICA"/>
    <s v="NO APLICA"/>
    <s v="NO APLICA"/>
    <s v="NO"/>
    <s v="NO APLICA"/>
    <x v="2"/>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476826-2"/>
    <s v="AUSO CAPACITACIONES SPA"/>
    <n v="28"/>
    <n v="7"/>
    <n v="3900"/>
    <n v="0"/>
    <n v="0"/>
    <n v="1092000"/>
    <n v="0"/>
    <n v="0"/>
    <n v="0"/>
    <n v="0"/>
    <n v="1092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900"/>
    <n v="4130"/>
    <s v="NO APLICA"/>
    <s v="NO APLICA"/>
    <s v="NO APLICA"/>
    <s v="NO APLICA"/>
    <s v="NO APLICA"/>
    <s v="NO"/>
    <s v="NO APLICA"/>
    <x v="2"/>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476826-2"/>
    <s v="AUSO CAPACITACIONES SPA"/>
    <n v="28"/>
    <n v="7"/>
    <n v="3900"/>
    <n v="0"/>
    <n v="0"/>
    <n v="1092000"/>
    <n v="0"/>
    <n v="0"/>
    <n v="0"/>
    <n v="0"/>
    <n v="1092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900"/>
    <n v="4130"/>
    <s v="NO APLICA"/>
    <s v="NO APLICA"/>
    <s v="NO APLICA"/>
    <s v="NO APLICA"/>
    <s v="NO APLICA"/>
    <s v="NO"/>
    <s v="NO APLICA"/>
    <x v="2"/>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476826-2"/>
    <s v="AUSO CAPACITACIONES SPA"/>
    <n v="122"/>
    <n v="41"/>
    <n v="5000"/>
    <n v="115000"/>
    <n v="0"/>
    <n v="6710000"/>
    <n v="1804000"/>
    <n v="1265000"/>
    <n v="0"/>
    <n v="0"/>
    <n v="9779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000"/>
    <n v="5075"/>
    <s v="NO APLICA"/>
    <s v="NO APLICA"/>
    <s v="NO APLICA"/>
    <s v="NO APLICA"/>
    <s v="NO APLICA"/>
    <s v="NO"/>
    <s v="NO APLICA"/>
    <x v="2"/>
    <s v="NO APLICA "/>
    <s v="NO"/>
    <s v="NO APLICA"/>
    <s v="NO APLICA"/>
    <s v="NO APLICA"/>
    <s v="NO APLICA"/>
    <s v=""/>
    <s v="NO APLICA"/>
    <s v="NO"/>
    <s v="NO APLICA"/>
    <s v="NO APLICA"/>
    <s v="NO"/>
    <n v="0"/>
    <n v="0"/>
    <s v="SI"/>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476826-2"/>
    <s v="AUSO CAPACITACIONES SPA"/>
    <n v="150"/>
    <n v="38"/>
    <n v="5900"/>
    <n v="0"/>
    <n v="0"/>
    <n v="16815000"/>
    <n v="2888000"/>
    <n v="0"/>
    <n v="0"/>
    <n v="0"/>
    <n v="19703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x v="2"/>
    <s v="NO APLICA "/>
    <s v="NO"/>
    <s v="NO APLICA"/>
    <s v="NO APLICA"/>
    <s v="NO APLICA"/>
    <s v="NO APLICA"/>
    <s v=""/>
    <s v="NO APLICA"/>
    <s v="NO"/>
    <s v="NO APLICA"/>
    <s v="NO APLICA"/>
    <s v="NO"/>
    <n v="0"/>
    <n v="0"/>
    <s v="SI"/>
    <n v="0"/>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7476826-2"/>
    <s v="AUSO CAPACITACIONES SPA"/>
    <n v="252"/>
    <n v="63"/>
    <n v="5900"/>
    <n v="70000"/>
    <n v="0"/>
    <n v="14868000"/>
    <n v="2520000"/>
    <n v="700000"/>
    <n v="0"/>
    <n v="0"/>
    <n v="18088000"/>
    <x v="1"/>
    <s v="NUMERAL 6.1.2. ÍTEM 5 - EL VALOR HORA ALUMNO NO SE ENCUENTRA EN EL RANGO DE TRAMO DEFINIDO PARA EL CURSO"/>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x v="2"/>
    <s v="NO APLICA "/>
    <s v="NO"/>
    <s v="NO APLICA"/>
    <s v="NO APLICA"/>
    <s v="NO APLICA"/>
    <s v="NO APLICA"/>
    <s v=""/>
    <s v="NO APLICA"/>
    <s v="NO"/>
    <s v="NO APLICA"/>
    <s v="NO APLICA"/>
    <s v="NO"/>
    <n v="0"/>
    <n v="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423368-9"/>
    <s v="Formación y Capacitación Descubreme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NO"/>
    <n v="6.8"/>
    <x v="1"/>
    <s v="NO APLICA "/>
    <s v="NO"/>
    <s v="NO APLICA"/>
    <s v="NO APLICA"/>
    <s v="NO APLICA"/>
    <s v="NO APLICA"/>
    <s v=""/>
    <s v="NO APLICA"/>
    <s v="NO"/>
    <s v="NO APLICA"/>
    <s v="NO APLICA"/>
    <s v="NO"/>
    <n v="1"/>
    <n v="52"/>
    <s v="NO"/>
    <n v="0"/>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6606610-0"/>
    <s v="Centro de Capacitación Inforcap SPA"/>
    <n v="188"/>
    <n v="47"/>
    <n v="6373"/>
    <n v="0"/>
    <n v="0"/>
    <n v="17971860"/>
    <n v="2820000"/>
    <n v="0"/>
    <n v="0"/>
    <n v="0"/>
    <n v="20791860"/>
    <x v="0"/>
    <n v="0"/>
    <n v="7"/>
    <n v="7"/>
    <n v="7"/>
    <n v="7"/>
    <n v="7"/>
    <n v="7"/>
    <n v="7"/>
    <n v="7"/>
    <n v="7"/>
    <n v="7"/>
    <n v="7"/>
    <n v="7"/>
    <n v="7"/>
    <n v="7"/>
    <n v="7"/>
    <n v="7"/>
    <s v="SI"/>
    <s v="Pia fuentes corcoran"/>
    <s v="pfuentescorcoran@gmail.com"/>
    <n v="992196137"/>
    <s v="AV. PORTALES 3200, COMUNA DE SAN BERNARDO, San Bernardo"/>
    <s v="Desarrollar habilidades culinarias básicas en personas con discapacidad, promoviendo su autonomía y participación laboral en entornos gastronómicos inclusivos."/>
    <s v="Este curso entrega conocimientos sobre manipulación de alimentos, preparación de recetas simples y normas de higiene, adaptados a las necesidades de personas con apoyo. Se enfoca en fomentar la inclusión social y laboral a través de la cocina como espacio de aprendizaje y desarrollo person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6373"/>
    <n v="6373"/>
    <n v="7"/>
    <s v="APROBADO"/>
    <s v="APROBADO"/>
    <n v="7"/>
    <s v="APROBADO"/>
    <s v="SI"/>
    <n v="7"/>
    <x v="0"/>
    <n v="7.0000000000000009"/>
    <s v="SI"/>
    <n v="7"/>
    <s v="SI"/>
    <n v="7"/>
    <s v="SI"/>
    <n v="6373"/>
    <n v="6373"/>
    <s v="SI"/>
    <n v="0.67164179104477606"/>
    <n v="0.67164179104477606"/>
    <s v="SI"/>
    <n v="67"/>
    <n v="67"/>
    <s v="SI"/>
    <n v="0"/>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6606610-0"/>
    <s v="Centro de Capacitación Inforcap SPA"/>
    <n v="192"/>
    <n v="48"/>
    <n v="5075"/>
    <n v="0"/>
    <n v="0"/>
    <n v="14616000"/>
    <n v="2880000"/>
    <n v="0"/>
    <n v="0"/>
    <n v="0"/>
    <n v="17496000"/>
    <x v="0"/>
    <n v="0"/>
    <n v="7"/>
    <n v="7"/>
    <n v="7"/>
    <n v="7"/>
    <n v="7"/>
    <n v="7"/>
    <n v="7"/>
    <n v="7"/>
    <n v="7"/>
    <n v="7"/>
    <n v="7"/>
    <n v="7"/>
    <n v="7"/>
    <n v="7"/>
    <n v="7"/>
    <n v="7"/>
    <s v="SI"/>
    <s v="Pia fuentes corcoran"/>
    <s v="pfuentescorcoran@gmail.com"/>
    <n v="992196137"/>
    <s v="AV. PORTALES 3200, COMUNA DE SAN BERNARDO, San Bernardo"/>
    <s v="Capacitar en la creación y cuidado de huertos urbanos o comunitarios, promoviendo la participación activa de personas con distintas capacidades y contextos."/>
    <s v="El curso entrega conocimientos sobre diseño de huertos, selección de especies, técnicas de cultivo, herramientas adaptadas y trabajo colaborativo. Está orientado a fomentar la inclusión social, el aprendizaje práctico y el desarrollo sustentable a través de la agricultura urbana."/>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x v="0"/>
    <n v="7.0000000000000009"/>
    <s v="SI"/>
    <n v="7"/>
    <s v="SI"/>
    <n v="7"/>
    <s v="SI"/>
    <n v="5075"/>
    <n v="5075"/>
    <s v="SI"/>
    <n v="0.67164179104477606"/>
    <n v="0.67164179104477606"/>
    <s v="SI"/>
    <n v="67"/>
    <n v="67"/>
    <s v="SI"/>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06610-0"/>
    <s v="Centro de Capacitación Inforcap SPA"/>
    <n v="188"/>
    <n v="47"/>
    <n v="5075"/>
    <n v="0"/>
    <n v="0"/>
    <n v="19082000"/>
    <n v="3760000"/>
    <n v="0"/>
    <n v="0"/>
    <n v="0"/>
    <n v="22842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NO"/>
    <n v="7"/>
    <x v="0"/>
    <n v="7.0000000000000009"/>
    <s v="SI"/>
    <n v="7"/>
    <s v="SI"/>
    <n v="7"/>
    <s v="SI"/>
    <n v="5075"/>
    <n v="5075"/>
    <s v="SI"/>
    <n v="0.67164179104477606"/>
    <n v="0.16245487364620939"/>
    <s v="NO"/>
    <n v="67"/>
    <n v="122"/>
    <s v="NO"/>
    <s v="f) Mayor número de cursos SENCE ejecutados (Evaluación Experiencia)."/>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6606610-0"/>
    <s v="Centro de Capacitación Inforcap SPA"/>
    <n v="192"/>
    <n v="48"/>
    <n v="5075"/>
    <n v="0"/>
    <n v="0"/>
    <n v="14616000"/>
    <n v="2880000"/>
    <n v="0"/>
    <n v="0"/>
    <n v="0"/>
    <n v="17496000"/>
    <x v="0"/>
    <n v="0"/>
    <n v="7"/>
    <n v="7"/>
    <n v="7"/>
    <n v="7"/>
    <n v="7"/>
    <n v="7"/>
    <n v="7"/>
    <n v="7"/>
    <n v="7"/>
    <n v="7"/>
    <n v="7"/>
    <n v="7"/>
    <n v="7"/>
    <n v="7"/>
    <n v="7"/>
    <n v="7"/>
    <s v="SI"/>
    <s v="Pia fuentes corcoran"/>
    <s v="pfuentescorcoran@gmail.com"/>
    <n v="992196137"/>
    <s v="AV. PORTALES 3200, COMUNA DE SAN BERNARDO, San Bernardo"/>
    <s v="Desarrollar habilidades prácticas en servicio de mesa y atención al cliente, adaptadas a las capacidades de personas con discapacidad intelectual, promoviendo su inclusión laboral."/>
    <s v="Este curso entrega conocimientos sobre protocolos básicos de garzonería, manipulación segura de alimentos, comunicación efectiva y trabajo en equipo. Está orientado a fortalecer la autonomía y el desempeño en entornos gastronómicos inclusivos, favoreciendo la participación activa en el mundo labor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x v="0"/>
    <n v="7.0000000000000009"/>
    <s v="SI"/>
    <n v="7"/>
    <s v="SI"/>
    <n v="7"/>
    <s v="SI"/>
    <n v="5075"/>
    <n v="5075"/>
    <s v="SI"/>
    <n v="0.67164179104477606"/>
    <n v="0.67164179104477606"/>
    <s v="SI"/>
    <n v="67"/>
    <n v="67"/>
    <s v="SI"/>
    <n v="0"/>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76606610-0"/>
    <s v="Centro de Capacitación Inforcap SPA"/>
    <n v="188"/>
    <n v="47"/>
    <n v="5075"/>
    <n v="0"/>
    <n v="250000"/>
    <n v="18127900"/>
    <n v="3572000"/>
    <n v="0"/>
    <n v="0"/>
    <n v="4750000"/>
    <n v="264499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NO"/>
    <n v="7"/>
    <x v="0"/>
    <n v="7.0000000000000009"/>
    <s v="SI"/>
    <n v="7"/>
    <s v="SI"/>
    <n v="7"/>
    <s v="SI"/>
    <n v="5075"/>
    <n v="5075"/>
    <s v="SI"/>
    <n v="0.67164179104477606"/>
    <n v="0.16245487364620939"/>
    <s v="NO"/>
    <n v="67"/>
    <n v="125"/>
    <s v="NO"/>
    <s v="f) Mayor número de cursos SENCE ejecutados (Evaluación Experiencia)."/>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606610-0"/>
    <s v="Centro de Capacitación Inforcap SPA"/>
    <n v="207"/>
    <n v="52"/>
    <n v="5075"/>
    <n v="50000"/>
    <n v="0"/>
    <n v="15757875"/>
    <n v="3120000"/>
    <n v="750000"/>
    <n v="0"/>
    <n v="0"/>
    <n v="19627875"/>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x v="0"/>
    <n v="7.0000000000000009"/>
    <s v="SI"/>
    <n v="7"/>
    <s v="SI"/>
    <n v="7"/>
    <s v="SI"/>
    <n v="5075"/>
    <n v="5075"/>
    <s v="SI"/>
    <n v="0.67164179104477606"/>
    <n v="5.9523809523809527E-2"/>
    <s v="NO"/>
    <n v="67"/>
    <n v="146"/>
    <s v="NO"/>
    <s v="e) Menor “porcentaje de multas ponderadas” en ítem evaluación comportamiento considerando 4 decimales."/>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06610-0"/>
    <s v="Centro de Capacitación Inforcap SPA"/>
    <n v="150"/>
    <n v="38"/>
    <n v="6373"/>
    <n v="0"/>
    <n v="0"/>
    <n v="18163050"/>
    <n v="2888000"/>
    <n v="0"/>
    <n v="0"/>
    <n v="0"/>
    <n v="2105105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67164179104477606"/>
    <n v="0"/>
    <s v="NO"/>
    <n v="67"/>
    <n v="254"/>
    <s v="NO"/>
    <s v="e) Menor “porcentaje de multas ponderadas” en ítem evaluación comportamiento considerando 4 decimales."/>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06610-0"/>
    <s v="Centro de Capacitación Inforcap SPA"/>
    <n v="150"/>
    <n v="38"/>
    <n v="6373"/>
    <n v="0"/>
    <n v="0"/>
    <n v="19119000"/>
    <n v="3040000"/>
    <n v="0"/>
    <n v="0"/>
    <n v="0"/>
    <n v="221590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67164179104477606"/>
    <n v="0"/>
    <s v="NO"/>
    <n v="67"/>
    <n v="254"/>
    <s v="NO"/>
    <s v="e) Menor “porcentaje de multas ponderadas” en ítem evaluación comportamiento considerando 4 decimales."/>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06610-0"/>
    <s v="Centro de Capacitación Inforcap SPA"/>
    <n v="200"/>
    <n v="50"/>
    <n v="5075"/>
    <n v="0"/>
    <n v="0"/>
    <n v="20300000"/>
    <n v="4000000"/>
    <n v="0"/>
    <n v="0"/>
    <n v="0"/>
    <n v="24300000"/>
    <x v="0"/>
    <n v="0"/>
    <n v="7"/>
    <n v="7"/>
    <n v="7"/>
    <n v="7"/>
    <n v="7"/>
    <n v="7"/>
    <n v="7"/>
    <n v="7"/>
    <n v="7"/>
    <n v="7"/>
    <n v="7"/>
    <n v="7"/>
    <n v="7"/>
    <n v="7"/>
    <n v="7"/>
    <n v="7"/>
    <s v="SI"/>
    <s v="Pia fuentes corcoran"/>
    <s v="pfuentescorcoran@gmail.com"/>
    <n v="992196137"/>
    <s v="MARÍA ANGELICA #9555, COMUNA DE PUDAHUEL, Pudahuel"/>
    <s v="Capacitar en técnicas de masaje corporal orientadas al bienestar físico, la relajación y el cuidado estético, promoviendo habilidades en el área de la cosmetología y el autocuidado."/>
    <s v="El curso entrega conocimientos sobre anatomía básica, tipos de masaje, uso de aceites y cremas, protocolos de atención y condiciones de higiene. Está dirigido a personas interesadas en emprender o trabajar en centros de estética, spa o servicios de bienestar person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x v="0"/>
    <n v="7.0000000000000009"/>
    <s v="SI"/>
    <n v="7"/>
    <s v="SI"/>
    <n v="7"/>
    <s v="SI"/>
    <n v="5075"/>
    <n v="5075"/>
    <s v="SI"/>
    <n v="0.67164179104477606"/>
    <n v="0.67164179104477606"/>
    <s v="SI"/>
    <n v="67"/>
    <n v="254"/>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606610-0"/>
    <s v="Centro de Capacitación Inforcap SPA"/>
    <n v="200"/>
    <n v="50"/>
    <n v="5075"/>
    <n v="0"/>
    <n v="0"/>
    <n v="20300000"/>
    <n v="4000000"/>
    <n v="0"/>
    <n v="0"/>
    <n v="0"/>
    <n v="24300000"/>
    <x v="0"/>
    <n v="0"/>
    <n v="7"/>
    <n v="7"/>
    <n v="7"/>
    <n v="7"/>
    <n v="7"/>
    <n v="7"/>
    <n v="7"/>
    <n v="7"/>
    <n v="7"/>
    <n v="7"/>
    <n v="7"/>
    <n v="7"/>
    <n v="7"/>
    <n v="7"/>
    <n v="7"/>
    <n v="7"/>
    <s v="SI"/>
    <s v="Pia fuentes corcoran"/>
    <s v="pfuentescorcoran@gmail.com"/>
    <n v="992196137"/>
    <s v="AV. SANTA ROSA 9014, COMUNA DE LA GRANJA, La Granja"/>
    <s v="Capacitar en técnicas de masaje corporal orientadas al bienestar físico, la relajación y el cuidado estético, promoviendo habilidades en el área de la cosmetología y el autocuidado."/>
    <s v="El curso entrega conocimientos sobre anatomía básica, tipos de masaje, uso de aceites y cremas, protocolos de atención y condiciones de higiene. Está dirigido a personas interesadas en emprender o trabajar en centros de estética, spa o servicios de bienestar person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x v="0"/>
    <n v="7.0000000000000009"/>
    <s v="SI"/>
    <n v="7"/>
    <s v="SI"/>
    <n v="7"/>
    <s v="SI"/>
    <n v="5075"/>
    <n v="5075"/>
    <s v="SI"/>
    <n v="0.67164179104477606"/>
    <n v="0.67164179104477606"/>
    <s v="SI"/>
    <n v="67"/>
    <n v="254"/>
    <s v="NO"/>
    <n v="0"/>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06610-0"/>
    <s v="Centro de Capacitación Inforcap SPA"/>
    <n v="200"/>
    <n v="50"/>
    <n v="5075"/>
    <n v="0"/>
    <n v="0"/>
    <n v="20300000"/>
    <n v="4000000"/>
    <n v="0"/>
    <n v="0"/>
    <n v="0"/>
    <n v="24300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NO"/>
    <n v="7"/>
    <x v="0"/>
    <n v="7.0000000000000009"/>
    <s v="SI"/>
    <n v="7"/>
    <s v="SI"/>
    <n v="7"/>
    <s v="SI"/>
    <n v="5075"/>
    <n v="5075"/>
    <s v="SI"/>
    <n v="0.67164179104477606"/>
    <n v="5.9523809523809527E-2"/>
    <s v="NO"/>
    <n v="67"/>
    <n v="254"/>
    <s v="NO"/>
    <s v="e) Menor “porcentaje de multas ponderadas” en ítem evaluación comportamiento considerando 4 decimales."/>
  </r>
  <r>
    <x v="76"/>
    <s v="65181652-1"/>
    <n v="2025"/>
    <s v="MANDATO"/>
    <s v="65027784-8"/>
    <s v="CORPORACIÓN DE ADELANTO DE LA COMUNA DE PANGUIPULLI"/>
    <m/>
    <m/>
    <s v="PRODUCCIÓN TÉCNICA PARA ESPECTÁCULOS ESCÉNICOS"/>
    <s v="SIN PLAN FORMATIVO"/>
    <s v="TÉCNICAS PARA EL EMPRENDIMIENTO"/>
    <s v="PF0921"/>
    <n v="14"/>
    <s v="LOS RIOS"/>
    <s v="PANGUIPULLI"/>
    <s v="TRABAJADORES ACTIVOS O EN PROCESO DE RECONVERSIÓN LABORAL"/>
    <s v="PRESENCIAL"/>
    <s v="INDEPENDIENTE"/>
    <n v="19"/>
    <n v="20"/>
    <n v="0"/>
    <n v="12"/>
    <n v="128"/>
    <n v="7"/>
    <s v="SI"/>
    <s v="NO"/>
    <s v="SI"/>
    <s v="APRENDIZAJE: PRODUCCIÓN TÉCNICA PARA ESPECTÁCULOS ESCÉNICOS, CON ÉNFASIS EN LA APLICACIÓN PRÁCTICA EN LA SALA TEAP._x000a__x000a_2. COMPETENCIAS A DESARROLLAR:_x000a_COGNITIVAS:_x000a_COMPRENDER EL LENGUAJE Y FUNDAMENTOS DE LA PRODUCCIÓN TÉCNICA EN UN TEATRO._x000a_IDENTIFICAR ROLES Y FUNCIONES DENTRO DE UNA PRODUCCIÓN TÉCNICA._x000a_CONOCER LAS CARACTERÍSTICAS TÉCNICAS Y REQUERIMIENTOS DE DIFERENTES ESPECTÁCULOS (BALLET, ÓPERA, CONCIERTOS, TEATRO, MUSICALES)._x000a_APLICAR CONOCIMIENTOS EN PLANIFICACIÓN TÉCNICA Y OPTIMIZACIÓN DE RECURSOS._x000a_PROCEDIMENTALES:_x000a_MANEJO DE SISTEMAS DE SONIDO, ILUMINACIÓN Y TRAMOYA._x000a_EJECUCIÓN DEL MONTAJE TÉCNICO DE ESPECTÁCULOS EN LA SALA TEAP._x000a_COORDINACIÓN DE ENSAYOS TÉCNICOS CON MÚSICOS Y BAILARINES._x000a_CONTROL DE INVENTARIOS Y RECURSOS TÉCNICOS._x000a_ELABORACIÓN DE UN MANUAL TÉCNICO DE PRODUCCIÓN BASADO EN LA EXPERIENCIA DEL CURSO._x000a_ACTITUDINALES:_x000a_TRABAJO EN EQUIPO EN LA EJECUCIÓN DE ESPECTÁCULOS EN VIVO._x000a_ORGANIZACIÓN Y DISCIPLINA EN LA GESTIÓN TÉCNICA DEL BACKSTAGE._x000a_ADAPTABILIDAD PARA LA RESOLUCIÓN DE PROBLEMAS EN PRODUCCIÓN TÉCNICA._x000a_3. DESCRIPCIÓN DE LOS APRENDIZAJES ESPERADOS_x000a__x000a_ETAPA 1: BASES CONCEPTUALES (JUNIO) – SONIDO E ILUMINACIÓN (30 HORAS)_x000a_COMPRENDER EL LENGUAJE TÉCNICO DE SONIDO, ILUMINACIÓN Y TRAMOYA._x000a_IDENTIFICAR LOS ROLES Y FUNCIONES DENTRO DE UNA PRODUCCIÓN TÉCNICA._x000a_RECONOCER LAS CARACTERÍSTICAS Y MANEJO DEL EQUIPAMIENTO TÉCNICO DE LA SALA TEAP._x000a_APLICAR BASES DEL DISEÑO DE ILUMINACIÓN PARA DIFERENTES ESPECTÁCULOS._x000a_CONSTRUCCIÓN INICIAL DEL MANUAL TÉCNICO DE PRODUCCIÓN._x000a_ETAPA 2: TRABAJO EN SALA (OCTUBRE) – SONIDO Y MONTAJE (30 HORAS)_x000a_ACTUALIZAR CONOCIMIENTOS SOBRE ROLES Y FUNCIONES EN PRODUCCIÓN TÉCNICA._x000a_OPERAR SISTEMAS DE SONIDO, ILUMINACIÓN Y TRAMOYA EN LA SALA TEAP._x000a_GESTIONAR EL MONTAJE DE ESCENOGRAFÍA Y PLANIFICACIÓN DE TRAMOYA._x000a_CONFIGURAR Y REALIZAR PRUEBAS DE SONIDO SINFÓNICO CON CLICK Y PISTA._x000a_CONSTRUCCIÓN Y ACTUALIZACIÓN DEL MANUAL TÉCNICO DE PRODUCCIÓN._x000a_ETAPA 3: TRABAJO EN SALA Y MONTAJE FINAL (NOVIEMBRE) – 40 HORAS_x000a_GESTIONAR EL INVENTARIO DE MATERIALES Y RECURSOS TÉCNICOS._x000a_COORDINAR EL MONTAJE DE ESCENOGRAFÍA Y PLANIFICACIÓN DE TRAMOYA._x000a_SUPERVISAR LA GESTIÓN DEL BACKSTAGE Y LA PREPARACIÓN DEL ESPECTÁCULO._x000a_COORDINAR ENSAYOS TÉCNICOS CON MÚSICOS Y BAILARINES._x000a_PARTICIPAR EN REUNIÓN-TALLER CON PROFESIONALES DEL TEATRO._x000a_FINALIZACIÓN Y ENTREGA DEL MANUAL TÉCNICO DE PRODUCCIÓN CON DOCUMENTACIÓN DEL PROCESO."/>
    <s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
    <s v="NO"/>
    <n v="0"/>
    <s v="CERRADA"/>
    <n v="19"/>
    <n v="3"/>
    <s v="76606610-0"/>
    <s v="Centro de Capacitación Inforcap SPA"/>
    <n v="128"/>
    <n v="19"/>
    <n v="6373"/>
    <n v="180000"/>
    <n v="0"/>
    <n v="16314880"/>
    <n v="1520000"/>
    <n v="3600000"/>
    <n v="0"/>
    <n v="0"/>
    <n v="21434880"/>
    <x v="0"/>
    <n v="0"/>
    <n v="7"/>
    <n v="7"/>
    <n v="7"/>
    <n v="7"/>
    <n v="7"/>
    <n v="7"/>
    <n v="7"/>
    <n v="7"/>
    <n v="7"/>
    <n v="7"/>
    <n v="7"/>
    <n v="7"/>
    <n v="7"/>
    <n v="7"/>
    <n v="7"/>
    <n v="7"/>
    <s v="NO"/>
    <n v="0"/>
    <n v="0"/>
    <n v="0"/>
    <n v="0"/>
    <n v="0"/>
    <n v="0"/>
    <n v="0"/>
    <n v="0"/>
    <n v="0"/>
    <n v="0"/>
    <n v="0"/>
    <n v="0"/>
    <n v="0"/>
    <n v="0"/>
    <n v="0"/>
    <n v="0"/>
    <n v="0"/>
    <n v="0"/>
    <n v="0"/>
    <n v="0"/>
    <n v="0"/>
    <n v="0"/>
    <s v="SHMAN"/>
    <s v="NO"/>
    <s v="SI"/>
    <n v="0"/>
    <n v="0"/>
    <n v="0"/>
    <n v="0"/>
    <n v="0"/>
    <n v="0"/>
    <n v="0"/>
    <n v="0"/>
    <n v="0"/>
    <n v="0"/>
    <s v="SI"/>
    <n v="0"/>
    <s v="SI"/>
    <n v="0"/>
    <s v="SI"/>
    <n v="0"/>
    <n v="0.70000000000000007"/>
    <n v="0.70000000000000007"/>
    <s v="NO"/>
    <n v="7"/>
    <n v="7"/>
    <n v="7"/>
    <n v="7.0000000000000009"/>
    <n v="7.0000000000000009"/>
    <n v="6373"/>
    <n v="6373"/>
    <n v="7"/>
    <s v="APROBADO"/>
    <s v="APROBADO"/>
    <n v="7"/>
    <s v="APROBADO"/>
    <s v="NO"/>
    <n v="7"/>
    <x v="0"/>
    <n v="7.0000000000000009"/>
    <s v="SI"/>
    <n v="7"/>
    <s v="SI"/>
    <n v="7"/>
    <s v="SI"/>
    <n v="6373"/>
    <n v="6373"/>
    <s v="SI"/>
    <n v="0.67164179104477606"/>
    <n v="0.12121212121212122"/>
    <s v="NO"/>
    <n v="67"/>
    <n v="146"/>
    <s v="NO"/>
    <s v="e) Menor “porcentaje de multas ponderadas” en ítem evaluación comportamiento considerando 4 decimales."/>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606610-0"/>
    <s v="Centro de Capacitación Inforcap SPA"/>
    <n v="80"/>
    <n v="20"/>
    <n v="6373"/>
    <n v="0"/>
    <n v="0"/>
    <n v="10196800"/>
    <n v="1600000"/>
    <n v="0"/>
    <n v="0"/>
    <n v="0"/>
    <n v="1179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67164179104477606"/>
    <n v="0.25"/>
    <s v="NO"/>
    <n v="67"/>
    <n v="125"/>
    <s v="NO"/>
    <s v="e) Menor “porcentaje de multas ponderadas” en ítem evaluación comportamiento considerando 4 decimales."/>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606610-0"/>
    <s v="Centro de Capacitación Inforcap SPA"/>
    <n v="160"/>
    <n v="40"/>
    <n v="6373"/>
    <n v="0"/>
    <n v="50000"/>
    <n v="15295200"/>
    <n v="2400000"/>
    <n v="0"/>
    <n v="0"/>
    <n v="750000"/>
    <n v="184452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67164179104477606"/>
    <n v="0"/>
    <s v="NO"/>
    <n v="67"/>
    <n v="125"/>
    <s v="NO"/>
    <s v="e) Menor “porcentaje de multas ponderadas” en ítem evaluación comportamiento considerando 4 decimales."/>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51266-9"/>
    <s v="FUNDACION INFOCAP JOVENES"/>
    <n v="122"/>
    <n v="41"/>
    <n v="6250"/>
    <n v="115000"/>
    <n v="0"/>
    <n v="8387500"/>
    <n v="1804000"/>
    <n v="1265000"/>
    <n v="0"/>
    <n v="0"/>
    <n v="11456500"/>
    <x v="1"/>
    <s v="NUMERAL 6.1.2. ÍTEM 6 - ERROR VALOR TOTAL DEL CURS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6250"/>
    <n v="5075"/>
    <s v="NO APLICA"/>
    <s v="NO APLICA"/>
    <s v="NO APLICA"/>
    <s v="NO APLICA"/>
    <s v="NO APLICA"/>
    <s v="NO"/>
    <s v="NO APLICA"/>
    <x v="2"/>
    <s v="NO APLICA "/>
    <s v="NO"/>
    <s v="NO APLICA"/>
    <s v="NO APLICA"/>
    <s v="NO APLICA"/>
    <s v="NO APLICA"/>
    <s v=""/>
    <s v="NO APLICA"/>
    <s v="NO"/>
    <s v="NO APLICA"/>
    <s v="NO APLICA"/>
    <s v="NO"/>
    <n v="183"/>
    <n v="125"/>
    <s v="NO"/>
    <n v="0"/>
  </r>
  <r>
    <x v="17"/>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s v="76302818-6"/>
    <s v="cade capacitacion y desarrollo empresarial e.i.r.l"/>
    <n v="90"/>
    <n v="18"/>
    <n v="4130"/>
    <n v="0"/>
    <n v="0"/>
    <n v="3717000"/>
    <n v="720000"/>
    <n v="0"/>
    <n v="0"/>
    <n v="0"/>
    <n v="4437000"/>
    <x v="0"/>
    <n v="0"/>
    <n v="3"/>
    <n v="7"/>
    <n v="0"/>
    <n v="0"/>
    <n v="0"/>
    <n v="0"/>
    <n v="0"/>
    <n v="0"/>
    <n v="0"/>
    <n v="7"/>
    <n v="7"/>
    <n v="7"/>
    <n v="7"/>
    <n v="7"/>
    <n v="7"/>
    <n v="6.6"/>
    <s v="SI"/>
    <s v="alejandra huanchicay"/>
    <s v="becaslaborales@cade.cl"/>
    <n v="973778527"/>
    <s v="RIQUELME 3780, Calama"/>
    <s v="Capacitar en el uso fundamental de herramientas computacionales para apoyar tareas personales, académicas y laborales."/>
    <s v="El curso entrega conocimientos sobre manejo de sistemas operativos, procesadores de texto, hojas de cálculo, presentaciones digitales y navegación segura en internet. Está dirigido a personas que buscan adquirir competencias digitales esenciales para desenvolverse en entornos tecnológico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x v="0"/>
    <n v="7.0000000000000009"/>
    <s v="SI"/>
    <n v="7"/>
    <s v="SI"/>
    <n v="3"/>
    <s v="SI"/>
    <n v="4130"/>
    <n v="4130"/>
    <s v="SI"/>
    <n v="0"/>
    <n v="0"/>
    <s v="SI"/>
    <n v="23"/>
    <n v="31"/>
    <s v="NO"/>
    <s v="d) Menor valor hora en su oferta económica para el curso."/>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302818-6"/>
    <s v="cade capacitacion y desarrollo empresarial e.i.r.l"/>
    <n v="36"/>
    <n v="8"/>
    <n v="5000"/>
    <n v="0"/>
    <n v="0"/>
    <n v="1800000"/>
    <n v="320000"/>
    <n v="0"/>
    <n v="0"/>
    <n v="0"/>
    <n v="2120000"/>
    <x v="0"/>
    <n v="0"/>
    <n v="3"/>
    <n v="7"/>
    <n v="0"/>
    <n v="0"/>
    <n v="0"/>
    <n v="0"/>
    <n v="0"/>
    <n v="0"/>
    <n v="0"/>
    <n v="7"/>
    <n v="7"/>
    <n v="7"/>
    <n v="7"/>
    <n v="7"/>
    <n v="5.8"/>
    <n v="6.5"/>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00"/>
    <n v="4130"/>
    <n v="5.8"/>
    <s v="APROBADO"/>
    <s v="APROBADO"/>
    <n v="6.5"/>
    <s v="APROBADO"/>
    <s v="NO"/>
    <n v="7"/>
    <x v="1"/>
    <s v="NO APLICA "/>
    <s v="NO"/>
    <s v="NO APLICA"/>
    <s v="NO APLICA"/>
    <s v="NO APLICA"/>
    <s v="NO APLICA"/>
    <s v=""/>
    <s v="NO APLICA"/>
    <s v="NO"/>
    <s v="NO APLICA"/>
    <s v="NO APLICA"/>
    <s v="NO"/>
    <n v="23"/>
    <n v="146"/>
    <s v="NO"/>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302818-6"/>
    <s v="cade capacitacion y desarrollo empresarial e.i.r.l"/>
    <n v="36"/>
    <n v="8"/>
    <n v="5000"/>
    <n v="0"/>
    <n v="0"/>
    <n v="1800000"/>
    <n v="320000"/>
    <n v="0"/>
    <n v="0"/>
    <n v="0"/>
    <n v="2120000"/>
    <x v="0"/>
    <n v="0"/>
    <n v="3"/>
    <n v="7"/>
    <n v="0"/>
    <n v="0"/>
    <n v="0"/>
    <n v="0"/>
    <n v="0"/>
    <n v="0"/>
    <n v="0"/>
    <n v="7"/>
    <n v="7"/>
    <n v="7"/>
    <n v="7"/>
    <n v="7"/>
    <n v="5.8"/>
    <n v="6.5"/>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00"/>
    <n v="4130"/>
    <n v="5.8"/>
    <s v="APROBADO"/>
    <s v="APROBADO"/>
    <n v="6.5"/>
    <s v="APROBADO"/>
    <s v="NO"/>
    <n v="7"/>
    <x v="1"/>
    <s v="NO APLICA "/>
    <s v="NO"/>
    <s v="NO APLICA"/>
    <s v="NO APLICA"/>
    <s v="NO APLICA"/>
    <s v="NO APLICA"/>
    <s v=""/>
    <s v="NO APLICA"/>
    <s v="NO"/>
    <s v="NO APLICA"/>
    <s v="NO APLICA"/>
    <s v="NO"/>
    <n v="23"/>
    <n v="146"/>
    <s v="NO"/>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302818-6"/>
    <s v="cade capacitacion y desarrollo empresarial e.i.r.l"/>
    <n v="100"/>
    <n v="25"/>
    <n v="4130"/>
    <n v="0"/>
    <n v="0"/>
    <n v="6195000"/>
    <n v="1500000"/>
    <n v="0"/>
    <n v="0"/>
    <n v="0"/>
    <n v="7695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NO"/>
    <n v="7"/>
    <x v="1"/>
    <s v="NO APLICA "/>
    <s v="NO"/>
    <s v="NO APLICA"/>
    <s v="NO APLICA"/>
    <s v="NO APLICA"/>
    <s v="NO APLICA"/>
    <s v=""/>
    <s v="NO APLICA"/>
    <s v="NO"/>
    <s v="NO APLICA"/>
    <s v="NO APLICA"/>
    <s v="NO"/>
    <n v="23"/>
    <n v="125"/>
    <s v="NO"/>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302818-6"/>
    <s v="cade capacitacion y desarrollo empresarial e.i.r.l"/>
    <n v="160"/>
    <n v="40"/>
    <n v="6373"/>
    <n v="0"/>
    <n v="50000"/>
    <n v="15295200"/>
    <n v="2400000"/>
    <n v="0"/>
    <n v="0"/>
    <n v="750000"/>
    <n v="184452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NO"/>
    <n v="7"/>
    <x v="1"/>
    <s v="NO APLICA "/>
    <s v="NO"/>
    <s v="NO APLICA"/>
    <s v="NO APLICA"/>
    <s v="NO APLICA"/>
    <s v="NO APLICA"/>
    <s v=""/>
    <s v="NO APLICA"/>
    <s v="NO"/>
    <s v="NO APLICA"/>
    <s v="NO APLICA"/>
    <s v="NO"/>
    <n v="23"/>
    <n v="125"/>
    <s v="NO"/>
    <n v="0"/>
  </r>
  <r>
    <x v="16"/>
    <s v="65181652-1"/>
    <n v="2025"/>
    <s v="MANDATO"/>
    <s v="91337000-7"/>
    <s v="CEMENTO POLPAICO S.A."/>
    <m/>
    <m/>
    <s v="HABILIDADES DIGITALES PARA EL TRABAJO"/>
    <s v="PF1182"/>
    <s v=""/>
    <s v=""/>
    <n v="2"/>
    <s v="ANTOFAGASTA"/>
    <s v="MEJILLONES"/>
    <s v="PERSONAS DESOCUPADAS (CESANTES Y PERSONAS QUE BUSCAN TRABAJO POR PRIMERA VEZ)."/>
    <s v="PRESENCIAL"/>
    <s v="INDEPENDIENTE"/>
    <n v="11"/>
    <n v="10"/>
    <n v="55"/>
    <n v="0"/>
    <n v="55"/>
    <n v="5"/>
    <s v="SI"/>
    <s v="NO"/>
    <s v="NO"/>
    <s v="SE AJUSTA A PLAN FORMATIVO"/>
    <s v="HOMBRES Y MUJERES MAYORES DE 18 AÑOS, CESANTES O QUE BUSCA TRABAJO POR PRIMERA VEZ, PREFERENTEMENTE CON EDUCACIÓN BÁSICA COMPLETA, HABITANTES DE LA COMUNA DE MEJILLONES"/>
    <s v="NO"/>
    <n v="0"/>
    <s v="CERRADA"/>
    <n v="11"/>
    <n v="1"/>
    <s v="76302818-6"/>
    <s v="cade capacitacion y desarrollo empresarial e.i.r.l"/>
    <n v="55"/>
    <n v="11"/>
    <n v="4900"/>
    <n v="0"/>
    <n v="0"/>
    <n v="2695000"/>
    <n v="440000"/>
    <n v="0"/>
    <n v="0"/>
    <n v="0"/>
    <n v="3135000"/>
    <x v="0"/>
    <n v="0"/>
    <n v="3"/>
    <n v="7"/>
    <n v="0"/>
    <n v="0"/>
    <n v="0"/>
    <n v="0"/>
    <n v="0"/>
    <n v="0"/>
    <n v="0"/>
    <n v="7"/>
    <n v="7"/>
    <n v="7"/>
    <n v="7"/>
    <n v="7"/>
    <n v="6.8"/>
    <n v="6.6"/>
    <s v="SI"/>
    <s v="alejandra huanchicay"/>
    <s v="becaslaborales@cade.cl"/>
    <n v="973778527"/>
    <s v="Junta de vecinos Nº8 Casimiro Olivos 1055, Mejillones"/>
    <s v="Desarrollar competencias digitales esenciales para desempeñarse eficazmente en entornos laborales modernos y conectados."/>
    <s v="El curso entrega conocimientos sobre el uso de herramientas informáticas básicas, navegación segura en internet, gestión de documentos digitales y comunicación en plataformas colaborativas. Está orientado a personas que buscan mejorar su empleabilidad y adaptarse a los desafíos del mundo laboral digital."/>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900"/>
    <n v="4785"/>
    <n v="6.8"/>
    <s v="APROBADO"/>
    <s v="APROBADO"/>
    <n v="6.6"/>
    <s v="APROBADO"/>
    <s v="SI"/>
    <n v="6.6"/>
    <x v="0"/>
    <n v="7.0000000000000009"/>
    <s v="SI"/>
    <n v="7"/>
    <s v="SI"/>
    <n v="3"/>
    <s v="SI"/>
    <n v="4900"/>
    <n v="4900"/>
    <s v="SI"/>
    <n v="0"/>
    <n v="0"/>
    <s v="SI"/>
    <n v="23"/>
    <n v="31"/>
    <s v="NO"/>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302818-6"/>
    <s v="cade capacitacion y desarrollo empresarial e.i.r.l"/>
    <n v="192"/>
    <n v="48"/>
    <n v="4130"/>
    <n v="0"/>
    <n v="0"/>
    <n v="11894400"/>
    <n v="2880000"/>
    <n v="0"/>
    <n v="0"/>
    <n v="0"/>
    <n v="14774400"/>
    <x v="0"/>
    <n v="0"/>
    <n v="3"/>
    <n v="7"/>
    <n v="7"/>
    <n v="7"/>
    <n v="7"/>
    <n v="7"/>
    <n v="7"/>
    <n v="7"/>
    <n v="7"/>
    <n v="7"/>
    <n v="7"/>
    <n v="6"/>
    <n v="6.5"/>
    <n v="6"/>
    <n v="7"/>
    <n v="6.5"/>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6.65"/>
    <n v="6.807500000000001"/>
    <n v="4130"/>
    <n v="4130"/>
    <n v="7"/>
    <s v="APROBADO"/>
    <s v="APROBADO"/>
    <n v="6.5"/>
    <s v="APROBADO"/>
    <s v="NO"/>
    <n v="6.8"/>
    <x v="1"/>
    <s v="NO APLICA "/>
    <s v="NO"/>
    <s v="NO APLICA"/>
    <s v="NO APLICA"/>
    <s v="NO APLICA"/>
    <s v="NO APLICA"/>
    <s v=""/>
    <s v="NO APLICA"/>
    <s v="NO"/>
    <s v="NO APLICA"/>
    <s v="NO APLICA"/>
    <s v="NO"/>
    <n v="23"/>
    <n v="52"/>
    <s v="NO"/>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302818-6"/>
    <s v="cade capacitacion y desarrollo empresarial e.i.r.l"/>
    <n v="132"/>
    <n v="33"/>
    <n v="6373"/>
    <n v="100000"/>
    <n v="0"/>
    <n v="8412360"/>
    <n v="1320000"/>
    <n v="1000000"/>
    <n v="0"/>
    <n v="0"/>
    <n v="1073236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6373"/>
    <n v="6373"/>
    <n v="7"/>
    <s v="APROBADO"/>
    <s v="APROBADO"/>
    <n v="6.6"/>
    <s v="APROBADO"/>
    <s v="NO"/>
    <n v="7"/>
    <x v="1"/>
    <s v="NO APLICA "/>
    <s v="NO"/>
    <s v="NO APLICA"/>
    <s v="NO APLICA"/>
    <s v="NO APLICA"/>
    <s v="NO APLICA"/>
    <s v=""/>
    <s v="NO APLICA"/>
    <s v="NO"/>
    <s v="NO APLICA"/>
    <s v="NO APLICA"/>
    <s v="NO"/>
    <n v="23"/>
    <n v="146"/>
    <s v="NO"/>
    <n v="0"/>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302818-6"/>
    <s v="cade capacitacion y desarrollo empresarial e.i.r.l"/>
    <n v="88"/>
    <n v="22"/>
    <n v="4130"/>
    <n v="0"/>
    <n v="0"/>
    <n v="7268800"/>
    <n v="1760000"/>
    <n v="0"/>
    <n v="0"/>
    <n v="0"/>
    <n v="9028800"/>
    <x v="0"/>
    <n v="0"/>
    <n v="3"/>
    <n v="7"/>
    <n v="7"/>
    <n v="7"/>
    <n v="5"/>
    <n v="7"/>
    <n v="6.3"/>
    <n v="5.9"/>
    <n v="7"/>
    <n v="7"/>
    <n v="6.6"/>
    <n v="5.4"/>
    <n v="5.2"/>
    <n v="5.9"/>
    <n v="7"/>
    <n v="6.1"/>
    <s v="NO"/>
    <n v="0"/>
    <n v="0"/>
    <n v="0"/>
    <n v="0"/>
    <n v="0"/>
    <n v="0"/>
    <n v="0"/>
    <n v="0"/>
    <n v="0"/>
    <n v="0"/>
    <n v="0"/>
    <n v="0"/>
    <n v="0"/>
    <n v="0"/>
    <n v="0"/>
    <n v="0"/>
    <n v="0"/>
    <n v="0"/>
    <n v="0"/>
    <n v="0"/>
    <n v="0"/>
    <n v="0"/>
    <s v="SSH"/>
    <s v="NO"/>
    <s v="SI"/>
    <n v="0"/>
    <n v="0"/>
    <n v="0"/>
    <n v="0"/>
    <n v="0"/>
    <n v="0"/>
    <n v="0"/>
    <n v="0"/>
    <n v="0"/>
    <n v="0"/>
    <s v="SI"/>
    <n v="0"/>
    <s v="SI"/>
    <n v="0"/>
    <s v="SI"/>
    <n v="0"/>
    <n v="0.30000000000000004"/>
    <n v="0.70000000000000007"/>
    <s v="NO"/>
    <n v="7"/>
    <n v="6.2849999999999993"/>
    <n v="6.5352499999999996"/>
    <n v="6.27"/>
    <n v="6.3893624999999998"/>
    <n v="4130"/>
    <n v="4130"/>
    <n v="7"/>
    <s v="APROBADO"/>
    <s v="APROBADO"/>
    <n v="6.1"/>
    <s v="APROBADO"/>
    <s v="NO"/>
    <n v="7"/>
    <x v="1"/>
    <s v="NO APLICA "/>
    <s v="NO"/>
    <s v="NO APLICA"/>
    <s v="NO APLICA"/>
    <s v="NO APLICA"/>
    <s v="NO APLICA"/>
    <s v=""/>
    <s v="NO APLICA"/>
    <s v="NO"/>
    <s v="NO APLICA"/>
    <s v="NO APLICA"/>
    <s v="NO"/>
    <n v="23"/>
    <n v="125"/>
    <s v="NO"/>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302818-6"/>
    <s v="cade capacitacion y desarrollo empresarial e.i.r.l"/>
    <n v="188"/>
    <n v="47"/>
    <n v="5075"/>
    <n v="0"/>
    <n v="0"/>
    <n v="19082000"/>
    <n v="3760000"/>
    <n v="0"/>
    <n v="0"/>
    <n v="0"/>
    <n v="22842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x v="1"/>
    <s v="NO APLICA "/>
    <s v="NO"/>
    <s v="NO APLICA"/>
    <s v="NO APLICA"/>
    <s v="NO APLICA"/>
    <s v="NO APLICA"/>
    <s v=""/>
    <s v="NO APLICA"/>
    <s v="NO"/>
    <s v="NO APLICA"/>
    <s v="NO APLICA"/>
    <s v="NO"/>
    <n v="23"/>
    <n v="122"/>
    <s v="NO"/>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302818-6"/>
    <s v="cade capacitacion y desarrollo empresarial e.i.r.l"/>
    <n v="200"/>
    <n v="50"/>
    <n v="5075"/>
    <n v="0"/>
    <n v="0"/>
    <n v="20300000"/>
    <n v="4000000"/>
    <n v="0"/>
    <n v="0"/>
    <n v="0"/>
    <n v="24300000"/>
    <x v="0"/>
    <n v="0"/>
    <n v="3"/>
    <n v="7"/>
    <n v="7"/>
    <n v="7"/>
    <n v="7"/>
    <n v="7"/>
    <n v="6"/>
    <n v="5"/>
    <n v="7"/>
    <n v="7"/>
    <n v="6.5"/>
    <n v="6.5"/>
    <n v="5.5"/>
    <n v="5.5"/>
    <n v="7"/>
    <n v="6.2"/>
    <s v="NO"/>
    <n v="0"/>
    <n v="0"/>
    <n v="0"/>
    <n v="0"/>
    <n v="0"/>
    <n v="0"/>
    <n v="0"/>
    <n v="0"/>
    <n v="0"/>
    <n v="0"/>
    <n v="0"/>
    <n v="0"/>
    <n v="0"/>
    <n v="0"/>
    <n v="0"/>
    <n v="0"/>
    <n v="0"/>
    <n v="0"/>
    <n v="0"/>
    <n v="0"/>
    <n v="0"/>
    <n v="0"/>
    <s v="SSH"/>
    <s v="NO"/>
    <s v="SI"/>
    <n v="0"/>
    <n v="0"/>
    <n v="0"/>
    <n v="0"/>
    <n v="0"/>
    <n v="0"/>
    <n v="0"/>
    <n v="0"/>
    <n v="0"/>
    <n v="0"/>
    <s v="SI"/>
    <n v="0"/>
    <s v="SI"/>
    <n v="0"/>
    <s v="SI"/>
    <n v="0"/>
    <n v="0.30000000000000004"/>
    <n v="0.70000000000000007"/>
    <s v="NO"/>
    <n v="7"/>
    <n v="6.3"/>
    <n v="6.5449999999999999"/>
    <n v="6.4499999999999993"/>
    <n v="6.49275"/>
    <n v="5075"/>
    <n v="5075"/>
    <n v="7"/>
    <s v="APROBADO"/>
    <s v="APROBADO"/>
    <n v="6.2"/>
    <s v="APROBADO"/>
    <s v="NO"/>
    <n v="7"/>
    <x v="1"/>
    <s v="NO APLICA "/>
    <s v="NO"/>
    <s v="NO APLICA"/>
    <s v="NO APLICA"/>
    <s v="NO APLICA"/>
    <s v="NO APLICA"/>
    <s v=""/>
    <s v="NO APLICA"/>
    <s v="NO"/>
    <s v="NO APLICA"/>
    <s v="NO APLICA"/>
    <s v="NO"/>
    <n v="23"/>
    <n v="254"/>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302818-6"/>
    <s v="cade capacitacion y desarrollo empresarial e.i.r.l"/>
    <n v="200"/>
    <n v="50"/>
    <n v="5075"/>
    <n v="0"/>
    <n v="0"/>
    <n v="20300000"/>
    <n v="4000000"/>
    <n v="0"/>
    <n v="0"/>
    <n v="0"/>
    <n v="24300000"/>
    <x v="0"/>
    <n v="0"/>
    <n v="3"/>
    <n v="7"/>
    <n v="7"/>
    <n v="7"/>
    <n v="7"/>
    <n v="7"/>
    <n v="6.5"/>
    <n v="5.5"/>
    <n v="7"/>
    <n v="7"/>
    <n v="6.5"/>
    <n v="6"/>
    <n v="6"/>
    <n v="6"/>
    <n v="7"/>
    <n v="6.3"/>
    <s v="NO"/>
    <n v="0"/>
    <n v="0"/>
    <n v="0"/>
    <n v="0"/>
    <n v="0"/>
    <n v="0"/>
    <n v="0"/>
    <n v="0"/>
    <n v="0"/>
    <n v="0"/>
    <n v="0"/>
    <n v="0"/>
    <n v="0"/>
    <n v="0"/>
    <n v="0"/>
    <n v="0"/>
    <n v="0"/>
    <n v="0"/>
    <n v="0"/>
    <n v="0"/>
    <n v="0"/>
    <n v="0"/>
    <s v="SSH"/>
    <s v="NO"/>
    <s v="SI"/>
    <n v="0"/>
    <n v="0"/>
    <n v="0"/>
    <n v="0"/>
    <n v="0"/>
    <n v="0"/>
    <n v="0"/>
    <n v="0"/>
    <n v="0"/>
    <n v="0"/>
    <s v="SI"/>
    <n v="0"/>
    <s v="SI"/>
    <n v="0"/>
    <s v="SI"/>
    <n v="0"/>
    <n v="0.30000000000000004"/>
    <n v="0.70000000000000007"/>
    <s v="NO"/>
    <n v="7"/>
    <n v="6.5249999999999995"/>
    <n v="6.6912500000000001"/>
    <n v="6.4499999999999993"/>
    <n v="6.5585624999999999"/>
    <n v="5075"/>
    <n v="5075"/>
    <n v="7"/>
    <s v="APROBADO"/>
    <s v="APROBADO"/>
    <n v="6.3"/>
    <s v="APROBADO"/>
    <s v="NO"/>
    <n v="7"/>
    <x v="1"/>
    <s v="NO APLICA "/>
    <s v="NO"/>
    <s v="NO APLICA"/>
    <s v="NO APLICA"/>
    <s v="NO APLICA"/>
    <s v="NO APLICA"/>
    <s v=""/>
    <s v="NO APLICA"/>
    <s v="NO"/>
    <s v="NO APLICA"/>
    <s v="NO APLICA"/>
    <s v="NO"/>
    <n v="23"/>
    <n v="254"/>
    <s v="NO"/>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056645-4"/>
    <s v="ISOLUTION CAPACITACION EN GESTION LILITADA"/>
    <n v="100"/>
    <n v="25"/>
    <n v="5075"/>
    <n v="0"/>
    <n v="0"/>
    <n v="6090000"/>
    <n v="1200000"/>
    <n v="0"/>
    <n v="0"/>
    <n v="0"/>
    <n v="72900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NO"/>
    <n v="7"/>
    <x v="0"/>
    <n v="7.0000000000000009"/>
    <s v="SI"/>
    <n v="7"/>
    <s v="SI"/>
    <n v="7"/>
    <s v="SI"/>
    <n v="5075"/>
    <n v="5075"/>
    <s v="SI"/>
    <n v="0.16245487364620939"/>
    <n v="0"/>
    <s v="NO"/>
    <n v="122"/>
    <n v="125"/>
    <s v="NO"/>
    <s v="e) Menor “porcentaje de multas ponderadas” en ítem evaluación comportamiento considerando 4 decimales."/>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56645-4"/>
    <s v="ISOLUTION CAPACITACION EN GESTION LILITADA"/>
    <n v="160"/>
    <n v="40"/>
    <n v="6373"/>
    <n v="0"/>
    <n v="50000"/>
    <n v="15295200"/>
    <n v="2400000"/>
    <n v="0"/>
    <n v="0"/>
    <n v="750000"/>
    <n v="184452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16245487364620939"/>
    <n v="0"/>
    <s v="NO"/>
    <n v="122"/>
    <n v="125"/>
    <s v="NO"/>
    <s v="e) Menor “porcentaje de multas ponderadas” en ítem evaluación comportamiento considerando 4 decimales."/>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56645-4"/>
    <s v="ISOLUTION CAPACITACION EN GESTION LILITADA"/>
    <n v="132"/>
    <n v="33"/>
    <n v="6373"/>
    <n v="100000"/>
    <n v="0"/>
    <n v="8412360"/>
    <n v="1320000"/>
    <n v="1000000"/>
    <n v="0"/>
    <n v="0"/>
    <n v="107323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16245487364620939"/>
    <n v="0.12121212121212122"/>
    <s v="NO"/>
    <n v="122"/>
    <n v="164"/>
    <s v="NO"/>
    <s v="e) Menor “porcentaje de multas ponderadas” en ítem evaluación comportamiento considerando 4 decimales."/>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056645-4"/>
    <s v="ISOLUTION CAPACITACION EN GESTION LILITADA"/>
    <n v="252"/>
    <n v="63"/>
    <n v="6373"/>
    <n v="70000"/>
    <n v="0"/>
    <n v="16059960"/>
    <n v="2520000"/>
    <n v="700000"/>
    <n v="0"/>
    <n v="0"/>
    <n v="19279960"/>
    <x v="0"/>
    <n v="0"/>
    <n v="7"/>
    <n v="7"/>
    <n v="0"/>
    <n v="0"/>
    <n v="0"/>
    <n v="0"/>
    <n v="0"/>
    <n v="0"/>
    <n v="0"/>
    <n v="7"/>
    <n v="7"/>
    <n v="7"/>
    <n v="7"/>
    <n v="7"/>
    <n v="7"/>
    <n v="7"/>
    <s v="SI"/>
    <s v="GUILLERMO"/>
    <s v="ggonzalez@isolution.cl"/>
    <n v="995163347"/>
    <s v="Sargento Aldea #1041, Santiago"/>
    <s v="Capacitar en la elaboración de preparaciones típicas chilenas y de distintas culturas del mundo, aplicando técnicas culinarias tradicionales y contemporáneas."/>
    <s v="El curso entrega herramientas para preparar platos representativos de la cocina chilena junto con recetas internacionales, abordando ingredientes, métodos de cocción y presentación. Está orientado a personas que buscan ampliar sus competencias en gastronomía con enfoque multicultural y profesional."/>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16245487364620939"/>
    <n v="0.16245487364620939"/>
    <s v="SI"/>
    <n v="122"/>
    <n v="122"/>
    <s v="SI"/>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056645-4"/>
    <s v="ISOLUTION CAPACITACION EN GESTION LILITADA"/>
    <n v="112"/>
    <n v="38"/>
    <n v="5075"/>
    <n v="115000"/>
    <n v="0"/>
    <n v="6252400"/>
    <n v="1672000"/>
    <n v="1265000"/>
    <n v="0"/>
    <n v="0"/>
    <n v="9189400"/>
    <x v="0"/>
    <n v="0"/>
    <n v="7"/>
    <n v="7"/>
    <n v="0"/>
    <n v="0"/>
    <n v="0"/>
    <n v="0"/>
    <n v="0"/>
    <n v="0"/>
    <n v="0"/>
    <n v="7"/>
    <n v="7"/>
    <n v="7"/>
    <n v="7"/>
    <n v="7"/>
    <n v="7"/>
    <n v="7"/>
    <s v="SI"/>
    <s v="GUILLERMO"/>
    <s v="ggonzalez@isolution.cl"/>
    <n v="995163347"/>
    <s v="Sargento Aldea #1041, Santiago"/>
    <s v="Capacitar en la producción artesanal de jabones y sales de baño, utilizando técnicas básicas y materias primas naturales."/>
    <s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16245487364620939"/>
    <n v="0.16245487364620939"/>
    <s v="SI"/>
    <n v="122"/>
    <n v="122"/>
    <s v="SI"/>
    <n v="0"/>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056645-4"/>
    <s v="ISOLUTION CAPACITACION EN GESTION LILITADA"/>
    <n v="272"/>
    <n v="68"/>
    <n v="5075"/>
    <n v="100000"/>
    <n v="250000"/>
    <n v="13804000"/>
    <n v="2720000"/>
    <n v="1000000"/>
    <n v="0"/>
    <n v="2500000"/>
    <n v="2002400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5075"/>
    <n v="5075"/>
    <n v="7"/>
    <s v="APROBADO"/>
    <s v="APROBADO"/>
    <n v="6.4"/>
    <s v="APROBADO"/>
    <s v="NO"/>
    <n v="7"/>
    <x v="1"/>
    <s v="NO APLICA "/>
    <s v="NO"/>
    <s v="NO APLICA"/>
    <s v="NO APLICA"/>
    <s v="NO APLICA"/>
    <s v="NO APLICA"/>
    <s v=""/>
    <s v="NO APLICA"/>
    <s v="NO"/>
    <s v="NO APLICA"/>
    <s v="NO APLICA"/>
    <s v="NO"/>
    <n v="122"/>
    <n v="164"/>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056645-4"/>
    <s v="ISOLUTION CAPACITACION EN GESTION LILITADA"/>
    <n v="122"/>
    <n v="41"/>
    <n v="5075"/>
    <n v="115000"/>
    <n v="0"/>
    <n v="6810650"/>
    <n v="1804000"/>
    <n v="1265000"/>
    <n v="0"/>
    <n v="0"/>
    <n v="9879650"/>
    <x v="0"/>
    <n v="0"/>
    <n v="7"/>
    <n v="7"/>
    <n v="0"/>
    <n v="0"/>
    <n v="0"/>
    <n v="0"/>
    <n v="0"/>
    <n v="0"/>
    <n v="0"/>
    <n v="5"/>
    <n v="5"/>
    <n v="5"/>
    <n v="5"/>
    <n v="5"/>
    <n v="7"/>
    <n v="5.5"/>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5"/>
    <n v="5"/>
    <n v="5075"/>
    <n v="5075"/>
    <n v="7"/>
    <s v="APROBADO"/>
    <s v="APROBADO"/>
    <n v="5.5"/>
    <s v="APROBADO"/>
    <s v="NO"/>
    <n v="6.8"/>
    <x v="1"/>
    <s v="NO APLICA "/>
    <s v="NO"/>
    <s v="NO APLICA"/>
    <s v="NO APLICA"/>
    <s v="NO APLICA"/>
    <s v="NO APLICA"/>
    <s v=""/>
    <s v="NO APLICA"/>
    <s v="NO"/>
    <s v="NO APLICA"/>
    <s v="NO APLICA"/>
    <s v="NO"/>
    <n v="122"/>
    <n v="125"/>
    <s v="NO"/>
    <n v="0"/>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76056645-4"/>
    <s v="ISOLUTION CAPACITACION EN GESTION LILITADA"/>
    <n v="188"/>
    <n v="47"/>
    <n v="5075"/>
    <n v="0"/>
    <n v="250000"/>
    <n v="18127900"/>
    <n v="3572000"/>
    <n v="0"/>
    <n v="0"/>
    <n v="4750000"/>
    <n v="26449900"/>
    <x v="0"/>
    <n v="0"/>
    <n v="7"/>
    <n v="7"/>
    <n v="0"/>
    <n v="0"/>
    <n v="0"/>
    <n v="0"/>
    <n v="0"/>
    <n v="0"/>
    <n v="0"/>
    <n v="7"/>
    <n v="7"/>
    <n v="7"/>
    <n v="7"/>
    <n v="7"/>
    <n v="7"/>
    <n v="7"/>
    <s v="SI"/>
    <s v="GUILLERMO"/>
    <s v="ggonzalez@isolution.cl"/>
    <n v="995163347"/>
    <s v="AVDA. EL BOSQUE DE SANTIAGO #475, Huechuraba"/>
    <s v="Capacitar en el uso seguro y eficiente de la soldadura por arco voltaico, aplicando técnicas básicas para la unión de materiales metálicos en distintos contextos productivos."/>
    <s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16245487364620939"/>
    <n v="0.16245487364620939"/>
    <s v="SI"/>
    <n v="122"/>
    <n v="125"/>
    <s v="NO"/>
    <s v="f) Mayor número de cursos SENCE ejecutados (Evaluación Experiencia)."/>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76056645-4"/>
    <s v="ISOLUTION CAPACITACION EN GESTION LILITADA"/>
    <n v="272"/>
    <n v="68"/>
    <n v="5075"/>
    <n v="100000"/>
    <n v="250000"/>
    <n v="13804000"/>
    <n v="2720000"/>
    <n v="1000000"/>
    <n v="0"/>
    <n v="2500000"/>
    <n v="20024000"/>
    <x v="0"/>
    <n v="0"/>
    <n v="7"/>
    <n v="7"/>
    <n v="0"/>
    <n v="0"/>
    <n v="0"/>
    <n v="0"/>
    <n v="0"/>
    <n v="0"/>
    <n v="0"/>
    <n v="7"/>
    <n v="7"/>
    <n v="7"/>
    <n v="7"/>
    <n v="7"/>
    <n v="7"/>
    <n v="7"/>
    <s v="SI"/>
    <s v="GUILLERMO"/>
    <s v="ggonzalez@isolution.cl"/>
    <n v="995163347"/>
    <s v="PJE. COLBÚN S/N, Colbún"/>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16245487364620939"/>
    <n v="0.16245487364620939"/>
    <s v="SI"/>
    <n v="122"/>
    <n v="122"/>
    <s v="SI"/>
    <n v="0"/>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76056645-4"/>
    <s v="ISOLUTION CAPACITACION EN GESTION LILITADA"/>
    <n v="160"/>
    <n v="40"/>
    <n v="4130"/>
    <n v="0"/>
    <n v="0"/>
    <n v="9912000"/>
    <n v="2400000"/>
    <n v="0"/>
    <n v="0"/>
    <n v="0"/>
    <n v="12312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x v="0"/>
    <n v="7.0000000000000009"/>
    <s v="SI"/>
    <n v="7"/>
    <s v="SI"/>
    <n v="7"/>
    <s v="SI"/>
    <n v="4130"/>
    <n v="4130"/>
    <s v="SI"/>
    <n v="0.16245487364620939"/>
    <n v="0"/>
    <s v="NO"/>
    <n v="122"/>
    <n v="125"/>
    <s v="NO"/>
    <s v="e) Menor “porcentaje de multas ponderadas” en ítem evaluación comportamiento considerando 4 decimales."/>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6056645-4"/>
    <s v="ISOLUTION CAPACITACION EN GESTION LILITADA"/>
    <n v="80"/>
    <n v="27"/>
    <n v="4130"/>
    <n v="0"/>
    <n v="0"/>
    <n v="6608000"/>
    <n v="2160000"/>
    <n v="0"/>
    <n v="0"/>
    <n v="0"/>
    <n v="8768000"/>
    <x v="0"/>
    <n v="0"/>
    <n v="7"/>
    <n v="7"/>
    <n v="0"/>
    <n v="0"/>
    <n v="0"/>
    <n v="0"/>
    <n v="0"/>
    <n v="0"/>
    <n v="0"/>
    <n v="7"/>
    <n v="7"/>
    <n v="7"/>
    <n v="7"/>
    <n v="7"/>
    <n v="7"/>
    <n v="7"/>
    <s v="SI"/>
    <s v="GUILLERMO"/>
    <s v="ggonzalez@isolution.cl"/>
    <n v="995163347"/>
    <s v="ANGUITA #159, Peñaflor"/>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16245487364620939"/>
    <n v="0.16245487364620939"/>
    <s v="SI"/>
    <n v="122"/>
    <n v="122"/>
    <s v="SI"/>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056645-4"/>
    <s v="ISOLUTION CAPACITACION EN GESTION LILITADA"/>
    <n v="188"/>
    <n v="47"/>
    <n v="5075"/>
    <n v="0"/>
    <n v="0"/>
    <n v="19082000"/>
    <n v="3760000"/>
    <n v="0"/>
    <n v="0"/>
    <n v="0"/>
    <n v="22842000"/>
    <x v="0"/>
    <n v="0"/>
    <n v="7"/>
    <n v="7"/>
    <n v="7"/>
    <n v="7"/>
    <n v="7"/>
    <n v="7"/>
    <n v="7"/>
    <n v="7"/>
    <n v="7"/>
    <n v="7"/>
    <n v="7"/>
    <n v="7"/>
    <n v="7"/>
    <n v="7"/>
    <n v="7"/>
    <n v="7"/>
    <s v="SI"/>
    <s v="GUILLERMO"/>
    <s v="ggonzalez@isolution.cl"/>
    <n v="995163347"/>
    <s v="Jose Aldea #109, San Bernardo"/>
    <s v="Capacitar en la implementación de actividades recreativas y pausas activas que promuevan el bienestar físico, mental y social en distintos entornos."/>
    <s v="El curso entrega herramientas para diseñar y facilitar dinámicas grupales, ejercicios de activación, juegos y espacios de esparcimiento. Está dirigido a personas que trabajan en contextos educativos, comunitarios o laborales, y que buscan fomentar hábitos saludables y ambientes positivos."/>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x v="0"/>
    <n v="7.0000000000000009"/>
    <s v="SI"/>
    <n v="7"/>
    <s v="SI"/>
    <n v="7"/>
    <s v="SI"/>
    <n v="5075"/>
    <n v="5075"/>
    <s v="SI"/>
    <n v="0.16245487364620939"/>
    <n v="0.16245487364620939"/>
    <s v="SI"/>
    <n v="122"/>
    <n v="122"/>
    <s v="SI"/>
    <s v="f) Mayor número de cursos SENCE ejecutados (Evaluación Experiencia)."/>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681176-9"/>
    <s v="CENTRO DE CAPACITACIÓN TÉCNICA Y ESTUDIOS FEI LIMITAD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681176-9"/>
    <s v="CENTRO DE CAPACITACIÓN TÉCNICA Y ESTUDIOS FEI LIMITAD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681176-9"/>
    <s v="CENTRO DE CAPACITACIÓN TÉCNICA Y ESTUDIOS FEI LIMITADA"/>
    <n v="122"/>
    <n v="41"/>
    <n v="5075"/>
    <n v="115000"/>
    <n v="0"/>
    <n v="6810650"/>
    <n v="1804000"/>
    <n v="1265000"/>
    <n v="0"/>
    <n v="0"/>
    <n v="9879650"/>
    <x v="1"/>
    <s v="NUMERAL 6.2.1. ITEM 11: PROPUESTA NO PRESENTA INFORMACIÓN SOBRE ACCESOS, AREAS DE CIRCULACIÓN Y ESCALAS / CONDICIONES DE SEGURIDAD / SERVICIOS HIGIÉNICOS / REGULACIÓN DE TEMPERATURA / VENTILACIÓN / ILUMINACIÓN / MOBILIARIO / ESTADO DE CONSERVACIÓN, ITEM 11: NO PRESENTA CARTA DE COMPROMISO, CONTRATO DE ARRIENDO, O TITULO DE DOMINI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681176-9"/>
    <s v="CENTRO DE CAPACITACIÓN TÉCNICA Y ESTUDIOS FEI LIMITADA"/>
    <n v="150"/>
    <n v="38"/>
    <n v="6373"/>
    <n v="0"/>
    <n v="0"/>
    <n v="18163050"/>
    <n v="2888000"/>
    <n v="0"/>
    <n v="0"/>
    <n v="0"/>
    <n v="2105105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681176-9"/>
    <s v="CENTRO DE CAPACITACIÓN TÉCNICA Y ESTUDIOS FEI LIMITADA"/>
    <n v="150"/>
    <n v="38"/>
    <n v="6373"/>
    <n v="0"/>
    <n v="0"/>
    <n v="19119000"/>
    <n v="3040000"/>
    <n v="0"/>
    <n v="0"/>
    <n v="0"/>
    <n v="22159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7681176-9"/>
    <s v="CENTRO DE CAPACITACIÓN TÉCNICA Y ESTUDIOS FEI LIMITAD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681176-9"/>
    <s v="CENTRO DE CAPACITACIÓN TÉCNICA Y ESTUDIOS FEI LIMITAD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7681176-9"/>
    <s v="CENTRO DE CAPACITACIÓN TÉCNICA Y ESTUDIOS FEI LIMITADA"/>
    <n v="52"/>
    <n v="13"/>
    <n v="6373"/>
    <n v="0"/>
    <n v="0"/>
    <n v="6627920"/>
    <n v="1040000"/>
    <n v="0"/>
    <n v="0"/>
    <n v="0"/>
    <n v="766792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6.8"/>
    <x v="1"/>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681176-9"/>
    <s v="CENTRO DE CAPACITACIÓN TÉCNICA Y ESTUDIOS FEI LIMITAD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681176-9"/>
    <s v="CENTRO DE CAPACITACIÓN TÉCNICA Y ESTUDIOS FEI LIMITAD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681176-9"/>
    <s v="CENTRO DE CAPACITACIÓN TÉCNICA Y ESTUDIOS FEI LIMITAD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7681176-9"/>
    <s v="CENTRO DE CAPACITACIÓN TÉCNICA Y ESTUDIOS FEI LIMITAD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7681176-9"/>
    <s v="CENTRO DE CAPACITACIÓN TÉCNICA Y ESTUDIOS FEI LIMITADA"/>
    <n v="12"/>
    <n v="3"/>
    <n v="4130"/>
    <n v="0"/>
    <n v="0"/>
    <n v="743400"/>
    <n v="180000"/>
    <n v="0"/>
    <n v="0"/>
    <n v="0"/>
    <n v="923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4"/>
    <x v="1"/>
    <s v="NO APLICA "/>
    <s v="NO"/>
    <s v="NO APLICA"/>
    <s v="NO APLICA"/>
    <s v="NO APLICA"/>
    <s v="NO APLICA"/>
    <s v=""/>
    <s v="NO APLICA"/>
    <s v="SI"/>
    <n v="0"/>
    <n v="0"/>
    <s v="SI"/>
    <n v="0"/>
    <n v="0"/>
    <s v="SI"/>
    <n v="0"/>
  </r>
  <r>
    <x v="17"/>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s v="76826771-5"/>
    <s v="OTEC CRECIENDO CON IDENTIDAD SPA"/>
    <n v="90"/>
    <n v="18"/>
    <n v="4602"/>
    <n v="0"/>
    <n v="0"/>
    <n v="4141800"/>
    <n v="720000"/>
    <n v="0"/>
    <n v="0"/>
    <n v="0"/>
    <n v="4861800"/>
    <x v="1"/>
    <s v="NUMERAL 6.1.2. ITEM 5 - EL VALOR HORA ALUMNO CAPACITACIÓN NO SE ENCUENTRA EN EL RANGO DEL TRAMO DEFINIDO PARA EL CURSO, CONFORME AL ANEXO N° 8 Y AL PLAN DE CAPACITACIÓN._x000a_NUMERAL 6.1.2. ITEM 6 - VALOR TOTAL DEL CURSO NO CORRESPONDE ÍTEM N)"/>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602"/>
    <n v="4130"/>
    <s v="NO APLICA"/>
    <s v="NO APLICA"/>
    <s v="NO APLICA"/>
    <s v="NO APLICA"/>
    <s v="NO APLICA"/>
    <s v="NO"/>
    <s v="NO APLICA"/>
    <x v="2"/>
    <s v="NO APLICA "/>
    <s v="NO"/>
    <s v="NO APLICA"/>
    <s v="NO APLICA"/>
    <s v="NO APLICA"/>
    <s v="NO APLICA"/>
    <s v=""/>
    <s v="NO APLICA"/>
    <s v="NO"/>
    <s v="NO APLICA"/>
    <s v="NO APLICA"/>
    <s v="NO"/>
    <n v="0"/>
    <n v="0"/>
    <s v="SI"/>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826771-5"/>
    <s v="OTEC CRECIENDO CON IDENTIDAD SPA"/>
    <n v="80"/>
    <n v="20"/>
    <n v="4904"/>
    <n v="0"/>
    <n v="0"/>
    <n v="7846400"/>
    <n v="1600000"/>
    <n v="0"/>
    <n v="0"/>
    <n v="0"/>
    <n v="9446400"/>
    <x v="1"/>
    <s v="NUMERAL 6.1.2. ITEM 5 EL VALOR HORA ALUMNO NO SE ENCUENTRA EN EL RANGO DEL TRAMO DEFINIDO PARA EL CURSO, CONFORME AL ANEXO 8 Y AL PLAN DFE CAPACITACIÓN._x000a_Numeral 6.1.2 item 6 VALOR TOTAL DEL CURSO NO CORRESPONDE ÍTEM 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4904"/>
    <n v="6373"/>
    <s v="NO APLICA"/>
    <s v="NO APLICA"/>
    <s v="NO APLICA"/>
    <s v="NO APLICA"/>
    <s v="NO APLICA"/>
    <s v="NO"/>
    <s v="NO APLICA"/>
    <x v="2"/>
    <s v="NO APLICA "/>
    <s v="NO"/>
    <s v="NO APLICA"/>
    <s v="NO APLICA"/>
    <s v="NO APLICA"/>
    <s v="NO APLICA"/>
    <s v=""/>
    <s v="NO APLICA"/>
    <s v="NO"/>
    <s v="NO APLICA"/>
    <s v="NO APLICA"/>
    <s v="NO"/>
    <n v="0"/>
    <n v="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826771-5"/>
    <s v="OTEC CRECIENDO CON IDENTIDAD SPA"/>
    <n v="192"/>
    <n v="48"/>
    <n v="4602"/>
    <n v="0"/>
    <n v="0"/>
    <n v="13253760"/>
    <n v="2880000"/>
    <n v="0"/>
    <n v="0"/>
    <n v="0"/>
    <n v="16133760"/>
    <x v="1"/>
    <s v="Numeral 6.1.2 item 5 TRAMO ERRONEO_x000a_Numeral 6.1.2 item 6 VALOR TOTAL DEL CURSO NO CORRESPONDE ÍTEM N)"/>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4602"/>
    <n v="4130"/>
    <s v="NO APLICA"/>
    <s v="NO APLICA"/>
    <s v="NO APLICA"/>
    <s v="NO APLICA"/>
    <s v="NO APLICA"/>
    <s v="NO"/>
    <s v="NO APLICA"/>
    <x v="2"/>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826771-5"/>
    <s v="OTEC CRECIENDO CON IDENTIDAD SPA"/>
    <n v="28"/>
    <n v="7"/>
    <n v="22236"/>
    <n v="0"/>
    <n v="0"/>
    <n v="6226080"/>
    <n v="0"/>
    <n v="0"/>
    <n v="0"/>
    <n v="0"/>
    <n v="622608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22236"/>
    <n v="4130"/>
    <s v="NO APLICA"/>
    <s v="NO APLICA"/>
    <s v="NO APLICA"/>
    <s v="NO APLICA"/>
    <s v="NO APLICA"/>
    <s v="NO"/>
    <s v="NO APLICA"/>
    <x v="2"/>
    <s v="NO APLICA "/>
    <s v="NO"/>
    <s v="NO APLICA"/>
    <s v="NO APLICA"/>
    <s v="NO APLICA"/>
    <s v="NO APLICA"/>
    <s v=""/>
    <s v="NO APLICA"/>
    <s v="NO"/>
    <s v="NO APLICA"/>
    <s v="NO APLICA"/>
    <s v="NO"/>
    <n v="0"/>
    <n v="0"/>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826771-5"/>
    <s v="OTEC CRECIENDO CON IDENTIDAD SPA"/>
    <n v="100"/>
    <n v="25"/>
    <n v="4602"/>
    <n v="0"/>
    <n v="0"/>
    <n v="6903000"/>
    <n v="1500000"/>
    <n v="0"/>
    <n v="0"/>
    <n v="0"/>
    <n v="8403000"/>
    <x v="1"/>
    <s v="Numeral 6.1.2 item 5 TRAMO ERRONEO_x000a_Numeral 6.1.2 item 6 VALOR TOTAL DEL CURSO NO CORRESPONDE ÍTEM N)"/>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602"/>
    <n v="4130"/>
    <s v="NO APLICA"/>
    <s v="NO APLICA"/>
    <s v="NO APLICA"/>
    <s v="NO APLICA"/>
    <s v="NO APLICA"/>
    <s v="NO"/>
    <s v="NO APLICA"/>
    <x v="2"/>
    <s v="NO APLICA "/>
    <s v="NO"/>
    <s v="NO APLICA"/>
    <s v="NO APLICA"/>
    <s v="NO APLICA"/>
    <s v="NO APLICA"/>
    <s v=""/>
    <s v="NO APLICA"/>
    <s v="NO"/>
    <s v="NO APLICA"/>
    <s v="NO APLICA"/>
    <s v="NO"/>
    <n v="0"/>
    <n v="0"/>
    <s v="SI"/>
    <n v="0"/>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826771-5"/>
    <s v="OTEC CRECIENDO CON IDENTIDAD SPA"/>
    <n v="88"/>
    <n v="22"/>
    <n v="4602"/>
    <n v="0"/>
    <n v="0"/>
    <n v="8099520"/>
    <n v="1760000"/>
    <n v="0"/>
    <n v="0"/>
    <n v="0"/>
    <n v="9859520"/>
    <x v="1"/>
    <s v="&quot;Numeral 6.1.2 item 5 TRAMO ERRONEO_x000a_Numeral 6.1.2 item 6 VALOR TOTAL DEL CURSO NO CORRESPONDE ÍTEM N) &quot;"/>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4602"/>
    <n v="4130"/>
    <s v="NO APLICA"/>
    <s v="NO APLICA"/>
    <s v="NO APLICA"/>
    <s v="NO APLICA"/>
    <s v="NO APLICA"/>
    <s v="NO"/>
    <s v="NO APLICA"/>
    <x v="2"/>
    <s v="NO APLICA "/>
    <s v="NO"/>
    <s v="NO APLICA"/>
    <s v="NO APLICA"/>
    <s v="NO APLICA"/>
    <s v="NO APLICA"/>
    <s v=""/>
    <s v="NO APLICA"/>
    <s v="NO"/>
    <s v="NO APLICA"/>
    <s v="NO APLICA"/>
    <s v="NO"/>
    <n v="0"/>
    <n v="0"/>
    <s v="SI"/>
    <n v="0"/>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6826771-5"/>
    <s v="OTEC CRECIENDO CON IDENTIDAD SPA"/>
    <n v="45"/>
    <n v="12"/>
    <n v="4602"/>
    <n v="0"/>
    <n v="0"/>
    <n v="4141800"/>
    <n v="960000"/>
    <n v="0"/>
    <n v="0"/>
    <n v="0"/>
    <n v="5101800"/>
    <x v="1"/>
    <s v="Numeral 6.1.2 item 5 TRAMO ERRONEO_x000a_Numeral 6.1.2 item 6 VALOR TOTAL DEL CURSO NO CORRESPONDE ÍTEM N)"/>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4602"/>
    <n v="4130"/>
    <s v="NO APLICA"/>
    <s v="NO APLICA"/>
    <s v="NO APLICA"/>
    <s v="NO APLICA"/>
    <s v="NO APLICA"/>
    <s v="NO"/>
    <s v="NO APLICA"/>
    <x v="2"/>
    <s v="NO APLICA "/>
    <s v="NO"/>
    <s v="NO APLICA"/>
    <s v="NO APLICA"/>
    <s v="NO APLICA"/>
    <s v="NO APLICA"/>
    <s v=""/>
    <s v="NO APLICA"/>
    <s v="NO"/>
    <s v="NO APLICA"/>
    <s v="NO APLICA"/>
    <s v="NO"/>
    <n v="0"/>
    <n v="0"/>
    <s v="SI"/>
    <n v="0"/>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6826771-5"/>
    <s v="OTEC CRECIENDO CON IDENTIDAD SPA"/>
    <n v="50"/>
    <n v="17"/>
    <n v="4602"/>
    <n v="0"/>
    <n v="0"/>
    <n v="4602000"/>
    <n v="1360000"/>
    <n v="0"/>
    <n v="0"/>
    <n v="0"/>
    <n v="5962000"/>
    <x v="0"/>
    <n v="0"/>
    <n v="1"/>
    <n v="7"/>
    <n v="7"/>
    <n v="7"/>
    <n v="7"/>
    <n v="7"/>
    <n v="7"/>
    <n v="7"/>
    <n v="7"/>
    <n v="7"/>
    <n v="7"/>
    <n v="7"/>
    <n v="7"/>
    <n v="7"/>
    <n v="6.3"/>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602"/>
    <n v="4130"/>
    <n v="6.3"/>
    <s v="APROBADO"/>
    <s v="APROBADO"/>
    <n v="6.4"/>
    <s v="APROBADO"/>
    <s v="NO"/>
    <n v="7"/>
    <x v="1"/>
    <s v="NO APLICA "/>
    <s v="NO"/>
    <s v="NO APLICA"/>
    <s v="NO APLICA"/>
    <s v="NO APLICA"/>
    <s v="NO APLICA"/>
    <s v=""/>
    <s v="NO APLICA"/>
    <s v="NO"/>
    <s v="NO APLICA"/>
    <s v="NO APLICA"/>
    <s v="NO"/>
    <n v="0"/>
    <n v="0"/>
    <s v="SI"/>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6826771-5"/>
    <s v="OTEC CRECIENDO CON IDENTIDAD SPA"/>
    <n v="92"/>
    <n v="23"/>
    <n v="6904"/>
    <n v="160000"/>
    <n v="0"/>
    <n v="8257184"/>
    <n v="1196000"/>
    <n v="2080000"/>
    <n v="0"/>
    <n v="0"/>
    <n v="11533184"/>
    <x v="0"/>
    <n v="0"/>
    <n v="1"/>
    <n v="7"/>
    <n v="0"/>
    <n v="0"/>
    <n v="0"/>
    <n v="0"/>
    <n v="0"/>
    <n v="0"/>
    <n v="0"/>
    <n v="7"/>
    <n v="7"/>
    <n v="7"/>
    <n v="7"/>
    <n v="7"/>
    <n v="6.5"/>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904"/>
    <n v="6373"/>
    <n v="6.5"/>
    <s v="APROBADO"/>
    <s v="APROBADO"/>
    <n v="6.4"/>
    <s v="APROBADO"/>
    <s v="NO"/>
    <n v="6.8"/>
    <x v="1"/>
    <s v="NO APLICA "/>
    <s v="NO"/>
    <s v="NO APLICA"/>
    <s v="NO APLICA"/>
    <s v="NO APLICA"/>
    <s v="NO APLICA"/>
    <s v=""/>
    <s v="NO APLICA"/>
    <s v="NO"/>
    <s v="NO APLICA"/>
    <s v="NO APLICA"/>
    <s v="NO"/>
    <n v="0"/>
    <n v="0"/>
    <s v="SI"/>
    <n v="0"/>
  </r>
  <r>
    <x v="79"/>
    <s v="65181652-1"/>
    <n v="2025"/>
    <s v="MANDATO"/>
    <s v="91337000-7"/>
    <s v="CEMENTO POLPAICO S.A."/>
    <m/>
    <m/>
    <s v="MECÁNICA BÁSICA AUTOMOTRIZ"/>
    <s v="PF0584"/>
    <s v=""/>
    <s v=""/>
    <n v="1"/>
    <s v="TARAPACA"/>
    <s v="ALTO HOSPICIO"/>
    <s v="PERSONAS DESOCUPADAS (CESANTES Y PERSONAS QUE BUSCAN TRABAJO POR PRIMERA VEZ)."/>
    <s v="PRESENCIAL"/>
    <s v="INDEPENDIENTE"/>
    <n v="16"/>
    <n v="10"/>
    <n v="80"/>
    <n v="0"/>
    <n v="80"/>
    <n v="5"/>
    <s v="SI"/>
    <s v="NO"/>
    <s v="NO"/>
    <s v="SE AJUSTA A PLAN FORMATIVO"/>
    <s v="HOMBRES Y MUJERES MAYORES DE 18 AÑOS, CESANTES O QUE BUSCA TRABAJO POR PRIMERA VEZ, PREFERENTEMENTE CON EDUCACIÓN MEDIA COMPLETA, PREFERENTEMENTE HABITANTES DE LA COMUNA DE ALTO HOSPICIO"/>
    <s v="NO"/>
    <n v="0"/>
    <s v="CERRADA"/>
    <n v="16"/>
    <n v="2"/>
    <s v="77894940-7"/>
    <s v="Centro de Estudios Capacitacion Laboral Ltda."/>
    <n v="80"/>
    <n v="16"/>
    <n v="5075"/>
    <n v="0"/>
    <n v="0"/>
    <n v="4060000"/>
    <n v="640000"/>
    <n v="0"/>
    <n v="0"/>
    <n v="0"/>
    <n v="4700000"/>
    <x v="0"/>
    <n v="0"/>
    <n v="3"/>
    <n v="7"/>
    <n v="0"/>
    <n v="0"/>
    <n v="0"/>
    <n v="0"/>
    <n v="0"/>
    <n v="0"/>
    <n v="0"/>
    <n v="7"/>
    <n v="7"/>
    <n v="5"/>
    <n v="5"/>
    <n v="5"/>
    <n v="7"/>
    <n v="6"/>
    <s v="SI"/>
    <s v="PATRICIO LUQUE CAMPOS"/>
    <s v="pluque@capacitacionlaboralchile.cl"/>
    <n v="412218785"/>
    <s v="Calle Los Nogales N° 2927, Alto Hospicio"/>
    <s v="Capacitar en conocimientos fundamentales sobre el funcionamiento, diagnóstico y mantenimiento preventivo de vehículos livianos."/>
    <s v="El curso entrega herramientas para identificar sistemas mecánicos, realizar revisiones básicas, detectar fallas comunes y aplicar soluciones prácticas. Está dirigido a personas que desean iniciarse en el rubro automotriz, mejorar su autonomía o emprender en servicios de mantención vehicular."/>
    <n v="0"/>
    <n v="0"/>
    <n v="0"/>
    <n v="0"/>
    <n v="0"/>
    <n v="0"/>
    <n v="0"/>
    <n v="0"/>
    <n v="0"/>
    <n v="0"/>
    <n v="0"/>
    <n v="0"/>
    <n v="0"/>
    <n v="0"/>
    <n v="0"/>
    <n v="0"/>
    <s v="SSH"/>
    <s v="SI"/>
    <s v="NO"/>
    <n v="0"/>
    <n v="0"/>
    <n v="0"/>
    <n v="0"/>
    <n v="0"/>
    <n v="0"/>
    <n v="0"/>
    <n v="0"/>
    <n v="0"/>
    <n v="0"/>
    <s v="SI"/>
    <n v="0"/>
    <s v="SI"/>
    <n v="0"/>
    <s v="SI"/>
    <n v="0"/>
    <n v="0.30000000000000004"/>
    <n v="0.70000000000000007"/>
    <s v="SI"/>
    <n v="0"/>
    <n v="0"/>
    <n v="0"/>
    <n v="6.2"/>
    <n v="6.2"/>
    <n v="5075"/>
    <n v="5075"/>
    <n v="7"/>
    <s v="APROBADO"/>
    <s v="APROBADO"/>
    <n v="6"/>
    <s v="APROBADO"/>
    <s v="SI"/>
    <n v="6"/>
    <x v="0"/>
    <n v="6.2"/>
    <s v="SI"/>
    <n v="7"/>
    <s v="SI"/>
    <n v="3"/>
    <s v="SI"/>
    <n v="5075"/>
    <n v="5075"/>
    <s v="SI"/>
    <n v="0.34482758620689657"/>
    <n v="0.34482758620689657"/>
    <s v="SI"/>
    <n v="29"/>
    <n v="29"/>
    <s v="SI"/>
    <n v="0"/>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77894940-7"/>
    <s v="Centro de Estudios Capacitacion Laboral Ltda."/>
    <n v="272"/>
    <n v="68"/>
    <n v="5075"/>
    <n v="100000"/>
    <n v="250000"/>
    <n v="13804000"/>
    <n v="2720000"/>
    <n v="1000000"/>
    <n v="0"/>
    <n v="2500000"/>
    <n v="2002400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5075"/>
    <n v="5075"/>
    <n v="7"/>
    <s v="APROBADO"/>
    <s v="APROBADO"/>
    <n v="6"/>
    <s v="APROBADO"/>
    <s v="NO"/>
    <n v="7"/>
    <x v="1"/>
    <s v="NO APLICA "/>
    <s v="NO"/>
    <s v="NO APLICA"/>
    <s v="NO APLICA"/>
    <s v="NO APLICA"/>
    <s v="NO APLICA"/>
    <s v=""/>
    <s v="NO APLICA"/>
    <s v="NO"/>
    <s v="NO APLICA"/>
    <s v="NO APLICA"/>
    <s v="NO"/>
    <n v="29"/>
    <n v="164"/>
    <s v="NO"/>
    <n v="0"/>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77894940-7"/>
    <s v="Centro de Estudios Capacitacion Laboral Ltda."/>
    <n v="272"/>
    <n v="68"/>
    <n v="5075"/>
    <n v="100000"/>
    <n v="250000"/>
    <n v="13804000"/>
    <n v="2720000"/>
    <n v="1000000"/>
    <n v="0"/>
    <n v="2500000"/>
    <n v="2002400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5075"/>
    <n v="5075"/>
    <n v="7"/>
    <s v="APROBADO"/>
    <s v="APROBADO"/>
    <n v="6"/>
    <s v="APROBADO"/>
    <s v="NO"/>
    <n v="7"/>
    <x v="1"/>
    <s v="NO APLICA "/>
    <s v="NO"/>
    <s v="NO APLICA"/>
    <s v="NO APLICA"/>
    <s v="NO APLICA"/>
    <s v="NO APLICA"/>
    <s v=""/>
    <s v="NO APLICA"/>
    <s v="NO"/>
    <s v="NO APLICA"/>
    <s v="NO APLICA"/>
    <s v="NO"/>
    <n v="29"/>
    <n v="122"/>
    <s v="NO"/>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7894940-7"/>
    <s v="Centro de Estudios Capacitacion Laboral Ltda."/>
    <n v="132"/>
    <n v="33"/>
    <n v="6373"/>
    <n v="100000"/>
    <n v="0"/>
    <n v="8412360"/>
    <n v="1320000"/>
    <n v="1000000"/>
    <n v="0"/>
    <n v="0"/>
    <n v="1073236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6373"/>
    <n v="6373"/>
    <n v="7"/>
    <s v="APROBADO"/>
    <s v="APROBADO"/>
    <n v="6"/>
    <s v="APROBADO"/>
    <s v="NO"/>
    <n v="7"/>
    <x v="1"/>
    <s v="NO APLICA "/>
    <s v="NO"/>
    <s v="NO APLICA"/>
    <s v="NO APLICA"/>
    <s v="NO APLICA"/>
    <s v="NO APLICA"/>
    <s v=""/>
    <s v="NO APLICA"/>
    <s v="NO"/>
    <s v="NO APLICA"/>
    <s v="NO APLICA"/>
    <s v="NO"/>
    <n v="29"/>
    <n v="164"/>
    <s v="NO"/>
    <n v="0"/>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77894940-7"/>
    <s v="Centro de Estudios Capacitacion Laboral Ltda."/>
    <n v="176"/>
    <n v="44"/>
    <n v="5075"/>
    <n v="0"/>
    <n v="250000"/>
    <n v="8932000"/>
    <n v="1760000"/>
    <n v="0"/>
    <n v="0"/>
    <n v="2500000"/>
    <n v="13192000"/>
    <x v="0"/>
    <n v="0"/>
    <n v="3"/>
    <n v="7"/>
    <n v="0"/>
    <n v="0"/>
    <n v="0"/>
    <n v="0"/>
    <n v="0"/>
    <n v="0"/>
    <n v="0"/>
    <n v="7"/>
    <n v="7"/>
    <n v="5"/>
    <n v="5"/>
    <n v="5"/>
    <n v="7"/>
    <n v="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6.2"/>
    <n v="6.2"/>
    <n v="5075"/>
    <n v="5075"/>
    <n v="7"/>
    <s v="APROBADO"/>
    <s v="APROBADO"/>
    <n v="6"/>
    <s v="APROBADO"/>
    <s v="NO"/>
    <n v="7"/>
    <x v="1"/>
    <s v="NO APLICA "/>
    <s v="NO"/>
    <s v="NO APLICA"/>
    <s v="NO APLICA"/>
    <s v="NO APLICA"/>
    <s v="NO APLICA"/>
    <s v=""/>
    <s v="NO APLICA"/>
    <s v="NO"/>
    <s v="NO APLICA"/>
    <s v="NO APLICA"/>
    <s v="NO"/>
    <n v="29"/>
    <n v="164"/>
    <s v="NO"/>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7894940-7"/>
    <s v="Centro de Estudios Capacitacion Laboral Ltda."/>
    <n v="207"/>
    <n v="52"/>
    <n v="5075"/>
    <n v="50000"/>
    <n v="0"/>
    <n v="15757875"/>
    <n v="3120000"/>
    <n v="750000"/>
    <n v="0"/>
    <n v="0"/>
    <n v="19627875"/>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7"/>
    <x v="1"/>
    <s v="NO APLICA "/>
    <s v="NO"/>
    <s v="NO APLICA"/>
    <s v="NO APLICA"/>
    <s v="NO APLICA"/>
    <s v="NO APLICA"/>
    <s v=""/>
    <s v="NO APLICA"/>
    <s v="NO"/>
    <s v="NO APLICA"/>
    <s v="NO APLICA"/>
    <s v="NO"/>
    <n v="29"/>
    <n v="146"/>
    <s v="NO"/>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894940-7"/>
    <s v="Centro de Estudios Capacitacion Laboral Ltda."/>
    <n v="80"/>
    <n v="20"/>
    <n v="6373"/>
    <n v="0"/>
    <n v="0"/>
    <n v="10196800"/>
    <n v="1600000"/>
    <n v="0"/>
    <n v="0"/>
    <n v="0"/>
    <n v="117968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NO"/>
    <n v="7"/>
    <x v="1"/>
    <s v="NO APLICA "/>
    <s v="NO"/>
    <s v="NO APLICA"/>
    <s v="NO APLICA"/>
    <s v="NO APLICA"/>
    <s v="NO APLICA"/>
    <s v=""/>
    <s v="NO APLICA"/>
    <s v="NO"/>
    <s v="NO APLICA"/>
    <s v="NO APLICA"/>
    <s v="NO"/>
    <n v="29"/>
    <n v="125"/>
    <s v="NO"/>
    <n v="0"/>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210959-K"/>
    <s v="ADALID INMARK SERVICIOS DE CAPACITACIÓN LIMITADA"/>
    <n v="98"/>
    <n v="33"/>
    <n v="6373"/>
    <n v="0"/>
    <n v="12000"/>
    <n v="6245540"/>
    <n v="1320000"/>
    <n v="0"/>
    <n v="0"/>
    <n v="120000"/>
    <n v="7685540"/>
    <x v="1"/>
    <s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102"/>
    <n v="48"/>
    <s v="NO"/>
    <n v="0"/>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65160791-4"/>
    <s v="FUNDACION HISPANO CHILENA ADALID DE FORMACION TECNICA PARA EL DESARROLLO DEL CONOCIMIENTO"/>
    <n v="98"/>
    <n v="33"/>
    <n v="6373"/>
    <n v="0"/>
    <n v="12000"/>
    <n v="6245540"/>
    <n v="1320000"/>
    <n v="0"/>
    <n v="0"/>
    <n v="120000"/>
    <n v="7685540"/>
    <x v="1"/>
    <s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32"/>
    <n v="48"/>
    <s v="NO"/>
    <n v="0"/>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327140-4"/>
    <s v="Aspasia servicios de formación de personas limitada"/>
    <n v="98"/>
    <n v="33"/>
    <n v="6373"/>
    <n v="0"/>
    <n v="12000"/>
    <n v="6245540"/>
    <n v="1320000"/>
    <n v="0"/>
    <n v="0"/>
    <n v="120000"/>
    <n v="7685540"/>
    <x v="1"/>
    <s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15"/>
    <n v="48"/>
    <s v="NO"/>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060420-8"/>
    <s v="SERVICIOS DE CAPACITACION SERCONT CHILE LIMITADA"/>
    <n v="207"/>
    <n v="52"/>
    <n v="5075"/>
    <n v="50000"/>
    <n v="0"/>
    <n v="15757875"/>
    <n v="3120000"/>
    <n v="750000"/>
    <n v="0"/>
    <n v="0"/>
    <n v="19627875"/>
    <x v="0"/>
    <n v="0"/>
    <n v="7"/>
    <n v="7"/>
    <n v="0"/>
    <n v="0"/>
    <n v="0"/>
    <n v="0"/>
    <n v="0"/>
    <n v="0"/>
    <n v="0"/>
    <n v="7"/>
    <n v="7"/>
    <n v="7"/>
    <n v="7"/>
    <n v="7"/>
    <n v="7"/>
    <n v="7"/>
    <s v="SI"/>
    <s v="CLAUDIA GONZALEZ LLANTEN"/>
    <s v="c.gonzalez@sercontchile.cl"/>
    <n v="994083215"/>
    <s v="CARRERA 575, COLLIPULLI, Collipulli"/>
    <s v="Capacitar en técnicas básicas de diseño, construcción y terminación de muebles de madera, promoviendo habilidades productivas en el oficio de la carpintería."/>
    <s v="El curso entrega conocimientos sobre uso de herramientas, tipos de madera, ensamblajes, acabados y seguridad en el trabajo. Está orientado a personas interesadas en emprender o desempeñarse en el rubro de la fabricación artesanal de mobiliario funcional y decorativ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5.9523809523809527E-2"/>
    <n v="5.9523809523809527E-2"/>
    <s v="SI"/>
    <n v="84"/>
    <n v="146"/>
    <s v="NO"/>
    <s v="e) Menor “porcentaje de multas ponderadas” en ítem evaluación comportamiento considerando 4 decimales."/>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76060420-8"/>
    <s v="SERVICIOS DE CAPACITACION SERCONT CHILE LIMITADA"/>
    <n v="160"/>
    <n v="40"/>
    <n v="4130"/>
    <n v="0"/>
    <n v="0"/>
    <n v="9912000"/>
    <n v="2400000"/>
    <n v="0"/>
    <n v="0"/>
    <n v="0"/>
    <n v="12312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4130"/>
    <n v="4130"/>
    <n v="7"/>
    <s v="APROBADO"/>
    <s v="APROBADO"/>
    <n v="6.7"/>
    <s v="APROBADO"/>
    <s v="NO"/>
    <n v="7"/>
    <x v="1"/>
    <s v="NO APLICA "/>
    <s v="NO"/>
    <s v="NO APLICA"/>
    <s v="NO APLICA"/>
    <s v="NO APLICA"/>
    <s v="NO APLICA"/>
    <s v=""/>
    <s v="NO APLICA"/>
    <s v="NO"/>
    <s v="NO APLICA"/>
    <s v="NO APLICA"/>
    <s v="NO"/>
    <n v="84"/>
    <n v="125"/>
    <s v="NO"/>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060420-8"/>
    <s v="SERVICIOS DE CAPACITACION SERCONT CHILE LIMITADA"/>
    <n v="100"/>
    <n v="25"/>
    <n v="4130"/>
    <n v="0"/>
    <n v="0"/>
    <n v="6195000"/>
    <n v="1500000"/>
    <n v="0"/>
    <n v="0"/>
    <n v="0"/>
    <n v="76950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4130"/>
    <n v="4130"/>
    <n v="7"/>
    <s v="APROBADO"/>
    <s v="APROBADO"/>
    <n v="6.4"/>
    <s v="APROBADO"/>
    <s v="NO"/>
    <n v="7"/>
    <x v="1"/>
    <s v="NO APLICA "/>
    <s v="NO"/>
    <s v="NO APLICA"/>
    <s v="NO APLICA"/>
    <s v="NO APLICA"/>
    <s v="NO APLICA"/>
    <s v=""/>
    <s v="NO APLICA"/>
    <s v="NO"/>
    <s v="NO APLICA"/>
    <s v="NO APLICA"/>
    <s v="NO"/>
    <n v="84"/>
    <n v="125"/>
    <s v="NO"/>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060420-8"/>
    <s v="SERVICIOS DE CAPACITACION SERCONT CHILE LIMITADA"/>
    <n v="150"/>
    <n v="38"/>
    <n v="6373"/>
    <n v="0"/>
    <n v="0"/>
    <n v="19119000"/>
    <n v="3040000"/>
    <n v="0"/>
    <n v="0"/>
    <n v="0"/>
    <n v="221590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5.9523809523809527E-2"/>
    <n v="0"/>
    <s v="NO"/>
    <n v="84"/>
    <n v="254"/>
    <s v="NO"/>
    <s v="e) Menor “porcentaje de multas ponderadas” en ítem evaluación comportamiento considerando 4 decimales."/>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060420-8"/>
    <s v="SERVICIOS DE CAPACITACION SERCONT CHILE LIMITADA"/>
    <n v="150"/>
    <n v="38"/>
    <n v="6373"/>
    <n v="0"/>
    <n v="0"/>
    <n v="18163050"/>
    <n v="2888000"/>
    <n v="0"/>
    <n v="0"/>
    <n v="0"/>
    <n v="2105105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5.9523809523809527E-2"/>
    <n v="0"/>
    <s v="NO"/>
    <n v="84"/>
    <n v="254"/>
    <s v="NO"/>
    <s v="e) Menor “porcentaje de multas ponderadas” en ítem evaluación comportamiento considerando 4 decimales."/>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060420-8"/>
    <s v="SERVICIOS DE CAPACITACION SERCONT CHILE LIMITADA"/>
    <n v="200"/>
    <n v="50"/>
    <n v="5075"/>
    <n v="0"/>
    <n v="0"/>
    <n v="20300000"/>
    <n v="4000000"/>
    <n v="0"/>
    <n v="0"/>
    <n v="0"/>
    <n v="24300000"/>
    <x v="0"/>
    <n v="0"/>
    <n v="7"/>
    <n v="7"/>
    <n v="7"/>
    <n v="7"/>
    <n v="7"/>
    <n v="7"/>
    <n v="7"/>
    <n v="7"/>
    <n v="7"/>
    <n v="7"/>
    <n v="7"/>
    <n v="7"/>
    <n v="7"/>
    <n v="7"/>
    <n v="7"/>
    <n v="7"/>
    <s v="SI"/>
    <s v="PATRICIO ARAYA MANZANO"/>
    <s v="p.araya@sercontchile.cl"/>
    <n v="950194321"/>
    <s v="LO ESPEJO #1009, PUDAHUEL, Pudahuel"/>
    <s v="Capacitar en técnicas básicas de preparación de productos de pastelería y repostería, promoviendo habilidades productivas en el rubro gastronómico."/>
    <s v="El curso entrega conocimientos sobre elaboración de masas, rellenos, decoraciones y presentación de tortas, queques, galletas y otros productos dulces. Está dirigido a personas interesadas en emprender o trabajar en el área de la pastelería artesanal o comerci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x v="0"/>
    <n v="7.0000000000000009"/>
    <s v="SI"/>
    <n v="7"/>
    <s v="SI"/>
    <n v="7"/>
    <s v="SI"/>
    <n v="5075"/>
    <n v="5075"/>
    <s v="SI"/>
    <n v="5.9523809523809527E-2"/>
    <n v="5.9523809523809527E-2"/>
    <s v="SI"/>
    <n v="84"/>
    <n v="254"/>
    <s v="NO"/>
    <s v="e) Menor “porcentaje de multas ponderadas” en ítem evaluación comportamiento considerando 4 decimales."/>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060420-8"/>
    <s v="SERVICIOS DE CAPACITACION SERCONT CHILE LIMITADA"/>
    <n v="200"/>
    <n v="50"/>
    <n v="5075"/>
    <n v="0"/>
    <n v="0"/>
    <n v="20300000"/>
    <n v="4000000"/>
    <n v="0"/>
    <n v="0"/>
    <n v="0"/>
    <n v="2430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7"/>
    <x v="1"/>
    <s v="NO APLICA "/>
    <s v="NO"/>
    <s v="NO APLICA"/>
    <s v="NO APLICA"/>
    <s v="NO APLICA"/>
    <s v="NO APLICA"/>
    <s v=""/>
    <s v="NO APLICA"/>
    <s v="NO"/>
    <s v="NO APLICA"/>
    <s v="NO APLICA"/>
    <s v="NO"/>
    <n v="84"/>
    <n v="254"/>
    <s v="NO"/>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060420-8"/>
    <s v="SERVICIOS DE CAPACITACION SERCONT CHILE LIMITADA"/>
    <n v="200"/>
    <n v="50"/>
    <n v="5075"/>
    <n v="0"/>
    <n v="0"/>
    <n v="20300000"/>
    <n v="4000000"/>
    <n v="0"/>
    <n v="0"/>
    <n v="0"/>
    <n v="2430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7"/>
    <x v="1"/>
    <s v="NO APLICA "/>
    <s v="NO"/>
    <s v="NO APLICA"/>
    <s v="NO APLICA"/>
    <s v="NO APLICA"/>
    <s v="NO APLICA"/>
    <s v=""/>
    <s v="NO APLICA"/>
    <s v="NO"/>
    <s v="NO APLICA"/>
    <s v="NO APLICA"/>
    <s v="NO"/>
    <n v="84"/>
    <n v="254"/>
    <s v="NO"/>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60420-8"/>
    <s v="SERVICIOS DE CAPACITACION SERCONT CHILE LIMITADA"/>
    <n v="160"/>
    <n v="40"/>
    <n v="6373"/>
    <n v="0"/>
    <n v="50000"/>
    <n v="15295200"/>
    <n v="2400000"/>
    <n v="0"/>
    <n v="0"/>
    <n v="750000"/>
    <n v="184452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6373"/>
    <n v="6373"/>
    <n v="7"/>
    <s v="APROBADO"/>
    <s v="APROBADO"/>
    <n v="6.4"/>
    <s v="APROBADO"/>
    <s v="NO"/>
    <n v="7"/>
    <x v="1"/>
    <s v="NO APLICA "/>
    <s v="NO"/>
    <s v="NO APLICA"/>
    <s v="NO APLICA"/>
    <s v="NO APLICA"/>
    <s v="NO APLICA"/>
    <s v=""/>
    <s v="NO APLICA"/>
    <s v="NO"/>
    <s v="NO APLICA"/>
    <s v="NO APLICA"/>
    <s v="NO"/>
    <n v="84"/>
    <n v="125"/>
    <s v="NO"/>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60420-8"/>
    <s v="SERVICIOS DE CAPACITACION SERCONT CHILE LIMITADA"/>
    <n v="100"/>
    <n v="25"/>
    <n v="5075"/>
    <n v="0"/>
    <n v="0"/>
    <n v="10150000"/>
    <n v="2000000"/>
    <n v="0"/>
    <n v="0"/>
    <n v="0"/>
    <n v="1215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6.8"/>
    <x v="1"/>
    <s v="NO APLICA "/>
    <s v="NO"/>
    <s v="NO APLICA"/>
    <s v="NO APLICA"/>
    <s v="NO APLICA"/>
    <s v="NO APLICA"/>
    <s v=""/>
    <s v="NO APLICA"/>
    <s v="NO"/>
    <s v="NO APLICA"/>
    <s v="NO APLICA"/>
    <s v="NO"/>
    <n v="84"/>
    <n v="254"/>
    <s v="NO"/>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60420-8"/>
    <s v="SERVICIOS DE CAPACITACION SERCONT CHILE LIMITADA"/>
    <n v="100"/>
    <n v="25"/>
    <n v="5075"/>
    <n v="0"/>
    <n v="0"/>
    <n v="10150000"/>
    <n v="2000000"/>
    <n v="0"/>
    <n v="0"/>
    <n v="0"/>
    <n v="1215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6.8"/>
    <x v="1"/>
    <s v="NO APLICA "/>
    <s v="NO"/>
    <s v="NO APLICA"/>
    <s v="NO APLICA"/>
    <s v="NO APLICA"/>
    <s v="NO APLICA"/>
    <s v=""/>
    <s v="NO APLICA"/>
    <s v="NO"/>
    <s v="NO APLICA"/>
    <s v="NO APLICA"/>
    <s v="NO"/>
    <n v="84"/>
    <n v="254"/>
    <s v="NO"/>
    <n v="0"/>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473790-3"/>
    <s v="Vision Capacitacion Ltd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473790-3"/>
    <s v="Vision Capacitacion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473790-3"/>
    <s v="Vision Capacitacion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473790-3"/>
    <s v="Vision Capacitacion Ltda"/>
    <n v="172"/>
    <n v="43"/>
    <n v="4130"/>
    <n v="50000"/>
    <n v="0"/>
    <n v="10655400"/>
    <n v="2580000"/>
    <n v="750000"/>
    <n v="0"/>
    <n v="0"/>
    <n v="13985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65133614-7"/>
    <s v="Corporación de capacitación Comunidad Vínculos"/>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65133614-7"/>
    <s v="Corporación de capacitación Comunidad Vínculos"/>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65133614-7"/>
    <s v="Corporación de capacitación Comunidad Vínculos"/>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65133614-7"/>
    <s v="Corporación de capacitación Comunidad Vínculos"/>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65133614-7"/>
    <s v="Corporación de capacitación Comunidad Vínculos"/>
    <n v="172"/>
    <n v="43"/>
    <n v="6373"/>
    <n v="100000"/>
    <n v="0"/>
    <n v="10961560"/>
    <n v="1720000"/>
    <n v="1000000"/>
    <n v="0"/>
    <n v="0"/>
    <n v="1368156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NO"/>
    <n v="0"/>
    <s v="NO"/>
    <n v="0"/>
    <n v="0.1"/>
    <n v="0.70000000000000007"/>
    <s v="SI"/>
    <n v="0"/>
    <n v="0"/>
    <n v="0"/>
    <n v="6.2"/>
    <n v="6.2"/>
    <n v="6373"/>
    <n v="6373"/>
    <n v="7"/>
    <s v="APROBADO"/>
    <s v="APROBADO"/>
    <n v="5.8"/>
    <s v="APROBADO"/>
    <s v="NO"/>
    <n v="7"/>
    <x v="1"/>
    <s v="NO APLICA "/>
    <s v="NO"/>
    <s v="NO APLICA"/>
    <s v="NO APLICA"/>
    <s v="NO APLICA"/>
    <s v="NO APLICA"/>
    <s v=""/>
    <s v="NO APLICA"/>
    <s v="NO"/>
    <s v="NO APLICA"/>
    <s v="NO APLICA"/>
    <s v="NO"/>
    <n v="0"/>
    <n v="0"/>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7593380-1"/>
    <s v="Centro de Investigación para el Desarrollo y Capacitación Limitada"/>
    <n v="100"/>
    <n v="25"/>
    <n v="4130"/>
    <n v="0"/>
    <n v="0"/>
    <n v="6195000"/>
    <n v="1500000"/>
    <n v="0"/>
    <n v="0"/>
    <n v="0"/>
    <n v="7695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NO"/>
    <n v="7"/>
    <x v="1"/>
    <s v="NO APLICA "/>
    <s v="NO"/>
    <s v="NO APLICA"/>
    <s v="NO APLICA"/>
    <s v="NO APLICA"/>
    <s v="NO APLICA"/>
    <s v=""/>
    <s v="NO APLICA"/>
    <s v="NO"/>
    <s v="NO APLICA"/>
    <s v="NO APLICA"/>
    <s v="NO"/>
    <n v="33"/>
    <n v="125"/>
    <s v="NO"/>
    <n v="0"/>
  </r>
  <r>
    <x v="82"/>
    <s v="65181652-1"/>
    <n v="2025"/>
    <s v="MANDATO"/>
    <s v="82648400-4"/>
    <s v="SIP RED DE COLEGIOS"/>
    <m/>
    <m/>
    <s v="APLICACIÓN DE TÉCNICAS DE PREVENCIÓN DE RIESGOS PSICOSOCIALES DE ACUERDO CON METODOLOGÍA FU"/>
    <s v="SIN PLAN FORMATIVO"/>
    <s v=""/>
    <s v=""/>
    <n v="13"/>
    <s v="METROPOLITANA"/>
    <s v="RENCA"/>
    <s v="TRABAJADORES ACTIVOS O EN PROCESO DE RECONVERSIÓN LABORAL"/>
    <s v="PRESENCIAL"/>
    <s v="DEPENDIENTE"/>
    <n v="30"/>
    <n v="15"/>
    <n v="0"/>
    <n v="0"/>
    <n v="150"/>
    <n v="5"/>
    <s v="SI"/>
    <s v="NO"/>
    <s v="NO"/>
    <s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
    <s v="Comunidad de familias Colegio Jorge Alessandri Rodríguez"/>
    <s v="NO"/>
    <n v="0"/>
    <s v="CERRADA"/>
    <n v="30"/>
    <n v="2"/>
    <s v="77593380-1"/>
    <s v="Centro de Investigación para el Desarrollo y Capacitación Limitada"/>
    <n v="150"/>
    <n v="30"/>
    <n v="5075"/>
    <n v="0"/>
    <n v="0"/>
    <n v="11418750"/>
    <n v="1800000"/>
    <n v="0"/>
    <n v="0"/>
    <n v="0"/>
    <n v="13218750"/>
    <x v="0"/>
    <n v="0"/>
    <n v="3"/>
    <n v="7"/>
    <n v="7"/>
    <n v="7"/>
    <n v="7"/>
    <n v="7"/>
    <n v="7"/>
    <n v="7"/>
    <n v="7"/>
    <n v="7"/>
    <n v="7"/>
    <n v="7"/>
    <n v="7"/>
    <n v="7"/>
    <n v="7"/>
    <n v="6.6"/>
    <s v="SI"/>
    <s v="EMILY RODRIGUEZ"/>
    <s v="ERODRIGUEZ@institutoasiste.cl"/>
    <n v="225962361"/>
    <s v="PASAJE VIRGINIO ARIAS 1926, Renca"/>
    <s v="Capacitar en la aplicación de estrategias preventivas para abordar riesgos psicosociales, según los principios de la metodología FU."/>
    <s v="Este curso entrega herramientas para identificar, prevenir y gestionar factores de riesgo psicosocial en contextos familiares y comunitarios, utilizando el enfoque de la metodología FU (Fortalecimiento de Unidades). Se orienta a personas que trabajan en intervención social, educación o salud comunitaria."/>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SI"/>
    <n v="6.6"/>
    <x v="0"/>
    <n v="7.0000000000000009"/>
    <s v="SI"/>
    <n v="7"/>
    <s v="SI"/>
    <n v="3"/>
    <s v="SI"/>
    <n v="5075"/>
    <n v="5075"/>
    <s v="SI"/>
    <n v="0"/>
    <n v="0"/>
    <s v="SI"/>
    <n v="33"/>
    <n v="33"/>
    <s v="SI"/>
    <n v="0"/>
  </r>
  <r>
    <x v="83"/>
    <s v="65181652-1"/>
    <n v="2025"/>
    <s v="MANDATO"/>
    <s v="82648400-4"/>
    <s v="SIP RED DE COLEGIOS"/>
    <m/>
    <m/>
    <s v="APLICACIÓN DE TÉCNICAS DE MOTIVACIÓN COOPERATIVA DE ACUERDO CON METODOLOGÍA PMTO."/>
    <s v="SIN PLAN FORMATIVO"/>
    <s v=""/>
    <s v=""/>
    <n v="13"/>
    <s v="METROPOLITANA"/>
    <s v="RENCA"/>
    <s v="PERSONAS DESOCUPADAS (CESANTES Y PERSONAS QUE BUSCAN TRABAJO POR PRIMERA VEZ)."/>
    <s v="PRESENCIAL"/>
    <s v="DEPENDIENTE"/>
    <n v="32"/>
    <n v="15"/>
    <n v="0"/>
    <n v="0"/>
    <n v="125"/>
    <n v="4"/>
    <s v="SI"/>
    <s v="NO"/>
    <s v="NO"/>
    <s v="Módulo 1: Fundamentos del Modelo PMTO_x000a_Aprendizajes esperados:_x000a_Identificar los principios clave de la metodología PMTO._x000a_Reconocer el impacto de la motivación cooperativa en el desarrollo de dinámicas grupales._x000a_Comprender el rol del modelo PMTO en la modificación de comportamientos._x000a__x000a_Módulo 2: Comunicación Efectiva y Colaborativa_x000a_Aprendizajes esperados:_x000a_Implementar técnicas de comunicación para fomentar respeto, empatía y escucha activa._x000a_Promover interacciones positivas entre los integrantes de un equipo._x000a_Facilitar el entendimiento mutuo para mejorar la cooperación grupal._x000a_Distinguir estrategias de regulación emocional y comunicación efectiva de acuerdo con la metodología PMTO._x000a__x000a_Módulo 3: Refuerzos Positivos_x000a_Aprendizajes esperados:_x000a_Diseñar y aplicar estrategias basadas en refuerzos positivos según el modelo PMTO._x000a_Analizar cómo los refuerzos contribuyen al fortalecimiento de hábitos productivos._x000a_Evaluar la efectividad de los refuerzos positivos en contextos cooperativos._x000a_Reconocer herramientas de cooperación y seguimiento de conductas prosociales de acuerdo con estrategias de instrucciones parentales._x000a__x000a_Módulo 4: Manejo de Conflictos y Gestión Emocional_x000a_Aprendizajes esperados:_x000a_Identificar factores desencadenantes de conflictos en entornos laborales._x000a_Aplicar estrategias de gestión emocional para reducir tensiones y resolver conflictos._x000a_Fomentar un clima de trabajo armonioso basado en el respeto y la colaboración._x000a_Distinguir estrategias de regulación emocional de acuerdo con la metodología PMTO._x000a__x000a_Módulo 5: Prevención y Gestión de Desafíos_x000a_Aprendizajes esperados:_x000a_Reconocer barreras que podrían obstaculizar la motivación cooperativa en equipos de trabajo._x000a_Diseñar planes preventivos para minimizar riesgos y mejorar la dinámica grupal._x000a_Implementar medidas correctivas alineadas con los principios de PMTO para solucionar problemas._x000a_Aplicar técnicas de disciplina efectiva y solución de problemas de acuerdo con la metodología PMTO._x000a__x000a_Módulo 6: Liderazgo Cooperativo_x000a_Aprendizajes esperados:_x000a_Desarrollar habilidades de liderazgo enfocadas en la cooperación y el empoderamiento grupal._x000a_Establecer metas claras y medibles para fomentar la motivación y el compromiso en el equipo._x000a_"/>
    <s v="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
    <s v="NO"/>
    <n v="0"/>
    <s v="CERRADA"/>
    <n v="32"/>
    <n v="2"/>
    <s v="77593380-1"/>
    <s v="Centro de Investigación para el Desarrollo y Capacitación Limitada"/>
    <n v="125"/>
    <n v="32"/>
    <n v="5075"/>
    <n v="0"/>
    <n v="0"/>
    <n v="9515625"/>
    <n v="1920000"/>
    <n v="0"/>
    <n v="0"/>
    <n v="0"/>
    <n v="11435625"/>
    <x v="0"/>
    <n v="0"/>
    <n v="3"/>
    <n v="7"/>
    <n v="1"/>
    <n v="1"/>
    <n v="7"/>
    <n v="7"/>
    <n v="7"/>
    <n v="7"/>
    <n v="7"/>
    <n v="7"/>
    <n v="7"/>
    <n v="5"/>
    <n v="5"/>
    <n v="5"/>
    <n v="7"/>
    <n v="5.6"/>
    <s v="SI"/>
    <s v="EMILY RODRIGUEZ"/>
    <s v="ERODRIGUEZ@institutoasiste.cl"/>
    <n v="225962361"/>
    <s v="PASAJE VIRGINIO ARIAS 1926, Renca"/>
    <s v="Formar en el uso de técnicas de motivación cooperativa basadas en la metodología PMTO para fortalecer habilidades parentales y vínculos familiares positivos."/>
    <s v="El curso entrega herramientas prácticas del modelo PMTO (Parent Management Training – Oregon Model), enfocadas en promover la cooperación, el refuerzo positivo y la resolución de conflictos en contextos familiares. Está orientado a personas que trabajan con familias en riesgo psicosocial o que participan en programas de intervención comunitaria."/>
    <n v="0"/>
    <n v="0"/>
    <n v="0"/>
    <n v="0"/>
    <n v="0"/>
    <n v="0"/>
    <n v="0"/>
    <n v="0"/>
    <n v="0"/>
    <n v="0"/>
    <n v="0"/>
    <n v="0"/>
    <n v="0"/>
    <n v="0"/>
    <n v="0"/>
    <n v="0"/>
    <s v="SSH"/>
    <s v="NO"/>
    <s v="SI"/>
    <n v="0"/>
    <n v="0"/>
    <n v="0"/>
    <n v="0"/>
    <n v="0"/>
    <n v="0"/>
    <n v="0"/>
    <n v="0"/>
    <n v="0"/>
    <n v="0"/>
    <s v="SI"/>
    <n v="0"/>
    <s v="SI"/>
    <n v="0"/>
    <s v="SI"/>
    <n v="0"/>
    <n v="0.30000000000000004"/>
    <n v="0.70000000000000007"/>
    <s v="NO"/>
    <n v="1"/>
    <n v="7"/>
    <n v="4.8999999999999995"/>
    <n v="6.2"/>
    <n v="5.6150000000000002"/>
    <n v="5075"/>
    <n v="5075"/>
    <n v="7"/>
    <s v="APROBADO"/>
    <s v="APROBADO"/>
    <n v="5.6"/>
    <s v="APROBADO"/>
    <s v="SI"/>
    <n v="5.6"/>
    <x v="0"/>
    <n v="5.6150000000000002"/>
    <s v="NO"/>
    <s v="NO APLICA"/>
    <s v="NO APLICA"/>
    <s v="NO APLICA"/>
    <s v="NO APLICA"/>
    <s v=""/>
    <s v="NO APLICA"/>
    <s v="NO"/>
    <s v="NO APLICA"/>
    <s v="NO APLICA"/>
    <s v="NO"/>
    <n v="33"/>
    <n v="33"/>
    <s v="SI"/>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593380-1"/>
    <s v="Centro de Investigación para el Desarrollo y Capacitación Limitada"/>
    <n v="188"/>
    <n v="47"/>
    <n v="5075"/>
    <n v="0"/>
    <n v="0"/>
    <n v="19082000"/>
    <n v="3760000"/>
    <n v="0"/>
    <n v="0"/>
    <n v="0"/>
    <n v="22842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x v="1"/>
    <s v="NO APLICA "/>
    <s v="NO"/>
    <s v="NO APLICA"/>
    <s v="NO APLICA"/>
    <s v="NO APLICA"/>
    <s v="NO APLICA"/>
    <s v=""/>
    <s v="NO APLICA"/>
    <s v="NO"/>
    <s v="NO APLICA"/>
    <s v="NO APLICA"/>
    <s v="NO"/>
    <n v="33"/>
    <n v="122"/>
    <s v="NO"/>
    <n v="0"/>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7593380-1"/>
    <s v="Centro de Investigación para el Desarrollo y Capacitación Limitada"/>
    <n v="98"/>
    <n v="33"/>
    <n v="6373"/>
    <n v="0"/>
    <n v="12000"/>
    <n v="6245540"/>
    <n v="1320000"/>
    <n v="0"/>
    <n v="0"/>
    <n v="120000"/>
    <n v="768554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NO"/>
    <n v="6.8"/>
    <x v="1"/>
    <s v="NO APLICA "/>
    <s v="NO"/>
    <s v="NO APLICA"/>
    <s v="NO APLICA"/>
    <s v="NO APLICA"/>
    <s v="NO APLICA"/>
    <s v=""/>
    <s v="NO APLICA"/>
    <s v="NO"/>
    <s v="NO APLICA"/>
    <s v="NO APLICA"/>
    <s v="NO"/>
    <n v="33"/>
    <n v="48"/>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593380-1"/>
    <s v="Centro de Investigación para el Desarrollo y Capacitación Limitada"/>
    <n v="122"/>
    <n v="41"/>
    <n v="5075"/>
    <n v="115000"/>
    <n v="0"/>
    <n v="6810650"/>
    <n v="1804000"/>
    <n v="1265000"/>
    <n v="0"/>
    <n v="0"/>
    <n v="987965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6.8"/>
    <x v="1"/>
    <s v="NO APLICA "/>
    <s v="NO"/>
    <s v="NO APLICA"/>
    <s v="NO APLICA"/>
    <s v="NO APLICA"/>
    <s v="NO APLICA"/>
    <s v=""/>
    <s v="NO APLICA"/>
    <s v="NO"/>
    <s v="NO APLICA"/>
    <s v="NO APLICA"/>
    <s v="NO"/>
    <n v="33"/>
    <n v="125"/>
    <s v="NO"/>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9524160-4"/>
    <s v="CENTRO DE FORMACIÓN TECNICA PRODATA LTDA"/>
    <n v="132"/>
    <n v="33"/>
    <n v="6373"/>
    <n v="100000"/>
    <n v="0"/>
    <n v="8412360"/>
    <n v="1320000"/>
    <n v="1000000"/>
    <n v="0"/>
    <n v="0"/>
    <n v="1073236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6373"/>
    <n v="6373"/>
    <n v="7"/>
    <s v="APROBADO"/>
    <s v="APROBADO"/>
    <n v="5.8"/>
    <s v="APROBADO"/>
    <s v="NO"/>
    <n v="7"/>
    <x v="1"/>
    <s v="NO APLICA "/>
    <s v="NO"/>
    <s v="NO APLICA"/>
    <s v="NO APLICA"/>
    <s v="NO APLICA"/>
    <s v="NO APLICA"/>
    <s v=""/>
    <s v="NO APLICA"/>
    <s v="NO"/>
    <s v="NO APLICA"/>
    <s v="NO APLICA"/>
    <s v="NO"/>
    <n v="21"/>
    <n v="146"/>
    <s v="NO"/>
    <n v="0"/>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9524160-4"/>
    <s v="CENTRO DE FORMACIÓN TECNICA PRODATA LTDA"/>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21"/>
    <n v="146"/>
    <s v="NO"/>
    <n v="0"/>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9524160-4"/>
    <s v="CENTRO DE FORMACIÓN TECNICA PRODATA LTDA"/>
    <n v="172"/>
    <n v="43"/>
    <n v="6373"/>
    <n v="100000"/>
    <n v="0"/>
    <n v="10961560"/>
    <n v="1720000"/>
    <n v="1000000"/>
    <n v="0"/>
    <n v="0"/>
    <n v="136815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21"/>
    <n v="146"/>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89867-2"/>
    <s v="Fundacion capacitacion y futuro"/>
    <n v="122"/>
    <n v="41"/>
    <n v="5075"/>
    <n v="115000"/>
    <n v="0"/>
    <n v="6810650"/>
    <n v="1804000"/>
    <n v="1265000"/>
    <n v="0"/>
    <n v="0"/>
    <n v="9879650"/>
    <x v="0"/>
    <n v="0"/>
    <n v="1"/>
    <n v="7"/>
    <n v="0"/>
    <n v="0"/>
    <n v="0"/>
    <n v="0"/>
    <n v="0"/>
    <n v="0"/>
    <n v="0"/>
    <n v="7"/>
    <n v="7"/>
    <n v="6.3"/>
    <n v="6.3"/>
    <n v="5"/>
    <n v="7"/>
    <n v="6.1"/>
    <s v="NO"/>
    <n v="0"/>
    <n v="0"/>
    <n v="0"/>
    <n v="0"/>
    <n v="0"/>
    <n v="0"/>
    <n v="0"/>
    <n v="0"/>
    <n v="0"/>
    <n v="0"/>
    <n v="0"/>
    <n v="0"/>
    <n v="0"/>
    <n v="0"/>
    <n v="0"/>
    <n v="0"/>
    <n v="0"/>
    <n v="0"/>
    <n v="0"/>
    <n v="0"/>
    <n v="0"/>
    <n v="0"/>
    <s v="SHMAN"/>
    <s v="SI"/>
    <s v="NO"/>
    <n v="0"/>
    <n v="0"/>
    <n v="0"/>
    <n v="0"/>
    <n v="0"/>
    <n v="0"/>
    <n v="0"/>
    <n v="0"/>
    <n v="0"/>
    <n v="0"/>
    <s v="SI"/>
    <n v="0"/>
    <s v="NO"/>
    <n v="0"/>
    <s v="NO"/>
    <n v="0"/>
    <n v="0.1"/>
    <n v="0.70000000000000007"/>
    <s v="SI"/>
    <n v="0"/>
    <n v="0"/>
    <n v="0"/>
    <n v="6.59"/>
    <n v="6.59"/>
    <n v="5075"/>
    <n v="5075"/>
    <n v="7"/>
    <s v="APROBADO"/>
    <s v="APROBADO"/>
    <n v="6.1"/>
    <s v="APROBADO"/>
    <s v="NO"/>
    <n v="6.8"/>
    <x v="1"/>
    <s v="NO APLICA "/>
    <s v="NO"/>
    <s v="NO APLICA"/>
    <s v="NO APLICA"/>
    <s v="NO APLICA"/>
    <s v="NO APLICA"/>
    <s v=""/>
    <s v="NO APLICA"/>
    <s v="NO"/>
    <s v="NO APLICA"/>
    <s v="NO APLICA"/>
    <s v="NO"/>
    <n v="0"/>
    <n v="0"/>
    <s v="SI"/>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65089867-2"/>
    <s v="Fundacion capacitacion y futuro"/>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65089867-2"/>
    <s v="Fundacion capacitacion y futuro"/>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476528-k"/>
    <s v="ORGANISMO TECNICO DE CAPACITACION GUILLEN MACIAS HERMANOS LIMITADA"/>
    <n v="80"/>
    <n v="20"/>
    <n v="7434"/>
    <n v="0"/>
    <n v="0"/>
    <n v="5947200"/>
    <n v="800000"/>
    <n v="0"/>
    <n v="0"/>
    <n v="0"/>
    <n v="6747200"/>
    <x v="0"/>
    <n v="0"/>
    <n v="1"/>
    <n v="7"/>
    <n v="0"/>
    <n v="0"/>
    <n v="0"/>
    <n v="0"/>
    <n v="0"/>
    <n v="0"/>
    <n v="0"/>
    <n v="7"/>
    <n v="7"/>
    <n v="7"/>
    <n v="7"/>
    <n v="7"/>
    <n v="6"/>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7434"/>
    <n v="6373"/>
    <n v="6"/>
    <s v="APROBADO"/>
    <s v="APROBADO"/>
    <n v="6.4"/>
    <s v="APROBADO"/>
    <s v="NO"/>
    <n v="6.4"/>
    <x v="0"/>
    <n v="7.0000000000000009"/>
    <s v="SI"/>
    <n v="7"/>
    <s v="SI"/>
    <n v="1"/>
    <s v="SI"/>
    <n v="7434"/>
    <n v="6373"/>
    <s v="NO"/>
    <s v="NO APLICA"/>
    <s v="NO APLICA"/>
    <s v="NO"/>
    <n v="0"/>
    <n v="0"/>
    <s v="SI"/>
    <s v="d) Menor valor hora en su oferta económica para el curso."/>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76432870-1"/>
    <s v="ORO VERDE CAPACITACION LTDA"/>
    <n v="272"/>
    <n v="68"/>
    <n v="5075"/>
    <n v="100000"/>
    <n v="250000"/>
    <n v="13804000"/>
    <n v="2720000"/>
    <n v="1000000"/>
    <n v="0"/>
    <n v="2500000"/>
    <n v="20024000"/>
    <x v="0"/>
    <n v="0"/>
    <n v="7"/>
    <n v="7"/>
    <n v="0"/>
    <n v="0"/>
    <n v="0"/>
    <n v="0"/>
    <n v="0"/>
    <n v="0"/>
    <n v="0"/>
    <n v="7"/>
    <n v="7"/>
    <n v="7"/>
    <n v="7"/>
    <n v="7"/>
    <n v="7"/>
    <n v="7"/>
    <s v="SI"/>
    <s v="CLAUDIO ANDRES PEREZ FLORES"/>
    <s v="claudio@overcap.cl"/>
    <n v="512674307"/>
    <s v="Los Aromos N°5, Complejo Industrial Cabrero MASISA S.A., Cabrero"/>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42682926829268286"/>
    <n v="0.42682926829268286"/>
    <s v="SI"/>
    <n v="164"/>
    <n v="164"/>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432870-1"/>
    <s v="ORO VERDE CAPACITACION LTDA"/>
    <n v="160"/>
    <n v="40"/>
    <n v="6373"/>
    <n v="0"/>
    <n v="50000"/>
    <n v="10196800"/>
    <n v="1600000"/>
    <n v="0"/>
    <n v="0"/>
    <n v="500000"/>
    <n v="1229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42682926829268286"/>
    <n v="0"/>
    <s v="NO"/>
    <n v="164"/>
    <n v="164"/>
    <s v="SI"/>
    <s v="f) Mayor número de cursos SENCE ejecutados (Evaluación Experiencia)."/>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76432870-1"/>
    <s v="ORO VERDE CAPACITACION LTDA"/>
    <n v="176"/>
    <n v="44"/>
    <n v="5075"/>
    <n v="0"/>
    <n v="250000"/>
    <n v="8932000"/>
    <n v="1760000"/>
    <n v="0"/>
    <n v="0"/>
    <n v="2500000"/>
    <n v="13192000"/>
    <x v="0"/>
    <n v="0"/>
    <n v="7"/>
    <n v="7"/>
    <n v="0"/>
    <n v="0"/>
    <n v="0"/>
    <n v="0"/>
    <n v="0"/>
    <n v="0"/>
    <n v="0"/>
    <n v="7"/>
    <n v="7"/>
    <n v="7"/>
    <n v="7"/>
    <n v="7"/>
    <n v="7"/>
    <n v="7"/>
    <s v="SI"/>
    <s v="CLAUDIO ANDRES PEREZ FLORES"/>
    <s v="claudio@overcap.cl"/>
    <n v="512674307"/>
    <s v="Los Alamos N°5, Complejo Industrial Cabrero MASISA S.A., Cabrero"/>
    <s v="Capacitar en el uso seguro y eficiente de la soldadura por arco voltaico, aplicando técnicas básicas para la unión de materiales metálicos en distintos contextos productivos."/>
    <s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42682926829268286"/>
    <n v="0.42682926829268286"/>
    <s v="SI"/>
    <n v="164"/>
    <n v="164"/>
    <s v="SI"/>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432870-1"/>
    <s v="ORO VERDE CAPACITACION LTDA"/>
    <n v="132"/>
    <n v="33"/>
    <n v="6373"/>
    <n v="100000"/>
    <n v="0"/>
    <n v="8412360"/>
    <n v="1320000"/>
    <n v="1000000"/>
    <n v="0"/>
    <n v="0"/>
    <n v="107323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42682926829268286"/>
    <n v="0.12121212121212122"/>
    <s v="NO"/>
    <n v="164"/>
    <n v="164"/>
    <s v="SI"/>
    <s v="e) Menor “porcentaje de multas ponderadas” en ítem evaluación comportamiento considerando 4 decimales."/>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432870-1"/>
    <s v="ORO VERDE CAPACITACION LTDA"/>
    <n v="272"/>
    <n v="68"/>
    <n v="5075"/>
    <n v="100000"/>
    <n v="250000"/>
    <n v="13804000"/>
    <n v="2720000"/>
    <n v="1000000"/>
    <n v="0"/>
    <n v="2500000"/>
    <n v="2002400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x v="0"/>
    <n v="7.0000000000000009"/>
    <s v="SI"/>
    <n v="7"/>
    <s v="SI"/>
    <n v="7"/>
    <s v="SI"/>
    <n v="5075"/>
    <n v="5075"/>
    <s v="SI"/>
    <n v="0.42682926829268286"/>
    <n v="0.12121212121212122"/>
    <s v="NO"/>
    <n v="164"/>
    <n v="164"/>
    <s v="SI"/>
    <s v="e) Menor “porcentaje de multas ponderadas” en ítem evaluación comportamiento considerando 4 decimales."/>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661760-3"/>
    <s v="Soc. Coresol de Capacitación Ltda."/>
    <n v="110"/>
    <n v="28"/>
    <n v="5075"/>
    <n v="0"/>
    <n v="0"/>
    <n v="5582500"/>
    <n v="1120000"/>
    <n v="0"/>
    <n v="0"/>
    <n v="0"/>
    <n v="6702500"/>
    <x v="0"/>
    <n v="0"/>
    <n v="3"/>
    <n v="7"/>
    <n v="0"/>
    <n v="0"/>
    <n v="0"/>
    <n v="0"/>
    <n v="0"/>
    <n v="0"/>
    <n v="0"/>
    <n v="7"/>
    <n v="7"/>
    <n v="5"/>
    <n v="5"/>
    <n v="5"/>
    <n v="7"/>
    <n v="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6.2"/>
    <n v="6.2"/>
    <n v="5075"/>
    <n v="5075"/>
    <n v="7"/>
    <s v="APROBADO"/>
    <s v="APROBADO"/>
    <n v="6"/>
    <s v="APROBADO"/>
    <s v="NO"/>
    <n v="6.6"/>
    <x v="1"/>
    <s v="NO APLICA "/>
    <s v="NO"/>
    <s v="NO APLICA"/>
    <s v="NO APLICA"/>
    <s v="NO APLICA"/>
    <s v="NO APLICA"/>
    <s v=""/>
    <s v="NO APLICA"/>
    <s v="NO"/>
    <s v="NO APLICA"/>
    <s v="NO APLICA"/>
    <s v="NO"/>
    <n v="32"/>
    <n v="32"/>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661760-3"/>
    <s v="Soc. Coresol de Capacitación Ltda."/>
    <n v="122"/>
    <n v="31"/>
    <n v="5075"/>
    <n v="115000"/>
    <n v="0"/>
    <n v="6191500"/>
    <n v="0"/>
    <n v="1150000"/>
    <n v="0"/>
    <n v="0"/>
    <n v="734150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5075"/>
    <n v="5075"/>
    <n v="7"/>
    <s v="APROBADO"/>
    <s v="APROBADO"/>
    <n v="6"/>
    <s v="APROBADO"/>
    <s v="NO"/>
    <n v="6.6"/>
    <x v="1"/>
    <s v="NO APLICA "/>
    <s v="NO"/>
    <s v="NO APLICA"/>
    <s v="NO APLICA"/>
    <s v="NO APLICA"/>
    <s v="NO APLICA"/>
    <s v=""/>
    <s v="NO APLICA"/>
    <s v="NO"/>
    <s v="NO APLICA"/>
    <s v="NO APLICA"/>
    <s v="NO"/>
    <n v="32"/>
    <n v="32"/>
    <s v="SI"/>
    <n v="0"/>
  </r>
  <r>
    <x v="74"/>
    <s v="65181652-1"/>
    <n v="2025"/>
    <s v="MANDATO"/>
    <s v="72026600-8"/>
    <s v="FUNDACIÓN PATERNITAS"/>
    <m/>
    <m/>
    <s v="OPERACIONES BÁSICAS DE PANADERÍA"/>
    <s v="PF0604"/>
    <s v=""/>
    <s v=""/>
    <n v="13"/>
    <s v="METROPOLITANA"/>
    <s v="TALAGANTE"/>
    <s v="Personas derivadas por Gendarmeria "/>
    <s v="PRESENCIAL"/>
    <s v="INDEPENDIENTE"/>
    <n v="44"/>
    <n v="10"/>
    <n v="130"/>
    <n v="0"/>
    <n v="130"/>
    <n v="3"/>
    <s v="SI"/>
    <s v="NO"/>
    <s v="NO"/>
    <s v="SE AJUSTA A PLAN FORMATIVO"/>
    <s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
    <s v="NO"/>
    <n v="0"/>
    <s v="CERRADA"/>
    <n v="44"/>
    <n v="3"/>
    <s v="76661760-3"/>
    <s v="Soc. Coresol de Capacitación Ltda."/>
    <n v="130"/>
    <n v="44"/>
    <n v="6373"/>
    <n v="0"/>
    <n v="0"/>
    <n v="8284900"/>
    <n v="1760000"/>
    <n v="0"/>
    <n v="0"/>
    <n v="0"/>
    <n v="10044900"/>
    <x v="0"/>
    <n v="0"/>
    <n v="3"/>
    <n v="7"/>
    <n v="0"/>
    <n v="0"/>
    <n v="0"/>
    <n v="0"/>
    <n v="0"/>
    <n v="0"/>
    <n v="0"/>
    <n v="7"/>
    <n v="7"/>
    <n v="5"/>
    <n v="5"/>
    <n v="5"/>
    <n v="7"/>
    <n v="6"/>
    <s v="SI"/>
    <s v="Roberto Carrasco"/>
    <s v="capacitacion@coresol.cl"/>
    <n v="22318359"/>
    <s v="CDP Talagante, Manuel Rodríguez N°322, Talagante"/>
    <s v="Capacitar en técnicas fundamentales para la elaboración de productos de panadería, promoviendo habilidades prácticas y oportunidades de emprendimiento."/>
    <s v="El curso entrega conocimientos sobre preparación de masas, fermentación, horneado, manipulación de ingredientes y normas de higiene. Está dirigido a personas interesadas en aprender el oficio panadero, ya sea para uso personal, comercial o laboral."/>
    <n v="0"/>
    <n v="0"/>
    <n v="0"/>
    <n v="0"/>
    <n v="0"/>
    <n v="0"/>
    <n v="0"/>
    <n v="0"/>
    <n v="0"/>
    <n v="0"/>
    <n v="0"/>
    <n v="0"/>
    <n v="0"/>
    <n v="0"/>
    <n v="0"/>
    <n v="0"/>
    <s v="SSH"/>
    <s v="SI"/>
    <s v="NO"/>
    <n v="0"/>
    <n v="0"/>
    <n v="0"/>
    <n v="0"/>
    <n v="0"/>
    <n v="0"/>
    <n v="0"/>
    <n v="0"/>
    <n v="0"/>
    <n v="0"/>
    <s v="SI"/>
    <n v="0"/>
    <s v="SI"/>
    <n v="0"/>
    <s v="SI"/>
    <n v="0"/>
    <n v="0.30000000000000004"/>
    <n v="0.70000000000000007"/>
    <s v="SI"/>
    <n v="0"/>
    <n v="0"/>
    <n v="0"/>
    <n v="6.2"/>
    <n v="6.2"/>
    <n v="6373"/>
    <n v="6373"/>
    <n v="7"/>
    <s v="APROBADO"/>
    <s v="APROBADO"/>
    <n v="6"/>
    <s v="APROBADO"/>
    <s v="SI"/>
    <n v="6"/>
    <x v="0"/>
    <n v="6.2"/>
    <s v="SI"/>
    <n v="7"/>
    <s v="SI"/>
    <n v="3"/>
    <s v="SI"/>
    <n v="6373"/>
    <n v="6373"/>
    <s v="SI"/>
    <n v="0"/>
    <n v="0"/>
    <s v="SI"/>
    <n v="32"/>
    <n v="32"/>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661760-3"/>
    <s v="Soc. Coresol de Capacitación Ltda."/>
    <n v="28"/>
    <n v="7"/>
    <n v="4130"/>
    <n v="0"/>
    <n v="0"/>
    <n v="1156400"/>
    <n v="0"/>
    <n v="0"/>
    <n v="0"/>
    <n v="0"/>
    <n v="115640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130"/>
    <n v="4130"/>
    <n v="7"/>
    <s v="APROBADO"/>
    <s v="APROBADO"/>
    <n v="5.0999999999999996"/>
    <s v="APROBADO"/>
    <s v="NO"/>
    <n v="6.6"/>
    <x v="1"/>
    <s v="NO APLICA "/>
    <s v="NO"/>
    <s v="NO APLICA"/>
    <s v="NO APLICA"/>
    <s v="NO APLICA"/>
    <s v="NO APLICA"/>
    <s v=""/>
    <s v="NO APLICA"/>
    <s v="NO"/>
    <s v="NO APLICA"/>
    <s v="NO APLICA"/>
    <s v="NO"/>
    <n v="32"/>
    <n v="32"/>
    <s v="SI"/>
    <n v="0"/>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6661760-3"/>
    <s v="Soc. Coresol de Capacitación Ltda."/>
    <n v="80"/>
    <n v="20"/>
    <n v="6373"/>
    <n v="0"/>
    <n v="0"/>
    <n v="5098400"/>
    <n v="800000"/>
    <n v="0"/>
    <n v="0"/>
    <n v="0"/>
    <n v="5898400"/>
    <x v="0"/>
    <n v="0"/>
    <n v="3"/>
    <n v="7"/>
    <n v="0"/>
    <n v="0"/>
    <n v="0"/>
    <n v="0"/>
    <n v="0"/>
    <n v="0"/>
    <n v="0"/>
    <n v="7"/>
    <n v="7"/>
    <n v="7"/>
    <n v="7"/>
    <n v="7"/>
    <n v="7"/>
    <n v="6.6"/>
    <s v="SI"/>
    <s v="Roberto Carrasco"/>
    <s v="capacitacion@coresol.cl"/>
    <n v="22318359"/>
    <s v="CPF San Joaquín, Capitán Prat N°20, San Joaquín"/>
    <s v="Capacitar en la preparación de platos representativos de distintas culturas gastronómicas, aplicando técnicas culinarias internacionales."/>
    <s v="El curso entrega conocimientos sobre ingredientes, métodos de cocción y presentación de recetas típicas de diversas regiones del mundo. Está orientado a personas interesadas en ampliar sus competencias en cocina profesional, con énfasis en la diversidad cultural y la creatividad culinaria."/>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SI"/>
    <n v="6.6"/>
    <x v="0"/>
    <n v="7.0000000000000009"/>
    <s v="SI"/>
    <n v="7"/>
    <s v="SI"/>
    <n v="3"/>
    <s v="SI"/>
    <n v="6373"/>
    <n v="6373"/>
    <s v="SI"/>
    <n v="0"/>
    <n v="0"/>
    <s v="SI"/>
    <n v="32"/>
    <n v="32"/>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661760-3"/>
    <s v="Soc. Coresol de Capacitación Ltda."/>
    <n v="28"/>
    <n v="7"/>
    <n v="4130"/>
    <n v="0"/>
    <n v="0"/>
    <n v="1156400"/>
    <n v="0"/>
    <n v="0"/>
    <n v="0"/>
    <n v="0"/>
    <n v="115640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130"/>
    <n v="4130"/>
    <n v="7"/>
    <s v="APROBADO"/>
    <s v="APROBADO"/>
    <n v="5.0999999999999996"/>
    <s v="APROBADO"/>
    <s v="NO"/>
    <n v="6.6"/>
    <x v="1"/>
    <s v="NO APLICA "/>
    <s v="NO"/>
    <s v="NO APLICA"/>
    <s v="NO APLICA"/>
    <s v="NO APLICA"/>
    <s v="NO APLICA"/>
    <s v=""/>
    <s v="NO APLICA"/>
    <s v="NO"/>
    <s v="NO APLICA"/>
    <s v="NO APLICA"/>
    <s v="NO"/>
    <n v="32"/>
    <n v="32"/>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661760-3"/>
    <s v="Soc. Coresol de Capacitación Ltda."/>
    <n v="28"/>
    <n v="7"/>
    <n v="4130"/>
    <n v="0"/>
    <n v="0"/>
    <n v="1156400"/>
    <n v="0"/>
    <n v="0"/>
    <n v="0"/>
    <n v="0"/>
    <n v="115640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130"/>
    <n v="4130"/>
    <n v="7"/>
    <s v="APROBADO"/>
    <s v="APROBADO"/>
    <n v="5.0999999999999996"/>
    <s v="APROBADO"/>
    <s v="NO"/>
    <n v="6.6"/>
    <x v="1"/>
    <s v="NO APLICA "/>
    <s v="NO"/>
    <s v="NO APLICA"/>
    <s v="NO APLICA"/>
    <s v="NO APLICA"/>
    <s v="NO APLICA"/>
    <s v=""/>
    <s v="NO APLICA"/>
    <s v="NO"/>
    <s v="NO APLICA"/>
    <s v="NO APLICA"/>
    <s v="NO"/>
    <n v="32"/>
    <n v="32"/>
    <s v="SI"/>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802461-8"/>
    <s v="Sociedad de Capacitación Capacita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17"/>
    <n v="254"/>
    <s v="NO"/>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802461-8"/>
    <s v="Sociedad de Capacitación Capacita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17"/>
    <n v="254"/>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802461-8"/>
    <s v="Sociedad de Capacitación Capacita Spa."/>
    <n v="122"/>
    <n v="41"/>
    <n v="5075"/>
    <n v="115000"/>
    <n v="0"/>
    <n v="6810650"/>
    <n v="1804000"/>
    <n v="1265000"/>
    <n v="0"/>
    <n v="0"/>
    <n v="987965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5075"/>
    <n v="5075"/>
    <n v="7"/>
    <s v="APROBADO"/>
    <s v="APROBADO"/>
    <n v="5.8"/>
    <s v="APROBADO"/>
    <s v="NO"/>
    <n v="6.8"/>
    <x v="1"/>
    <s v="NO APLICA "/>
    <s v="NO"/>
    <s v="NO APLICA"/>
    <s v="NO APLICA"/>
    <s v="NO APLICA"/>
    <s v="NO APLICA"/>
    <s v=""/>
    <s v="NO APLICA"/>
    <s v="NO"/>
    <s v="NO APLICA"/>
    <s v="NO APLICA"/>
    <s v="NO"/>
    <n v="17"/>
    <n v="125"/>
    <s v="NO"/>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802461-8"/>
    <s v="Sociedad de Capacitación Capacita Sp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17"/>
    <n v="122"/>
    <s v="NO"/>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802461-8"/>
    <s v="Sociedad de Capacitación Capacita Spa."/>
    <n v="80"/>
    <n v="20"/>
    <n v="6373"/>
    <n v="0"/>
    <n v="0"/>
    <n v="10196800"/>
    <n v="1600000"/>
    <n v="0"/>
    <n v="0"/>
    <n v="0"/>
    <n v="117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7"/>
    <n v="125"/>
    <s v="NO"/>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802461-8"/>
    <s v="Sociedad de Capacitación Capacita Sp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7"/>
    <n v="125"/>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109870-5"/>
    <s v="Sociedad de Educación y Capacitación Limitada"/>
    <n v="150"/>
    <n v="38"/>
    <n v="7000"/>
    <n v="0"/>
    <n v="0"/>
    <n v="19950000"/>
    <n v="2888000"/>
    <n v="0"/>
    <n v="0"/>
    <n v="0"/>
    <n v="22838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7000"/>
    <n v="6373"/>
    <n v="6.4"/>
    <s v="APROBADO"/>
    <s v="APROBADO"/>
    <n v="6.4"/>
    <s v="APROBADO"/>
    <s v="NO"/>
    <n v="7"/>
    <x v="1"/>
    <s v="NO APLICA "/>
    <s v="NO"/>
    <s v="NO APLICA"/>
    <s v="NO APLICA"/>
    <s v="NO APLICA"/>
    <s v="NO APLICA"/>
    <s v=""/>
    <s v="NO APLICA"/>
    <s v="NO"/>
    <s v="NO APLICA"/>
    <s v="NO APLICA"/>
    <s v="NO"/>
    <n v="10"/>
    <n v="254"/>
    <s v="NO"/>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109870-5"/>
    <s v="Sociedad de Educación y Capacitación Limitada"/>
    <n v="122"/>
    <n v="31"/>
    <n v="6000"/>
    <n v="115000"/>
    <n v="0"/>
    <n v="7320000"/>
    <n v="0"/>
    <n v="1150000"/>
    <n v="0"/>
    <n v="0"/>
    <n v="8470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6000"/>
    <n v="5075"/>
    <s v="NO APLICA"/>
    <s v="NO APLICA"/>
    <s v="NO APLICA"/>
    <s v="NO APLICA"/>
    <s v="NO APLICA"/>
    <s v="NO"/>
    <s v="NO APLICA"/>
    <x v="2"/>
    <s v="NO APLICA "/>
    <s v="NO"/>
    <s v="NO APLICA"/>
    <s v="NO APLICA"/>
    <s v="NO APLICA"/>
    <s v="NO APLICA"/>
    <s v=""/>
    <s v="NO APLICA"/>
    <s v="NO"/>
    <s v="NO APLICA"/>
    <s v="NO APLICA"/>
    <s v="NO"/>
    <n v="10"/>
    <n v="32"/>
    <s v="NO"/>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109870-5"/>
    <s v="Sociedad de Educación y Capacitación Limitada"/>
    <n v="110"/>
    <n v="28"/>
    <n v="6000"/>
    <n v="0"/>
    <n v="0"/>
    <n v="6600000"/>
    <n v="1120000"/>
    <n v="0"/>
    <n v="0"/>
    <n v="0"/>
    <n v="7720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000"/>
    <n v="5075"/>
    <s v="NO APLICA"/>
    <s v="NO APLICA"/>
    <s v="NO APLICA"/>
    <s v="NO APLICA"/>
    <s v="NO APLICA"/>
    <s v="NO"/>
    <s v="NO APLICA"/>
    <x v="2"/>
    <s v="NO APLICA "/>
    <s v="NO"/>
    <s v="NO APLICA"/>
    <s v="NO APLICA"/>
    <s v="NO APLICA"/>
    <s v="NO APLICA"/>
    <s v=""/>
    <s v="NO APLICA"/>
    <s v="NO"/>
    <s v="NO APLICA"/>
    <s v="NO APLICA"/>
    <s v="NO"/>
    <n v="10"/>
    <n v="32"/>
    <s v="NO"/>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109870-5"/>
    <s v="Sociedad de Educación y Capacitación Limitada"/>
    <n v="150"/>
    <n v="38"/>
    <n v="6500"/>
    <n v="0"/>
    <n v="0"/>
    <n v="19500000"/>
    <n v="3040000"/>
    <n v="0"/>
    <n v="0"/>
    <n v="0"/>
    <n v="22540000"/>
    <x v="0"/>
    <n v="0"/>
    <n v="1"/>
    <n v="7"/>
    <n v="0"/>
    <n v="0"/>
    <n v="0"/>
    <n v="0"/>
    <n v="0"/>
    <n v="0"/>
    <n v="0"/>
    <n v="7"/>
    <n v="7"/>
    <n v="7"/>
    <n v="7"/>
    <n v="7"/>
    <n v="6.9"/>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500"/>
    <n v="6373"/>
    <n v="6.9"/>
    <s v="APROBADO"/>
    <s v="APROBADO"/>
    <n v="6.4"/>
    <s v="APROBADO"/>
    <s v="NO"/>
    <n v="7"/>
    <x v="1"/>
    <s v="NO APLICA "/>
    <s v="NO"/>
    <s v="NO APLICA"/>
    <s v="NO APLICA"/>
    <s v="NO APLICA"/>
    <s v="NO APLICA"/>
    <s v=""/>
    <s v="NO APLICA"/>
    <s v="NO"/>
    <s v="NO APLICA"/>
    <s v="NO APLICA"/>
    <s v="NO"/>
    <n v="10"/>
    <n v="254"/>
    <s v="NO"/>
    <n v="0"/>
  </r>
  <r>
    <x v="39"/>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s v="77585990-3"/>
    <s v="Pamela Vera Mauricio Cea y Cia Ltda"/>
    <n v="70"/>
    <n v="18"/>
    <n v="5075"/>
    <n v="0"/>
    <n v="0"/>
    <n v="4263000"/>
    <n v="864000"/>
    <n v="0"/>
    <n v="0"/>
    <n v="0"/>
    <n v="5127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s v="NO"/>
    <n v="6.8"/>
    <x v="1"/>
    <s v="NO APLICA "/>
    <s v="NO"/>
    <s v="NO APLICA"/>
    <s v="NO APLICA"/>
    <s v="NO APLICA"/>
    <s v="NO APLICA"/>
    <s v=""/>
    <s v="NO APLICA"/>
    <s v="NO"/>
    <s v="NO APLICA"/>
    <s v="NO APLICA"/>
    <s v="NO"/>
    <n v="33"/>
    <n v="49"/>
    <s v="NO"/>
    <n v="0"/>
  </r>
  <r>
    <x v="85"/>
    <s v="65181652-1"/>
    <n v="2025"/>
    <s v="MANDATO"/>
    <s v="90687000-2"/>
    <s v="VIDRIOS LIRQUEN S.A"/>
    <m/>
    <m/>
    <s v="LABORES EN VIVEROS"/>
    <s v="PF0720"/>
    <s v=""/>
    <s v=""/>
    <n v="8"/>
    <s v="BIO BIO"/>
    <s v="PENCO"/>
    <s v="EMPRENDEDORES/AS INFORMALES O PERSONAS VULNERABLES PERTENECIENTES AL 80% MAS VULNERABLE"/>
    <s v="PRESENCIAL"/>
    <s v="INDEPENDIENTE"/>
    <n v="16"/>
    <n v="10"/>
    <n v="64"/>
    <n v="0"/>
    <n v="64"/>
    <n v="4"/>
    <s v="SI"/>
    <s v="NO"/>
    <s v="NO"/>
    <s v="SE AJUSTA A PLAN FORMATIVO"/>
    <s v="PERSONAS CON 18 AÑOS CUMPLIDOS PERTENENCIENTES AL 80% MÁS VULNERBLE, HOMBRE Y/O MUJERES DE LA COMUNA DE PENCO."/>
    <s v="NO"/>
    <n v="0"/>
    <s v="CERRADA"/>
    <n v="16"/>
    <n v="2"/>
    <s v="77585990-3"/>
    <s v="Pamela Vera Mauricio Cea y Cia Ltda"/>
    <n v="64"/>
    <n v="16"/>
    <n v="5075"/>
    <n v="0"/>
    <n v="0"/>
    <n v="3248000"/>
    <n v="640000"/>
    <n v="0"/>
    <n v="0"/>
    <n v="0"/>
    <n v="3888000"/>
    <x v="0"/>
    <n v="0"/>
    <n v="3"/>
    <n v="7"/>
    <n v="0"/>
    <n v="0"/>
    <n v="0"/>
    <n v="0"/>
    <n v="0"/>
    <n v="0"/>
    <n v="0"/>
    <n v="7"/>
    <n v="7"/>
    <n v="7"/>
    <n v="7"/>
    <n v="7"/>
    <n v="7"/>
    <n v="6.6"/>
    <s v="SI"/>
    <s v="Mauricio Cea"/>
    <s v="mcea@procapp.cl"/>
    <n v="982724176"/>
    <s v="Calle Penco 125, Centro, Penco"/>
    <s v="Capacitar en tareas fundamentales para el manejo y producción de plantas en viveros, promoviendo habilidades en el ámbito de la horticultura y el paisajismo."/>
    <s v="El curso entrega conocimientos sobre propagación vegetal, preparación de sustratos, riego, control de plagas, trasplante y cuidado de especies ornamentales y productivas. Está dirigido a personas interesadas en trabajar en viveros, iniciar emprendimientos verdes o contribuir al desarrollo sustentable."/>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s v="SI"/>
    <n v="6.6"/>
    <x v="0"/>
    <n v="7.0000000000000009"/>
    <s v="SI"/>
    <n v="7"/>
    <s v="SI"/>
    <n v="3"/>
    <s v="SI"/>
    <n v="5075"/>
    <n v="5075"/>
    <s v="SI"/>
    <n v="0"/>
    <n v="0"/>
    <s v="SI"/>
    <n v="33"/>
    <n v="33"/>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055298-4"/>
    <s v="Centro de Formación y Capacitación Limitada"/>
    <n v="122"/>
    <n v="41"/>
    <n v="5075"/>
    <n v="115000"/>
    <n v="0"/>
    <n v="6810650"/>
    <n v="1804000"/>
    <n v="1265000"/>
    <n v="0"/>
    <n v="0"/>
    <n v="9879650"/>
    <x v="0"/>
    <n v="0"/>
    <n v="5"/>
    <n v="7"/>
    <n v="0"/>
    <n v="0"/>
    <n v="0"/>
    <n v="0"/>
    <n v="0"/>
    <n v="0"/>
    <n v="0"/>
    <n v="7"/>
    <n v="7"/>
    <n v="7"/>
    <n v="7"/>
    <n v="7"/>
    <n v="7"/>
    <n v="6.8"/>
    <s v="SI"/>
    <s v="José Beniscelli"/>
    <s v="jbeniscelli@cenfor.cl"/>
    <n v="986851817"/>
    <s v="Huerfanos 1147, oficina 847, Santiago"/>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SI"/>
    <n v="6.8"/>
    <x v="0"/>
    <n v="7.0000000000000009"/>
    <s v="SI"/>
    <n v="7"/>
    <s v="SI"/>
    <n v="7"/>
    <s v="NO"/>
    <s v=""/>
    <s v="NO APLICA"/>
    <s v="NO"/>
    <s v="NO APLICA"/>
    <s v="NO APLICA"/>
    <s v="NO"/>
    <n v="48"/>
    <n v="125"/>
    <s v="NO"/>
    <s v="e) Menor “porcentaje de multas ponderadas” en ítem evaluación comportamiento considerando 4 decimales."/>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055298-4"/>
    <s v="Centro de Formación y Capacitación Limitada"/>
    <n v="98"/>
    <n v="33"/>
    <n v="6373"/>
    <n v="0"/>
    <n v="12000"/>
    <n v="6245540"/>
    <n v="1320000"/>
    <n v="0"/>
    <n v="0"/>
    <n v="120000"/>
    <n v="7685540"/>
    <x v="0"/>
    <n v="0"/>
    <n v="5"/>
    <n v="7"/>
    <n v="0"/>
    <n v="0"/>
    <n v="0"/>
    <n v="0"/>
    <n v="0"/>
    <n v="0"/>
    <n v="0"/>
    <n v="7"/>
    <n v="7"/>
    <n v="7"/>
    <n v="7"/>
    <n v="7"/>
    <n v="7"/>
    <n v="6.8"/>
    <s v="SI"/>
    <s v="José Beniscelli"/>
    <s v="jbeniscelli@cenfor.cl"/>
    <n v="986851817"/>
    <s v="Huérfanos 1147, oficina 847, Santiago"/>
    <s v="Capacitar en funciones operativas y preventivas del rol de guardia de seguridad, conforme a la normativa vigente y los estándares del rubro."/>
    <s v="El curso entrega conocimientos sobre control de accesos, vigilancia de instalaciones, manejo de situaciones de riesgo, comunicación efectiva y primeros auxilios. Está dirigido a personas que desean desempeñarse en el área de seguridad privada, fortaleciendo su preparación técnica y responsabilidad profesional."/>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SI"/>
    <n v="6.8"/>
    <x v="0"/>
    <n v="7.0000000000000009"/>
    <s v="SI"/>
    <n v="7"/>
    <s v="SI"/>
    <n v="5"/>
    <s v="SI"/>
    <n v="6373"/>
    <n v="6373"/>
    <s v="SI"/>
    <n v="0"/>
    <n v="0"/>
    <s v="SI"/>
    <n v="48"/>
    <n v="48"/>
    <s v="SI"/>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055298-4"/>
    <s v="Centro de Formación y Capacitación Limitada"/>
    <n v="112"/>
    <n v="38"/>
    <n v="5075"/>
    <n v="115000"/>
    <n v="0"/>
    <n v="6252400"/>
    <n v="1672000"/>
    <n v="1265000"/>
    <n v="0"/>
    <n v="0"/>
    <n v="918940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48"/>
    <n v="122"/>
    <s v="NO"/>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055298-4"/>
    <s v="Centro de Formación y Capacitación Limitada"/>
    <n v="100"/>
    <n v="25"/>
    <n v="5075"/>
    <n v="0"/>
    <n v="0"/>
    <n v="6090000"/>
    <n v="1200000"/>
    <n v="0"/>
    <n v="0"/>
    <n v="0"/>
    <n v="72900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48"/>
    <n v="125"/>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055298-4"/>
    <s v="Centro de Formación y Capacitación Limitada"/>
    <n v="150"/>
    <n v="38"/>
    <n v="6373"/>
    <n v="0"/>
    <n v="0"/>
    <n v="18163050"/>
    <n v="2888000"/>
    <n v="0"/>
    <n v="0"/>
    <n v="0"/>
    <n v="2105105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48"/>
    <n v="254"/>
    <s v="NO"/>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6055298-4"/>
    <s v="Centro de Formación y Capacitación Limitada"/>
    <n v="92"/>
    <n v="23"/>
    <n v="6373"/>
    <n v="160000"/>
    <n v="0"/>
    <n v="7622108"/>
    <n v="1196000"/>
    <n v="2080000"/>
    <n v="0"/>
    <n v="0"/>
    <n v="10898108"/>
    <x v="0"/>
    <n v="0"/>
    <n v="5"/>
    <n v="7"/>
    <n v="0"/>
    <n v="0"/>
    <n v="0"/>
    <n v="0"/>
    <n v="0"/>
    <n v="0"/>
    <n v="0"/>
    <n v="7"/>
    <n v="7"/>
    <n v="7"/>
    <n v="7"/>
    <n v="7"/>
    <n v="7"/>
    <n v="6.8"/>
    <s v="SI"/>
    <s v="José Beniscelli"/>
    <s v="jbeniscelli@cenfor.cl"/>
    <n v="986851817"/>
    <s v="Santa Rosa #14912, La Pintana"/>
    <s v="Promover el acceso inclusivo a la información digital mediante el desarrollo de habilidades básicas en el uso de plataformas tecnológicas."/>
    <s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SI"/>
    <n v="6.8"/>
    <x v="0"/>
    <n v="7.0000000000000009"/>
    <s v="SI"/>
    <n v="7"/>
    <s v="SI"/>
    <n v="7"/>
    <s v="NO"/>
    <s v=""/>
    <s v="NO APLICA"/>
    <s v="NO"/>
    <s v="NO APLICA"/>
    <s v="NO APLICA"/>
    <s v="NO"/>
    <n v="48"/>
    <n v="125"/>
    <s v="NO"/>
    <n v="0"/>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055298-4"/>
    <s v="Centro de Formación y Capacitación Limitada"/>
    <n v="52"/>
    <n v="13"/>
    <n v="6373"/>
    <n v="0"/>
    <n v="0"/>
    <n v="6627920"/>
    <n v="1040000"/>
    <n v="0"/>
    <n v="0"/>
    <n v="0"/>
    <n v="7667920"/>
    <x v="0"/>
    <n v="0"/>
    <n v="5"/>
    <n v="7"/>
    <n v="0"/>
    <n v="0"/>
    <n v="0"/>
    <n v="0"/>
    <n v="0"/>
    <n v="0"/>
    <n v="0"/>
    <n v="7"/>
    <n v="7"/>
    <n v="7"/>
    <n v="7"/>
    <n v="7"/>
    <n v="7"/>
    <n v="6.8"/>
    <s v="SI"/>
    <s v="José Beniscelli"/>
    <s v="jbeniscelli@cenfor.cl"/>
    <n v="986851817"/>
    <s v="Santa Rosa #14912, La Pintana"/>
    <s v="Capacitar en la instalación, conexión y mantenimiento de sistemas solares fotovoltaicos, promoviendo el uso de energías limpias y sostenibles."/>
    <s v="El curso entrega conocimientos sobre componentes del sistema, principios de generación solar, normativas eléctricas, seguridad en el trabajo y evaluación de proyectos. Está dirigido a personas interesadas en el rubro energético, la eficiencia ambiental y el emprendimiento en tecnologías renovables."/>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SI"/>
    <n v="6.8"/>
    <x v="0"/>
    <n v="7.0000000000000009"/>
    <s v="SI"/>
    <n v="7"/>
    <s v="SI"/>
    <n v="7"/>
    <s v="NO"/>
    <s v=""/>
    <s v="NO APLICA"/>
    <s v="NO"/>
    <s v="NO APLICA"/>
    <s v="NO APLICA"/>
    <s v="NO"/>
    <n v="48"/>
    <n v="125"/>
    <s v="NO"/>
    <n v="0"/>
  </r>
  <r>
    <x v="86"/>
    <s v="65181652-1"/>
    <n v="2025"/>
    <s v="MANDATO"/>
    <s v="96505760-9"/>
    <s v="COLBÚN"/>
    <m/>
    <m/>
    <s v="CURSO CONVENCIONAL CONDUCENTE A LICENCIA DE CONDUCTOR PROFESIONAL CLASE A-2"/>
    <s v="PF0624"/>
    <s v=""/>
    <s v=""/>
    <n v="5"/>
    <s v="VALPARAISO"/>
    <s v="LOS ANDES"/>
    <s v="EMPRENDEDORES/AS INFORMALES O PERSONAS VULNERABLES PERTENECIENTES AL 80% MAS VULNERABLE"/>
    <s v="PRESENCIAL"/>
    <s v="DEPENDIENTE"/>
    <n v="38"/>
    <n v="10"/>
    <n v="150"/>
    <n v="0"/>
    <n v="150"/>
    <n v="4"/>
    <s v="SI"/>
    <s v="NO"/>
    <s v="NO"/>
    <s v="SE AJUSTA A PLAN FORMATIVO"/>
    <s v="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
    <s v="SI"/>
    <s v="LICENCIA DE CONDUCTOR PROFESIONAL CLASE A-2."/>
    <s v="CERRADA"/>
    <n v="38"/>
    <n v="3"/>
    <s v="76066583-5"/>
    <s v="EL CONQUISTADOR LIMITADA"/>
    <n v="150"/>
    <n v="38"/>
    <n v="7280"/>
    <n v="0"/>
    <n v="50000"/>
    <n v="10920000"/>
    <n v="1520000"/>
    <n v="0"/>
    <n v="0"/>
    <n v="500000"/>
    <n v="12940000"/>
    <x v="1"/>
    <s v="NUMERAL 6.1.2. ÍTEM 2 - OTEC CUENTA CON AUTORIZACIÓN PARA IMPARTIR CURSOS CONDUCENTES A LA OBTENCIÓN DE LICENCIA DE CONDUCIR CLASE A-2 EN LAS COMUNAS DE VALPARAÍSO, VIÑA DEL MAR, QUILPUÉ Y SAN ANTONIO. EL CURSO DEBE SER EJECUTADO EN LA COMUA DE LOS ANDES, NO ES VÁLID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280"/>
    <e v="#N/A"/>
    <s v="NO APLICA"/>
    <s v="NO APLICA"/>
    <s v="NO APLICA"/>
    <s v="NO APLICA"/>
    <s v="NO APLICA"/>
    <s v="NO"/>
    <s v="NO APLICA"/>
    <x v="2"/>
    <s v="NO APLICA "/>
    <s v="NO"/>
    <s v="NO APLICA"/>
    <s v="NO APLICA"/>
    <s v="NO APLICA"/>
    <s v="NO APLICA"/>
    <s v=""/>
    <s v="NO APLICA"/>
    <s v="NO"/>
    <s v="NO APLICA"/>
    <s v="NO APLICA"/>
    <s v="NO"/>
    <n v="17"/>
    <e v="#N/A"/>
    <e v="#N/A"/>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66583-5"/>
    <s v="EL CONQUISTADOR LIMITADA"/>
    <n v="160"/>
    <n v="40"/>
    <n v="6900"/>
    <n v="0"/>
    <n v="50000"/>
    <n v="16560000"/>
    <n v="2400000"/>
    <n v="0"/>
    <n v="0"/>
    <n v="750000"/>
    <n v="19710000"/>
    <x v="0"/>
    <n v="0"/>
    <n v="1"/>
    <n v="7"/>
    <n v="0"/>
    <n v="0"/>
    <n v="0"/>
    <n v="0"/>
    <n v="0"/>
    <n v="0"/>
    <n v="0"/>
    <n v="7"/>
    <n v="7"/>
    <n v="7"/>
    <n v="7"/>
    <n v="7"/>
    <n v="6.5"/>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900"/>
    <n v="6373"/>
    <n v="6.5"/>
    <s v="APROBADO"/>
    <s v="APROBADO"/>
    <n v="6.4"/>
    <s v="APROBADO"/>
    <s v="NO"/>
    <n v="7"/>
    <x v="1"/>
    <s v="NO APLICA "/>
    <s v="NO"/>
    <s v="NO APLICA"/>
    <s v="NO APLICA"/>
    <s v="NO APLICA"/>
    <s v="NO APLICA"/>
    <s v=""/>
    <s v="NO APLICA"/>
    <s v="NO"/>
    <s v="NO APLICA"/>
    <s v="NO APLICA"/>
    <s v="NO"/>
    <n v="17"/>
    <n v="125"/>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62756-3"/>
    <s v="Fundaciòn Forpe Chile"/>
    <n v="122"/>
    <n v="41"/>
    <n v="5075"/>
    <n v="115000"/>
    <n v="0"/>
    <n v="6810650"/>
    <n v="1804000"/>
    <n v="1265000"/>
    <n v="0"/>
    <n v="0"/>
    <n v="987965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5075"/>
    <n v="5075"/>
    <n v="7"/>
    <s v="APROBADO"/>
    <s v="APROBADO"/>
    <n v="6.4"/>
    <s v="APROBADO"/>
    <s v="NO"/>
    <n v="6.8"/>
    <x v="1"/>
    <s v="NO APLICA "/>
    <s v="NO"/>
    <s v="NO APLICA"/>
    <s v="NO APLICA"/>
    <s v="NO APLICA"/>
    <s v="NO APLICA"/>
    <s v=""/>
    <s v="NO APLICA"/>
    <s v="NO"/>
    <s v="NO APLICA"/>
    <s v="NO APLICA"/>
    <s v="NO"/>
    <n v="125"/>
    <n v="125"/>
    <s v="SI"/>
    <n v="0"/>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65062756-3"/>
    <s v="Fundaciòn Forpe Chile"/>
    <n v="188"/>
    <n v="47"/>
    <n v="5075"/>
    <n v="0"/>
    <n v="250000"/>
    <n v="18127900"/>
    <n v="3572000"/>
    <n v="0"/>
    <n v="0"/>
    <n v="4750000"/>
    <n v="264499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5075"/>
    <n v="5075"/>
    <n v="7"/>
    <s v="APROBADO"/>
    <s v="APROBADO"/>
    <n v="6.4"/>
    <s v="APROBADO"/>
    <s v="NO"/>
    <n v="7"/>
    <x v="1"/>
    <s v="NO APLICA "/>
    <s v="NO"/>
    <s v="NO APLICA"/>
    <s v="NO APLICA"/>
    <s v="NO APLICA"/>
    <s v="NO APLICA"/>
    <s v=""/>
    <s v="NO APLICA"/>
    <s v="NO"/>
    <s v="NO APLICA"/>
    <s v="NO APLICA"/>
    <s v="NO"/>
    <n v="125"/>
    <n v="125"/>
    <s v="SI"/>
    <n v="0"/>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65062756-3"/>
    <s v="Fundaciòn Forpe Chile"/>
    <n v="160"/>
    <n v="40"/>
    <n v="4130"/>
    <n v="0"/>
    <n v="0"/>
    <n v="9912000"/>
    <n v="2400000"/>
    <n v="0"/>
    <n v="0"/>
    <n v="0"/>
    <n v="12312000"/>
    <x v="0"/>
    <n v="0"/>
    <n v="7"/>
    <n v="7"/>
    <n v="7"/>
    <n v="7"/>
    <n v="7"/>
    <n v="7"/>
    <n v="7"/>
    <n v="7"/>
    <n v="7"/>
    <n v="7"/>
    <n v="7"/>
    <n v="7"/>
    <n v="7"/>
    <n v="7"/>
    <n v="7"/>
    <n v="7"/>
    <s v="SI"/>
    <s v="ESTEBAN VEGA TORO"/>
    <s v="ruben.inostroza@forpe.cl"/>
    <n v="228347804"/>
    <s v="Av. Departamental 285, San Joaquín"/>
    <s v="Capacitar en técnicas básicas de corte, confección y terminaciones de prendas para adultos y niños, promoviendo habilidades productivas en el área textil."/>
    <s v="El curso entrega conocimientos sobre toma de medidas, trazado de moldes, uso de máquinas de coser y confección de prendas adaptadas a distintas edades. Está orientado a personas interesadas en emprender o trabajar en el rubro de la moda y la costura."/>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
    <n v="0"/>
    <s v="SI"/>
    <n v="125"/>
    <n v="125"/>
    <s v="SI"/>
    <s v="e) Menor “porcentaje de multas ponderadas” en ítem evaluación comportamiento considerando 4 decimales."/>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65062756-3"/>
    <s v="Fundaciòn Forpe Chile"/>
    <n v="122"/>
    <n v="31"/>
    <n v="5075"/>
    <n v="100000"/>
    <n v="0"/>
    <n v="6191500"/>
    <n v="1240000"/>
    <n v="1000000"/>
    <n v="0"/>
    <n v="0"/>
    <n v="8431500"/>
    <x v="1"/>
    <s v="Numeral 6.1.2. ítem 5 error en tramos"/>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25"/>
    <n v="80"/>
    <s v="NO"/>
    <n v="0"/>
  </r>
  <r>
    <x v="87"/>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s v="65062756-3"/>
    <s v="Fundaciòn Forpe Chile"/>
    <n v="16"/>
    <n v="4"/>
    <n v="4130"/>
    <n v="0"/>
    <n v="0"/>
    <n v="1321600"/>
    <n v="320000"/>
    <n v="0"/>
    <n v="0"/>
    <n v="0"/>
    <n v="1641600"/>
    <x v="0"/>
    <n v="0"/>
    <n v="7"/>
    <n v="7"/>
    <n v="0"/>
    <n v="0"/>
    <n v="0"/>
    <n v="0"/>
    <n v="0"/>
    <n v="0"/>
    <n v="0"/>
    <n v="7"/>
    <n v="7"/>
    <n v="7"/>
    <n v="7"/>
    <n v="7"/>
    <n v="7"/>
    <n v="7"/>
    <s v="SI"/>
    <s v="ESTEBAN VEGA TORO"/>
    <s v="contacto@forpe.cl"/>
    <n v="228347804"/>
    <s v="La Higuera #61, El Quisco"/>
    <s v="Fortalecer habilidades para el trabajo en equipo, promoviendo la colaboración, la comunicación efectiva y la resolución conjunta de tareas y desafíos."/>
    <s v="El curso entrega herramientas para mejorar la coordinación, el respeto por la diversidad de opiniones y la construcción de relaciones laborales positivas. Está orientado a personas que se desempeñan en entornos grupales y buscan potenciar su capacidad de contribuir al logro de objetivos comunes."/>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
    <n v="0"/>
    <s v="SI"/>
    <n v="125"/>
    <n v="125"/>
    <s v="SI"/>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65062756-3"/>
    <s v="Fundaciòn Forpe Chile"/>
    <n v="150"/>
    <n v="38"/>
    <n v="6373"/>
    <n v="0"/>
    <n v="0"/>
    <n v="18163050"/>
    <n v="2888000"/>
    <n v="0"/>
    <n v="0"/>
    <n v="0"/>
    <n v="21051050"/>
    <x v="0"/>
    <n v="0"/>
    <n v="7"/>
    <n v="7"/>
    <n v="0"/>
    <n v="0"/>
    <n v="0"/>
    <n v="0"/>
    <n v="0"/>
    <n v="0"/>
    <n v="0"/>
    <n v="7"/>
    <n v="7"/>
    <n v="7"/>
    <n v="7"/>
    <n v="7"/>
    <n v="7"/>
    <n v="7"/>
    <s v="SI"/>
    <s v="ESTEBAN VEGA TORO"/>
    <s v="ruben.inostroza@forpe.cl"/>
    <n v="228347804"/>
    <s v="La Higuera #61, Pudahuel"/>
    <s v="Capacitar en el diseño, corte y confección de elementos textiles para el hogar, como cortinas, manteles, fundas y otros accesorios decorativos."/>
    <s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
    <n v="0"/>
    <s v="SI"/>
    <n v="125"/>
    <n v="254"/>
    <s v="NO"/>
    <s v="e) Menor “porcentaje de multas ponderadas” en ítem evaluación comportamiento considerando 4 decimales."/>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65062756-3"/>
    <s v="Fundaciòn Forpe Chile"/>
    <n v="150"/>
    <n v="38"/>
    <n v="6373"/>
    <n v="0"/>
    <n v="0"/>
    <n v="19119000"/>
    <n v="3040000"/>
    <n v="0"/>
    <n v="0"/>
    <n v="0"/>
    <n v="22159000"/>
    <x v="0"/>
    <n v="0"/>
    <n v="7"/>
    <n v="7"/>
    <n v="0"/>
    <n v="0"/>
    <n v="0"/>
    <n v="0"/>
    <n v="0"/>
    <n v="0"/>
    <n v="0"/>
    <n v="7"/>
    <n v="7"/>
    <n v="7"/>
    <n v="7"/>
    <n v="7"/>
    <n v="7"/>
    <n v="7"/>
    <s v="SI"/>
    <s v="ESTEBAN VEGA TORO"/>
    <s v="contacto@forpe.cl"/>
    <n v="228347804"/>
    <s v="Av. Santa Rosa 9014, La Granja"/>
    <s v="Capacitar en el diseño, corte y confección de elementos textiles para el hogar, como cortinas, manteles, fundas y otros accesorios decorativos."/>
    <s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
    <n v="0"/>
    <s v="SI"/>
    <n v="125"/>
    <n v="254"/>
    <s v="NO"/>
    <s v="e) Menor “porcentaje de multas ponderadas” en ítem evaluación comportamiento considerando 4 decimales."/>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65062756-3"/>
    <s v="Fundaciòn Forpe Chile"/>
    <n v="200"/>
    <n v="50"/>
    <n v="5075"/>
    <n v="0"/>
    <n v="0"/>
    <n v="20300000"/>
    <n v="4000000"/>
    <n v="0"/>
    <n v="0"/>
    <n v="0"/>
    <n v="24300000"/>
    <x v="0"/>
    <n v="0"/>
    <n v="7"/>
    <n v="7"/>
    <n v="1"/>
    <n v="7"/>
    <n v="5"/>
    <n v="7"/>
    <n v="1"/>
    <n v="5"/>
    <n v="7"/>
    <n v="7"/>
    <n v="5"/>
    <n v="5"/>
    <n v="5"/>
    <n v="5"/>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4"/>
    <n v="5"/>
    <n v="4.6500000000000004"/>
    <n v="5.6"/>
    <n v="5.1725000000000003"/>
    <n v="5075"/>
    <n v="5075"/>
    <n v="7"/>
    <s v="APROBADO"/>
    <s v="APROBADO"/>
    <n v="5.6"/>
    <s v="APROBADO"/>
    <s v="NO"/>
    <n v="7"/>
    <x v="1"/>
    <s v="NO APLICA "/>
    <s v="NO"/>
    <s v="NO APLICA"/>
    <s v="NO APLICA"/>
    <s v="NO APLICA"/>
    <s v="NO APLICA"/>
    <s v=""/>
    <s v="NO APLICA"/>
    <s v="NO"/>
    <s v="NO APLICA"/>
    <s v="NO APLICA"/>
    <s v="NO"/>
    <n v="125"/>
    <n v="254"/>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65062756-3"/>
    <s v="Fundaciòn Forpe Chile"/>
    <n v="200"/>
    <n v="50"/>
    <n v="5075"/>
    <n v="0"/>
    <n v="0"/>
    <n v="20300000"/>
    <n v="4000000"/>
    <n v="0"/>
    <n v="0"/>
    <n v="0"/>
    <n v="24300000"/>
    <x v="0"/>
    <n v="0"/>
    <n v="7"/>
    <n v="7"/>
    <n v="1"/>
    <n v="7"/>
    <n v="5"/>
    <n v="7"/>
    <n v="1"/>
    <n v="5"/>
    <n v="7"/>
    <n v="7"/>
    <n v="5"/>
    <n v="5"/>
    <n v="5"/>
    <n v="5"/>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4"/>
    <n v="5"/>
    <n v="4.6500000000000004"/>
    <n v="5.6"/>
    <n v="5.1725000000000003"/>
    <n v="5075"/>
    <n v="5075"/>
    <n v="7"/>
    <s v="APROBADO"/>
    <s v="APROBADO"/>
    <n v="5.6"/>
    <s v="APROBADO"/>
    <s v="NO"/>
    <n v="7"/>
    <x v="1"/>
    <s v="NO APLICA "/>
    <s v="NO"/>
    <s v="NO APLICA"/>
    <s v="NO APLICA"/>
    <s v="NO APLICA"/>
    <s v="NO APLICA"/>
    <s v=""/>
    <s v="NO APLICA"/>
    <s v="NO"/>
    <s v="NO APLICA"/>
    <s v="NO APLICA"/>
    <s v="NO"/>
    <n v="125"/>
    <n v="254"/>
    <s v="NO"/>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65062756-3"/>
    <s v="Fundaciòn Forpe Chile"/>
    <n v="100"/>
    <n v="25"/>
    <n v="5075"/>
    <n v="0"/>
    <n v="0"/>
    <n v="10150000"/>
    <n v="2000000"/>
    <n v="0"/>
    <n v="0"/>
    <n v="0"/>
    <n v="12150000"/>
    <x v="0"/>
    <n v="0"/>
    <n v="7"/>
    <n v="7"/>
    <n v="7"/>
    <n v="7"/>
    <n v="7"/>
    <n v="7"/>
    <n v="1"/>
    <n v="5"/>
    <n v="7"/>
    <n v="7"/>
    <n v="7"/>
    <n v="1"/>
    <n v="1"/>
    <n v="1"/>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7"/>
    <n v="5.3"/>
    <n v="5.8949999999999996"/>
    <n v="4.5999999999999996"/>
    <n v="5.1827499999999995"/>
    <n v="5075"/>
    <n v="5075"/>
    <n v="7"/>
    <s v="APROBADO"/>
    <s v="APROBADO"/>
    <n v="5.6"/>
    <s v="APROBADO"/>
    <s v="NO"/>
    <n v="6.8"/>
    <x v="1"/>
    <s v="NO APLICA "/>
    <s v="NO"/>
    <s v="NO APLICA"/>
    <s v="NO APLICA"/>
    <s v="NO APLICA"/>
    <s v="NO APLICA"/>
    <s v=""/>
    <s v="NO APLICA"/>
    <s v="NO"/>
    <s v="NO APLICA"/>
    <s v="NO APLICA"/>
    <s v="NO"/>
    <n v="125"/>
    <n v="254"/>
    <s v="NO"/>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65062756-3"/>
    <s v="Fundaciòn Forpe Chile"/>
    <n v="100"/>
    <n v="25"/>
    <n v="5075"/>
    <n v="0"/>
    <n v="0"/>
    <n v="10150000"/>
    <n v="2000000"/>
    <n v="0"/>
    <n v="0"/>
    <n v="0"/>
    <n v="12150000"/>
    <x v="0"/>
    <n v="0"/>
    <n v="7"/>
    <n v="7"/>
    <n v="7"/>
    <n v="7"/>
    <n v="7"/>
    <n v="7"/>
    <n v="1"/>
    <n v="5"/>
    <n v="7"/>
    <n v="7"/>
    <n v="7"/>
    <n v="1"/>
    <n v="1"/>
    <n v="1"/>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7"/>
    <n v="5.3"/>
    <n v="5.8949999999999996"/>
    <n v="4.5999999999999996"/>
    <n v="5.1827499999999995"/>
    <n v="5075"/>
    <n v="5075"/>
    <n v="7"/>
    <s v="APROBADO"/>
    <s v="APROBADO"/>
    <n v="5.6"/>
    <s v="APROBADO"/>
    <s v="NO"/>
    <n v="6.8"/>
    <x v="1"/>
    <s v="NO APLICA "/>
    <s v="NO"/>
    <s v="NO APLICA"/>
    <s v="NO APLICA"/>
    <s v="NO APLICA"/>
    <s v="NO APLICA"/>
    <s v=""/>
    <s v="NO APLICA"/>
    <s v="NO"/>
    <s v="NO APLICA"/>
    <s v="NO APLICA"/>
    <s v="NO"/>
    <n v="125"/>
    <n v="254"/>
    <s v="NO"/>
    <n v="0"/>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65062756-3"/>
    <s v="Fundaciòn Forpe Chile"/>
    <n v="52"/>
    <n v="13"/>
    <n v="6373"/>
    <n v="0"/>
    <n v="0"/>
    <n v="6627920"/>
    <n v="1040000"/>
    <n v="0"/>
    <n v="0"/>
    <n v="0"/>
    <n v="766792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6373"/>
    <n v="6373"/>
    <n v="7"/>
    <s v="APROBADO"/>
    <s v="APROBADO"/>
    <n v="6.4"/>
    <s v="APROBADO"/>
    <s v="NO"/>
    <n v="6.8"/>
    <x v="1"/>
    <s v="NO APLICA "/>
    <s v="NO"/>
    <s v="NO APLICA"/>
    <s v="NO APLICA"/>
    <s v="NO APLICA"/>
    <s v="NO APLICA"/>
    <s v=""/>
    <s v="NO APLICA"/>
    <s v="NO"/>
    <s v="NO APLICA"/>
    <s v="NO APLICA"/>
    <s v="NO"/>
    <n v="125"/>
    <n v="125"/>
    <s v="SI"/>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65062756-3"/>
    <s v="Fundaciòn Forpe Chile"/>
    <n v="92"/>
    <n v="23"/>
    <n v="6373"/>
    <n v="160000"/>
    <n v="0"/>
    <n v="7622108"/>
    <n v="1196000"/>
    <n v="2080000"/>
    <n v="0"/>
    <n v="0"/>
    <n v="10898108"/>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6373"/>
    <n v="6373"/>
    <n v="7"/>
    <s v="APROBADO"/>
    <s v="APROBADO"/>
    <n v="6.4"/>
    <s v="APROBADO"/>
    <s v="NO"/>
    <n v="6.8"/>
    <x v="1"/>
    <s v="NO APLICA "/>
    <s v="NO"/>
    <s v="NO APLICA"/>
    <s v="NO APLICA"/>
    <s v="NO APLICA"/>
    <s v="NO APLICA"/>
    <s v=""/>
    <s v="NO APLICA"/>
    <s v="NO"/>
    <s v="NO APLICA"/>
    <s v="NO APLICA"/>
    <s v="NO"/>
    <n v="125"/>
    <n v="125"/>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65062756-3"/>
    <s v="Fundaciòn Forpe Chile"/>
    <n v="160"/>
    <n v="40"/>
    <n v="6373"/>
    <n v="0"/>
    <n v="50000"/>
    <n v="10196800"/>
    <n v="1600000"/>
    <n v="0"/>
    <n v="0"/>
    <n v="500000"/>
    <n v="12296800"/>
    <x v="0"/>
    <n v="0"/>
    <n v="7"/>
    <n v="7"/>
    <n v="0"/>
    <n v="0"/>
    <n v="0"/>
    <n v="0"/>
    <n v="0"/>
    <n v="0"/>
    <n v="0"/>
    <n v="7"/>
    <n v="7"/>
    <n v="7"/>
    <n v="7"/>
    <n v="7"/>
    <n v="7"/>
    <n v="7"/>
    <s v="SI"/>
    <s v="ESTEBAN VEGA TORO"/>
    <s v="contacto@forpe.cl"/>
    <n v="228347804"/>
    <s v="ACEVEDO HERNANDEZ 1050, Coronel"/>
    <s v="Capacitar en el manejo seguro y eficiente de grúas horquilla, conforme a la normativa vigente y los estándares de operación en entornos industriales y logísticos."/>
    <s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
    <n v="0"/>
    <s v="SI"/>
    <n v="125"/>
    <n v="164"/>
    <s v="NO"/>
    <s v="f) Mayor número de cursos SENCE ejecutados (Evaluación Experiencia)."/>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65062756-3"/>
    <s v="Fundaciòn Forpe Chile"/>
    <n v="172"/>
    <n v="43"/>
    <n v="6373"/>
    <n v="100000"/>
    <n v="0"/>
    <n v="10961560"/>
    <n v="1720000"/>
    <n v="1000000"/>
    <n v="0"/>
    <n v="0"/>
    <n v="13681560"/>
    <x v="0"/>
    <n v="0"/>
    <n v="7"/>
    <n v="7"/>
    <n v="0"/>
    <n v="0"/>
    <n v="0"/>
    <n v="0"/>
    <n v="0"/>
    <n v="0"/>
    <n v="0"/>
    <n v="7"/>
    <n v="7"/>
    <n v="7"/>
    <n v="7"/>
    <n v="7"/>
    <n v="7"/>
    <n v="7"/>
    <s v="SI"/>
    <s v="ESTEBAN VEGA TORO"/>
    <s v="contacto@forpe.cl"/>
    <n v="228347804"/>
    <s v="JJVV Las Américas en América Central 658, Llanquihue"/>
    <s v="Formar en técnicas de diseño, corte y confección de vestuario para distintas edades, promoviendo habilidades productivas en el área textil."/>
    <s v="Este curso entrega conocimientos sobre toma de medidas, trazado de moldes, selección de telas y confección de prendas para niños y adultos. Está dirigido a personas interesadas en emprender o trabajar en el rubro de la moda, con énfasis en funcionalidad y estil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
    <n v="0"/>
    <s v="SI"/>
    <n v="125"/>
    <n v="146"/>
    <s v="NO"/>
    <s v="e) Menor “porcentaje de multas ponderadas” en ítem evaluación comportamiento considerando 4 decimales."/>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65062756-3"/>
    <s v="Fundaciòn Forpe Chile"/>
    <n v="192"/>
    <n v="48"/>
    <n v="5075"/>
    <n v="100000"/>
    <n v="0"/>
    <n v="9744000"/>
    <n v="1920000"/>
    <n v="1000000"/>
    <n v="0"/>
    <n v="0"/>
    <n v="1266400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5075"/>
    <n v="5075"/>
    <n v="7"/>
    <s v="APROBADO"/>
    <s v="APROBADO"/>
    <n v="6.4"/>
    <s v="APROBADO"/>
    <s v="NO"/>
    <n v="7"/>
    <x v="1"/>
    <s v="NO APLICA "/>
    <s v="NO"/>
    <s v="NO APLICA"/>
    <s v="NO APLICA"/>
    <s v="NO APLICA"/>
    <s v="NO APLICA"/>
    <s v=""/>
    <s v="NO APLICA"/>
    <s v="NO"/>
    <s v="NO APLICA"/>
    <s v="NO APLICA"/>
    <s v="NO"/>
    <n v="125"/>
    <n v="146"/>
    <s v="NO"/>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65062756-3"/>
    <s v="Fundaciòn Forpe Chile"/>
    <n v="132"/>
    <n v="33"/>
    <n v="6373"/>
    <n v="100000"/>
    <n v="0"/>
    <n v="8412360"/>
    <n v="1320000"/>
    <n v="1000000"/>
    <n v="0"/>
    <n v="0"/>
    <n v="1073236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6373"/>
    <n v="6373"/>
    <n v="7"/>
    <s v="APROBADO"/>
    <s v="APROBADO"/>
    <n v="6.4"/>
    <s v="APROBADO"/>
    <s v="NO"/>
    <n v="7"/>
    <x v="1"/>
    <s v="NO APLICA "/>
    <s v="NO"/>
    <s v="NO APLICA"/>
    <s v="NO APLICA"/>
    <s v="NO APLICA"/>
    <s v="NO APLICA"/>
    <s v=""/>
    <s v="NO APLICA"/>
    <s v="NO"/>
    <s v="NO APLICA"/>
    <s v="NO APLICA"/>
    <s v="NO"/>
    <n v="125"/>
    <n v="146"/>
    <s v="NO"/>
    <n v="0"/>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65062756-3"/>
    <s v="Fundaciòn Forpe Chile"/>
    <n v="120"/>
    <n v="30"/>
    <n v="6373"/>
    <n v="100000"/>
    <n v="0"/>
    <n v="7647600"/>
    <n v="1200000"/>
    <n v="1000000"/>
    <n v="0"/>
    <n v="0"/>
    <n v="9847600"/>
    <x v="0"/>
    <n v="0"/>
    <n v="7"/>
    <n v="7"/>
    <n v="0"/>
    <n v="0"/>
    <n v="0"/>
    <n v="0"/>
    <n v="0"/>
    <n v="0"/>
    <n v="0"/>
    <n v="7"/>
    <n v="7"/>
    <n v="7"/>
    <n v="7"/>
    <n v="7"/>
    <n v="7"/>
    <n v="7"/>
    <s v="SI"/>
    <s v="ESTEBAN VEGA TORO"/>
    <s v="contacto@forpe.cl"/>
    <n v="228347804"/>
    <s v="Av. Alessandri 45, San Esteban"/>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e v="#N/A"/>
    <e v="#N/A"/>
    <e v="#N/A"/>
    <e v="#N/A"/>
    <e v="#N/A"/>
    <e v="#N/A"/>
    <e v="#N/A"/>
    <e v="#N/A"/>
    <e v="#N/A"/>
    <e v="#N/A"/>
    <e v="#N/A"/>
    <e v="#N/A"/>
    <n v="125"/>
    <n v="125"/>
    <s v="SI"/>
    <s v="e) Menor “porcentaje de multas ponderadas” en ítem evaluación comportamiento considerando 4 decimales."/>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65062756-3"/>
    <s v="Fundaciòn Forpe Chile"/>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25"/>
    <n v="32"/>
    <s v="NO"/>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65062756-3"/>
    <s v="Fundaciòn Forpe Chile"/>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125"/>
    <n v="32"/>
    <s v="NO"/>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65062756-3"/>
    <s v="Fundaciòn Forpe Chile"/>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25"/>
    <n v="32"/>
    <s v="NO"/>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65062756-3"/>
    <s v="Fundaciòn Forpe Chile"/>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125"/>
    <n v="32"/>
    <s v="NO"/>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65062756-3"/>
    <s v="Fundaciòn Forpe Chile"/>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125"/>
    <n v="32"/>
    <s v="NO"/>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65062756-3"/>
    <s v="Fundaciòn Forpe Chile"/>
    <n v="100"/>
    <n v="25"/>
    <n v="5075"/>
    <n v="0"/>
    <n v="0"/>
    <n v="6090000"/>
    <n v="1200000"/>
    <n v="0"/>
    <n v="0"/>
    <n v="0"/>
    <n v="7290000"/>
    <x v="0"/>
    <n v="0"/>
    <n v="7"/>
    <n v="7"/>
    <n v="0"/>
    <n v="0"/>
    <n v="0"/>
    <n v="0"/>
    <n v="0"/>
    <n v="0"/>
    <n v="0"/>
    <n v="7"/>
    <n v="7"/>
    <n v="7"/>
    <n v="7"/>
    <n v="7"/>
    <n v="7"/>
    <n v="7"/>
    <s v="SI"/>
    <s v="ESTEBAN VEGA TORO"/>
    <s v="contacto@forpe.cl"/>
    <n v="228347804"/>
    <s v="San Luis 444, Quilicura"/>
    <s v="Capacitar en la producción artesanal de jabones y sales de baño, utilizando técnicas básicas y materias primas naturales."/>
    <s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
    <n v="0"/>
    <s v="SI"/>
    <n v="125"/>
    <n v="125"/>
    <s v="SI"/>
    <s v="e) Menor “porcentaje de multas ponderadas” en ítem evaluación comportamiento considerando 4 decimales."/>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65062756-3"/>
    <s v="Fundaciòn Forpe Chile"/>
    <n v="52"/>
    <n v="18"/>
    <n v="4130"/>
    <n v="0"/>
    <n v="0"/>
    <n v="4295200"/>
    <n v="1440000"/>
    <n v="0"/>
    <n v="0"/>
    <n v="0"/>
    <n v="5735200"/>
    <x v="0"/>
    <n v="0"/>
    <n v="7"/>
    <n v="7"/>
    <n v="7"/>
    <n v="7"/>
    <n v="7"/>
    <n v="7"/>
    <n v="7"/>
    <n v="7"/>
    <n v="7"/>
    <n v="7"/>
    <n v="7"/>
    <n v="7"/>
    <n v="7"/>
    <n v="7"/>
    <n v="7"/>
    <n v="7"/>
    <s v="SI"/>
    <s v="ESTEBAN VEGA TORO"/>
    <s v="contacto@forpe.cl"/>
    <n v="228347804"/>
    <s v="Av. Departamental 285, San Joaquín"/>
    <s v="Entregar herramientas básicas para la gestión responsable de recursos personales y familiares, promoviendo decisiones financieras informadas."/>
    <s v="Este curso aborda conceptos clave como presupuesto, ahorro, endeudamiento, uso de productos financieros y planificación económica. Está dirigido a personas que buscan mejorar su bienestar financiero y fortalecer su autonomía en el manejo del dinero."/>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
    <n v="0"/>
    <s v="SI"/>
    <n v="125"/>
    <n v="125"/>
    <s v="SI"/>
    <s v="f) Mayor número de cursos SENCE ejecutados (Evaluación Experiencia)."/>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65062756-3"/>
    <s v="Fundaciòn Forpe Chile"/>
    <n v="50"/>
    <n v="17"/>
    <n v="4130"/>
    <n v="0"/>
    <n v="0"/>
    <n v="4130000"/>
    <n v="1360000"/>
    <n v="0"/>
    <n v="0"/>
    <n v="0"/>
    <n v="5490000"/>
    <x v="0"/>
    <n v="0"/>
    <n v="7"/>
    <n v="7"/>
    <n v="7"/>
    <n v="7"/>
    <n v="6.3"/>
    <n v="6.3"/>
    <n v="6.4"/>
    <n v="6.4"/>
    <n v="5.8"/>
    <n v="5.8"/>
    <n v="5.8"/>
    <n v="5.8"/>
    <n v="5.8"/>
    <n v="5.8"/>
    <n v="7"/>
    <n v="6.3"/>
    <s v="NO"/>
    <n v="0"/>
    <n v="0"/>
    <n v="0"/>
    <n v="0"/>
    <n v="0"/>
    <n v="0"/>
    <n v="0"/>
    <n v="0"/>
    <n v="0"/>
    <n v="0"/>
    <n v="0"/>
    <n v="0"/>
    <n v="0"/>
    <n v="0"/>
    <n v="0"/>
    <n v="0"/>
    <n v="0"/>
    <n v="0"/>
    <n v="0"/>
    <n v="0"/>
    <n v="0"/>
    <n v="0"/>
    <s v="SSH"/>
    <s v="NO"/>
    <s v="SI"/>
    <n v="0"/>
    <n v="0"/>
    <n v="0"/>
    <n v="0"/>
    <n v="0"/>
    <n v="0"/>
    <n v="0"/>
    <n v="0"/>
    <n v="0"/>
    <n v="0"/>
    <s v="SI"/>
    <n v="0"/>
    <s v="SI"/>
    <n v="0"/>
    <s v="SI"/>
    <n v="0"/>
    <n v="0.70000000000000007"/>
    <n v="0.70000000000000007"/>
    <s v="NO"/>
    <n v="7"/>
    <n v="6.2700000000000005"/>
    <n v="6.525500000000001"/>
    <n v="5.8"/>
    <n v="6.126475000000001"/>
    <n v="4130"/>
    <n v="4130"/>
    <n v="7"/>
    <s v="APROBADO"/>
    <s v="APROBADO"/>
    <n v="6.3"/>
    <s v="APROBADO"/>
    <s v="NO"/>
    <n v="7"/>
    <x v="1"/>
    <s v="NO APLICA "/>
    <s v="NO"/>
    <s v="NO APLICA"/>
    <s v="NO APLICA"/>
    <s v="NO APLICA"/>
    <s v="NO APLICA"/>
    <s v=""/>
    <s v="NO APLICA"/>
    <s v="NO"/>
    <s v="NO APLICA"/>
    <s v="NO APLICA"/>
    <s v="NO"/>
    <n v="125"/>
    <n v="125"/>
    <s v="SI"/>
    <n v="0"/>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65062756-3"/>
    <s v="Fundaciòn Forpe Chile"/>
    <n v="12"/>
    <n v="3"/>
    <n v="4130"/>
    <n v="0"/>
    <n v="0"/>
    <n v="743400"/>
    <n v="180000"/>
    <n v="0"/>
    <n v="0"/>
    <n v="0"/>
    <n v="923400"/>
    <x v="0"/>
    <n v="0"/>
    <n v="7"/>
    <n v="7"/>
    <n v="0"/>
    <n v="0"/>
    <n v="0"/>
    <n v="0"/>
    <n v="0"/>
    <n v="0"/>
    <n v="0"/>
    <n v="7"/>
    <n v="1"/>
    <n v="1"/>
    <n v="1"/>
    <n v="1"/>
    <n v="7"/>
    <n v="3.9"/>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2.8000000000000003"/>
    <n v="2.8000000000000003"/>
    <n v="4130"/>
    <n v="4130"/>
    <n v="7"/>
    <s v="APROBADO"/>
    <s v="APROBADO"/>
    <n v="3.9"/>
    <s v="APROBADO"/>
    <s v="NO"/>
    <n v="6.4"/>
    <x v="1"/>
    <s v="NO APLICA "/>
    <s v="NO"/>
    <s v="NO APLICA"/>
    <s v="NO APLICA"/>
    <s v="NO APLICA"/>
    <s v="NO APLICA"/>
    <s v=""/>
    <s v="NO APLICA"/>
    <s v="SI"/>
    <n v="0"/>
    <n v="0"/>
    <s v="SI"/>
    <n v="125"/>
    <n v="125"/>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65062756-3"/>
    <s v="Fundaciòn Forpe Chile"/>
    <n v="100"/>
    <n v="25"/>
    <n v="4130"/>
    <n v="0"/>
    <n v="0"/>
    <n v="6195000"/>
    <n v="1500000"/>
    <n v="0"/>
    <n v="0"/>
    <n v="0"/>
    <n v="76950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4130"/>
    <n v="4130"/>
    <n v="7"/>
    <s v="APROBADO"/>
    <s v="APROBADO"/>
    <n v="6.4"/>
    <s v="APROBADO"/>
    <s v="NO"/>
    <n v="7"/>
    <x v="1"/>
    <s v="NO APLICA "/>
    <s v="NO"/>
    <s v="NO APLICA"/>
    <s v="NO APLICA"/>
    <s v="NO APLICA"/>
    <s v="NO APLICA"/>
    <s v=""/>
    <s v="NO APLICA"/>
    <s v="NO"/>
    <s v="NO APLICA"/>
    <s v="NO APLICA"/>
    <s v="NO"/>
    <n v="125"/>
    <n v="125"/>
    <s v="SI"/>
    <n v="0"/>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65062756-3"/>
    <s v="Fundaciòn Forpe Chile"/>
    <n v="130"/>
    <n v="33"/>
    <n v="5075"/>
    <n v="0"/>
    <n v="0"/>
    <n v="9896250"/>
    <n v="1980000"/>
    <n v="0"/>
    <n v="0"/>
    <n v="0"/>
    <n v="1187625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5075"/>
    <n v="5075"/>
    <n v="7"/>
    <s v="APROBADO"/>
    <s v="APROBADO"/>
    <n v="6.4"/>
    <s v="APROBADO"/>
    <s v="NO"/>
    <n v="6.4"/>
    <x v="0"/>
    <n v="7.0000000000000009"/>
    <s v="NO"/>
    <s v="NO APLICA"/>
    <s v="NO APLICA"/>
    <s v="NO APLICA"/>
    <s v="NO APLICA"/>
    <s v=""/>
    <s v="NO APLICA"/>
    <s v="NO"/>
    <s v="NO APLICA"/>
    <s v="NO APLICA"/>
    <s v="NO"/>
    <n v="125"/>
    <n v="125"/>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65062756-3"/>
    <s v="Fundaciòn Forpe Chile"/>
    <n v="36"/>
    <n v="8"/>
    <n v="4130"/>
    <n v="0"/>
    <n v="0"/>
    <n v="1486800"/>
    <n v="320000"/>
    <n v="0"/>
    <n v="0"/>
    <n v="0"/>
    <n v="1806800"/>
    <x v="0"/>
    <n v="0"/>
    <n v="7"/>
    <n v="7"/>
    <n v="0"/>
    <n v="0"/>
    <n v="0"/>
    <n v="0"/>
    <n v="0"/>
    <n v="0"/>
    <n v="0"/>
    <n v="7"/>
    <n v="7"/>
    <n v="7"/>
    <n v="7"/>
    <n v="7"/>
    <n v="7"/>
    <n v="7"/>
    <s v="SI"/>
    <s v="ESTEBAN VEGA TORO"/>
    <s v="contacto@forpe.cl"/>
    <n v="228347804"/>
    <s v="Claro Solar número 437, Temuco"/>
    <s v="Fortalecer conocimientos y habilidades en marketing para potenciar la visibilidad, posicionamiento y ventas de emprendimientos y negocios locales."/>
    <s v="El curso entrega herramientas sobre estrategias de promoción, redes sociales, identidad de marca, atención al cliente y fidelización. Está dirigido a personas que ya tienen un negocio en marcha y desean mejorar su comunicación comercial y conexión con el público objetivo."/>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
    <n v="0"/>
    <s v="SI"/>
    <n v="125"/>
    <n v="146"/>
    <s v="NO"/>
    <s v="e) Menor “porcentaje de multas ponderadas” en ítem evaluación comportamiento considerando 4 decimales."/>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65062756-3"/>
    <s v="Fundaciòn Forpe Chile"/>
    <n v="36"/>
    <n v="8"/>
    <n v="4130"/>
    <n v="0"/>
    <n v="0"/>
    <n v="1486800"/>
    <n v="320000"/>
    <n v="0"/>
    <n v="0"/>
    <n v="0"/>
    <n v="1806800"/>
    <x v="0"/>
    <n v="0"/>
    <n v="7"/>
    <n v="7"/>
    <n v="0"/>
    <n v="0"/>
    <n v="0"/>
    <n v="0"/>
    <n v="0"/>
    <n v="0"/>
    <n v="0"/>
    <n v="7"/>
    <n v="7"/>
    <n v="7"/>
    <n v="7"/>
    <n v="7"/>
    <n v="7"/>
    <n v="7"/>
    <s v="SI"/>
    <s v="ESTEBAN VEGA TORO"/>
    <s v="ruben.inostroza@forpe.cl"/>
    <n v="228347804"/>
    <s v="Claro Solar número 437, Temuco"/>
    <s v="Fortalecer conocimientos y habilidades en marketing para potenciar la visibilidad, posicionamiento y ventas de emprendimientos y negocios locales."/>
    <s v="El curso entrega herramientas sobre estrategias de promoción, redes sociales, identidad de marca, atención al cliente y fidelización. Está dirigido a personas que ya tienen un negocio en marcha y desean mejorar su comunicación comercial y conexión con el público objetivo."/>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
    <n v="0"/>
    <s v="SI"/>
    <n v="125"/>
    <n v="146"/>
    <s v="NO"/>
    <s v="e) Menor “porcentaje de multas ponderadas” en ítem evaluación comportamiento considerando 4 decimales."/>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65062756-3"/>
    <s v="Fundaciòn Forpe Chile"/>
    <n v="80"/>
    <n v="20"/>
    <n v="6373"/>
    <n v="0"/>
    <n v="0"/>
    <n v="10196800"/>
    <n v="1600000"/>
    <n v="0"/>
    <n v="0"/>
    <n v="0"/>
    <n v="117968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6373"/>
    <n v="6373"/>
    <n v="7"/>
    <s v="APROBADO"/>
    <s v="APROBADO"/>
    <n v="6.4"/>
    <s v="APROBADO"/>
    <s v="NO"/>
    <n v="7"/>
    <x v="1"/>
    <s v="NO APLICA "/>
    <s v="NO"/>
    <s v="NO APLICA"/>
    <s v="NO APLICA"/>
    <s v="NO APLICA"/>
    <s v="NO APLICA"/>
    <s v=""/>
    <s v="NO APLICA"/>
    <s v="NO"/>
    <s v="NO APLICA"/>
    <s v="NO APLICA"/>
    <s v="NO"/>
    <n v="125"/>
    <n v="125"/>
    <s v="SI"/>
    <n v="0"/>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65062756-3"/>
    <s v="Fundaciòn Forpe Chile"/>
    <n v="108"/>
    <n v="27"/>
    <n v="6373"/>
    <n v="0"/>
    <n v="0"/>
    <n v="6882840"/>
    <n v="1080000"/>
    <n v="0"/>
    <n v="0"/>
    <n v="0"/>
    <n v="7962840"/>
    <x v="0"/>
    <n v="0"/>
    <n v="7"/>
    <n v="7"/>
    <n v="0"/>
    <n v="0"/>
    <n v="0"/>
    <n v="0"/>
    <n v="0"/>
    <n v="0"/>
    <n v="0"/>
    <n v="7"/>
    <n v="7"/>
    <n v="7"/>
    <n v="7"/>
    <n v="7"/>
    <n v="7"/>
    <n v="7"/>
    <s v="SI"/>
    <s v="ESTEBAN VEGA TORO"/>
    <s v="contacto@forpe.cl"/>
    <n v="228347804"/>
    <s v="Av. Valparaíso 276, Villa Alemana"/>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
    <n v="0"/>
    <s v="SI"/>
    <n v="125"/>
    <n v="125"/>
    <s v="SI"/>
    <s v="e) Menor “porcentaje de multas ponderadas” en ítem evaluación comportamiento considerando 4 decimales."/>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65062756-3"/>
    <s v="Fundaciòn Forpe Chile"/>
    <n v="160"/>
    <n v="40"/>
    <n v="6373"/>
    <n v="0"/>
    <n v="50000"/>
    <n v="15295200"/>
    <n v="2400000"/>
    <n v="0"/>
    <n v="0"/>
    <n v="750000"/>
    <n v="18445200"/>
    <x v="0"/>
    <n v="0"/>
    <n v="7"/>
    <n v="7"/>
    <n v="0"/>
    <n v="0"/>
    <n v="0"/>
    <n v="0"/>
    <n v="0"/>
    <n v="0"/>
    <n v="0"/>
    <n v="7"/>
    <n v="7"/>
    <n v="7"/>
    <n v="7"/>
    <n v="7"/>
    <n v="7"/>
    <n v="7"/>
    <s v="SI"/>
    <s v="ESTEBAN VEGA TORO"/>
    <s v="ruben.inostroza@forpe.cl"/>
    <n v="228347804"/>
    <s v="Pasaje Puyehue 335, Quilpué"/>
    <s v="Capacitar en el manejo seguro y eficiente de grúas horquilla, conforme a la normativa vigente y los estándares de operación en entornos industriales y logísticos."/>
    <s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
    <n v="0"/>
    <s v="SI"/>
    <n v="125"/>
    <n v="125"/>
    <s v="SI"/>
    <s v="e) Menor “porcentaje de multas ponderadas” en ítem evaluación comportamiento considerando 4 decimales."/>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65062756-3"/>
    <s v="Fundaciòn Forpe Chile"/>
    <n v="45"/>
    <n v="12"/>
    <n v="4130"/>
    <n v="0"/>
    <n v="0"/>
    <n v="3717000"/>
    <n v="960000"/>
    <n v="0"/>
    <n v="0"/>
    <n v="0"/>
    <n v="4677000"/>
    <x v="0"/>
    <n v="0"/>
    <n v="7"/>
    <n v="7"/>
    <n v="7"/>
    <n v="7"/>
    <n v="7"/>
    <n v="7"/>
    <n v="7"/>
    <n v="7"/>
    <n v="7"/>
    <n v="7"/>
    <n v="7"/>
    <n v="7"/>
    <n v="7"/>
    <n v="7"/>
    <n v="7"/>
    <n v="7"/>
    <s v="SI"/>
    <s v="ESTEBAN VEGA TORO"/>
    <s v="ruben.inostroza@forpe.cl"/>
    <n v="228347804"/>
    <s v=".Juan Rojas Maldonado Nº455, JJVV Población Luis Matte Larraín, Puente Alto"/>
    <s v="Capacitar en el uso avanzado de hojas de cálculo para optimizar procesos de análisis, gestión y presentación de datos en entornos laborales."/>
    <s v="El curso entrega conocimientos sobre funciones complejas, tablas dinámicas, gráficos, automatización con macros y vinculación de datos. Está dirigido a personas con manejo básico de hojas de cálculo que desean profundizar sus habilidades para mejorar la eficiencia y toma de decisiones en sus actividades profesionales."/>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
    <n v="0"/>
    <s v="SI"/>
    <n v="125"/>
    <n v="125"/>
    <s v="SI"/>
    <s v="f) Mayor número de cursos SENCE ejecutados (Evaluación Experiencia)."/>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65062756-3"/>
    <s v="Fundaciòn Forpe Chile"/>
    <n v="88"/>
    <n v="22"/>
    <n v="4130"/>
    <n v="0"/>
    <n v="0"/>
    <n v="7268800"/>
    <n v="1760000"/>
    <n v="0"/>
    <n v="0"/>
    <n v="0"/>
    <n v="9028800"/>
    <x v="0"/>
    <n v="0"/>
    <n v="7"/>
    <n v="7"/>
    <n v="7"/>
    <n v="7"/>
    <n v="7"/>
    <n v="7"/>
    <n v="7"/>
    <n v="7"/>
    <n v="7"/>
    <n v="7"/>
    <n v="7"/>
    <n v="7"/>
    <n v="7"/>
    <n v="7"/>
    <n v="7"/>
    <n v="7"/>
    <s v="SI"/>
    <s v="ESTEBAN VEGA TORO"/>
    <s v="contacto@forpe.cl"/>
    <n v="228347804"/>
    <s v=".Juan Rojas Maldonado Nº455, JJVV Población Luis Matte Larraín, Puente Alto"/>
    <s v="Fortalecer competencias personales y sociales clave para mejorar la empleabilidad y el desempeño en diversos contextos laborales."/>
    <s v="El curso entrega herramientas en comunicación efectiva, trabajo en equipo, resolución de conflictos, adaptabilidad y responsabilidad. Está orientado a personas que buscan insertarse o mantenerse en el mundo del trabajo, desarrollando habilidades valoradas en múltiples sectores productivos."/>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
    <n v="0"/>
    <s v="SI"/>
    <n v="125"/>
    <n v="125"/>
    <s v="SI"/>
    <s v="f) Mayor número de cursos SENCE ejecutados (Evaluación Experiencia)."/>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69254600-8"/>
    <s v="Otec Capacita San Joaquín"/>
    <n v="80"/>
    <n v="20"/>
    <n v="7434"/>
    <n v="0"/>
    <n v="0"/>
    <n v="5947200"/>
    <n v="800000"/>
    <n v="0"/>
    <n v="0"/>
    <n v="0"/>
    <n v="67472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7434"/>
    <n v="6373"/>
    <s v="NO APLICA"/>
    <s v="NO APLICA"/>
    <s v="NO APLICA"/>
    <s v="NO APLICA"/>
    <s v="NO APLICA"/>
    <s v="NO"/>
    <s v="NO APLICA"/>
    <x v="2"/>
    <s v="NO APLICA "/>
    <s v="NO"/>
    <s v="NO APLICA"/>
    <s v="NO APLICA"/>
    <s v="NO APLICA"/>
    <s v="NO APLICA"/>
    <s v=""/>
    <s v="NO APLICA"/>
    <s v="NO"/>
    <s v="NO APLICA"/>
    <s v="NO APLICA"/>
    <s v="NO"/>
    <n v="0"/>
    <n v="0"/>
    <s v="SI"/>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69254600-8"/>
    <s v="Otec Capacita San Joaquín"/>
    <n v="110"/>
    <n v="28"/>
    <n v="6372"/>
    <n v="0"/>
    <n v="0"/>
    <n v="7009200"/>
    <n v="1120000"/>
    <n v="0"/>
    <n v="0"/>
    <n v="0"/>
    <n v="81292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2"/>
    <n v="5075"/>
    <s v="NO APLICA"/>
    <s v="NO APLICA"/>
    <s v="NO APLICA"/>
    <s v="NO APLICA"/>
    <s v="NO APLICA"/>
    <s v="NO"/>
    <s v="NO APLICA"/>
    <x v="2"/>
    <s v="NO APLICA "/>
    <s v="NO"/>
    <s v="NO APLICA"/>
    <s v="NO APLICA"/>
    <s v="NO APLICA"/>
    <s v="NO APLICA"/>
    <s v=""/>
    <s v="NO APLICA"/>
    <s v="NO"/>
    <s v="NO APLICA"/>
    <s v="NO APLICA"/>
    <s v="NO"/>
    <n v="0"/>
    <n v="0"/>
    <s v="SI"/>
    <n v="0"/>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69254600-8"/>
    <s v="Otec Capacita San Joaquín"/>
    <n v="160"/>
    <n v="40"/>
    <n v="5074"/>
    <n v="0"/>
    <n v="0"/>
    <n v="12177600"/>
    <n v="2400000"/>
    <n v="0"/>
    <n v="0"/>
    <n v="0"/>
    <n v="14577600"/>
    <x v="0"/>
    <n v="0"/>
    <n v="1"/>
    <n v="7"/>
    <n v="7"/>
    <n v="7"/>
    <n v="7"/>
    <n v="5"/>
    <n v="2.2999999999999998"/>
    <n v="5.7"/>
    <n v="7"/>
    <n v="7"/>
    <n v="5"/>
    <n v="1"/>
    <n v="1"/>
    <n v="1"/>
    <n v="5.7"/>
    <n v="4.7"/>
    <s v="NO"/>
    <n v="0"/>
    <n v="0"/>
    <n v="0"/>
    <n v="0"/>
    <n v="0"/>
    <n v="0"/>
    <n v="0"/>
    <n v="0"/>
    <n v="0"/>
    <n v="0"/>
    <n v="0"/>
    <n v="0"/>
    <n v="0"/>
    <n v="0"/>
    <n v="0"/>
    <n v="0"/>
    <n v="0"/>
    <n v="0"/>
    <n v="0"/>
    <n v="0"/>
    <n v="0"/>
    <n v="0"/>
    <s v="SSH"/>
    <s v="NO"/>
    <s v="SI"/>
    <n v="0"/>
    <n v="0"/>
    <n v="0"/>
    <n v="0"/>
    <n v="0"/>
    <n v="0"/>
    <n v="0"/>
    <n v="0"/>
    <n v="0"/>
    <n v="0"/>
    <s v="SI"/>
    <n v="0"/>
    <s v="NO"/>
    <n v="0"/>
    <s v="NO"/>
    <n v="0"/>
    <n v="0.1"/>
    <n v="0.70000000000000007"/>
    <s v="NO"/>
    <n v="7"/>
    <n v="5.2349999999999994"/>
    <n v="5.8527499999999995"/>
    <n v="4"/>
    <n v="4.8337374999999998"/>
    <n v="5074"/>
    <n v="4130"/>
    <n v="5.7"/>
    <s v="APROBADO"/>
    <s v="APROBADO"/>
    <n v="4.7"/>
    <s v="APROBADO"/>
    <s v="NO"/>
    <n v="7"/>
    <x v="1"/>
    <s v="NO APLICA "/>
    <s v="NO"/>
    <s v="NO APLICA"/>
    <s v="NO APLICA"/>
    <s v="NO APLICA"/>
    <s v="NO APLICA"/>
    <s v=""/>
    <s v="NO APLICA"/>
    <s v="NO"/>
    <s v="NO APLICA"/>
    <s v="NO APLICA"/>
    <s v="NO"/>
    <n v="0"/>
    <n v="0"/>
    <s v="SI"/>
    <n v="0"/>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69254600-8"/>
    <s v="Otec Capacita San Joaquín"/>
    <n v="52"/>
    <n v="18"/>
    <n v="5074"/>
    <n v="0"/>
    <n v="0"/>
    <n v="5276960"/>
    <n v="1440000"/>
    <n v="0"/>
    <n v="0"/>
    <n v="0"/>
    <n v="6716960"/>
    <x v="0"/>
    <n v="0"/>
    <n v="1"/>
    <n v="7"/>
    <n v="7"/>
    <n v="7"/>
    <n v="4.2"/>
    <n v="5.8"/>
    <n v="1"/>
    <n v="1"/>
    <n v="1"/>
    <n v="5.8"/>
    <n v="4.2"/>
    <n v="1"/>
    <n v="1"/>
    <n v="1"/>
    <n v="5.7"/>
    <n v="3.9"/>
    <s v="NO"/>
    <n v="0"/>
    <n v="0"/>
    <n v="0"/>
    <n v="0"/>
    <n v="0"/>
    <n v="0"/>
    <n v="0"/>
    <n v="0"/>
    <n v="0"/>
    <n v="0"/>
    <n v="0"/>
    <n v="0"/>
    <n v="0"/>
    <n v="0"/>
    <n v="0"/>
    <n v="0"/>
    <n v="0"/>
    <n v="0"/>
    <n v="0"/>
    <n v="0"/>
    <n v="0"/>
    <n v="0"/>
    <s v="SSH"/>
    <s v="NO"/>
    <s v="SI"/>
    <n v="0"/>
    <n v="0"/>
    <n v="0"/>
    <n v="0"/>
    <n v="0"/>
    <n v="0"/>
    <n v="0"/>
    <n v="0"/>
    <n v="0"/>
    <n v="0"/>
    <s v="SI"/>
    <n v="0"/>
    <s v="NO"/>
    <n v="0"/>
    <s v="NO"/>
    <n v="0"/>
    <n v="0.1"/>
    <n v="0.70000000000000007"/>
    <s v="NO"/>
    <n v="7"/>
    <n v="2.68"/>
    <n v="4.1920000000000002"/>
    <n v="3.4000000000000004"/>
    <n v="3.7564000000000002"/>
    <n v="5074"/>
    <n v="4130"/>
    <n v="5.7"/>
    <s v="APROBADO"/>
    <s v="APROBADO"/>
    <n v="3.9"/>
    <s v="APROBADO"/>
    <s v="NO"/>
    <n v="7"/>
    <x v="1"/>
    <s v="NO APLICA "/>
    <s v="NO"/>
    <s v="NO APLICA"/>
    <s v="NO APLICA"/>
    <s v="NO APLICA"/>
    <s v="NO APLICA"/>
    <s v=""/>
    <s v="NO APLICA"/>
    <s v="NO"/>
    <s v="NO APLICA"/>
    <s v="NO APLICA"/>
    <s v="NO"/>
    <n v="0"/>
    <n v="0"/>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69254600-8"/>
    <s v="Otec Capacita San Joaquín"/>
    <n v="122"/>
    <n v="31"/>
    <n v="6372"/>
    <n v="115000"/>
    <n v="0"/>
    <n v="7773840"/>
    <n v="0"/>
    <n v="1150000"/>
    <n v="0"/>
    <n v="0"/>
    <n v="892384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6372"/>
    <n v="5075"/>
    <s v="NO APLICA"/>
    <s v="NO APLICA"/>
    <s v="NO APLICA"/>
    <s v="NO APLICA"/>
    <s v="NO APLICA"/>
    <s v="NO"/>
    <s v="NO APLICA"/>
    <x v="2"/>
    <s v="NO APLICA "/>
    <s v="NO"/>
    <s v="NO APLICA"/>
    <s v="NO APLICA"/>
    <s v="NO APLICA"/>
    <s v="NO APLICA"/>
    <s v=""/>
    <s v="NO APLICA"/>
    <s v="NO"/>
    <s v="NO APLICA"/>
    <s v="NO APLICA"/>
    <s v="NO"/>
    <n v="0"/>
    <n v="0"/>
    <s v="SI"/>
    <n v="0"/>
  </r>
  <r>
    <x v="82"/>
    <s v="65181652-1"/>
    <n v="2025"/>
    <s v="MANDATO"/>
    <s v="82648400-4"/>
    <s v="SIP RED DE COLEGIOS"/>
    <m/>
    <m/>
    <s v="APLICACIÓN DE TÉCNICAS DE PREVENCIÓN DE RIESGOS PSICOSOCIALES DE ACUERDO CON METODOLOGÍA FU"/>
    <s v="SIN PLAN FORMATIVO"/>
    <s v=""/>
    <s v=""/>
    <n v="13"/>
    <s v="METROPOLITANA"/>
    <s v="RENCA"/>
    <s v="TRABAJADORES ACTIVOS O EN PROCESO DE RECONVERSIÓN LABORAL"/>
    <s v="PRESENCIAL"/>
    <s v="DEPENDIENTE"/>
    <n v="30"/>
    <n v="15"/>
    <n v="0"/>
    <n v="0"/>
    <n v="150"/>
    <n v="5"/>
    <s v="SI"/>
    <s v="NO"/>
    <s v="NO"/>
    <s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
    <s v="Comunidad de familias Colegio Jorge Alessandri Rodríguez"/>
    <s v="NO"/>
    <n v="0"/>
    <s v="CERRADA"/>
    <n v="30"/>
    <n v="2"/>
    <s v="76928190-8"/>
    <s v="Véliz, Núñez y Cía. Ltda."/>
    <n v="150"/>
    <n v="30"/>
    <n v="5075"/>
    <n v="0"/>
    <n v="0"/>
    <n v="11418750"/>
    <n v="1800000"/>
    <n v="0"/>
    <n v="0"/>
    <n v="0"/>
    <n v="13218750"/>
    <x v="0"/>
    <n v="0"/>
    <n v="3"/>
    <n v="7"/>
    <n v="7"/>
    <n v="7"/>
    <n v="5.5"/>
    <n v="5.5"/>
    <n v="5.5"/>
    <n v="5.5"/>
    <n v="5.5"/>
    <n v="5.5"/>
    <n v="5.5"/>
    <n v="5.5"/>
    <n v="5.5"/>
    <n v="5.5"/>
    <n v="7"/>
    <n v="5.7"/>
    <s v="NO"/>
    <n v="0"/>
    <n v="0"/>
    <n v="0"/>
    <n v="0"/>
    <n v="0"/>
    <n v="0"/>
    <n v="0"/>
    <n v="0"/>
    <n v="0"/>
    <n v="0"/>
    <n v="0"/>
    <n v="0"/>
    <n v="0"/>
    <n v="0"/>
    <n v="0"/>
    <n v="0"/>
    <n v="0"/>
    <n v="0"/>
    <n v="0"/>
    <n v="0"/>
    <n v="0"/>
    <n v="0"/>
    <s v="SSH"/>
    <s v="NO"/>
    <s v="SI"/>
    <n v="0"/>
    <n v="0"/>
    <n v="0"/>
    <n v="0"/>
    <n v="0"/>
    <n v="0"/>
    <n v="0"/>
    <n v="0"/>
    <n v="0"/>
    <n v="0"/>
    <s v="SI"/>
    <n v="0"/>
    <s v="SI"/>
    <n v="0"/>
    <s v="SI"/>
    <n v="0"/>
    <n v="0.30000000000000004"/>
    <n v="0.70000000000000007"/>
    <s v="NO"/>
    <n v="7"/>
    <n v="5.5000000000000009"/>
    <n v="6.0250000000000004"/>
    <n v="5.5"/>
    <n v="5.7362500000000001"/>
    <n v="5075"/>
    <n v="5075"/>
    <n v="7"/>
    <s v="APROBADO"/>
    <s v="APROBADO"/>
    <n v="5.7"/>
    <s v="APROBADO"/>
    <s v="NO"/>
    <n v="6.6"/>
    <x v="1"/>
    <s v="NO APLICA "/>
    <s v="NO"/>
    <s v="NO APLICA"/>
    <s v="NO APLICA"/>
    <s v="NO APLICA"/>
    <s v="NO APLICA"/>
    <s v=""/>
    <s v="NO APLICA"/>
    <s v="NO"/>
    <s v="NO APLICA"/>
    <s v="NO APLICA"/>
    <s v="NO"/>
    <n v="29"/>
    <n v="33"/>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928190-8"/>
    <s v="Véliz, Núñez y Cía. Ltda."/>
    <n v="122"/>
    <n v="41"/>
    <n v="5075"/>
    <n v="115000"/>
    <n v="0"/>
    <n v="6810650"/>
    <n v="1804000"/>
    <n v="1265000"/>
    <n v="0"/>
    <n v="0"/>
    <n v="987965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6.8"/>
    <x v="1"/>
    <s v="NO APLICA "/>
    <s v="NO"/>
    <s v="NO APLICA"/>
    <s v="NO APLICA"/>
    <s v="NO APLICA"/>
    <s v="NO APLICA"/>
    <s v=""/>
    <s v="NO APLICA"/>
    <s v="NO"/>
    <s v="NO APLICA"/>
    <s v="NO APLICA"/>
    <s v="NO"/>
    <n v="29"/>
    <n v="125"/>
    <s v="NO"/>
    <n v="0"/>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76928190-8"/>
    <s v="Véliz, Núñez y Cía. Ltda."/>
    <n v="120"/>
    <n v="30"/>
    <n v="6373"/>
    <n v="100000"/>
    <n v="0"/>
    <n v="7647600"/>
    <n v="1200000"/>
    <n v="1000000"/>
    <n v="0"/>
    <n v="0"/>
    <n v="984760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6373"/>
    <n v="6373"/>
    <n v="7"/>
    <s v="APROBADO"/>
    <s v="APROBADO"/>
    <n v="6.6"/>
    <s v="APROBADO"/>
    <s v="NO"/>
    <n v="7"/>
    <x v="1"/>
    <s v="NO APLICA "/>
    <s v="NO"/>
    <s v="NO APLICA"/>
    <s v="NO APLICA"/>
    <s v="NO APLICA"/>
    <s v="NO APLICA"/>
    <s v=""/>
    <s v="NO APLICA"/>
    <s v="NO"/>
    <s v="NO APLICA"/>
    <s v="NO APLICA"/>
    <s v="NO"/>
    <n v="29"/>
    <n v="125"/>
    <s v="NO"/>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7172955-K"/>
    <s v="Sociedad de capacitación y asesorías varias"/>
    <n v="160"/>
    <n v="40"/>
    <n v="6373"/>
    <n v="0"/>
    <n v="50000"/>
    <n v="10196800"/>
    <n v="1600000"/>
    <n v="0"/>
    <n v="0"/>
    <n v="500000"/>
    <n v="122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172955-K"/>
    <s v="Sociedad de capacitación y asesorías varias"/>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172955-K"/>
    <s v="Sociedad de capacitación y asesorías varias"/>
    <n v="92"/>
    <n v="23"/>
    <n v="6373"/>
    <n v="160000"/>
    <n v="0"/>
    <n v="7622108"/>
    <n v="1196000"/>
    <n v="2080000"/>
    <n v="0"/>
    <n v="0"/>
    <n v="10898108"/>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NO"/>
    <n v="0"/>
    <s v="NO"/>
    <n v="0"/>
    <n v="0.1"/>
    <n v="0.70000000000000007"/>
    <s v="SI"/>
    <n v="0"/>
    <n v="0"/>
    <n v="0"/>
    <n v="6.2"/>
    <n v="6.2"/>
    <n v="6373"/>
    <n v="6373"/>
    <n v="7"/>
    <s v="APROBADO"/>
    <s v="APROBADO"/>
    <n v="5.8"/>
    <s v="APROBADO"/>
    <s v="NO"/>
    <n v="6.8"/>
    <x v="1"/>
    <s v="NO APLICA "/>
    <s v="NO"/>
    <s v="NO APLICA"/>
    <s v="NO APLICA"/>
    <s v="NO APLICA"/>
    <s v="NO APLICA"/>
    <s v=""/>
    <s v="NO APLICA"/>
    <s v="NO"/>
    <s v="NO APLICA"/>
    <s v="NO APLICA"/>
    <s v="NO"/>
    <n v="0"/>
    <n v="0"/>
    <s v="SI"/>
    <n v="0"/>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172955-K"/>
    <s v="Sociedad de capacitación y asesorías varias"/>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6.4"/>
    <x v="1"/>
    <s v="NO APLICA "/>
    <s v="NO"/>
    <s v="NO APLICA"/>
    <s v="NO APLICA"/>
    <s v="NO APLICA"/>
    <s v="NO APLICA"/>
    <s v=""/>
    <s v="NO APLICA"/>
    <s v="NO"/>
    <s v="NO APLICA"/>
    <s v="NO APLICA"/>
    <s v="NO"/>
    <n v="0"/>
    <n v="0"/>
    <s v="SI"/>
    <n v="0"/>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172955-K"/>
    <s v="Sociedad de capacitación y asesorías varias"/>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x v="1"/>
    <s v="NO APLICA "/>
    <s v="NO"/>
    <s v="NO APLICA"/>
    <s v="NO APLICA"/>
    <s v="NO APLICA"/>
    <s v="NO APLICA"/>
    <s v=""/>
    <s v="NO APLICA"/>
    <s v="NO"/>
    <s v="NO APLICA"/>
    <s v="NO APLICA"/>
    <s v="NO"/>
    <n v="0"/>
    <n v="0"/>
    <s v="SI"/>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172955-K"/>
    <s v="Sociedad de capacitación y asesorías varias"/>
    <n v="80"/>
    <n v="20"/>
    <n v="6373"/>
    <n v="0"/>
    <n v="0"/>
    <n v="10196800"/>
    <n v="1600000"/>
    <n v="0"/>
    <n v="0"/>
    <n v="0"/>
    <n v="117968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x v="1"/>
    <s v="NO APLICA "/>
    <s v="NO"/>
    <s v="NO APLICA"/>
    <s v="NO APLICA"/>
    <s v="NO APLICA"/>
    <s v="NO APLICA"/>
    <s v=""/>
    <s v="NO APLICA"/>
    <s v="NO"/>
    <s v="NO APLICA"/>
    <s v="NO APLICA"/>
    <s v="NO"/>
    <n v="0"/>
    <n v="0"/>
    <s v="SI"/>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715240-K"/>
    <s v="CAPACITACION INTEGRAL LTDA"/>
    <n v="132"/>
    <n v="33"/>
    <n v="6373"/>
    <n v="100000"/>
    <n v="0"/>
    <n v="8412360"/>
    <n v="1320000"/>
    <n v="1000000"/>
    <n v="0"/>
    <n v="0"/>
    <n v="10732360"/>
    <x v="0"/>
    <n v="0"/>
    <n v="7"/>
    <n v="7"/>
    <n v="0"/>
    <n v="0"/>
    <n v="0"/>
    <n v="0"/>
    <n v="0"/>
    <n v="0"/>
    <n v="0"/>
    <n v="7"/>
    <n v="7"/>
    <n v="7"/>
    <n v="7"/>
    <n v="7"/>
    <n v="7"/>
    <n v="7"/>
    <s v="SI"/>
    <s v="Juan Landaeta"/>
    <s v="jlandaeta@capchile.cl"/>
    <n v="989200476"/>
    <s v="EGAÑA 248, Puerto Montt"/>
    <s v="Capacitar en la atención básica y acompañamiento de personas mayores con dependencia leve a moderada, promoviendo su bienestar físico, emocional y social."/>
    <s v="Este curso entrega conocimientos y habilidades para realizar cuidados integrales a adultos mayores, incluyendo apoyo en actividades de la vida diaria, estimulación cognitiva, prevención de riesgos y coordinación con servicios sociosanitarios. Está dirigido a quienes deseen desempeñarse en entornos domiciliarios o institucionales con enfoque humanizad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69767441860465129"/>
    <n v="0.69767441860465129"/>
    <s v="SI"/>
    <n v="85"/>
    <n v="146"/>
    <s v="NO"/>
    <n v="0"/>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6715240-K"/>
    <s v="CAPACITACION INTEGRAL LTDA"/>
    <n v="192"/>
    <n v="48"/>
    <n v="5075"/>
    <n v="100000"/>
    <n v="0"/>
    <n v="9744000"/>
    <n v="1920000"/>
    <n v="1000000"/>
    <n v="0"/>
    <n v="0"/>
    <n v="1266400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x v="0"/>
    <n v="7.0000000000000009"/>
    <s v="SI"/>
    <n v="7"/>
    <s v="SI"/>
    <n v="7"/>
    <s v="SI"/>
    <n v="5075"/>
    <n v="5075"/>
    <s v="SI"/>
    <n v="0.69767441860465129"/>
    <n v="0.12121212121212122"/>
    <s v="NO"/>
    <n v="85"/>
    <n v="146"/>
    <s v="NO"/>
    <s v="e) Menor “porcentaje de multas ponderadas” en ítem evaluación comportamiento considerando 4 decimales."/>
  </r>
  <r>
    <x v="88"/>
    <s v="65181652-1"/>
    <n v="2025"/>
    <s v="MANDATO"/>
    <s v="96505760-9"/>
    <s v="COLBÚN"/>
    <m/>
    <m/>
    <s v="CURSO CONVENCIONAL CONDUCENTE A LICENCIA DE CONDUCIR CLASE B"/>
    <s v="PF1454"/>
    <s v=""/>
    <s v=""/>
    <n v="10"/>
    <s v="LOS LAGOS"/>
    <s v="PUERTO MONTT"/>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PUERTO MONTT Y TENER EDUCACIÓN BÁSICA COMPLETA"/>
    <s v="SI"/>
    <s v="LICENCIA DE CONDUCIR CLASE B."/>
    <s v="CERRADA"/>
    <n v="6"/>
    <n v="3"/>
    <s v="76715240-K"/>
    <s v="CAPACITACION INTEGRAL LTDA"/>
    <n v="24"/>
    <n v="6"/>
    <n v="7434"/>
    <n v="0"/>
    <n v="50000"/>
    <n v="1784160"/>
    <n v="240000"/>
    <n v="0"/>
    <n v="0"/>
    <n v="500000"/>
    <n v="2524160"/>
    <x v="0"/>
    <n v="0"/>
    <n v="7"/>
    <n v="7"/>
    <n v="0"/>
    <n v="0"/>
    <n v="0"/>
    <n v="0"/>
    <n v="0"/>
    <n v="0"/>
    <n v="0"/>
    <n v="7"/>
    <n v="7"/>
    <n v="7"/>
    <n v="7"/>
    <n v="7"/>
    <n v="7"/>
    <n v="7"/>
    <s v="SI"/>
    <s v="Juan Landaeta"/>
    <s v="jlandaeta@capchile.cl"/>
    <n v="989200476"/>
    <s v="EGAÑA 248, Puerto Montt"/>
    <s v="Preparar a los participantes para obtener la licencia de conducir clase B, mediante la adquisición de conocimientos teóricos y prácticos sobre conducción segura y normativa vial."/>
    <s v="Este curso entrega formación en reglamento de tránsito, señalización, conducción responsable y mecánica básica, junto con prácticas de manejo supervisadas. Está dirigido a personas que buscan acceder a oportunidades laborales o mejorar su movilidad personal mediante la obtención de la licencia clase B."/>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7434"/>
    <n v="7434"/>
    <n v="7"/>
    <s v="APROBADO"/>
    <s v="APROBADO"/>
    <n v="7"/>
    <s v="APROBADO"/>
    <s v="SI"/>
    <n v="7"/>
    <x v="0"/>
    <n v="7.0000000000000009"/>
    <s v="SI"/>
    <n v="7"/>
    <s v="SI"/>
    <n v="7"/>
    <s v="SI"/>
    <n v="7434"/>
    <n v="7434"/>
    <s v="SI"/>
    <n v="0.69767441860465129"/>
    <n v="0.69767441860465129"/>
    <s v="SI"/>
    <n v="85"/>
    <n v="85"/>
    <s v="SI"/>
    <n v="0"/>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6715240-K"/>
    <s v="CAPACITACION INTEGRAL LTDA"/>
    <n v="172"/>
    <n v="43"/>
    <n v="6373"/>
    <n v="100000"/>
    <n v="0"/>
    <n v="10961560"/>
    <n v="1720000"/>
    <n v="1000000"/>
    <n v="0"/>
    <n v="0"/>
    <n v="136815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69767441860465129"/>
    <n v="0"/>
    <s v="NO"/>
    <n v="85"/>
    <n v="146"/>
    <s v="NO"/>
    <s v="e) Menor “porcentaje de multas ponderadas” en ítem evaluación comportamiento considerando 4 decimales."/>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030281-1"/>
    <s v="CENTRO DE CAPACITACIÓN EMPRESARIAL SPA"/>
    <n v="80"/>
    <n v="20"/>
    <n v="6373"/>
    <n v="0"/>
    <n v="0"/>
    <n v="10196800"/>
    <n v="1600000"/>
    <n v="0"/>
    <n v="0"/>
    <n v="0"/>
    <n v="117968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x v="1"/>
    <s v="NO APLICA "/>
    <s v="NO"/>
    <s v="NO APLICA"/>
    <s v="NO APLICA"/>
    <s v="NO APLICA"/>
    <s v="NO APLICA"/>
    <s v=""/>
    <s v="NO APLICA"/>
    <s v="NO"/>
    <s v="NO APLICA"/>
    <s v="NO APLICA"/>
    <s v="NO"/>
    <n v="0"/>
    <n v="0"/>
    <s v="SI"/>
    <n v="0"/>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030281-1"/>
    <s v="CENTRO DE CAPACITACIÓN EMPRESARIAL SPA"/>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6.4"/>
    <x v="1"/>
    <s v="NO APLICA "/>
    <s v="NO"/>
    <s v="NO APLICA"/>
    <s v="NO APLICA"/>
    <s v="NO APLICA"/>
    <s v="NO APLICA"/>
    <s v=""/>
    <s v="NO APLICA"/>
    <s v="NO"/>
    <s v="NO APLICA"/>
    <s v="NO APLICA"/>
    <s v="NO"/>
    <n v="0"/>
    <n v="0"/>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7030281-1"/>
    <s v="CENTRO DE CAPACITACIÓN EMPRESARIAL SPA"/>
    <n v="160"/>
    <n v="40"/>
    <n v="6373"/>
    <n v="0"/>
    <n v="50000"/>
    <n v="10196800"/>
    <n v="1600000"/>
    <n v="0"/>
    <n v="0"/>
    <n v="500000"/>
    <n v="122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030281-1"/>
    <s v="CENTRO DE CAPACITACIÓN EMPRESARIAL SPA"/>
    <n v="92"/>
    <n v="23"/>
    <n v="6373"/>
    <n v="160000"/>
    <n v="0"/>
    <n v="7622108"/>
    <n v="1196000"/>
    <n v="2080000"/>
    <n v="0"/>
    <n v="0"/>
    <n v="10898108"/>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NO"/>
    <n v="0"/>
    <s v="NO"/>
    <n v="0"/>
    <n v="0.1"/>
    <n v="0.70000000000000007"/>
    <s v="SI"/>
    <n v="0"/>
    <n v="0"/>
    <n v="0"/>
    <n v="6.2"/>
    <n v="6.2"/>
    <n v="6373"/>
    <n v="6373"/>
    <n v="7"/>
    <s v="APROBADO"/>
    <s v="APROBADO"/>
    <n v="5.8"/>
    <s v="APROBADO"/>
    <s v="NO"/>
    <n v="6.8"/>
    <x v="1"/>
    <s v="NO APLICA "/>
    <s v="NO"/>
    <s v="NO APLICA"/>
    <s v="NO APLICA"/>
    <s v="NO APLICA"/>
    <s v="NO APLICA"/>
    <s v=""/>
    <s v="NO APLICA"/>
    <s v="NO"/>
    <s v="NO APLICA"/>
    <s v="NO APLICA"/>
    <s v="NO"/>
    <n v="0"/>
    <n v="0"/>
    <s v="SI"/>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030281-1"/>
    <s v="CENTRO DE CAPACITACIÓN EMPRESARIAL SP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7030281-1"/>
    <s v="CENTRO DE CAPACITACIÓN EMPRESARIAL SPA"/>
    <n v="272"/>
    <n v="68"/>
    <n v="5075"/>
    <n v="100000"/>
    <n v="250000"/>
    <n v="13804000"/>
    <n v="2720000"/>
    <n v="1000000"/>
    <n v="0"/>
    <n v="2500000"/>
    <n v="2002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030281-1"/>
    <s v="CENTRO DE CAPACITACIÓN EMPRESARIAL SPA"/>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x v="1"/>
    <s v="NO APLICA "/>
    <s v="NO"/>
    <s v="NO APLICA"/>
    <s v="NO APLICA"/>
    <s v="NO APLICA"/>
    <s v="NO APLICA"/>
    <s v=""/>
    <s v="NO APLICA"/>
    <s v="NO"/>
    <s v="NO APLICA"/>
    <s v="NO APLICA"/>
    <s v="NO"/>
    <n v="0"/>
    <n v="0"/>
    <s v="SI"/>
    <n v="0"/>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78346080-7"/>
    <s v="OTEC CFT LAPLACE"/>
    <n v="120"/>
    <n v="30"/>
    <n v="5401"/>
    <n v="100000"/>
    <n v="0"/>
    <n v="6481200"/>
    <n v="1200000"/>
    <n v="1000000"/>
    <n v="0"/>
    <n v="0"/>
    <n v="86812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401"/>
    <n v="6373"/>
    <s v="NO APLICA"/>
    <s v="NO APLICA"/>
    <s v="NO APLICA"/>
    <s v="NO APLICA"/>
    <s v="NO APLICA"/>
    <s v="NO"/>
    <s v="NO APLICA"/>
    <x v="2"/>
    <s v="NO APLICA "/>
    <s v="NO"/>
    <s v="NO APLICA"/>
    <s v="NO APLICA"/>
    <s v="NO APLICA"/>
    <s v="NO APLICA"/>
    <s v=""/>
    <s v="NO APLICA"/>
    <s v="NO"/>
    <s v="NO APLICA"/>
    <s v="NO APLICA"/>
    <s v="NO"/>
    <n v="0"/>
    <n v="0"/>
    <s v="SI"/>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8346080-7"/>
    <s v="OTEC CFT LAPLACE"/>
    <n v="80"/>
    <n v="20"/>
    <n v="5500"/>
    <n v="0"/>
    <n v="0"/>
    <n v="8800000"/>
    <n v="1600000"/>
    <n v="0"/>
    <n v="0"/>
    <n v="0"/>
    <n v="10400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500"/>
    <n v="6373"/>
    <s v="NO APLICA"/>
    <s v="NO APLICA"/>
    <s v="NO APLICA"/>
    <s v="NO APLICA"/>
    <s v="NO APLICA"/>
    <s v="NO"/>
    <s v="NO APLICA"/>
    <x v="2"/>
    <s v="NO APLICA "/>
    <s v="NO"/>
    <s v="NO APLICA"/>
    <s v="NO APLICA"/>
    <s v="NO APLICA"/>
    <s v="NO APLICA"/>
    <s v=""/>
    <s v="NO APLICA"/>
    <s v="NO"/>
    <s v="NO APLICA"/>
    <s v="NO APLICA"/>
    <s v="NO"/>
    <n v="0"/>
    <n v="0"/>
    <s v="SI"/>
    <n v="0"/>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78346080-7"/>
    <s v="OTEC CFT LAPLACE"/>
    <n v="108"/>
    <n v="27"/>
    <n v="5600"/>
    <n v="0"/>
    <n v="0"/>
    <n v="6048000"/>
    <n v="1080000"/>
    <n v="0"/>
    <n v="0"/>
    <n v="0"/>
    <n v="7128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600"/>
    <n v="6373"/>
    <s v="NO APLICA"/>
    <s v="NO APLICA"/>
    <s v="NO APLICA"/>
    <s v="NO APLICA"/>
    <s v="NO APLICA"/>
    <s v="NO"/>
    <s v="NO APLICA"/>
    <x v="2"/>
    <s v="NO APLICA "/>
    <s v="NO"/>
    <s v="NO APLICA"/>
    <s v="NO APLICA"/>
    <s v="NO APLICA"/>
    <s v="NO APLICA"/>
    <s v=""/>
    <s v="NO APLICA"/>
    <s v="NO"/>
    <s v="NO APLICA"/>
    <s v="NO APLICA"/>
    <s v="NO"/>
    <n v="0"/>
    <n v="0"/>
    <s v="SI"/>
    <n v="0"/>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65696680-7"/>
    <s v="FUNDACION DE CAPACITACION PARA EL BUEN TRABAJO"/>
    <n v="160"/>
    <n v="40"/>
    <n v="4900"/>
    <n v="0"/>
    <n v="0"/>
    <n v="11760000"/>
    <n v="2400000"/>
    <n v="0"/>
    <n v="0"/>
    <n v="0"/>
    <n v="14160000"/>
    <x v="0"/>
    <n v="0"/>
    <n v="3"/>
    <n v="7"/>
    <n v="7"/>
    <n v="7"/>
    <n v="7"/>
    <n v="7"/>
    <n v="7"/>
    <n v="7"/>
    <n v="7"/>
    <n v="7"/>
    <n v="7"/>
    <n v="7"/>
    <n v="7"/>
    <n v="7"/>
    <n v="5.9"/>
    <n v="6.5"/>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4900"/>
    <n v="4130"/>
    <n v="5.9"/>
    <s v="APROBADO"/>
    <s v="APROBADO"/>
    <n v="6.5"/>
    <s v="APROBADO"/>
    <s v="NO"/>
    <n v="7"/>
    <x v="1"/>
    <s v="NO APLICA "/>
    <s v="NO"/>
    <s v="NO APLICA"/>
    <s v="NO APLICA"/>
    <s v="NO APLICA"/>
    <s v="NO APLICA"/>
    <s v=""/>
    <s v="NO APLICA"/>
    <s v="NO"/>
    <s v="NO APLICA"/>
    <s v="NO APLICA"/>
    <s v="NO"/>
    <n v="30"/>
    <n v="125"/>
    <s v="NO"/>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65696680-7"/>
    <s v="FUNDACION DE CAPACITACION PARA EL BUEN TRABAJO"/>
    <n v="100"/>
    <n v="25"/>
    <n v="4130"/>
    <n v="0"/>
    <n v="0"/>
    <n v="6195000"/>
    <n v="1500000"/>
    <n v="0"/>
    <n v="0"/>
    <n v="0"/>
    <n v="7695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NO"/>
    <n v="7"/>
    <x v="1"/>
    <s v="NO APLICA "/>
    <s v="NO"/>
    <s v="NO APLICA"/>
    <s v="NO APLICA"/>
    <s v="NO APLICA"/>
    <s v="NO APLICA"/>
    <s v=""/>
    <s v="NO APLICA"/>
    <s v="NO"/>
    <s v="NO APLICA"/>
    <s v="NO APLICA"/>
    <s v="NO"/>
    <n v="30"/>
    <n v="125"/>
    <s v="NO"/>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004998-0"/>
    <s v="Sociedad para la Gestión y Desarrollo de la Capacitación Limitada"/>
    <n v="132"/>
    <n v="33"/>
    <n v="6373"/>
    <n v="100000"/>
    <n v="0"/>
    <n v="8412360"/>
    <n v="1320000"/>
    <n v="1000000"/>
    <n v="0"/>
    <n v="0"/>
    <n v="10732360"/>
    <x v="0"/>
    <n v="0"/>
    <n v="7"/>
    <n v="7"/>
    <n v="0"/>
    <n v="0"/>
    <n v="0"/>
    <n v="0"/>
    <n v="0"/>
    <n v="0"/>
    <n v="0"/>
    <n v="7"/>
    <n v="5.4"/>
    <n v="5"/>
    <n v="5"/>
    <n v="5"/>
    <n v="7"/>
    <n v="6"/>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5.7200000000000006"/>
    <n v="5.7200000000000006"/>
    <n v="6373"/>
    <n v="6373"/>
    <n v="7"/>
    <s v="APROBADO"/>
    <s v="APROBADO"/>
    <n v="6"/>
    <s v="APROBADO"/>
    <s v="NO"/>
    <n v="7"/>
    <x v="1"/>
    <s v="NO APLICA "/>
    <s v="NO"/>
    <s v="NO APLICA"/>
    <s v="NO APLICA"/>
    <s v="NO APLICA"/>
    <s v="NO APLICA"/>
    <s v=""/>
    <s v="NO APLICA"/>
    <s v="NO"/>
    <s v="NO APLICA"/>
    <s v="NO APLICA"/>
    <s v="NO"/>
    <n v="146"/>
    <n v="146"/>
    <s v="SI"/>
    <n v="0"/>
  </r>
  <r>
    <x v="40"/>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s v="76004998-0"/>
    <s v="Sociedad para la Gestión y Desarrollo de la Capacitación Limitada"/>
    <n v="40"/>
    <n v="14"/>
    <n v="4130"/>
    <n v="0"/>
    <n v="0"/>
    <n v="3304000"/>
    <n v="1120000"/>
    <n v="0"/>
    <n v="0"/>
    <n v="0"/>
    <n v="4424000"/>
    <x v="0"/>
    <n v="0"/>
    <n v="7"/>
    <n v="7"/>
    <n v="7"/>
    <n v="7"/>
    <n v="7"/>
    <n v="7"/>
    <n v="7"/>
    <n v="7"/>
    <n v="7"/>
    <n v="7"/>
    <n v="7"/>
    <n v="7"/>
    <n v="7"/>
    <n v="7"/>
    <n v="7"/>
    <n v="7"/>
    <s v="SI"/>
    <s v="SIGISFREDO ORLANDO CAMPOS OTTH"/>
    <s v="scampos@sogedecap.cl"/>
    <n v="452915301"/>
    <s v="Sede Villa Las Cumbres, Calle Michelle Bachelet 1154, Panguipulli"/>
    <s v="Capacitar en prácticas responsables de turismo que promuevan la conservación del entorno natural y el desarrollo local sostenible."/>
    <s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12121212121212122"/>
    <n v="0.12121212121212122"/>
    <s v="SI"/>
    <n v="146"/>
    <n v="146"/>
    <s v="SI"/>
    <n v="0"/>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004998-0"/>
    <s v="Sociedad para la Gestión y Desarrollo de la Capacitación Limitada"/>
    <n v="80"/>
    <n v="20"/>
    <n v="4130"/>
    <n v="0"/>
    <n v="0"/>
    <n v="3634400"/>
    <n v="880000"/>
    <n v="0"/>
    <n v="0"/>
    <n v="0"/>
    <n v="4514400"/>
    <x v="0"/>
    <n v="0"/>
    <n v="7"/>
    <n v="7"/>
    <n v="0"/>
    <n v="0"/>
    <n v="0"/>
    <n v="0"/>
    <n v="0"/>
    <n v="0"/>
    <n v="0"/>
    <n v="7"/>
    <n v="7"/>
    <n v="7"/>
    <n v="7"/>
    <n v="7"/>
    <n v="7"/>
    <n v="7"/>
    <s v="SI"/>
    <s v="SIGISFREDO ORLANDO CAMPOS OTTH"/>
    <s v="scampos@sogedecap.cl"/>
    <n v="452915301"/>
    <s v="LAETAMANDIA N ° 1160, SEDE JJVV BERNARDO OHIGGINS, Villarrica"/>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12121212121212122"/>
    <n v="0.12121212121212122"/>
    <s v="SI"/>
    <n v="146"/>
    <n v="146"/>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04998-0"/>
    <s v="Sociedad para la Gestión y Desarrollo de la Capacitación Limitada"/>
    <n v="36"/>
    <n v="8"/>
    <n v="4130"/>
    <n v="0"/>
    <n v="0"/>
    <n v="1486800"/>
    <n v="320000"/>
    <n v="0"/>
    <n v="0"/>
    <n v="0"/>
    <n v="180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NO"/>
    <n v="7"/>
    <x v="0"/>
    <n v="7.0000000000000009"/>
    <s v="SI"/>
    <n v="7"/>
    <s v="SI"/>
    <n v="7"/>
    <s v="SI"/>
    <n v="4130"/>
    <n v="4130"/>
    <s v="SI"/>
    <n v="0.12121212121212122"/>
    <n v="0"/>
    <s v="NO"/>
    <n v="146"/>
    <n v="146"/>
    <s v="SI"/>
    <s v="e) Menor “porcentaje de multas ponderadas” en ítem evaluación comportamiento considerando 4 decimales."/>
  </r>
  <r>
    <x v="76"/>
    <s v="65181652-1"/>
    <n v="2025"/>
    <s v="MANDATO"/>
    <s v="65027784-8"/>
    <s v="CORPORACIÓN DE ADELANTO DE LA COMUNA DE PANGUIPULLI"/>
    <m/>
    <m/>
    <s v="PRODUCCIÓN TÉCNICA PARA ESPECTÁCULOS ESCÉNICOS"/>
    <s v="SIN PLAN FORMATIVO"/>
    <s v="TÉCNICAS PARA EL EMPRENDIMIENTO"/>
    <s v="PF0921"/>
    <n v="14"/>
    <s v="LOS RIOS"/>
    <s v="PANGUIPULLI"/>
    <s v="TRABAJADORES ACTIVOS O EN PROCESO DE RECONVERSIÓN LABORAL"/>
    <s v="PRESENCIAL"/>
    <s v="INDEPENDIENTE"/>
    <n v="19"/>
    <n v="20"/>
    <n v="0"/>
    <n v="12"/>
    <n v="128"/>
    <n v="7"/>
    <s v="SI"/>
    <s v="NO"/>
    <s v="SI"/>
    <s v="APRENDIZAJE: PRODUCCIÓN TÉCNICA PARA ESPECTÁCULOS ESCÉNICOS, CON ÉNFASIS EN LA APLICACIÓN PRÁCTICA EN LA SALA TEAP._x000a__x000a_2. COMPETENCIAS A DESARROLLAR:_x000a_COGNITIVAS:_x000a_COMPRENDER EL LENGUAJE Y FUNDAMENTOS DE LA PRODUCCIÓN TÉCNICA EN UN TEATRO._x000a_IDENTIFICAR ROLES Y FUNCIONES DENTRO DE UNA PRODUCCIÓN TÉCNICA._x000a_CONOCER LAS CARACTERÍSTICAS TÉCNICAS Y REQUERIMIENTOS DE DIFERENTES ESPECTÁCULOS (BALLET, ÓPERA, CONCIERTOS, TEATRO, MUSICALES)._x000a_APLICAR CONOCIMIENTOS EN PLANIFICACIÓN TÉCNICA Y OPTIMIZACIÓN DE RECURSOS._x000a_PROCEDIMENTALES:_x000a_MANEJO DE SISTEMAS DE SONIDO, ILUMINACIÓN Y TRAMOYA._x000a_EJECUCIÓN DEL MONTAJE TÉCNICO DE ESPECTÁCULOS EN LA SALA TEAP._x000a_COORDINACIÓN DE ENSAYOS TÉCNICOS CON MÚSICOS Y BAILARINES._x000a_CONTROL DE INVENTARIOS Y RECURSOS TÉCNICOS._x000a_ELABORACIÓN DE UN MANUAL TÉCNICO DE PRODUCCIÓN BASADO EN LA EXPERIENCIA DEL CURSO._x000a_ACTITUDINALES:_x000a_TRABAJO EN EQUIPO EN LA EJECUCIÓN DE ESPECTÁCULOS EN VIVO._x000a_ORGANIZACIÓN Y DISCIPLINA EN LA GESTIÓN TÉCNICA DEL BACKSTAGE._x000a_ADAPTABILIDAD PARA LA RESOLUCIÓN DE PROBLEMAS EN PRODUCCIÓN TÉCNICA._x000a_3. DESCRIPCIÓN DE LOS APRENDIZAJES ESPERADOS_x000a__x000a_ETAPA 1: BASES CONCEPTUALES (JUNIO) – SONIDO E ILUMINACIÓN (30 HORAS)_x000a_COMPRENDER EL LENGUAJE TÉCNICO DE SONIDO, ILUMINACIÓN Y TRAMOYA._x000a_IDENTIFICAR LOS ROLES Y FUNCIONES DENTRO DE UNA PRODUCCIÓN TÉCNICA._x000a_RECONOCER LAS CARACTERÍSTICAS Y MANEJO DEL EQUIPAMIENTO TÉCNICO DE LA SALA TEAP._x000a_APLICAR BASES DEL DISEÑO DE ILUMINACIÓN PARA DIFERENTES ESPECTÁCULOS._x000a_CONSTRUCCIÓN INICIAL DEL MANUAL TÉCNICO DE PRODUCCIÓN._x000a_ETAPA 2: TRABAJO EN SALA (OCTUBRE) – SONIDO Y MONTAJE (30 HORAS)_x000a_ACTUALIZAR CONOCIMIENTOS SOBRE ROLES Y FUNCIONES EN PRODUCCIÓN TÉCNICA._x000a_OPERAR SISTEMAS DE SONIDO, ILUMINACIÓN Y TRAMOYA EN LA SALA TEAP._x000a_GESTIONAR EL MONTAJE DE ESCENOGRAFÍA Y PLANIFICACIÓN DE TRAMOYA._x000a_CONFIGURAR Y REALIZAR PRUEBAS DE SONIDO SINFÓNICO CON CLICK Y PISTA._x000a_CONSTRUCCIÓN Y ACTUALIZACIÓN DEL MANUAL TÉCNICO DE PRODUCCIÓN._x000a_ETAPA 3: TRABAJO EN SALA Y MONTAJE FINAL (NOVIEMBRE) – 40 HORAS_x000a_GESTIONAR EL INVENTARIO DE MATERIALES Y RECURSOS TÉCNICOS._x000a_COORDINAR EL MONTAJE DE ESCENOGRAFÍA Y PLANIFICACIÓN DE TRAMOYA._x000a_SUPERVISAR LA GESTIÓN DEL BACKSTAGE Y LA PREPARACIÓN DEL ESPECTÁCULO._x000a_COORDINAR ENSAYOS TÉCNICOS CON MÚSICOS Y BAILARINES._x000a_PARTICIPAR EN REUNIÓN-TALLER CON PROFESIONALES DEL TEATRO._x000a_FINALIZACIÓN Y ENTREGA DEL MANUAL TÉCNICO DE PRODUCCIÓN CON DOCUMENTACIÓN DEL PROCESO."/>
    <s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
    <s v="NO"/>
    <n v="0"/>
    <s v="CERRADA"/>
    <n v="19"/>
    <n v="3"/>
    <s v="76004998-0"/>
    <s v="Sociedad para la Gestión y Desarrollo de la Capacitación Limitada"/>
    <n v="128"/>
    <n v="19"/>
    <n v="6373"/>
    <n v="180000"/>
    <n v="0"/>
    <n v="16314880"/>
    <n v="1520000"/>
    <n v="3600000"/>
    <n v="0"/>
    <n v="0"/>
    <n v="21434880"/>
    <x v="0"/>
    <n v="0"/>
    <n v="7"/>
    <n v="7"/>
    <n v="7"/>
    <n v="7"/>
    <n v="7"/>
    <n v="7"/>
    <n v="7"/>
    <n v="7"/>
    <n v="7"/>
    <n v="7"/>
    <n v="7"/>
    <n v="7"/>
    <n v="7"/>
    <n v="7"/>
    <n v="7"/>
    <n v="7"/>
    <s v="SI"/>
    <s v="SIGISFREDO ORLANDO CAMPOS OTTH"/>
    <s v="scampos@sogedecap.cl"/>
    <n v="452915301"/>
    <s v="M.BACHELET #1154, J.J.V.V VILLA CUMBRES y Bernardo OHiggins 324, Panguipulli"/>
    <s v="Capacitar en los aspectos técnicos y logísticos necesarios para la realización de espectáculos escénicos, fortaleciendo competencias en producción cultural."/>
    <s v="El curso entrega conocimientos sobre iluminación, sonido, escenografía, montaje, cronogramas y coordinación de equipos. Está dirigido a personas interesadas en trabajar en el ámbito artístico y cultural, apoyando la ejecución profesional de obras teatrales, conciertos y eventos en vivo."/>
    <n v="0"/>
    <n v="0"/>
    <n v="0"/>
    <n v="0"/>
    <n v="0"/>
    <n v="0"/>
    <n v="0"/>
    <n v="0"/>
    <n v="0"/>
    <n v="0"/>
    <n v="0"/>
    <n v="0"/>
    <n v="0"/>
    <n v="0"/>
    <n v="0"/>
    <n v="0"/>
    <s v="SHMAN"/>
    <s v="NO"/>
    <s v="SI"/>
    <n v="0"/>
    <n v="0"/>
    <n v="0"/>
    <n v="0"/>
    <n v="0"/>
    <n v="0"/>
    <n v="0"/>
    <n v="0"/>
    <n v="0"/>
    <n v="0"/>
    <s v="SI"/>
    <n v="0"/>
    <s v="SI"/>
    <n v="0"/>
    <s v="SI"/>
    <n v="0"/>
    <n v="0.70000000000000007"/>
    <n v="0.70000000000000007"/>
    <s v="NO"/>
    <n v="7"/>
    <n v="7"/>
    <n v="7"/>
    <n v="7.0000000000000009"/>
    <n v="7.0000000000000009"/>
    <n v="6373"/>
    <n v="6373"/>
    <n v="7"/>
    <s v="APROBADO"/>
    <s v="APROBADO"/>
    <n v="7"/>
    <s v="APROBADO"/>
    <s v="SI"/>
    <n v="7"/>
    <x v="0"/>
    <n v="7.0000000000000009"/>
    <s v="SI"/>
    <n v="7"/>
    <s v="SI"/>
    <n v="7"/>
    <s v="SI"/>
    <n v="6373"/>
    <n v="6373"/>
    <s v="SI"/>
    <n v="0.12121212121212122"/>
    <n v="0.12121212121212122"/>
    <s v="SI"/>
    <n v="146"/>
    <n v="146"/>
    <s v="SI"/>
    <s v="e) Menor “porcentaje de multas ponderadas” en ítem evaluación comportamiento considerando 4 decimales."/>
  </r>
  <r>
    <x v="38"/>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s v="76004998-0"/>
    <s v="Sociedad para la Gestión y Desarrollo de la Capacitación Limitada"/>
    <n v="70"/>
    <n v="14"/>
    <n v="5075"/>
    <n v="0"/>
    <n v="0"/>
    <n v="3552500"/>
    <n v="560000"/>
    <n v="0"/>
    <n v="0"/>
    <n v="0"/>
    <n v="4112500"/>
    <x v="0"/>
    <n v="0"/>
    <n v="7"/>
    <n v="7"/>
    <n v="0"/>
    <n v="0"/>
    <n v="0"/>
    <n v="0"/>
    <n v="0"/>
    <n v="0"/>
    <n v="0"/>
    <n v="7"/>
    <n v="7"/>
    <n v="7"/>
    <n v="7"/>
    <n v="7"/>
    <n v="7"/>
    <n v="7"/>
    <s v="SI"/>
    <s v="SIGISFREDO ORLANDO CAMPOS OTTH"/>
    <s v="scampos@sogedecap.cl"/>
    <n v="452915301"/>
    <s v="Caupolicán # 332, Sociedad de Socorros Mutuos, Los Ángeles"/>
    <s v="Capacitar en técnicas de diseño, elaboración y comercialización de piezas de orfebrería inspiradas en la tradición Williche, incorporando encastes de piedras semipreciosas."/>
    <s v="Este curso entrega conocimientos sobre simbología ancestral, técnicas de trabajo en metal, montaje de piedras y estrategias de venta de productos artesanales. Está dirigido a personas interesadas en el rescate cultural y el emprendimiento en el rubro de la joyería con identidad territorial."/>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12121212121212122"/>
    <n v="0.12121212121212122"/>
    <s v="SI"/>
    <n v="146"/>
    <n v="146"/>
    <s v="SI"/>
    <n v="0"/>
  </r>
  <r>
    <x v="41"/>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s v="76004998-0"/>
    <s v="Sociedad para la Gestión y Desarrollo de la Capacitación Limitada"/>
    <n v="40"/>
    <n v="14"/>
    <n v="4130"/>
    <n v="0"/>
    <n v="0"/>
    <n v="3304000"/>
    <n v="1120000"/>
    <n v="0"/>
    <n v="0"/>
    <n v="0"/>
    <n v="4424000"/>
    <x v="0"/>
    <n v="0"/>
    <n v="7"/>
    <n v="7"/>
    <n v="7"/>
    <n v="7"/>
    <n v="7"/>
    <n v="7"/>
    <n v="7"/>
    <n v="7"/>
    <n v="7"/>
    <n v="7"/>
    <n v="7"/>
    <n v="7"/>
    <n v="7"/>
    <n v="7"/>
    <n v="7"/>
    <n v="7"/>
    <s v="SI"/>
    <s v="SIGISFREDO ORLANDO CAMPOS OTTH"/>
    <s v="scampos@sogedecap.cl"/>
    <n v="452915301"/>
    <s v="Sede Villa Las Cumbres, Calle Michelle Bachelet 1154, Panguipulli"/>
    <s v="Capacitar en prácticas responsables de turismo que promuevan la conservación del entorno natural y el desarrollo local sostenible."/>
    <s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12121212121212122"/>
    <n v="0.12121212121212122"/>
    <s v="SI"/>
    <n v="146"/>
    <n v="146"/>
    <s v="SI"/>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04998-0"/>
    <s v="Sociedad para la Gestión y Desarrollo de la Capacitación Limitada"/>
    <n v="132"/>
    <n v="33"/>
    <n v="6373"/>
    <n v="100000"/>
    <n v="0"/>
    <n v="8412360"/>
    <n v="1320000"/>
    <n v="1000000"/>
    <n v="0"/>
    <n v="0"/>
    <n v="10732360"/>
    <x v="0"/>
    <n v="0"/>
    <n v="7"/>
    <n v="7"/>
    <n v="0"/>
    <n v="0"/>
    <n v="0"/>
    <n v="0"/>
    <n v="0"/>
    <n v="0"/>
    <n v="0"/>
    <n v="7"/>
    <n v="7"/>
    <n v="7"/>
    <n v="7"/>
    <n v="7"/>
    <n v="7"/>
    <n v="7"/>
    <s v="SI"/>
    <s v="SIGISFREDO ORLANDO CAMPOS OTTH"/>
    <s v="scampos@sogedecap.cl"/>
    <n v="452915301"/>
    <s v="ANIBAL PINTO 475 (Centro de la Mujer Siglo XVI), Mulchén"/>
    <s v="Formar en la preparación de platos tradicionales chilenos, rescatando técnicas, sabores y productos típicos del país."/>
    <s v="Este curso entrega conocimientos sobre recetas emblemáticas de la cocina chilena, incluyendo entradas, fondos y postres, con énfasis en la identidad cultural y el uso de ingredientes locales. Está dirigido a personas que deseen desempeñarse en el rubro gastronómico valorizando la cocina nacional."/>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x v="0"/>
    <n v="7.0000000000000009"/>
    <s v="SI"/>
    <n v="7"/>
    <s v="SI"/>
    <n v="7"/>
    <s v="SI"/>
    <n v="6373"/>
    <n v="6373"/>
    <s v="SI"/>
    <n v="0.12121212121212122"/>
    <n v="0.12121212121212122"/>
    <s v="SI"/>
    <n v="146"/>
    <n v="164"/>
    <s v="NO"/>
    <s v="e) Menor “porcentaje de multas ponderadas” en ítem evaluación comportamiento considerando 4 decimales."/>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04998-0"/>
    <s v="Sociedad para la Gestión y Desarrollo de la Capacitación Limitada"/>
    <n v="36"/>
    <n v="8"/>
    <n v="4130"/>
    <n v="0"/>
    <n v="0"/>
    <n v="1486800"/>
    <n v="320000"/>
    <n v="0"/>
    <n v="0"/>
    <n v="0"/>
    <n v="180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NO"/>
    <n v="7"/>
    <x v="0"/>
    <n v="7.0000000000000009"/>
    <s v="SI"/>
    <n v="7"/>
    <s v="SI"/>
    <n v="7"/>
    <s v="SI"/>
    <n v="4130"/>
    <n v="4130"/>
    <s v="SI"/>
    <n v="0.12121212121212122"/>
    <n v="0"/>
    <s v="NO"/>
    <n v="146"/>
    <n v="146"/>
    <s v="SI"/>
    <s v="e) Menor “porcentaje de multas ponderadas” en ítem evaluación comportamiento considerando 4 decimales."/>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004998-0"/>
    <s v="Sociedad para la Gestión y Desarrollo de la Capacitación Limitada"/>
    <n v="172"/>
    <n v="43"/>
    <n v="4130"/>
    <n v="50000"/>
    <n v="0"/>
    <n v="10655400"/>
    <n v="2580000"/>
    <n v="750000"/>
    <n v="0"/>
    <n v="0"/>
    <n v="13985400"/>
    <x v="0"/>
    <n v="0"/>
    <n v="7"/>
    <n v="7"/>
    <n v="0"/>
    <n v="0"/>
    <n v="0"/>
    <n v="0"/>
    <n v="0"/>
    <n v="0"/>
    <n v="0"/>
    <n v="7"/>
    <n v="7"/>
    <n v="7"/>
    <n v="7"/>
    <n v="7"/>
    <n v="7"/>
    <n v="7"/>
    <s v="SI"/>
    <s v="SIGISFREDO ORLANDO CAMPOS OTTH"/>
    <s v="scampos@sogedecap.cl"/>
    <n v="452915301"/>
    <s v="Calle Carrera #575, J.J.V.V VILLA UNIDA, Collipulli"/>
    <s v="Capacitar en prácticas esenciales de manejo, alimentación y salud para el cuidado responsable de ganado ovino, bovino y equino."/>
    <s v="El curso entrega conocimientos sobre higiene, alimentación, prevención de enfermedades y manejo seguro de animales de crianza. Está orientado a personas que trabajan o desean iniciarse en el ámbito agropecuario, promoviendo el bienestar animal y la productividad rural."/>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12121212121212122"/>
    <n v="0.12121212121212122"/>
    <s v="SI"/>
    <n v="146"/>
    <n v="146"/>
    <s v="SI"/>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004998-0"/>
    <s v="Sociedad para la Gestión y Desarrollo de la Capacitación Limitada"/>
    <n v="207"/>
    <n v="52"/>
    <n v="5075"/>
    <n v="50000"/>
    <n v="0"/>
    <n v="15757875"/>
    <n v="3120000"/>
    <n v="750000"/>
    <n v="0"/>
    <n v="0"/>
    <n v="19627875"/>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x v="0"/>
    <n v="7.0000000000000009"/>
    <s v="SI"/>
    <n v="7"/>
    <s v="SI"/>
    <n v="7"/>
    <s v="SI"/>
    <n v="5075"/>
    <n v="5075"/>
    <s v="SI"/>
    <n v="0.12121212121212122"/>
    <n v="5.9523809523809527E-2"/>
    <s v="NO"/>
    <n v="146"/>
    <n v="146"/>
    <s v="SI"/>
    <s v="e) Menor “porcentaje de multas ponderadas” en ítem evaluación comportamiento considerando 4 decimales."/>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6004998-0"/>
    <s v="Sociedad para la Gestión y Desarrollo de la Capacitación Limitada"/>
    <n v="172"/>
    <n v="43"/>
    <n v="6373"/>
    <n v="100000"/>
    <n v="0"/>
    <n v="10961560"/>
    <n v="1720000"/>
    <n v="1000000"/>
    <n v="0"/>
    <n v="0"/>
    <n v="136815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12121212121212122"/>
    <n v="0"/>
    <s v="NO"/>
    <n v="146"/>
    <n v="146"/>
    <s v="SI"/>
    <s v="e) Menor “porcentaje de multas ponderadas” en ítem evaluación comportamiento considerando 4 decimales."/>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6004998-0"/>
    <s v="Sociedad para la Gestión y Desarrollo de la Capacitación Limitada"/>
    <n v="192"/>
    <n v="48"/>
    <n v="5075"/>
    <n v="100000"/>
    <n v="0"/>
    <n v="9744000"/>
    <n v="1920000"/>
    <n v="1000000"/>
    <n v="0"/>
    <n v="0"/>
    <n v="12664000"/>
    <x v="0"/>
    <n v="0"/>
    <n v="7"/>
    <n v="7"/>
    <n v="0"/>
    <n v="0"/>
    <n v="0"/>
    <n v="0"/>
    <n v="0"/>
    <n v="0"/>
    <n v="0"/>
    <n v="7"/>
    <n v="7"/>
    <n v="7"/>
    <n v="7"/>
    <n v="7"/>
    <n v="7"/>
    <n v="7"/>
    <s v="SI"/>
    <s v="SIGISFREDO ORLANDO CAMPOS OTTH"/>
    <s v="scampos@sogedecap.cl"/>
    <n v="452915301"/>
    <s v="Calle Erardo Werner N ° 850, JUNTA DE VECINOS LAS AMERICAS, Llanquihue"/>
    <s v="Capacitar en técnicas tradicionales de diseño y confección de tejidos a telar, promoviendo la creatividad y el rescate cultural textil."/>
    <s v="El curso entrega conocimientos sobre armado de telar, selección de materiales, diseño de patrones y confección de piezas textiles decorativas o funcionales. Está orientado a personas interesadas en el arte del tejido, el emprendimiento artesanal y la preservación de saberes ancestrales."/>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12121212121212122"/>
    <n v="0.12121212121212122"/>
    <s v="SI"/>
    <n v="146"/>
    <n v="146"/>
    <s v="SI"/>
    <s v="e) Menor “porcentaje de multas ponderadas” en ítem evaluación comportamiento considerando 4 decimales."/>
  </r>
  <r>
    <x v="89"/>
    <s v="65181652-1"/>
    <n v="2025"/>
    <s v="MANDATO"/>
    <s v="65027784-8"/>
    <s v="CORPORACIÓN DE ADELANTO DE LA COMUNA DE PANGUIPULLI"/>
    <m/>
    <m/>
    <s v="COMUNICACIÓN INTERNA Y EXTERNA PARA LA REESTRUCTURACIÓN ORGANIZACIONAL"/>
    <s v="SIN PLAN FORMATIVO"/>
    <s v="TÉCNICAS PARA LA RESOLUCIÓN DE PROBLEMAS"/>
    <s v="PF0922"/>
    <n v="14"/>
    <s v="LOS RIOS"/>
    <s v="PANGUIPULLI"/>
    <s v="TRABAJADORES ACTIVOS O EN PROCESO DE RECONVERSIÓN LABORAL"/>
    <s v="PRESENCIAL"/>
    <s v="DEPENDIENTE"/>
    <n v="14"/>
    <n v="20"/>
    <n v="0"/>
    <n v="8"/>
    <n v="66"/>
    <n v="5"/>
    <s v="SI"/>
    <s v="NO"/>
    <s v="NO"/>
    <s v="APRENDIZAJES ESPERADOS_x000a_COGNITIVOS:_x000a_COMPRENDER LA IMPORTANCIA DE LA COMUNICACIÓN EN PROCESOS DE REESTRUCTURACIÓN ORGANIZACIONAL._x000a_ANALIZAR LOS PRINCIPALES DESAFÍOS EN LA COMUNICACIÓN INTERNA Y EXTERNA DENTRO DE UNA INSTITUCIÓN._x000a_CONOCER HERRAMIENTAS Y ESTRATEGIAS PARA LA CONSTRUCCIÓN DE CANALES DE COMUNICACIÓN EFICIENTES._x000a_PROCEDIMENTALES:_x000a_APLICAR METODOLOGÍAS PARA MEJORAR LA COMUNICACIÓN INTERNA Y EXTERNA._x000a_DISEÑAR Y EJECUTAR PLANES DE COMUNICACIÓN ALINEADOS CON LA EDUCACIÓN, SOSTENIBILIDAD Y DESARROLLO DE PÚBLICO._x000a_ELABORAR UN MANUAL DE COMUNICACIÓN ORGANIZACIONAL CON LINEAMIENTOS Y PROCESOS DEFINIDOS._x000a_GESTIONAR CANALES DIGITALES Y HERRAMIENTAS DE AUTOMATIZACIÓN DE COMUNICACIÓN._x000a_ACTITUDINALES:_x000a_FOMENTAR UNA CULTURA ORGANIZACIONAL BASADA EN LA TRANSPARENCIA Y LA COLABORACIÓN._x000a_ADAPTABILIDAD PARA RESPONDER A CRISIS COMUNICACIONALES._x000a_DESARROLLAR LIDERAZGO EN EQUIPOS DE COMUNICACIÓN."/>
    <s v="MAYORES DE 20 AÑOS. TRABAJADORES DE LA CORPORACIÓN DE ADELANTO INVOLUCRADOS EN LA REESTRUCTURACIÓN ORGANIZACIONAL, EN PROGRAMAS EDUCATIVOS, CULTURALES Y DE DESARROLLO DE PÚBLICO._x000a_EQUIPOS DE TRABAJO QUE NECESITEN FORTALECER ESTRATEGIAS COMUNICACIONALES. COLABORADORES INTERESADOS EN LA CONSTRUCCIÓN DE CANALES Y LINEAMIENTOS DE COMUNICACIÓN."/>
    <s v="NO"/>
    <n v="0"/>
    <s v="CERRADA"/>
    <n v="14"/>
    <n v="1"/>
    <s v="76004998-0"/>
    <s v="Sociedad para la Gestión y Desarrollo de la Capacitación Limitada"/>
    <n v="66"/>
    <n v="14"/>
    <n v="4130"/>
    <n v="0"/>
    <n v="0"/>
    <n v="5451600"/>
    <n v="1120000"/>
    <n v="0"/>
    <n v="0"/>
    <n v="0"/>
    <n v="6571600"/>
    <x v="0"/>
    <n v="0"/>
    <n v="7"/>
    <n v="7"/>
    <n v="7"/>
    <n v="7"/>
    <n v="7"/>
    <n v="7"/>
    <n v="7"/>
    <n v="7"/>
    <n v="7"/>
    <n v="7"/>
    <n v="7"/>
    <n v="7"/>
    <n v="7"/>
    <n v="7"/>
    <n v="7"/>
    <n v="7"/>
    <s v="SI"/>
    <s v="SIGISFREDO ORLANDO CAMPOS OTTH"/>
    <s v="scampos@sogedecap.cl"/>
    <n v="452915301"/>
    <s v="M.BACHELET #1154, J.J.V.V VILLA CUMBRES, Panguipulli"/>
    <s v="Fortalecer habilidades comunicacionales para gestionar procesos de cambio y reestructuración dentro de organizaciones, promoviendo la claridad y el compromiso."/>
    <s v="Este curso entrega herramientas para diseñar y aplicar estrategias de comunicación efectiva, tanto interna como externa, en contextos de transformación organizacional. Se enfoca en el manejo de mensajes clave, canales adecuados y gestión de la cultura organizacional durante el cambio."/>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12121212121212122"/>
    <n v="0.12121212121212122"/>
    <s v="SI"/>
    <n v="146"/>
    <n v="146"/>
    <s v="SI"/>
    <n v="0"/>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6004998-0"/>
    <s v="Sociedad para la Gestión y Desarrollo de la Capacitación Limitada"/>
    <n v="80"/>
    <n v="20"/>
    <n v="4130"/>
    <n v="0"/>
    <n v="0"/>
    <n v="3634400"/>
    <n v="880000"/>
    <n v="0"/>
    <n v="0"/>
    <n v="0"/>
    <n v="4514400"/>
    <x v="0"/>
    <n v="0"/>
    <n v="7"/>
    <n v="7"/>
    <n v="0"/>
    <n v="0"/>
    <n v="0"/>
    <n v="0"/>
    <n v="0"/>
    <n v="0"/>
    <n v="0"/>
    <n v="7"/>
    <n v="7"/>
    <n v="7"/>
    <n v="7"/>
    <n v="7"/>
    <n v="7"/>
    <n v="7"/>
    <s v="SI"/>
    <s v="SIGISFREDO ORLANDO CAMPOS OTTH"/>
    <s v="scampos@sogedecap.cl"/>
    <n v="452915301"/>
    <s v="Calle General Lagos N ° 1608, ESPACIO KOCREAR, Valdivia"/>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12121212121212122"/>
    <n v="0.12121212121212122"/>
    <s v="SI"/>
    <n v="146"/>
    <n v="146"/>
    <s v="SI"/>
    <n v="0"/>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004998-0"/>
    <s v="Sociedad para la Gestión y Desarrollo de la Capacitación Limitada"/>
    <n v="272"/>
    <n v="68"/>
    <n v="5075"/>
    <n v="100000"/>
    <n v="250000"/>
    <n v="13804000"/>
    <n v="2720000"/>
    <n v="1000000"/>
    <n v="0"/>
    <n v="2500000"/>
    <n v="20024000"/>
    <x v="0"/>
    <n v="0"/>
    <n v="7"/>
    <n v="7"/>
    <n v="0"/>
    <n v="0"/>
    <n v="0"/>
    <n v="0"/>
    <n v="0"/>
    <n v="0"/>
    <n v="0"/>
    <n v="7"/>
    <n v="7"/>
    <n v="7"/>
    <n v="7"/>
    <n v="7"/>
    <n v="7"/>
    <n v="7"/>
    <s v="SI"/>
    <s v="SIGISFREDO ORLANDO CAMPOS OTTH"/>
    <s v="scampos@sogedecap.cl"/>
    <n v="452915301"/>
    <s v="Clarita Solovera #380, JJVV Villa Claudio Arrau, Santa Bárbara"/>
    <s v="Capacitar en la ejecución segura y eficiente de instalaciones eléctricas domiciliarias e industriales, conforme a las normativas vigentes para tipos F y G."/>
    <s v="El curso entrega conocimientos sobre circuitos eléctricos, montaje de componentes, lectura de planos, normativa SEC y medidas de seguridad. Está dirigido a personas que buscan desempeñarse en el área eléctrica, ya sea como técnicos, ayudantes o emprendedores del rubr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x v="0"/>
    <n v="7.0000000000000009"/>
    <s v="SI"/>
    <n v="7"/>
    <s v="SI"/>
    <n v="7"/>
    <s v="SI"/>
    <n v="5075"/>
    <n v="5075"/>
    <s v="SI"/>
    <n v="0.12121212121212122"/>
    <n v="0.12121212121212122"/>
    <s v="SI"/>
    <n v="146"/>
    <n v="164"/>
    <s v="NO"/>
    <s v="e) Menor “porcentaje de multas ponderadas” en ítem evaluación comportamiento considerando 4 decimales."/>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311060-3"/>
    <s v="SOCIEDAD OTC CAPACITACIÓN LTDA"/>
    <n v="160"/>
    <n v="40"/>
    <n v="5800"/>
    <n v="0"/>
    <n v="50000"/>
    <n v="13920000"/>
    <n v="2400000"/>
    <n v="0"/>
    <n v="0"/>
    <n v="750000"/>
    <n v="17070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SI"/>
    <s v="NO APLICA"/>
    <s v="SI"/>
    <s v="NO APLICA"/>
    <s v="NO APLICA"/>
    <s v="NO APLICA"/>
    <s v="SI"/>
    <n v="0"/>
    <n v="0"/>
    <s v="NO APLICA"/>
    <s v="NO APLICA"/>
    <s v="NO APLICA"/>
    <n v="5800"/>
    <n v="6373"/>
    <s v="NO APLICA"/>
    <s v="NO APLICA"/>
    <s v="NO APLICA"/>
    <s v="NO APLICA"/>
    <s v="NO APLICA"/>
    <s v="NO"/>
    <s v="NO APLICA"/>
    <x v="2"/>
    <s v="NO APLICA "/>
    <s v="NO"/>
    <s v="NO APLICA"/>
    <s v="NO APLICA"/>
    <s v="NO APLICA"/>
    <s v="NO APLICA"/>
    <s v=""/>
    <s v="NO APLICA"/>
    <s v="NO"/>
    <s v="NO APLICA"/>
    <s v="NO APLICA"/>
    <s v="NO"/>
    <n v="29"/>
    <n v="125"/>
    <s v="NO"/>
    <n v="0"/>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311060-3"/>
    <s v="SOCIEDAD OTC CAPACITACIÓN LTDA"/>
    <n v="200"/>
    <n v="50"/>
    <n v="4700"/>
    <n v="0"/>
    <n v="0"/>
    <n v="18800000"/>
    <n v="4000000"/>
    <n v="0"/>
    <n v="0"/>
    <n v="0"/>
    <n v="22800000"/>
    <x v="1"/>
    <s v="NUMERAL 6.1.2. ITEM 5 - EL VALOR HORA ALUMNO CAPACITACIÓN NO SE ENCUENTRA EN EL RANGO DEL TRAMO DEFINIDO PARA EL CURSO, CONFORME AL ANEXO N° 8 Y AL PLAN DE CAPACITACIÓN."/>
    <n v="3"/>
    <n v="7"/>
    <n v="0"/>
    <n v="0"/>
    <n v="7"/>
    <n v="7"/>
    <n v="7"/>
    <n v="7"/>
    <n v="7"/>
    <n v="7"/>
    <n v="7"/>
    <n v="7"/>
    <n v="7"/>
    <n v="7"/>
    <n v="0"/>
    <n v="0"/>
    <s v="NO"/>
    <n v="0"/>
    <n v="0"/>
    <n v="0"/>
    <n v="0"/>
    <n v="0"/>
    <n v="0"/>
    <n v="0"/>
    <n v="0"/>
    <n v="0"/>
    <n v="0"/>
    <n v="0"/>
    <n v="0"/>
    <n v="0"/>
    <n v="0"/>
    <n v="0"/>
    <n v="0"/>
    <n v="0"/>
    <n v="0"/>
    <n v="0"/>
    <n v="0"/>
    <n v="0"/>
    <n v="0"/>
    <s v="SSH"/>
    <s v="NO"/>
    <s v="SI"/>
    <n v="1"/>
    <n v="1"/>
    <n v="0"/>
    <n v="0"/>
    <n v="0"/>
    <n v="0"/>
    <n v="0"/>
    <n v="0"/>
    <n v="0"/>
    <n v="0"/>
    <s v="NO"/>
    <n v="0"/>
    <s v="SI"/>
    <s v="NO APLICA"/>
    <s v="SI"/>
    <s v="NO APLICA"/>
    <s v="NO APLICA"/>
    <s v="NO APLICA"/>
    <s v="NO"/>
    <n v="0"/>
    <n v="0"/>
    <s v="NO APLICA"/>
    <s v="NO APLICA"/>
    <s v="NO APLICA"/>
    <n v="4700"/>
    <n v="5075"/>
    <s v="NO APLICA"/>
    <s v="NO APLICA"/>
    <s v="NO APLICA"/>
    <s v="NO APLICA"/>
    <s v="NO APLICA"/>
    <s v="NO"/>
    <s v="NO APLICA"/>
    <x v="2"/>
    <s v="NO APLICA "/>
    <s v="NO"/>
    <s v="NO APLICA"/>
    <s v="NO APLICA"/>
    <s v="NO APLICA"/>
    <s v="NO APLICA"/>
    <s v=""/>
    <s v="NO APLICA"/>
    <s v="NO"/>
    <s v="NO APLICA"/>
    <s v="NO APLICA"/>
    <s v="NO"/>
    <n v="29"/>
    <n v="254"/>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311060-3"/>
    <s v="SOCIEDAD OTC CAPACITACIÓN LTDA"/>
    <n v="150"/>
    <n v="38"/>
    <n v="5401"/>
    <n v="0"/>
    <n v="0"/>
    <n v="15392850"/>
    <n v="2888000"/>
    <n v="0"/>
    <n v="0"/>
    <n v="0"/>
    <n v="1828085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SI"/>
    <s v="NO APLICA"/>
    <s v="SI"/>
    <s v="NO APLICA"/>
    <s v="NO APLICA"/>
    <s v="NO APLICA"/>
    <s v="SI"/>
    <n v="0"/>
    <n v="0"/>
    <s v="NO APLICA"/>
    <s v="NO APLICA"/>
    <s v="NO APLICA"/>
    <n v="5401"/>
    <n v="6373"/>
    <s v="NO APLICA"/>
    <s v="NO APLICA"/>
    <s v="NO APLICA"/>
    <s v="NO APLICA"/>
    <s v="NO APLICA"/>
    <s v="NO"/>
    <s v="NO APLICA"/>
    <x v="2"/>
    <s v="NO APLICA "/>
    <s v="NO"/>
    <s v="NO APLICA"/>
    <s v="NO APLICA"/>
    <s v="NO APLICA"/>
    <s v="NO APLICA"/>
    <s v=""/>
    <s v="NO APLICA"/>
    <s v="NO"/>
    <s v="NO APLICA"/>
    <s v="NO APLICA"/>
    <s v="NO"/>
    <n v="29"/>
    <n v="254"/>
    <s v="NO"/>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311060-3"/>
    <s v="SOCIEDAD OTC CAPACITACIÓN LTDA"/>
    <n v="150"/>
    <n v="38"/>
    <n v="5401"/>
    <n v="0"/>
    <n v="0"/>
    <n v="16203000"/>
    <n v="3040000"/>
    <n v="0"/>
    <n v="0"/>
    <n v="0"/>
    <n v="19243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SI"/>
    <s v="NO APLICA"/>
    <s v="SI"/>
    <s v="NO APLICA"/>
    <s v="NO APLICA"/>
    <s v="NO APLICA"/>
    <s v="SI"/>
    <n v="0"/>
    <n v="0"/>
    <s v="NO APLICA"/>
    <s v="NO APLICA"/>
    <s v="NO APLICA"/>
    <n v="5401"/>
    <n v="6373"/>
    <s v="NO APLICA"/>
    <s v="NO APLICA"/>
    <s v="NO APLICA"/>
    <s v="NO APLICA"/>
    <s v="NO APLICA"/>
    <s v="NO"/>
    <s v="NO APLICA"/>
    <x v="2"/>
    <s v="NO APLICA "/>
    <s v="NO"/>
    <s v="NO APLICA"/>
    <s v="NO APLICA"/>
    <s v="NO APLICA"/>
    <s v="NO APLICA"/>
    <s v=""/>
    <s v="NO APLICA"/>
    <s v="NO"/>
    <s v="NO APLICA"/>
    <s v="NO APLICA"/>
    <s v="NO"/>
    <n v="29"/>
    <n v="254"/>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823470-k"/>
    <s v="INGENIERIA DE FORMACION EN CAPACITACION LABORAL SOLANES Y SAPIAIN"/>
    <n v="150"/>
    <n v="38"/>
    <n v="6373"/>
    <n v="0"/>
    <n v="0"/>
    <n v="18163050"/>
    <n v="2888000"/>
    <n v="0"/>
    <n v="0"/>
    <n v="0"/>
    <n v="2105105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52"/>
    <n v="254"/>
    <s v="NO"/>
    <n v="0"/>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3470-k"/>
    <s v="INGENIERIA DE FORMACION EN CAPACITACION LABORAL SOLANES Y SAPIAIN"/>
    <n v="188"/>
    <n v="47"/>
    <n v="5075"/>
    <n v="0"/>
    <n v="0"/>
    <n v="9541000"/>
    <n v="1880000"/>
    <n v="0"/>
    <n v="0"/>
    <n v="0"/>
    <n v="11421000"/>
    <x v="0"/>
    <n v="0"/>
    <n v="5"/>
    <n v="7"/>
    <n v="7"/>
    <n v="7"/>
    <n v="7"/>
    <n v="7"/>
    <n v="7"/>
    <n v="7"/>
    <n v="7"/>
    <n v="7"/>
    <n v="7"/>
    <n v="7"/>
    <n v="7"/>
    <n v="7"/>
    <n v="7"/>
    <n v="6.8"/>
    <s v="SI"/>
    <s v="Daisy Vera"/>
    <s v="infocal@infocal.cl"/>
    <n v="935990640"/>
    <s v="Ñandues 12349 SAN BERNARDO, San Bernardo"/>
    <s v="Desarrollar habilidades prácticas en atención al cliente y servicio de mesa, promoviendo la inclusión laboral de personas con discapacidad."/>
    <s v="El curso entrega conocimientos sobre protocolos de atención, manipulación segura de alimentos y técnicas de garzonería, adaptados a las capacidades de personas con discapacidad. Se enfoca en fortalecer la autonomía, la comunicación efectiva y el desempeño en entornos gastronómicos inclusivos."/>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SI"/>
    <n v="6.8"/>
    <x v="0"/>
    <n v="7.0000000000000009"/>
    <s v="SI"/>
    <n v="7"/>
    <s v="SI"/>
    <n v="5"/>
    <s v="SI"/>
    <n v="5075"/>
    <n v="5075"/>
    <s v="SI"/>
    <n v="9.6153846153846159E-2"/>
    <n v="9.6153846153846159E-2"/>
    <s v="SI"/>
    <n v="52"/>
    <n v="52"/>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823470-k"/>
    <s v="INGENIERIA DE FORMACION EN CAPACITACION LABORAL SOLANES Y SAPIAIN"/>
    <n v="192"/>
    <n v="48"/>
    <n v="4130"/>
    <n v="0"/>
    <n v="0"/>
    <n v="11894400"/>
    <n v="2880000"/>
    <n v="0"/>
    <n v="0"/>
    <n v="0"/>
    <n v="14774400"/>
    <x v="0"/>
    <n v="0"/>
    <n v="5"/>
    <n v="7"/>
    <n v="7"/>
    <n v="7"/>
    <n v="7"/>
    <n v="7"/>
    <n v="7"/>
    <n v="7"/>
    <n v="7"/>
    <n v="7"/>
    <n v="7"/>
    <n v="7"/>
    <n v="7"/>
    <n v="7"/>
    <n v="7"/>
    <n v="6.8"/>
    <s v="SI"/>
    <s v="Daisy Vera"/>
    <s v="infocal@infocal.cl"/>
    <n v="935990640"/>
    <s v="Ñandues 12349 SAN BERNARDO, San Bernardo"/>
    <s v="Preparar a personas para su inserción laboral mediante el desarrollo de competencias básicas, actitudinales y técnicas."/>
    <s v="El curso entrega herramientas para enfrentar procesos de búsqueda de empleo, entrevistas, trabajo en equipo y desempeño en entornos laborales. Está dirigido a personas que requieren fortalecer su empleabilidad y adquirir hábitos laborales que faciliten su acceso al mundo del trabajo."/>
    <n v="0"/>
    <n v="0"/>
    <n v="0"/>
    <n v="0"/>
    <n v="0"/>
    <n v="0"/>
    <n v="0"/>
    <n v="0"/>
    <n v="0"/>
    <n v="0"/>
    <n v="0"/>
    <n v="0"/>
    <n v="0"/>
    <n v="0"/>
    <n v="0"/>
    <n v="0"/>
    <s v="SSH"/>
    <s v="NO"/>
    <s v="SI"/>
    <n v="0"/>
    <n v="0"/>
    <n v="0"/>
    <n v="0"/>
    <n v="0"/>
    <n v="0"/>
    <n v="0"/>
    <n v="0"/>
    <n v="0"/>
    <n v="0"/>
    <s v="SI"/>
    <n v="0"/>
    <s v="SI"/>
    <n v="0"/>
    <s v="SI"/>
    <n v="0"/>
    <n v="0.5"/>
    <n v="0.70000000000000007"/>
    <s v="NO"/>
    <n v="7"/>
    <n v="7"/>
    <n v="7"/>
    <n v="7.0000000000000009"/>
    <n v="7.0000000000000009"/>
    <n v="4130"/>
    <n v="4130"/>
    <n v="7"/>
    <s v="APROBADO"/>
    <s v="APROBADO"/>
    <n v="6.8"/>
    <s v="APROBADO"/>
    <s v="SI"/>
    <n v="6.8"/>
    <x v="0"/>
    <n v="7.0000000000000009"/>
    <s v="SI"/>
    <n v="7"/>
    <s v="SI"/>
    <n v="5"/>
    <s v="SI"/>
    <n v="4130"/>
    <n v="4130"/>
    <s v="SI"/>
    <n v="9.6153846153846159E-2"/>
    <n v="9.6153846153846159E-2"/>
    <s v="SI"/>
    <n v="52"/>
    <n v="52"/>
    <s v="SI"/>
    <n v="0"/>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823470-k"/>
    <s v="INGENIERIA DE FORMACION EN CAPACITACION LABORAL SOLANES Y SAPIAIN"/>
    <n v="188"/>
    <n v="47"/>
    <n v="6373"/>
    <n v="0"/>
    <n v="0"/>
    <n v="17971860"/>
    <n v="2820000"/>
    <n v="0"/>
    <n v="0"/>
    <n v="0"/>
    <n v="2079186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6373"/>
    <n v="6373"/>
    <n v="7"/>
    <s v="APROBADO"/>
    <s v="APROBADO"/>
    <n v="6.8"/>
    <s v="APROBADO"/>
    <s v="NO"/>
    <n v="7"/>
    <x v="1"/>
    <s v="NO APLICA "/>
    <s v="NO"/>
    <s v="NO APLICA"/>
    <s v="NO APLICA"/>
    <s v="NO APLICA"/>
    <s v="NO APLICA"/>
    <s v=""/>
    <s v="NO APLICA"/>
    <s v="NO"/>
    <s v="NO APLICA"/>
    <s v="NO APLICA"/>
    <s v="NO"/>
    <n v="52"/>
    <n v="67"/>
    <s v="NO"/>
    <n v="0"/>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823470-k"/>
    <s v="INGENIERIA DE FORMACION EN CAPACITACION LABORAL SOLANES Y SAPIAIN"/>
    <n v="200"/>
    <n v="50"/>
    <n v="5075"/>
    <n v="0"/>
    <n v="0"/>
    <n v="20300000"/>
    <n v="4000000"/>
    <n v="0"/>
    <n v="0"/>
    <n v="0"/>
    <n v="24300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x v="1"/>
    <s v="NO APLICA "/>
    <s v="NO"/>
    <s v="NO APLICA"/>
    <s v="NO APLICA"/>
    <s v="NO APLICA"/>
    <s v="NO APLICA"/>
    <s v=""/>
    <s v="NO APLICA"/>
    <s v="NO"/>
    <s v="NO APLICA"/>
    <s v="NO APLICA"/>
    <s v="NO"/>
    <n v="52"/>
    <n v="254"/>
    <s v="NO"/>
    <n v="0"/>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7823470-k"/>
    <s v="INGENIERIA DE FORMACION EN CAPACITACION LABORAL SOLANES Y SAPIAIN"/>
    <n v="192"/>
    <n v="48"/>
    <n v="5075"/>
    <n v="0"/>
    <n v="0"/>
    <n v="14616000"/>
    <n v="2880000"/>
    <n v="0"/>
    <n v="0"/>
    <n v="0"/>
    <n v="17496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x v="1"/>
    <s v="NO APLICA "/>
    <s v="NO"/>
    <s v="NO APLICA"/>
    <s v="NO APLICA"/>
    <s v="NO APLICA"/>
    <s v="NO APLICA"/>
    <s v=""/>
    <s v="NO APLICA"/>
    <s v="NO"/>
    <s v="NO APLICA"/>
    <s v="NO APLICA"/>
    <s v="NO"/>
    <n v="52"/>
    <n v="67"/>
    <s v="NO"/>
    <n v="0"/>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823470-k"/>
    <s v="INGENIERIA DE FORMACION EN CAPACITACION LABORAL SOLANES Y SAPIAIN"/>
    <n v="192"/>
    <n v="48"/>
    <n v="5075"/>
    <n v="0"/>
    <n v="0"/>
    <n v="14616000"/>
    <n v="2880000"/>
    <n v="0"/>
    <n v="0"/>
    <n v="0"/>
    <n v="17496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x v="1"/>
    <s v="NO APLICA "/>
    <s v="NO"/>
    <s v="NO APLICA"/>
    <s v="NO APLICA"/>
    <s v="NO APLICA"/>
    <s v="NO APLICA"/>
    <s v=""/>
    <s v="NO APLICA"/>
    <s v="NO"/>
    <s v="NO APLICA"/>
    <s v="NO APLICA"/>
    <s v="NO"/>
    <n v="52"/>
    <n v="67"/>
    <s v="NO"/>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823470-k"/>
    <s v="INGENIERIA DE FORMACION EN CAPACITACION LABORAL SOLANES Y SAPIAIN"/>
    <n v="200"/>
    <n v="50"/>
    <n v="5075"/>
    <n v="0"/>
    <n v="0"/>
    <n v="20300000"/>
    <n v="4000000"/>
    <n v="0"/>
    <n v="0"/>
    <n v="0"/>
    <n v="24300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x v="1"/>
    <s v="NO APLICA "/>
    <s v="NO"/>
    <s v="NO APLICA"/>
    <s v="NO APLICA"/>
    <s v="NO APLICA"/>
    <s v="NO APLICA"/>
    <s v=""/>
    <s v="NO APLICA"/>
    <s v="NO"/>
    <s v="NO APLICA"/>
    <s v="NO APLICA"/>
    <s v="NO"/>
    <n v="52"/>
    <n v="254"/>
    <s v="NO"/>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3470-k"/>
    <s v="INGENIERIA DE FORMACION EN CAPACITACION LABORAL SOLANES Y SAPIAIN"/>
    <n v="188"/>
    <n v="47"/>
    <n v="5075"/>
    <n v="0"/>
    <n v="0"/>
    <n v="19082000"/>
    <n v="3760000"/>
    <n v="0"/>
    <n v="0"/>
    <n v="0"/>
    <n v="22842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x v="1"/>
    <s v="NO APLICA "/>
    <s v="NO"/>
    <s v="NO APLICA"/>
    <s v="NO APLICA"/>
    <s v="NO APLICA"/>
    <s v="NO APLICA"/>
    <s v=""/>
    <s v="NO APLICA"/>
    <s v="NO"/>
    <s v="NO APLICA"/>
    <s v="NO APLICA"/>
    <s v="NO"/>
    <n v="52"/>
    <n v="122"/>
    <s v="NO"/>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823470-k"/>
    <s v="INGENIERIA DE FORMACION EN CAPACITACION LABORAL SOLANES Y SAPIAIN"/>
    <n v="100"/>
    <n v="25"/>
    <n v="5075"/>
    <n v="0"/>
    <n v="0"/>
    <n v="10150000"/>
    <n v="2000000"/>
    <n v="0"/>
    <n v="0"/>
    <n v="0"/>
    <n v="12150000"/>
    <x v="0"/>
    <n v="0"/>
    <n v="5"/>
    <n v="7"/>
    <n v="7"/>
    <n v="7"/>
    <n v="7"/>
    <n v="7"/>
    <n v="7"/>
    <n v="7"/>
    <n v="7"/>
    <n v="7"/>
    <n v="7"/>
    <n v="7"/>
    <n v="7"/>
    <n v="7"/>
    <n v="7"/>
    <n v="6.8"/>
    <s v="SI"/>
    <s v="TANIA VERA"/>
    <s v="infocal@infocal.cl"/>
    <n v="935475767"/>
    <s v="San Pablo 8402 PUDAHUEL, Pudahuel"/>
    <s v="Capacitar en procedimientos estéticos faciales orientados al cuidado de la piel, la relajación y la mejora de la apariencia, con enfoque profesional y personalizado."/>
    <s v="El curso entrega conocimientos sobre tipos de piel, limpieza profunda, exfoliación, mascarillas, masajes faciales y uso de productos cosméticos. Está dirigido a personas interesadas en trabajar en centros de estética, spa o emprendimientos dedicados al bienestar facial."/>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SI"/>
    <n v="6.8"/>
    <x v="0"/>
    <n v="7.0000000000000009"/>
    <s v="SI"/>
    <n v="7"/>
    <s v="SI"/>
    <n v="7"/>
    <s v="NO"/>
    <s v=""/>
    <s v="NO APLICA"/>
    <s v="NO"/>
    <s v="NO APLICA"/>
    <s v="NO APLICA"/>
    <s v="NO"/>
    <n v="52"/>
    <n v="254"/>
    <s v="NO"/>
    <s v="b) Mayor nota obtenida en el criterio evaluación de comportamiento."/>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7823470-k"/>
    <s v="INGENIERIA DE FORMACION EN CAPACITACION LABORAL SOLANES Y SAPIAIN"/>
    <n v="252"/>
    <n v="63"/>
    <n v="6373"/>
    <n v="70000"/>
    <n v="0"/>
    <n v="16059960"/>
    <n v="2520000"/>
    <n v="700000"/>
    <n v="0"/>
    <n v="0"/>
    <n v="1927996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NO"/>
    <n v="7"/>
    <x v="1"/>
    <s v="NO APLICA "/>
    <s v="NO"/>
    <s v="NO APLICA"/>
    <s v="NO APLICA"/>
    <s v="NO APLICA"/>
    <s v="NO APLICA"/>
    <s v=""/>
    <s v="NO APLICA"/>
    <s v="NO"/>
    <s v="NO APLICA"/>
    <s v="NO APLICA"/>
    <s v="NO"/>
    <n v="52"/>
    <n v="122"/>
    <s v="NO"/>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7823470-k"/>
    <s v="INGENIERIA DE FORMACION EN CAPACITACION LABORAL SOLANES Y SAPIAIN"/>
    <n v="112"/>
    <n v="38"/>
    <n v="5075"/>
    <n v="115000"/>
    <n v="0"/>
    <n v="6252400"/>
    <n v="1672000"/>
    <n v="1265000"/>
    <n v="0"/>
    <n v="0"/>
    <n v="918940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52"/>
    <n v="122"/>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823470-k"/>
    <s v="INGENIERIA DE FORMACION EN CAPACITACION LABORAL SOLANES Y SAPIAIN"/>
    <n v="122"/>
    <n v="41"/>
    <n v="5075"/>
    <n v="115000"/>
    <n v="0"/>
    <n v="6810650"/>
    <n v="1804000"/>
    <n v="1265000"/>
    <n v="0"/>
    <n v="0"/>
    <n v="987965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6.8"/>
    <x v="0"/>
    <n v="7.0000000000000009"/>
    <s v="SI"/>
    <n v="7"/>
    <s v="SI"/>
    <n v="7"/>
    <s v="NO"/>
    <s v=""/>
    <s v="NO APLICA"/>
    <s v="NO"/>
    <s v="NO APLICA"/>
    <s v="NO APLICA"/>
    <s v="NO"/>
    <n v="52"/>
    <n v="125"/>
    <s v="NO"/>
    <s v="e) Menor “porcentaje de multas ponderadas” en ítem evaluación comportamiento considerando 4 decimales."/>
  </r>
  <r>
    <x v="87"/>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s v="76232950-6"/>
    <s v="INSTITUTO DE CALIDAD Y MEDIOAMBIENTE DE CHILE IGNACIO JAVIER CARO AGUILERA E.I.R.L"/>
    <n v="16"/>
    <n v="4"/>
    <n v="4500"/>
    <n v="0"/>
    <n v="0"/>
    <n v="1440000"/>
    <n v="320000"/>
    <n v="0"/>
    <n v="0"/>
    <n v="0"/>
    <n v="176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x v="1"/>
    <s v="NO APLICA "/>
    <s v="NO"/>
    <s v="NO APLICA"/>
    <s v="NO APLICA"/>
    <s v="NO APLICA"/>
    <s v="NO APLICA"/>
    <s v=""/>
    <s v="NO APLICA"/>
    <s v="NO"/>
    <s v="NO APLICA"/>
    <s v="NO APLICA"/>
    <s v="NO"/>
    <n v="17"/>
    <n v="125"/>
    <s v="NO"/>
    <n v="0"/>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232950-6"/>
    <s v="INSTITUTO DE CALIDAD Y MEDIOAMBIENTE DE CHILE IGNACIO JAVIER CARO AGUILERA E.I.R.L"/>
    <n v="172"/>
    <n v="43"/>
    <n v="4500"/>
    <n v="50000"/>
    <n v="0"/>
    <n v="11610000"/>
    <n v="2580000"/>
    <n v="750000"/>
    <n v="0"/>
    <n v="0"/>
    <n v="14940000"/>
    <x v="0"/>
    <n v="0"/>
    <n v="1"/>
    <n v="7"/>
    <n v="0"/>
    <n v="0"/>
    <n v="0"/>
    <n v="0"/>
    <n v="0"/>
    <n v="0"/>
    <n v="0"/>
    <n v="7"/>
    <n v="7"/>
    <n v="7"/>
    <n v="7"/>
    <n v="7"/>
    <n v="6.4"/>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4500"/>
    <n v="4130"/>
    <n v="6.4"/>
    <s v="APROBADO"/>
    <s v="APROBADO"/>
    <n v="6.4"/>
    <s v="APROBADO"/>
    <s v="NO"/>
    <n v="7"/>
    <x v="1"/>
    <s v="NO APLICA "/>
    <s v="NO"/>
    <s v="NO APLICA"/>
    <s v="NO APLICA"/>
    <s v="NO APLICA"/>
    <s v="NO APLICA"/>
    <s v=""/>
    <s v="NO APLICA"/>
    <s v="NO"/>
    <s v="NO APLICA"/>
    <s v="NO APLICA"/>
    <s v="NO"/>
    <n v="17"/>
    <n v="146"/>
    <s v="NO"/>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232950-6"/>
    <s v="INSTITUTO DE CALIDAD Y MEDIOAMBIENTE DE CHILE IGNACIO JAVIER CARO AGUILERA E.I.R.L"/>
    <n v="207"/>
    <n v="52"/>
    <n v="5600"/>
    <n v="50000"/>
    <n v="0"/>
    <n v="17388000"/>
    <n v="3120000"/>
    <n v="750000"/>
    <n v="0"/>
    <n v="0"/>
    <n v="21258000"/>
    <x v="0"/>
    <n v="0"/>
    <n v="1"/>
    <n v="7"/>
    <n v="0"/>
    <n v="0"/>
    <n v="0"/>
    <n v="0"/>
    <n v="0"/>
    <n v="0"/>
    <n v="0"/>
    <n v="7"/>
    <n v="7"/>
    <n v="7"/>
    <n v="7"/>
    <n v="7"/>
    <n v="6.3"/>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600"/>
    <n v="5075"/>
    <n v="6.3"/>
    <s v="APROBADO"/>
    <s v="APROBADO"/>
    <n v="6.4"/>
    <s v="APROBADO"/>
    <s v="NO"/>
    <n v="7"/>
    <x v="1"/>
    <s v="NO APLICA "/>
    <s v="NO"/>
    <s v="NO APLICA"/>
    <s v="NO APLICA"/>
    <s v="NO APLICA"/>
    <s v="NO APLICA"/>
    <s v=""/>
    <s v="NO APLICA"/>
    <s v="NO"/>
    <s v="NO APLICA"/>
    <s v="NO APLICA"/>
    <s v="NO"/>
    <n v="17"/>
    <n v="146"/>
    <s v="NO"/>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232950-6"/>
    <s v="INSTITUTO DE CALIDAD Y MEDIOAMBIENTE DE CHILE IGNACIO JAVIER CARO AGUILERA E.I.R.L"/>
    <n v="150"/>
    <n v="38"/>
    <n v="6700"/>
    <n v="0"/>
    <n v="0"/>
    <n v="19095000"/>
    <n v="2888000"/>
    <n v="0"/>
    <n v="0"/>
    <n v="0"/>
    <n v="21983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7"/>
    <x v="1"/>
    <s v="NO APLICA "/>
    <s v="NO"/>
    <s v="NO APLICA"/>
    <s v="NO APLICA"/>
    <s v="NO APLICA"/>
    <s v="NO APLICA"/>
    <s v=""/>
    <s v="NO APLICA"/>
    <s v="NO"/>
    <s v="NO APLICA"/>
    <s v="NO APLICA"/>
    <s v="NO"/>
    <n v="17"/>
    <n v="254"/>
    <s v="NO"/>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232950-6"/>
    <s v="INSTITUTO DE CALIDAD Y MEDIOAMBIENTE DE CHILE IGNACIO JAVIER CARO AGUILERA E.I.R.L"/>
    <n v="150"/>
    <n v="38"/>
    <n v="6700"/>
    <n v="0"/>
    <n v="0"/>
    <n v="20100000"/>
    <n v="3040000"/>
    <n v="0"/>
    <n v="0"/>
    <n v="0"/>
    <n v="23140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7"/>
    <x v="1"/>
    <s v="NO APLICA "/>
    <s v="NO"/>
    <s v="NO APLICA"/>
    <s v="NO APLICA"/>
    <s v="NO APLICA"/>
    <s v="NO APLICA"/>
    <s v=""/>
    <s v="NO APLICA"/>
    <s v="NO"/>
    <s v="NO APLICA"/>
    <s v="NO APLICA"/>
    <s v="NO"/>
    <n v="17"/>
    <n v="254"/>
    <s v="NO"/>
    <n v="0"/>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232950-6"/>
    <s v="INSTITUTO DE CALIDAD Y MEDIOAMBIENTE DE CHILE IGNACIO JAVIER CARO AGUILERA E.I.R.L"/>
    <n v="52"/>
    <n v="13"/>
    <n v="6700"/>
    <n v="0"/>
    <n v="0"/>
    <n v="6968000"/>
    <n v="1040000"/>
    <n v="0"/>
    <n v="0"/>
    <n v="0"/>
    <n v="8008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6.8"/>
    <x v="1"/>
    <s v="NO APLICA "/>
    <s v="NO"/>
    <s v="NO APLICA"/>
    <s v="NO APLICA"/>
    <s v="NO APLICA"/>
    <s v="NO APLICA"/>
    <s v=""/>
    <s v="NO APLICA"/>
    <s v="NO"/>
    <s v="NO APLICA"/>
    <s v="NO APLICA"/>
    <s v="NO"/>
    <n v="17"/>
    <n v="125"/>
    <s v="NO"/>
    <n v="0"/>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6232950-6"/>
    <s v="INSTITUTO DE CALIDAD Y MEDIOAMBIENTE DE CHILE IGNACIO JAVIER CARO AGUILERA E.I.R.L"/>
    <n v="12"/>
    <n v="3"/>
    <n v="4500"/>
    <n v="0"/>
    <n v="0"/>
    <n v="810000"/>
    <n v="180000"/>
    <n v="0"/>
    <n v="0"/>
    <n v="0"/>
    <n v="99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6.4"/>
    <x v="0"/>
    <n v="7.0000000000000009"/>
    <s v="SI"/>
    <n v="7"/>
    <s v="SI"/>
    <n v="7"/>
    <s v="NO"/>
    <s v=""/>
    <s v="NO APLICA"/>
    <s v="NO"/>
    <s v="NO APLICA"/>
    <s v="NO APLICA"/>
    <s v="NO"/>
    <n v="17"/>
    <n v="125"/>
    <s v="NO"/>
    <s v="d) Menor valor hora en su oferta económica para el curso."/>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232950-6"/>
    <s v="INSTITUTO DE CALIDAD Y MEDIOAMBIENTE DE CHILE IGNACIO JAVIER CARO AGUILERA E.I.R.L"/>
    <n v="100"/>
    <n v="25"/>
    <n v="4500"/>
    <n v="0"/>
    <n v="0"/>
    <n v="6750000"/>
    <n v="1500000"/>
    <n v="0"/>
    <n v="0"/>
    <n v="0"/>
    <n v="825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x v="1"/>
    <s v="NO APLICA "/>
    <s v="NO"/>
    <s v="NO APLICA"/>
    <s v="NO APLICA"/>
    <s v="NO APLICA"/>
    <s v="NO APLICA"/>
    <s v=""/>
    <s v="NO APLICA"/>
    <s v="NO"/>
    <s v="NO APLICA"/>
    <s v="NO APLICA"/>
    <s v="NO"/>
    <n v="17"/>
    <n v="125"/>
    <s v="NO"/>
    <n v="0"/>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6232950-6"/>
    <s v="INSTITUTO DE CALIDAD Y MEDIOAMBIENTE DE CHILE IGNACIO JAVIER CARO AGUILERA E.I.R.L"/>
    <n v="130"/>
    <n v="33"/>
    <n v="5600"/>
    <n v="0"/>
    <n v="0"/>
    <n v="10920000"/>
    <n v="1980000"/>
    <n v="0"/>
    <n v="0"/>
    <n v="0"/>
    <n v="12900000"/>
    <x v="0"/>
    <n v="0"/>
    <n v="1"/>
    <n v="7"/>
    <n v="0"/>
    <n v="0"/>
    <n v="0"/>
    <n v="0"/>
    <n v="0"/>
    <n v="0"/>
    <n v="0"/>
    <n v="7"/>
    <n v="7"/>
    <n v="7"/>
    <n v="7"/>
    <n v="7"/>
    <n v="6.3"/>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600"/>
    <n v="5075"/>
    <n v="6.3"/>
    <s v="APROBADO"/>
    <s v="APROBADO"/>
    <n v="6.4"/>
    <s v="APROBADO"/>
    <s v="NO"/>
    <n v="6.4"/>
    <x v="0"/>
    <n v="7.0000000000000009"/>
    <s v="SI"/>
    <n v="7"/>
    <s v="SI"/>
    <n v="7"/>
    <s v="NO"/>
    <s v=""/>
    <s v="NO APLICA"/>
    <s v="NO"/>
    <s v="NO APLICA"/>
    <s v="NO APLICA"/>
    <s v="NO"/>
    <n v="17"/>
    <n v="125"/>
    <s v="NO"/>
    <s v="d) Menor valor hora en su oferta económica para el curso."/>
  </r>
  <r>
    <x v="63"/>
    <s v="65181652-1"/>
    <n v="2025"/>
    <s v="MANDATO"/>
    <s v="91337000-7"/>
    <s v="CEMENTO POLPAICO S.A."/>
    <m/>
    <m/>
    <s v="HERRAMIENTAS BÁSICAS DE COMUNICACIÓN EN INGLÉS"/>
    <s v="PF0728"/>
    <s v=""/>
    <s v=""/>
    <n v="4"/>
    <s v="COQUIMBO"/>
    <s v="ILLAPEL"/>
    <s v="PERSONAS DESOCUPADAS (CESANTES Y PERSONAS QUE BUSCAN TRABAJO POR PRIMERA VEZ)."/>
    <s v="PRESENCIAL"/>
    <s v="INDEPENDIENTE"/>
    <n v="16"/>
    <n v="10"/>
    <n v="80"/>
    <n v="0"/>
    <n v="80"/>
    <n v="5"/>
    <s v="SI"/>
    <s v="NO"/>
    <s v="NO"/>
    <s v="SE AJUSTA A PLAN FORMATIVO"/>
    <s v="HOMBRES Y MUJERES MAYORES DE 18 AÑOS, CESANTES O QUE BUSCA TRABAJO POR PRIMERA VEZ, CON EDUCACIÓN BÁSICA COMPLETA, HABITANTES DE LA COMUNA DE ILLAPEL"/>
    <s v="NO"/>
    <n v="0"/>
    <s v="CERRADA"/>
    <n v="16"/>
    <n v="1"/>
    <s v="76232950-6"/>
    <s v="INSTITUTO DE CALIDAD Y MEDIOAMBIENTE DE CHILE IGNACIO JAVIER CARO AGUILERA E.I.R.L"/>
    <n v="80"/>
    <n v="16"/>
    <n v="4500"/>
    <n v="0"/>
    <n v="0"/>
    <n v="3600000"/>
    <n v="640000"/>
    <n v="0"/>
    <n v="0"/>
    <n v="0"/>
    <n v="4240000"/>
    <x v="0"/>
    <n v="0"/>
    <n v="1"/>
    <n v="7"/>
    <n v="0"/>
    <n v="0"/>
    <n v="0"/>
    <n v="0"/>
    <n v="0"/>
    <n v="0"/>
    <n v="0"/>
    <n v="7"/>
    <n v="7"/>
    <n v="7"/>
    <n v="7"/>
    <n v="7"/>
    <n v="6.7"/>
    <n v="6.4"/>
    <s v="SI"/>
    <s v="JUDITH TORO"/>
    <s v="judith.toro@icmchile.cl"/>
    <n v="946133009"/>
    <s v="Buin 0257, Illapel"/>
    <s v="Desarrollar habilidades comunicativas básicas en inglés para desenvolverse en situaciones cotidianas y laborales simples."/>
    <s v="El curso entrega conocimientos fundamentales de vocabulario, estructuras gramaticales y expresiones comunes en inglés, enfocados en la comprensión y producción oral y escrita. Está dirigido a personas que buscan mejorar su empleabilidad y ampliar sus oportunidades mediante el aprendizaje de una lengua extranjera."/>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300"/>
    <n v="6.7"/>
    <s v="APROBADO"/>
    <s v="APROBADO"/>
    <n v="6.4"/>
    <s v="APROBADO"/>
    <s v="SI"/>
    <n v="6.4"/>
    <x v="0"/>
    <n v="7.0000000000000009"/>
    <s v="SI"/>
    <n v="7"/>
    <s v="SI"/>
    <n v="7"/>
    <s v="NO"/>
    <s v=""/>
    <s v="NO APLICA"/>
    <s v="NO"/>
    <s v="NO APLICA"/>
    <s v="NO APLICA"/>
    <s v="NO"/>
    <n v="17"/>
    <n v="80"/>
    <s v="NO"/>
    <s v="a) Mayor nota obtenida en el criterio propuesta técnica."/>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232950-6"/>
    <s v="INSTITUTO DE CALIDAD Y MEDIOAMBIENTE DE CHILE IGNACIO JAVIER CARO AGUILERA E.I.R.L"/>
    <n v="36"/>
    <n v="8"/>
    <n v="4500"/>
    <n v="0"/>
    <n v="0"/>
    <n v="1620000"/>
    <n v="320000"/>
    <n v="0"/>
    <n v="0"/>
    <n v="0"/>
    <n v="194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x v="1"/>
    <s v="NO APLICA "/>
    <s v="NO"/>
    <s v="NO APLICA"/>
    <s v="NO APLICA"/>
    <s v="NO APLICA"/>
    <s v="NO APLICA"/>
    <s v=""/>
    <s v="NO APLICA"/>
    <s v="NO"/>
    <s v="NO APLICA"/>
    <s v="NO APLICA"/>
    <s v="NO"/>
    <n v="17"/>
    <n v="146"/>
    <s v="NO"/>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232950-6"/>
    <s v="INSTITUTO DE CALIDAD Y MEDIOAMBIENTE DE CHILE IGNACIO JAVIER CARO AGUILERA E.I.R.L"/>
    <n v="36"/>
    <n v="8"/>
    <n v="4500"/>
    <n v="0"/>
    <n v="0"/>
    <n v="1620000"/>
    <n v="320000"/>
    <n v="0"/>
    <n v="0"/>
    <n v="0"/>
    <n v="194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x v="1"/>
    <s v="NO APLICA "/>
    <s v="NO"/>
    <s v="NO APLICA"/>
    <s v="NO APLICA"/>
    <s v="NO APLICA"/>
    <s v="NO APLICA"/>
    <s v=""/>
    <s v="NO APLICA"/>
    <s v="NO"/>
    <s v="NO APLICA"/>
    <s v="NO APLICA"/>
    <s v="NO"/>
    <n v="17"/>
    <n v="146"/>
    <s v="NO"/>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232950-6"/>
    <s v="INSTITUTO DE CALIDAD Y MEDIOAMBIENTE DE CHILE IGNACIO JAVIER CARO AGUILERA E.I.R.L"/>
    <n v="160"/>
    <n v="40"/>
    <n v="6700"/>
    <n v="0"/>
    <n v="50000"/>
    <n v="16080000"/>
    <n v="2400000"/>
    <n v="0"/>
    <n v="0"/>
    <n v="750000"/>
    <n v="19230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7"/>
    <x v="1"/>
    <s v="NO APLICA "/>
    <s v="NO"/>
    <s v="NO APLICA"/>
    <s v="NO APLICA"/>
    <s v="NO APLICA"/>
    <s v="NO APLICA"/>
    <s v=""/>
    <s v="NO APLICA"/>
    <s v="NO"/>
    <s v="NO APLICA"/>
    <s v="NO APLICA"/>
    <s v="NO"/>
    <n v="17"/>
    <n v="125"/>
    <s v="NO"/>
    <n v="0"/>
  </r>
  <r>
    <x v="90"/>
    <s v="65181652-1"/>
    <n v="2025"/>
    <s v="MANDATO"/>
    <s v="96505760-9"/>
    <s v="COLBÚN"/>
    <m/>
    <m/>
    <s v="HABILIDADES Y HERRAMIENTAS PARA EL EMPRENDIMIENTO"/>
    <s v="PF0911"/>
    <s v=""/>
    <s v=""/>
    <n v="6"/>
    <s v="Lib. Bdo. OHiggins"/>
    <s v="MARCHIGÜE"/>
    <s v="EMPRENDEDORES/AS INFORMALES O PERSONAS VULNERABLES PERTENECIENTES AL 80% MAS VULNERABLE"/>
    <s v="PRESENCIAL"/>
    <s v="INDEPENDIENTE"/>
    <n v="4"/>
    <n v="10"/>
    <n v="15"/>
    <n v="0"/>
    <n v="15"/>
    <n v="4"/>
    <s v="SI"/>
    <s v="NO"/>
    <s v="NO"/>
    <s v="SE AJUSTA A PLAN FORMATIVO"/>
    <s v="HOMBRES Y MUJERES DE 18 AÑOS O MAS, QUE PERTENECEN AL 80% MAS VULNERABLES, RESIDEN EN LA COMUNA DE MARCHIGUE Y TENER EDUCACIÓN BÁSICA COMPLETA"/>
    <s v="NO"/>
    <n v="0"/>
    <s v="CERRADA"/>
    <n v="4"/>
    <n v="1"/>
    <s v="76232950-6"/>
    <s v="INSTITUTO DE CALIDAD Y MEDIOAMBIENTE DE CHILE IGNACIO JAVIER CARO AGUILERA E.I.R.L"/>
    <n v="15"/>
    <n v="4"/>
    <n v="4500"/>
    <n v="0"/>
    <n v="0"/>
    <n v="675000"/>
    <n v="160000"/>
    <n v="0"/>
    <n v="0"/>
    <n v="0"/>
    <n v="835000"/>
    <x v="0"/>
    <n v="0"/>
    <n v="1"/>
    <n v="7"/>
    <n v="0"/>
    <n v="0"/>
    <n v="0"/>
    <n v="0"/>
    <n v="0"/>
    <n v="0"/>
    <n v="0"/>
    <n v="7"/>
    <n v="7"/>
    <n v="7"/>
    <n v="7"/>
    <n v="7"/>
    <n v="7"/>
    <n v="6.4"/>
    <s v="SI"/>
    <s v="JUDITH TORO"/>
    <s v="judith.toro@icmchile.cl"/>
    <n v="946133009"/>
    <s v="Juan Pablo II 1090, Marchigüe"/>
    <s v="Fortalecer capacidades personales y técnicas para iniciar, desarrollar y gestionar proyectos de emprendimiento sostenibles."/>
    <s v="El curso entrega herramientas para identificar oportunidades de negocio, elaborar planes, gestionar recursos, y aplicar estrategias de marketing y ventas. Está dirigido a personas que desean emprender con enfoque práctico, creativo y orientado al desarrollo económico local."/>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500"/>
    <n v="7"/>
    <s v="APROBADO"/>
    <s v="APROBADO"/>
    <n v="6.4"/>
    <s v="APROBADO"/>
    <s v="SI"/>
    <n v="6.4"/>
    <x v="0"/>
    <n v="7.0000000000000009"/>
    <s v="SI"/>
    <n v="7"/>
    <s v="SI"/>
    <n v="1"/>
    <s v="SI"/>
    <n v="4500"/>
    <n v="4500"/>
    <s v="SI"/>
    <n v="0.24930747922437671"/>
    <n v="0.24930747922437671"/>
    <s v="SI"/>
    <n v="17"/>
    <n v="17"/>
    <s v="SI"/>
    <n v="0"/>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87730100-1"/>
    <s v="CENTRO TECNICO INDURA LIMITADA"/>
    <n v="176"/>
    <n v="44"/>
    <n v="5900"/>
    <n v="0"/>
    <n v="250000"/>
    <n v="10384000"/>
    <n v="1760000"/>
    <n v="0"/>
    <n v="0"/>
    <n v="2500000"/>
    <n v="14644000"/>
    <x v="0"/>
    <n v="0"/>
    <n v="1"/>
    <n v="7"/>
    <n v="0"/>
    <n v="0"/>
    <n v="0"/>
    <n v="0"/>
    <n v="0"/>
    <n v="0"/>
    <n v="0"/>
    <n v="7"/>
    <n v="7"/>
    <n v="7"/>
    <n v="7"/>
    <n v="7"/>
    <n v="6"/>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900"/>
    <n v="5075"/>
    <n v="6"/>
    <s v="APROBADO"/>
    <s v="APROBADO"/>
    <n v="6.4"/>
    <s v="APROBADO"/>
    <s v="NO"/>
    <n v="7"/>
    <x v="1"/>
    <s v="NO APLICA "/>
    <s v="NO"/>
    <s v="NO APLICA"/>
    <s v="NO APLICA"/>
    <s v="NO APLICA"/>
    <s v="NO APLICA"/>
    <s v=""/>
    <s v="NO APLICA"/>
    <s v="NO"/>
    <s v="NO APLICA"/>
    <s v="NO APLICA"/>
    <s v="NO"/>
    <n v="8"/>
    <n v="164"/>
    <s v="NO"/>
    <n v="0"/>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87730100-1"/>
    <s v="CENTRO TECNICO INDURA LIMITADA"/>
    <n v="188"/>
    <n v="47"/>
    <n v="6300"/>
    <n v="0"/>
    <n v="250000"/>
    <n v="22503600"/>
    <n v="3572000"/>
    <n v="0"/>
    <n v="0"/>
    <n v="4750000"/>
    <n v="30825600"/>
    <x v="0"/>
    <n v="0"/>
    <n v="1"/>
    <n v="7"/>
    <n v="0"/>
    <n v="0"/>
    <n v="0"/>
    <n v="0"/>
    <n v="0"/>
    <n v="0"/>
    <n v="0"/>
    <n v="7"/>
    <n v="7"/>
    <n v="7"/>
    <n v="7"/>
    <n v="7"/>
    <n v="5.6"/>
    <n v="6.3"/>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00"/>
    <n v="5075"/>
    <n v="5.6"/>
    <s v="APROBADO"/>
    <s v="APROBADO"/>
    <n v="6.3"/>
    <s v="APROBADO"/>
    <s v="NO"/>
    <n v="7"/>
    <x v="1"/>
    <s v="NO APLICA "/>
    <s v="NO"/>
    <s v="NO APLICA"/>
    <s v="NO APLICA"/>
    <s v="NO APLICA"/>
    <s v="NO APLICA"/>
    <s v=""/>
    <s v="NO APLICA"/>
    <s v="NO"/>
    <s v="NO APLICA"/>
    <s v="NO APLICA"/>
    <s v="NO"/>
    <n v="8"/>
    <n v="125"/>
    <s v="NO"/>
    <n v="0"/>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87730100-1"/>
    <s v="CENTRO TECNICO INDURA LIMITADA"/>
    <n v="272"/>
    <n v="68"/>
    <n v="5900"/>
    <n v="100000"/>
    <n v="250000"/>
    <n v="16048000"/>
    <n v="2720000"/>
    <n v="1000000"/>
    <n v="0"/>
    <n v="2500000"/>
    <n v="22268000"/>
    <x v="0"/>
    <n v="0"/>
    <n v="1"/>
    <n v="7"/>
    <n v="0"/>
    <n v="0"/>
    <n v="0"/>
    <n v="0"/>
    <n v="0"/>
    <n v="0"/>
    <n v="0"/>
    <n v="7"/>
    <n v="7"/>
    <n v="7"/>
    <n v="7"/>
    <n v="7"/>
    <n v="6"/>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900"/>
    <n v="5075"/>
    <n v="6"/>
    <s v="APROBADO"/>
    <s v="APROBADO"/>
    <n v="6.4"/>
    <s v="APROBADO"/>
    <s v="NO"/>
    <n v="7"/>
    <x v="1"/>
    <s v="NO APLICA "/>
    <s v="NO"/>
    <s v="NO APLICA"/>
    <s v="NO APLICA"/>
    <s v="NO APLICA"/>
    <s v="NO APLICA"/>
    <s v=""/>
    <s v="NO APLICA"/>
    <s v="NO"/>
    <s v="NO APLICA"/>
    <s v="NO APLICA"/>
    <s v="NO"/>
    <n v="8"/>
    <n v="164"/>
    <s v="NO"/>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151025-8"/>
    <s v="Instituto profesional de capacitacion y perfeccionamiento laboral Ltda."/>
    <n v="160"/>
    <n v="40"/>
    <n v="7300"/>
    <n v="0"/>
    <n v="50000"/>
    <n v="11680000"/>
    <n v="1600000"/>
    <n v="0"/>
    <n v="0"/>
    <n v="500000"/>
    <n v="13780000"/>
    <x v="0"/>
    <n v="0"/>
    <n v="1"/>
    <n v="7"/>
    <n v="0"/>
    <n v="0"/>
    <n v="0"/>
    <n v="0"/>
    <n v="0"/>
    <n v="0"/>
    <n v="0"/>
    <n v="7"/>
    <n v="7"/>
    <n v="7"/>
    <n v="7"/>
    <n v="7"/>
    <n v="6.1"/>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7300"/>
    <n v="6373"/>
    <n v="6.1"/>
    <s v="APROBADO"/>
    <s v="APROBADO"/>
    <n v="6.4"/>
    <s v="APROBADO"/>
    <s v="NO"/>
    <n v="7"/>
    <x v="1"/>
    <s v="NO APLICA "/>
    <s v="NO"/>
    <s v="NO APLICA"/>
    <s v="NO APLICA"/>
    <s v="NO APLICA"/>
    <s v="NO APLICA"/>
    <s v=""/>
    <s v="NO APLICA"/>
    <s v="NO"/>
    <s v="NO APLICA"/>
    <s v="NO APLICA"/>
    <s v="NO"/>
    <n v="0"/>
    <n v="0"/>
    <s v="SI"/>
    <n v="0"/>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703557-6"/>
    <s v="NAEDU LTDA"/>
    <n v="188"/>
    <n v="47"/>
    <n v="6373"/>
    <n v="0"/>
    <n v="0"/>
    <n v="17971860"/>
    <n v="2820000"/>
    <n v="0"/>
    <n v="0"/>
    <n v="0"/>
    <n v="2079186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6373"/>
    <n v="6373"/>
    <n v="7"/>
    <s v="APROBADO"/>
    <s v="APROBADO"/>
    <n v="6.4"/>
    <s v="APROBADO"/>
    <s v="NO"/>
    <n v="7"/>
    <x v="1"/>
    <s v="NO APLICA "/>
    <s v="NO"/>
    <s v="NO APLICA"/>
    <s v="NO APLICA"/>
    <s v="NO APLICA"/>
    <s v="NO APLICA"/>
    <s v=""/>
    <s v="NO APLICA"/>
    <s v="NO"/>
    <s v="NO APLICA"/>
    <s v="NO APLICA"/>
    <s v="NO"/>
    <n v="0"/>
    <n v="0"/>
    <s v="SI"/>
    <n v="0"/>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7703557-6"/>
    <s v="NAEDU LTD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703557-6"/>
    <s v="NAEDU LTD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703557-6"/>
    <s v="NAEDU LTDA"/>
    <n v="188"/>
    <n v="47"/>
    <n v="5075"/>
    <n v="0"/>
    <n v="0"/>
    <n v="19082000"/>
    <n v="3760000"/>
    <n v="0"/>
    <n v="0"/>
    <n v="0"/>
    <n v="2284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77703557-6"/>
    <s v="NAEDU LTDA"/>
    <n v="176"/>
    <n v="44"/>
    <n v="5075"/>
    <n v="0"/>
    <n v="250000"/>
    <n v="8932000"/>
    <n v="1760000"/>
    <n v="0"/>
    <n v="0"/>
    <n v="2500000"/>
    <n v="13192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77703557-6"/>
    <s v="NAEDU LTDA"/>
    <n v="272"/>
    <n v="68"/>
    <n v="5075"/>
    <n v="100000"/>
    <n v="250000"/>
    <n v="13804000"/>
    <n v="2720000"/>
    <n v="1000000"/>
    <n v="0"/>
    <n v="2500000"/>
    <n v="20024000"/>
    <x v="1"/>
    <s v="NUMERAL 6.1.2. ITEM 1 - NO PRESENTA PROPUESTA PARA EL CURSO 14422. _x000a_NUMERAL 6.1.2. ITEM 13 - NO PRESENTA LA INFORMACIÓN DE LA PROPUESTA DEL CURSO EN EL FORMATO DE ANEXO 2, CORRECTAMENTE LLENAD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77703557-6"/>
    <s v="NAEDU LTDA"/>
    <n v="272"/>
    <n v="68"/>
    <n v="5075"/>
    <n v="100000"/>
    <n v="250000"/>
    <n v="13804000"/>
    <n v="2720000"/>
    <n v="1000000"/>
    <n v="0"/>
    <n v="2500000"/>
    <n v="2002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7703557-6"/>
    <s v="NAEDU LTDA"/>
    <n v="172"/>
    <n v="43"/>
    <n v="4130"/>
    <n v="50000"/>
    <n v="0"/>
    <n v="10655400"/>
    <n v="2580000"/>
    <n v="750000"/>
    <n v="0"/>
    <n v="0"/>
    <n v="13985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7703557-6"/>
    <s v="NAEDU LTDA"/>
    <n v="160"/>
    <n v="40"/>
    <n v="6373"/>
    <n v="0"/>
    <n v="50000"/>
    <n v="10196800"/>
    <n v="1600000"/>
    <n v="0"/>
    <n v="0"/>
    <n v="500000"/>
    <n v="122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85"/>
    <s v="65181652-1"/>
    <n v="2025"/>
    <s v="MANDATO"/>
    <s v="90687000-2"/>
    <s v="VIDRIOS LIRQUEN S.A"/>
    <m/>
    <m/>
    <s v="LABORES EN VIVEROS"/>
    <s v="PF0720"/>
    <s v=""/>
    <s v=""/>
    <n v="8"/>
    <s v="BIO BIO"/>
    <s v="PENCO"/>
    <s v="EMPRENDEDORES/AS INFORMALES O PERSONAS VULNERABLES PERTENECIENTES AL 80% MAS VULNERABLE"/>
    <s v="PRESENCIAL"/>
    <s v="INDEPENDIENTE"/>
    <n v="16"/>
    <n v="10"/>
    <n v="64"/>
    <n v="0"/>
    <n v="64"/>
    <n v="4"/>
    <s v="SI"/>
    <s v="NO"/>
    <s v="NO"/>
    <s v="SE AJUSTA A PLAN FORMATIVO"/>
    <s v="PERSONAS CON 18 AÑOS CUMPLIDOS PERTENENCIENTES AL 80% MÁS VULNERBLE, HOMBRE Y/O MUJERES DE LA COMUNA DE PENCO."/>
    <s v="NO"/>
    <n v="0"/>
    <s v="CERRADA"/>
    <n v="16"/>
    <n v="2"/>
    <s v="77703557-6"/>
    <s v="NAEDU LTDA"/>
    <n v="64"/>
    <n v="16"/>
    <n v="5075"/>
    <n v="0"/>
    <n v="0"/>
    <n v="3248000"/>
    <n v="640000"/>
    <n v="0"/>
    <n v="0"/>
    <n v="0"/>
    <n v="388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NO"/>
    <n v="6.6"/>
    <x v="1"/>
    <s v="NO APLICA "/>
    <s v="NO"/>
    <s v="NO APLICA"/>
    <s v="NO APLICA"/>
    <s v="NO APLICA"/>
    <s v="NO APLICA"/>
    <s v=""/>
    <s v="NO APLICA"/>
    <s v="NO"/>
    <s v="NO APLICA"/>
    <s v="NO APLICA"/>
    <s v="NO"/>
    <n v="0"/>
    <n v="0"/>
    <s v="SI"/>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703557-6"/>
    <s v="NAEDU LTD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7703557-6"/>
    <s v="NAEDU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7703557-6"/>
    <s v="NAEDU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272762-5"/>
    <s v="Lilian Rosario Rivas Avila Capacitación en el Trabajo EIRL"/>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11"/>
    <n v="125"/>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272762-5"/>
    <s v="Lilian Rosario Rivas Avila Capacitación en el Trabajo EIRL"/>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11"/>
    <n v="254"/>
    <s v="NO"/>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272762-5"/>
    <s v="Lilian Rosario Rivas Avila Capacitación en el Trabajo EIRL"/>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1"/>
    <n v="32"/>
    <s v="NO"/>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272762-5"/>
    <s v="Lilian Rosario Rivas Avila Capacitación en el Trabajo EIRL"/>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1"/>
    <n v="32"/>
    <s v="NO"/>
    <n v="0"/>
  </r>
  <r>
    <x v="56"/>
    <s v="65181652-1"/>
    <n v="2025"/>
    <s v="MANDATO"/>
    <s v="91337000-7"/>
    <s v="CEMENTO POLPAICO S.A."/>
    <m/>
    <m/>
    <s v="CURSO CONVENCIONAL CONDUCENTE A LICENCIA DE CONDUCIR CLASE B"/>
    <s v="PF1454"/>
    <s v=""/>
    <s v=""/>
    <n v="8"/>
    <s v="BIO BIO"/>
    <s v="CORONEL"/>
    <s v="PERSONAS DESOCUPADAS (CESANTES Y PERSONAS QUE BUSCAN TRABAJO POR PRIMERA VEZ)."/>
    <s v="PRESENCIAL"/>
    <s v="INDEPENDIENTE"/>
    <n v="5"/>
    <n v="10"/>
    <n v="24"/>
    <n v="0"/>
    <n v="24"/>
    <n v="5"/>
    <s v="SI"/>
    <s v="NO"/>
    <s v="NO"/>
    <s v="SE AJUSTA A PLAN FORMATIVO"/>
    <s v="HOMBRES Y MUJERES MAYORES DE 18 AÑOS, CESANTES O QUE BUSCA TRABAJO POR PRIMERA VEZ, CON EDUCACIÓN BÁSICA COMPLETA, HABITANTES DE LA COMUNA DE CORONEL"/>
    <s v="SI"/>
    <s v="LICENCIA DE CONDUCIR CLASE B."/>
    <s v="CERRADA"/>
    <n v="5"/>
    <n v="3"/>
    <s v="76171691-3"/>
    <s v="Capacitacion Ríos y Huilipán Compañia Limitada"/>
    <n v="24"/>
    <n v="5"/>
    <n v="7150"/>
    <n v="0"/>
    <n v="50000"/>
    <n v="1716000"/>
    <n v="200000"/>
    <n v="0"/>
    <n v="0"/>
    <n v="500000"/>
    <n v="2416000"/>
    <x v="1"/>
    <s v="NUMERAL 6.1.2. ITEM 2 - OTEC NO PRESENTA AUTORIZACIÓN DE ACREDITACIÓN COMO ESCUELA DE CONDUCTORES EN LA COMUNA DEL CURSO LICITADO. _x000a_NUMERAL 6.1.2. ITEM 6 - ERROR VALOR TOTAL DEL CURSO EN ESTRUCTURA DE COSTOS._x000a_NUMERAEL 6.1.2. ITEM 11: NO PRESENTA FOTOS QUE ACREDITEN LAS CARACTERISTICAS DESCRITAS EN LA PROPUESTA, NO PRESENTA MODELO CARTA COMPROMISO DE INFRAESTRUCTU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7150"/>
    <e v="#N/A"/>
    <s v="NO APLICA"/>
    <s v="NO APLICA"/>
    <s v="NO APLICA"/>
    <s v="NO APLICA"/>
    <s v="NO APLICA"/>
    <s v="NO"/>
    <s v="NO APLICA"/>
    <x v="2"/>
    <s v="NO APLICA "/>
    <s v="NO"/>
    <s v="NO APLICA"/>
    <s v="NO APLICA"/>
    <s v="NO APLICA"/>
    <s v="NO APLICA"/>
    <s v=""/>
    <s v="NO APLICA"/>
    <s v="NO"/>
    <s v="NO APLICA"/>
    <s v="NO APLICA"/>
    <s v="NO"/>
    <n v="0"/>
    <n v="0"/>
    <s v="SI"/>
    <n v="0"/>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8936150-9"/>
    <s v="Blase Pascal Capacitación Limitada"/>
    <n v="160"/>
    <n v="40"/>
    <n v="6373"/>
    <n v="0"/>
    <n v="50000"/>
    <n v="10196800"/>
    <n v="1600000"/>
    <n v="0"/>
    <n v="0"/>
    <n v="500000"/>
    <n v="1229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x v="0"/>
    <n v="7.0000000000000009"/>
    <s v="SI"/>
    <n v="7"/>
    <s v="SI"/>
    <n v="7"/>
    <s v="SI"/>
    <n v="6373"/>
    <n v="6373"/>
    <s v="SI"/>
    <n v="0"/>
    <n v="0"/>
    <s v="SI"/>
    <n v="73"/>
    <n v="164"/>
    <s v="NO"/>
    <s v="f) Mayor número de cursos SENCE ejecutados (Evaluación Experiencia)."/>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153644-1"/>
    <s v="CAPACITACIONES SINAPSIS SPA"/>
    <n v="188"/>
    <n v="47"/>
    <n v="5075"/>
    <n v="0"/>
    <n v="0"/>
    <n v="9541000"/>
    <n v="1880000"/>
    <n v="0"/>
    <n v="0"/>
    <n v="0"/>
    <n v="11421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0"/>
    <n v="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153644-1"/>
    <s v="CAPACITACIONES SINAPSIS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8"/>
    <x v="1"/>
    <s v="NO APLICA "/>
    <s v="NO"/>
    <s v="NO APLICA"/>
    <s v="NO APLICA"/>
    <s v="NO APLICA"/>
    <s v="NO APLICA"/>
    <s v=""/>
    <s v="NO APLICA"/>
    <s v="NO"/>
    <s v="NO APLICA"/>
    <s v="NO APLICA"/>
    <s v="NO"/>
    <n v="0"/>
    <n v="0"/>
    <s v="SI"/>
    <n v="0"/>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153644-1"/>
    <s v="CAPACITACIONES SINAPSIS SPA"/>
    <n v="188"/>
    <n v="47"/>
    <n v="6373"/>
    <n v="0"/>
    <n v="0"/>
    <n v="17971860"/>
    <n v="2820000"/>
    <n v="0"/>
    <n v="0"/>
    <n v="0"/>
    <n v="2079186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6373"/>
    <n v="6373"/>
    <n v="7"/>
    <s v="APROBADO"/>
    <s v="APROBADO"/>
    <n v="6.4"/>
    <s v="APROBADO"/>
    <s v="NO"/>
    <n v="7"/>
    <x v="1"/>
    <s v="NO APLICA "/>
    <s v="NO"/>
    <s v="NO APLICA"/>
    <s v="NO APLICA"/>
    <s v="NO APLICA"/>
    <s v="NO APLICA"/>
    <s v=""/>
    <s v="NO APLICA"/>
    <s v="NO"/>
    <s v="NO APLICA"/>
    <s v="NO APLICA"/>
    <s v="NO"/>
    <n v="0"/>
    <n v="0"/>
    <s v="SI"/>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7153644-1"/>
    <s v="CAPACITACIONES SINAPSIS SP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7153644-1"/>
    <s v="CAPACITACIONES SINAPSIS SP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7153644-1"/>
    <s v="CAPACITACIONES SINAPSIS SPA"/>
    <n v="100"/>
    <n v="25"/>
    <n v="4130"/>
    <n v="0"/>
    <n v="0"/>
    <n v="6195000"/>
    <n v="1500000"/>
    <n v="0"/>
    <n v="0"/>
    <n v="0"/>
    <n v="7695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153644-1"/>
    <s v="CAPACITACIONES SINAPSIS SPA"/>
    <n v="150"/>
    <n v="38"/>
    <n v="6373"/>
    <n v="0"/>
    <n v="0"/>
    <n v="19119000"/>
    <n v="3040000"/>
    <n v="0"/>
    <n v="0"/>
    <n v="0"/>
    <n v="22159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153644-1"/>
    <s v="CAPACITACIONES SINAPSIS SPA"/>
    <n v="150"/>
    <n v="38"/>
    <n v="6373"/>
    <n v="0"/>
    <n v="0"/>
    <n v="18163050"/>
    <n v="2888000"/>
    <n v="0"/>
    <n v="0"/>
    <n v="0"/>
    <n v="2105105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7153644-1"/>
    <s v="CAPACITACIONES SINAPSIS SPA"/>
    <n v="172"/>
    <n v="43"/>
    <n v="6373"/>
    <n v="100000"/>
    <n v="0"/>
    <n v="10961560"/>
    <n v="1720000"/>
    <n v="1000000"/>
    <n v="0"/>
    <n v="0"/>
    <n v="136815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7153644-1"/>
    <s v="CAPACITACIONES SINAPSIS SPA"/>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153644-1"/>
    <s v="CAPACITACIONES SINAPSIS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7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s v="77153644-1"/>
    <s v="CAPACITACIONES SINAPSIS SPA"/>
    <n v="188"/>
    <n v="47"/>
    <n v="4130"/>
    <n v="0"/>
    <n v="0"/>
    <n v="7764400"/>
    <n v="1880000"/>
    <n v="0"/>
    <n v="0"/>
    <n v="0"/>
    <n v="964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4"/>
    <x v="0"/>
    <n v="7.0000000000000009"/>
    <s v="SI"/>
    <n v="7"/>
    <s v="SI"/>
    <n v="1"/>
    <s v="SI"/>
    <n v="4130"/>
    <n v="4130"/>
    <s v="SI"/>
    <n v="0"/>
    <n v="0"/>
    <s v="SI"/>
    <n v="0"/>
    <n v="0"/>
    <s v="SI"/>
    <s v="f) Mayor número de cursos SENCE ejecutados (Evaluación Experiencia)."/>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153644-1"/>
    <s v="CAPACITACIONES SINAPSIS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7153644-1"/>
    <s v="CAPACITACIONES SINAPSIS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153644-1"/>
    <s v="CAPACITACIONES SINAPSIS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0"/>
    <n v="0"/>
    <s v="SI"/>
    <n v="0"/>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7153644-1"/>
    <s v="CAPACITACIONES SINAPSIS SPA"/>
    <n v="122"/>
    <n v="31"/>
    <n v="5075"/>
    <n v="100000"/>
    <n v="0"/>
    <n v="6191500"/>
    <n v="1240000"/>
    <n v="1000000"/>
    <n v="0"/>
    <n v="0"/>
    <n v="84315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153644-1"/>
    <s v="CAPACITACIONES SINAPSIS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0"/>
    <n v="0"/>
    <s v="SI"/>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153644-1"/>
    <s v="CAPACITACIONES SINAPSIS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0"/>
    <n v="0"/>
    <s v="SI"/>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153644-1"/>
    <s v="CAPACITACIONES SINAPSIS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0"/>
    <n v="0"/>
    <s v="SI"/>
    <n v="0"/>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7490687-8"/>
    <s v="INSTITUTO ISEG SPA."/>
    <n v="80"/>
    <n v="27"/>
    <n v="4130"/>
    <n v="0"/>
    <n v="0"/>
    <n v="6608000"/>
    <n v="2160000"/>
    <n v="0"/>
    <n v="0"/>
    <n v="0"/>
    <n v="876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7490687-8"/>
    <s v="INSTITUTO ISEG SPA."/>
    <n v="100"/>
    <n v="25"/>
    <n v="4130"/>
    <n v="0"/>
    <n v="0"/>
    <n v="6195000"/>
    <n v="1500000"/>
    <n v="0"/>
    <n v="0"/>
    <n v="0"/>
    <n v="7695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7490687-8"/>
    <s v="INSTITUTO ISEG SP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490687-8"/>
    <s v="INSTITUTO ISEG SP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7490687-8"/>
    <s v="INSTITUTO ISEG SPA."/>
    <n v="130"/>
    <n v="33"/>
    <n v="5075"/>
    <n v="0"/>
    <n v="0"/>
    <n v="9896250"/>
    <n v="1980000"/>
    <n v="0"/>
    <n v="0"/>
    <n v="0"/>
    <n v="11876250"/>
    <x v="0"/>
    <n v="0"/>
    <n v="1"/>
    <n v="7"/>
    <n v="0"/>
    <n v="0"/>
    <n v="0"/>
    <n v="0"/>
    <n v="0"/>
    <n v="0"/>
    <n v="0"/>
    <n v="7"/>
    <n v="7"/>
    <n v="7"/>
    <n v="7"/>
    <n v="7"/>
    <n v="7"/>
    <n v="6.4"/>
    <s v="SI"/>
    <s v="LUIS LEIVA GUZMAN"/>
    <s v="luis.leiva@cl.isegcorp.com"/>
    <n v="939479334"/>
    <s v="Mac Iver 283, Piso 8, Lo Espejo"/>
    <s v="Capacitar en la planificación, coordinación y ejecución de eventos sociales, corporativos y culturales, promoviendo habilidades en gestión y atención al detalle."/>
    <s v="El curso entrega conocimientos sobre diseño de propuestas, logística, proveedores, protocolo, presupuesto y evaluación de resultados. Está dirigido a personas interesadas en emprender o trabajar en el rubro de la producción de eventos, con enfoque creativo y profesional."/>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SI"/>
    <n v="6.4"/>
    <x v="0"/>
    <n v="7.0000000000000009"/>
    <s v="SI"/>
    <n v="7"/>
    <s v="SI"/>
    <n v="7"/>
    <s v="NO"/>
    <s v=""/>
    <s v="NO APLICA"/>
    <s v="NO"/>
    <s v="NO APLICA"/>
    <s v="NO APLICA"/>
    <s v="NO"/>
    <n v="0"/>
    <n v="0"/>
    <s v="SI"/>
    <s v="d) Menor valor hora en su oferta económica para el curso."/>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7490687-8"/>
    <s v="INSTITUTO ISEG SPA."/>
    <n v="98"/>
    <n v="33"/>
    <n v="6373"/>
    <n v="0"/>
    <n v="12000"/>
    <n v="6245540"/>
    <n v="1320000"/>
    <n v="0"/>
    <n v="0"/>
    <n v="120000"/>
    <n v="7685540"/>
    <x v="1"/>
    <s v="NUMERAL 6.1.2. ITEM 2 - OTEC CUENTA CON AUTORIZACIÓN COMO EMPRESA DE CAPACITACIÓN EN MATERIAS INHERENTES A SEGURIDAD PRIVADA EN LA COMUNA DE PROVIDENCIA. CURSO LICITADO EN COMUNA DE SANTIAGO._x000a_NUMERAL 6.1.2. ITEM 11 - NO PRESENTA REGISTRO FOTOGRAFICO. NO PRESENTA CARTA DE COMPROMISO DE INFRAESTRUCTU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0"/>
    <n v="0"/>
    <s v="SI"/>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490687-8"/>
    <s v="INSTITUTO ISEG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6.8"/>
    <x v="1"/>
    <s v="NO APLICA "/>
    <s v="NO"/>
    <s v="NO APLICA"/>
    <s v="NO APLICA"/>
    <s v="NO APLICA"/>
    <s v="NO APLICA"/>
    <s v=""/>
    <s v="NO APLICA"/>
    <s v="NO"/>
    <s v="NO APLICA"/>
    <s v="NO APLICA"/>
    <s v="NO"/>
    <n v="0"/>
    <n v="0"/>
    <s v="SI"/>
    <n v="0"/>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7490687-8"/>
    <s v="INSTITUTO ISEG SPA."/>
    <n v="52"/>
    <n v="18"/>
    <n v="4130"/>
    <n v="0"/>
    <n v="0"/>
    <n v="4295200"/>
    <n v="1440000"/>
    <n v="0"/>
    <n v="0"/>
    <n v="0"/>
    <n v="57352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x v="1"/>
    <s v="NO APLICA "/>
    <s v="NO"/>
    <s v="NO APLICA"/>
    <s v="NO APLICA"/>
    <s v="NO APLICA"/>
    <s v="NO APLICA"/>
    <s v=""/>
    <s v="NO APLICA"/>
    <s v="NO"/>
    <s v="NO APLICA"/>
    <s v="NO APLICA"/>
    <s v="NO"/>
    <n v="0"/>
    <n v="0"/>
    <s v="SI"/>
    <n v="0"/>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7490687-8"/>
    <s v="INSTITUTO ISEG SPA."/>
    <n v="45"/>
    <n v="12"/>
    <n v="4130"/>
    <n v="0"/>
    <n v="0"/>
    <n v="3717000"/>
    <n v="960000"/>
    <n v="0"/>
    <n v="0"/>
    <n v="0"/>
    <n v="4677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x v="1"/>
    <s v="NO APLICA "/>
    <s v="NO"/>
    <s v="NO APLICA"/>
    <s v="NO APLICA"/>
    <s v="NO APLICA"/>
    <s v="NO APLICA"/>
    <s v=""/>
    <s v="NO APLICA"/>
    <s v="NO"/>
    <s v="NO APLICA"/>
    <s v="NO APLICA"/>
    <s v="NO"/>
    <n v="0"/>
    <n v="0"/>
    <s v="SI"/>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490687-8"/>
    <s v="INSTITUTO ISEG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0"/>
    <n v="0"/>
    <s v="SI"/>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490687-8"/>
    <s v="INSTITUTO ISEG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0"/>
    <n v="0"/>
    <s v="SI"/>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490687-8"/>
    <s v="INSTITUTO ISEG SPA."/>
    <n v="92"/>
    <n v="23"/>
    <n v="6373"/>
    <n v="160000"/>
    <n v="0"/>
    <n v="7622108"/>
    <n v="1196000"/>
    <n v="2080000"/>
    <n v="0"/>
    <n v="0"/>
    <n v="10898108"/>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373"/>
    <n v="6373"/>
    <n v="7"/>
    <s v="APROBADO"/>
    <s v="APROBADO"/>
    <n v="6.4"/>
    <s v="APROBADO"/>
    <s v="NO"/>
    <n v="6.8"/>
    <x v="1"/>
    <s v="NO APLICA "/>
    <s v="NO"/>
    <s v="NO APLICA"/>
    <s v="NO APLICA"/>
    <s v="NO APLICA"/>
    <s v="NO APLICA"/>
    <s v=""/>
    <s v="NO APLICA"/>
    <s v="NO"/>
    <s v="NO APLICA"/>
    <s v="NO APLICA"/>
    <s v="NO"/>
    <n v="0"/>
    <n v="0"/>
    <s v="SI"/>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7490687-8"/>
    <s v="INSTITUTO ISEG SP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490687-8"/>
    <s v="INSTITUTO ISEG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0"/>
    <n v="0"/>
    <s v="SI"/>
    <n v="0"/>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7490687-8"/>
    <s v="INSTITUTO ISEG SPA."/>
    <n v="50"/>
    <n v="17"/>
    <n v="4130"/>
    <n v="0"/>
    <n v="0"/>
    <n v="4130000"/>
    <n v="1360000"/>
    <n v="0"/>
    <n v="0"/>
    <n v="0"/>
    <n v="549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x v="1"/>
    <s v="NO APLICA "/>
    <s v="NO"/>
    <s v="NO APLICA"/>
    <s v="NO APLICA"/>
    <s v="NO APLICA"/>
    <s v="NO APLICA"/>
    <s v=""/>
    <s v="NO APLICA"/>
    <s v="NO"/>
    <s v="NO APLICA"/>
    <s v="NO APLICA"/>
    <s v="NO"/>
    <n v="0"/>
    <n v="0"/>
    <s v="SI"/>
    <n v="0"/>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81669200-8"/>
    <s v="PONTIFICIA UNIVERSIDAD CATOLICA DE VALPARAISO"/>
    <n v="108"/>
    <n v="27"/>
    <n v="6600"/>
    <n v="0"/>
    <n v="0"/>
    <n v="7128000"/>
    <n v="1080000"/>
    <n v="0"/>
    <n v="0"/>
    <n v="0"/>
    <n v="8208000"/>
    <x v="0"/>
    <n v="0"/>
    <n v="5"/>
    <n v="7"/>
    <n v="0"/>
    <n v="0"/>
    <n v="0"/>
    <n v="0"/>
    <n v="0"/>
    <n v="0"/>
    <n v="0"/>
    <n v="7"/>
    <n v="7"/>
    <n v="7"/>
    <n v="7"/>
    <n v="7"/>
    <n v="6.8"/>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600"/>
    <n v="6373"/>
    <n v="6.8"/>
    <s v="APROBADO"/>
    <s v="APROBADO"/>
    <n v="6.8"/>
    <s v="APROBADO"/>
    <s v="NO"/>
    <n v="7"/>
    <x v="1"/>
    <s v="NO APLICA "/>
    <s v="NO"/>
    <s v="NO APLICA"/>
    <s v="NO APLICA"/>
    <s v="NO APLICA"/>
    <s v="NO APLICA"/>
    <s v=""/>
    <s v="NO APLICA"/>
    <s v="NO"/>
    <s v="NO APLICA"/>
    <s v="NO APLICA"/>
    <s v="NO"/>
    <n v="48"/>
    <n v="125"/>
    <s v="NO"/>
    <n v="0"/>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81669200-8"/>
    <s v="PONTIFICIA UNIVERSIDAD CATOLICA DE VALPARAISO"/>
    <n v="120"/>
    <n v="30"/>
    <n v="6900"/>
    <n v="100000"/>
    <n v="0"/>
    <n v="8280000"/>
    <n v="1200000"/>
    <n v="1000000"/>
    <n v="0"/>
    <n v="0"/>
    <n v="10480000"/>
    <x v="0"/>
    <n v="0"/>
    <n v="5"/>
    <n v="7"/>
    <n v="0"/>
    <n v="0"/>
    <n v="0"/>
    <n v="0"/>
    <n v="0"/>
    <n v="0"/>
    <n v="0"/>
    <n v="7"/>
    <n v="7"/>
    <n v="7"/>
    <n v="7"/>
    <n v="7"/>
    <n v="6.5"/>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900"/>
    <n v="6373"/>
    <n v="6.5"/>
    <s v="APROBADO"/>
    <s v="APROBADO"/>
    <n v="6.8"/>
    <s v="APROBADO"/>
    <s v="NO"/>
    <n v="7"/>
    <x v="1"/>
    <s v="NO APLICA "/>
    <s v="NO"/>
    <s v="NO APLICA"/>
    <s v="NO APLICA"/>
    <s v="NO APLICA"/>
    <s v="NO APLICA"/>
    <s v=""/>
    <s v="NO APLICA"/>
    <s v="NO"/>
    <s v="NO APLICA"/>
    <s v="NO APLICA"/>
    <s v="NO"/>
    <n v="48"/>
    <n v="125"/>
    <s v="NO"/>
    <n v="0"/>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36474-8"/>
    <s v="IRV CAPACITA SPA"/>
    <n v="188"/>
    <n v="47"/>
    <n v="5075"/>
    <n v="0"/>
    <n v="0"/>
    <n v="9541000"/>
    <n v="1880000"/>
    <n v="0"/>
    <n v="0"/>
    <n v="0"/>
    <n v="11421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6.8"/>
    <x v="1"/>
    <s v="NO APLICA "/>
    <s v="NO"/>
    <s v="NO APLICA"/>
    <s v="NO APLICA"/>
    <s v="NO APLICA"/>
    <s v="NO APLICA"/>
    <s v=""/>
    <s v="NO APLICA"/>
    <s v="NO"/>
    <s v="NO APLICA"/>
    <s v="NO APLICA"/>
    <s v="NO"/>
    <n v="1"/>
    <n v="52"/>
    <s v="NO"/>
    <n v="0"/>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6636474-8"/>
    <s v="IRV CAPACITA SPA"/>
    <n v="188"/>
    <n v="47"/>
    <n v="6373"/>
    <n v="0"/>
    <n v="0"/>
    <n v="17971860"/>
    <n v="2820000"/>
    <n v="0"/>
    <n v="0"/>
    <n v="0"/>
    <n v="2079186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6373"/>
    <n v="6373"/>
    <n v="7"/>
    <s v="APROBADO"/>
    <s v="APROBADO"/>
    <n v="6.4"/>
    <s v="APROBADO"/>
    <s v="NO"/>
    <n v="7"/>
    <x v="1"/>
    <s v="NO APLICA "/>
    <s v="NO"/>
    <s v="NO APLICA"/>
    <s v="NO APLICA"/>
    <s v="NO APLICA"/>
    <s v="NO APLICA"/>
    <s v=""/>
    <s v="NO APLICA"/>
    <s v="NO"/>
    <s v="NO APLICA"/>
    <s v="NO APLICA"/>
    <s v="NO"/>
    <n v="1"/>
    <n v="67"/>
    <s v="NO"/>
    <n v="0"/>
  </r>
  <r>
    <x v="7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s v="76636474-8"/>
    <s v="IRV CAPACITA SPA"/>
    <n v="188"/>
    <n v="47"/>
    <n v="4130"/>
    <n v="0"/>
    <n v="0"/>
    <n v="7764400"/>
    <n v="1880000"/>
    <n v="0"/>
    <n v="0"/>
    <n v="0"/>
    <n v="9644400"/>
    <x v="0"/>
    <n v="0"/>
    <n v="1"/>
    <n v="7"/>
    <n v="7"/>
    <n v="7"/>
    <n v="7"/>
    <n v="7"/>
    <n v="7"/>
    <n v="7"/>
    <n v="7"/>
    <n v="7"/>
    <n v="7"/>
    <n v="7"/>
    <n v="7"/>
    <n v="7"/>
    <n v="7"/>
    <n v="6.4"/>
    <s v="SI"/>
    <s v="Andrea Zuzunaga Zuzunaga"/>
    <s v="andrea.zuzunaga@ongirv.com"/>
    <n v="322599775"/>
    <s v="Avenida Portales 3200, San Bernardo"/>
    <s v="Capacitar en técnicas de limpieza y orden aplicadas al ámbito del housekeeping, promoviendo la inclusión laboral y el trabajo con estándares de calidad."/>
    <s v="El curso entrega conocimientos sobre procedimientos de limpieza, uso seguro de productos, atención al detalle y trabajo en equipo, adaptado a personas con distintas capacidades. Está orientado a quienes buscan desempeñarse en servicios de aseo profesional en hoteles, residencias u otros espacios, con enfoque inclusivo y respetuoso."/>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SI"/>
    <n v="6.4"/>
    <x v="0"/>
    <n v="7.0000000000000009"/>
    <s v="SI"/>
    <n v="7"/>
    <s v="SI"/>
    <n v="1"/>
    <s v="SI"/>
    <n v="4130"/>
    <n v="4130"/>
    <s v="SI"/>
    <n v="0"/>
    <n v="0"/>
    <s v="SI"/>
    <n v="1"/>
    <n v="1"/>
    <s v="SI"/>
    <s v="f) Mayor número de cursos SENCE ejecutados (Evaluación Experiencia)."/>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6636474-8"/>
    <s v="IRV CAPACITA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1"/>
    <n v="67"/>
    <s v="NO"/>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636474-8"/>
    <s v="IRV CAPACITA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NO"/>
    <n v="6.8"/>
    <x v="1"/>
    <s v="NO APLICA "/>
    <s v="NO"/>
    <s v="NO APLICA"/>
    <s v="NO APLICA"/>
    <s v="NO APLICA"/>
    <s v="NO APLICA"/>
    <s v=""/>
    <s v="NO APLICA"/>
    <s v="NO"/>
    <s v="NO APLICA"/>
    <s v="NO APLICA"/>
    <s v="NO"/>
    <n v="1"/>
    <n v="52"/>
    <s v="NO"/>
    <n v="0"/>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36474-8"/>
    <s v="IRV CAPACITA SPA"/>
    <n v="188"/>
    <n v="47"/>
    <n v="5075"/>
    <n v="0"/>
    <n v="0"/>
    <n v="19082000"/>
    <n v="3760000"/>
    <n v="0"/>
    <n v="0"/>
    <n v="0"/>
    <n v="2284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1"/>
    <n v="122"/>
    <s v="NO"/>
    <n v="0"/>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6636474-8"/>
    <s v="IRV CAPACITA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x v="1"/>
    <s v="NO APLICA "/>
    <s v="NO"/>
    <s v="NO APLICA"/>
    <s v="NO APLICA"/>
    <s v="NO APLICA"/>
    <s v="NO APLICA"/>
    <s v=""/>
    <s v="NO APLICA"/>
    <s v="NO"/>
    <s v="NO APLICA"/>
    <s v="NO APLICA"/>
    <s v="NO"/>
    <n v="1"/>
    <n v="67"/>
    <s v="NO"/>
    <n v="0"/>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636474-8"/>
    <s v="IRV CAPACITA SP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
    <n v="122"/>
    <s v="NO"/>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636474-8"/>
    <s v="IRV CAPACITA SP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1"/>
    <n v="122"/>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326847-0"/>
    <s v="SERVICIOS DE CAPACITACION PARA EL DESARROLLO SOCIAL LTD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0"/>
    <n v="0"/>
    <s v="SI"/>
    <n v="0"/>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326847-0"/>
    <s v="SERVICIOS DE CAPACITACION PARA EL DESARROLLO SOCIAL LTD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326847-0"/>
    <s v="SERVICIOS DE CAPACITACION PARA EL DESARROLLO SOCIAL LTD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773018-7"/>
    <s v="Servicio de capacitación y formación de personas TEKNÉ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10"/>
    <n v="32"/>
    <s v="NO"/>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773018-7"/>
    <s v="Servicio de capacitación y formación de personas TEKNÉ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10"/>
    <n v="32"/>
    <s v="NO"/>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773018-7"/>
    <s v="Servicio de capacitación y formación de personas TEKNÉ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10"/>
    <n v="32"/>
    <s v="NO"/>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773018-7"/>
    <s v="Servicio de capacitación y formación de personas TEKNÉ Sp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0"/>
    <n v="32"/>
    <s v="NO"/>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773018-7"/>
    <s v="Servicio de capacitación y formación de personas TEKNÉ Sp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0"/>
    <n v="32"/>
    <s v="NO"/>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773018-7"/>
    <s v="Servicio de capacitación y formación de personas TEKNÉ Sp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0"/>
    <n v="146"/>
    <s v="NO"/>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773018-7"/>
    <s v="Servicio de capacitación y formación de personas TEKNÉ Sp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10"/>
    <n v="125"/>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773018-7"/>
    <s v="Servicio de capacitación y formación de personas TEKNÉ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10"/>
    <n v="125"/>
    <s v="NO"/>
    <n v="0"/>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8055440-1"/>
    <s v="Capacitacion Play Comp Ltda"/>
    <n v="52"/>
    <n v="18"/>
    <n v="4130"/>
    <n v="0"/>
    <n v="0"/>
    <n v="4295200"/>
    <n v="1440000"/>
    <n v="0"/>
    <n v="0"/>
    <n v="0"/>
    <n v="57352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x v="0"/>
    <n v="7.0000000000000009"/>
    <s v="SI"/>
    <n v="7"/>
    <s v="SI"/>
    <n v="7"/>
    <s v="SI"/>
    <n v="4130"/>
    <n v="4130"/>
    <s v="SI"/>
    <n v="0"/>
    <n v="0"/>
    <s v="SI"/>
    <n v="89"/>
    <n v="125"/>
    <s v="NO"/>
    <s v="f) Mayor número de cursos SENCE ejecutados (Evaluación Experiencia)."/>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8055440-1"/>
    <s v="Capacitacion Play Comp Ltda"/>
    <n v="100"/>
    <n v="25"/>
    <n v="4130"/>
    <n v="0"/>
    <n v="0"/>
    <n v="6195000"/>
    <n v="1500000"/>
    <n v="0"/>
    <n v="0"/>
    <n v="0"/>
    <n v="7695000"/>
    <x v="0"/>
    <n v="0"/>
    <n v="7"/>
    <n v="7"/>
    <n v="0"/>
    <n v="0"/>
    <n v="0"/>
    <n v="0"/>
    <n v="0"/>
    <n v="0"/>
    <n v="0"/>
    <n v="7"/>
    <n v="7"/>
    <n v="7"/>
    <n v="7"/>
    <n v="7"/>
    <n v="7"/>
    <n v="7"/>
    <s v="SI"/>
    <s v="Emilio Asfura"/>
    <s v="easfura@playcomp.cl"/>
    <n v="222225139"/>
    <s v="Avenida San Pablo 4660, QUINTA NORMAL"/>
    <s v="Desarrollar conocimientos fundamentales de contabilidad para el registro, análisis y control de operaciones financieras en pequeñas organizaciones o emprendimientos."/>
    <s v="Este curso entrega herramientas para comprender conceptos contables esenciales, como activos, pasivos, ingresos y egresos, además de enseñar el uso de libros contables y documentos tributarios. Está dirigido a personas que buscan iniciarse en el área administrativa o mejorar la gestión financiera de sus proyectos."/>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x v="0"/>
    <n v="7.0000000000000009"/>
    <s v="SI"/>
    <n v="7"/>
    <s v="SI"/>
    <n v="7"/>
    <s v="SI"/>
    <n v="4130"/>
    <n v="4130"/>
    <s v="SI"/>
    <n v="0"/>
    <n v="0"/>
    <s v="SI"/>
    <n v="89"/>
    <n v="125"/>
    <s v="NO"/>
    <n v="0"/>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8055440-1"/>
    <s v="Capacitacion Play Comp Ltda"/>
    <n v="88"/>
    <n v="22"/>
    <n v="4130"/>
    <n v="0"/>
    <n v="0"/>
    <n v="7268800"/>
    <n v="1760000"/>
    <n v="0"/>
    <n v="0"/>
    <n v="0"/>
    <n v="90288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x v="0"/>
    <n v="7.0000000000000009"/>
    <s v="SI"/>
    <n v="7"/>
    <s v="SI"/>
    <n v="7"/>
    <s v="SI"/>
    <n v="4130"/>
    <n v="4130"/>
    <s v="SI"/>
    <n v="0"/>
    <n v="0"/>
    <s v="SI"/>
    <n v="89"/>
    <n v="125"/>
    <s v="NO"/>
    <s v="f) Mayor número de cursos SENCE ejecutados (Evaluación Experiencia)."/>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8055440-1"/>
    <s v="Capacitacion Play Comp Ltda"/>
    <n v="45"/>
    <n v="12"/>
    <n v="4130"/>
    <n v="0"/>
    <n v="0"/>
    <n v="3717000"/>
    <n v="960000"/>
    <n v="0"/>
    <n v="0"/>
    <n v="0"/>
    <n v="4677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x v="0"/>
    <n v="7.0000000000000009"/>
    <s v="SI"/>
    <n v="7"/>
    <s v="SI"/>
    <n v="7"/>
    <s v="SI"/>
    <n v="4130"/>
    <n v="4130"/>
    <s v="SI"/>
    <n v="0"/>
    <n v="0"/>
    <s v="SI"/>
    <n v="89"/>
    <n v="125"/>
    <s v="NO"/>
    <s v="f) Mayor número de cursos SENCE ejecutados (Evaluación Experiencia)."/>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8055440-1"/>
    <s v="Capacitacion Play Comp Ltda"/>
    <n v="50"/>
    <n v="17"/>
    <n v="4130"/>
    <n v="0"/>
    <n v="0"/>
    <n v="4130000"/>
    <n v="1360000"/>
    <n v="0"/>
    <n v="0"/>
    <n v="0"/>
    <n v="5490000"/>
    <x v="0"/>
    <n v="0"/>
    <n v="7"/>
    <n v="7"/>
    <n v="7"/>
    <n v="7"/>
    <n v="7"/>
    <n v="7"/>
    <n v="7"/>
    <n v="7"/>
    <n v="7"/>
    <n v="7"/>
    <n v="7"/>
    <n v="7"/>
    <n v="7"/>
    <n v="7"/>
    <n v="7"/>
    <n v="7"/>
    <s v="SI"/>
    <s v="Emilio Asfura"/>
    <s v="easfura@playcomp.cl"/>
    <n v="222225139"/>
    <s v="Astaburuaga 9360,, Lo Espejo"/>
    <s v="Entregar herramientas básicas para la gestión responsable de recursos personales y familiares, promoviendo decisiones financieras informadas."/>
    <s v="Este curso aborda conceptos clave como presupuesto, ahorro, endeudamiento, uso de productos financieros y planificación económica. Está dirigido a personas que buscan mejorar su bienestar financiero y fortalecer su autonomía en el manejo del dinero."/>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x v="0"/>
    <n v="7.0000000000000009"/>
    <s v="SI"/>
    <n v="7"/>
    <s v="SI"/>
    <n v="7"/>
    <s v="SI"/>
    <n v="4130"/>
    <n v="4130"/>
    <s v="SI"/>
    <n v="0"/>
    <n v="0"/>
    <s v="SI"/>
    <n v="89"/>
    <n v="125"/>
    <s v="NO"/>
    <n v="0"/>
  </r>
  <r>
    <x v="39"/>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s v="76012877-5"/>
    <s v="OTEC CECADES Y CIA LTDA"/>
    <n v="70"/>
    <n v="18"/>
    <n v="5075"/>
    <n v="0"/>
    <n v="0"/>
    <n v="4263000"/>
    <n v="864000"/>
    <n v="0"/>
    <n v="0"/>
    <n v="0"/>
    <n v="5127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s v="NO"/>
    <n v="6.8"/>
    <x v="1"/>
    <s v="NO APLICA "/>
    <s v="NO"/>
    <s v="NO APLICA"/>
    <s v="NO APLICA"/>
    <s v="NO APLICA"/>
    <s v="NO APLICA"/>
    <s v=""/>
    <s v="NO APLICA"/>
    <s v="NO"/>
    <s v="NO APLICA"/>
    <s v="NO APLICA"/>
    <s v="NO"/>
    <n v="18"/>
    <n v="49"/>
    <s v="NO"/>
    <n v="0"/>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012877-5"/>
    <s v="OTEC CECADES Y CIA LTD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18"/>
    <n v="122"/>
    <s v="NO"/>
    <n v="0"/>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012877-5"/>
    <s v="OTEC CECADES Y CIA LTD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8"/>
    <n v="122"/>
    <s v="NO"/>
    <n v="0"/>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012877-5"/>
    <s v="OTEC CECADES Y CIA LTDA"/>
    <n v="52"/>
    <n v="13"/>
    <n v="6373"/>
    <n v="0"/>
    <n v="0"/>
    <n v="6627920"/>
    <n v="1040000"/>
    <n v="0"/>
    <n v="0"/>
    <n v="0"/>
    <n v="766792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6.8"/>
    <x v="1"/>
    <s v="NO APLICA "/>
    <s v="NO"/>
    <s v="NO APLICA"/>
    <s v="NO APLICA"/>
    <s v="NO APLICA"/>
    <s v="NO APLICA"/>
    <s v=""/>
    <s v="NO APLICA"/>
    <s v="NO"/>
    <s v="NO APLICA"/>
    <s v="NO APLICA"/>
    <s v="NO"/>
    <n v="18"/>
    <n v="125"/>
    <s v="NO"/>
    <n v="0"/>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12877-5"/>
    <s v="OTEC CECADES Y CIA LTD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8"/>
    <n v="164"/>
    <s v="NO"/>
    <n v="0"/>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012877-5"/>
    <s v="OTEC CECADES Y CIA LTDA"/>
    <n v="100"/>
    <n v="25"/>
    <n v="5075"/>
    <n v="0"/>
    <n v="0"/>
    <n v="6090000"/>
    <n v="1200000"/>
    <n v="0"/>
    <n v="0"/>
    <n v="0"/>
    <n v="7290000"/>
    <x v="1"/>
    <s v="NUMERAL 6.1.2. ITEM 1 - NO PRESENTAN ANEXO 2."/>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18"/>
    <n v="125"/>
    <s v="NO"/>
    <n v="0"/>
  </r>
  <r>
    <x v="38"/>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s v="76012877-5"/>
    <s v="OTEC CECADES Y CIA LTDA"/>
    <n v="70"/>
    <n v="14"/>
    <n v="5075"/>
    <n v="0"/>
    <n v="0"/>
    <n v="3552500"/>
    <n v="560000"/>
    <n v="0"/>
    <n v="0"/>
    <n v="0"/>
    <n v="41125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18"/>
    <n v="146"/>
    <s v="NO"/>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12877-5"/>
    <s v="OTEC CECADES Y CIA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18"/>
    <n v="146"/>
    <s v="NO"/>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12877-5"/>
    <s v="OTEC CECADES Y CIA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18"/>
    <n v="146"/>
    <s v="NO"/>
    <n v="0"/>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7086577-8"/>
    <s v="CENTRO DE FORMACION Y CAPACITACION PROFESIONAL SPA"/>
    <n v="80"/>
    <n v="20"/>
    <n v="6400"/>
    <n v="0"/>
    <n v="0"/>
    <n v="5120000"/>
    <n v="800000"/>
    <n v="0"/>
    <n v="0"/>
    <n v="0"/>
    <n v="5920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400"/>
    <n v="6373"/>
    <s v="NO APLICA"/>
    <s v="NO APLICA"/>
    <s v="NO APLICA"/>
    <s v="NO APLICA"/>
    <s v="NO APLICA"/>
    <s v="NO"/>
    <s v="NO APLICA"/>
    <x v="2"/>
    <s v="NO APLICA "/>
    <s v="NO"/>
    <s v="NO APLICA"/>
    <s v="NO APLICA"/>
    <s v="NO APLICA"/>
    <s v="NO APLICA"/>
    <s v=""/>
    <s v="NO APLICA"/>
    <s v="NO"/>
    <s v="NO APLICA"/>
    <s v="NO APLICA"/>
    <s v="NO"/>
    <n v="0"/>
    <n v="0"/>
    <s v="SI"/>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86577-8"/>
    <s v="CENTRO DE FORMACION Y CAPACITACION PROFESIONAL SPA"/>
    <n v="28"/>
    <n v="7"/>
    <n v="4200"/>
    <n v="0"/>
    <n v="0"/>
    <n v="1176000"/>
    <n v="0"/>
    <n v="0"/>
    <n v="0"/>
    <n v="0"/>
    <n v="1176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200"/>
    <n v="4130"/>
    <s v="NO APLICA"/>
    <s v="NO APLICA"/>
    <s v="NO APLICA"/>
    <s v="NO APLICA"/>
    <s v="NO APLICA"/>
    <s v="NO"/>
    <s v="NO APLICA"/>
    <x v="2"/>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86577-8"/>
    <s v="CENTRO DE FORMACION Y CAPACITACION PROFESIONAL SPA"/>
    <n v="28"/>
    <n v="7"/>
    <n v="4200"/>
    <n v="0"/>
    <n v="0"/>
    <n v="1176000"/>
    <n v="0"/>
    <n v="0"/>
    <n v="0"/>
    <n v="0"/>
    <n v="1176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200"/>
    <n v="4130"/>
    <s v="NO APLICA"/>
    <s v="NO APLICA"/>
    <s v="NO APLICA"/>
    <s v="NO APLICA"/>
    <s v="NO APLICA"/>
    <s v="NO"/>
    <s v="NO APLICA"/>
    <x v="2"/>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86577-8"/>
    <s v="CENTRO DE FORMACION Y CAPACITACION PROFESIONAL SPA"/>
    <n v="28"/>
    <n v="7"/>
    <n v="4200"/>
    <n v="0"/>
    <n v="0"/>
    <n v="1176000"/>
    <n v="0"/>
    <n v="0"/>
    <n v="0"/>
    <n v="0"/>
    <n v="1176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200"/>
    <n v="4130"/>
    <s v="NO APLICA"/>
    <s v="NO APLICA"/>
    <s v="NO APLICA"/>
    <s v="NO APLICA"/>
    <s v="NO APLICA"/>
    <s v="NO"/>
    <s v="NO APLICA"/>
    <x v="2"/>
    <s v="NO APLICA "/>
    <s v="NO"/>
    <s v="NO APLICA"/>
    <s v="NO APLICA"/>
    <s v="NO APLICA"/>
    <s v="NO APLICA"/>
    <s v=""/>
    <s v="NO APLICA"/>
    <s v="NO"/>
    <s v="NO APLICA"/>
    <s v="NO APLICA"/>
    <s v="NO"/>
    <n v="0"/>
    <n v="0"/>
    <s v="SI"/>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086577-8"/>
    <s v="CENTRO DE FORMACION Y CAPACITACION PROFESIONAL SPA"/>
    <n v="110"/>
    <n v="28"/>
    <n v="5150"/>
    <n v="0"/>
    <n v="0"/>
    <n v="5665000"/>
    <n v="1120000"/>
    <n v="0"/>
    <n v="0"/>
    <n v="0"/>
    <n v="6785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150"/>
    <n v="5075"/>
    <s v="NO APLICA"/>
    <s v="NO APLICA"/>
    <s v="NO APLICA"/>
    <s v="NO APLICA"/>
    <s v="NO APLICA"/>
    <s v="NO"/>
    <s v="NO APLICA"/>
    <x v="2"/>
    <s v="NO APLICA "/>
    <s v="NO"/>
    <s v="NO APLICA"/>
    <s v="NO APLICA"/>
    <s v="NO APLICA"/>
    <s v="NO APLICA"/>
    <s v=""/>
    <s v="NO APLICA"/>
    <s v="NO"/>
    <s v="NO APLICA"/>
    <s v="NO APLICA"/>
    <s v="NO"/>
    <n v="0"/>
    <n v="0"/>
    <s v="SI"/>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086577-8"/>
    <s v="CENTRO DE FORMACION Y CAPACITACION PROFESIONAL SPA"/>
    <n v="122"/>
    <n v="31"/>
    <n v="5150"/>
    <n v="115000"/>
    <n v="0"/>
    <n v="6283000"/>
    <n v="0"/>
    <n v="1150000"/>
    <n v="0"/>
    <n v="0"/>
    <n v="7433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150"/>
    <n v="5075"/>
    <s v="NO APLICA"/>
    <s v="NO APLICA"/>
    <s v="NO APLICA"/>
    <s v="NO APLICA"/>
    <s v="NO APLICA"/>
    <s v="NO"/>
    <s v="NO APLICA"/>
    <x v="2"/>
    <s v="NO APLICA "/>
    <s v="NO"/>
    <s v="NO APLICA"/>
    <s v="NO APLICA"/>
    <s v="NO APLICA"/>
    <s v="NO APLICA"/>
    <s v=""/>
    <s v="NO APLICA"/>
    <s v="NO"/>
    <s v="NO APLICA"/>
    <s v="NO APLICA"/>
    <s v="NO"/>
    <n v="0"/>
    <n v="0"/>
    <s v="SI"/>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086577-8"/>
    <s v="CENTRO DE FORMACION Y CAPACITACION PROFESIONAL SPA"/>
    <n v="122"/>
    <n v="41"/>
    <n v="5500"/>
    <n v="115000"/>
    <n v="0"/>
    <n v="7381000"/>
    <n v="1804000"/>
    <n v="1265000"/>
    <n v="0"/>
    <n v="0"/>
    <n v="10450000"/>
    <x v="1"/>
    <s v="NUMERAL 6.2.1. ÍTEM 11 - PROPUESTA NO PRESENTA REGISTRO FOTOGRÁFIC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500"/>
    <n v="5075"/>
    <s v="NO APLICA"/>
    <s v="NO APLICA"/>
    <s v="NO APLICA"/>
    <s v="NO APLICA"/>
    <s v="NO APLICA"/>
    <s v="NO"/>
    <s v="NO APLICA"/>
    <x v="2"/>
    <s v="NO APLICA "/>
    <s v="NO"/>
    <s v="NO APLICA"/>
    <s v="NO APLICA"/>
    <s v="NO APLICA"/>
    <s v="NO APLICA"/>
    <s v=""/>
    <s v="NO APLICA"/>
    <s v="NO"/>
    <s v="NO APLICA"/>
    <s v="NO APLICA"/>
    <s v="NO"/>
    <n v="0"/>
    <n v="0"/>
    <s v="SI"/>
    <n v="0"/>
  </r>
  <r>
    <x v="65"/>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s v="77086577-8"/>
    <s v="CENTRO DE FORMACION Y CAPACITACION PROFESIONAL SPA"/>
    <n v="132"/>
    <n v="33"/>
    <n v="4400"/>
    <n v="100000"/>
    <n v="0"/>
    <n v="5808000"/>
    <n v="1320000"/>
    <n v="1000000"/>
    <n v="0"/>
    <n v="0"/>
    <n v="8128000"/>
    <x v="1"/>
    <s v="NUMERAL 6.2.1. ÍTEM 11 - PROPUESTA NO PRESENTA REGISTRO FOTOGRÁFIC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4400"/>
    <n v="4130"/>
    <s v="NO APLICA"/>
    <s v="NO APLICA"/>
    <s v="NO APLICA"/>
    <s v="NO APLICA"/>
    <s v="NO APLICA"/>
    <s v="NO"/>
    <s v="NO APLICA"/>
    <x v="2"/>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117463-0"/>
    <s v="ORGANISMO TÉCNICO DE CAPACITACIÓN JUVENA LTDA"/>
    <n v="28"/>
    <n v="7"/>
    <n v="4130"/>
    <n v="0"/>
    <n v="0"/>
    <n v="1156400"/>
    <n v="0"/>
    <n v="0"/>
    <n v="0"/>
    <n v="0"/>
    <n v="1156400"/>
    <x v="0"/>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x v="0"/>
    <n v="7.0000000000000009"/>
    <s v="SI"/>
    <n v="7"/>
    <s v="SI"/>
    <n v="3"/>
    <s v="SI"/>
    <n v="4130"/>
    <n v="4130"/>
    <s v="SI"/>
    <n v="0.68181818181818177"/>
    <n v="0.68181818181818177"/>
    <s v="SI"/>
    <n v="22"/>
    <n v="32"/>
    <s v="NO"/>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117463-0"/>
    <s v="ORGANISMO TÉCNICO DE CAPACITACIÓN JUVENA LTDA"/>
    <n v="28"/>
    <n v="7"/>
    <n v="4130"/>
    <n v="0"/>
    <n v="0"/>
    <n v="1156400"/>
    <n v="0"/>
    <n v="0"/>
    <n v="0"/>
    <n v="0"/>
    <n v="1156400"/>
    <x v="0"/>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x v="0"/>
    <n v="7.0000000000000009"/>
    <s v="SI"/>
    <n v="7"/>
    <s v="SI"/>
    <n v="3"/>
    <s v="SI"/>
    <n v="4130"/>
    <n v="4130"/>
    <s v="SI"/>
    <n v="0.68181818181818177"/>
    <n v="0.68181818181818177"/>
    <s v="SI"/>
    <n v="22"/>
    <n v="32"/>
    <s v="NO"/>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117463-0"/>
    <s v="ORGANISMO TÉCNICO DE CAPACITACIÓN JUVENA LTDA"/>
    <n v="28"/>
    <n v="7"/>
    <n v="4130"/>
    <n v="0"/>
    <n v="0"/>
    <n v="1156400"/>
    <n v="0"/>
    <n v="0"/>
    <n v="0"/>
    <n v="0"/>
    <n v="1156400"/>
    <x v="0"/>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x v="0"/>
    <n v="7.0000000000000009"/>
    <s v="SI"/>
    <n v="7"/>
    <s v="SI"/>
    <n v="3"/>
    <s v="SI"/>
    <n v="4130"/>
    <n v="4130"/>
    <s v="SI"/>
    <n v="0.68181818181818177"/>
    <n v="0.68181818181818177"/>
    <s v="SI"/>
    <n v="22"/>
    <n v="32"/>
    <s v="NO"/>
    <n v="0"/>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117463-0"/>
    <s v="ORGANISMO TÉCNICO DE CAPACITACIÓN JUVENA LTDA"/>
    <n v="110"/>
    <n v="28"/>
    <n v="5075"/>
    <n v="0"/>
    <n v="0"/>
    <n v="5582500"/>
    <n v="1120000"/>
    <n v="0"/>
    <n v="0"/>
    <n v="0"/>
    <n v="6702500"/>
    <x v="0"/>
    <n v="0"/>
    <n v="3"/>
    <n v="7"/>
    <n v="0"/>
    <n v="0"/>
    <n v="0"/>
    <n v="0"/>
    <n v="0"/>
    <n v="0"/>
    <n v="0"/>
    <n v="7"/>
    <n v="7"/>
    <n v="7"/>
    <n v="7"/>
    <n v="7"/>
    <n v="7"/>
    <n v="6.6"/>
    <s v="SI"/>
    <s v="MARIANELLA MORALES GONZALEZ"/>
    <s v="OTECJUVENA@GMAIL.COM"/>
    <n v="993423661"/>
    <s v="CAPITAN PRAT NRO.20 CENTRO PENITENCIARIO FEMENINO SANTIAGO COMUNA SAN JOAQUIN, San Joaquín"/>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s v="SI"/>
    <n v="6.6"/>
    <x v="0"/>
    <n v="7.0000000000000009"/>
    <s v="SI"/>
    <n v="7"/>
    <s v="SI"/>
    <n v="3"/>
    <s v="SI"/>
    <n v="5075"/>
    <n v="5075"/>
    <s v="SI"/>
    <n v="0.68181818181818177"/>
    <n v="0.68181818181818177"/>
    <s v="SI"/>
    <n v="22"/>
    <n v="32"/>
    <s v="NO"/>
    <n v="0"/>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117463-0"/>
    <s v="ORGANISMO TÉCNICO DE CAPACITACIÓN JUVENA LTDA"/>
    <n v="122"/>
    <n v="31"/>
    <n v="5075"/>
    <n v="115000"/>
    <n v="0"/>
    <n v="6191500"/>
    <n v="0"/>
    <n v="1150000"/>
    <n v="0"/>
    <n v="0"/>
    <n v="7341500"/>
    <x v="0"/>
    <n v="0"/>
    <n v="3"/>
    <n v="7"/>
    <n v="0"/>
    <n v="0"/>
    <n v="0"/>
    <n v="0"/>
    <n v="0"/>
    <n v="0"/>
    <n v="0"/>
    <n v="7"/>
    <n v="7"/>
    <n v="7"/>
    <n v="7"/>
    <n v="7"/>
    <n v="7"/>
    <n v="6.6"/>
    <s v="SI"/>
    <s v="MARIANELLA MORALES GONZALEZ"/>
    <s v="OTECJUVENA@GMAIL.COM"/>
    <n v="993423661"/>
    <s v="CAPITAN PRAT NRO.20 CENTRO PENITENCIARIO FEMENINO SANTIAGO COMUNA SAN JOAQUIN, San Joaquín"/>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SI"/>
    <n v="6.6"/>
    <x v="0"/>
    <n v="7.0000000000000009"/>
    <s v="SI"/>
    <n v="7"/>
    <s v="SI"/>
    <n v="3"/>
    <s v="SI"/>
    <n v="5075"/>
    <n v="5075"/>
    <s v="SI"/>
    <n v="0.68181818181818177"/>
    <n v="0.68181818181818177"/>
    <s v="SI"/>
    <n v="22"/>
    <n v="32"/>
    <s v="NO"/>
    <n v="0"/>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6117463-0"/>
    <s v="ORGANISMO TÉCNICO DE CAPACITACIÓN JUVENA LTDA"/>
    <n v="122"/>
    <n v="31"/>
    <n v="5075"/>
    <n v="100000"/>
    <n v="0"/>
    <n v="6191500"/>
    <n v="1240000"/>
    <n v="1000000"/>
    <n v="0"/>
    <n v="0"/>
    <n v="843150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7"/>
    <x v="1"/>
    <s v="NO APLICA "/>
    <s v="NO"/>
    <s v="NO APLICA"/>
    <s v="NO APLICA"/>
    <s v="NO APLICA"/>
    <s v="NO APLICA"/>
    <s v=""/>
    <s v="NO APLICA"/>
    <s v="NO"/>
    <s v="NO APLICA"/>
    <s v="NO APLICA"/>
    <s v="NO"/>
    <n v="22"/>
    <n v="80"/>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117463-0"/>
    <s v="ORGANISMO TÉCNICO DE CAPACITACIÓN JUVENA LTDA"/>
    <n v="200"/>
    <n v="50"/>
    <n v="5075"/>
    <n v="0"/>
    <n v="0"/>
    <n v="20300000"/>
    <n v="4000000"/>
    <n v="0"/>
    <n v="0"/>
    <n v="0"/>
    <n v="2430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x v="1"/>
    <s v="NO APLICA "/>
    <s v="NO"/>
    <s v="NO APLICA"/>
    <s v="NO APLICA"/>
    <s v="NO APLICA"/>
    <s v="NO APLICA"/>
    <s v=""/>
    <s v="NO APLICA"/>
    <s v="NO"/>
    <s v="NO APLICA"/>
    <s v="NO APLICA"/>
    <s v="NO"/>
    <n v="22"/>
    <n v="254"/>
    <s v="NO"/>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117463-0"/>
    <s v="ORGANISMO TÉCNICO DE CAPACITACIÓN JUVENA LTDA"/>
    <n v="100"/>
    <n v="25"/>
    <n v="5075"/>
    <n v="0"/>
    <n v="0"/>
    <n v="10150000"/>
    <n v="2000000"/>
    <n v="0"/>
    <n v="0"/>
    <n v="0"/>
    <n v="1215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6.8"/>
    <x v="1"/>
    <s v="NO APLICA "/>
    <s v="NO"/>
    <s v="NO APLICA"/>
    <s v="NO APLICA"/>
    <s v="NO APLICA"/>
    <s v="NO APLICA"/>
    <s v=""/>
    <s v="NO APLICA"/>
    <s v="NO"/>
    <s v="NO APLICA"/>
    <s v="NO APLICA"/>
    <s v="NO"/>
    <n v="22"/>
    <n v="254"/>
    <s v="NO"/>
    <n v="0"/>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7865316-8"/>
    <s v="workmed capacitaciones SPa"/>
    <n v="52"/>
    <n v="18"/>
    <n v="4130"/>
    <n v="0"/>
    <n v="0"/>
    <n v="4295200"/>
    <n v="1440000"/>
    <n v="0"/>
    <n v="0"/>
    <n v="0"/>
    <n v="57352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x v="1"/>
    <s v="NO APLICA "/>
    <s v="NO"/>
    <s v="NO APLICA"/>
    <s v="NO APLICA"/>
    <s v="NO APLICA"/>
    <s v="NO APLICA"/>
    <s v=""/>
    <s v="NO APLICA"/>
    <s v="NO"/>
    <s v="NO APLICA"/>
    <s v="NO APLICA"/>
    <s v="NO"/>
    <n v="0"/>
    <n v="0"/>
    <s v="SI"/>
    <n v="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14819-9"/>
    <s v="ID Capacitación Ltda."/>
    <n v="160"/>
    <n v="40"/>
    <n v="6373"/>
    <n v="0"/>
    <n v="50000"/>
    <n v="15295200"/>
    <n v="2400000"/>
    <n v="0"/>
    <n v="0"/>
    <n v="750000"/>
    <n v="18445200"/>
    <x v="1"/>
    <s v="NUMERAL 6.1.2.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0"/>
    <n v="0"/>
    <s v="SI"/>
    <n v="0"/>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6014819-9"/>
    <s v="ID Capacitación Ltda."/>
    <n v="80"/>
    <n v="27"/>
    <n v="4130"/>
    <n v="0"/>
    <n v="0"/>
    <n v="6608000"/>
    <n v="2160000"/>
    <n v="0"/>
    <n v="0"/>
    <n v="0"/>
    <n v="8768000"/>
    <x v="1"/>
    <s v="NUMERAL 6.2.1.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41"/>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s v="76014819-9"/>
    <s v="ID Capacitación Ltda."/>
    <n v="40"/>
    <n v="14"/>
    <n v="4130"/>
    <n v="0"/>
    <n v="0"/>
    <n v="3304000"/>
    <n v="1120000"/>
    <n v="0"/>
    <n v="0"/>
    <n v="0"/>
    <n v="4424000"/>
    <x v="1"/>
    <s v="NUMERAL 6.2.1.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40"/>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s v="76014819-9"/>
    <s v="ID Capacitación Ltda."/>
    <n v="40"/>
    <n v="14"/>
    <n v="4130"/>
    <n v="0"/>
    <n v="0"/>
    <n v="3304000"/>
    <n v="1120000"/>
    <n v="0"/>
    <n v="0"/>
    <n v="0"/>
    <n v="4424000"/>
    <x v="1"/>
    <s v="NUMERAL 6.2.1.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87"/>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s v="76014819-9"/>
    <s v="ID Capacitación Ltda."/>
    <n v="16"/>
    <n v="4"/>
    <n v="4130"/>
    <n v="0"/>
    <n v="0"/>
    <n v="1321600"/>
    <n v="320000"/>
    <n v="0"/>
    <n v="0"/>
    <n v="0"/>
    <n v="1641600"/>
    <x v="1"/>
    <s v="NUMERAL 6.2.1. ITEM 11: NO PRESENTA REGISTRO FOTOGRÁ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0"/>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s v="76014819-9"/>
    <s v="ID Capacitación Ltda."/>
    <n v="72"/>
    <n v="18"/>
    <n v="4130"/>
    <n v="0"/>
    <n v="0"/>
    <n v="5055120"/>
    <n v="1224000"/>
    <n v="0"/>
    <n v="0"/>
    <n v="0"/>
    <n v="6279120"/>
    <x v="1"/>
    <s v="NUMERAL 6.1.2.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014819-9"/>
    <s v="ID Capacitación Ltda."/>
    <n v="200"/>
    <n v="50"/>
    <n v="5075"/>
    <n v="0"/>
    <n v="0"/>
    <n v="20300000"/>
    <n v="4000000"/>
    <n v="0"/>
    <n v="0"/>
    <n v="0"/>
    <n v="24300000"/>
    <x v="1"/>
    <s v="NUMERAL 6.2.1.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014819-9"/>
    <s v="ID Capacitación Ltda."/>
    <n v="200"/>
    <n v="50"/>
    <n v="5075"/>
    <n v="0"/>
    <n v="0"/>
    <n v="20300000"/>
    <n v="4000000"/>
    <n v="0"/>
    <n v="0"/>
    <n v="0"/>
    <n v="24300000"/>
    <x v="1"/>
    <s v="NUMERAL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14819-9"/>
    <s v="ID Capacitación Ltda."/>
    <n v="100"/>
    <n v="25"/>
    <n v="5075"/>
    <n v="0"/>
    <n v="0"/>
    <n v="10150000"/>
    <n v="2000000"/>
    <n v="0"/>
    <n v="0"/>
    <n v="0"/>
    <n v="12150000"/>
    <x v="1"/>
    <s v="NUMERAL 6.2.1.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14819-9"/>
    <s v="ID Capacitación Ltda."/>
    <n v="100"/>
    <n v="25"/>
    <n v="5075"/>
    <n v="0"/>
    <n v="0"/>
    <n v="10150000"/>
    <n v="2000000"/>
    <n v="0"/>
    <n v="0"/>
    <n v="0"/>
    <n v="12150000"/>
    <x v="1"/>
    <s v="NUMERAL 6.2.1.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6014819-9"/>
    <s v="ID Capacitación Ltda."/>
    <n v="52"/>
    <n v="18"/>
    <n v="4130"/>
    <n v="0"/>
    <n v="0"/>
    <n v="4295200"/>
    <n v="1440000"/>
    <n v="0"/>
    <n v="0"/>
    <n v="0"/>
    <n v="5735200"/>
    <x v="1"/>
    <s v="NUMERAL 6.2.1.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6014819-9"/>
    <s v="ID Capacitación Ltda."/>
    <n v="50"/>
    <n v="17"/>
    <n v="4130"/>
    <n v="0"/>
    <n v="0"/>
    <n v="4130000"/>
    <n v="1360000"/>
    <n v="0"/>
    <n v="0"/>
    <n v="0"/>
    <n v="5490000"/>
    <x v="1"/>
    <s v="NUMERAL 6.1.2. ÍTEM 6 - ERROR VALOR TOTAL DEL CURSO_x000a_NUMERAL 6.1.2.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6014819-9"/>
    <s v="ID Capacitación Ltda."/>
    <n v="12"/>
    <n v="3"/>
    <n v="4130"/>
    <n v="0"/>
    <n v="0"/>
    <n v="743400"/>
    <n v="180000"/>
    <n v="0"/>
    <n v="0"/>
    <n v="0"/>
    <n v="923400"/>
    <x v="1"/>
    <s v="NUMERAL 6.1.2. ITEM 4: NO PRESENTA HORAS DEL MODULO_x000a_NUMERAL 6.1.2. ITEM 11: NO PRESENTA REGISTRO FOTOGRAFICO Y NO PRESENTA CARTA DE COMPROMISO DE INFRAESTRUCTU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014819-9"/>
    <s v="ID Capacitación Ltda."/>
    <n v="100"/>
    <n v="25"/>
    <n v="4130"/>
    <n v="0"/>
    <n v="0"/>
    <n v="6195000"/>
    <n v="1500000"/>
    <n v="0"/>
    <n v="0"/>
    <n v="0"/>
    <n v="7695000"/>
    <x v="1"/>
    <s v="NUMERAL 6.1.2. ITEM 6: ERROR VALOR TOTAL DEL CURSO_x000a_NUMERAL 6.1.2. ITEM 11: NO PRESENTA REGISTRO FOTOGRÁ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x v="2"/>
    <s v="NO APLICA "/>
    <s v="NO"/>
    <s v="NO APLICA"/>
    <s v="NO APLICA"/>
    <s v="NO APLICA"/>
    <s v="NO APLICA"/>
    <s v=""/>
    <s v="NO APLICA"/>
    <s v="NO"/>
    <s v="NO APLICA"/>
    <s v="NO APLICA"/>
    <s v="NO"/>
    <n v="0"/>
    <n v="0"/>
    <s v="SI"/>
    <n v="0"/>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6014819-9"/>
    <s v="ID Capacitación Ltda."/>
    <n v="130"/>
    <n v="33"/>
    <n v="5075"/>
    <n v="0"/>
    <n v="0"/>
    <n v="9896250"/>
    <n v="1980000"/>
    <n v="0"/>
    <n v="0"/>
    <n v="0"/>
    <n v="11876250"/>
    <x v="1"/>
    <s v="NUMERAL 6.2.1.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x v="2"/>
    <s v="NO APLICA "/>
    <s v="NO"/>
    <s v="NO APLICA"/>
    <s v="NO APLICA"/>
    <s v="NO APLICA"/>
    <s v="NO APLICA"/>
    <s v=""/>
    <s v="NO APLICA"/>
    <s v="NO"/>
    <s v="NO APLICA"/>
    <s v="NO APLICA"/>
    <s v="NO"/>
    <n v="0"/>
    <n v="0"/>
    <s v="SI"/>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014819-9"/>
    <s v="ID Capacitación Ltda."/>
    <n v="80"/>
    <n v="20"/>
    <n v="6373"/>
    <n v="0"/>
    <n v="0"/>
    <n v="10196800"/>
    <n v="1600000"/>
    <n v="0"/>
    <n v="0"/>
    <n v="0"/>
    <n v="11796800"/>
    <x v="1"/>
    <s v="NUMERAL 6.2.1.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0"/>
    <n v="0"/>
    <s v="SI"/>
    <n v="0"/>
  </r>
  <r>
    <x v="91"/>
    <s v="65181652-1"/>
    <n v="2025"/>
    <s v="MANDATO"/>
    <s v="79947100-0"/>
    <s v="SQM INDUSTRIAL S.A."/>
    <m/>
    <m/>
    <s v="OPERADOR DE MAQUINARIA MINERA"/>
    <s v="SIN PLAN FORMATIVO"/>
    <s v="TÉCNICAS PARA EL EMPRENDIMIENTO"/>
    <s v="PF0921"/>
    <n v="2"/>
    <s v="ANTOFAGASTA"/>
    <s v="TOCOPILLA"/>
    <s v="EMPRENDEDORES/AS INFORMALES O PERSONAS VULNERABLES PERTENECIENTES AL 80% MAS VULNERABLE"/>
    <s v="PRESENCIAL"/>
    <s v="INDEPENDIENTE"/>
    <n v="71"/>
    <n v="20"/>
    <n v="0"/>
    <n v="12"/>
    <n v="212"/>
    <n v="3"/>
    <s v="SI"/>
    <s v="NO"/>
    <s v="SI"/>
    <s v="ENTREGAR CONOCIMIENTOS TEÓRICOS Y PRÁCTICOS QUE EL OPERADOR TRABAJE DE MANERA EFECTIVA EN OPERACIONES MINERAS. DESARROLLAR COMPETENCIAS QUE LE PERMITIRÁN COMPRENDER Y APLICAR LOS PROCESOS DE LA EXPLOTACIÓN MINERA EN EL CONTEXTO MINERO. LOS APRENDIZAJES ESPERADOS SON:_x000a__x000a_• FUNDAMENTOS DE LA MINERÍA_x000a_• MÉTODOS DE PERFORACIÓN DE MINERAL_x000a_• MANEJO DE MAQUINARIA PESADA_x000a_• LOGÍSTICA DE TRANSPORTE DENTRO DE LA MINA_x000a_• GEOLOGÍA BÁSICA Y EVALUACIÓN DE YACIMIENTOS_x000a_• SEGURIDAD MINERA Y PREVENCIÓN DE RIESGOS_x000a_• PRIMEROS AUXILIOS Y MEDIDAS DE EMERGENCIA_x000a_• CUMPLIMIENTO DE NORMATIVAS MEDIOAMBIENTALES EN MINERÍA_x000a_• PLANIFICACIÓN Y DISEÑO DE OPERACIONES MINERAS"/>
    <s v="Hombres y mujeres de 18 años o más, que pertenecen al 80% más vulnerable según el Registro Social de Hogares, residan en la comuna de Tocopilla y cuenten con educación media completa."/>
    <s v="NO"/>
    <n v="0"/>
    <s v="CERRADA"/>
    <n v="71"/>
    <n v="3"/>
    <s v="76014819-9"/>
    <s v="ID Capacitación Ltda."/>
    <n v="212"/>
    <n v="71"/>
    <n v="6373"/>
    <n v="180000"/>
    <n v="0"/>
    <n v="27021520"/>
    <n v="5680000"/>
    <n v="3600000"/>
    <n v="0"/>
    <n v="0"/>
    <n v="36301520"/>
    <x v="1"/>
    <s v="Numeral 6.1.2 ITEM 5 - TRAMO ERRONEO_x000a_Numeral 6.1.2 ITEM 6 - VALOR TOTAL DEL CURSO NO CORRESPONDE ÍTEM N) _x000a_NUMERAL 6.1.2. ITEM 11 - NO PRESENTA REGISTRO FOTOGRAFICO"/>
    <n v="0"/>
    <n v="0"/>
    <n v="7"/>
    <n v="7"/>
    <n v="0"/>
    <n v="0"/>
    <n v="0"/>
    <n v="0"/>
    <n v="0"/>
    <n v="0"/>
    <n v="0"/>
    <n v="0"/>
    <n v="0"/>
    <n v="0"/>
    <n v="0"/>
    <n v="0"/>
    <s v="NO"/>
    <n v="0"/>
    <n v="0"/>
    <n v="0"/>
    <n v="0"/>
    <n v="0"/>
    <n v="0"/>
    <n v="0"/>
    <n v="0"/>
    <n v="0"/>
    <n v="0"/>
    <n v="0"/>
    <n v="0"/>
    <n v="0"/>
    <n v="0"/>
    <n v="0"/>
    <n v="0"/>
    <n v="0"/>
    <n v="0"/>
    <n v="0"/>
    <n v="0"/>
    <n v="0"/>
    <n v="0"/>
    <s v="SHMAN"/>
    <s v="NO"/>
    <s v="SI"/>
    <n v="1"/>
    <n v="0"/>
    <n v="0"/>
    <n v="0"/>
    <n v="0"/>
    <n v="0"/>
    <n v="0"/>
    <n v="0"/>
    <n v="0"/>
    <n v="0"/>
    <s v="NO"/>
    <n v="0"/>
    <s v="NO"/>
    <s v="NO APLICA"/>
    <s v="NO"/>
    <s v="NO APLICA"/>
    <s v="NO APLICA"/>
    <s v="NO APLICA"/>
    <s v="NO"/>
    <n v="0"/>
    <n v="0"/>
    <s v="NO APLICA"/>
    <s v="NO APLICA"/>
    <s v="NO APLICA"/>
    <n v="6373"/>
    <e v="#N/A"/>
    <s v="NO APLICA"/>
    <s v="NO APLICA"/>
    <s v="NO APLICA"/>
    <s v="NO APLICA"/>
    <s v="NO APLICA"/>
    <s v="NO"/>
    <s v="NO APLICA"/>
    <x v="2"/>
    <s v="NO APLICA "/>
    <s v="NO"/>
    <s v="NO APLICA"/>
    <s v="NO APLICA"/>
    <s v="NO APLICA"/>
    <s v="NO APLICA"/>
    <s v=""/>
    <s v="NO APLICA"/>
    <s v="NO"/>
    <s v="NO APLICA"/>
    <s v="NO APLICA"/>
    <s v="NO"/>
    <n v="0"/>
    <n v="0"/>
    <s v="SI"/>
    <n v="0"/>
  </r>
  <r>
    <x v="0"/>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s v="77847253-8"/>
    <s v="COMPUNET CAPACITACIÓN SPA"/>
    <n v="72"/>
    <n v="18"/>
    <n v="4130"/>
    <n v="0"/>
    <n v="0"/>
    <n v="5055120"/>
    <n v="1224000"/>
    <n v="0"/>
    <n v="0"/>
    <n v="0"/>
    <n v="6279120"/>
    <x v="0"/>
    <n v="0"/>
    <n v="1"/>
    <n v="7"/>
    <n v="0"/>
    <n v="0"/>
    <n v="0"/>
    <n v="0"/>
    <n v="0"/>
    <n v="0"/>
    <n v="0"/>
    <n v="5.5"/>
    <n v="5.5"/>
    <n v="5.5"/>
    <n v="5.5"/>
    <n v="5.5"/>
    <n v="7"/>
    <n v="5.3"/>
    <s v="NO"/>
    <n v="0"/>
    <n v="0"/>
    <n v="0"/>
    <n v="0"/>
    <n v="0"/>
    <n v="0"/>
    <n v="0"/>
    <n v="0"/>
    <n v="0"/>
    <n v="0"/>
    <n v="0"/>
    <n v="0"/>
    <n v="0"/>
    <n v="0"/>
    <n v="0"/>
    <n v="0"/>
    <n v="0"/>
    <n v="0"/>
    <n v="0"/>
    <n v="0"/>
    <n v="0"/>
    <n v="0"/>
    <s v="SSH"/>
    <s v="SI"/>
    <s v="NO"/>
    <n v="0"/>
    <n v="0"/>
    <n v="0"/>
    <n v="0"/>
    <n v="0"/>
    <n v="0"/>
    <n v="0"/>
    <n v="0"/>
    <n v="0"/>
    <n v="0"/>
    <s v="SI"/>
    <n v="0"/>
    <s v="NO"/>
    <n v="0"/>
    <s v="SI"/>
    <n v="0"/>
    <n v="0.1"/>
    <n v="0.70000000000000007"/>
    <s v="SI"/>
    <n v="0"/>
    <n v="0"/>
    <n v="0"/>
    <n v="5.5"/>
    <n v="5.5"/>
    <n v="4130"/>
    <n v="4130"/>
    <n v="7"/>
    <s v="APROBADO"/>
    <s v="APROBADO"/>
    <n v="5.3"/>
    <s v="APROBADO"/>
    <s v="NO"/>
    <n v="6.4"/>
    <x v="1"/>
    <s v="NO APLICA "/>
    <s v="NO"/>
    <s v="NO APLICA"/>
    <s v="NO APLICA"/>
    <s v="NO APLICA"/>
    <s v="NO APLICA"/>
    <s v=""/>
    <s v="NO APLICA"/>
    <s v="NO"/>
    <s v="NO APLICA"/>
    <s v="NO APLICA"/>
    <s v="NO"/>
    <n v="0"/>
    <n v="0"/>
    <s v="SI"/>
    <n v="0"/>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7847253-8"/>
    <s v="COMPUNET CAPACITACIÓ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847253-8"/>
    <s v="COMPUNET CAPACITACIÓN SPA"/>
    <n v="80"/>
    <n v="20"/>
    <n v="6373"/>
    <n v="0"/>
    <n v="0"/>
    <n v="10196800"/>
    <n v="1600000"/>
    <n v="0"/>
    <n v="0"/>
    <n v="0"/>
    <n v="117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847253-8"/>
    <s v="COMPUNET CAPACITACIÓN SPA"/>
    <n v="80"/>
    <n v="20"/>
    <n v="6373"/>
    <n v="0"/>
    <n v="0"/>
    <n v="5098400"/>
    <n v="800000"/>
    <n v="0"/>
    <n v="0"/>
    <n v="0"/>
    <n v="5898400"/>
    <x v="0"/>
    <n v="0"/>
    <n v="1"/>
    <n v="7"/>
    <n v="0"/>
    <n v="0"/>
    <n v="0"/>
    <n v="0"/>
    <n v="0"/>
    <n v="0"/>
    <n v="0"/>
    <n v="7"/>
    <n v="7"/>
    <n v="7"/>
    <n v="7"/>
    <n v="7"/>
    <n v="7"/>
    <n v="6.4"/>
    <s v="SI"/>
    <s v="Natalia Silva Angulo"/>
    <s v="compunetcoordinadora@gmail.com"/>
    <n v="955363371"/>
    <s v="Av. Rafael Duran 6423 - Villa Frontera, Camarones"/>
    <s v="Promover el acceso inclusivo a la información digital mediante el desarrollo de habilidades básicas en el uso de plataformas tecnológicas."/>
    <s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SI"/>
    <n v="6.4"/>
    <x v="0"/>
    <n v="7.0000000000000009"/>
    <s v="SI"/>
    <n v="7"/>
    <s v="SI"/>
    <n v="1"/>
    <s v="SI"/>
    <n v="6373"/>
    <n v="6373"/>
    <s v="SI"/>
    <n v="0"/>
    <n v="0"/>
    <s v="SI"/>
    <n v="0"/>
    <n v="0"/>
    <s v="SI"/>
    <s v="d) Menor valor hora en su oferta económica para el curso."/>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7847253-8"/>
    <s v="COMPUNET CAPACITACIÓ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847253-8"/>
    <s v="COMPUNET CAPACITACIÓN SPA"/>
    <n v="80"/>
    <n v="20"/>
    <n v="6373"/>
    <n v="0"/>
    <n v="0"/>
    <n v="5098400"/>
    <n v="800000"/>
    <n v="0"/>
    <n v="0"/>
    <n v="0"/>
    <n v="5898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847253-8"/>
    <s v="COMPUNET CAPACITACIÓN SPA"/>
    <n v="92"/>
    <n v="23"/>
    <n v="6373"/>
    <n v="160000"/>
    <n v="0"/>
    <n v="7622108"/>
    <n v="1196000"/>
    <n v="2080000"/>
    <n v="0"/>
    <n v="0"/>
    <n v="10898108"/>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6.8"/>
    <x v="1"/>
    <s v="NO APLICA "/>
    <s v="NO"/>
    <s v="NO APLICA"/>
    <s v="NO APLICA"/>
    <s v="NO APLICA"/>
    <s v="NO APLICA"/>
    <s v=""/>
    <s v="NO APLICA"/>
    <s v="NO"/>
    <s v="NO APLICA"/>
    <s v="NO APLICA"/>
    <s v="NO"/>
    <n v="0"/>
    <n v="0"/>
    <s v="SI"/>
    <n v="0"/>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7847253-8"/>
    <s v="COMPUNET CAPACITACIÓN SPA"/>
    <n v="80"/>
    <n v="27"/>
    <n v="4130"/>
    <n v="0"/>
    <n v="0"/>
    <n v="6608000"/>
    <n v="2160000"/>
    <n v="0"/>
    <n v="0"/>
    <n v="0"/>
    <n v="876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50"/>
    <s v="65181652-1"/>
    <n v="2025"/>
    <s v="MANDATO"/>
    <s v="96505760-9"/>
    <s v="COLBÚN"/>
    <m/>
    <m/>
    <s v="SERVICIO DE GUARDIA DE SEGURIDAD"/>
    <s v="PF1184"/>
    <s v=""/>
    <s v=""/>
    <n v="8"/>
    <s v="BIO BIO"/>
    <s v="SANTA BÁRBARA"/>
    <s v="EMPRENDEDORES/AS INFORMALES O PERSONAS VULNERABLES PERTENECIENTES AL 80% MAS VULNERABLE"/>
    <s v="PRESENCIAL"/>
    <s v="DEPENDIENTE"/>
    <n v="23"/>
    <n v="10"/>
    <n v="90"/>
    <n v="0"/>
    <n v="90"/>
    <n v="4"/>
    <s v="SI"/>
    <s v="NO"/>
    <s v="NO"/>
    <s v="SE AJUSTA A PLAN FORMATIVO"/>
    <s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
    <s v="SI"/>
    <s v="CERTIFICADO DE APROBACIÓN Y TARJETA DE IDENTIFICACIÓN. CREDENCIAL DE GUARDIA PRIVADO DE SEGURIDAD OS"/>
    <s v="CERRADA"/>
    <n v="23"/>
    <n v="3"/>
    <s v="76291821-8"/>
    <s v="MOLINA &amp; DIAZ SERVICIOS DE CAPACITACIÓN LIMITADA"/>
    <n v="90"/>
    <n v="23"/>
    <n v="7334"/>
    <n v="0"/>
    <n v="12000"/>
    <n v="6600600"/>
    <n v="920000"/>
    <n v="0"/>
    <n v="0"/>
    <n v="120000"/>
    <n v="7640600"/>
    <x v="1"/>
    <s v="NUMERAL 6.1.2. ITEM 2 - OTEC CUENTA CON AUTORIZACIÓN COMO EMPRESA DE CAPACITACIÓN EN MATERIAS INHERENTES A SEGURIDAD PRIVADA EN LA COMUNA DE LOS ÁNGELES. CURSO LICITADO EN COMUNA DE SANTA BÁRBA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7334"/>
    <e v="#N/A"/>
    <s v="NO APLICA"/>
    <s v="NO APLICA"/>
    <s v="NO APLICA"/>
    <s v="NO APLICA"/>
    <s v="NO APLICA"/>
    <s v="NO"/>
    <s v="NO APLICA"/>
    <x v="2"/>
    <s v="NO APLICA "/>
    <s v="NO"/>
    <s v="NO APLICA"/>
    <s v="NO APLICA"/>
    <s v="NO APLICA"/>
    <s v="NO APLICA"/>
    <s v=""/>
    <s v="NO APLICA"/>
    <s v="NO"/>
    <s v="NO APLICA"/>
    <s v="NO APLICA"/>
    <s v="NO"/>
    <n v="0"/>
    <n v="0"/>
    <s v="SI"/>
    <n v="0"/>
  </r>
  <r>
    <x v="68"/>
    <s v="65181652-1"/>
    <n v="2025"/>
    <s v="MANDATO"/>
    <s v="96505760-9"/>
    <s v="COLBÚN"/>
    <m/>
    <m/>
    <s v="TÉCNICAS DE MANIPULACIÓN DE ALIMENTOS"/>
    <s v="PF1432"/>
    <s v="TÉCNICAS PARA EL EMPRENDIMIENTO"/>
    <s v="PF0921"/>
    <n v="3"/>
    <s v="ATACAMA"/>
    <s v="DIEGO DE ALMAGRO"/>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DIEGO DE ALMAGRO Y QUE CUENTAN CON EDUCACIÓN MEDIA COMPLETA, PREFERENTEMENTE"/>
    <s v="NO"/>
    <n v="0"/>
    <s v="CERRADA"/>
    <n v="30"/>
    <n v="3"/>
    <s v="76335013-4"/>
    <s v="Servicios de Capacitación y Formación Profesional Ltda."/>
    <n v="120"/>
    <n v="30"/>
    <n v="6373"/>
    <n v="100000"/>
    <n v="0"/>
    <n v="7647600"/>
    <n v="1200000"/>
    <n v="1000000"/>
    <n v="0"/>
    <n v="0"/>
    <n v="98476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18"/>
    <n v="80"/>
    <s v="NO"/>
    <n v="0"/>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12362-1"/>
    <s v="MINERVA MINDSET CAPACITACIONES SPA"/>
    <n v="28"/>
    <n v="7"/>
    <n v="4990"/>
    <n v="0"/>
    <n v="0"/>
    <n v="1397200"/>
    <n v="0"/>
    <n v="0"/>
    <n v="0"/>
    <n v="0"/>
    <n v="1397200"/>
    <x v="0"/>
    <n v="0"/>
    <n v="1"/>
    <n v="7"/>
    <n v="0"/>
    <n v="0"/>
    <n v="0"/>
    <n v="0"/>
    <n v="0"/>
    <n v="0"/>
    <n v="0"/>
    <n v="7"/>
    <n v="7"/>
    <n v="7"/>
    <n v="7"/>
    <n v="7"/>
    <n v="5.8"/>
    <n v="6.3"/>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990"/>
    <n v="4130"/>
    <n v="5.8"/>
    <s v="APROBADO"/>
    <s v="APROBADO"/>
    <n v="6.3"/>
    <s v="APROBADO"/>
    <s v="NO"/>
    <n v="6.6"/>
    <x v="1"/>
    <s v="NO APLICA "/>
    <s v="NO"/>
    <s v="NO APLICA"/>
    <s v="NO APLICA"/>
    <s v="NO APLICA"/>
    <s v="NO APLICA"/>
    <s v=""/>
    <s v="NO APLICA"/>
    <s v="NO"/>
    <s v="NO APLICA"/>
    <s v="NO APLICA"/>
    <s v="NO"/>
    <n v="0"/>
    <n v="0"/>
    <s v="SI"/>
    <n v="0"/>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12362-1"/>
    <s v="MINERVA MINDSET CAPACITACIONES SPA"/>
    <n v="28"/>
    <n v="7"/>
    <n v="4990"/>
    <n v="0"/>
    <n v="0"/>
    <n v="1397200"/>
    <n v="0"/>
    <n v="0"/>
    <n v="0"/>
    <n v="0"/>
    <n v="1397200"/>
    <x v="0"/>
    <n v="0"/>
    <n v="1"/>
    <n v="7"/>
    <n v="0"/>
    <n v="0"/>
    <n v="0"/>
    <n v="0"/>
    <n v="0"/>
    <n v="0"/>
    <n v="0"/>
    <n v="7"/>
    <n v="7"/>
    <n v="7"/>
    <n v="7"/>
    <n v="7"/>
    <n v="5.8"/>
    <n v="6.3"/>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990"/>
    <n v="4130"/>
    <n v="5.8"/>
    <s v="APROBADO"/>
    <s v="APROBADO"/>
    <n v="6.3"/>
    <s v="APROBADO"/>
    <s v="NO"/>
    <n v="6.6"/>
    <x v="1"/>
    <s v="NO APLICA "/>
    <s v="NO"/>
    <s v="NO APLICA"/>
    <s v="NO APLICA"/>
    <s v="NO APLICA"/>
    <s v="NO APLICA"/>
    <s v=""/>
    <s v="NO APLICA"/>
    <s v="NO"/>
    <s v="NO APLICA"/>
    <s v="NO APLICA"/>
    <s v="NO"/>
    <n v="0"/>
    <n v="0"/>
    <s v="SI"/>
    <n v="0"/>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12362-1"/>
    <s v="MINERVA MINDSET CAPACITACIONES SPA"/>
    <n v="28"/>
    <n v="7"/>
    <n v="4990"/>
    <n v="0"/>
    <n v="0"/>
    <n v="1397200"/>
    <n v="0"/>
    <n v="0"/>
    <n v="0"/>
    <n v="0"/>
    <n v="1397200"/>
    <x v="0"/>
    <n v="0"/>
    <n v="1"/>
    <n v="7"/>
    <n v="0"/>
    <n v="0"/>
    <n v="0"/>
    <n v="0"/>
    <n v="0"/>
    <n v="0"/>
    <n v="0"/>
    <n v="7"/>
    <n v="7"/>
    <n v="7"/>
    <n v="7"/>
    <n v="7"/>
    <n v="5.8"/>
    <n v="6.3"/>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990"/>
    <n v="4130"/>
    <n v="5.8"/>
    <s v="APROBADO"/>
    <s v="APROBADO"/>
    <n v="6.3"/>
    <s v="APROBADO"/>
    <s v="NO"/>
    <n v="6.6"/>
    <x v="1"/>
    <s v="NO APLICA "/>
    <s v="NO"/>
    <s v="NO APLICA"/>
    <s v="NO APLICA"/>
    <s v="NO APLICA"/>
    <s v="NO APLICA"/>
    <s v=""/>
    <s v="NO APLICA"/>
    <s v="NO"/>
    <s v="NO APLICA"/>
    <s v="NO APLICA"/>
    <s v="NO"/>
    <n v="0"/>
    <n v="0"/>
    <s v="SI"/>
    <n v="0"/>
  </r>
  <r>
    <x v="65"/>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s v="77407710-3"/>
    <s v="SOCIEDAD MULTIMUNDO CAPACITACION LIMITADA"/>
    <n v="132"/>
    <n v="33"/>
    <n v="5075"/>
    <n v="100000"/>
    <n v="0"/>
    <n v="6699000"/>
    <n v="1320000"/>
    <n v="1000000"/>
    <n v="0"/>
    <n v="0"/>
    <n v="9019000"/>
    <x v="1"/>
    <s v="NUMERAL 6.1.2. ITEM 5 - EL VALOR HORA ALUMNO CAPACITACIÓN NO SE ENCUENTRA EN EL RANGO DEL TRAMO DEFINIDO PARA EL CURSO, CONFORME AL ANEXO N° 8 Y AL PLAN DE CAPACITACIÓN."/>
    <n v="7"/>
    <n v="7"/>
    <n v="0"/>
    <n v="0"/>
    <n v="0"/>
    <n v="0"/>
    <n v="0"/>
    <n v="0"/>
    <n v="0"/>
    <n v="7"/>
    <n v="7"/>
    <n v="7"/>
    <n v="7"/>
    <n v="7"/>
    <n v="0"/>
    <n v="0"/>
    <s v="NO"/>
    <n v="0"/>
    <n v="0"/>
    <n v="0"/>
    <n v="0"/>
    <n v="0"/>
    <n v="0"/>
    <n v="0"/>
    <n v="0"/>
    <n v="0"/>
    <n v="0"/>
    <n v="0"/>
    <n v="0"/>
    <n v="0"/>
    <n v="0"/>
    <n v="0"/>
    <n v="0"/>
    <n v="0"/>
    <n v="0"/>
    <n v="0"/>
    <n v="0"/>
    <n v="0"/>
    <n v="0"/>
    <s v="SHMAN"/>
    <s v="SI"/>
    <s v="NO"/>
    <n v="0"/>
    <n v="1"/>
    <n v="0"/>
    <n v="0"/>
    <n v="0"/>
    <n v="0"/>
    <n v="0"/>
    <n v="0"/>
    <n v="0"/>
    <n v="0"/>
    <s v="NO"/>
    <n v="0"/>
    <s v="SI"/>
    <s v="NO APLICA"/>
    <s v="SI"/>
    <s v="NO APLICA"/>
    <s v="NO APLICA"/>
    <s v="NO APLICA"/>
    <s v="SI"/>
    <n v="0"/>
    <n v="0"/>
    <s v="NO APLICA"/>
    <s v="NO APLICA"/>
    <s v="NO APLICA"/>
    <n v="5075"/>
    <n v="4130"/>
    <s v="NO APLICA"/>
    <s v="NO APLICA"/>
    <s v="NO APLICA"/>
    <s v="NO APLICA"/>
    <s v="NO APLICA"/>
    <s v="NO"/>
    <s v="NO APLICA"/>
    <x v="2"/>
    <s v="NO APLICA "/>
    <s v="NO"/>
    <s v="NO APLICA"/>
    <s v="NO APLICA"/>
    <s v="NO APLICA"/>
    <s v="NO APLICA"/>
    <s v=""/>
    <s v="NO APLICA"/>
    <s v="NO"/>
    <s v="NO APLICA"/>
    <s v="NO APLICA"/>
    <s v="NO"/>
    <n v="66"/>
    <n v="80"/>
    <s v="NO"/>
    <n v="0"/>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407710-3"/>
    <s v="SOCIEDAD MULTIMUNDO CAPACITACION LIMITADA"/>
    <n v="80"/>
    <n v="20"/>
    <n v="7430"/>
    <n v="0"/>
    <n v="0"/>
    <n v="5944000"/>
    <n v="800000"/>
    <n v="0"/>
    <n v="0"/>
    <n v="0"/>
    <n v="6744000"/>
    <x v="0"/>
    <n v="0"/>
    <n v="7"/>
    <n v="7"/>
    <n v="0"/>
    <n v="0"/>
    <n v="0"/>
    <n v="0"/>
    <n v="0"/>
    <n v="0"/>
    <n v="0"/>
    <n v="7"/>
    <n v="7"/>
    <n v="7"/>
    <n v="7"/>
    <n v="7"/>
    <n v="6"/>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7430"/>
    <n v="6373"/>
    <n v="6"/>
    <s v="APROBADO"/>
    <s v="APROBADO"/>
    <n v="7"/>
    <s v="APROBADO"/>
    <s v="NO"/>
    <n v="7"/>
    <x v="0"/>
    <n v="7.0000000000000009"/>
    <s v="SI"/>
    <n v="7"/>
    <s v="SI"/>
    <n v="7"/>
    <s v="SI"/>
    <n v="7430"/>
    <n v="6373"/>
    <s v="NO"/>
    <s v="NO APLICA"/>
    <s v="NO APLICA"/>
    <s v="NO"/>
    <n v="66"/>
    <n v="80"/>
    <s v="NO"/>
    <s v="d) Menor valor hora en su oferta económica para el curso."/>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6998987-0"/>
    <s v="Institucion de Capacitacion DECI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998987-0"/>
    <s v="Institucion de Capacitacion DECI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998987-0"/>
    <s v="Institucion de Capacitacion DECIN Sp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998987-0"/>
    <s v="Institucion de Capacitacion DECIN Sp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x v="1"/>
    <s v="NO APLICA "/>
    <s v="NO"/>
    <s v="NO APLICA"/>
    <s v="NO APLICA"/>
    <s v="NO APLICA"/>
    <s v="NO APLICA"/>
    <s v=""/>
    <s v="NO APLICA"/>
    <s v="NO"/>
    <s v="NO APLICA"/>
    <s v="NO APLICA"/>
    <s v="NO"/>
    <n v="0"/>
    <n v="0"/>
    <s v="SI"/>
    <n v="0"/>
  </r>
  <r>
    <x v="92"/>
    <s v="65181652-1"/>
    <n v="2025"/>
    <s v="MANDATO"/>
    <s v="91337000-7"/>
    <s v="CEMENTO POLPAICO S.A."/>
    <m/>
    <m/>
    <s v="PRODUCCIÓN DE HONGOS: DIGÜEÑE, CHANGLE Y MORCHELLA"/>
    <s v="PF0768"/>
    <s v=""/>
    <s v=""/>
    <n v="10"/>
    <s v="LOS LAGOS"/>
    <s v="DALCAHUE"/>
    <s v="PERSONAS DESOCUPADAS (CESANTES Y PERSONAS QUE BUSCAN TRABAJO POR PRIMERA VEZ)."/>
    <s v="PRESENCIAL"/>
    <s v="INDEPENDIENTE"/>
    <n v="15"/>
    <n v="10"/>
    <n v="72"/>
    <n v="0"/>
    <n v="72"/>
    <n v="5"/>
    <s v="SI"/>
    <s v="NO"/>
    <s v="NO"/>
    <s v="SE AJUSTA A PLAN FORMATIVO"/>
    <s v="HOMBRES Y MUJERES MAYORES DE 18 AÑOS, CESANTES O QUE BUSCA TRABAJO POR PRIMERA VEZ, PREFERENTEMENTE CON EDUCACIÓN BÁSICA COMPLETA, HABITANTES DE LA COMUNA DE DALCAHUE"/>
    <s v="NO"/>
    <n v="0"/>
    <s v="CERRADA"/>
    <n v="15"/>
    <n v="2"/>
    <s v="76998987-0"/>
    <s v="Institucion de Capacitacion DECIN Spa"/>
    <n v="72"/>
    <n v="15"/>
    <n v="5075"/>
    <n v="0"/>
    <n v="0"/>
    <n v="3654000"/>
    <n v="600000"/>
    <n v="0"/>
    <n v="0"/>
    <n v="0"/>
    <n v="4254000"/>
    <x v="0"/>
    <n v="0"/>
    <n v="1"/>
    <n v="7"/>
    <n v="0"/>
    <n v="0"/>
    <n v="0"/>
    <n v="0"/>
    <n v="0"/>
    <n v="0"/>
    <n v="0"/>
    <n v="7"/>
    <n v="7"/>
    <n v="7"/>
    <n v="7"/>
    <n v="7"/>
    <n v="7"/>
    <n v="6.4"/>
    <s v="SI"/>
    <s v="Gonzalo Gomez"/>
    <s v="otecdecin@gmail.com"/>
    <n v="981838731"/>
    <s v="SEDE SOCIAL RAMON FREIRE N°2, CALLE CAMILO HENRIQUEZ 95, Dalcahue"/>
    <s v="Capacitar en técnicas de cultivo, recolección y manejo de hongos comestibles nativos, promoviendo el desarrollo sustentable y el emprendimiento local."/>
    <s v="El curso entrega conocimientos sobre condiciones de crecimiento, identificación de especies, procesos de inoculación, cosecha, conservación y comercialización de digüeñe, changle y morchella. Está dirigido a personas interesadas en la producción micológica con enfoque agroecológico y de valorización territorial."/>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SI"/>
    <n v="6.4"/>
    <x v="0"/>
    <n v="7.0000000000000009"/>
    <s v="SI"/>
    <n v="7"/>
    <s v="SI"/>
    <n v="1"/>
    <s v="SI"/>
    <n v="5075"/>
    <n v="5075"/>
    <s v="SI"/>
    <n v="0"/>
    <n v="0"/>
    <s v="SI"/>
    <n v="0"/>
    <n v="0"/>
    <s v="SI"/>
    <n v="0"/>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998987-0"/>
    <s v="Institucion de Capacitacion DECIN Sp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6998987-0"/>
    <s v="Institucion de Capacitacion DECIN Spa"/>
    <n v="172"/>
    <n v="43"/>
    <n v="6373"/>
    <n v="100000"/>
    <n v="0"/>
    <n v="10961560"/>
    <n v="1720000"/>
    <n v="1000000"/>
    <n v="0"/>
    <n v="0"/>
    <n v="136815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x v="1"/>
    <s v="NO APLICA "/>
    <s v="NO"/>
    <s v="NO APLICA"/>
    <s v="NO APLICA"/>
    <s v="NO APLICA"/>
    <s v="NO APLICA"/>
    <s v=""/>
    <s v="NO APLICA"/>
    <s v="NO"/>
    <s v="NO APLICA"/>
    <s v="NO APLICA"/>
    <s v="NO"/>
    <n v="0"/>
    <n v="0"/>
    <s v="SI"/>
    <n v="0"/>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6998987-0"/>
    <s v="Institucion de Capacitacion DECIN Spa"/>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x v="1"/>
    <s v="NO APLICA "/>
    <s v="NO"/>
    <s v="NO APLICA"/>
    <s v="NO APLICA"/>
    <s v="NO APLICA"/>
    <s v="NO APLICA"/>
    <s v=""/>
    <s v="NO APLICA"/>
    <s v="NO"/>
    <s v="NO APLICA"/>
    <s v="NO APLICA"/>
    <s v="NO"/>
    <n v="0"/>
    <n v="0"/>
    <s v="SI"/>
    <n v="0"/>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0704300-8"/>
    <s v="Fundación de Capacitación Afodegama"/>
    <n v="36"/>
    <n v="8"/>
    <n v="4130"/>
    <n v="0"/>
    <n v="0"/>
    <n v="1486800"/>
    <n v="320000"/>
    <n v="0"/>
    <n v="0"/>
    <n v="0"/>
    <n v="1806800"/>
    <x v="0"/>
    <n v="0"/>
    <n v="1"/>
    <n v="3"/>
    <n v="0"/>
    <n v="0"/>
    <n v="0"/>
    <n v="0"/>
    <n v="0"/>
    <n v="0"/>
    <n v="0"/>
    <n v="7"/>
    <n v="7"/>
    <n v="7"/>
    <n v="7"/>
    <n v="7"/>
    <n v="7"/>
    <n v="6"/>
    <s v="NO"/>
    <n v="0"/>
    <n v="0"/>
    <n v="0"/>
    <n v="0"/>
    <n v="0"/>
    <n v="0"/>
    <n v="0"/>
    <n v="0"/>
    <n v="0"/>
    <n v="0"/>
    <n v="0"/>
    <n v="0"/>
    <n v="0"/>
    <n v="0"/>
    <n v="0"/>
    <n v="0"/>
    <n v="0"/>
    <n v="0"/>
    <n v="0"/>
    <n v="0"/>
    <n v="0"/>
    <n v="0"/>
    <s v="SSH"/>
    <s v="SI"/>
    <s v="NO"/>
    <n v="0"/>
    <n v="0"/>
    <n v="0"/>
    <n v="0"/>
    <n v="0"/>
    <n v="0"/>
    <n v="0"/>
    <n v="0"/>
    <n v="0"/>
    <n v="0"/>
    <s v="SI"/>
    <n v="0"/>
    <s v="SI"/>
    <n v="0"/>
    <s v="SI"/>
    <n v="0"/>
    <n v="0.1"/>
    <n v="0.30000000000000004"/>
    <s v="SI"/>
    <n v="0"/>
    <n v="0"/>
    <n v="0"/>
    <n v="7.0000000000000009"/>
    <n v="7.0000000000000009"/>
    <n v="4130"/>
    <n v="4130"/>
    <n v="7"/>
    <s v="APROBADO"/>
    <s v="APROBADO"/>
    <n v="6"/>
    <s v="APROBADO"/>
    <s v="NO"/>
    <n v="7"/>
    <x v="1"/>
    <s v="NO APLICA "/>
    <s v="NO"/>
    <s v="NO APLICA"/>
    <s v="NO APLICA"/>
    <s v="NO APLICA"/>
    <s v="NO APLICA"/>
    <s v=""/>
    <s v="NO APLICA"/>
    <s v="NO"/>
    <s v="NO APLICA"/>
    <s v="NO APLICA"/>
    <s v="NO"/>
    <n v="8"/>
    <n v="146"/>
    <s v="NO"/>
    <n v="0"/>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0704300-8"/>
    <s v="Fundación de Capacitación Afodegama"/>
    <n v="36"/>
    <n v="8"/>
    <n v="4130"/>
    <n v="0"/>
    <n v="0"/>
    <n v="1486800"/>
    <n v="320000"/>
    <n v="0"/>
    <n v="0"/>
    <n v="0"/>
    <n v="1806800"/>
    <x v="0"/>
    <n v="0"/>
    <n v="1"/>
    <n v="3"/>
    <n v="0"/>
    <n v="0"/>
    <n v="0"/>
    <n v="0"/>
    <n v="0"/>
    <n v="0"/>
    <n v="0"/>
    <n v="7"/>
    <n v="7"/>
    <n v="7"/>
    <n v="7"/>
    <n v="7"/>
    <n v="7"/>
    <n v="6"/>
    <s v="NO"/>
    <n v="0"/>
    <n v="0"/>
    <n v="0"/>
    <n v="0"/>
    <n v="0"/>
    <n v="0"/>
    <n v="0"/>
    <n v="0"/>
    <n v="0"/>
    <n v="0"/>
    <n v="0"/>
    <n v="0"/>
    <n v="0"/>
    <n v="0"/>
    <n v="0"/>
    <n v="0"/>
    <n v="0"/>
    <n v="0"/>
    <n v="0"/>
    <n v="0"/>
    <n v="0"/>
    <n v="0"/>
    <s v="SSH"/>
    <s v="SI"/>
    <s v="NO"/>
    <n v="0"/>
    <n v="0"/>
    <n v="0"/>
    <n v="0"/>
    <n v="0"/>
    <n v="0"/>
    <n v="0"/>
    <n v="0"/>
    <n v="0"/>
    <n v="0"/>
    <s v="SI"/>
    <n v="0"/>
    <s v="SI"/>
    <n v="0"/>
    <s v="SI"/>
    <n v="0"/>
    <n v="0.1"/>
    <n v="0.30000000000000004"/>
    <s v="SI"/>
    <n v="0"/>
    <n v="0"/>
    <n v="0"/>
    <n v="7.0000000000000009"/>
    <n v="7.0000000000000009"/>
    <n v="4130"/>
    <n v="4130"/>
    <n v="7"/>
    <s v="APROBADO"/>
    <s v="APROBADO"/>
    <n v="6"/>
    <s v="APROBADO"/>
    <s v="NO"/>
    <n v="7"/>
    <x v="1"/>
    <s v="NO APLICA "/>
    <s v="NO"/>
    <s v="NO APLICA"/>
    <s v="NO APLICA"/>
    <s v="NO APLICA"/>
    <s v="NO APLICA"/>
    <s v=""/>
    <s v="NO APLICA"/>
    <s v="NO"/>
    <s v="NO APLICA"/>
    <s v="NO APLICA"/>
    <s v="NO"/>
    <n v="8"/>
    <n v="146"/>
    <s v="NO"/>
    <n v="0"/>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0704300-8"/>
    <s v="Fundación de Capacitación Afodegama"/>
    <n v="207"/>
    <n v="52"/>
    <n v="5075"/>
    <n v="50000"/>
    <n v="0"/>
    <n v="15757875"/>
    <n v="3120000"/>
    <n v="750000"/>
    <n v="0"/>
    <n v="0"/>
    <n v="19627875"/>
    <x v="0"/>
    <n v="0"/>
    <n v="1"/>
    <n v="3"/>
    <n v="0"/>
    <n v="0"/>
    <n v="0"/>
    <n v="0"/>
    <n v="0"/>
    <n v="0"/>
    <n v="0"/>
    <n v="7"/>
    <n v="7"/>
    <n v="7"/>
    <n v="7"/>
    <n v="7"/>
    <n v="7"/>
    <n v="6"/>
    <s v="NO"/>
    <n v="0"/>
    <n v="0"/>
    <n v="0"/>
    <n v="0"/>
    <n v="0"/>
    <n v="0"/>
    <n v="0"/>
    <n v="0"/>
    <n v="0"/>
    <n v="0"/>
    <n v="0"/>
    <n v="0"/>
    <n v="0"/>
    <n v="0"/>
    <n v="0"/>
    <n v="0"/>
    <n v="0"/>
    <n v="0"/>
    <n v="0"/>
    <n v="0"/>
    <n v="0"/>
    <n v="0"/>
    <s v="SHMAN"/>
    <s v="SI"/>
    <s v="NO"/>
    <n v="0"/>
    <n v="0"/>
    <n v="0"/>
    <n v="0"/>
    <n v="0"/>
    <n v="0"/>
    <n v="0"/>
    <n v="0"/>
    <n v="0"/>
    <n v="0"/>
    <s v="SI"/>
    <n v="0"/>
    <s v="SI"/>
    <n v="0"/>
    <s v="SI"/>
    <n v="0"/>
    <n v="0.1"/>
    <n v="0.30000000000000004"/>
    <s v="SI"/>
    <n v="0"/>
    <n v="0"/>
    <n v="0"/>
    <n v="7.0000000000000009"/>
    <n v="7.0000000000000009"/>
    <n v="5075"/>
    <n v="5075"/>
    <n v="7"/>
    <s v="APROBADO"/>
    <s v="APROBADO"/>
    <n v="6"/>
    <s v="APROBADO"/>
    <s v="NO"/>
    <n v="7"/>
    <x v="1"/>
    <s v="NO APLICA "/>
    <s v="NO"/>
    <s v="NO APLICA"/>
    <s v="NO APLICA"/>
    <s v="NO APLICA"/>
    <s v="NO APLICA"/>
    <s v=""/>
    <s v="NO APLICA"/>
    <s v="NO"/>
    <s v="NO APLICA"/>
    <s v="NO APLICA"/>
    <s v="NO"/>
    <n v="8"/>
    <n v="146"/>
    <s v="NO"/>
    <n v="0"/>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65057122-3"/>
    <s v="asociación de capacitación juvenil boreal"/>
    <n v="100"/>
    <n v="25"/>
    <n v="4130"/>
    <n v="0"/>
    <n v="0"/>
    <n v="6195000"/>
    <n v="1500000"/>
    <n v="0"/>
    <n v="0"/>
    <n v="0"/>
    <n v="76950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4130"/>
    <n v="4130"/>
    <n v="7"/>
    <s v="APROBADO"/>
    <s v="APROBADO"/>
    <n v="6.8"/>
    <s v="APROBADO"/>
    <s v="NO"/>
    <n v="7"/>
    <x v="1"/>
    <s v="NO APLICA "/>
    <s v="NO"/>
    <s v="NO APLICA"/>
    <s v="NO APLICA"/>
    <s v="NO APLICA"/>
    <s v="NO APLICA"/>
    <s v=""/>
    <s v="NO APLICA"/>
    <s v="NO"/>
    <s v="NO APLICA"/>
    <s v="NO APLICA"/>
    <s v="NO"/>
    <n v="62"/>
    <n v="125"/>
    <s v="NO"/>
    <n v="0"/>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65057122-3"/>
    <s v="asociación de capacitación juvenil boreal"/>
    <n v="188"/>
    <n v="47"/>
    <n v="5075"/>
    <n v="0"/>
    <n v="250000"/>
    <n v="18127900"/>
    <n v="3572000"/>
    <n v="0"/>
    <n v="0"/>
    <n v="4750000"/>
    <n v="264499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x v="1"/>
    <s v="NO APLICA "/>
    <s v="NO"/>
    <s v="NO APLICA"/>
    <s v="NO APLICA"/>
    <s v="NO APLICA"/>
    <s v="NO APLICA"/>
    <s v=""/>
    <s v="NO APLICA"/>
    <s v="NO"/>
    <s v="NO APLICA"/>
    <s v="NO APLICA"/>
    <s v="NO"/>
    <n v="62"/>
    <n v="125"/>
    <s v="NO"/>
    <n v="0"/>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57122-3"/>
    <s v="asociación de capacitación juvenil boreal"/>
    <n v="122"/>
    <n v="41"/>
    <n v="5075"/>
    <n v="115000"/>
    <n v="0"/>
    <n v="6810650"/>
    <n v="1804000"/>
    <n v="1265000"/>
    <n v="0"/>
    <n v="0"/>
    <n v="987965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6.8"/>
    <x v="0"/>
    <n v="7.0000000000000009"/>
    <s v="SI"/>
    <n v="7"/>
    <s v="SI"/>
    <n v="7"/>
    <s v="NO"/>
    <s v=""/>
    <s v="NO APLICA"/>
    <s v="NO"/>
    <s v="NO APLICA"/>
    <s v="NO APLICA"/>
    <s v="NO"/>
    <n v="62"/>
    <n v="125"/>
    <s v="NO"/>
    <s v="e) Menor “porcentaje de multas ponderadas” en ítem evaluación comportamiento considerando 4 decimales."/>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018228-1"/>
    <s v="SOCIEDAD DE CAPACITACIÓN LTDA"/>
    <n v="98"/>
    <n v="33"/>
    <n v="6373"/>
    <n v="0"/>
    <n v="12000"/>
    <n v="6245540"/>
    <n v="1320000"/>
    <n v="0"/>
    <n v="0"/>
    <n v="120000"/>
    <n v="7685540"/>
    <x v="1"/>
    <s v="NUMERAL 6.1.2. ITEM 2 - OTEC CUENTA CON AUTORIZACIÓN COMO EMPRESA DE CAPACITACIÓN EN MATERIAS INHERENTES A SEGURIDAD PRIVADA EN LA COMUNA DE OSORNO. CURSO LICITADO EN COMUNA DE SANTIAG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x v="2"/>
    <s v="NO APLICA "/>
    <s v="NO"/>
    <s v="NO APLICA"/>
    <s v="NO APLICA"/>
    <s v="NO APLICA"/>
    <s v="NO APLICA"/>
    <s v=""/>
    <s v="NO APLICA"/>
    <s v="NO"/>
    <s v="NO APLICA"/>
    <s v="NO APLICA"/>
    <s v="NO"/>
    <n v="1"/>
    <n v="48"/>
    <s v="NO"/>
    <n v="0"/>
  </r>
  <r>
    <x v="50"/>
    <s v="65181652-1"/>
    <n v="2025"/>
    <s v="MANDATO"/>
    <s v="96505760-9"/>
    <s v="COLBÚN"/>
    <m/>
    <m/>
    <s v="SERVICIO DE GUARDIA DE SEGURIDAD"/>
    <s v="PF1184"/>
    <s v=""/>
    <s v=""/>
    <n v="8"/>
    <s v="BIO BIO"/>
    <s v="SANTA BÁRBARA"/>
    <s v="EMPRENDEDORES/AS INFORMALES O PERSONAS VULNERABLES PERTENECIENTES AL 80% MAS VULNERABLE"/>
    <s v="PRESENCIAL"/>
    <s v="DEPENDIENTE"/>
    <n v="23"/>
    <n v="10"/>
    <n v="90"/>
    <n v="0"/>
    <n v="90"/>
    <n v="4"/>
    <s v="SI"/>
    <s v="NO"/>
    <s v="NO"/>
    <s v="SE AJUSTA A PLAN FORMATIVO"/>
    <s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
    <s v="SI"/>
    <s v="CERTIFICADO DE APROBACIÓN Y TARJETA DE IDENTIFICACIÓN. CREDENCIAL DE GUARDIA PRIVADO DE SEGURIDAD OS"/>
    <s v="CERRADA"/>
    <n v="23"/>
    <n v="3"/>
    <s v="76018228-1"/>
    <s v="SOCIEDAD DE CAPACITACIÓN LTDA"/>
    <n v="90"/>
    <n v="23"/>
    <n v="6373"/>
    <n v="0"/>
    <n v="12000"/>
    <n v="5735700"/>
    <n v="920000"/>
    <n v="0"/>
    <n v="0"/>
    <n v="120000"/>
    <n v="6775700"/>
    <x v="1"/>
    <s v="NUMERAL 6.1.2. ITEM 2 - OTEC CUENTA CON AUTORIZACIÓN COMO EMPRESA DE CAPACITACIÓN EN MATERIAS INHERENTES A SEGURIDAD PRIVADA EN LA COMUNA DE OSORNO. CURSO LICITADO EN COMUNA DE SANTIAG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e v="#N/A"/>
    <s v="NO APLICA"/>
    <s v="NO APLICA"/>
    <s v="NO APLICA"/>
    <s v="NO APLICA"/>
    <s v="NO APLICA"/>
    <s v="NO"/>
    <s v="NO APLICA"/>
    <x v="2"/>
    <s v="NO APLICA "/>
    <s v="NO"/>
    <s v="NO APLICA"/>
    <s v="NO APLICA"/>
    <s v="NO APLICA"/>
    <s v="NO APLICA"/>
    <s v=""/>
    <s v="NO APLICA"/>
    <s v="NO"/>
    <s v="NO APLICA"/>
    <s v="NO APLICA"/>
    <s v="NO"/>
    <n v="1"/>
    <e v="#N/A"/>
    <e v="#N/A"/>
    <n v="0"/>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966677-K"/>
    <s v="ARENAS Y URETA CAPACITACIONES LTDA"/>
    <n v="192"/>
    <n v="48"/>
    <n v="4130"/>
    <n v="0"/>
    <n v="0"/>
    <n v="11894400"/>
    <n v="2880000"/>
    <n v="0"/>
    <n v="0"/>
    <n v="0"/>
    <n v="147744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4130"/>
    <n v="4130"/>
    <n v="7"/>
    <s v="APROBADO"/>
    <s v="APROBADO"/>
    <n v="6.6"/>
    <s v="APROBADO"/>
    <s v="NO"/>
    <n v="6.8"/>
    <x v="1"/>
    <s v="NO APLICA "/>
    <s v="NO"/>
    <s v="NO APLICA"/>
    <s v="NO APLICA"/>
    <s v="NO APLICA"/>
    <s v="NO APLICA"/>
    <s v=""/>
    <s v="NO APLICA"/>
    <s v="NO"/>
    <s v="NO APLICA"/>
    <s v="NO APLICA"/>
    <s v="NO"/>
    <n v="40"/>
    <n v="52"/>
    <s v="NO"/>
    <n v="0"/>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6966677-K"/>
    <s v="ARENAS Y URETA CAPACITACIONES LTDA"/>
    <n v="192"/>
    <n v="48"/>
    <n v="5075"/>
    <n v="0"/>
    <n v="0"/>
    <n v="14616000"/>
    <n v="2880000"/>
    <n v="0"/>
    <n v="0"/>
    <n v="0"/>
    <n v="17496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x v="1"/>
    <s v="NO APLICA "/>
    <s v="NO"/>
    <s v="NO APLICA"/>
    <s v="NO APLICA"/>
    <s v="NO APLICA"/>
    <s v="NO APLICA"/>
    <s v=""/>
    <s v="NO APLICA"/>
    <s v="NO"/>
    <s v="NO APLICA"/>
    <s v="NO APLICA"/>
    <s v="NO"/>
    <n v="40"/>
    <n v="67"/>
    <s v="NO"/>
    <n v="0"/>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966677-K"/>
    <s v="ARENAS Y URETA CAPACITACIONES LTDA"/>
    <n v="100"/>
    <n v="25"/>
    <n v="5075"/>
    <n v="0"/>
    <n v="0"/>
    <n v="10150000"/>
    <n v="2000000"/>
    <n v="0"/>
    <n v="0"/>
    <n v="0"/>
    <n v="1215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6.8"/>
    <x v="1"/>
    <s v="NO APLICA "/>
    <s v="NO"/>
    <s v="NO APLICA"/>
    <s v="NO APLICA"/>
    <s v="NO APLICA"/>
    <s v="NO APLICA"/>
    <s v=""/>
    <s v="NO APLICA"/>
    <s v="NO"/>
    <s v="NO APLICA"/>
    <s v="NO APLICA"/>
    <s v="NO"/>
    <n v="40"/>
    <n v="254"/>
    <s v="NO"/>
    <n v="0"/>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966677-K"/>
    <s v="ARENAS Y URETA CAPACITACIONES LTDA"/>
    <n v="100"/>
    <n v="25"/>
    <n v="5075"/>
    <n v="0"/>
    <n v="0"/>
    <n v="10150000"/>
    <n v="2000000"/>
    <n v="0"/>
    <n v="0"/>
    <n v="0"/>
    <n v="1215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6.8"/>
    <x v="1"/>
    <s v="NO APLICA "/>
    <s v="NO"/>
    <s v="NO APLICA"/>
    <s v="NO APLICA"/>
    <s v="NO APLICA"/>
    <s v="NO APLICA"/>
    <s v=""/>
    <s v="NO APLICA"/>
    <s v="NO"/>
    <s v="NO APLICA"/>
    <s v="NO APLICA"/>
    <s v="NO"/>
    <n v="40"/>
    <n v="254"/>
    <s v="NO"/>
    <n v="0"/>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966677-K"/>
    <s v="ARENAS Y URETA CAPACITACIONES LTDA"/>
    <n v="200"/>
    <n v="50"/>
    <n v="5075"/>
    <n v="0"/>
    <n v="0"/>
    <n v="20300000"/>
    <n v="4000000"/>
    <n v="0"/>
    <n v="0"/>
    <n v="0"/>
    <n v="2430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x v="1"/>
    <s v="NO APLICA "/>
    <s v="NO"/>
    <s v="NO APLICA"/>
    <s v="NO APLICA"/>
    <s v="NO APLICA"/>
    <s v="NO APLICA"/>
    <s v=""/>
    <s v="NO APLICA"/>
    <s v="NO"/>
    <s v="NO APLICA"/>
    <s v="NO APLICA"/>
    <s v="NO"/>
    <n v="40"/>
    <n v="254"/>
    <s v="NO"/>
    <n v="0"/>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966677-K"/>
    <s v="ARENAS Y URETA CAPACITACIONES LTDA"/>
    <n v="200"/>
    <n v="50"/>
    <n v="5075"/>
    <n v="0"/>
    <n v="0"/>
    <n v="20300000"/>
    <n v="4000000"/>
    <n v="0"/>
    <n v="0"/>
    <n v="0"/>
    <n v="2430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x v="1"/>
    <s v="NO APLICA "/>
    <s v="NO"/>
    <s v="NO APLICA"/>
    <s v="NO APLICA"/>
    <s v="NO APLICA"/>
    <s v="NO APLICA"/>
    <s v=""/>
    <s v="NO APLICA"/>
    <s v="NO"/>
    <s v="NO APLICA"/>
    <s v="NO APLICA"/>
    <s v="NO"/>
    <n v="40"/>
    <n v="254"/>
    <s v="NO"/>
    <n v="0"/>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966677-K"/>
    <s v="ARENAS Y URETA CAPACITACIONES LTDA"/>
    <n v="88"/>
    <n v="22"/>
    <n v="4130"/>
    <n v="0"/>
    <n v="0"/>
    <n v="7268800"/>
    <n v="1760000"/>
    <n v="0"/>
    <n v="0"/>
    <n v="0"/>
    <n v="90288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4130"/>
    <n v="4130"/>
    <n v="7"/>
    <s v="APROBADO"/>
    <s v="APROBADO"/>
    <n v="6.6"/>
    <s v="APROBADO"/>
    <s v="NO"/>
    <n v="7"/>
    <x v="1"/>
    <s v="NO APLICA "/>
    <s v="NO"/>
    <s v="NO APLICA"/>
    <s v="NO APLICA"/>
    <s v="NO APLICA"/>
    <s v="NO APLICA"/>
    <s v=""/>
    <s v="NO APLICA"/>
    <s v="NO"/>
    <s v="NO APLICA"/>
    <s v="NO APLICA"/>
    <s v="NO"/>
    <n v="40"/>
    <n v="125"/>
    <s v="NO"/>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5">
  <r>
    <x v="0"/>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s v="76102946-0"/>
    <s v="CAPACITACIONES INNOVA PYMES LTDA"/>
    <n v="72"/>
    <n v="18"/>
    <n v="4130"/>
    <n v="0"/>
    <n v="0"/>
    <n v="5055120"/>
    <n v="1224000"/>
    <n v="0"/>
    <n v="0"/>
    <n v="0"/>
    <n v="6279120"/>
    <x v="0"/>
    <n v="0"/>
    <n v="1"/>
    <n v="7"/>
    <n v="0"/>
    <n v="0"/>
    <n v="0"/>
    <n v="0"/>
    <n v="0"/>
    <n v="0"/>
    <n v="0"/>
    <n v="7"/>
    <n v="7"/>
    <n v="7"/>
    <n v="7"/>
    <n v="7"/>
    <n v="7"/>
    <n v="6.4"/>
    <s v="SI"/>
    <s v="ALVARO CARLOS"/>
    <s v="a.avila@innovapymes.org"/>
    <n v="342358308"/>
    <s v="Los Papayos 536, El Quisco"/>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SI"/>
    <n v="6.4"/>
    <s v="SI"/>
    <n v="7.0000000000000009"/>
    <s v="SI"/>
    <n v="7"/>
    <s v="SI"/>
    <n v="1"/>
    <x v="0"/>
    <n v="4130"/>
    <n v="4130"/>
    <s v="SI"/>
    <n v="0"/>
    <n v="0"/>
    <s v="SI"/>
    <n v="2"/>
    <n v="2"/>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102946-0"/>
    <s v="CAPACITACIONES INNOVA PYMES LTDA"/>
    <n v="160"/>
    <n v="40"/>
    <n v="6373"/>
    <n v="0"/>
    <n v="50000"/>
    <n v="10196800"/>
    <n v="1600000"/>
    <n v="0"/>
    <n v="0"/>
    <n v="500000"/>
    <n v="122968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6373"/>
    <n v="6373"/>
    <n v="7"/>
    <s v="APROBADO"/>
    <s v="APROBADO"/>
    <n v="5.8"/>
    <s v="APROBADO"/>
    <s v="NO"/>
    <n v="7"/>
    <s v="NO"/>
    <s v="NO APLICA "/>
    <s v="NO"/>
    <s v="NO APLICA"/>
    <s v="NO APLICA"/>
    <s v="NO APLICA"/>
    <x v="1"/>
    <s v=""/>
    <s v="NO APLICA"/>
    <s v="NO"/>
    <s v="NO APLICA"/>
    <s v="NO APLICA"/>
    <s v="NO"/>
    <n v="2"/>
    <n v="164"/>
    <s v="NO"/>
    <n v="0"/>
    <m/>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6102946-0"/>
    <s v="CAPACITACIONES INNOVA PYMES LTDA"/>
    <n v="80"/>
    <n v="27"/>
    <n v="4130"/>
    <n v="0"/>
    <n v="0"/>
    <n v="6608000"/>
    <n v="2160000"/>
    <n v="0"/>
    <n v="0"/>
    <n v="0"/>
    <n v="876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2"/>
    <n v="122"/>
    <s v="NO"/>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102946-0"/>
    <s v="CAPACITACIONES INNOVA PYMES LTDA"/>
    <n v="160"/>
    <n v="40"/>
    <n v="6373"/>
    <n v="0"/>
    <n v="50000"/>
    <n v="15295200"/>
    <n v="2400000"/>
    <n v="0"/>
    <n v="0"/>
    <n v="750000"/>
    <n v="184452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6373"/>
    <n v="6373"/>
    <n v="7"/>
    <s v="APROBADO"/>
    <s v="APROBADO"/>
    <n v="5.8"/>
    <s v="APROBADO"/>
    <s v="NO"/>
    <n v="7"/>
    <s v="NO"/>
    <s v="NO APLICA "/>
    <s v="NO"/>
    <s v="NO APLICA"/>
    <s v="NO APLICA"/>
    <s v="NO APLICA"/>
    <x v="1"/>
    <s v=""/>
    <s v="NO APLICA"/>
    <s v="NO"/>
    <s v="NO APLICA"/>
    <s v="NO APLICA"/>
    <s v="NO"/>
    <n v="2"/>
    <n v="125"/>
    <s v="NO"/>
    <n v="0"/>
    <m/>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6102946-0"/>
    <s v="CAPACITACIONES INNOVA PYMES LTDA"/>
    <n v="130"/>
    <n v="33"/>
    <n v="5075"/>
    <n v="0"/>
    <n v="0"/>
    <n v="9896250"/>
    <n v="1980000"/>
    <n v="0"/>
    <n v="0"/>
    <n v="0"/>
    <n v="1187625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5075"/>
    <n v="5075"/>
    <n v="7"/>
    <s v="APROBADO"/>
    <s v="APROBADO"/>
    <n v="5.8"/>
    <s v="APROBADO"/>
    <s v="NO"/>
    <n v="6.4"/>
    <s v="NO"/>
    <s v="NO APLICA "/>
    <s v="NO"/>
    <s v="NO APLICA"/>
    <s v="NO APLICA"/>
    <s v="NO APLICA"/>
    <x v="1"/>
    <s v=""/>
    <s v="NO APLICA"/>
    <s v="NO"/>
    <s v="NO APLICA"/>
    <s v="NO APLICA"/>
    <s v="NO"/>
    <n v="2"/>
    <n v="125"/>
    <s v="NO"/>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102946-0"/>
    <s v="CAPACITACIONES INNOVA PYMES LTD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2"/>
    <n v="254"/>
    <s v="NO"/>
    <n v="0"/>
    <m/>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102946-0"/>
    <s v="CAPACITACIONES INNOVA PYMES LTDA"/>
    <n v="272"/>
    <n v="68"/>
    <n v="5075"/>
    <n v="100000"/>
    <n v="250000"/>
    <n v="13804000"/>
    <n v="2720000"/>
    <n v="1000000"/>
    <n v="0"/>
    <n v="2500000"/>
    <n v="2002400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5075"/>
    <n v="5075"/>
    <n v="7"/>
    <s v="APROBADO"/>
    <s v="APROBADO"/>
    <n v="5.8"/>
    <s v="APROBADO"/>
    <s v="NO"/>
    <n v="7"/>
    <s v="NO"/>
    <s v="NO APLICA "/>
    <s v="NO"/>
    <s v="NO APLICA"/>
    <s v="NO APLICA"/>
    <s v="NO APLICA"/>
    <x v="1"/>
    <s v=""/>
    <s v="NO APLICA"/>
    <s v="NO"/>
    <s v="NO APLICA"/>
    <s v="NO APLICA"/>
    <s v="NO"/>
    <n v="2"/>
    <n v="164"/>
    <s v="NO"/>
    <n v="0"/>
    <m/>
  </r>
  <r>
    <x v="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s v="76102946-0"/>
    <s v="CAPACITACIONES INNOVA PYMES LTDA"/>
    <n v="212"/>
    <n v="71"/>
    <n v="6373"/>
    <n v="180000"/>
    <n v="0"/>
    <n v="27021520"/>
    <n v="5680000"/>
    <n v="3600000"/>
    <n v="0"/>
    <n v="0"/>
    <n v="36301520"/>
    <x v="0"/>
    <n v="0"/>
    <n v="1"/>
    <n v="7"/>
    <n v="7"/>
    <n v="7"/>
    <n v="5"/>
    <n v="7"/>
    <n v="5.5"/>
    <n v="5"/>
    <n v="7"/>
    <n v="7"/>
    <n v="7"/>
    <n v="5"/>
    <n v="5"/>
    <n v="5"/>
    <n v="7"/>
    <n v="5.8"/>
    <s v="NO"/>
    <n v="0"/>
    <n v="0"/>
    <n v="0"/>
    <n v="0"/>
    <n v="0"/>
    <n v="0"/>
    <n v="0"/>
    <n v="0"/>
    <n v="0"/>
    <n v="0"/>
    <n v="0"/>
    <n v="0"/>
    <n v="0"/>
    <n v="0"/>
    <n v="0"/>
    <n v="0"/>
    <n v="0"/>
    <n v="0"/>
    <n v="0"/>
    <n v="0"/>
    <n v="0"/>
    <n v="0"/>
    <s v="SHMAN"/>
    <s v="NO"/>
    <s v="SI"/>
    <n v="0"/>
    <n v="0"/>
    <n v="0"/>
    <n v="0"/>
    <n v="0"/>
    <n v="0"/>
    <n v="0"/>
    <n v="0"/>
    <n v="0"/>
    <n v="0"/>
    <s v="SI"/>
    <n v="0"/>
    <s v="SI"/>
    <n v="0"/>
    <s v="SI"/>
    <n v="0"/>
    <n v="0.1"/>
    <n v="0.70000000000000007"/>
    <s v="NO"/>
    <n v="7"/>
    <n v="5.8999999999999995"/>
    <n v="6.2850000000000001"/>
    <n v="6.2"/>
    <n v="6.2382500000000007"/>
    <n v="6373"/>
    <n v="6373"/>
    <n v="7"/>
    <s v="APROBADO"/>
    <s v="APROBADO"/>
    <n v="5.8"/>
    <s v="APROBADO"/>
    <s v="NO"/>
    <n v="6.2"/>
    <s v="NO"/>
    <s v="NO APLICA "/>
    <s v="NO"/>
    <s v="NO APLICA"/>
    <s v="NO APLICA"/>
    <s v="NO APLICA"/>
    <x v="1"/>
    <s v=""/>
    <s v="NO APLICA"/>
    <s v="NO"/>
    <s v="NO APLICA"/>
    <s v="NO APLICA"/>
    <s v="NO"/>
    <n v="2"/>
    <n v="31"/>
    <s v="NO"/>
    <n v="0"/>
    <m/>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76102946-0"/>
    <s v="CAPACITACIONES INNOVA PYMES LTDA"/>
    <n v="160"/>
    <n v="40"/>
    <n v="4130"/>
    <n v="0"/>
    <n v="0"/>
    <n v="9912000"/>
    <n v="2400000"/>
    <n v="0"/>
    <n v="0"/>
    <n v="0"/>
    <n v="1231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NO"/>
    <n v="7"/>
    <s v="NO"/>
    <s v="NO APLICA "/>
    <s v="NO"/>
    <s v="NO APLICA"/>
    <s v="NO APLICA"/>
    <s v="NO APLICA"/>
    <x v="1"/>
    <s v=""/>
    <s v="NO APLICA"/>
    <s v="NO"/>
    <s v="NO APLICA"/>
    <s v="NO APLICA"/>
    <s v="NO"/>
    <n v="2"/>
    <n v="125"/>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102946-0"/>
    <s v="CAPACITACIONES INNOVA PYMES LTDA"/>
    <n v="200"/>
    <n v="50"/>
    <n v="5075"/>
    <n v="0"/>
    <n v="0"/>
    <n v="20300000"/>
    <n v="4000000"/>
    <n v="0"/>
    <n v="0"/>
    <n v="0"/>
    <n v="24300000"/>
    <x v="0"/>
    <n v="0"/>
    <n v="1"/>
    <n v="7"/>
    <n v="7"/>
    <n v="7"/>
    <n v="7"/>
    <n v="7"/>
    <n v="5.5"/>
    <n v="5"/>
    <n v="6"/>
    <n v="7"/>
    <n v="7"/>
    <n v="5"/>
    <n v="5"/>
    <n v="5"/>
    <n v="7"/>
    <n v="5.9"/>
    <s v="NO"/>
    <n v="0"/>
    <n v="0"/>
    <n v="0"/>
    <n v="0"/>
    <n v="0"/>
    <n v="0"/>
    <n v="0"/>
    <n v="0"/>
    <n v="0"/>
    <n v="0"/>
    <n v="0"/>
    <n v="0"/>
    <n v="0"/>
    <n v="0"/>
    <n v="0"/>
    <n v="0"/>
    <n v="0"/>
    <n v="0"/>
    <n v="0"/>
    <n v="0"/>
    <n v="0"/>
    <n v="0"/>
    <s v="SSH"/>
    <s v="NO"/>
    <s v="SI"/>
    <n v="0"/>
    <n v="0"/>
    <n v="0"/>
    <n v="0"/>
    <n v="0"/>
    <n v="0"/>
    <n v="0"/>
    <n v="0"/>
    <n v="0"/>
    <n v="0"/>
    <s v="SI"/>
    <n v="0"/>
    <s v="SI"/>
    <n v="0"/>
    <s v="SI"/>
    <n v="0"/>
    <n v="0.1"/>
    <n v="0.70000000000000007"/>
    <s v="NO"/>
    <n v="7"/>
    <n v="6.0500000000000007"/>
    <n v="6.3825000000000003"/>
    <n v="6.2"/>
    <n v="6.2821250000000006"/>
    <n v="5075"/>
    <n v="5075"/>
    <n v="7"/>
    <s v="APROBADO"/>
    <s v="APROBADO"/>
    <n v="5.9"/>
    <s v="APROBADO"/>
    <s v="NO"/>
    <n v="7"/>
    <s v="NO"/>
    <s v="NO APLICA "/>
    <s v="NO"/>
    <s v="NO APLICA"/>
    <s v="NO APLICA"/>
    <s v="NO APLICA"/>
    <x v="1"/>
    <s v=""/>
    <s v="NO APLICA"/>
    <s v="NO"/>
    <s v="NO APLICA"/>
    <s v="NO APLICA"/>
    <s v="NO"/>
    <n v="2"/>
    <n v="254"/>
    <s v="NO"/>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102946-0"/>
    <s v="CAPACITACIONES INNOVA PYMES LTDA"/>
    <n v="100"/>
    <n v="25"/>
    <n v="4130"/>
    <n v="0"/>
    <n v="0"/>
    <n v="6195000"/>
    <n v="1500000"/>
    <n v="0"/>
    <n v="0"/>
    <n v="0"/>
    <n v="76950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1"/>
    <n v="0.70000000000000007"/>
    <s v="SI"/>
    <n v="0"/>
    <n v="0"/>
    <n v="0"/>
    <n v="6.2"/>
    <n v="6.2"/>
    <n v="4130"/>
    <n v="4130"/>
    <n v="7"/>
    <s v="APROBADO"/>
    <s v="APROBADO"/>
    <n v="5.8"/>
    <s v="APROBADO"/>
    <s v="NO"/>
    <n v="7"/>
    <s v="NO"/>
    <s v="NO APLICA "/>
    <s v="NO"/>
    <s v="NO APLICA"/>
    <s v="NO APLICA"/>
    <s v="NO APLICA"/>
    <x v="1"/>
    <s v=""/>
    <s v="NO APLICA"/>
    <s v="NO"/>
    <s v="NO APLICA"/>
    <s v="NO APLICA"/>
    <s v="NO"/>
    <n v="2"/>
    <n v="125"/>
    <s v="NO"/>
    <n v="0"/>
    <m/>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8008942-3"/>
    <s v="PROMUEVE SPA"/>
    <n v="80"/>
    <n v="20"/>
    <n v="6373"/>
    <n v="0"/>
    <n v="0"/>
    <n v="5098400"/>
    <n v="800000"/>
    <n v="0"/>
    <n v="0"/>
    <n v="0"/>
    <n v="5898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6.6"/>
    <s v="NO"/>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08942-3"/>
    <s v="PROMUEVE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4130"/>
    <n v="4130"/>
    <n v="7"/>
    <s v="APROBADO"/>
    <s v="APROBADO"/>
    <n v="5.8"/>
    <s v="APROBADO"/>
    <s v="NO"/>
    <n v="6.6"/>
    <s v="NO"/>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08942-3"/>
    <s v="PROMUEVE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4130"/>
    <n v="4130"/>
    <n v="7"/>
    <s v="APROBADO"/>
    <s v="APROBADO"/>
    <n v="5.8"/>
    <s v="APROBADO"/>
    <s v="NO"/>
    <n v="6.6"/>
    <s v="NO"/>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08942-3"/>
    <s v="PROMUEVE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4130"/>
    <n v="4130"/>
    <n v="7"/>
    <s v="APROBADO"/>
    <s v="APROBADO"/>
    <n v="5.8"/>
    <s v="APROBADO"/>
    <s v="NO"/>
    <n v="6.6"/>
    <s v="NO"/>
    <s v="NO APLICA "/>
    <s v="NO"/>
    <s v="NO APLICA"/>
    <s v="NO APLICA"/>
    <s v="NO APLICA"/>
    <x v="1"/>
    <s v=""/>
    <s v="NO APLICA"/>
    <s v="NO"/>
    <s v="NO APLICA"/>
    <s v="NO APLICA"/>
    <s v="NO"/>
    <n v="0"/>
    <n v="0"/>
    <s v="SI"/>
    <n v="0"/>
    <m/>
  </r>
  <r>
    <x v="15"/>
    <s v="65181652-1"/>
    <n v="2025"/>
    <s v="MANDATO"/>
    <s v="96602640-5"/>
    <s v="PUERTO VENTANA"/>
    <m/>
    <m/>
    <s v="SERVICIOS DE MANICURE Y PEDICURE"/>
    <s v="PF0611"/>
    <s v="TÉCNICAS PARA EL EMPRENDIMIENTO"/>
    <s v="PF0921"/>
    <n v="2"/>
    <s v="ANTOFAGASTA"/>
    <s v="MEJILLONES"/>
    <s v="EMPRENDEDORES/AS INFORMALES O PERSONAS VULNERABLES PERTENECIENTES AL 80% MAS VULNERABLE"/>
    <s v="PRESENCIAL"/>
    <s v="INDEPENDIENTE"/>
    <n v="31"/>
    <n v="10"/>
    <n v="110"/>
    <n v="12"/>
    <n v="122"/>
    <n v="4"/>
    <s v="SI"/>
    <s v="NO"/>
    <s v="SI"/>
    <s v="SE AJUSTA A PLAN FORMATIVO"/>
    <s v="HOMBRES Y MUJERES MAYORES DE 18 AÑOS, QUE RESIDEN EN LA COMUNA DE MEJILLONES, PERTENECEN HASTA EL 80% MAS VULNERABLE SEGÚN REGISTRO SOCIAL DE HOGARES Y CUENTAN CON EDUCACIÓN MEDIA COMPLETA PREFERENTEMENTE"/>
    <s v="NO"/>
    <n v="0"/>
    <s v="CERRADA"/>
    <n v="31"/>
    <n v="2"/>
    <s v="79607710-7"/>
    <s v="Centro Avanzado de Entrenamiento y Capacitación Ltda"/>
    <n v="122"/>
    <n v="31"/>
    <n v="5720"/>
    <n v="100000"/>
    <n v="0"/>
    <n v="6978400"/>
    <n v="1240000"/>
    <n v="1000000"/>
    <n v="0"/>
    <n v="0"/>
    <n v="9218400"/>
    <x v="0"/>
    <n v="0"/>
    <n v="3"/>
    <n v="7"/>
    <n v="0"/>
    <n v="0"/>
    <n v="0"/>
    <n v="0"/>
    <n v="0"/>
    <n v="0"/>
    <n v="0"/>
    <n v="7"/>
    <n v="7"/>
    <n v="5"/>
    <n v="5"/>
    <n v="5"/>
    <n v="7"/>
    <n v="6"/>
    <s v="SI"/>
    <s v="Camila Contreras"/>
    <s v="administracion@trainingcentre.cl"/>
    <n v="552555962"/>
    <s v="CASIMIRO OLIVO N°1055, MEJILLONES, Mejillones"/>
    <n v="0"/>
    <n v="0"/>
    <n v="0"/>
    <n v="0"/>
    <n v="0"/>
    <n v="0"/>
    <n v="0"/>
    <n v="0"/>
    <n v="0"/>
    <n v="0"/>
    <n v="0"/>
    <n v="0"/>
    <n v="0"/>
    <n v="0"/>
    <n v="0"/>
    <n v="0"/>
    <n v="0"/>
    <n v="0"/>
    <s v="SHMAN"/>
    <s v="SI"/>
    <s v="NO"/>
    <n v="0"/>
    <n v="0"/>
    <n v="0"/>
    <n v="0"/>
    <n v="0"/>
    <n v="0"/>
    <n v="0"/>
    <n v="0"/>
    <n v="0"/>
    <n v="0"/>
    <s v="SI"/>
    <n v="0"/>
    <s v="SI"/>
    <n v="0"/>
    <s v="SI"/>
    <n v="0"/>
    <n v="0.30000000000000004"/>
    <n v="0.70000000000000007"/>
    <s v="SI"/>
    <n v="0"/>
    <n v="0"/>
    <n v="0"/>
    <n v="6.2"/>
    <n v="6.2"/>
    <n v="5720"/>
    <n v="5720"/>
    <n v="7"/>
    <s v="APROBADO"/>
    <s v="APROBADO"/>
    <n v="6"/>
    <s v="APROBADO"/>
    <s v="SI"/>
    <n v="6"/>
    <s v="SI"/>
    <n v="6.2"/>
    <s v="SI"/>
    <n v="7"/>
    <s v="SI"/>
    <n v="3"/>
    <x v="0"/>
    <n v="5720"/>
    <n v="5720"/>
    <s v="SI"/>
    <n v="0.40540540540540543"/>
    <n v="0.40540540540540543"/>
    <s v="SI"/>
    <n v="31"/>
    <n v="31"/>
    <s v="SI"/>
    <n v="0"/>
    <m/>
  </r>
  <r>
    <x v="16"/>
    <s v="65181652-1"/>
    <n v="2025"/>
    <s v="MANDATO"/>
    <s v="91337000-7"/>
    <s v="CEMENTO POLPAICO S.A."/>
    <m/>
    <m/>
    <s v="HABILIDADES DIGITALES PARA EL TRABAJO"/>
    <s v="PF1182"/>
    <s v=""/>
    <s v=""/>
    <n v="2"/>
    <s v="ANTOFAGASTA"/>
    <s v="MEJILLONES"/>
    <s v="PERSONAS DESOCUPADAS (CESANTES Y PERSONAS QUE BUSCAN TRABAJO POR PRIMERA VEZ)."/>
    <s v="PRESENCIAL"/>
    <s v="INDEPENDIENTE"/>
    <n v="11"/>
    <n v="10"/>
    <n v="55"/>
    <n v="0"/>
    <n v="55"/>
    <n v="5"/>
    <s v="SI"/>
    <s v="NO"/>
    <s v="NO"/>
    <s v="SE AJUSTA A PLAN FORMATIVO"/>
    <s v="HOMBRES Y MUJERES MAYORES DE 18 AÑOS, CESANTES O QUE BUSCA TRABAJO POR PRIMERA VEZ, PREFERENTEMENTE CON EDUCACIÓN BÁSICA COMPLETA, HABITANTES DE LA COMUNA DE MEJILLONES"/>
    <s v="NO"/>
    <n v="0"/>
    <s v="CERRADA"/>
    <n v="11"/>
    <n v="1"/>
    <s v="79607710-7"/>
    <s v="Centro Avanzado de Entrenamiento y Capacitación Ltda"/>
    <n v="55"/>
    <n v="11"/>
    <n v="4785"/>
    <n v="0"/>
    <n v="0"/>
    <n v="2631750"/>
    <n v="440000"/>
    <n v="0"/>
    <n v="0"/>
    <n v="0"/>
    <n v="307175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785"/>
    <n v="4785"/>
    <n v="7"/>
    <s v="APROBADO"/>
    <s v="APROBADO"/>
    <n v="5.0999999999999996"/>
    <s v="APROBADO"/>
    <s v="NO"/>
    <n v="6.6"/>
    <s v="NO"/>
    <s v="NO APLICA "/>
    <s v="NO"/>
    <s v="NO APLICA"/>
    <s v="NO APLICA"/>
    <s v="NO APLICA"/>
    <x v="1"/>
    <s v=""/>
    <s v="NO APLICA"/>
    <s v="NO"/>
    <s v="NO APLICA"/>
    <s v="NO APLICA"/>
    <s v="NO"/>
    <n v="31"/>
    <n v="31"/>
    <s v="SI"/>
    <n v="0"/>
    <m/>
  </r>
  <r>
    <x v="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s v="79607710-7"/>
    <s v="Centro Avanzado de Entrenamiento y Capacitación Ltda"/>
    <n v="212"/>
    <n v="71"/>
    <n v="6820"/>
    <n v="180000"/>
    <n v="0"/>
    <n v="28916800"/>
    <n v="5680000"/>
    <n v="3600000"/>
    <n v="0"/>
    <n v="0"/>
    <n v="38196800"/>
    <x v="0"/>
    <n v="0"/>
    <n v="3"/>
    <n v="7"/>
    <n v="7"/>
    <n v="7"/>
    <n v="7"/>
    <n v="7"/>
    <n v="7"/>
    <n v="7"/>
    <n v="7"/>
    <n v="7"/>
    <n v="7"/>
    <n v="5"/>
    <n v="5"/>
    <n v="5"/>
    <n v="6.5"/>
    <n v="6.2"/>
    <s v="SI"/>
    <s v="Camila Contreras"/>
    <s v="administracion@trainingcentre.cl"/>
    <n v="552555962"/>
    <s v="LATORRE S/N, María Elena"/>
    <s v="Capacitar en funciones básicas de operación, control y mantenimiento de procesos productivos en plantas industriales, promoviendo el trabajo seguro y eficiente."/>
    <s v="El curso entrega conocimientos sobre manejo de maquinaria, control de parámetros, interpretación de manuales técnicos, normas de seguridad y calidad. Está dirigido a personas que desean desempeñarse como operadores en industrias manufactureras, alimentarias, químicas u otras áreas productivas."/>
    <n v="0"/>
    <n v="0"/>
    <n v="0"/>
    <n v="0"/>
    <n v="0"/>
    <n v="0"/>
    <n v="0"/>
    <n v="0"/>
    <n v="0"/>
    <n v="0"/>
    <n v="0"/>
    <n v="0"/>
    <n v="0"/>
    <n v="0"/>
    <n v="0"/>
    <n v="0"/>
    <s v="SHMAN"/>
    <s v="NO"/>
    <s v="SI"/>
    <n v="0"/>
    <n v="0"/>
    <n v="0"/>
    <n v="0"/>
    <n v="0"/>
    <n v="0"/>
    <n v="0"/>
    <n v="0"/>
    <n v="0"/>
    <n v="0"/>
    <s v="SI"/>
    <n v="0"/>
    <s v="SI"/>
    <n v="0"/>
    <s v="SI"/>
    <n v="0"/>
    <n v="0.30000000000000004"/>
    <n v="0.70000000000000007"/>
    <s v="NO"/>
    <n v="7"/>
    <n v="7"/>
    <n v="7"/>
    <n v="6.2"/>
    <n v="6.5600000000000005"/>
    <n v="6820"/>
    <n v="6373"/>
    <n v="6.5"/>
    <s v="APROBADO"/>
    <s v="APROBADO"/>
    <n v="6.2"/>
    <s v="APROBADO"/>
    <s v="SI"/>
    <n v="6.2"/>
    <s v="SI"/>
    <n v="6.5600000000000005"/>
    <s v="NO"/>
    <s v="NO APLICA"/>
    <s v="NO APLICA"/>
    <s v="NO APLICA"/>
    <x v="1"/>
    <s v=""/>
    <s v="NO APLICA"/>
    <s v="NO"/>
    <s v="NO APLICA"/>
    <s v="NO APLICA"/>
    <s v="NO"/>
    <n v="31"/>
    <n v="31"/>
    <s v="SI"/>
    <n v="0"/>
    <m/>
  </r>
  <r>
    <x v="17"/>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s v="79607710-7"/>
    <s v="Centro Avanzado de Entrenamiento y Capacitación Ltda"/>
    <n v="90"/>
    <n v="18"/>
    <n v="4785"/>
    <n v="0"/>
    <n v="0"/>
    <n v="4306500"/>
    <n v="720000"/>
    <n v="0"/>
    <n v="0"/>
    <n v="0"/>
    <n v="5026500"/>
    <x v="0"/>
    <n v="0"/>
    <n v="3"/>
    <n v="7"/>
    <n v="0"/>
    <n v="0"/>
    <n v="0"/>
    <n v="0"/>
    <n v="0"/>
    <n v="0"/>
    <n v="0"/>
    <n v="7"/>
    <n v="7"/>
    <n v="7"/>
    <n v="7"/>
    <n v="7"/>
    <n v="6"/>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785"/>
    <n v="4130"/>
    <n v="6"/>
    <s v="APROBADO"/>
    <s v="APROBADO"/>
    <n v="6.6"/>
    <s v="APROBADO"/>
    <s v="NO"/>
    <n v="6.6"/>
    <s v="SI"/>
    <n v="7.0000000000000009"/>
    <s v="SI"/>
    <n v="7"/>
    <s v="SI"/>
    <n v="3"/>
    <x v="0"/>
    <n v="4785"/>
    <n v="4130"/>
    <s v="NO"/>
    <s v="NO APLICA"/>
    <s v="NO APLICA"/>
    <s v="NO"/>
    <n v="31"/>
    <n v="31"/>
    <s v="SI"/>
    <s v="d) Menor valor hora en su oferta económica para el curso."/>
    <m/>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7042533-6"/>
    <s v="SERVICIOS DE CAPACITACIÓN COGNOSONLINE SpA"/>
    <n v="80"/>
    <n v="20"/>
    <n v="6373"/>
    <n v="0"/>
    <n v="0"/>
    <n v="5098400"/>
    <n v="800000"/>
    <n v="0"/>
    <n v="0"/>
    <n v="0"/>
    <n v="5898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42533-6"/>
    <s v="SERVICIOS DE CAPACITACIÓN COGNOSONLINE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42533-6"/>
    <s v="SERVICIOS DE CAPACITACIÓN COGNOSONLINE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42533-6"/>
    <s v="SERVICIOS DE CAPACITACIÓN COGNOSONLINE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042533-6"/>
    <s v="SERVICIOS DE CAPACITACIÓN COGNOSONLINE Sp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042533-6"/>
    <s v="SERVICIOS DE CAPACITACIÓN COGNOSONLINE Sp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7042533-6"/>
    <s v="SERVICIOS DE CAPACITACIÓN COGNOSONLINE SpA"/>
    <n v="12"/>
    <n v="3"/>
    <n v="4130"/>
    <n v="0"/>
    <n v="0"/>
    <n v="743400"/>
    <n v="180000"/>
    <n v="0"/>
    <n v="0"/>
    <n v="0"/>
    <n v="923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4"/>
    <s v="NO"/>
    <s v="NO APLICA "/>
    <s v="NO"/>
    <s v="NO APLICA"/>
    <s v="NO APLICA"/>
    <s v="NO APLICA"/>
    <x v="1"/>
    <s v=""/>
    <s v="NO APLICA"/>
    <s v="SI"/>
    <n v="0"/>
    <n v="0"/>
    <s v="SI"/>
    <n v="0"/>
    <n v="0"/>
    <s v="SI"/>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7042533-6"/>
    <s v="SERVICIOS DE CAPACITACIÓN COGNOSONLINE SpA"/>
    <n v="100"/>
    <n v="25"/>
    <n v="5075"/>
    <n v="0"/>
    <n v="0"/>
    <n v="6090000"/>
    <n v="1200000"/>
    <n v="0"/>
    <n v="0"/>
    <n v="0"/>
    <n v="72900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5075"/>
    <n v="5075"/>
    <n v="7"/>
    <s v="APROBADO"/>
    <s v="APROBADO"/>
    <n v="5.8"/>
    <s v="APROBADO"/>
    <s v="NO"/>
    <n v="7"/>
    <s v="NO"/>
    <s v="NO APLICA "/>
    <s v="NO"/>
    <s v="NO APLICA"/>
    <s v="NO APLICA"/>
    <s v="NO APLICA"/>
    <x v="1"/>
    <s v=""/>
    <s v="NO APLICA"/>
    <s v="NO"/>
    <s v="NO APLICA"/>
    <s v="NO APLICA"/>
    <s v="NO"/>
    <n v="0"/>
    <n v="0"/>
    <s v="SI"/>
    <n v="0"/>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651820-6"/>
    <s v="Actitud Chile Formación Ltda"/>
    <n v="88"/>
    <n v="22"/>
    <n v="5000"/>
    <n v="0"/>
    <n v="0"/>
    <n v="8800000"/>
    <n v="1760000"/>
    <n v="0"/>
    <n v="0"/>
    <n v="0"/>
    <n v="10560000"/>
    <x v="0"/>
    <n v="0"/>
    <n v="1"/>
    <n v="7"/>
    <n v="7"/>
    <n v="7"/>
    <n v="7"/>
    <n v="7"/>
    <n v="1"/>
    <n v="1"/>
    <n v="7"/>
    <n v="7"/>
    <n v="5"/>
    <n v="1"/>
    <n v="1"/>
    <n v="1"/>
    <n v="5.8"/>
    <n v="4.5"/>
    <s v="NO"/>
    <n v="0"/>
    <n v="0"/>
    <n v="0"/>
    <n v="0"/>
    <n v="0"/>
    <n v="0"/>
    <n v="0"/>
    <n v="0"/>
    <n v="0"/>
    <n v="0"/>
    <n v="0"/>
    <n v="0"/>
    <n v="0"/>
    <n v="0"/>
    <n v="0"/>
    <n v="0"/>
    <n v="0"/>
    <n v="0"/>
    <n v="0"/>
    <n v="0"/>
    <n v="0"/>
    <n v="0"/>
    <s v="SSH"/>
    <s v="NO"/>
    <s v="SI"/>
    <n v="0"/>
    <n v="0"/>
    <n v="0"/>
    <n v="0"/>
    <n v="0"/>
    <n v="0"/>
    <n v="0"/>
    <n v="0"/>
    <n v="0"/>
    <n v="0"/>
    <s v="SI"/>
    <n v="0"/>
    <s v="NO"/>
    <n v="0"/>
    <s v="NO"/>
    <n v="0"/>
    <n v="0.1"/>
    <n v="0.70000000000000007"/>
    <s v="NO"/>
    <n v="7"/>
    <n v="4.3"/>
    <n v="5.2449999999999992"/>
    <n v="4"/>
    <n v="4.5602499999999999"/>
    <n v="5000"/>
    <n v="4130"/>
    <n v="5.8"/>
    <s v="APROBADO"/>
    <s v="APROBADO"/>
    <n v="4.5"/>
    <s v="APROBADO"/>
    <s v="NO"/>
    <n v="7"/>
    <s v="NO"/>
    <s v="NO APLICA "/>
    <s v="NO"/>
    <s v="NO APLICA"/>
    <s v="NO APLICA"/>
    <s v="NO APLICA"/>
    <x v="1"/>
    <s v=""/>
    <s v="NO APLICA"/>
    <s v="NO"/>
    <s v="NO APLICA"/>
    <s v="NO APLICA"/>
    <s v="NO"/>
    <n v="0"/>
    <n v="0"/>
    <s v="SI"/>
    <n v="0"/>
    <m/>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6651820-6"/>
    <s v="Actitud Chile Formación Ltda"/>
    <n v="45"/>
    <n v="12"/>
    <n v="5000"/>
    <n v="0"/>
    <n v="0"/>
    <n v="4500000"/>
    <n v="960000"/>
    <n v="0"/>
    <n v="0"/>
    <n v="0"/>
    <n v="5460000"/>
    <x v="0"/>
    <n v="0"/>
    <n v="1"/>
    <n v="7"/>
    <n v="7"/>
    <n v="7"/>
    <n v="7"/>
    <n v="7"/>
    <n v="7"/>
    <n v="7"/>
    <n v="7"/>
    <n v="7"/>
    <n v="7"/>
    <n v="7"/>
    <n v="7"/>
    <n v="7"/>
    <n v="5.8"/>
    <n v="6.3"/>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00"/>
    <n v="4130"/>
    <n v="5.8"/>
    <s v="APROBADO"/>
    <s v="APROBADO"/>
    <n v="6.3"/>
    <s v="APROBADO"/>
    <s v="NO"/>
    <n v="7"/>
    <s v="NO"/>
    <s v="NO APLICA "/>
    <s v="NO"/>
    <s v="NO APLICA"/>
    <s v="NO APLICA"/>
    <s v="NO APLICA"/>
    <x v="1"/>
    <s v=""/>
    <s v="NO APLICA"/>
    <s v="NO"/>
    <s v="NO APLICA"/>
    <s v="NO APLICA"/>
    <s v="NO"/>
    <n v="0"/>
    <n v="0"/>
    <s v="SI"/>
    <n v="0"/>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6651820-6"/>
    <s v="Actitud Chile Formación Ltda"/>
    <n v="52"/>
    <n v="18"/>
    <n v="5000"/>
    <n v="0"/>
    <n v="0"/>
    <n v="5200000"/>
    <n v="1440000"/>
    <n v="0"/>
    <n v="0"/>
    <n v="0"/>
    <n v="6640000"/>
    <x v="1"/>
    <s v="NUMERAL 6.1.2. ÍTEM 1 NO PRESENTA PROPUESTA FORMATIVA. _x000a_NUMERAL 6.1.2. ÍTEM 13 INFORMACIÓN DE PROPUESTA NO ESTÁ DEBIDAMENTE LLENADA"/>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5000"/>
    <n v="4130"/>
    <s v="NO APLICA"/>
    <s v="NO APLICA"/>
    <s v="NO APLICA"/>
    <s v="NO APLICA"/>
    <s v="NO APLICA"/>
    <s v="NO"/>
    <s v="NO APLICA"/>
    <s v="NO APLICA"/>
    <s v="NO APLICA "/>
    <s v="NO"/>
    <s v="NO APLICA"/>
    <s v="NO APLICA"/>
    <s v="NO APLICA"/>
    <x v="1"/>
    <s v=""/>
    <s v="NO APLICA"/>
    <s v="NO"/>
    <s v="NO APLICA"/>
    <s v="NO APLICA"/>
    <s v="NO"/>
    <n v="0"/>
    <n v="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651820-6"/>
    <s v="Actitud Chile Formación Ltda"/>
    <n v="192"/>
    <n v="48"/>
    <n v="5000"/>
    <n v="0"/>
    <n v="0"/>
    <n v="14400000"/>
    <n v="2880000"/>
    <n v="0"/>
    <n v="0"/>
    <n v="0"/>
    <n v="17280000"/>
    <x v="1"/>
    <s v="NUMERAL 6.2.1. ITEM 10: NO SE MENCIONAN MATERIALES E INSUMOS A UTILIZAR POR CADA MODULO_x000a_NUMERAL 6.2.1. ITEM 9: NO SE MENCIONAN EQUIPOS Y HERRAMIENTAS A UTILIZAR POR CADA MODULO"/>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5000"/>
    <n v="4130"/>
    <s v="NO APLICA"/>
    <s v="NO APLICA"/>
    <s v="NO APLICA"/>
    <s v="NO APLICA"/>
    <s v="NO APLICA"/>
    <s v="NO"/>
    <s v="NO APLICA"/>
    <s v="NO APLICA"/>
    <s v="NO APLICA "/>
    <s v="NO"/>
    <s v="NO APLICA"/>
    <s v="NO APLICA"/>
    <s v="NO APLICA"/>
    <x v="1"/>
    <s v=""/>
    <s v="NO APLICA"/>
    <s v="NO"/>
    <s v="NO APLICA"/>
    <s v="NO APLICA"/>
    <s v="NO"/>
    <n v="0"/>
    <n v="0"/>
    <s v="SI"/>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51820-6"/>
    <s v="Actitud Chile Formación Ltda"/>
    <n v="188"/>
    <n v="47"/>
    <n v="6000"/>
    <n v="0"/>
    <n v="0"/>
    <n v="22560000"/>
    <n v="3760000"/>
    <n v="0"/>
    <n v="0"/>
    <n v="0"/>
    <n v="26320000"/>
    <x v="0"/>
    <n v="0"/>
    <n v="1"/>
    <n v="7"/>
    <n v="1"/>
    <n v="1"/>
    <n v="5"/>
    <n v="7"/>
    <n v="1"/>
    <n v="1"/>
    <n v="1"/>
    <n v="7"/>
    <n v="7"/>
    <n v="1"/>
    <n v="1"/>
    <n v="1"/>
    <n v="5.9"/>
    <n v="3.8"/>
    <s v="NO"/>
    <n v="0"/>
    <n v="0"/>
    <n v="0"/>
    <n v="0"/>
    <n v="0"/>
    <n v="0"/>
    <n v="0"/>
    <n v="0"/>
    <n v="0"/>
    <n v="0"/>
    <n v="0"/>
    <n v="0"/>
    <n v="0"/>
    <n v="0"/>
    <n v="0"/>
    <n v="0"/>
    <n v="0"/>
    <n v="0"/>
    <n v="0"/>
    <n v="0"/>
    <n v="0"/>
    <n v="0"/>
    <s v="SSH"/>
    <s v="NO"/>
    <s v="SI"/>
    <n v="0"/>
    <n v="0"/>
    <n v="0"/>
    <n v="0"/>
    <n v="0"/>
    <n v="0"/>
    <n v="0"/>
    <n v="0"/>
    <n v="0"/>
    <n v="0"/>
    <s v="SI"/>
    <n v="0"/>
    <s v="NO"/>
    <n v="0"/>
    <s v="NO"/>
    <n v="0"/>
    <n v="0.1"/>
    <n v="0.70000000000000007"/>
    <s v="NO"/>
    <n v="1"/>
    <n v="3.1"/>
    <n v="2.3650000000000002"/>
    <n v="4.5999999999999996"/>
    <n v="3.5942499999999997"/>
    <n v="6000"/>
    <n v="5075"/>
    <n v="5.9"/>
    <s v="APROBADO"/>
    <s v="APROBADO"/>
    <n v="3.8"/>
    <s v="APROBADO"/>
    <s v="NO"/>
    <n v="7"/>
    <s v="NO"/>
    <s v="NO APLICA "/>
    <s v="NO"/>
    <s v="NO APLICA"/>
    <s v="NO APLICA"/>
    <s v="NO APLICA"/>
    <x v="1"/>
    <s v=""/>
    <s v="NO APLICA"/>
    <s v="NO"/>
    <s v="NO APLICA"/>
    <s v="NO APLICA"/>
    <s v="NO"/>
    <n v="0"/>
    <n v="0"/>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651820-6"/>
    <s v="Actitud Chile Formación Ltda"/>
    <n v="36"/>
    <n v="8"/>
    <n v="5000"/>
    <n v="0"/>
    <n v="0"/>
    <n v="1800000"/>
    <n v="320000"/>
    <n v="0"/>
    <n v="0"/>
    <n v="0"/>
    <n v="2120000"/>
    <x v="0"/>
    <n v="0"/>
    <n v="1"/>
    <n v="7"/>
    <n v="0"/>
    <n v="0"/>
    <n v="0"/>
    <n v="0"/>
    <n v="0"/>
    <n v="0"/>
    <n v="0"/>
    <n v="5"/>
    <n v="5"/>
    <n v="5"/>
    <n v="5"/>
    <n v="5"/>
    <n v="5.8"/>
    <n v="4.8"/>
    <s v="NO"/>
    <n v="0"/>
    <n v="0"/>
    <n v="0"/>
    <n v="0"/>
    <n v="0"/>
    <n v="0"/>
    <n v="0"/>
    <n v="0"/>
    <n v="0"/>
    <n v="0"/>
    <n v="0"/>
    <n v="0"/>
    <n v="0"/>
    <n v="0"/>
    <n v="0"/>
    <n v="0"/>
    <n v="0"/>
    <n v="0"/>
    <n v="0"/>
    <n v="0"/>
    <n v="0"/>
    <n v="0"/>
    <s v="SSH"/>
    <s v="SI"/>
    <s v="NO"/>
    <n v="0"/>
    <n v="0"/>
    <n v="0"/>
    <n v="0"/>
    <n v="0"/>
    <n v="0"/>
    <n v="0"/>
    <n v="0"/>
    <n v="0"/>
    <n v="0"/>
    <s v="SI"/>
    <n v="0"/>
    <s v="NO"/>
    <n v="0"/>
    <s v="NO"/>
    <n v="0"/>
    <n v="0.1"/>
    <n v="0.70000000000000007"/>
    <s v="SI"/>
    <n v="0"/>
    <n v="0"/>
    <n v="0"/>
    <n v="5"/>
    <n v="5"/>
    <n v="5000"/>
    <n v="4130"/>
    <n v="5.8"/>
    <s v="APROBADO"/>
    <s v="APROBADO"/>
    <n v="4.8"/>
    <s v="APROBADO"/>
    <s v="NO"/>
    <n v="7"/>
    <s v="NO"/>
    <s v="NO APLICA "/>
    <s v="NO"/>
    <s v="NO APLICA"/>
    <s v="NO APLICA"/>
    <s v="NO APLICA"/>
    <x v="1"/>
    <s v=""/>
    <s v="NO APLICA"/>
    <s v="NO"/>
    <s v="NO APLICA"/>
    <s v="NO APLICA"/>
    <s v="NO"/>
    <n v="0"/>
    <n v="0"/>
    <s v="SI"/>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651820-6"/>
    <s v="Actitud Chile Formación Ltda"/>
    <n v="36"/>
    <n v="8"/>
    <n v="5000"/>
    <n v="0"/>
    <n v="0"/>
    <n v="1800000"/>
    <n v="320000"/>
    <n v="0"/>
    <n v="0"/>
    <n v="0"/>
    <n v="2120000"/>
    <x v="0"/>
    <n v="0"/>
    <n v="1"/>
    <n v="7"/>
    <n v="0"/>
    <n v="0"/>
    <n v="0"/>
    <n v="0"/>
    <n v="0"/>
    <n v="0"/>
    <n v="0"/>
    <n v="5"/>
    <n v="5"/>
    <n v="5"/>
    <n v="5"/>
    <n v="5"/>
    <n v="5.8"/>
    <n v="4.8"/>
    <s v="NO"/>
    <n v="0"/>
    <n v="0"/>
    <n v="0"/>
    <n v="0"/>
    <n v="0"/>
    <n v="0"/>
    <n v="0"/>
    <n v="0"/>
    <n v="0"/>
    <n v="0"/>
    <n v="0"/>
    <n v="0"/>
    <n v="0"/>
    <n v="0"/>
    <n v="0"/>
    <n v="0"/>
    <n v="0"/>
    <n v="0"/>
    <n v="0"/>
    <n v="0"/>
    <n v="0"/>
    <n v="0"/>
    <s v="SSH"/>
    <s v="SI"/>
    <s v="NO"/>
    <n v="0"/>
    <n v="0"/>
    <n v="0"/>
    <n v="0"/>
    <n v="0"/>
    <n v="0"/>
    <n v="0"/>
    <n v="0"/>
    <n v="0"/>
    <n v="0"/>
    <s v="SI"/>
    <n v="0"/>
    <s v="NO"/>
    <n v="0"/>
    <s v="NO"/>
    <n v="0"/>
    <n v="0.1"/>
    <n v="0.70000000000000007"/>
    <s v="SI"/>
    <n v="0"/>
    <n v="0"/>
    <n v="0"/>
    <n v="5"/>
    <n v="5"/>
    <n v="5000"/>
    <n v="4130"/>
    <n v="5.8"/>
    <s v="APROBADO"/>
    <s v="APROBADO"/>
    <n v="4.8"/>
    <s v="APROBADO"/>
    <s v="NO"/>
    <n v="7"/>
    <s v="NO"/>
    <s v="NO APLICA "/>
    <s v="NO"/>
    <s v="NO APLICA"/>
    <s v="NO APLICA"/>
    <s v="NO APLICA"/>
    <x v="1"/>
    <s v=""/>
    <s v="NO APLICA"/>
    <s v="NO"/>
    <s v="NO APLICA"/>
    <s v="NO APLICA"/>
    <s v="NO"/>
    <n v="0"/>
    <n v="0"/>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651820-6"/>
    <s v="Actitud Chile Formación Ltda"/>
    <n v="160"/>
    <n v="40"/>
    <n v="7343"/>
    <n v="0"/>
    <n v="50000"/>
    <n v="11748800"/>
    <n v="1600000"/>
    <n v="0"/>
    <n v="0"/>
    <n v="500000"/>
    <n v="13848800"/>
    <x v="0"/>
    <n v="0"/>
    <n v="1"/>
    <n v="7"/>
    <n v="0"/>
    <n v="0"/>
    <n v="0"/>
    <n v="0"/>
    <n v="0"/>
    <n v="0"/>
    <n v="0"/>
    <n v="7"/>
    <n v="7"/>
    <n v="7"/>
    <n v="7"/>
    <n v="7"/>
    <n v="6.1"/>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7343"/>
    <n v="6373"/>
    <n v="6.1"/>
    <s v="APROBADO"/>
    <s v="APROBADO"/>
    <n v="6.4"/>
    <s v="APROBADO"/>
    <s v="NO"/>
    <n v="7"/>
    <s v="NO"/>
    <s v="NO APLICA "/>
    <s v="NO"/>
    <s v="NO APLICA"/>
    <s v="NO APLICA"/>
    <s v="NO APLICA"/>
    <x v="1"/>
    <s v=""/>
    <s v="NO APLICA"/>
    <s v="NO"/>
    <s v="NO APLICA"/>
    <s v="NO APLICA"/>
    <s v="NO"/>
    <n v="0"/>
    <n v="0"/>
    <s v="SI"/>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511150-1"/>
    <s v="GESTCAP CHILE LTDA"/>
    <n v="200"/>
    <n v="50"/>
    <n v="6372"/>
    <n v="0"/>
    <n v="0"/>
    <n v="25488000"/>
    <n v="4000000"/>
    <n v="0"/>
    <n v="0"/>
    <n v="0"/>
    <n v="29488000"/>
    <x v="0"/>
    <n v="0"/>
    <n v="5"/>
    <n v="7"/>
    <n v="7"/>
    <n v="7"/>
    <n v="7"/>
    <n v="7"/>
    <n v="5.5"/>
    <n v="5"/>
    <n v="7"/>
    <n v="7"/>
    <n v="7"/>
    <n v="5"/>
    <n v="5"/>
    <n v="5"/>
    <n v="5.6"/>
    <n v="6.2"/>
    <s v="NO"/>
    <n v="0"/>
    <n v="0"/>
    <n v="0"/>
    <n v="0"/>
    <n v="0"/>
    <n v="0"/>
    <n v="0"/>
    <n v="0"/>
    <n v="0"/>
    <n v="0"/>
    <n v="0"/>
    <n v="0"/>
    <n v="0"/>
    <n v="0"/>
    <n v="0"/>
    <n v="0"/>
    <n v="0"/>
    <n v="0"/>
    <n v="0"/>
    <n v="0"/>
    <n v="0"/>
    <n v="0"/>
    <s v="SSH"/>
    <s v="NO"/>
    <s v="SI"/>
    <n v="0"/>
    <n v="0"/>
    <n v="0"/>
    <n v="0"/>
    <n v="0"/>
    <n v="0"/>
    <n v="0"/>
    <n v="0"/>
    <n v="0"/>
    <n v="0"/>
    <s v="SI"/>
    <n v="0"/>
    <s v="SI"/>
    <n v="0"/>
    <s v="SI"/>
    <n v="0"/>
    <n v="0.5"/>
    <n v="0.70000000000000007"/>
    <s v="NO"/>
    <n v="7"/>
    <n v="6.2"/>
    <n v="6.48"/>
    <n v="6.2"/>
    <n v="6.3260000000000005"/>
    <n v="6372"/>
    <n v="5075"/>
    <n v="5.6"/>
    <s v="APROBADO"/>
    <s v="APROBADO"/>
    <n v="6.2"/>
    <s v="APROBADO"/>
    <s v="NO"/>
    <n v="7"/>
    <s v="NO"/>
    <s v="NO APLICA "/>
    <s v="NO"/>
    <s v="NO APLICA"/>
    <s v="NO APLICA"/>
    <s v="NO APLICA"/>
    <x v="1"/>
    <s v=""/>
    <s v="NO APLICA"/>
    <s v="NO"/>
    <s v="NO APLICA"/>
    <s v="NO APLICA"/>
    <s v="NO"/>
    <n v="54"/>
    <n v="254"/>
    <s v="NO"/>
    <n v="0"/>
    <m/>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511150-1"/>
    <s v="GESTCAP CHILE LTDA"/>
    <n v="172"/>
    <n v="43"/>
    <n v="5074"/>
    <n v="50000"/>
    <n v="0"/>
    <n v="13090920"/>
    <n v="2580000"/>
    <n v="750000"/>
    <n v="0"/>
    <n v="0"/>
    <n v="16420920"/>
    <x v="0"/>
    <n v="0"/>
    <n v="5"/>
    <n v="7"/>
    <n v="0"/>
    <n v="0"/>
    <n v="0"/>
    <n v="0"/>
    <n v="0"/>
    <n v="0"/>
    <n v="0"/>
    <n v="7"/>
    <n v="7"/>
    <n v="7"/>
    <n v="7"/>
    <n v="7"/>
    <n v="5.7"/>
    <n v="6.7"/>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4"/>
    <n v="4130"/>
    <n v="5.7"/>
    <s v="APROBADO"/>
    <s v="APROBADO"/>
    <n v="6.7"/>
    <s v="APROBADO"/>
    <s v="NO"/>
    <n v="7"/>
    <s v="NO"/>
    <s v="NO APLICA "/>
    <s v="NO"/>
    <s v="NO APLICA"/>
    <s v="NO APLICA"/>
    <s v="NO APLICA"/>
    <x v="1"/>
    <s v=""/>
    <s v="NO APLICA"/>
    <s v="NO"/>
    <s v="NO APLICA"/>
    <s v="NO APLICA"/>
    <s v="NO"/>
    <n v="54"/>
    <n v="146"/>
    <s v="NO"/>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511150-1"/>
    <s v="GESTCAP CHILE LTDA"/>
    <n v="207"/>
    <n v="52"/>
    <n v="5075"/>
    <n v="50000"/>
    <n v="0"/>
    <n v="15757875"/>
    <n v="3120000"/>
    <n v="750000"/>
    <n v="0"/>
    <n v="0"/>
    <n v="19627875"/>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54"/>
    <n v="146"/>
    <s v="NO"/>
    <n v="0"/>
    <m/>
  </r>
  <r>
    <x v="32"/>
    <s v="65181652-1"/>
    <n v="2025"/>
    <s v="MANDATO"/>
    <s v="79947100-0"/>
    <s v="SQM INDUSTRIAL S.A."/>
    <m/>
    <m/>
    <s v="TÉCNICAS DE SOLDADURA POR OXIGÁS, ARCO VOLTAICO, TIG Y MIG"/>
    <s v="PF0622"/>
    <s v="TÉCNICAS PARA EL EMPRENDIMIENTO"/>
    <s v="PF0921"/>
    <n v="2"/>
    <s v="ANTOFAGASTA"/>
    <s v="TOCOPILLA"/>
    <s v="EMPRENDEDORES/AS INFORMALES O PERSONAS VULNERABLES PERTENECIENTES AL 80% MAS VULNERABLE"/>
    <s v="PRESENCIAL"/>
    <s v="INDEPENDIENTE"/>
    <n v="68"/>
    <n v="10"/>
    <n v="260"/>
    <n v="12"/>
    <n v="272"/>
    <n v="4"/>
    <s v="SI"/>
    <s v="NO"/>
    <s v="SI"/>
    <s v="SE AJUSTA A PLAN FORMATIVO"/>
    <s v="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
    <s v="SI"/>
    <s v="CERTIFICACIÓN COMO SOLDADOR."/>
    <s v="CERRADA"/>
    <n v="68"/>
    <n v="2"/>
    <s v="76511150-1"/>
    <s v="GESTCAP CHILE LTDA"/>
    <n v="272"/>
    <n v="68"/>
    <n v="6000"/>
    <n v="200000"/>
    <n v="250000"/>
    <n v="16320000"/>
    <n v="2720000"/>
    <n v="2000000"/>
    <n v="0"/>
    <n v="2500000"/>
    <n v="23540000"/>
    <x v="0"/>
    <n v="0"/>
    <n v="5"/>
    <n v="7"/>
    <n v="0"/>
    <n v="0"/>
    <n v="0"/>
    <n v="0"/>
    <n v="0"/>
    <n v="0"/>
    <n v="0"/>
    <n v="7"/>
    <n v="7"/>
    <n v="5"/>
    <n v="7"/>
    <n v="7"/>
    <n v="7"/>
    <n v="6.5"/>
    <s v="SI"/>
    <s v="GLORIA MACHIMAN CORREA"/>
    <s v="gestcapchile@gmail.com"/>
    <n v="998372226"/>
    <s v="PASAJE SAN PEDRO 651, Tocopilla"/>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n v="0"/>
    <n v="0"/>
    <n v="0"/>
    <n v="0"/>
    <n v="0"/>
    <n v="0"/>
    <n v="0"/>
    <n v="0"/>
    <n v="0"/>
    <n v="0"/>
    <n v="0"/>
    <n v="0"/>
    <n v="0"/>
    <s v="SHMAN"/>
    <s v="SI"/>
    <s v="NO"/>
    <n v="0"/>
    <n v="0"/>
    <n v="0"/>
    <n v="0"/>
    <n v="0"/>
    <n v="0"/>
    <n v="0"/>
    <n v="0"/>
    <n v="0"/>
    <n v="0"/>
    <s v="SI"/>
    <n v="0"/>
    <s v="SI"/>
    <n v="0"/>
    <s v="SI"/>
    <n v="0"/>
    <n v="0.5"/>
    <n v="0.70000000000000007"/>
    <s v="SI"/>
    <n v="0"/>
    <n v="0"/>
    <n v="0"/>
    <n v="6.6000000000000005"/>
    <n v="6.6000000000000005"/>
    <n v="6000"/>
    <n v="6000"/>
    <n v="7"/>
    <s v="APROBADO"/>
    <s v="APROBADO"/>
    <n v="6.5"/>
    <s v="APROBADO"/>
    <s v="SI"/>
    <n v="6.5"/>
    <s v="SI"/>
    <n v="6.6000000000000005"/>
    <s v="SI"/>
    <n v="7"/>
    <s v="SI"/>
    <n v="5"/>
    <x v="0"/>
    <n v="6000"/>
    <n v="6000"/>
    <s v="SI"/>
    <n v="0.26785714285714285"/>
    <n v="0.26785714285714285"/>
    <s v="SI"/>
    <n v="54"/>
    <n v="54"/>
    <s v="SI"/>
    <n v="0"/>
    <m/>
  </r>
  <r>
    <x v="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s v="76511150-1"/>
    <s v="GESTCAP CHILE LTDA"/>
    <n v="212"/>
    <n v="71"/>
    <n v="7000"/>
    <n v="180000"/>
    <n v="0"/>
    <n v="29680000"/>
    <n v="5680000"/>
    <n v="3600000"/>
    <n v="0"/>
    <n v="0"/>
    <n v="38960000"/>
    <x v="1"/>
    <s v="NUMERAL 6.1.2. ITEM 1, ITEM 4, ITEM 9. ITEM 10, ITEM 11, ITEM 12, ITEM 13, ITEM 15: NO PRESENTA PROPUESTA ANEXO 4"/>
    <n v="0"/>
    <n v="0"/>
    <n v="0"/>
    <n v="0"/>
    <n v="0"/>
    <n v="0"/>
    <n v="0"/>
    <n v="0"/>
    <n v="0"/>
    <n v="0"/>
    <n v="0"/>
    <n v="0"/>
    <n v="0"/>
    <n v="0"/>
    <n v="0"/>
    <n v="0"/>
    <s v="NO"/>
    <n v="0"/>
    <n v="0"/>
    <n v="0"/>
    <n v="0"/>
    <n v="0"/>
    <n v="0"/>
    <n v="0"/>
    <n v="0"/>
    <n v="0"/>
    <n v="0"/>
    <n v="0"/>
    <n v="0"/>
    <n v="0"/>
    <n v="0"/>
    <n v="0"/>
    <n v="0"/>
    <n v="0"/>
    <n v="0"/>
    <n v="0"/>
    <n v="0"/>
    <n v="0"/>
    <n v="0"/>
    <s v="SHMAN"/>
    <s v="NO"/>
    <s v="NO"/>
    <n v="0"/>
    <n v="0"/>
    <n v="0"/>
    <n v="0"/>
    <n v="0"/>
    <n v="0"/>
    <n v="0"/>
    <n v="0"/>
    <n v="0"/>
    <n v="0"/>
    <s v="NO"/>
    <n v="0"/>
    <s v="SI"/>
    <s v="NO APLICA"/>
    <s v="SI"/>
    <s v="NO APLICA"/>
    <s v="NO APLICA"/>
    <s v="NO APLICA"/>
    <s v="NO"/>
    <n v="0"/>
    <n v="0"/>
    <s v="NO APLICA"/>
    <s v="NO APLICA"/>
    <s v="NO APLICA"/>
    <n v="7000"/>
    <n v="6373"/>
    <s v="NO APLICA"/>
    <s v="NO APLICA"/>
    <s v="NO APLICA"/>
    <s v="NO APLICA"/>
    <s v="NO APLICA"/>
    <s v="NO"/>
    <s v="NO APLICA"/>
    <s v="NO APLICA"/>
    <s v="NO APLICA "/>
    <s v="NO"/>
    <s v="NO APLICA"/>
    <s v="NO APLICA"/>
    <s v="NO APLICA"/>
    <x v="1"/>
    <s v=""/>
    <s v="NO APLICA"/>
    <s v="NO"/>
    <s v="NO APLICA"/>
    <s v="NO APLICA"/>
    <s v="NO"/>
    <n v="54"/>
    <n v="31"/>
    <s v="NO"/>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511150-1"/>
    <s v="GESTCAP CHILE LTDA"/>
    <n v="150"/>
    <n v="38"/>
    <n v="6373"/>
    <n v="0"/>
    <n v="0"/>
    <n v="18163050"/>
    <n v="2888000"/>
    <n v="0"/>
    <n v="0"/>
    <n v="0"/>
    <n v="2105105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54"/>
    <n v="254"/>
    <s v="NO"/>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7921968-2"/>
    <s v="OTEC GEMA CHILE SpA"/>
    <n v="132"/>
    <n v="33"/>
    <n v="7434"/>
    <n v="100000"/>
    <n v="0"/>
    <n v="9812880"/>
    <n v="1320000"/>
    <n v="1000000"/>
    <n v="0"/>
    <n v="0"/>
    <n v="12132880"/>
    <x v="0"/>
    <n v="0"/>
    <n v="1"/>
    <n v="7"/>
    <n v="0"/>
    <n v="0"/>
    <n v="0"/>
    <n v="0"/>
    <n v="0"/>
    <n v="0"/>
    <n v="0"/>
    <n v="1"/>
    <n v="1"/>
    <n v="1"/>
    <n v="1"/>
    <n v="1"/>
    <n v="6"/>
    <n v="1.9"/>
    <s v="NO"/>
    <n v="0"/>
    <n v="0"/>
    <n v="0"/>
    <n v="0"/>
    <n v="0"/>
    <n v="0"/>
    <n v="0"/>
    <n v="0"/>
    <n v="0"/>
    <n v="0"/>
    <n v="0"/>
    <n v="0"/>
    <n v="0"/>
    <n v="0"/>
    <n v="0"/>
    <n v="0"/>
    <n v="0"/>
    <n v="0"/>
    <n v="0"/>
    <n v="0"/>
    <n v="0"/>
    <n v="0"/>
    <s v="SHMAN"/>
    <s v="SI"/>
    <s v="NO"/>
    <n v="0"/>
    <n v="0"/>
    <n v="0"/>
    <n v="0"/>
    <n v="0"/>
    <n v="0"/>
    <n v="0"/>
    <n v="0"/>
    <n v="0"/>
    <n v="0"/>
    <s v="SI"/>
    <n v="0"/>
    <s v="NO"/>
    <n v="0"/>
    <s v="NO"/>
    <n v="0"/>
    <n v="0.1"/>
    <n v="0.70000000000000007"/>
    <s v="SI"/>
    <n v="0"/>
    <n v="0"/>
    <n v="0"/>
    <n v="1"/>
    <n v="1"/>
    <n v="7434"/>
    <n v="6373"/>
    <n v="6"/>
    <s v="APROBADO"/>
    <s v="APROBADO"/>
    <n v="1.9"/>
    <s v="APROBADO"/>
    <s v="NO"/>
    <n v="7"/>
    <s v="NO"/>
    <s v="NO APLICA "/>
    <s v="NO"/>
    <s v="NO APLICA"/>
    <s v="NO APLICA"/>
    <s v="NO APLICA"/>
    <x v="1"/>
    <s v=""/>
    <s v="NO APLICA"/>
    <s v="NO"/>
    <s v="NO APLICA"/>
    <s v="NO APLICA"/>
    <s v="NO"/>
    <n v="0"/>
    <n v="0"/>
    <s v="SI"/>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401288-7"/>
    <s v="Centro de Formación de Competencias Laborales SpA"/>
    <n v="132"/>
    <n v="33"/>
    <n v="6373"/>
    <n v="100000"/>
    <n v="0"/>
    <n v="8412360"/>
    <n v="1320000"/>
    <n v="1000000"/>
    <n v="0"/>
    <n v="0"/>
    <n v="1073236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49"/>
    <n v="164"/>
    <s v="NO"/>
    <n v="0"/>
    <m/>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401288-7"/>
    <s v="Centro de Formación de Competencias Laborales SpA"/>
    <n v="80"/>
    <n v="20"/>
    <n v="4130"/>
    <n v="0"/>
    <n v="0"/>
    <n v="3634400"/>
    <n v="880000"/>
    <n v="0"/>
    <n v="0"/>
    <n v="0"/>
    <n v="45144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4130"/>
    <n v="4130"/>
    <n v="7"/>
    <s v="APROBADO"/>
    <s v="APROBADO"/>
    <n v="6.8"/>
    <s v="APROBADO"/>
    <s v="NO"/>
    <n v="7"/>
    <s v="NO"/>
    <s v="NO APLICA "/>
    <s v="NO"/>
    <s v="NO APLICA"/>
    <s v="NO APLICA"/>
    <s v="NO APLICA"/>
    <x v="1"/>
    <s v=""/>
    <s v="NO APLICA"/>
    <s v="NO"/>
    <s v="NO APLICA"/>
    <s v="NO APLICA"/>
    <s v="NO"/>
    <n v="49"/>
    <n v="146"/>
    <s v="NO"/>
    <n v="0"/>
    <m/>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6401288-7"/>
    <s v="Centro de Formación de Competencias Laborales SpA"/>
    <n v="80"/>
    <n v="20"/>
    <n v="4130"/>
    <n v="0"/>
    <n v="0"/>
    <n v="3634400"/>
    <n v="880000"/>
    <n v="0"/>
    <n v="0"/>
    <n v="0"/>
    <n v="45144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4130"/>
    <n v="4130"/>
    <n v="7"/>
    <s v="APROBADO"/>
    <s v="APROBADO"/>
    <n v="6.8"/>
    <s v="APROBADO"/>
    <s v="NO"/>
    <n v="7"/>
    <s v="NO"/>
    <s v="NO APLICA "/>
    <s v="NO"/>
    <s v="NO APLICA"/>
    <s v="NO APLICA"/>
    <s v="NO APLICA"/>
    <x v="1"/>
    <s v=""/>
    <s v="NO APLICA"/>
    <s v="NO"/>
    <s v="NO APLICA"/>
    <s v="NO APLICA"/>
    <s v="NO"/>
    <n v="49"/>
    <n v="146"/>
    <s v="NO"/>
    <n v="0"/>
    <m/>
  </r>
  <r>
    <x v="38"/>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s v="76401288-7"/>
    <s v="Centro de Formación de Competencias Laborales SpA"/>
    <n v="70"/>
    <n v="14"/>
    <n v="5075"/>
    <n v="0"/>
    <n v="0"/>
    <n v="3552500"/>
    <n v="560000"/>
    <n v="0"/>
    <n v="0"/>
    <n v="0"/>
    <n v="41125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49"/>
    <n v="146"/>
    <s v="NO"/>
    <n v="0"/>
    <m/>
  </r>
  <r>
    <x v="39"/>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s v="76401288-7"/>
    <s v="Centro de Formación de Competencias Laborales SpA"/>
    <n v="70"/>
    <n v="18"/>
    <n v="5075"/>
    <n v="0"/>
    <n v="0"/>
    <n v="4263000"/>
    <n v="864000"/>
    <n v="0"/>
    <n v="0"/>
    <n v="0"/>
    <n v="5127000"/>
    <x v="0"/>
    <n v="0"/>
    <n v="5"/>
    <n v="7"/>
    <n v="0"/>
    <n v="0"/>
    <n v="0"/>
    <n v="0"/>
    <n v="0"/>
    <n v="0"/>
    <n v="0"/>
    <n v="7"/>
    <n v="7"/>
    <n v="7"/>
    <n v="7"/>
    <n v="7"/>
    <n v="7"/>
    <n v="6.8"/>
    <s v="SI"/>
    <s v="Christian Collipal Huenun"/>
    <s v="cefocom@gmail.com"/>
    <n v="452737246"/>
    <s v="Calle Bicentenario N°034, Cabrero"/>
    <s v="Capacitar en técnicas de diseño, elaboración y comercialización de piezas de orfebrería inspiradas en la tradición Williche, incorporando encastes de piedras semipreciosas."/>
    <s v="El curso entrega conocimientos sobre simbología ancestral, técnicas de moldeado y engaste, uso de herramientas, selección de piedras, acabados y estrategias de venta. Está dirigido a personas interesadas en el arte de la orfebrería con identidad cultural, promoviendo el rescate patrimonial y el emprendimiento creativo."/>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SI"/>
    <n v="6.8"/>
    <s v="SI"/>
    <n v="7.0000000000000009"/>
    <s v="SI"/>
    <n v="7"/>
    <s v="SI"/>
    <n v="5"/>
    <x v="0"/>
    <n v="5075"/>
    <n v="5075"/>
    <s v="SI"/>
    <n v="0"/>
    <n v="0"/>
    <s v="SI"/>
    <n v="49"/>
    <n v="49"/>
    <s v="SI"/>
    <n v="0"/>
    <m/>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401288-7"/>
    <s v="Centro de Formación de Competencias Laborales SpA"/>
    <n v="172"/>
    <n v="43"/>
    <n v="4130"/>
    <n v="50000"/>
    <n v="0"/>
    <n v="10655400"/>
    <n v="2580000"/>
    <n v="750000"/>
    <n v="0"/>
    <n v="0"/>
    <n v="1398540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4130"/>
    <n v="4130"/>
    <n v="7"/>
    <s v="APROBADO"/>
    <s v="APROBADO"/>
    <n v="6.8"/>
    <s v="APROBADO"/>
    <s v="NO"/>
    <n v="7"/>
    <s v="NO"/>
    <s v="NO APLICA "/>
    <s v="NO"/>
    <s v="NO APLICA"/>
    <s v="NO APLICA"/>
    <s v="NO APLICA"/>
    <x v="1"/>
    <s v=""/>
    <s v="NO APLICA"/>
    <s v="NO"/>
    <s v="NO APLICA"/>
    <s v="NO APLICA"/>
    <s v="NO"/>
    <n v="49"/>
    <n v="146"/>
    <s v="NO"/>
    <n v="0"/>
    <m/>
  </r>
  <r>
    <x v="40"/>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s v="76401288-7"/>
    <s v="Centro de Formación de Competencias Laborales SpA"/>
    <n v="40"/>
    <n v="14"/>
    <n v="4130"/>
    <n v="0"/>
    <n v="0"/>
    <n v="3304000"/>
    <n v="1120000"/>
    <n v="0"/>
    <n v="0"/>
    <n v="0"/>
    <n v="4424000"/>
    <x v="1"/>
    <s v="NUMERAL 6.1.2. ITEM 4: NO INDICA NOMBRE DE CURSO / CUPO / HORAS / MODALIDAD / COMUNA / REGIÓN / MODULOS TRANSVERSALES_x000a_NUMERAL 6.1.2. ITEM 11: NO PRESENTA CARTA DE COMPROMISO, CONTRATO DE ARRIENDO, O TITULO DE DOMINIO"/>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SI"/>
    <s v="NO APLICA"/>
    <s v="SI"/>
    <s v="NO APLICA"/>
    <s v="NO APLICA"/>
    <s v="NO APLICA"/>
    <s v="NO"/>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49"/>
    <n v="146"/>
    <s v="NO"/>
    <n v="0"/>
    <m/>
  </r>
  <r>
    <x v="41"/>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s v="76401288-7"/>
    <s v="Centro de Formación de Competencias Laborales SpA"/>
    <n v="40"/>
    <n v="14"/>
    <n v="4130"/>
    <n v="0"/>
    <n v="0"/>
    <n v="3304000"/>
    <n v="1120000"/>
    <n v="0"/>
    <n v="0"/>
    <n v="0"/>
    <n v="4424000"/>
    <x v="1"/>
    <s v="NUMERAL 6.2.1. ITEM 11 - NO PRESENTA REGISTRO FOTOGRÁFICO."/>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SI"/>
    <s v="NO APLICA"/>
    <s v="SI"/>
    <s v="NO APLICA"/>
    <s v="NO APLICA"/>
    <s v="NO APLICA"/>
    <s v="NO"/>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49"/>
    <n v="146"/>
    <s v="NO"/>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401288-7"/>
    <s v="Centro de Formación de Competencias Laborales SpA"/>
    <n v="207"/>
    <n v="52"/>
    <n v="5075"/>
    <n v="50000"/>
    <n v="0"/>
    <n v="15757875"/>
    <n v="3120000"/>
    <n v="750000"/>
    <n v="0"/>
    <n v="0"/>
    <n v="19627875"/>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49"/>
    <n v="146"/>
    <s v="NO"/>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13280-4"/>
    <s v="LA ESPERANZA SPA"/>
    <n v="150"/>
    <n v="38"/>
    <n v="6373"/>
    <n v="0"/>
    <n v="0"/>
    <n v="19119000"/>
    <n v="3040000"/>
    <n v="0"/>
    <n v="0"/>
    <n v="0"/>
    <n v="22159000"/>
    <x v="0"/>
    <n v="0"/>
    <n v="7"/>
    <n v="5"/>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70000000000000007"/>
    <n v="0.5"/>
    <s v="SI"/>
    <n v="0"/>
    <n v="0"/>
    <n v="0"/>
    <n v="7.0000000000000009"/>
    <n v="7.0000000000000009"/>
    <n v="6373"/>
    <n v="6373"/>
    <n v="7"/>
    <s v="APROBADO"/>
    <s v="APROBADO"/>
    <n v="6.8"/>
    <s v="APROBADO"/>
    <s v="NO"/>
    <n v="7"/>
    <s v="NO"/>
    <s v="NO APLICA "/>
    <s v="NO"/>
    <s v="NO APLICA"/>
    <s v="NO APLICA"/>
    <s v="NO APLICA"/>
    <x v="1"/>
    <s v=""/>
    <s v="NO APLICA"/>
    <s v="NO"/>
    <s v="NO APLICA"/>
    <s v="NO APLICA"/>
    <s v="NO"/>
    <n v="254"/>
    <n v="254"/>
    <s v="SI"/>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13280-4"/>
    <s v="LA ESPERANZA SPA"/>
    <n v="150"/>
    <n v="38"/>
    <n v="6373"/>
    <n v="0"/>
    <n v="0"/>
    <n v="18163050"/>
    <n v="2888000"/>
    <n v="0"/>
    <n v="0"/>
    <n v="0"/>
    <n v="21051050"/>
    <x v="0"/>
    <n v="0"/>
    <n v="7"/>
    <n v="5"/>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70000000000000007"/>
    <n v="0.5"/>
    <s v="SI"/>
    <n v="0"/>
    <n v="0"/>
    <n v="0"/>
    <n v="7.0000000000000009"/>
    <n v="7.0000000000000009"/>
    <n v="6373"/>
    <n v="6373"/>
    <n v="7"/>
    <s v="APROBADO"/>
    <s v="APROBADO"/>
    <n v="6.8"/>
    <s v="APROBADO"/>
    <s v="NO"/>
    <n v="7"/>
    <s v="NO"/>
    <s v="NO APLICA "/>
    <s v="NO"/>
    <s v="NO APLICA"/>
    <s v="NO APLICA"/>
    <s v="NO APLICA"/>
    <x v="1"/>
    <s v=""/>
    <s v="NO APLICA"/>
    <s v="NO"/>
    <s v="NO APLICA"/>
    <s v="NO APLICA"/>
    <s v="NO"/>
    <n v="254"/>
    <n v="254"/>
    <s v="SI"/>
    <n v="0"/>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13280-4"/>
    <s v="LA ESPERANZA SPA"/>
    <n v="200"/>
    <n v="50"/>
    <n v="5075"/>
    <n v="0"/>
    <n v="0"/>
    <n v="20300000"/>
    <n v="4000000"/>
    <n v="0"/>
    <n v="0"/>
    <n v="0"/>
    <n v="2430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7"/>
    <s v="NO"/>
    <s v="NO APLICA "/>
    <s v="NO"/>
    <s v="NO APLICA"/>
    <s v="NO APLICA"/>
    <s v="NO APLICA"/>
    <x v="1"/>
    <s v=""/>
    <s v="NO APLICA"/>
    <s v="NO"/>
    <s v="NO APLICA"/>
    <s v="NO APLICA"/>
    <s v="NO"/>
    <n v="254"/>
    <n v="254"/>
    <s v="SI"/>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613280-4"/>
    <s v="LA ESPERANZA SPA"/>
    <n v="200"/>
    <n v="50"/>
    <n v="5075"/>
    <n v="0"/>
    <n v="0"/>
    <n v="20300000"/>
    <n v="4000000"/>
    <n v="0"/>
    <n v="0"/>
    <n v="0"/>
    <n v="2430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7"/>
    <s v="NO"/>
    <s v="NO APLICA "/>
    <s v="NO"/>
    <s v="NO APLICA"/>
    <s v="NO APLICA"/>
    <s v="NO APLICA"/>
    <x v="1"/>
    <s v=""/>
    <s v="NO APLICA"/>
    <s v="NO"/>
    <s v="NO APLICA"/>
    <s v="NO APLICA"/>
    <s v="NO"/>
    <n v="254"/>
    <n v="254"/>
    <s v="SI"/>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13280-4"/>
    <s v="LA ESPERANZA SPA"/>
    <n v="200"/>
    <n v="50"/>
    <n v="5075"/>
    <n v="0"/>
    <n v="0"/>
    <n v="20300000"/>
    <n v="4000000"/>
    <n v="0"/>
    <n v="0"/>
    <n v="0"/>
    <n v="2430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7"/>
    <s v="NO"/>
    <s v="NO APLICA "/>
    <s v="NO"/>
    <s v="NO APLICA"/>
    <s v="NO APLICA"/>
    <s v="NO APLICA"/>
    <x v="1"/>
    <s v=""/>
    <s v="NO APLICA"/>
    <s v="NO"/>
    <s v="NO APLICA"/>
    <s v="NO APLICA"/>
    <s v="NO"/>
    <n v="254"/>
    <n v="254"/>
    <s v="SI"/>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613280-4"/>
    <s v="LA ESPERANZA SPA"/>
    <n v="100"/>
    <n v="25"/>
    <n v="5075"/>
    <n v="0"/>
    <n v="0"/>
    <n v="10150000"/>
    <n v="2000000"/>
    <n v="0"/>
    <n v="0"/>
    <n v="0"/>
    <n v="12150000"/>
    <x v="0"/>
    <n v="0"/>
    <n v="7"/>
    <n v="5"/>
    <n v="7"/>
    <n v="7"/>
    <n v="7"/>
    <n v="7"/>
    <n v="7"/>
    <n v="7"/>
    <n v="7"/>
    <n v="7"/>
    <n v="7"/>
    <n v="7"/>
    <n v="7"/>
    <n v="7"/>
    <n v="7"/>
    <n v="6.8"/>
    <s v="SI"/>
    <s v="GILDA MUÑOZ G."/>
    <s v="gmunoz@corporacionesperanza.cl"/>
    <n v="223624611"/>
    <s v="12 Poniente N°8390 San Gregorio, La Granja"/>
    <s v="Capacitar en procedimientos estéticos faciales orientados al cuidado de la piel, la relajación y la mejora de la apariencia, con enfoque profesional y personalizado."/>
    <s v="El curso entrega conocimientos sobre tipos de piel, limpieza profunda, exfoliación, mascarillas, masajes faciales y uso de productos cosméticos. Está dirigido a personas interesadas en trabajar en centros de estética, spa o emprendimientos dedicados al bienestar facial."/>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SI"/>
    <n v="6.8"/>
    <s v="SI"/>
    <n v="7.0000000000000009"/>
    <s v="SI"/>
    <n v="7"/>
    <s v="NO"/>
    <s v="NO APLICA"/>
    <x v="1"/>
    <s v=""/>
    <s v="NO APLICA"/>
    <s v="NO"/>
    <s v="NO APLICA"/>
    <s v="NO APLICA"/>
    <s v="NO"/>
    <n v="254"/>
    <n v="254"/>
    <s v="SI"/>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613280-4"/>
    <s v="LA ESPERANZA SPA"/>
    <n v="100"/>
    <n v="25"/>
    <n v="5075"/>
    <n v="0"/>
    <n v="0"/>
    <n v="10150000"/>
    <n v="2000000"/>
    <n v="0"/>
    <n v="0"/>
    <n v="0"/>
    <n v="12150000"/>
    <x v="0"/>
    <n v="0"/>
    <n v="7"/>
    <n v="5"/>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70000000000000007"/>
    <n v="0.5"/>
    <s v="NO"/>
    <n v="7"/>
    <n v="7"/>
    <n v="7"/>
    <n v="7.0000000000000009"/>
    <n v="7.0000000000000009"/>
    <n v="5075"/>
    <n v="5075"/>
    <n v="7"/>
    <s v="APROBADO"/>
    <s v="APROBADO"/>
    <n v="6.8"/>
    <s v="APROBADO"/>
    <s v="NO"/>
    <n v="6.8"/>
    <s v="SI"/>
    <n v="7.0000000000000009"/>
    <s v="SI"/>
    <n v="7"/>
    <s v="NO"/>
    <s v="NO APLICA"/>
    <x v="1"/>
    <s v=""/>
    <s v="NO APLICA"/>
    <s v="NO"/>
    <s v="NO APLICA"/>
    <s v="NO APLICA"/>
    <s v="NO"/>
    <n v="254"/>
    <n v="254"/>
    <s v="SI"/>
    <s v="b) Mayor nota obtenida en el criterio evaluación de comportamiento."/>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8107238-9"/>
    <s v="Centro de Capacitacion Profesional Proyecto Creces SpA"/>
    <n v="122"/>
    <n v="31"/>
    <n v="5075"/>
    <n v="115000"/>
    <n v="0"/>
    <n v="6191500"/>
    <n v="0"/>
    <n v="1150000"/>
    <n v="0"/>
    <n v="0"/>
    <n v="73415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6.6"/>
    <s v="NO"/>
    <s v="NO APLICA "/>
    <s v="NO"/>
    <s v="NO APLICA"/>
    <s v="NO APLICA"/>
    <s v="NO APLICA"/>
    <x v="1"/>
    <s v=""/>
    <s v="NO APLICA"/>
    <s v="NO"/>
    <s v="NO APLICA"/>
    <s v="NO APLICA"/>
    <s v="NO"/>
    <n v="0"/>
    <n v="0"/>
    <s v="SI"/>
    <n v="0"/>
    <m/>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8107238-9"/>
    <s v="Centro de Capacitacion Profesional Proyecto Creces SpA"/>
    <n v="12"/>
    <n v="3"/>
    <n v="4130"/>
    <n v="0"/>
    <n v="0"/>
    <n v="743400"/>
    <n v="180000"/>
    <n v="0"/>
    <n v="0"/>
    <n v="0"/>
    <n v="923400"/>
    <x v="0"/>
    <n v="0"/>
    <n v="1"/>
    <n v="7"/>
    <n v="0"/>
    <n v="0"/>
    <n v="0"/>
    <n v="0"/>
    <n v="0"/>
    <n v="0"/>
    <n v="0"/>
    <n v="7"/>
    <n v="7"/>
    <n v="7"/>
    <n v="7"/>
    <n v="7"/>
    <n v="7"/>
    <n v="6.4"/>
    <s v="SI"/>
    <s v="Aldo Camacho"/>
    <s v="acamacho@proyectocreces.cl"/>
    <n v="994508645"/>
    <s v="CALLE SOFIA 2890, Recoleta"/>
    <s v="Entregar herramientas prácticas para iniciar, desarrollar y consolidar un emprendimiento, fortaleciendo habilidades personales y de gestión."/>
    <s v="El curso aborda temas como generación de ideas de negocio, planificación estratégica, modelo canvas, marketing básico, gestión financiera y formalización. Está dirigido a personas que desean emprender o mejorar su proyecto actual, con enfoque práctico y adaptable a distintos contextos."/>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SI"/>
    <n v="6.4"/>
    <s v="SI"/>
    <n v="7.0000000000000009"/>
    <s v="SI"/>
    <n v="7"/>
    <s v="SI"/>
    <n v="7"/>
    <x v="2"/>
    <s v=""/>
    <s v="NO APLICA"/>
    <s v="SI"/>
    <n v="0"/>
    <n v="0"/>
    <s v="SI"/>
    <n v="0"/>
    <n v="0"/>
    <s v="SI"/>
    <s v="d) Menor valor hora en su oferta económica para el curso."/>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8107238-9"/>
    <s v="Centro de Capacitacion Profesional Proyecto Creces SpA"/>
    <n v="88"/>
    <n v="22"/>
    <n v="4130"/>
    <n v="0"/>
    <n v="0"/>
    <n v="7268800"/>
    <n v="1760000"/>
    <n v="0"/>
    <n v="0"/>
    <n v="0"/>
    <n v="9028800"/>
    <x v="0"/>
    <n v="0"/>
    <n v="1"/>
    <n v="7"/>
    <n v="7"/>
    <n v="7"/>
    <n v="7"/>
    <n v="7"/>
    <n v="7"/>
    <n v="7"/>
    <n v="7"/>
    <n v="7"/>
    <n v="7"/>
    <n v="1"/>
    <n v="5"/>
    <n v="1"/>
    <n v="7"/>
    <n v="5.6"/>
    <s v="NO"/>
    <n v="0"/>
    <n v="0"/>
    <n v="0"/>
    <n v="0"/>
    <n v="0"/>
    <n v="0"/>
    <n v="0"/>
    <n v="0"/>
    <n v="0"/>
    <n v="0"/>
    <n v="0"/>
    <n v="0"/>
    <n v="0"/>
    <n v="0"/>
    <n v="0"/>
    <n v="0"/>
    <n v="0"/>
    <n v="0"/>
    <n v="0"/>
    <n v="0"/>
    <n v="0"/>
    <n v="0"/>
    <s v="SSH"/>
    <s v="NO"/>
    <s v="SI"/>
    <n v="0"/>
    <n v="0"/>
    <n v="0"/>
    <n v="0"/>
    <n v="0"/>
    <n v="0"/>
    <n v="0"/>
    <n v="0"/>
    <n v="0"/>
    <n v="0"/>
    <s v="SI"/>
    <n v="0"/>
    <s v="NO"/>
    <n v="0"/>
    <s v="SI"/>
    <n v="0"/>
    <n v="0.1"/>
    <n v="0.70000000000000007"/>
    <s v="NO"/>
    <n v="7"/>
    <n v="7"/>
    <n v="7"/>
    <n v="5"/>
    <n v="5.9"/>
    <n v="4130"/>
    <n v="4130"/>
    <n v="7"/>
    <s v="APROBADO"/>
    <s v="APROBADO"/>
    <n v="5.6"/>
    <s v="APROBADO"/>
    <s v="NO"/>
    <n v="7"/>
    <s v="NO"/>
    <s v="NO APLICA "/>
    <s v="NO"/>
    <s v="NO APLICA"/>
    <s v="NO APLICA"/>
    <s v="NO APLICA"/>
    <x v="1"/>
    <s v=""/>
    <s v="NO APLICA"/>
    <s v="NO"/>
    <s v="NO APLICA"/>
    <s v="NO APLICA"/>
    <s v="NO"/>
    <n v="0"/>
    <n v="0"/>
    <s v="SI"/>
    <n v="0"/>
    <m/>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8107238-9"/>
    <s v="Centro de Capacitacion Profesional Proyecto Creces SpA"/>
    <n v="45"/>
    <n v="12"/>
    <n v="4130"/>
    <n v="0"/>
    <n v="0"/>
    <n v="3717000"/>
    <n v="960000"/>
    <n v="0"/>
    <n v="0"/>
    <n v="0"/>
    <n v="46770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4130"/>
    <n v="4130"/>
    <n v="7"/>
    <s v="APROBADO"/>
    <s v="APROBADO"/>
    <n v="6.1"/>
    <s v="APROBADO"/>
    <s v="NO"/>
    <n v="7"/>
    <s v="NO"/>
    <s v="NO APLICA "/>
    <s v="NO"/>
    <s v="NO APLICA"/>
    <s v="NO APLICA"/>
    <s v="NO APLICA"/>
    <x v="1"/>
    <s v=""/>
    <s v="NO APLICA"/>
    <s v="NO"/>
    <s v="NO APLICA"/>
    <s v="NO APLICA"/>
    <s v="NO"/>
    <n v="0"/>
    <n v="0"/>
    <s v="SI"/>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8107238-9"/>
    <s v="Centro de Capacitacion Profesional Proyecto Creces SpA"/>
    <n v="200"/>
    <n v="50"/>
    <n v="5075"/>
    <n v="0"/>
    <n v="0"/>
    <n v="20300000"/>
    <n v="4000000"/>
    <n v="0"/>
    <n v="0"/>
    <n v="0"/>
    <n v="24300000"/>
    <x v="0"/>
    <n v="0"/>
    <n v="1"/>
    <n v="7"/>
    <n v="7"/>
    <n v="7"/>
    <n v="7"/>
    <n v="7"/>
    <n v="1"/>
    <n v="5"/>
    <n v="7"/>
    <n v="7"/>
    <n v="7"/>
    <n v="5"/>
    <n v="5"/>
    <n v="5"/>
    <n v="7"/>
    <n v="5.7"/>
    <s v="NO"/>
    <n v="0"/>
    <n v="0"/>
    <n v="0"/>
    <n v="0"/>
    <n v="0"/>
    <n v="0"/>
    <n v="0"/>
    <n v="0"/>
    <n v="0"/>
    <n v="0"/>
    <n v="0"/>
    <n v="0"/>
    <n v="0"/>
    <n v="0"/>
    <n v="0"/>
    <n v="0"/>
    <n v="0"/>
    <n v="0"/>
    <n v="0"/>
    <n v="0"/>
    <n v="0"/>
    <n v="0"/>
    <s v="SSH"/>
    <s v="NO"/>
    <s v="SI"/>
    <n v="0"/>
    <n v="0"/>
    <n v="0"/>
    <n v="0"/>
    <n v="0"/>
    <n v="0"/>
    <n v="0"/>
    <n v="0"/>
    <n v="0"/>
    <n v="0"/>
    <s v="SI"/>
    <n v="0"/>
    <s v="NO"/>
    <n v="0"/>
    <s v="SI"/>
    <n v="0"/>
    <n v="0.1"/>
    <n v="0.70000000000000007"/>
    <s v="NO"/>
    <n v="7"/>
    <n v="5.3"/>
    <n v="5.8949999999999996"/>
    <n v="6.2"/>
    <n v="6.0627500000000003"/>
    <n v="5075"/>
    <n v="5075"/>
    <n v="7"/>
    <s v="APROBADO"/>
    <s v="APROBADO"/>
    <n v="5.7"/>
    <s v="APROBADO"/>
    <s v="NO"/>
    <n v="7"/>
    <s v="NO"/>
    <s v="NO APLICA "/>
    <s v="NO"/>
    <s v="NO APLICA"/>
    <s v="NO APLICA"/>
    <s v="NO APLICA"/>
    <x v="1"/>
    <s v=""/>
    <s v="NO APLICA"/>
    <s v="NO"/>
    <s v="NO APLICA"/>
    <s v="NO APLICA"/>
    <s v="NO"/>
    <n v="0"/>
    <n v="0"/>
    <s v="SI"/>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8107238-9"/>
    <s v="Centro de Capacitacion Profesional Proyecto Creces SpA"/>
    <n v="200"/>
    <n v="50"/>
    <n v="5075"/>
    <n v="0"/>
    <n v="0"/>
    <n v="20300000"/>
    <n v="4000000"/>
    <n v="0"/>
    <n v="0"/>
    <n v="0"/>
    <n v="24300000"/>
    <x v="0"/>
    <n v="0"/>
    <n v="1"/>
    <n v="7"/>
    <n v="7"/>
    <n v="7"/>
    <n v="7"/>
    <n v="7"/>
    <n v="1"/>
    <n v="5"/>
    <n v="7"/>
    <n v="7"/>
    <n v="7"/>
    <n v="5"/>
    <n v="5"/>
    <n v="5"/>
    <n v="7"/>
    <n v="5.7"/>
    <s v="NO"/>
    <n v="0"/>
    <n v="0"/>
    <n v="0"/>
    <n v="0"/>
    <n v="0"/>
    <n v="0"/>
    <n v="0"/>
    <n v="0"/>
    <n v="0"/>
    <n v="0"/>
    <n v="0"/>
    <n v="0"/>
    <n v="0"/>
    <n v="0"/>
    <n v="0"/>
    <n v="0"/>
    <n v="0"/>
    <n v="0"/>
    <n v="0"/>
    <n v="0"/>
    <n v="0"/>
    <n v="0"/>
    <s v="SSH"/>
    <s v="NO"/>
    <s v="SI"/>
    <n v="0"/>
    <n v="0"/>
    <n v="0"/>
    <n v="0"/>
    <n v="0"/>
    <n v="0"/>
    <n v="0"/>
    <n v="0"/>
    <n v="0"/>
    <n v="0"/>
    <s v="SI"/>
    <n v="0"/>
    <s v="NO"/>
    <n v="0"/>
    <s v="SI"/>
    <n v="0"/>
    <n v="0.1"/>
    <n v="0.70000000000000007"/>
    <s v="NO"/>
    <n v="7"/>
    <n v="5.3"/>
    <n v="5.8949999999999996"/>
    <n v="6.2"/>
    <n v="6.0627500000000003"/>
    <n v="5075"/>
    <n v="5075"/>
    <n v="7"/>
    <s v="APROBADO"/>
    <s v="APROBADO"/>
    <n v="5.7"/>
    <s v="APROBADO"/>
    <s v="NO"/>
    <n v="7"/>
    <s v="NO"/>
    <s v="NO APLICA "/>
    <s v="NO"/>
    <s v="NO APLICA"/>
    <s v="NO APLICA"/>
    <s v="NO APLICA"/>
    <x v="1"/>
    <s v=""/>
    <s v="NO APLICA"/>
    <s v="NO"/>
    <s v="NO APLICA"/>
    <s v="NO APLICA"/>
    <s v="NO"/>
    <n v="0"/>
    <n v="0"/>
    <s v="SI"/>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8107238-9"/>
    <s v="Centro de Capacitacion Profesional Proyecto Creces SpA"/>
    <n v="100"/>
    <n v="25"/>
    <n v="5075"/>
    <n v="0"/>
    <n v="0"/>
    <n v="10150000"/>
    <n v="2000000"/>
    <n v="0"/>
    <n v="0"/>
    <n v="0"/>
    <n v="121500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5075"/>
    <n v="5075"/>
    <n v="7"/>
    <s v="APROBADO"/>
    <s v="APROBADO"/>
    <n v="6.1"/>
    <s v="APROBADO"/>
    <s v="NO"/>
    <n v="6.8"/>
    <s v="NO"/>
    <s v="NO APLICA "/>
    <s v="NO"/>
    <s v="NO APLICA"/>
    <s v="NO APLICA"/>
    <s v="NO APLICA"/>
    <x v="1"/>
    <s v=""/>
    <s v="NO APLICA"/>
    <s v="NO"/>
    <s v="NO APLICA"/>
    <s v="NO APLICA"/>
    <s v="NO"/>
    <n v="0"/>
    <n v="0"/>
    <s v="SI"/>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8107238-9"/>
    <s v="Centro de Capacitacion Profesional Proyecto Creces SpA"/>
    <n v="100"/>
    <n v="25"/>
    <n v="5075"/>
    <n v="0"/>
    <n v="0"/>
    <n v="10150000"/>
    <n v="2000000"/>
    <n v="0"/>
    <n v="0"/>
    <n v="0"/>
    <n v="121500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5075"/>
    <n v="5075"/>
    <n v="7"/>
    <s v="APROBADO"/>
    <s v="APROBADO"/>
    <n v="6.1"/>
    <s v="APROBADO"/>
    <s v="NO"/>
    <n v="6.8"/>
    <s v="NO"/>
    <s v="NO APLICA "/>
    <s v="NO"/>
    <s v="NO APLICA"/>
    <s v="NO APLICA"/>
    <s v="NO APLICA"/>
    <x v="1"/>
    <s v=""/>
    <s v="NO APLICA"/>
    <s v="NO"/>
    <s v="NO APLICA"/>
    <s v="NO APLICA"/>
    <s v="NO"/>
    <n v="0"/>
    <n v="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8107238-9"/>
    <s v="Centro de Capacitacion Profesional Proyecto Creces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8"/>
    <s v="NO"/>
    <s v="NO APLICA "/>
    <s v="NO"/>
    <s v="NO APLICA"/>
    <s v="NO APLICA"/>
    <s v="NO APLICA"/>
    <x v="1"/>
    <s v=""/>
    <s v="NO APLICA"/>
    <s v="NO"/>
    <s v="NO APLICA"/>
    <s v="NO APLICA"/>
    <s v="NO"/>
    <n v="0"/>
    <n v="0"/>
    <s v="SI"/>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8107238-9"/>
    <s v="Centro de Capacitacion Profesional Proyecto Creces Sp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8107238-9"/>
    <s v="Centro de Capacitacion Profesional Proyecto Creces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107238-9"/>
    <s v="Centro de Capacitacion Profesional Proyecto Creces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6"/>
    <s v="NO"/>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107238-9"/>
    <s v="Centro de Capacitacion Profesional Proyecto Creces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6"/>
    <s v="NO"/>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107238-9"/>
    <s v="Centro de Capacitacion Profesional Proyecto Creces SpA"/>
    <n v="28"/>
    <n v="7"/>
    <n v="4130"/>
    <n v="0"/>
    <n v="0"/>
    <n v="1156400"/>
    <n v="0"/>
    <n v="0"/>
    <n v="0"/>
    <n v="0"/>
    <n v="1156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6"/>
    <s v="NO"/>
    <s v="NO APLICA "/>
    <s v="NO"/>
    <s v="NO APLICA"/>
    <s v="NO APLICA"/>
    <s v="NO APLICA"/>
    <x v="1"/>
    <s v=""/>
    <s v="NO APLICA"/>
    <s v="NO"/>
    <s v="NO APLICA"/>
    <s v="NO APLICA"/>
    <s v="NO"/>
    <n v="0"/>
    <n v="0"/>
    <s v="SI"/>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8107238-9"/>
    <s v="Centro de Capacitacion Profesional Proyecto Creces SpA"/>
    <n v="110"/>
    <n v="28"/>
    <n v="5075"/>
    <n v="0"/>
    <n v="0"/>
    <n v="5582500"/>
    <n v="1120000"/>
    <n v="0"/>
    <n v="0"/>
    <n v="0"/>
    <n v="67025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NO"/>
    <n v="6.6"/>
    <s v="NO"/>
    <s v="NO APLICA "/>
    <s v="NO"/>
    <s v="NO APLICA"/>
    <s v="NO APLICA"/>
    <s v="NO APLICA"/>
    <x v="1"/>
    <s v=""/>
    <s v="NO APLICA"/>
    <s v="NO"/>
    <s v="NO APLICA"/>
    <s v="NO APLICA"/>
    <s v="NO"/>
    <n v="0"/>
    <n v="0"/>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8107238-9"/>
    <s v="Centro de Capacitacion Profesional Proyecto Creces SpA"/>
    <n v="100"/>
    <n v="25"/>
    <n v="4130"/>
    <n v="0"/>
    <n v="0"/>
    <n v="6195000"/>
    <n v="1500000"/>
    <n v="0"/>
    <n v="0"/>
    <n v="0"/>
    <n v="7695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96940970-4"/>
    <s v="INFOLAND CAPACITACION LIMITADA"/>
    <n v="132"/>
    <n v="33"/>
    <n v="6373"/>
    <n v="100000"/>
    <n v="0"/>
    <n v="8412360"/>
    <n v="1320000"/>
    <n v="1000000"/>
    <n v="0"/>
    <n v="0"/>
    <n v="1073236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53"/>
    <n v="164"/>
    <s v="NO"/>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96940970-4"/>
    <s v="INFOLAND CAPACITACION LIMITADA"/>
    <n v="160"/>
    <n v="40"/>
    <n v="6373"/>
    <n v="0"/>
    <n v="50000"/>
    <n v="10196800"/>
    <n v="1600000"/>
    <n v="0"/>
    <n v="0"/>
    <n v="500000"/>
    <n v="122968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53"/>
    <n v="164"/>
    <s v="NO"/>
    <n v="0"/>
    <m/>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96940970-4"/>
    <s v="INFOLAND CAPACITACION LIMITADA"/>
    <n v="176"/>
    <n v="44"/>
    <n v="5075"/>
    <n v="0"/>
    <n v="250000"/>
    <n v="8932000"/>
    <n v="1760000"/>
    <n v="0"/>
    <n v="0"/>
    <n v="2500000"/>
    <n v="131920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53"/>
    <n v="164"/>
    <s v="NO"/>
    <n v="0"/>
    <m/>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96940970-4"/>
    <s v="INFOLAND CAPACITACION LIMITADA"/>
    <n v="272"/>
    <n v="68"/>
    <n v="5075"/>
    <n v="100000"/>
    <n v="250000"/>
    <n v="13804000"/>
    <n v="2720000"/>
    <n v="1000000"/>
    <n v="0"/>
    <n v="2500000"/>
    <n v="20024000"/>
    <x v="0"/>
    <n v="0"/>
    <n v="5"/>
    <n v="7"/>
    <n v="0"/>
    <n v="0"/>
    <n v="0"/>
    <n v="0"/>
    <n v="0"/>
    <n v="0"/>
    <n v="0"/>
    <n v="5"/>
    <n v="5"/>
    <n v="7"/>
    <n v="7"/>
    <n v="7"/>
    <n v="7"/>
    <n v="5.9"/>
    <s v="NO"/>
    <n v="0"/>
    <n v="0"/>
    <n v="0"/>
    <n v="0"/>
    <n v="0"/>
    <n v="0"/>
    <n v="0"/>
    <n v="0"/>
    <n v="0"/>
    <n v="0"/>
    <n v="0"/>
    <n v="0"/>
    <n v="0"/>
    <n v="0"/>
    <n v="0"/>
    <n v="0"/>
    <n v="0"/>
    <n v="0"/>
    <n v="0"/>
    <n v="0"/>
    <n v="0"/>
    <n v="0"/>
    <s v="SHMAN"/>
    <s v="SI"/>
    <s v="NO"/>
    <n v="0"/>
    <n v="0"/>
    <n v="0"/>
    <n v="0"/>
    <n v="0"/>
    <n v="0"/>
    <n v="0"/>
    <n v="0"/>
    <n v="0"/>
    <n v="0"/>
    <s v="SI"/>
    <n v="0"/>
    <s v="SI"/>
    <n v="0"/>
    <s v="SI"/>
    <n v="0"/>
    <n v="0.5"/>
    <n v="0.70000000000000007"/>
    <s v="SI"/>
    <n v="0"/>
    <n v="0"/>
    <n v="0"/>
    <n v="5.8000000000000007"/>
    <n v="5.8000000000000007"/>
    <n v="5075"/>
    <n v="5075"/>
    <n v="7"/>
    <s v="APROBADO"/>
    <s v="APROBADO"/>
    <n v="5.9"/>
    <s v="APROBADO"/>
    <s v="NO"/>
    <n v="7"/>
    <s v="NO"/>
    <s v="NO APLICA "/>
    <s v="NO"/>
    <s v="NO APLICA"/>
    <s v="NO APLICA"/>
    <s v="NO APLICA"/>
    <x v="1"/>
    <s v=""/>
    <s v="NO APLICA"/>
    <s v="NO"/>
    <s v="NO APLICA"/>
    <s v="NO APLICA"/>
    <s v="NO"/>
    <n v="53"/>
    <n v="164"/>
    <s v="NO"/>
    <n v="0"/>
    <m/>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96940970-4"/>
    <s v="INFOLAND CAPACITACION LIMITADA"/>
    <n v="272"/>
    <n v="68"/>
    <n v="5075"/>
    <n v="100000"/>
    <n v="250000"/>
    <n v="13804000"/>
    <n v="2720000"/>
    <n v="1000000"/>
    <n v="0"/>
    <n v="2500000"/>
    <n v="20024000"/>
    <x v="0"/>
    <n v="0"/>
    <n v="5"/>
    <n v="7"/>
    <n v="0"/>
    <n v="0"/>
    <n v="0"/>
    <n v="0"/>
    <n v="0"/>
    <n v="0"/>
    <n v="0"/>
    <n v="5"/>
    <n v="5"/>
    <n v="7"/>
    <n v="7"/>
    <n v="7"/>
    <n v="7"/>
    <n v="5.9"/>
    <s v="NO"/>
    <n v="0"/>
    <n v="0"/>
    <n v="0"/>
    <n v="0"/>
    <n v="0"/>
    <n v="0"/>
    <n v="0"/>
    <n v="0"/>
    <n v="0"/>
    <n v="0"/>
    <n v="0"/>
    <n v="0"/>
    <n v="0"/>
    <n v="0"/>
    <n v="0"/>
    <n v="0"/>
    <n v="0"/>
    <n v="0"/>
    <n v="0"/>
    <n v="0"/>
    <n v="0"/>
    <n v="0"/>
    <s v="SHMAN"/>
    <s v="SI"/>
    <s v="NO"/>
    <n v="0"/>
    <n v="0"/>
    <n v="0"/>
    <n v="0"/>
    <n v="0"/>
    <n v="0"/>
    <n v="0"/>
    <n v="0"/>
    <n v="0"/>
    <n v="0"/>
    <s v="SI"/>
    <n v="0"/>
    <s v="SI"/>
    <n v="0"/>
    <s v="SI"/>
    <n v="0"/>
    <n v="0.5"/>
    <n v="0.70000000000000007"/>
    <s v="SI"/>
    <n v="0"/>
    <n v="0"/>
    <n v="0"/>
    <n v="5.8000000000000007"/>
    <n v="5.8000000000000007"/>
    <n v="5075"/>
    <n v="5075"/>
    <n v="7"/>
    <s v="APROBADO"/>
    <s v="APROBADO"/>
    <n v="5.9"/>
    <s v="APROBADO"/>
    <s v="NO"/>
    <n v="7"/>
    <s v="NO"/>
    <s v="NO APLICA "/>
    <s v="NO"/>
    <s v="NO APLICA"/>
    <s v="NO APLICA"/>
    <s v="NO APLICA"/>
    <x v="1"/>
    <s v=""/>
    <s v="NO APLICA"/>
    <s v="NO"/>
    <s v="NO APLICA"/>
    <s v="NO APLICA"/>
    <s v="NO"/>
    <n v="53"/>
    <n v="122"/>
    <s v="NO"/>
    <n v="0"/>
    <m/>
  </r>
  <r>
    <x v="49"/>
    <s v="65181652-1"/>
    <n v="2025"/>
    <s v="MANDATO"/>
    <s v="96505760-9"/>
    <s v="COLBÚN"/>
    <m/>
    <m/>
    <s v="CURSO CONVENCIONAL CONDUCENTE A LICENCIA DE CONDUCIR CLASE B"/>
    <s v="PF1454"/>
    <s v=""/>
    <s v=""/>
    <n v="8"/>
    <s v="BIO BIO"/>
    <s v="MULCHÉN"/>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MULCHEN Y TENER EDUCACIÓN BÁSICA COMPLETA"/>
    <s v="SI"/>
    <s v="LICENCIA DE CONDUCIR CLASE B."/>
    <s v="CERRADA"/>
    <n v="6"/>
    <n v="3"/>
    <s v="76099995-4"/>
    <s v="orgaizacion tecnica de capacitación ortecap jerez e hijos y compañia limitada"/>
    <n v="24"/>
    <n v="6"/>
    <n v="7434"/>
    <n v="0"/>
    <n v="50000"/>
    <n v="1784160"/>
    <n v="240000"/>
    <n v="0"/>
    <n v="0"/>
    <n v="500000"/>
    <n v="2524160"/>
    <x v="1"/>
    <s v="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s v="NO APLICA"/>
    <s v="NO APLICA "/>
    <s v="NO"/>
    <s v="NO APLICA"/>
    <s v="NO APLICA"/>
    <s v="NO APLICA"/>
    <x v="1"/>
    <s v=""/>
    <s v="NO APLICA"/>
    <s v="NO"/>
    <s v="NO APLICA"/>
    <s v="NO APLICA"/>
    <s v="NO"/>
    <n v="1"/>
    <e v="#N/A"/>
    <e v="#N/A"/>
    <n v="0"/>
    <m/>
  </r>
  <r>
    <x v="50"/>
    <s v="65181652-1"/>
    <n v="2025"/>
    <s v="MANDATO"/>
    <s v="96505760-9"/>
    <s v="COLBÚN"/>
    <m/>
    <m/>
    <s v="SERVICIO DE GUARDIA DE SEGURIDAD"/>
    <s v="PF1184"/>
    <s v=""/>
    <s v=""/>
    <n v="8"/>
    <s v="BIO BIO"/>
    <s v="SANTA BÁRBARA"/>
    <s v="EMPRENDEDORES/AS INFORMALES O PERSONAS VULNERABLES PERTENECIENTES AL 80% MAS VULNERABLE"/>
    <s v="PRESENCIAL"/>
    <s v="DEPENDIENTE"/>
    <n v="23"/>
    <n v="10"/>
    <n v="90"/>
    <n v="0"/>
    <n v="90"/>
    <n v="4"/>
    <s v="SI"/>
    <s v="NO"/>
    <s v="NO"/>
    <s v="SE AJUSTA A PLAN FORMATIVO"/>
    <s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
    <s v="SI"/>
    <s v="CERTIFICADO DE APROBACIÓN Y TARJETA DE IDENTIFICACIÓN. CREDENCIAL DE GUARDIA PRIVADO DE SEGURIDAD OS"/>
    <s v="CERRADA"/>
    <n v="23"/>
    <n v="3"/>
    <s v="76099995-4"/>
    <s v="orgaizacion tecnica de capacitación ortecap jerez e hijos y compañia limitada"/>
    <n v="90"/>
    <n v="23"/>
    <n v="7434"/>
    <n v="0"/>
    <n v="12000"/>
    <n v="6690600"/>
    <n v="920000"/>
    <n v="0"/>
    <n v="0"/>
    <n v="120000"/>
    <n v="7730600"/>
    <x v="1"/>
    <s v="NUMERAL 6.1.2. ITEM 2 - OTEC CUENTA CON AUTORIZACIÓN COMO EMPRESA DE CAPACITACIÓN EN MATERIAS INHERENTES A SEGURIDAD PRIVADA EN LA COMUNA DE LOS ÁNGELES Y MULCHÉN. CURSO LICITADO EN COMUNA DE SANTA BÁRBA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s v="NO APLICA"/>
    <s v="NO APLICA "/>
    <s v="NO"/>
    <s v="NO APLICA"/>
    <s v="NO APLICA"/>
    <s v="NO APLICA"/>
    <x v="1"/>
    <s v=""/>
    <s v="NO APLICA"/>
    <s v="NO"/>
    <s v="NO APLICA"/>
    <s v="NO APLICA"/>
    <s v="NO"/>
    <n v="1"/>
    <e v="#N/A"/>
    <e v="#N/A"/>
    <n v="0"/>
    <m/>
  </r>
  <r>
    <x v="51"/>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JERES MAYORES DE 18 AÑOS PERTENECIENTES AL 80% MÁS VULNERABLES, CORRESPINDIENTES A COLLIPULLI"/>
    <s v="SI"/>
    <s v="LICENCIA DE CONDUCIR CLASE B."/>
    <s v="CERRADA"/>
    <n v="6"/>
    <n v="3"/>
    <s v="76099995-4"/>
    <s v="orgaizacion tecnica de capacitación ortecap jerez e hijos y compañia limitada"/>
    <n v="24"/>
    <n v="6"/>
    <n v="7434"/>
    <n v="0"/>
    <n v="50000"/>
    <n v="2854656"/>
    <n v="384000"/>
    <n v="0"/>
    <n v="0"/>
    <n v="800000"/>
    <n v="4038656"/>
    <x v="1"/>
    <s v="NUMERAL 6.1.2. ÍTEM 2 - LA SOLICITUD DE AUTORIZACIÓN ANTE MUNICIPALIDAD DE COLLIPULLI PARA PODER UTILIZAR CIRCUITO OCASIONAL DE RECORRIDO, ESTÁ VIGENTE DESDE EL 23/10/2024 HASTA EL 31/03/2025. POSEE AUTORIZACIÓN DEL MINISTERIO TRANSPORTES PARA IMPARTIR CURSO EN MODALIDAD E-LEARNING._x000a_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s v="NO APLICA"/>
    <s v="NO APLICA "/>
    <s v="NO"/>
    <s v="NO APLICA"/>
    <s v="NO APLICA"/>
    <s v="NO APLICA"/>
    <x v="1"/>
    <s v=""/>
    <s v="NO APLICA"/>
    <s v="NO"/>
    <s v="NO APLICA"/>
    <s v="NO APLICA"/>
    <s v="NO"/>
    <n v="1"/>
    <e v="#N/A"/>
    <e v="#N/A"/>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99995-4"/>
    <s v="orgaizacion tecnica de capacitación ortecap jerez e hijos y compañia limitada"/>
    <n v="132"/>
    <n v="33"/>
    <n v="7434"/>
    <n v="100000"/>
    <n v="0"/>
    <n v="9812880"/>
    <n v="1320000"/>
    <n v="1000000"/>
    <n v="0"/>
    <n v="0"/>
    <n v="12132880"/>
    <x v="0"/>
    <n v="0"/>
    <n v="1"/>
    <n v="7"/>
    <n v="0"/>
    <n v="0"/>
    <n v="0"/>
    <n v="0"/>
    <n v="0"/>
    <n v="0"/>
    <n v="0"/>
    <n v="7"/>
    <n v="7"/>
    <n v="5"/>
    <n v="5"/>
    <n v="5"/>
    <n v="6"/>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7434"/>
    <n v="6373"/>
    <n v="6"/>
    <s v="APROBADO"/>
    <s v="APROBADO"/>
    <n v="5.8"/>
    <s v="APROBADO"/>
    <s v="NO"/>
    <n v="7"/>
    <s v="NO"/>
    <s v="NO APLICA "/>
    <s v="NO"/>
    <s v="NO APLICA"/>
    <s v="NO APLICA"/>
    <s v="NO APLICA"/>
    <x v="1"/>
    <s v=""/>
    <s v="NO APLICA"/>
    <s v="NO"/>
    <s v="NO APLICA"/>
    <s v="NO APLICA"/>
    <s v="NO"/>
    <n v="1"/>
    <n v="164"/>
    <s v="NO"/>
    <n v="0"/>
    <m/>
  </r>
  <r>
    <x v="52"/>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EJERES MAYORES DE 18 AÑOS PERTENECIENTES AL 80% MÁS VULNERABLES, CORRESPONDIENTES A COLLIPULLI"/>
    <s v="SI"/>
    <s v="LICENCIA DE CONDUCIR CLASE B."/>
    <s v="CERRADA"/>
    <n v="6"/>
    <n v="3"/>
    <s v="76099995-4"/>
    <s v="orgaizacion tecnica de capacitación ortecap jerez e hijos y compañia limitada"/>
    <n v="24"/>
    <n v="6"/>
    <n v="7434"/>
    <n v="0"/>
    <n v="50000"/>
    <n v="2854656"/>
    <n v="384000"/>
    <n v="0"/>
    <n v="0"/>
    <n v="800000"/>
    <n v="4038656"/>
    <x v="1"/>
    <s v="NUMERAL 6.1.2. ÍTEM 2 - OTEC NO POSEE ACREDITACIÓN COMO ESCUELA DE CONDUCTORES EN LA COMUNA LICITADA. _x000a_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s v="NO APLICA"/>
    <s v="NO APLICA "/>
    <s v="NO"/>
    <s v="NO APLICA"/>
    <s v="NO APLICA"/>
    <s v="NO APLICA"/>
    <x v="1"/>
    <s v=""/>
    <s v="NO APLICA"/>
    <s v="NO"/>
    <s v="NO APLICA"/>
    <s v="NO APLICA"/>
    <s v="NO"/>
    <n v="1"/>
    <e v="#N/A"/>
    <e v="#N/A"/>
    <n v="0"/>
    <m/>
  </r>
  <r>
    <x v="53"/>
    <s v="65181652-1"/>
    <n v="2025"/>
    <s v="MANDATO"/>
    <s v="96532330-9"/>
    <s v="CMPC PULP SPA"/>
    <m/>
    <m/>
    <s v="CURSO CONVENCIONAL CONDUCENTE A LICENCIA DE CONDUCIR CLASE B"/>
    <s v="PF1454"/>
    <s v=""/>
    <s v=""/>
    <n v="9"/>
    <s v="ARAUCANIA"/>
    <s v="RENAICO"/>
    <s v="EMPRENDEDORES/AS INFORMALES O PERSONAS VULNERABLES PERTENECIENTES AL 80% MAS VULNERABLE"/>
    <s v="PRESENCIAL"/>
    <s v="INDEPENDIENTE"/>
    <n v="6"/>
    <n v="16"/>
    <n v="24"/>
    <n v="0"/>
    <n v="24"/>
    <n v="4"/>
    <s v="SI"/>
    <s v="NO"/>
    <s v="NO"/>
    <s v="SE AJUSTA A PLAN FORMATIVO"/>
    <s v="HOMBRES Y MUJERES MAYORES DE 18 AÑOS PERTENECIENTES AL 80% MÁS VULNERABLES, CORRESPINDIENTES A RENAICO"/>
    <s v="SI"/>
    <s v="LICENCIA DE CONDUCIR CLASE B."/>
    <s v="CERRADA"/>
    <n v="6"/>
    <n v="3"/>
    <s v="76099995-4"/>
    <s v="orgaizacion tecnica de capacitación ortecap jerez e hijos y compañia limitada"/>
    <n v="24"/>
    <n v="6"/>
    <n v="7434"/>
    <n v="0"/>
    <n v="50000"/>
    <n v="2854656"/>
    <n v="384000"/>
    <n v="0"/>
    <n v="0"/>
    <n v="800000"/>
    <n v="4038656"/>
    <x v="1"/>
    <s v="NUMERAL 6.1.2. ÍTEM 2 - OTEC NO POSEE ACREDITACIÓN COMO ESCUELA DE CONDUCTORES EN LA COMUNA LICITADA. _x000a_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s v="NO APLICA"/>
    <s v="NO APLICA "/>
    <s v="NO"/>
    <s v="NO APLICA"/>
    <s v="NO APLICA"/>
    <s v="NO APLICA"/>
    <x v="1"/>
    <s v=""/>
    <s v="NO APLICA"/>
    <s v="NO"/>
    <s v="NO APLICA"/>
    <s v="NO APLICA"/>
    <s v="NO"/>
    <n v="1"/>
    <e v="#N/A"/>
    <e v="#N/A"/>
    <n v="0"/>
    <m/>
  </r>
  <r>
    <x v="54"/>
    <s v="65181652-1"/>
    <n v="2025"/>
    <s v="MANDATO"/>
    <s v="96802690-9"/>
    <s v="MASISA"/>
    <m/>
    <m/>
    <s v="CURSO CONVENCIONAL CONDUCENTE A LICENCIA DE CONDUCIR CLASE B"/>
    <s v="PF1454"/>
    <s v=""/>
    <s v=""/>
    <n v="8"/>
    <s v="BIO BIO"/>
    <s v="CABRERO"/>
    <s v="PERSONAS DESOCUPADAS (CESANTES Y PERSONAS QUE BUSCAN TRABAJO POR PRIMERA VEZ)."/>
    <s v="PRESENCIAL"/>
    <s v="DEPENDIENTE"/>
    <n v="6"/>
    <n v="15"/>
    <n v="24"/>
    <n v="0"/>
    <n v="24"/>
    <n v="4"/>
    <s v="SI"/>
    <s v="NO"/>
    <s v="NO"/>
    <s v="SE AJUSTA A PLAN FORMATIVO"/>
    <s v="Personas mayores de 18 años, que se encuentren dentro de 80% de la población vulnerable de acuerdo al Registro Social de Hogares, con educación media preferentemente que residan en la comuna de Cabrero y sus alrededores"/>
    <s v="SI"/>
    <s v="LICENCIA DE CONDUCIR CLASE B."/>
    <s v="CERRADA"/>
    <n v="6"/>
    <n v="3"/>
    <s v="76099995-4"/>
    <s v="orgaizacion tecnica de capacitación ortecap jerez e hijos y compañia limitada"/>
    <n v="24"/>
    <n v="6"/>
    <n v="7434"/>
    <n v="0"/>
    <n v="50000"/>
    <n v="2676240"/>
    <n v="360000"/>
    <n v="0"/>
    <n v="0"/>
    <n v="750000"/>
    <n v="3786240"/>
    <x v="1"/>
    <s v="NUMERAL 6.1.2. ÍTEM 6 - ERROR VALOR TOTAL DEL CURS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e v="#N/A"/>
    <s v="NO APLICA"/>
    <s v="NO APLICA"/>
    <s v="NO APLICA"/>
    <s v="NO APLICA"/>
    <s v="NO APLICA"/>
    <s v="NO"/>
    <s v="NO APLICA"/>
    <s v="NO APLICA"/>
    <s v="NO APLICA "/>
    <s v="NO"/>
    <s v="NO APLICA"/>
    <s v="NO APLICA"/>
    <s v="NO APLICA"/>
    <x v="1"/>
    <s v=""/>
    <s v="NO APLICA"/>
    <s v="NO"/>
    <s v="NO APLICA"/>
    <s v="NO APLICA"/>
    <s v="NO"/>
    <n v="1"/>
    <e v="#N/A"/>
    <e v="#N/A"/>
    <n v="0"/>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099995-4"/>
    <s v="orgaizacion tecnica de capacitación ortecap jerez e hijos y compañia limitada"/>
    <n v="98"/>
    <n v="33"/>
    <n v="7434"/>
    <n v="0"/>
    <n v="12000"/>
    <n v="7285320"/>
    <n v="1320000"/>
    <n v="0"/>
    <n v="0"/>
    <n v="120000"/>
    <n v="8725320"/>
    <x v="1"/>
    <s v="NUMERAL 6.1.2. ITEM 2 - OTEC CUENTA CON AUTORIZACIÓN COMO EMPRESA DE CAPACITACIÓN EN MATERIAS INHERENTES A SEGURIDAD PRIVADA EN LA COMUNA DE LOS ÁNGELES. CURSO LICITADO EN COMUNA DE SANTIAG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434"/>
    <n v="6373"/>
    <s v="NO APLICA"/>
    <s v="NO APLICA"/>
    <s v="NO APLICA"/>
    <s v="NO APLICA"/>
    <s v="NO APLICA"/>
    <s v="NO"/>
    <s v="NO APLICA"/>
    <s v="NO APLICA"/>
    <s v="NO APLICA "/>
    <s v="NO"/>
    <s v="NO APLICA"/>
    <s v="NO APLICA"/>
    <s v="NO APLICA"/>
    <x v="1"/>
    <s v=""/>
    <s v="NO APLICA"/>
    <s v="NO"/>
    <s v="NO APLICA"/>
    <s v="NO APLICA"/>
    <s v="NO"/>
    <n v="1"/>
    <n v="48"/>
    <s v="NO"/>
    <n v="0"/>
    <m/>
  </r>
  <r>
    <x v="51"/>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JERES MAYORES DE 18 AÑOS PERTENECIENTES AL 80% MÁS VULNERABLES, CORRESPINDIENTES A COLLIPULLI"/>
    <s v="SI"/>
    <s v="LICENCIA DE CONDUCIR CLASE B."/>
    <s v="CERRADA"/>
    <n v="6"/>
    <n v="3"/>
    <s v="76018710-0"/>
    <s v="Centro de Estudios Regionales y de Capacitación Ltda."/>
    <n v="24"/>
    <n v="6"/>
    <n v="15112"/>
    <n v="0"/>
    <n v="50000"/>
    <n v="5803008"/>
    <n v="384000"/>
    <n v="0"/>
    <n v="0"/>
    <n v="800000"/>
    <n v="6987008"/>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15112"/>
    <e v="#N/A"/>
    <s v="NO APLICA"/>
    <s v="NO APLICA"/>
    <s v="NO APLICA"/>
    <s v="NO APLICA"/>
    <s v="NO APLICA"/>
    <s v="NO"/>
    <s v="NO APLICA"/>
    <s v="NO APLICA"/>
    <s v="NO APLICA "/>
    <s v="NO"/>
    <s v="NO APLICA"/>
    <s v="NO APLICA"/>
    <s v="NO APLICA"/>
    <x v="1"/>
    <s v=""/>
    <s v="NO APLICA"/>
    <s v="NO"/>
    <s v="NO APLICA"/>
    <s v="NO APLICA"/>
    <s v="NO"/>
    <n v="0"/>
    <n v="0"/>
    <s v="SI"/>
    <n v="0"/>
    <m/>
  </r>
  <r>
    <x v="56"/>
    <s v="65181652-1"/>
    <n v="2025"/>
    <s v="MANDATO"/>
    <s v="91337000-7"/>
    <s v="CEMENTO POLPAICO S.A."/>
    <m/>
    <m/>
    <s v="CURSO CONVENCIONAL CONDUCENTE A LICENCIA DE CONDUCIR CLASE B"/>
    <s v="PF1454"/>
    <s v=""/>
    <s v=""/>
    <n v="8"/>
    <s v="BIO BIO"/>
    <s v="CORONEL"/>
    <s v="PERSONAS DESOCUPADAS (CESANTES Y PERSONAS QUE BUSCAN TRABAJO POR PRIMERA VEZ)."/>
    <s v="PRESENCIAL"/>
    <s v="INDEPENDIENTE"/>
    <n v="5"/>
    <n v="10"/>
    <n v="24"/>
    <n v="0"/>
    <n v="24"/>
    <n v="5"/>
    <s v="SI"/>
    <s v="NO"/>
    <s v="NO"/>
    <s v="SE AJUSTA A PLAN FORMATIVO"/>
    <s v="HOMBRES Y MUJERES MAYORES DE 18 AÑOS, CESANTES O QUE BUSCA TRABAJO POR PRIMERA VEZ, CON EDUCACIÓN BÁSICA COMPLETA, HABITANTES DE LA COMUNA DE CORONEL"/>
    <s v="SI"/>
    <s v="LICENCIA DE CONDUCIR CLASE B."/>
    <s v="CERRADA"/>
    <n v="5"/>
    <n v="3"/>
    <s v="76018710-0"/>
    <s v="Centro de Estudios Regionales y de Capacitación Ltda."/>
    <n v="24"/>
    <n v="5"/>
    <n v="33200"/>
    <n v="0"/>
    <n v="50000"/>
    <n v="7968000"/>
    <n v="200000"/>
    <n v="0"/>
    <n v="0"/>
    <n v="500000"/>
    <n v="8668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3200"/>
    <e v="#N/A"/>
    <s v="NO APLICA"/>
    <s v="NO APLICA"/>
    <s v="NO APLICA"/>
    <s v="NO APLICA"/>
    <s v="NO APLICA"/>
    <s v="NO"/>
    <s v="NO APLICA"/>
    <s v="NO APLICA"/>
    <s v="NO APLICA "/>
    <s v="NO"/>
    <s v="NO APLICA"/>
    <s v="NO APLICA"/>
    <s v="NO APLICA"/>
    <x v="1"/>
    <s v=""/>
    <s v="NO APLICA"/>
    <s v="NO"/>
    <s v="NO APLICA"/>
    <s v="NO APLICA"/>
    <s v="NO"/>
    <n v="0"/>
    <n v="0"/>
    <s v="SI"/>
    <n v="0"/>
    <m/>
  </r>
  <r>
    <x v="49"/>
    <s v="65181652-1"/>
    <n v="2025"/>
    <s v="MANDATO"/>
    <s v="96505760-9"/>
    <s v="COLBÚN"/>
    <m/>
    <m/>
    <s v="CURSO CONVENCIONAL CONDUCENTE A LICENCIA DE CONDUCIR CLASE B"/>
    <s v="PF1454"/>
    <s v=""/>
    <s v=""/>
    <n v="8"/>
    <s v="BIO BIO"/>
    <s v="MULCHÉN"/>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MULCHEN Y TENER EDUCACIÓN BÁSICA COMPLETA"/>
    <s v="SI"/>
    <s v="LICENCIA DE CONDUCIR CLASE B."/>
    <s v="CERRADA"/>
    <n v="6"/>
    <n v="3"/>
    <s v="76018710-0"/>
    <s v="Centro de Estudios Regionales y de Capacitación Ltda."/>
    <n v="24"/>
    <n v="6"/>
    <n v="33200"/>
    <n v="0"/>
    <n v="50000"/>
    <n v="7968000"/>
    <n v="240000"/>
    <n v="0"/>
    <n v="0"/>
    <n v="500000"/>
    <n v="8708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3200"/>
    <e v="#N/A"/>
    <s v="NO APLICA"/>
    <s v="NO APLICA"/>
    <s v="NO APLICA"/>
    <s v="NO APLICA"/>
    <s v="NO APLICA"/>
    <s v="NO"/>
    <s v="NO APLICA"/>
    <s v="NO APLICA"/>
    <s v="NO APLICA "/>
    <s v="NO"/>
    <s v="NO APLICA"/>
    <s v="NO APLICA"/>
    <s v="NO APLICA"/>
    <x v="1"/>
    <s v=""/>
    <s v="NO APLICA"/>
    <s v="NO"/>
    <s v="NO APLICA"/>
    <s v="NO APLICA"/>
    <s v="NO"/>
    <n v="0"/>
    <n v="0"/>
    <s v="SI"/>
    <n v="0"/>
    <m/>
  </r>
  <r>
    <x v="52"/>
    <s v="65181652-1"/>
    <n v="2025"/>
    <s v="MANDATO"/>
    <s v="96532330-9"/>
    <s v="CMPC PULP SPA"/>
    <m/>
    <m/>
    <s v="CURSO CONVENCIONAL CONDUCENTE A LICENCIA DE CONDUCIR CLASE B"/>
    <s v="PF1454"/>
    <s v=""/>
    <s v=""/>
    <n v="9"/>
    <s v="ARAUCANIA"/>
    <s v="COLLIPULLI"/>
    <s v="EMPRENDEDORES/AS INFORMALES O PERSONAS VULNERABLES PERTENECIENTES AL 80% MAS VULNERABLE"/>
    <s v="PRESENCIAL"/>
    <s v="INDEPENDIENTE"/>
    <n v="6"/>
    <n v="16"/>
    <n v="24"/>
    <n v="0"/>
    <n v="24"/>
    <n v="4"/>
    <s v="SI"/>
    <s v="NO"/>
    <s v="NO"/>
    <s v="SE AJUSTA A PLAN FORMATIVO"/>
    <s v="HOMBRES Y MUEJERES MAYORES DE 18 AÑOS PERTENECIENTES AL 80% MÁS VULNERABLES, CORRESPONDIENTES A COLLIPULLI"/>
    <s v="SI"/>
    <s v="LICENCIA DE CONDUCIR CLASE B."/>
    <s v="CERRADA"/>
    <n v="6"/>
    <n v="3"/>
    <s v="76018710-0"/>
    <s v="Centro de Estudios Regionales y de Capacitación Ltda."/>
    <n v="24"/>
    <n v="6"/>
    <n v="25000"/>
    <n v="0"/>
    <n v="50000"/>
    <n v="9600000"/>
    <n v="384000"/>
    <n v="0"/>
    <n v="0"/>
    <n v="800000"/>
    <n v="10784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25000"/>
    <e v="#N/A"/>
    <s v="NO APLICA"/>
    <s v="NO APLICA"/>
    <s v="NO APLICA"/>
    <s v="NO APLICA"/>
    <s v="NO APLICA"/>
    <s v="NO"/>
    <s v="NO APLICA"/>
    <s v="NO APLICA"/>
    <s v="NO APLICA "/>
    <s v="NO"/>
    <s v="NO APLICA"/>
    <s v="NO APLICA"/>
    <s v="NO APLICA"/>
    <x v="1"/>
    <s v=""/>
    <s v="NO APLICA"/>
    <s v="NO"/>
    <s v="NO APLICA"/>
    <s v="NO APLICA"/>
    <s v="NO"/>
    <n v="0"/>
    <n v="0"/>
    <s v="SI"/>
    <n v="0"/>
    <m/>
  </r>
  <r>
    <x v="54"/>
    <s v="65181652-1"/>
    <n v="2025"/>
    <s v="MANDATO"/>
    <s v="96802690-9"/>
    <s v="MASISA"/>
    <m/>
    <m/>
    <s v="CURSO CONVENCIONAL CONDUCENTE A LICENCIA DE CONDUCIR CLASE B"/>
    <s v="PF1454"/>
    <s v=""/>
    <s v=""/>
    <n v="8"/>
    <s v="BIO BIO"/>
    <s v="CABRERO"/>
    <s v="PERSONAS DESOCUPADAS (CESANTES Y PERSONAS QUE BUSCAN TRABAJO POR PRIMERA VEZ)."/>
    <s v="PRESENCIAL"/>
    <s v="DEPENDIENTE"/>
    <n v="6"/>
    <n v="15"/>
    <n v="24"/>
    <n v="0"/>
    <n v="24"/>
    <n v="4"/>
    <s v="SI"/>
    <s v="NO"/>
    <s v="NO"/>
    <s v="SE AJUSTA A PLAN FORMATIVO"/>
    <s v="Personas mayores de 18 años, que se encuentren dentro de 80% de la población vulnerable de acuerdo al Registro Social de Hogares, con educación media preferentemente que residan en la comuna de Cabrero y sus alrededores"/>
    <s v="SI"/>
    <s v="LICENCIA DE CONDUCIR CLASE B."/>
    <s v="CERRADA"/>
    <n v="6"/>
    <n v="3"/>
    <s v="76018710-0"/>
    <s v="Centro de Estudios Regionales y de Capacitación Ltda."/>
    <n v="24"/>
    <n v="6"/>
    <n v="33200"/>
    <n v="0"/>
    <n v="50000"/>
    <n v="11952000"/>
    <n v="360000"/>
    <n v="0"/>
    <n v="0"/>
    <n v="750000"/>
    <n v="13062000"/>
    <x v="1"/>
    <s v="NUMERAL 6.1.2. ÍTEM 1 - OTEC NO PRESENTA ANEXO DE PROPUESTA._x000a_NUMERAL 6.1.2. ÍTEM 7 - OTEC NO PRESENTA LA ESTRUCTURA DE COSTOS PARA EL CURS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3200"/>
    <e v="#N/A"/>
    <s v="NO APLICA"/>
    <s v="NO APLICA"/>
    <s v="NO APLICA"/>
    <s v="NO APLICA"/>
    <s v="NO APLICA"/>
    <s v="NO"/>
    <s v="NO APLICA"/>
    <s v="NO APLICA"/>
    <s v="NO APLICA "/>
    <s v="NO"/>
    <s v="NO APLICA"/>
    <s v="NO APLICA"/>
    <s v="NO APLICA"/>
    <x v="1"/>
    <s v=""/>
    <s v="NO APLICA"/>
    <s v="NO"/>
    <s v="NO APLICA"/>
    <s v="NO APLICA"/>
    <s v="NO"/>
    <n v="0"/>
    <n v="0"/>
    <s v="SI"/>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460844-5"/>
    <s v="Servicios de Capacitación Caitec S.A."/>
    <n v="80"/>
    <n v="20"/>
    <n v="6373"/>
    <n v="0"/>
    <n v="0"/>
    <n v="10196800"/>
    <n v="1600000"/>
    <n v="0"/>
    <n v="0"/>
    <n v="0"/>
    <n v="11796800"/>
    <x v="0"/>
    <n v="0"/>
    <n v="3"/>
    <n v="5"/>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30000000000000004"/>
    <n v="0.5"/>
    <s v="SI"/>
    <n v="0"/>
    <n v="0"/>
    <n v="0"/>
    <n v="7.0000000000000009"/>
    <n v="7.0000000000000009"/>
    <n v="6373"/>
    <n v="6373"/>
    <n v="7"/>
    <s v="APROBADO"/>
    <s v="APROBADO"/>
    <n v="6.4"/>
    <s v="APROBADO"/>
    <s v="NO"/>
    <n v="7"/>
    <s v="NO"/>
    <s v="NO APLICA "/>
    <s v="NO"/>
    <s v="NO APLICA"/>
    <s v="NO APLICA"/>
    <s v="NO APLICA"/>
    <x v="1"/>
    <s v=""/>
    <s v="NO APLICA"/>
    <s v="NO"/>
    <s v="NO APLICA"/>
    <s v="NO APLICA"/>
    <s v="NO"/>
    <n v="43"/>
    <n v="125"/>
    <s v="NO"/>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6460844-5"/>
    <s v="Servicios de Capacitación Caitec S.A."/>
    <n v="92"/>
    <n v="23"/>
    <n v="6373"/>
    <n v="160000"/>
    <n v="0"/>
    <n v="7622108"/>
    <n v="1196000"/>
    <n v="2080000"/>
    <n v="0"/>
    <n v="0"/>
    <n v="10898108"/>
    <x v="0"/>
    <n v="0"/>
    <n v="3"/>
    <n v="5"/>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30000000000000004"/>
    <n v="0.5"/>
    <s v="SI"/>
    <n v="0"/>
    <n v="0"/>
    <n v="0"/>
    <n v="7.0000000000000009"/>
    <n v="7.0000000000000009"/>
    <n v="6373"/>
    <n v="6373"/>
    <n v="7"/>
    <s v="APROBADO"/>
    <s v="APROBADO"/>
    <n v="6.4"/>
    <s v="APROBADO"/>
    <s v="NO"/>
    <n v="6.8"/>
    <s v="NO"/>
    <s v="NO APLICA "/>
    <s v="NO"/>
    <s v="NO APLICA"/>
    <s v="NO APLICA"/>
    <s v="NO APLICA"/>
    <x v="1"/>
    <s v=""/>
    <s v="NO APLICA"/>
    <s v="NO"/>
    <s v="NO APLICA"/>
    <s v="NO APLICA"/>
    <s v="NO"/>
    <n v="43"/>
    <n v="125"/>
    <s v="NO"/>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460844-5"/>
    <s v="Servicios de Capacitación Caitec S.A."/>
    <n v="150"/>
    <n v="38"/>
    <n v="6373"/>
    <n v="0"/>
    <n v="0"/>
    <n v="18163050"/>
    <n v="2888000"/>
    <n v="0"/>
    <n v="0"/>
    <n v="0"/>
    <n v="21051050"/>
    <x v="0"/>
    <n v="0"/>
    <n v="3"/>
    <n v="5"/>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30000000000000004"/>
    <n v="0.5"/>
    <s v="SI"/>
    <n v="0"/>
    <n v="0"/>
    <n v="0"/>
    <n v="7.0000000000000009"/>
    <n v="7.0000000000000009"/>
    <n v="6373"/>
    <n v="6373"/>
    <n v="7"/>
    <s v="APROBADO"/>
    <s v="APROBADO"/>
    <n v="6.4"/>
    <s v="APROBADO"/>
    <s v="NO"/>
    <n v="7"/>
    <s v="NO"/>
    <s v="NO APLICA "/>
    <s v="NO"/>
    <s v="NO APLICA"/>
    <s v="NO APLICA"/>
    <s v="NO APLICA"/>
    <x v="1"/>
    <s v=""/>
    <s v="NO APLICA"/>
    <s v="NO"/>
    <s v="NO APLICA"/>
    <s v="NO APLICA"/>
    <s v="NO"/>
    <n v="43"/>
    <n v="254"/>
    <s v="NO"/>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460844-5"/>
    <s v="Servicios de Capacitación Caitec S.A."/>
    <n v="150"/>
    <n v="38"/>
    <n v="6373"/>
    <n v="0"/>
    <n v="0"/>
    <n v="19119000"/>
    <n v="3040000"/>
    <n v="0"/>
    <n v="0"/>
    <n v="0"/>
    <n v="22159000"/>
    <x v="0"/>
    <n v="0"/>
    <n v="3"/>
    <n v="5"/>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30000000000000004"/>
    <n v="0.5"/>
    <s v="SI"/>
    <n v="0"/>
    <n v="0"/>
    <n v="0"/>
    <n v="7.0000000000000009"/>
    <n v="7.0000000000000009"/>
    <n v="6373"/>
    <n v="6373"/>
    <n v="7"/>
    <s v="APROBADO"/>
    <s v="APROBADO"/>
    <n v="6.4"/>
    <s v="APROBADO"/>
    <s v="NO"/>
    <n v="7"/>
    <s v="NO"/>
    <s v="NO APLICA "/>
    <s v="NO"/>
    <s v="NO APLICA"/>
    <s v="NO APLICA"/>
    <s v="NO APLICA"/>
    <x v="1"/>
    <s v=""/>
    <s v="NO APLICA"/>
    <s v="NO"/>
    <s v="NO APLICA"/>
    <s v="NO APLICA"/>
    <s v="NO"/>
    <n v="43"/>
    <n v="254"/>
    <s v="NO"/>
    <n v="0"/>
    <m/>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460844-5"/>
    <s v="Servicios de Capacitación Caitec S.A."/>
    <n v="52"/>
    <n v="13"/>
    <n v="6373"/>
    <n v="0"/>
    <n v="0"/>
    <n v="6627920"/>
    <n v="1040000"/>
    <n v="0"/>
    <n v="0"/>
    <n v="0"/>
    <n v="7667920"/>
    <x v="0"/>
    <n v="0"/>
    <n v="3"/>
    <n v="5"/>
    <n v="0"/>
    <n v="0"/>
    <n v="0"/>
    <n v="0"/>
    <n v="0"/>
    <n v="0"/>
    <n v="0"/>
    <n v="7"/>
    <n v="7"/>
    <n v="5"/>
    <n v="5"/>
    <n v="5"/>
    <n v="7"/>
    <n v="5.8"/>
    <s v="NO"/>
    <n v="0"/>
    <n v="0"/>
    <n v="0"/>
    <n v="0"/>
    <n v="0"/>
    <n v="0"/>
    <n v="0"/>
    <n v="0"/>
    <n v="0"/>
    <n v="0"/>
    <n v="0"/>
    <n v="0"/>
    <n v="0"/>
    <n v="0"/>
    <n v="0"/>
    <n v="0"/>
    <n v="0"/>
    <n v="0"/>
    <n v="0"/>
    <n v="0"/>
    <n v="0"/>
    <n v="0"/>
    <s v="SSH"/>
    <s v="SI"/>
    <s v="NO"/>
    <n v="0"/>
    <n v="0"/>
    <n v="0"/>
    <n v="0"/>
    <n v="0"/>
    <n v="0"/>
    <n v="0"/>
    <n v="0"/>
    <n v="0"/>
    <n v="0"/>
    <s v="SI"/>
    <n v="0"/>
    <s v="SI"/>
    <n v="0"/>
    <s v="SI"/>
    <n v="0"/>
    <n v="0.30000000000000004"/>
    <n v="0.5"/>
    <s v="SI"/>
    <n v="0"/>
    <n v="0"/>
    <n v="0"/>
    <n v="6.2"/>
    <n v="6.2"/>
    <n v="6373"/>
    <n v="6373"/>
    <n v="7"/>
    <s v="APROBADO"/>
    <s v="APROBADO"/>
    <n v="5.8"/>
    <s v="APROBADO"/>
    <s v="NO"/>
    <n v="6.8"/>
    <s v="NO"/>
    <s v="NO APLICA "/>
    <s v="NO"/>
    <s v="NO APLICA"/>
    <s v="NO APLICA"/>
    <s v="NO APLICA"/>
    <x v="1"/>
    <s v=""/>
    <s v="NO APLICA"/>
    <s v="NO"/>
    <s v="NO APLICA"/>
    <s v="NO APLICA"/>
    <s v="NO"/>
    <n v="43"/>
    <n v="125"/>
    <s v="NO"/>
    <n v="0"/>
    <m/>
  </r>
  <r>
    <x v="60"/>
    <s v="65181652-1"/>
    <n v="2025"/>
    <s v="MANDATO"/>
    <s v="96602640-5"/>
    <s v="PUERTO VENTANA"/>
    <m/>
    <m/>
    <s v="SERVICIO DE PELUQUERÍA CANINA"/>
    <s v="PF0615"/>
    <s v="TÉCNICAS PARA EL EMPRENDIMIENTO"/>
    <s v="PF0921"/>
    <n v="5"/>
    <s v="VALPARAISO"/>
    <s v="PUCHUNCAVÍ"/>
    <s v="EMPRENDEDORES/AS INFORMALES O PERSONAS VULNERABLES PERTENECIENTES AL 80% MAS VULNERABLE"/>
    <s v="PRESENCIAL"/>
    <s v="INDEPENDIENTE"/>
    <n v="27"/>
    <n v="10"/>
    <n v="95"/>
    <n v="12"/>
    <n v="107"/>
    <n v="4"/>
    <s v="SI"/>
    <s v="NO"/>
    <s v="SI"/>
    <s v="SE AJUSTA A PLAN FORMATIVO"/>
    <s v="HOMBRES Y MUJERES DE 18 AÑOS O MAS QUE RESIDEN EN LA COMUNA DE PUCHUNCAVI, PERTENECEN AL 80% MAS VULNERABLE SEGÚN REGISTRO SOCIAL DE HOGARES Y CUENTAN CON EDUCACIÓN MEDIA COMPLETA PREFERENTEMENTE"/>
    <s v="NO"/>
    <n v="0"/>
    <s v="CERRADA"/>
    <n v="27"/>
    <n v="2"/>
    <s v="76460844-5"/>
    <s v="Servicios de Capacitación Caitec S.A."/>
    <n v="107"/>
    <n v="27"/>
    <n v="5075"/>
    <n v="100000"/>
    <n v="0"/>
    <n v="5430250"/>
    <n v="1080000"/>
    <n v="1000000"/>
    <n v="0"/>
    <n v="0"/>
    <n v="7510250"/>
    <x v="0"/>
    <n v="0"/>
    <n v="3"/>
    <n v="5"/>
    <n v="0"/>
    <n v="0"/>
    <n v="0"/>
    <n v="0"/>
    <n v="0"/>
    <n v="0"/>
    <n v="0"/>
    <n v="7"/>
    <n v="7"/>
    <n v="7"/>
    <n v="7"/>
    <n v="7"/>
    <n v="7"/>
    <n v="6.4"/>
    <s v="SI"/>
    <s v="Osvaldo Sotomayor Baeza"/>
    <s v="gerencia@caitec.cl"/>
    <n v="722604254"/>
    <s v="AV. Bernardo O’Higgins N° 431, Puchuncaví"/>
    <s v="Capacitar en técnicas de higiene, corte y estilizado del pelaje canino, promoviendo el bienestar animal y el desarrollo de servicios especializados."/>
    <s v="El curso entrega conocimientos sobre tipos de pelaje, herramientas de peluquería, manejo del comportamiento animal, protocolos de limpieza y atención al cliente. Está dirigido a personas interesadas en emprender o trabajar en el rubro de estética canina, con enfoque responsable y profesional."/>
    <n v="0"/>
    <n v="0"/>
    <n v="0"/>
    <n v="0"/>
    <n v="0"/>
    <n v="0"/>
    <n v="0"/>
    <n v="0"/>
    <n v="0"/>
    <n v="0"/>
    <n v="0"/>
    <n v="0"/>
    <n v="0"/>
    <n v="0"/>
    <n v="0"/>
    <n v="0"/>
    <s v="SHMAN"/>
    <s v="SI"/>
    <s v="NO"/>
    <n v="0"/>
    <n v="0"/>
    <n v="0"/>
    <n v="0"/>
    <n v="0"/>
    <n v="0"/>
    <n v="0"/>
    <n v="0"/>
    <n v="0"/>
    <n v="0"/>
    <s v="SI"/>
    <n v="0"/>
    <s v="SI"/>
    <n v="0"/>
    <s v="SI"/>
    <n v="0"/>
    <n v="0.30000000000000004"/>
    <n v="0.5"/>
    <s v="SI"/>
    <n v="0"/>
    <n v="0"/>
    <n v="0"/>
    <n v="7.0000000000000009"/>
    <n v="7.0000000000000009"/>
    <n v="5075"/>
    <n v="5075"/>
    <n v="7"/>
    <s v="APROBADO"/>
    <s v="APROBADO"/>
    <n v="6.4"/>
    <s v="APROBADO"/>
    <s v="SI"/>
    <n v="6.4"/>
    <s v="SI"/>
    <n v="7.0000000000000009"/>
    <s v="SI"/>
    <n v="5"/>
    <s v="SI"/>
    <n v="3"/>
    <x v="0"/>
    <n v="5075"/>
    <n v="5075"/>
    <s v="SI"/>
    <n v="1.6326530612244898"/>
    <n v="1.6326530612244898"/>
    <s v="SI"/>
    <n v="43"/>
    <n v="43"/>
    <s v="SI"/>
    <n v="0"/>
    <m/>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6460844-5"/>
    <s v="Servicios de Capacitación Caitec S.A."/>
    <n v="122"/>
    <n v="31"/>
    <n v="5075"/>
    <n v="100000"/>
    <n v="0"/>
    <n v="6191500"/>
    <n v="1240000"/>
    <n v="1000000"/>
    <n v="0"/>
    <n v="0"/>
    <n v="8431500"/>
    <x v="0"/>
    <n v="0"/>
    <n v="3"/>
    <n v="5"/>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30000000000000004"/>
    <n v="0.5"/>
    <s v="SI"/>
    <n v="0"/>
    <n v="0"/>
    <n v="0"/>
    <n v="7.0000000000000009"/>
    <n v="7.0000000000000009"/>
    <n v="5075"/>
    <n v="5075"/>
    <n v="7"/>
    <s v="APROBADO"/>
    <s v="APROBADO"/>
    <n v="6.4"/>
    <s v="APROBADO"/>
    <s v="NO"/>
    <n v="7"/>
    <s v="NO"/>
    <s v="NO APLICA "/>
    <s v="NO"/>
    <s v="NO APLICA"/>
    <s v="NO APLICA"/>
    <s v="NO APLICA"/>
    <x v="1"/>
    <s v=""/>
    <s v="NO APLICA"/>
    <s v="NO"/>
    <s v="NO APLICA"/>
    <s v="NO APLICA"/>
    <s v="NO"/>
    <n v="43"/>
    <n v="80"/>
    <s v="NO"/>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460844-5"/>
    <s v="Servicios de Capacitación Caitec S.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43"/>
    <n v="32"/>
    <s v="NO"/>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460844-5"/>
    <s v="Servicios de Capacitación Caitec S.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43"/>
    <n v="32"/>
    <s v="NO"/>
    <n v="0"/>
    <m/>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96713930-0"/>
    <s v="CRUZ DE LOS ANDES SA"/>
    <n v="188"/>
    <n v="47"/>
    <n v="5075"/>
    <n v="0"/>
    <n v="250000"/>
    <n v="18127900"/>
    <n v="3572000"/>
    <n v="0"/>
    <n v="0"/>
    <n v="4750000"/>
    <n v="26449900"/>
    <x v="0"/>
    <n v="0"/>
    <n v="1"/>
    <n v="7"/>
    <n v="0"/>
    <n v="0"/>
    <n v="0"/>
    <n v="0"/>
    <n v="0"/>
    <n v="0"/>
    <n v="0"/>
    <n v="7"/>
    <n v="5"/>
    <n v="5"/>
    <n v="5"/>
    <n v="5"/>
    <n v="7"/>
    <n v="5.4"/>
    <s v="NO"/>
    <n v="0"/>
    <n v="0"/>
    <n v="0"/>
    <n v="0"/>
    <n v="0"/>
    <n v="0"/>
    <n v="0"/>
    <n v="0"/>
    <n v="0"/>
    <n v="0"/>
    <n v="0"/>
    <n v="0"/>
    <n v="0"/>
    <n v="0"/>
    <n v="0"/>
    <n v="0"/>
    <n v="0"/>
    <n v="0"/>
    <n v="0"/>
    <n v="0"/>
    <n v="0"/>
    <n v="0"/>
    <s v="SSH"/>
    <s v="SI"/>
    <s v="NO"/>
    <n v="0"/>
    <n v="0"/>
    <n v="0"/>
    <n v="0"/>
    <n v="0"/>
    <n v="0"/>
    <n v="0"/>
    <n v="0"/>
    <n v="0"/>
    <n v="0"/>
    <s v="SI"/>
    <n v="0"/>
    <s v="SI"/>
    <n v="0"/>
    <s v="SI"/>
    <n v="0"/>
    <n v="0.1"/>
    <n v="0.70000000000000007"/>
    <s v="SI"/>
    <n v="0"/>
    <n v="0"/>
    <n v="0"/>
    <n v="5.6"/>
    <n v="5.6"/>
    <n v="5075"/>
    <n v="5075"/>
    <n v="7"/>
    <s v="APROBADO"/>
    <s v="APROBADO"/>
    <n v="5.4"/>
    <s v="APROBADO"/>
    <s v="NO"/>
    <n v="7"/>
    <s v="NO"/>
    <s v="NO APLICA "/>
    <s v="NO"/>
    <s v="NO APLICA"/>
    <s v="NO APLICA"/>
    <s v="NO APLICA"/>
    <x v="1"/>
    <s v=""/>
    <s v="NO APLICA"/>
    <s v="NO"/>
    <s v="NO APLICA"/>
    <s v="NO APLICA"/>
    <s v="NO"/>
    <n v="15"/>
    <n v="125"/>
    <s v="NO"/>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419740-0"/>
    <s v="Laborem S.A"/>
    <n v="80"/>
    <n v="20"/>
    <n v="6373"/>
    <n v="0"/>
    <n v="0"/>
    <n v="10196800"/>
    <n v="1600000"/>
    <n v="0"/>
    <n v="0"/>
    <n v="0"/>
    <n v="117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
    <n v="125"/>
    <s v="NO"/>
    <n v="0"/>
    <m/>
  </r>
  <r>
    <x v="63"/>
    <s v="65181652-1"/>
    <n v="2025"/>
    <s v="MANDATO"/>
    <s v="91337000-7"/>
    <s v="CEMENTO POLPAICO S.A."/>
    <m/>
    <m/>
    <s v="HERRAMIENTAS BÁSICAS DE COMUNICACIÓN EN INGLÉS"/>
    <s v="PF0728"/>
    <s v=""/>
    <s v=""/>
    <n v="4"/>
    <s v="COQUIMBO"/>
    <s v="ILLAPEL"/>
    <s v="PERSONAS DESOCUPADAS (CESANTES Y PERSONAS QUE BUSCAN TRABAJO POR PRIMERA VEZ)."/>
    <s v="PRESENCIAL"/>
    <s v="INDEPENDIENTE"/>
    <n v="16"/>
    <n v="10"/>
    <n v="80"/>
    <n v="0"/>
    <n v="80"/>
    <n v="5"/>
    <s v="SI"/>
    <s v="NO"/>
    <s v="NO"/>
    <s v="SE AJUSTA A PLAN FORMATIVO"/>
    <s v="HOMBRES Y MUJERES MAYORES DE 18 AÑOS, CESANTES O QUE BUSCA TRABAJO POR PRIMERA VEZ, CON EDUCACIÓN BÁSICA COMPLETA, HABITANTES DE LA COMUNA DE ILLAPEL"/>
    <s v="NO"/>
    <n v="0"/>
    <s v="CERRADA"/>
    <n v="16"/>
    <n v="1"/>
    <s v="76048178-5"/>
    <s v="SOCIEDAD INTELEKTAS CAPACITACIONES LIMITADA"/>
    <n v="80"/>
    <n v="16"/>
    <n v="4300"/>
    <n v="0"/>
    <n v="0"/>
    <n v="3440000"/>
    <n v="640000"/>
    <n v="0"/>
    <n v="0"/>
    <n v="0"/>
    <n v="40800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4300"/>
    <n v="4300"/>
    <n v="7"/>
    <s v="APROBADO"/>
    <s v="APROBADO"/>
    <n v="6.4"/>
    <s v="APROBADO"/>
    <s v="NO"/>
    <n v="6.4"/>
    <s v="SI"/>
    <n v="7.0000000000000009"/>
    <s v="NO"/>
    <s v="NO APLICA"/>
    <s v="NO APLICA"/>
    <s v="NO APLICA"/>
    <x v="1"/>
    <s v=""/>
    <s v="NO APLICA"/>
    <s v="NO"/>
    <s v="NO APLICA"/>
    <s v="NO APLICA"/>
    <s v="NO"/>
    <n v="80"/>
    <n v="80"/>
    <s v="SI"/>
    <s v="a) Mayor nota obtenida en el criterio propuesta técnica."/>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048178-5"/>
    <s v="SOCIEDAD INTELEKTAS CAPACITACIONES LIMITADA"/>
    <n v="80"/>
    <n v="20"/>
    <n v="6373"/>
    <n v="0"/>
    <n v="0"/>
    <n v="10196800"/>
    <n v="1600000"/>
    <n v="0"/>
    <n v="0"/>
    <n v="0"/>
    <n v="11796800"/>
    <x v="0"/>
    <n v="0"/>
    <n v="7"/>
    <n v="7"/>
    <n v="0"/>
    <n v="0"/>
    <n v="0"/>
    <n v="0"/>
    <n v="0"/>
    <n v="0"/>
    <n v="0"/>
    <n v="7"/>
    <n v="7"/>
    <n v="7"/>
    <n v="7"/>
    <n v="7"/>
    <n v="7"/>
    <n v="7"/>
    <s v="SI"/>
    <s v="MARCELO JACOBSEN ALAMOS"/>
    <s v="marcelojacobsenalamos@gmail.com"/>
    <n v="227925071"/>
    <s v="8 Norte - Union Comunal, Viña del Mar"/>
    <s v="Promover el acceso equitativo a la información y el uso efectivo de plataformas digitales, fortaleciendo habilidades tecnológicas básicas en comunidades con limitada conectividad o alfabetización digital."/>
    <s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25"/>
    <n v="0.25"/>
    <s v="SI"/>
    <n v="80"/>
    <n v="125"/>
    <s v="NO"/>
    <s v="e) Menor “porcentaje de multas ponderadas” en ítem evaluación comportamiento considerando 4 decimales."/>
    <m/>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6048178-5"/>
    <s v="SOCIEDAD INTELEKTAS CAPACITACIONES LIMITADA"/>
    <n v="80"/>
    <n v="20"/>
    <n v="6373"/>
    <n v="0"/>
    <n v="0"/>
    <n v="5098400"/>
    <n v="800000"/>
    <n v="0"/>
    <n v="0"/>
    <n v="0"/>
    <n v="5898400"/>
    <x v="0"/>
    <n v="0"/>
    <n v="7"/>
    <n v="7"/>
    <n v="0"/>
    <n v="0"/>
    <n v="0"/>
    <n v="0"/>
    <n v="0"/>
    <n v="0"/>
    <n v="0"/>
    <n v="7"/>
    <n v="7"/>
    <n v="7"/>
    <n v="7"/>
    <n v="7"/>
    <n v="7"/>
    <n v="7"/>
    <s v="SI"/>
    <s v="MARCELO JACOBSEN ALAMOS"/>
    <s v="marcelojacobsenalamos@gmail.com"/>
    <n v="227925071"/>
    <s v="Av Los Molinos Esq Arturo Prat s/n Biblioteca Municipal, Marchigüe"/>
    <s v="Promover el acceso equitativo a la información y el uso efectivo de plataformas digitales, fortaleciendo habilidades tecnológicas básicas en comunidades con limitada conectividad o alfabetización digital."/>
    <s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25"/>
    <n v="0.25"/>
    <s v="SI"/>
    <n v="80"/>
    <n v="80"/>
    <s v="SI"/>
    <s v="d) Menor valor hora en su oferta económica para el curso."/>
    <m/>
  </r>
  <r>
    <x v="65"/>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s v="76048178-5"/>
    <s v="SOCIEDAD INTELEKTAS CAPACITACIONES LIMITADA"/>
    <n v="132"/>
    <n v="33"/>
    <n v="4130"/>
    <n v="100000"/>
    <n v="0"/>
    <n v="5451600"/>
    <n v="1320000"/>
    <n v="1000000"/>
    <n v="0"/>
    <n v="0"/>
    <n v="7771600"/>
    <x v="0"/>
    <n v="0"/>
    <n v="7"/>
    <n v="7"/>
    <n v="0"/>
    <n v="0"/>
    <n v="0"/>
    <n v="0"/>
    <n v="0"/>
    <n v="0"/>
    <n v="0"/>
    <n v="7"/>
    <n v="7"/>
    <n v="7"/>
    <n v="7"/>
    <n v="7"/>
    <n v="7"/>
    <n v="7"/>
    <s v="SI"/>
    <s v="MARCELO JACOBSEN ALAMOS"/>
    <s v="marcelojacobsenalamos@gmail.com"/>
    <n v="227925071"/>
    <s v="Las Araucarias 213, Mostazal"/>
    <s v="Capacitar en la planificación, coordinación y evaluación de servicios turísticos, promoviendo una gestión eficiente y orientada al cliente."/>
    <s v="El curso entrega herramientas para administrar procesos vinculados a la operación turística, incluyendo atención al visitante, logística, calidad de servicio y promoción de destinos. Está dirigido a personas que trabajan o desean insertarse en el sector turístico, con enfoque en sostenibilidad y experiencia del usuari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25"/>
    <n v="0.25"/>
    <s v="SI"/>
    <n v="80"/>
    <n v="80"/>
    <s v="SI"/>
    <n v="0"/>
    <m/>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6048178-5"/>
    <s v="SOCIEDAD INTELEKTAS CAPACITACIONES LIMITADA"/>
    <n v="122"/>
    <n v="31"/>
    <n v="5075"/>
    <n v="100000"/>
    <n v="0"/>
    <n v="6191500"/>
    <n v="1240000"/>
    <n v="1000000"/>
    <n v="0"/>
    <n v="0"/>
    <n v="8431500"/>
    <x v="0"/>
    <n v="0"/>
    <n v="7"/>
    <n v="7"/>
    <n v="0"/>
    <n v="0"/>
    <n v="0"/>
    <n v="0"/>
    <n v="0"/>
    <n v="0"/>
    <n v="0"/>
    <n v="7"/>
    <n v="7"/>
    <n v="7"/>
    <n v="7"/>
    <n v="7"/>
    <n v="7"/>
    <n v="7"/>
    <s v="SI"/>
    <s v="MARCELO JACOBSEN ALAMOS"/>
    <s v="marcelojacobsenalamos@gmail.com"/>
    <n v="227925071"/>
    <s v="Diego de Almagro 104 Jv Cruz del Llano, Puchuncaví"/>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25"/>
    <n v="0.25"/>
    <s v="SI"/>
    <n v="80"/>
    <n v="80"/>
    <s v="SI"/>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48178-5"/>
    <s v="SOCIEDAD INTELEKTAS CAPACITACIONES LIMITADA"/>
    <n v="160"/>
    <n v="40"/>
    <n v="6373"/>
    <n v="0"/>
    <n v="50000"/>
    <n v="15295200"/>
    <n v="2400000"/>
    <n v="0"/>
    <n v="0"/>
    <n v="750000"/>
    <n v="184452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25"/>
    <n v="0"/>
    <s v="NO"/>
    <n v="80"/>
    <n v="125"/>
    <s v="NO"/>
    <s v="e) Menor “porcentaje de multas ponderadas” en ítem evaluación comportamiento considerando 4 decimales."/>
    <m/>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76048178-5"/>
    <s v="SOCIEDAD INTELEKTAS CAPACITACIONES LIMITADA"/>
    <n v="108"/>
    <n v="27"/>
    <n v="6373"/>
    <n v="0"/>
    <n v="0"/>
    <n v="6882840"/>
    <n v="1080000"/>
    <n v="0"/>
    <n v="0"/>
    <n v="0"/>
    <n v="796284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25"/>
    <n v="0"/>
    <s v="NO"/>
    <n v="80"/>
    <n v="125"/>
    <s v="NO"/>
    <s v="e) Menor “porcentaje de multas ponderadas” en ítem evaluación comportamiento considerando 4 decimales."/>
    <m/>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76048178-5"/>
    <s v="SOCIEDAD INTELEKTAS CAPACITACIONES LIMITADA"/>
    <n v="120"/>
    <n v="30"/>
    <n v="6373"/>
    <n v="100000"/>
    <n v="0"/>
    <n v="7647600"/>
    <n v="1200000"/>
    <n v="1000000"/>
    <n v="0"/>
    <n v="0"/>
    <n v="984760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e v="#N/A"/>
    <e v="#N/A"/>
    <e v="#N/A"/>
    <e v="#N/A"/>
    <e v="#N/A"/>
    <n v="80"/>
    <n v="125"/>
    <s v="NO"/>
    <s v="e) Menor “porcentaje de multas ponderadas” en ítem evaluación comportamiento considerando 4 decimales."/>
    <m/>
  </r>
  <r>
    <x v="68"/>
    <s v="65181652-1"/>
    <n v="2025"/>
    <s v="MANDATO"/>
    <s v="96505760-9"/>
    <s v="COLBÚN"/>
    <m/>
    <m/>
    <s v="TÉCNICAS DE MANIPULACIÓN DE ALIMENTOS"/>
    <s v="PF1432"/>
    <s v="TÉCNICAS PARA EL EMPRENDIMIENTO"/>
    <s v="PF0921"/>
    <n v="3"/>
    <s v="ATACAMA"/>
    <s v="DIEGO DE ALMAGRO"/>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DIEGO DE ALMAGRO Y QUE CUENTAN CON EDUCACIÓN MEDIA COMPLETA, PREFERENTEMENTE"/>
    <s v="NO"/>
    <n v="0"/>
    <s v="CERRADA"/>
    <n v="30"/>
    <n v="3"/>
    <s v="76048178-5"/>
    <s v="SOCIEDAD INTELEKTAS CAPACITACIONES LIMITADA"/>
    <n v="120"/>
    <n v="30"/>
    <n v="6373"/>
    <n v="100000"/>
    <n v="0"/>
    <n v="7647600"/>
    <n v="1200000"/>
    <n v="1000000"/>
    <n v="0"/>
    <n v="0"/>
    <n v="9847600"/>
    <x v="0"/>
    <n v="0"/>
    <n v="7"/>
    <n v="7"/>
    <n v="0"/>
    <n v="0"/>
    <n v="0"/>
    <n v="0"/>
    <n v="0"/>
    <n v="0"/>
    <n v="0"/>
    <n v="7"/>
    <n v="7"/>
    <n v="7"/>
    <n v="7"/>
    <n v="7"/>
    <n v="7"/>
    <n v="7"/>
    <s v="SI"/>
    <s v="MARCELO JACOBSEN ALAMOS"/>
    <s v="marcelojacobsenalamos@gmail.com"/>
    <n v="227925071"/>
    <s v="Agua Dulce s/n Villa Portal del Inca, Diego de Almagro"/>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25"/>
    <n v="0.25"/>
    <s v="SI"/>
    <n v="80"/>
    <n v="8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825617-7"/>
    <s v="Edudown capacitaciones spa"/>
    <n v="192"/>
    <n v="48"/>
    <n v="4130"/>
    <n v="0"/>
    <n v="0"/>
    <n v="11894400"/>
    <n v="2880000"/>
    <n v="0"/>
    <n v="0"/>
    <n v="0"/>
    <n v="1477440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4130"/>
    <n v="4130"/>
    <n v="7"/>
    <s v="APROBADO"/>
    <s v="APROBADO"/>
    <n v="6.1"/>
    <s v="APROBADO"/>
    <s v="NO"/>
    <n v="6.8"/>
    <s v="NO"/>
    <s v="NO APLICA "/>
    <s v="NO"/>
    <s v="NO APLICA"/>
    <s v="NO APLICA"/>
    <s v="NO APLICA"/>
    <x v="1"/>
    <s v=""/>
    <s v="NO APLICA"/>
    <s v="NO"/>
    <s v="NO APLICA"/>
    <s v="NO APLICA"/>
    <s v="NO"/>
    <n v="0"/>
    <n v="0"/>
    <s v="SI"/>
    <n v="0"/>
    <m/>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825617-7"/>
    <s v="Edudown capacitaciones spa"/>
    <n v="188"/>
    <n v="47"/>
    <n v="6373"/>
    <n v="0"/>
    <n v="0"/>
    <n v="17971860"/>
    <n v="2820000"/>
    <n v="0"/>
    <n v="0"/>
    <n v="0"/>
    <n v="20791860"/>
    <x v="0"/>
    <n v="0"/>
    <n v="1"/>
    <n v="7"/>
    <n v="7"/>
    <n v="7"/>
    <n v="7"/>
    <n v="7"/>
    <n v="7"/>
    <n v="7"/>
    <n v="7"/>
    <n v="7"/>
    <n v="7"/>
    <n v="5"/>
    <n v="5"/>
    <n v="5"/>
    <n v="7"/>
    <n v="6.1"/>
    <s v="NO"/>
    <n v="0"/>
    <n v="0"/>
    <n v="0"/>
    <n v="0"/>
    <n v="0"/>
    <n v="0"/>
    <n v="0"/>
    <n v="0"/>
    <n v="0"/>
    <n v="0"/>
    <n v="0"/>
    <n v="0"/>
    <n v="0"/>
    <n v="0"/>
    <n v="0"/>
    <n v="0"/>
    <n v="0"/>
    <n v="0"/>
    <n v="0"/>
    <n v="0"/>
    <n v="0"/>
    <n v="0"/>
    <s v="SSH"/>
    <s v="NO"/>
    <s v="SI"/>
    <n v="0"/>
    <n v="0"/>
    <n v="0"/>
    <n v="0"/>
    <n v="0"/>
    <n v="0"/>
    <n v="0"/>
    <n v="0"/>
    <n v="0"/>
    <n v="0"/>
    <s v="SI"/>
    <n v="0"/>
    <s v="NO"/>
    <n v="0"/>
    <s v="SI"/>
    <n v="0"/>
    <n v="0.1"/>
    <n v="0.70000000000000007"/>
    <s v="NO"/>
    <n v="7"/>
    <n v="7"/>
    <n v="7"/>
    <n v="6.2"/>
    <n v="6.5600000000000005"/>
    <n v="6373"/>
    <n v="6373"/>
    <n v="7"/>
    <s v="APROBADO"/>
    <s v="APROBADO"/>
    <n v="6.1"/>
    <s v="APROBADO"/>
    <s v="NO"/>
    <n v="7"/>
    <s v="NO"/>
    <s v="NO APLICA "/>
    <s v="NO"/>
    <s v="NO APLICA"/>
    <s v="NO APLICA"/>
    <s v="NO APLICA"/>
    <x v="1"/>
    <s v=""/>
    <s v="NO APLICA"/>
    <s v="NO"/>
    <s v="NO APLICA"/>
    <s v="NO APLICA"/>
    <s v="NO"/>
    <n v="0"/>
    <n v="0"/>
    <s v="SI"/>
    <n v="0"/>
    <m/>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7825617-7"/>
    <s v="Edudown capacitaciones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825617-7"/>
    <s v="Edudown capacitaciones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5617-7"/>
    <s v="Edudown capacitaciones spa"/>
    <n v="188"/>
    <n v="47"/>
    <n v="5075"/>
    <n v="0"/>
    <n v="0"/>
    <n v="19082000"/>
    <n v="3760000"/>
    <n v="0"/>
    <n v="0"/>
    <n v="0"/>
    <n v="2284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7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s v="77825617-7"/>
    <s v="Edudown capacitaciones spa"/>
    <n v="188"/>
    <n v="47"/>
    <n v="4130"/>
    <n v="0"/>
    <n v="0"/>
    <n v="7764400"/>
    <n v="1880000"/>
    <n v="0"/>
    <n v="0"/>
    <n v="0"/>
    <n v="964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4"/>
    <s v="SI"/>
    <n v="7.0000000000000009"/>
    <s v="SI"/>
    <n v="7"/>
    <s v="SI"/>
    <n v="1"/>
    <x v="0"/>
    <n v="4130"/>
    <n v="4130"/>
    <s v="SI"/>
    <n v="0"/>
    <n v="0"/>
    <s v="SI"/>
    <n v="0"/>
    <n v="0"/>
    <s v="SI"/>
    <s v="f) Mayor número de cursos SENCE ejecutados (Evaluación Experiencia)."/>
    <m/>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5617-7"/>
    <s v="Edudown capacitaciones spa"/>
    <n v="188"/>
    <n v="47"/>
    <n v="5075"/>
    <n v="0"/>
    <n v="0"/>
    <n v="9541000"/>
    <n v="1880000"/>
    <n v="0"/>
    <n v="0"/>
    <n v="0"/>
    <n v="11421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0"/>
    <n v="0"/>
    <s v="SI"/>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476826-2"/>
    <s v="AUSO CAPACITACIONES SPA"/>
    <n v="110"/>
    <n v="28"/>
    <n v="5000"/>
    <n v="0"/>
    <n v="0"/>
    <n v="5500000"/>
    <n v="1120000"/>
    <n v="0"/>
    <n v="0"/>
    <n v="0"/>
    <n v="662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000"/>
    <n v="5075"/>
    <s v="NO APLICA"/>
    <s v="NO APLICA"/>
    <s v="NO APLICA"/>
    <s v="NO APLICA"/>
    <s v="NO APLICA"/>
    <s v="NO"/>
    <s v="NO APLICA"/>
    <s v="NO APLICA"/>
    <s v="NO APLICA "/>
    <s v="NO"/>
    <s v="NO APLICA"/>
    <s v="NO APLICA"/>
    <s v="NO APLICA"/>
    <x v="1"/>
    <s v=""/>
    <s v="NO APLICA"/>
    <s v="NO"/>
    <s v="NO APLICA"/>
    <s v="NO APLICA"/>
    <s v="NO"/>
    <n v="0"/>
    <n v="0"/>
    <s v="SI"/>
    <n v="0"/>
    <m/>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7476826-2"/>
    <s v="AUSO CAPACITACIONES SPA"/>
    <n v="80"/>
    <n v="20"/>
    <n v="5900"/>
    <n v="0"/>
    <n v="0"/>
    <n v="4720000"/>
    <n v="800000"/>
    <n v="0"/>
    <n v="0"/>
    <n v="0"/>
    <n v="552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s v="NO APLICA"/>
    <s v="NO APLICA "/>
    <s v="NO"/>
    <s v="NO APLICA"/>
    <s v="NO APLICA"/>
    <s v="NO APLICA"/>
    <x v="1"/>
    <s v=""/>
    <s v="NO APLICA"/>
    <s v="NO"/>
    <s v="NO APLICA"/>
    <s v="NO APLICA"/>
    <s v="NO"/>
    <n v="0"/>
    <n v="0"/>
    <s v="SI"/>
    <n v="0"/>
    <m/>
  </r>
  <r>
    <x v="74"/>
    <s v="65181652-1"/>
    <n v="2025"/>
    <s v="MANDATO"/>
    <s v="72026600-8"/>
    <s v="FUNDACIÓN PATERNITAS"/>
    <m/>
    <m/>
    <s v="OPERACIONES BÁSICAS DE PANADERÍA"/>
    <s v="PF0604"/>
    <s v=""/>
    <s v=""/>
    <n v="13"/>
    <s v="METROPOLITANA"/>
    <s v="TALAGANTE"/>
    <s v="Personas derivadas por Gendarmeria "/>
    <s v="PRESENCIAL"/>
    <s v="INDEPENDIENTE"/>
    <n v="44"/>
    <n v="10"/>
    <n v="130"/>
    <n v="0"/>
    <n v="130"/>
    <n v="3"/>
    <s v="SI"/>
    <s v="NO"/>
    <s v="NO"/>
    <s v="SE AJUSTA A PLAN FORMATIVO"/>
    <s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
    <s v="NO"/>
    <n v="0"/>
    <s v="CERRADA"/>
    <n v="44"/>
    <n v="3"/>
    <s v="77476826-2"/>
    <s v="AUSO CAPACITACIONES SPA"/>
    <n v="130"/>
    <n v="44"/>
    <n v="5900"/>
    <n v="0"/>
    <n v="0"/>
    <n v="7670000"/>
    <n v="1760000"/>
    <n v="0"/>
    <n v="0"/>
    <n v="0"/>
    <n v="943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s v="NO APLICA"/>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476826-2"/>
    <s v="AUSO CAPACITACIONES SPA"/>
    <n v="28"/>
    <n v="7"/>
    <n v="3900"/>
    <n v="0"/>
    <n v="0"/>
    <n v="1092000"/>
    <n v="0"/>
    <n v="0"/>
    <n v="0"/>
    <n v="0"/>
    <n v="1092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900"/>
    <n v="4130"/>
    <s v="NO APLICA"/>
    <s v="NO APLICA"/>
    <s v="NO APLICA"/>
    <s v="NO APLICA"/>
    <s v="NO APLICA"/>
    <s v="NO"/>
    <s v="NO APLICA"/>
    <s v="NO APLICA"/>
    <s v="NO APLICA "/>
    <s v="NO"/>
    <s v="NO APLICA"/>
    <s v="NO APLICA"/>
    <s v="NO APLICA"/>
    <x v="1"/>
    <s v=""/>
    <s v="NO APLICA"/>
    <s v="NO"/>
    <s v="NO APLICA"/>
    <s v="NO APLICA"/>
    <s v="NO"/>
    <n v="0"/>
    <n v="0"/>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476826-2"/>
    <s v="AUSO CAPACITACIONES SPA"/>
    <n v="122"/>
    <n v="31"/>
    <n v="5000"/>
    <n v="115000"/>
    <n v="0"/>
    <n v="6100000"/>
    <n v="0"/>
    <n v="1150000"/>
    <n v="0"/>
    <n v="0"/>
    <n v="7250000"/>
    <x v="1"/>
    <s v="NUMERAL 6.1.2. ITEM 8 - CURSO DESTINADO A POBLACIÓN DERIVADA POR GENDARMERÍA. NO SE PRESENTA CARTA DE DICHA INSTITUCIÓN AUTORIZANDO EJECUCIÓN DENTRO DEL RECITNO RESPECTIVO."/>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000"/>
    <n v="5075"/>
    <s v="NO APLICA"/>
    <s v="NO APLICA"/>
    <s v="NO APLICA"/>
    <s v="NO APLICA"/>
    <s v="NO APLICA"/>
    <s v="NO"/>
    <s v="NO APLICA"/>
    <s v="NO APLICA"/>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476826-2"/>
    <s v="AUSO CAPACITACIONES SPA"/>
    <n v="28"/>
    <n v="7"/>
    <n v="3900"/>
    <n v="0"/>
    <n v="0"/>
    <n v="1092000"/>
    <n v="0"/>
    <n v="0"/>
    <n v="0"/>
    <n v="0"/>
    <n v="1092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900"/>
    <n v="4130"/>
    <s v="NO APLICA"/>
    <s v="NO APLICA"/>
    <s v="NO APLICA"/>
    <s v="NO APLICA"/>
    <s v="NO APLICA"/>
    <s v="NO"/>
    <s v="NO APLICA"/>
    <s v="NO APLICA"/>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476826-2"/>
    <s v="AUSO CAPACITACIONES SPA"/>
    <n v="28"/>
    <n v="7"/>
    <n v="3900"/>
    <n v="0"/>
    <n v="0"/>
    <n v="1092000"/>
    <n v="0"/>
    <n v="0"/>
    <n v="0"/>
    <n v="0"/>
    <n v="1092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3900"/>
    <n v="4130"/>
    <s v="NO APLICA"/>
    <s v="NO APLICA"/>
    <s v="NO APLICA"/>
    <s v="NO APLICA"/>
    <s v="NO APLICA"/>
    <s v="NO"/>
    <s v="NO APLICA"/>
    <s v="NO APLICA"/>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476826-2"/>
    <s v="AUSO CAPACITACIONES SPA"/>
    <n v="122"/>
    <n v="41"/>
    <n v="5000"/>
    <n v="115000"/>
    <n v="0"/>
    <n v="6710000"/>
    <n v="1804000"/>
    <n v="1265000"/>
    <n v="0"/>
    <n v="0"/>
    <n v="9779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000"/>
    <n v="5075"/>
    <s v="NO APLICA"/>
    <s v="NO APLICA"/>
    <s v="NO APLICA"/>
    <s v="NO APLICA"/>
    <s v="NO APLICA"/>
    <s v="NO"/>
    <s v="NO APLICA"/>
    <s v="NO APLICA"/>
    <s v="NO APLICA "/>
    <s v="NO"/>
    <s v="NO APLICA"/>
    <s v="NO APLICA"/>
    <s v="NO APLICA"/>
    <x v="1"/>
    <s v=""/>
    <s v="NO APLICA"/>
    <s v="NO"/>
    <s v="NO APLICA"/>
    <s v="NO APLICA"/>
    <s v="NO"/>
    <n v="0"/>
    <n v="0"/>
    <s v="SI"/>
    <n v="0"/>
    <s v="Curso debe ser eliminado en admisibilidad curso, el VHA no se ajusta al tramo del plan de capacitación"/>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476826-2"/>
    <s v="AUSO CAPACITACIONES SPA"/>
    <n v="150"/>
    <n v="38"/>
    <n v="5900"/>
    <n v="0"/>
    <n v="0"/>
    <n v="16815000"/>
    <n v="2888000"/>
    <n v="0"/>
    <n v="0"/>
    <n v="0"/>
    <n v="19703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s v="NO APLICA"/>
    <s v="NO APLICA "/>
    <s v="NO"/>
    <s v="NO APLICA"/>
    <s v="NO APLICA"/>
    <s v="NO APLICA"/>
    <x v="1"/>
    <s v=""/>
    <s v="NO APLICA"/>
    <s v="NO"/>
    <s v="NO APLICA"/>
    <s v="NO APLICA"/>
    <s v="NO"/>
    <n v="0"/>
    <n v="0"/>
    <s v="SI"/>
    <n v="0"/>
    <s v="Curso debe ser eliminado en admisibilidad curso, el VHA no se ajusta al tramo del plan de capacitación"/>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7476826-2"/>
    <s v="AUSO CAPACITACIONES SPA"/>
    <n v="252"/>
    <n v="63"/>
    <n v="5900"/>
    <n v="70000"/>
    <n v="0"/>
    <n v="14868000"/>
    <n v="2520000"/>
    <n v="700000"/>
    <n v="0"/>
    <n v="0"/>
    <n v="18088000"/>
    <x v="1"/>
    <s v="NUMERAL 6.1.2. ÍTEM 5 - EL VALOR HORA ALUMNO NO SE ENCUENTRA EN EL RANGO DE TRAMO DEFINIDO PARA EL CURSO"/>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900"/>
    <n v="6373"/>
    <s v="NO APLICA"/>
    <s v="NO APLICA"/>
    <s v="NO APLICA"/>
    <s v="NO APLICA"/>
    <s v="NO APLICA"/>
    <s v="NO"/>
    <s v="NO APLICA"/>
    <s v="NO APLICA"/>
    <s v="NO APLICA "/>
    <s v="NO"/>
    <s v="NO APLICA"/>
    <s v="NO APLICA"/>
    <s v="NO APLICA"/>
    <x v="1"/>
    <s v=""/>
    <s v="NO APLICA"/>
    <s v="NO"/>
    <s v="NO APLICA"/>
    <s v="NO APLICA"/>
    <s v="NO"/>
    <n v="0"/>
    <n v="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423368-9"/>
    <s v="Formación y Capacitación Descubreme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NO"/>
    <n v="6.8"/>
    <s v="NO"/>
    <s v="NO APLICA "/>
    <s v="NO"/>
    <s v="NO APLICA"/>
    <s v="NO APLICA"/>
    <s v="NO APLICA"/>
    <x v="1"/>
    <s v=""/>
    <s v="NO APLICA"/>
    <s v="NO"/>
    <s v="NO APLICA"/>
    <s v="NO APLICA"/>
    <s v="NO"/>
    <n v="1"/>
    <n v="52"/>
    <s v="NO"/>
    <n v="0"/>
    <m/>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6606610-0"/>
    <s v="Centro de Capacitación Inforcap SPA"/>
    <n v="188"/>
    <n v="47"/>
    <n v="6373"/>
    <n v="0"/>
    <n v="0"/>
    <n v="17971860"/>
    <n v="2820000"/>
    <n v="0"/>
    <n v="0"/>
    <n v="0"/>
    <n v="20791860"/>
    <x v="0"/>
    <n v="0"/>
    <n v="7"/>
    <n v="7"/>
    <n v="7"/>
    <n v="7"/>
    <n v="7"/>
    <n v="7"/>
    <n v="7"/>
    <n v="7"/>
    <n v="7"/>
    <n v="7"/>
    <n v="7"/>
    <n v="7"/>
    <n v="7"/>
    <n v="7"/>
    <n v="7"/>
    <n v="7"/>
    <s v="SI"/>
    <s v="Pia fuentes corcoran"/>
    <s v="pfuentescorcoran@gmail.com"/>
    <n v="992196137"/>
    <s v="AV. PORTALES 3200, COMUNA DE SAN BERNARDO, San Bernardo"/>
    <s v="Desarrollar habilidades culinarias básicas en personas con discapacidad, promoviendo su autonomía y participación laboral en entornos gastronómicos inclusivos."/>
    <s v="Este curso entrega conocimientos sobre manipulación de alimentos, preparación de recetas simples y normas de higiene, adaptados a las necesidades de personas con apoyo. Se enfoca en fomentar la inclusión social y laboral a través de la cocina como espacio de aprendizaje y desarrollo person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6373"/>
    <n v="6373"/>
    <n v="7"/>
    <s v="APROBADO"/>
    <s v="APROBADO"/>
    <n v="7"/>
    <s v="APROBADO"/>
    <s v="SI"/>
    <n v="7"/>
    <s v="SI"/>
    <n v="7.0000000000000009"/>
    <s v="SI"/>
    <n v="7"/>
    <s v="SI"/>
    <n v="7"/>
    <x v="0"/>
    <n v="6373"/>
    <n v="6373"/>
    <s v="SI"/>
    <n v="0.67164179104477606"/>
    <n v="0.67164179104477606"/>
    <s v="SI"/>
    <n v="67"/>
    <n v="67"/>
    <s v="SI"/>
    <n v="0"/>
    <m/>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6606610-0"/>
    <s v="Centro de Capacitación Inforcap SPA"/>
    <n v="192"/>
    <n v="48"/>
    <n v="5075"/>
    <n v="0"/>
    <n v="0"/>
    <n v="14616000"/>
    <n v="2880000"/>
    <n v="0"/>
    <n v="0"/>
    <n v="0"/>
    <n v="17496000"/>
    <x v="0"/>
    <n v="0"/>
    <n v="7"/>
    <n v="7"/>
    <n v="7"/>
    <n v="7"/>
    <n v="7"/>
    <n v="7"/>
    <n v="7"/>
    <n v="7"/>
    <n v="7"/>
    <n v="7"/>
    <n v="7"/>
    <n v="7"/>
    <n v="7"/>
    <n v="7"/>
    <n v="7"/>
    <n v="7"/>
    <s v="SI"/>
    <s v="Pia fuentes corcoran"/>
    <s v="pfuentescorcoran@gmail.com"/>
    <n v="992196137"/>
    <s v="AV. PORTALES 3200, COMUNA DE SAN BERNARDO, San Bernardo"/>
    <s v="Capacitar en la creación y cuidado de huertos urbanos o comunitarios, promoviendo la participación activa de personas con distintas capacidades y contextos."/>
    <s v="El curso entrega conocimientos sobre diseño de huertos, selección de especies, técnicas de cultivo, herramientas adaptadas y trabajo colaborativo. Está orientado a fomentar la inclusión social, el aprendizaje práctico y el desarrollo sustentable a través de la agricultura urbana."/>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s v="SI"/>
    <n v="7.0000000000000009"/>
    <s v="SI"/>
    <n v="7"/>
    <s v="SI"/>
    <n v="7"/>
    <x v="0"/>
    <n v="5075"/>
    <n v="5075"/>
    <s v="SI"/>
    <n v="0.67164179104477606"/>
    <n v="0.67164179104477606"/>
    <s v="SI"/>
    <n v="67"/>
    <n v="67"/>
    <s v="SI"/>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06610-0"/>
    <s v="Centro de Capacitación Inforcap SPA"/>
    <n v="188"/>
    <n v="47"/>
    <n v="5075"/>
    <n v="0"/>
    <n v="0"/>
    <n v="19082000"/>
    <n v="3760000"/>
    <n v="0"/>
    <n v="0"/>
    <n v="0"/>
    <n v="22842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NO"/>
    <n v="7"/>
    <s v="SI"/>
    <n v="7.0000000000000009"/>
    <s v="SI"/>
    <n v="7"/>
    <s v="SI"/>
    <n v="7"/>
    <x v="0"/>
    <n v="5075"/>
    <n v="5075"/>
    <s v="SI"/>
    <n v="0.67164179104477606"/>
    <n v="0.16245487364620939"/>
    <s v="NO"/>
    <n v="67"/>
    <n v="122"/>
    <s v="NO"/>
    <s v="f) Mayor número de cursos SENCE ejecutados (Evaluación Experiencia)."/>
    <m/>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6606610-0"/>
    <s v="Centro de Capacitación Inforcap SPA"/>
    <n v="192"/>
    <n v="48"/>
    <n v="5075"/>
    <n v="0"/>
    <n v="0"/>
    <n v="14616000"/>
    <n v="2880000"/>
    <n v="0"/>
    <n v="0"/>
    <n v="0"/>
    <n v="17496000"/>
    <x v="0"/>
    <n v="0"/>
    <n v="7"/>
    <n v="7"/>
    <n v="7"/>
    <n v="7"/>
    <n v="7"/>
    <n v="7"/>
    <n v="7"/>
    <n v="7"/>
    <n v="7"/>
    <n v="7"/>
    <n v="7"/>
    <n v="7"/>
    <n v="7"/>
    <n v="7"/>
    <n v="7"/>
    <n v="7"/>
    <s v="SI"/>
    <s v="Pia fuentes corcoran"/>
    <s v="pfuentescorcoran@gmail.com"/>
    <n v="992196137"/>
    <s v="AV. PORTALES 3200, COMUNA DE SAN BERNARDO, San Bernardo"/>
    <s v="Desarrollar habilidades prácticas en servicio de mesa y atención al cliente, adaptadas a las capacidades de personas con discapacidad intelectual, promoviendo su inclusión laboral."/>
    <s v="Este curso entrega conocimientos sobre protocolos básicos de garzonería, manipulación segura de alimentos, comunicación efectiva y trabajo en equipo. Está orientado a fortalecer la autonomía y el desempeño en entornos gastronómicos inclusivos, favoreciendo la participación activa en el mundo labor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s v="SI"/>
    <n v="7.0000000000000009"/>
    <s v="SI"/>
    <n v="7"/>
    <s v="SI"/>
    <n v="7"/>
    <x v="0"/>
    <n v="5075"/>
    <n v="5075"/>
    <s v="SI"/>
    <n v="0.67164179104477606"/>
    <n v="0.67164179104477606"/>
    <s v="SI"/>
    <n v="67"/>
    <n v="67"/>
    <s v="SI"/>
    <n v="0"/>
    <m/>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76606610-0"/>
    <s v="Centro de Capacitación Inforcap SPA"/>
    <n v="188"/>
    <n v="47"/>
    <n v="5075"/>
    <n v="0"/>
    <n v="250000"/>
    <n v="18127900"/>
    <n v="3572000"/>
    <n v="0"/>
    <n v="0"/>
    <n v="4750000"/>
    <n v="264499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NO"/>
    <n v="7"/>
    <s v="SI"/>
    <n v="7.0000000000000009"/>
    <s v="SI"/>
    <n v="7"/>
    <s v="SI"/>
    <n v="7"/>
    <x v="0"/>
    <n v="5075"/>
    <n v="5075"/>
    <s v="SI"/>
    <n v="0.67164179104477606"/>
    <n v="0.16245487364620939"/>
    <s v="NO"/>
    <n v="67"/>
    <n v="125"/>
    <s v="NO"/>
    <s v="f) Mayor número de cursos SENCE ejecutados (Evaluación Experiencia)."/>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606610-0"/>
    <s v="Centro de Capacitación Inforcap SPA"/>
    <n v="207"/>
    <n v="52"/>
    <n v="5075"/>
    <n v="50000"/>
    <n v="0"/>
    <n v="15757875"/>
    <n v="3120000"/>
    <n v="750000"/>
    <n v="0"/>
    <n v="0"/>
    <n v="19627875"/>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s v="SI"/>
    <n v="7.0000000000000009"/>
    <s v="SI"/>
    <n v="7"/>
    <s v="SI"/>
    <n v="7"/>
    <x v="0"/>
    <n v="5075"/>
    <n v="5075"/>
    <s v="SI"/>
    <n v="0.67164179104477606"/>
    <n v="5.9523809523809527E-2"/>
    <s v="NO"/>
    <n v="67"/>
    <n v="146"/>
    <s v="NO"/>
    <s v="e) Menor “porcentaje de multas ponderadas” en ítem evaluación comportamiento considerando 4 decimales."/>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06610-0"/>
    <s v="Centro de Capacitación Inforcap SPA"/>
    <n v="150"/>
    <n v="38"/>
    <n v="6373"/>
    <n v="0"/>
    <n v="0"/>
    <n v="18163050"/>
    <n v="2888000"/>
    <n v="0"/>
    <n v="0"/>
    <n v="0"/>
    <n v="2105105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67164179104477606"/>
    <n v="0"/>
    <s v="NO"/>
    <n v="67"/>
    <n v="254"/>
    <s v="NO"/>
    <s v="e) Menor “porcentaje de multas ponderadas” en ítem evaluación comportamiento considerando 4 decimales."/>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606610-0"/>
    <s v="Centro de Capacitación Inforcap SPA"/>
    <n v="150"/>
    <n v="38"/>
    <n v="6373"/>
    <n v="0"/>
    <n v="0"/>
    <n v="19119000"/>
    <n v="3040000"/>
    <n v="0"/>
    <n v="0"/>
    <n v="0"/>
    <n v="221590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67164179104477606"/>
    <n v="0"/>
    <s v="NO"/>
    <n v="67"/>
    <n v="254"/>
    <s v="NO"/>
    <s v="e) Menor “porcentaje de multas ponderadas” en ítem evaluación comportamiento considerando 4 decimales."/>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06610-0"/>
    <s v="Centro de Capacitación Inforcap SPA"/>
    <n v="200"/>
    <n v="50"/>
    <n v="5075"/>
    <n v="0"/>
    <n v="0"/>
    <n v="20300000"/>
    <n v="4000000"/>
    <n v="0"/>
    <n v="0"/>
    <n v="0"/>
    <n v="24300000"/>
    <x v="0"/>
    <n v="0"/>
    <n v="7"/>
    <n v="7"/>
    <n v="7"/>
    <n v="7"/>
    <n v="7"/>
    <n v="7"/>
    <n v="7"/>
    <n v="7"/>
    <n v="7"/>
    <n v="7"/>
    <n v="7"/>
    <n v="7"/>
    <n v="7"/>
    <n v="7"/>
    <n v="7"/>
    <n v="7"/>
    <s v="SI"/>
    <s v="Pia fuentes corcoran"/>
    <s v="pfuentescorcoran@gmail.com"/>
    <n v="992196137"/>
    <s v="MARÍA ANGELICA #9555, COMUNA DE PUDAHUEL, Pudahuel"/>
    <s v="Capacitar en técnicas de masaje corporal orientadas al bienestar físico, la relajación y el cuidado estético, promoviendo habilidades en el área de la cosmetología y el autocuidado."/>
    <s v="El curso entrega conocimientos sobre anatomía básica, tipos de masaje, uso de aceites y cremas, protocolos de atención y condiciones de higiene. Está dirigido a personas interesadas en emprender o trabajar en centros de estética, spa o servicios de bienestar person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s v="SI"/>
    <n v="7.0000000000000009"/>
    <s v="SI"/>
    <n v="7"/>
    <s v="SI"/>
    <n v="7"/>
    <x v="0"/>
    <n v="5075"/>
    <n v="5075"/>
    <s v="SI"/>
    <n v="0.67164179104477606"/>
    <n v="0.67164179104477606"/>
    <s v="SI"/>
    <n v="67"/>
    <n v="254"/>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606610-0"/>
    <s v="Centro de Capacitación Inforcap SPA"/>
    <n v="200"/>
    <n v="50"/>
    <n v="5075"/>
    <n v="0"/>
    <n v="0"/>
    <n v="20300000"/>
    <n v="4000000"/>
    <n v="0"/>
    <n v="0"/>
    <n v="0"/>
    <n v="24300000"/>
    <x v="0"/>
    <n v="0"/>
    <n v="7"/>
    <n v="7"/>
    <n v="7"/>
    <n v="7"/>
    <n v="7"/>
    <n v="7"/>
    <n v="7"/>
    <n v="7"/>
    <n v="7"/>
    <n v="7"/>
    <n v="7"/>
    <n v="7"/>
    <n v="7"/>
    <n v="7"/>
    <n v="7"/>
    <n v="7"/>
    <s v="SI"/>
    <s v="Pia fuentes corcoran"/>
    <s v="pfuentescorcoran@gmail.com"/>
    <n v="992196137"/>
    <s v="AV. SANTA ROSA 9014, COMUNA DE LA GRANJA, La Granja"/>
    <s v="Capacitar en técnicas de masaje corporal orientadas al bienestar físico, la relajación y el cuidado estético, promoviendo habilidades en el área de la cosmetología y el autocuidado."/>
    <s v="El curso entrega conocimientos sobre anatomía básica, tipos de masaje, uso de aceites y cremas, protocolos de atención y condiciones de higiene. Está dirigido a personas interesadas en emprender o trabajar en centros de estética, spa o servicios de bienestar person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s v="SI"/>
    <n v="7.0000000000000009"/>
    <s v="SI"/>
    <n v="7"/>
    <s v="SI"/>
    <n v="7"/>
    <x v="0"/>
    <n v="5075"/>
    <n v="5075"/>
    <s v="SI"/>
    <n v="0.67164179104477606"/>
    <n v="0.67164179104477606"/>
    <s v="SI"/>
    <n v="67"/>
    <n v="254"/>
    <s v="NO"/>
    <n v="0"/>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606610-0"/>
    <s v="Centro de Capacitación Inforcap SPA"/>
    <n v="200"/>
    <n v="50"/>
    <n v="5075"/>
    <n v="0"/>
    <n v="0"/>
    <n v="20300000"/>
    <n v="4000000"/>
    <n v="0"/>
    <n v="0"/>
    <n v="0"/>
    <n v="24300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NO"/>
    <n v="7"/>
    <s v="SI"/>
    <n v="7.0000000000000009"/>
    <s v="SI"/>
    <n v="7"/>
    <s v="SI"/>
    <n v="7"/>
    <x v="0"/>
    <n v="5075"/>
    <n v="5075"/>
    <s v="SI"/>
    <n v="0.67164179104477606"/>
    <n v="5.9523809523809527E-2"/>
    <s v="NO"/>
    <n v="67"/>
    <n v="254"/>
    <s v="NO"/>
    <s v="e) Menor “porcentaje de multas ponderadas” en ítem evaluación comportamiento considerando 4 decimales."/>
    <m/>
  </r>
  <r>
    <x v="76"/>
    <s v="65181652-1"/>
    <n v="2025"/>
    <s v="MANDATO"/>
    <s v="65027784-8"/>
    <s v="CORPORACIÓN DE ADELANTO DE LA COMUNA DE PANGUIPULLI"/>
    <m/>
    <m/>
    <s v="PRODUCCIÓN TÉCNICA PARA ESPECTÁCULOS ESCÉNICOS"/>
    <s v="SIN PLAN FORMATIVO"/>
    <s v="TÉCNICAS PARA EL EMPRENDIMIENTO"/>
    <s v="PF0921"/>
    <n v="14"/>
    <s v="LOS RIOS"/>
    <s v="PANGUIPULLI"/>
    <s v="TRABAJADORES ACTIVOS O EN PROCESO DE RECONVERSIÓN LABORAL"/>
    <s v="PRESENCIAL"/>
    <s v="INDEPENDIENTE"/>
    <n v="19"/>
    <n v="20"/>
    <n v="0"/>
    <n v="12"/>
    <n v="128"/>
    <n v="7"/>
    <s v="SI"/>
    <s v="NO"/>
    <s v="SI"/>
    <s v="APRENDIZAJE: PRODUCCIÓN TÉCNICA PARA ESPECTÁCULOS ESCÉNICOS, CON ÉNFASIS EN LA APLICACIÓN PRÁCTICA EN LA SALA TEAP._x000a__x000a_2. COMPETENCIAS A DESARROLLAR:_x000a_COGNITIVAS:_x000a_COMPRENDER EL LENGUAJE Y FUNDAMENTOS DE LA PRODUCCIÓN TÉCNICA EN UN TEATRO._x000a_IDENTIFICAR ROLES Y FUNCIONES DENTRO DE UNA PRODUCCIÓN TÉCNICA._x000a_CONOCER LAS CARACTERÍSTICAS TÉCNICAS Y REQUERIMIENTOS DE DIFERENTES ESPECTÁCULOS (BALLET, ÓPERA, CONCIERTOS, TEATRO, MUSICALES)._x000a_APLICAR CONOCIMIENTOS EN PLANIFICACIÓN TÉCNICA Y OPTIMIZACIÓN DE RECURSOS._x000a_PROCEDIMENTALES:_x000a_MANEJO DE SISTEMAS DE SONIDO, ILUMINACIÓN Y TRAMOYA._x000a_EJECUCIÓN DEL MONTAJE TÉCNICO DE ESPECTÁCULOS EN LA SALA TEAP._x000a_COORDINACIÓN DE ENSAYOS TÉCNICOS CON MÚSICOS Y BAILARINES._x000a_CONTROL DE INVENTARIOS Y RECURSOS TÉCNICOS._x000a_ELABORACIÓN DE UN MANUAL TÉCNICO DE PRODUCCIÓN BASADO EN LA EXPERIENCIA DEL CURSO._x000a_ACTITUDINALES:_x000a_TRABAJO EN EQUIPO EN LA EJECUCIÓN DE ESPECTÁCULOS EN VIVO._x000a_ORGANIZACIÓN Y DISCIPLINA EN LA GESTIÓN TÉCNICA DEL BACKSTAGE._x000a_ADAPTABILIDAD PARA LA RESOLUCIÓN DE PROBLEMAS EN PRODUCCIÓN TÉCNICA._x000a_3. DESCRIPCIÓN DE LOS APRENDIZAJES ESPERADOS_x000a__x000a_ETAPA 1: BASES CONCEPTUALES (JUNIO) – SONIDO E ILUMINACIÓN (30 HORAS)_x000a_COMPRENDER EL LENGUAJE TÉCNICO DE SONIDO, ILUMINACIÓN Y TRAMOYA._x000a_IDENTIFICAR LOS ROLES Y FUNCIONES DENTRO DE UNA PRODUCCIÓN TÉCNICA._x000a_RECONOCER LAS CARACTERÍSTICAS Y MANEJO DEL EQUIPAMIENTO TÉCNICO DE LA SALA TEAP._x000a_APLICAR BASES DEL DISEÑO DE ILUMINACIÓN PARA DIFERENTES ESPECTÁCULOS._x000a_CONSTRUCCIÓN INICIAL DEL MANUAL TÉCNICO DE PRODUCCIÓN._x000a_ETAPA 2: TRABAJO EN SALA (OCTUBRE) – SONIDO Y MONTAJE (30 HORAS)_x000a_ACTUALIZAR CONOCIMIENTOS SOBRE ROLES Y FUNCIONES EN PRODUCCIÓN TÉCNICA._x000a_OPERAR SISTEMAS DE SONIDO, ILUMINACIÓN Y TRAMOYA EN LA SALA TEAP._x000a_GESTIONAR EL MONTAJE DE ESCENOGRAFÍA Y PLANIFICACIÓN DE TRAMOYA._x000a_CONFIGURAR Y REALIZAR PRUEBAS DE SONIDO SINFÓNICO CON CLICK Y PISTA._x000a_CONSTRUCCIÓN Y ACTUALIZACIÓN DEL MANUAL TÉCNICO DE PRODUCCIÓN._x000a_ETAPA 3: TRABAJO EN SALA Y MONTAJE FINAL (NOVIEMBRE) – 40 HORAS_x000a_GESTIONAR EL INVENTARIO DE MATERIALES Y RECURSOS TÉCNICOS._x000a_COORDINAR EL MONTAJE DE ESCENOGRAFÍA Y PLANIFICACIÓN DE TRAMOYA._x000a_SUPERVISAR LA GESTIÓN DEL BACKSTAGE Y LA PREPARACIÓN DEL ESPECTÁCULO._x000a_COORDINAR ENSAYOS TÉCNICOS CON MÚSICOS Y BAILARINES._x000a_PARTICIPAR EN REUNIÓN-TALLER CON PROFESIONALES DEL TEATRO._x000a_FINALIZACIÓN Y ENTREGA DEL MANUAL TÉCNICO DE PRODUCCIÓN CON DOCUMENTACIÓN DEL PROCESO."/>
    <s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
    <s v="NO"/>
    <n v="0"/>
    <s v="CERRADA"/>
    <n v="19"/>
    <n v="3"/>
    <s v="76606610-0"/>
    <s v="Centro de Capacitación Inforcap SPA"/>
    <n v="128"/>
    <n v="19"/>
    <n v="6373"/>
    <n v="180000"/>
    <n v="0"/>
    <n v="16314880"/>
    <n v="1520000"/>
    <n v="3600000"/>
    <n v="0"/>
    <n v="0"/>
    <n v="21434880"/>
    <x v="0"/>
    <n v="0"/>
    <n v="7"/>
    <n v="7"/>
    <n v="7"/>
    <n v="7"/>
    <n v="7"/>
    <n v="7"/>
    <n v="7"/>
    <n v="7"/>
    <n v="7"/>
    <n v="7"/>
    <n v="7"/>
    <n v="7"/>
    <n v="7"/>
    <n v="7"/>
    <n v="7"/>
    <n v="7"/>
    <s v="NO"/>
    <n v="0"/>
    <n v="0"/>
    <n v="0"/>
    <n v="0"/>
    <n v="0"/>
    <n v="0"/>
    <n v="0"/>
    <n v="0"/>
    <n v="0"/>
    <n v="0"/>
    <n v="0"/>
    <n v="0"/>
    <n v="0"/>
    <n v="0"/>
    <n v="0"/>
    <n v="0"/>
    <n v="0"/>
    <n v="0"/>
    <n v="0"/>
    <n v="0"/>
    <n v="0"/>
    <n v="0"/>
    <s v="SHMAN"/>
    <s v="NO"/>
    <s v="SI"/>
    <n v="0"/>
    <n v="0"/>
    <n v="0"/>
    <n v="0"/>
    <n v="0"/>
    <n v="0"/>
    <n v="0"/>
    <n v="0"/>
    <n v="0"/>
    <n v="0"/>
    <s v="SI"/>
    <n v="0"/>
    <s v="SI"/>
    <n v="0"/>
    <s v="SI"/>
    <n v="0"/>
    <n v="0.70000000000000007"/>
    <n v="0.70000000000000007"/>
    <s v="NO"/>
    <n v="7"/>
    <n v="7"/>
    <n v="7"/>
    <n v="7.0000000000000009"/>
    <n v="7.0000000000000009"/>
    <n v="6373"/>
    <n v="6373"/>
    <n v="7"/>
    <s v="APROBADO"/>
    <s v="APROBADO"/>
    <n v="7"/>
    <s v="APROBADO"/>
    <s v="NO"/>
    <n v="7"/>
    <s v="SI"/>
    <n v="7.0000000000000009"/>
    <s v="SI"/>
    <n v="7"/>
    <s v="SI"/>
    <n v="7"/>
    <x v="0"/>
    <n v="6373"/>
    <n v="6373"/>
    <s v="SI"/>
    <n v="0.67164179104477606"/>
    <n v="0.12121212121212122"/>
    <s v="NO"/>
    <n v="67"/>
    <n v="146"/>
    <s v="NO"/>
    <s v="e) Menor “porcentaje de multas ponderadas” en ítem evaluación comportamiento considerando 4 decimales."/>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606610-0"/>
    <s v="Centro de Capacitación Inforcap SPA"/>
    <n v="80"/>
    <n v="20"/>
    <n v="6373"/>
    <n v="0"/>
    <n v="0"/>
    <n v="10196800"/>
    <n v="1600000"/>
    <n v="0"/>
    <n v="0"/>
    <n v="0"/>
    <n v="1179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67164179104477606"/>
    <n v="0.25"/>
    <s v="NO"/>
    <n v="67"/>
    <n v="125"/>
    <s v="NO"/>
    <s v="e) Menor “porcentaje de multas ponderadas” en ítem evaluación comportamiento considerando 4 decimales."/>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606610-0"/>
    <s v="Centro de Capacitación Inforcap SPA"/>
    <n v="160"/>
    <n v="40"/>
    <n v="6373"/>
    <n v="0"/>
    <n v="50000"/>
    <n v="15295200"/>
    <n v="2400000"/>
    <n v="0"/>
    <n v="0"/>
    <n v="750000"/>
    <n v="184452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67164179104477606"/>
    <n v="0"/>
    <s v="NO"/>
    <n v="67"/>
    <n v="125"/>
    <s v="NO"/>
    <s v="e) Menor “porcentaje de multas ponderadas” en ítem evaluación comportamiento considerando 4 decimales."/>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51266-9"/>
    <s v="FUNDACION INFOCAP JOVENES"/>
    <n v="122"/>
    <n v="41"/>
    <n v="6250"/>
    <n v="115000"/>
    <n v="0"/>
    <n v="8387500"/>
    <n v="1804000"/>
    <n v="1265000"/>
    <n v="0"/>
    <n v="0"/>
    <n v="11456500"/>
    <x v="1"/>
    <s v="NUMERAL 6.1.2. ÍTEM 6 - ERROR VALOR TOTAL DEL CURS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6250"/>
    <n v="5075"/>
    <s v="NO APLICA"/>
    <s v="NO APLICA"/>
    <s v="NO APLICA"/>
    <s v="NO APLICA"/>
    <s v="NO APLICA"/>
    <s v="NO"/>
    <s v="NO APLICA"/>
    <s v="NO APLICA"/>
    <s v="NO APLICA "/>
    <s v="NO"/>
    <s v="NO APLICA"/>
    <s v="NO APLICA"/>
    <s v="NO APLICA"/>
    <x v="1"/>
    <s v=""/>
    <s v="NO APLICA"/>
    <s v="NO"/>
    <s v="NO APLICA"/>
    <s v="NO APLICA"/>
    <s v="NO"/>
    <n v="183"/>
    <n v="125"/>
    <s v="NO"/>
    <n v="0"/>
    <m/>
  </r>
  <r>
    <x v="17"/>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s v="76302818-6"/>
    <s v="cade capacitacion y desarrollo empresarial e.i.r.l"/>
    <n v="90"/>
    <n v="18"/>
    <n v="4130"/>
    <n v="0"/>
    <n v="0"/>
    <n v="3717000"/>
    <n v="720000"/>
    <n v="0"/>
    <n v="0"/>
    <n v="0"/>
    <n v="4437000"/>
    <x v="0"/>
    <n v="0"/>
    <n v="3"/>
    <n v="7"/>
    <n v="0"/>
    <n v="0"/>
    <n v="0"/>
    <n v="0"/>
    <n v="0"/>
    <n v="0"/>
    <n v="0"/>
    <n v="7"/>
    <n v="7"/>
    <n v="7"/>
    <n v="7"/>
    <n v="7"/>
    <n v="7"/>
    <n v="6.6"/>
    <s v="SI"/>
    <s v="alejandra huanchicay"/>
    <s v="becaslaborales@cade.cl"/>
    <n v="973778527"/>
    <s v="RIQUELME 3780, Calama"/>
    <s v="Capacitar en el uso fundamental de herramientas computacionales para apoyar tareas personales, académicas y laborales."/>
    <s v="El curso entrega conocimientos sobre manejo de sistemas operativos, procesadores de texto, hojas de cálculo, presentaciones digitales y navegación segura en internet. Está dirigido a personas que buscan adquirir competencias digitales esenciales para desenvolverse en entornos tecnológico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s v="SI"/>
    <n v="7.0000000000000009"/>
    <s v="SI"/>
    <n v="7"/>
    <s v="SI"/>
    <n v="3"/>
    <x v="0"/>
    <n v="4130"/>
    <n v="4130"/>
    <s v="SI"/>
    <n v="0"/>
    <n v="0"/>
    <s v="SI"/>
    <n v="23"/>
    <n v="31"/>
    <s v="NO"/>
    <s v="d) Menor valor hora en su oferta económica para el curso."/>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302818-6"/>
    <s v="cade capacitacion y desarrollo empresarial e.i.r.l"/>
    <n v="36"/>
    <n v="8"/>
    <n v="5000"/>
    <n v="0"/>
    <n v="0"/>
    <n v="1800000"/>
    <n v="320000"/>
    <n v="0"/>
    <n v="0"/>
    <n v="0"/>
    <n v="2120000"/>
    <x v="0"/>
    <n v="0"/>
    <n v="3"/>
    <n v="7"/>
    <n v="0"/>
    <n v="0"/>
    <n v="0"/>
    <n v="0"/>
    <n v="0"/>
    <n v="0"/>
    <n v="0"/>
    <n v="7"/>
    <n v="7"/>
    <n v="7"/>
    <n v="7"/>
    <n v="7"/>
    <n v="5.8"/>
    <n v="6.5"/>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00"/>
    <n v="4130"/>
    <n v="5.8"/>
    <s v="APROBADO"/>
    <s v="APROBADO"/>
    <n v="6.5"/>
    <s v="APROBADO"/>
    <s v="NO"/>
    <n v="7"/>
    <s v="NO"/>
    <s v="NO APLICA "/>
    <s v="NO"/>
    <s v="NO APLICA"/>
    <s v="NO APLICA"/>
    <s v="NO APLICA"/>
    <x v="1"/>
    <s v=""/>
    <s v="NO APLICA"/>
    <s v="NO"/>
    <s v="NO APLICA"/>
    <s v="NO APLICA"/>
    <s v="NO"/>
    <n v="23"/>
    <n v="146"/>
    <s v="NO"/>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302818-6"/>
    <s v="cade capacitacion y desarrollo empresarial e.i.r.l"/>
    <n v="36"/>
    <n v="8"/>
    <n v="5000"/>
    <n v="0"/>
    <n v="0"/>
    <n v="1800000"/>
    <n v="320000"/>
    <n v="0"/>
    <n v="0"/>
    <n v="0"/>
    <n v="2120000"/>
    <x v="0"/>
    <n v="0"/>
    <n v="3"/>
    <n v="7"/>
    <n v="0"/>
    <n v="0"/>
    <n v="0"/>
    <n v="0"/>
    <n v="0"/>
    <n v="0"/>
    <n v="0"/>
    <n v="7"/>
    <n v="7"/>
    <n v="7"/>
    <n v="7"/>
    <n v="7"/>
    <n v="5.8"/>
    <n v="6.5"/>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00"/>
    <n v="4130"/>
    <n v="5.8"/>
    <s v="APROBADO"/>
    <s v="APROBADO"/>
    <n v="6.5"/>
    <s v="APROBADO"/>
    <s v="NO"/>
    <n v="7"/>
    <s v="NO"/>
    <s v="NO APLICA "/>
    <s v="NO"/>
    <s v="NO APLICA"/>
    <s v="NO APLICA"/>
    <s v="NO APLICA"/>
    <x v="1"/>
    <s v=""/>
    <s v="NO APLICA"/>
    <s v="NO"/>
    <s v="NO APLICA"/>
    <s v="NO APLICA"/>
    <s v="NO"/>
    <n v="23"/>
    <n v="146"/>
    <s v="NO"/>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302818-6"/>
    <s v="cade capacitacion y desarrollo empresarial e.i.r.l"/>
    <n v="100"/>
    <n v="25"/>
    <n v="4130"/>
    <n v="0"/>
    <n v="0"/>
    <n v="6195000"/>
    <n v="1500000"/>
    <n v="0"/>
    <n v="0"/>
    <n v="0"/>
    <n v="7695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NO"/>
    <n v="7"/>
    <s v="NO"/>
    <s v="NO APLICA "/>
    <s v="NO"/>
    <s v="NO APLICA"/>
    <s v="NO APLICA"/>
    <s v="NO APLICA"/>
    <x v="1"/>
    <s v=""/>
    <s v="NO APLICA"/>
    <s v="NO"/>
    <s v="NO APLICA"/>
    <s v="NO APLICA"/>
    <s v="NO"/>
    <n v="23"/>
    <n v="125"/>
    <s v="NO"/>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302818-6"/>
    <s v="cade capacitacion y desarrollo empresarial e.i.r.l"/>
    <n v="160"/>
    <n v="40"/>
    <n v="6373"/>
    <n v="0"/>
    <n v="50000"/>
    <n v="15295200"/>
    <n v="2400000"/>
    <n v="0"/>
    <n v="0"/>
    <n v="750000"/>
    <n v="184452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NO"/>
    <n v="7"/>
    <s v="NO"/>
    <s v="NO APLICA "/>
    <s v="NO"/>
    <s v="NO APLICA"/>
    <s v="NO APLICA"/>
    <s v="NO APLICA"/>
    <x v="1"/>
    <s v=""/>
    <s v="NO APLICA"/>
    <s v="NO"/>
    <s v="NO APLICA"/>
    <s v="NO APLICA"/>
    <s v="NO"/>
    <n v="23"/>
    <n v="125"/>
    <s v="NO"/>
    <n v="0"/>
    <m/>
  </r>
  <r>
    <x v="16"/>
    <s v="65181652-1"/>
    <n v="2025"/>
    <s v="MANDATO"/>
    <s v="91337000-7"/>
    <s v="CEMENTO POLPAICO S.A."/>
    <m/>
    <m/>
    <s v="HABILIDADES DIGITALES PARA EL TRABAJO"/>
    <s v="PF1182"/>
    <s v=""/>
    <s v=""/>
    <n v="2"/>
    <s v="ANTOFAGASTA"/>
    <s v="MEJILLONES"/>
    <s v="PERSONAS DESOCUPADAS (CESANTES Y PERSONAS QUE BUSCAN TRABAJO POR PRIMERA VEZ)."/>
    <s v="PRESENCIAL"/>
    <s v="INDEPENDIENTE"/>
    <n v="11"/>
    <n v="10"/>
    <n v="55"/>
    <n v="0"/>
    <n v="55"/>
    <n v="5"/>
    <s v="SI"/>
    <s v="NO"/>
    <s v="NO"/>
    <s v="SE AJUSTA A PLAN FORMATIVO"/>
    <s v="HOMBRES Y MUJERES MAYORES DE 18 AÑOS, CESANTES O QUE BUSCA TRABAJO POR PRIMERA VEZ, PREFERENTEMENTE CON EDUCACIÓN BÁSICA COMPLETA, HABITANTES DE LA COMUNA DE MEJILLONES"/>
    <s v="NO"/>
    <n v="0"/>
    <s v="CERRADA"/>
    <n v="11"/>
    <n v="1"/>
    <s v="76302818-6"/>
    <s v="cade capacitacion y desarrollo empresarial e.i.r.l"/>
    <n v="55"/>
    <n v="11"/>
    <n v="4900"/>
    <n v="0"/>
    <n v="0"/>
    <n v="2695000"/>
    <n v="440000"/>
    <n v="0"/>
    <n v="0"/>
    <n v="0"/>
    <n v="3135000"/>
    <x v="0"/>
    <n v="0"/>
    <n v="3"/>
    <n v="7"/>
    <n v="0"/>
    <n v="0"/>
    <n v="0"/>
    <n v="0"/>
    <n v="0"/>
    <n v="0"/>
    <n v="0"/>
    <n v="7"/>
    <n v="7"/>
    <n v="7"/>
    <n v="7"/>
    <n v="7"/>
    <n v="6.8"/>
    <n v="6.6"/>
    <s v="SI"/>
    <s v="alejandra huanchicay"/>
    <s v="becaslaborales@cade.cl"/>
    <n v="973778527"/>
    <s v="Junta de vecinos Nº8 Casimiro Olivos 1055, Mejillones"/>
    <s v="Desarrollar competencias digitales esenciales para desempeñarse eficazmente en entornos laborales modernos y conectados."/>
    <s v="El curso entrega conocimientos sobre el uso de herramientas informáticas básicas, navegación segura en internet, gestión de documentos digitales y comunicación en plataformas colaborativas. Está orientado a personas que buscan mejorar su empleabilidad y adaptarse a los desafíos del mundo laboral digital."/>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900"/>
    <n v="4785"/>
    <n v="6.8"/>
    <s v="APROBADO"/>
    <s v="APROBADO"/>
    <n v="6.6"/>
    <s v="APROBADO"/>
    <s v="SI"/>
    <n v="6.6"/>
    <s v="SI"/>
    <n v="7.0000000000000009"/>
    <s v="SI"/>
    <n v="7"/>
    <s v="SI"/>
    <n v="3"/>
    <x v="0"/>
    <n v="4900"/>
    <n v="4900"/>
    <s v="SI"/>
    <n v="0"/>
    <n v="0"/>
    <s v="SI"/>
    <n v="23"/>
    <n v="31"/>
    <s v="NO"/>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302818-6"/>
    <s v="cade capacitacion y desarrollo empresarial e.i.r.l"/>
    <n v="192"/>
    <n v="48"/>
    <n v="4130"/>
    <n v="0"/>
    <n v="0"/>
    <n v="11894400"/>
    <n v="2880000"/>
    <n v="0"/>
    <n v="0"/>
    <n v="0"/>
    <n v="14774400"/>
    <x v="0"/>
    <n v="0"/>
    <n v="3"/>
    <n v="7"/>
    <n v="7"/>
    <n v="7"/>
    <n v="7"/>
    <n v="7"/>
    <n v="7"/>
    <n v="7"/>
    <n v="7"/>
    <n v="7"/>
    <n v="7"/>
    <n v="6"/>
    <n v="6.5"/>
    <n v="6"/>
    <n v="7"/>
    <n v="6.5"/>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6.65"/>
    <n v="6.807500000000001"/>
    <n v="4130"/>
    <n v="4130"/>
    <n v="7"/>
    <s v="APROBADO"/>
    <s v="APROBADO"/>
    <n v="6.5"/>
    <s v="APROBADO"/>
    <s v="NO"/>
    <n v="6.8"/>
    <s v="NO"/>
    <s v="NO APLICA "/>
    <s v="NO"/>
    <s v="NO APLICA"/>
    <s v="NO APLICA"/>
    <s v="NO APLICA"/>
    <x v="1"/>
    <s v=""/>
    <s v="NO APLICA"/>
    <s v="NO"/>
    <s v="NO APLICA"/>
    <s v="NO APLICA"/>
    <s v="NO"/>
    <n v="23"/>
    <n v="52"/>
    <s v="NO"/>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302818-6"/>
    <s v="cade capacitacion y desarrollo empresarial e.i.r.l"/>
    <n v="132"/>
    <n v="33"/>
    <n v="6373"/>
    <n v="100000"/>
    <n v="0"/>
    <n v="8412360"/>
    <n v="1320000"/>
    <n v="1000000"/>
    <n v="0"/>
    <n v="0"/>
    <n v="1073236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6373"/>
    <n v="6373"/>
    <n v="7"/>
    <s v="APROBADO"/>
    <s v="APROBADO"/>
    <n v="6.6"/>
    <s v="APROBADO"/>
    <s v="NO"/>
    <n v="7"/>
    <s v="NO"/>
    <s v="NO APLICA "/>
    <s v="NO"/>
    <s v="NO APLICA"/>
    <s v="NO APLICA"/>
    <s v="NO APLICA"/>
    <x v="1"/>
    <s v=""/>
    <s v="NO APLICA"/>
    <s v="NO"/>
    <s v="NO APLICA"/>
    <s v="NO APLICA"/>
    <s v="NO"/>
    <n v="23"/>
    <n v="146"/>
    <s v="NO"/>
    <n v="0"/>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302818-6"/>
    <s v="cade capacitacion y desarrollo empresarial e.i.r.l"/>
    <n v="88"/>
    <n v="22"/>
    <n v="4130"/>
    <n v="0"/>
    <n v="0"/>
    <n v="7268800"/>
    <n v="1760000"/>
    <n v="0"/>
    <n v="0"/>
    <n v="0"/>
    <n v="9028800"/>
    <x v="0"/>
    <n v="0"/>
    <n v="3"/>
    <n v="7"/>
    <n v="7"/>
    <n v="7"/>
    <n v="5"/>
    <n v="7"/>
    <n v="6.3"/>
    <n v="5.9"/>
    <n v="7"/>
    <n v="7"/>
    <n v="6.6"/>
    <n v="5.4"/>
    <n v="5.2"/>
    <n v="5.9"/>
    <n v="7"/>
    <n v="6.1"/>
    <s v="NO"/>
    <n v="0"/>
    <n v="0"/>
    <n v="0"/>
    <n v="0"/>
    <n v="0"/>
    <n v="0"/>
    <n v="0"/>
    <n v="0"/>
    <n v="0"/>
    <n v="0"/>
    <n v="0"/>
    <n v="0"/>
    <n v="0"/>
    <n v="0"/>
    <n v="0"/>
    <n v="0"/>
    <n v="0"/>
    <n v="0"/>
    <n v="0"/>
    <n v="0"/>
    <n v="0"/>
    <n v="0"/>
    <s v="SSH"/>
    <s v="NO"/>
    <s v="SI"/>
    <n v="0"/>
    <n v="0"/>
    <n v="0"/>
    <n v="0"/>
    <n v="0"/>
    <n v="0"/>
    <n v="0"/>
    <n v="0"/>
    <n v="0"/>
    <n v="0"/>
    <s v="SI"/>
    <n v="0"/>
    <s v="SI"/>
    <n v="0"/>
    <s v="SI"/>
    <n v="0"/>
    <n v="0.30000000000000004"/>
    <n v="0.70000000000000007"/>
    <s v="NO"/>
    <n v="7"/>
    <n v="6.2849999999999993"/>
    <n v="6.5352499999999996"/>
    <n v="6.27"/>
    <n v="6.3893624999999998"/>
    <n v="4130"/>
    <n v="4130"/>
    <n v="7"/>
    <s v="APROBADO"/>
    <s v="APROBADO"/>
    <n v="6.1"/>
    <s v="APROBADO"/>
    <s v="NO"/>
    <n v="7"/>
    <s v="NO"/>
    <s v="NO APLICA "/>
    <s v="NO"/>
    <s v="NO APLICA"/>
    <s v="NO APLICA"/>
    <s v="NO APLICA"/>
    <x v="1"/>
    <s v=""/>
    <s v="NO APLICA"/>
    <s v="NO"/>
    <s v="NO APLICA"/>
    <s v="NO APLICA"/>
    <s v="NO"/>
    <n v="23"/>
    <n v="125"/>
    <s v="NO"/>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302818-6"/>
    <s v="cade capacitacion y desarrollo empresarial e.i.r.l"/>
    <n v="188"/>
    <n v="47"/>
    <n v="5075"/>
    <n v="0"/>
    <n v="0"/>
    <n v="19082000"/>
    <n v="3760000"/>
    <n v="0"/>
    <n v="0"/>
    <n v="0"/>
    <n v="22842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s v="NO"/>
    <s v="NO APLICA "/>
    <s v="NO"/>
    <s v="NO APLICA"/>
    <s v="NO APLICA"/>
    <s v="NO APLICA"/>
    <x v="1"/>
    <s v=""/>
    <s v="NO APLICA"/>
    <s v="NO"/>
    <s v="NO APLICA"/>
    <s v="NO APLICA"/>
    <s v="NO"/>
    <n v="23"/>
    <n v="122"/>
    <s v="NO"/>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302818-6"/>
    <s v="cade capacitacion y desarrollo empresarial e.i.r.l"/>
    <n v="200"/>
    <n v="50"/>
    <n v="5075"/>
    <n v="0"/>
    <n v="0"/>
    <n v="20300000"/>
    <n v="4000000"/>
    <n v="0"/>
    <n v="0"/>
    <n v="0"/>
    <n v="24300000"/>
    <x v="0"/>
    <n v="0"/>
    <n v="3"/>
    <n v="7"/>
    <n v="7"/>
    <n v="7"/>
    <n v="7"/>
    <n v="7"/>
    <n v="6"/>
    <n v="5"/>
    <n v="7"/>
    <n v="7"/>
    <n v="6.5"/>
    <n v="6.5"/>
    <n v="5.5"/>
    <n v="5.5"/>
    <n v="7"/>
    <n v="6.2"/>
    <s v="NO"/>
    <n v="0"/>
    <n v="0"/>
    <n v="0"/>
    <n v="0"/>
    <n v="0"/>
    <n v="0"/>
    <n v="0"/>
    <n v="0"/>
    <n v="0"/>
    <n v="0"/>
    <n v="0"/>
    <n v="0"/>
    <n v="0"/>
    <n v="0"/>
    <n v="0"/>
    <n v="0"/>
    <n v="0"/>
    <n v="0"/>
    <n v="0"/>
    <n v="0"/>
    <n v="0"/>
    <n v="0"/>
    <s v="SSH"/>
    <s v="NO"/>
    <s v="SI"/>
    <n v="0"/>
    <n v="0"/>
    <n v="0"/>
    <n v="0"/>
    <n v="0"/>
    <n v="0"/>
    <n v="0"/>
    <n v="0"/>
    <n v="0"/>
    <n v="0"/>
    <s v="SI"/>
    <n v="0"/>
    <s v="SI"/>
    <n v="0"/>
    <s v="SI"/>
    <n v="0"/>
    <n v="0.30000000000000004"/>
    <n v="0.70000000000000007"/>
    <s v="NO"/>
    <n v="7"/>
    <n v="6.3"/>
    <n v="6.5449999999999999"/>
    <n v="6.4499999999999993"/>
    <n v="6.49275"/>
    <n v="5075"/>
    <n v="5075"/>
    <n v="7"/>
    <s v="APROBADO"/>
    <s v="APROBADO"/>
    <n v="6.2"/>
    <s v="APROBADO"/>
    <s v="NO"/>
    <n v="7"/>
    <s v="NO"/>
    <s v="NO APLICA "/>
    <s v="NO"/>
    <s v="NO APLICA"/>
    <s v="NO APLICA"/>
    <s v="NO APLICA"/>
    <x v="1"/>
    <s v=""/>
    <s v="NO APLICA"/>
    <s v="NO"/>
    <s v="NO APLICA"/>
    <s v="NO APLICA"/>
    <s v="NO"/>
    <n v="23"/>
    <n v="254"/>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302818-6"/>
    <s v="cade capacitacion y desarrollo empresarial e.i.r.l"/>
    <n v="200"/>
    <n v="50"/>
    <n v="5075"/>
    <n v="0"/>
    <n v="0"/>
    <n v="20300000"/>
    <n v="4000000"/>
    <n v="0"/>
    <n v="0"/>
    <n v="0"/>
    <n v="24300000"/>
    <x v="0"/>
    <n v="0"/>
    <n v="3"/>
    <n v="7"/>
    <n v="7"/>
    <n v="7"/>
    <n v="7"/>
    <n v="7"/>
    <n v="6.5"/>
    <n v="5.5"/>
    <n v="7"/>
    <n v="7"/>
    <n v="6.5"/>
    <n v="6"/>
    <n v="6"/>
    <n v="6"/>
    <n v="7"/>
    <n v="6.3"/>
    <s v="NO"/>
    <n v="0"/>
    <n v="0"/>
    <n v="0"/>
    <n v="0"/>
    <n v="0"/>
    <n v="0"/>
    <n v="0"/>
    <n v="0"/>
    <n v="0"/>
    <n v="0"/>
    <n v="0"/>
    <n v="0"/>
    <n v="0"/>
    <n v="0"/>
    <n v="0"/>
    <n v="0"/>
    <n v="0"/>
    <n v="0"/>
    <n v="0"/>
    <n v="0"/>
    <n v="0"/>
    <n v="0"/>
    <s v="SSH"/>
    <s v="NO"/>
    <s v="SI"/>
    <n v="0"/>
    <n v="0"/>
    <n v="0"/>
    <n v="0"/>
    <n v="0"/>
    <n v="0"/>
    <n v="0"/>
    <n v="0"/>
    <n v="0"/>
    <n v="0"/>
    <s v="SI"/>
    <n v="0"/>
    <s v="SI"/>
    <n v="0"/>
    <s v="SI"/>
    <n v="0"/>
    <n v="0.30000000000000004"/>
    <n v="0.70000000000000007"/>
    <s v="NO"/>
    <n v="7"/>
    <n v="6.5249999999999995"/>
    <n v="6.6912500000000001"/>
    <n v="6.4499999999999993"/>
    <n v="6.5585624999999999"/>
    <n v="5075"/>
    <n v="5075"/>
    <n v="7"/>
    <s v="APROBADO"/>
    <s v="APROBADO"/>
    <n v="6.3"/>
    <s v="APROBADO"/>
    <s v="NO"/>
    <n v="7"/>
    <s v="NO"/>
    <s v="NO APLICA "/>
    <s v="NO"/>
    <s v="NO APLICA"/>
    <s v="NO APLICA"/>
    <s v="NO APLICA"/>
    <x v="1"/>
    <s v=""/>
    <s v="NO APLICA"/>
    <s v="NO"/>
    <s v="NO APLICA"/>
    <s v="NO APLICA"/>
    <s v="NO"/>
    <n v="23"/>
    <n v="254"/>
    <s v="NO"/>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056645-4"/>
    <s v="ISOLUTION CAPACITACION EN GESTION LILITADA"/>
    <n v="100"/>
    <n v="25"/>
    <n v="5075"/>
    <n v="0"/>
    <n v="0"/>
    <n v="6090000"/>
    <n v="1200000"/>
    <n v="0"/>
    <n v="0"/>
    <n v="0"/>
    <n v="72900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NO"/>
    <n v="7"/>
    <s v="SI"/>
    <n v="7.0000000000000009"/>
    <s v="SI"/>
    <n v="7"/>
    <s v="SI"/>
    <n v="7"/>
    <x v="0"/>
    <n v="5075"/>
    <n v="5075"/>
    <s v="SI"/>
    <n v="0.16245487364620939"/>
    <n v="0"/>
    <s v="NO"/>
    <n v="122"/>
    <n v="125"/>
    <s v="NO"/>
    <s v="e) Menor “porcentaje de multas ponderadas” en ítem evaluación comportamiento considerando 4 decimales."/>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56645-4"/>
    <s v="ISOLUTION CAPACITACION EN GESTION LILITADA"/>
    <n v="160"/>
    <n v="40"/>
    <n v="6373"/>
    <n v="0"/>
    <n v="50000"/>
    <n v="15295200"/>
    <n v="2400000"/>
    <n v="0"/>
    <n v="0"/>
    <n v="750000"/>
    <n v="184452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16245487364620939"/>
    <n v="0"/>
    <s v="NO"/>
    <n v="122"/>
    <n v="125"/>
    <s v="NO"/>
    <s v="e) Menor “porcentaje de multas ponderadas” en ítem evaluación comportamiento considerando 4 decimales."/>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56645-4"/>
    <s v="ISOLUTION CAPACITACION EN GESTION LILITADA"/>
    <n v="132"/>
    <n v="33"/>
    <n v="6373"/>
    <n v="100000"/>
    <n v="0"/>
    <n v="8412360"/>
    <n v="1320000"/>
    <n v="1000000"/>
    <n v="0"/>
    <n v="0"/>
    <n v="107323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16245487364620939"/>
    <n v="0.12121212121212122"/>
    <s v="NO"/>
    <n v="122"/>
    <n v="164"/>
    <s v="NO"/>
    <s v="e) Menor “porcentaje de multas ponderadas” en ítem evaluación comportamiento considerando 4 decimales."/>
    <m/>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056645-4"/>
    <s v="ISOLUTION CAPACITACION EN GESTION LILITADA"/>
    <n v="252"/>
    <n v="63"/>
    <n v="6373"/>
    <n v="70000"/>
    <n v="0"/>
    <n v="16059960"/>
    <n v="2520000"/>
    <n v="700000"/>
    <n v="0"/>
    <n v="0"/>
    <n v="19279960"/>
    <x v="0"/>
    <n v="0"/>
    <n v="7"/>
    <n v="7"/>
    <n v="0"/>
    <n v="0"/>
    <n v="0"/>
    <n v="0"/>
    <n v="0"/>
    <n v="0"/>
    <n v="0"/>
    <n v="7"/>
    <n v="7"/>
    <n v="7"/>
    <n v="7"/>
    <n v="7"/>
    <n v="7"/>
    <n v="7"/>
    <s v="SI"/>
    <s v="GUILLERMO"/>
    <s v="ggonzalez@isolution.cl"/>
    <n v="995163347"/>
    <s v="Sargento Aldea #1041, Santiago"/>
    <s v="Capacitar en la elaboración de preparaciones típicas chilenas y de distintas culturas del mundo, aplicando técnicas culinarias tradicionales y contemporáneas."/>
    <s v="El curso entrega herramientas para preparar platos representativos de la cocina chilena junto con recetas internacionales, abordando ingredientes, métodos de cocción y presentación. Está orientado a personas que buscan ampliar sus competencias en gastronomía con enfoque multicultural y profesional."/>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16245487364620939"/>
    <n v="0.16245487364620939"/>
    <s v="SI"/>
    <n v="122"/>
    <n v="122"/>
    <s v="SI"/>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056645-4"/>
    <s v="ISOLUTION CAPACITACION EN GESTION LILITADA"/>
    <n v="112"/>
    <n v="38"/>
    <n v="5075"/>
    <n v="115000"/>
    <n v="0"/>
    <n v="6252400"/>
    <n v="1672000"/>
    <n v="1265000"/>
    <n v="0"/>
    <n v="0"/>
    <n v="9189400"/>
    <x v="0"/>
    <n v="0"/>
    <n v="7"/>
    <n v="7"/>
    <n v="0"/>
    <n v="0"/>
    <n v="0"/>
    <n v="0"/>
    <n v="0"/>
    <n v="0"/>
    <n v="0"/>
    <n v="7"/>
    <n v="7"/>
    <n v="7"/>
    <n v="7"/>
    <n v="7"/>
    <n v="7"/>
    <n v="7"/>
    <s v="SI"/>
    <s v="GUILLERMO"/>
    <s v="ggonzalez@isolution.cl"/>
    <n v="995163347"/>
    <s v="Sargento Aldea #1041, Santiago"/>
    <s v="Capacitar en la producción artesanal de jabones y sales de baño, utilizando técnicas básicas y materias primas naturales."/>
    <s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16245487364620939"/>
    <n v="0.16245487364620939"/>
    <s v="SI"/>
    <n v="122"/>
    <n v="122"/>
    <s v="SI"/>
    <n v="0"/>
    <m/>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056645-4"/>
    <s v="ISOLUTION CAPACITACION EN GESTION LILITADA"/>
    <n v="272"/>
    <n v="68"/>
    <n v="5075"/>
    <n v="100000"/>
    <n v="250000"/>
    <n v="13804000"/>
    <n v="2720000"/>
    <n v="1000000"/>
    <n v="0"/>
    <n v="2500000"/>
    <n v="2002400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5075"/>
    <n v="5075"/>
    <n v="7"/>
    <s v="APROBADO"/>
    <s v="APROBADO"/>
    <n v="6.4"/>
    <s v="APROBADO"/>
    <s v="NO"/>
    <n v="7"/>
    <s v="NO"/>
    <s v="NO APLICA "/>
    <s v="NO"/>
    <s v="NO APLICA"/>
    <s v="NO APLICA"/>
    <s v="NO APLICA"/>
    <x v="1"/>
    <s v=""/>
    <s v="NO APLICA"/>
    <s v="NO"/>
    <s v="NO APLICA"/>
    <s v="NO APLICA"/>
    <s v="NO"/>
    <n v="122"/>
    <n v="164"/>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056645-4"/>
    <s v="ISOLUTION CAPACITACION EN GESTION LILITADA"/>
    <n v="122"/>
    <n v="41"/>
    <n v="5075"/>
    <n v="115000"/>
    <n v="0"/>
    <n v="6810650"/>
    <n v="1804000"/>
    <n v="1265000"/>
    <n v="0"/>
    <n v="0"/>
    <n v="9879650"/>
    <x v="0"/>
    <n v="0"/>
    <n v="7"/>
    <n v="7"/>
    <n v="0"/>
    <n v="0"/>
    <n v="0"/>
    <n v="0"/>
    <n v="0"/>
    <n v="0"/>
    <n v="0"/>
    <n v="5"/>
    <n v="5"/>
    <n v="5"/>
    <n v="5"/>
    <n v="5"/>
    <n v="7"/>
    <n v="5.5"/>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5"/>
    <n v="5"/>
    <n v="5075"/>
    <n v="5075"/>
    <n v="7"/>
    <s v="APROBADO"/>
    <s v="APROBADO"/>
    <n v="5.5"/>
    <s v="APROBADO"/>
    <s v="NO"/>
    <n v="6.8"/>
    <s v="NO"/>
    <s v="NO APLICA "/>
    <s v="NO"/>
    <s v="NO APLICA"/>
    <s v="NO APLICA"/>
    <s v="NO APLICA"/>
    <x v="1"/>
    <s v=""/>
    <s v="NO APLICA"/>
    <s v="NO"/>
    <s v="NO APLICA"/>
    <s v="NO APLICA"/>
    <s v="NO"/>
    <n v="122"/>
    <n v="125"/>
    <s v="NO"/>
    <n v="0"/>
    <m/>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76056645-4"/>
    <s v="ISOLUTION CAPACITACION EN GESTION LILITADA"/>
    <n v="188"/>
    <n v="47"/>
    <n v="5075"/>
    <n v="0"/>
    <n v="250000"/>
    <n v="18127900"/>
    <n v="3572000"/>
    <n v="0"/>
    <n v="0"/>
    <n v="4750000"/>
    <n v="26449900"/>
    <x v="0"/>
    <n v="0"/>
    <n v="7"/>
    <n v="7"/>
    <n v="0"/>
    <n v="0"/>
    <n v="0"/>
    <n v="0"/>
    <n v="0"/>
    <n v="0"/>
    <n v="0"/>
    <n v="7"/>
    <n v="7"/>
    <n v="7"/>
    <n v="7"/>
    <n v="7"/>
    <n v="7"/>
    <n v="7"/>
    <s v="SI"/>
    <s v="GUILLERMO"/>
    <s v="ggonzalez@isolution.cl"/>
    <n v="995163347"/>
    <s v="AVDA. EL BOSQUE DE SANTIAGO #475, Huechuraba"/>
    <s v="Capacitar en el uso seguro y eficiente de la soldadura por arco voltaico, aplicando técnicas básicas para la unión de materiales metálicos en distintos contextos productivos."/>
    <s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16245487364620939"/>
    <n v="0.16245487364620939"/>
    <s v="SI"/>
    <n v="122"/>
    <n v="125"/>
    <s v="NO"/>
    <s v="f) Mayor número de cursos SENCE ejecutados (Evaluación Experiencia)."/>
    <m/>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76056645-4"/>
    <s v="ISOLUTION CAPACITACION EN GESTION LILITADA"/>
    <n v="272"/>
    <n v="68"/>
    <n v="5075"/>
    <n v="100000"/>
    <n v="250000"/>
    <n v="13804000"/>
    <n v="2720000"/>
    <n v="1000000"/>
    <n v="0"/>
    <n v="2500000"/>
    <n v="20024000"/>
    <x v="0"/>
    <n v="0"/>
    <n v="7"/>
    <n v="7"/>
    <n v="0"/>
    <n v="0"/>
    <n v="0"/>
    <n v="0"/>
    <n v="0"/>
    <n v="0"/>
    <n v="0"/>
    <n v="7"/>
    <n v="7"/>
    <n v="7"/>
    <n v="7"/>
    <n v="7"/>
    <n v="7"/>
    <n v="7"/>
    <s v="SI"/>
    <s v="GUILLERMO"/>
    <s v="ggonzalez@isolution.cl"/>
    <n v="995163347"/>
    <s v="PJE. COLBÚN S/N, Colbún"/>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16245487364620939"/>
    <n v="0.16245487364620939"/>
    <s v="SI"/>
    <n v="122"/>
    <n v="122"/>
    <s v="SI"/>
    <n v="0"/>
    <m/>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76056645-4"/>
    <s v="ISOLUTION CAPACITACION EN GESTION LILITADA"/>
    <n v="160"/>
    <n v="40"/>
    <n v="4130"/>
    <n v="0"/>
    <n v="0"/>
    <n v="9912000"/>
    <n v="2400000"/>
    <n v="0"/>
    <n v="0"/>
    <n v="0"/>
    <n v="12312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s v="SI"/>
    <n v="7.0000000000000009"/>
    <s v="SI"/>
    <n v="7"/>
    <s v="SI"/>
    <n v="7"/>
    <x v="0"/>
    <n v="4130"/>
    <n v="4130"/>
    <s v="SI"/>
    <n v="0.16245487364620939"/>
    <n v="0"/>
    <s v="NO"/>
    <n v="122"/>
    <n v="125"/>
    <s v="NO"/>
    <s v="e) Menor “porcentaje de multas ponderadas” en ítem evaluación comportamiento considerando 4 decimales."/>
    <m/>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6056645-4"/>
    <s v="ISOLUTION CAPACITACION EN GESTION LILITADA"/>
    <n v="80"/>
    <n v="27"/>
    <n v="4130"/>
    <n v="0"/>
    <n v="0"/>
    <n v="6608000"/>
    <n v="2160000"/>
    <n v="0"/>
    <n v="0"/>
    <n v="0"/>
    <n v="8768000"/>
    <x v="0"/>
    <n v="0"/>
    <n v="7"/>
    <n v="7"/>
    <n v="0"/>
    <n v="0"/>
    <n v="0"/>
    <n v="0"/>
    <n v="0"/>
    <n v="0"/>
    <n v="0"/>
    <n v="7"/>
    <n v="7"/>
    <n v="7"/>
    <n v="7"/>
    <n v="7"/>
    <n v="7"/>
    <n v="7"/>
    <s v="SI"/>
    <s v="GUILLERMO"/>
    <s v="ggonzalez@isolution.cl"/>
    <n v="995163347"/>
    <s v="ANGUITA #159, Peñaflor"/>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16245487364620939"/>
    <n v="0.16245487364620939"/>
    <s v="SI"/>
    <n v="122"/>
    <n v="122"/>
    <s v="SI"/>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056645-4"/>
    <s v="ISOLUTION CAPACITACION EN GESTION LILITADA"/>
    <n v="188"/>
    <n v="47"/>
    <n v="5075"/>
    <n v="0"/>
    <n v="0"/>
    <n v="19082000"/>
    <n v="3760000"/>
    <n v="0"/>
    <n v="0"/>
    <n v="0"/>
    <n v="22842000"/>
    <x v="0"/>
    <n v="0"/>
    <n v="7"/>
    <n v="7"/>
    <n v="7"/>
    <n v="7"/>
    <n v="7"/>
    <n v="7"/>
    <n v="7"/>
    <n v="7"/>
    <n v="7"/>
    <n v="7"/>
    <n v="7"/>
    <n v="7"/>
    <n v="7"/>
    <n v="7"/>
    <n v="7"/>
    <n v="7"/>
    <s v="SI"/>
    <s v="GUILLERMO"/>
    <s v="ggonzalez@isolution.cl"/>
    <n v="995163347"/>
    <s v="Jose Aldea #109, San Bernardo"/>
    <s v="Capacitar en la implementación de actividades recreativas y pausas activas que promuevan el bienestar físico, mental y social en distintos entornos."/>
    <s v="El curso entrega herramientas para diseñar y facilitar dinámicas grupales, ejercicios de activación, juegos y espacios de esparcimiento. Está dirigido a personas que trabajan en contextos educativos, comunitarios o laborales, y que buscan fomentar hábitos saludables y ambientes positivos."/>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s v="SI"/>
    <n v="7.0000000000000009"/>
    <s v="SI"/>
    <n v="7"/>
    <s v="SI"/>
    <n v="7"/>
    <x v="0"/>
    <n v="5075"/>
    <n v="5075"/>
    <s v="SI"/>
    <n v="0.16245487364620939"/>
    <n v="0.16245487364620939"/>
    <s v="SI"/>
    <n v="122"/>
    <n v="122"/>
    <s v="SI"/>
    <s v="f) Mayor número de cursos SENCE ejecutados (Evaluación Experiencia)."/>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681176-9"/>
    <s v="CENTRO DE CAPACITACIÓN TÉCNICA Y ESTUDIOS FEI LIMITAD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681176-9"/>
    <s v="CENTRO DE CAPACITACIÓN TÉCNICA Y ESTUDIOS FEI LIMITAD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681176-9"/>
    <s v="CENTRO DE CAPACITACIÓN TÉCNICA Y ESTUDIOS FEI LIMITADA"/>
    <n v="122"/>
    <n v="41"/>
    <n v="5075"/>
    <n v="115000"/>
    <n v="0"/>
    <n v="6810650"/>
    <n v="1804000"/>
    <n v="1265000"/>
    <n v="0"/>
    <n v="0"/>
    <n v="9879650"/>
    <x v="1"/>
    <s v="NUMERAL 6.2.1. ITEM 11: PROPUESTA NO PRESENTA INFORMACIÓN SOBRE ACCESOS, AREAS DE CIRCULACIÓN Y ESCALAS / CONDICIONES DE SEGURIDAD / SERVICIOS HIGIÉNICOS / REGULACIÓN DE TEMPERATURA / VENTILACIÓN / ILUMINACIÓN / MOBILIARIO / ESTADO DE CONSERVACIÓN, ITEM 11: NO PRESENTA CARTA DE COMPROMISO, CONTRATO DE ARRIENDO, O TITULO DE DOMINI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681176-9"/>
    <s v="CENTRO DE CAPACITACIÓN TÉCNICA Y ESTUDIOS FEI LIMITADA"/>
    <n v="150"/>
    <n v="38"/>
    <n v="6373"/>
    <n v="0"/>
    <n v="0"/>
    <n v="18163050"/>
    <n v="2888000"/>
    <n v="0"/>
    <n v="0"/>
    <n v="0"/>
    <n v="2105105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681176-9"/>
    <s v="CENTRO DE CAPACITACIÓN TÉCNICA Y ESTUDIOS FEI LIMITADA"/>
    <n v="150"/>
    <n v="38"/>
    <n v="6373"/>
    <n v="0"/>
    <n v="0"/>
    <n v="19119000"/>
    <n v="3040000"/>
    <n v="0"/>
    <n v="0"/>
    <n v="0"/>
    <n v="22159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7681176-9"/>
    <s v="CENTRO DE CAPACITACIÓN TÉCNICA Y ESTUDIOS FEI LIMITAD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681176-9"/>
    <s v="CENTRO DE CAPACITACIÓN TÉCNICA Y ESTUDIOS FEI LIMITAD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7681176-9"/>
    <s v="CENTRO DE CAPACITACIÓN TÉCNICA Y ESTUDIOS FEI LIMITADA"/>
    <n v="52"/>
    <n v="13"/>
    <n v="6373"/>
    <n v="0"/>
    <n v="0"/>
    <n v="6627920"/>
    <n v="1040000"/>
    <n v="0"/>
    <n v="0"/>
    <n v="0"/>
    <n v="766792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6.8"/>
    <s v="NO"/>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681176-9"/>
    <s v="CENTRO DE CAPACITACIÓN TÉCNICA Y ESTUDIOS FEI LIMITAD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681176-9"/>
    <s v="CENTRO DE CAPACITACIÓN TÉCNICA Y ESTUDIOS FEI LIMITAD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681176-9"/>
    <s v="CENTRO DE CAPACITACIÓN TÉCNICA Y ESTUDIOS FEI LIMITAD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7681176-9"/>
    <s v="CENTRO DE CAPACITACIÓN TÉCNICA Y ESTUDIOS FEI LIMITAD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7681176-9"/>
    <s v="CENTRO DE CAPACITACIÓN TÉCNICA Y ESTUDIOS FEI LIMITADA"/>
    <n v="12"/>
    <n v="3"/>
    <n v="4130"/>
    <n v="0"/>
    <n v="0"/>
    <n v="743400"/>
    <n v="180000"/>
    <n v="0"/>
    <n v="0"/>
    <n v="0"/>
    <n v="923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SI"/>
    <n v="0"/>
    <n v="0.1"/>
    <n v="0.70000000000000007"/>
    <s v="SI"/>
    <n v="0"/>
    <n v="0"/>
    <n v="0"/>
    <n v="6.2"/>
    <n v="6.2"/>
    <n v="4130"/>
    <n v="4130"/>
    <n v="7"/>
    <s v="APROBADO"/>
    <s v="APROBADO"/>
    <n v="5.8"/>
    <s v="APROBADO"/>
    <s v="NO"/>
    <n v="6.4"/>
    <s v="NO"/>
    <s v="NO APLICA "/>
    <s v="NO"/>
    <s v="NO APLICA"/>
    <s v="NO APLICA"/>
    <s v="NO APLICA"/>
    <x v="1"/>
    <s v=""/>
    <s v="NO APLICA"/>
    <s v="SI"/>
    <n v="0"/>
    <n v="0"/>
    <s v="SI"/>
    <n v="0"/>
    <n v="0"/>
    <s v="SI"/>
    <n v="0"/>
    <m/>
  </r>
  <r>
    <x v="17"/>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s v="76826771-5"/>
    <s v="OTEC CRECIENDO CON IDENTIDAD SPA"/>
    <n v="90"/>
    <n v="18"/>
    <n v="4602"/>
    <n v="0"/>
    <n v="0"/>
    <n v="4141800"/>
    <n v="720000"/>
    <n v="0"/>
    <n v="0"/>
    <n v="0"/>
    <n v="4861800"/>
    <x v="1"/>
    <s v="NUMERAL 6.1.2. ITEM 5 - EL VALOR HORA ALUMNO CAPACITACIÓN NO SE ENCUENTRA EN EL RANGO DEL TRAMO DEFINIDO PARA EL CURSO, CONFORME AL ANEXO N° 8 Y AL PLAN DE CAPACITACIÓN._x000a_NUMERAL 6.1.2. ITEM 6 - VALOR TOTAL DEL CURSO NO CORRESPONDE ÍTEM N)"/>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602"/>
    <n v="4130"/>
    <s v="NO APLICA"/>
    <s v="NO APLICA"/>
    <s v="NO APLICA"/>
    <s v="NO APLICA"/>
    <s v="NO APLICA"/>
    <s v="NO"/>
    <s v="NO APLICA"/>
    <s v="NO APLICA"/>
    <s v="NO APLICA "/>
    <s v="NO"/>
    <s v="NO APLICA"/>
    <s v="NO APLICA"/>
    <s v="NO APLICA"/>
    <x v="1"/>
    <s v=""/>
    <s v="NO APLICA"/>
    <s v="NO"/>
    <s v="NO APLICA"/>
    <s v="NO APLICA"/>
    <s v="NO"/>
    <n v="0"/>
    <n v="0"/>
    <s v="SI"/>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826771-5"/>
    <s v="OTEC CRECIENDO CON IDENTIDAD SPA"/>
    <n v="80"/>
    <n v="20"/>
    <n v="4904"/>
    <n v="0"/>
    <n v="0"/>
    <n v="7846400"/>
    <n v="1600000"/>
    <n v="0"/>
    <n v="0"/>
    <n v="0"/>
    <n v="9446400"/>
    <x v="1"/>
    <s v="NUMERAL 6.1.2. ITEM 5 EL VALOR HORA ALUMNO NO SE ENCUENTRA EN EL RANGO DEL TRAMO DEFINIDO PARA EL CURSO, CONFORME AL ANEXO 8 Y AL PLAN DFE CAPACITACIÓN._x000a_Numeral 6.1.2 item 6 VALOR TOTAL DEL CURSO NO CORRESPONDE ÍTEM 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4904"/>
    <n v="6373"/>
    <s v="NO APLICA"/>
    <s v="NO APLICA"/>
    <s v="NO APLICA"/>
    <s v="NO APLICA"/>
    <s v="NO APLICA"/>
    <s v="NO"/>
    <s v="NO APLICA"/>
    <s v="NO APLICA"/>
    <s v="NO APLICA "/>
    <s v="NO"/>
    <s v="NO APLICA"/>
    <s v="NO APLICA"/>
    <s v="NO APLICA"/>
    <x v="1"/>
    <s v=""/>
    <s v="NO APLICA"/>
    <s v="NO"/>
    <s v="NO APLICA"/>
    <s v="NO APLICA"/>
    <s v="NO"/>
    <n v="0"/>
    <n v="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826771-5"/>
    <s v="OTEC CRECIENDO CON IDENTIDAD SPA"/>
    <n v="192"/>
    <n v="48"/>
    <n v="4602"/>
    <n v="0"/>
    <n v="0"/>
    <n v="13253760"/>
    <n v="2880000"/>
    <n v="0"/>
    <n v="0"/>
    <n v="0"/>
    <n v="16133760"/>
    <x v="1"/>
    <s v="Numeral 6.1.2 item 5 TRAMO ERRONEO_x000a_Numeral 6.1.2 item 6 VALOR TOTAL DEL CURSO NO CORRESPONDE ÍTEM N)"/>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4602"/>
    <n v="4130"/>
    <s v="NO APLICA"/>
    <s v="NO APLICA"/>
    <s v="NO APLICA"/>
    <s v="NO APLICA"/>
    <s v="NO APLICA"/>
    <s v="NO"/>
    <s v="NO APLICA"/>
    <s v="NO APLICA"/>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826771-5"/>
    <s v="OTEC CRECIENDO CON IDENTIDAD SPA"/>
    <n v="28"/>
    <n v="7"/>
    <n v="22236"/>
    <n v="0"/>
    <n v="0"/>
    <n v="6226080"/>
    <n v="0"/>
    <n v="0"/>
    <n v="0"/>
    <n v="0"/>
    <n v="622608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22236"/>
    <n v="4130"/>
    <s v="NO APLICA"/>
    <s v="NO APLICA"/>
    <s v="NO APLICA"/>
    <s v="NO APLICA"/>
    <s v="NO APLICA"/>
    <s v="NO"/>
    <s v="NO APLICA"/>
    <s v="NO APLICA"/>
    <s v="NO APLICA "/>
    <s v="NO"/>
    <s v="NO APLICA"/>
    <s v="NO APLICA"/>
    <s v="NO APLICA"/>
    <x v="1"/>
    <s v=""/>
    <s v="NO APLICA"/>
    <s v="NO"/>
    <s v="NO APLICA"/>
    <s v="NO APLICA"/>
    <s v="NO"/>
    <n v="0"/>
    <n v="0"/>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826771-5"/>
    <s v="OTEC CRECIENDO CON IDENTIDAD SPA"/>
    <n v="100"/>
    <n v="25"/>
    <n v="4602"/>
    <n v="0"/>
    <n v="0"/>
    <n v="6903000"/>
    <n v="1500000"/>
    <n v="0"/>
    <n v="0"/>
    <n v="0"/>
    <n v="8403000"/>
    <x v="1"/>
    <s v="Numeral 6.1.2 item 5 TRAMO ERRONEO_x000a_Numeral 6.1.2 item 6 VALOR TOTAL DEL CURSO NO CORRESPONDE ÍTEM N)"/>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602"/>
    <n v="4130"/>
    <s v="NO APLICA"/>
    <s v="NO APLICA"/>
    <s v="NO APLICA"/>
    <s v="NO APLICA"/>
    <s v="NO APLICA"/>
    <s v="NO"/>
    <s v="NO APLICA"/>
    <s v="NO APLICA"/>
    <s v="NO APLICA "/>
    <s v="NO"/>
    <s v="NO APLICA"/>
    <s v="NO APLICA"/>
    <s v="NO APLICA"/>
    <x v="1"/>
    <s v=""/>
    <s v="NO APLICA"/>
    <s v="NO"/>
    <s v="NO APLICA"/>
    <s v="NO APLICA"/>
    <s v="NO"/>
    <n v="0"/>
    <n v="0"/>
    <s v="SI"/>
    <n v="0"/>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826771-5"/>
    <s v="OTEC CRECIENDO CON IDENTIDAD SPA"/>
    <n v="88"/>
    <n v="22"/>
    <n v="4602"/>
    <n v="0"/>
    <n v="0"/>
    <n v="8099520"/>
    <n v="1760000"/>
    <n v="0"/>
    <n v="0"/>
    <n v="0"/>
    <n v="9859520"/>
    <x v="1"/>
    <s v="&quot;Numeral 6.1.2 item 5 TRAMO ERRONEO_x000a_Numeral 6.1.2 item 6 VALOR TOTAL DEL CURSO NO CORRESPONDE ÍTEM N) &quot;"/>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4602"/>
    <n v="4130"/>
    <s v="NO APLICA"/>
    <s v="NO APLICA"/>
    <s v="NO APLICA"/>
    <s v="NO APLICA"/>
    <s v="NO APLICA"/>
    <s v="NO"/>
    <s v="NO APLICA"/>
    <s v="NO APLICA"/>
    <s v="NO APLICA "/>
    <s v="NO"/>
    <s v="NO APLICA"/>
    <s v="NO APLICA"/>
    <s v="NO APLICA"/>
    <x v="1"/>
    <s v=""/>
    <s v="NO APLICA"/>
    <s v="NO"/>
    <s v="NO APLICA"/>
    <s v="NO APLICA"/>
    <s v="NO"/>
    <n v="0"/>
    <n v="0"/>
    <s v="SI"/>
    <n v="0"/>
    <m/>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6826771-5"/>
    <s v="OTEC CRECIENDO CON IDENTIDAD SPA"/>
    <n v="45"/>
    <n v="12"/>
    <n v="4602"/>
    <n v="0"/>
    <n v="0"/>
    <n v="4141800"/>
    <n v="960000"/>
    <n v="0"/>
    <n v="0"/>
    <n v="0"/>
    <n v="5101800"/>
    <x v="1"/>
    <s v="Numeral 6.1.2 item 5 TRAMO ERRONEO_x000a_Numeral 6.1.2 item 6 VALOR TOTAL DEL CURSO NO CORRESPONDE ÍTEM N)"/>
    <n v="0"/>
    <n v="0"/>
    <n v="0"/>
    <n v="0"/>
    <n v="0"/>
    <n v="0"/>
    <n v="0"/>
    <n v="0"/>
    <n v="0"/>
    <n v="0"/>
    <n v="0"/>
    <n v="0"/>
    <n v="0"/>
    <n v="0"/>
    <n v="0"/>
    <n v="0"/>
    <s v="NO"/>
    <n v="0"/>
    <n v="0"/>
    <n v="0"/>
    <n v="0"/>
    <n v="0"/>
    <n v="0"/>
    <n v="0"/>
    <n v="0"/>
    <n v="0"/>
    <n v="0"/>
    <n v="0"/>
    <n v="0"/>
    <n v="0"/>
    <n v="0"/>
    <n v="0"/>
    <n v="0"/>
    <n v="0"/>
    <n v="0"/>
    <n v="0"/>
    <n v="0"/>
    <n v="0"/>
    <n v="0"/>
    <s v="SSH"/>
    <s v="NO"/>
    <s v="NO"/>
    <n v="0"/>
    <n v="0"/>
    <n v="0"/>
    <n v="0"/>
    <n v="0"/>
    <n v="0"/>
    <n v="0"/>
    <n v="0"/>
    <n v="0"/>
    <n v="0"/>
    <s v="NO"/>
    <n v="0"/>
    <s v="NO"/>
    <s v="NO APLICA"/>
    <s v="NO"/>
    <s v="NO APLICA"/>
    <s v="NO APLICA"/>
    <s v="NO APLICA"/>
    <s v="NO"/>
    <n v="0"/>
    <n v="0"/>
    <s v="NO APLICA"/>
    <s v="NO APLICA"/>
    <s v="NO APLICA"/>
    <n v="4602"/>
    <n v="4130"/>
    <s v="NO APLICA"/>
    <s v="NO APLICA"/>
    <s v="NO APLICA"/>
    <s v="NO APLICA"/>
    <s v="NO APLICA"/>
    <s v="NO"/>
    <s v="NO APLICA"/>
    <s v="NO APLICA"/>
    <s v="NO APLICA "/>
    <s v="NO"/>
    <s v="NO APLICA"/>
    <s v="NO APLICA"/>
    <s v="NO APLICA"/>
    <x v="1"/>
    <s v=""/>
    <s v="NO APLICA"/>
    <s v="NO"/>
    <s v="NO APLICA"/>
    <s v="NO APLICA"/>
    <s v="NO"/>
    <n v="0"/>
    <n v="0"/>
    <s v="SI"/>
    <n v="0"/>
    <m/>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6826771-5"/>
    <s v="OTEC CRECIENDO CON IDENTIDAD SPA"/>
    <n v="50"/>
    <n v="17"/>
    <n v="4602"/>
    <n v="0"/>
    <n v="0"/>
    <n v="4602000"/>
    <n v="1360000"/>
    <n v="0"/>
    <n v="0"/>
    <n v="0"/>
    <n v="5962000"/>
    <x v="0"/>
    <n v="0"/>
    <n v="1"/>
    <n v="7"/>
    <n v="7"/>
    <n v="7"/>
    <n v="7"/>
    <n v="7"/>
    <n v="7"/>
    <n v="7"/>
    <n v="7"/>
    <n v="7"/>
    <n v="7"/>
    <n v="7"/>
    <n v="7"/>
    <n v="7"/>
    <n v="6.3"/>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602"/>
    <n v="4130"/>
    <n v="6.3"/>
    <s v="APROBADO"/>
    <s v="APROBADO"/>
    <n v="6.4"/>
    <s v="APROBADO"/>
    <s v="NO"/>
    <n v="7"/>
    <s v="NO"/>
    <s v="NO APLICA "/>
    <s v="NO"/>
    <s v="NO APLICA"/>
    <s v="NO APLICA"/>
    <s v="NO APLICA"/>
    <x v="1"/>
    <s v=""/>
    <s v="NO APLICA"/>
    <s v="NO"/>
    <s v="NO APLICA"/>
    <s v="NO APLICA"/>
    <s v="NO"/>
    <n v="0"/>
    <n v="0"/>
    <s v="SI"/>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6826771-5"/>
    <s v="OTEC CRECIENDO CON IDENTIDAD SPA"/>
    <n v="92"/>
    <n v="23"/>
    <n v="6904"/>
    <n v="160000"/>
    <n v="0"/>
    <n v="8257184"/>
    <n v="1196000"/>
    <n v="2080000"/>
    <n v="0"/>
    <n v="0"/>
    <n v="11533184"/>
    <x v="0"/>
    <n v="0"/>
    <n v="1"/>
    <n v="7"/>
    <n v="0"/>
    <n v="0"/>
    <n v="0"/>
    <n v="0"/>
    <n v="0"/>
    <n v="0"/>
    <n v="0"/>
    <n v="7"/>
    <n v="7"/>
    <n v="7"/>
    <n v="7"/>
    <n v="7"/>
    <n v="6.5"/>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904"/>
    <n v="6373"/>
    <n v="6.5"/>
    <s v="APROBADO"/>
    <s v="APROBADO"/>
    <n v="6.4"/>
    <s v="APROBADO"/>
    <s v="NO"/>
    <n v="6.8"/>
    <s v="NO"/>
    <s v="NO APLICA "/>
    <s v="NO"/>
    <s v="NO APLICA"/>
    <s v="NO APLICA"/>
    <s v="NO APLICA"/>
    <x v="1"/>
    <s v=""/>
    <s v="NO APLICA"/>
    <s v="NO"/>
    <s v="NO APLICA"/>
    <s v="NO APLICA"/>
    <s v="NO"/>
    <n v="0"/>
    <n v="0"/>
    <s v="SI"/>
    <n v="0"/>
    <m/>
  </r>
  <r>
    <x v="79"/>
    <s v="65181652-1"/>
    <n v="2025"/>
    <s v="MANDATO"/>
    <s v="91337000-7"/>
    <s v="CEMENTO POLPAICO S.A."/>
    <m/>
    <m/>
    <s v="MECÁNICA BÁSICA AUTOMOTRIZ"/>
    <s v="PF0584"/>
    <s v=""/>
    <s v=""/>
    <n v="1"/>
    <s v="TARAPACA"/>
    <s v="ALTO HOSPICIO"/>
    <s v="PERSONAS DESOCUPADAS (CESANTES Y PERSONAS QUE BUSCAN TRABAJO POR PRIMERA VEZ)."/>
    <s v="PRESENCIAL"/>
    <s v="INDEPENDIENTE"/>
    <n v="16"/>
    <n v="10"/>
    <n v="80"/>
    <n v="0"/>
    <n v="80"/>
    <n v="5"/>
    <s v="SI"/>
    <s v="NO"/>
    <s v="NO"/>
    <s v="SE AJUSTA A PLAN FORMATIVO"/>
    <s v="HOMBRES Y MUJERES MAYORES DE 18 AÑOS, CESANTES O QUE BUSCA TRABAJO POR PRIMERA VEZ, PREFERENTEMENTE CON EDUCACIÓN MEDIA COMPLETA, PREFERENTEMENTE HABITANTES DE LA COMUNA DE ALTO HOSPICIO"/>
    <s v="NO"/>
    <n v="0"/>
    <s v="CERRADA"/>
    <n v="16"/>
    <n v="2"/>
    <s v="77894940-7"/>
    <s v="Centro de Estudios Capacitacion Laboral Ltda."/>
    <n v="80"/>
    <n v="16"/>
    <n v="5075"/>
    <n v="0"/>
    <n v="0"/>
    <n v="4060000"/>
    <n v="640000"/>
    <n v="0"/>
    <n v="0"/>
    <n v="0"/>
    <n v="4700000"/>
    <x v="0"/>
    <n v="0"/>
    <n v="3"/>
    <n v="7"/>
    <n v="0"/>
    <n v="0"/>
    <n v="0"/>
    <n v="0"/>
    <n v="0"/>
    <n v="0"/>
    <n v="0"/>
    <n v="7"/>
    <n v="7"/>
    <n v="5"/>
    <n v="5"/>
    <n v="5"/>
    <n v="7"/>
    <n v="6"/>
    <s v="SI"/>
    <s v="PATRICIO LUQUE CAMPOS"/>
    <s v="pluque@capacitacionlaboralchile.cl"/>
    <n v="412218785"/>
    <s v="Calle Los Nogales N° 2927, Alto Hospicio"/>
    <s v="Capacitar en conocimientos fundamentales sobre el funcionamiento, diagnóstico y mantenimiento preventivo de vehículos livianos."/>
    <s v="El curso entrega herramientas para identificar sistemas mecánicos, realizar revisiones básicas, detectar fallas comunes y aplicar soluciones prácticas. Está dirigido a personas que desean iniciarse en el rubro automotriz, mejorar su autonomía o emprender en servicios de mantención vehicular."/>
    <n v="0"/>
    <n v="0"/>
    <n v="0"/>
    <n v="0"/>
    <n v="0"/>
    <n v="0"/>
    <n v="0"/>
    <n v="0"/>
    <n v="0"/>
    <n v="0"/>
    <n v="0"/>
    <n v="0"/>
    <n v="0"/>
    <n v="0"/>
    <n v="0"/>
    <n v="0"/>
    <s v="SSH"/>
    <s v="SI"/>
    <s v="NO"/>
    <n v="0"/>
    <n v="0"/>
    <n v="0"/>
    <n v="0"/>
    <n v="0"/>
    <n v="0"/>
    <n v="0"/>
    <n v="0"/>
    <n v="0"/>
    <n v="0"/>
    <s v="SI"/>
    <n v="0"/>
    <s v="SI"/>
    <n v="0"/>
    <s v="SI"/>
    <n v="0"/>
    <n v="0.30000000000000004"/>
    <n v="0.70000000000000007"/>
    <s v="SI"/>
    <n v="0"/>
    <n v="0"/>
    <n v="0"/>
    <n v="6.2"/>
    <n v="6.2"/>
    <n v="5075"/>
    <n v="5075"/>
    <n v="7"/>
    <s v="APROBADO"/>
    <s v="APROBADO"/>
    <n v="6"/>
    <s v="APROBADO"/>
    <s v="SI"/>
    <n v="6"/>
    <s v="SI"/>
    <n v="6.2"/>
    <s v="SI"/>
    <n v="7"/>
    <s v="SI"/>
    <n v="3"/>
    <x v="0"/>
    <n v="5075"/>
    <n v="5075"/>
    <s v="SI"/>
    <n v="0.34482758620689657"/>
    <n v="0.34482758620689657"/>
    <s v="SI"/>
    <n v="29"/>
    <n v="29"/>
    <s v="SI"/>
    <n v="0"/>
    <m/>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77894940-7"/>
    <s v="Centro de Estudios Capacitacion Laboral Ltda."/>
    <n v="272"/>
    <n v="68"/>
    <n v="5075"/>
    <n v="100000"/>
    <n v="250000"/>
    <n v="13804000"/>
    <n v="2720000"/>
    <n v="1000000"/>
    <n v="0"/>
    <n v="2500000"/>
    <n v="2002400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5075"/>
    <n v="5075"/>
    <n v="7"/>
    <s v="APROBADO"/>
    <s v="APROBADO"/>
    <n v="6"/>
    <s v="APROBADO"/>
    <s v="NO"/>
    <n v="7"/>
    <s v="NO"/>
    <s v="NO APLICA "/>
    <s v="NO"/>
    <s v="NO APLICA"/>
    <s v="NO APLICA"/>
    <s v="NO APLICA"/>
    <x v="1"/>
    <s v=""/>
    <s v="NO APLICA"/>
    <s v="NO"/>
    <s v="NO APLICA"/>
    <s v="NO APLICA"/>
    <s v="NO"/>
    <n v="29"/>
    <n v="164"/>
    <s v="NO"/>
    <n v="0"/>
    <m/>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77894940-7"/>
    <s v="Centro de Estudios Capacitacion Laboral Ltda."/>
    <n v="272"/>
    <n v="68"/>
    <n v="5075"/>
    <n v="100000"/>
    <n v="250000"/>
    <n v="13804000"/>
    <n v="2720000"/>
    <n v="1000000"/>
    <n v="0"/>
    <n v="2500000"/>
    <n v="2002400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5075"/>
    <n v="5075"/>
    <n v="7"/>
    <s v="APROBADO"/>
    <s v="APROBADO"/>
    <n v="6"/>
    <s v="APROBADO"/>
    <s v="NO"/>
    <n v="7"/>
    <s v="NO"/>
    <s v="NO APLICA "/>
    <s v="NO"/>
    <s v="NO APLICA"/>
    <s v="NO APLICA"/>
    <s v="NO APLICA"/>
    <x v="1"/>
    <s v=""/>
    <s v="NO APLICA"/>
    <s v="NO"/>
    <s v="NO APLICA"/>
    <s v="NO APLICA"/>
    <s v="NO"/>
    <n v="29"/>
    <n v="122"/>
    <s v="NO"/>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7894940-7"/>
    <s v="Centro de Estudios Capacitacion Laboral Ltda."/>
    <n v="132"/>
    <n v="33"/>
    <n v="6373"/>
    <n v="100000"/>
    <n v="0"/>
    <n v="8412360"/>
    <n v="1320000"/>
    <n v="1000000"/>
    <n v="0"/>
    <n v="0"/>
    <n v="1073236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6373"/>
    <n v="6373"/>
    <n v="7"/>
    <s v="APROBADO"/>
    <s v="APROBADO"/>
    <n v="6"/>
    <s v="APROBADO"/>
    <s v="NO"/>
    <n v="7"/>
    <s v="NO"/>
    <s v="NO APLICA "/>
    <s v="NO"/>
    <s v="NO APLICA"/>
    <s v="NO APLICA"/>
    <s v="NO APLICA"/>
    <x v="1"/>
    <s v=""/>
    <s v="NO APLICA"/>
    <s v="NO"/>
    <s v="NO APLICA"/>
    <s v="NO APLICA"/>
    <s v="NO"/>
    <n v="29"/>
    <n v="164"/>
    <s v="NO"/>
    <n v="0"/>
    <m/>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77894940-7"/>
    <s v="Centro de Estudios Capacitacion Laboral Ltda."/>
    <n v="176"/>
    <n v="44"/>
    <n v="5075"/>
    <n v="0"/>
    <n v="250000"/>
    <n v="8932000"/>
    <n v="1760000"/>
    <n v="0"/>
    <n v="0"/>
    <n v="2500000"/>
    <n v="13192000"/>
    <x v="0"/>
    <n v="0"/>
    <n v="3"/>
    <n v="7"/>
    <n v="0"/>
    <n v="0"/>
    <n v="0"/>
    <n v="0"/>
    <n v="0"/>
    <n v="0"/>
    <n v="0"/>
    <n v="7"/>
    <n v="7"/>
    <n v="5"/>
    <n v="5"/>
    <n v="5"/>
    <n v="7"/>
    <n v="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6.2"/>
    <n v="6.2"/>
    <n v="5075"/>
    <n v="5075"/>
    <n v="7"/>
    <s v="APROBADO"/>
    <s v="APROBADO"/>
    <n v="6"/>
    <s v="APROBADO"/>
    <s v="NO"/>
    <n v="7"/>
    <s v="NO"/>
    <s v="NO APLICA "/>
    <s v="NO"/>
    <s v="NO APLICA"/>
    <s v="NO APLICA"/>
    <s v="NO APLICA"/>
    <x v="1"/>
    <s v=""/>
    <s v="NO APLICA"/>
    <s v="NO"/>
    <s v="NO APLICA"/>
    <s v="NO APLICA"/>
    <s v="NO"/>
    <n v="29"/>
    <n v="164"/>
    <s v="NO"/>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7894940-7"/>
    <s v="Centro de Estudios Capacitacion Laboral Ltda."/>
    <n v="207"/>
    <n v="52"/>
    <n v="5075"/>
    <n v="50000"/>
    <n v="0"/>
    <n v="15757875"/>
    <n v="3120000"/>
    <n v="750000"/>
    <n v="0"/>
    <n v="0"/>
    <n v="19627875"/>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7"/>
    <s v="NO"/>
    <s v="NO APLICA "/>
    <s v="NO"/>
    <s v="NO APLICA"/>
    <s v="NO APLICA"/>
    <s v="NO APLICA"/>
    <x v="1"/>
    <s v=""/>
    <s v="NO APLICA"/>
    <s v="NO"/>
    <s v="NO APLICA"/>
    <s v="NO APLICA"/>
    <s v="NO"/>
    <n v="29"/>
    <n v="146"/>
    <s v="NO"/>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894940-7"/>
    <s v="Centro de Estudios Capacitacion Laboral Ltda."/>
    <n v="80"/>
    <n v="20"/>
    <n v="6373"/>
    <n v="0"/>
    <n v="0"/>
    <n v="10196800"/>
    <n v="1600000"/>
    <n v="0"/>
    <n v="0"/>
    <n v="0"/>
    <n v="117968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NO"/>
    <n v="7"/>
    <s v="NO"/>
    <s v="NO APLICA "/>
    <s v="NO"/>
    <s v="NO APLICA"/>
    <s v="NO APLICA"/>
    <s v="NO APLICA"/>
    <x v="1"/>
    <s v=""/>
    <s v="NO APLICA"/>
    <s v="NO"/>
    <s v="NO APLICA"/>
    <s v="NO APLICA"/>
    <s v="NO"/>
    <n v="29"/>
    <n v="125"/>
    <s v="NO"/>
    <n v="0"/>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210959-K"/>
    <s v="ADALID INMARK SERVICIOS DE CAPACITACIÓN LIMITADA"/>
    <n v="98"/>
    <n v="33"/>
    <n v="6373"/>
    <n v="0"/>
    <n v="12000"/>
    <n v="6245540"/>
    <n v="1320000"/>
    <n v="0"/>
    <n v="0"/>
    <n v="120000"/>
    <n v="7685540"/>
    <x v="1"/>
    <s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102"/>
    <n v="48"/>
    <s v="NO"/>
    <n v="0"/>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65160791-4"/>
    <s v="FUNDACION HISPANO CHILENA ADALID DE FORMACION TECNICA PARA EL DESARROLLO DEL CONOCIMIENTO"/>
    <n v="98"/>
    <n v="33"/>
    <n v="6373"/>
    <n v="0"/>
    <n v="12000"/>
    <n v="6245540"/>
    <n v="1320000"/>
    <n v="0"/>
    <n v="0"/>
    <n v="120000"/>
    <n v="7685540"/>
    <x v="1"/>
    <s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32"/>
    <n v="48"/>
    <s v="NO"/>
    <n v="0"/>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327140-4"/>
    <s v="Aspasia servicios de formación de personas limitada"/>
    <n v="98"/>
    <n v="33"/>
    <n v="6373"/>
    <n v="0"/>
    <n v="12000"/>
    <n v="6245540"/>
    <n v="1320000"/>
    <n v="0"/>
    <n v="0"/>
    <n v="120000"/>
    <n v="7685540"/>
    <x v="1"/>
    <s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15"/>
    <n v="48"/>
    <s v="NO"/>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060420-8"/>
    <s v="SERVICIOS DE CAPACITACION SERCONT CHILE LIMITADA"/>
    <n v="207"/>
    <n v="52"/>
    <n v="5075"/>
    <n v="50000"/>
    <n v="0"/>
    <n v="15757875"/>
    <n v="3120000"/>
    <n v="750000"/>
    <n v="0"/>
    <n v="0"/>
    <n v="19627875"/>
    <x v="0"/>
    <n v="0"/>
    <n v="7"/>
    <n v="7"/>
    <n v="0"/>
    <n v="0"/>
    <n v="0"/>
    <n v="0"/>
    <n v="0"/>
    <n v="0"/>
    <n v="0"/>
    <n v="7"/>
    <n v="7"/>
    <n v="7"/>
    <n v="7"/>
    <n v="7"/>
    <n v="7"/>
    <n v="7"/>
    <s v="SI"/>
    <s v="CLAUDIA GONZALEZ LLANTEN"/>
    <s v="c.gonzalez@sercontchile.cl"/>
    <n v="994083215"/>
    <s v="CARRERA 575, COLLIPULLI, Collipulli"/>
    <s v="Capacitar en técnicas básicas de diseño, construcción y terminación de muebles de madera, promoviendo habilidades productivas en el oficio de la carpintería."/>
    <s v="El curso entrega conocimientos sobre uso de herramientas, tipos de madera, ensamblajes, acabados y seguridad en el trabajo. Está orientado a personas interesadas en emprender o desempeñarse en el rubro de la fabricación artesanal de mobiliario funcional y decorativ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5.9523809523809527E-2"/>
    <n v="5.9523809523809527E-2"/>
    <s v="SI"/>
    <n v="84"/>
    <n v="146"/>
    <s v="NO"/>
    <s v="e) Menor “porcentaje de multas ponderadas” en ítem evaluación comportamiento considerando 4 decimales."/>
    <m/>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76060420-8"/>
    <s v="SERVICIOS DE CAPACITACION SERCONT CHILE LIMITADA"/>
    <n v="160"/>
    <n v="40"/>
    <n v="4130"/>
    <n v="0"/>
    <n v="0"/>
    <n v="9912000"/>
    <n v="2400000"/>
    <n v="0"/>
    <n v="0"/>
    <n v="0"/>
    <n v="12312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4130"/>
    <n v="4130"/>
    <n v="7"/>
    <s v="APROBADO"/>
    <s v="APROBADO"/>
    <n v="6.7"/>
    <s v="APROBADO"/>
    <s v="NO"/>
    <n v="7"/>
    <s v="NO"/>
    <s v="NO APLICA "/>
    <s v="NO"/>
    <s v="NO APLICA"/>
    <s v="NO APLICA"/>
    <s v="NO APLICA"/>
    <x v="1"/>
    <s v=""/>
    <s v="NO APLICA"/>
    <s v="NO"/>
    <s v="NO APLICA"/>
    <s v="NO APLICA"/>
    <s v="NO"/>
    <n v="84"/>
    <n v="125"/>
    <s v="NO"/>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060420-8"/>
    <s v="SERVICIOS DE CAPACITACION SERCONT CHILE LIMITADA"/>
    <n v="100"/>
    <n v="25"/>
    <n v="4130"/>
    <n v="0"/>
    <n v="0"/>
    <n v="6195000"/>
    <n v="1500000"/>
    <n v="0"/>
    <n v="0"/>
    <n v="0"/>
    <n v="76950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4130"/>
    <n v="4130"/>
    <n v="7"/>
    <s v="APROBADO"/>
    <s v="APROBADO"/>
    <n v="6.4"/>
    <s v="APROBADO"/>
    <s v="NO"/>
    <n v="7"/>
    <s v="NO"/>
    <s v="NO APLICA "/>
    <s v="NO"/>
    <s v="NO APLICA"/>
    <s v="NO APLICA"/>
    <s v="NO APLICA"/>
    <x v="1"/>
    <s v=""/>
    <s v="NO APLICA"/>
    <s v="NO"/>
    <s v="NO APLICA"/>
    <s v="NO APLICA"/>
    <s v="NO"/>
    <n v="84"/>
    <n v="125"/>
    <s v="NO"/>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060420-8"/>
    <s v="SERVICIOS DE CAPACITACION SERCONT CHILE LIMITADA"/>
    <n v="150"/>
    <n v="38"/>
    <n v="6373"/>
    <n v="0"/>
    <n v="0"/>
    <n v="19119000"/>
    <n v="3040000"/>
    <n v="0"/>
    <n v="0"/>
    <n v="0"/>
    <n v="221590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5.9523809523809527E-2"/>
    <n v="0"/>
    <s v="NO"/>
    <n v="84"/>
    <n v="254"/>
    <s v="NO"/>
    <s v="e) Menor “porcentaje de multas ponderadas” en ítem evaluación comportamiento considerando 4 decimales."/>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060420-8"/>
    <s v="SERVICIOS DE CAPACITACION SERCONT CHILE LIMITADA"/>
    <n v="150"/>
    <n v="38"/>
    <n v="6373"/>
    <n v="0"/>
    <n v="0"/>
    <n v="18163050"/>
    <n v="2888000"/>
    <n v="0"/>
    <n v="0"/>
    <n v="0"/>
    <n v="2105105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5.9523809523809527E-2"/>
    <n v="0"/>
    <s v="NO"/>
    <n v="84"/>
    <n v="254"/>
    <s v="NO"/>
    <s v="e) Menor “porcentaje de multas ponderadas” en ítem evaluación comportamiento considerando 4 decimales."/>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060420-8"/>
    <s v="SERVICIOS DE CAPACITACION SERCONT CHILE LIMITADA"/>
    <n v="200"/>
    <n v="50"/>
    <n v="5075"/>
    <n v="0"/>
    <n v="0"/>
    <n v="20300000"/>
    <n v="4000000"/>
    <n v="0"/>
    <n v="0"/>
    <n v="0"/>
    <n v="24300000"/>
    <x v="0"/>
    <n v="0"/>
    <n v="7"/>
    <n v="7"/>
    <n v="7"/>
    <n v="7"/>
    <n v="7"/>
    <n v="7"/>
    <n v="7"/>
    <n v="7"/>
    <n v="7"/>
    <n v="7"/>
    <n v="7"/>
    <n v="7"/>
    <n v="7"/>
    <n v="7"/>
    <n v="7"/>
    <n v="7"/>
    <s v="SI"/>
    <s v="PATRICIO ARAYA MANZANO"/>
    <s v="p.araya@sercontchile.cl"/>
    <n v="950194321"/>
    <s v="LO ESPEJO #1009, PUDAHUEL, Pudahuel"/>
    <s v="Capacitar en técnicas básicas de preparación de productos de pastelería y repostería, promoviendo habilidades productivas en el rubro gastronómico."/>
    <s v="El curso entrega conocimientos sobre elaboración de masas, rellenos, decoraciones y presentación de tortas, queques, galletas y otros productos dulces. Está dirigido a personas interesadas en emprender o trabajar en el área de la pastelería artesanal o comercial."/>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5075"/>
    <n v="5075"/>
    <n v="7"/>
    <s v="APROBADO"/>
    <s v="APROBADO"/>
    <n v="7"/>
    <s v="APROBADO"/>
    <s v="SI"/>
    <n v="7"/>
    <s v="SI"/>
    <n v="7.0000000000000009"/>
    <s v="SI"/>
    <n v="7"/>
    <s v="SI"/>
    <n v="7"/>
    <x v="0"/>
    <n v="5075"/>
    <n v="5075"/>
    <s v="SI"/>
    <n v="5.9523809523809527E-2"/>
    <n v="5.9523809523809527E-2"/>
    <s v="SI"/>
    <n v="84"/>
    <n v="254"/>
    <s v="NO"/>
    <s v="e) Menor “porcentaje de multas ponderadas” en ítem evaluación comportamiento considerando 4 decimales."/>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060420-8"/>
    <s v="SERVICIOS DE CAPACITACION SERCONT CHILE LIMITADA"/>
    <n v="200"/>
    <n v="50"/>
    <n v="5075"/>
    <n v="0"/>
    <n v="0"/>
    <n v="20300000"/>
    <n v="4000000"/>
    <n v="0"/>
    <n v="0"/>
    <n v="0"/>
    <n v="2430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7"/>
    <s v="NO"/>
    <s v="NO APLICA "/>
    <s v="NO"/>
    <s v="NO APLICA"/>
    <s v="NO APLICA"/>
    <s v="NO APLICA"/>
    <x v="1"/>
    <s v=""/>
    <s v="NO APLICA"/>
    <s v="NO"/>
    <s v="NO APLICA"/>
    <s v="NO APLICA"/>
    <s v="NO"/>
    <n v="84"/>
    <n v="254"/>
    <s v="NO"/>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060420-8"/>
    <s v="SERVICIOS DE CAPACITACION SERCONT CHILE LIMITADA"/>
    <n v="200"/>
    <n v="50"/>
    <n v="5075"/>
    <n v="0"/>
    <n v="0"/>
    <n v="20300000"/>
    <n v="4000000"/>
    <n v="0"/>
    <n v="0"/>
    <n v="0"/>
    <n v="2430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7"/>
    <s v="NO"/>
    <s v="NO APLICA "/>
    <s v="NO"/>
    <s v="NO APLICA"/>
    <s v="NO APLICA"/>
    <s v="NO APLICA"/>
    <x v="1"/>
    <s v=""/>
    <s v="NO APLICA"/>
    <s v="NO"/>
    <s v="NO APLICA"/>
    <s v="NO APLICA"/>
    <s v="NO"/>
    <n v="84"/>
    <n v="254"/>
    <s v="NO"/>
    <n v="0"/>
    <s v="Eliminar en admisibilidad curso Valor capacitacón debe ser  20,300,000"/>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60420-8"/>
    <s v="SERVICIOS DE CAPACITACION SERCONT CHILE LIMITADA"/>
    <n v="160"/>
    <n v="40"/>
    <n v="6373"/>
    <n v="0"/>
    <n v="50000"/>
    <n v="15295200"/>
    <n v="2400000"/>
    <n v="0"/>
    <n v="0"/>
    <n v="750000"/>
    <n v="184452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6373"/>
    <n v="6373"/>
    <n v="7"/>
    <s v="APROBADO"/>
    <s v="APROBADO"/>
    <n v="6.4"/>
    <s v="APROBADO"/>
    <s v="NO"/>
    <n v="7"/>
    <s v="NO"/>
    <s v="NO APLICA "/>
    <s v="NO"/>
    <s v="NO APLICA"/>
    <s v="NO APLICA"/>
    <s v="NO APLICA"/>
    <x v="1"/>
    <s v=""/>
    <s v="NO APLICA"/>
    <s v="NO"/>
    <s v="NO APLICA"/>
    <s v="NO APLICA"/>
    <s v="NO"/>
    <n v="84"/>
    <n v="125"/>
    <s v="NO"/>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60420-8"/>
    <s v="SERVICIOS DE CAPACITACION SERCONT CHILE LIMITADA"/>
    <n v="100"/>
    <n v="25"/>
    <n v="5075"/>
    <n v="0"/>
    <n v="0"/>
    <n v="10150000"/>
    <n v="2000000"/>
    <n v="0"/>
    <n v="0"/>
    <n v="0"/>
    <n v="1215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6.8"/>
    <s v="NO"/>
    <s v="NO APLICA "/>
    <s v="NO"/>
    <s v="NO APLICA"/>
    <s v="NO APLICA"/>
    <s v="NO APLICA"/>
    <x v="1"/>
    <s v=""/>
    <s v="NO APLICA"/>
    <s v="NO"/>
    <s v="NO APLICA"/>
    <s v="NO APLICA"/>
    <s v="NO"/>
    <n v="84"/>
    <n v="254"/>
    <s v="NO"/>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60420-8"/>
    <s v="SERVICIOS DE CAPACITACION SERCONT CHILE LIMITADA"/>
    <n v="100"/>
    <n v="25"/>
    <n v="5075"/>
    <n v="0"/>
    <n v="0"/>
    <n v="10150000"/>
    <n v="2000000"/>
    <n v="0"/>
    <n v="0"/>
    <n v="0"/>
    <n v="12150000"/>
    <x v="0"/>
    <n v="0"/>
    <n v="7"/>
    <n v="7"/>
    <n v="7"/>
    <n v="7"/>
    <n v="7"/>
    <n v="7"/>
    <n v="7"/>
    <n v="7"/>
    <n v="7"/>
    <n v="7"/>
    <n v="7"/>
    <n v="5"/>
    <n v="5"/>
    <n v="5"/>
    <n v="7"/>
    <n v="6.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6.2"/>
    <n v="6.5600000000000005"/>
    <n v="5075"/>
    <n v="5075"/>
    <n v="7"/>
    <s v="APROBADO"/>
    <s v="APROBADO"/>
    <n v="6.7"/>
    <s v="APROBADO"/>
    <s v="NO"/>
    <n v="6.8"/>
    <s v="NO"/>
    <s v="NO APLICA "/>
    <s v="NO"/>
    <s v="NO APLICA"/>
    <s v="NO APLICA"/>
    <s v="NO APLICA"/>
    <x v="1"/>
    <s v=""/>
    <s v="NO APLICA"/>
    <s v="NO"/>
    <s v="NO APLICA"/>
    <s v="NO APLICA"/>
    <s v="NO"/>
    <n v="84"/>
    <n v="254"/>
    <s v="NO"/>
    <n v="0"/>
    <m/>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473790-3"/>
    <s v="Vision Capacitacion Ltd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473790-3"/>
    <s v="Vision Capacitacion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473790-3"/>
    <s v="Vision Capacitacion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473790-3"/>
    <s v="Vision Capacitacion Ltda"/>
    <n v="172"/>
    <n v="43"/>
    <n v="4130"/>
    <n v="50000"/>
    <n v="0"/>
    <n v="10655400"/>
    <n v="2580000"/>
    <n v="750000"/>
    <n v="0"/>
    <n v="0"/>
    <n v="13985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65133614-7"/>
    <s v="Corporación de capacitación Comunidad Vínculos"/>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65133614-7"/>
    <s v="Corporación de capacitación Comunidad Vínculos"/>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65133614-7"/>
    <s v="Corporación de capacitación Comunidad Vínculos"/>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65133614-7"/>
    <s v="Corporación de capacitación Comunidad Vínculos"/>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65133614-7"/>
    <s v="Corporación de capacitación Comunidad Vínculos"/>
    <n v="172"/>
    <n v="43"/>
    <n v="6373"/>
    <n v="100000"/>
    <n v="0"/>
    <n v="10961560"/>
    <n v="1720000"/>
    <n v="1000000"/>
    <n v="0"/>
    <n v="0"/>
    <n v="1368156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NO"/>
    <n v="0"/>
    <s v="NO"/>
    <n v="0"/>
    <n v="0.1"/>
    <n v="0.70000000000000007"/>
    <s v="SI"/>
    <n v="0"/>
    <n v="0"/>
    <n v="0"/>
    <n v="6.2"/>
    <n v="6.2"/>
    <n v="6373"/>
    <n v="6373"/>
    <n v="7"/>
    <s v="APROBADO"/>
    <s v="APROBADO"/>
    <n v="5.8"/>
    <s v="APROBADO"/>
    <s v="NO"/>
    <n v="7"/>
    <s v="NO"/>
    <s v="NO APLICA "/>
    <s v="NO"/>
    <s v="NO APLICA"/>
    <s v="NO APLICA"/>
    <s v="NO APLICA"/>
    <x v="1"/>
    <s v=""/>
    <s v="NO APLICA"/>
    <s v="NO"/>
    <s v="NO APLICA"/>
    <s v="NO APLICA"/>
    <s v="NO"/>
    <n v="0"/>
    <n v="0"/>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7593380-1"/>
    <s v="Centro de Investigación para el Desarrollo y Capacitación Limitada"/>
    <n v="100"/>
    <n v="25"/>
    <n v="4130"/>
    <n v="0"/>
    <n v="0"/>
    <n v="6195000"/>
    <n v="1500000"/>
    <n v="0"/>
    <n v="0"/>
    <n v="0"/>
    <n v="7695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NO"/>
    <n v="7"/>
    <s v="NO"/>
    <s v="NO APLICA "/>
    <s v="NO"/>
    <s v="NO APLICA"/>
    <s v="NO APLICA"/>
    <s v="NO APLICA"/>
    <x v="1"/>
    <s v=""/>
    <s v="NO APLICA"/>
    <s v="NO"/>
    <s v="NO APLICA"/>
    <s v="NO APLICA"/>
    <s v="NO"/>
    <n v="33"/>
    <n v="125"/>
    <s v="NO"/>
    <n v="0"/>
    <m/>
  </r>
  <r>
    <x v="82"/>
    <s v="65181652-1"/>
    <n v="2025"/>
    <s v="MANDATO"/>
    <s v="82648400-4"/>
    <s v="SIP RED DE COLEGIOS"/>
    <m/>
    <m/>
    <s v="APLICACIÓN DE TÉCNICAS DE PREVENCIÓN DE RIESGOS PSICOSOCIALES DE ACUERDO CON METODOLOGÍA FU"/>
    <s v="SIN PLAN FORMATIVO"/>
    <s v=""/>
    <s v=""/>
    <n v="13"/>
    <s v="METROPOLITANA"/>
    <s v="RENCA"/>
    <s v="TRABAJADORES ACTIVOS O EN PROCESO DE RECONVERSIÓN LABORAL"/>
    <s v="PRESENCIAL"/>
    <s v="DEPENDIENTE"/>
    <n v="30"/>
    <n v="15"/>
    <n v="0"/>
    <n v="0"/>
    <n v="150"/>
    <n v="5"/>
    <s v="SI"/>
    <s v="NO"/>
    <s v="NO"/>
    <s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
    <s v="Comunidad de familias Colegio Jorge Alessandri Rodríguez"/>
    <s v="NO"/>
    <n v="0"/>
    <s v="CERRADA"/>
    <n v="30"/>
    <n v="2"/>
    <s v="77593380-1"/>
    <s v="Centro de Investigación para el Desarrollo y Capacitación Limitada"/>
    <n v="150"/>
    <n v="30"/>
    <n v="5075"/>
    <n v="0"/>
    <n v="0"/>
    <n v="11418750"/>
    <n v="1800000"/>
    <n v="0"/>
    <n v="0"/>
    <n v="0"/>
    <n v="13218750"/>
    <x v="0"/>
    <n v="0"/>
    <n v="3"/>
    <n v="7"/>
    <n v="7"/>
    <n v="7"/>
    <n v="7"/>
    <n v="7"/>
    <n v="7"/>
    <n v="7"/>
    <n v="7"/>
    <n v="7"/>
    <n v="7"/>
    <n v="7"/>
    <n v="7"/>
    <n v="7"/>
    <n v="7"/>
    <n v="6.6"/>
    <s v="SI"/>
    <s v="EMILY RODRIGUEZ"/>
    <s v="ERODRIGUEZ@institutoasiste.cl"/>
    <n v="225962361"/>
    <s v="PASAJE VIRGINIO ARIAS 1926, Renca"/>
    <s v="Capacitar en la aplicación de estrategias preventivas para abordar riesgos psicosociales, según los principios de la metodología FU."/>
    <s v="Este curso entrega herramientas para identificar, prevenir y gestionar factores de riesgo psicosocial en contextos familiares y comunitarios, utilizando el enfoque de la metodología FU (Fortalecimiento de Unidades). Se orienta a personas que trabajan en intervención social, educación o salud comunitaria."/>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SI"/>
    <n v="6.6"/>
    <s v="SI"/>
    <n v="7.0000000000000009"/>
    <s v="SI"/>
    <n v="7"/>
    <s v="SI"/>
    <n v="3"/>
    <x v="0"/>
    <n v="5075"/>
    <n v="5075"/>
    <s v="SI"/>
    <n v="0"/>
    <n v="0"/>
    <s v="SI"/>
    <n v="33"/>
    <n v="33"/>
    <s v="SI"/>
    <n v="0"/>
    <m/>
  </r>
  <r>
    <x v="83"/>
    <s v="65181652-1"/>
    <n v="2025"/>
    <s v="MANDATO"/>
    <s v="82648400-4"/>
    <s v="SIP RED DE COLEGIOS"/>
    <m/>
    <m/>
    <s v="APLICACIÓN DE TÉCNICAS DE MOTIVACIÓN COOPERATIVA DE ACUERDO CON METODOLOGÍA PMTO."/>
    <s v="SIN PLAN FORMATIVO"/>
    <s v=""/>
    <s v=""/>
    <n v="13"/>
    <s v="METROPOLITANA"/>
    <s v="RENCA"/>
    <s v="PERSONAS DESOCUPADAS (CESANTES Y PERSONAS QUE BUSCAN TRABAJO POR PRIMERA VEZ)."/>
    <s v="PRESENCIAL"/>
    <s v="DEPENDIENTE"/>
    <n v="32"/>
    <n v="15"/>
    <n v="0"/>
    <n v="0"/>
    <n v="125"/>
    <n v="4"/>
    <s v="SI"/>
    <s v="NO"/>
    <s v="NO"/>
    <s v="Módulo 1: Fundamentos del Modelo PMTO_x000a_Aprendizajes esperados:_x000a_Identificar los principios clave de la metodología PMTO._x000a_Reconocer el impacto de la motivación cooperativa en el desarrollo de dinámicas grupales._x000a_Comprender el rol del modelo PMTO en la modificación de comportamientos._x000a__x000a_Módulo 2: Comunicación Efectiva y Colaborativa_x000a_Aprendizajes esperados:_x000a_Implementar técnicas de comunicación para fomentar respeto, empatía y escucha activa._x000a_Promover interacciones positivas entre los integrantes de un equipo._x000a_Facilitar el entendimiento mutuo para mejorar la cooperación grupal._x000a_Distinguir estrategias de regulación emocional y comunicación efectiva de acuerdo con la metodología PMTO._x000a__x000a_Módulo 3: Refuerzos Positivos_x000a_Aprendizajes esperados:_x000a_Diseñar y aplicar estrategias basadas en refuerzos positivos según el modelo PMTO._x000a_Analizar cómo los refuerzos contribuyen al fortalecimiento de hábitos productivos._x000a_Evaluar la efectividad de los refuerzos positivos en contextos cooperativos._x000a_Reconocer herramientas de cooperación y seguimiento de conductas prosociales de acuerdo con estrategias de instrucciones parentales._x000a__x000a_Módulo 4: Manejo de Conflictos y Gestión Emocional_x000a_Aprendizajes esperados:_x000a_Identificar factores desencadenantes de conflictos en entornos laborales._x000a_Aplicar estrategias de gestión emocional para reducir tensiones y resolver conflictos._x000a_Fomentar un clima de trabajo armonioso basado en el respeto y la colaboración._x000a_Distinguir estrategias de regulación emocional de acuerdo con la metodología PMTO._x000a__x000a_Módulo 5: Prevención y Gestión de Desafíos_x000a_Aprendizajes esperados:_x000a_Reconocer barreras que podrían obstaculizar la motivación cooperativa en equipos de trabajo._x000a_Diseñar planes preventivos para minimizar riesgos y mejorar la dinámica grupal._x000a_Implementar medidas correctivas alineadas con los principios de PMTO para solucionar problemas._x000a_Aplicar técnicas de disciplina efectiva y solución de problemas de acuerdo con la metodología PMTO._x000a__x000a_Módulo 6: Liderazgo Cooperativo_x000a_Aprendizajes esperados:_x000a_Desarrollar habilidades de liderazgo enfocadas en la cooperación y el empoderamiento grupal._x000a_Establecer metas claras y medibles para fomentar la motivación y el compromiso en el equipo._x000a_"/>
    <s v="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
    <s v="NO"/>
    <n v="0"/>
    <s v="CERRADA"/>
    <n v="32"/>
    <n v="2"/>
    <s v="77593380-1"/>
    <s v="Centro de Investigación para el Desarrollo y Capacitación Limitada"/>
    <n v="125"/>
    <n v="32"/>
    <n v="5075"/>
    <n v="0"/>
    <n v="0"/>
    <n v="9515625"/>
    <n v="1920000"/>
    <n v="0"/>
    <n v="0"/>
    <n v="0"/>
    <n v="11435625"/>
    <x v="0"/>
    <n v="0"/>
    <n v="3"/>
    <n v="7"/>
    <n v="1"/>
    <n v="1"/>
    <n v="7"/>
    <n v="7"/>
    <n v="7"/>
    <n v="7"/>
    <n v="7"/>
    <n v="7"/>
    <n v="7"/>
    <n v="5"/>
    <n v="5"/>
    <n v="5"/>
    <n v="7"/>
    <n v="5.6"/>
    <s v="SI"/>
    <s v="EMILY RODRIGUEZ"/>
    <s v="ERODRIGUEZ@institutoasiste.cl"/>
    <n v="225962361"/>
    <s v="PASAJE VIRGINIO ARIAS 1926, Renca"/>
    <s v="Formar en el uso de técnicas de motivación cooperativa basadas en la metodología PMTO para fortalecer habilidades parentales y vínculos familiares positivos."/>
    <s v="El curso entrega herramientas prácticas del modelo PMTO (Parent Management Training – Oregon Model), enfocadas en promover la cooperación, el refuerzo positivo y la resolución de conflictos en contextos familiares. Está orientado a personas que trabajan con familias en riesgo psicosocial o que participan en programas de intervención comunitaria."/>
    <n v="0"/>
    <n v="0"/>
    <n v="0"/>
    <n v="0"/>
    <n v="0"/>
    <n v="0"/>
    <n v="0"/>
    <n v="0"/>
    <n v="0"/>
    <n v="0"/>
    <n v="0"/>
    <n v="0"/>
    <n v="0"/>
    <n v="0"/>
    <n v="0"/>
    <n v="0"/>
    <s v="SSH"/>
    <s v="NO"/>
    <s v="SI"/>
    <n v="0"/>
    <n v="0"/>
    <n v="0"/>
    <n v="0"/>
    <n v="0"/>
    <n v="0"/>
    <n v="0"/>
    <n v="0"/>
    <n v="0"/>
    <n v="0"/>
    <s v="SI"/>
    <n v="0"/>
    <s v="SI"/>
    <n v="0"/>
    <s v="SI"/>
    <n v="0"/>
    <n v="0.30000000000000004"/>
    <n v="0.70000000000000007"/>
    <s v="NO"/>
    <n v="1"/>
    <n v="7"/>
    <n v="4.8999999999999995"/>
    <n v="6.2"/>
    <n v="5.6150000000000002"/>
    <n v="5075"/>
    <n v="5075"/>
    <n v="7"/>
    <s v="APROBADO"/>
    <s v="APROBADO"/>
    <n v="5.6"/>
    <s v="APROBADO"/>
    <s v="SI"/>
    <n v="5.6"/>
    <s v="SI"/>
    <n v="5.6150000000000002"/>
    <s v="NO"/>
    <s v="NO APLICA"/>
    <s v="NO APLICA"/>
    <s v="NO APLICA"/>
    <x v="1"/>
    <s v=""/>
    <s v="NO APLICA"/>
    <s v="NO"/>
    <s v="NO APLICA"/>
    <s v="NO APLICA"/>
    <s v="NO"/>
    <n v="33"/>
    <n v="33"/>
    <s v="SI"/>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593380-1"/>
    <s v="Centro de Investigación para el Desarrollo y Capacitación Limitada"/>
    <n v="188"/>
    <n v="47"/>
    <n v="5075"/>
    <n v="0"/>
    <n v="0"/>
    <n v="19082000"/>
    <n v="3760000"/>
    <n v="0"/>
    <n v="0"/>
    <n v="0"/>
    <n v="22842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s v="NO"/>
    <s v="NO APLICA "/>
    <s v="NO"/>
    <s v="NO APLICA"/>
    <s v="NO APLICA"/>
    <s v="NO APLICA"/>
    <x v="1"/>
    <s v=""/>
    <s v="NO APLICA"/>
    <s v="NO"/>
    <s v="NO APLICA"/>
    <s v="NO APLICA"/>
    <s v="NO"/>
    <n v="33"/>
    <n v="122"/>
    <s v="NO"/>
    <n v="0"/>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7593380-1"/>
    <s v="Centro de Investigación para el Desarrollo y Capacitación Limitada"/>
    <n v="98"/>
    <n v="33"/>
    <n v="6373"/>
    <n v="0"/>
    <n v="12000"/>
    <n v="6245540"/>
    <n v="1320000"/>
    <n v="0"/>
    <n v="0"/>
    <n v="120000"/>
    <n v="768554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NO"/>
    <n v="6.8"/>
    <s v="NO"/>
    <s v="NO APLICA "/>
    <s v="NO"/>
    <s v="NO APLICA"/>
    <s v="NO APLICA"/>
    <s v="NO APLICA"/>
    <x v="1"/>
    <s v=""/>
    <s v="NO APLICA"/>
    <s v="NO"/>
    <s v="NO APLICA"/>
    <s v="NO APLICA"/>
    <s v="NO"/>
    <n v="33"/>
    <n v="48"/>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593380-1"/>
    <s v="Centro de Investigación para el Desarrollo y Capacitación Limitada"/>
    <n v="122"/>
    <n v="41"/>
    <n v="5075"/>
    <n v="115000"/>
    <n v="0"/>
    <n v="6810650"/>
    <n v="1804000"/>
    <n v="1265000"/>
    <n v="0"/>
    <n v="0"/>
    <n v="987965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6.8"/>
    <s v="NO"/>
    <s v="NO APLICA "/>
    <s v="NO"/>
    <s v="NO APLICA"/>
    <s v="NO APLICA"/>
    <s v="NO APLICA"/>
    <x v="1"/>
    <s v=""/>
    <s v="NO APLICA"/>
    <s v="NO"/>
    <s v="NO APLICA"/>
    <s v="NO APLICA"/>
    <s v="NO"/>
    <n v="33"/>
    <n v="125"/>
    <s v="NO"/>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9524160-4"/>
    <s v="CENTRO DE FORMACIÓN TECNICA PRODATA LTDA"/>
    <n v="132"/>
    <n v="33"/>
    <n v="6373"/>
    <n v="100000"/>
    <n v="0"/>
    <n v="8412360"/>
    <n v="1320000"/>
    <n v="1000000"/>
    <n v="0"/>
    <n v="0"/>
    <n v="1073236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6373"/>
    <n v="6373"/>
    <n v="7"/>
    <s v="APROBADO"/>
    <s v="APROBADO"/>
    <n v="5.8"/>
    <s v="APROBADO"/>
    <s v="NO"/>
    <n v="7"/>
    <s v="NO"/>
    <s v="NO APLICA "/>
    <s v="NO"/>
    <s v="NO APLICA"/>
    <s v="NO APLICA"/>
    <s v="NO APLICA"/>
    <x v="1"/>
    <s v=""/>
    <s v="NO APLICA"/>
    <s v="NO"/>
    <s v="NO APLICA"/>
    <s v="NO APLICA"/>
    <s v="NO"/>
    <n v="21"/>
    <n v="146"/>
    <s v="NO"/>
    <n v="0"/>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9524160-4"/>
    <s v="CENTRO DE FORMACIÓN TECNICA PRODATA LTDA"/>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21"/>
    <n v="146"/>
    <s v="NO"/>
    <n v="0"/>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9524160-4"/>
    <s v="CENTRO DE FORMACIÓN TECNICA PRODATA LTDA"/>
    <n v="172"/>
    <n v="43"/>
    <n v="6373"/>
    <n v="100000"/>
    <n v="0"/>
    <n v="10961560"/>
    <n v="1720000"/>
    <n v="1000000"/>
    <n v="0"/>
    <n v="0"/>
    <n v="136815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21"/>
    <n v="146"/>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89867-2"/>
    <s v="Fundacion capacitacion y futuro"/>
    <n v="122"/>
    <n v="41"/>
    <n v="5075"/>
    <n v="115000"/>
    <n v="0"/>
    <n v="6810650"/>
    <n v="1804000"/>
    <n v="1265000"/>
    <n v="0"/>
    <n v="0"/>
    <n v="9879650"/>
    <x v="0"/>
    <n v="0"/>
    <n v="1"/>
    <n v="7"/>
    <n v="0"/>
    <n v="0"/>
    <n v="0"/>
    <n v="0"/>
    <n v="0"/>
    <n v="0"/>
    <n v="0"/>
    <n v="7"/>
    <n v="7"/>
    <n v="6.3"/>
    <n v="6.3"/>
    <n v="5"/>
    <n v="7"/>
    <n v="6.1"/>
    <s v="NO"/>
    <n v="0"/>
    <n v="0"/>
    <n v="0"/>
    <n v="0"/>
    <n v="0"/>
    <n v="0"/>
    <n v="0"/>
    <n v="0"/>
    <n v="0"/>
    <n v="0"/>
    <n v="0"/>
    <n v="0"/>
    <n v="0"/>
    <n v="0"/>
    <n v="0"/>
    <n v="0"/>
    <n v="0"/>
    <n v="0"/>
    <n v="0"/>
    <n v="0"/>
    <n v="0"/>
    <n v="0"/>
    <s v="SHMAN"/>
    <s v="SI"/>
    <s v="NO"/>
    <n v="0"/>
    <n v="0"/>
    <n v="0"/>
    <n v="0"/>
    <n v="0"/>
    <n v="0"/>
    <n v="0"/>
    <n v="0"/>
    <n v="0"/>
    <n v="0"/>
    <s v="SI"/>
    <n v="0"/>
    <s v="NO"/>
    <n v="0"/>
    <s v="NO"/>
    <n v="0"/>
    <n v="0.1"/>
    <n v="0.70000000000000007"/>
    <s v="SI"/>
    <n v="0"/>
    <n v="0"/>
    <n v="0"/>
    <n v="6.59"/>
    <n v="6.59"/>
    <n v="5075"/>
    <n v="5075"/>
    <n v="7"/>
    <s v="APROBADO"/>
    <s v="APROBADO"/>
    <n v="6.1"/>
    <s v="APROBADO"/>
    <s v="NO"/>
    <n v="6.8"/>
    <s v="NO"/>
    <s v="NO APLICA "/>
    <s v="NO"/>
    <s v="NO APLICA"/>
    <s v="NO APLICA"/>
    <s v="NO APLICA"/>
    <x v="1"/>
    <s v=""/>
    <s v="NO APLICA"/>
    <s v="NO"/>
    <s v="NO APLICA"/>
    <s v="NO APLICA"/>
    <s v="NO"/>
    <n v="0"/>
    <n v="0"/>
    <s v="SI"/>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65089867-2"/>
    <s v="Fundacion capacitacion y futuro"/>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65089867-2"/>
    <s v="Fundacion capacitacion y futuro"/>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476528-k"/>
    <s v="ORGANISMO TECNICO DE CAPACITACION GUILLEN MACIAS HERMANOS LIMITADA"/>
    <n v="80"/>
    <n v="20"/>
    <n v="7434"/>
    <n v="0"/>
    <n v="0"/>
    <n v="5947200"/>
    <n v="800000"/>
    <n v="0"/>
    <n v="0"/>
    <n v="0"/>
    <n v="6747200"/>
    <x v="0"/>
    <n v="0"/>
    <n v="1"/>
    <n v="7"/>
    <n v="0"/>
    <n v="0"/>
    <n v="0"/>
    <n v="0"/>
    <n v="0"/>
    <n v="0"/>
    <n v="0"/>
    <n v="7"/>
    <n v="7"/>
    <n v="7"/>
    <n v="7"/>
    <n v="7"/>
    <n v="6"/>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7434"/>
    <n v="6373"/>
    <n v="6"/>
    <s v="APROBADO"/>
    <s v="APROBADO"/>
    <n v="6.4"/>
    <s v="APROBADO"/>
    <s v="NO"/>
    <n v="6.4"/>
    <s v="SI"/>
    <n v="7.0000000000000009"/>
    <s v="SI"/>
    <n v="7"/>
    <s v="SI"/>
    <n v="1"/>
    <x v="0"/>
    <n v="7434"/>
    <n v="6373"/>
    <s v="NO"/>
    <s v="NO APLICA"/>
    <s v="NO APLICA"/>
    <s v="NO"/>
    <n v="0"/>
    <n v="0"/>
    <s v="SI"/>
    <s v="d) Menor valor hora en su oferta económica para el curso."/>
    <m/>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76432870-1"/>
    <s v="ORO VERDE CAPACITACION LTDA"/>
    <n v="272"/>
    <n v="68"/>
    <n v="5075"/>
    <n v="100000"/>
    <n v="250000"/>
    <n v="13804000"/>
    <n v="2720000"/>
    <n v="1000000"/>
    <n v="0"/>
    <n v="2500000"/>
    <n v="20024000"/>
    <x v="0"/>
    <n v="0"/>
    <n v="7"/>
    <n v="7"/>
    <n v="0"/>
    <n v="0"/>
    <n v="0"/>
    <n v="0"/>
    <n v="0"/>
    <n v="0"/>
    <n v="0"/>
    <n v="7"/>
    <n v="7"/>
    <n v="7"/>
    <n v="7"/>
    <n v="7"/>
    <n v="7"/>
    <n v="7"/>
    <s v="SI"/>
    <s v="CLAUDIO ANDRES PEREZ FLORES"/>
    <s v="claudio@overcap.cl"/>
    <n v="512674307"/>
    <s v="Los Aromos N°5, Complejo Industrial Cabrero MASISA S.A., Cabrero"/>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42682926829268286"/>
    <n v="0.42682926829268286"/>
    <s v="SI"/>
    <n v="164"/>
    <n v="164"/>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432870-1"/>
    <s v="ORO VERDE CAPACITACION LTDA"/>
    <n v="160"/>
    <n v="40"/>
    <n v="6373"/>
    <n v="0"/>
    <n v="50000"/>
    <n v="10196800"/>
    <n v="1600000"/>
    <n v="0"/>
    <n v="0"/>
    <n v="500000"/>
    <n v="1229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42682926829268286"/>
    <n v="0"/>
    <s v="NO"/>
    <n v="164"/>
    <n v="164"/>
    <s v="SI"/>
    <s v="f) Mayor número de cursos SENCE ejecutados (Evaluación Experiencia)."/>
    <m/>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76432870-1"/>
    <s v="ORO VERDE CAPACITACION LTDA"/>
    <n v="176"/>
    <n v="44"/>
    <n v="5075"/>
    <n v="0"/>
    <n v="250000"/>
    <n v="8932000"/>
    <n v="1760000"/>
    <n v="0"/>
    <n v="0"/>
    <n v="2500000"/>
    <n v="13192000"/>
    <x v="0"/>
    <n v="0"/>
    <n v="7"/>
    <n v="7"/>
    <n v="0"/>
    <n v="0"/>
    <n v="0"/>
    <n v="0"/>
    <n v="0"/>
    <n v="0"/>
    <n v="0"/>
    <n v="7"/>
    <n v="7"/>
    <n v="7"/>
    <n v="7"/>
    <n v="7"/>
    <n v="7"/>
    <n v="7"/>
    <s v="SI"/>
    <s v="CLAUDIO ANDRES PEREZ FLORES"/>
    <s v="claudio@overcap.cl"/>
    <n v="512674307"/>
    <s v="Los Alamos N°5, Complejo Industrial Cabrero MASISA S.A., Cabrero"/>
    <s v="Capacitar en el uso seguro y eficiente de la soldadura por arco voltaico, aplicando técnicas básicas para la unión de materiales metálicos en distintos contextos productivos."/>
    <s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42682926829268286"/>
    <n v="0.42682926829268286"/>
    <s v="SI"/>
    <n v="164"/>
    <n v="164"/>
    <s v="SI"/>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432870-1"/>
    <s v="ORO VERDE CAPACITACION LTDA"/>
    <n v="132"/>
    <n v="33"/>
    <n v="6373"/>
    <n v="100000"/>
    <n v="0"/>
    <n v="8412360"/>
    <n v="1320000"/>
    <n v="1000000"/>
    <n v="0"/>
    <n v="0"/>
    <n v="107323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42682926829268286"/>
    <n v="0.12121212121212122"/>
    <s v="NO"/>
    <n v="164"/>
    <n v="164"/>
    <s v="SI"/>
    <s v="e) Menor “porcentaje de multas ponderadas” en ítem evaluación comportamiento considerando 4 decimales."/>
    <m/>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432870-1"/>
    <s v="ORO VERDE CAPACITACION LTDA"/>
    <n v="272"/>
    <n v="68"/>
    <n v="5075"/>
    <n v="100000"/>
    <n v="250000"/>
    <n v="13804000"/>
    <n v="2720000"/>
    <n v="1000000"/>
    <n v="0"/>
    <n v="2500000"/>
    <n v="2002400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s v="SI"/>
    <n v="7.0000000000000009"/>
    <s v="SI"/>
    <n v="7"/>
    <s v="SI"/>
    <n v="7"/>
    <x v="0"/>
    <n v="5075"/>
    <n v="5075"/>
    <s v="SI"/>
    <n v="0.42682926829268286"/>
    <n v="0.12121212121212122"/>
    <s v="NO"/>
    <n v="164"/>
    <n v="164"/>
    <s v="SI"/>
    <s v="e) Menor “porcentaje de multas ponderadas” en ítem evaluación comportamiento considerando 4 decimales."/>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661760-3"/>
    <s v="Soc. Coresol de Capacitación Ltda."/>
    <n v="110"/>
    <n v="28"/>
    <n v="5075"/>
    <n v="0"/>
    <n v="0"/>
    <n v="5582500"/>
    <n v="1120000"/>
    <n v="0"/>
    <n v="0"/>
    <n v="0"/>
    <n v="6702500"/>
    <x v="0"/>
    <n v="0"/>
    <n v="3"/>
    <n v="7"/>
    <n v="0"/>
    <n v="0"/>
    <n v="0"/>
    <n v="0"/>
    <n v="0"/>
    <n v="0"/>
    <n v="0"/>
    <n v="7"/>
    <n v="7"/>
    <n v="5"/>
    <n v="5"/>
    <n v="5"/>
    <n v="7"/>
    <n v="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6.2"/>
    <n v="6.2"/>
    <n v="5075"/>
    <n v="5075"/>
    <n v="7"/>
    <s v="APROBADO"/>
    <s v="APROBADO"/>
    <n v="6"/>
    <s v="APROBADO"/>
    <s v="NO"/>
    <n v="6.6"/>
    <s v="NO"/>
    <s v="NO APLICA "/>
    <s v="NO"/>
    <s v="NO APLICA"/>
    <s v="NO APLICA"/>
    <s v="NO APLICA"/>
    <x v="1"/>
    <s v=""/>
    <s v="NO APLICA"/>
    <s v="NO"/>
    <s v="NO APLICA"/>
    <s v="NO APLICA"/>
    <s v="NO"/>
    <n v="32"/>
    <n v="32"/>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661760-3"/>
    <s v="Soc. Coresol de Capacitación Ltda."/>
    <n v="122"/>
    <n v="31"/>
    <n v="5075"/>
    <n v="115000"/>
    <n v="0"/>
    <n v="6191500"/>
    <n v="0"/>
    <n v="1150000"/>
    <n v="0"/>
    <n v="0"/>
    <n v="7341500"/>
    <x v="0"/>
    <n v="0"/>
    <n v="3"/>
    <n v="7"/>
    <n v="0"/>
    <n v="0"/>
    <n v="0"/>
    <n v="0"/>
    <n v="0"/>
    <n v="0"/>
    <n v="0"/>
    <n v="7"/>
    <n v="7"/>
    <n v="5"/>
    <n v="5"/>
    <n v="5"/>
    <n v="7"/>
    <n v="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6.2"/>
    <n v="6.2"/>
    <n v="5075"/>
    <n v="5075"/>
    <n v="7"/>
    <s v="APROBADO"/>
    <s v="APROBADO"/>
    <n v="6"/>
    <s v="APROBADO"/>
    <s v="NO"/>
    <n v="6.6"/>
    <s v="NO"/>
    <s v="NO APLICA "/>
    <s v="NO"/>
    <s v="NO APLICA"/>
    <s v="NO APLICA"/>
    <s v="NO APLICA"/>
    <x v="1"/>
    <s v=""/>
    <s v="NO APLICA"/>
    <s v="NO"/>
    <s v="NO APLICA"/>
    <s v="NO APLICA"/>
    <s v="NO"/>
    <n v="32"/>
    <n v="32"/>
    <s v="SI"/>
    <n v="0"/>
    <m/>
  </r>
  <r>
    <x v="74"/>
    <s v="65181652-1"/>
    <n v="2025"/>
    <s v="MANDATO"/>
    <s v="72026600-8"/>
    <s v="FUNDACIÓN PATERNITAS"/>
    <m/>
    <m/>
    <s v="OPERACIONES BÁSICAS DE PANADERÍA"/>
    <s v="PF0604"/>
    <s v=""/>
    <s v=""/>
    <n v="13"/>
    <s v="METROPOLITANA"/>
    <s v="TALAGANTE"/>
    <s v="Personas derivadas por Gendarmeria "/>
    <s v="PRESENCIAL"/>
    <s v="INDEPENDIENTE"/>
    <n v="44"/>
    <n v="10"/>
    <n v="130"/>
    <n v="0"/>
    <n v="130"/>
    <n v="3"/>
    <s v="SI"/>
    <s v="NO"/>
    <s v="NO"/>
    <s v="SE AJUSTA A PLAN FORMATIVO"/>
    <s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
    <s v="NO"/>
    <n v="0"/>
    <s v="CERRADA"/>
    <n v="44"/>
    <n v="3"/>
    <s v="76661760-3"/>
    <s v="Soc. Coresol de Capacitación Ltda."/>
    <n v="130"/>
    <n v="44"/>
    <n v="6373"/>
    <n v="0"/>
    <n v="0"/>
    <n v="8284900"/>
    <n v="1760000"/>
    <n v="0"/>
    <n v="0"/>
    <n v="0"/>
    <n v="10044900"/>
    <x v="0"/>
    <n v="0"/>
    <n v="3"/>
    <n v="7"/>
    <n v="0"/>
    <n v="0"/>
    <n v="0"/>
    <n v="0"/>
    <n v="0"/>
    <n v="0"/>
    <n v="0"/>
    <n v="7"/>
    <n v="7"/>
    <n v="5"/>
    <n v="5"/>
    <n v="5"/>
    <n v="7"/>
    <n v="6"/>
    <s v="SI"/>
    <s v="Roberto Carrasco"/>
    <s v="capacitacion@coresol.cl"/>
    <n v="22318359"/>
    <s v="CDP Talagante, Manuel Rodríguez N°322, Talagante"/>
    <s v="Capacitar en técnicas fundamentales para la elaboración de productos de panadería, promoviendo habilidades prácticas y oportunidades de emprendimiento."/>
    <s v="El curso entrega conocimientos sobre preparación de masas, fermentación, horneado, manipulación de ingredientes y normas de higiene. Está dirigido a personas interesadas en aprender el oficio panadero, ya sea para uso personal, comercial o laboral."/>
    <n v="0"/>
    <n v="0"/>
    <n v="0"/>
    <n v="0"/>
    <n v="0"/>
    <n v="0"/>
    <n v="0"/>
    <n v="0"/>
    <n v="0"/>
    <n v="0"/>
    <n v="0"/>
    <n v="0"/>
    <n v="0"/>
    <n v="0"/>
    <n v="0"/>
    <n v="0"/>
    <s v="SSH"/>
    <s v="SI"/>
    <s v="NO"/>
    <n v="0"/>
    <n v="0"/>
    <n v="0"/>
    <n v="0"/>
    <n v="0"/>
    <n v="0"/>
    <n v="0"/>
    <n v="0"/>
    <n v="0"/>
    <n v="0"/>
    <s v="SI"/>
    <n v="0"/>
    <s v="SI"/>
    <n v="0"/>
    <s v="SI"/>
    <n v="0"/>
    <n v="0.30000000000000004"/>
    <n v="0.70000000000000007"/>
    <s v="SI"/>
    <n v="0"/>
    <n v="0"/>
    <n v="0"/>
    <n v="6.2"/>
    <n v="6.2"/>
    <n v="6373"/>
    <n v="6373"/>
    <n v="7"/>
    <s v="APROBADO"/>
    <s v="APROBADO"/>
    <n v="6"/>
    <s v="APROBADO"/>
    <s v="SI"/>
    <n v="6"/>
    <s v="SI"/>
    <n v="6.2"/>
    <s v="SI"/>
    <n v="7"/>
    <s v="SI"/>
    <n v="3"/>
    <x v="0"/>
    <n v="6373"/>
    <n v="6373"/>
    <s v="SI"/>
    <n v="0"/>
    <n v="0"/>
    <s v="SI"/>
    <n v="32"/>
    <n v="32"/>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661760-3"/>
    <s v="Soc. Coresol de Capacitación Ltda."/>
    <n v="28"/>
    <n v="7"/>
    <n v="4130"/>
    <n v="0"/>
    <n v="0"/>
    <n v="1156400"/>
    <n v="0"/>
    <n v="0"/>
    <n v="0"/>
    <n v="0"/>
    <n v="115640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130"/>
    <n v="4130"/>
    <n v="7"/>
    <s v="APROBADO"/>
    <s v="APROBADO"/>
    <n v="5.0999999999999996"/>
    <s v="APROBADO"/>
    <s v="NO"/>
    <n v="6.6"/>
    <s v="NO"/>
    <s v="NO APLICA "/>
    <s v="NO"/>
    <s v="NO APLICA"/>
    <s v="NO APLICA"/>
    <s v="NO APLICA"/>
    <x v="1"/>
    <s v=""/>
    <s v="NO APLICA"/>
    <s v="NO"/>
    <s v="NO APLICA"/>
    <s v="NO APLICA"/>
    <s v="NO"/>
    <n v="32"/>
    <n v="32"/>
    <s v="SI"/>
    <n v="0"/>
    <m/>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6661760-3"/>
    <s v="Soc. Coresol de Capacitación Ltda."/>
    <n v="80"/>
    <n v="20"/>
    <n v="6373"/>
    <n v="0"/>
    <n v="0"/>
    <n v="5098400"/>
    <n v="800000"/>
    <n v="0"/>
    <n v="0"/>
    <n v="0"/>
    <n v="5898400"/>
    <x v="0"/>
    <n v="0"/>
    <n v="3"/>
    <n v="7"/>
    <n v="0"/>
    <n v="0"/>
    <n v="0"/>
    <n v="0"/>
    <n v="0"/>
    <n v="0"/>
    <n v="0"/>
    <n v="7"/>
    <n v="7"/>
    <n v="7"/>
    <n v="7"/>
    <n v="7"/>
    <n v="7"/>
    <n v="6.6"/>
    <s v="SI"/>
    <s v="Roberto Carrasco"/>
    <s v="capacitacion@coresol.cl"/>
    <n v="22318359"/>
    <s v="CPF San Joaquín, Capitán Prat N°20, San Joaquín"/>
    <s v="Capacitar en la preparación de platos representativos de distintas culturas gastronómicas, aplicando técnicas culinarias internacionales."/>
    <s v="El curso entrega conocimientos sobre ingredientes, métodos de cocción y presentación de recetas típicas de diversas regiones del mundo. Está orientado a personas interesadas en ampliar sus competencias en cocina profesional, con énfasis en la diversidad cultural y la creatividad culinaria."/>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6373"/>
    <n v="6373"/>
    <n v="7"/>
    <s v="APROBADO"/>
    <s v="APROBADO"/>
    <n v="6.6"/>
    <s v="APROBADO"/>
    <s v="SI"/>
    <n v="6.6"/>
    <s v="SI"/>
    <n v="7.0000000000000009"/>
    <s v="SI"/>
    <n v="7"/>
    <s v="SI"/>
    <n v="3"/>
    <x v="0"/>
    <n v="6373"/>
    <n v="6373"/>
    <s v="SI"/>
    <n v="0"/>
    <n v="0"/>
    <s v="SI"/>
    <n v="32"/>
    <n v="32"/>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661760-3"/>
    <s v="Soc. Coresol de Capacitación Ltda."/>
    <n v="28"/>
    <n v="7"/>
    <n v="4130"/>
    <n v="0"/>
    <n v="0"/>
    <n v="1156400"/>
    <n v="0"/>
    <n v="0"/>
    <n v="0"/>
    <n v="0"/>
    <n v="115640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130"/>
    <n v="4130"/>
    <n v="7"/>
    <s v="APROBADO"/>
    <s v="APROBADO"/>
    <n v="5.0999999999999996"/>
    <s v="APROBADO"/>
    <s v="NO"/>
    <n v="6.6"/>
    <s v="NO"/>
    <s v="NO APLICA "/>
    <s v="NO"/>
    <s v="NO APLICA"/>
    <s v="NO APLICA"/>
    <s v="NO APLICA"/>
    <x v="1"/>
    <s v=""/>
    <s v="NO APLICA"/>
    <s v="NO"/>
    <s v="NO APLICA"/>
    <s v="NO APLICA"/>
    <s v="NO"/>
    <n v="32"/>
    <n v="32"/>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661760-3"/>
    <s v="Soc. Coresol de Capacitación Ltda."/>
    <n v="28"/>
    <n v="7"/>
    <n v="4130"/>
    <n v="0"/>
    <n v="0"/>
    <n v="1156400"/>
    <n v="0"/>
    <n v="0"/>
    <n v="0"/>
    <n v="0"/>
    <n v="1156400"/>
    <x v="0"/>
    <n v="0"/>
    <n v="3"/>
    <n v="7"/>
    <n v="0"/>
    <n v="0"/>
    <n v="0"/>
    <n v="0"/>
    <n v="0"/>
    <n v="0"/>
    <n v="0"/>
    <n v="5"/>
    <n v="5"/>
    <n v="5"/>
    <n v="5"/>
    <n v="5"/>
    <n v="7"/>
    <n v="5.099999999999999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5"/>
    <n v="5"/>
    <n v="4130"/>
    <n v="4130"/>
    <n v="7"/>
    <s v="APROBADO"/>
    <s v="APROBADO"/>
    <n v="5.0999999999999996"/>
    <s v="APROBADO"/>
    <s v="NO"/>
    <n v="6.6"/>
    <s v="NO"/>
    <s v="NO APLICA "/>
    <s v="NO"/>
    <s v="NO APLICA"/>
    <s v="NO APLICA"/>
    <s v="NO APLICA"/>
    <x v="1"/>
    <s v=""/>
    <s v="NO APLICA"/>
    <s v="NO"/>
    <s v="NO APLICA"/>
    <s v="NO APLICA"/>
    <s v="NO"/>
    <n v="32"/>
    <n v="32"/>
    <s v="SI"/>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802461-8"/>
    <s v="Sociedad de Capacitación Capacita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17"/>
    <n v="254"/>
    <s v="NO"/>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802461-8"/>
    <s v="Sociedad de Capacitación Capacita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17"/>
    <n v="254"/>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802461-8"/>
    <s v="Sociedad de Capacitación Capacita Spa."/>
    <n v="122"/>
    <n v="41"/>
    <n v="5075"/>
    <n v="115000"/>
    <n v="0"/>
    <n v="6810650"/>
    <n v="1804000"/>
    <n v="1265000"/>
    <n v="0"/>
    <n v="0"/>
    <n v="9879650"/>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SI"/>
    <n v="0"/>
    <s v="SI"/>
    <n v="0"/>
    <n v="0.1"/>
    <n v="0.70000000000000007"/>
    <s v="SI"/>
    <n v="0"/>
    <n v="0"/>
    <n v="0"/>
    <n v="6.2"/>
    <n v="6.2"/>
    <n v="5075"/>
    <n v="5075"/>
    <n v="7"/>
    <s v="APROBADO"/>
    <s v="APROBADO"/>
    <n v="5.8"/>
    <s v="APROBADO"/>
    <s v="NO"/>
    <n v="6.8"/>
    <s v="NO"/>
    <s v="NO APLICA "/>
    <s v="NO"/>
    <s v="NO APLICA"/>
    <s v="NO APLICA"/>
    <s v="NO APLICA"/>
    <x v="1"/>
    <s v=""/>
    <s v="NO APLICA"/>
    <s v="NO"/>
    <s v="NO APLICA"/>
    <s v="NO APLICA"/>
    <s v="NO"/>
    <n v="17"/>
    <n v="125"/>
    <s v="NO"/>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802461-8"/>
    <s v="Sociedad de Capacitación Capacita Sp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17"/>
    <n v="122"/>
    <s v="NO"/>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802461-8"/>
    <s v="Sociedad de Capacitación Capacita Spa."/>
    <n v="80"/>
    <n v="20"/>
    <n v="6373"/>
    <n v="0"/>
    <n v="0"/>
    <n v="10196800"/>
    <n v="1600000"/>
    <n v="0"/>
    <n v="0"/>
    <n v="0"/>
    <n v="117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7"/>
    <n v="125"/>
    <s v="NO"/>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802461-8"/>
    <s v="Sociedad de Capacitación Capacita Sp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7"/>
    <n v="125"/>
    <s v="NO"/>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109870-5"/>
    <s v="Sociedad de Educación y Capacitación Limitada"/>
    <n v="150"/>
    <n v="38"/>
    <n v="7000"/>
    <n v="0"/>
    <n v="0"/>
    <n v="19950000"/>
    <n v="2888000"/>
    <n v="0"/>
    <n v="0"/>
    <n v="0"/>
    <n v="22838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7000"/>
    <n v="6373"/>
    <n v="6.4"/>
    <s v="APROBADO"/>
    <s v="APROBADO"/>
    <n v="6.4"/>
    <s v="APROBADO"/>
    <s v="NO"/>
    <n v="7"/>
    <s v="NO"/>
    <s v="NO APLICA "/>
    <s v="NO"/>
    <s v="NO APLICA"/>
    <s v="NO APLICA"/>
    <s v="NO APLICA"/>
    <x v="1"/>
    <s v=""/>
    <s v="NO APLICA"/>
    <s v="NO"/>
    <s v="NO APLICA"/>
    <s v="NO APLICA"/>
    <s v="NO"/>
    <n v="10"/>
    <n v="254"/>
    <s v="NO"/>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109870-5"/>
    <s v="Sociedad de Educación y Capacitación Limitada"/>
    <n v="122"/>
    <n v="31"/>
    <n v="6000"/>
    <n v="115000"/>
    <n v="0"/>
    <n v="7320000"/>
    <n v="0"/>
    <n v="1150000"/>
    <n v="0"/>
    <n v="0"/>
    <n v="8470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6000"/>
    <n v="5075"/>
    <s v="NO APLICA"/>
    <s v="NO APLICA"/>
    <s v="NO APLICA"/>
    <s v="NO APLICA"/>
    <s v="NO APLICA"/>
    <s v="NO"/>
    <s v="NO APLICA"/>
    <s v="NO APLICA"/>
    <s v="NO APLICA "/>
    <s v="NO"/>
    <s v="NO APLICA"/>
    <s v="NO APLICA"/>
    <s v="NO APLICA"/>
    <x v="1"/>
    <s v=""/>
    <s v="NO APLICA"/>
    <s v="NO"/>
    <s v="NO APLICA"/>
    <s v="NO APLICA"/>
    <s v="NO"/>
    <n v="10"/>
    <n v="32"/>
    <s v="NO"/>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109870-5"/>
    <s v="Sociedad de Educación y Capacitación Limitada"/>
    <n v="110"/>
    <n v="28"/>
    <n v="6000"/>
    <n v="0"/>
    <n v="0"/>
    <n v="6600000"/>
    <n v="1120000"/>
    <n v="0"/>
    <n v="0"/>
    <n v="0"/>
    <n v="7720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000"/>
    <n v="5075"/>
    <s v="NO APLICA"/>
    <s v="NO APLICA"/>
    <s v="NO APLICA"/>
    <s v="NO APLICA"/>
    <s v="NO APLICA"/>
    <s v="NO"/>
    <s v="NO APLICA"/>
    <s v="NO APLICA"/>
    <s v="NO APLICA "/>
    <s v="NO"/>
    <s v="NO APLICA"/>
    <s v="NO APLICA"/>
    <s v="NO APLICA"/>
    <x v="1"/>
    <s v=""/>
    <s v="NO APLICA"/>
    <s v="NO"/>
    <s v="NO APLICA"/>
    <s v="NO APLICA"/>
    <s v="NO"/>
    <n v="10"/>
    <n v="32"/>
    <s v="NO"/>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109870-5"/>
    <s v="Sociedad de Educación y Capacitación Limitada"/>
    <n v="150"/>
    <n v="38"/>
    <n v="6500"/>
    <n v="0"/>
    <n v="0"/>
    <n v="19500000"/>
    <n v="3040000"/>
    <n v="0"/>
    <n v="0"/>
    <n v="0"/>
    <n v="22540000"/>
    <x v="0"/>
    <n v="0"/>
    <n v="1"/>
    <n v="7"/>
    <n v="0"/>
    <n v="0"/>
    <n v="0"/>
    <n v="0"/>
    <n v="0"/>
    <n v="0"/>
    <n v="0"/>
    <n v="7"/>
    <n v="7"/>
    <n v="7"/>
    <n v="7"/>
    <n v="7"/>
    <n v="6.9"/>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500"/>
    <n v="6373"/>
    <n v="6.9"/>
    <s v="APROBADO"/>
    <s v="APROBADO"/>
    <n v="6.4"/>
    <s v="APROBADO"/>
    <s v="NO"/>
    <n v="7"/>
    <s v="NO"/>
    <s v="NO APLICA "/>
    <s v="NO"/>
    <s v="NO APLICA"/>
    <s v="NO APLICA"/>
    <s v="NO APLICA"/>
    <x v="1"/>
    <s v=""/>
    <s v="NO APLICA"/>
    <s v="NO"/>
    <s v="NO APLICA"/>
    <s v="NO APLICA"/>
    <s v="NO"/>
    <n v="10"/>
    <n v="254"/>
    <s v="NO"/>
    <n v="0"/>
    <m/>
  </r>
  <r>
    <x v="39"/>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s v="77585990-3"/>
    <s v="Pamela Vera Mauricio Cea y Cia Ltda"/>
    <n v="70"/>
    <n v="18"/>
    <n v="5075"/>
    <n v="0"/>
    <n v="0"/>
    <n v="4263000"/>
    <n v="864000"/>
    <n v="0"/>
    <n v="0"/>
    <n v="0"/>
    <n v="5127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s v="NO"/>
    <n v="6.8"/>
    <s v="NO"/>
    <s v="NO APLICA "/>
    <s v="NO"/>
    <s v="NO APLICA"/>
    <s v="NO APLICA"/>
    <s v="NO APLICA"/>
    <x v="1"/>
    <s v=""/>
    <s v="NO APLICA"/>
    <s v="NO"/>
    <s v="NO APLICA"/>
    <s v="NO APLICA"/>
    <s v="NO"/>
    <n v="33"/>
    <n v="49"/>
    <s v="NO"/>
    <n v="0"/>
    <m/>
  </r>
  <r>
    <x v="85"/>
    <s v="65181652-1"/>
    <n v="2025"/>
    <s v="MANDATO"/>
    <s v="90687000-2"/>
    <s v="VIDRIOS LIRQUEN S.A"/>
    <m/>
    <m/>
    <s v="LABORES EN VIVEROS"/>
    <s v="PF0720"/>
    <s v=""/>
    <s v=""/>
    <n v="8"/>
    <s v="BIO BIO"/>
    <s v="PENCO"/>
    <s v="EMPRENDEDORES/AS INFORMALES O PERSONAS VULNERABLES PERTENECIENTES AL 80% MAS VULNERABLE"/>
    <s v="PRESENCIAL"/>
    <s v="INDEPENDIENTE"/>
    <n v="16"/>
    <n v="10"/>
    <n v="64"/>
    <n v="0"/>
    <n v="64"/>
    <n v="4"/>
    <s v="SI"/>
    <s v="NO"/>
    <s v="NO"/>
    <s v="SE AJUSTA A PLAN FORMATIVO"/>
    <s v="PERSONAS CON 18 AÑOS CUMPLIDOS PERTENENCIENTES AL 80% MÁS VULNERBLE, HOMBRE Y/O MUJERES DE LA COMUNA DE PENCO."/>
    <s v="NO"/>
    <n v="0"/>
    <s v="CERRADA"/>
    <n v="16"/>
    <n v="2"/>
    <s v="77585990-3"/>
    <s v="Pamela Vera Mauricio Cea y Cia Ltda"/>
    <n v="64"/>
    <n v="16"/>
    <n v="5075"/>
    <n v="0"/>
    <n v="0"/>
    <n v="3248000"/>
    <n v="640000"/>
    <n v="0"/>
    <n v="0"/>
    <n v="0"/>
    <n v="3888000"/>
    <x v="0"/>
    <n v="0"/>
    <n v="3"/>
    <n v="7"/>
    <n v="0"/>
    <n v="0"/>
    <n v="0"/>
    <n v="0"/>
    <n v="0"/>
    <n v="0"/>
    <n v="0"/>
    <n v="7"/>
    <n v="7"/>
    <n v="7"/>
    <n v="7"/>
    <n v="7"/>
    <n v="7"/>
    <n v="6.6"/>
    <s v="SI"/>
    <s v="Mauricio Cea"/>
    <s v="mcea@procapp.cl"/>
    <n v="982724176"/>
    <s v="Calle Penco 125, Centro, Penco"/>
    <s v="Capacitar en tareas fundamentales para el manejo y producción de plantas en viveros, promoviendo habilidades en el ámbito de la horticultura y el paisajismo."/>
    <s v="El curso entrega conocimientos sobre propagación vegetal, preparación de sustratos, riego, control de plagas, trasplante y cuidado de especies ornamentales y productivas. Está dirigido a personas interesadas en trabajar en viveros, iniciar emprendimientos verdes o contribuir al desarrollo sustentable."/>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s v="SI"/>
    <n v="6.6"/>
    <s v="SI"/>
    <n v="7.0000000000000009"/>
    <s v="SI"/>
    <n v="7"/>
    <s v="SI"/>
    <n v="3"/>
    <x v="0"/>
    <n v="5075"/>
    <n v="5075"/>
    <s v="SI"/>
    <n v="0"/>
    <n v="0"/>
    <s v="SI"/>
    <n v="33"/>
    <n v="33"/>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055298-4"/>
    <s v="Centro de Formación y Capacitación Limitada"/>
    <n v="122"/>
    <n v="41"/>
    <n v="5075"/>
    <n v="115000"/>
    <n v="0"/>
    <n v="6810650"/>
    <n v="1804000"/>
    <n v="1265000"/>
    <n v="0"/>
    <n v="0"/>
    <n v="9879650"/>
    <x v="0"/>
    <n v="0"/>
    <n v="5"/>
    <n v="7"/>
    <n v="0"/>
    <n v="0"/>
    <n v="0"/>
    <n v="0"/>
    <n v="0"/>
    <n v="0"/>
    <n v="0"/>
    <n v="7"/>
    <n v="7"/>
    <n v="7"/>
    <n v="7"/>
    <n v="7"/>
    <n v="7"/>
    <n v="6.8"/>
    <s v="SI"/>
    <s v="José Beniscelli"/>
    <s v="jbeniscelli@cenfor.cl"/>
    <n v="986851817"/>
    <s v="Huerfanos 1147, oficina 847, Santiago"/>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SI"/>
    <n v="6.8"/>
    <s v="SI"/>
    <n v="7.0000000000000009"/>
    <s v="SI"/>
    <n v="7"/>
    <s v="SI"/>
    <n v="7"/>
    <x v="2"/>
    <s v=""/>
    <s v="NO APLICA"/>
    <s v="NO"/>
    <s v="NO APLICA"/>
    <s v="NO APLICA"/>
    <s v="NO"/>
    <n v="48"/>
    <n v="125"/>
    <s v="NO"/>
    <s v="e) Menor “porcentaje de multas ponderadas” en ítem evaluación comportamiento considerando 4 decimales."/>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055298-4"/>
    <s v="Centro de Formación y Capacitación Limitada"/>
    <n v="98"/>
    <n v="33"/>
    <n v="6373"/>
    <n v="0"/>
    <n v="12000"/>
    <n v="6245540"/>
    <n v="1320000"/>
    <n v="0"/>
    <n v="0"/>
    <n v="120000"/>
    <n v="7685540"/>
    <x v="0"/>
    <n v="0"/>
    <n v="5"/>
    <n v="7"/>
    <n v="0"/>
    <n v="0"/>
    <n v="0"/>
    <n v="0"/>
    <n v="0"/>
    <n v="0"/>
    <n v="0"/>
    <n v="7"/>
    <n v="7"/>
    <n v="7"/>
    <n v="7"/>
    <n v="7"/>
    <n v="7"/>
    <n v="6.8"/>
    <s v="SI"/>
    <s v="José Beniscelli"/>
    <s v="jbeniscelli@cenfor.cl"/>
    <n v="986851817"/>
    <s v="Huérfanos 1147, oficina 847, Santiago"/>
    <s v="Capacitar en funciones operativas y preventivas del rol de guardia de seguridad, conforme a la normativa vigente y los estándares del rubro."/>
    <s v="El curso entrega conocimientos sobre control de accesos, vigilancia de instalaciones, manejo de situaciones de riesgo, comunicación efectiva y primeros auxilios. Está dirigido a personas que desean desempeñarse en el área de seguridad privada, fortaleciendo su preparación técnica y responsabilidad profesional."/>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SI"/>
    <n v="6.8"/>
    <s v="SI"/>
    <n v="7.0000000000000009"/>
    <s v="SI"/>
    <n v="7"/>
    <s v="SI"/>
    <n v="5"/>
    <x v="0"/>
    <n v="6373"/>
    <n v="6373"/>
    <s v="SI"/>
    <n v="0"/>
    <n v="0"/>
    <s v="SI"/>
    <n v="48"/>
    <n v="48"/>
    <s v="SI"/>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055298-4"/>
    <s v="Centro de Formación y Capacitación Limitada"/>
    <n v="112"/>
    <n v="38"/>
    <n v="5075"/>
    <n v="115000"/>
    <n v="0"/>
    <n v="6252400"/>
    <n v="1672000"/>
    <n v="1265000"/>
    <n v="0"/>
    <n v="0"/>
    <n v="918940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48"/>
    <n v="122"/>
    <s v="NO"/>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055298-4"/>
    <s v="Centro de Formación y Capacitación Limitada"/>
    <n v="100"/>
    <n v="25"/>
    <n v="5075"/>
    <n v="0"/>
    <n v="0"/>
    <n v="6090000"/>
    <n v="1200000"/>
    <n v="0"/>
    <n v="0"/>
    <n v="0"/>
    <n v="72900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48"/>
    <n v="125"/>
    <s v="NO"/>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055298-4"/>
    <s v="Centro de Formación y Capacitación Limitada"/>
    <n v="150"/>
    <n v="38"/>
    <n v="6373"/>
    <n v="0"/>
    <n v="0"/>
    <n v="18163050"/>
    <n v="2888000"/>
    <n v="0"/>
    <n v="0"/>
    <n v="0"/>
    <n v="2105105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48"/>
    <n v="254"/>
    <s v="NO"/>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6055298-4"/>
    <s v="Centro de Formación y Capacitación Limitada"/>
    <n v="92"/>
    <n v="23"/>
    <n v="6373"/>
    <n v="160000"/>
    <n v="0"/>
    <n v="7622108"/>
    <n v="1196000"/>
    <n v="2080000"/>
    <n v="0"/>
    <n v="0"/>
    <n v="10898108"/>
    <x v="0"/>
    <n v="0"/>
    <n v="5"/>
    <n v="7"/>
    <n v="0"/>
    <n v="0"/>
    <n v="0"/>
    <n v="0"/>
    <n v="0"/>
    <n v="0"/>
    <n v="0"/>
    <n v="7"/>
    <n v="7"/>
    <n v="7"/>
    <n v="7"/>
    <n v="7"/>
    <n v="7"/>
    <n v="6.8"/>
    <s v="SI"/>
    <s v="José Beniscelli"/>
    <s v="jbeniscelli@cenfor.cl"/>
    <n v="986851817"/>
    <s v="Santa Rosa #14912, La Pintana"/>
    <s v="Promover el acceso inclusivo a la información digital mediante el desarrollo de habilidades básicas en el uso de plataformas tecnológicas."/>
    <s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SI"/>
    <n v="6.8"/>
    <s v="SI"/>
    <n v="7.0000000000000009"/>
    <s v="SI"/>
    <n v="7"/>
    <s v="SI"/>
    <n v="7"/>
    <x v="2"/>
    <s v=""/>
    <s v="NO APLICA"/>
    <s v="NO"/>
    <s v="NO APLICA"/>
    <s v="NO APLICA"/>
    <s v="NO"/>
    <n v="48"/>
    <n v="125"/>
    <s v="NO"/>
    <n v="0"/>
    <m/>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055298-4"/>
    <s v="Centro de Formación y Capacitación Limitada"/>
    <n v="52"/>
    <n v="13"/>
    <n v="6373"/>
    <n v="0"/>
    <n v="0"/>
    <n v="6627920"/>
    <n v="1040000"/>
    <n v="0"/>
    <n v="0"/>
    <n v="0"/>
    <n v="7667920"/>
    <x v="0"/>
    <n v="0"/>
    <n v="5"/>
    <n v="7"/>
    <n v="0"/>
    <n v="0"/>
    <n v="0"/>
    <n v="0"/>
    <n v="0"/>
    <n v="0"/>
    <n v="0"/>
    <n v="7"/>
    <n v="7"/>
    <n v="7"/>
    <n v="7"/>
    <n v="7"/>
    <n v="7"/>
    <n v="6.8"/>
    <s v="SI"/>
    <s v="José Beniscelli"/>
    <s v="jbeniscelli@cenfor.cl"/>
    <n v="986851817"/>
    <s v="Santa Rosa #14912, La Pintana"/>
    <s v="Capacitar en la instalación, conexión y mantenimiento de sistemas solares fotovoltaicos, promoviendo el uso de energías limpias y sostenibles."/>
    <s v="El curso entrega conocimientos sobre componentes del sistema, principios de generación solar, normativas eléctricas, seguridad en el trabajo y evaluación de proyectos. Está dirigido a personas interesadas en el rubro energético, la eficiencia ambiental y el emprendimiento en tecnologías renovables."/>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SI"/>
    <n v="6.8"/>
    <s v="SI"/>
    <n v="7.0000000000000009"/>
    <s v="SI"/>
    <n v="7"/>
    <s v="SI"/>
    <n v="7"/>
    <x v="2"/>
    <s v=""/>
    <s v="NO APLICA"/>
    <s v="NO"/>
    <s v="NO APLICA"/>
    <s v="NO APLICA"/>
    <s v="NO"/>
    <n v="48"/>
    <n v="125"/>
    <s v="NO"/>
    <n v="0"/>
    <m/>
  </r>
  <r>
    <x v="86"/>
    <s v="65181652-1"/>
    <n v="2025"/>
    <s v="MANDATO"/>
    <s v="96505760-9"/>
    <s v="COLBÚN"/>
    <m/>
    <m/>
    <s v="CURSO CONVENCIONAL CONDUCENTE A LICENCIA DE CONDUCTOR PROFESIONAL CLASE A-2"/>
    <s v="PF0624"/>
    <s v=""/>
    <s v=""/>
    <n v="5"/>
    <s v="VALPARAISO"/>
    <s v="LOS ANDES"/>
    <s v="EMPRENDEDORES/AS INFORMALES O PERSONAS VULNERABLES PERTENECIENTES AL 80% MAS VULNERABLE"/>
    <s v="PRESENCIAL"/>
    <s v="DEPENDIENTE"/>
    <n v="38"/>
    <n v="10"/>
    <n v="150"/>
    <n v="0"/>
    <n v="150"/>
    <n v="4"/>
    <s v="SI"/>
    <s v="NO"/>
    <s v="NO"/>
    <s v="SE AJUSTA A PLAN FORMATIVO"/>
    <s v="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
    <s v="SI"/>
    <s v="LICENCIA DE CONDUCTOR PROFESIONAL CLASE A-2."/>
    <s v="CERRADA"/>
    <n v="38"/>
    <n v="3"/>
    <s v="76066583-5"/>
    <s v="EL CONQUISTADOR LIMITADA"/>
    <n v="150"/>
    <n v="38"/>
    <n v="7280"/>
    <n v="0"/>
    <n v="50000"/>
    <n v="10920000"/>
    <n v="1520000"/>
    <n v="0"/>
    <n v="0"/>
    <n v="500000"/>
    <n v="12940000"/>
    <x v="1"/>
    <s v="NUMERAL 6.1.2. ÍTEM 2 - OTEC CUENTA CON AUTORIZACIÓN PARA IMPARTIR CURSOS CONDUCENTES A LA OBTENCIÓN DE LICENCIA DE CONDUCIR CLASE A-2 EN LAS COMUNAS DE VALPARAÍSO, VIÑA DEL MAR, QUILPUÉ Y SAN ANTONIO. EL CURSO DEBE SER EJECUTADO EN LA COMUA DE LOS ANDES, NO ES VÁLID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7280"/>
    <e v="#N/A"/>
    <s v="NO APLICA"/>
    <s v="NO APLICA"/>
    <s v="NO APLICA"/>
    <s v="NO APLICA"/>
    <s v="NO APLICA"/>
    <s v="NO"/>
    <s v="NO APLICA"/>
    <s v="NO APLICA"/>
    <s v="NO APLICA "/>
    <s v="NO"/>
    <s v="NO APLICA"/>
    <s v="NO APLICA"/>
    <s v="NO APLICA"/>
    <x v="1"/>
    <s v=""/>
    <s v="NO APLICA"/>
    <s v="NO"/>
    <s v="NO APLICA"/>
    <s v="NO APLICA"/>
    <s v="NO"/>
    <n v="17"/>
    <e v="#N/A"/>
    <e v="#N/A"/>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66583-5"/>
    <s v="EL CONQUISTADOR LIMITADA"/>
    <n v="160"/>
    <n v="40"/>
    <n v="6900"/>
    <n v="0"/>
    <n v="50000"/>
    <n v="16560000"/>
    <n v="2400000"/>
    <n v="0"/>
    <n v="0"/>
    <n v="750000"/>
    <n v="19710000"/>
    <x v="0"/>
    <n v="0"/>
    <n v="1"/>
    <n v="7"/>
    <n v="0"/>
    <n v="0"/>
    <n v="0"/>
    <n v="0"/>
    <n v="0"/>
    <n v="0"/>
    <n v="0"/>
    <n v="7"/>
    <n v="7"/>
    <n v="7"/>
    <n v="7"/>
    <n v="7"/>
    <n v="6.5"/>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900"/>
    <n v="6373"/>
    <n v="6.5"/>
    <s v="APROBADO"/>
    <s v="APROBADO"/>
    <n v="6.4"/>
    <s v="APROBADO"/>
    <s v="NO"/>
    <n v="7"/>
    <s v="NO"/>
    <s v="NO APLICA "/>
    <s v="NO"/>
    <s v="NO APLICA"/>
    <s v="NO APLICA"/>
    <s v="NO APLICA"/>
    <x v="1"/>
    <s v=""/>
    <s v="NO APLICA"/>
    <s v="NO"/>
    <s v="NO APLICA"/>
    <s v="NO APLICA"/>
    <s v="NO"/>
    <n v="17"/>
    <n v="125"/>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62756-3"/>
    <s v="Fundaciòn Forpe Chile"/>
    <n v="122"/>
    <n v="41"/>
    <n v="5075"/>
    <n v="115000"/>
    <n v="0"/>
    <n v="6810650"/>
    <n v="1804000"/>
    <n v="1265000"/>
    <n v="0"/>
    <n v="0"/>
    <n v="987965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5075"/>
    <n v="5075"/>
    <n v="7"/>
    <s v="APROBADO"/>
    <s v="APROBADO"/>
    <n v="6.4"/>
    <s v="APROBADO"/>
    <s v="NO"/>
    <n v="6.8"/>
    <s v="NO"/>
    <s v="NO APLICA "/>
    <s v="NO"/>
    <s v="NO APLICA"/>
    <s v="NO APLICA"/>
    <s v="NO APLICA"/>
    <x v="1"/>
    <s v=""/>
    <s v="NO APLICA"/>
    <s v="NO"/>
    <s v="NO APLICA"/>
    <s v="NO APLICA"/>
    <s v="NO"/>
    <n v="125"/>
    <n v="125"/>
    <s v="SI"/>
    <n v="0"/>
    <m/>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65062756-3"/>
    <s v="Fundaciòn Forpe Chile"/>
    <n v="188"/>
    <n v="47"/>
    <n v="5075"/>
    <n v="0"/>
    <n v="250000"/>
    <n v="18127900"/>
    <n v="3572000"/>
    <n v="0"/>
    <n v="0"/>
    <n v="4750000"/>
    <n v="264499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5075"/>
    <n v="5075"/>
    <n v="7"/>
    <s v="APROBADO"/>
    <s v="APROBADO"/>
    <n v="6.4"/>
    <s v="APROBADO"/>
    <s v="NO"/>
    <n v="7"/>
    <s v="NO"/>
    <s v="NO APLICA "/>
    <s v="NO"/>
    <s v="NO APLICA"/>
    <s v="NO APLICA"/>
    <s v="NO APLICA"/>
    <x v="1"/>
    <s v=""/>
    <s v="NO APLICA"/>
    <s v="NO"/>
    <s v="NO APLICA"/>
    <s v="NO APLICA"/>
    <s v="NO"/>
    <n v="125"/>
    <n v="125"/>
    <s v="SI"/>
    <n v="0"/>
    <m/>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65062756-3"/>
    <s v="Fundaciòn Forpe Chile"/>
    <n v="160"/>
    <n v="40"/>
    <n v="4130"/>
    <n v="0"/>
    <n v="0"/>
    <n v="9912000"/>
    <n v="2400000"/>
    <n v="0"/>
    <n v="0"/>
    <n v="0"/>
    <n v="12312000"/>
    <x v="0"/>
    <n v="0"/>
    <n v="7"/>
    <n v="7"/>
    <n v="7"/>
    <n v="7"/>
    <n v="7"/>
    <n v="7"/>
    <n v="7"/>
    <n v="7"/>
    <n v="7"/>
    <n v="7"/>
    <n v="7"/>
    <n v="7"/>
    <n v="7"/>
    <n v="7"/>
    <n v="7"/>
    <n v="7"/>
    <s v="SI"/>
    <s v="ESTEBAN VEGA TORO"/>
    <s v="ruben.inostroza@forpe.cl"/>
    <n v="228347804"/>
    <s v="Av. Departamental 285, San Joaquín"/>
    <s v="Capacitar en técnicas básicas de corte, confección y terminaciones de prendas para adultos y niños, promoviendo habilidades productivas en el área textil."/>
    <s v="El curso entrega conocimientos sobre toma de medidas, trazado de moldes, uso de máquinas de coser y confección de prendas adaptadas a distintas edades. Está orientado a personas interesadas en emprender o trabajar en el rubro de la moda y la costura."/>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
    <n v="0"/>
    <s v="SI"/>
    <n v="125"/>
    <n v="125"/>
    <s v="SI"/>
    <s v="e) Menor “porcentaje de multas ponderadas” en ítem evaluación comportamiento considerando 4 decimales."/>
    <m/>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65062756-3"/>
    <s v="Fundaciòn Forpe Chile"/>
    <n v="122"/>
    <n v="31"/>
    <n v="5075"/>
    <n v="100000"/>
    <n v="0"/>
    <n v="6191500"/>
    <n v="1240000"/>
    <n v="1000000"/>
    <n v="0"/>
    <n v="0"/>
    <n v="8431500"/>
    <x v="1"/>
    <s v="Numeral 6.1.2. ítem 5 error en tramos"/>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25"/>
    <n v="80"/>
    <s v="NO"/>
    <n v="0"/>
    <m/>
  </r>
  <r>
    <x v="87"/>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s v="65062756-3"/>
    <s v="Fundaciòn Forpe Chile"/>
    <n v="16"/>
    <n v="4"/>
    <n v="4130"/>
    <n v="0"/>
    <n v="0"/>
    <n v="1321600"/>
    <n v="320000"/>
    <n v="0"/>
    <n v="0"/>
    <n v="0"/>
    <n v="1641600"/>
    <x v="0"/>
    <n v="0"/>
    <n v="7"/>
    <n v="7"/>
    <n v="0"/>
    <n v="0"/>
    <n v="0"/>
    <n v="0"/>
    <n v="0"/>
    <n v="0"/>
    <n v="0"/>
    <n v="7"/>
    <n v="7"/>
    <n v="7"/>
    <n v="7"/>
    <n v="7"/>
    <n v="7"/>
    <n v="7"/>
    <s v="SI"/>
    <s v="ESTEBAN VEGA TORO"/>
    <s v="contacto@forpe.cl"/>
    <n v="228347804"/>
    <s v="La Higuera #61, El Quisco"/>
    <s v="Fortalecer habilidades para el trabajo en equipo, promoviendo la colaboración, la comunicación efectiva y la resolución conjunta de tareas y desafíos."/>
    <s v="El curso entrega herramientas para mejorar la coordinación, el respeto por la diversidad de opiniones y la construcción de relaciones laborales positivas. Está orientado a personas que se desempeñan en entornos grupales y buscan potenciar su capacidad de contribuir al logro de objetivos comunes."/>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
    <n v="0"/>
    <s v="SI"/>
    <n v="125"/>
    <n v="125"/>
    <s v="SI"/>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65062756-3"/>
    <s v="Fundaciòn Forpe Chile"/>
    <n v="150"/>
    <n v="38"/>
    <n v="6373"/>
    <n v="0"/>
    <n v="0"/>
    <n v="18163050"/>
    <n v="2888000"/>
    <n v="0"/>
    <n v="0"/>
    <n v="0"/>
    <n v="21051050"/>
    <x v="0"/>
    <n v="0"/>
    <n v="7"/>
    <n v="7"/>
    <n v="0"/>
    <n v="0"/>
    <n v="0"/>
    <n v="0"/>
    <n v="0"/>
    <n v="0"/>
    <n v="0"/>
    <n v="7"/>
    <n v="7"/>
    <n v="7"/>
    <n v="7"/>
    <n v="7"/>
    <n v="7"/>
    <n v="7"/>
    <s v="SI"/>
    <s v="ESTEBAN VEGA TORO"/>
    <s v="ruben.inostroza@forpe.cl"/>
    <n v="228347804"/>
    <s v="La Higuera #61, Pudahuel"/>
    <s v="Capacitar en el diseño, corte y confección de elementos textiles para el hogar, como cortinas, manteles, fundas y otros accesorios decorativos."/>
    <s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
    <n v="0"/>
    <s v="SI"/>
    <n v="125"/>
    <n v="254"/>
    <s v="NO"/>
    <s v="e) Menor “porcentaje de multas ponderadas” en ítem evaluación comportamiento considerando 4 decimales."/>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65062756-3"/>
    <s v="Fundaciòn Forpe Chile"/>
    <n v="150"/>
    <n v="38"/>
    <n v="6373"/>
    <n v="0"/>
    <n v="0"/>
    <n v="19119000"/>
    <n v="3040000"/>
    <n v="0"/>
    <n v="0"/>
    <n v="0"/>
    <n v="22159000"/>
    <x v="0"/>
    <n v="0"/>
    <n v="7"/>
    <n v="7"/>
    <n v="0"/>
    <n v="0"/>
    <n v="0"/>
    <n v="0"/>
    <n v="0"/>
    <n v="0"/>
    <n v="0"/>
    <n v="7"/>
    <n v="7"/>
    <n v="7"/>
    <n v="7"/>
    <n v="7"/>
    <n v="7"/>
    <n v="7"/>
    <s v="SI"/>
    <s v="ESTEBAN VEGA TORO"/>
    <s v="contacto@forpe.cl"/>
    <n v="228347804"/>
    <s v="Av. Santa Rosa 9014, La Granja"/>
    <s v="Capacitar en el diseño, corte y confección de elementos textiles para el hogar, como cortinas, manteles, fundas y otros accesorios decorativos."/>
    <s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
    <n v="0"/>
    <s v="SI"/>
    <n v="125"/>
    <n v="254"/>
    <s v="NO"/>
    <s v="e) Menor “porcentaje de multas ponderadas” en ítem evaluación comportamiento considerando 4 decimales."/>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65062756-3"/>
    <s v="Fundaciòn Forpe Chile"/>
    <n v="200"/>
    <n v="50"/>
    <n v="5075"/>
    <n v="0"/>
    <n v="0"/>
    <n v="20300000"/>
    <n v="4000000"/>
    <n v="0"/>
    <n v="0"/>
    <n v="0"/>
    <n v="24300000"/>
    <x v="0"/>
    <n v="0"/>
    <n v="7"/>
    <n v="7"/>
    <n v="1"/>
    <n v="7"/>
    <n v="5"/>
    <n v="7"/>
    <n v="1"/>
    <n v="5"/>
    <n v="7"/>
    <n v="7"/>
    <n v="5"/>
    <n v="5"/>
    <n v="5"/>
    <n v="5"/>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4"/>
    <n v="5"/>
    <n v="4.6500000000000004"/>
    <n v="5.6"/>
    <n v="5.1725000000000003"/>
    <n v="5075"/>
    <n v="5075"/>
    <n v="7"/>
    <s v="APROBADO"/>
    <s v="APROBADO"/>
    <n v="5.6"/>
    <s v="APROBADO"/>
    <s v="NO"/>
    <n v="7"/>
    <s v="NO"/>
    <s v="NO APLICA "/>
    <s v="NO"/>
    <s v="NO APLICA"/>
    <s v="NO APLICA"/>
    <s v="NO APLICA"/>
    <x v="1"/>
    <s v=""/>
    <s v="NO APLICA"/>
    <s v="NO"/>
    <s v="NO APLICA"/>
    <s v="NO APLICA"/>
    <s v="NO"/>
    <n v="125"/>
    <n v="254"/>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65062756-3"/>
    <s v="Fundaciòn Forpe Chile"/>
    <n v="200"/>
    <n v="50"/>
    <n v="5075"/>
    <n v="0"/>
    <n v="0"/>
    <n v="20300000"/>
    <n v="4000000"/>
    <n v="0"/>
    <n v="0"/>
    <n v="0"/>
    <n v="24300000"/>
    <x v="0"/>
    <n v="0"/>
    <n v="7"/>
    <n v="7"/>
    <n v="1"/>
    <n v="7"/>
    <n v="5"/>
    <n v="7"/>
    <n v="1"/>
    <n v="5"/>
    <n v="7"/>
    <n v="7"/>
    <n v="5"/>
    <n v="5"/>
    <n v="5"/>
    <n v="5"/>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4"/>
    <n v="5"/>
    <n v="4.6500000000000004"/>
    <n v="5.6"/>
    <n v="5.1725000000000003"/>
    <n v="5075"/>
    <n v="5075"/>
    <n v="7"/>
    <s v="APROBADO"/>
    <s v="APROBADO"/>
    <n v="5.6"/>
    <s v="APROBADO"/>
    <s v="NO"/>
    <n v="7"/>
    <s v="NO"/>
    <s v="NO APLICA "/>
    <s v="NO"/>
    <s v="NO APLICA"/>
    <s v="NO APLICA"/>
    <s v="NO APLICA"/>
    <x v="1"/>
    <s v=""/>
    <s v="NO APLICA"/>
    <s v="NO"/>
    <s v="NO APLICA"/>
    <s v="NO APLICA"/>
    <s v="NO"/>
    <n v="125"/>
    <n v="254"/>
    <s v="NO"/>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65062756-3"/>
    <s v="Fundaciòn Forpe Chile"/>
    <n v="100"/>
    <n v="25"/>
    <n v="5075"/>
    <n v="0"/>
    <n v="0"/>
    <n v="10150000"/>
    <n v="2000000"/>
    <n v="0"/>
    <n v="0"/>
    <n v="0"/>
    <n v="12150000"/>
    <x v="0"/>
    <n v="0"/>
    <n v="7"/>
    <n v="7"/>
    <n v="7"/>
    <n v="7"/>
    <n v="7"/>
    <n v="7"/>
    <n v="1"/>
    <n v="5"/>
    <n v="7"/>
    <n v="7"/>
    <n v="7"/>
    <n v="1"/>
    <n v="1"/>
    <n v="1"/>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7"/>
    <n v="5.3"/>
    <n v="5.8949999999999996"/>
    <n v="4.5999999999999996"/>
    <n v="5.1827499999999995"/>
    <n v="5075"/>
    <n v="5075"/>
    <n v="7"/>
    <s v="APROBADO"/>
    <s v="APROBADO"/>
    <n v="5.6"/>
    <s v="APROBADO"/>
    <s v="NO"/>
    <n v="6.8"/>
    <s v="NO"/>
    <s v="NO APLICA "/>
    <s v="NO"/>
    <s v="NO APLICA"/>
    <s v="NO APLICA"/>
    <s v="NO APLICA"/>
    <x v="1"/>
    <s v=""/>
    <s v="NO APLICA"/>
    <s v="NO"/>
    <s v="NO APLICA"/>
    <s v="NO APLICA"/>
    <s v="NO"/>
    <n v="125"/>
    <n v="254"/>
    <s v="NO"/>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65062756-3"/>
    <s v="Fundaciòn Forpe Chile"/>
    <n v="100"/>
    <n v="25"/>
    <n v="5075"/>
    <n v="0"/>
    <n v="0"/>
    <n v="10150000"/>
    <n v="2000000"/>
    <n v="0"/>
    <n v="0"/>
    <n v="0"/>
    <n v="12150000"/>
    <x v="0"/>
    <n v="0"/>
    <n v="7"/>
    <n v="7"/>
    <n v="7"/>
    <n v="7"/>
    <n v="7"/>
    <n v="7"/>
    <n v="1"/>
    <n v="5"/>
    <n v="7"/>
    <n v="7"/>
    <n v="7"/>
    <n v="1"/>
    <n v="1"/>
    <n v="1"/>
    <n v="7"/>
    <n v="5.6"/>
    <s v="NO"/>
    <n v="0"/>
    <n v="0"/>
    <n v="0"/>
    <n v="0"/>
    <n v="0"/>
    <n v="0"/>
    <n v="0"/>
    <n v="0"/>
    <n v="0"/>
    <n v="0"/>
    <n v="0"/>
    <n v="0"/>
    <n v="0"/>
    <n v="0"/>
    <n v="0"/>
    <n v="0"/>
    <n v="0"/>
    <n v="0"/>
    <n v="0"/>
    <n v="0"/>
    <n v="0"/>
    <n v="0"/>
    <s v="SSH"/>
    <s v="NO"/>
    <s v="SI"/>
    <n v="0"/>
    <n v="0"/>
    <n v="0"/>
    <n v="0"/>
    <n v="0"/>
    <n v="0"/>
    <n v="0"/>
    <n v="0"/>
    <n v="0"/>
    <n v="0"/>
    <s v="SI"/>
    <n v="0"/>
    <s v="SI"/>
    <n v="0"/>
    <s v="SI"/>
    <n v="0"/>
    <n v="0.70000000000000007"/>
    <n v="0.70000000000000007"/>
    <s v="NO"/>
    <n v="7"/>
    <n v="5.3"/>
    <n v="5.8949999999999996"/>
    <n v="4.5999999999999996"/>
    <n v="5.1827499999999995"/>
    <n v="5075"/>
    <n v="5075"/>
    <n v="7"/>
    <s v="APROBADO"/>
    <s v="APROBADO"/>
    <n v="5.6"/>
    <s v="APROBADO"/>
    <s v="NO"/>
    <n v="6.8"/>
    <s v="NO"/>
    <s v="NO APLICA "/>
    <s v="NO"/>
    <s v="NO APLICA"/>
    <s v="NO APLICA"/>
    <s v="NO APLICA"/>
    <x v="1"/>
    <s v=""/>
    <s v="NO APLICA"/>
    <s v="NO"/>
    <s v="NO APLICA"/>
    <s v="NO APLICA"/>
    <s v="NO"/>
    <n v="125"/>
    <n v="254"/>
    <s v="NO"/>
    <n v="0"/>
    <m/>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65062756-3"/>
    <s v="Fundaciòn Forpe Chile"/>
    <n v="52"/>
    <n v="13"/>
    <n v="6373"/>
    <n v="0"/>
    <n v="0"/>
    <n v="6627920"/>
    <n v="1040000"/>
    <n v="0"/>
    <n v="0"/>
    <n v="0"/>
    <n v="766792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6373"/>
    <n v="6373"/>
    <n v="7"/>
    <s v="APROBADO"/>
    <s v="APROBADO"/>
    <n v="6.4"/>
    <s v="APROBADO"/>
    <s v="NO"/>
    <n v="6.8"/>
    <s v="NO"/>
    <s v="NO APLICA "/>
    <s v="NO"/>
    <s v="NO APLICA"/>
    <s v="NO APLICA"/>
    <s v="NO APLICA"/>
    <x v="1"/>
    <s v=""/>
    <s v="NO APLICA"/>
    <s v="NO"/>
    <s v="NO APLICA"/>
    <s v="NO APLICA"/>
    <s v="NO"/>
    <n v="125"/>
    <n v="125"/>
    <s v="SI"/>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65062756-3"/>
    <s v="Fundaciòn Forpe Chile"/>
    <n v="92"/>
    <n v="23"/>
    <n v="6373"/>
    <n v="160000"/>
    <n v="0"/>
    <n v="7622108"/>
    <n v="1196000"/>
    <n v="2080000"/>
    <n v="0"/>
    <n v="0"/>
    <n v="10898108"/>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6373"/>
    <n v="6373"/>
    <n v="7"/>
    <s v="APROBADO"/>
    <s v="APROBADO"/>
    <n v="6.4"/>
    <s v="APROBADO"/>
    <s v="NO"/>
    <n v="6.8"/>
    <s v="NO"/>
    <s v="NO APLICA "/>
    <s v="NO"/>
    <s v="NO APLICA"/>
    <s v="NO APLICA"/>
    <s v="NO APLICA"/>
    <x v="1"/>
    <s v=""/>
    <s v="NO APLICA"/>
    <s v="NO"/>
    <s v="NO APLICA"/>
    <s v="NO APLICA"/>
    <s v="NO"/>
    <n v="125"/>
    <n v="125"/>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65062756-3"/>
    <s v="Fundaciòn Forpe Chile"/>
    <n v="160"/>
    <n v="40"/>
    <n v="6373"/>
    <n v="0"/>
    <n v="50000"/>
    <n v="10196800"/>
    <n v="1600000"/>
    <n v="0"/>
    <n v="0"/>
    <n v="500000"/>
    <n v="12296800"/>
    <x v="0"/>
    <n v="0"/>
    <n v="7"/>
    <n v="7"/>
    <n v="0"/>
    <n v="0"/>
    <n v="0"/>
    <n v="0"/>
    <n v="0"/>
    <n v="0"/>
    <n v="0"/>
    <n v="7"/>
    <n v="7"/>
    <n v="7"/>
    <n v="7"/>
    <n v="7"/>
    <n v="7"/>
    <n v="7"/>
    <s v="SI"/>
    <s v="ESTEBAN VEGA TORO"/>
    <s v="contacto@forpe.cl"/>
    <n v="228347804"/>
    <s v="ACEVEDO HERNANDEZ 1050, Coronel"/>
    <s v="Capacitar en el manejo seguro y eficiente de grúas horquilla, conforme a la normativa vigente y los estándares de operación en entornos industriales y logísticos."/>
    <s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
    <n v="0"/>
    <s v="SI"/>
    <n v="125"/>
    <n v="164"/>
    <s v="NO"/>
    <s v="f) Mayor número de cursos SENCE ejecutados (Evaluación Experiencia)."/>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65062756-3"/>
    <s v="Fundaciòn Forpe Chile"/>
    <n v="172"/>
    <n v="43"/>
    <n v="6373"/>
    <n v="100000"/>
    <n v="0"/>
    <n v="10961560"/>
    <n v="1720000"/>
    <n v="1000000"/>
    <n v="0"/>
    <n v="0"/>
    <n v="13681560"/>
    <x v="0"/>
    <n v="0"/>
    <n v="7"/>
    <n v="7"/>
    <n v="0"/>
    <n v="0"/>
    <n v="0"/>
    <n v="0"/>
    <n v="0"/>
    <n v="0"/>
    <n v="0"/>
    <n v="7"/>
    <n v="7"/>
    <n v="7"/>
    <n v="7"/>
    <n v="7"/>
    <n v="7"/>
    <n v="7"/>
    <s v="SI"/>
    <s v="ESTEBAN VEGA TORO"/>
    <s v="contacto@forpe.cl"/>
    <n v="228347804"/>
    <s v="JJVV Las Américas en América Central 658, Llanquihue"/>
    <s v="Formar en técnicas de diseño, corte y confección de vestuario para distintas edades, promoviendo habilidades productivas en el área textil."/>
    <s v="Este curso entrega conocimientos sobre toma de medidas, trazado de moldes, selección de telas y confección de prendas para niños y adultos. Está dirigido a personas interesadas en emprender o trabajar en el rubro de la moda, con énfasis en funcionalidad y estil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
    <n v="0"/>
    <s v="SI"/>
    <n v="125"/>
    <n v="146"/>
    <s v="NO"/>
    <s v="e) Menor “porcentaje de multas ponderadas” en ítem evaluación comportamiento considerando 4 decimales."/>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65062756-3"/>
    <s v="Fundaciòn Forpe Chile"/>
    <n v="192"/>
    <n v="48"/>
    <n v="5075"/>
    <n v="100000"/>
    <n v="0"/>
    <n v="9744000"/>
    <n v="1920000"/>
    <n v="1000000"/>
    <n v="0"/>
    <n v="0"/>
    <n v="1266400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5075"/>
    <n v="5075"/>
    <n v="7"/>
    <s v="APROBADO"/>
    <s v="APROBADO"/>
    <n v="6.4"/>
    <s v="APROBADO"/>
    <s v="NO"/>
    <n v="7"/>
    <s v="NO"/>
    <s v="NO APLICA "/>
    <s v="NO"/>
    <s v="NO APLICA"/>
    <s v="NO APLICA"/>
    <s v="NO APLICA"/>
    <x v="1"/>
    <s v=""/>
    <s v="NO APLICA"/>
    <s v="NO"/>
    <s v="NO APLICA"/>
    <s v="NO APLICA"/>
    <s v="NO"/>
    <n v="125"/>
    <n v="146"/>
    <s v="NO"/>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65062756-3"/>
    <s v="Fundaciòn Forpe Chile"/>
    <n v="132"/>
    <n v="33"/>
    <n v="6373"/>
    <n v="100000"/>
    <n v="0"/>
    <n v="8412360"/>
    <n v="1320000"/>
    <n v="1000000"/>
    <n v="0"/>
    <n v="0"/>
    <n v="10732360"/>
    <x v="0"/>
    <n v="0"/>
    <n v="7"/>
    <n v="7"/>
    <n v="0"/>
    <n v="0"/>
    <n v="0"/>
    <n v="0"/>
    <n v="0"/>
    <n v="0"/>
    <n v="0"/>
    <n v="7"/>
    <n v="7"/>
    <n v="5"/>
    <n v="5"/>
    <n v="5"/>
    <n v="7"/>
    <n v="6.4"/>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6.2"/>
    <n v="6.2"/>
    <n v="6373"/>
    <n v="6373"/>
    <n v="7"/>
    <s v="APROBADO"/>
    <s v="APROBADO"/>
    <n v="6.4"/>
    <s v="APROBADO"/>
    <s v="NO"/>
    <n v="7"/>
    <s v="NO"/>
    <s v="NO APLICA "/>
    <s v="NO"/>
    <s v="NO APLICA"/>
    <s v="NO APLICA"/>
    <s v="NO APLICA"/>
    <x v="1"/>
    <s v=""/>
    <s v="NO APLICA"/>
    <s v="NO"/>
    <s v="NO APLICA"/>
    <s v="NO APLICA"/>
    <s v="NO"/>
    <n v="125"/>
    <n v="146"/>
    <s v="NO"/>
    <n v="0"/>
    <m/>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65062756-3"/>
    <s v="Fundaciòn Forpe Chile"/>
    <n v="120"/>
    <n v="30"/>
    <n v="6373"/>
    <n v="100000"/>
    <n v="0"/>
    <n v="7647600"/>
    <n v="1200000"/>
    <n v="1000000"/>
    <n v="0"/>
    <n v="0"/>
    <n v="9847600"/>
    <x v="0"/>
    <n v="0"/>
    <n v="7"/>
    <n v="7"/>
    <n v="0"/>
    <n v="0"/>
    <n v="0"/>
    <n v="0"/>
    <n v="0"/>
    <n v="0"/>
    <n v="0"/>
    <n v="7"/>
    <n v="7"/>
    <n v="7"/>
    <n v="7"/>
    <n v="7"/>
    <n v="7"/>
    <n v="7"/>
    <s v="SI"/>
    <s v="ESTEBAN VEGA TORO"/>
    <s v="contacto@forpe.cl"/>
    <n v="228347804"/>
    <s v="Av. Alessandri 45, San Esteban"/>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e v="#N/A"/>
    <e v="#N/A"/>
    <e v="#N/A"/>
    <e v="#N/A"/>
    <e v="#N/A"/>
    <n v="125"/>
    <n v="125"/>
    <s v="SI"/>
    <s v="e) Menor “porcentaje de multas ponderadas” en ítem evaluación comportamiento considerando 4 decimales."/>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65062756-3"/>
    <s v="Fundaciòn Forpe Chile"/>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25"/>
    <n v="32"/>
    <s v="NO"/>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65062756-3"/>
    <s v="Fundaciòn Forpe Chile"/>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125"/>
    <n v="32"/>
    <s v="NO"/>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65062756-3"/>
    <s v="Fundaciòn Forpe Chile"/>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25"/>
    <n v="32"/>
    <s v="NO"/>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65062756-3"/>
    <s v="Fundaciòn Forpe Chile"/>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125"/>
    <n v="32"/>
    <s v="NO"/>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65062756-3"/>
    <s v="Fundaciòn Forpe Chile"/>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125"/>
    <n v="32"/>
    <s v="NO"/>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65062756-3"/>
    <s v="Fundaciòn Forpe Chile"/>
    <n v="100"/>
    <n v="25"/>
    <n v="5075"/>
    <n v="0"/>
    <n v="0"/>
    <n v="6090000"/>
    <n v="1200000"/>
    <n v="0"/>
    <n v="0"/>
    <n v="0"/>
    <n v="7290000"/>
    <x v="0"/>
    <n v="0"/>
    <n v="7"/>
    <n v="7"/>
    <n v="0"/>
    <n v="0"/>
    <n v="0"/>
    <n v="0"/>
    <n v="0"/>
    <n v="0"/>
    <n v="0"/>
    <n v="7"/>
    <n v="7"/>
    <n v="7"/>
    <n v="7"/>
    <n v="7"/>
    <n v="7"/>
    <n v="7"/>
    <s v="SI"/>
    <s v="ESTEBAN VEGA TORO"/>
    <s v="contacto@forpe.cl"/>
    <n v="228347804"/>
    <s v="San Luis 444, Quilicura"/>
    <s v="Capacitar en la producción artesanal de jabones y sales de baño, utilizando técnicas básicas y materias primas naturales."/>
    <s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
    <n v="0"/>
    <s v="SI"/>
    <n v="125"/>
    <n v="125"/>
    <s v="SI"/>
    <s v="e) Menor “porcentaje de multas ponderadas” en ítem evaluación comportamiento considerando 4 decimales."/>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65062756-3"/>
    <s v="Fundaciòn Forpe Chile"/>
    <n v="52"/>
    <n v="18"/>
    <n v="4130"/>
    <n v="0"/>
    <n v="0"/>
    <n v="4295200"/>
    <n v="1440000"/>
    <n v="0"/>
    <n v="0"/>
    <n v="0"/>
    <n v="5735200"/>
    <x v="0"/>
    <n v="0"/>
    <n v="7"/>
    <n v="7"/>
    <n v="7"/>
    <n v="7"/>
    <n v="7"/>
    <n v="7"/>
    <n v="7"/>
    <n v="7"/>
    <n v="7"/>
    <n v="7"/>
    <n v="7"/>
    <n v="7"/>
    <n v="7"/>
    <n v="7"/>
    <n v="7"/>
    <n v="7"/>
    <s v="SI"/>
    <s v="ESTEBAN VEGA TORO"/>
    <s v="contacto@forpe.cl"/>
    <n v="228347804"/>
    <s v="Av. Departamental 285, San Joaquín"/>
    <s v="Entregar herramientas básicas para la gestión responsable de recursos personales y familiares, promoviendo decisiones financieras informadas."/>
    <s v="Este curso aborda conceptos clave como presupuesto, ahorro, endeudamiento, uso de productos financieros y planificación económica. Está dirigido a personas que buscan mejorar su bienestar financiero y fortalecer su autonomía en el manejo del dinero."/>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
    <n v="0"/>
    <s v="SI"/>
    <n v="125"/>
    <n v="125"/>
    <s v="SI"/>
    <s v="f) Mayor número de cursos SENCE ejecutados (Evaluación Experiencia)."/>
    <m/>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65062756-3"/>
    <s v="Fundaciòn Forpe Chile"/>
    <n v="50"/>
    <n v="17"/>
    <n v="4130"/>
    <n v="0"/>
    <n v="0"/>
    <n v="4130000"/>
    <n v="1360000"/>
    <n v="0"/>
    <n v="0"/>
    <n v="0"/>
    <n v="5490000"/>
    <x v="0"/>
    <n v="0"/>
    <n v="7"/>
    <n v="7"/>
    <n v="7"/>
    <n v="7"/>
    <n v="6.3"/>
    <n v="6.3"/>
    <n v="6.4"/>
    <n v="6.4"/>
    <n v="5.8"/>
    <n v="5.8"/>
    <n v="5.8"/>
    <n v="5.8"/>
    <n v="5.8"/>
    <n v="5.8"/>
    <n v="7"/>
    <n v="6.3"/>
    <s v="NO"/>
    <n v="0"/>
    <n v="0"/>
    <n v="0"/>
    <n v="0"/>
    <n v="0"/>
    <n v="0"/>
    <n v="0"/>
    <n v="0"/>
    <n v="0"/>
    <n v="0"/>
    <n v="0"/>
    <n v="0"/>
    <n v="0"/>
    <n v="0"/>
    <n v="0"/>
    <n v="0"/>
    <n v="0"/>
    <n v="0"/>
    <n v="0"/>
    <n v="0"/>
    <n v="0"/>
    <n v="0"/>
    <s v="SSH"/>
    <s v="NO"/>
    <s v="SI"/>
    <n v="0"/>
    <n v="0"/>
    <n v="0"/>
    <n v="0"/>
    <n v="0"/>
    <n v="0"/>
    <n v="0"/>
    <n v="0"/>
    <n v="0"/>
    <n v="0"/>
    <s v="SI"/>
    <n v="0"/>
    <s v="SI"/>
    <n v="0"/>
    <s v="SI"/>
    <n v="0"/>
    <n v="0.70000000000000007"/>
    <n v="0.70000000000000007"/>
    <s v="NO"/>
    <n v="7"/>
    <n v="6.2700000000000005"/>
    <n v="6.525500000000001"/>
    <n v="5.8"/>
    <n v="6.126475000000001"/>
    <n v="4130"/>
    <n v="4130"/>
    <n v="7"/>
    <s v="APROBADO"/>
    <s v="APROBADO"/>
    <n v="6.3"/>
    <s v="APROBADO"/>
    <s v="NO"/>
    <n v="7"/>
    <s v="NO"/>
    <s v="NO APLICA "/>
    <s v="NO"/>
    <s v="NO APLICA"/>
    <s v="NO APLICA"/>
    <s v="NO APLICA"/>
    <x v="1"/>
    <s v=""/>
    <s v="NO APLICA"/>
    <s v="NO"/>
    <s v="NO APLICA"/>
    <s v="NO APLICA"/>
    <s v="NO"/>
    <n v="125"/>
    <n v="125"/>
    <s v="SI"/>
    <n v="0"/>
    <m/>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65062756-3"/>
    <s v="Fundaciòn Forpe Chile"/>
    <n v="12"/>
    <n v="3"/>
    <n v="4130"/>
    <n v="0"/>
    <n v="0"/>
    <n v="743400"/>
    <n v="180000"/>
    <n v="0"/>
    <n v="0"/>
    <n v="0"/>
    <n v="923400"/>
    <x v="0"/>
    <n v="0"/>
    <n v="7"/>
    <n v="7"/>
    <n v="0"/>
    <n v="0"/>
    <n v="0"/>
    <n v="0"/>
    <n v="0"/>
    <n v="0"/>
    <n v="0"/>
    <n v="7"/>
    <n v="1"/>
    <n v="1"/>
    <n v="1"/>
    <n v="1"/>
    <n v="7"/>
    <n v="3.9"/>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2.8000000000000003"/>
    <n v="2.8000000000000003"/>
    <n v="4130"/>
    <n v="4130"/>
    <n v="7"/>
    <s v="APROBADO"/>
    <s v="APROBADO"/>
    <n v="3.9"/>
    <s v="APROBADO"/>
    <s v="NO"/>
    <n v="6.4"/>
    <s v="NO"/>
    <s v="NO APLICA "/>
    <s v="NO"/>
    <s v="NO APLICA"/>
    <s v="NO APLICA"/>
    <s v="NO APLICA"/>
    <x v="1"/>
    <s v=""/>
    <s v="NO APLICA"/>
    <s v="SI"/>
    <n v="0"/>
    <n v="0"/>
    <s v="SI"/>
    <n v="125"/>
    <n v="125"/>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65062756-3"/>
    <s v="Fundaciòn Forpe Chile"/>
    <n v="100"/>
    <n v="25"/>
    <n v="4130"/>
    <n v="0"/>
    <n v="0"/>
    <n v="6195000"/>
    <n v="1500000"/>
    <n v="0"/>
    <n v="0"/>
    <n v="0"/>
    <n v="76950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4130"/>
    <n v="4130"/>
    <n v="7"/>
    <s v="APROBADO"/>
    <s v="APROBADO"/>
    <n v="6.4"/>
    <s v="APROBADO"/>
    <s v="NO"/>
    <n v="7"/>
    <s v="NO"/>
    <s v="NO APLICA "/>
    <s v="NO"/>
    <s v="NO APLICA"/>
    <s v="NO APLICA"/>
    <s v="NO APLICA"/>
    <x v="1"/>
    <s v=""/>
    <s v="NO APLICA"/>
    <s v="NO"/>
    <s v="NO APLICA"/>
    <s v="NO APLICA"/>
    <s v="NO"/>
    <n v="125"/>
    <n v="125"/>
    <s v="SI"/>
    <n v="0"/>
    <m/>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65062756-3"/>
    <s v="Fundaciòn Forpe Chile"/>
    <n v="130"/>
    <n v="33"/>
    <n v="5075"/>
    <n v="0"/>
    <n v="0"/>
    <n v="9896250"/>
    <n v="1980000"/>
    <n v="0"/>
    <n v="0"/>
    <n v="0"/>
    <n v="1187625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5075"/>
    <n v="5075"/>
    <n v="7"/>
    <s v="APROBADO"/>
    <s v="APROBADO"/>
    <n v="6.4"/>
    <s v="APROBADO"/>
    <s v="NO"/>
    <n v="6.4"/>
    <s v="SI"/>
    <n v="7.0000000000000009"/>
    <s v="NO"/>
    <s v="NO APLICA"/>
    <s v="NO APLICA"/>
    <s v="NO APLICA"/>
    <x v="1"/>
    <s v=""/>
    <s v="NO APLICA"/>
    <s v="NO"/>
    <s v="NO APLICA"/>
    <s v="NO APLICA"/>
    <s v="NO"/>
    <n v="125"/>
    <n v="125"/>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65062756-3"/>
    <s v="Fundaciòn Forpe Chile"/>
    <n v="36"/>
    <n v="8"/>
    <n v="4130"/>
    <n v="0"/>
    <n v="0"/>
    <n v="1486800"/>
    <n v="320000"/>
    <n v="0"/>
    <n v="0"/>
    <n v="0"/>
    <n v="1806800"/>
    <x v="0"/>
    <n v="0"/>
    <n v="7"/>
    <n v="7"/>
    <n v="0"/>
    <n v="0"/>
    <n v="0"/>
    <n v="0"/>
    <n v="0"/>
    <n v="0"/>
    <n v="0"/>
    <n v="7"/>
    <n v="7"/>
    <n v="7"/>
    <n v="7"/>
    <n v="7"/>
    <n v="7"/>
    <n v="7"/>
    <s v="SI"/>
    <s v="ESTEBAN VEGA TORO"/>
    <s v="contacto@forpe.cl"/>
    <n v="228347804"/>
    <s v="Claro Solar número 437, Temuco"/>
    <s v="Fortalecer conocimientos y habilidades en marketing para potenciar la visibilidad, posicionamiento y ventas de emprendimientos y negocios locales."/>
    <s v="El curso entrega herramientas sobre estrategias de promoción, redes sociales, identidad de marca, atención al cliente y fidelización. Está dirigido a personas que ya tienen un negocio en marcha y desean mejorar su comunicación comercial y conexión con el público objetivo."/>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
    <n v="0"/>
    <s v="SI"/>
    <n v="125"/>
    <n v="146"/>
    <s v="NO"/>
    <s v="e) Menor “porcentaje de multas ponderadas” en ítem evaluación comportamiento considerando 4 decimales."/>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65062756-3"/>
    <s v="Fundaciòn Forpe Chile"/>
    <n v="36"/>
    <n v="8"/>
    <n v="4130"/>
    <n v="0"/>
    <n v="0"/>
    <n v="1486800"/>
    <n v="320000"/>
    <n v="0"/>
    <n v="0"/>
    <n v="0"/>
    <n v="1806800"/>
    <x v="0"/>
    <n v="0"/>
    <n v="7"/>
    <n v="7"/>
    <n v="0"/>
    <n v="0"/>
    <n v="0"/>
    <n v="0"/>
    <n v="0"/>
    <n v="0"/>
    <n v="0"/>
    <n v="7"/>
    <n v="7"/>
    <n v="7"/>
    <n v="7"/>
    <n v="7"/>
    <n v="7"/>
    <n v="7"/>
    <s v="SI"/>
    <s v="ESTEBAN VEGA TORO"/>
    <s v="ruben.inostroza@forpe.cl"/>
    <n v="228347804"/>
    <s v="Claro Solar número 437, Temuco"/>
    <s v="Fortalecer conocimientos y habilidades en marketing para potenciar la visibilidad, posicionamiento y ventas de emprendimientos y negocios locales."/>
    <s v="El curso entrega herramientas sobre estrategias de promoción, redes sociales, identidad de marca, atención al cliente y fidelización. Está dirigido a personas que ya tienen un negocio en marcha y desean mejorar su comunicación comercial y conexión con el público objetivo."/>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
    <n v="0"/>
    <s v="SI"/>
    <n v="125"/>
    <n v="146"/>
    <s v="NO"/>
    <s v="e) Menor “porcentaje de multas ponderadas” en ítem evaluación comportamiento considerando 4 decimales."/>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65062756-3"/>
    <s v="Fundaciòn Forpe Chile"/>
    <n v="80"/>
    <n v="20"/>
    <n v="6373"/>
    <n v="0"/>
    <n v="0"/>
    <n v="10196800"/>
    <n v="1600000"/>
    <n v="0"/>
    <n v="0"/>
    <n v="0"/>
    <n v="11796800"/>
    <x v="0"/>
    <n v="0"/>
    <n v="7"/>
    <n v="7"/>
    <n v="0"/>
    <n v="0"/>
    <n v="0"/>
    <n v="0"/>
    <n v="0"/>
    <n v="0"/>
    <n v="0"/>
    <n v="7"/>
    <n v="7"/>
    <n v="5"/>
    <n v="5"/>
    <n v="5"/>
    <n v="7"/>
    <n v="6.4"/>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6.2"/>
    <n v="6.2"/>
    <n v="6373"/>
    <n v="6373"/>
    <n v="7"/>
    <s v="APROBADO"/>
    <s v="APROBADO"/>
    <n v="6.4"/>
    <s v="APROBADO"/>
    <s v="NO"/>
    <n v="7"/>
    <s v="NO"/>
    <s v="NO APLICA "/>
    <s v="NO"/>
    <s v="NO APLICA"/>
    <s v="NO APLICA"/>
    <s v="NO APLICA"/>
    <x v="1"/>
    <s v=""/>
    <s v="NO APLICA"/>
    <s v="NO"/>
    <s v="NO APLICA"/>
    <s v="NO APLICA"/>
    <s v="NO"/>
    <n v="125"/>
    <n v="125"/>
    <s v="SI"/>
    <n v="0"/>
    <m/>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65062756-3"/>
    <s v="Fundaciòn Forpe Chile"/>
    <n v="108"/>
    <n v="27"/>
    <n v="6373"/>
    <n v="0"/>
    <n v="0"/>
    <n v="6882840"/>
    <n v="1080000"/>
    <n v="0"/>
    <n v="0"/>
    <n v="0"/>
    <n v="7962840"/>
    <x v="0"/>
    <n v="0"/>
    <n v="7"/>
    <n v="7"/>
    <n v="0"/>
    <n v="0"/>
    <n v="0"/>
    <n v="0"/>
    <n v="0"/>
    <n v="0"/>
    <n v="0"/>
    <n v="7"/>
    <n v="7"/>
    <n v="7"/>
    <n v="7"/>
    <n v="7"/>
    <n v="7"/>
    <n v="7"/>
    <s v="SI"/>
    <s v="ESTEBAN VEGA TORO"/>
    <s v="contacto@forpe.cl"/>
    <n v="228347804"/>
    <s v="Av. Valparaíso 276, Villa Alemana"/>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
    <n v="0"/>
    <s v="SI"/>
    <n v="125"/>
    <n v="125"/>
    <s v="SI"/>
    <s v="e) Menor “porcentaje de multas ponderadas” en ítem evaluación comportamiento considerando 4 decimales."/>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65062756-3"/>
    <s v="Fundaciòn Forpe Chile"/>
    <n v="160"/>
    <n v="40"/>
    <n v="6373"/>
    <n v="0"/>
    <n v="50000"/>
    <n v="15295200"/>
    <n v="2400000"/>
    <n v="0"/>
    <n v="0"/>
    <n v="750000"/>
    <n v="18445200"/>
    <x v="0"/>
    <n v="0"/>
    <n v="7"/>
    <n v="7"/>
    <n v="0"/>
    <n v="0"/>
    <n v="0"/>
    <n v="0"/>
    <n v="0"/>
    <n v="0"/>
    <n v="0"/>
    <n v="7"/>
    <n v="7"/>
    <n v="7"/>
    <n v="7"/>
    <n v="7"/>
    <n v="7"/>
    <n v="7"/>
    <s v="SI"/>
    <s v="ESTEBAN VEGA TORO"/>
    <s v="ruben.inostroza@forpe.cl"/>
    <n v="228347804"/>
    <s v="Pasaje Puyehue 335, Quilpué"/>
    <s v="Capacitar en el manejo seguro y eficiente de grúas horquilla, conforme a la normativa vigente y los estándares de operación en entornos industriales y logísticos."/>
    <s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
    <n v="0"/>
    <s v="SI"/>
    <n v="125"/>
    <n v="125"/>
    <s v="SI"/>
    <s v="e) Menor “porcentaje de multas ponderadas” en ítem evaluación comportamiento considerando 4 decimales."/>
    <m/>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65062756-3"/>
    <s v="Fundaciòn Forpe Chile"/>
    <n v="45"/>
    <n v="12"/>
    <n v="4130"/>
    <n v="0"/>
    <n v="0"/>
    <n v="3717000"/>
    <n v="960000"/>
    <n v="0"/>
    <n v="0"/>
    <n v="0"/>
    <n v="4677000"/>
    <x v="0"/>
    <n v="0"/>
    <n v="7"/>
    <n v="7"/>
    <n v="7"/>
    <n v="7"/>
    <n v="7"/>
    <n v="7"/>
    <n v="7"/>
    <n v="7"/>
    <n v="7"/>
    <n v="7"/>
    <n v="7"/>
    <n v="7"/>
    <n v="7"/>
    <n v="7"/>
    <n v="7"/>
    <n v="7"/>
    <s v="SI"/>
    <s v="ESTEBAN VEGA TORO"/>
    <s v="ruben.inostroza@forpe.cl"/>
    <n v="228347804"/>
    <s v=".Juan Rojas Maldonado Nº455, JJVV Población Luis Matte Larraín, Puente Alto"/>
    <s v="Capacitar en el uso avanzado de hojas de cálculo para optimizar procesos de análisis, gestión y presentación de datos en entornos laborales."/>
    <s v="El curso entrega conocimientos sobre funciones complejas, tablas dinámicas, gráficos, automatización con macros y vinculación de datos. Está dirigido a personas con manejo básico de hojas de cálculo que desean profundizar sus habilidades para mejorar la eficiencia y toma de decisiones en sus actividades profesionales."/>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
    <n v="0"/>
    <s v="SI"/>
    <n v="125"/>
    <n v="125"/>
    <s v="SI"/>
    <s v="f) Mayor número de cursos SENCE ejecutados (Evaluación Experiencia)."/>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65062756-3"/>
    <s v="Fundaciòn Forpe Chile"/>
    <n v="88"/>
    <n v="22"/>
    <n v="4130"/>
    <n v="0"/>
    <n v="0"/>
    <n v="7268800"/>
    <n v="1760000"/>
    <n v="0"/>
    <n v="0"/>
    <n v="0"/>
    <n v="9028800"/>
    <x v="0"/>
    <n v="0"/>
    <n v="7"/>
    <n v="7"/>
    <n v="7"/>
    <n v="7"/>
    <n v="7"/>
    <n v="7"/>
    <n v="7"/>
    <n v="7"/>
    <n v="7"/>
    <n v="7"/>
    <n v="7"/>
    <n v="7"/>
    <n v="7"/>
    <n v="7"/>
    <n v="7"/>
    <n v="7"/>
    <s v="SI"/>
    <s v="ESTEBAN VEGA TORO"/>
    <s v="contacto@forpe.cl"/>
    <n v="228347804"/>
    <s v=".Juan Rojas Maldonado Nº455, JJVV Población Luis Matte Larraín, Puente Alto"/>
    <s v="Fortalecer competencias personales y sociales clave para mejorar la empleabilidad y el desempeño en diversos contextos laborales."/>
    <s v="El curso entrega herramientas en comunicación efectiva, trabajo en equipo, resolución de conflictos, adaptabilidad y responsabilidad. Está orientado a personas que buscan insertarse o mantenerse en el mundo del trabajo, desarrollando habilidades valoradas en múltiples sectores productivos."/>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
    <n v="0"/>
    <s v="SI"/>
    <n v="125"/>
    <n v="125"/>
    <s v="SI"/>
    <s v="f) Mayor número de cursos SENCE ejecutados (Evaluación Experiencia)."/>
    <m/>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69254600-8"/>
    <s v="Otec Capacita San Joaquín"/>
    <n v="80"/>
    <n v="20"/>
    <n v="7434"/>
    <n v="0"/>
    <n v="0"/>
    <n v="5947200"/>
    <n v="800000"/>
    <n v="0"/>
    <n v="0"/>
    <n v="0"/>
    <n v="67472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7434"/>
    <n v="6373"/>
    <s v="NO APLICA"/>
    <s v="NO APLICA"/>
    <s v="NO APLICA"/>
    <s v="NO APLICA"/>
    <s v="NO APLICA"/>
    <s v="NO"/>
    <s v="NO APLICA"/>
    <s v="NO APLICA"/>
    <s v="NO APLICA "/>
    <s v="NO"/>
    <s v="NO APLICA"/>
    <s v="NO APLICA"/>
    <s v="NO APLICA"/>
    <x v="1"/>
    <s v=""/>
    <s v="NO APLICA"/>
    <s v="NO"/>
    <s v="NO APLICA"/>
    <s v="NO APLICA"/>
    <s v="NO"/>
    <n v="0"/>
    <n v="0"/>
    <s v="SI"/>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69254600-8"/>
    <s v="Otec Capacita San Joaquín"/>
    <n v="110"/>
    <n v="28"/>
    <n v="6372"/>
    <n v="0"/>
    <n v="0"/>
    <n v="7009200"/>
    <n v="1120000"/>
    <n v="0"/>
    <n v="0"/>
    <n v="0"/>
    <n v="81292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2"/>
    <n v="5075"/>
    <s v="NO APLICA"/>
    <s v="NO APLICA"/>
    <s v="NO APLICA"/>
    <s v="NO APLICA"/>
    <s v="NO APLICA"/>
    <s v="NO"/>
    <s v="NO APLICA"/>
    <s v="NO APLICA"/>
    <s v="NO APLICA "/>
    <s v="NO"/>
    <s v="NO APLICA"/>
    <s v="NO APLICA"/>
    <s v="NO APLICA"/>
    <x v="1"/>
    <s v=""/>
    <s v="NO APLICA"/>
    <s v="NO"/>
    <s v="NO APLICA"/>
    <s v="NO APLICA"/>
    <s v="NO"/>
    <n v="0"/>
    <n v="0"/>
    <s v="SI"/>
    <n v="0"/>
    <m/>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69254600-8"/>
    <s v="Otec Capacita San Joaquín"/>
    <n v="160"/>
    <n v="40"/>
    <n v="5074"/>
    <n v="0"/>
    <n v="0"/>
    <n v="12177600"/>
    <n v="2400000"/>
    <n v="0"/>
    <n v="0"/>
    <n v="0"/>
    <n v="14577600"/>
    <x v="0"/>
    <n v="0"/>
    <n v="1"/>
    <n v="7"/>
    <n v="7"/>
    <n v="7"/>
    <n v="7"/>
    <n v="5"/>
    <n v="2.2999999999999998"/>
    <n v="5.7"/>
    <n v="7"/>
    <n v="7"/>
    <n v="5"/>
    <n v="1"/>
    <n v="1"/>
    <n v="1"/>
    <n v="5.7"/>
    <n v="4.7"/>
    <s v="NO"/>
    <n v="0"/>
    <n v="0"/>
    <n v="0"/>
    <n v="0"/>
    <n v="0"/>
    <n v="0"/>
    <n v="0"/>
    <n v="0"/>
    <n v="0"/>
    <n v="0"/>
    <n v="0"/>
    <n v="0"/>
    <n v="0"/>
    <n v="0"/>
    <n v="0"/>
    <n v="0"/>
    <n v="0"/>
    <n v="0"/>
    <n v="0"/>
    <n v="0"/>
    <n v="0"/>
    <n v="0"/>
    <s v="SSH"/>
    <s v="NO"/>
    <s v="SI"/>
    <n v="0"/>
    <n v="0"/>
    <n v="0"/>
    <n v="0"/>
    <n v="0"/>
    <n v="0"/>
    <n v="0"/>
    <n v="0"/>
    <n v="0"/>
    <n v="0"/>
    <s v="SI"/>
    <n v="0"/>
    <s v="NO"/>
    <n v="0"/>
    <s v="NO"/>
    <n v="0"/>
    <n v="0.1"/>
    <n v="0.70000000000000007"/>
    <s v="NO"/>
    <n v="7"/>
    <n v="5.2349999999999994"/>
    <n v="5.8527499999999995"/>
    <n v="4"/>
    <n v="4.8337374999999998"/>
    <n v="5074"/>
    <n v="4130"/>
    <n v="5.7"/>
    <s v="APROBADO"/>
    <s v="APROBADO"/>
    <n v="4.7"/>
    <s v="APROBADO"/>
    <s v="NO"/>
    <n v="7"/>
    <s v="NO"/>
    <s v="NO APLICA "/>
    <s v="NO"/>
    <s v="NO APLICA"/>
    <s v="NO APLICA"/>
    <s v="NO APLICA"/>
    <x v="1"/>
    <s v=""/>
    <s v="NO APLICA"/>
    <s v="NO"/>
    <s v="NO APLICA"/>
    <s v="NO APLICA"/>
    <s v="NO"/>
    <n v="0"/>
    <n v="0"/>
    <s v="SI"/>
    <n v="0"/>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69254600-8"/>
    <s v="Otec Capacita San Joaquín"/>
    <n v="52"/>
    <n v="18"/>
    <n v="5074"/>
    <n v="0"/>
    <n v="0"/>
    <n v="5276960"/>
    <n v="1440000"/>
    <n v="0"/>
    <n v="0"/>
    <n v="0"/>
    <n v="6716960"/>
    <x v="0"/>
    <n v="0"/>
    <n v="1"/>
    <n v="7"/>
    <n v="7"/>
    <n v="7"/>
    <n v="4.2"/>
    <n v="5.8"/>
    <n v="1"/>
    <n v="1"/>
    <n v="1"/>
    <n v="5.8"/>
    <n v="4.2"/>
    <n v="1"/>
    <n v="1"/>
    <n v="1"/>
    <n v="5.7"/>
    <n v="3.9"/>
    <s v="NO"/>
    <n v="0"/>
    <n v="0"/>
    <n v="0"/>
    <n v="0"/>
    <n v="0"/>
    <n v="0"/>
    <n v="0"/>
    <n v="0"/>
    <n v="0"/>
    <n v="0"/>
    <n v="0"/>
    <n v="0"/>
    <n v="0"/>
    <n v="0"/>
    <n v="0"/>
    <n v="0"/>
    <n v="0"/>
    <n v="0"/>
    <n v="0"/>
    <n v="0"/>
    <n v="0"/>
    <n v="0"/>
    <s v="SSH"/>
    <s v="NO"/>
    <s v="SI"/>
    <n v="0"/>
    <n v="0"/>
    <n v="0"/>
    <n v="0"/>
    <n v="0"/>
    <n v="0"/>
    <n v="0"/>
    <n v="0"/>
    <n v="0"/>
    <n v="0"/>
    <s v="SI"/>
    <n v="0"/>
    <s v="NO"/>
    <n v="0"/>
    <s v="NO"/>
    <n v="0"/>
    <n v="0.1"/>
    <n v="0.70000000000000007"/>
    <s v="NO"/>
    <n v="7"/>
    <n v="2.68"/>
    <n v="4.1920000000000002"/>
    <n v="3.4000000000000004"/>
    <n v="3.7564000000000002"/>
    <n v="5074"/>
    <n v="4130"/>
    <n v="5.7"/>
    <s v="APROBADO"/>
    <s v="APROBADO"/>
    <n v="3.9"/>
    <s v="APROBADO"/>
    <s v="NO"/>
    <n v="7"/>
    <s v="NO"/>
    <s v="NO APLICA "/>
    <s v="NO"/>
    <s v="NO APLICA"/>
    <s v="NO APLICA"/>
    <s v="NO APLICA"/>
    <x v="1"/>
    <s v=""/>
    <s v="NO APLICA"/>
    <s v="NO"/>
    <s v="NO APLICA"/>
    <s v="NO APLICA"/>
    <s v="NO"/>
    <n v="0"/>
    <n v="0"/>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69254600-8"/>
    <s v="Otec Capacita San Joaquín"/>
    <n v="122"/>
    <n v="31"/>
    <n v="6372"/>
    <n v="115000"/>
    <n v="0"/>
    <n v="7773840"/>
    <n v="0"/>
    <n v="1150000"/>
    <n v="0"/>
    <n v="0"/>
    <n v="892384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6372"/>
    <n v="5075"/>
    <s v="NO APLICA"/>
    <s v="NO APLICA"/>
    <s v="NO APLICA"/>
    <s v="NO APLICA"/>
    <s v="NO APLICA"/>
    <s v="NO"/>
    <s v="NO APLICA"/>
    <s v="NO APLICA"/>
    <s v="NO APLICA "/>
    <s v="NO"/>
    <s v="NO APLICA"/>
    <s v="NO APLICA"/>
    <s v="NO APLICA"/>
    <x v="1"/>
    <s v=""/>
    <s v="NO APLICA"/>
    <s v="NO"/>
    <s v="NO APLICA"/>
    <s v="NO APLICA"/>
    <s v="NO"/>
    <n v="0"/>
    <n v="0"/>
    <s v="SI"/>
    <n v="0"/>
    <m/>
  </r>
  <r>
    <x v="82"/>
    <s v="65181652-1"/>
    <n v="2025"/>
    <s v="MANDATO"/>
    <s v="82648400-4"/>
    <s v="SIP RED DE COLEGIOS"/>
    <m/>
    <m/>
    <s v="APLICACIÓN DE TÉCNICAS DE PREVENCIÓN DE RIESGOS PSICOSOCIALES DE ACUERDO CON METODOLOGÍA FU"/>
    <s v="SIN PLAN FORMATIVO"/>
    <s v=""/>
    <s v=""/>
    <n v="13"/>
    <s v="METROPOLITANA"/>
    <s v="RENCA"/>
    <s v="TRABAJADORES ACTIVOS O EN PROCESO DE RECONVERSIÓN LABORAL"/>
    <s v="PRESENCIAL"/>
    <s v="DEPENDIENTE"/>
    <n v="30"/>
    <n v="15"/>
    <n v="0"/>
    <n v="0"/>
    <n v="150"/>
    <n v="5"/>
    <s v="SI"/>
    <s v="NO"/>
    <s v="NO"/>
    <s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
    <s v="Comunidad de familias Colegio Jorge Alessandri Rodríguez"/>
    <s v="NO"/>
    <n v="0"/>
    <s v="CERRADA"/>
    <n v="30"/>
    <n v="2"/>
    <s v="76928190-8"/>
    <s v="Véliz, Núñez y Cía. Ltda."/>
    <n v="150"/>
    <n v="30"/>
    <n v="5075"/>
    <n v="0"/>
    <n v="0"/>
    <n v="11418750"/>
    <n v="1800000"/>
    <n v="0"/>
    <n v="0"/>
    <n v="0"/>
    <n v="13218750"/>
    <x v="0"/>
    <n v="0"/>
    <n v="3"/>
    <n v="7"/>
    <n v="7"/>
    <n v="7"/>
    <n v="5.5"/>
    <n v="5.5"/>
    <n v="5.5"/>
    <n v="5.5"/>
    <n v="5.5"/>
    <n v="5.5"/>
    <n v="5.5"/>
    <n v="5.5"/>
    <n v="5.5"/>
    <n v="5.5"/>
    <n v="7"/>
    <n v="5.7"/>
    <s v="NO"/>
    <n v="0"/>
    <n v="0"/>
    <n v="0"/>
    <n v="0"/>
    <n v="0"/>
    <n v="0"/>
    <n v="0"/>
    <n v="0"/>
    <n v="0"/>
    <n v="0"/>
    <n v="0"/>
    <n v="0"/>
    <n v="0"/>
    <n v="0"/>
    <n v="0"/>
    <n v="0"/>
    <n v="0"/>
    <n v="0"/>
    <n v="0"/>
    <n v="0"/>
    <n v="0"/>
    <n v="0"/>
    <s v="SSH"/>
    <s v="NO"/>
    <s v="SI"/>
    <n v="0"/>
    <n v="0"/>
    <n v="0"/>
    <n v="0"/>
    <n v="0"/>
    <n v="0"/>
    <n v="0"/>
    <n v="0"/>
    <n v="0"/>
    <n v="0"/>
    <s v="SI"/>
    <n v="0"/>
    <s v="SI"/>
    <n v="0"/>
    <s v="SI"/>
    <n v="0"/>
    <n v="0.30000000000000004"/>
    <n v="0.70000000000000007"/>
    <s v="NO"/>
    <n v="7"/>
    <n v="5.5000000000000009"/>
    <n v="6.0250000000000004"/>
    <n v="5.5"/>
    <n v="5.7362500000000001"/>
    <n v="5075"/>
    <n v="5075"/>
    <n v="7"/>
    <s v="APROBADO"/>
    <s v="APROBADO"/>
    <n v="5.7"/>
    <s v="APROBADO"/>
    <s v="NO"/>
    <n v="6.6"/>
    <s v="NO"/>
    <s v="NO APLICA "/>
    <s v="NO"/>
    <s v="NO APLICA"/>
    <s v="NO APLICA"/>
    <s v="NO APLICA"/>
    <x v="1"/>
    <s v=""/>
    <s v="NO APLICA"/>
    <s v="NO"/>
    <s v="NO APLICA"/>
    <s v="NO APLICA"/>
    <s v="NO"/>
    <n v="29"/>
    <n v="33"/>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928190-8"/>
    <s v="Véliz, Núñez y Cía. Ltda."/>
    <n v="122"/>
    <n v="41"/>
    <n v="5075"/>
    <n v="115000"/>
    <n v="0"/>
    <n v="6810650"/>
    <n v="1804000"/>
    <n v="1265000"/>
    <n v="0"/>
    <n v="0"/>
    <n v="987965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6.8"/>
    <s v="NO"/>
    <s v="NO APLICA "/>
    <s v="NO"/>
    <s v="NO APLICA"/>
    <s v="NO APLICA"/>
    <s v="NO APLICA"/>
    <x v="1"/>
    <s v=""/>
    <s v="NO APLICA"/>
    <s v="NO"/>
    <s v="NO APLICA"/>
    <s v="NO APLICA"/>
    <s v="NO"/>
    <n v="29"/>
    <n v="125"/>
    <s v="NO"/>
    <n v="0"/>
    <m/>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76928190-8"/>
    <s v="Véliz, Núñez y Cía. Ltda."/>
    <n v="120"/>
    <n v="30"/>
    <n v="6373"/>
    <n v="100000"/>
    <n v="0"/>
    <n v="7647600"/>
    <n v="1200000"/>
    <n v="1000000"/>
    <n v="0"/>
    <n v="0"/>
    <n v="984760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6373"/>
    <n v="6373"/>
    <n v="7"/>
    <s v="APROBADO"/>
    <s v="APROBADO"/>
    <n v="6.6"/>
    <s v="APROBADO"/>
    <s v="NO"/>
    <n v="7"/>
    <s v="NO"/>
    <s v="NO APLICA "/>
    <s v="NO"/>
    <s v="NO APLICA"/>
    <s v="NO APLICA"/>
    <s v="NO APLICA"/>
    <x v="1"/>
    <s v=""/>
    <s v="NO APLICA"/>
    <s v="NO"/>
    <s v="NO APLICA"/>
    <s v="NO APLICA"/>
    <s v="NO"/>
    <n v="29"/>
    <n v="125"/>
    <s v="NO"/>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7172955-K"/>
    <s v="Sociedad de capacitación y asesorías varias"/>
    <n v="160"/>
    <n v="40"/>
    <n v="6373"/>
    <n v="0"/>
    <n v="50000"/>
    <n v="10196800"/>
    <n v="1600000"/>
    <n v="0"/>
    <n v="0"/>
    <n v="500000"/>
    <n v="122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172955-K"/>
    <s v="Sociedad de capacitación y asesorías varias"/>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172955-K"/>
    <s v="Sociedad de capacitación y asesorías varias"/>
    <n v="92"/>
    <n v="23"/>
    <n v="6373"/>
    <n v="160000"/>
    <n v="0"/>
    <n v="7622108"/>
    <n v="1196000"/>
    <n v="2080000"/>
    <n v="0"/>
    <n v="0"/>
    <n v="10898108"/>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NO"/>
    <n v="0"/>
    <s v="NO"/>
    <n v="0"/>
    <n v="0.1"/>
    <n v="0.70000000000000007"/>
    <s v="SI"/>
    <n v="0"/>
    <n v="0"/>
    <n v="0"/>
    <n v="6.2"/>
    <n v="6.2"/>
    <n v="6373"/>
    <n v="6373"/>
    <n v="7"/>
    <s v="APROBADO"/>
    <s v="APROBADO"/>
    <n v="5.8"/>
    <s v="APROBADO"/>
    <s v="NO"/>
    <n v="6.8"/>
    <s v="NO"/>
    <s v="NO APLICA "/>
    <s v="NO"/>
    <s v="NO APLICA"/>
    <s v="NO APLICA"/>
    <s v="NO APLICA"/>
    <x v="1"/>
    <s v=""/>
    <s v="NO APLICA"/>
    <s v="NO"/>
    <s v="NO APLICA"/>
    <s v="NO APLICA"/>
    <s v="NO"/>
    <n v="0"/>
    <n v="0"/>
    <s v="SI"/>
    <n v="0"/>
    <m/>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172955-K"/>
    <s v="Sociedad de capacitación y asesorías varias"/>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6.4"/>
    <s v="NO"/>
    <s v="NO APLICA "/>
    <s v="NO"/>
    <s v="NO APLICA"/>
    <s v="NO APLICA"/>
    <s v="NO APLICA"/>
    <x v="1"/>
    <s v=""/>
    <s v="NO APLICA"/>
    <s v="NO"/>
    <s v="NO APLICA"/>
    <s v="NO APLICA"/>
    <s v="NO"/>
    <n v="0"/>
    <n v="0"/>
    <s v="SI"/>
    <n v="0"/>
    <m/>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172955-K"/>
    <s v="Sociedad de capacitación y asesorías varias"/>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s v="NO"/>
    <s v="NO APLICA "/>
    <s v="NO"/>
    <s v="NO APLICA"/>
    <s v="NO APLICA"/>
    <s v="NO APLICA"/>
    <x v="1"/>
    <s v=""/>
    <s v="NO APLICA"/>
    <s v="NO"/>
    <s v="NO APLICA"/>
    <s v="NO APLICA"/>
    <s v="NO"/>
    <n v="0"/>
    <n v="0"/>
    <s v="SI"/>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172955-K"/>
    <s v="Sociedad de capacitación y asesorías varias"/>
    <n v="80"/>
    <n v="20"/>
    <n v="6373"/>
    <n v="0"/>
    <n v="0"/>
    <n v="10196800"/>
    <n v="1600000"/>
    <n v="0"/>
    <n v="0"/>
    <n v="0"/>
    <n v="117968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s v="NO"/>
    <s v="NO APLICA "/>
    <s v="NO"/>
    <s v="NO APLICA"/>
    <s v="NO APLICA"/>
    <s v="NO APLICA"/>
    <x v="1"/>
    <s v=""/>
    <s v="NO APLICA"/>
    <s v="NO"/>
    <s v="NO APLICA"/>
    <s v="NO APLICA"/>
    <s v="NO"/>
    <n v="0"/>
    <n v="0"/>
    <s v="SI"/>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715240-K"/>
    <s v="CAPACITACION INTEGRAL LTDA"/>
    <n v="132"/>
    <n v="33"/>
    <n v="6373"/>
    <n v="100000"/>
    <n v="0"/>
    <n v="8412360"/>
    <n v="1320000"/>
    <n v="1000000"/>
    <n v="0"/>
    <n v="0"/>
    <n v="10732360"/>
    <x v="0"/>
    <n v="0"/>
    <n v="7"/>
    <n v="7"/>
    <n v="0"/>
    <n v="0"/>
    <n v="0"/>
    <n v="0"/>
    <n v="0"/>
    <n v="0"/>
    <n v="0"/>
    <n v="7"/>
    <n v="7"/>
    <n v="7"/>
    <n v="7"/>
    <n v="7"/>
    <n v="7"/>
    <n v="7"/>
    <s v="SI"/>
    <s v="Juan Landaeta"/>
    <s v="jlandaeta@capchile.cl"/>
    <n v="989200476"/>
    <s v="EGAÑA 248, Puerto Montt"/>
    <s v="Capacitar en la atención básica y acompañamiento de personas mayores con dependencia leve a moderada, promoviendo su bienestar físico, emocional y social."/>
    <s v="Este curso entrega conocimientos y habilidades para realizar cuidados integrales a adultos mayores, incluyendo apoyo en actividades de la vida diaria, estimulación cognitiva, prevención de riesgos y coordinación con servicios sociosanitarios. Está dirigido a quienes deseen desempeñarse en entornos domiciliarios o institucionales con enfoque humanizad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69767441860465129"/>
    <n v="0.69767441860465129"/>
    <s v="SI"/>
    <n v="85"/>
    <n v="146"/>
    <s v="NO"/>
    <n v="0"/>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6715240-K"/>
    <s v="CAPACITACION INTEGRAL LTDA"/>
    <n v="192"/>
    <n v="48"/>
    <n v="5075"/>
    <n v="100000"/>
    <n v="0"/>
    <n v="9744000"/>
    <n v="1920000"/>
    <n v="1000000"/>
    <n v="0"/>
    <n v="0"/>
    <n v="1266400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s v="SI"/>
    <n v="7.0000000000000009"/>
    <s v="SI"/>
    <n v="7"/>
    <s v="SI"/>
    <n v="7"/>
    <x v="0"/>
    <n v="5075"/>
    <n v="5075"/>
    <s v="SI"/>
    <n v="0.69767441860465129"/>
    <n v="0.12121212121212122"/>
    <s v="NO"/>
    <n v="85"/>
    <n v="146"/>
    <s v="NO"/>
    <s v="e) Menor “porcentaje de multas ponderadas” en ítem evaluación comportamiento considerando 4 decimales."/>
    <m/>
  </r>
  <r>
    <x v="88"/>
    <s v="65181652-1"/>
    <n v="2025"/>
    <s v="MANDATO"/>
    <s v="96505760-9"/>
    <s v="COLBÚN"/>
    <m/>
    <m/>
    <s v="CURSO CONVENCIONAL CONDUCENTE A LICENCIA DE CONDUCIR CLASE B"/>
    <s v="PF1454"/>
    <s v=""/>
    <s v=""/>
    <n v="10"/>
    <s v="LOS LAGOS"/>
    <s v="PUERTO MONTT"/>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PUERTO MONTT Y TENER EDUCACIÓN BÁSICA COMPLETA"/>
    <s v="SI"/>
    <s v="LICENCIA DE CONDUCIR CLASE B."/>
    <s v="CERRADA"/>
    <n v="6"/>
    <n v="3"/>
    <s v="76715240-K"/>
    <s v="CAPACITACION INTEGRAL LTDA"/>
    <n v="24"/>
    <n v="6"/>
    <n v="7434"/>
    <n v="0"/>
    <n v="50000"/>
    <n v="1784160"/>
    <n v="240000"/>
    <n v="0"/>
    <n v="0"/>
    <n v="500000"/>
    <n v="2524160"/>
    <x v="0"/>
    <n v="0"/>
    <n v="7"/>
    <n v="7"/>
    <n v="0"/>
    <n v="0"/>
    <n v="0"/>
    <n v="0"/>
    <n v="0"/>
    <n v="0"/>
    <n v="0"/>
    <n v="7"/>
    <n v="7"/>
    <n v="7"/>
    <n v="7"/>
    <n v="7"/>
    <n v="7"/>
    <n v="7"/>
    <s v="SI"/>
    <s v="Juan Landaeta"/>
    <s v="jlandaeta@capchile.cl"/>
    <n v="989200476"/>
    <s v="EGAÑA 248, Puerto Montt"/>
    <s v="Preparar a los participantes para obtener la licencia de conducir clase B, mediante la adquisición de conocimientos teóricos y prácticos sobre conducción segura y normativa vial."/>
    <s v="Este curso entrega formación en reglamento de tránsito, señalización, conducción responsable y mecánica básica, junto con prácticas de manejo supervisadas. Está dirigido a personas que buscan acceder a oportunidades laborales o mejorar su movilidad personal mediante la obtención de la licencia clase B."/>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7434"/>
    <n v="7434"/>
    <n v="7"/>
    <s v="APROBADO"/>
    <s v="APROBADO"/>
    <n v="7"/>
    <s v="APROBADO"/>
    <s v="SI"/>
    <n v="7"/>
    <s v="SI"/>
    <n v="7.0000000000000009"/>
    <s v="SI"/>
    <n v="7"/>
    <s v="SI"/>
    <n v="7"/>
    <x v="0"/>
    <n v="7434"/>
    <n v="7434"/>
    <s v="SI"/>
    <n v="0.69767441860465129"/>
    <n v="0.69767441860465129"/>
    <s v="SI"/>
    <n v="85"/>
    <n v="85"/>
    <s v="SI"/>
    <n v="0"/>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6715240-K"/>
    <s v="CAPACITACION INTEGRAL LTDA"/>
    <n v="172"/>
    <n v="43"/>
    <n v="6373"/>
    <n v="100000"/>
    <n v="0"/>
    <n v="10961560"/>
    <n v="1720000"/>
    <n v="1000000"/>
    <n v="0"/>
    <n v="0"/>
    <n v="136815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69767441860465129"/>
    <n v="0"/>
    <s v="NO"/>
    <n v="85"/>
    <n v="146"/>
    <s v="NO"/>
    <s v="e) Menor “porcentaje de multas ponderadas” en ítem evaluación comportamiento considerando 4 decimales."/>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030281-1"/>
    <s v="CENTRO DE CAPACITACIÓN EMPRESARIAL SPA"/>
    <n v="80"/>
    <n v="20"/>
    <n v="6373"/>
    <n v="0"/>
    <n v="0"/>
    <n v="10196800"/>
    <n v="1600000"/>
    <n v="0"/>
    <n v="0"/>
    <n v="0"/>
    <n v="117968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s v="NO"/>
    <s v="NO APLICA "/>
    <s v="NO"/>
    <s v="NO APLICA"/>
    <s v="NO APLICA"/>
    <s v="NO APLICA"/>
    <x v="1"/>
    <s v=""/>
    <s v="NO APLICA"/>
    <s v="NO"/>
    <s v="NO APLICA"/>
    <s v="NO APLICA"/>
    <s v="NO"/>
    <n v="0"/>
    <n v="0"/>
    <s v="SI"/>
    <n v="0"/>
    <m/>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030281-1"/>
    <s v="CENTRO DE CAPACITACIÓN EMPRESARIAL SPA"/>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6.4"/>
    <s v="NO"/>
    <s v="NO APLICA "/>
    <s v="NO"/>
    <s v="NO APLICA"/>
    <s v="NO APLICA"/>
    <s v="NO APLICA"/>
    <x v="1"/>
    <s v=""/>
    <s v="NO APLICA"/>
    <s v="NO"/>
    <s v="NO APLICA"/>
    <s v="NO APLICA"/>
    <s v="NO"/>
    <n v="0"/>
    <n v="0"/>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7030281-1"/>
    <s v="CENTRO DE CAPACITACIÓN EMPRESARIAL SPA"/>
    <n v="160"/>
    <n v="40"/>
    <n v="6373"/>
    <n v="0"/>
    <n v="50000"/>
    <n v="10196800"/>
    <n v="1600000"/>
    <n v="0"/>
    <n v="0"/>
    <n v="500000"/>
    <n v="122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030281-1"/>
    <s v="CENTRO DE CAPACITACIÓN EMPRESARIAL SPA"/>
    <n v="92"/>
    <n v="23"/>
    <n v="6373"/>
    <n v="160000"/>
    <n v="0"/>
    <n v="7622108"/>
    <n v="1196000"/>
    <n v="2080000"/>
    <n v="0"/>
    <n v="0"/>
    <n v="10898108"/>
    <x v="0"/>
    <n v="0"/>
    <n v="1"/>
    <n v="7"/>
    <n v="0"/>
    <n v="0"/>
    <n v="0"/>
    <n v="0"/>
    <n v="0"/>
    <n v="0"/>
    <n v="0"/>
    <n v="7"/>
    <n v="7"/>
    <n v="5"/>
    <n v="5"/>
    <n v="5"/>
    <n v="7"/>
    <n v="5.8"/>
    <s v="NO"/>
    <n v="0"/>
    <n v="0"/>
    <n v="0"/>
    <n v="0"/>
    <n v="0"/>
    <n v="0"/>
    <n v="0"/>
    <n v="0"/>
    <n v="0"/>
    <n v="0"/>
    <n v="0"/>
    <n v="0"/>
    <n v="0"/>
    <n v="0"/>
    <n v="0"/>
    <n v="0"/>
    <n v="0"/>
    <n v="0"/>
    <n v="0"/>
    <n v="0"/>
    <n v="0"/>
    <n v="0"/>
    <s v="SHMAN"/>
    <s v="SI"/>
    <s v="NO"/>
    <n v="0"/>
    <n v="0"/>
    <n v="0"/>
    <n v="0"/>
    <n v="0"/>
    <n v="0"/>
    <n v="0"/>
    <n v="0"/>
    <n v="0"/>
    <n v="0"/>
    <s v="SI"/>
    <n v="0"/>
    <s v="NO"/>
    <n v="0"/>
    <s v="NO"/>
    <n v="0"/>
    <n v="0.1"/>
    <n v="0.70000000000000007"/>
    <s v="SI"/>
    <n v="0"/>
    <n v="0"/>
    <n v="0"/>
    <n v="6.2"/>
    <n v="6.2"/>
    <n v="6373"/>
    <n v="6373"/>
    <n v="7"/>
    <s v="APROBADO"/>
    <s v="APROBADO"/>
    <n v="5.8"/>
    <s v="APROBADO"/>
    <s v="NO"/>
    <n v="6.8"/>
    <s v="NO"/>
    <s v="NO APLICA "/>
    <s v="NO"/>
    <s v="NO APLICA"/>
    <s v="NO APLICA"/>
    <s v="NO APLICA"/>
    <x v="1"/>
    <s v=""/>
    <s v="NO APLICA"/>
    <s v="NO"/>
    <s v="NO APLICA"/>
    <s v="NO APLICA"/>
    <s v="NO"/>
    <n v="0"/>
    <n v="0"/>
    <s v="SI"/>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030281-1"/>
    <s v="CENTRO DE CAPACITACIÓN EMPRESARIAL SP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7030281-1"/>
    <s v="CENTRO DE CAPACITACIÓN EMPRESARIAL SPA"/>
    <n v="272"/>
    <n v="68"/>
    <n v="5075"/>
    <n v="100000"/>
    <n v="250000"/>
    <n v="13804000"/>
    <n v="2720000"/>
    <n v="1000000"/>
    <n v="0"/>
    <n v="2500000"/>
    <n v="2002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030281-1"/>
    <s v="CENTRO DE CAPACITACIÓN EMPRESARIAL SPA"/>
    <n v="80"/>
    <n v="20"/>
    <n v="6373"/>
    <n v="0"/>
    <n v="0"/>
    <n v="5098400"/>
    <n v="800000"/>
    <n v="0"/>
    <n v="0"/>
    <n v="0"/>
    <n v="5898400"/>
    <x v="0"/>
    <n v="0"/>
    <n v="1"/>
    <n v="7"/>
    <n v="0"/>
    <n v="0"/>
    <n v="0"/>
    <n v="0"/>
    <n v="0"/>
    <n v="0"/>
    <n v="0"/>
    <n v="7"/>
    <n v="7"/>
    <n v="5"/>
    <n v="5"/>
    <n v="5"/>
    <n v="7"/>
    <n v="5.8"/>
    <s v="NO"/>
    <n v="0"/>
    <n v="0"/>
    <n v="0"/>
    <n v="0"/>
    <n v="0"/>
    <n v="0"/>
    <n v="0"/>
    <n v="0"/>
    <n v="0"/>
    <n v="0"/>
    <n v="0"/>
    <n v="0"/>
    <n v="0"/>
    <n v="0"/>
    <n v="0"/>
    <n v="0"/>
    <n v="0"/>
    <n v="0"/>
    <n v="0"/>
    <n v="0"/>
    <n v="0"/>
    <n v="0"/>
    <s v="SSH"/>
    <s v="SI"/>
    <s v="NO"/>
    <n v="0"/>
    <n v="0"/>
    <n v="0"/>
    <n v="0"/>
    <n v="0"/>
    <n v="0"/>
    <n v="0"/>
    <n v="0"/>
    <n v="0"/>
    <n v="0"/>
    <s v="SI"/>
    <n v="0"/>
    <s v="NO"/>
    <n v="0"/>
    <s v="NO"/>
    <n v="0"/>
    <n v="0.1"/>
    <n v="0.70000000000000007"/>
    <s v="SI"/>
    <n v="0"/>
    <n v="0"/>
    <n v="0"/>
    <n v="6.2"/>
    <n v="6.2"/>
    <n v="6373"/>
    <n v="6373"/>
    <n v="7"/>
    <s v="APROBADO"/>
    <s v="APROBADO"/>
    <n v="5.8"/>
    <s v="APROBADO"/>
    <s v="NO"/>
    <n v="7"/>
    <s v="NO"/>
    <s v="NO APLICA "/>
    <s v="NO"/>
    <s v="NO APLICA"/>
    <s v="NO APLICA"/>
    <s v="NO APLICA"/>
    <x v="1"/>
    <s v=""/>
    <s v="NO APLICA"/>
    <s v="NO"/>
    <s v="NO APLICA"/>
    <s v="NO APLICA"/>
    <s v="NO"/>
    <n v="0"/>
    <n v="0"/>
    <s v="SI"/>
    <n v="0"/>
    <m/>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78346080-7"/>
    <s v="OTEC CFT LAPLACE"/>
    <n v="120"/>
    <n v="30"/>
    <n v="5401"/>
    <n v="100000"/>
    <n v="0"/>
    <n v="6481200"/>
    <n v="1200000"/>
    <n v="1000000"/>
    <n v="0"/>
    <n v="0"/>
    <n v="86812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HMAN"/>
    <s v="SI"/>
    <s v="NO"/>
    <n v="0"/>
    <n v="1"/>
    <n v="0"/>
    <n v="0"/>
    <n v="0"/>
    <n v="0"/>
    <n v="0"/>
    <n v="0"/>
    <n v="0"/>
    <n v="0"/>
    <s v="NO"/>
    <n v="0"/>
    <s v="NO"/>
    <s v="NO APLICA"/>
    <s v="NO"/>
    <s v="NO APLICA"/>
    <s v="NO APLICA"/>
    <s v="NO APLICA"/>
    <s v="SI"/>
    <n v="0"/>
    <n v="0"/>
    <s v="NO APLICA"/>
    <s v="NO APLICA"/>
    <s v="NO APLICA"/>
    <n v="5401"/>
    <n v="6373"/>
    <s v="NO APLICA"/>
    <s v="NO APLICA"/>
    <s v="NO APLICA"/>
    <s v="NO APLICA"/>
    <s v="NO APLICA"/>
    <s v="NO"/>
    <s v="NO APLICA"/>
    <s v="NO APLICA"/>
    <s v="NO APLICA "/>
    <s v="NO"/>
    <s v="NO APLICA"/>
    <s v="NO APLICA"/>
    <s v="NO APLICA"/>
    <x v="1"/>
    <s v=""/>
    <s v="NO APLICA"/>
    <s v="NO"/>
    <s v="NO APLICA"/>
    <s v="NO APLICA"/>
    <s v="NO"/>
    <n v="0"/>
    <n v="0"/>
    <s v="SI"/>
    <n v="0"/>
    <s v="Curso debe ser eliminado en admisibilidad curso, el VHA no se ajusta al tramo del plan de capacitación"/>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8346080-7"/>
    <s v="OTEC CFT LAPLACE"/>
    <n v="80"/>
    <n v="20"/>
    <n v="5500"/>
    <n v="0"/>
    <n v="0"/>
    <n v="8800000"/>
    <n v="1600000"/>
    <n v="0"/>
    <n v="0"/>
    <n v="0"/>
    <n v="10400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500"/>
    <n v="6373"/>
    <s v="NO APLICA"/>
    <s v="NO APLICA"/>
    <s v="NO APLICA"/>
    <s v="NO APLICA"/>
    <s v="NO APLICA"/>
    <s v="NO"/>
    <s v="NO APLICA"/>
    <s v="NO APLICA"/>
    <s v="NO APLICA "/>
    <s v="NO"/>
    <s v="NO APLICA"/>
    <s v="NO APLICA"/>
    <s v="NO APLICA"/>
    <x v="1"/>
    <s v=""/>
    <s v="NO APLICA"/>
    <s v="NO"/>
    <s v="NO APLICA"/>
    <s v="NO APLICA"/>
    <s v="NO"/>
    <n v="0"/>
    <n v="0"/>
    <s v="SI"/>
    <n v="0"/>
    <s v="Curso debe ser eliminado en admisibilidad curso, el VHA no se ajusta al tramo del plan de capacitación"/>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78346080-7"/>
    <s v="OTEC CFT LAPLACE"/>
    <n v="108"/>
    <n v="27"/>
    <n v="5600"/>
    <n v="0"/>
    <n v="0"/>
    <n v="6048000"/>
    <n v="1080000"/>
    <n v="0"/>
    <n v="0"/>
    <n v="0"/>
    <n v="7128000"/>
    <x v="1"/>
    <s v="NUMERAL 6.1.2. I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NO"/>
    <s v="NO APLICA"/>
    <s v="NO"/>
    <s v="NO APLICA"/>
    <s v="NO APLICA"/>
    <s v="NO APLICA"/>
    <s v="SI"/>
    <n v="0"/>
    <n v="0"/>
    <s v="NO APLICA"/>
    <s v="NO APLICA"/>
    <s v="NO APLICA"/>
    <n v="5600"/>
    <n v="6373"/>
    <s v="NO APLICA"/>
    <s v="NO APLICA"/>
    <s v="NO APLICA"/>
    <s v="NO APLICA"/>
    <s v="NO APLICA"/>
    <s v="NO"/>
    <s v="NO APLICA"/>
    <s v="NO APLICA"/>
    <s v="NO APLICA "/>
    <s v="NO"/>
    <s v="NO APLICA"/>
    <s v="NO APLICA"/>
    <s v="NO APLICA"/>
    <x v="1"/>
    <s v=""/>
    <s v="NO APLICA"/>
    <s v="NO"/>
    <s v="NO APLICA"/>
    <s v="NO APLICA"/>
    <s v="NO"/>
    <n v="0"/>
    <n v="0"/>
    <s v="SI"/>
    <n v="0"/>
    <s v="Curso debe ser eliminado en admisibilidad curso, el VHA no se ajusta al tramo del plan de capacitación"/>
  </r>
  <r>
    <x v="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s v="65696680-7"/>
    <s v="FUNDACION DE CAPACITACION PARA EL BUEN TRABAJO"/>
    <n v="160"/>
    <n v="40"/>
    <n v="4900"/>
    <n v="0"/>
    <n v="0"/>
    <n v="11760000"/>
    <n v="2400000"/>
    <n v="0"/>
    <n v="0"/>
    <n v="0"/>
    <n v="14160000"/>
    <x v="0"/>
    <n v="0"/>
    <n v="3"/>
    <n v="7"/>
    <n v="7"/>
    <n v="7"/>
    <n v="7"/>
    <n v="7"/>
    <n v="7"/>
    <n v="7"/>
    <n v="7"/>
    <n v="7"/>
    <n v="7"/>
    <n v="7"/>
    <n v="7"/>
    <n v="7"/>
    <n v="5.9"/>
    <n v="6.5"/>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4900"/>
    <n v="4130"/>
    <n v="5.9"/>
    <s v="APROBADO"/>
    <s v="APROBADO"/>
    <n v="6.5"/>
    <s v="APROBADO"/>
    <s v="NO"/>
    <n v="7"/>
    <s v="NO"/>
    <s v="NO APLICA "/>
    <s v="NO"/>
    <s v="NO APLICA"/>
    <s v="NO APLICA"/>
    <s v="NO APLICA"/>
    <x v="1"/>
    <s v=""/>
    <s v="NO APLICA"/>
    <s v="NO"/>
    <s v="NO APLICA"/>
    <s v="NO APLICA"/>
    <s v="NO"/>
    <n v="30"/>
    <n v="125"/>
    <s v="NO"/>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65696680-7"/>
    <s v="FUNDACION DE CAPACITACION PARA EL BUEN TRABAJO"/>
    <n v="100"/>
    <n v="25"/>
    <n v="4130"/>
    <n v="0"/>
    <n v="0"/>
    <n v="6195000"/>
    <n v="1500000"/>
    <n v="0"/>
    <n v="0"/>
    <n v="0"/>
    <n v="7695000"/>
    <x v="0"/>
    <n v="0"/>
    <n v="3"/>
    <n v="7"/>
    <n v="0"/>
    <n v="0"/>
    <n v="0"/>
    <n v="0"/>
    <n v="0"/>
    <n v="0"/>
    <n v="0"/>
    <n v="7"/>
    <n v="7"/>
    <n v="7"/>
    <n v="7"/>
    <n v="7"/>
    <n v="7"/>
    <n v="6.6"/>
    <s v="NO"/>
    <n v="0"/>
    <n v="0"/>
    <n v="0"/>
    <n v="0"/>
    <n v="0"/>
    <n v="0"/>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NO"/>
    <n v="7"/>
    <s v="NO"/>
    <s v="NO APLICA "/>
    <s v="NO"/>
    <s v="NO APLICA"/>
    <s v="NO APLICA"/>
    <s v="NO APLICA"/>
    <x v="1"/>
    <s v=""/>
    <s v="NO APLICA"/>
    <s v="NO"/>
    <s v="NO APLICA"/>
    <s v="NO APLICA"/>
    <s v="NO"/>
    <n v="30"/>
    <n v="125"/>
    <s v="NO"/>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004998-0"/>
    <s v="Sociedad para la Gestión y Desarrollo de la Capacitación Limitada"/>
    <n v="132"/>
    <n v="33"/>
    <n v="6373"/>
    <n v="100000"/>
    <n v="0"/>
    <n v="8412360"/>
    <n v="1320000"/>
    <n v="1000000"/>
    <n v="0"/>
    <n v="0"/>
    <n v="10732360"/>
    <x v="0"/>
    <n v="0"/>
    <n v="7"/>
    <n v="7"/>
    <n v="0"/>
    <n v="0"/>
    <n v="0"/>
    <n v="0"/>
    <n v="0"/>
    <n v="0"/>
    <n v="0"/>
    <n v="7"/>
    <n v="5.4"/>
    <n v="5"/>
    <n v="5"/>
    <n v="5"/>
    <n v="7"/>
    <n v="6"/>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5.7200000000000006"/>
    <n v="5.7200000000000006"/>
    <n v="6373"/>
    <n v="6373"/>
    <n v="7"/>
    <s v="APROBADO"/>
    <s v="APROBADO"/>
    <n v="6"/>
    <s v="APROBADO"/>
    <s v="NO"/>
    <n v="7"/>
    <s v="NO"/>
    <s v="NO APLICA "/>
    <s v="NO"/>
    <s v="NO APLICA"/>
    <s v="NO APLICA"/>
    <s v="NO APLICA"/>
    <x v="1"/>
    <s v=""/>
    <s v="NO APLICA"/>
    <s v="NO"/>
    <s v="NO APLICA"/>
    <s v="NO APLICA"/>
    <s v="NO"/>
    <n v="146"/>
    <n v="146"/>
    <s v="SI"/>
    <n v="0"/>
    <m/>
  </r>
  <r>
    <x v="40"/>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s v="76004998-0"/>
    <s v="Sociedad para la Gestión y Desarrollo de la Capacitación Limitada"/>
    <n v="40"/>
    <n v="14"/>
    <n v="4130"/>
    <n v="0"/>
    <n v="0"/>
    <n v="3304000"/>
    <n v="1120000"/>
    <n v="0"/>
    <n v="0"/>
    <n v="0"/>
    <n v="4424000"/>
    <x v="0"/>
    <n v="0"/>
    <n v="7"/>
    <n v="7"/>
    <n v="7"/>
    <n v="7"/>
    <n v="7"/>
    <n v="7"/>
    <n v="7"/>
    <n v="7"/>
    <n v="7"/>
    <n v="7"/>
    <n v="7"/>
    <n v="7"/>
    <n v="7"/>
    <n v="7"/>
    <n v="7"/>
    <n v="7"/>
    <s v="SI"/>
    <s v="SIGISFREDO ORLANDO CAMPOS OTTH"/>
    <s v="scampos@sogedecap.cl"/>
    <n v="452915301"/>
    <s v="Sede Villa Las Cumbres, Calle Michelle Bachelet 1154, Panguipulli"/>
    <s v="Capacitar en prácticas responsables de turismo que promuevan la conservación del entorno natural y el desarrollo local sostenible."/>
    <s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12121212121212122"/>
    <n v="0.12121212121212122"/>
    <s v="SI"/>
    <n v="146"/>
    <n v="146"/>
    <s v="SI"/>
    <n v="0"/>
    <m/>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004998-0"/>
    <s v="Sociedad para la Gestión y Desarrollo de la Capacitación Limitada"/>
    <n v="80"/>
    <n v="20"/>
    <n v="4130"/>
    <n v="0"/>
    <n v="0"/>
    <n v="3634400"/>
    <n v="880000"/>
    <n v="0"/>
    <n v="0"/>
    <n v="0"/>
    <n v="4514400"/>
    <x v="0"/>
    <n v="0"/>
    <n v="7"/>
    <n v="7"/>
    <n v="0"/>
    <n v="0"/>
    <n v="0"/>
    <n v="0"/>
    <n v="0"/>
    <n v="0"/>
    <n v="0"/>
    <n v="7"/>
    <n v="7"/>
    <n v="7"/>
    <n v="7"/>
    <n v="7"/>
    <n v="7"/>
    <n v="7"/>
    <s v="SI"/>
    <s v="SIGISFREDO ORLANDO CAMPOS OTTH"/>
    <s v="scampos@sogedecap.cl"/>
    <n v="452915301"/>
    <s v="LAETAMANDIA N ° 1160, SEDE JJVV BERNARDO OHIGGINS, Villarrica"/>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12121212121212122"/>
    <n v="0.12121212121212122"/>
    <s v="SI"/>
    <n v="146"/>
    <n v="146"/>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04998-0"/>
    <s v="Sociedad para la Gestión y Desarrollo de la Capacitación Limitada"/>
    <n v="36"/>
    <n v="8"/>
    <n v="4130"/>
    <n v="0"/>
    <n v="0"/>
    <n v="1486800"/>
    <n v="320000"/>
    <n v="0"/>
    <n v="0"/>
    <n v="0"/>
    <n v="180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NO"/>
    <n v="7"/>
    <s v="SI"/>
    <n v="7.0000000000000009"/>
    <s v="SI"/>
    <n v="7"/>
    <s v="SI"/>
    <n v="7"/>
    <x v="0"/>
    <n v="4130"/>
    <n v="4130"/>
    <s v="SI"/>
    <n v="0.12121212121212122"/>
    <n v="0"/>
    <s v="NO"/>
    <n v="146"/>
    <n v="146"/>
    <s v="SI"/>
    <s v="e) Menor “porcentaje de multas ponderadas” en ítem evaluación comportamiento considerando 4 decimales."/>
    <m/>
  </r>
  <r>
    <x v="76"/>
    <s v="65181652-1"/>
    <n v="2025"/>
    <s v="MANDATO"/>
    <s v="65027784-8"/>
    <s v="CORPORACIÓN DE ADELANTO DE LA COMUNA DE PANGUIPULLI"/>
    <m/>
    <m/>
    <s v="PRODUCCIÓN TÉCNICA PARA ESPECTÁCULOS ESCÉNICOS"/>
    <s v="SIN PLAN FORMATIVO"/>
    <s v="TÉCNICAS PARA EL EMPRENDIMIENTO"/>
    <s v="PF0921"/>
    <n v="14"/>
    <s v="LOS RIOS"/>
    <s v="PANGUIPULLI"/>
    <s v="TRABAJADORES ACTIVOS O EN PROCESO DE RECONVERSIÓN LABORAL"/>
    <s v="PRESENCIAL"/>
    <s v="INDEPENDIENTE"/>
    <n v="19"/>
    <n v="20"/>
    <n v="0"/>
    <n v="12"/>
    <n v="128"/>
    <n v="7"/>
    <s v="SI"/>
    <s v="NO"/>
    <s v="SI"/>
    <s v="APRENDIZAJE: PRODUCCIÓN TÉCNICA PARA ESPECTÁCULOS ESCÉNICOS, CON ÉNFASIS EN LA APLICACIÓN PRÁCTICA EN LA SALA TEAP._x000a__x000a_2. COMPETENCIAS A DESARROLLAR:_x000a_COGNITIVAS:_x000a_COMPRENDER EL LENGUAJE Y FUNDAMENTOS DE LA PRODUCCIÓN TÉCNICA EN UN TEATRO._x000a_IDENTIFICAR ROLES Y FUNCIONES DENTRO DE UNA PRODUCCIÓN TÉCNICA._x000a_CONOCER LAS CARACTERÍSTICAS TÉCNICAS Y REQUERIMIENTOS DE DIFERENTES ESPECTÁCULOS (BALLET, ÓPERA, CONCIERTOS, TEATRO, MUSICALES)._x000a_APLICAR CONOCIMIENTOS EN PLANIFICACIÓN TÉCNICA Y OPTIMIZACIÓN DE RECURSOS._x000a_PROCEDIMENTALES:_x000a_MANEJO DE SISTEMAS DE SONIDO, ILUMINACIÓN Y TRAMOYA._x000a_EJECUCIÓN DEL MONTAJE TÉCNICO DE ESPECTÁCULOS EN LA SALA TEAP._x000a_COORDINACIÓN DE ENSAYOS TÉCNICOS CON MÚSICOS Y BAILARINES._x000a_CONTROL DE INVENTARIOS Y RECURSOS TÉCNICOS._x000a_ELABORACIÓN DE UN MANUAL TÉCNICO DE PRODUCCIÓN BASADO EN LA EXPERIENCIA DEL CURSO._x000a_ACTITUDINALES:_x000a_TRABAJO EN EQUIPO EN LA EJECUCIÓN DE ESPECTÁCULOS EN VIVO._x000a_ORGANIZACIÓN Y DISCIPLINA EN LA GESTIÓN TÉCNICA DEL BACKSTAGE._x000a_ADAPTABILIDAD PARA LA RESOLUCIÓN DE PROBLEMAS EN PRODUCCIÓN TÉCNICA._x000a_3. DESCRIPCIÓN DE LOS APRENDIZAJES ESPERADOS_x000a__x000a_ETAPA 1: BASES CONCEPTUALES (JUNIO) – SONIDO E ILUMINACIÓN (30 HORAS)_x000a_COMPRENDER EL LENGUAJE TÉCNICO DE SONIDO, ILUMINACIÓN Y TRAMOYA._x000a_IDENTIFICAR LOS ROLES Y FUNCIONES DENTRO DE UNA PRODUCCIÓN TÉCNICA._x000a_RECONOCER LAS CARACTERÍSTICAS Y MANEJO DEL EQUIPAMIENTO TÉCNICO DE LA SALA TEAP._x000a_APLICAR BASES DEL DISEÑO DE ILUMINACIÓN PARA DIFERENTES ESPECTÁCULOS._x000a_CONSTRUCCIÓN INICIAL DEL MANUAL TÉCNICO DE PRODUCCIÓN._x000a_ETAPA 2: TRABAJO EN SALA (OCTUBRE) – SONIDO Y MONTAJE (30 HORAS)_x000a_ACTUALIZAR CONOCIMIENTOS SOBRE ROLES Y FUNCIONES EN PRODUCCIÓN TÉCNICA._x000a_OPERAR SISTEMAS DE SONIDO, ILUMINACIÓN Y TRAMOYA EN LA SALA TEAP._x000a_GESTIONAR EL MONTAJE DE ESCENOGRAFÍA Y PLANIFICACIÓN DE TRAMOYA._x000a_CONFIGURAR Y REALIZAR PRUEBAS DE SONIDO SINFÓNICO CON CLICK Y PISTA._x000a_CONSTRUCCIÓN Y ACTUALIZACIÓN DEL MANUAL TÉCNICO DE PRODUCCIÓN._x000a_ETAPA 3: TRABAJO EN SALA Y MONTAJE FINAL (NOVIEMBRE) – 40 HORAS_x000a_GESTIONAR EL INVENTARIO DE MATERIALES Y RECURSOS TÉCNICOS._x000a_COORDINAR EL MONTAJE DE ESCENOGRAFÍA Y PLANIFICACIÓN DE TRAMOYA._x000a_SUPERVISAR LA GESTIÓN DEL BACKSTAGE Y LA PREPARACIÓN DEL ESPECTÁCULO._x000a_COORDINAR ENSAYOS TÉCNICOS CON MÚSICOS Y BAILARINES._x000a_PARTICIPAR EN REUNIÓN-TALLER CON PROFESIONALES DEL TEATRO._x000a_FINALIZACIÓN Y ENTREGA DEL MANUAL TÉCNICO DE PRODUCCIÓN CON DOCUMENTACIÓN DEL PROCESO."/>
    <s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
    <s v="NO"/>
    <n v="0"/>
    <s v="CERRADA"/>
    <n v="19"/>
    <n v="3"/>
    <s v="76004998-0"/>
    <s v="Sociedad para la Gestión y Desarrollo de la Capacitación Limitada"/>
    <n v="128"/>
    <n v="19"/>
    <n v="6373"/>
    <n v="180000"/>
    <n v="0"/>
    <n v="16314880"/>
    <n v="1520000"/>
    <n v="3600000"/>
    <n v="0"/>
    <n v="0"/>
    <n v="21434880"/>
    <x v="0"/>
    <n v="0"/>
    <n v="7"/>
    <n v="7"/>
    <n v="7"/>
    <n v="7"/>
    <n v="7"/>
    <n v="7"/>
    <n v="7"/>
    <n v="7"/>
    <n v="7"/>
    <n v="7"/>
    <n v="7"/>
    <n v="7"/>
    <n v="7"/>
    <n v="7"/>
    <n v="7"/>
    <n v="7"/>
    <s v="SI"/>
    <s v="SIGISFREDO ORLANDO CAMPOS OTTH"/>
    <s v="scampos@sogedecap.cl"/>
    <n v="452915301"/>
    <s v="M.BACHELET #1154, J.J.V.V VILLA CUMBRES y Bernardo OHiggins 324, Panguipulli"/>
    <s v="Capacitar en los aspectos técnicos y logísticos necesarios para la realización de espectáculos escénicos, fortaleciendo competencias en producción cultural."/>
    <s v="El curso entrega conocimientos sobre iluminación, sonido, escenografía, montaje, cronogramas y coordinación de equipos. Está dirigido a personas interesadas en trabajar en el ámbito artístico y cultural, apoyando la ejecución profesional de obras teatrales, conciertos y eventos en vivo."/>
    <n v="0"/>
    <n v="0"/>
    <n v="0"/>
    <n v="0"/>
    <n v="0"/>
    <n v="0"/>
    <n v="0"/>
    <n v="0"/>
    <n v="0"/>
    <n v="0"/>
    <n v="0"/>
    <n v="0"/>
    <n v="0"/>
    <n v="0"/>
    <n v="0"/>
    <n v="0"/>
    <s v="SHMAN"/>
    <s v="NO"/>
    <s v="SI"/>
    <n v="0"/>
    <n v="0"/>
    <n v="0"/>
    <n v="0"/>
    <n v="0"/>
    <n v="0"/>
    <n v="0"/>
    <n v="0"/>
    <n v="0"/>
    <n v="0"/>
    <s v="SI"/>
    <n v="0"/>
    <s v="SI"/>
    <n v="0"/>
    <s v="SI"/>
    <n v="0"/>
    <n v="0.70000000000000007"/>
    <n v="0.70000000000000007"/>
    <s v="NO"/>
    <n v="7"/>
    <n v="7"/>
    <n v="7"/>
    <n v="7.0000000000000009"/>
    <n v="7.0000000000000009"/>
    <n v="6373"/>
    <n v="6373"/>
    <n v="7"/>
    <s v="APROBADO"/>
    <s v="APROBADO"/>
    <n v="7"/>
    <s v="APROBADO"/>
    <s v="SI"/>
    <n v="7"/>
    <s v="SI"/>
    <n v="7.0000000000000009"/>
    <s v="SI"/>
    <n v="7"/>
    <s v="SI"/>
    <n v="7"/>
    <x v="0"/>
    <n v="6373"/>
    <n v="6373"/>
    <s v="SI"/>
    <n v="0.12121212121212122"/>
    <n v="0.12121212121212122"/>
    <s v="SI"/>
    <n v="146"/>
    <n v="146"/>
    <s v="SI"/>
    <s v="e) Menor “porcentaje de multas ponderadas” en ítem evaluación comportamiento considerando 4 decimales."/>
    <m/>
  </r>
  <r>
    <x v="38"/>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s v="76004998-0"/>
    <s v="Sociedad para la Gestión y Desarrollo de la Capacitación Limitada"/>
    <n v="70"/>
    <n v="14"/>
    <n v="5075"/>
    <n v="0"/>
    <n v="0"/>
    <n v="3552500"/>
    <n v="560000"/>
    <n v="0"/>
    <n v="0"/>
    <n v="0"/>
    <n v="4112500"/>
    <x v="0"/>
    <n v="0"/>
    <n v="7"/>
    <n v="7"/>
    <n v="0"/>
    <n v="0"/>
    <n v="0"/>
    <n v="0"/>
    <n v="0"/>
    <n v="0"/>
    <n v="0"/>
    <n v="7"/>
    <n v="7"/>
    <n v="7"/>
    <n v="7"/>
    <n v="7"/>
    <n v="7"/>
    <n v="7"/>
    <s v="SI"/>
    <s v="SIGISFREDO ORLANDO CAMPOS OTTH"/>
    <s v="scampos@sogedecap.cl"/>
    <n v="452915301"/>
    <s v="Caupolicán # 332, Sociedad de Socorros Mutuos, Los Ángeles"/>
    <s v="Capacitar en técnicas de diseño, elaboración y comercialización de piezas de orfebrería inspiradas en la tradición Williche, incorporando encastes de piedras semipreciosas."/>
    <s v="Este curso entrega conocimientos sobre simbología ancestral, técnicas de trabajo en metal, montaje de piedras y estrategias de venta de productos artesanales. Está dirigido a personas interesadas en el rescate cultural y el emprendimiento en el rubro de la joyería con identidad territorial."/>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12121212121212122"/>
    <n v="0.12121212121212122"/>
    <s v="SI"/>
    <n v="146"/>
    <n v="146"/>
    <s v="SI"/>
    <n v="0"/>
    <m/>
  </r>
  <r>
    <x v="41"/>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s v="76004998-0"/>
    <s v="Sociedad para la Gestión y Desarrollo de la Capacitación Limitada"/>
    <n v="40"/>
    <n v="14"/>
    <n v="4130"/>
    <n v="0"/>
    <n v="0"/>
    <n v="3304000"/>
    <n v="1120000"/>
    <n v="0"/>
    <n v="0"/>
    <n v="0"/>
    <n v="4424000"/>
    <x v="0"/>
    <n v="0"/>
    <n v="7"/>
    <n v="7"/>
    <n v="7"/>
    <n v="7"/>
    <n v="7"/>
    <n v="7"/>
    <n v="7"/>
    <n v="7"/>
    <n v="7"/>
    <n v="7"/>
    <n v="7"/>
    <n v="7"/>
    <n v="7"/>
    <n v="7"/>
    <n v="7"/>
    <n v="7"/>
    <s v="SI"/>
    <s v="SIGISFREDO ORLANDO CAMPOS OTTH"/>
    <s v="scampos@sogedecap.cl"/>
    <n v="452915301"/>
    <s v="Sede Villa Las Cumbres, Calle Michelle Bachelet 1154, Panguipulli"/>
    <s v="Capacitar en prácticas responsables de turismo que promuevan la conservación del entorno natural y el desarrollo local sostenible."/>
    <s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12121212121212122"/>
    <n v="0.12121212121212122"/>
    <s v="SI"/>
    <n v="146"/>
    <n v="146"/>
    <s v="SI"/>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04998-0"/>
    <s v="Sociedad para la Gestión y Desarrollo de la Capacitación Limitada"/>
    <n v="132"/>
    <n v="33"/>
    <n v="6373"/>
    <n v="100000"/>
    <n v="0"/>
    <n v="8412360"/>
    <n v="1320000"/>
    <n v="1000000"/>
    <n v="0"/>
    <n v="0"/>
    <n v="10732360"/>
    <x v="0"/>
    <n v="0"/>
    <n v="7"/>
    <n v="7"/>
    <n v="0"/>
    <n v="0"/>
    <n v="0"/>
    <n v="0"/>
    <n v="0"/>
    <n v="0"/>
    <n v="0"/>
    <n v="7"/>
    <n v="7"/>
    <n v="7"/>
    <n v="7"/>
    <n v="7"/>
    <n v="7"/>
    <n v="7"/>
    <s v="SI"/>
    <s v="SIGISFREDO ORLANDO CAMPOS OTTH"/>
    <s v="scampos@sogedecap.cl"/>
    <n v="452915301"/>
    <s v="ANIBAL PINTO 475 (Centro de la Mujer Siglo XVI), Mulchén"/>
    <s v="Formar en la preparación de platos tradicionales chilenos, rescatando técnicas, sabores y productos típicos del país."/>
    <s v="Este curso entrega conocimientos sobre recetas emblemáticas de la cocina chilena, incluyendo entradas, fondos y postres, con énfasis en la identidad cultural y el uso de ingredientes locales. Está dirigido a personas que deseen desempeñarse en el rubro gastronómico valorizando la cocina nacional."/>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SI"/>
    <n v="7"/>
    <s v="SI"/>
    <n v="7.0000000000000009"/>
    <s v="SI"/>
    <n v="7"/>
    <s v="SI"/>
    <n v="7"/>
    <x v="0"/>
    <n v="6373"/>
    <n v="6373"/>
    <s v="SI"/>
    <n v="0.12121212121212122"/>
    <n v="0.12121212121212122"/>
    <s v="SI"/>
    <n v="146"/>
    <n v="164"/>
    <s v="NO"/>
    <s v="e) Menor “porcentaje de multas ponderadas” en ítem evaluación comportamiento considerando 4 decimales."/>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04998-0"/>
    <s v="Sociedad para la Gestión y Desarrollo de la Capacitación Limitada"/>
    <n v="36"/>
    <n v="8"/>
    <n v="4130"/>
    <n v="0"/>
    <n v="0"/>
    <n v="1486800"/>
    <n v="320000"/>
    <n v="0"/>
    <n v="0"/>
    <n v="0"/>
    <n v="180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NO"/>
    <n v="7"/>
    <s v="SI"/>
    <n v="7.0000000000000009"/>
    <s v="SI"/>
    <n v="7"/>
    <s v="SI"/>
    <n v="7"/>
    <x v="0"/>
    <n v="4130"/>
    <n v="4130"/>
    <s v="SI"/>
    <n v="0.12121212121212122"/>
    <n v="0"/>
    <s v="NO"/>
    <n v="146"/>
    <n v="146"/>
    <s v="SI"/>
    <s v="e) Menor “porcentaje de multas ponderadas” en ítem evaluación comportamiento considerando 4 decimales."/>
    <m/>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004998-0"/>
    <s v="Sociedad para la Gestión y Desarrollo de la Capacitación Limitada"/>
    <n v="172"/>
    <n v="43"/>
    <n v="4130"/>
    <n v="50000"/>
    <n v="0"/>
    <n v="10655400"/>
    <n v="2580000"/>
    <n v="750000"/>
    <n v="0"/>
    <n v="0"/>
    <n v="13985400"/>
    <x v="0"/>
    <n v="0"/>
    <n v="7"/>
    <n v="7"/>
    <n v="0"/>
    <n v="0"/>
    <n v="0"/>
    <n v="0"/>
    <n v="0"/>
    <n v="0"/>
    <n v="0"/>
    <n v="7"/>
    <n v="7"/>
    <n v="7"/>
    <n v="7"/>
    <n v="7"/>
    <n v="7"/>
    <n v="7"/>
    <s v="SI"/>
    <s v="SIGISFREDO ORLANDO CAMPOS OTTH"/>
    <s v="scampos@sogedecap.cl"/>
    <n v="452915301"/>
    <s v="Calle Carrera #575, J.J.V.V VILLA UNIDA, Collipulli"/>
    <s v="Capacitar en prácticas esenciales de manejo, alimentación y salud para el cuidado responsable de ganado ovino, bovino y equino."/>
    <s v="El curso entrega conocimientos sobre higiene, alimentación, prevención de enfermedades y manejo seguro de animales de crianza. Está orientado a personas que trabajan o desean iniciarse en el ámbito agropecuario, promoviendo el bienestar animal y la productividad rural."/>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12121212121212122"/>
    <n v="0.12121212121212122"/>
    <s v="SI"/>
    <n v="146"/>
    <n v="146"/>
    <s v="SI"/>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004998-0"/>
    <s v="Sociedad para la Gestión y Desarrollo de la Capacitación Limitada"/>
    <n v="207"/>
    <n v="52"/>
    <n v="5075"/>
    <n v="50000"/>
    <n v="0"/>
    <n v="15757875"/>
    <n v="3120000"/>
    <n v="750000"/>
    <n v="0"/>
    <n v="0"/>
    <n v="19627875"/>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NO"/>
    <n v="7"/>
    <s v="SI"/>
    <n v="7.0000000000000009"/>
    <s v="SI"/>
    <n v="7"/>
    <s v="SI"/>
    <n v="7"/>
    <x v="0"/>
    <n v="5075"/>
    <n v="5075"/>
    <s v="SI"/>
    <n v="0.12121212121212122"/>
    <n v="5.9523809523809527E-2"/>
    <s v="NO"/>
    <n v="146"/>
    <n v="146"/>
    <s v="SI"/>
    <s v="e) Menor “porcentaje de multas ponderadas” en ítem evaluación comportamiento considerando 4 decimales."/>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6004998-0"/>
    <s v="Sociedad para la Gestión y Desarrollo de la Capacitación Limitada"/>
    <n v="172"/>
    <n v="43"/>
    <n v="6373"/>
    <n v="100000"/>
    <n v="0"/>
    <n v="10961560"/>
    <n v="1720000"/>
    <n v="1000000"/>
    <n v="0"/>
    <n v="0"/>
    <n v="13681560"/>
    <x v="0"/>
    <n v="0"/>
    <n v="7"/>
    <n v="7"/>
    <n v="0"/>
    <n v="0"/>
    <n v="0"/>
    <n v="0"/>
    <n v="0"/>
    <n v="0"/>
    <n v="0"/>
    <n v="7"/>
    <n v="7"/>
    <n v="7"/>
    <n v="7"/>
    <n v="7"/>
    <n v="7"/>
    <n v="7"/>
    <s v="NO"/>
    <n v="0"/>
    <n v="0"/>
    <n v="0"/>
    <n v="0"/>
    <n v="0"/>
    <n v="0"/>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12121212121212122"/>
    <n v="0"/>
    <s v="NO"/>
    <n v="146"/>
    <n v="146"/>
    <s v="SI"/>
    <s v="e) Menor “porcentaje de multas ponderadas” en ítem evaluación comportamiento considerando 4 decimales."/>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6004998-0"/>
    <s v="Sociedad para la Gestión y Desarrollo de la Capacitación Limitada"/>
    <n v="192"/>
    <n v="48"/>
    <n v="5075"/>
    <n v="100000"/>
    <n v="0"/>
    <n v="9744000"/>
    <n v="1920000"/>
    <n v="1000000"/>
    <n v="0"/>
    <n v="0"/>
    <n v="12664000"/>
    <x v="0"/>
    <n v="0"/>
    <n v="7"/>
    <n v="7"/>
    <n v="0"/>
    <n v="0"/>
    <n v="0"/>
    <n v="0"/>
    <n v="0"/>
    <n v="0"/>
    <n v="0"/>
    <n v="7"/>
    <n v="7"/>
    <n v="7"/>
    <n v="7"/>
    <n v="7"/>
    <n v="7"/>
    <n v="7"/>
    <s v="SI"/>
    <s v="SIGISFREDO ORLANDO CAMPOS OTTH"/>
    <s v="scampos@sogedecap.cl"/>
    <n v="452915301"/>
    <s v="Calle Erardo Werner N ° 850, JUNTA DE VECINOS LAS AMERICAS, Llanquihue"/>
    <s v="Capacitar en técnicas tradicionales de diseño y confección de tejidos a telar, promoviendo la creatividad y el rescate cultural textil."/>
    <s v="El curso entrega conocimientos sobre armado de telar, selección de materiales, diseño de patrones y confección de piezas textiles decorativas o funcionales. Está orientado a personas interesadas en el arte del tejido, el emprendimiento artesanal y la preservación de saberes ancestrales."/>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12121212121212122"/>
    <n v="0.12121212121212122"/>
    <s v="SI"/>
    <n v="146"/>
    <n v="146"/>
    <s v="SI"/>
    <s v="e) Menor “porcentaje de multas ponderadas” en ítem evaluación comportamiento considerando 4 decimales."/>
    <m/>
  </r>
  <r>
    <x v="89"/>
    <s v="65181652-1"/>
    <n v="2025"/>
    <s v="MANDATO"/>
    <s v="65027784-8"/>
    <s v="CORPORACIÓN DE ADELANTO DE LA COMUNA DE PANGUIPULLI"/>
    <m/>
    <m/>
    <s v="COMUNICACIÓN INTERNA Y EXTERNA PARA LA REESTRUCTURACIÓN ORGANIZACIONAL"/>
    <s v="SIN PLAN FORMATIVO"/>
    <s v="TÉCNICAS PARA LA RESOLUCIÓN DE PROBLEMAS"/>
    <s v="PF0922"/>
    <n v="14"/>
    <s v="LOS RIOS"/>
    <s v="PANGUIPULLI"/>
    <s v="TRABAJADORES ACTIVOS O EN PROCESO DE RECONVERSIÓN LABORAL"/>
    <s v="PRESENCIAL"/>
    <s v="DEPENDIENTE"/>
    <n v="14"/>
    <n v="20"/>
    <n v="0"/>
    <n v="8"/>
    <n v="66"/>
    <n v="5"/>
    <s v="SI"/>
    <s v="NO"/>
    <s v="NO"/>
    <s v="APRENDIZAJES ESPERADOS_x000a_COGNITIVOS:_x000a_COMPRENDER LA IMPORTANCIA DE LA COMUNICACIÓN EN PROCESOS DE REESTRUCTURACIÓN ORGANIZACIONAL._x000a_ANALIZAR LOS PRINCIPALES DESAFÍOS EN LA COMUNICACIÓN INTERNA Y EXTERNA DENTRO DE UNA INSTITUCIÓN._x000a_CONOCER HERRAMIENTAS Y ESTRATEGIAS PARA LA CONSTRUCCIÓN DE CANALES DE COMUNICACIÓN EFICIENTES._x000a_PROCEDIMENTALES:_x000a_APLICAR METODOLOGÍAS PARA MEJORAR LA COMUNICACIÓN INTERNA Y EXTERNA._x000a_DISEÑAR Y EJECUTAR PLANES DE COMUNICACIÓN ALINEADOS CON LA EDUCACIÓN, SOSTENIBILIDAD Y DESARROLLO DE PÚBLICO._x000a_ELABORAR UN MANUAL DE COMUNICACIÓN ORGANIZACIONAL CON LINEAMIENTOS Y PROCESOS DEFINIDOS._x000a_GESTIONAR CANALES DIGITALES Y HERRAMIENTAS DE AUTOMATIZACIÓN DE COMUNICACIÓN._x000a_ACTITUDINALES:_x000a_FOMENTAR UNA CULTURA ORGANIZACIONAL BASADA EN LA TRANSPARENCIA Y LA COLABORACIÓN._x000a_ADAPTABILIDAD PARA RESPONDER A CRISIS COMUNICACIONALES._x000a_DESARROLLAR LIDERAZGO EN EQUIPOS DE COMUNICACIÓN."/>
    <s v="MAYORES DE 20 AÑOS. TRABAJADORES DE LA CORPORACIÓN DE ADELANTO INVOLUCRADOS EN LA REESTRUCTURACIÓN ORGANIZACIONAL, EN PROGRAMAS EDUCATIVOS, CULTURALES Y DE DESARROLLO DE PÚBLICO._x000a_EQUIPOS DE TRABAJO QUE NECESITEN FORTALECER ESTRATEGIAS COMUNICACIONALES. COLABORADORES INTERESADOS EN LA CONSTRUCCIÓN DE CANALES Y LINEAMIENTOS DE COMUNICACIÓN."/>
    <s v="NO"/>
    <n v="0"/>
    <s v="CERRADA"/>
    <n v="14"/>
    <n v="1"/>
    <s v="76004998-0"/>
    <s v="Sociedad para la Gestión y Desarrollo de la Capacitación Limitada"/>
    <n v="66"/>
    <n v="14"/>
    <n v="4130"/>
    <n v="0"/>
    <n v="0"/>
    <n v="5451600"/>
    <n v="1120000"/>
    <n v="0"/>
    <n v="0"/>
    <n v="0"/>
    <n v="6571600"/>
    <x v="0"/>
    <n v="0"/>
    <n v="7"/>
    <n v="7"/>
    <n v="7"/>
    <n v="7"/>
    <n v="7"/>
    <n v="7"/>
    <n v="7"/>
    <n v="7"/>
    <n v="7"/>
    <n v="7"/>
    <n v="7"/>
    <n v="7"/>
    <n v="7"/>
    <n v="7"/>
    <n v="7"/>
    <n v="7"/>
    <s v="SI"/>
    <s v="SIGISFREDO ORLANDO CAMPOS OTTH"/>
    <s v="scampos@sogedecap.cl"/>
    <n v="452915301"/>
    <s v="M.BACHELET #1154, J.J.V.V VILLA CUMBRES, Panguipulli"/>
    <s v="Fortalecer habilidades comunicacionales para gestionar procesos de cambio y reestructuración dentro de organizaciones, promoviendo la claridad y el compromiso."/>
    <s v="Este curso entrega herramientas para diseñar y aplicar estrategias de comunicación efectiva, tanto interna como externa, en contextos de transformación organizacional. Se enfoca en el manejo de mensajes clave, canales adecuados y gestión de la cultura organizacional durante el cambio."/>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12121212121212122"/>
    <n v="0.12121212121212122"/>
    <s v="SI"/>
    <n v="146"/>
    <n v="146"/>
    <s v="SI"/>
    <n v="0"/>
    <m/>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6004998-0"/>
    <s v="Sociedad para la Gestión y Desarrollo de la Capacitación Limitada"/>
    <n v="80"/>
    <n v="20"/>
    <n v="4130"/>
    <n v="0"/>
    <n v="0"/>
    <n v="3634400"/>
    <n v="880000"/>
    <n v="0"/>
    <n v="0"/>
    <n v="0"/>
    <n v="4514400"/>
    <x v="0"/>
    <n v="0"/>
    <n v="7"/>
    <n v="7"/>
    <n v="0"/>
    <n v="0"/>
    <n v="0"/>
    <n v="0"/>
    <n v="0"/>
    <n v="0"/>
    <n v="0"/>
    <n v="7"/>
    <n v="7"/>
    <n v="7"/>
    <n v="7"/>
    <n v="7"/>
    <n v="7"/>
    <n v="7"/>
    <s v="SI"/>
    <s v="SIGISFREDO ORLANDO CAMPOS OTTH"/>
    <s v="scampos@sogedecap.cl"/>
    <n v="452915301"/>
    <s v="Calle General Lagos N ° 1608, ESPACIO KOCREAR, Valdivia"/>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12121212121212122"/>
    <n v="0.12121212121212122"/>
    <s v="SI"/>
    <n v="146"/>
    <n v="146"/>
    <s v="SI"/>
    <n v="0"/>
    <m/>
  </r>
  <r>
    <x v="6"/>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s v="76004998-0"/>
    <s v="Sociedad para la Gestión y Desarrollo de la Capacitación Limitada"/>
    <n v="272"/>
    <n v="68"/>
    <n v="5075"/>
    <n v="100000"/>
    <n v="250000"/>
    <n v="13804000"/>
    <n v="2720000"/>
    <n v="1000000"/>
    <n v="0"/>
    <n v="2500000"/>
    <n v="20024000"/>
    <x v="0"/>
    <n v="0"/>
    <n v="7"/>
    <n v="7"/>
    <n v="0"/>
    <n v="0"/>
    <n v="0"/>
    <n v="0"/>
    <n v="0"/>
    <n v="0"/>
    <n v="0"/>
    <n v="7"/>
    <n v="7"/>
    <n v="7"/>
    <n v="7"/>
    <n v="7"/>
    <n v="7"/>
    <n v="7"/>
    <s v="SI"/>
    <s v="SIGISFREDO ORLANDO CAMPOS OTTH"/>
    <s v="scampos@sogedecap.cl"/>
    <n v="452915301"/>
    <s v="Clarita Solovera #380, JJVV Villa Claudio Arrau, Santa Bárbara"/>
    <s v="Capacitar en la ejecución segura y eficiente de instalaciones eléctricas domiciliarias e industriales, conforme a las normativas vigentes para tipos F y G."/>
    <s v="El curso entrega conocimientos sobre circuitos eléctricos, montaje de componentes, lectura de planos, normativa SEC y medidas de seguridad. Está dirigido a personas que buscan desempeñarse en el área eléctrica, ya sea como técnicos, ayudantes o emprendedores del rubro."/>
    <n v="0"/>
    <n v="0"/>
    <n v="0"/>
    <n v="0"/>
    <n v="0"/>
    <n v="0"/>
    <n v="0"/>
    <n v="0"/>
    <n v="0"/>
    <n v="0"/>
    <n v="0"/>
    <n v="0"/>
    <n v="0"/>
    <n v="0"/>
    <n v="0"/>
    <n v="0"/>
    <s v="SHMAN"/>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0"/>
    <n v="5075"/>
    <n v="5075"/>
    <s v="SI"/>
    <n v="0.12121212121212122"/>
    <n v="0.12121212121212122"/>
    <s v="SI"/>
    <n v="146"/>
    <n v="164"/>
    <s v="NO"/>
    <s v="e) Menor “porcentaje de multas ponderadas” en ítem evaluación comportamiento considerando 4 decimales."/>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311060-3"/>
    <s v="SOCIEDAD OTC CAPACITACIÓN LTDA"/>
    <n v="160"/>
    <n v="40"/>
    <n v="5800"/>
    <n v="0"/>
    <n v="50000"/>
    <n v="13920000"/>
    <n v="2400000"/>
    <n v="0"/>
    <n v="0"/>
    <n v="750000"/>
    <n v="17070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SI"/>
    <s v="NO APLICA"/>
    <s v="SI"/>
    <s v="NO APLICA"/>
    <s v="NO APLICA"/>
    <s v="NO APLICA"/>
    <s v="SI"/>
    <n v="0"/>
    <n v="0"/>
    <s v="NO APLICA"/>
    <s v="NO APLICA"/>
    <s v="NO APLICA"/>
    <n v="5800"/>
    <n v="6373"/>
    <s v="NO APLICA"/>
    <s v="NO APLICA"/>
    <s v="NO APLICA"/>
    <s v="NO APLICA"/>
    <s v="NO APLICA"/>
    <s v="NO"/>
    <s v="NO APLICA"/>
    <s v="NO APLICA"/>
    <s v="NO APLICA "/>
    <s v="NO"/>
    <s v="NO APLICA"/>
    <s v="NO APLICA"/>
    <s v="NO APLICA"/>
    <x v="1"/>
    <s v=""/>
    <s v="NO APLICA"/>
    <s v="NO"/>
    <s v="NO APLICA"/>
    <s v="NO APLICA"/>
    <s v="NO"/>
    <n v="29"/>
    <n v="125"/>
    <s v="NO"/>
    <n v="0"/>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311060-3"/>
    <s v="SOCIEDAD OTC CAPACITACIÓN LTDA"/>
    <n v="200"/>
    <n v="50"/>
    <n v="4700"/>
    <n v="0"/>
    <n v="0"/>
    <n v="18800000"/>
    <n v="4000000"/>
    <n v="0"/>
    <n v="0"/>
    <n v="0"/>
    <n v="22800000"/>
    <x v="1"/>
    <s v="NUMERAL 6.1.2. ITEM 5 - EL VALOR HORA ALUMNO CAPACITACIÓN NO SE ENCUENTRA EN EL RANGO DEL TRAMO DEFINIDO PARA EL CURSO, CONFORME AL ANEXO N° 8 Y AL PLAN DE CAPACITACIÓN."/>
    <n v="3"/>
    <n v="7"/>
    <n v="0"/>
    <n v="0"/>
    <n v="7"/>
    <n v="7"/>
    <n v="7"/>
    <n v="7"/>
    <n v="7"/>
    <n v="7"/>
    <n v="7"/>
    <n v="7"/>
    <n v="7"/>
    <n v="7"/>
    <n v="0"/>
    <n v="0"/>
    <s v="NO"/>
    <n v="0"/>
    <n v="0"/>
    <n v="0"/>
    <n v="0"/>
    <n v="0"/>
    <n v="0"/>
    <n v="0"/>
    <n v="0"/>
    <n v="0"/>
    <n v="0"/>
    <n v="0"/>
    <n v="0"/>
    <n v="0"/>
    <n v="0"/>
    <n v="0"/>
    <n v="0"/>
    <n v="0"/>
    <n v="0"/>
    <n v="0"/>
    <n v="0"/>
    <n v="0"/>
    <n v="0"/>
    <s v="SSH"/>
    <s v="NO"/>
    <s v="SI"/>
    <n v="1"/>
    <n v="1"/>
    <n v="0"/>
    <n v="0"/>
    <n v="0"/>
    <n v="0"/>
    <n v="0"/>
    <n v="0"/>
    <n v="0"/>
    <n v="0"/>
    <s v="NO"/>
    <n v="0"/>
    <s v="SI"/>
    <s v="NO APLICA"/>
    <s v="SI"/>
    <s v="NO APLICA"/>
    <s v="NO APLICA"/>
    <s v="NO APLICA"/>
    <s v="NO"/>
    <n v="0"/>
    <n v="0"/>
    <s v="NO APLICA"/>
    <s v="NO APLICA"/>
    <s v="NO APLICA"/>
    <n v="4700"/>
    <n v="5075"/>
    <s v="NO APLICA"/>
    <s v="NO APLICA"/>
    <s v="NO APLICA"/>
    <s v="NO APLICA"/>
    <s v="NO APLICA"/>
    <s v="NO"/>
    <s v="NO APLICA"/>
    <s v="NO APLICA"/>
    <s v="NO APLICA "/>
    <s v="NO"/>
    <s v="NO APLICA"/>
    <s v="NO APLICA"/>
    <s v="NO APLICA"/>
    <x v="1"/>
    <s v=""/>
    <s v="NO APLICA"/>
    <s v="NO"/>
    <s v="NO APLICA"/>
    <s v="NO APLICA"/>
    <s v="NO"/>
    <n v="29"/>
    <n v="254"/>
    <s v="NO"/>
    <n v="0"/>
    <s v="Curso debe ser eliminado en admisibilidad curso, el VHA no se ajusta al tramo del plan de capacitación"/>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311060-3"/>
    <s v="SOCIEDAD OTC CAPACITACIÓN LTDA"/>
    <n v="150"/>
    <n v="38"/>
    <n v="5401"/>
    <n v="0"/>
    <n v="0"/>
    <n v="15392850"/>
    <n v="2888000"/>
    <n v="0"/>
    <n v="0"/>
    <n v="0"/>
    <n v="1828085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SI"/>
    <s v="NO APLICA"/>
    <s v="SI"/>
    <s v="NO APLICA"/>
    <s v="NO APLICA"/>
    <s v="NO APLICA"/>
    <s v="SI"/>
    <n v="0"/>
    <n v="0"/>
    <s v="NO APLICA"/>
    <s v="NO APLICA"/>
    <s v="NO APLICA"/>
    <n v="5401"/>
    <n v="6373"/>
    <s v="NO APLICA"/>
    <s v="NO APLICA"/>
    <s v="NO APLICA"/>
    <s v="NO APLICA"/>
    <s v="NO APLICA"/>
    <s v="NO"/>
    <s v="NO APLICA"/>
    <s v="NO APLICA"/>
    <s v="NO APLICA "/>
    <s v="NO"/>
    <s v="NO APLICA"/>
    <s v="NO APLICA"/>
    <s v="NO APLICA"/>
    <x v="1"/>
    <s v=""/>
    <s v="NO APLICA"/>
    <s v="NO"/>
    <s v="NO APLICA"/>
    <s v="NO APLICA"/>
    <s v="NO"/>
    <n v="29"/>
    <n v="254"/>
    <s v="NO"/>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311060-3"/>
    <s v="SOCIEDAD OTC CAPACITACIÓN LTDA"/>
    <n v="150"/>
    <n v="38"/>
    <n v="5401"/>
    <n v="0"/>
    <n v="0"/>
    <n v="16203000"/>
    <n v="3040000"/>
    <n v="0"/>
    <n v="0"/>
    <n v="0"/>
    <n v="19243000"/>
    <x v="1"/>
    <s v="Numeral 6.1.2. ítem 5 - El Valor Hora Alumno Capacitación no se encuentra en el rango del tramo definido para el curso, conforme al Anexo N° 8 y al plan de capacitación."/>
    <n v="0"/>
    <n v="0"/>
    <n v="0"/>
    <n v="0"/>
    <n v="0"/>
    <n v="0"/>
    <n v="0"/>
    <n v="0"/>
    <n v="0"/>
    <n v="0"/>
    <n v="0"/>
    <n v="0"/>
    <n v="0"/>
    <n v="0"/>
    <n v="0"/>
    <n v="0"/>
    <s v="NO"/>
    <n v="0"/>
    <n v="0"/>
    <n v="0"/>
    <n v="0"/>
    <n v="0"/>
    <n v="0"/>
    <n v="0"/>
    <n v="0"/>
    <n v="0"/>
    <n v="0"/>
    <n v="0"/>
    <n v="0"/>
    <n v="0"/>
    <n v="0"/>
    <n v="0"/>
    <n v="0"/>
    <n v="0"/>
    <n v="0"/>
    <n v="0"/>
    <n v="0"/>
    <n v="0"/>
    <n v="0"/>
    <s v="SSH"/>
    <s v="SI"/>
    <s v="NO"/>
    <n v="0"/>
    <n v="1"/>
    <n v="0"/>
    <n v="0"/>
    <n v="0"/>
    <n v="0"/>
    <n v="0"/>
    <n v="0"/>
    <n v="0"/>
    <n v="0"/>
    <s v="NO"/>
    <n v="0"/>
    <s v="SI"/>
    <s v="NO APLICA"/>
    <s v="SI"/>
    <s v="NO APLICA"/>
    <s v="NO APLICA"/>
    <s v="NO APLICA"/>
    <s v="SI"/>
    <n v="0"/>
    <n v="0"/>
    <s v="NO APLICA"/>
    <s v="NO APLICA"/>
    <s v="NO APLICA"/>
    <n v="5401"/>
    <n v="6373"/>
    <s v="NO APLICA"/>
    <s v="NO APLICA"/>
    <s v="NO APLICA"/>
    <s v="NO APLICA"/>
    <s v="NO APLICA"/>
    <s v="NO"/>
    <s v="NO APLICA"/>
    <s v="NO APLICA"/>
    <s v="NO APLICA "/>
    <s v="NO"/>
    <s v="NO APLICA"/>
    <s v="NO APLICA"/>
    <s v="NO APLICA"/>
    <x v="1"/>
    <s v=""/>
    <s v="NO APLICA"/>
    <s v="NO"/>
    <s v="NO APLICA"/>
    <s v="NO APLICA"/>
    <s v="NO"/>
    <n v="29"/>
    <n v="254"/>
    <s v="NO"/>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823470-k"/>
    <s v="INGENIERIA DE FORMACION EN CAPACITACION LABORAL SOLANES Y SAPIAIN"/>
    <n v="150"/>
    <n v="38"/>
    <n v="6373"/>
    <n v="0"/>
    <n v="0"/>
    <n v="18163050"/>
    <n v="2888000"/>
    <n v="0"/>
    <n v="0"/>
    <n v="0"/>
    <n v="2105105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52"/>
    <n v="254"/>
    <s v="NO"/>
    <n v="0"/>
    <m/>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3470-k"/>
    <s v="INGENIERIA DE FORMACION EN CAPACITACION LABORAL SOLANES Y SAPIAIN"/>
    <n v="188"/>
    <n v="47"/>
    <n v="5075"/>
    <n v="0"/>
    <n v="0"/>
    <n v="9541000"/>
    <n v="1880000"/>
    <n v="0"/>
    <n v="0"/>
    <n v="0"/>
    <n v="11421000"/>
    <x v="0"/>
    <n v="0"/>
    <n v="5"/>
    <n v="7"/>
    <n v="7"/>
    <n v="7"/>
    <n v="7"/>
    <n v="7"/>
    <n v="7"/>
    <n v="7"/>
    <n v="7"/>
    <n v="7"/>
    <n v="7"/>
    <n v="7"/>
    <n v="7"/>
    <n v="7"/>
    <n v="7"/>
    <n v="6.8"/>
    <s v="SI"/>
    <s v="Daisy Vera"/>
    <s v="infocal@infocal.cl"/>
    <n v="935990640"/>
    <s v="Ñandues 12349 SAN BERNARDO, San Bernardo"/>
    <s v="Desarrollar habilidades prácticas en atención al cliente y servicio de mesa, promoviendo la inclusión laboral de personas con discapacidad."/>
    <s v="El curso entrega conocimientos sobre protocolos de atención, manipulación segura de alimentos y técnicas de garzonería, adaptados a las capacidades de personas con discapacidad. Se enfoca en fortalecer la autonomía, la comunicación efectiva y el desempeño en entornos gastronómicos inclusivos."/>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SI"/>
    <n v="6.8"/>
    <s v="SI"/>
    <n v="7.0000000000000009"/>
    <s v="SI"/>
    <n v="7"/>
    <s v="SI"/>
    <n v="5"/>
    <x v="0"/>
    <n v="5075"/>
    <n v="5075"/>
    <s v="SI"/>
    <n v="9.6153846153846159E-2"/>
    <n v="9.6153846153846159E-2"/>
    <s v="SI"/>
    <n v="52"/>
    <n v="52"/>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823470-k"/>
    <s v="INGENIERIA DE FORMACION EN CAPACITACION LABORAL SOLANES Y SAPIAIN"/>
    <n v="192"/>
    <n v="48"/>
    <n v="4130"/>
    <n v="0"/>
    <n v="0"/>
    <n v="11894400"/>
    <n v="2880000"/>
    <n v="0"/>
    <n v="0"/>
    <n v="0"/>
    <n v="14774400"/>
    <x v="0"/>
    <n v="0"/>
    <n v="5"/>
    <n v="7"/>
    <n v="7"/>
    <n v="7"/>
    <n v="7"/>
    <n v="7"/>
    <n v="7"/>
    <n v="7"/>
    <n v="7"/>
    <n v="7"/>
    <n v="7"/>
    <n v="7"/>
    <n v="7"/>
    <n v="7"/>
    <n v="7"/>
    <n v="6.8"/>
    <s v="SI"/>
    <s v="Daisy Vera"/>
    <s v="infocal@infocal.cl"/>
    <n v="935990640"/>
    <s v="Ñandues 12349 SAN BERNARDO, San Bernardo"/>
    <s v="Preparar a personas para su inserción laboral mediante el desarrollo de competencias básicas, actitudinales y técnicas."/>
    <s v="El curso entrega herramientas para enfrentar procesos de búsqueda de empleo, entrevistas, trabajo en equipo y desempeño en entornos laborales. Está dirigido a personas que requieren fortalecer su empleabilidad y adquirir hábitos laborales que faciliten su acceso al mundo del trabajo."/>
    <n v="0"/>
    <n v="0"/>
    <n v="0"/>
    <n v="0"/>
    <n v="0"/>
    <n v="0"/>
    <n v="0"/>
    <n v="0"/>
    <n v="0"/>
    <n v="0"/>
    <n v="0"/>
    <n v="0"/>
    <n v="0"/>
    <n v="0"/>
    <n v="0"/>
    <n v="0"/>
    <s v="SSH"/>
    <s v="NO"/>
    <s v="SI"/>
    <n v="0"/>
    <n v="0"/>
    <n v="0"/>
    <n v="0"/>
    <n v="0"/>
    <n v="0"/>
    <n v="0"/>
    <n v="0"/>
    <n v="0"/>
    <n v="0"/>
    <s v="SI"/>
    <n v="0"/>
    <s v="SI"/>
    <n v="0"/>
    <s v="SI"/>
    <n v="0"/>
    <n v="0.5"/>
    <n v="0.70000000000000007"/>
    <s v="NO"/>
    <n v="7"/>
    <n v="7"/>
    <n v="7"/>
    <n v="7.0000000000000009"/>
    <n v="7.0000000000000009"/>
    <n v="4130"/>
    <n v="4130"/>
    <n v="7"/>
    <s v="APROBADO"/>
    <s v="APROBADO"/>
    <n v="6.8"/>
    <s v="APROBADO"/>
    <s v="SI"/>
    <n v="6.8"/>
    <s v="SI"/>
    <n v="7.0000000000000009"/>
    <s v="SI"/>
    <n v="7"/>
    <s v="SI"/>
    <n v="5"/>
    <x v="0"/>
    <n v="4130"/>
    <n v="4130"/>
    <s v="SI"/>
    <n v="9.6153846153846159E-2"/>
    <n v="9.6153846153846159E-2"/>
    <s v="SI"/>
    <n v="52"/>
    <n v="52"/>
    <s v="SI"/>
    <n v="0"/>
    <m/>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823470-k"/>
    <s v="INGENIERIA DE FORMACION EN CAPACITACION LABORAL SOLANES Y SAPIAIN"/>
    <n v="188"/>
    <n v="47"/>
    <n v="6373"/>
    <n v="0"/>
    <n v="0"/>
    <n v="17971860"/>
    <n v="2820000"/>
    <n v="0"/>
    <n v="0"/>
    <n v="0"/>
    <n v="2079186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6373"/>
    <n v="6373"/>
    <n v="7"/>
    <s v="APROBADO"/>
    <s v="APROBADO"/>
    <n v="6.8"/>
    <s v="APROBADO"/>
    <s v="NO"/>
    <n v="7"/>
    <s v="NO"/>
    <s v="NO APLICA "/>
    <s v="NO"/>
    <s v="NO APLICA"/>
    <s v="NO APLICA"/>
    <s v="NO APLICA"/>
    <x v="1"/>
    <s v=""/>
    <s v="NO APLICA"/>
    <s v="NO"/>
    <s v="NO APLICA"/>
    <s v="NO APLICA"/>
    <s v="NO"/>
    <n v="52"/>
    <n v="67"/>
    <s v="NO"/>
    <n v="0"/>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823470-k"/>
    <s v="INGENIERIA DE FORMACION EN CAPACITACION LABORAL SOLANES Y SAPIAIN"/>
    <n v="200"/>
    <n v="50"/>
    <n v="5075"/>
    <n v="0"/>
    <n v="0"/>
    <n v="20300000"/>
    <n v="4000000"/>
    <n v="0"/>
    <n v="0"/>
    <n v="0"/>
    <n v="24300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s v="NO"/>
    <s v="NO APLICA "/>
    <s v="NO"/>
    <s v="NO APLICA"/>
    <s v="NO APLICA"/>
    <s v="NO APLICA"/>
    <x v="1"/>
    <s v=""/>
    <s v="NO APLICA"/>
    <s v="NO"/>
    <s v="NO APLICA"/>
    <s v="NO APLICA"/>
    <s v="NO"/>
    <n v="52"/>
    <n v="254"/>
    <s v="NO"/>
    <n v="0"/>
    <m/>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7823470-k"/>
    <s v="INGENIERIA DE FORMACION EN CAPACITACION LABORAL SOLANES Y SAPIAIN"/>
    <n v="192"/>
    <n v="48"/>
    <n v="5075"/>
    <n v="0"/>
    <n v="0"/>
    <n v="14616000"/>
    <n v="2880000"/>
    <n v="0"/>
    <n v="0"/>
    <n v="0"/>
    <n v="17496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s v="NO"/>
    <s v="NO APLICA "/>
    <s v="NO"/>
    <s v="NO APLICA"/>
    <s v="NO APLICA"/>
    <s v="NO APLICA"/>
    <x v="1"/>
    <s v=""/>
    <s v="NO APLICA"/>
    <s v="NO"/>
    <s v="NO APLICA"/>
    <s v="NO APLICA"/>
    <s v="NO"/>
    <n v="52"/>
    <n v="67"/>
    <s v="NO"/>
    <n v="0"/>
    <m/>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823470-k"/>
    <s v="INGENIERIA DE FORMACION EN CAPACITACION LABORAL SOLANES Y SAPIAIN"/>
    <n v="192"/>
    <n v="48"/>
    <n v="5075"/>
    <n v="0"/>
    <n v="0"/>
    <n v="14616000"/>
    <n v="2880000"/>
    <n v="0"/>
    <n v="0"/>
    <n v="0"/>
    <n v="17496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s v="NO"/>
    <s v="NO APLICA "/>
    <s v="NO"/>
    <s v="NO APLICA"/>
    <s v="NO APLICA"/>
    <s v="NO APLICA"/>
    <x v="1"/>
    <s v=""/>
    <s v="NO APLICA"/>
    <s v="NO"/>
    <s v="NO APLICA"/>
    <s v="NO APLICA"/>
    <s v="NO"/>
    <n v="52"/>
    <n v="67"/>
    <s v="NO"/>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823470-k"/>
    <s v="INGENIERIA DE FORMACION EN CAPACITACION LABORAL SOLANES Y SAPIAIN"/>
    <n v="200"/>
    <n v="50"/>
    <n v="5075"/>
    <n v="0"/>
    <n v="0"/>
    <n v="20300000"/>
    <n v="4000000"/>
    <n v="0"/>
    <n v="0"/>
    <n v="0"/>
    <n v="24300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s v="NO"/>
    <s v="NO APLICA "/>
    <s v="NO"/>
    <s v="NO APLICA"/>
    <s v="NO APLICA"/>
    <s v="NO APLICA"/>
    <x v="1"/>
    <s v=""/>
    <s v="NO APLICA"/>
    <s v="NO"/>
    <s v="NO APLICA"/>
    <s v="NO APLICA"/>
    <s v="NO"/>
    <n v="52"/>
    <n v="254"/>
    <s v="NO"/>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823470-k"/>
    <s v="INGENIERIA DE FORMACION EN CAPACITACION LABORAL SOLANES Y SAPIAIN"/>
    <n v="188"/>
    <n v="47"/>
    <n v="5075"/>
    <n v="0"/>
    <n v="0"/>
    <n v="19082000"/>
    <n v="3760000"/>
    <n v="0"/>
    <n v="0"/>
    <n v="0"/>
    <n v="22842000"/>
    <x v="0"/>
    <n v="0"/>
    <n v="5"/>
    <n v="7"/>
    <n v="7"/>
    <n v="7"/>
    <n v="7"/>
    <n v="7"/>
    <n v="7"/>
    <n v="7"/>
    <n v="7"/>
    <n v="7"/>
    <n v="7"/>
    <n v="7"/>
    <n v="7"/>
    <n v="7"/>
    <n v="7"/>
    <n v="6.8"/>
    <s v="NO"/>
    <n v="0"/>
    <n v="0"/>
    <n v="0"/>
    <n v="0"/>
    <n v="0"/>
    <n v="0"/>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NO"/>
    <n v="7"/>
    <s v="NO"/>
    <s v="NO APLICA "/>
    <s v="NO"/>
    <s v="NO APLICA"/>
    <s v="NO APLICA"/>
    <s v="NO APLICA"/>
    <x v="1"/>
    <s v=""/>
    <s v="NO APLICA"/>
    <s v="NO"/>
    <s v="NO APLICA"/>
    <s v="NO APLICA"/>
    <s v="NO"/>
    <n v="52"/>
    <n v="122"/>
    <s v="NO"/>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823470-k"/>
    <s v="INGENIERIA DE FORMACION EN CAPACITACION LABORAL SOLANES Y SAPIAIN"/>
    <n v="100"/>
    <n v="25"/>
    <n v="5075"/>
    <n v="0"/>
    <n v="0"/>
    <n v="10150000"/>
    <n v="2000000"/>
    <n v="0"/>
    <n v="0"/>
    <n v="0"/>
    <n v="12150000"/>
    <x v="0"/>
    <n v="0"/>
    <n v="5"/>
    <n v="7"/>
    <n v="7"/>
    <n v="7"/>
    <n v="7"/>
    <n v="7"/>
    <n v="7"/>
    <n v="7"/>
    <n v="7"/>
    <n v="7"/>
    <n v="7"/>
    <n v="7"/>
    <n v="7"/>
    <n v="7"/>
    <n v="7"/>
    <n v="6.8"/>
    <s v="SI"/>
    <s v="TANIA VERA"/>
    <s v="infocal@infocal.cl"/>
    <n v="935475767"/>
    <s v="San Pablo 8402 PUDAHUEL, Pudahuel"/>
    <s v="Capacitar en procedimientos estéticos faciales orientados al cuidado de la piel, la relajación y la mejora de la apariencia, con enfoque profesional y personalizado."/>
    <s v="El curso entrega conocimientos sobre tipos de piel, limpieza profunda, exfoliación, mascarillas, masajes faciales y uso de productos cosméticos. Está dirigido a personas interesadas en trabajar en centros de estética, spa o emprendimientos dedicados al bienestar facial."/>
    <n v="0"/>
    <n v="0"/>
    <n v="0"/>
    <n v="0"/>
    <n v="0"/>
    <n v="0"/>
    <n v="0"/>
    <n v="0"/>
    <n v="0"/>
    <n v="0"/>
    <n v="0"/>
    <n v="0"/>
    <n v="0"/>
    <n v="0"/>
    <n v="0"/>
    <n v="0"/>
    <s v="SSH"/>
    <s v="NO"/>
    <s v="SI"/>
    <n v="0"/>
    <n v="0"/>
    <n v="0"/>
    <n v="0"/>
    <n v="0"/>
    <n v="0"/>
    <n v="0"/>
    <n v="0"/>
    <n v="0"/>
    <n v="0"/>
    <s v="SI"/>
    <n v="0"/>
    <s v="SI"/>
    <n v="0"/>
    <s v="SI"/>
    <n v="0"/>
    <n v="0.5"/>
    <n v="0.70000000000000007"/>
    <s v="NO"/>
    <n v="7"/>
    <n v="7"/>
    <n v="7"/>
    <n v="7.0000000000000009"/>
    <n v="7.0000000000000009"/>
    <n v="5075"/>
    <n v="5075"/>
    <n v="7"/>
    <s v="APROBADO"/>
    <s v="APROBADO"/>
    <n v="6.8"/>
    <s v="APROBADO"/>
    <s v="SI"/>
    <n v="6.8"/>
    <s v="SI"/>
    <n v="7.0000000000000009"/>
    <s v="SI"/>
    <n v="7"/>
    <s v="SI"/>
    <n v="7"/>
    <x v="2"/>
    <s v=""/>
    <s v="NO APLICA"/>
    <s v="NO"/>
    <s v="NO APLICA"/>
    <s v="NO APLICA"/>
    <s v="NO"/>
    <n v="52"/>
    <n v="254"/>
    <s v="NO"/>
    <s v="b) Mayor nota obtenida en el criterio evaluación de comportamiento."/>
    <m/>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7823470-k"/>
    <s v="INGENIERIA DE FORMACION EN CAPACITACION LABORAL SOLANES Y SAPIAIN"/>
    <n v="252"/>
    <n v="63"/>
    <n v="6373"/>
    <n v="70000"/>
    <n v="0"/>
    <n v="16059960"/>
    <n v="2520000"/>
    <n v="700000"/>
    <n v="0"/>
    <n v="0"/>
    <n v="1927996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373"/>
    <n v="6373"/>
    <n v="7"/>
    <s v="APROBADO"/>
    <s v="APROBADO"/>
    <n v="6.8"/>
    <s v="APROBADO"/>
    <s v="NO"/>
    <n v="7"/>
    <s v="NO"/>
    <s v="NO APLICA "/>
    <s v="NO"/>
    <s v="NO APLICA"/>
    <s v="NO APLICA"/>
    <s v="NO APLICA"/>
    <x v="1"/>
    <s v=""/>
    <s v="NO APLICA"/>
    <s v="NO"/>
    <s v="NO APLICA"/>
    <s v="NO APLICA"/>
    <s v="NO"/>
    <n v="52"/>
    <n v="122"/>
    <s v="NO"/>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7823470-k"/>
    <s v="INGENIERIA DE FORMACION EN CAPACITACION LABORAL SOLANES Y SAPIAIN"/>
    <n v="112"/>
    <n v="38"/>
    <n v="5075"/>
    <n v="115000"/>
    <n v="0"/>
    <n v="6252400"/>
    <n v="1672000"/>
    <n v="1265000"/>
    <n v="0"/>
    <n v="0"/>
    <n v="918940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52"/>
    <n v="122"/>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823470-k"/>
    <s v="INGENIERIA DE FORMACION EN CAPACITACION LABORAL SOLANES Y SAPIAIN"/>
    <n v="122"/>
    <n v="41"/>
    <n v="5075"/>
    <n v="115000"/>
    <n v="0"/>
    <n v="6810650"/>
    <n v="1804000"/>
    <n v="1265000"/>
    <n v="0"/>
    <n v="0"/>
    <n v="987965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6.8"/>
    <s v="SI"/>
    <n v="7.0000000000000009"/>
    <s v="SI"/>
    <n v="7"/>
    <s v="SI"/>
    <n v="7"/>
    <x v="2"/>
    <s v=""/>
    <s v="NO APLICA"/>
    <s v="NO"/>
    <s v="NO APLICA"/>
    <s v="NO APLICA"/>
    <s v="NO"/>
    <n v="52"/>
    <n v="125"/>
    <s v="NO"/>
    <s v="e) Menor “porcentaje de multas ponderadas” en ítem evaluación comportamiento considerando 4 decimales."/>
    <m/>
  </r>
  <r>
    <x v="87"/>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s v="76232950-6"/>
    <s v="INSTITUTO DE CALIDAD Y MEDIOAMBIENTE DE CHILE IGNACIO JAVIER CARO AGUILERA E.I.R.L"/>
    <n v="16"/>
    <n v="4"/>
    <n v="4500"/>
    <n v="0"/>
    <n v="0"/>
    <n v="1440000"/>
    <n v="320000"/>
    <n v="0"/>
    <n v="0"/>
    <n v="0"/>
    <n v="176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s v="NO"/>
    <s v="NO APLICA "/>
    <s v="NO"/>
    <s v="NO APLICA"/>
    <s v="NO APLICA"/>
    <s v="NO APLICA"/>
    <x v="1"/>
    <s v=""/>
    <s v="NO APLICA"/>
    <s v="NO"/>
    <s v="NO APLICA"/>
    <s v="NO APLICA"/>
    <s v="NO"/>
    <n v="17"/>
    <n v="125"/>
    <s v="NO"/>
    <n v="0"/>
    <m/>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6232950-6"/>
    <s v="INSTITUTO DE CALIDAD Y MEDIOAMBIENTE DE CHILE IGNACIO JAVIER CARO AGUILERA E.I.R.L"/>
    <n v="172"/>
    <n v="43"/>
    <n v="4500"/>
    <n v="50000"/>
    <n v="0"/>
    <n v="11610000"/>
    <n v="2580000"/>
    <n v="750000"/>
    <n v="0"/>
    <n v="0"/>
    <n v="14940000"/>
    <x v="0"/>
    <n v="0"/>
    <n v="1"/>
    <n v="7"/>
    <n v="0"/>
    <n v="0"/>
    <n v="0"/>
    <n v="0"/>
    <n v="0"/>
    <n v="0"/>
    <n v="0"/>
    <n v="7"/>
    <n v="7"/>
    <n v="7"/>
    <n v="7"/>
    <n v="7"/>
    <n v="6.4"/>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4500"/>
    <n v="4130"/>
    <n v="6.4"/>
    <s v="APROBADO"/>
    <s v="APROBADO"/>
    <n v="6.4"/>
    <s v="APROBADO"/>
    <s v="NO"/>
    <n v="7"/>
    <s v="NO"/>
    <s v="NO APLICA "/>
    <s v="NO"/>
    <s v="NO APLICA"/>
    <s v="NO APLICA"/>
    <s v="NO APLICA"/>
    <x v="1"/>
    <s v=""/>
    <s v="NO APLICA"/>
    <s v="NO"/>
    <s v="NO APLICA"/>
    <s v="NO APLICA"/>
    <s v="NO"/>
    <n v="17"/>
    <n v="146"/>
    <s v="NO"/>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6232950-6"/>
    <s v="INSTITUTO DE CALIDAD Y MEDIOAMBIENTE DE CHILE IGNACIO JAVIER CARO AGUILERA E.I.R.L"/>
    <n v="207"/>
    <n v="52"/>
    <n v="5600"/>
    <n v="50000"/>
    <n v="0"/>
    <n v="17388000"/>
    <n v="3120000"/>
    <n v="750000"/>
    <n v="0"/>
    <n v="0"/>
    <n v="21258000"/>
    <x v="0"/>
    <n v="0"/>
    <n v="1"/>
    <n v="7"/>
    <n v="0"/>
    <n v="0"/>
    <n v="0"/>
    <n v="0"/>
    <n v="0"/>
    <n v="0"/>
    <n v="0"/>
    <n v="7"/>
    <n v="7"/>
    <n v="7"/>
    <n v="7"/>
    <n v="7"/>
    <n v="6.3"/>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600"/>
    <n v="5075"/>
    <n v="6.3"/>
    <s v="APROBADO"/>
    <s v="APROBADO"/>
    <n v="6.4"/>
    <s v="APROBADO"/>
    <s v="NO"/>
    <n v="7"/>
    <s v="NO"/>
    <s v="NO APLICA "/>
    <s v="NO"/>
    <s v="NO APLICA"/>
    <s v="NO APLICA"/>
    <s v="NO APLICA"/>
    <x v="1"/>
    <s v=""/>
    <s v="NO APLICA"/>
    <s v="NO"/>
    <s v="NO APLICA"/>
    <s v="NO APLICA"/>
    <s v="NO"/>
    <n v="17"/>
    <n v="146"/>
    <s v="NO"/>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232950-6"/>
    <s v="INSTITUTO DE CALIDAD Y MEDIOAMBIENTE DE CHILE IGNACIO JAVIER CARO AGUILERA E.I.R.L"/>
    <n v="150"/>
    <n v="38"/>
    <n v="6700"/>
    <n v="0"/>
    <n v="0"/>
    <n v="19095000"/>
    <n v="2888000"/>
    <n v="0"/>
    <n v="0"/>
    <n v="0"/>
    <n v="21983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7"/>
    <s v="NO"/>
    <s v="NO APLICA "/>
    <s v="NO"/>
    <s v="NO APLICA"/>
    <s v="NO APLICA"/>
    <s v="NO APLICA"/>
    <x v="1"/>
    <s v=""/>
    <s v="NO APLICA"/>
    <s v="NO"/>
    <s v="NO APLICA"/>
    <s v="NO APLICA"/>
    <s v="NO"/>
    <n v="17"/>
    <n v="254"/>
    <s v="NO"/>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6232950-6"/>
    <s v="INSTITUTO DE CALIDAD Y MEDIOAMBIENTE DE CHILE IGNACIO JAVIER CARO AGUILERA E.I.R.L"/>
    <n v="150"/>
    <n v="38"/>
    <n v="6700"/>
    <n v="0"/>
    <n v="0"/>
    <n v="20100000"/>
    <n v="3040000"/>
    <n v="0"/>
    <n v="0"/>
    <n v="0"/>
    <n v="23140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7"/>
    <s v="NO"/>
    <s v="NO APLICA "/>
    <s v="NO"/>
    <s v="NO APLICA"/>
    <s v="NO APLICA"/>
    <s v="NO APLICA"/>
    <x v="1"/>
    <s v=""/>
    <s v="NO APLICA"/>
    <s v="NO"/>
    <s v="NO APLICA"/>
    <s v="NO APLICA"/>
    <s v="NO"/>
    <n v="17"/>
    <n v="254"/>
    <s v="NO"/>
    <n v="0"/>
    <m/>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232950-6"/>
    <s v="INSTITUTO DE CALIDAD Y MEDIOAMBIENTE DE CHILE IGNACIO JAVIER CARO AGUILERA E.I.R.L"/>
    <n v="52"/>
    <n v="13"/>
    <n v="6700"/>
    <n v="0"/>
    <n v="0"/>
    <n v="6968000"/>
    <n v="1040000"/>
    <n v="0"/>
    <n v="0"/>
    <n v="0"/>
    <n v="8008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6.8"/>
    <s v="NO"/>
    <s v="NO APLICA "/>
    <s v="NO"/>
    <s v="NO APLICA"/>
    <s v="NO APLICA"/>
    <s v="NO APLICA"/>
    <x v="1"/>
    <s v=""/>
    <s v="NO APLICA"/>
    <s v="NO"/>
    <s v="NO APLICA"/>
    <s v="NO APLICA"/>
    <s v="NO"/>
    <n v="17"/>
    <n v="125"/>
    <s v="NO"/>
    <n v="0"/>
    <m/>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6232950-6"/>
    <s v="INSTITUTO DE CALIDAD Y MEDIOAMBIENTE DE CHILE IGNACIO JAVIER CARO AGUILERA E.I.R.L"/>
    <n v="12"/>
    <n v="3"/>
    <n v="4500"/>
    <n v="0"/>
    <n v="0"/>
    <n v="810000"/>
    <n v="180000"/>
    <n v="0"/>
    <n v="0"/>
    <n v="0"/>
    <n v="99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6.4"/>
    <s v="SI"/>
    <n v="7.0000000000000009"/>
    <s v="SI"/>
    <n v="7"/>
    <s v="SI"/>
    <n v="7"/>
    <x v="2"/>
    <s v=""/>
    <s v="NO APLICA"/>
    <s v="NO"/>
    <s v="NO APLICA"/>
    <s v="NO APLICA"/>
    <s v="NO"/>
    <n v="17"/>
    <n v="125"/>
    <s v="NO"/>
    <s v="d) Menor valor hora en su oferta económica para el curso."/>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232950-6"/>
    <s v="INSTITUTO DE CALIDAD Y MEDIOAMBIENTE DE CHILE IGNACIO JAVIER CARO AGUILERA E.I.R.L"/>
    <n v="100"/>
    <n v="25"/>
    <n v="4500"/>
    <n v="0"/>
    <n v="0"/>
    <n v="6750000"/>
    <n v="1500000"/>
    <n v="0"/>
    <n v="0"/>
    <n v="0"/>
    <n v="825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s v="NO"/>
    <s v="NO APLICA "/>
    <s v="NO"/>
    <s v="NO APLICA"/>
    <s v="NO APLICA"/>
    <s v="NO APLICA"/>
    <x v="1"/>
    <s v=""/>
    <s v="NO APLICA"/>
    <s v="NO"/>
    <s v="NO APLICA"/>
    <s v="NO APLICA"/>
    <s v="NO"/>
    <n v="17"/>
    <n v="125"/>
    <s v="NO"/>
    <n v="0"/>
    <m/>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6232950-6"/>
    <s v="INSTITUTO DE CALIDAD Y MEDIOAMBIENTE DE CHILE IGNACIO JAVIER CARO AGUILERA E.I.R.L"/>
    <n v="130"/>
    <n v="33"/>
    <n v="5600"/>
    <n v="0"/>
    <n v="0"/>
    <n v="10920000"/>
    <n v="1980000"/>
    <n v="0"/>
    <n v="0"/>
    <n v="0"/>
    <n v="12900000"/>
    <x v="0"/>
    <n v="0"/>
    <n v="1"/>
    <n v="7"/>
    <n v="0"/>
    <n v="0"/>
    <n v="0"/>
    <n v="0"/>
    <n v="0"/>
    <n v="0"/>
    <n v="0"/>
    <n v="7"/>
    <n v="7"/>
    <n v="7"/>
    <n v="7"/>
    <n v="7"/>
    <n v="6.3"/>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600"/>
    <n v="5075"/>
    <n v="6.3"/>
    <s v="APROBADO"/>
    <s v="APROBADO"/>
    <n v="6.4"/>
    <s v="APROBADO"/>
    <s v="NO"/>
    <n v="6.4"/>
    <s v="SI"/>
    <n v="7.0000000000000009"/>
    <s v="SI"/>
    <n v="7"/>
    <s v="SI"/>
    <n v="7"/>
    <x v="2"/>
    <s v=""/>
    <s v="NO APLICA"/>
    <s v="NO"/>
    <s v="NO APLICA"/>
    <s v="NO APLICA"/>
    <s v="NO"/>
    <n v="17"/>
    <n v="125"/>
    <s v="NO"/>
    <s v="d) Menor valor hora en su oferta económica para el curso."/>
    <m/>
  </r>
  <r>
    <x v="63"/>
    <s v="65181652-1"/>
    <n v="2025"/>
    <s v="MANDATO"/>
    <s v="91337000-7"/>
    <s v="CEMENTO POLPAICO S.A."/>
    <m/>
    <m/>
    <s v="HERRAMIENTAS BÁSICAS DE COMUNICACIÓN EN INGLÉS"/>
    <s v="PF0728"/>
    <s v=""/>
    <s v=""/>
    <n v="4"/>
    <s v="COQUIMBO"/>
    <s v="ILLAPEL"/>
    <s v="PERSONAS DESOCUPADAS (CESANTES Y PERSONAS QUE BUSCAN TRABAJO POR PRIMERA VEZ)."/>
    <s v="PRESENCIAL"/>
    <s v="INDEPENDIENTE"/>
    <n v="16"/>
    <n v="10"/>
    <n v="80"/>
    <n v="0"/>
    <n v="80"/>
    <n v="5"/>
    <s v="SI"/>
    <s v="NO"/>
    <s v="NO"/>
    <s v="SE AJUSTA A PLAN FORMATIVO"/>
    <s v="HOMBRES Y MUJERES MAYORES DE 18 AÑOS, CESANTES O QUE BUSCA TRABAJO POR PRIMERA VEZ, CON EDUCACIÓN BÁSICA COMPLETA, HABITANTES DE LA COMUNA DE ILLAPEL"/>
    <s v="NO"/>
    <n v="0"/>
    <s v="CERRADA"/>
    <n v="16"/>
    <n v="1"/>
    <s v="76232950-6"/>
    <s v="INSTITUTO DE CALIDAD Y MEDIOAMBIENTE DE CHILE IGNACIO JAVIER CARO AGUILERA E.I.R.L"/>
    <n v="80"/>
    <n v="16"/>
    <n v="4500"/>
    <n v="0"/>
    <n v="0"/>
    <n v="3600000"/>
    <n v="640000"/>
    <n v="0"/>
    <n v="0"/>
    <n v="0"/>
    <n v="4240000"/>
    <x v="0"/>
    <n v="0"/>
    <n v="1"/>
    <n v="7"/>
    <n v="0"/>
    <n v="0"/>
    <n v="0"/>
    <n v="0"/>
    <n v="0"/>
    <n v="0"/>
    <n v="0"/>
    <n v="7"/>
    <n v="7"/>
    <n v="7"/>
    <n v="7"/>
    <n v="7"/>
    <n v="6.7"/>
    <n v="6.4"/>
    <s v="SI"/>
    <s v="JUDITH TORO"/>
    <s v="judith.toro@icmchile.cl"/>
    <n v="946133009"/>
    <s v="Buin 0257, Illapel"/>
    <s v="Desarrollar habilidades comunicativas básicas en inglés para desenvolverse en situaciones cotidianas y laborales simples."/>
    <s v="El curso entrega conocimientos fundamentales de vocabulario, estructuras gramaticales y expresiones comunes en inglés, enfocados en la comprensión y producción oral y escrita. Está dirigido a personas que buscan mejorar su empleabilidad y ampliar sus oportunidades mediante el aprendizaje de una lengua extranjera."/>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300"/>
    <n v="6.7"/>
    <s v="APROBADO"/>
    <s v="APROBADO"/>
    <n v="6.4"/>
    <s v="APROBADO"/>
    <s v="SI"/>
    <n v="6.4"/>
    <s v="SI"/>
    <n v="7.0000000000000009"/>
    <s v="SI"/>
    <n v="7"/>
    <s v="SI"/>
    <n v="7"/>
    <x v="2"/>
    <s v=""/>
    <s v="NO APLICA"/>
    <s v="NO"/>
    <s v="NO APLICA"/>
    <s v="NO APLICA"/>
    <s v="NO"/>
    <n v="17"/>
    <n v="80"/>
    <s v="NO"/>
    <s v="a) Mayor nota obtenida en el criterio propuesta técnica."/>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232950-6"/>
    <s v="INSTITUTO DE CALIDAD Y MEDIOAMBIENTE DE CHILE IGNACIO JAVIER CARO AGUILERA E.I.R.L"/>
    <n v="36"/>
    <n v="8"/>
    <n v="4500"/>
    <n v="0"/>
    <n v="0"/>
    <n v="1620000"/>
    <n v="320000"/>
    <n v="0"/>
    <n v="0"/>
    <n v="0"/>
    <n v="194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s v="NO"/>
    <s v="NO APLICA "/>
    <s v="NO"/>
    <s v="NO APLICA"/>
    <s v="NO APLICA"/>
    <s v="NO APLICA"/>
    <x v="1"/>
    <s v=""/>
    <s v="NO APLICA"/>
    <s v="NO"/>
    <s v="NO APLICA"/>
    <s v="NO APLICA"/>
    <s v="NO"/>
    <n v="17"/>
    <n v="146"/>
    <s v="NO"/>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232950-6"/>
    <s v="INSTITUTO DE CALIDAD Y MEDIOAMBIENTE DE CHILE IGNACIO JAVIER CARO AGUILERA E.I.R.L"/>
    <n v="36"/>
    <n v="8"/>
    <n v="4500"/>
    <n v="0"/>
    <n v="0"/>
    <n v="1620000"/>
    <n v="320000"/>
    <n v="0"/>
    <n v="0"/>
    <n v="0"/>
    <n v="1940000"/>
    <x v="0"/>
    <n v="0"/>
    <n v="1"/>
    <n v="7"/>
    <n v="0"/>
    <n v="0"/>
    <n v="0"/>
    <n v="0"/>
    <n v="0"/>
    <n v="0"/>
    <n v="0"/>
    <n v="7"/>
    <n v="7"/>
    <n v="7"/>
    <n v="7"/>
    <n v="7"/>
    <n v="6.4"/>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130"/>
    <n v="6.4"/>
    <s v="APROBADO"/>
    <s v="APROBADO"/>
    <n v="6.4"/>
    <s v="APROBADO"/>
    <s v="NO"/>
    <n v="7"/>
    <s v="NO"/>
    <s v="NO APLICA "/>
    <s v="NO"/>
    <s v="NO APLICA"/>
    <s v="NO APLICA"/>
    <s v="NO APLICA"/>
    <x v="1"/>
    <s v=""/>
    <s v="NO APLICA"/>
    <s v="NO"/>
    <s v="NO APLICA"/>
    <s v="NO APLICA"/>
    <s v="NO"/>
    <n v="17"/>
    <n v="146"/>
    <s v="NO"/>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232950-6"/>
    <s v="INSTITUTO DE CALIDAD Y MEDIOAMBIENTE DE CHILE IGNACIO JAVIER CARO AGUILERA E.I.R.L"/>
    <n v="160"/>
    <n v="40"/>
    <n v="6700"/>
    <n v="0"/>
    <n v="50000"/>
    <n v="16080000"/>
    <n v="2400000"/>
    <n v="0"/>
    <n v="0"/>
    <n v="750000"/>
    <n v="19230000"/>
    <x v="0"/>
    <n v="0"/>
    <n v="1"/>
    <n v="7"/>
    <n v="0"/>
    <n v="0"/>
    <n v="0"/>
    <n v="0"/>
    <n v="0"/>
    <n v="0"/>
    <n v="0"/>
    <n v="7"/>
    <n v="7"/>
    <n v="7"/>
    <n v="7"/>
    <n v="7"/>
    <n v="6.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700"/>
    <n v="6373"/>
    <n v="6.7"/>
    <s v="APROBADO"/>
    <s v="APROBADO"/>
    <n v="6.4"/>
    <s v="APROBADO"/>
    <s v="NO"/>
    <n v="7"/>
    <s v="NO"/>
    <s v="NO APLICA "/>
    <s v="NO"/>
    <s v="NO APLICA"/>
    <s v="NO APLICA"/>
    <s v="NO APLICA"/>
    <x v="1"/>
    <s v=""/>
    <s v="NO APLICA"/>
    <s v="NO"/>
    <s v="NO APLICA"/>
    <s v="NO APLICA"/>
    <s v="NO"/>
    <n v="17"/>
    <n v="125"/>
    <s v="NO"/>
    <n v="0"/>
    <m/>
  </r>
  <r>
    <x v="90"/>
    <s v="65181652-1"/>
    <n v="2025"/>
    <s v="MANDATO"/>
    <s v="96505760-9"/>
    <s v="COLBÚN"/>
    <m/>
    <m/>
    <s v="HABILIDADES Y HERRAMIENTAS PARA EL EMPRENDIMIENTO"/>
    <s v="PF0911"/>
    <s v=""/>
    <s v=""/>
    <n v="6"/>
    <s v="Lib. Bdo. OHiggins"/>
    <s v="MARCHIGÜE"/>
    <s v="EMPRENDEDORES/AS INFORMALES O PERSONAS VULNERABLES PERTENECIENTES AL 80% MAS VULNERABLE"/>
    <s v="PRESENCIAL"/>
    <s v="INDEPENDIENTE"/>
    <n v="4"/>
    <n v="10"/>
    <n v="15"/>
    <n v="0"/>
    <n v="15"/>
    <n v="4"/>
    <s v="SI"/>
    <s v="NO"/>
    <s v="NO"/>
    <s v="SE AJUSTA A PLAN FORMATIVO"/>
    <s v="HOMBRES Y MUJERES DE 18 AÑOS O MAS, QUE PERTENECEN AL 80% MAS VULNERABLES, RESIDEN EN LA COMUNA DE MARCHIGUE Y TENER EDUCACIÓN BÁSICA COMPLETA"/>
    <s v="NO"/>
    <n v="0"/>
    <s v="CERRADA"/>
    <n v="4"/>
    <n v="1"/>
    <s v="76232950-6"/>
    <s v="INSTITUTO DE CALIDAD Y MEDIOAMBIENTE DE CHILE IGNACIO JAVIER CARO AGUILERA E.I.R.L"/>
    <n v="15"/>
    <n v="4"/>
    <n v="4500"/>
    <n v="0"/>
    <n v="0"/>
    <n v="675000"/>
    <n v="160000"/>
    <n v="0"/>
    <n v="0"/>
    <n v="0"/>
    <n v="835000"/>
    <x v="0"/>
    <n v="0"/>
    <n v="1"/>
    <n v="7"/>
    <n v="0"/>
    <n v="0"/>
    <n v="0"/>
    <n v="0"/>
    <n v="0"/>
    <n v="0"/>
    <n v="0"/>
    <n v="7"/>
    <n v="7"/>
    <n v="7"/>
    <n v="7"/>
    <n v="7"/>
    <n v="7"/>
    <n v="6.4"/>
    <s v="SI"/>
    <s v="JUDITH TORO"/>
    <s v="judith.toro@icmchile.cl"/>
    <n v="946133009"/>
    <s v="Juan Pablo II 1090, Marchigüe"/>
    <s v="Fortalecer capacidades personales y técnicas para iniciar, desarrollar y gestionar proyectos de emprendimiento sostenibles."/>
    <s v="El curso entrega herramientas para identificar oportunidades de negocio, elaborar planes, gestionar recursos, y aplicar estrategias de marketing y ventas. Está dirigido a personas que desean emprender con enfoque práctico, creativo y orientado al desarrollo económico local."/>
    <n v="0"/>
    <n v="0"/>
    <n v="0"/>
    <n v="0"/>
    <n v="0"/>
    <n v="0"/>
    <n v="0"/>
    <n v="0"/>
    <n v="0"/>
    <n v="0"/>
    <n v="0"/>
    <n v="0"/>
    <n v="0"/>
    <n v="0"/>
    <n v="0"/>
    <n v="0"/>
    <s v="SSH"/>
    <s v="SI"/>
    <s v="NO"/>
    <n v="0"/>
    <n v="0"/>
    <n v="0"/>
    <n v="0"/>
    <n v="0"/>
    <n v="0"/>
    <n v="0"/>
    <n v="0"/>
    <n v="0"/>
    <n v="0"/>
    <s v="SI"/>
    <n v="0"/>
    <s v="SI"/>
    <n v="0"/>
    <s v="SI"/>
    <n v="0"/>
    <n v="0.1"/>
    <n v="0.70000000000000007"/>
    <s v="SI"/>
    <n v="0"/>
    <n v="0"/>
    <n v="0"/>
    <n v="7.0000000000000009"/>
    <n v="7.0000000000000009"/>
    <n v="4500"/>
    <n v="4500"/>
    <n v="7"/>
    <s v="APROBADO"/>
    <s v="APROBADO"/>
    <n v="6.4"/>
    <s v="APROBADO"/>
    <s v="SI"/>
    <n v="6.4"/>
    <s v="SI"/>
    <n v="7.0000000000000009"/>
    <s v="SI"/>
    <n v="7"/>
    <s v="SI"/>
    <n v="1"/>
    <x v="0"/>
    <n v="4500"/>
    <n v="4500"/>
    <s v="SI"/>
    <n v="0.24930747922437671"/>
    <n v="0.24930747922437671"/>
    <s v="SI"/>
    <n v="17"/>
    <n v="17"/>
    <s v="SI"/>
    <n v="0"/>
    <m/>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87730100-1"/>
    <s v="CENTRO TECNICO INDURA LIMITADA"/>
    <n v="176"/>
    <n v="44"/>
    <n v="5900"/>
    <n v="0"/>
    <n v="250000"/>
    <n v="10384000"/>
    <n v="1760000"/>
    <n v="0"/>
    <n v="0"/>
    <n v="2500000"/>
    <n v="14644000"/>
    <x v="0"/>
    <n v="0"/>
    <n v="1"/>
    <n v="7"/>
    <n v="0"/>
    <n v="0"/>
    <n v="0"/>
    <n v="0"/>
    <n v="0"/>
    <n v="0"/>
    <n v="0"/>
    <n v="7"/>
    <n v="7"/>
    <n v="7"/>
    <n v="7"/>
    <n v="7"/>
    <n v="6"/>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900"/>
    <n v="5075"/>
    <n v="6"/>
    <s v="APROBADO"/>
    <s v="APROBADO"/>
    <n v="6.4"/>
    <s v="APROBADO"/>
    <s v="NO"/>
    <n v="7"/>
    <s v="NO"/>
    <s v="NO APLICA "/>
    <s v="NO"/>
    <s v="NO APLICA"/>
    <s v="NO APLICA"/>
    <s v="NO APLICA"/>
    <x v="1"/>
    <s v=""/>
    <s v="NO APLICA"/>
    <s v="NO"/>
    <s v="NO APLICA"/>
    <s v="NO APLICA"/>
    <s v="NO"/>
    <n v="8"/>
    <n v="164"/>
    <s v="NO"/>
    <n v="0"/>
    <m/>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87730100-1"/>
    <s v="CENTRO TECNICO INDURA LIMITADA"/>
    <n v="188"/>
    <n v="47"/>
    <n v="6300"/>
    <n v="0"/>
    <n v="250000"/>
    <n v="22503600"/>
    <n v="3572000"/>
    <n v="0"/>
    <n v="0"/>
    <n v="4750000"/>
    <n v="30825600"/>
    <x v="0"/>
    <n v="0"/>
    <n v="1"/>
    <n v="7"/>
    <n v="0"/>
    <n v="0"/>
    <n v="0"/>
    <n v="0"/>
    <n v="0"/>
    <n v="0"/>
    <n v="0"/>
    <n v="7"/>
    <n v="7"/>
    <n v="7"/>
    <n v="7"/>
    <n v="7"/>
    <n v="5.6"/>
    <n v="6.3"/>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00"/>
    <n v="5075"/>
    <n v="5.6"/>
    <s v="APROBADO"/>
    <s v="APROBADO"/>
    <n v="6.3"/>
    <s v="APROBADO"/>
    <s v="NO"/>
    <n v="7"/>
    <s v="NO"/>
    <s v="NO APLICA "/>
    <s v="NO"/>
    <s v="NO APLICA"/>
    <s v="NO APLICA"/>
    <s v="NO APLICA"/>
    <x v="1"/>
    <s v=""/>
    <s v="NO APLICA"/>
    <s v="NO"/>
    <s v="NO APLICA"/>
    <s v="NO APLICA"/>
    <s v="NO"/>
    <n v="8"/>
    <n v="125"/>
    <s v="NO"/>
    <n v="0"/>
    <m/>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87730100-1"/>
    <s v="CENTRO TECNICO INDURA LIMITADA"/>
    <n v="272"/>
    <n v="68"/>
    <n v="5900"/>
    <n v="100000"/>
    <n v="250000"/>
    <n v="16048000"/>
    <n v="2720000"/>
    <n v="1000000"/>
    <n v="0"/>
    <n v="2500000"/>
    <n v="22268000"/>
    <x v="0"/>
    <n v="0"/>
    <n v="1"/>
    <n v="7"/>
    <n v="0"/>
    <n v="0"/>
    <n v="0"/>
    <n v="0"/>
    <n v="0"/>
    <n v="0"/>
    <n v="0"/>
    <n v="7"/>
    <n v="7"/>
    <n v="7"/>
    <n v="7"/>
    <n v="7"/>
    <n v="6"/>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900"/>
    <n v="5075"/>
    <n v="6"/>
    <s v="APROBADO"/>
    <s v="APROBADO"/>
    <n v="6.4"/>
    <s v="APROBADO"/>
    <s v="NO"/>
    <n v="7"/>
    <s v="NO"/>
    <s v="NO APLICA "/>
    <s v="NO"/>
    <s v="NO APLICA"/>
    <s v="NO APLICA"/>
    <s v="NO APLICA"/>
    <x v="1"/>
    <s v=""/>
    <s v="NO APLICA"/>
    <s v="NO"/>
    <s v="NO APLICA"/>
    <s v="NO APLICA"/>
    <s v="NO"/>
    <n v="8"/>
    <n v="164"/>
    <s v="NO"/>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6151025-8"/>
    <s v="Instituto profesional de capacitacion y perfeccionamiento laboral Ltda."/>
    <n v="160"/>
    <n v="40"/>
    <n v="7300"/>
    <n v="0"/>
    <n v="50000"/>
    <n v="11680000"/>
    <n v="1600000"/>
    <n v="0"/>
    <n v="0"/>
    <n v="500000"/>
    <n v="13780000"/>
    <x v="0"/>
    <n v="0"/>
    <n v="1"/>
    <n v="7"/>
    <n v="0"/>
    <n v="0"/>
    <n v="0"/>
    <n v="0"/>
    <n v="0"/>
    <n v="0"/>
    <n v="0"/>
    <n v="7"/>
    <n v="7"/>
    <n v="7"/>
    <n v="7"/>
    <n v="7"/>
    <n v="6.1"/>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7300"/>
    <n v="6373"/>
    <n v="6.1"/>
    <s v="APROBADO"/>
    <s v="APROBADO"/>
    <n v="6.4"/>
    <s v="APROBADO"/>
    <s v="NO"/>
    <n v="7"/>
    <s v="NO"/>
    <s v="NO APLICA "/>
    <s v="NO"/>
    <s v="NO APLICA"/>
    <s v="NO APLICA"/>
    <s v="NO APLICA"/>
    <x v="1"/>
    <s v=""/>
    <s v="NO APLICA"/>
    <s v="NO"/>
    <s v="NO APLICA"/>
    <s v="NO APLICA"/>
    <s v="NO"/>
    <n v="0"/>
    <n v="0"/>
    <s v="SI"/>
    <n v="0"/>
    <m/>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703557-6"/>
    <s v="NAEDU LTDA"/>
    <n v="188"/>
    <n v="47"/>
    <n v="6373"/>
    <n v="0"/>
    <n v="0"/>
    <n v="17971860"/>
    <n v="2820000"/>
    <n v="0"/>
    <n v="0"/>
    <n v="0"/>
    <n v="2079186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6373"/>
    <n v="6373"/>
    <n v="7"/>
    <s v="APROBADO"/>
    <s v="APROBADO"/>
    <n v="6.4"/>
    <s v="APROBADO"/>
    <s v="NO"/>
    <n v="7"/>
    <s v="NO"/>
    <s v="NO APLICA "/>
    <s v="NO"/>
    <s v="NO APLICA"/>
    <s v="NO APLICA"/>
    <s v="NO APLICA"/>
    <x v="1"/>
    <s v=""/>
    <s v="NO APLICA"/>
    <s v="NO"/>
    <s v="NO APLICA"/>
    <s v="NO APLICA"/>
    <s v="NO"/>
    <n v="0"/>
    <n v="0"/>
    <s v="SI"/>
    <n v="0"/>
    <m/>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7703557-6"/>
    <s v="NAEDU LTD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703557-6"/>
    <s v="NAEDU LTD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703557-6"/>
    <s v="NAEDU LTDA"/>
    <n v="188"/>
    <n v="47"/>
    <n v="5075"/>
    <n v="0"/>
    <n v="0"/>
    <n v="19082000"/>
    <n v="3760000"/>
    <n v="0"/>
    <n v="0"/>
    <n v="0"/>
    <n v="2284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46"/>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s v="77703557-6"/>
    <s v="NAEDU LTDA"/>
    <n v="176"/>
    <n v="44"/>
    <n v="5075"/>
    <n v="0"/>
    <n v="250000"/>
    <n v="8932000"/>
    <n v="1760000"/>
    <n v="0"/>
    <n v="0"/>
    <n v="2500000"/>
    <n v="13192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47"/>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s v="77703557-6"/>
    <s v="NAEDU LTDA"/>
    <n v="272"/>
    <n v="68"/>
    <n v="5075"/>
    <n v="100000"/>
    <n v="250000"/>
    <n v="13804000"/>
    <n v="2720000"/>
    <n v="1000000"/>
    <n v="0"/>
    <n v="2500000"/>
    <n v="20024000"/>
    <x v="1"/>
    <s v="NUMERAL 6.1.2. ITEM 1 - NO PRESENTA PROPUESTA PARA EL CURSO 14422. _x000a_NUMERAL 6.1.2. ITEM 13 - NO PRESENTA LA INFORMACIÓN DE LA PROPUESTA DEL CURSO EN EL FORMATO DE ANEXO 2, CORRECTAMENTE LLENAD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48"/>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s v="77703557-6"/>
    <s v="NAEDU LTDA"/>
    <n v="272"/>
    <n v="68"/>
    <n v="5075"/>
    <n v="100000"/>
    <n v="250000"/>
    <n v="13804000"/>
    <n v="2720000"/>
    <n v="1000000"/>
    <n v="0"/>
    <n v="2500000"/>
    <n v="2002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30"/>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s v="77703557-6"/>
    <s v="NAEDU LTDA"/>
    <n v="172"/>
    <n v="43"/>
    <n v="4130"/>
    <n v="50000"/>
    <n v="0"/>
    <n v="10655400"/>
    <n v="2580000"/>
    <n v="750000"/>
    <n v="0"/>
    <n v="0"/>
    <n v="13985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7703557-6"/>
    <s v="NAEDU LTDA"/>
    <n v="160"/>
    <n v="40"/>
    <n v="6373"/>
    <n v="0"/>
    <n v="50000"/>
    <n v="10196800"/>
    <n v="1600000"/>
    <n v="0"/>
    <n v="0"/>
    <n v="500000"/>
    <n v="122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85"/>
    <s v="65181652-1"/>
    <n v="2025"/>
    <s v="MANDATO"/>
    <s v="90687000-2"/>
    <s v="VIDRIOS LIRQUEN S.A"/>
    <m/>
    <m/>
    <s v="LABORES EN VIVEROS"/>
    <s v="PF0720"/>
    <s v=""/>
    <s v=""/>
    <n v="8"/>
    <s v="BIO BIO"/>
    <s v="PENCO"/>
    <s v="EMPRENDEDORES/AS INFORMALES O PERSONAS VULNERABLES PERTENECIENTES AL 80% MAS VULNERABLE"/>
    <s v="PRESENCIAL"/>
    <s v="INDEPENDIENTE"/>
    <n v="16"/>
    <n v="10"/>
    <n v="64"/>
    <n v="0"/>
    <n v="64"/>
    <n v="4"/>
    <s v="SI"/>
    <s v="NO"/>
    <s v="NO"/>
    <s v="SE AJUSTA A PLAN FORMATIVO"/>
    <s v="PERSONAS CON 18 AÑOS CUMPLIDOS PERTENENCIENTES AL 80% MÁS VULNERBLE, HOMBRE Y/O MUJERES DE LA COMUNA DE PENCO."/>
    <s v="NO"/>
    <n v="0"/>
    <s v="CERRADA"/>
    <n v="16"/>
    <n v="2"/>
    <s v="77703557-6"/>
    <s v="NAEDU LTDA"/>
    <n v="64"/>
    <n v="16"/>
    <n v="5075"/>
    <n v="0"/>
    <n v="0"/>
    <n v="3248000"/>
    <n v="640000"/>
    <n v="0"/>
    <n v="0"/>
    <n v="0"/>
    <n v="388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NO"/>
    <n v="6.6"/>
    <s v="NO"/>
    <s v="NO APLICA "/>
    <s v="NO"/>
    <s v="NO APLICA"/>
    <s v="NO APLICA"/>
    <s v="NO APLICA"/>
    <x v="1"/>
    <s v=""/>
    <s v="NO APLICA"/>
    <s v="NO"/>
    <s v="NO APLICA"/>
    <s v="NO APLICA"/>
    <s v="NO"/>
    <n v="0"/>
    <n v="0"/>
    <s v="SI"/>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703557-6"/>
    <s v="NAEDU LTD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7703557-6"/>
    <s v="NAEDU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7703557-6"/>
    <s v="NAEDU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272762-5"/>
    <s v="Lilian Rosario Rivas Avila Capacitación en el Trabajo EIRL"/>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11"/>
    <n v="125"/>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272762-5"/>
    <s v="Lilian Rosario Rivas Avila Capacitación en el Trabajo EIRL"/>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11"/>
    <n v="254"/>
    <s v="NO"/>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272762-5"/>
    <s v="Lilian Rosario Rivas Avila Capacitación en el Trabajo EIRL"/>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1"/>
    <n v="32"/>
    <s v="NO"/>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272762-5"/>
    <s v="Lilian Rosario Rivas Avila Capacitación en el Trabajo EIRL"/>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1"/>
    <n v="32"/>
    <s v="NO"/>
    <n v="0"/>
    <m/>
  </r>
  <r>
    <x v="56"/>
    <s v="65181652-1"/>
    <n v="2025"/>
    <s v="MANDATO"/>
    <s v="91337000-7"/>
    <s v="CEMENTO POLPAICO S.A."/>
    <m/>
    <m/>
    <s v="CURSO CONVENCIONAL CONDUCENTE A LICENCIA DE CONDUCIR CLASE B"/>
    <s v="PF1454"/>
    <s v=""/>
    <s v=""/>
    <n v="8"/>
    <s v="BIO BIO"/>
    <s v="CORONEL"/>
    <s v="PERSONAS DESOCUPADAS (CESANTES Y PERSONAS QUE BUSCAN TRABAJO POR PRIMERA VEZ)."/>
    <s v="PRESENCIAL"/>
    <s v="INDEPENDIENTE"/>
    <n v="5"/>
    <n v="10"/>
    <n v="24"/>
    <n v="0"/>
    <n v="24"/>
    <n v="5"/>
    <s v="SI"/>
    <s v="NO"/>
    <s v="NO"/>
    <s v="SE AJUSTA A PLAN FORMATIVO"/>
    <s v="HOMBRES Y MUJERES MAYORES DE 18 AÑOS, CESANTES O QUE BUSCA TRABAJO POR PRIMERA VEZ, CON EDUCACIÓN BÁSICA COMPLETA, HABITANTES DE LA COMUNA DE CORONEL"/>
    <s v="SI"/>
    <s v="LICENCIA DE CONDUCIR CLASE B."/>
    <s v="CERRADA"/>
    <n v="5"/>
    <n v="3"/>
    <s v="76171691-3"/>
    <s v="Capacitacion Ríos y Huilipán Compañia Limitada"/>
    <n v="24"/>
    <n v="5"/>
    <n v="7150"/>
    <n v="0"/>
    <n v="50000"/>
    <n v="1716000"/>
    <n v="200000"/>
    <n v="0"/>
    <n v="0"/>
    <n v="500000"/>
    <n v="2416000"/>
    <x v="1"/>
    <s v="NUMERAL 6.1.2. ITEM 2 - OTEC NO PRESENTA AUTORIZACIÓN DE ACREDITACIÓN COMO ESCUELA DE CONDUCTORES EN LA COMUNA DEL CURSO LICITADO. _x000a_NUMERAL 6.1.2. ITEM 6 - ERROR VALOR TOTAL DEL CURSO EN ESTRUCTURA DE COSTOS._x000a_NUMERAEL 6.1.2. ITEM 11: NO PRESENTA FOTOS QUE ACREDITEN LAS CARACTERISTICAS DESCRITAS EN LA PROPUESTA, NO PRESENTA MODELO CARTA COMPROMISO DE INFRAESTRUCTU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7150"/>
    <e v="#N/A"/>
    <s v="NO APLICA"/>
    <s v="NO APLICA"/>
    <s v="NO APLICA"/>
    <s v="NO APLICA"/>
    <s v="NO APLICA"/>
    <s v="NO"/>
    <s v="NO APLICA"/>
    <s v="NO APLICA"/>
    <s v="NO APLICA "/>
    <s v="NO"/>
    <s v="NO APLICA"/>
    <s v="NO APLICA"/>
    <s v="NO APLICA"/>
    <x v="1"/>
    <s v=""/>
    <s v="NO APLICA"/>
    <s v="NO"/>
    <s v="NO APLICA"/>
    <s v="NO APLICA"/>
    <s v="NO"/>
    <n v="0"/>
    <n v="0"/>
    <s v="SI"/>
    <n v="0"/>
    <m/>
  </r>
  <r>
    <x v="1"/>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s v="78936150-9"/>
    <s v="Blase Pascal Capacitación Limitada"/>
    <n v="160"/>
    <n v="40"/>
    <n v="6373"/>
    <n v="0"/>
    <n v="50000"/>
    <n v="10196800"/>
    <n v="1600000"/>
    <n v="0"/>
    <n v="0"/>
    <n v="500000"/>
    <n v="12296800"/>
    <x v="0"/>
    <n v="0"/>
    <n v="7"/>
    <n v="7"/>
    <n v="0"/>
    <n v="0"/>
    <n v="0"/>
    <n v="0"/>
    <n v="0"/>
    <n v="0"/>
    <n v="0"/>
    <n v="7"/>
    <n v="7"/>
    <n v="7"/>
    <n v="7"/>
    <n v="7"/>
    <n v="7"/>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6373"/>
    <n v="6373"/>
    <n v="7"/>
    <s v="APROBADO"/>
    <s v="APROBADO"/>
    <n v="7"/>
    <s v="APROBADO"/>
    <s v="NO"/>
    <n v="7"/>
    <s v="SI"/>
    <n v="7.0000000000000009"/>
    <s v="SI"/>
    <n v="7"/>
    <s v="SI"/>
    <n v="7"/>
    <x v="0"/>
    <n v="6373"/>
    <n v="6373"/>
    <s v="SI"/>
    <n v="0"/>
    <n v="0"/>
    <s v="SI"/>
    <n v="73"/>
    <n v="164"/>
    <s v="NO"/>
    <s v="f) Mayor número de cursos SENCE ejecutados (Evaluación Experiencia)."/>
    <m/>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7153644-1"/>
    <s v="CAPACITACIONES SINAPSIS SPA"/>
    <n v="188"/>
    <n v="47"/>
    <n v="5075"/>
    <n v="0"/>
    <n v="0"/>
    <n v="9541000"/>
    <n v="1880000"/>
    <n v="0"/>
    <n v="0"/>
    <n v="0"/>
    <n v="11421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0"/>
    <n v="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153644-1"/>
    <s v="CAPACITACIONES SINAPSIS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8"/>
    <s v="NO"/>
    <s v="NO APLICA "/>
    <s v="NO"/>
    <s v="NO APLICA"/>
    <s v="NO APLICA"/>
    <s v="NO APLICA"/>
    <x v="1"/>
    <s v=""/>
    <s v="NO APLICA"/>
    <s v="NO"/>
    <s v="NO APLICA"/>
    <s v="NO APLICA"/>
    <s v="NO"/>
    <n v="0"/>
    <n v="0"/>
    <s v="SI"/>
    <n v="0"/>
    <m/>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7153644-1"/>
    <s v="CAPACITACIONES SINAPSIS SPA"/>
    <n v="188"/>
    <n v="47"/>
    <n v="6373"/>
    <n v="0"/>
    <n v="0"/>
    <n v="17971860"/>
    <n v="2820000"/>
    <n v="0"/>
    <n v="0"/>
    <n v="0"/>
    <n v="2079186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6373"/>
    <n v="6373"/>
    <n v="7"/>
    <s v="APROBADO"/>
    <s v="APROBADO"/>
    <n v="6.4"/>
    <s v="APROBADO"/>
    <s v="NO"/>
    <n v="7"/>
    <s v="NO"/>
    <s v="NO APLICA "/>
    <s v="NO"/>
    <s v="NO APLICA"/>
    <s v="NO APLICA"/>
    <s v="NO APLICA"/>
    <x v="1"/>
    <s v=""/>
    <s v="NO APLICA"/>
    <s v="NO"/>
    <s v="NO APLICA"/>
    <s v="NO APLICA"/>
    <s v="NO"/>
    <n v="0"/>
    <n v="0"/>
    <s v="SI"/>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7153644-1"/>
    <s v="CAPACITACIONES SINAPSIS SP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7153644-1"/>
    <s v="CAPACITACIONES SINAPSIS SP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7153644-1"/>
    <s v="CAPACITACIONES SINAPSIS SPA"/>
    <n v="100"/>
    <n v="25"/>
    <n v="4130"/>
    <n v="0"/>
    <n v="0"/>
    <n v="6195000"/>
    <n v="1500000"/>
    <n v="0"/>
    <n v="0"/>
    <n v="0"/>
    <n v="7695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42"/>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153644-1"/>
    <s v="CAPACITACIONES SINAPSIS SPA"/>
    <n v="150"/>
    <n v="38"/>
    <n v="6373"/>
    <n v="0"/>
    <n v="0"/>
    <n v="19119000"/>
    <n v="3040000"/>
    <n v="0"/>
    <n v="0"/>
    <n v="0"/>
    <n v="22159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33"/>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s v="77153644-1"/>
    <s v="CAPACITACIONES SINAPSIS SPA"/>
    <n v="150"/>
    <n v="38"/>
    <n v="6373"/>
    <n v="0"/>
    <n v="0"/>
    <n v="18163050"/>
    <n v="2888000"/>
    <n v="0"/>
    <n v="0"/>
    <n v="0"/>
    <n v="2105105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7153644-1"/>
    <s v="CAPACITACIONES SINAPSIS SPA"/>
    <n v="172"/>
    <n v="43"/>
    <n v="6373"/>
    <n v="100000"/>
    <n v="0"/>
    <n v="10961560"/>
    <n v="1720000"/>
    <n v="1000000"/>
    <n v="0"/>
    <n v="0"/>
    <n v="136815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7153644-1"/>
    <s v="CAPACITACIONES SINAPSIS SPA"/>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43"/>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153644-1"/>
    <s v="CAPACITACIONES SINAPSIS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7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s v="77153644-1"/>
    <s v="CAPACITACIONES SINAPSIS SPA"/>
    <n v="188"/>
    <n v="47"/>
    <n v="4130"/>
    <n v="0"/>
    <n v="0"/>
    <n v="7764400"/>
    <n v="1880000"/>
    <n v="0"/>
    <n v="0"/>
    <n v="0"/>
    <n v="964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4130"/>
    <n v="4130"/>
    <n v="7"/>
    <s v="APROBADO"/>
    <s v="APROBADO"/>
    <n v="6.4"/>
    <s v="APROBADO"/>
    <s v="NO"/>
    <n v="6.4"/>
    <s v="SI"/>
    <n v="7.0000000000000009"/>
    <s v="SI"/>
    <n v="7"/>
    <s v="SI"/>
    <n v="1"/>
    <x v="0"/>
    <n v="4130"/>
    <n v="4130"/>
    <s v="SI"/>
    <n v="0"/>
    <n v="0"/>
    <s v="SI"/>
    <n v="0"/>
    <n v="0"/>
    <s v="SI"/>
    <s v="f) Mayor número de cursos SENCE ejecutados (Evaluación Experiencia)."/>
    <m/>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7153644-1"/>
    <s v="CAPACITACIONES SINAPSIS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7153644-1"/>
    <s v="CAPACITACIONES SINAPSIS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7153644-1"/>
    <s v="CAPACITACIONES SINAPSIS SPA"/>
    <n v="200"/>
    <n v="50"/>
    <n v="5075"/>
    <n v="0"/>
    <n v="0"/>
    <n v="20300000"/>
    <n v="4000000"/>
    <n v="0"/>
    <n v="0"/>
    <n v="0"/>
    <n v="2430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0"/>
    <n v="0"/>
    <s v="SI"/>
    <n v="0"/>
    <m/>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7153644-1"/>
    <s v="CAPACITACIONES SINAPSIS SPA"/>
    <n v="122"/>
    <n v="31"/>
    <n v="5075"/>
    <n v="100000"/>
    <n v="0"/>
    <n v="6191500"/>
    <n v="1240000"/>
    <n v="1000000"/>
    <n v="0"/>
    <n v="0"/>
    <n v="84315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153644-1"/>
    <s v="CAPACITACIONES SINAPSIS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0"/>
    <n v="0"/>
    <s v="SI"/>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153644-1"/>
    <s v="CAPACITACIONES SINAPSIS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0"/>
    <n v="0"/>
    <s v="SI"/>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153644-1"/>
    <s v="CAPACITACIONES SINAPSIS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SI"/>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0"/>
    <n v="0"/>
    <s v="SI"/>
    <n v="0"/>
    <m/>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7490687-8"/>
    <s v="INSTITUTO ISEG SPA."/>
    <n v="80"/>
    <n v="27"/>
    <n v="4130"/>
    <n v="0"/>
    <n v="0"/>
    <n v="6608000"/>
    <n v="2160000"/>
    <n v="0"/>
    <n v="0"/>
    <n v="0"/>
    <n v="876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7490687-8"/>
    <s v="INSTITUTO ISEG SPA."/>
    <n v="100"/>
    <n v="25"/>
    <n v="4130"/>
    <n v="0"/>
    <n v="0"/>
    <n v="6195000"/>
    <n v="1500000"/>
    <n v="0"/>
    <n v="0"/>
    <n v="0"/>
    <n v="7695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7490687-8"/>
    <s v="INSTITUTO ISEG SP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7490687-8"/>
    <s v="INSTITUTO ISEG SPA."/>
    <n v="160"/>
    <n v="40"/>
    <n v="6373"/>
    <n v="0"/>
    <n v="50000"/>
    <n v="15295200"/>
    <n v="2400000"/>
    <n v="0"/>
    <n v="0"/>
    <n v="750000"/>
    <n v="184452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7490687-8"/>
    <s v="INSTITUTO ISEG SPA."/>
    <n v="130"/>
    <n v="33"/>
    <n v="5075"/>
    <n v="0"/>
    <n v="0"/>
    <n v="9896250"/>
    <n v="1980000"/>
    <n v="0"/>
    <n v="0"/>
    <n v="0"/>
    <n v="11876250"/>
    <x v="0"/>
    <n v="0"/>
    <n v="1"/>
    <n v="7"/>
    <n v="0"/>
    <n v="0"/>
    <n v="0"/>
    <n v="0"/>
    <n v="0"/>
    <n v="0"/>
    <n v="0"/>
    <n v="7"/>
    <n v="7"/>
    <n v="7"/>
    <n v="7"/>
    <n v="7"/>
    <n v="7"/>
    <n v="6.4"/>
    <s v="SI"/>
    <s v="LUIS LEIVA GUZMAN"/>
    <s v="luis.leiva@cl.isegcorp.com"/>
    <n v="939479334"/>
    <s v="Mac Iver 283, Piso 8, Lo Espejo"/>
    <s v="Capacitar en la planificación, coordinación y ejecución de eventos sociales, corporativos y culturales, promoviendo habilidades en gestión y atención al detalle."/>
    <s v="El curso entrega conocimientos sobre diseño de propuestas, logística, proveedores, protocolo, presupuesto y evaluación de resultados. Está dirigido a personas interesadas en emprender o trabajar en el rubro de la producción de eventos, con enfoque creativo y profesional."/>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s v="SI"/>
    <n v="6.4"/>
    <s v="SI"/>
    <n v="7.0000000000000009"/>
    <s v="SI"/>
    <n v="7"/>
    <s v="SI"/>
    <n v="7"/>
    <x v="2"/>
    <s v=""/>
    <s v="NO APLICA"/>
    <s v="NO"/>
    <s v="NO APLICA"/>
    <s v="NO APLICA"/>
    <s v="NO"/>
    <n v="0"/>
    <n v="0"/>
    <s v="SI"/>
    <s v="d) Menor valor hora en su oferta económica para el curso."/>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7490687-8"/>
    <s v="INSTITUTO ISEG SPA."/>
    <n v="98"/>
    <n v="33"/>
    <n v="6373"/>
    <n v="0"/>
    <n v="12000"/>
    <n v="6245540"/>
    <n v="1320000"/>
    <n v="0"/>
    <n v="0"/>
    <n v="120000"/>
    <n v="7685540"/>
    <x v="1"/>
    <s v="NUMERAL 6.1.2. ITEM 2 - OTEC CUENTA CON AUTORIZACIÓN COMO EMPRESA DE CAPACITACIÓN EN MATERIAS INHERENTES A SEGURIDAD PRIVADA EN LA COMUNA DE PROVIDENCIA. CURSO LICITADO EN COMUNA DE SANTIAGO._x000a_NUMERAL 6.1.2. ITEM 11 - NO PRESENTA REGISTRO FOTOGRAFICO. NO PRESENTA CARTA DE COMPROMISO DE INFRAESTRUCTU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0"/>
    <n v="0"/>
    <s v="SI"/>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7490687-8"/>
    <s v="INSTITUTO ISEG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6.8"/>
    <s v="NO"/>
    <s v="NO APLICA "/>
    <s v="NO"/>
    <s v="NO APLICA"/>
    <s v="NO APLICA"/>
    <s v="NO APLICA"/>
    <x v="1"/>
    <s v=""/>
    <s v="NO APLICA"/>
    <s v="NO"/>
    <s v="NO APLICA"/>
    <s v="NO APLICA"/>
    <s v="NO"/>
    <n v="0"/>
    <n v="0"/>
    <s v="SI"/>
    <n v="0"/>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7490687-8"/>
    <s v="INSTITUTO ISEG SPA."/>
    <n v="52"/>
    <n v="18"/>
    <n v="4130"/>
    <n v="0"/>
    <n v="0"/>
    <n v="4295200"/>
    <n v="1440000"/>
    <n v="0"/>
    <n v="0"/>
    <n v="0"/>
    <n v="57352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s v="NO"/>
    <s v="NO APLICA "/>
    <s v="NO"/>
    <s v="NO APLICA"/>
    <s v="NO APLICA"/>
    <s v="NO APLICA"/>
    <x v="1"/>
    <s v=""/>
    <s v="NO APLICA"/>
    <s v="NO"/>
    <s v="NO APLICA"/>
    <s v="NO APLICA"/>
    <s v="NO"/>
    <n v="0"/>
    <n v="0"/>
    <s v="SI"/>
    <n v="0"/>
    <m/>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7490687-8"/>
    <s v="INSTITUTO ISEG SPA."/>
    <n v="45"/>
    <n v="12"/>
    <n v="4130"/>
    <n v="0"/>
    <n v="0"/>
    <n v="3717000"/>
    <n v="960000"/>
    <n v="0"/>
    <n v="0"/>
    <n v="0"/>
    <n v="4677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s v="NO"/>
    <s v="NO APLICA "/>
    <s v="NO"/>
    <s v="NO APLICA"/>
    <s v="NO APLICA"/>
    <s v="NO APLICA"/>
    <x v="1"/>
    <s v=""/>
    <s v="NO APLICA"/>
    <s v="NO"/>
    <s v="NO APLICA"/>
    <s v="NO APLICA"/>
    <s v="NO"/>
    <n v="0"/>
    <n v="0"/>
    <s v="SI"/>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490687-8"/>
    <s v="INSTITUTO ISEG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0"/>
    <n v="0"/>
    <s v="SI"/>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7490687-8"/>
    <s v="INSTITUTO ISEG SPA."/>
    <n v="100"/>
    <n v="25"/>
    <n v="5075"/>
    <n v="0"/>
    <n v="0"/>
    <n v="10150000"/>
    <n v="2000000"/>
    <n v="0"/>
    <n v="0"/>
    <n v="0"/>
    <n v="1215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0"/>
    <n v="0"/>
    <s v="SI"/>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490687-8"/>
    <s v="INSTITUTO ISEG SPA."/>
    <n v="92"/>
    <n v="23"/>
    <n v="6373"/>
    <n v="160000"/>
    <n v="0"/>
    <n v="7622108"/>
    <n v="1196000"/>
    <n v="2080000"/>
    <n v="0"/>
    <n v="0"/>
    <n v="10898108"/>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373"/>
    <n v="6373"/>
    <n v="7"/>
    <s v="APROBADO"/>
    <s v="APROBADO"/>
    <n v="6.4"/>
    <s v="APROBADO"/>
    <s v="NO"/>
    <n v="6.8"/>
    <s v="NO"/>
    <s v="NO APLICA "/>
    <s v="NO"/>
    <s v="NO APLICA"/>
    <s v="NO APLICA"/>
    <s v="NO APLICA"/>
    <x v="1"/>
    <s v=""/>
    <s v="NO APLICA"/>
    <s v="NO"/>
    <s v="NO APLICA"/>
    <s v="NO APLICA"/>
    <s v="NO"/>
    <n v="0"/>
    <n v="0"/>
    <s v="SI"/>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7490687-8"/>
    <s v="INSTITUTO ISEG SP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490687-8"/>
    <s v="INSTITUTO ISEG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0"/>
    <n v="0"/>
    <s v="SI"/>
    <n v="0"/>
    <m/>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7490687-8"/>
    <s v="INSTITUTO ISEG SPA."/>
    <n v="50"/>
    <n v="17"/>
    <n v="4130"/>
    <n v="0"/>
    <n v="0"/>
    <n v="4130000"/>
    <n v="1360000"/>
    <n v="0"/>
    <n v="0"/>
    <n v="0"/>
    <n v="5490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s v="NO"/>
    <s v="NO APLICA "/>
    <s v="NO"/>
    <s v="NO APLICA"/>
    <s v="NO APLICA"/>
    <s v="NO APLICA"/>
    <x v="1"/>
    <s v=""/>
    <s v="NO APLICA"/>
    <s v="NO"/>
    <s v="NO APLICA"/>
    <s v="NO APLICA"/>
    <s v="NO"/>
    <n v="0"/>
    <n v="0"/>
    <s v="SI"/>
    <n v="0"/>
    <m/>
  </r>
  <r>
    <x v="66"/>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s v="81669200-8"/>
    <s v="PONTIFICIA UNIVERSIDAD CATOLICA DE VALPARAISO"/>
    <n v="108"/>
    <n v="27"/>
    <n v="6600"/>
    <n v="0"/>
    <n v="0"/>
    <n v="7128000"/>
    <n v="1080000"/>
    <n v="0"/>
    <n v="0"/>
    <n v="0"/>
    <n v="8208000"/>
    <x v="0"/>
    <n v="0"/>
    <n v="5"/>
    <n v="7"/>
    <n v="0"/>
    <n v="0"/>
    <n v="0"/>
    <n v="0"/>
    <n v="0"/>
    <n v="0"/>
    <n v="0"/>
    <n v="7"/>
    <n v="7"/>
    <n v="7"/>
    <n v="7"/>
    <n v="7"/>
    <n v="6.8"/>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6600"/>
    <n v="6373"/>
    <n v="6.8"/>
    <s v="APROBADO"/>
    <s v="APROBADO"/>
    <n v="6.8"/>
    <s v="APROBADO"/>
    <s v="NO"/>
    <n v="7"/>
    <s v="NO"/>
    <s v="NO APLICA "/>
    <s v="NO"/>
    <s v="NO APLICA"/>
    <s v="NO APLICA"/>
    <s v="NO APLICA"/>
    <x v="1"/>
    <s v=""/>
    <s v="NO APLICA"/>
    <s v="NO"/>
    <s v="NO APLICA"/>
    <s v="NO APLICA"/>
    <s v="NO"/>
    <n v="48"/>
    <n v="125"/>
    <s v="NO"/>
    <n v="0"/>
    <m/>
  </r>
  <r>
    <x v="67"/>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s v="81669200-8"/>
    <s v="PONTIFICIA UNIVERSIDAD CATOLICA DE VALPARAISO"/>
    <n v="120"/>
    <n v="30"/>
    <n v="6900"/>
    <n v="100000"/>
    <n v="0"/>
    <n v="8280000"/>
    <n v="1200000"/>
    <n v="1000000"/>
    <n v="0"/>
    <n v="0"/>
    <n v="10480000"/>
    <x v="0"/>
    <n v="0"/>
    <n v="5"/>
    <n v="7"/>
    <n v="0"/>
    <n v="0"/>
    <n v="0"/>
    <n v="0"/>
    <n v="0"/>
    <n v="0"/>
    <n v="0"/>
    <n v="7"/>
    <n v="7"/>
    <n v="7"/>
    <n v="7"/>
    <n v="7"/>
    <n v="6.5"/>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6900"/>
    <n v="6373"/>
    <n v="6.5"/>
    <s v="APROBADO"/>
    <s v="APROBADO"/>
    <n v="6.8"/>
    <s v="APROBADO"/>
    <s v="NO"/>
    <n v="7"/>
    <s v="NO"/>
    <s v="NO APLICA "/>
    <s v="NO"/>
    <s v="NO APLICA"/>
    <s v="NO APLICA"/>
    <s v="NO APLICA"/>
    <x v="1"/>
    <s v=""/>
    <s v="NO APLICA"/>
    <s v="NO"/>
    <s v="NO APLICA"/>
    <s v="NO APLICA"/>
    <s v="NO"/>
    <n v="48"/>
    <n v="125"/>
    <s v="NO"/>
    <n v="0"/>
    <m/>
  </r>
  <r>
    <x v="73"/>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36474-8"/>
    <s v="IRV CAPACITA SPA"/>
    <n v="188"/>
    <n v="47"/>
    <n v="5075"/>
    <n v="0"/>
    <n v="0"/>
    <n v="9541000"/>
    <n v="1880000"/>
    <n v="0"/>
    <n v="0"/>
    <n v="0"/>
    <n v="11421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6.8"/>
    <s v="NO"/>
    <s v="NO APLICA "/>
    <s v="NO"/>
    <s v="NO APLICA"/>
    <s v="NO APLICA"/>
    <s v="NO APLICA"/>
    <x v="1"/>
    <s v=""/>
    <s v="NO APLICA"/>
    <s v="NO"/>
    <s v="NO APLICA"/>
    <s v="NO APLICA"/>
    <s v="NO"/>
    <n v="1"/>
    <n v="52"/>
    <s v="NO"/>
    <n v="0"/>
    <m/>
  </r>
  <r>
    <x v="69"/>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s v="76636474-8"/>
    <s v="IRV CAPACITA SPA"/>
    <n v="188"/>
    <n v="47"/>
    <n v="6373"/>
    <n v="0"/>
    <n v="0"/>
    <n v="17971860"/>
    <n v="2820000"/>
    <n v="0"/>
    <n v="0"/>
    <n v="0"/>
    <n v="2079186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6373"/>
    <n v="6373"/>
    <n v="7"/>
    <s v="APROBADO"/>
    <s v="APROBADO"/>
    <n v="6.4"/>
    <s v="APROBADO"/>
    <s v="NO"/>
    <n v="7"/>
    <s v="NO"/>
    <s v="NO APLICA "/>
    <s v="NO"/>
    <s v="NO APLICA"/>
    <s v="NO APLICA"/>
    <s v="NO APLICA"/>
    <x v="1"/>
    <s v=""/>
    <s v="NO APLICA"/>
    <s v="NO"/>
    <s v="NO APLICA"/>
    <s v="NO APLICA"/>
    <s v="NO"/>
    <n v="1"/>
    <n v="67"/>
    <s v="NO"/>
    <n v="0"/>
    <m/>
  </r>
  <r>
    <x v="7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s v="76636474-8"/>
    <s v="IRV CAPACITA SPA"/>
    <n v="188"/>
    <n v="47"/>
    <n v="4130"/>
    <n v="0"/>
    <n v="0"/>
    <n v="7764400"/>
    <n v="1880000"/>
    <n v="0"/>
    <n v="0"/>
    <n v="0"/>
    <n v="9644400"/>
    <x v="0"/>
    <n v="0"/>
    <n v="1"/>
    <n v="7"/>
    <n v="7"/>
    <n v="7"/>
    <n v="7"/>
    <n v="7"/>
    <n v="7"/>
    <n v="7"/>
    <n v="7"/>
    <n v="7"/>
    <n v="7"/>
    <n v="7"/>
    <n v="7"/>
    <n v="7"/>
    <n v="7"/>
    <n v="6.4"/>
    <s v="SI"/>
    <s v="Andrea Zuzunaga Zuzunaga"/>
    <s v="andrea.zuzunaga@ongirv.com"/>
    <n v="322599775"/>
    <s v="Avenida Portales 3200, San Bernardo"/>
    <s v="Capacitar en técnicas de limpieza y orden aplicadas al ámbito del housekeeping, promoviendo la inclusión laboral y el trabajo con estándares de calidad."/>
    <s v="El curso entrega conocimientos sobre procedimientos de limpieza, uso seguro de productos, atención al detalle y trabajo en equipo, adaptado a personas con distintas capacidades. Está orientado a quienes buscan desempeñarse en servicios de aseo profesional en hoteles, residencias u otros espacios, con enfoque inclusivo y respetuoso."/>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SI"/>
    <n v="6.4"/>
    <s v="SI"/>
    <n v="7.0000000000000009"/>
    <s v="SI"/>
    <n v="7"/>
    <s v="SI"/>
    <n v="1"/>
    <x v="0"/>
    <n v="4130"/>
    <n v="4130"/>
    <s v="SI"/>
    <n v="0"/>
    <n v="0"/>
    <s v="SI"/>
    <n v="1"/>
    <n v="1"/>
    <s v="SI"/>
    <s v="f) Mayor número de cursos SENCE ejecutados (Evaluación Experiencia)."/>
    <m/>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6636474-8"/>
    <s v="IRV CAPACITA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1"/>
    <n v="67"/>
    <s v="NO"/>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636474-8"/>
    <s v="IRV CAPACITA SPA"/>
    <n v="192"/>
    <n v="48"/>
    <n v="4130"/>
    <n v="0"/>
    <n v="0"/>
    <n v="11894400"/>
    <n v="2880000"/>
    <n v="0"/>
    <n v="0"/>
    <n v="0"/>
    <n v="147744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4130"/>
    <n v="4130"/>
    <n v="7"/>
    <s v="APROBADO"/>
    <s v="APROBADO"/>
    <n v="6.4"/>
    <s v="APROBADO"/>
    <s v="NO"/>
    <n v="6.8"/>
    <s v="NO"/>
    <s v="NO APLICA "/>
    <s v="NO"/>
    <s v="NO APLICA"/>
    <s v="NO APLICA"/>
    <s v="NO APLICA"/>
    <x v="1"/>
    <s v=""/>
    <s v="NO APLICA"/>
    <s v="NO"/>
    <s v="NO APLICA"/>
    <s v="NO APLICA"/>
    <s v="NO"/>
    <n v="1"/>
    <n v="52"/>
    <s v="NO"/>
    <n v="0"/>
    <m/>
  </r>
  <r>
    <x v="26"/>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s v="76636474-8"/>
    <s v="IRV CAPACITA SPA"/>
    <n v="188"/>
    <n v="47"/>
    <n v="5075"/>
    <n v="0"/>
    <n v="0"/>
    <n v="19082000"/>
    <n v="3760000"/>
    <n v="0"/>
    <n v="0"/>
    <n v="0"/>
    <n v="22842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1"/>
    <n v="122"/>
    <s v="NO"/>
    <n v="0"/>
    <m/>
  </r>
  <r>
    <x v="71"/>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s v="76636474-8"/>
    <s v="IRV CAPACITA SPA"/>
    <n v="192"/>
    <n v="48"/>
    <n v="5075"/>
    <n v="0"/>
    <n v="0"/>
    <n v="14616000"/>
    <n v="2880000"/>
    <n v="0"/>
    <n v="0"/>
    <n v="0"/>
    <n v="174960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SI"/>
    <n v="0"/>
    <s v="SI"/>
    <n v="0"/>
    <n v="0.1"/>
    <n v="0.70000000000000007"/>
    <s v="NO"/>
    <n v="7"/>
    <n v="7"/>
    <n v="7"/>
    <n v="7.0000000000000009"/>
    <n v="7.0000000000000009"/>
    <n v="5075"/>
    <n v="5075"/>
    <n v="7"/>
    <s v="APROBADO"/>
    <s v="APROBADO"/>
    <n v="6.4"/>
    <s v="APROBADO"/>
    <s v="NO"/>
    <n v="7"/>
    <s v="NO"/>
    <s v="NO APLICA "/>
    <s v="NO"/>
    <s v="NO APLICA"/>
    <s v="NO APLICA"/>
    <s v="NO APLICA"/>
    <x v="1"/>
    <s v=""/>
    <s v="NO APLICA"/>
    <s v="NO"/>
    <s v="NO APLICA"/>
    <s v="NO APLICA"/>
    <s v="NO"/>
    <n v="1"/>
    <n v="67"/>
    <s v="NO"/>
    <n v="0"/>
    <m/>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636474-8"/>
    <s v="IRV CAPACITA SP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
    <n v="122"/>
    <s v="NO"/>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636474-8"/>
    <s v="IRV CAPACITA SP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1"/>
    <n v="122"/>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326847-0"/>
    <s v="SERVICIOS DE CAPACITACION PARA EL DESARROLLO SOCIAL LTD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0"/>
    <n v="0"/>
    <s v="SI"/>
    <n v="0"/>
    <m/>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326847-0"/>
    <s v="SERVICIOS DE CAPACITACION PARA EL DESARROLLO SOCIAL LTD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326847-0"/>
    <s v="SERVICIOS DE CAPACITACION PARA EL DESARROLLO SOCIAL LTD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NO"/>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773018-7"/>
    <s v="Servicio de capacitación y formación de personas TEKNÉ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10"/>
    <n v="32"/>
    <s v="NO"/>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773018-7"/>
    <s v="Servicio de capacitación y formación de personas TEKNÉ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10"/>
    <n v="32"/>
    <s v="NO"/>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773018-7"/>
    <s v="Servicio de capacitación y formación de personas TEKNÉ SpA"/>
    <n v="28"/>
    <n v="7"/>
    <n v="4130"/>
    <n v="0"/>
    <n v="0"/>
    <n v="1156400"/>
    <n v="0"/>
    <n v="0"/>
    <n v="0"/>
    <n v="0"/>
    <n v="11564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10"/>
    <n v="32"/>
    <s v="NO"/>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773018-7"/>
    <s v="Servicio de capacitación y formación de personas TEKNÉ SpA"/>
    <n v="110"/>
    <n v="28"/>
    <n v="5075"/>
    <n v="0"/>
    <n v="0"/>
    <n v="5582500"/>
    <n v="1120000"/>
    <n v="0"/>
    <n v="0"/>
    <n v="0"/>
    <n v="6702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0"/>
    <n v="32"/>
    <s v="NO"/>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773018-7"/>
    <s v="Servicio de capacitación y formación de personas TEKNÉ SpA"/>
    <n v="122"/>
    <n v="31"/>
    <n v="5075"/>
    <n v="115000"/>
    <n v="0"/>
    <n v="6191500"/>
    <n v="0"/>
    <n v="1150000"/>
    <n v="0"/>
    <n v="0"/>
    <n v="73415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0"/>
    <n v="32"/>
    <s v="NO"/>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773018-7"/>
    <s v="Servicio de capacitación y formación de personas TEKNÉ Sp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0"/>
    <n v="146"/>
    <s v="NO"/>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773018-7"/>
    <s v="Servicio de capacitación y formación de personas TEKNÉ SpA"/>
    <n v="100"/>
    <n v="25"/>
    <n v="5075"/>
    <n v="0"/>
    <n v="0"/>
    <n v="6090000"/>
    <n v="1200000"/>
    <n v="0"/>
    <n v="0"/>
    <n v="0"/>
    <n v="7290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10"/>
    <n v="125"/>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6773018-7"/>
    <s v="Servicio de capacitación y formación de personas TEKNÉ SpA"/>
    <n v="122"/>
    <n v="41"/>
    <n v="5075"/>
    <n v="115000"/>
    <n v="0"/>
    <n v="6810650"/>
    <n v="1804000"/>
    <n v="1265000"/>
    <n v="0"/>
    <n v="0"/>
    <n v="987965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10"/>
    <n v="125"/>
    <s v="NO"/>
    <n v="0"/>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8055440-1"/>
    <s v="Capacitacion Play Comp Ltda"/>
    <n v="52"/>
    <n v="18"/>
    <n v="4130"/>
    <n v="0"/>
    <n v="0"/>
    <n v="4295200"/>
    <n v="1440000"/>
    <n v="0"/>
    <n v="0"/>
    <n v="0"/>
    <n v="57352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s v="SI"/>
    <n v="7.0000000000000009"/>
    <s v="SI"/>
    <n v="7"/>
    <s v="SI"/>
    <n v="7"/>
    <x v="0"/>
    <n v="4130"/>
    <n v="4130"/>
    <s v="SI"/>
    <n v="0"/>
    <n v="0"/>
    <s v="SI"/>
    <n v="89"/>
    <n v="125"/>
    <s v="NO"/>
    <s v="f) Mayor número de cursos SENCE ejecutados (Evaluación Experiencia)."/>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8055440-1"/>
    <s v="Capacitacion Play Comp Ltda"/>
    <n v="100"/>
    <n v="25"/>
    <n v="4130"/>
    <n v="0"/>
    <n v="0"/>
    <n v="6195000"/>
    <n v="1500000"/>
    <n v="0"/>
    <n v="0"/>
    <n v="0"/>
    <n v="7695000"/>
    <x v="0"/>
    <n v="0"/>
    <n v="7"/>
    <n v="7"/>
    <n v="0"/>
    <n v="0"/>
    <n v="0"/>
    <n v="0"/>
    <n v="0"/>
    <n v="0"/>
    <n v="0"/>
    <n v="7"/>
    <n v="7"/>
    <n v="7"/>
    <n v="7"/>
    <n v="7"/>
    <n v="7"/>
    <n v="7"/>
    <s v="SI"/>
    <s v="Emilio Asfura"/>
    <s v="easfura@playcomp.cl"/>
    <n v="222225139"/>
    <s v="Avenida San Pablo 4660, QUINTA NORMAL"/>
    <s v="Desarrollar conocimientos fundamentales de contabilidad para el registro, análisis y control de operaciones financieras en pequeñas organizaciones o emprendimientos."/>
    <s v="Este curso entrega herramientas para comprender conceptos contables esenciales, como activos, pasivos, ingresos y egresos, además de enseñar el uso de libros contables y documentos tributarios. Está dirigido a personas que buscan iniciarse en el área administrativa o mejorar la gestión financiera de sus proyectos."/>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4130"/>
    <n v="4130"/>
    <n v="7"/>
    <s v="APROBADO"/>
    <s v="APROBADO"/>
    <n v="7"/>
    <s v="APROBADO"/>
    <s v="SI"/>
    <n v="7"/>
    <s v="SI"/>
    <n v="7.0000000000000009"/>
    <s v="SI"/>
    <n v="7"/>
    <s v="SI"/>
    <n v="7"/>
    <x v="0"/>
    <n v="4130"/>
    <n v="4130"/>
    <s v="SI"/>
    <n v="0"/>
    <n v="0"/>
    <s v="SI"/>
    <n v="89"/>
    <n v="125"/>
    <s v="NO"/>
    <n v="0"/>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8055440-1"/>
    <s v="Capacitacion Play Comp Ltda"/>
    <n v="88"/>
    <n v="22"/>
    <n v="4130"/>
    <n v="0"/>
    <n v="0"/>
    <n v="7268800"/>
    <n v="1760000"/>
    <n v="0"/>
    <n v="0"/>
    <n v="0"/>
    <n v="90288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s v="SI"/>
    <n v="7.0000000000000009"/>
    <s v="SI"/>
    <n v="7"/>
    <s v="SI"/>
    <n v="7"/>
    <x v="0"/>
    <n v="4130"/>
    <n v="4130"/>
    <s v="SI"/>
    <n v="0"/>
    <n v="0"/>
    <s v="SI"/>
    <n v="89"/>
    <n v="125"/>
    <s v="NO"/>
    <s v="f) Mayor número de cursos SENCE ejecutados (Evaluación Experiencia)."/>
    <m/>
  </r>
  <r>
    <x v="23"/>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s v="78055440-1"/>
    <s v="Capacitacion Play Comp Ltda"/>
    <n v="45"/>
    <n v="12"/>
    <n v="4130"/>
    <n v="0"/>
    <n v="0"/>
    <n v="3717000"/>
    <n v="960000"/>
    <n v="0"/>
    <n v="0"/>
    <n v="0"/>
    <n v="4677000"/>
    <x v="0"/>
    <n v="0"/>
    <n v="7"/>
    <n v="7"/>
    <n v="7"/>
    <n v="7"/>
    <n v="7"/>
    <n v="7"/>
    <n v="7"/>
    <n v="7"/>
    <n v="7"/>
    <n v="7"/>
    <n v="7"/>
    <n v="7"/>
    <n v="7"/>
    <n v="7"/>
    <n v="7"/>
    <n v="7"/>
    <s v="NO"/>
    <n v="0"/>
    <n v="0"/>
    <n v="0"/>
    <n v="0"/>
    <n v="0"/>
    <n v="0"/>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NO"/>
    <n v="7"/>
    <s v="SI"/>
    <n v="7.0000000000000009"/>
    <s v="SI"/>
    <n v="7"/>
    <s v="SI"/>
    <n v="7"/>
    <x v="0"/>
    <n v="4130"/>
    <n v="4130"/>
    <s v="SI"/>
    <n v="0"/>
    <n v="0"/>
    <s v="SI"/>
    <n v="89"/>
    <n v="125"/>
    <s v="NO"/>
    <s v="f) Mayor número de cursos SENCE ejecutados (Evaluación Experiencia)."/>
    <m/>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8055440-1"/>
    <s v="Capacitacion Play Comp Ltda"/>
    <n v="50"/>
    <n v="17"/>
    <n v="4130"/>
    <n v="0"/>
    <n v="0"/>
    <n v="4130000"/>
    <n v="1360000"/>
    <n v="0"/>
    <n v="0"/>
    <n v="0"/>
    <n v="5490000"/>
    <x v="0"/>
    <n v="0"/>
    <n v="7"/>
    <n v="7"/>
    <n v="7"/>
    <n v="7"/>
    <n v="7"/>
    <n v="7"/>
    <n v="7"/>
    <n v="7"/>
    <n v="7"/>
    <n v="7"/>
    <n v="7"/>
    <n v="7"/>
    <n v="7"/>
    <n v="7"/>
    <n v="7"/>
    <n v="7"/>
    <s v="SI"/>
    <s v="Emilio Asfura"/>
    <s v="easfura@playcomp.cl"/>
    <n v="222225139"/>
    <s v="Astaburuaga 9360,, Lo Espejo"/>
    <s v="Entregar herramientas básicas para la gestión responsable de recursos personales y familiares, promoviendo decisiones financieras informadas."/>
    <s v="Este curso aborda conceptos clave como presupuesto, ahorro, endeudamiento, uso de productos financieros y planificación económica. Está dirigido a personas que buscan mejorar su bienestar financiero y fortalecer su autonomía en el manejo del dinero."/>
    <n v="0"/>
    <n v="0"/>
    <n v="0"/>
    <n v="0"/>
    <n v="0"/>
    <n v="0"/>
    <n v="0"/>
    <n v="0"/>
    <n v="0"/>
    <n v="0"/>
    <n v="0"/>
    <n v="0"/>
    <n v="0"/>
    <n v="0"/>
    <n v="0"/>
    <n v="0"/>
    <s v="SSH"/>
    <s v="NO"/>
    <s v="SI"/>
    <n v="0"/>
    <n v="0"/>
    <n v="0"/>
    <n v="0"/>
    <n v="0"/>
    <n v="0"/>
    <n v="0"/>
    <n v="0"/>
    <n v="0"/>
    <n v="0"/>
    <s v="SI"/>
    <n v="0"/>
    <s v="SI"/>
    <n v="0"/>
    <s v="SI"/>
    <n v="0"/>
    <n v="0.70000000000000007"/>
    <n v="0.70000000000000007"/>
    <s v="NO"/>
    <n v="7"/>
    <n v="7"/>
    <n v="7"/>
    <n v="7.0000000000000009"/>
    <n v="7.0000000000000009"/>
    <n v="4130"/>
    <n v="4130"/>
    <n v="7"/>
    <s v="APROBADO"/>
    <s v="APROBADO"/>
    <n v="7"/>
    <s v="APROBADO"/>
    <s v="SI"/>
    <n v="7"/>
    <s v="SI"/>
    <n v="7.0000000000000009"/>
    <s v="SI"/>
    <n v="7"/>
    <s v="SI"/>
    <n v="7"/>
    <x v="0"/>
    <n v="4130"/>
    <n v="4130"/>
    <s v="SI"/>
    <n v="0"/>
    <n v="0"/>
    <s v="SI"/>
    <n v="89"/>
    <n v="125"/>
    <s v="NO"/>
    <n v="0"/>
    <m/>
  </r>
  <r>
    <x v="39"/>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s v="76012877-5"/>
    <s v="OTEC CECADES Y CIA LTDA"/>
    <n v="70"/>
    <n v="18"/>
    <n v="5075"/>
    <n v="0"/>
    <n v="0"/>
    <n v="4263000"/>
    <n v="864000"/>
    <n v="0"/>
    <n v="0"/>
    <n v="0"/>
    <n v="5127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s v="NO"/>
    <n v="6.8"/>
    <s v="NO"/>
    <s v="NO APLICA "/>
    <s v="NO"/>
    <s v="NO APLICA"/>
    <s v="NO APLICA"/>
    <s v="NO APLICA"/>
    <x v="1"/>
    <s v=""/>
    <s v="NO APLICA"/>
    <s v="NO"/>
    <s v="NO APLICA"/>
    <s v="NO APLICA"/>
    <s v="NO"/>
    <n v="18"/>
    <n v="49"/>
    <s v="NO"/>
    <n v="0"/>
    <m/>
  </r>
  <r>
    <x v="77"/>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s v="76012877-5"/>
    <s v="OTEC CECADES Y CIA LTDA"/>
    <n v="112"/>
    <n v="38"/>
    <n v="5075"/>
    <n v="115000"/>
    <n v="0"/>
    <n v="6252400"/>
    <n v="1672000"/>
    <n v="1265000"/>
    <n v="0"/>
    <n v="0"/>
    <n v="91894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18"/>
    <n v="122"/>
    <s v="NO"/>
    <n v="0"/>
    <m/>
  </r>
  <r>
    <x v="7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s v="76012877-5"/>
    <s v="OTEC CECADES Y CIA LTDA"/>
    <n v="252"/>
    <n v="63"/>
    <n v="6373"/>
    <n v="70000"/>
    <n v="0"/>
    <n v="16059960"/>
    <n v="2520000"/>
    <n v="700000"/>
    <n v="0"/>
    <n v="0"/>
    <n v="192799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8"/>
    <n v="122"/>
    <s v="NO"/>
    <n v="0"/>
    <m/>
  </r>
  <r>
    <x v="59"/>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s v="76012877-5"/>
    <s v="OTEC CECADES Y CIA LTDA"/>
    <n v="52"/>
    <n v="13"/>
    <n v="6373"/>
    <n v="0"/>
    <n v="0"/>
    <n v="6627920"/>
    <n v="1040000"/>
    <n v="0"/>
    <n v="0"/>
    <n v="0"/>
    <n v="766792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6373"/>
    <n v="6373"/>
    <n v="7"/>
    <s v="APROBADO"/>
    <s v="APROBADO"/>
    <n v="6.4"/>
    <s v="APROBADO"/>
    <s v="NO"/>
    <n v="6.8"/>
    <s v="NO"/>
    <s v="NO APLICA "/>
    <s v="NO"/>
    <s v="NO APLICA"/>
    <s v="NO APLICA"/>
    <s v="NO APLICA"/>
    <x v="1"/>
    <s v=""/>
    <s v="NO APLICA"/>
    <s v="NO"/>
    <s v="NO APLICA"/>
    <s v="NO APLICA"/>
    <s v="NO"/>
    <n v="18"/>
    <n v="125"/>
    <s v="NO"/>
    <n v="0"/>
    <m/>
  </r>
  <r>
    <x v="35"/>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s v="76012877-5"/>
    <s v="OTEC CECADES Y CIA LTD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8"/>
    <n v="164"/>
    <s v="NO"/>
    <n v="0"/>
    <m/>
  </r>
  <r>
    <x v="2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s v="76012877-5"/>
    <s v="OTEC CECADES Y CIA LTDA"/>
    <n v="100"/>
    <n v="25"/>
    <n v="5075"/>
    <n v="0"/>
    <n v="0"/>
    <n v="6090000"/>
    <n v="1200000"/>
    <n v="0"/>
    <n v="0"/>
    <n v="0"/>
    <n v="7290000"/>
    <x v="1"/>
    <s v="NUMERAL 6.1.2. ITEM 1 - NO PRESENTAN ANEXO 2."/>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18"/>
    <n v="125"/>
    <s v="NO"/>
    <n v="0"/>
    <m/>
  </r>
  <r>
    <x v="38"/>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s v="76012877-5"/>
    <s v="OTEC CECADES Y CIA LTDA"/>
    <n v="70"/>
    <n v="14"/>
    <n v="5075"/>
    <n v="0"/>
    <n v="0"/>
    <n v="3552500"/>
    <n v="560000"/>
    <n v="0"/>
    <n v="0"/>
    <n v="0"/>
    <n v="41125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18"/>
    <n v="146"/>
    <s v="NO"/>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12877-5"/>
    <s v="OTEC CECADES Y CIA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18"/>
    <n v="146"/>
    <s v="NO"/>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012877-5"/>
    <s v="OTEC CECADES Y CIA LTD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SI"/>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18"/>
    <n v="146"/>
    <s v="NO"/>
    <n v="0"/>
    <m/>
  </r>
  <r>
    <x v="11"/>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s v="77086577-8"/>
    <s v="CENTRO DE FORMACION Y CAPACITACION PROFESIONAL SPA"/>
    <n v="80"/>
    <n v="20"/>
    <n v="6400"/>
    <n v="0"/>
    <n v="0"/>
    <n v="5120000"/>
    <n v="800000"/>
    <n v="0"/>
    <n v="0"/>
    <n v="0"/>
    <n v="5920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400"/>
    <n v="6373"/>
    <s v="NO APLICA"/>
    <s v="NO APLICA"/>
    <s v="NO APLICA"/>
    <s v="NO APLICA"/>
    <s v="NO APLICA"/>
    <s v="NO"/>
    <s v="NO APLICA"/>
    <s v="NO APLICA"/>
    <s v="NO APLICA "/>
    <s v="NO"/>
    <s v="NO APLICA"/>
    <s v="NO APLICA"/>
    <s v="NO APLICA"/>
    <x v="1"/>
    <s v=""/>
    <s v="NO APLICA"/>
    <s v="NO"/>
    <s v="NO APLICA"/>
    <s v="NO APLICA"/>
    <s v="NO"/>
    <n v="0"/>
    <n v="0"/>
    <s v="SI"/>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86577-8"/>
    <s v="CENTRO DE FORMACION Y CAPACITACION PROFESIONAL SPA"/>
    <n v="28"/>
    <n v="7"/>
    <n v="4200"/>
    <n v="0"/>
    <n v="0"/>
    <n v="1176000"/>
    <n v="0"/>
    <n v="0"/>
    <n v="0"/>
    <n v="0"/>
    <n v="1176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200"/>
    <n v="4130"/>
    <s v="NO APLICA"/>
    <s v="NO APLICA"/>
    <s v="NO APLICA"/>
    <s v="NO APLICA"/>
    <s v="NO APLICA"/>
    <s v="NO"/>
    <s v="NO APLICA"/>
    <s v="NO APLICA"/>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86577-8"/>
    <s v="CENTRO DE FORMACION Y CAPACITACION PROFESIONAL SPA"/>
    <n v="28"/>
    <n v="7"/>
    <n v="4200"/>
    <n v="0"/>
    <n v="0"/>
    <n v="1176000"/>
    <n v="0"/>
    <n v="0"/>
    <n v="0"/>
    <n v="0"/>
    <n v="1176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200"/>
    <n v="4130"/>
    <s v="NO APLICA"/>
    <s v="NO APLICA"/>
    <s v="NO APLICA"/>
    <s v="NO APLICA"/>
    <s v="NO APLICA"/>
    <s v="NO"/>
    <s v="NO APLICA"/>
    <s v="NO APLICA"/>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7086577-8"/>
    <s v="CENTRO DE FORMACION Y CAPACITACION PROFESIONAL SPA"/>
    <n v="28"/>
    <n v="7"/>
    <n v="4200"/>
    <n v="0"/>
    <n v="0"/>
    <n v="1176000"/>
    <n v="0"/>
    <n v="0"/>
    <n v="0"/>
    <n v="0"/>
    <n v="1176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200"/>
    <n v="4130"/>
    <s v="NO APLICA"/>
    <s v="NO APLICA"/>
    <s v="NO APLICA"/>
    <s v="NO APLICA"/>
    <s v="NO APLICA"/>
    <s v="NO"/>
    <s v="NO APLICA"/>
    <s v="NO APLICA"/>
    <s v="NO APLICA "/>
    <s v="NO"/>
    <s v="NO APLICA"/>
    <s v="NO APLICA"/>
    <s v="NO APLICA"/>
    <x v="1"/>
    <s v=""/>
    <s v="NO APLICA"/>
    <s v="NO"/>
    <s v="NO APLICA"/>
    <s v="NO APLICA"/>
    <s v="NO"/>
    <n v="0"/>
    <n v="0"/>
    <s v="SI"/>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7086577-8"/>
    <s v="CENTRO DE FORMACION Y CAPACITACION PROFESIONAL SPA"/>
    <n v="110"/>
    <n v="28"/>
    <n v="5150"/>
    <n v="0"/>
    <n v="0"/>
    <n v="5665000"/>
    <n v="1120000"/>
    <n v="0"/>
    <n v="0"/>
    <n v="0"/>
    <n v="6785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150"/>
    <n v="5075"/>
    <s v="NO APLICA"/>
    <s v="NO APLICA"/>
    <s v="NO APLICA"/>
    <s v="NO APLICA"/>
    <s v="NO APLICA"/>
    <s v="NO"/>
    <s v="NO APLICA"/>
    <s v="NO APLICA"/>
    <s v="NO APLICA "/>
    <s v="NO"/>
    <s v="NO APLICA"/>
    <s v="NO APLICA"/>
    <s v="NO APLICA"/>
    <x v="1"/>
    <s v=""/>
    <s v="NO APLICA"/>
    <s v="NO"/>
    <s v="NO APLICA"/>
    <s v="NO APLICA"/>
    <s v="NO"/>
    <n v="0"/>
    <n v="0"/>
    <s v="SI"/>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7086577-8"/>
    <s v="CENTRO DE FORMACION Y CAPACITACION PROFESIONAL SPA"/>
    <n v="122"/>
    <n v="31"/>
    <n v="5150"/>
    <n v="115000"/>
    <n v="0"/>
    <n v="6283000"/>
    <n v="0"/>
    <n v="1150000"/>
    <n v="0"/>
    <n v="0"/>
    <n v="7433000"/>
    <x v="1"/>
    <s v="NUMERAL 6.1.2. ÍTEM 8 - LA POBLACIÓN OBJETIVO ES DERIVADA POR GENDARMERÍA. OTEC NO PRESENTA CARTA DE DICHA INSTITUCIÓN PARA PODER AUTORIZAR SU EJECUCIÓN DENTRO DEL RECINTO RESPECTIV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150"/>
    <n v="5075"/>
    <s v="NO APLICA"/>
    <s v="NO APLICA"/>
    <s v="NO APLICA"/>
    <s v="NO APLICA"/>
    <s v="NO APLICA"/>
    <s v="NO"/>
    <s v="NO APLICA"/>
    <s v="NO APLICA"/>
    <s v="NO APLICA "/>
    <s v="NO"/>
    <s v="NO APLICA"/>
    <s v="NO APLICA"/>
    <s v="NO APLICA"/>
    <x v="1"/>
    <s v=""/>
    <s v="NO APLICA"/>
    <s v="NO"/>
    <s v="NO APLICA"/>
    <s v="NO APLICA"/>
    <s v="NO"/>
    <n v="0"/>
    <n v="0"/>
    <s v="SI"/>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77086577-8"/>
    <s v="CENTRO DE FORMACION Y CAPACITACION PROFESIONAL SPA"/>
    <n v="122"/>
    <n v="41"/>
    <n v="5500"/>
    <n v="115000"/>
    <n v="0"/>
    <n v="7381000"/>
    <n v="1804000"/>
    <n v="1265000"/>
    <n v="0"/>
    <n v="0"/>
    <n v="10450000"/>
    <x v="1"/>
    <s v="NUMERAL 6.2.1. ÍTEM 11 - PROPUESTA NO PRESENTA REGISTRO FOTOGRÁFIC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5500"/>
    <n v="5075"/>
    <s v="NO APLICA"/>
    <s v="NO APLICA"/>
    <s v="NO APLICA"/>
    <s v="NO APLICA"/>
    <s v="NO APLICA"/>
    <s v="NO"/>
    <s v="NO APLICA"/>
    <s v="NO APLICA"/>
    <s v="NO APLICA "/>
    <s v="NO"/>
    <s v="NO APLICA"/>
    <s v="NO APLICA"/>
    <s v="NO APLICA"/>
    <x v="1"/>
    <s v=""/>
    <s v="NO APLICA"/>
    <s v="NO"/>
    <s v="NO APLICA"/>
    <s v="NO APLICA"/>
    <s v="NO"/>
    <n v="0"/>
    <n v="0"/>
    <s v="SI"/>
    <n v="0"/>
    <m/>
  </r>
  <r>
    <x v="65"/>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s v="77086577-8"/>
    <s v="CENTRO DE FORMACION Y CAPACITACION PROFESIONAL SPA"/>
    <n v="132"/>
    <n v="33"/>
    <n v="4400"/>
    <n v="100000"/>
    <n v="0"/>
    <n v="5808000"/>
    <n v="1320000"/>
    <n v="1000000"/>
    <n v="0"/>
    <n v="0"/>
    <n v="8128000"/>
    <x v="1"/>
    <s v="NUMERAL 6.2.1. ÍTEM 11 - PROPUESTA NO PRESENTA REGISTRO FOTOGRÁFICO"/>
    <n v="0"/>
    <n v="0"/>
    <n v="0"/>
    <n v="0"/>
    <n v="0"/>
    <n v="0"/>
    <n v="0"/>
    <n v="0"/>
    <n v="0"/>
    <n v="0"/>
    <n v="0"/>
    <n v="0"/>
    <n v="0"/>
    <n v="0"/>
    <n v="0"/>
    <n v="0"/>
    <s v="NO"/>
    <n v="0"/>
    <n v="0"/>
    <n v="0"/>
    <n v="0"/>
    <n v="0"/>
    <n v="0"/>
    <n v="0"/>
    <n v="0"/>
    <n v="0"/>
    <n v="0"/>
    <n v="0"/>
    <n v="0"/>
    <n v="0"/>
    <n v="0"/>
    <n v="0"/>
    <n v="0"/>
    <n v="0"/>
    <n v="0"/>
    <n v="0"/>
    <n v="0"/>
    <n v="0"/>
    <n v="0"/>
    <s v="SHMAN"/>
    <s v="SI"/>
    <s v="NO"/>
    <n v="0"/>
    <n v="0"/>
    <n v="0"/>
    <n v="0"/>
    <n v="0"/>
    <n v="0"/>
    <n v="0"/>
    <n v="0"/>
    <n v="0"/>
    <n v="0"/>
    <s v="NO"/>
    <n v="0"/>
    <s v="NO"/>
    <s v="NO APLICA"/>
    <s v="NO"/>
    <s v="NO APLICA"/>
    <s v="NO APLICA"/>
    <s v="NO APLICA"/>
    <s v="SI"/>
    <n v="0"/>
    <n v="0"/>
    <s v="NO APLICA"/>
    <s v="NO APLICA"/>
    <s v="NO APLICA"/>
    <n v="4400"/>
    <n v="4130"/>
    <s v="NO APLICA"/>
    <s v="NO APLICA"/>
    <s v="NO APLICA"/>
    <s v="NO APLICA"/>
    <s v="NO APLICA"/>
    <s v="NO"/>
    <s v="NO APLICA"/>
    <s v="NO APLICA"/>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117463-0"/>
    <s v="ORGANISMO TÉCNICO DE CAPACITACIÓN JUVENA LTDA"/>
    <n v="28"/>
    <n v="7"/>
    <n v="4130"/>
    <n v="0"/>
    <n v="0"/>
    <n v="1156400"/>
    <n v="0"/>
    <n v="0"/>
    <n v="0"/>
    <n v="0"/>
    <n v="1156400"/>
    <x v="0"/>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s v="SI"/>
    <n v="7.0000000000000009"/>
    <s v="SI"/>
    <n v="7"/>
    <s v="SI"/>
    <n v="3"/>
    <x v="0"/>
    <n v="4130"/>
    <n v="4130"/>
    <s v="SI"/>
    <n v="0.68181818181818177"/>
    <n v="0.68181818181818177"/>
    <s v="SI"/>
    <n v="22"/>
    <n v="32"/>
    <s v="NO"/>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117463-0"/>
    <s v="ORGANISMO TÉCNICO DE CAPACITACIÓN JUVENA LTDA"/>
    <n v="28"/>
    <n v="7"/>
    <n v="4130"/>
    <n v="0"/>
    <n v="0"/>
    <n v="1156400"/>
    <n v="0"/>
    <n v="0"/>
    <n v="0"/>
    <n v="0"/>
    <n v="1156400"/>
    <x v="0"/>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s v="SI"/>
    <n v="7.0000000000000009"/>
    <s v="SI"/>
    <n v="7"/>
    <s v="SI"/>
    <n v="3"/>
    <x v="0"/>
    <n v="4130"/>
    <n v="4130"/>
    <s v="SI"/>
    <n v="0.68181818181818177"/>
    <n v="0.68181818181818177"/>
    <s v="SI"/>
    <n v="22"/>
    <n v="32"/>
    <s v="NO"/>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6117463-0"/>
    <s v="ORGANISMO TÉCNICO DE CAPACITACIÓN JUVENA LTDA"/>
    <n v="28"/>
    <n v="7"/>
    <n v="4130"/>
    <n v="0"/>
    <n v="0"/>
    <n v="1156400"/>
    <n v="0"/>
    <n v="0"/>
    <n v="0"/>
    <n v="0"/>
    <n v="1156400"/>
    <x v="0"/>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4130"/>
    <n v="4130"/>
    <n v="7"/>
    <s v="APROBADO"/>
    <s v="APROBADO"/>
    <n v="6.6"/>
    <s v="APROBADO"/>
    <s v="SI"/>
    <n v="6.6"/>
    <s v="SI"/>
    <n v="7.0000000000000009"/>
    <s v="SI"/>
    <n v="7"/>
    <s v="SI"/>
    <n v="3"/>
    <x v="0"/>
    <n v="4130"/>
    <n v="4130"/>
    <s v="SI"/>
    <n v="0.68181818181818177"/>
    <n v="0.68181818181818177"/>
    <s v="SI"/>
    <n v="22"/>
    <n v="32"/>
    <s v="NO"/>
    <n v="0"/>
    <m/>
  </r>
  <r>
    <x v="1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s v="76117463-0"/>
    <s v="ORGANISMO TÉCNICO DE CAPACITACIÓN JUVENA LTDA"/>
    <n v="110"/>
    <n v="28"/>
    <n v="5075"/>
    <n v="0"/>
    <n v="0"/>
    <n v="5582500"/>
    <n v="1120000"/>
    <n v="0"/>
    <n v="0"/>
    <n v="0"/>
    <n v="6702500"/>
    <x v="0"/>
    <n v="0"/>
    <n v="3"/>
    <n v="7"/>
    <n v="0"/>
    <n v="0"/>
    <n v="0"/>
    <n v="0"/>
    <n v="0"/>
    <n v="0"/>
    <n v="0"/>
    <n v="7"/>
    <n v="7"/>
    <n v="7"/>
    <n v="7"/>
    <n v="7"/>
    <n v="7"/>
    <n v="6.6"/>
    <s v="SI"/>
    <s v="MARIANELLA MORALES GONZALEZ"/>
    <s v="OTECJUVENA@GMAIL.COM"/>
    <n v="993423661"/>
    <s v="CAPITAN PRAT NRO.20 CENTRO PENITENCIARIO FEMENINO SANTIAGO COMUNA SAN JOAQUIN, San Joaquín"/>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s v="SI"/>
    <n v="6.6"/>
    <s v="SI"/>
    <n v="7.0000000000000009"/>
    <s v="SI"/>
    <n v="7"/>
    <s v="SI"/>
    <n v="3"/>
    <x v="0"/>
    <n v="5075"/>
    <n v="5075"/>
    <s v="SI"/>
    <n v="0.68181818181818177"/>
    <n v="0.68181818181818177"/>
    <s v="SI"/>
    <n v="22"/>
    <n v="32"/>
    <s v="NO"/>
    <n v="0"/>
    <m/>
  </r>
  <r>
    <x v="19"/>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s v="76117463-0"/>
    <s v="ORGANISMO TÉCNICO DE CAPACITACIÓN JUVENA LTDA"/>
    <n v="122"/>
    <n v="31"/>
    <n v="5075"/>
    <n v="115000"/>
    <n v="0"/>
    <n v="6191500"/>
    <n v="0"/>
    <n v="1150000"/>
    <n v="0"/>
    <n v="0"/>
    <n v="7341500"/>
    <x v="0"/>
    <n v="0"/>
    <n v="3"/>
    <n v="7"/>
    <n v="0"/>
    <n v="0"/>
    <n v="0"/>
    <n v="0"/>
    <n v="0"/>
    <n v="0"/>
    <n v="0"/>
    <n v="7"/>
    <n v="7"/>
    <n v="7"/>
    <n v="7"/>
    <n v="7"/>
    <n v="7"/>
    <n v="6.6"/>
    <s v="SI"/>
    <s v="MARIANELLA MORALES GONZALEZ"/>
    <s v="OTECJUVENA@GMAIL.COM"/>
    <n v="993423661"/>
    <s v="CAPITAN PRAT NRO.20 CENTRO PENITENCIARIO FEMENINO SANTIAGO COMUNA SAN JOAQUIN, San Joaquín"/>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SI"/>
    <n v="6.6"/>
    <s v="SI"/>
    <n v="7.0000000000000009"/>
    <s v="SI"/>
    <n v="7"/>
    <s v="SI"/>
    <n v="3"/>
    <x v="0"/>
    <n v="5075"/>
    <n v="5075"/>
    <s v="SI"/>
    <n v="0.68181818181818177"/>
    <n v="0.68181818181818177"/>
    <s v="SI"/>
    <n v="22"/>
    <n v="32"/>
    <s v="NO"/>
    <n v="0"/>
    <m/>
  </r>
  <r>
    <x v="61"/>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s v="76117463-0"/>
    <s v="ORGANISMO TÉCNICO DE CAPACITACIÓN JUVENA LTDA"/>
    <n v="122"/>
    <n v="31"/>
    <n v="5075"/>
    <n v="100000"/>
    <n v="0"/>
    <n v="6191500"/>
    <n v="1240000"/>
    <n v="1000000"/>
    <n v="0"/>
    <n v="0"/>
    <n v="8431500"/>
    <x v="0"/>
    <n v="0"/>
    <n v="3"/>
    <n v="7"/>
    <n v="0"/>
    <n v="0"/>
    <n v="0"/>
    <n v="0"/>
    <n v="0"/>
    <n v="0"/>
    <n v="0"/>
    <n v="7"/>
    <n v="7"/>
    <n v="7"/>
    <n v="7"/>
    <n v="7"/>
    <n v="7"/>
    <n v="6.6"/>
    <s v="NO"/>
    <n v="0"/>
    <n v="0"/>
    <n v="0"/>
    <n v="0"/>
    <n v="0"/>
    <n v="0"/>
    <n v="0"/>
    <n v="0"/>
    <n v="0"/>
    <n v="0"/>
    <n v="0"/>
    <n v="0"/>
    <n v="0"/>
    <n v="0"/>
    <n v="0"/>
    <n v="0"/>
    <n v="0"/>
    <n v="0"/>
    <n v="0"/>
    <n v="0"/>
    <n v="0"/>
    <n v="0"/>
    <s v="SHMAN"/>
    <s v="SI"/>
    <s v="NO"/>
    <n v="0"/>
    <n v="0"/>
    <n v="0"/>
    <n v="0"/>
    <n v="0"/>
    <n v="0"/>
    <n v="0"/>
    <n v="0"/>
    <n v="0"/>
    <n v="0"/>
    <s v="SI"/>
    <n v="0"/>
    <s v="SI"/>
    <n v="0"/>
    <s v="SI"/>
    <n v="0"/>
    <n v="0.30000000000000004"/>
    <n v="0.70000000000000007"/>
    <s v="SI"/>
    <n v="0"/>
    <n v="0"/>
    <n v="0"/>
    <n v="7.0000000000000009"/>
    <n v="7.0000000000000009"/>
    <n v="5075"/>
    <n v="5075"/>
    <n v="7"/>
    <s v="APROBADO"/>
    <s v="APROBADO"/>
    <n v="6.6"/>
    <s v="APROBADO"/>
    <s v="NO"/>
    <n v="7"/>
    <s v="NO"/>
    <s v="NO APLICA "/>
    <s v="NO"/>
    <s v="NO APLICA"/>
    <s v="NO APLICA"/>
    <s v="NO APLICA"/>
    <x v="1"/>
    <s v=""/>
    <s v="NO APLICA"/>
    <s v="NO"/>
    <s v="NO APLICA"/>
    <s v="NO APLICA"/>
    <s v="NO"/>
    <n v="22"/>
    <n v="80"/>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117463-0"/>
    <s v="ORGANISMO TÉCNICO DE CAPACITACIÓN JUVENA LTDA"/>
    <n v="200"/>
    <n v="50"/>
    <n v="5075"/>
    <n v="0"/>
    <n v="0"/>
    <n v="20300000"/>
    <n v="4000000"/>
    <n v="0"/>
    <n v="0"/>
    <n v="0"/>
    <n v="2430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s v="NO"/>
    <s v="NO APLICA "/>
    <s v="NO"/>
    <s v="NO APLICA"/>
    <s v="NO APLICA"/>
    <s v="NO APLICA"/>
    <x v="1"/>
    <s v=""/>
    <s v="NO APLICA"/>
    <s v="NO"/>
    <s v="NO APLICA"/>
    <s v="NO APLICA"/>
    <s v="NO"/>
    <n v="22"/>
    <n v="254"/>
    <s v="NO"/>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117463-0"/>
    <s v="ORGANISMO TÉCNICO DE CAPACITACIÓN JUVENA LTDA"/>
    <n v="100"/>
    <n v="25"/>
    <n v="5075"/>
    <n v="0"/>
    <n v="0"/>
    <n v="10150000"/>
    <n v="2000000"/>
    <n v="0"/>
    <n v="0"/>
    <n v="0"/>
    <n v="1215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6.8"/>
    <s v="NO"/>
    <s v="NO APLICA "/>
    <s v="NO"/>
    <s v="NO APLICA"/>
    <s v="NO APLICA"/>
    <s v="NO APLICA"/>
    <x v="1"/>
    <s v=""/>
    <s v="NO APLICA"/>
    <s v="NO"/>
    <s v="NO APLICA"/>
    <s v="NO APLICA"/>
    <s v="NO"/>
    <n v="22"/>
    <n v="254"/>
    <s v="NO"/>
    <n v="0"/>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7865316-8"/>
    <s v="workmed capacitaciones SPa"/>
    <n v="52"/>
    <n v="18"/>
    <n v="4130"/>
    <n v="0"/>
    <n v="0"/>
    <n v="4295200"/>
    <n v="1440000"/>
    <n v="0"/>
    <n v="0"/>
    <n v="0"/>
    <n v="5735200"/>
    <x v="0"/>
    <n v="0"/>
    <n v="1"/>
    <n v="7"/>
    <n v="7"/>
    <n v="7"/>
    <n v="7"/>
    <n v="7"/>
    <n v="7"/>
    <n v="7"/>
    <n v="7"/>
    <n v="7"/>
    <n v="7"/>
    <n v="7"/>
    <n v="7"/>
    <n v="7"/>
    <n v="7"/>
    <n v="6.4"/>
    <s v="NO"/>
    <n v="0"/>
    <n v="0"/>
    <n v="0"/>
    <n v="0"/>
    <n v="0"/>
    <n v="0"/>
    <n v="0"/>
    <n v="0"/>
    <n v="0"/>
    <n v="0"/>
    <n v="0"/>
    <n v="0"/>
    <n v="0"/>
    <n v="0"/>
    <n v="0"/>
    <n v="0"/>
    <n v="0"/>
    <n v="0"/>
    <n v="0"/>
    <n v="0"/>
    <n v="0"/>
    <n v="0"/>
    <s v="SSH"/>
    <s v="NO"/>
    <s v="SI"/>
    <n v="0"/>
    <n v="0"/>
    <n v="0"/>
    <n v="0"/>
    <n v="0"/>
    <n v="0"/>
    <n v="0"/>
    <n v="0"/>
    <n v="0"/>
    <n v="0"/>
    <s v="SI"/>
    <n v="0"/>
    <s v="NO"/>
    <n v="0"/>
    <s v="NO"/>
    <n v="0"/>
    <n v="0.1"/>
    <n v="0.70000000000000007"/>
    <s v="NO"/>
    <n v="7"/>
    <n v="7"/>
    <n v="7"/>
    <n v="7.0000000000000009"/>
    <n v="7.0000000000000009"/>
    <n v="4130"/>
    <n v="4130"/>
    <n v="7"/>
    <s v="APROBADO"/>
    <s v="APROBADO"/>
    <n v="6.4"/>
    <s v="APROBADO"/>
    <s v="NO"/>
    <n v="7"/>
    <s v="NO"/>
    <s v="NO APLICA "/>
    <s v="NO"/>
    <s v="NO APLICA"/>
    <s v="NO APLICA"/>
    <s v="NO APLICA"/>
    <x v="1"/>
    <s v=""/>
    <s v="NO APLICA"/>
    <s v="NO"/>
    <s v="NO APLICA"/>
    <s v="NO APLICA"/>
    <s v="NO"/>
    <n v="0"/>
    <n v="0"/>
    <s v="SI"/>
    <n v="0"/>
    <m/>
  </r>
  <r>
    <x v="3"/>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s v="76014819-9"/>
    <s v="ID Capacitación Ltda."/>
    <n v="160"/>
    <n v="40"/>
    <n v="6373"/>
    <n v="0"/>
    <n v="50000"/>
    <n v="15295200"/>
    <n v="2400000"/>
    <n v="0"/>
    <n v="0"/>
    <n v="750000"/>
    <n v="18445200"/>
    <x v="1"/>
    <s v="NUMERAL 6.1.2.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0"/>
    <n v="0"/>
    <s v="SI"/>
    <n v="0"/>
    <m/>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6014819-9"/>
    <s v="ID Capacitación Ltda."/>
    <n v="80"/>
    <n v="27"/>
    <n v="4130"/>
    <n v="0"/>
    <n v="0"/>
    <n v="6608000"/>
    <n v="2160000"/>
    <n v="0"/>
    <n v="0"/>
    <n v="0"/>
    <n v="8768000"/>
    <x v="1"/>
    <s v="NUMERAL 6.2.1.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41"/>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s v="76014819-9"/>
    <s v="ID Capacitación Ltda."/>
    <n v="40"/>
    <n v="14"/>
    <n v="4130"/>
    <n v="0"/>
    <n v="0"/>
    <n v="3304000"/>
    <n v="1120000"/>
    <n v="0"/>
    <n v="0"/>
    <n v="0"/>
    <n v="4424000"/>
    <x v="1"/>
    <s v="NUMERAL 6.2.1.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40"/>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s v="76014819-9"/>
    <s v="ID Capacitación Ltda."/>
    <n v="40"/>
    <n v="14"/>
    <n v="4130"/>
    <n v="0"/>
    <n v="0"/>
    <n v="3304000"/>
    <n v="1120000"/>
    <n v="0"/>
    <n v="0"/>
    <n v="0"/>
    <n v="4424000"/>
    <x v="1"/>
    <s v="NUMERAL 6.2.1.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87"/>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s v="76014819-9"/>
    <s v="ID Capacitación Ltda."/>
    <n v="16"/>
    <n v="4"/>
    <n v="4130"/>
    <n v="0"/>
    <n v="0"/>
    <n v="1321600"/>
    <n v="320000"/>
    <n v="0"/>
    <n v="0"/>
    <n v="0"/>
    <n v="1641600"/>
    <x v="1"/>
    <s v="NUMERAL 6.2.1. ITEM 11: NO PRESENTA REGISTRO FOTOGRÁ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0"/>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s v="76014819-9"/>
    <s v="ID Capacitación Ltda."/>
    <n v="72"/>
    <n v="18"/>
    <n v="4130"/>
    <n v="0"/>
    <n v="0"/>
    <n v="5055120"/>
    <n v="1224000"/>
    <n v="0"/>
    <n v="0"/>
    <n v="0"/>
    <n v="6279120"/>
    <x v="1"/>
    <s v="NUMERAL 6.1.2.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014819-9"/>
    <s v="ID Capacitación Ltda."/>
    <n v="200"/>
    <n v="50"/>
    <n v="5075"/>
    <n v="0"/>
    <n v="0"/>
    <n v="20300000"/>
    <n v="4000000"/>
    <n v="0"/>
    <n v="0"/>
    <n v="0"/>
    <n v="24300000"/>
    <x v="1"/>
    <s v="NUMERAL 6.2.1.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014819-9"/>
    <s v="ID Capacitación Ltda."/>
    <n v="200"/>
    <n v="50"/>
    <n v="5075"/>
    <n v="0"/>
    <n v="0"/>
    <n v="20300000"/>
    <n v="4000000"/>
    <n v="0"/>
    <n v="0"/>
    <n v="0"/>
    <n v="24300000"/>
    <x v="1"/>
    <s v="NUMERAL ITEM 11: NO PRESENTA REGISTRO FOTOGRA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14819-9"/>
    <s v="ID Capacitación Ltda."/>
    <n v="100"/>
    <n v="25"/>
    <n v="5075"/>
    <n v="0"/>
    <n v="0"/>
    <n v="10150000"/>
    <n v="2000000"/>
    <n v="0"/>
    <n v="0"/>
    <n v="0"/>
    <n v="12150000"/>
    <x v="1"/>
    <s v="NUMERAL 6.2.1.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014819-9"/>
    <s v="ID Capacitación Ltda."/>
    <n v="100"/>
    <n v="25"/>
    <n v="5075"/>
    <n v="0"/>
    <n v="0"/>
    <n v="10150000"/>
    <n v="2000000"/>
    <n v="0"/>
    <n v="0"/>
    <n v="0"/>
    <n v="12150000"/>
    <x v="1"/>
    <s v="NUMERAL 6.2.1.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24"/>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s v="76014819-9"/>
    <s v="ID Capacitación Ltda."/>
    <n v="52"/>
    <n v="18"/>
    <n v="4130"/>
    <n v="0"/>
    <n v="0"/>
    <n v="4295200"/>
    <n v="1440000"/>
    <n v="0"/>
    <n v="0"/>
    <n v="0"/>
    <n v="5735200"/>
    <x v="1"/>
    <s v="NUMERAL 6.2.1.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78"/>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s v="76014819-9"/>
    <s v="ID Capacitación Ltda."/>
    <n v="50"/>
    <n v="17"/>
    <n v="4130"/>
    <n v="0"/>
    <n v="0"/>
    <n v="4130000"/>
    <n v="1360000"/>
    <n v="0"/>
    <n v="0"/>
    <n v="0"/>
    <n v="5490000"/>
    <x v="1"/>
    <s v="NUMERAL 6.1.2. ÍTEM 6 - ERROR VALOR TOTAL DEL CURSO_x000a_NUMERAL 6.1.2. ITEM 11: NO PRESENTA REGISTRO FOTOGRÁFICO"/>
    <n v="0"/>
    <n v="0"/>
    <n v="7"/>
    <n v="7"/>
    <n v="0"/>
    <n v="0"/>
    <n v="0"/>
    <n v="0"/>
    <n v="0"/>
    <n v="0"/>
    <n v="0"/>
    <n v="0"/>
    <n v="0"/>
    <n v="0"/>
    <n v="0"/>
    <n v="0"/>
    <s v="NO"/>
    <n v="0"/>
    <n v="0"/>
    <n v="0"/>
    <n v="0"/>
    <n v="0"/>
    <n v="0"/>
    <n v="0"/>
    <n v="0"/>
    <n v="0"/>
    <n v="0"/>
    <n v="0"/>
    <n v="0"/>
    <n v="0"/>
    <n v="0"/>
    <n v="0"/>
    <n v="0"/>
    <n v="0"/>
    <n v="0"/>
    <n v="0"/>
    <n v="0"/>
    <n v="0"/>
    <n v="0"/>
    <s v="SSH"/>
    <s v="NO"/>
    <s v="SI"/>
    <n v="1"/>
    <n v="0"/>
    <n v="0"/>
    <n v="0"/>
    <n v="0"/>
    <n v="0"/>
    <n v="0"/>
    <n v="0"/>
    <n v="0"/>
    <n v="0"/>
    <s v="NO"/>
    <n v="0"/>
    <s v="NO"/>
    <s v="NO APLICA"/>
    <s v="NO"/>
    <s v="NO APLICA"/>
    <s v="NO APLICA"/>
    <s v="NO APLICA"/>
    <s v="NO"/>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2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s v="76014819-9"/>
    <s v="ID Capacitación Ltda."/>
    <n v="12"/>
    <n v="3"/>
    <n v="4130"/>
    <n v="0"/>
    <n v="0"/>
    <n v="743400"/>
    <n v="180000"/>
    <n v="0"/>
    <n v="0"/>
    <n v="0"/>
    <n v="923400"/>
    <x v="1"/>
    <s v="NUMERAL 6.1.2. ITEM 4: NO PRESENTA HORAS DEL MODULO_x000a_NUMERAL 6.1.2. ITEM 11: NO PRESENTA REGISTRO FOTOGRAFICO Y NO PRESENTA CARTA DE COMPROMISO DE INFRAESTRUCTU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76014819-9"/>
    <s v="ID Capacitación Ltda."/>
    <n v="100"/>
    <n v="25"/>
    <n v="4130"/>
    <n v="0"/>
    <n v="0"/>
    <n v="6195000"/>
    <n v="1500000"/>
    <n v="0"/>
    <n v="0"/>
    <n v="0"/>
    <n v="7695000"/>
    <x v="1"/>
    <s v="NUMERAL 6.1.2. ITEM 6: ERROR VALOR TOTAL DEL CURSO_x000a_NUMERAL 6.1.2. ITEM 11: NO PRESENTA REGISTRO FOTOGRÁ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4130"/>
    <n v="4130"/>
    <s v="NO APLICA"/>
    <s v="NO APLICA"/>
    <s v="NO APLICA"/>
    <s v="NO APLICA"/>
    <s v="NO APLICA"/>
    <s v="NO"/>
    <s v="NO APLICA"/>
    <s v="NO APLICA"/>
    <s v="NO APLICA "/>
    <s v="NO"/>
    <s v="NO APLICA"/>
    <s v="NO APLICA"/>
    <s v="NO APLICA"/>
    <x v="1"/>
    <s v=""/>
    <s v="NO APLICA"/>
    <s v="NO"/>
    <s v="NO APLICA"/>
    <s v="NO APLICA"/>
    <s v="NO"/>
    <n v="0"/>
    <n v="0"/>
    <s v="SI"/>
    <n v="0"/>
    <m/>
  </r>
  <r>
    <x v="4"/>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s v="76014819-9"/>
    <s v="ID Capacitación Ltda."/>
    <n v="130"/>
    <n v="33"/>
    <n v="5075"/>
    <n v="0"/>
    <n v="0"/>
    <n v="9896250"/>
    <n v="1980000"/>
    <n v="0"/>
    <n v="0"/>
    <n v="0"/>
    <n v="11876250"/>
    <x v="1"/>
    <s v="NUMERAL 6.2.1.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s v="NO"/>
    <s v="NO APLICA"/>
    <s v="NO APLICA"/>
    <s v="NO APLICA "/>
    <s v="NO"/>
    <s v="NO APLICA"/>
    <s v="NO APLICA"/>
    <s v="NO APLICA"/>
    <x v="1"/>
    <s v=""/>
    <s v="NO APLICA"/>
    <s v="NO"/>
    <s v="NO APLICA"/>
    <s v="NO APLICA"/>
    <s v="NO"/>
    <n v="0"/>
    <n v="0"/>
    <s v="SI"/>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6014819-9"/>
    <s v="ID Capacitación Ltda."/>
    <n v="80"/>
    <n v="20"/>
    <n v="6373"/>
    <n v="0"/>
    <n v="0"/>
    <n v="10196800"/>
    <n v="1600000"/>
    <n v="0"/>
    <n v="0"/>
    <n v="0"/>
    <n v="11796800"/>
    <x v="1"/>
    <s v="NUMERAL 6.2.1. ITEM 11: NO PRESENTA REGISTRO FOTOGRAFIC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0"/>
    <n v="0"/>
    <s v="SI"/>
    <n v="0"/>
    <m/>
  </r>
  <r>
    <x v="91"/>
    <s v="65181652-1"/>
    <n v="2025"/>
    <s v="MANDATO"/>
    <s v="79947100-0"/>
    <s v="SQM INDUSTRIAL S.A."/>
    <m/>
    <m/>
    <s v="OPERADOR DE MAQUINARIA MINERA"/>
    <s v="SIN PLAN FORMATIVO"/>
    <s v="TÉCNICAS PARA EL EMPRENDIMIENTO"/>
    <s v="PF0921"/>
    <n v="2"/>
    <s v="ANTOFAGASTA"/>
    <s v="TOCOPILLA"/>
    <s v="EMPRENDEDORES/AS INFORMALES O PERSONAS VULNERABLES PERTENECIENTES AL 80% MAS VULNERABLE"/>
    <s v="PRESENCIAL"/>
    <s v="INDEPENDIENTE"/>
    <n v="71"/>
    <n v="20"/>
    <n v="0"/>
    <n v="12"/>
    <n v="212"/>
    <n v="3"/>
    <s v="SI"/>
    <s v="NO"/>
    <s v="SI"/>
    <s v="ENTREGAR CONOCIMIENTOS TEÓRICOS Y PRÁCTICOS QUE EL OPERADOR TRABAJE DE MANERA EFECTIVA EN OPERACIONES MINERAS. DESARROLLAR COMPETENCIAS QUE LE PERMITIRÁN COMPRENDER Y APLICAR LOS PROCESOS DE LA EXPLOTACIÓN MINERA EN EL CONTEXTO MINERO. LOS APRENDIZAJES ESPERADOS SON:_x000a__x000a_• FUNDAMENTOS DE LA MINERÍA_x000a_• MÉTODOS DE PERFORACIÓN DE MINERAL_x000a_• MANEJO DE MAQUINARIA PESADA_x000a_• LOGÍSTICA DE TRANSPORTE DENTRO DE LA MINA_x000a_• GEOLOGÍA BÁSICA Y EVALUACIÓN DE YACIMIENTOS_x000a_• SEGURIDAD MINERA Y PREVENCIÓN DE RIESGOS_x000a_• PRIMEROS AUXILIOS Y MEDIDAS DE EMERGENCIA_x000a_• CUMPLIMIENTO DE NORMATIVAS MEDIOAMBIENTALES EN MINERÍA_x000a_• PLANIFICACIÓN Y DISEÑO DE OPERACIONES MINERAS"/>
    <s v="Hombres y mujeres de 18 años o más, que pertenecen al 80% más vulnerable según el Registro Social de Hogares, residan en la comuna de Tocopilla y cuenten con educación media completa."/>
    <s v="NO"/>
    <n v="0"/>
    <s v="CERRADA"/>
    <n v="71"/>
    <n v="3"/>
    <s v="76014819-9"/>
    <s v="ID Capacitación Ltda."/>
    <n v="212"/>
    <n v="71"/>
    <n v="6373"/>
    <n v="180000"/>
    <n v="0"/>
    <n v="27021520"/>
    <n v="5680000"/>
    <n v="3600000"/>
    <n v="0"/>
    <n v="0"/>
    <n v="36301520"/>
    <x v="1"/>
    <s v="Numeral 6.1.2 ITEM 5 - TRAMO ERRONEO_x000a_Numeral 6.1.2 ITEM 6 - VALOR TOTAL DEL CURSO NO CORRESPONDE ÍTEM N) _x000a_NUMERAL 6.1.2. ITEM 11 - NO PRESENTA REGISTRO FOTOGRAFICO"/>
    <n v="0"/>
    <n v="0"/>
    <n v="7"/>
    <n v="7"/>
    <n v="0"/>
    <n v="0"/>
    <n v="0"/>
    <n v="0"/>
    <n v="0"/>
    <n v="0"/>
    <n v="0"/>
    <n v="0"/>
    <n v="0"/>
    <n v="0"/>
    <n v="0"/>
    <n v="0"/>
    <s v="NO"/>
    <n v="0"/>
    <n v="0"/>
    <n v="0"/>
    <n v="0"/>
    <n v="0"/>
    <n v="0"/>
    <n v="0"/>
    <n v="0"/>
    <n v="0"/>
    <n v="0"/>
    <n v="0"/>
    <n v="0"/>
    <n v="0"/>
    <n v="0"/>
    <n v="0"/>
    <n v="0"/>
    <n v="0"/>
    <n v="0"/>
    <n v="0"/>
    <n v="0"/>
    <n v="0"/>
    <n v="0"/>
    <s v="SHMAN"/>
    <s v="NO"/>
    <s v="SI"/>
    <n v="1"/>
    <n v="0"/>
    <n v="0"/>
    <n v="0"/>
    <n v="0"/>
    <n v="0"/>
    <n v="0"/>
    <n v="0"/>
    <n v="0"/>
    <n v="0"/>
    <s v="NO"/>
    <n v="0"/>
    <s v="NO"/>
    <s v="NO APLICA"/>
    <s v="NO"/>
    <s v="NO APLICA"/>
    <s v="NO APLICA"/>
    <s v="NO APLICA"/>
    <s v="NO"/>
    <n v="0"/>
    <n v="0"/>
    <s v="NO APLICA"/>
    <s v="NO APLICA"/>
    <s v="NO APLICA"/>
    <n v="6373"/>
    <e v="#N/A"/>
    <s v="NO APLICA"/>
    <s v="NO APLICA"/>
    <s v="NO APLICA"/>
    <s v="NO APLICA"/>
    <s v="NO APLICA"/>
    <s v="NO"/>
    <s v="NO APLICA"/>
    <s v="NO APLICA"/>
    <s v="NO APLICA "/>
    <s v="NO"/>
    <s v="NO APLICA"/>
    <s v="NO APLICA"/>
    <s v="NO APLICA"/>
    <x v="1"/>
    <s v=""/>
    <s v="NO APLICA"/>
    <s v="NO"/>
    <s v="NO APLICA"/>
    <s v="NO APLICA"/>
    <s v="NO"/>
    <n v="0"/>
    <n v="0"/>
    <s v="SI"/>
    <n v="0"/>
    <m/>
  </r>
  <r>
    <x v="0"/>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s v="77847253-8"/>
    <s v="COMPUNET CAPACITACIÓN SPA"/>
    <n v="72"/>
    <n v="18"/>
    <n v="4130"/>
    <n v="0"/>
    <n v="0"/>
    <n v="5055120"/>
    <n v="1224000"/>
    <n v="0"/>
    <n v="0"/>
    <n v="0"/>
    <n v="6279120"/>
    <x v="0"/>
    <n v="0"/>
    <n v="1"/>
    <n v="7"/>
    <n v="0"/>
    <n v="0"/>
    <n v="0"/>
    <n v="0"/>
    <n v="0"/>
    <n v="0"/>
    <n v="0"/>
    <n v="5.5"/>
    <n v="5.5"/>
    <n v="5.5"/>
    <n v="5.5"/>
    <n v="5.5"/>
    <n v="7"/>
    <n v="5.3"/>
    <s v="NO"/>
    <n v="0"/>
    <n v="0"/>
    <n v="0"/>
    <n v="0"/>
    <n v="0"/>
    <n v="0"/>
    <n v="0"/>
    <n v="0"/>
    <n v="0"/>
    <n v="0"/>
    <n v="0"/>
    <n v="0"/>
    <n v="0"/>
    <n v="0"/>
    <n v="0"/>
    <n v="0"/>
    <n v="0"/>
    <n v="0"/>
    <n v="0"/>
    <n v="0"/>
    <n v="0"/>
    <n v="0"/>
    <s v="SSH"/>
    <s v="SI"/>
    <s v="NO"/>
    <n v="0"/>
    <n v="0"/>
    <n v="0"/>
    <n v="0"/>
    <n v="0"/>
    <n v="0"/>
    <n v="0"/>
    <n v="0"/>
    <n v="0"/>
    <n v="0"/>
    <s v="SI"/>
    <n v="0"/>
    <s v="NO"/>
    <n v="0"/>
    <s v="SI"/>
    <n v="0"/>
    <n v="0.1"/>
    <n v="0.70000000000000007"/>
    <s v="SI"/>
    <n v="0"/>
    <n v="0"/>
    <n v="0"/>
    <n v="5.5"/>
    <n v="5.5"/>
    <n v="4130"/>
    <n v="4130"/>
    <n v="7"/>
    <s v="APROBADO"/>
    <s v="APROBADO"/>
    <n v="5.3"/>
    <s v="APROBADO"/>
    <s v="NO"/>
    <n v="6.4"/>
    <s v="NO"/>
    <s v="NO APLICA "/>
    <s v="NO"/>
    <s v="NO APLICA"/>
    <s v="NO APLICA"/>
    <s v="NO APLICA"/>
    <x v="1"/>
    <s v=""/>
    <s v="NO APLICA"/>
    <s v="NO"/>
    <s v="NO APLICA"/>
    <s v="NO APLICA"/>
    <s v="NO"/>
    <n v="0"/>
    <n v="0"/>
    <s v="SI"/>
    <n v="0"/>
    <m/>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7847253-8"/>
    <s v="COMPUNET CAPACITACIÓ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57"/>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s v="77847253-8"/>
    <s v="COMPUNET CAPACITACIÓN SPA"/>
    <n v="80"/>
    <n v="20"/>
    <n v="6373"/>
    <n v="0"/>
    <n v="0"/>
    <n v="10196800"/>
    <n v="1600000"/>
    <n v="0"/>
    <n v="0"/>
    <n v="0"/>
    <n v="1179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84"/>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s v="77847253-8"/>
    <s v="COMPUNET CAPACITACIÓN SPA"/>
    <n v="80"/>
    <n v="20"/>
    <n v="6373"/>
    <n v="0"/>
    <n v="0"/>
    <n v="5098400"/>
    <n v="800000"/>
    <n v="0"/>
    <n v="0"/>
    <n v="0"/>
    <n v="5898400"/>
    <x v="0"/>
    <n v="0"/>
    <n v="1"/>
    <n v="7"/>
    <n v="0"/>
    <n v="0"/>
    <n v="0"/>
    <n v="0"/>
    <n v="0"/>
    <n v="0"/>
    <n v="0"/>
    <n v="7"/>
    <n v="7"/>
    <n v="7"/>
    <n v="7"/>
    <n v="7"/>
    <n v="7"/>
    <n v="6.4"/>
    <s v="SI"/>
    <s v="Natalia Silva Angulo"/>
    <s v="compunetcoordinadora@gmail.com"/>
    <n v="955363371"/>
    <s v="Av. Rafael Duran 6423 - Villa Frontera, Camarones"/>
    <s v="Promover el acceso inclusivo a la información digital mediante el desarrollo de habilidades básicas en el uso de plataformas tecnológicas."/>
    <s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SI"/>
    <n v="6.4"/>
    <s v="SI"/>
    <n v="7.0000000000000009"/>
    <s v="SI"/>
    <n v="7"/>
    <s v="SI"/>
    <n v="1"/>
    <x v="0"/>
    <n v="6373"/>
    <n v="6373"/>
    <s v="SI"/>
    <n v="0"/>
    <n v="0"/>
    <s v="SI"/>
    <n v="0"/>
    <n v="0"/>
    <s v="SI"/>
    <s v="d) Menor valor hora en su oferta económica para el curso."/>
    <m/>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7847253-8"/>
    <s v="COMPUNET CAPACITACIÓ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847253-8"/>
    <s v="COMPUNET CAPACITACIÓN SPA"/>
    <n v="80"/>
    <n v="20"/>
    <n v="6373"/>
    <n v="0"/>
    <n v="0"/>
    <n v="5098400"/>
    <n v="800000"/>
    <n v="0"/>
    <n v="0"/>
    <n v="0"/>
    <n v="5898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58"/>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s v="77847253-8"/>
    <s v="COMPUNET CAPACITACIÓN SPA"/>
    <n v="92"/>
    <n v="23"/>
    <n v="6373"/>
    <n v="160000"/>
    <n v="0"/>
    <n v="7622108"/>
    <n v="1196000"/>
    <n v="2080000"/>
    <n v="0"/>
    <n v="0"/>
    <n v="10898108"/>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6.8"/>
    <s v="NO"/>
    <s v="NO APLICA "/>
    <s v="NO"/>
    <s v="NO APLICA"/>
    <s v="NO APLICA"/>
    <s v="NO APLICA"/>
    <x v="1"/>
    <s v=""/>
    <s v="NO APLICA"/>
    <s v="NO"/>
    <s v="NO APLICA"/>
    <s v="NO APLICA"/>
    <s v="NO"/>
    <n v="0"/>
    <n v="0"/>
    <s v="SI"/>
    <n v="0"/>
    <m/>
  </r>
  <r>
    <x v="2"/>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s v="77847253-8"/>
    <s v="COMPUNET CAPACITACIÓN SPA"/>
    <n v="80"/>
    <n v="27"/>
    <n v="4130"/>
    <n v="0"/>
    <n v="0"/>
    <n v="6608000"/>
    <n v="2160000"/>
    <n v="0"/>
    <n v="0"/>
    <n v="0"/>
    <n v="87680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50"/>
    <s v="65181652-1"/>
    <n v="2025"/>
    <s v="MANDATO"/>
    <s v="96505760-9"/>
    <s v="COLBÚN"/>
    <m/>
    <m/>
    <s v="SERVICIO DE GUARDIA DE SEGURIDAD"/>
    <s v="PF1184"/>
    <s v=""/>
    <s v=""/>
    <n v="8"/>
    <s v="BIO BIO"/>
    <s v="SANTA BÁRBARA"/>
    <s v="EMPRENDEDORES/AS INFORMALES O PERSONAS VULNERABLES PERTENECIENTES AL 80% MAS VULNERABLE"/>
    <s v="PRESENCIAL"/>
    <s v="DEPENDIENTE"/>
    <n v="23"/>
    <n v="10"/>
    <n v="90"/>
    <n v="0"/>
    <n v="90"/>
    <n v="4"/>
    <s v="SI"/>
    <s v="NO"/>
    <s v="NO"/>
    <s v="SE AJUSTA A PLAN FORMATIVO"/>
    <s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
    <s v="SI"/>
    <s v="CERTIFICADO DE APROBACIÓN Y TARJETA DE IDENTIFICACIÓN. CREDENCIAL DE GUARDIA PRIVADO DE SEGURIDAD OS"/>
    <s v="CERRADA"/>
    <n v="23"/>
    <n v="3"/>
    <s v="76291821-8"/>
    <s v="MOLINA &amp; DIAZ SERVICIOS DE CAPACITACIÓN LIMITADA"/>
    <n v="90"/>
    <n v="23"/>
    <n v="7334"/>
    <n v="0"/>
    <n v="12000"/>
    <n v="6600600"/>
    <n v="920000"/>
    <n v="0"/>
    <n v="0"/>
    <n v="120000"/>
    <n v="7640600"/>
    <x v="1"/>
    <s v="NUMERAL 6.1.2. ITEM 2 - OTEC CUENTA CON AUTORIZACIÓN COMO EMPRESA DE CAPACITACIÓN EN MATERIAS INHERENTES A SEGURIDAD PRIVADA EN LA COMUNA DE LOS ÁNGELES. CURSO LICITADO EN COMUNA DE SANTA BÁRBARA."/>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7334"/>
    <e v="#N/A"/>
    <s v="NO APLICA"/>
    <s v="NO APLICA"/>
    <s v="NO APLICA"/>
    <s v="NO APLICA"/>
    <s v="NO APLICA"/>
    <s v="NO"/>
    <s v="NO APLICA"/>
    <s v="NO APLICA"/>
    <s v="NO APLICA "/>
    <s v="NO"/>
    <s v="NO APLICA"/>
    <s v="NO APLICA"/>
    <s v="NO APLICA"/>
    <x v="1"/>
    <s v=""/>
    <s v="NO APLICA"/>
    <s v="NO"/>
    <s v="NO APLICA"/>
    <s v="NO APLICA"/>
    <s v="NO"/>
    <n v="0"/>
    <n v="0"/>
    <s v="SI"/>
    <n v="0"/>
    <m/>
  </r>
  <r>
    <x v="68"/>
    <s v="65181652-1"/>
    <n v="2025"/>
    <s v="MANDATO"/>
    <s v="96505760-9"/>
    <s v="COLBÚN"/>
    <m/>
    <m/>
    <s v="TÉCNICAS DE MANIPULACIÓN DE ALIMENTOS"/>
    <s v="PF1432"/>
    <s v="TÉCNICAS PARA EL EMPRENDIMIENTO"/>
    <s v="PF0921"/>
    <n v="3"/>
    <s v="ATACAMA"/>
    <s v="DIEGO DE ALMAGRO"/>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DIEGO DE ALMAGRO Y QUE CUENTAN CON EDUCACIÓN MEDIA COMPLETA, PREFERENTEMENTE"/>
    <s v="NO"/>
    <n v="0"/>
    <s v="CERRADA"/>
    <n v="30"/>
    <n v="3"/>
    <s v="76335013-4"/>
    <s v="Servicios de Capacitación y Formación Profesional Ltda."/>
    <n v="120"/>
    <n v="30"/>
    <n v="6373"/>
    <n v="100000"/>
    <n v="0"/>
    <n v="7647600"/>
    <n v="1200000"/>
    <n v="1000000"/>
    <n v="0"/>
    <n v="0"/>
    <n v="98476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SI"/>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18"/>
    <n v="80"/>
    <s v="NO"/>
    <n v="0"/>
    <m/>
  </r>
  <r>
    <x v="12"/>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12362-1"/>
    <s v="MINERVA MINDSET CAPACITACIONES SPA"/>
    <n v="28"/>
    <n v="7"/>
    <n v="4990"/>
    <n v="0"/>
    <n v="0"/>
    <n v="1397200"/>
    <n v="0"/>
    <n v="0"/>
    <n v="0"/>
    <n v="0"/>
    <n v="1397200"/>
    <x v="0"/>
    <n v="0"/>
    <n v="1"/>
    <n v="7"/>
    <n v="0"/>
    <n v="0"/>
    <n v="0"/>
    <n v="0"/>
    <n v="0"/>
    <n v="0"/>
    <n v="0"/>
    <n v="7"/>
    <n v="7"/>
    <n v="7"/>
    <n v="7"/>
    <n v="7"/>
    <n v="5.8"/>
    <n v="6.3"/>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990"/>
    <n v="4130"/>
    <n v="5.8"/>
    <s v="APROBADO"/>
    <s v="APROBADO"/>
    <n v="6.3"/>
    <s v="APROBADO"/>
    <s v="NO"/>
    <n v="6.6"/>
    <s v="NO"/>
    <s v="NO APLICA "/>
    <s v="NO"/>
    <s v="NO APLICA"/>
    <s v="NO APLICA"/>
    <s v="NO APLICA"/>
    <x v="1"/>
    <s v=""/>
    <s v="NO APLICA"/>
    <s v="NO"/>
    <s v="NO APLICA"/>
    <s v="NO APLICA"/>
    <s v="NO"/>
    <n v="0"/>
    <n v="0"/>
    <s v="SI"/>
    <n v="0"/>
    <m/>
  </r>
  <r>
    <x v="14"/>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12362-1"/>
    <s v="MINERVA MINDSET CAPACITACIONES SPA"/>
    <n v="28"/>
    <n v="7"/>
    <n v="4990"/>
    <n v="0"/>
    <n v="0"/>
    <n v="1397200"/>
    <n v="0"/>
    <n v="0"/>
    <n v="0"/>
    <n v="0"/>
    <n v="1397200"/>
    <x v="0"/>
    <n v="0"/>
    <n v="1"/>
    <n v="7"/>
    <n v="0"/>
    <n v="0"/>
    <n v="0"/>
    <n v="0"/>
    <n v="0"/>
    <n v="0"/>
    <n v="0"/>
    <n v="7"/>
    <n v="7"/>
    <n v="7"/>
    <n v="7"/>
    <n v="7"/>
    <n v="5.8"/>
    <n v="6.3"/>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990"/>
    <n v="4130"/>
    <n v="5.8"/>
    <s v="APROBADO"/>
    <s v="APROBADO"/>
    <n v="6.3"/>
    <s v="APROBADO"/>
    <s v="NO"/>
    <n v="6.6"/>
    <s v="NO"/>
    <s v="NO APLICA "/>
    <s v="NO"/>
    <s v="NO APLICA"/>
    <s v="NO APLICA"/>
    <s v="NO APLICA"/>
    <x v="1"/>
    <s v=""/>
    <s v="NO APLICA"/>
    <s v="NO"/>
    <s v="NO APLICA"/>
    <s v="NO APLICA"/>
    <s v="NO"/>
    <n v="0"/>
    <n v="0"/>
    <s v="SI"/>
    <n v="0"/>
    <m/>
  </r>
  <r>
    <x v="13"/>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s v="78012362-1"/>
    <s v="MINERVA MINDSET CAPACITACIONES SPA"/>
    <n v="28"/>
    <n v="7"/>
    <n v="4990"/>
    <n v="0"/>
    <n v="0"/>
    <n v="1397200"/>
    <n v="0"/>
    <n v="0"/>
    <n v="0"/>
    <n v="0"/>
    <n v="1397200"/>
    <x v="0"/>
    <n v="0"/>
    <n v="1"/>
    <n v="7"/>
    <n v="0"/>
    <n v="0"/>
    <n v="0"/>
    <n v="0"/>
    <n v="0"/>
    <n v="0"/>
    <n v="0"/>
    <n v="7"/>
    <n v="7"/>
    <n v="7"/>
    <n v="7"/>
    <n v="7"/>
    <n v="5.8"/>
    <n v="6.3"/>
    <s v="NO"/>
    <n v="0"/>
    <n v="0"/>
    <n v="0"/>
    <n v="0"/>
    <n v="0"/>
    <n v="0"/>
    <n v="0"/>
    <n v="0"/>
    <n v="0"/>
    <n v="0"/>
    <n v="0"/>
    <n v="0"/>
    <n v="0"/>
    <n v="0"/>
    <n v="0"/>
    <n v="0"/>
    <n v="0"/>
    <n v="0"/>
    <n v="0"/>
    <n v="0"/>
    <n v="0"/>
    <n v="0"/>
    <s v="SSH"/>
    <s v="SI"/>
    <s v="NO"/>
    <n v="0"/>
    <n v="0"/>
    <n v="0"/>
    <n v="0"/>
    <n v="0"/>
    <n v="0"/>
    <n v="0"/>
    <n v="0"/>
    <n v="0"/>
    <n v="0"/>
    <s v="SI"/>
    <n v="0"/>
    <s v="NO"/>
    <n v="0"/>
    <s v="NO"/>
    <n v="0"/>
    <n v="0.1"/>
    <n v="0.70000000000000007"/>
    <s v="SI"/>
    <n v="0"/>
    <n v="0"/>
    <n v="0"/>
    <n v="7.0000000000000009"/>
    <n v="7.0000000000000009"/>
    <n v="4990"/>
    <n v="4130"/>
    <n v="5.8"/>
    <s v="APROBADO"/>
    <s v="APROBADO"/>
    <n v="6.3"/>
    <s v="APROBADO"/>
    <s v="NO"/>
    <n v="6.6"/>
    <s v="NO"/>
    <s v="NO APLICA "/>
    <s v="NO"/>
    <s v="NO APLICA"/>
    <s v="NO APLICA"/>
    <s v="NO APLICA"/>
    <x v="1"/>
    <s v=""/>
    <s v="NO APLICA"/>
    <s v="NO"/>
    <s v="NO APLICA"/>
    <s v="NO APLICA"/>
    <s v="NO"/>
    <n v="0"/>
    <n v="0"/>
    <s v="SI"/>
    <n v="0"/>
    <m/>
  </r>
  <r>
    <x v="65"/>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s v="77407710-3"/>
    <s v="SOCIEDAD MULTIMUNDO CAPACITACION LIMITADA"/>
    <n v="132"/>
    <n v="33"/>
    <n v="5075"/>
    <n v="100000"/>
    <n v="0"/>
    <n v="6699000"/>
    <n v="1320000"/>
    <n v="1000000"/>
    <n v="0"/>
    <n v="0"/>
    <n v="9019000"/>
    <x v="1"/>
    <s v="NUMERAL 6.1.2. ITEM 5 - EL VALOR HORA ALUMNO CAPACITACIÓN NO SE ENCUENTRA EN EL RANGO DEL TRAMO DEFINIDO PARA EL CURSO, CONFORME AL ANEXO N° 8 Y AL PLAN DE CAPACITACIÓN."/>
    <n v="7"/>
    <n v="7"/>
    <n v="0"/>
    <n v="0"/>
    <n v="0"/>
    <n v="0"/>
    <n v="0"/>
    <n v="0"/>
    <n v="0"/>
    <n v="7"/>
    <n v="7"/>
    <n v="7"/>
    <n v="7"/>
    <n v="7"/>
    <n v="0"/>
    <n v="0"/>
    <s v="NO"/>
    <n v="0"/>
    <n v="0"/>
    <n v="0"/>
    <n v="0"/>
    <n v="0"/>
    <n v="0"/>
    <n v="0"/>
    <n v="0"/>
    <n v="0"/>
    <n v="0"/>
    <n v="0"/>
    <n v="0"/>
    <n v="0"/>
    <n v="0"/>
    <n v="0"/>
    <n v="0"/>
    <n v="0"/>
    <n v="0"/>
    <n v="0"/>
    <n v="0"/>
    <n v="0"/>
    <n v="0"/>
    <s v="SHMAN"/>
    <s v="SI"/>
    <s v="NO"/>
    <n v="0"/>
    <n v="1"/>
    <n v="0"/>
    <n v="0"/>
    <n v="0"/>
    <n v="0"/>
    <n v="0"/>
    <n v="0"/>
    <n v="0"/>
    <n v="0"/>
    <s v="NO"/>
    <n v="0"/>
    <s v="SI"/>
    <s v="NO APLICA"/>
    <s v="SI"/>
    <s v="NO APLICA"/>
    <s v="NO APLICA"/>
    <s v="NO APLICA"/>
    <s v="SI"/>
    <n v="0"/>
    <n v="0"/>
    <s v="NO APLICA"/>
    <s v="NO APLICA"/>
    <s v="NO APLICA"/>
    <n v="5075"/>
    <n v="4130"/>
    <s v="NO APLICA"/>
    <s v="NO APLICA"/>
    <s v="NO APLICA"/>
    <s v="NO APLICA"/>
    <s v="NO APLICA"/>
    <s v="NO"/>
    <s v="NO APLICA"/>
    <s v="NO APLICA"/>
    <s v="NO APLICA "/>
    <s v="NO"/>
    <s v="NO APLICA"/>
    <s v="NO APLICA"/>
    <s v="NO APLICA"/>
    <x v="1"/>
    <s v=""/>
    <s v="NO APLICA"/>
    <s v="NO"/>
    <s v="NO APLICA"/>
    <s v="NO APLICA"/>
    <s v="NO"/>
    <n v="66"/>
    <n v="80"/>
    <s v="NO"/>
    <n v="0"/>
    <s v="Curso debe ser eliminado en admisibilidad curso, el VHA no se ajusta al tramo del plan de capacitación"/>
  </r>
  <r>
    <x v="64"/>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s v="77407710-3"/>
    <s v="SOCIEDAD MULTIMUNDO CAPACITACION LIMITADA"/>
    <n v="80"/>
    <n v="20"/>
    <n v="7430"/>
    <n v="0"/>
    <n v="0"/>
    <n v="5944000"/>
    <n v="800000"/>
    <n v="0"/>
    <n v="0"/>
    <n v="0"/>
    <n v="6744000"/>
    <x v="0"/>
    <n v="0"/>
    <n v="7"/>
    <n v="7"/>
    <n v="0"/>
    <n v="0"/>
    <n v="0"/>
    <n v="0"/>
    <n v="0"/>
    <n v="0"/>
    <n v="0"/>
    <n v="7"/>
    <n v="7"/>
    <n v="7"/>
    <n v="7"/>
    <n v="7"/>
    <n v="6"/>
    <n v="7"/>
    <s v="NO"/>
    <n v="0"/>
    <n v="0"/>
    <n v="0"/>
    <n v="0"/>
    <n v="0"/>
    <n v="0"/>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7430"/>
    <n v="6373"/>
    <n v="6"/>
    <s v="APROBADO"/>
    <s v="APROBADO"/>
    <n v="7"/>
    <s v="APROBADO"/>
    <s v="NO"/>
    <n v="7"/>
    <s v="SI"/>
    <n v="7.0000000000000009"/>
    <s v="SI"/>
    <n v="7"/>
    <s v="SI"/>
    <n v="7"/>
    <x v="0"/>
    <n v="7430"/>
    <n v="6373"/>
    <s v="NO"/>
    <s v="NO APLICA"/>
    <s v="NO APLICA"/>
    <s v="NO"/>
    <n v="66"/>
    <n v="80"/>
    <s v="NO"/>
    <s v="d) Menor valor hora en su oferta económica para el curso."/>
    <m/>
  </r>
  <r>
    <x v="37"/>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s v="76998987-0"/>
    <s v="Institucion de Capacitacion DECI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3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s v="76998987-0"/>
    <s v="Institucion de Capacitacion DECIN Spa"/>
    <n v="80"/>
    <n v="20"/>
    <n v="4130"/>
    <n v="0"/>
    <n v="0"/>
    <n v="3634400"/>
    <n v="880000"/>
    <n v="0"/>
    <n v="0"/>
    <n v="0"/>
    <n v="45144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998987-0"/>
    <s v="Institucion de Capacitacion DECIN Sp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6998987-0"/>
    <s v="Institucion de Capacitacion DECIN Spa"/>
    <n v="36"/>
    <n v="8"/>
    <n v="4130"/>
    <n v="0"/>
    <n v="0"/>
    <n v="1486800"/>
    <n v="320000"/>
    <n v="0"/>
    <n v="0"/>
    <n v="0"/>
    <n v="1806800"/>
    <x v="0"/>
    <n v="0"/>
    <n v="1"/>
    <n v="7"/>
    <n v="0"/>
    <n v="0"/>
    <n v="0"/>
    <n v="0"/>
    <n v="0"/>
    <n v="0"/>
    <n v="0"/>
    <n v="7"/>
    <n v="7"/>
    <n v="7"/>
    <n v="7"/>
    <n v="7"/>
    <n v="7"/>
    <n v="6.4"/>
    <s v="NO"/>
    <n v="0"/>
    <n v="0"/>
    <n v="0"/>
    <n v="0"/>
    <n v="0"/>
    <n v="0"/>
    <n v="0"/>
    <n v="0"/>
    <n v="0"/>
    <n v="0"/>
    <n v="0"/>
    <n v="0"/>
    <n v="0"/>
    <n v="0"/>
    <n v="0"/>
    <n v="0"/>
    <n v="0"/>
    <n v="0"/>
    <n v="0"/>
    <n v="0"/>
    <n v="0"/>
    <n v="0"/>
    <s v="SSH"/>
    <s v="SI"/>
    <s v="NO"/>
    <n v="0"/>
    <n v="0"/>
    <n v="0"/>
    <n v="0"/>
    <n v="0"/>
    <n v="0"/>
    <n v="0"/>
    <n v="0"/>
    <n v="0"/>
    <n v="0"/>
    <s v="SI"/>
    <n v="0"/>
    <s v="NO"/>
    <n v="0"/>
    <s v="SI"/>
    <n v="0"/>
    <n v="0.1"/>
    <n v="0.70000000000000007"/>
    <s v="SI"/>
    <n v="0"/>
    <n v="0"/>
    <n v="0"/>
    <n v="7.0000000000000009"/>
    <n v="7.0000000000000009"/>
    <n v="4130"/>
    <n v="4130"/>
    <n v="7"/>
    <s v="APROBADO"/>
    <s v="APROBADO"/>
    <n v="6.4"/>
    <s v="APROBADO"/>
    <s v="NO"/>
    <n v="7"/>
    <s v="NO"/>
    <s v="NO APLICA "/>
    <s v="NO"/>
    <s v="NO APLICA"/>
    <s v="NO APLICA"/>
    <s v="NO APLICA"/>
    <x v="1"/>
    <s v=""/>
    <s v="NO APLICA"/>
    <s v="NO"/>
    <s v="NO APLICA"/>
    <s v="NO APLICA"/>
    <s v="NO"/>
    <n v="0"/>
    <n v="0"/>
    <s v="SI"/>
    <n v="0"/>
    <m/>
  </r>
  <r>
    <x v="92"/>
    <s v="65181652-1"/>
    <n v="2025"/>
    <s v="MANDATO"/>
    <s v="91337000-7"/>
    <s v="CEMENTO POLPAICO S.A."/>
    <m/>
    <m/>
    <s v="PRODUCCIÓN DE HONGOS: DIGÜEÑE, CHANGLE Y MORCHELLA"/>
    <s v="PF0768"/>
    <s v=""/>
    <s v=""/>
    <n v="10"/>
    <s v="LOS LAGOS"/>
    <s v="DALCAHUE"/>
    <s v="PERSONAS DESOCUPADAS (CESANTES Y PERSONAS QUE BUSCAN TRABAJO POR PRIMERA VEZ)."/>
    <s v="PRESENCIAL"/>
    <s v="INDEPENDIENTE"/>
    <n v="15"/>
    <n v="10"/>
    <n v="72"/>
    <n v="0"/>
    <n v="72"/>
    <n v="5"/>
    <s v="SI"/>
    <s v="NO"/>
    <s v="NO"/>
    <s v="SE AJUSTA A PLAN FORMATIVO"/>
    <s v="HOMBRES Y MUJERES MAYORES DE 18 AÑOS, CESANTES O QUE BUSCA TRABAJO POR PRIMERA VEZ, PREFERENTEMENTE CON EDUCACIÓN BÁSICA COMPLETA, HABITANTES DE LA COMUNA DE DALCAHUE"/>
    <s v="NO"/>
    <n v="0"/>
    <s v="CERRADA"/>
    <n v="15"/>
    <n v="2"/>
    <s v="76998987-0"/>
    <s v="Institucion de Capacitacion DECIN Spa"/>
    <n v="72"/>
    <n v="15"/>
    <n v="5075"/>
    <n v="0"/>
    <n v="0"/>
    <n v="3654000"/>
    <n v="600000"/>
    <n v="0"/>
    <n v="0"/>
    <n v="0"/>
    <n v="4254000"/>
    <x v="0"/>
    <n v="0"/>
    <n v="1"/>
    <n v="7"/>
    <n v="0"/>
    <n v="0"/>
    <n v="0"/>
    <n v="0"/>
    <n v="0"/>
    <n v="0"/>
    <n v="0"/>
    <n v="7"/>
    <n v="7"/>
    <n v="7"/>
    <n v="7"/>
    <n v="7"/>
    <n v="7"/>
    <n v="6.4"/>
    <s v="SI"/>
    <s v="Gonzalo Gomez"/>
    <s v="otecdecin@gmail.com"/>
    <n v="981838731"/>
    <s v="SEDE SOCIAL RAMON FREIRE N°2, CALLE CAMILO HENRIQUEZ 95, Dalcahue"/>
    <s v="Capacitar en técnicas de cultivo, recolección y manejo de hongos comestibles nativos, promoviendo el desarrollo sustentable y el emprendimiento local."/>
    <s v="El curso entrega conocimientos sobre condiciones de crecimiento, identificación de especies, procesos de inoculación, cosecha, conservación y comercialización de digüeñe, changle y morchella. Está dirigido a personas interesadas en la producción micológica con enfoque agroecológico y de valorización territorial."/>
    <n v="0"/>
    <n v="0"/>
    <n v="0"/>
    <n v="0"/>
    <n v="0"/>
    <n v="0"/>
    <n v="0"/>
    <n v="0"/>
    <n v="0"/>
    <n v="0"/>
    <n v="0"/>
    <n v="0"/>
    <n v="0"/>
    <n v="0"/>
    <n v="0"/>
    <n v="0"/>
    <s v="SSH"/>
    <s v="SI"/>
    <s v="NO"/>
    <n v="0"/>
    <n v="0"/>
    <n v="0"/>
    <n v="0"/>
    <n v="0"/>
    <n v="0"/>
    <n v="0"/>
    <n v="0"/>
    <n v="0"/>
    <n v="0"/>
    <s v="SI"/>
    <n v="0"/>
    <s v="NO"/>
    <n v="0"/>
    <s v="SI"/>
    <n v="0"/>
    <n v="0.1"/>
    <n v="0.70000000000000007"/>
    <s v="SI"/>
    <n v="0"/>
    <n v="0"/>
    <n v="0"/>
    <n v="7.0000000000000009"/>
    <n v="7.0000000000000009"/>
    <n v="5075"/>
    <n v="5075"/>
    <n v="7"/>
    <s v="APROBADO"/>
    <s v="APROBADO"/>
    <n v="6.4"/>
    <s v="APROBADO"/>
    <s v="SI"/>
    <n v="6.4"/>
    <s v="SI"/>
    <n v="7.0000000000000009"/>
    <s v="SI"/>
    <n v="7"/>
    <s v="SI"/>
    <n v="1"/>
    <x v="0"/>
    <n v="5075"/>
    <n v="5075"/>
    <s v="SI"/>
    <n v="0"/>
    <n v="0"/>
    <s v="SI"/>
    <n v="0"/>
    <n v="0"/>
    <s v="SI"/>
    <n v="0"/>
    <m/>
  </r>
  <r>
    <x v="34"/>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s v="76998987-0"/>
    <s v="Institucion de Capacitacion DECIN Spa"/>
    <n v="132"/>
    <n v="33"/>
    <n v="6373"/>
    <n v="100000"/>
    <n v="0"/>
    <n v="8412360"/>
    <n v="1320000"/>
    <n v="1000000"/>
    <n v="0"/>
    <n v="0"/>
    <n v="107323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81"/>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s v="76998987-0"/>
    <s v="Institucion de Capacitacion DECIN Spa"/>
    <n v="172"/>
    <n v="43"/>
    <n v="6373"/>
    <n v="100000"/>
    <n v="0"/>
    <n v="10961560"/>
    <n v="1720000"/>
    <n v="1000000"/>
    <n v="0"/>
    <n v="0"/>
    <n v="1368156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6373"/>
    <n v="6373"/>
    <n v="7"/>
    <s v="APROBADO"/>
    <s v="APROBADO"/>
    <n v="6.4"/>
    <s v="APROBADO"/>
    <s v="NO"/>
    <n v="7"/>
    <s v="NO"/>
    <s v="NO APLICA "/>
    <s v="NO"/>
    <s v="NO APLICA"/>
    <s v="NO APLICA"/>
    <s v="NO APLICA"/>
    <x v="1"/>
    <s v=""/>
    <s v="NO APLICA"/>
    <s v="NO"/>
    <s v="NO APLICA"/>
    <s v="NO APLICA"/>
    <s v="NO"/>
    <n v="0"/>
    <n v="0"/>
    <s v="SI"/>
    <n v="0"/>
    <m/>
  </r>
  <r>
    <x v="80"/>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s v="76998987-0"/>
    <s v="Institucion de Capacitacion DECIN Spa"/>
    <n v="192"/>
    <n v="48"/>
    <n v="5075"/>
    <n v="100000"/>
    <n v="0"/>
    <n v="9744000"/>
    <n v="1920000"/>
    <n v="1000000"/>
    <n v="0"/>
    <n v="0"/>
    <n v="12664000"/>
    <x v="0"/>
    <n v="0"/>
    <n v="1"/>
    <n v="7"/>
    <n v="0"/>
    <n v="0"/>
    <n v="0"/>
    <n v="0"/>
    <n v="0"/>
    <n v="0"/>
    <n v="0"/>
    <n v="7"/>
    <n v="7"/>
    <n v="7"/>
    <n v="7"/>
    <n v="7"/>
    <n v="7"/>
    <n v="6.4"/>
    <s v="NO"/>
    <n v="0"/>
    <n v="0"/>
    <n v="0"/>
    <n v="0"/>
    <n v="0"/>
    <n v="0"/>
    <n v="0"/>
    <n v="0"/>
    <n v="0"/>
    <n v="0"/>
    <n v="0"/>
    <n v="0"/>
    <n v="0"/>
    <n v="0"/>
    <n v="0"/>
    <n v="0"/>
    <n v="0"/>
    <n v="0"/>
    <n v="0"/>
    <n v="0"/>
    <n v="0"/>
    <n v="0"/>
    <s v="SHMAN"/>
    <s v="SI"/>
    <s v="NO"/>
    <n v="0"/>
    <n v="0"/>
    <n v="0"/>
    <n v="0"/>
    <n v="0"/>
    <n v="0"/>
    <n v="0"/>
    <n v="0"/>
    <n v="0"/>
    <n v="0"/>
    <s v="SI"/>
    <n v="0"/>
    <s v="NO"/>
    <n v="0"/>
    <s v="SI"/>
    <n v="0"/>
    <n v="0.1"/>
    <n v="0.70000000000000007"/>
    <s v="SI"/>
    <n v="0"/>
    <n v="0"/>
    <n v="0"/>
    <n v="7.0000000000000009"/>
    <n v="7.0000000000000009"/>
    <n v="5075"/>
    <n v="5075"/>
    <n v="7"/>
    <s v="APROBADO"/>
    <s v="APROBADO"/>
    <n v="6.4"/>
    <s v="APROBADO"/>
    <s v="NO"/>
    <n v="7"/>
    <s v="NO"/>
    <s v="NO APLICA "/>
    <s v="NO"/>
    <s v="NO APLICA"/>
    <s v="NO APLICA"/>
    <s v="NO APLICA"/>
    <x v="1"/>
    <s v=""/>
    <s v="NO APLICA"/>
    <s v="NO"/>
    <s v="NO APLICA"/>
    <s v="NO APLICA"/>
    <s v="NO"/>
    <n v="0"/>
    <n v="0"/>
    <s v="SI"/>
    <n v="0"/>
    <m/>
  </r>
  <r>
    <x v="27"/>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0704300-8"/>
    <s v="Fundación de Capacitación Afodegama"/>
    <n v="36"/>
    <n v="8"/>
    <n v="4130"/>
    <n v="0"/>
    <n v="0"/>
    <n v="1486800"/>
    <n v="320000"/>
    <n v="0"/>
    <n v="0"/>
    <n v="0"/>
    <n v="1806800"/>
    <x v="0"/>
    <n v="0"/>
    <n v="1"/>
    <n v="3"/>
    <n v="0"/>
    <n v="0"/>
    <n v="0"/>
    <n v="0"/>
    <n v="0"/>
    <n v="0"/>
    <n v="0"/>
    <n v="7"/>
    <n v="7"/>
    <n v="7"/>
    <n v="7"/>
    <n v="7"/>
    <n v="7"/>
    <n v="6"/>
    <s v="NO"/>
    <n v="0"/>
    <n v="0"/>
    <n v="0"/>
    <n v="0"/>
    <n v="0"/>
    <n v="0"/>
    <n v="0"/>
    <n v="0"/>
    <n v="0"/>
    <n v="0"/>
    <n v="0"/>
    <n v="0"/>
    <n v="0"/>
    <n v="0"/>
    <n v="0"/>
    <n v="0"/>
    <n v="0"/>
    <n v="0"/>
    <n v="0"/>
    <n v="0"/>
    <n v="0"/>
    <n v="0"/>
    <s v="SSH"/>
    <s v="SI"/>
    <s v="NO"/>
    <n v="0"/>
    <n v="0"/>
    <n v="0"/>
    <n v="0"/>
    <n v="0"/>
    <n v="0"/>
    <n v="0"/>
    <n v="0"/>
    <n v="0"/>
    <n v="0"/>
    <s v="SI"/>
    <n v="0"/>
    <s v="SI"/>
    <n v="0"/>
    <s v="SI"/>
    <n v="0"/>
    <n v="0.1"/>
    <n v="0.30000000000000004"/>
    <s v="SI"/>
    <n v="0"/>
    <n v="0"/>
    <n v="0"/>
    <n v="7.0000000000000009"/>
    <n v="7.0000000000000009"/>
    <n v="4130"/>
    <n v="4130"/>
    <n v="7"/>
    <s v="APROBADO"/>
    <s v="APROBADO"/>
    <n v="6"/>
    <s v="APROBADO"/>
    <s v="NO"/>
    <n v="7"/>
    <s v="NO"/>
    <s v="NO APLICA "/>
    <s v="NO"/>
    <s v="NO APLICA"/>
    <s v="NO APLICA"/>
    <s v="NO APLICA"/>
    <x v="1"/>
    <s v=""/>
    <s v="NO APLICA"/>
    <s v="NO"/>
    <s v="NO APLICA"/>
    <s v="NO APLICA"/>
    <s v="NO"/>
    <n v="8"/>
    <n v="146"/>
    <s v="NO"/>
    <n v="0"/>
    <m/>
  </r>
  <r>
    <x v="28"/>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s v="70704300-8"/>
    <s v="Fundación de Capacitación Afodegama"/>
    <n v="36"/>
    <n v="8"/>
    <n v="4130"/>
    <n v="0"/>
    <n v="0"/>
    <n v="1486800"/>
    <n v="320000"/>
    <n v="0"/>
    <n v="0"/>
    <n v="0"/>
    <n v="1806800"/>
    <x v="0"/>
    <n v="0"/>
    <n v="1"/>
    <n v="3"/>
    <n v="0"/>
    <n v="0"/>
    <n v="0"/>
    <n v="0"/>
    <n v="0"/>
    <n v="0"/>
    <n v="0"/>
    <n v="7"/>
    <n v="7"/>
    <n v="7"/>
    <n v="7"/>
    <n v="7"/>
    <n v="7"/>
    <n v="6"/>
    <s v="NO"/>
    <n v="0"/>
    <n v="0"/>
    <n v="0"/>
    <n v="0"/>
    <n v="0"/>
    <n v="0"/>
    <n v="0"/>
    <n v="0"/>
    <n v="0"/>
    <n v="0"/>
    <n v="0"/>
    <n v="0"/>
    <n v="0"/>
    <n v="0"/>
    <n v="0"/>
    <n v="0"/>
    <n v="0"/>
    <n v="0"/>
    <n v="0"/>
    <n v="0"/>
    <n v="0"/>
    <n v="0"/>
    <s v="SSH"/>
    <s v="SI"/>
    <s v="NO"/>
    <n v="0"/>
    <n v="0"/>
    <n v="0"/>
    <n v="0"/>
    <n v="0"/>
    <n v="0"/>
    <n v="0"/>
    <n v="0"/>
    <n v="0"/>
    <n v="0"/>
    <s v="SI"/>
    <n v="0"/>
    <s v="SI"/>
    <n v="0"/>
    <s v="SI"/>
    <n v="0"/>
    <n v="0.1"/>
    <n v="0.30000000000000004"/>
    <s v="SI"/>
    <n v="0"/>
    <n v="0"/>
    <n v="0"/>
    <n v="7.0000000000000009"/>
    <n v="7.0000000000000009"/>
    <n v="4130"/>
    <n v="4130"/>
    <n v="7"/>
    <s v="APROBADO"/>
    <s v="APROBADO"/>
    <n v="6"/>
    <s v="APROBADO"/>
    <s v="NO"/>
    <n v="7"/>
    <s v="NO"/>
    <s v="NO APLICA "/>
    <s v="NO"/>
    <s v="NO APLICA"/>
    <s v="NO APLICA"/>
    <s v="NO APLICA"/>
    <x v="1"/>
    <s v=""/>
    <s v="NO APLICA"/>
    <s v="NO"/>
    <s v="NO APLICA"/>
    <s v="NO APLICA"/>
    <s v="NO"/>
    <n v="8"/>
    <n v="146"/>
    <s v="NO"/>
    <n v="0"/>
    <m/>
  </r>
  <r>
    <x v="31"/>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s v="70704300-8"/>
    <s v="Fundación de Capacitación Afodegama"/>
    <n v="207"/>
    <n v="52"/>
    <n v="5075"/>
    <n v="50000"/>
    <n v="0"/>
    <n v="15757875"/>
    <n v="3120000"/>
    <n v="750000"/>
    <n v="0"/>
    <n v="0"/>
    <n v="19627875"/>
    <x v="0"/>
    <n v="0"/>
    <n v="1"/>
    <n v="3"/>
    <n v="0"/>
    <n v="0"/>
    <n v="0"/>
    <n v="0"/>
    <n v="0"/>
    <n v="0"/>
    <n v="0"/>
    <n v="7"/>
    <n v="7"/>
    <n v="7"/>
    <n v="7"/>
    <n v="7"/>
    <n v="7"/>
    <n v="6"/>
    <s v="NO"/>
    <n v="0"/>
    <n v="0"/>
    <n v="0"/>
    <n v="0"/>
    <n v="0"/>
    <n v="0"/>
    <n v="0"/>
    <n v="0"/>
    <n v="0"/>
    <n v="0"/>
    <n v="0"/>
    <n v="0"/>
    <n v="0"/>
    <n v="0"/>
    <n v="0"/>
    <n v="0"/>
    <n v="0"/>
    <n v="0"/>
    <n v="0"/>
    <n v="0"/>
    <n v="0"/>
    <n v="0"/>
    <s v="SHMAN"/>
    <s v="SI"/>
    <s v="NO"/>
    <n v="0"/>
    <n v="0"/>
    <n v="0"/>
    <n v="0"/>
    <n v="0"/>
    <n v="0"/>
    <n v="0"/>
    <n v="0"/>
    <n v="0"/>
    <n v="0"/>
    <s v="SI"/>
    <n v="0"/>
    <s v="SI"/>
    <n v="0"/>
    <s v="SI"/>
    <n v="0"/>
    <n v="0.1"/>
    <n v="0.30000000000000004"/>
    <s v="SI"/>
    <n v="0"/>
    <n v="0"/>
    <n v="0"/>
    <n v="7.0000000000000009"/>
    <n v="7.0000000000000009"/>
    <n v="5075"/>
    <n v="5075"/>
    <n v="7"/>
    <s v="APROBADO"/>
    <s v="APROBADO"/>
    <n v="6"/>
    <s v="APROBADO"/>
    <s v="NO"/>
    <n v="7"/>
    <s v="NO"/>
    <s v="NO APLICA "/>
    <s v="NO"/>
    <s v="NO APLICA"/>
    <s v="NO APLICA"/>
    <s v="NO APLICA"/>
    <x v="1"/>
    <s v=""/>
    <s v="NO APLICA"/>
    <s v="NO"/>
    <s v="NO APLICA"/>
    <s v="NO APLICA"/>
    <s v="NO"/>
    <n v="8"/>
    <n v="146"/>
    <s v="NO"/>
    <n v="0"/>
    <m/>
  </r>
  <r>
    <x v="10"/>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s v="65057122-3"/>
    <s v="asociación de capacitación juvenil boreal"/>
    <n v="100"/>
    <n v="25"/>
    <n v="4130"/>
    <n v="0"/>
    <n v="0"/>
    <n v="6195000"/>
    <n v="1500000"/>
    <n v="0"/>
    <n v="0"/>
    <n v="0"/>
    <n v="76950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4130"/>
    <n v="4130"/>
    <n v="7"/>
    <s v="APROBADO"/>
    <s v="APROBADO"/>
    <n v="6.8"/>
    <s v="APROBADO"/>
    <s v="NO"/>
    <n v="7"/>
    <s v="NO"/>
    <s v="NO APLICA "/>
    <s v="NO"/>
    <s v="NO APLICA"/>
    <s v="NO APLICA"/>
    <s v="NO APLICA"/>
    <x v="1"/>
    <s v=""/>
    <s v="NO APLICA"/>
    <s v="NO"/>
    <s v="NO APLICA"/>
    <s v="NO APLICA"/>
    <s v="NO"/>
    <n v="62"/>
    <n v="125"/>
    <s v="NO"/>
    <n v="0"/>
    <m/>
  </r>
  <r>
    <x v="62"/>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s v="65057122-3"/>
    <s v="asociación de capacitación juvenil boreal"/>
    <n v="188"/>
    <n v="47"/>
    <n v="5075"/>
    <n v="0"/>
    <n v="250000"/>
    <n v="18127900"/>
    <n v="3572000"/>
    <n v="0"/>
    <n v="0"/>
    <n v="4750000"/>
    <n v="26449900"/>
    <x v="0"/>
    <n v="0"/>
    <n v="5"/>
    <n v="7"/>
    <n v="0"/>
    <n v="0"/>
    <n v="0"/>
    <n v="0"/>
    <n v="0"/>
    <n v="0"/>
    <n v="0"/>
    <n v="7"/>
    <n v="7"/>
    <n v="7"/>
    <n v="7"/>
    <n v="7"/>
    <n v="7"/>
    <n v="6.8"/>
    <s v="NO"/>
    <n v="0"/>
    <n v="0"/>
    <n v="0"/>
    <n v="0"/>
    <n v="0"/>
    <n v="0"/>
    <n v="0"/>
    <n v="0"/>
    <n v="0"/>
    <n v="0"/>
    <n v="0"/>
    <n v="0"/>
    <n v="0"/>
    <n v="0"/>
    <n v="0"/>
    <n v="0"/>
    <n v="0"/>
    <n v="0"/>
    <n v="0"/>
    <n v="0"/>
    <n v="0"/>
    <n v="0"/>
    <s v="SSH"/>
    <s v="SI"/>
    <s v="NO"/>
    <n v="0"/>
    <n v="0"/>
    <n v="0"/>
    <n v="0"/>
    <n v="0"/>
    <n v="0"/>
    <n v="0"/>
    <n v="0"/>
    <n v="0"/>
    <n v="0"/>
    <s v="SI"/>
    <n v="0"/>
    <s v="SI"/>
    <n v="0"/>
    <s v="SI"/>
    <n v="0"/>
    <n v="0.5"/>
    <n v="0.70000000000000007"/>
    <s v="SI"/>
    <n v="0"/>
    <n v="0"/>
    <n v="0"/>
    <n v="7.0000000000000009"/>
    <n v="7.0000000000000009"/>
    <n v="5075"/>
    <n v="5075"/>
    <n v="7"/>
    <s v="APROBADO"/>
    <s v="APROBADO"/>
    <n v="6.8"/>
    <s v="APROBADO"/>
    <s v="NO"/>
    <n v="7"/>
    <s v="NO"/>
    <s v="NO APLICA "/>
    <s v="NO"/>
    <s v="NO APLICA"/>
    <s v="NO APLICA"/>
    <s v="NO APLICA"/>
    <x v="1"/>
    <s v=""/>
    <s v="NO APLICA"/>
    <s v="NO"/>
    <s v="NO APLICA"/>
    <s v="NO APLICA"/>
    <s v="NO"/>
    <n v="62"/>
    <n v="125"/>
    <s v="NO"/>
    <n v="0"/>
    <m/>
  </r>
  <r>
    <x v="45"/>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s v="65057122-3"/>
    <s v="asociación de capacitación juvenil boreal"/>
    <n v="122"/>
    <n v="41"/>
    <n v="5075"/>
    <n v="115000"/>
    <n v="0"/>
    <n v="6810650"/>
    <n v="1804000"/>
    <n v="1265000"/>
    <n v="0"/>
    <n v="0"/>
    <n v="9879650"/>
    <x v="0"/>
    <n v="0"/>
    <n v="5"/>
    <n v="7"/>
    <n v="0"/>
    <n v="0"/>
    <n v="0"/>
    <n v="0"/>
    <n v="0"/>
    <n v="0"/>
    <n v="0"/>
    <n v="7"/>
    <n v="7"/>
    <n v="7"/>
    <n v="7"/>
    <n v="7"/>
    <n v="7"/>
    <n v="6.8"/>
    <s v="NO"/>
    <n v="0"/>
    <n v="0"/>
    <n v="0"/>
    <n v="0"/>
    <n v="0"/>
    <n v="0"/>
    <n v="0"/>
    <n v="0"/>
    <n v="0"/>
    <n v="0"/>
    <n v="0"/>
    <n v="0"/>
    <n v="0"/>
    <n v="0"/>
    <n v="0"/>
    <n v="0"/>
    <n v="0"/>
    <n v="0"/>
    <n v="0"/>
    <n v="0"/>
    <n v="0"/>
    <n v="0"/>
    <s v="SHMAN"/>
    <s v="SI"/>
    <s v="NO"/>
    <n v="0"/>
    <n v="0"/>
    <n v="0"/>
    <n v="0"/>
    <n v="0"/>
    <n v="0"/>
    <n v="0"/>
    <n v="0"/>
    <n v="0"/>
    <n v="0"/>
    <s v="SI"/>
    <n v="0"/>
    <s v="SI"/>
    <n v="0"/>
    <s v="SI"/>
    <n v="0"/>
    <n v="0.5"/>
    <n v="0.70000000000000007"/>
    <s v="SI"/>
    <n v="0"/>
    <n v="0"/>
    <n v="0"/>
    <n v="7.0000000000000009"/>
    <n v="7.0000000000000009"/>
    <n v="5075"/>
    <n v="5075"/>
    <n v="7"/>
    <s v="APROBADO"/>
    <s v="APROBADO"/>
    <n v="6.8"/>
    <s v="APROBADO"/>
    <s v="NO"/>
    <n v="6.8"/>
    <s v="SI"/>
    <n v="7.0000000000000009"/>
    <s v="SI"/>
    <n v="7"/>
    <s v="SI"/>
    <n v="7"/>
    <x v="2"/>
    <s v=""/>
    <s v="NO APLICA"/>
    <s v="NO"/>
    <s v="NO APLICA"/>
    <s v="NO APLICA"/>
    <s v="NO"/>
    <n v="62"/>
    <n v="125"/>
    <s v="NO"/>
    <s v="e) Menor “porcentaje de multas ponderadas” en ítem evaluación comportamiento considerando 4 decimales."/>
    <m/>
  </r>
  <r>
    <x v="55"/>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s v="76018228-1"/>
    <s v="SOCIEDAD DE CAPACITACIÓN LTDA"/>
    <n v="98"/>
    <n v="33"/>
    <n v="6373"/>
    <n v="0"/>
    <n v="12000"/>
    <n v="6245540"/>
    <n v="1320000"/>
    <n v="0"/>
    <n v="0"/>
    <n v="120000"/>
    <n v="7685540"/>
    <x v="1"/>
    <s v="NUMERAL 6.1.2. ITEM 2 - OTEC CUENTA CON AUTORIZACIÓN COMO EMPRESA DE CAPACITACIÓN EN MATERIAS INHERENTES A SEGURIDAD PRIVADA EN LA COMUNA DE OSORNO. CURSO LICITADO EN COMUNA DE SANTIAG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n v="6373"/>
    <s v="NO APLICA"/>
    <s v="NO APLICA"/>
    <s v="NO APLICA"/>
    <s v="NO APLICA"/>
    <s v="NO APLICA"/>
    <s v="NO"/>
    <s v="NO APLICA"/>
    <s v="NO APLICA"/>
    <s v="NO APLICA "/>
    <s v="NO"/>
    <s v="NO APLICA"/>
    <s v="NO APLICA"/>
    <s v="NO APLICA"/>
    <x v="1"/>
    <s v=""/>
    <s v="NO APLICA"/>
    <s v="NO"/>
    <s v="NO APLICA"/>
    <s v="NO APLICA"/>
    <s v="NO"/>
    <n v="1"/>
    <n v="48"/>
    <s v="NO"/>
    <n v="0"/>
    <m/>
  </r>
  <r>
    <x v="50"/>
    <s v="65181652-1"/>
    <n v="2025"/>
    <s v="MANDATO"/>
    <s v="96505760-9"/>
    <s v="COLBÚN"/>
    <m/>
    <m/>
    <s v="SERVICIO DE GUARDIA DE SEGURIDAD"/>
    <s v="PF1184"/>
    <s v=""/>
    <s v=""/>
    <n v="8"/>
    <s v="BIO BIO"/>
    <s v="SANTA BÁRBARA"/>
    <s v="EMPRENDEDORES/AS INFORMALES O PERSONAS VULNERABLES PERTENECIENTES AL 80% MAS VULNERABLE"/>
    <s v="PRESENCIAL"/>
    <s v="DEPENDIENTE"/>
    <n v="23"/>
    <n v="10"/>
    <n v="90"/>
    <n v="0"/>
    <n v="90"/>
    <n v="4"/>
    <s v="SI"/>
    <s v="NO"/>
    <s v="NO"/>
    <s v="SE AJUSTA A PLAN FORMATIVO"/>
    <s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
    <s v="SI"/>
    <s v="CERTIFICADO DE APROBACIÓN Y TARJETA DE IDENTIFICACIÓN. CREDENCIAL DE GUARDIA PRIVADO DE SEGURIDAD OS"/>
    <s v="CERRADA"/>
    <n v="23"/>
    <n v="3"/>
    <s v="76018228-1"/>
    <s v="SOCIEDAD DE CAPACITACIÓN LTDA"/>
    <n v="90"/>
    <n v="23"/>
    <n v="6373"/>
    <n v="0"/>
    <n v="12000"/>
    <n v="5735700"/>
    <n v="920000"/>
    <n v="0"/>
    <n v="0"/>
    <n v="120000"/>
    <n v="6775700"/>
    <x v="1"/>
    <s v="NUMERAL 6.1.2. ITEM 2 - OTEC CUENTA CON AUTORIZACIÓN COMO EMPRESA DE CAPACITACIÓN EN MATERIAS INHERENTES A SEGURIDAD PRIVADA EN LA COMUNA DE OSORNO. CURSO LICITADO EN COMUNA DE SANTIAGO."/>
    <n v="0"/>
    <n v="0"/>
    <n v="0"/>
    <n v="0"/>
    <n v="0"/>
    <n v="0"/>
    <n v="0"/>
    <n v="0"/>
    <n v="0"/>
    <n v="0"/>
    <n v="0"/>
    <n v="0"/>
    <n v="0"/>
    <n v="0"/>
    <n v="0"/>
    <n v="0"/>
    <s v="NO"/>
    <n v="0"/>
    <n v="0"/>
    <n v="0"/>
    <n v="0"/>
    <n v="0"/>
    <n v="0"/>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6373"/>
    <e v="#N/A"/>
    <s v="NO APLICA"/>
    <s v="NO APLICA"/>
    <s v="NO APLICA"/>
    <s v="NO APLICA"/>
    <s v="NO APLICA"/>
    <s v="NO"/>
    <s v="NO APLICA"/>
    <s v="NO APLICA"/>
    <s v="NO APLICA "/>
    <s v="NO"/>
    <s v="NO APLICA"/>
    <s v="NO APLICA"/>
    <s v="NO APLICA"/>
    <x v="1"/>
    <s v=""/>
    <s v="NO APLICA"/>
    <s v="NO"/>
    <s v="NO APLICA"/>
    <s v="NO APLICA"/>
    <s v="NO"/>
    <n v="1"/>
    <e v="#N/A"/>
    <e v="#N/A"/>
    <n v="0"/>
    <m/>
  </r>
  <r>
    <x v="25"/>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s v="76966677-K"/>
    <s v="ARENAS Y URETA CAPACITACIONES LTDA"/>
    <n v="192"/>
    <n v="48"/>
    <n v="4130"/>
    <n v="0"/>
    <n v="0"/>
    <n v="11894400"/>
    <n v="2880000"/>
    <n v="0"/>
    <n v="0"/>
    <n v="0"/>
    <n v="147744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4130"/>
    <n v="4130"/>
    <n v="7"/>
    <s v="APROBADO"/>
    <s v="APROBADO"/>
    <n v="6.6"/>
    <s v="APROBADO"/>
    <s v="NO"/>
    <n v="6.8"/>
    <s v="NO"/>
    <s v="NO APLICA "/>
    <s v="NO"/>
    <s v="NO APLICA"/>
    <s v="NO APLICA"/>
    <s v="NO APLICA"/>
    <x v="1"/>
    <s v=""/>
    <s v="NO APLICA"/>
    <s v="NO"/>
    <s v="NO APLICA"/>
    <s v="NO APLICA"/>
    <s v="NO"/>
    <n v="40"/>
    <n v="52"/>
    <s v="NO"/>
    <n v="0"/>
    <s v="Error nota experiencia, debe ser 3 y no 5"/>
  </r>
  <r>
    <x v="70"/>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s v="76966677-K"/>
    <s v="ARENAS Y URETA CAPACITACIONES LTDA"/>
    <n v="192"/>
    <n v="48"/>
    <n v="5075"/>
    <n v="0"/>
    <n v="0"/>
    <n v="14616000"/>
    <n v="2880000"/>
    <n v="0"/>
    <n v="0"/>
    <n v="0"/>
    <n v="17496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s v="NO"/>
    <s v="NO APLICA "/>
    <s v="NO"/>
    <s v="NO APLICA"/>
    <s v="NO APLICA"/>
    <s v="NO APLICA"/>
    <x v="1"/>
    <s v=""/>
    <s v="NO APLICA"/>
    <s v="NO"/>
    <s v="NO APLICA"/>
    <s v="NO APLICA"/>
    <s v="NO"/>
    <n v="40"/>
    <n v="67"/>
    <s v="NO"/>
    <n v="0"/>
    <m/>
  </r>
  <r>
    <x v="44"/>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966677-K"/>
    <s v="ARENAS Y URETA CAPACITACIONES LTDA"/>
    <n v="100"/>
    <n v="25"/>
    <n v="5075"/>
    <n v="0"/>
    <n v="0"/>
    <n v="10150000"/>
    <n v="2000000"/>
    <n v="0"/>
    <n v="0"/>
    <n v="0"/>
    <n v="1215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6.8"/>
    <s v="NO"/>
    <s v="NO APLICA "/>
    <s v="NO"/>
    <s v="NO APLICA"/>
    <s v="NO APLICA"/>
    <s v="NO APLICA"/>
    <x v="1"/>
    <s v=""/>
    <s v="NO APLICA"/>
    <s v="NO"/>
    <s v="NO APLICA"/>
    <s v="NO APLICA"/>
    <s v="NO"/>
    <n v="40"/>
    <n v="254"/>
    <s v="NO"/>
    <n v="0"/>
    <m/>
  </r>
  <r>
    <x v="5"/>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s v="76966677-K"/>
    <s v="ARENAS Y URETA CAPACITACIONES LTDA"/>
    <n v="100"/>
    <n v="25"/>
    <n v="5075"/>
    <n v="0"/>
    <n v="0"/>
    <n v="10150000"/>
    <n v="2000000"/>
    <n v="0"/>
    <n v="0"/>
    <n v="0"/>
    <n v="1215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6.8"/>
    <s v="NO"/>
    <s v="NO APLICA "/>
    <s v="NO"/>
    <s v="NO APLICA"/>
    <s v="NO APLICA"/>
    <s v="NO APLICA"/>
    <x v="1"/>
    <s v=""/>
    <s v="NO APLICA"/>
    <s v="NO"/>
    <s v="NO APLICA"/>
    <s v="NO APLICA"/>
    <s v="NO"/>
    <n v="40"/>
    <n v="254"/>
    <s v="NO"/>
    <n v="0"/>
    <m/>
  </r>
  <r>
    <x v="9"/>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s v="76966677-K"/>
    <s v="ARENAS Y URETA CAPACITACIONES LTDA"/>
    <n v="200"/>
    <n v="50"/>
    <n v="5075"/>
    <n v="0"/>
    <n v="0"/>
    <n v="20300000"/>
    <n v="4000000"/>
    <n v="0"/>
    <n v="0"/>
    <n v="0"/>
    <n v="2430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s v="NO"/>
    <s v="NO APLICA "/>
    <s v="NO"/>
    <s v="NO APLICA"/>
    <s v="NO APLICA"/>
    <s v="NO APLICA"/>
    <x v="1"/>
    <s v=""/>
    <s v="NO APLICA"/>
    <s v="NO"/>
    <s v="NO APLICA"/>
    <s v="NO APLICA"/>
    <s v="NO"/>
    <n v="40"/>
    <n v="254"/>
    <s v="NO"/>
    <n v="0"/>
    <m/>
  </r>
  <r>
    <x v="29"/>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s v="76966677-K"/>
    <s v="ARENAS Y URETA CAPACITACIONES LTDA"/>
    <n v="200"/>
    <n v="50"/>
    <n v="5075"/>
    <n v="0"/>
    <n v="0"/>
    <n v="20300000"/>
    <n v="4000000"/>
    <n v="0"/>
    <n v="0"/>
    <n v="0"/>
    <n v="243000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5075"/>
    <n v="5075"/>
    <n v="7"/>
    <s v="APROBADO"/>
    <s v="APROBADO"/>
    <n v="6.6"/>
    <s v="APROBADO"/>
    <s v="NO"/>
    <n v="7"/>
    <s v="NO"/>
    <s v="NO APLICA "/>
    <s v="NO"/>
    <s v="NO APLICA"/>
    <s v="NO APLICA"/>
    <s v="NO APLICA"/>
    <x v="1"/>
    <s v=""/>
    <s v="NO APLICA"/>
    <s v="NO"/>
    <s v="NO APLICA"/>
    <s v="NO APLICA"/>
    <s v="NO"/>
    <n v="40"/>
    <n v="254"/>
    <s v="NO"/>
    <n v="0"/>
    <m/>
  </r>
  <r>
    <x v="22"/>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s v="76966677-K"/>
    <s v="ARENAS Y URETA CAPACITACIONES LTDA"/>
    <n v="88"/>
    <n v="22"/>
    <n v="4130"/>
    <n v="0"/>
    <n v="0"/>
    <n v="7268800"/>
    <n v="1760000"/>
    <n v="0"/>
    <n v="0"/>
    <n v="0"/>
    <n v="9028800"/>
    <x v="0"/>
    <n v="0"/>
    <n v="3"/>
    <n v="7"/>
    <n v="7"/>
    <n v="7"/>
    <n v="7"/>
    <n v="7"/>
    <n v="7"/>
    <n v="7"/>
    <n v="7"/>
    <n v="7"/>
    <n v="7"/>
    <n v="7"/>
    <n v="7"/>
    <n v="7"/>
    <n v="7"/>
    <n v="6.6"/>
    <s v="NO"/>
    <n v="0"/>
    <n v="0"/>
    <n v="0"/>
    <n v="0"/>
    <n v="0"/>
    <n v="0"/>
    <n v="0"/>
    <n v="0"/>
    <n v="0"/>
    <n v="0"/>
    <n v="0"/>
    <n v="0"/>
    <n v="0"/>
    <n v="0"/>
    <n v="0"/>
    <n v="0"/>
    <n v="0"/>
    <n v="0"/>
    <n v="0"/>
    <n v="0"/>
    <n v="0"/>
    <n v="0"/>
    <s v="SSH"/>
    <s v="NO"/>
    <s v="SI"/>
    <n v="0"/>
    <n v="0"/>
    <n v="0"/>
    <n v="0"/>
    <n v="0"/>
    <n v="0"/>
    <n v="0"/>
    <n v="0"/>
    <n v="0"/>
    <n v="0"/>
    <s v="SI"/>
    <n v="0"/>
    <s v="SI"/>
    <n v="0"/>
    <s v="SI"/>
    <n v="0"/>
    <n v="0.30000000000000004"/>
    <n v="0.70000000000000007"/>
    <s v="NO"/>
    <n v="7"/>
    <n v="7"/>
    <n v="7"/>
    <n v="7.0000000000000009"/>
    <n v="7.0000000000000009"/>
    <n v="4130"/>
    <n v="4130"/>
    <n v="7"/>
    <s v="APROBADO"/>
    <s v="APROBADO"/>
    <n v="6.6"/>
    <s v="APROBADO"/>
    <s v="NO"/>
    <n v="7"/>
    <s v="NO"/>
    <s v="NO APLICA "/>
    <s v="NO"/>
    <s v="NO APLICA"/>
    <s v="NO APLICA"/>
    <s v="NO APLICA"/>
    <x v="1"/>
    <s v=""/>
    <s v="NO APLICA"/>
    <s v="NO"/>
    <s v="NO APLICA"/>
    <s v="NO APLICA"/>
    <s v="NO"/>
    <n v="40"/>
    <n v="125"/>
    <s v="NO"/>
    <n v="0"/>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
  <r>
    <n v="14391"/>
    <s v="65181652-1"/>
    <n v="2025"/>
    <s v="MANDATO"/>
    <s v="71404100-2"/>
    <s v="FUNDACIÓN DE BENEFICENCIA ALDEA DE NIÑOS CARDENAL RAÚL SILVA HENRÍQUEZ"/>
    <m/>
    <m/>
    <s v="ACOMPAÑAMIENTO Y APOYO EN EL CUIDADO DE NIÑOS, NIÑAS Y ADOLESCENTES EN SITUACIÓN DE VULNERABILIDAD DE DERECHOS"/>
    <s v="PF1185"/>
    <s v=""/>
    <s v=""/>
    <n v="5"/>
    <s v="VALPARAISO"/>
    <s v="EL QUISCO"/>
    <s v="TRABAJADORES ACTIVOS O EN PROCESO DE RECONVERSIÓN LABORAL"/>
    <s v="PRESENCIAL"/>
    <s v="DEPENDIENTE"/>
    <n v="18"/>
    <n v="17"/>
    <n v="72"/>
    <n v="0"/>
    <n v="72"/>
    <n v="4"/>
    <s v="SI"/>
    <s v="NO"/>
    <s v="NO"/>
    <s v="SE AJUSTA A PLAN FORMATIVO"/>
    <s v="TRABAJADORES ACTIVOS O EN PROCESO DE RECONVERSIÓN LABORAL, HOMBRES Y MUJERES, DE 18 AÑOS DE EDAD O MÁS, CON EDUCACIÓN MEDIA COMPLETA PREFERENTEMENTE Y QUE RESIDEN EN LA REGION DE VALPARAISO"/>
    <s v="NO"/>
    <n v="0"/>
    <s v="CERRADA"/>
    <n v="18"/>
    <n v="1"/>
    <x v="0"/>
    <s v="CAPACITACIONES INNOVA PYMES LTDA"/>
    <n v="72"/>
    <n v="18"/>
    <n v="4130"/>
    <n v="0"/>
    <n v="0"/>
    <n v="5055120"/>
    <n v="1224000"/>
    <n v="0"/>
    <n v="0"/>
    <n v="0"/>
    <n v="6279120"/>
    <s v="SI"/>
    <n v="0"/>
    <n v="1"/>
    <n v="7"/>
    <n v="0"/>
    <n v="0"/>
    <n v="0"/>
    <n v="0"/>
    <n v="0"/>
    <n v="0"/>
    <n v="0"/>
    <n v="7"/>
    <n v="7"/>
    <n v="7"/>
    <n v="7"/>
    <n v="7"/>
    <n v="7"/>
    <n v="6.4"/>
    <s v="SI"/>
    <s v="ALVARO CARLOS"/>
    <s v="a.avila@innovapymes.org"/>
    <n v="342358308"/>
    <s v="Los Papayos 536, El Quisco"/>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r>
  <r>
    <n v="14330"/>
    <s v="65181652-1"/>
    <n v="2025"/>
    <s v="MANDATO"/>
    <s v="96602640-5"/>
    <s v="PUERTO VENTANA"/>
    <m/>
    <m/>
    <s v="SERVICIOS DE MANICURE Y PEDICURE"/>
    <s v="PF0611"/>
    <s v="TÉCNICAS PARA EL EMPRENDIMIENTO"/>
    <s v="PF0921"/>
    <n v="2"/>
    <s v="ANTOFAGASTA"/>
    <s v="MEJILLONES"/>
    <s v="EMPRENDEDORES/AS INFORMALES O PERSONAS VULNERABLES PERTENECIENTES AL 80% MAS VULNERABLE"/>
    <s v="PRESENCIAL"/>
    <s v="INDEPENDIENTE"/>
    <n v="31"/>
    <n v="10"/>
    <n v="110"/>
    <n v="12"/>
    <n v="122"/>
    <n v="4"/>
    <s v="SI"/>
    <s v="NO"/>
    <s v="SI"/>
    <s v="SE AJUSTA A PLAN FORMATIVO"/>
    <s v="HOMBRES Y MUJERES MAYORES DE 18 AÑOS, QUE RESIDEN EN LA COMUNA DE MEJILLONES, PERTENECEN HASTA EL 80% MAS VULNERABLE SEGÚN REGISTRO SOCIAL DE HOGARES Y CUENTAN CON EDUCACIÓN MEDIA COMPLETA PREFERENTEMENTE"/>
    <s v="NO"/>
    <n v="0"/>
    <s v="CERRADA"/>
    <n v="31"/>
    <n v="2"/>
    <x v="1"/>
    <s v="Centro Avanzado de Entrenamiento y Capacitación Ltda"/>
    <n v="122"/>
    <n v="31"/>
    <n v="5720"/>
    <n v="100000"/>
    <n v="0"/>
    <n v="6978400"/>
    <n v="1240000"/>
    <n v="1000000"/>
    <n v="0"/>
    <n v="0"/>
    <n v="9218400"/>
    <s v="SI"/>
    <n v="0"/>
    <n v="3"/>
    <n v="7"/>
    <n v="0"/>
    <n v="0"/>
    <n v="0"/>
    <n v="0"/>
    <n v="0"/>
    <n v="0"/>
    <n v="0"/>
    <n v="7"/>
    <n v="7"/>
    <n v="5"/>
    <n v="5"/>
    <n v="5"/>
    <n v="7"/>
    <n v="6"/>
    <s v="SI"/>
    <s v="Camila Contreras"/>
    <s v="administracion@trainingcentre.cl"/>
    <n v="552555962"/>
    <s v="CASIMIRO OLIVO N°1055, MEJILLONES, Mejillones"/>
    <n v="0"/>
    <n v="0"/>
    <n v="0"/>
    <n v="0"/>
    <n v="0"/>
  </r>
  <r>
    <n v="14287"/>
    <s v="65181652-1"/>
    <n v="2025"/>
    <s v="MANDATO"/>
    <s v="79947100-0"/>
    <s v="SQM INDUSTRIAL S.A."/>
    <m/>
    <m/>
    <s v="OPERADOR PLANTA"/>
    <s v="SIN PLAN FORMATIVO"/>
    <s v="TÉCNICAS PARA EL EMPRENDIMIENTO"/>
    <s v="PF0921"/>
    <n v="2"/>
    <s v="ANTOFAGASTA"/>
    <s v="MARÍA ELENA"/>
    <s v="EMPRENDEDORES/AS INFORMALES O PERSONAS VULNERABLES PERTENECIENTES AL 80% MAS VULNERABLE"/>
    <s v="PRESENCIAL"/>
    <s v="INDEPENDIENTE"/>
    <n v="71"/>
    <n v="20"/>
    <n v="0"/>
    <n v="12"/>
    <n v="212"/>
    <n v="3"/>
    <s v="SI"/>
    <s v="NO"/>
    <s v="SI"/>
    <s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_x000a__x000a_• INTRODUCCIÓN A LOS PROCESOS INDUSTRIALES_x000a_• OPERACIÓN DE PLANTAS INDUSTRIALES_x000a_• INSTRUMENTACIÓN Y CONTROL_x000a_• SEGURIDAD INDUSTRIAL_x000a_• MANTENIMIENTO PREVENTIVO Y CORRECTIVO_x000a_• GESTIÓN DE CALIDAD_x000a_• IMPACTO AMBIENTAL Y NORMATIVAS_x000a_• OPTIMIZACIÓN DE PROCESOS."/>
    <s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
    <s v="NO"/>
    <n v="0"/>
    <s v="CERRADA"/>
    <n v="71"/>
    <n v="3"/>
    <x v="1"/>
    <s v="Centro Avanzado de Entrenamiento y Capacitación Ltda"/>
    <n v="212"/>
    <n v="71"/>
    <n v="6820"/>
    <n v="180000"/>
    <n v="0"/>
    <n v="28916800"/>
    <n v="5680000"/>
    <n v="3600000"/>
    <n v="0"/>
    <n v="0"/>
    <n v="38196800"/>
    <s v="SI"/>
    <n v="0"/>
    <n v="3"/>
    <n v="7"/>
    <n v="7"/>
    <n v="7"/>
    <n v="7"/>
    <n v="7"/>
    <n v="7"/>
    <n v="7"/>
    <n v="7"/>
    <n v="7"/>
    <n v="7"/>
    <n v="5"/>
    <n v="5"/>
    <n v="5"/>
    <n v="6.5"/>
    <n v="6.2"/>
    <s v="SI"/>
    <s v="Camila Contreras"/>
    <s v="administracion@trainingcentre.cl"/>
    <n v="552555962"/>
    <s v="LATORRE S/N, María Elena"/>
    <s v="Capacitar en funciones básicas de operación, control y mantenimiento de procesos productivos en plantas industriales, promoviendo el trabajo seguro y eficiente."/>
    <s v="El curso entrega conocimientos sobre manejo de maquinaria, control de parámetros, interpretación de manuales técnicos, normas de seguridad y calidad. Está dirigido a personas que desean desempeñarse como operadores en industrias manufactureras, alimentarias, químicas u otras áreas productivas."/>
    <n v="0"/>
    <n v="0"/>
    <n v="0"/>
  </r>
  <r>
    <n v="14288"/>
    <s v="65181652-1"/>
    <n v="2025"/>
    <s v="MANDATO"/>
    <s v="79947100-0"/>
    <s v="SQM INDUSTRIAL S.A."/>
    <m/>
    <m/>
    <s v="TÉCNICAS DE SOLDADURA POR OXIGÁS, ARCO VOLTAICO, TIG Y MIG"/>
    <s v="PF0622"/>
    <s v="TÉCNICAS PARA EL EMPRENDIMIENTO"/>
    <s v="PF0921"/>
    <n v="2"/>
    <s v="ANTOFAGASTA"/>
    <s v="TOCOPILLA"/>
    <s v="EMPRENDEDORES/AS INFORMALES O PERSONAS VULNERABLES PERTENECIENTES AL 80% MAS VULNERABLE"/>
    <s v="PRESENCIAL"/>
    <s v="INDEPENDIENTE"/>
    <n v="68"/>
    <n v="10"/>
    <n v="260"/>
    <n v="12"/>
    <n v="272"/>
    <n v="4"/>
    <s v="SI"/>
    <s v="NO"/>
    <s v="SI"/>
    <s v="SE AJUSTA A PLAN FORMATIVO"/>
    <s v="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
    <s v="SI"/>
    <s v="CERTIFICACIÓN COMO SOLDADOR."/>
    <s v="CERRADA"/>
    <n v="68"/>
    <n v="2"/>
    <x v="2"/>
    <s v="GESTCAP CHILE LTDA"/>
    <n v="272"/>
    <n v="68"/>
    <n v="6000"/>
    <n v="200000"/>
    <n v="250000"/>
    <n v="16320000"/>
    <n v="2720000"/>
    <n v="2000000"/>
    <n v="0"/>
    <n v="2500000"/>
    <n v="23540000"/>
    <s v="SI"/>
    <n v="0"/>
    <n v="5"/>
    <n v="7"/>
    <n v="0"/>
    <n v="0"/>
    <n v="0"/>
    <n v="0"/>
    <n v="0"/>
    <n v="0"/>
    <n v="0"/>
    <n v="7"/>
    <n v="7"/>
    <n v="5"/>
    <n v="7"/>
    <n v="7"/>
    <n v="7"/>
    <n v="6.5"/>
    <s v="SI"/>
    <s v="GLORIA MACHIMAN CORREA"/>
    <s v="gestcapchile@gmail.com"/>
    <n v="998372226"/>
    <s v="PASAJE SAN PEDRO 651, Tocopilla"/>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r>
  <r>
    <n v="14261"/>
    <s v="65181652-1"/>
    <n v="2025"/>
    <s v="MANDATO"/>
    <s v="96802690-9"/>
    <s v="MASISA"/>
    <m/>
    <m/>
    <s v="DISEÑO Y COMERCIALIZACIÓN DE ORFEBRERÍA WUILLICHE CON ENCASTES DE PIEDRAS SEMIPRECIOSAS"/>
    <s v="PF0713"/>
    <s v=""/>
    <s v=""/>
    <n v="8"/>
    <s v="BIO BIO"/>
    <s v="CABRERO"/>
    <s v="PERSONAS DESOCUPADAS (CESANTES Y PERSONAS QUE BUSCAN TRABAJO POR PRIMERA VEZ)."/>
    <s v="PRESENCIAL"/>
    <s v="INDEPENDIENTE"/>
    <n v="18"/>
    <n v="12"/>
    <n v="70"/>
    <n v="0"/>
    <n v="70"/>
    <n v="4"/>
    <s v="SI"/>
    <s v="NO"/>
    <s v="NO"/>
    <s v="SE AJUSTA A PLAN FORMATIVO"/>
    <s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
    <s v="NO"/>
    <n v="0"/>
    <s v="CERRADA"/>
    <n v="18"/>
    <n v="2"/>
    <x v="3"/>
    <s v="Centro de Formación de Competencias Laborales SpA"/>
    <n v="70"/>
    <n v="18"/>
    <n v="5075"/>
    <n v="0"/>
    <n v="0"/>
    <n v="4263000"/>
    <n v="864000"/>
    <n v="0"/>
    <n v="0"/>
    <n v="0"/>
    <n v="5127000"/>
    <s v="SI"/>
    <n v="0"/>
    <n v="5"/>
    <n v="7"/>
    <n v="0"/>
    <n v="0"/>
    <n v="0"/>
    <n v="0"/>
    <n v="0"/>
    <n v="0"/>
    <n v="0"/>
    <n v="7"/>
    <n v="7"/>
    <n v="7"/>
    <n v="7"/>
    <n v="7"/>
    <n v="7"/>
    <n v="6.8"/>
    <s v="SI"/>
    <s v="Christian Collipal Huenun"/>
    <s v="cefocom@gmail.com"/>
    <n v="452737246"/>
    <s v="Calle Bicentenario N°034, Cabrero"/>
    <s v="Capacitar en técnicas de diseño, elaboración y comercialización de piezas de orfebrería inspiradas en la tradición Williche, incorporando encastes de piedras semipreciosas."/>
    <s v="El curso entrega conocimientos sobre simbología ancestral, técnicas de moldeado y engaste, uso de herramientas, selección de piedras, acabados y estrategias de venta. Está dirigido a personas interesadas en el arte de la orfebrería con identidad cultural, promoviendo el rescate patrimonial y el emprendimiento creativo."/>
    <n v="0"/>
    <n v="0"/>
    <n v="0"/>
  </r>
  <r>
    <n v="14413"/>
    <s v="65181652-1"/>
    <n v="2025"/>
    <s v="MANDATO"/>
    <s v="73188700-4"/>
    <s v="ONG CASA DE ACOGIDA LA ESPERANZA"/>
    <m/>
    <m/>
    <s v="TÉCNICAS DE ESTÉTICA FACIAL"/>
    <s v="SIN PLAN FORMATIVO"/>
    <s v=""/>
    <s v=""/>
    <n v="13"/>
    <s v="METROPOLITANA"/>
    <s v="LA GRANJA"/>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x v="4"/>
    <s v="LA ESPERANZA SPA"/>
    <n v="100"/>
    <n v="25"/>
    <n v="5075"/>
    <n v="0"/>
    <n v="0"/>
    <n v="10150000"/>
    <n v="2000000"/>
    <n v="0"/>
    <n v="0"/>
    <n v="0"/>
    <n v="12150000"/>
    <s v="SI"/>
    <n v="0"/>
    <n v="7"/>
    <n v="5"/>
    <n v="7"/>
    <n v="7"/>
    <n v="7"/>
    <n v="7"/>
    <n v="7"/>
    <n v="7"/>
    <n v="7"/>
    <n v="7"/>
    <n v="7"/>
    <n v="7"/>
    <n v="7"/>
    <n v="7"/>
    <n v="7"/>
    <n v="6.8"/>
    <s v="SI"/>
    <s v="GILDA MUÑOZ G."/>
    <s v="gmunoz@corporacionesperanza.cl"/>
    <n v="223624611"/>
    <s v="12 Poniente N°8390 San Gregorio, La Granja"/>
    <s v="Capacitar en procedimientos estéticos faciales orientados al cuidado de la piel, la relajación y la mejora de la apariencia, con enfoque profesional y personalizado."/>
    <s v="El curso entrega conocimientos sobre tipos de piel, limpieza profunda, exfoliación, mascarillas, masajes faciales y uso de productos cosméticos. Está dirigido a personas interesadas en trabajar en centros de estética, spa o emprendimientos dedicados al bienestar facial."/>
    <n v="0"/>
    <n v="0"/>
    <n v="0"/>
  </r>
  <r>
    <n v="14480"/>
    <s v="65181652-1"/>
    <n v="2025"/>
    <s v="MANDATO"/>
    <s v="82648400-4"/>
    <s v="SIP RED DE COLEGIOS"/>
    <m/>
    <m/>
    <s v="TÉCNICAS PARA EL EMPRENDIMIENTO"/>
    <s v="PF0921"/>
    <s v=""/>
    <s v=""/>
    <n v="13"/>
    <s v="METROPOLITANA"/>
    <s v="RECOLETA"/>
    <s v="TRABAJADORES POR CUENTA PROPIA CON RENTA INFERIOR A 3 INGRESOS MENSUALES"/>
    <s v="PRESENCIAL"/>
    <s v="INDEPENDIENTE"/>
    <n v="3"/>
    <n v="15"/>
    <n v="12"/>
    <n v="0"/>
    <n v="12"/>
    <n v="4"/>
    <s v="SI"/>
    <s v="NO"/>
    <s v="NO"/>
    <s v="SE AJUSTA A PLAN FORMATIVO"/>
    <s v="ADULTOS MAYORES DE 18 AÑOS, EMPLEADOS Y/O DESEMPLEADOS, HOMBRES Y MUJERES, CHILENOS Y EXTRANJEROS, QUE RESIDAN EN LA REGION METROPOLITANA Y QUE CUENTEN CON EDUCACIÓN MEDIA COMPLETA"/>
    <s v="NO"/>
    <n v="0"/>
    <s v="CERRADA"/>
    <n v="3"/>
    <n v="1"/>
    <x v="5"/>
    <s v="Centro de Capacitacion Profesional Proyecto Creces SpA"/>
    <n v="12"/>
    <n v="3"/>
    <n v="4130"/>
    <n v="0"/>
    <n v="0"/>
    <n v="743400"/>
    <n v="180000"/>
    <n v="0"/>
    <n v="0"/>
    <n v="0"/>
    <n v="923400"/>
    <s v="SI"/>
    <n v="0"/>
    <n v="1"/>
    <n v="7"/>
    <n v="0"/>
    <n v="0"/>
    <n v="0"/>
    <n v="0"/>
    <n v="0"/>
    <n v="0"/>
    <n v="0"/>
    <n v="7"/>
    <n v="7"/>
    <n v="7"/>
    <n v="7"/>
    <n v="7"/>
    <n v="7"/>
    <n v="6.4"/>
    <s v="SI"/>
    <s v="Aldo Camacho"/>
    <s v="acamacho@proyectocreces.cl"/>
    <n v="994508645"/>
    <s v="CALLE SOFIA 2890, Recoleta"/>
    <s v="Entregar herramientas prácticas para iniciar, desarrollar y consolidar un emprendimiento, fortaleciendo habilidades personales y de gestión."/>
    <s v="El curso aborda temas como generación de ideas de negocio, planificación estratégica, modelo canvas, marketing básico, gestión financiera y formalización. Está dirigido a personas que desean emprender o mejorar su proyecto actual, con enfoque práctico y adaptable a distintos contextos."/>
    <n v="0"/>
    <n v="0"/>
    <n v="0"/>
  </r>
  <r>
    <n v="14334"/>
    <s v="65181652-1"/>
    <n v="2025"/>
    <s v="MANDATO"/>
    <s v="96602640-5"/>
    <s v="PUERTO VENTANA"/>
    <m/>
    <m/>
    <s v="SERVICIO DE PELUQUERÍA CANINA"/>
    <s v="PF0615"/>
    <s v="TÉCNICAS PARA EL EMPRENDIMIENTO"/>
    <s v="PF0921"/>
    <n v="5"/>
    <s v="VALPARAISO"/>
    <s v="PUCHUNCAVÍ"/>
    <s v="EMPRENDEDORES/AS INFORMALES O PERSONAS VULNERABLES PERTENECIENTES AL 80% MAS VULNERABLE"/>
    <s v="PRESENCIAL"/>
    <s v="INDEPENDIENTE"/>
    <n v="27"/>
    <n v="10"/>
    <n v="95"/>
    <n v="12"/>
    <n v="107"/>
    <n v="4"/>
    <s v="SI"/>
    <s v="NO"/>
    <s v="SI"/>
    <s v="SE AJUSTA A PLAN FORMATIVO"/>
    <s v="HOMBRES Y MUJERES DE 18 AÑOS O MAS QUE RESIDEN EN LA COMUNA DE PUCHUNCAVI, PERTENECEN AL 80% MAS VULNERABLE SEGÚN REGISTRO SOCIAL DE HOGARES Y CUENTAN CON EDUCACIÓN MEDIA COMPLETA PREFERENTEMENTE"/>
    <s v="NO"/>
    <n v="0"/>
    <s v="CERRADA"/>
    <n v="27"/>
    <n v="2"/>
    <x v="6"/>
    <s v="Servicios de Capacitación Caitec S.A."/>
    <n v="107"/>
    <n v="27"/>
    <n v="5075"/>
    <n v="100000"/>
    <n v="0"/>
    <n v="5430250"/>
    <n v="1080000"/>
    <n v="1000000"/>
    <n v="0"/>
    <n v="0"/>
    <n v="7510250"/>
    <s v="SI"/>
    <n v="0"/>
    <n v="3"/>
    <n v="5"/>
    <n v="0"/>
    <n v="0"/>
    <n v="0"/>
    <n v="0"/>
    <n v="0"/>
    <n v="0"/>
    <n v="0"/>
    <n v="7"/>
    <n v="7"/>
    <n v="7"/>
    <n v="7"/>
    <n v="7"/>
    <n v="7"/>
    <n v="6.4"/>
    <s v="SI"/>
    <s v="Osvaldo Sotomayor Baeza"/>
    <s v="gerencia@caitec.cl"/>
    <n v="722604254"/>
    <s v="AV. Bernardo O’Higgins N° 431, Puchuncaví"/>
    <s v="Capacitar en técnicas de higiene, corte y estilizado del pelaje canino, promoviendo el bienestar animal y el desarrollo de servicios especializados."/>
    <s v="El curso entrega conocimientos sobre tipos de pelaje, herramientas de peluquería, manejo del comportamiento animal, protocolos de limpieza y atención al cliente. Está dirigido a personas interesadas en emprender o trabajar en el rubro de estética canina, con enfoque responsable y profesional."/>
    <n v="0"/>
    <n v="0"/>
    <n v="0"/>
  </r>
  <r>
    <n v="14584"/>
    <s v="65181652-1"/>
    <n v="2025"/>
    <s v="MANDATO"/>
    <s v="65077645-3"/>
    <s v="AVANZA INCLUSIÓN"/>
    <m/>
    <m/>
    <s v="BRECHA DIGITAL CERO: ILUMINANDO EL ACCESO A LA INFORMACIÓN DESDE LAS PLATAFORMA DIGITALES"/>
    <s v="PF1426"/>
    <s v=""/>
    <s v=""/>
    <n v="5"/>
    <s v="VALPARAISO"/>
    <s v="VIÑA DEL MAR"/>
    <s v="EMPRENDEDORES/AS INFORMALES O PERSONAS VULNERABLES PERTENECIENTES AL 80% MAS VULNERABLE"/>
    <s v="PRESENCIAL"/>
    <s v="DEPENDIENTE"/>
    <n v="20"/>
    <n v="20"/>
    <n v="80"/>
    <n v="0"/>
    <n v="80"/>
    <n v="4"/>
    <s v="SI"/>
    <s v="NO"/>
    <s v="NO"/>
    <s v="SE AJUSTA A PLAN FORMATIVO"/>
    <s v="HOMBRES Y MUJERES DE 18 AÑOS O MAS PERTENECIENTES AL 80% MAS VULNERABLE, CON EDUCACION MEDIA COMPLETA PREFERENTEMENTE QUE RECIDAN EN LA COMUNA DE VIÑA DEL MAR Y SUS ALREDERDORES"/>
    <s v="NO"/>
    <n v="0"/>
    <s v="CERRADA"/>
    <n v="20"/>
    <n v="3"/>
    <x v="7"/>
    <s v="SOCIEDAD INTELEKTAS CAPACITACIONES LIMITADA"/>
    <n v="80"/>
    <n v="20"/>
    <n v="6373"/>
    <n v="0"/>
    <n v="0"/>
    <n v="10196800"/>
    <n v="1600000"/>
    <n v="0"/>
    <n v="0"/>
    <n v="0"/>
    <n v="11796800"/>
    <s v="SI"/>
    <n v="0"/>
    <n v="7"/>
    <n v="7"/>
    <n v="0"/>
    <n v="0"/>
    <n v="0"/>
    <n v="0"/>
    <n v="0"/>
    <n v="0"/>
    <n v="0"/>
    <n v="7"/>
    <n v="7"/>
    <n v="7"/>
    <n v="7"/>
    <n v="7"/>
    <n v="7"/>
    <n v="7"/>
    <s v="SI"/>
    <s v="MARCELO JACOBSEN ALAMOS"/>
    <s v="marcelojacobsenalamos@gmail.com"/>
    <n v="227925071"/>
    <s v="8 Norte - Union Comunal, Viña del Mar"/>
    <s v="Promover el acceso equitativo a la información y el uso efectivo de plataformas digitales, fortaleciendo habilidades tecnológicas básicas en comunidades con limitada conectividad o alfabetización digital."/>
    <s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
    <n v="0"/>
    <n v="0"/>
    <n v="0"/>
  </r>
  <r>
    <n v="14439"/>
    <s v="65181652-1"/>
    <n v="2025"/>
    <s v="MANDATO"/>
    <s v="96505760-9"/>
    <s v="COLBÚN"/>
    <m/>
    <m/>
    <s v="BRECHA DIGITAL CERO: ILUMINANDO EL ACCESO A LA INFORMACIÓN DESDE LAS PLATAFORMA DIGITALES"/>
    <s v="PF1426"/>
    <s v=""/>
    <s v=""/>
    <n v="6"/>
    <s v="Lib. Bdo. OHiggins"/>
    <s v="MARCHIGÜE"/>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MARCHIGUE Y TENER EDUCACIÓN BÁSICA COMPLETA"/>
    <s v="NO"/>
    <n v="0"/>
    <s v="CERRADA"/>
    <n v="20"/>
    <n v="3"/>
    <x v="7"/>
    <s v="SOCIEDAD INTELEKTAS CAPACITACIONES LIMITADA"/>
    <n v="80"/>
    <n v="20"/>
    <n v="6373"/>
    <n v="0"/>
    <n v="0"/>
    <n v="5098400"/>
    <n v="800000"/>
    <n v="0"/>
    <n v="0"/>
    <n v="0"/>
    <n v="5898400"/>
    <s v="SI"/>
    <n v="0"/>
    <n v="7"/>
    <n v="7"/>
    <n v="0"/>
    <n v="0"/>
    <n v="0"/>
    <n v="0"/>
    <n v="0"/>
    <n v="0"/>
    <n v="0"/>
    <n v="7"/>
    <n v="7"/>
    <n v="7"/>
    <n v="7"/>
    <n v="7"/>
    <n v="7"/>
    <n v="7"/>
    <s v="SI"/>
    <s v="MARCELO JACOBSEN ALAMOS"/>
    <s v="marcelojacobsenalamos@gmail.com"/>
    <n v="227925071"/>
    <s v="Av Los Molinos Esq Arturo Prat s/n Biblioteca Municipal, Marchigüe"/>
    <s v="Promover el acceso equitativo a la información y el uso efectivo de plataformas digitales, fortaleciendo habilidades tecnológicas básicas en comunidades con limitada conectividad o alfabetización digital."/>
    <s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
    <n v="0"/>
    <n v="0"/>
    <n v="0"/>
  </r>
  <r>
    <n v="14429"/>
    <s v="65181652-1"/>
    <n v="2025"/>
    <s v="MANDATO"/>
    <s v="96505760-9"/>
    <s v="COLBÚN"/>
    <m/>
    <m/>
    <s v="GESTIÓN DE PROCESOS DE SERVICIOS TURÍSTICOS"/>
    <s v="PF1246"/>
    <s v="TÉCNICAS PARA EL EMPRENDIMIENTO"/>
    <s v="PF0921"/>
    <n v="6"/>
    <s v="Lib. Bdo. OHiggins"/>
    <s v="MOSTAZAL"/>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
    <s v="NO"/>
    <n v="0"/>
    <s v="CERRADA"/>
    <n v="33"/>
    <n v="1"/>
    <x v="7"/>
    <s v="SOCIEDAD INTELEKTAS CAPACITACIONES LIMITADA"/>
    <n v="132"/>
    <n v="33"/>
    <n v="4130"/>
    <n v="100000"/>
    <n v="0"/>
    <n v="5451600"/>
    <n v="1320000"/>
    <n v="1000000"/>
    <n v="0"/>
    <n v="0"/>
    <n v="7771600"/>
    <s v="SI"/>
    <n v="0"/>
    <n v="7"/>
    <n v="7"/>
    <n v="0"/>
    <n v="0"/>
    <n v="0"/>
    <n v="0"/>
    <n v="0"/>
    <n v="0"/>
    <n v="0"/>
    <n v="7"/>
    <n v="7"/>
    <n v="7"/>
    <n v="7"/>
    <n v="7"/>
    <n v="7"/>
    <n v="7"/>
    <s v="SI"/>
    <s v="MARCELO JACOBSEN ALAMOS"/>
    <s v="marcelojacobsenalamos@gmail.com"/>
    <n v="227925071"/>
    <s v="Las Araucarias 213, Mostazal"/>
    <s v="Capacitar en la planificación, coordinación y evaluación de servicios turísticos, promoviendo una gestión eficiente y orientada al cliente."/>
    <s v="El curso entrega herramientas para administrar procesos vinculados a la operación turística, incluyendo atención al visitante, logística, calidad de servicio y promoción de destinos. Está dirigido a personas que trabajan o desean insertarse en el sector turístico, con enfoque en sostenibilidad y experiencia del usuario."/>
    <n v="0"/>
    <n v="0"/>
    <n v="0"/>
  </r>
  <r>
    <n v="14329"/>
    <s v="65181652-1"/>
    <n v="2025"/>
    <s v="MANDATO"/>
    <s v="96602640-5"/>
    <s v="PUERTO VENTANA"/>
    <m/>
    <m/>
    <s v="SERVICIOS DE MANICURE Y PEDICURE"/>
    <s v="PF0611"/>
    <s v="TÉCNICAS PARA EL EMPRENDIMIENTO"/>
    <s v="PF0921"/>
    <n v="5"/>
    <s v="VALPARAISO"/>
    <s v="PUCHUNCAVÍ"/>
    <s v="EMPRENDEDORES/AS INFORMALES O PERSONAS VULNERABLES PERTENECIENTES AL 80% MAS VULNERABLE"/>
    <s v="PRESENCIAL"/>
    <s v="INDEPENDIENTE"/>
    <n v="31"/>
    <n v="10"/>
    <n v="110"/>
    <n v="12"/>
    <n v="122"/>
    <n v="4"/>
    <s v="SI"/>
    <s v="NO"/>
    <s v="SI"/>
    <s v="SE AJUSTA A PLAN FORMATIVO"/>
    <s v="HOMBRES Y MUJERES MAYORES DE 18 AÑOS, QUE RESIDEN EN LA COMUNA DE PUCHUNCAVI, PERTENECEN HASTA EL 80% MAS VULNERABLE SEGÚN REGISTRO SOCIAL DE HOGARES Y CUENTAN CON EDUCACIÓN MEDIA COMPLETA PREFERENTEMENTE"/>
    <s v="NO"/>
    <n v="0"/>
    <s v="CERRADA"/>
    <n v="31"/>
    <n v="2"/>
    <x v="7"/>
    <s v="SOCIEDAD INTELEKTAS CAPACITACIONES LIMITADA"/>
    <n v="122"/>
    <n v="31"/>
    <n v="5075"/>
    <n v="100000"/>
    <n v="0"/>
    <n v="6191500"/>
    <n v="1240000"/>
    <n v="1000000"/>
    <n v="0"/>
    <n v="0"/>
    <n v="8431500"/>
    <s v="SI"/>
    <n v="0"/>
    <n v="7"/>
    <n v="7"/>
    <n v="0"/>
    <n v="0"/>
    <n v="0"/>
    <n v="0"/>
    <n v="0"/>
    <n v="0"/>
    <n v="0"/>
    <n v="7"/>
    <n v="7"/>
    <n v="7"/>
    <n v="7"/>
    <n v="7"/>
    <n v="7"/>
    <n v="7"/>
    <s v="SI"/>
    <s v="MARCELO JACOBSEN ALAMOS"/>
    <s v="marcelojacobsenalamos@gmail.com"/>
    <n v="227925071"/>
    <s v="Diego de Almagro 104 Jv Cruz del Llano, Puchuncaví"/>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r>
  <r>
    <n v="14434"/>
    <s v="65181652-1"/>
    <n v="2025"/>
    <s v="MANDATO"/>
    <s v="96505760-9"/>
    <s v="COLBÚN"/>
    <m/>
    <m/>
    <s v="TÉCNICAS DE MANIPULACIÓN DE ALIMENTOS"/>
    <s v="PF1432"/>
    <s v="TÉCNICAS PARA EL EMPRENDIMIENTO"/>
    <s v="PF0921"/>
    <n v="3"/>
    <s v="ATACAMA"/>
    <s v="DIEGO DE ALMAGRO"/>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DIEGO DE ALMAGRO Y QUE CUENTAN CON EDUCACIÓN MEDIA COMPLETA, PREFERENTEMENTE"/>
    <s v="NO"/>
    <n v="0"/>
    <s v="CERRADA"/>
    <n v="30"/>
    <n v="3"/>
    <x v="7"/>
    <s v="SOCIEDAD INTELEKTAS CAPACITACIONES LIMITADA"/>
    <n v="120"/>
    <n v="30"/>
    <n v="6373"/>
    <n v="100000"/>
    <n v="0"/>
    <n v="7647600"/>
    <n v="1200000"/>
    <n v="1000000"/>
    <n v="0"/>
    <n v="0"/>
    <n v="9847600"/>
    <s v="SI"/>
    <n v="0"/>
    <n v="7"/>
    <n v="7"/>
    <n v="0"/>
    <n v="0"/>
    <n v="0"/>
    <n v="0"/>
    <n v="0"/>
    <n v="0"/>
    <n v="0"/>
    <n v="7"/>
    <n v="7"/>
    <n v="7"/>
    <n v="7"/>
    <n v="7"/>
    <n v="7"/>
    <n v="7"/>
    <s v="SI"/>
    <s v="MARCELO JACOBSEN ALAMOS"/>
    <s v="marcelojacobsenalamos@gmail.com"/>
    <n v="227925071"/>
    <s v="Agua Dulce s/n Villa Portal del Inca, Diego de Almagro"/>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r>
  <r>
    <n v="14262"/>
    <s v="65181652-1"/>
    <n v="2025"/>
    <s v="MANDATO"/>
    <s v="65073010-0"/>
    <s v="CORPORACIÓN DE EDUCACIÓN Y SALUD PARA EL SÍNDROME DE DOWN, EDUDOWN"/>
    <m/>
    <m/>
    <s v="COCINA INCLUSIVA CON APOYO"/>
    <s v="SIN PLAN FORMATIVO"/>
    <s v="TÉCNICAS PARA LA RESOLUCIÓN DE PROBLEMAS"/>
    <s v="PF0922"/>
    <n v="13"/>
    <s v="METROPOLITANA"/>
    <s v="SAN BERNARDO"/>
    <s v="PERSONAS DE 18 AÑOS O MÁS, EN SITUACIÓN DE DISCAPACIDAD."/>
    <s v="PRESENCIAL"/>
    <s v="DEPENDIENTE"/>
    <n v="47"/>
    <n v="15"/>
    <n v="0"/>
    <n v="8"/>
    <n v="188"/>
    <n v="4"/>
    <s v="SI"/>
    <s v="NO"/>
    <s v="NO"/>
    <s v="1.IDENTIFICAR Y UTILIZAR UTENSILIOS DE COCINA ADAPTADOS._x000a_2.SELECCIONAR Y PREPARAR INGREDIENTES FRESCOS Y BÁSICOS CON APOYO PROFESIONAL._x000a_3.SEGUIR INSTRUCCIONES SIMPLES PARA LA ELABORACIÓN DE RECETAS ADAPTADAS._x000a_4.APLICAR MEDIDAS DE HIGIENE Y SEGURIDAD EN LA COCINA CON ASISTENCIA Y MATERIAL ADAPTADO PARA SU COMPRENSIÓN. _x000a_5.RECONOCER SABORES Y TEXTURAS DE ALIMENTOS CON EL APOYO NECESARIO._x000a_6.UTILIZAR TÉCNICAS BÁSICAS DE CORTE Y PREPARACIÓN DE ALIMENTOS CON AYUDA Y USO DE ELEMENTOS ADAPTADOS. _x000a_7.ADAPTAR RECETAS SEGÚN NECESIDADES Y PREFERENCIAS INDIVIDUALES CON ORIENTACIÓN._x000a_8.COLABORAR EN ACTIVIDADES GRUPALES DE COCINA CON ASISTENCIA ADECUADA._x000a_9.PRESENTAR PLATOS DE FORMA SENCILLA Y ATRACTIVA CON APOYO DE PROFESIONALES."/>
    <s v="PERSONAS EN SITUACIÓN DE DISCAPACIDAD, DE 18 AÑOS O MÁS, QUE SE ATIENDEN EN EDUDOWN, HOMBRES Y MUJERES, QUE TIENEN O NO EXPERIENCIA LABORAL, RESIDENTES DE LA REGIÓN METROPOLITANA Y QUE BUSCAN CON LA CAPACITACIÓN INSERTARSE AL MUNDO LABORAL."/>
    <s v="NO"/>
    <n v="0"/>
    <s v="CERRADA"/>
    <n v="47"/>
    <n v="3"/>
    <x v="8"/>
    <s v="Centro de Capacitación Inforcap SPA"/>
    <n v="188"/>
    <n v="47"/>
    <n v="6373"/>
    <n v="0"/>
    <n v="0"/>
    <n v="17971860"/>
    <n v="2820000"/>
    <n v="0"/>
    <n v="0"/>
    <n v="0"/>
    <n v="20791860"/>
    <s v="SI"/>
    <n v="0"/>
    <n v="7"/>
    <n v="7"/>
    <n v="7"/>
    <n v="7"/>
    <n v="7"/>
    <n v="7"/>
    <n v="7"/>
    <n v="7"/>
    <n v="7"/>
    <n v="7"/>
    <n v="7"/>
    <n v="7"/>
    <n v="7"/>
    <n v="7"/>
    <n v="7"/>
    <n v="7"/>
    <s v="SI"/>
    <s v="Pia fuentes corcoran"/>
    <s v="pfuentescorcoran@gmail.com"/>
    <n v="992196137"/>
    <s v="AV. PORTALES 3200, COMUNA DE SAN BERNARDO, San Bernardo"/>
    <s v="Desarrollar habilidades culinarias básicas en personas con discapacidad, promoviendo su autonomía y participación laboral en entornos gastronómicos inclusivos."/>
    <s v="Este curso entrega conocimientos sobre manipulación de alimentos, preparación de recetas simples y normas de higiene, adaptados a las necesidades de personas con apoyo. Se enfoca en fomentar la inclusión social y laboral a través de la cocina como espacio de aprendizaje y desarrollo personal."/>
    <n v="0"/>
    <n v="0"/>
    <n v="0"/>
  </r>
  <r>
    <n v="14290"/>
    <s v="65181652-1"/>
    <n v="2025"/>
    <s v="MANDATO"/>
    <s v="65073010-0"/>
    <s v="CORPORACIÓN DE EDUCACIÓN Y SALUD PARA EL SÍNDROME DE DOWN, EDUDOWN"/>
    <m/>
    <m/>
    <s v="IMPLEMENTACIÓN Y MANTENIMIENTO DE HUERTOS CON FOCO EN LA INCLUSION"/>
    <s v="SIN PLAN FORMATIVO"/>
    <s v="PLANIFICACIÓN DEL PROYECTO OCUPACIONAL"/>
    <s v="PF0920"/>
    <n v="13"/>
    <s v="METROPOLITANA"/>
    <s v="SAN BERNARDO"/>
    <s v="PERSONAS DE 18 AÑOS O MÁS, EN SITUACIÓN DE DISCAPACIDAD."/>
    <s v="PRESENCIAL"/>
    <s v="DEPENDIENTE"/>
    <n v="48"/>
    <n v="15"/>
    <n v="0"/>
    <n v="12"/>
    <n v="192"/>
    <n v="4"/>
    <s v="SI"/>
    <s v="NO"/>
    <s v="NO"/>
    <s v="1. PREPARAR LA TIERRA Y SELECCIONAR ADECUADAMENTE LAS SEMILLAS PARA EL CULTIVO CON MATERIAL ADAPTADO DE APOYO VISUAL._x000a_2. IMPLEMENTAR TÉCNICAS DE RIEGO Y DRENAJE ADAPTADAS A LAS NECESIDADES DEL HUERTO CON AYUDA._x000a_3. IDENTIFICAR Y CONTROLAR PLAGAS Y ENFERMEDADES DE MANERA SOSTENIBLE Y ACCESIBLE CON MATERIAL ADAPTADO DE APOYO VISUAL._x000a_4. ADAPTAR EL DISEÑO DEL HUERTO PARA FACILITAR EL ACCESO Y LA MOVILIDAD._x000a_5. UTILIZAR HERRAMIENTAS DE JARDINERÍA DE FORMA SEGURA Y EFECTIVA CON APOYO PROFESIONAL CON APOYO._x000a_6. RECONOCER Y FOMENTAR LA BIODIVERSIDAD EN EL ENTORNO DEL HUERTO._x000a_7. COMPRENDER LOS CICLOS DE CRECIMIENTO DE LAS PLANTAS Y PLANIFICAR LA ROTACIÓN DE CULTIVOS CON ASISTENCIA ADECUADA._x000a_8. COLABORAR EN LA COSECHA Y EL ALMACENAMIENTO DE LOS PRODUCTOS DEL HUERTO._x000a_9. APLICAR PRÁCTICAS DE COMPOSTAJE Y RECICLAJE PARA MANTENER LA SOSTENIBILIDAD DEL HUERTO."/>
    <s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s v="NO"/>
    <n v="0"/>
    <s v="CERRADA"/>
    <n v="48"/>
    <n v="2"/>
    <x v="8"/>
    <s v="Centro de Capacitación Inforcap SPA"/>
    <n v="192"/>
    <n v="48"/>
    <n v="5075"/>
    <n v="0"/>
    <n v="0"/>
    <n v="14616000"/>
    <n v="2880000"/>
    <n v="0"/>
    <n v="0"/>
    <n v="0"/>
    <n v="17496000"/>
    <s v="SI"/>
    <n v="0"/>
    <n v="7"/>
    <n v="7"/>
    <n v="7"/>
    <n v="7"/>
    <n v="7"/>
    <n v="7"/>
    <n v="7"/>
    <n v="7"/>
    <n v="7"/>
    <n v="7"/>
    <n v="7"/>
    <n v="7"/>
    <n v="7"/>
    <n v="7"/>
    <n v="7"/>
    <n v="7"/>
    <s v="SI"/>
    <s v="Pia fuentes corcoran"/>
    <s v="pfuentescorcoran@gmail.com"/>
    <n v="992196137"/>
    <s v="AV. PORTALES 3200, COMUNA DE SAN BERNARDO, San Bernardo"/>
    <s v="Capacitar en la creación y cuidado de huertos urbanos o comunitarios, promoviendo la participación activa de personas con distintas capacidades y contextos."/>
    <s v="El curso entrega conocimientos sobre diseño de huertos, selección de especies, técnicas de cultivo, herramientas adaptadas y trabajo colaborativo. Está orientado a fomentar la inclusión social, el aprendizaje práctico y el desarrollo sustentable a través de la agricultura urbana."/>
    <n v="0"/>
    <n v="0"/>
    <n v="0"/>
  </r>
  <r>
    <n v="14294"/>
    <s v="65181652-1"/>
    <n v="2025"/>
    <s v="MANDATO"/>
    <s v="65073010-0"/>
    <s v="CORPORACIÓN DE EDUCACIÓN Y SALUD PARA EL SÍNDROME DE DOWN, EDUDOWN"/>
    <m/>
    <m/>
    <s v="GARZONERÍA PARA PERSONAS CON DISCAPACIDAD INTELECTUAL"/>
    <s v="SIN PLAN FORMATIVO"/>
    <s v="PLANIFICACIÓN DEL PROYECTO OCUPACIONAL"/>
    <s v="PF0920"/>
    <n v="13"/>
    <s v="METROPOLITANA"/>
    <s v="SAN BERNARDO"/>
    <s v="CUIDADORES DE PERSONAS CON DISCAPACIDAD Y/O DEPENDENCIA MODERADA O SEVERA."/>
    <s v="PRESENCIAL"/>
    <s v="DEPENDIENTE"/>
    <n v="48"/>
    <n v="15"/>
    <n v="0"/>
    <n v="12"/>
    <n v="192"/>
    <n v="4"/>
    <s v="SI"/>
    <s v="NO"/>
    <s v="NO"/>
    <s v="1. DESARROLLAR HABILIDADES DE COMUNICACIÓN EFECTIVA PARA INTERACTUAR CON CLIENTES Y COMPAÑEROS DE TRABAJO._x000a_2. CONOCER Y APLICAR NORMAS DE ETIQUETA Y PROTOCOLO ADAPTADAS AL SERVICIO EN RESTAURANTES._x000a_3. ADQUIRIR DESTREZAS EN LA TOMA DE PEDIDOS Y MANEJO DE COMANDAS CON EL APOYO DE PROFESIONALES._x000a_4. APRENDER TÉCNICAS PARA LA PREPARACIÓN Y MONTAJE DE MESAS TENIENDO EN CUENTA LAS NECESIDADES INDIVIDUALES DE LOS COMENSALES._x000a_5. IDENTIFICAR Y RESOLVER PROBLEMAS COMUNES EN EL ÁREA DE ATENCIÓN AL CLIENTE CON ASISTENCIA ESPECIALIZADA._x000a_6. MANEJAR CON DESTREZA HERRAMIENTAS UTILIZADAS EN EL SERVICIO DE RESTAURANTES._x000a_7. CONOCER Y APLICAR MEDIDAS DE HIGIENE Y SEGURIDAD ALIMENTARIA EN EL ÁREA DE TRABAJO._x000a_8. PRACTICAR EL TRABAJO EN EQUIPO Y LA COLABORACIÓN CON OTROS MIEMBROS DEL PERSONAL DEL RESTAURANTE._x000a_9. DEMOSTRAR ACTITUDES DE EMPATÍA, RESPETO Y PROFESIONALISMO HACIA CLIENTES Y COLEGAS,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8"/>
    <n v="2"/>
    <x v="8"/>
    <s v="Centro de Capacitación Inforcap SPA"/>
    <n v="192"/>
    <n v="48"/>
    <n v="5075"/>
    <n v="0"/>
    <n v="0"/>
    <n v="14616000"/>
    <n v="2880000"/>
    <n v="0"/>
    <n v="0"/>
    <n v="0"/>
    <n v="17496000"/>
    <s v="SI"/>
    <n v="0"/>
    <n v="7"/>
    <n v="7"/>
    <n v="7"/>
    <n v="7"/>
    <n v="7"/>
    <n v="7"/>
    <n v="7"/>
    <n v="7"/>
    <n v="7"/>
    <n v="7"/>
    <n v="7"/>
    <n v="7"/>
    <n v="7"/>
    <n v="7"/>
    <n v="7"/>
    <n v="7"/>
    <s v="SI"/>
    <s v="Pia fuentes corcoran"/>
    <s v="pfuentescorcoran@gmail.com"/>
    <n v="992196137"/>
    <s v="AV. PORTALES 3200, COMUNA DE SAN BERNARDO, San Bernardo"/>
    <s v="Desarrollar habilidades prácticas en servicio de mesa y atención al cliente, adaptadas a las capacidades de personas con discapacidad intelectual, promoviendo su inclusión laboral."/>
    <s v="Este curso entrega conocimientos sobre protocolos básicos de garzonería, manipulación segura de alimentos, comunicación efectiva y trabajo en equipo. Está orientado a fortalecer la autonomía y el desempeño en entornos gastronómicos inclusivos, favoreciendo la participación activa en el mundo laboral."/>
    <n v="0"/>
    <n v="0"/>
    <n v="0"/>
  </r>
  <r>
    <n v="14406"/>
    <s v="65181652-1"/>
    <n v="2025"/>
    <s v="MANDATO"/>
    <s v="73188700-4"/>
    <s v="ONG CASA DE ACOGIDA LA ESPERANZA"/>
    <m/>
    <m/>
    <s v="MASAJES CORPORALES CON FINES ESTÉTICOS Y DE RELAJACIÓN"/>
    <s v="SIN PLAN FORMATIVO"/>
    <s v=""/>
    <s v=""/>
    <n v="13"/>
    <s v="METROPOLITANA"/>
    <s v="PUDAHUEL"/>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x v="8"/>
    <s v="Centro de Capacitación Inforcap SPA"/>
    <n v="200"/>
    <n v="50"/>
    <n v="5075"/>
    <n v="0"/>
    <n v="0"/>
    <n v="20300000"/>
    <n v="4000000"/>
    <n v="0"/>
    <n v="0"/>
    <n v="0"/>
    <n v="24300000"/>
    <s v="SI"/>
    <n v="0"/>
    <n v="7"/>
    <n v="7"/>
    <n v="7"/>
    <n v="7"/>
    <n v="7"/>
    <n v="7"/>
    <n v="7"/>
    <n v="7"/>
    <n v="7"/>
    <n v="7"/>
    <n v="7"/>
    <n v="7"/>
    <n v="7"/>
    <n v="7"/>
    <n v="7"/>
    <n v="7"/>
    <s v="SI"/>
    <s v="Pia fuentes corcoran"/>
    <s v="pfuentescorcoran@gmail.com"/>
    <n v="992196137"/>
    <s v="MARÍA ANGELICA #9555, COMUNA DE PUDAHUEL, Pudahuel"/>
    <s v="Capacitar en técnicas de masaje corporal orientadas al bienestar físico, la relajación y el cuidado estético, promoviendo habilidades en el área de la cosmetología y el autocuidado."/>
    <s v="El curso entrega conocimientos sobre anatomía básica, tipos de masaje, uso de aceites y cremas, protocolos de atención y condiciones de higiene. Está dirigido a personas interesadas en emprender o trabajar en centros de estética, spa o servicios de bienestar personal."/>
    <n v="0"/>
    <n v="0"/>
    <n v="0"/>
  </r>
  <r>
    <n v="14407"/>
    <s v="65181652-1"/>
    <n v="2025"/>
    <s v="MANDATO"/>
    <s v="73188700-4"/>
    <s v="ONG CASA DE ACOGIDA LA ESPERANZA"/>
    <m/>
    <m/>
    <s v="MASAJES CORPORALES CON FINES ESTÉTICOS Y DE RELAJACIÓN"/>
    <s v="SIN PLAN FORMATIVO"/>
    <s v=""/>
    <s v=""/>
    <n v="13"/>
    <s v="METROPOLITANA"/>
    <s v="LA GRANJA"/>
    <s v="EMPRENDEDORES/AS INFORMALES O PERSONAS VULNERABLES PERTENECIENTES AL 80% MAS VULNERABLE"/>
    <s v="PRESENCIAL"/>
    <s v="DEPENDIENTE"/>
    <n v="50"/>
    <n v="20"/>
    <n v="0"/>
    <n v="0"/>
    <n v="200"/>
    <n v="4"/>
    <s v="SI"/>
    <s v="NO"/>
    <s v="NO"/>
    <s v="MÓDULO 1: FUNDAMENTOS PARA DIAGNOSTICAR EL TRATAMIENTO ESTÉTICO INTEGRAL._x000a_- IDENTIFICAR LOS PRINCIPIOS BÁSICOS DE LA ANATOMÍA Y FISIOLOGÍA DEL CUERPO HUMANO PARA REALIZAR UN DIAGNÓSTICO ADECUADO EN TRATAMIENTOS ESTÉTICOS._x000a_- APLICAR TÉCNICAS DE EVALUACIÓN PARA DETERMINAR LAS NECESIDADES ESPECÍFICAS DEL CLIENTE._x000a_- DESARROLLAR UN ENFOQUE INTEGRAL PARA LA PLANIFICACIÓN DE TRATAMIENTOS ESTÉTICOS, ALINEADO CON LOS OBJETIVOS Y EL CONTEXTO PERSONAL DEL CLIENTE._x000a_- ESTABLECER UNA COMUNICACIÓN EFECTIVA CON EL CLIENTE PARA COMPRENDER SUS EXPECTATIVAS GARANTIZAR UNA EXPERIENCIA SATISFACTORIA._x000a_MÓDULO 2: MASAJE MANUAL Y MECÁNICO, CON FINES ESTÉTICOS._x000a_- DOMINAR LAS TÉCNICAS DE MASAJE MANUAL Y MECÁNICO PARA MEJORAR LA CIRCULACIÓN, RELAJACIÓN MUSCULAR Y TONIFICACIÓN DE LA PIEL, APLICANDO MOVIMIENTOS ESPECÍFICOS SEGÚN LAS NECESIDADES DEL CLIENTE._x000a_- GARANTIZAR LA SEGURIDAD Y BIENESTAR DEL CLIENTE DURANTE LA APLICACIÓN DE LOS MASAJES, SIGUIENDO LAS NORMAS DE HIGIENE Y ERGONOMÍA. _x000a_- MANTENER LAS CONDICIONES AMBIENTALES DE LA CABINA DE MASAJE._x000a_- IDENTIFICAR LOS ELEMENTOS DE AROMATERAPIA Y MUSICOTERAPIA ASOCIADA A MASAJES ESTÉTICOS._x000a_MÓDULO 3: MASAJE DE REFLEXOLOGÍA, CON FINES DE RELAJACIÓN._x000a_- COMPRENDER LOS PRINCIPIOS BÁSICOS DE LA REFLEXOLOGÍA, INCLUYENDO LOS PUNTOS REFLEJOS Y SU RELACIÓN CON DIFERENTES ÓRGANOS Y SISTEMAS DEL CUERPO, PARA PROPORCIONAR UN MASAJE EFECTIVO DE RELAJACIÓN._x000a_- APLICAR TÉCNICAS DE REFLEXOLOGÍA PARA REDUCIR EL ESTRÉS Y LA TENSIÓN ACUMULADA EN EL CUERPO, MEJORANDO EL BIENESTAR GENERAL DEL CLIENTE._x000a_- DESARROLLAR UN ENFOQUE PERSONALIZADO EN LA APLICACIÓN DE REFLEXOLOGÍA, TENIENDO EN CUENTA LAS NECESIDADES INDIVIDUALES DEL CLIENTE._x000a_- FOMENTAR LA COMUNICACIÓN CON EL CLIENTE PARA ASEGURAR SU COMODIDAD Y BIENESTAR DURANTE LA SESIÓN DE REFLEXOLOGÍA._x000a_MÓDULO 4: TÉCNICAS ESTÉTICAS DE HIGIENE E HIDRATACIÓN FACIAL Y CORPORAL._x000a_- COMPRENDER LOS PRINCIPIOS DE HIGIENE FACIAL Y CORPORAL, INCLUYENDO LA IDENTIFICACIÓN DE LOS DIFERENTES TIPOS DE PIEL Y SUS NECESIDADES ESPECÍFICAS, PARA APLICAR TRATAMIENTOS DE LIMPIEZA ADECUADOS._x000a_- APLICAR TÉCNICAS DE HIDRATACIÓN FACIAL Y CORPORAL CON PRODUCTOS ESTÉTICOS, SELECCIONANDO LOS TRATAMIENTOS MÁS ADECUADOS SEGÚN EL TIPO DE PIEL Y LAS NECESIDADES DEL CLIENTE, PARA MEJORAR LA APARIENCIA Y SUAVIDAD DE LA PIEL._x000a_- GARANTIZAR LA SEGURIDAD Y CONFORT DEL CLIENTE DURANTE LOS TRATAMIENTOS ESTÉTICOS DE HIGIENE E HIDRATACIÓN, APLICANDO NORMAS DE HIGIENE Y CONTROL DE CALIDAD DE LOS PRODUCTOS UTILIZAD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s v="NO"/>
    <n v="0"/>
    <s v="CERRADA"/>
    <n v="50"/>
    <n v="2"/>
    <x v="8"/>
    <s v="Centro de Capacitación Inforcap SPA"/>
    <n v="200"/>
    <n v="50"/>
    <n v="5075"/>
    <n v="0"/>
    <n v="0"/>
    <n v="20300000"/>
    <n v="4000000"/>
    <n v="0"/>
    <n v="0"/>
    <n v="0"/>
    <n v="24300000"/>
    <s v="SI"/>
    <n v="0"/>
    <n v="7"/>
    <n v="7"/>
    <n v="7"/>
    <n v="7"/>
    <n v="7"/>
    <n v="7"/>
    <n v="7"/>
    <n v="7"/>
    <n v="7"/>
    <n v="7"/>
    <n v="7"/>
    <n v="7"/>
    <n v="7"/>
    <n v="7"/>
    <n v="7"/>
    <n v="7"/>
    <s v="SI"/>
    <s v="Pia fuentes corcoran"/>
    <s v="pfuentescorcoran@gmail.com"/>
    <n v="992196137"/>
    <s v="AV. SANTA ROSA 9014, COMUNA DE LA GRANJA, La Granja"/>
    <s v="Capacitar en técnicas de masaje corporal orientadas al bienestar físico, la relajación y el cuidado estético, promoviendo habilidades en el área de la cosmetología y el autocuidado."/>
    <s v="El curso entrega conocimientos sobre anatomía básica, tipos de masaje, uso de aceites y cremas, protocolos de atención y condiciones de higiene. Está dirigido a personas interesadas en emprender o trabajar en centros de estética, spa o servicios de bienestar personal."/>
    <n v="0"/>
    <n v="0"/>
    <n v="0"/>
  </r>
  <r>
    <n v="14509"/>
    <s v="65181652-1"/>
    <n v="2025"/>
    <s v="MANDATO"/>
    <s v="91337000-7"/>
    <s v="CEMENTO POLPAICO S.A."/>
    <m/>
    <m/>
    <s v="HERRAMIENTAS COMPUTACIONALES BÁSICAS"/>
    <s v="PF0729"/>
    <s v=""/>
    <s v=""/>
    <n v="2"/>
    <s v="ANTOFAGASTA"/>
    <s v="CALAMA"/>
    <s v="PERSONAS DESOCUPADAS (CESANTES Y PERSONAS QUE BUSCAN TRABAJO POR PRIMERA VEZ)."/>
    <s v="PRESENCIAL"/>
    <s v="INDEPENDIENTE"/>
    <n v="18"/>
    <n v="10"/>
    <n v="90"/>
    <n v="0"/>
    <n v="90"/>
    <n v="5"/>
    <s v="SI"/>
    <s v="NO"/>
    <s v="NO"/>
    <s v="SE AJUSTA A PLAN FORMATIVO"/>
    <s v="HOMBRES Y MUJERES MAYORES DE 18 AÑOS, CESANTES O QUE BUSCA TRABAJO POR PRIMERA VEZ, PREFERENTEMENTE CON EDUCACIÓN MEDIA COMPLETA PREFERENTEMENTE, HABITANTES DE LA COMUNA DE CALAMA."/>
    <s v="NO"/>
    <n v="0"/>
    <s v="CERRADA"/>
    <n v="18"/>
    <n v="1"/>
    <x v="9"/>
    <s v="cade capacitacion y desarrollo empresarial e.i.r.l"/>
    <n v="90"/>
    <n v="18"/>
    <n v="4130"/>
    <n v="0"/>
    <n v="0"/>
    <n v="3717000"/>
    <n v="720000"/>
    <n v="0"/>
    <n v="0"/>
    <n v="0"/>
    <n v="4437000"/>
    <s v="SI"/>
    <n v="0"/>
    <n v="3"/>
    <n v="7"/>
    <n v="0"/>
    <n v="0"/>
    <n v="0"/>
    <n v="0"/>
    <n v="0"/>
    <n v="0"/>
    <n v="0"/>
    <n v="7"/>
    <n v="7"/>
    <n v="7"/>
    <n v="7"/>
    <n v="7"/>
    <n v="7"/>
    <n v="6.6"/>
    <s v="SI"/>
    <s v="alejandra huanchicay"/>
    <s v="becaslaborales@cade.cl"/>
    <n v="973778527"/>
    <s v="RIQUELME 3780, Calama"/>
    <s v="Capacitar en el uso fundamental de herramientas computacionales para apoyar tareas personales, académicas y laborales."/>
    <s v="El curso entrega conocimientos sobre manejo de sistemas operativos, procesadores de texto, hojas de cálculo, presentaciones digitales y navegación segura en internet. Está dirigido a personas que buscan adquirir competencias digitales esenciales para desenvolverse en entornos tecnológicos."/>
    <n v="0"/>
    <n v="0"/>
    <n v="0"/>
  </r>
  <r>
    <n v="14506"/>
    <s v="65181652-1"/>
    <n v="2025"/>
    <s v="MANDATO"/>
    <s v="91337000-7"/>
    <s v="CEMENTO POLPAICO S.A."/>
    <m/>
    <m/>
    <s v="HABILIDADES DIGITALES PARA EL TRABAJO"/>
    <s v="PF1182"/>
    <s v=""/>
    <s v=""/>
    <n v="2"/>
    <s v="ANTOFAGASTA"/>
    <s v="MEJILLONES"/>
    <s v="PERSONAS DESOCUPADAS (CESANTES Y PERSONAS QUE BUSCAN TRABAJO POR PRIMERA VEZ)."/>
    <s v="PRESENCIAL"/>
    <s v="INDEPENDIENTE"/>
    <n v="11"/>
    <n v="10"/>
    <n v="55"/>
    <n v="0"/>
    <n v="55"/>
    <n v="5"/>
    <s v="SI"/>
    <s v="NO"/>
    <s v="NO"/>
    <s v="SE AJUSTA A PLAN FORMATIVO"/>
    <s v="HOMBRES Y MUJERES MAYORES DE 18 AÑOS, CESANTES O QUE BUSCA TRABAJO POR PRIMERA VEZ, PREFERENTEMENTE CON EDUCACIÓN BÁSICA COMPLETA, HABITANTES DE LA COMUNA DE MEJILLONES"/>
    <s v="NO"/>
    <n v="0"/>
    <s v="CERRADA"/>
    <n v="11"/>
    <n v="1"/>
    <x v="9"/>
    <s v="cade capacitacion y desarrollo empresarial e.i.r.l"/>
    <n v="55"/>
    <n v="11"/>
    <n v="4900"/>
    <n v="0"/>
    <n v="0"/>
    <n v="2695000"/>
    <n v="440000"/>
    <n v="0"/>
    <n v="0"/>
    <n v="0"/>
    <n v="3135000"/>
    <s v="SI"/>
    <n v="0"/>
    <n v="3"/>
    <n v="7"/>
    <n v="0"/>
    <n v="0"/>
    <n v="0"/>
    <n v="0"/>
    <n v="0"/>
    <n v="0"/>
    <n v="0"/>
    <n v="7"/>
    <n v="7"/>
    <n v="7"/>
    <n v="7"/>
    <n v="7"/>
    <n v="6.8"/>
    <n v="6.6"/>
    <s v="SI"/>
    <s v="alejandra huanchicay"/>
    <s v="becaslaborales@cade.cl"/>
    <n v="973778527"/>
    <s v="Junta de vecinos Nº8 Casimiro Olivos 1055, Mejillones"/>
    <s v="Desarrollar competencias digitales esenciales para desempeñarse eficazmente en entornos laborales modernos y conectados."/>
    <s v="El curso entrega conocimientos sobre el uso de herramientas informáticas básicas, navegación segura en internet, gestión de documentos digitales y comunicación en plataformas colaborativas. Está orientado a personas que buscan mejorar su empleabilidad y adaptarse a los desafíos del mundo laboral digital."/>
    <n v="0"/>
    <n v="0"/>
    <n v="0"/>
  </r>
  <r>
    <n v="14325"/>
    <s v="65181652-1"/>
    <n v="2025"/>
    <s v="MANDATO"/>
    <s v="81897500-7"/>
    <s v="SOCIEDAD PRO AYUDA DEL NIÑO LISIADO TELETON"/>
    <m/>
    <m/>
    <s v="COCINA NACIONAL E INTERNACIONAL"/>
    <s v="PF0576"/>
    <s v="TÉCNICAS PARA EL EMPRENDIMIENTO"/>
    <s v="PF0921"/>
    <n v="13"/>
    <s v="METROPOLITANA"/>
    <s v="SANTIAGO"/>
    <s v="PERSONAS DE 18 AÑOS O MÁS, EN SITUACIÓN DE DISCAPACIDAD."/>
    <s v="PRESENCIAL"/>
    <s v="INDEPENDIENTE"/>
    <n v="63"/>
    <n v="10"/>
    <n v="240"/>
    <n v="12"/>
    <n v="252"/>
    <n v="4"/>
    <s v="SI"/>
    <s v="NO"/>
    <s v="SI"/>
    <s v="SE AJUSTA A PLAN FORMATIVO"/>
    <s v="PERSONAS CON DISCAPACIDAD MAYORES DE 18 AÑOS, SIN TRABAJO FORMAL Y PERTENECIENTES A LA POBLACIÓN MÁS VULNERABLE SEGÚN RSH. QUE RESIDEN EN LA REGION METROPOLITANA Y CUENTAN CON EDUCACION MEDIA COMPLETA PREFERENTEMENTE"/>
    <s v="NO"/>
    <n v="0"/>
    <s v="CERRADA"/>
    <n v="63"/>
    <n v="3"/>
    <x v="10"/>
    <s v="ISOLUTION CAPACITACION EN GESTION LILITADA"/>
    <n v="252"/>
    <n v="63"/>
    <n v="6373"/>
    <n v="70000"/>
    <n v="0"/>
    <n v="16059960"/>
    <n v="2520000"/>
    <n v="700000"/>
    <n v="0"/>
    <n v="0"/>
    <n v="19279960"/>
    <s v="SI"/>
    <n v="0"/>
    <n v="7"/>
    <n v="7"/>
    <n v="0"/>
    <n v="0"/>
    <n v="0"/>
    <n v="0"/>
    <n v="0"/>
    <n v="0"/>
    <n v="0"/>
    <n v="7"/>
    <n v="7"/>
    <n v="7"/>
    <n v="7"/>
    <n v="7"/>
    <n v="7"/>
    <n v="7"/>
    <s v="SI"/>
    <s v="GUILLERMO"/>
    <s v="ggonzalez@isolution.cl"/>
    <n v="995163347"/>
    <s v="Sargento Aldea #1041, Santiago"/>
    <s v="Capacitar en la elaboración de preparaciones típicas chilenas y de distintas culturas del mundo, aplicando técnicas culinarias tradicionales y contemporáneas."/>
    <s v="El curso entrega herramientas para preparar platos representativos de la cocina chilena junto con recetas internacionales, abordando ingredientes, métodos de cocción y presentación. Está orientado a personas que buscan ampliar sus competencias en gastronomía con enfoque multicultural y profesional."/>
    <n v="0"/>
    <n v="0"/>
    <n v="0"/>
  </r>
  <r>
    <n v="14273"/>
    <s v="65181652-1"/>
    <n v="2025"/>
    <s v="MANDATO"/>
    <s v="82130300-1"/>
    <s v="FUNDACIÓN LUZ"/>
    <m/>
    <m/>
    <s v="ELABORACIÓN DE JABONES Y SALES DE BAÑO"/>
    <s v="PF0578"/>
    <s v="TÉCNICAS PARA EL EMPRENDIMIENTO"/>
    <s v="PF0921"/>
    <n v="13"/>
    <s v="METROPOLITANA"/>
    <s v="SANTIAGO"/>
    <s v="PERSONAS DE 18 AÑOS O MÁS, EN SITUACIÓN DE DISCAPACIDAD."/>
    <s v="PRESENCIAL"/>
    <s v="INDEPENDIENTE"/>
    <n v="38"/>
    <n v="11"/>
    <n v="100"/>
    <n v="12"/>
    <n v="112"/>
    <n v="3"/>
    <s v="SI"/>
    <s v="NO"/>
    <s v="SI"/>
    <s v="SE AJUSTA A PLAN FORMATIVO"/>
    <s v="PERSONAS DE 18 AÑOS O MÁS, CON DISCAPACIDAD VISUAL PERTENECIENTE A FUNDACIÓN LUZ Y SE ENCUENTRE EN PROCESO DE INCLUSION LABORAL. DEBERÁN CONTAR CON EDUCACIÓN BÁSICA COMPLETA, PREFERENTEMENTE."/>
    <s v="NO"/>
    <n v="0"/>
    <s v="CERRADA"/>
    <n v="38"/>
    <n v="2"/>
    <x v="10"/>
    <s v="ISOLUTION CAPACITACION EN GESTION LILITADA"/>
    <n v="112"/>
    <n v="38"/>
    <n v="5075"/>
    <n v="115000"/>
    <n v="0"/>
    <n v="6252400"/>
    <n v="1672000"/>
    <n v="1265000"/>
    <n v="0"/>
    <n v="0"/>
    <n v="9189400"/>
    <s v="SI"/>
    <n v="0"/>
    <n v="7"/>
    <n v="7"/>
    <n v="0"/>
    <n v="0"/>
    <n v="0"/>
    <n v="0"/>
    <n v="0"/>
    <n v="0"/>
    <n v="0"/>
    <n v="7"/>
    <n v="7"/>
    <n v="7"/>
    <n v="7"/>
    <n v="7"/>
    <n v="7"/>
    <n v="7"/>
    <s v="SI"/>
    <s v="GUILLERMO"/>
    <s v="ggonzalez@isolution.cl"/>
    <n v="995163347"/>
    <s v="Sargento Aldea #1041, Santiago"/>
    <s v="Capacitar en la producción artesanal de jabones y sales de baño, utilizando técnicas básicas y materias primas naturales."/>
    <s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
    <n v="0"/>
    <n v="0"/>
    <n v="0"/>
  </r>
  <r>
    <n v="14315"/>
    <s v="65181652-1"/>
    <n v="2025"/>
    <s v="MANDATO"/>
    <s v="72026600-8"/>
    <s v="FUNDACIÓN PATERNITAS"/>
    <m/>
    <m/>
    <s v="TÉCNICAS DE SOLDADURA POR ARCO VOLTAICO"/>
    <s v="PF1005"/>
    <s v="TÉCNICAS PARA EL EMPRENDIMIENTO"/>
    <s v="PF0921"/>
    <n v="13"/>
    <s v="METROPOLITANA"/>
    <s v="HUECHURABA"/>
    <s v="EMPRENDEDORES/AS INFORMALES O PERSONAS VULNERABLES PERTENECIENTES AL 80% MAS VULNERABLE"/>
    <s v="PRESENCIAL"/>
    <s v="INDEPENDIENTE"/>
    <n v="47"/>
    <n v="19"/>
    <n v="176"/>
    <n v="12"/>
    <n v="188"/>
    <n v="4"/>
    <s v="SI"/>
    <s v="NO"/>
    <s v="NO"/>
    <s v="SE AJUSTA A PLAN FORMATIVO"/>
    <s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
    <s v="SI"/>
    <s v="CERTIFICACIÓN COMO SOLDADOR."/>
    <s v="CERRADA"/>
    <n v="47"/>
    <n v="2"/>
    <x v="10"/>
    <s v="ISOLUTION CAPACITACION EN GESTION LILITADA"/>
    <n v="188"/>
    <n v="47"/>
    <n v="5075"/>
    <n v="0"/>
    <n v="250000"/>
    <n v="18127900"/>
    <n v="3572000"/>
    <n v="0"/>
    <n v="0"/>
    <n v="4750000"/>
    <n v="26449900"/>
    <s v="SI"/>
    <n v="0"/>
    <n v="7"/>
    <n v="7"/>
    <n v="0"/>
    <n v="0"/>
    <n v="0"/>
    <n v="0"/>
    <n v="0"/>
    <n v="0"/>
    <n v="0"/>
    <n v="7"/>
    <n v="7"/>
    <n v="7"/>
    <n v="7"/>
    <n v="7"/>
    <n v="7"/>
    <n v="7"/>
    <s v="SI"/>
    <s v="GUILLERMO"/>
    <s v="ggonzalez@isolution.cl"/>
    <n v="995163347"/>
    <s v="AVDA. EL BOSQUE DE SANTIAGO #475, Huechuraba"/>
    <s v="Capacitar en el uso seguro y eficiente de la soldadura por arco voltaico, aplicando técnicas básicas para la unión de materiales metálicos en distintos contextos productivos."/>
    <s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
    <n v="0"/>
    <n v="0"/>
    <n v="0"/>
  </r>
  <r>
    <n v="14430"/>
    <s v="65181652-1"/>
    <n v="2025"/>
    <s v="MANDATO"/>
    <s v="96505760-9"/>
    <s v="COLBÚN"/>
    <m/>
    <m/>
    <s v="TÉCNICAS DE SOLDADURA POR OXIGÁS, ARCO VOLTAICO, TIG Y MIG"/>
    <s v="PF0622"/>
    <s v="TÉCNICAS PARA EL EMPRENDIMIENTO"/>
    <s v="PF0921"/>
    <n v="7"/>
    <s v="MAULE"/>
    <s v="COLBÚN"/>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OLBUN Y QUE TENGAN EDUCACIÓN BÁSICA COMPLETA DE PREFERENCIA; NOCIONES BÁSICAS DE OPERACIONES MATEMÁTICAS (SUMA, RESTA, MULTIPLICACIÓN, DIVISIÓN)."/>
    <s v="SI"/>
    <s v="CERTIFICACIÓN COMO SOLDADOR."/>
    <s v="CERRADA"/>
    <n v="68"/>
    <n v="2"/>
    <x v="10"/>
    <s v="ISOLUTION CAPACITACION EN GESTION LILITADA"/>
    <n v="272"/>
    <n v="68"/>
    <n v="5075"/>
    <n v="100000"/>
    <n v="250000"/>
    <n v="13804000"/>
    <n v="2720000"/>
    <n v="1000000"/>
    <n v="0"/>
    <n v="2500000"/>
    <n v="20024000"/>
    <s v="SI"/>
    <n v="0"/>
    <n v="7"/>
    <n v="7"/>
    <n v="0"/>
    <n v="0"/>
    <n v="0"/>
    <n v="0"/>
    <n v="0"/>
    <n v="0"/>
    <n v="0"/>
    <n v="7"/>
    <n v="7"/>
    <n v="7"/>
    <n v="7"/>
    <n v="7"/>
    <n v="7"/>
    <n v="7"/>
    <s v="SI"/>
    <s v="GUILLERMO"/>
    <s v="ggonzalez@isolution.cl"/>
    <n v="995163347"/>
    <s v="PJE. COLBÚN S/N, Colbún"/>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r>
  <r>
    <n v="14284"/>
    <s v="65181652-1"/>
    <n v="2025"/>
    <s v="MANDATO"/>
    <s v="73238400-6"/>
    <s v="FUNDACION KOINOMADELFIA"/>
    <m/>
    <m/>
    <s v="ACOMPAÑAMIENTO Y APOYO EN EL CUIDADO DE NIÑOS, NIÑAS Y ADOLESCENTES EN SITUACIÓN DE VULNERABILIDAD DE DERECHOS"/>
    <s v="PF1185"/>
    <s v="DESARROLLO DEL TRABAJO COLABORATIVO"/>
    <s v="PF0918"/>
    <n v="13"/>
    <s v="METROPOLITANA"/>
    <s v="PEÑAFLOR"/>
    <s v="TRABAJADORES ACTIVOS O EN PROCESO DE RECONVERSIÓN LABORAL"/>
    <s v="PRESENCIAL"/>
    <s v="DEPENDIENTE"/>
    <n v="27"/>
    <n v="20"/>
    <n v="72"/>
    <n v="8"/>
    <n v="80"/>
    <n v="3"/>
    <s v="SI"/>
    <s v="NO"/>
    <s v="NO"/>
    <s v="SE AJUSTA A PLAN FORMATIVO"/>
    <s v="HOMBRES Y MUJERES MAYORES DE 18 AÑOS, DE AMBOS SEXOS QUE TRABAJAN EN UNA RESIDENCIA DE CUIDADO TERAPÉUTICO DE NIÑOS, NIÑAS Y ADOLESCENTES. CON EDUCACIÓN MEDIA COMPLETA, Y QUE RESIDAN EN LA COMUNA DE PEÑAFLOR Y SUS ALREDEDORES."/>
    <s v="NO"/>
    <n v="0"/>
    <s v="CERRADA"/>
    <n v="27"/>
    <n v="1"/>
    <x v="10"/>
    <s v="ISOLUTION CAPACITACION EN GESTION LILITADA"/>
    <n v="80"/>
    <n v="27"/>
    <n v="4130"/>
    <n v="0"/>
    <n v="0"/>
    <n v="6608000"/>
    <n v="2160000"/>
    <n v="0"/>
    <n v="0"/>
    <n v="0"/>
    <n v="8768000"/>
    <s v="SI"/>
    <n v="0"/>
    <n v="7"/>
    <n v="7"/>
    <n v="0"/>
    <n v="0"/>
    <n v="0"/>
    <n v="0"/>
    <n v="0"/>
    <n v="0"/>
    <n v="0"/>
    <n v="7"/>
    <n v="7"/>
    <n v="7"/>
    <n v="7"/>
    <n v="7"/>
    <n v="7"/>
    <n v="7"/>
    <s v="SI"/>
    <s v="GUILLERMO"/>
    <s v="ggonzalez@isolution.cl"/>
    <n v="995163347"/>
    <s v="ANGUITA #159, Peñaflor"/>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r>
  <r>
    <n v="14292"/>
    <s v="65181652-1"/>
    <n v="2025"/>
    <s v="MANDATO"/>
    <s v="65073010-0"/>
    <s v="CORPORACIÓN DE EDUCACIÓN Y SALUD PARA EL SÍNDROME DE DOWN, EDUDOWN"/>
    <m/>
    <m/>
    <s v="PAUSAS ACTIVAS, RECREACIÓN Y ENTRETENIMIENTO"/>
    <s v="SIN PLAN FORMATIVO"/>
    <s v="TÉCNICAS PARA LA RESOLUCIÓN DE PROBLEMAS"/>
    <s v="PF0922"/>
    <n v="13"/>
    <s v="METROPOLITANA"/>
    <s v="SAN BERNARDO"/>
    <s v="PERSONAS DE 18 AÑOS O MÁS, EN SITUACIÓN DE DISCAPACIDAD."/>
    <s v="PRESENCIAL"/>
    <s v="DEPENDIENTE"/>
    <n v="47"/>
    <n v="20"/>
    <n v="0"/>
    <n v="8"/>
    <n v="188"/>
    <n v="4"/>
    <s v="SI"/>
    <s v="NO"/>
    <s v="NO"/>
    <s v="1.RECONOCER LA IMPORTANCIA DEL MOVIMIENTO Y LAS PAUSAS ACTIVAS PARA EL BIENESTAR FÍSICO Y EMOCIONAL, CON APOYO VISUAL Y EJEMPLOS PRÁCTICOS._x000a_2.REALIZAR EJERCICIOS DE ESTIRAMIENTO Y MOVILIDAD ARTICULAR DE MANERA GUIADA PARA PREVENIR EL CANSANCIO Y MEJORAR LA POSTURA._x000a_3.PARTICIPAR EN ACTIVIDADES RECREATIVAS Y LÚDICAS QUE FOMENTEN LA INTEGRACIÓN Y EL TRABAJO EN EQUIPO._x000a_4.COORDINAR MOVIMIENTOS BÁSICOS Y SECUENCIAS DE EJERCICIOS MEDIANTE JUEGOS Y DINÁMICAS ACCESIBLES._x000a_5.APLIQUE TÉCNICAS DE RESPIRACIÓN Y RELAJACIÓN PARA REDUCIR EL ESTRÉS Y MEJORAR LA CONCENTRACIÓN._x000a_6.UTILIZAR MATERIALES ADAPTADOS (PELOTAS, BANDAS ELÁSTICAS, MÚSICA, ETC.) PARA REALIZAR EJERCICIOS DE FORMA SEGURA Y ENTRETENIDA._x000a_7.RECONOCER LA IMPORTANCIA DEL RITMO Y LA MÚSICA EN LA EJECUCIÓN DE ACTIVIDADES RECREATIVAS Y DE ENTRETENIMIENTO._x000a_8.PROPONER Y GUIAR UNA PAUSA ACTIVA SENCILLA PARA SUS COMPAÑEROS CON EL APOYO DE UN INSTRUCTOR._x000a_9.FOMENTAR EL RESPETO Y LA INCLUSIÓN EN TODAS LAS ACTIVIDADES RECREATIVAS, PROMOVIENDO LA PARTICIPACIÓN DE TODOS."/>
    <s v="PERSONAS EN SITUACIÓN DE DISCAPACIDAD, DE 18 AÑOS O MÁS, QUE SE ATIENDEN EN EDUDOWN, HOMBRES Y MUJERES, QUE TIENEN O NO EXPERIENCIA LABORAL, RESIDENTES DE LA REGIÓN METROPOLITANA Y QUE BUSCAN CON LA CAPACITACIÓN INSERTARSE AL MUNDO LABORAL."/>
    <s v="NO"/>
    <n v="0"/>
    <s v="CERRADA"/>
    <n v="47"/>
    <n v="2"/>
    <x v="10"/>
    <s v="ISOLUTION CAPACITACION EN GESTION LILITADA"/>
    <n v="188"/>
    <n v="47"/>
    <n v="5075"/>
    <n v="0"/>
    <n v="0"/>
    <n v="19082000"/>
    <n v="3760000"/>
    <n v="0"/>
    <n v="0"/>
    <n v="0"/>
    <n v="22842000"/>
    <s v="SI"/>
    <n v="0"/>
    <n v="7"/>
    <n v="7"/>
    <n v="7"/>
    <n v="7"/>
    <n v="7"/>
    <n v="7"/>
    <n v="7"/>
    <n v="7"/>
    <n v="7"/>
    <n v="7"/>
    <n v="7"/>
    <n v="7"/>
    <n v="7"/>
    <n v="7"/>
    <n v="7"/>
    <n v="7"/>
    <s v="SI"/>
    <s v="GUILLERMO"/>
    <s v="ggonzalez@isolution.cl"/>
    <n v="995163347"/>
    <s v="Jose Aldea #109, San Bernardo"/>
    <s v="Capacitar en la implementación de actividades recreativas y pausas activas que promuevan el bienestar físico, mental y social en distintos entornos."/>
    <s v="El curso entrega herramientas para diseñar y facilitar dinámicas grupales, ejercicios de activación, juegos y espacios de esparcimiento. Está dirigido a personas que trabajan en contextos educativos, comunitarios o laborales, y que buscan fomentar hábitos saludables y ambientes positivos."/>
    <n v="0"/>
    <n v="0"/>
    <n v="0"/>
  </r>
  <r>
    <n v="14500"/>
    <s v="65181652-1"/>
    <n v="2025"/>
    <s v="MANDATO"/>
    <s v="91337000-7"/>
    <s v="CEMENTO POLPAICO S.A."/>
    <m/>
    <m/>
    <s v="MECÁNICA BÁSICA AUTOMOTRIZ"/>
    <s v="PF0584"/>
    <s v=""/>
    <s v=""/>
    <n v="1"/>
    <s v="TARAPACA"/>
    <s v="ALTO HOSPICIO"/>
    <s v="PERSONAS DESOCUPADAS (CESANTES Y PERSONAS QUE BUSCAN TRABAJO POR PRIMERA VEZ)."/>
    <s v="PRESENCIAL"/>
    <s v="INDEPENDIENTE"/>
    <n v="16"/>
    <n v="10"/>
    <n v="80"/>
    <n v="0"/>
    <n v="80"/>
    <n v="5"/>
    <s v="SI"/>
    <s v="NO"/>
    <s v="NO"/>
    <s v="SE AJUSTA A PLAN FORMATIVO"/>
    <s v="HOMBRES Y MUJERES MAYORES DE 18 AÑOS, CESANTES O QUE BUSCA TRABAJO POR PRIMERA VEZ, PREFERENTEMENTE CON EDUCACIÓN MEDIA COMPLETA, PREFERENTEMENTE HABITANTES DE LA COMUNA DE ALTO HOSPICIO"/>
    <s v="NO"/>
    <n v="0"/>
    <s v="CERRADA"/>
    <n v="16"/>
    <n v="2"/>
    <x v="11"/>
    <s v="Centro de Estudios Capacitacion Laboral Ltda."/>
    <n v="80"/>
    <n v="16"/>
    <n v="5075"/>
    <n v="0"/>
    <n v="0"/>
    <n v="4060000"/>
    <n v="640000"/>
    <n v="0"/>
    <n v="0"/>
    <n v="0"/>
    <n v="4700000"/>
    <s v="SI"/>
    <n v="0"/>
    <n v="3"/>
    <n v="7"/>
    <n v="0"/>
    <n v="0"/>
    <n v="0"/>
    <n v="0"/>
    <n v="0"/>
    <n v="0"/>
    <n v="0"/>
    <n v="7"/>
    <n v="7"/>
    <n v="5"/>
    <n v="5"/>
    <n v="5"/>
    <n v="7"/>
    <n v="6"/>
    <s v="SI"/>
    <s v="PATRICIO LUQUE CAMPOS"/>
    <s v="pluque@capacitacionlaboralchile.cl"/>
    <n v="412218785"/>
    <s v="Calle Los Nogales N° 2927, Alto Hospicio"/>
    <s v="Capacitar en conocimientos fundamentales sobre el funcionamiento, diagnóstico y mantenimiento preventivo de vehículos livianos."/>
    <s v="El curso entrega herramientas para identificar sistemas mecánicos, realizar revisiones básicas, detectar fallas comunes y aplicar soluciones prácticas. Está dirigido a personas que desean iniciarse en el rubro automotriz, mejorar su autonomía o emprender en servicios de mantención vehicular."/>
    <n v="0"/>
    <n v="0"/>
    <n v="0"/>
  </r>
  <r>
    <n v="14394"/>
    <s v="65181652-1"/>
    <n v="2025"/>
    <s v="MANDATO"/>
    <s v="96532330-9"/>
    <s v="CMPC PULP SPA"/>
    <m/>
    <m/>
    <s v="FABRICACIÓN ARTESANAL DE MUEBLES DE MADERA"/>
    <s v="PF0725"/>
    <s v="TÉCNICAS PARA EL EMPRENDIMIENTO"/>
    <s v="PF0921"/>
    <n v="9"/>
    <s v="ARAUCANIA"/>
    <s v="COLLIPULLI"/>
    <s v="EMPRENDEDORES/AS INFORMALES O PERSONAS VULNERABLES PERTENECIENTES AL 80% MAS VULNERABLE"/>
    <s v="PRESENCIAL"/>
    <s v="INDEPENDIENTE"/>
    <n v="52"/>
    <n v="15"/>
    <n v="195"/>
    <n v="12"/>
    <n v="207"/>
    <n v="4"/>
    <s v="SI"/>
    <s v="NO"/>
    <s v="SI"/>
    <s v="SE AJUSTA A PLAN FORMATIVO"/>
    <s v="HOMBRES Y MUJERES MAYORES DE 18 AÑOS PERTENECIENTES AL 80% MÁS VULNERABLES, CORRESPINDIENTES A COLLIPULLI"/>
    <s v="NO"/>
    <n v="0"/>
    <s v="CERRADA"/>
    <n v="52"/>
    <n v="2"/>
    <x v="12"/>
    <s v="SERVICIOS DE CAPACITACION SERCONT CHILE LIMITADA"/>
    <n v="207"/>
    <n v="52"/>
    <n v="5075"/>
    <n v="50000"/>
    <n v="0"/>
    <n v="15757875"/>
    <n v="3120000"/>
    <n v="750000"/>
    <n v="0"/>
    <n v="0"/>
    <n v="19627875"/>
    <s v="SI"/>
    <n v="0"/>
    <n v="7"/>
    <n v="7"/>
    <n v="0"/>
    <n v="0"/>
    <n v="0"/>
    <n v="0"/>
    <n v="0"/>
    <n v="0"/>
    <n v="0"/>
    <n v="7"/>
    <n v="7"/>
    <n v="7"/>
    <n v="7"/>
    <n v="7"/>
    <n v="7"/>
    <n v="7"/>
    <s v="SI"/>
    <s v="CLAUDIA GONZALEZ LLANTEN"/>
    <s v="c.gonzalez@sercontchile.cl"/>
    <n v="994083215"/>
    <s v="CARRERA 575, COLLIPULLI, Collipulli"/>
    <s v="Capacitar en técnicas básicas de diseño, construcción y terminación de muebles de madera, promoviendo habilidades productivas en el oficio de la carpintería."/>
    <s v="El curso entrega conocimientos sobre uso de herramientas, tipos de madera, ensamblajes, acabados y seguridad en el trabajo. Está orientado a personas interesadas en emprender o desempeñarse en el rubro de la fabricación artesanal de mobiliario funcional y decorativo."/>
    <n v="0"/>
    <n v="0"/>
    <n v="0"/>
  </r>
  <r>
    <n v="14411"/>
    <s v="65181652-1"/>
    <n v="2025"/>
    <s v="MANDATO"/>
    <s v="73188700-4"/>
    <s v="ONG CASA DE ACOGIDA LA ESPERANZA"/>
    <m/>
    <m/>
    <s v="ELABORACIÓN DE PRODUCTOS DE PASTELERÍA Y REPOSTERÍA"/>
    <s v="SIN PLAN FORMATIVO"/>
    <s v=""/>
    <s v=""/>
    <n v="13"/>
    <s v="METROPOLITANA"/>
    <s v="PUDAHUEL"/>
    <s v="EMPRENDEDORES/AS INFORMALES O PERSONAS VULNERABLES PERTENECIENTES AL 80% MAS VULNERABLE"/>
    <s v="PRESENCIAL"/>
    <s v="DEPENDIENTE"/>
    <n v="50"/>
    <n v="20"/>
    <n v="0"/>
    <n v="0"/>
    <n v="200"/>
    <n v="4"/>
    <s v="SI"/>
    <s v="NO"/>
    <s v="NO"/>
    <s v="MÓDULO 1: NORMAS DE HIGIENE Y SEGURIDAD PERSONAL, LABORAL Y AMBIENTAL EN LA MANIPULACIÓN DE ALIMENTOS._x000a_- APLICAR LAS NORMAS BÁSICAS DE HIGIENE PERSONAL Y LABORAL PARA GARANTIZAR LA SEGURIDAD ALIMENTARIA EN LA MANIPULACIÓN DE PRODUCTOS._x000a_- IMPLEMENTAR MEDIDAS DE SEGURIDAD AMBIENTAL EN LA MANIPULACIÓN DE ALIMENTOS, MANTENIENDO UN ENTORNO LIMPIO Y ORDENADO PARA PREVENIR RIESGOS SANITARIOS._x000a_- GESTIONAR CORRECTAMENTE LA TEMPERATURA Y EL ALMACENAMIENTO DE LOS PRODUCTOS SEGÚN LAS NORMATIVAS DE SEGURIDAD ALIMENTARIA, ASEGURANDO LA CALIDAD E INOCUIDAD DE LOS ALIMENTOS._x000a_- IDENTIFICAR Y PREVENIR RIESGOS LABORALES ASOCIADOS CON LA MANIPULACIÓN DE ALIMENTOS, APLICANDO MEDIDAS PREVENTIVAS PARA EVITAR ACCIDENTES Y ENFERMEDADES EN EL ENTORNO DE TRABAJO._x000a_MÓDULO 2: PREPARACIÓN DE MISE EN PLACE _x000a_- ORGANIZAR INGREDIENTES Y UTENSILIOS DE MANERA EFICIENTE PARA OPTIMIZAR LA PRODUCCIÓN EN PASTELERÍA._x000a_- MEDIR Y PREPARAR INGREDIENTES CON PRECISIÓN, ASEGURANDO CALIDAD EN LOS PRODUCTOS FINALES._x000a_- CONSERVAR LOS INGREDIENTES CORRECTAMENTE, MANTENIENDO SU FRESCURA Y CALIDAD DURANTE EL PROCESO DE PREPARACIÓN._x000a_MÓDULO 3: INTERPRETACIÓN Y APLICACIÓN DE TÉCNICAS PARA ELABORAR RECETAS UTILIZADAS EN PASTELERÍA Y REPOSTERÍA_x000a_- INTERPRETAR Y APLICAR RECETAS CORRECTAMENTE, UTILIZANDO LOS INGREDIENTES Y TÉCNICAS ADECUADAS PARA LOGRAR PRODUCTOS DE CALIDAD._x000a_- APLICAR TÉCNICAS DE PREPARACIÓN, COCCIÓN Y DECORACIÓN PARA PRODUCIR PRODUCTOS DE PASTELERÍA CON EL SABOR Y PRESENTACIÓN DESEADOS._x000a_- AJUSTAR RECETAS SEGÚN LAS NECESIDADES DEL CLIENTE O CONDICIONES DEL ENTORNO, MANTENIENDO LA CALIDAD DEL PRODUCTO._x000a_- GESTIONAR EL TIEMPO Y LOS RECURSOS EFICIENTEMENTE, ASEGURANDO LA ENTREGA DE PRODUCTOS FRESCOS Y BIEN ELABORADOS DENTRO DE LOS PLAZOS ESTABLECIDOS._x000a_MÓDULO 4: PREPARACIÓN DE PRODUCTOS DE PASTELERÍA, REPOSTERÍA Y MASAS SALADAS_x000a_- APLICAR TÉCNICAS ADECUADAS PARA PREPARAR PRODUCTOS DE PASTELERÍA Y REPOSTERÍA, GARANTIZANDO LA TEXTURA, SABOR Y PRESENTACIÓN DESEADOS._x000a_- ELABORAR MASAS SALADAS COMO QUICHES, EMPANADAS Y PANES, UTILIZANDO MÉTODOS ESPECÍFICOS DE AMASADO, REPOSO Y COCCIÓN._x000a_- GESTIONAR EFICIENTEMENTE LOS INGREDIENTES Y EQUIPOS DURANTE LA PREPARACIÓN, OPTIMIZANDO TIEMPOS Y ASEGURANDO LA CALIDAD."/>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50"/>
    <n v="2"/>
    <x v="12"/>
    <s v="SERVICIOS DE CAPACITACION SERCONT CHILE LIMITADA"/>
    <n v="200"/>
    <n v="50"/>
    <n v="5075"/>
    <n v="0"/>
    <n v="0"/>
    <n v="20300000"/>
    <n v="4000000"/>
    <n v="0"/>
    <n v="0"/>
    <n v="0"/>
    <n v="24300000"/>
    <s v="SI"/>
    <n v="0"/>
    <n v="7"/>
    <n v="7"/>
    <n v="7"/>
    <n v="7"/>
    <n v="7"/>
    <n v="7"/>
    <n v="7"/>
    <n v="7"/>
    <n v="7"/>
    <n v="7"/>
    <n v="7"/>
    <n v="7"/>
    <n v="7"/>
    <n v="7"/>
    <n v="7"/>
    <n v="7"/>
    <s v="SI"/>
    <s v="PATRICIO ARAYA MANZANO"/>
    <s v="p.araya@sercontchile.cl"/>
    <n v="950194321"/>
    <s v="LO ESPEJO #1009, PUDAHUEL, Pudahuel"/>
    <s v="Capacitar en técnicas básicas de preparación de productos de pastelería y repostería, promoviendo habilidades productivas en el rubro gastronómico."/>
    <s v="El curso entrega conocimientos sobre elaboración de masas, rellenos, decoraciones y presentación de tortas, queques, galletas y otros productos dulces. Está dirigido a personas interesadas en emprender o trabajar en el área de la pastelería artesanal o comercial."/>
    <n v="0"/>
    <n v="0"/>
    <n v="0"/>
  </r>
  <r>
    <n v="14477"/>
    <s v="65181652-1"/>
    <n v="2025"/>
    <s v="MANDATO"/>
    <s v="82648400-4"/>
    <s v="SIP RED DE COLEGIOS"/>
    <m/>
    <m/>
    <s v="APLICACIÓN DE TÉCNICAS DE PREVENCIÓN DE RIESGOS PSICOSOCIALES DE ACUERDO CON METODOLOGÍA FU"/>
    <s v="SIN PLAN FORMATIVO"/>
    <s v=""/>
    <s v=""/>
    <n v="13"/>
    <s v="METROPOLITANA"/>
    <s v="RENCA"/>
    <s v="TRABAJADORES ACTIVOS O EN PROCESO DE RECONVERSIÓN LABORAL"/>
    <s v="PRESENCIAL"/>
    <s v="DEPENDIENTE"/>
    <n v="30"/>
    <n v="15"/>
    <n v="0"/>
    <n v="0"/>
    <n v="150"/>
    <n v="5"/>
    <s v="SI"/>
    <s v="NO"/>
    <s v="NO"/>
    <s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
    <s v="Comunidad de familias Colegio Jorge Alessandri Rodríguez"/>
    <s v="NO"/>
    <n v="0"/>
    <s v="CERRADA"/>
    <n v="30"/>
    <n v="2"/>
    <x v="13"/>
    <s v="Centro de Investigación para el Desarrollo y Capacitación Limitada"/>
    <n v="150"/>
    <n v="30"/>
    <n v="5075"/>
    <n v="0"/>
    <n v="0"/>
    <n v="11418750"/>
    <n v="1800000"/>
    <n v="0"/>
    <n v="0"/>
    <n v="0"/>
    <n v="13218750"/>
    <s v="SI"/>
    <n v="0"/>
    <n v="3"/>
    <n v="7"/>
    <n v="7"/>
    <n v="7"/>
    <n v="7"/>
    <n v="7"/>
    <n v="7"/>
    <n v="7"/>
    <n v="7"/>
    <n v="7"/>
    <n v="7"/>
    <n v="7"/>
    <n v="7"/>
    <n v="7"/>
    <n v="7"/>
    <n v="6.6"/>
    <s v="SI"/>
    <s v="EMILY RODRIGUEZ"/>
    <s v="ERODRIGUEZ@institutoasiste.cl"/>
    <n v="225962361"/>
    <s v="PASAJE VIRGINIO ARIAS 1926, Renca"/>
    <s v="Capacitar en la aplicación de estrategias preventivas para abordar riesgos psicosociales, según los principios de la metodología FU."/>
    <s v="Este curso entrega herramientas para identificar, prevenir y gestionar factores de riesgo psicosocial en contextos familiares y comunitarios, utilizando el enfoque de la metodología FU (Fortalecimiento de Unidades). Se orienta a personas que trabajan en intervención social, educación o salud comunitaria."/>
    <n v="0"/>
    <n v="0"/>
    <n v="0"/>
  </r>
  <r>
    <n v="14476"/>
    <s v="65181652-1"/>
    <n v="2025"/>
    <s v="MANDATO"/>
    <s v="82648400-4"/>
    <s v="SIP RED DE COLEGIOS"/>
    <m/>
    <m/>
    <s v="APLICACIÓN DE TÉCNICAS DE MOTIVACIÓN COOPERATIVA DE ACUERDO CON METODOLOGÍA PMTO."/>
    <s v="SIN PLAN FORMATIVO"/>
    <s v=""/>
    <s v=""/>
    <n v="13"/>
    <s v="METROPOLITANA"/>
    <s v="RENCA"/>
    <s v="PERSONAS DESOCUPADAS (CESANTES Y PERSONAS QUE BUSCAN TRABAJO POR PRIMERA VEZ)."/>
    <s v="PRESENCIAL"/>
    <s v="DEPENDIENTE"/>
    <n v="32"/>
    <n v="15"/>
    <n v="0"/>
    <n v="0"/>
    <n v="125"/>
    <n v="4"/>
    <s v="SI"/>
    <s v="NO"/>
    <s v="NO"/>
    <s v="Módulo 1: Fundamentos del Modelo PMTO_x000a_Aprendizajes esperados:_x000a_Identificar los principios clave de la metodología PMTO._x000a_Reconocer el impacto de la motivación cooperativa en el desarrollo de dinámicas grupales._x000a_Comprender el rol del modelo PMTO en la modificación de comportamientos._x000a__x000a_Módulo 2: Comunicación Efectiva y Colaborativa_x000a_Aprendizajes esperados:_x000a_Implementar técnicas de comunicación para fomentar respeto, empatía y escucha activa._x000a_Promover interacciones positivas entre los integrantes de un equipo._x000a_Facilitar el entendimiento mutuo para mejorar la cooperación grupal._x000a_Distinguir estrategias de regulación emocional y comunicación efectiva de acuerdo con la metodología PMTO._x000a__x000a_Módulo 3: Refuerzos Positivos_x000a_Aprendizajes esperados:_x000a_Diseñar y aplicar estrategias basadas en refuerzos positivos según el modelo PMTO._x000a_Analizar cómo los refuerzos contribuyen al fortalecimiento de hábitos productivos._x000a_Evaluar la efectividad de los refuerzos positivos en contextos cooperativos._x000a_Reconocer herramientas de cooperación y seguimiento de conductas prosociales de acuerdo con estrategias de instrucciones parentales._x000a__x000a_Módulo 4: Manejo de Conflictos y Gestión Emocional_x000a_Aprendizajes esperados:_x000a_Identificar factores desencadenantes de conflictos en entornos laborales._x000a_Aplicar estrategias de gestión emocional para reducir tensiones y resolver conflictos._x000a_Fomentar un clima de trabajo armonioso basado en el respeto y la colaboración._x000a_Distinguir estrategias de regulación emocional de acuerdo con la metodología PMTO._x000a__x000a_Módulo 5: Prevención y Gestión de Desafíos_x000a_Aprendizajes esperados:_x000a_Reconocer barreras que podrían obstaculizar la motivación cooperativa en equipos de trabajo._x000a_Diseñar planes preventivos para minimizar riesgos y mejorar la dinámica grupal._x000a_Implementar medidas correctivas alineadas con los principios de PMTO para solucionar problemas._x000a_Aplicar técnicas de disciplina efectiva y solución de problemas de acuerdo con la metodología PMTO._x000a__x000a_Módulo 6: Liderazgo Cooperativo_x000a_Aprendizajes esperados:_x000a_Desarrollar habilidades de liderazgo enfocadas en la cooperación y el empoderamiento grupal._x000a_Establecer metas claras y medibles para fomentar la motivación y el compromiso en el equipo._x000a_"/>
    <s v="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
    <s v="NO"/>
    <n v="0"/>
    <s v="CERRADA"/>
    <n v="32"/>
    <n v="2"/>
    <x v="13"/>
    <s v="Centro de Investigación para el Desarrollo y Capacitación Limitada"/>
    <n v="125"/>
    <n v="32"/>
    <n v="5075"/>
    <n v="0"/>
    <n v="0"/>
    <n v="9515625"/>
    <n v="1920000"/>
    <n v="0"/>
    <n v="0"/>
    <n v="0"/>
    <n v="11435625"/>
    <s v="SI"/>
    <n v="0"/>
    <n v="3"/>
    <n v="7"/>
    <n v="1"/>
    <n v="1"/>
    <n v="7"/>
    <n v="7"/>
    <n v="7"/>
    <n v="7"/>
    <n v="7"/>
    <n v="7"/>
    <n v="7"/>
    <n v="5"/>
    <n v="5"/>
    <n v="5"/>
    <n v="7"/>
    <n v="5.6"/>
    <s v="SI"/>
    <s v="EMILY RODRIGUEZ"/>
    <s v="ERODRIGUEZ@institutoasiste.cl"/>
    <n v="225962361"/>
    <s v="PASAJE VIRGINIO ARIAS 1926, Renca"/>
    <s v="Formar en el uso de técnicas de motivación cooperativa basadas en la metodología PMTO para fortalecer habilidades parentales y vínculos familiares positivos."/>
    <s v="El curso entrega herramientas prácticas del modelo PMTO (Parent Management Training – Oregon Model), enfocadas en promover la cooperación, el refuerzo positivo y la resolución de conflictos en contextos familiares. Está orientado a personas que trabajan con familias en riesgo psicosocial o que participan en programas de intervención comunitaria."/>
    <n v="0"/>
    <n v="0"/>
    <n v="0"/>
  </r>
  <r>
    <n v="14422"/>
    <s v="65181652-1"/>
    <n v="2025"/>
    <s v="MANDATO"/>
    <s v="96505760-9"/>
    <s v="COLBÚN"/>
    <m/>
    <m/>
    <s v="TÉCNICAS DE SOLDADURA POR OXIGÁS, ARCO VOLTAICO, TIG Y MIG"/>
    <s v="PF0622"/>
    <s v="TÉCNICAS PARA EL EMPRENDIMIENTO"/>
    <s v="PF0921"/>
    <n v="8"/>
    <s v="BIO BIO"/>
    <s v="CABRERO"/>
    <s v="EMPRENDEDORES/AS INFORMALES O PERSONAS VULNERABLES PERTENECIENTES AL 80% MAS VULNERABLE"/>
    <s v="PRESENCIAL"/>
    <s v="INDEPENDIENTE"/>
    <n v="68"/>
    <n v="10"/>
    <n v="260"/>
    <n v="12"/>
    <n v="272"/>
    <n v="4"/>
    <s v="SI"/>
    <s v="NO"/>
    <s v="SI"/>
    <s v="SE AJUSTA A PLAN FORMATIVO"/>
    <s v="HOMBRES Y MUJERES DE 18 AÑOS O MAS, QUE PERTENECEN AL 80% MAS VULNERABLES, RESIDEN EN LA COMUNA DE CABRERO Y QUE TENGAN EDUCACIÓN BÁSICA COMPLETA DE PREFERENCIA; NOCIONES BÁSICAS DE OPERACIONES MATEMÁTICAS (SUMA, RESTA, MULTIPLICACIÓN, DIVISIÓN)."/>
    <s v="SI"/>
    <s v="CERTIFICACIÓN COMO SOLDADOR."/>
    <s v="CERRADA"/>
    <n v="68"/>
    <n v="2"/>
    <x v="14"/>
    <s v="ORO VERDE CAPACITACION LTDA"/>
    <n v="272"/>
    <n v="68"/>
    <n v="5075"/>
    <n v="100000"/>
    <n v="250000"/>
    <n v="13804000"/>
    <n v="2720000"/>
    <n v="1000000"/>
    <n v="0"/>
    <n v="2500000"/>
    <n v="20024000"/>
    <s v="SI"/>
    <n v="0"/>
    <n v="7"/>
    <n v="7"/>
    <n v="0"/>
    <n v="0"/>
    <n v="0"/>
    <n v="0"/>
    <n v="0"/>
    <n v="0"/>
    <n v="0"/>
    <n v="7"/>
    <n v="7"/>
    <n v="7"/>
    <n v="7"/>
    <n v="7"/>
    <n v="7"/>
    <n v="7"/>
    <s v="SI"/>
    <s v="CLAUDIO ANDRES PEREZ FLORES"/>
    <s v="claudio@overcap.cl"/>
    <n v="512674307"/>
    <s v="Los Aromos N°5, Complejo Industrial Cabrero MASISA S.A., Cabrero"/>
    <s v="Capacitar en los principales procesos de soldadura utilizados en la industria, aplicando técnicas seguras y eficientes para la unión de materiales metálicos."/>
    <s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
    <n v="0"/>
    <n v="0"/>
    <n v="0"/>
  </r>
  <r>
    <n v="14223"/>
    <s v="65181652-1"/>
    <n v="2025"/>
    <s v="MANDATO"/>
    <s v="96802690-9"/>
    <s v="MASISA"/>
    <m/>
    <m/>
    <s v="TÉCNICAS DE SOLDADURA POR ARCO VOLTAICO"/>
    <s v="PF1005"/>
    <s v=""/>
    <s v=""/>
    <n v="8"/>
    <s v="BIO BIO"/>
    <s v="CABRERO"/>
    <s v="PERSONAS DESOCUPADAS (CESANTES Y PERSONAS QUE BUSCAN TRABAJO POR PRIMERA VEZ)."/>
    <s v="PRESENCIAL"/>
    <s v="INDEPENDIENTE"/>
    <n v="44"/>
    <n v="10"/>
    <n v="176"/>
    <n v="0"/>
    <n v="176"/>
    <n v="4"/>
    <s v="SI"/>
    <s v="NO"/>
    <s v="NO"/>
    <s v="SE AJUSTA A PLAN FORMATIVO"/>
    <s v="PERSONAS CON 18 AÑOS CUMPLIDOS, DESEMPLEADOS, HOMBRES Y MUJERES DE LA COMUNA DE CABRERO. QUE TENGAN EDUCACIÓN MEDIA COMPLETA"/>
    <s v="SI"/>
    <s v="CERTIFICACIÓN COMO SOLDADOR."/>
    <s v="CERRADA"/>
    <n v="44"/>
    <n v="2"/>
    <x v="14"/>
    <s v="ORO VERDE CAPACITACION LTDA"/>
    <n v="176"/>
    <n v="44"/>
    <n v="5075"/>
    <n v="0"/>
    <n v="250000"/>
    <n v="8932000"/>
    <n v="1760000"/>
    <n v="0"/>
    <n v="0"/>
    <n v="2500000"/>
    <n v="13192000"/>
    <s v="SI"/>
    <n v="0"/>
    <n v="7"/>
    <n v="7"/>
    <n v="0"/>
    <n v="0"/>
    <n v="0"/>
    <n v="0"/>
    <n v="0"/>
    <n v="0"/>
    <n v="0"/>
    <n v="7"/>
    <n v="7"/>
    <n v="7"/>
    <n v="7"/>
    <n v="7"/>
    <n v="7"/>
    <n v="7"/>
    <s v="SI"/>
    <s v="CLAUDIO ANDRES PEREZ FLORES"/>
    <s v="claudio@overcap.cl"/>
    <n v="512674307"/>
    <s v="Los Alamos N°5, Complejo Industrial Cabrero MASISA S.A., Cabrero"/>
    <s v="Capacitar en el uso seguro y eficiente de la soldadura por arco voltaico, aplicando técnicas básicas para la unión de materiales metálicos en distintos contextos productivos."/>
    <s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
    <n v="0"/>
    <n v="0"/>
    <n v="0"/>
  </r>
  <r>
    <n v="14317"/>
    <s v="65181652-1"/>
    <n v="2025"/>
    <s v="MANDATO"/>
    <s v="72026600-8"/>
    <s v="FUNDACIÓN PATERNITAS"/>
    <m/>
    <m/>
    <s v="OPERACIONES BÁSICAS DE PANADERÍA"/>
    <s v="PF0604"/>
    <s v=""/>
    <s v=""/>
    <n v="13"/>
    <s v="METROPOLITANA"/>
    <s v="TALAGANTE"/>
    <s v="Personas derivadas por Gendarmeria "/>
    <s v="PRESENCIAL"/>
    <s v="INDEPENDIENTE"/>
    <n v="44"/>
    <n v="10"/>
    <n v="130"/>
    <n v="0"/>
    <n v="130"/>
    <n v="3"/>
    <s v="SI"/>
    <s v="NO"/>
    <s v="NO"/>
    <s v="SE AJUSTA A PLAN FORMATIVO"/>
    <s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
    <s v="NO"/>
    <n v="0"/>
    <s v="CERRADA"/>
    <n v="44"/>
    <n v="3"/>
    <x v="15"/>
    <s v="Soc. Coresol de Capacitación Ltda."/>
    <n v="130"/>
    <n v="44"/>
    <n v="6373"/>
    <n v="0"/>
    <n v="0"/>
    <n v="8284900"/>
    <n v="1760000"/>
    <n v="0"/>
    <n v="0"/>
    <n v="0"/>
    <n v="10044900"/>
    <s v="SI"/>
    <n v="0"/>
    <n v="3"/>
    <n v="7"/>
    <n v="0"/>
    <n v="0"/>
    <n v="0"/>
    <n v="0"/>
    <n v="0"/>
    <n v="0"/>
    <n v="0"/>
    <n v="7"/>
    <n v="7"/>
    <n v="5"/>
    <n v="5"/>
    <n v="5"/>
    <n v="7"/>
    <n v="6"/>
    <s v="SI"/>
    <s v="Roberto Carrasco"/>
    <s v="capacitacion@coresol.cl"/>
    <n v="22318359"/>
    <s v="CDP Talagante, Manuel Rodríguez N°322, Talagante"/>
    <s v="Capacitar en técnicas fundamentales para la elaboración de productos de panadería, promoviendo habilidades prácticas y oportunidades de emprendimiento."/>
    <s v="El curso entrega conocimientos sobre preparación de masas, fermentación, horneado, manipulación de ingredientes y normas de higiene. Está dirigido a personas interesadas en aprender el oficio panadero, ya sea para uso personal, comercial o laboral."/>
    <n v="0"/>
    <n v="0"/>
    <n v="0"/>
  </r>
  <r>
    <n v="14455"/>
    <s v="65181652-1"/>
    <n v="2025"/>
    <s v="MANDATO"/>
    <s v="65006242-6"/>
    <s v="CORPORACIÓN ABRIENDO PUERTAS"/>
    <m/>
    <m/>
    <s v="COCINA INTERNACIONAL"/>
    <s v="PF1439"/>
    <s v=""/>
    <s v=""/>
    <n v="13"/>
    <s v="METROPOLITANA"/>
    <s v="SAN JOAQUÍN"/>
    <s v="Personas derivadas por Gendarmeria "/>
    <s v="PRESENCIAL"/>
    <s v="INDEPENDIENTE"/>
    <n v="20"/>
    <n v="10"/>
    <n v="80"/>
    <n v="0"/>
    <n v="8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0"/>
    <n v="3"/>
    <x v="15"/>
    <s v="Soc. Coresol de Capacitación Ltda."/>
    <n v="80"/>
    <n v="20"/>
    <n v="6373"/>
    <n v="0"/>
    <n v="0"/>
    <n v="5098400"/>
    <n v="800000"/>
    <n v="0"/>
    <n v="0"/>
    <n v="0"/>
    <n v="5898400"/>
    <s v="SI"/>
    <n v="0"/>
    <n v="3"/>
    <n v="7"/>
    <n v="0"/>
    <n v="0"/>
    <n v="0"/>
    <n v="0"/>
    <n v="0"/>
    <n v="0"/>
    <n v="0"/>
    <n v="7"/>
    <n v="7"/>
    <n v="7"/>
    <n v="7"/>
    <n v="7"/>
    <n v="7"/>
    <n v="6.6"/>
    <s v="SI"/>
    <s v="Roberto Carrasco"/>
    <s v="capacitacion@coresol.cl"/>
    <n v="22318359"/>
    <s v="CPF San Joaquín, Capitán Prat N°20, San Joaquín"/>
    <s v="Capacitar en la preparación de platos representativos de distintas culturas gastronómicas, aplicando técnicas culinarias internacionales."/>
    <s v="El curso entrega conocimientos sobre ingredientes, métodos de cocción y presentación de recetas típicas de diversas regiones del mundo. Está orientado a personas interesadas en ampliar sus competencias en cocina profesional, con énfasis en la diversidad cultural y la creatividad culinaria."/>
    <n v="0"/>
    <n v="0"/>
    <n v="0"/>
  </r>
  <r>
    <n v="14265"/>
    <s v="65181652-1"/>
    <n v="2025"/>
    <s v="MANDATO"/>
    <s v="90687000-2"/>
    <s v="VIDRIOS LIRQUEN S.A"/>
    <m/>
    <m/>
    <s v="LABORES EN VIVEROS"/>
    <s v="PF0720"/>
    <s v=""/>
    <s v=""/>
    <n v="8"/>
    <s v="BIO BIO"/>
    <s v="PENCO"/>
    <s v="EMPRENDEDORES/AS INFORMALES O PERSONAS VULNERABLES PERTENECIENTES AL 80% MAS VULNERABLE"/>
    <s v="PRESENCIAL"/>
    <s v="INDEPENDIENTE"/>
    <n v="16"/>
    <n v="10"/>
    <n v="64"/>
    <n v="0"/>
    <n v="64"/>
    <n v="4"/>
    <s v="SI"/>
    <s v="NO"/>
    <s v="NO"/>
    <s v="SE AJUSTA A PLAN FORMATIVO"/>
    <s v="PERSONAS CON 18 AÑOS CUMPLIDOS PERTENENCIENTES AL 80% MÁS VULNERBLE, HOMBRE Y/O MUJERES DE LA COMUNA DE PENCO."/>
    <s v="NO"/>
    <n v="0"/>
    <s v="CERRADA"/>
    <n v="16"/>
    <n v="2"/>
    <x v="16"/>
    <s v="Pamela Vera Mauricio Cea y Cia Ltda"/>
    <n v="64"/>
    <n v="16"/>
    <n v="5075"/>
    <n v="0"/>
    <n v="0"/>
    <n v="3248000"/>
    <n v="640000"/>
    <n v="0"/>
    <n v="0"/>
    <n v="0"/>
    <n v="3888000"/>
    <s v="SI"/>
    <n v="0"/>
    <n v="3"/>
    <n v="7"/>
    <n v="0"/>
    <n v="0"/>
    <n v="0"/>
    <n v="0"/>
    <n v="0"/>
    <n v="0"/>
    <n v="0"/>
    <n v="7"/>
    <n v="7"/>
    <n v="7"/>
    <n v="7"/>
    <n v="7"/>
    <n v="7"/>
    <n v="6.6"/>
    <s v="SI"/>
    <s v="Mauricio Cea"/>
    <s v="mcea@procapp.cl"/>
    <n v="982724176"/>
    <s v="Calle Penco 125, Centro, Penco"/>
    <s v="Capacitar en tareas fundamentales para el manejo y producción de plantas en viveros, promoviendo habilidades en el ámbito de la horticultura y el paisajismo."/>
    <s v="El curso entrega conocimientos sobre propagación vegetal, preparación de sustratos, riego, control de plagas, trasplante y cuidado de especies ornamentales y productivas. Está dirigido a personas interesadas en trabajar en viveros, iniciar emprendimientos verdes o contribuir al desarrollo sustentable."/>
    <n v="0"/>
    <n v="0"/>
    <n v="0"/>
  </r>
  <r>
    <n v="14266"/>
    <s v="65181652-1"/>
    <n v="2025"/>
    <s v="MANDATO"/>
    <s v="65196907-7"/>
    <s v="FUNDACIÓN ATENEA MUJER"/>
    <m/>
    <m/>
    <s v="SERVICIOS DE MANICURE Y PEDICURE"/>
    <s v="PF0611"/>
    <s v="TÉCNICAS PARA EL EMPRENDIMIENTO"/>
    <s v="PF0921"/>
    <n v="13"/>
    <s v="METROPOLITANA"/>
    <s v="SANTIAGO"/>
    <s v="EMPRENDEDORES/AS INFORMALES O PERSONAS VULNERABLES PERTENECIENTES AL 80% MAS VULNERABLE"/>
    <s v="PRESENCIAL"/>
    <s v="INDEPENDIENTE"/>
    <n v="41"/>
    <n v="11"/>
    <n v="110"/>
    <n v="12"/>
    <n v="122"/>
    <n v="3"/>
    <s v="SI"/>
    <s v="NO"/>
    <s v="SI"/>
    <s v="SE AJUSTA A PLAN FORMATIVO"/>
    <s v="PERSONAS PERTENECIENTES AL 80% DE LA POBLACIÓN VULNERABLE, HOMBRES Y MUJERES DE 18 AÑOS O MAS, CON EDUCACIÓN BASICA COMPLETA PREFERENTEMENTE, DE LA COMUNA DE LA REINA"/>
    <s v="NO"/>
    <n v="0"/>
    <s v="CERRADA"/>
    <n v="41"/>
    <n v="2"/>
    <x v="17"/>
    <s v="Centro de Formación y Capacitación Limitada"/>
    <n v="122"/>
    <n v="41"/>
    <n v="5075"/>
    <n v="115000"/>
    <n v="0"/>
    <n v="6810650"/>
    <n v="1804000"/>
    <n v="1265000"/>
    <n v="0"/>
    <n v="0"/>
    <n v="9879650"/>
    <s v="SI"/>
    <n v="0"/>
    <n v="5"/>
    <n v="7"/>
    <n v="0"/>
    <n v="0"/>
    <n v="0"/>
    <n v="0"/>
    <n v="0"/>
    <n v="0"/>
    <n v="0"/>
    <n v="7"/>
    <n v="7"/>
    <n v="7"/>
    <n v="7"/>
    <n v="7"/>
    <n v="7"/>
    <n v="6.8"/>
    <s v="SI"/>
    <s v="José Beniscelli"/>
    <s v="jbeniscelli@cenfor.cl"/>
    <n v="986851817"/>
    <s v="Huerfanos 1147, oficina 847, Santiago"/>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r>
  <r>
    <n v="14341"/>
    <s v="65181652-1"/>
    <n v="2025"/>
    <s v="MANDATO"/>
    <s v="65077645-3"/>
    <s v="AVANZA INCLUSIÓN"/>
    <m/>
    <m/>
    <s v="SERVICIO DE GUARDIA DE SEGURIDAD"/>
    <s v="PF1184"/>
    <s v="DESARROLLO DEL TRABAJO COLABORATIVO"/>
    <s v="PF0918"/>
    <n v="13"/>
    <s v="METROPOLITANA"/>
    <s v="SANTIAGO"/>
    <s v="EMPRENDEDORES/AS INFORMALES O PERSONAS VULNERABLES PERTENECIENTES AL 80% MAS VULNERABLE"/>
    <s v="PRESENCIAL"/>
    <s v="DEPENDIENTE"/>
    <n v="33"/>
    <n v="10"/>
    <n v="90"/>
    <n v="8"/>
    <n v="98"/>
    <n v="3"/>
    <s v="SI"/>
    <s v="NO"/>
    <s v="NO"/>
    <s v="SE AJUSTA A PLAN FORMATIVO"/>
    <s v="PERSONAS PERTENECIENTES AL 80% DE LA POBLACIÓN VULNERABLE, DE RANGO ETAREO DESDE LOS 18 A 60, HOMBRES Y MUJERES QUE RESIDEN EN LA REGION DE SANTIAGO Y QUE SON USUARIOS DE LA FUNDACIÓN"/>
    <s v="SI"/>
    <s v="CERTIFICADO DE APROBACIÓN Y TARJETA DE IDENTIFICACIÓN. CREDENCIAL DE GUARDIA PRIVADO DE SEGURIDAD OS"/>
    <s v="CERRADA"/>
    <n v="33"/>
    <n v="3"/>
    <x v="17"/>
    <s v="Centro de Formación y Capacitación Limitada"/>
    <n v="98"/>
    <n v="33"/>
    <n v="6373"/>
    <n v="0"/>
    <n v="12000"/>
    <n v="6245540"/>
    <n v="1320000"/>
    <n v="0"/>
    <n v="0"/>
    <n v="120000"/>
    <n v="7685540"/>
    <s v="SI"/>
    <n v="0"/>
    <n v="5"/>
    <n v="7"/>
    <n v="0"/>
    <n v="0"/>
    <n v="0"/>
    <n v="0"/>
    <n v="0"/>
    <n v="0"/>
    <n v="0"/>
    <n v="7"/>
    <n v="7"/>
    <n v="7"/>
    <n v="7"/>
    <n v="7"/>
    <n v="7"/>
    <n v="6.8"/>
    <s v="SI"/>
    <s v="José Beniscelli"/>
    <s v="jbeniscelli@cenfor.cl"/>
    <n v="986851817"/>
    <s v="Huérfanos 1147, oficina 847, Santiago"/>
    <s v="Capacitar en funciones operativas y preventivas del rol de guardia de seguridad, conforme a la normativa vigente y los estándares del rubro."/>
    <s v="El curso entrega conocimientos sobre control de accesos, vigilancia de instalaciones, manejo de situaciones de riesgo, comunicación efectiva y primeros auxilios. Está dirigido a personas que desean desempeñarse en el área de seguridad privada, fortaleciendo su preparación técnica y responsabilidad profesional."/>
    <n v="0"/>
    <n v="0"/>
    <n v="0"/>
  </r>
  <r>
    <n v="14421"/>
    <s v="65181652-1"/>
    <n v="2025"/>
    <s v="MANDATO"/>
    <s v="69253800-5"/>
    <s v="I. MUNICIPALIDAD DE LA PINTANA"/>
    <m/>
    <m/>
    <s v="BRECHA DIGITAL CERO: ILUMINANDO EL ACCESO A LA INFORMACIÓN DESDE LAS PLATAFORMA DIGITALES"/>
    <s v="PF1426"/>
    <s v="TÉCNICAS PARA EL EMPRENDIMIENTO"/>
    <s v="PF0921"/>
    <n v="13"/>
    <s v="METROPOLITANA"/>
    <s v="LA PINTANA"/>
    <s v="EMPRENDEDORES/AS INFORMALES O PERSONAS VULNERABLES PERTENECIENTES AL 80% MAS VULNERABLE"/>
    <s v="PRESENCIAL"/>
    <s v="INDEPENDIENTE"/>
    <n v="23"/>
    <n v="13"/>
    <n v="80"/>
    <n v="12"/>
    <n v="92"/>
    <n v="4"/>
    <s v="SI"/>
    <s v="NO"/>
    <s v="SI"/>
    <s v="SE AJUSTA A PLAN FORMATIVO"/>
    <s v="HOMBRE Y MUJERES MAYORES DE 45 AÑOS EMPRENDEDORES/AS O ARTESANOS/AS, PERTENECIENTES AL 80% MAS VULNERABLE"/>
    <s v="NO"/>
    <n v="0"/>
    <s v="CERRADA"/>
    <n v="23"/>
    <n v="3"/>
    <x v="17"/>
    <s v="Centro de Formación y Capacitación Limitada"/>
    <n v="92"/>
    <n v="23"/>
    <n v="6373"/>
    <n v="160000"/>
    <n v="0"/>
    <n v="7622108"/>
    <n v="1196000"/>
    <n v="2080000"/>
    <n v="0"/>
    <n v="0"/>
    <n v="10898108"/>
    <s v="SI"/>
    <n v="0"/>
    <n v="5"/>
    <n v="7"/>
    <n v="0"/>
    <n v="0"/>
    <n v="0"/>
    <n v="0"/>
    <n v="0"/>
    <n v="0"/>
    <n v="0"/>
    <n v="7"/>
    <n v="7"/>
    <n v="7"/>
    <n v="7"/>
    <n v="7"/>
    <n v="7"/>
    <n v="6.8"/>
    <s v="SI"/>
    <s v="José Beniscelli"/>
    <s v="jbeniscelli@cenfor.cl"/>
    <n v="986851817"/>
    <s v="Santa Rosa #14912, La Pintana"/>
    <s v="Promover el acceso inclusivo a la información digital mediante el desarrollo de habilidades básicas en el uso de plataformas tecnológicas."/>
    <s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
    <n v="0"/>
    <n v="0"/>
    <n v="0"/>
  </r>
  <r>
    <n v="14418"/>
    <s v="65181652-1"/>
    <n v="2025"/>
    <s v="MANDATO"/>
    <s v="69253800-5"/>
    <s v="I. MUNICIPALIDAD DE LA PINTANA"/>
    <m/>
    <m/>
    <s v="MONTAJE DE SISTEMAS SOLARES FOTOVOLTAICOS"/>
    <s v="PF1418"/>
    <s v="TÉCNICAS PARA EL EMPRENDIMIENTO"/>
    <s v="PF0921"/>
    <n v="13"/>
    <s v="METROPOLITANA"/>
    <s v="LA PINTANA"/>
    <s v="EMPRENDEDORES/AS INFORMALES O PERSONAS VULNERABLES PERTENECIENTES AL 80% MAS VULNERABLE"/>
    <s v="PRESENCIAL"/>
    <s v="INDEPENDIENTE"/>
    <n v="13"/>
    <n v="20"/>
    <n v="40"/>
    <n v="12"/>
    <n v="52"/>
    <n v="4"/>
    <s v="SI"/>
    <s v="NO"/>
    <s v="NO"/>
    <s v="SE AJUSTA A PLAN FORMATIVO"/>
    <s v="MUJERES ENTRE 18 A 64 AÑOS CESANTE O EN BUSQUEDA DE EMPLEO O ESPECIALIZACIÓN EN EL AREA, PERTENECIENTES AL 80% MAS VULNERABLE"/>
    <s v="NO"/>
    <n v="0"/>
    <s v="CERRADA"/>
    <n v="13"/>
    <n v="3"/>
    <x v="17"/>
    <s v="Centro de Formación y Capacitación Limitada"/>
    <n v="52"/>
    <n v="13"/>
    <n v="6373"/>
    <n v="0"/>
    <n v="0"/>
    <n v="6627920"/>
    <n v="1040000"/>
    <n v="0"/>
    <n v="0"/>
    <n v="0"/>
    <n v="7667920"/>
    <s v="SI"/>
    <n v="0"/>
    <n v="5"/>
    <n v="7"/>
    <n v="0"/>
    <n v="0"/>
    <n v="0"/>
    <n v="0"/>
    <n v="0"/>
    <n v="0"/>
    <n v="0"/>
    <n v="7"/>
    <n v="7"/>
    <n v="7"/>
    <n v="7"/>
    <n v="7"/>
    <n v="7"/>
    <n v="6.8"/>
    <s v="SI"/>
    <s v="José Beniscelli"/>
    <s v="jbeniscelli@cenfor.cl"/>
    <n v="986851817"/>
    <s v="Santa Rosa #14912, La Pintana"/>
    <s v="Capacitar en la instalación, conexión y mantenimiento de sistemas solares fotovoltaicos, promoviendo el uso de energías limpias y sostenibles."/>
    <s v="El curso entrega conocimientos sobre componentes del sistema, principios de generación solar, normativas eléctricas, seguridad en el trabajo y evaluación de proyectos. Está dirigido a personas interesadas en el rubro energético, la eficiencia ambiental y el emprendimiento en tecnologías renovables."/>
    <n v="0"/>
    <n v="0"/>
    <n v="0"/>
  </r>
  <r>
    <n v="14328"/>
    <s v="65181652-1"/>
    <n v="2025"/>
    <s v="MANDATO"/>
    <s v="71440800-3"/>
    <s v="FUNDACION SOLIDARIA TRABAJO PARA UN HERMANO"/>
    <m/>
    <m/>
    <s v="CONFECCIÓN Y CORTE DE VESTUARIO PARA ADULTOS Y NIÑOS"/>
    <s v="SIN PLAN FORMATIVO"/>
    <s v="TÉCNICAS PARA EL EMPRENDIMIENTO"/>
    <s v="PF0921"/>
    <n v="13"/>
    <s v="METROPOLITANA"/>
    <s v="SAN JOAQUÍN"/>
    <s v="EMPRENDEDORES/AS INFORMALES O PERSONAS VULNERABLES PERTENECIENTES AL 80% MAS VULNERABLE"/>
    <s v="PRESENCIAL"/>
    <s v="INDEPENDIENTE"/>
    <n v="40"/>
    <n v="15"/>
    <n v="0"/>
    <n v="12"/>
    <n v="160"/>
    <n v="4"/>
    <s v="SI"/>
    <s v="NO"/>
    <s v="NO"/>
    <s v="1.1 IDENTIFICAR LOS MATERIALES Y HERRAMIENTAS NECESARIAS PARA EL CORTE Y ENSAMBLADO DE TELAS, APLICANDO MEDIDAS DE SEGURIDAD LABORAL._x000a_1.2 APLICAR TÉCNICAS DE CORTE DE TELAS DE CALIDAD EN FORMA MANUAL O CON MÁQUINA, CONSIDERANDO LA FICHA TÉCNICA DEL MODELO DE LA PRENDA DE VESTIR PARA NIÑOS Y ADULTOS._x000a_1.3 APLICAR TÉCNICAS DE ENSAMBLADO DE TELAS SEGÚN FICHA TÉCNICA DEL MODELO DE LA PRENDA DE VESTIR PARA NIÑOS Y ADULTOS._x000a_2.1 ORGANIZA LA PRODUCCIÓN DE PRENDAS DE VESTIR PARA NIÑOS Y ADULTOS EN EL PLAZO FIJADO DE ACUERDO A LAS ESPECIFICACIONES TÉCNICAS DE LA PRENDA A CONFECCIONAR._x000a_2.2. APLICAR PROCESO DE PRODUCCIÓN EN CONFECCIÓN DE PRENDA DE VESTIR PARA NIÑOS Y ADULTOS, DE ACUERDO A CRITERIOS DE CALIDAD DEL PRODUCTO._x000a_2.3 APLICAR TÉCNICAS DE ACABADO EN LA PRENDA DE VESTIR PARA NIÑOS Y ADULTOS._x000a_3.1 CALCULAR LOS COSTOS ASOCIADOS A LA CONFECCIÓN DE PRENDA DE VESTIR._x000a_3.2. RELACIONAR EL PRECIO DE VENTA DE LA PRENDA DE VESTIR CON EL PROCESO PRODUCTIVO DETERMINADO."/>
    <s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
    <s v="NO"/>
    <n v="0"/>
    <s v="CERRADA"/>
    <n v="40"/>
    <n v="1"/>
    <x v="18"/>
    <s v="Fundaciòn Forpe Chile"/>
    <n v="160"/>
    <n v="40"/>
    <n v="4130"/>
    <n v="0"/>
    <n v="0"/>
    <n v="9912000"/>
    <n v="2400000"/>
    <n v="0"/>
    <n v="0"/>
    <n v="0"/>
    <n v="12312000"/>
    <s v="SI"/>
    <n v="0"/>
    <n v="7"/>
    <n v="7"/>
    <n v="7"/>
    <n v="7"/>
    <n v="7"/>
    <n v="7"/>
    <n v="7"/>
    <n v="7"/>
    <n v="7"/>
    <n v="7"/>
    <n v="7"/>
    <n v="7"/>
    <n v="7"/>
    <n v="7"/>
    <n v="7"/>
    <n v="7"/>
    <s v="SI"/>
    <s v="ESTEBAN VEGA TORO"/>
    <s v="ruben.inostroza@forpe.cl"/>
    <n v="228347804"/>
    <s v="Av. Departamental 285, San Joaquín"/>
    <s v="Capacitar en técnicas básicas de corte, confección y terminaciones de prendas para adultos y niños, promoviendo habilidades productivas en el área textil."/>
    <s v="El curso entrega conocimientos sobre toma de medidas, trazado de moldes, uso de máquinas de coser y confección de prendas adaptadas a distintas edades. Está orientado a personas interesadas en emprender o trabajar en el rubro de la moda y la costura."/>
    <n v="0"/>
    <n v="0"/>
    <n v="0"/>
  </r>
  <r>
    <n v="14390"/>
    <s v="65181652-1"/>
    <n v="2025"/>
    <s v="MANDATO"/>
    <s v="71404100-2"/>
    <s v="FUNDACIÓN DE BENEFICENCIA ALDEA DE NIÑOS CARDENAL RAÚL SILVA HENRÍQUEZ"/>
    <m/>
    <m/>
    <s v="DESARROLLO DEL TRABAJO COLABORATIVO"/>
    <s v="PF0918"/>
    <s v="TECNICAS PARA LA RESOLUCION DE PROBLEMAS "/>
    <s v="PF0922"/>
    <n v="5"/>
    <s v="VALPARAISO"/>
    <s v="EL QUISCO"/>
    <s v="TRABAJADORES ACTIVOS O EN PROCESO DE RECONVERSIÓN LABORAL"/>
    <s v="PRESENCIAL"/>
    <s v="DEPENDIENTE"/>
    <n v="4"/>
    <n v="20"/>
    <n v="8"/>
    <n v="8"/>
    <n v="16"/>
    <n v="4"/>
    <s v="SI"/>
    <s v="NO"/>
    <s v="NO"/>
    <s v="SE AJUSTA A PLAN FORMATIVO"/>
    <s v="TRABAJADORES ACTIVOS O EN PROCESO DE RECONVERSIÓN LABORAL, HOMBRES Y MUJERES, DE 18 AÑOS DE EDAD O MÁS, CON EDUCACIÓN MEDIA COMPLETA PREFERENTEMENTE Y QUE RESIDEN EN LA REGION DE VALPARAISO"/>
    <s v="NO"/>
    <n v="0"/>
    <s v="CERRADA"/>
    <n v="4"/>
    <n v="1"/>
    <x v="18"/>
    <s v="Fundaciòn Forpe Chile"/>
    <n v="16"/>
    <n v="4"/>
    <n v="4130"/>
    <n v="0"/>
    <n v="0"/>
    <n v="1321600"/>
    <n v="320000"/>
    <n v="0"/>
    <n v="0"/>
    <n v="0"/>
    <n v="1641600"/>
    <s v="SI"/>
    <n v="0"/>
    <n v="7"/>
    <n v="7"/>
    <n v="0"/>
    <n v="0"/>
    <n v="0"/>
    <n v="0"/>
    <n v="0"/>
    <n v="0"/>
    <n v="0"/>
    <n v="7"/>
    <n v="7"/>
    <n v="7"/>
    <n v="7"/>
    <n v="7"/>
    <n v="7"/>
    <n v="7"/>
    <s v="SI"/>
    <s v="ESTEBAN VEGA TORO"/>
    <s v="contacto@forpe.cl"/>
    <n v="228347804"/>
    <s v="La Higuera #61, El Quisco"/>
    <s v="Fortalecer habilidades para el trabajo en equipo, promoviendo la colaboración, la comunicación efectiva y la resolución conjunta de tareas y desafíos."/>
    <s v="El curso entrega herramientas para mejorar la coordinación, el respeto por la diversidad de opiniones y la construcción de relaciones laborales positivas. Está orientado a personas que se desempeñan en entornos grupales y buscan potenciar su capacidad de contribuir al logro de objetivos comunes."/>
    <n v="0"/>
    <n v="0"/>
    <n v="0"/>
  </r>
  <r>
    <n v="14402"/>
    <s v="65181652-1"/>
    <n v="2025"/>
    <s v="MANDATO"/>
    <s v="73188700-4"/>
    <s v="ONG CASA DE ACOGIDA LA ESPERANZA"/>
    <m/>
    <m/>
    <s v="CORTE Y CONFECCIÓN DE CORTINAS Y ROPA DE CASA"/>
    <s v="PF0704"/>
    <s v=""/>
    <s v=""/>
    <n v="13"/>
    <s v="METROPOLITANA"/>
    <s v="PUDAHUEL"/>
    <s v="EMPRENDEDORES/AS INFORMALES O PERSONAS VULNERABLES PERTENECIENTES AL 80% MAS VULNERABLE"/>
    <s v="PRESENCIAL"/>
    <s v="DEPENDIENTE"/>
    <n v="38"/>
    <n v="19"/>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x v="18"/>
    <s v="Fundaciòn Forpe Chile"/>
    <n v="150"/>
    <n v="38"/>
    <n v="6373"/>
    <n v="0"/>
    <n v="0"/>
    <n v="18163050"/>
    <n v="2888000"/>
    <n v="0"/>
    <n v="0"/>
    <n v="0"/>
    <n v="21051050"/>
    <s v="SI"/>
    <n v="0"/>
    <n v="7"/>
    <n v="7"/>
    <n v="0"/>
    <n v="0"/>
    <n v="0"/>
    <n v="0"/>
    <n v="0"/>
    <n v="0"/>
    <n v="0"/>
    <n v="7"/>
    <n v="7"/>
    <n v="7"/>
    <n v="7"/>
    <n v="7"/>
    <n v="7"/>
    <n v="7"/>
    <s v="SI"/>
    <s v="ESTEBAN VEGA TORO"/>
    <s v="ruben.inostroza@forpe.cl"/>
    <n v="228347804"/>
    <s v="La Higuera #61, Pudahuel"/>
    <s v="Capacitar en el diseño, corte y confección de elementos textiles para el hogar, como cortinas, manteles, fundas y otros accesorios decorativos."/>
    <s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
    <n v="0"/>
    <n v="0"/>
    <n v="0"/>
  </r>
  <r>
    <n v="14404"/>
    <s v="65181652-1"/>
    <n v="2025"/>
    <s v="MANDATO"/>
    <s v="73188700-4"/>
    <s v="ONG CASA DE ACOGIDA LA ESPERANZA"/>
    <m/>
    <m/>
    <s v="CORTE Y CONFECCIÓN DE CORTINAS Y ROPA DE CASA"/>
    <s v="PF0704"/>
    <s v=""/>
    <s v=""/>
    <n v="13"/>
    <s v="METROPOLITANA"/>
    <s v="LA GRANJA"/>
    <s v="EMPRENDEDORES/AS INFORMALES O PERSONAS VULNERABLES PERTENECIENTES AL 80% MAS VULNERABLE"/>
    <s v="PRESENCIAL"/>
    <s v="DEPENDIENTE"/>
    <n v="38"/>
    <n v="20"/>
    <n v="150"/>
    <n v="0"/>
    <n v="150"/>
    <n v="4"/>
    <s v="SI"/>
    <s v="NO"/>
    <s v="NO"/>
    <s v="SE AJUSTA A PLAN FORMATIVO"/>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38"/>
    <n v="3"/>
    <x v="18"/>
    <s v="Fundaciòn Forpe Chile"/>
    <n v="150"/>
    <n v="38"/>
    <n v="6373"/>
    <n v="0"/>
    <n v="0"/>
    <n v="19119000"/>
    <n v="3040000"/>
    <n v="0"/>
    <n v="0"/>
    <n v="0"/>
    <n v="22159000"/>
    <s v="SI"/>
    <n v="0"/>
    <n v="7"/>
    <n v="7"/>
    <n v="0"/>
    <n v="0"/>
    <n v="0"/>
    <n v="0"/>
    <n v="0"/>
    <n v="0"/>
    <n v="0"/>
    <n v="7"/>
    <n v="7"/>
    <n v="7"/>
    <n v="7"/>
    <n v="7"/>
    <n v="7"/>
    <n v="7"/>
    <s v="SI"/>
    <s v="ESTEBAN VEGA TORO"/>
    <s v="contacto@forpe.cl"/>
    <n v="228347804"/>
    <s v="Av. Santa Rosa 9014, La Granja"/>
    <s v="Capacitar en el diseño, corte y confección de elementos textiles para el hogar, como cortinas, manteles, fundas y otros accesorios decorativos."/>
    <s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
    <n v="0"/>
    <n v="0"/>
    <n v="0"/>
  </r>
  <r>
    <n v="14432"/>
    <s v="65181652-1"/>
    <n v="2025"/>
    <s v="MANDATO"/>
    <s v="96505760-9"/>
    <s v="COLBÚN"/>
    <m/>
    <m/>
    <s v="OPERACIÓN DE GRÚA HORQUILLA"/>
    <s v="PF1257"/>
    <s v=""/>
    <s v=""/>
    <n v="8"/>
    <s v="BIO BIO"/>
    <s v="CORONEL"/>
    <s v="EMPRENDEDORES/AS INFORMALES O PERSONAS VULNERABLES PERTENECIENTES AL 80% MAS VULNERABLE"/>
    <s v="PRESENCIAL"/>
    <s v="DEPENDIENTE"/>
    <n v="40"/>
    <n v="10"/>
    <n v="160"/>
    <n v="0"/>
    <n v="160"/>
    <n v="4"/>
    <s v="SI"/>
    <s v="NO"/>
    <s v="NO"/>
    <s v="SE AJUSTA A PLAN FORMATIVO"/>
    <s v="HOMBRES Y MUJERES DE 18 AÑOS O MAS, QUE PERTENECEN AL 80% MAS VULNERABLES, RESIDEN EN LA COMUNA DE CORONEL Y QUE CUENTAN CON EDUCACIÓN MEDIA COMPLETA, PREFERENTEMENTE"/>
    <s v="SI"/>
    <s v="LICENCIAS DE CONDUCIR CLASE D."/>
    <s v="CERRADA"/>
    <n v="40"/>
    <n v="3"/>
    <x v="18"/>
    <s v="Fundaciòn Forpe Chile"/>
    <n v="160"/>
    <n v="40"/>
    <n v="6373"/>
    <n v="0"/>
    <n v="50000"/>
    <n v="10196800"/>
    <n v="1600000"/>
    <n v="0"/>
    <n v="0"/>
    <n v="500000"/>
    <n v="12296800"/>
    <s v="SI"/>
    <n v="0"/>
    <n v="7"/>
    <n v="7"/>
    <n v="0"/>
    <n v="0"/>
    <n v="0"/>
    <n v="0"/>
    <n v="0"/>
    <n v="0"/>
    <n v="0"/>
    <n v="7"/>
    <n v="7"/>
    <n v="7"/>
    <n v="7"/>
    <n v="7"/>
    <n v="7"/>
    <n v="7"/>
    <s v="SI"/>
    <s v="ESTEBAN VEGA TORO"/>
    <s v="contacto@forpe.cl"/>
    <n v="228347804"/>
    <s v="ACEVEDO HERNANDEZ 1050, Coronel"/>
    <s v="Capacitar en el manejo seguro y eficiente de grúas horquilla, conforme a la normativa vigente y los estándares de operación en entornos industriales y logísticos."/>
    <s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
    <n v="0"/>
    <n v="0"/>
    <n v="0"/>
  </r>
  <r>
    <n v="14435"/>
    <s v="65181652-1"/>
    <n v="2025"/>
    <s v="MANDATO"/>
    <s v="96505760-9"/>
    <s v="COLBÚN"/>
    <m/>
    <m/>
    <s v="CORTE Y CONFECCIÓN DE PRENDAS DE VESTIR PARA NIÑOS Y ADULTOS"/>
    <s v="PF0625"/>
    <s v="TÉCNICAS PARA EL EMPRENDIMIENTO"/>
    <s v="PF0921"/>
    <n v="10"/>
    <s v="LOS LAGOS"/>
    <s v="LLANQUIHUE"/>
    <s v="EMPRENDEDORES/AS INFORMALES O PERSONAS VULNERABLES PERTENECIENTES AL 80% MAS VULNERABLE"/>
    <s v="PRESENCIAL"/>
    <s v="INDEPENDIENTE"/>
    <n v="43"/>
    <n v="10"/>
    <n v="160"/>
    <n v="12"/>
    <n v="172"/>
    <n v="4"/>
    <s v="SI"/>
    <s v="NO"/>
    <s v="SI"/>
    <s v="SE AJUSTA A PLAN FORMATIVO"/>
    <s v="HOMBRES Y MUJERES DE 18 AÑOS O MAS, QUE PERTENECEN AL 80% MAS VULNERABLES, RESIDEN EN LA COMUNA DE LLANQUIHUE Y QUE CUENTAN CON EDUCACIÓN MEDIA COMPLETA, PREFERENTEMENTE"/>
    <s v="NO"/>
    <n v="0"/>
    <s v="CERRADA"/>
    <n v="43"/>
    <n v="3"/>
    <x v="18"/>
    <s v="Fundaciòn Forpe Chile"/>
    <n v="172"/>
    <n v="43"/>
    <n v="6373"/>
    <n v="100000"/>
    <n v="0"/>
    <n v="10961560"/>
    <n v="1720000"/>
    <n v="1000000"/>
    <n v="0"/>
    <n v="0"/>
    <n v="13681560"/>
    <s v="SI"/>
    <n v="0"/>
    <n v="7"/>
    <n v="7"/>
    <n v="0"/>
    <n v="0"/>
    <n v="0"/>
    <n v="0"/>
    <n v="0"/>
    <n v="0"/>
    <n v="0"/>
    <n v="7"/>
    <n v="7"/>
    <n v="7"/>
    <n v="7"/>
    <n v="7"/>
    <n v="7"/>
    <n v="7"/>
    <s v="SI"/>
    <s v="ESTEBAN VEGA TORO"/>
    <s v="contacto@forpe.cl"/>
    <n v="228347804"/>
    <s v="JJVV Las Américas en América Central 658, Llanquihue"/>
    <s v="Formar en técnicas de diseño, corte y confección de vestuario para distintas edades, promoviendo habilidades productivas en el área textil."/>
    <s v="Este curso entrega conocimientos sobre toma de medidas, trazado de moldes, selección de telas y confección de prendas para niños y adultos. Está dirigido a personas interesadas en emprender o trabajar en el rubro de la moda, con énfasis en funcionalidad y estilo."/>
    <n v="0"/>
    <n v="0"/>
    <n v="0"/>
  </r>
  <r>
    <n v="14448"/>
    <s v="65181652-1"/>
    <n v="2025"/>
    <s v="MANDATO"/>
    <s v="96505760-9"/>
    <s v="COLBÚN"/>
    <m/>
    <m/>
    <s v="TÉCNICAS DE MANIPULACIÓN DE ALIMENTOS"/>
    <s v="PF1432"/>
    <s v="TÉCNICAS PARA EL EMPRENDIMIENTO"/>
    <s v="PF0921"/>
    <n v="5"/>
    <s v="VALPARAISO"/>
    <s v="SAN ESTEBAN"/>
    <s v="EMPRENDEDORES/AS INFORMALES O PERSONAS VULNERABLES PERTENECIENTES AL 80% MAS VULNERABLE"/>
    <s v="PRESENCIAL"/>
    <s v="INDEPENDIENTE"/>
    <n v="30"/>
    <n v="10"/>
    <n v="108"/>
    <n v="12"/>
    <n v="120"/>
    <n v="4"/>
    <s v="SI"/>
    <s v="NO"/>
    <s v="SI"/>
    <s v="SE AJUSTA A PLAN FORMATIVO"/>
    <s v="HOMBRES Y MUJERES DE 18 AÑOS O MAS, QUE PERTENECEN AL 80% MAS VULNERABLES, RESIDEN EN LA COMUNA DE SAN ESTEBAN Y QUE CUENTAN CON EDUCACIÓN MEDIA COMPLETA, PREFERENTEMENTE"/>
    <s v="NO"/>
    <n v="0"/>
    <s v="CERRADA"/>
    <n v="30"/>
    <n v="3"/>
    <x v="18"/>
    <s v="Fundaciòn Forpe Chile"/>
    <n v="120"/>
    <n v="30"/>
    <n v="6373"/>
    <n v="100000"/>
    <n v="0"/>
    <n v="7647600"/>
    <n v="1200000"/>
    <n v="1000000"/>
    <n v="0"/>
    <n v="0"/>
    <n v="9847600"/>
    <s v="SI"/>
    <n v="0"/>
    <n v="7"/>
    <n v="7"/>
    <n v="0"/>
    <n v="0"/>
    <n v="0"/>
    <n v="0"/>
    <n v="0"/>
    <n v="0"/>
    <n v="0"/>
    <n v="7"/>
    <n v="7"/>
    <n v="7"/>
    <n v="7"/>
    <n v="7"/>
    <n v="7"/>
    <n v="7"/>
    <s v="SI"/>
    <s v="ESTEBAN VEGA TORO"/>
    <s v="contacto@forpe.cl"/>
    <n v="228347804"/>
    <s v="Av. Alessandri 45, San Esteban"/>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r>
  <r>
    <n v="14461"/>
    <s v="65181652-1"/>
    <n v="2025"/>
    <s v="MANDATO"/>
    <s v="82623500-4"/>
    <s v="IDEAL"/>
    <m/>
    <m/>
    <s v="ELABORACIÓN DE JABONES Y SALES DE BAÑO"/>
    <s v="PF0578"/>
    <s v=""/>
    <s v=""/>
    <n v="13"/>
    <s v="METROPOLITANA"/>
    <s v="QUILICURA"/>
    <s v="EMPRENDEDORES/AS INFORMALES O PERSONAS VULNERABLES PERTENECIENTES AL 80% MAS VULNERABLE"/>
    <s v="PRESENCIAL"/>
    <s v="INDEPENDIENTE"/>
    <n v="25"/>
    <n v="12"/>
    <n v="100"/>
    <n v="0"/>
    <n v="100"/>
    <n v="4"/>
    <s v="SI"/>
    <s v="NO"/>
    <s v="NO"/>
    <s v="SE AJUSTA A PLAN FORMATIVO"/>
    <s v="HOMBRES Y MUJERES MAYORES DE 18 AÑOS Y MENOS DE 60, QUE PERTENEZCAN A LA COMUNA DE QUILICURA. QUE SON EMPRENDEDORES QUE ESTAN DENTRO DEL 80% MAS VULNERABLE Y QUE TIENEN EDUCACIÓN BASICA COMPLETA PREFERENTEMENTE"/>
    <s v="NO"/>
    <n v="0"/>
    <s v="CERRADA"/>
    <n v="25"/>
    <n v="2"/>
    <x v="18"/>
    <s v="Fundaciòn Forpe Chile"/>
    <n v="100"/>
    <n v="25"/>
    <n v="5075"/>
    <n v="0"/>
    <n v="0"/>
    <n v="6090000"/>
    <n v="1200000"/>
    <n v="0"/>
    <n v="0"/>
    <n v="0"/>
    <n v="7290000"/>
    <s v="SI"/>
    <n v="0"/>
    <n v="7"/>
    <n v="7"/>
    <n v="0"/>
    <n v="0"/>
    <n v="0"/>
    <n v="0"/>
    <n v="0"/>
    <n v="0"/>
    <n v="0"/>
    <n v="7"/>
    <n v="7"/>
    <n v="7"/>
    <n v="7"/>
    <n v="7"/>
    <n v="7"/>
    <n v="7"/>
    <s v="SI"/>
    <s v="ESTEBAN VEGA TORO"/>
    <s v="contacto@forpe.cl"/>
    <n v="228347804"/>
    <s v="San Luis 444, Quilicura"/>
    <s v="Capacitar en la producción artesanal de jabones y sales de baño, utilizando técnicas básicas y materias primas naturales."/>
    <s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
    <n v="0"/>
    <n v="0"/>
    <n v="0"/>
  </r>
  <r>
    <n v="14465"/>
    <s v="65181652-1"/>
    <n v="2025"/>
    <s v="MANDATO"/>
    <s v="82623500-4"/>
    <s v="IDEAL"/>
    <m/>
    <m/>
    <s v="EDUCACIÓN FINANCIERA"/>
    <s v="SIN PLAN FORMATIVO"/>
    <s v="USO DE TIC’S EN LA BUSQUEDA DE EMPLEO"/>
    <s v="PF0923"/>
    <n v="13"/>
    <s v="METROPOLITANA"/>
    <s v="SAN JOAQUÍN"/>
    <s v="PERSONAS DESOCUPADAS (CESANTES Y PERSONAS QUE BUSCAN TRABAJO POR PRIMERA VEZ)."/>
    <s v="PRESENCIAL"/>
    <s v="DEPENDIENTE"/>
    <n v="18"/>
    <n v="20"/>
    <n v="0"/>
    <n v="10"/>
    <n v="52"/>
    <n v="3"/>
    <s v="SI"/>
    <s v="NO"/>
    <s v="NO"/>
    <s v="1. Proporcionar a las personas las herramientas y conocimientos necesarios para gestionar su dinero de manera eficiente._x000a_2. Enseñar a los participantes a crear y mantener presupuestos._x000a_3. Ayudar a los participantes a ahorrar para el futuro._x000a_4. Evitar el endeudamiento excesivo._x000a_5. Facilitar la toma de decisiones financieras informadas._x000a_6. Informar sobre inversiones y planificación de metas a corto y largo plazo._x000a_7. Permitir a los participantes alcanzar una mayor estabilidad financiera y seguridad económica._x000a_8. Entregar información sobre los beneficios y ayudas del estado a los que los participantes pueden acceder._x000a_9. Promover un mayor bienestar económico para los participantes."/>
    <s v="JÓVENES, HOMBRES O MUJERES, DE ENTRE 18 Y 21 AÑOS, QUE EMPIEZAN A GENERAR SUS PROPIOS INGRESOS Y REQUIEREN APRENDER A GESTIONAR SUS FINANZAS PERSONALES, Y QUE RESIDAN EN LA COMUNA DE SAN JOAQUÍN. CON EDUCACION BASICA PREFERENTEMENTE, MANEJO DE COMPUTACIÓN A NIVEL USUARIO."/>
    <s v="NO"/>
    <n v="0"/>
    <s v="CERRADA"/>
    <n v="18"/>
    <n v="1"/>
    <x v="18"/>
    <s v="Fundaciòn Forpe Chile"/>
    <n v="52"/>
    <n v="18"/>
    <n v="4130"/>
    <n v="0"/>
    <n v="0"/>
    <n v="4295200"/>
    <n v="1440000"/>
    <n v="0"/>
    <n v="0"/>
    <n v="0"/>
    <n v="5735200"/>
    <s v="SI"/>
    <n v="0"/>
    <n v="7"/>
    <n v="7"/>
    <n v="7"/>
    <n v="7"/>
    <n v="7"/>
    <n v="7"/>
    <n v="7"/>
    <n v="7"/>
    <n v="7"/>
    <n v="7"/>
    <n v="7"/>
    <n v="7"/>
    <n v="7"/>
    <n v="7"/>
    <n v="7"/>
    <n v="7"/>
    <s v="SI"/>
    <s v="ESTEBAN VEGA TORO"/>
    <s v="contacto@forpe.cl"/>
    <n v="228347804"/>
    <s v="Av. Departamental 285, San Joaquín"/>
    <s v="Entregar herramientas básicas para la gestión responsable de recursos personales y familiares, promoviendo decisiones financieras informadas."/>
    <s v="Este curso aborda conceptos clave como presupuesto, ahorro, endeudamiento, uso de productos financieros y planificación económica. Está dirigido a personas que buscan mejorar su bienestar financiero y fortalecer su autonomía en el manejo del dinero."/>
    <n v="0"/>
    <n v="0"/>
    <n v="0"/>
  </r>
  <r>
    <n v="14504"/>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x v="18"/>
    <s v="Fundaciòn Forpe Chile"/>
    <n v="36"/>
    <n v="8"/>
    <n v="4130"/>
    <n v="0"/>
    <n v="0"/>
    <n v="1486800"/>
    <n v="320000"/>
    <n v="0"/>
    <n v="0"/>
    <n v="0"/>
    <n v="1806800"/>
    <s v="SI"/>
    <n v="0"/>
    <n v="7"/>
    <n v="7"/>
    <n v="0"/>
    <n v="0"/>
    <n v="0"/>
    <n v="0"/>
    <n v="0"/>
    <n v="0"/>
    <n v="0"/>
    <n v="7"/>
    <n v="7"/>
    <n v="7"/>
    <n v="7"/>
    <n v="7"/>
    <n v="7"/>
    <n v="7"/>
    <s v="SI"/>
    <s v="ESTEBAN VEGA TORO"/>
    <s v="contacto@forpe.cl"/>
    <n v="228347804"/>
    <s v="Claro Solar número 437, Temuco"/>
    <s v="Fortalecer conocimientos y habilidades en marketing para potenciar la visibilidad, posicionamiento y ventas de emprendimientos y negocios locales."/>
    <s v="El curso entrega herramientas sobre estrategias de promoción, redes sociales, identidad de marca, atención al cliente y fidelización. Está dirigido a personas que ya tienen un negocio en marcha y desean mejorar su comunicación comercial y conexión con el público objetivo."/>
    <n v="0"/>
    <n v="0"/>
    <n v="0"/>
  </r>
  <r>
    <n v="14505"/>
    <s v="65181652-1"/>
    <n v="2025"/>
    <s v="MANDATO"/>
    <s v="91337000-7"/>
    <s v="CEMENTO POLPAICO S.A."/>
    <m/>
    <m/>
    <s v="MEJORANDO EL MARKETING DE MI NEGOCIO"/>
    <s v="PF0840"/>
    <s v=""/>
    <s v=""/>
    <n v="9"/>
    <s v="ARAUCANIA"/>
    <s v="TEMUCO"/>
    <s v="PERSONAS DESOCUPADAS (CESANTES Y PERSONAS QUE BUSCAN TRABAJO POR PRIMERA VEZ)."/>
    <s v="PRESENCIAL"/>
    <s v="INDEPENDIENTE"/>
    <n v="8"/>
    <n v="10"/>
    <n v="36"/>
    <n v="0"/>
    <n v="36"/>
    <n v="5"/>
    <s v="SI"/>
    <s v="NO"/>
    <s v="NO"/>
    <s v="SE AJUSTA A PLAN FORMATIVO"/>
    <s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
    <s v="NO"/>
    <n v="0"/>
    <s v="CERRADA"/>
    <n v="8"/>
    <n v="1"/>
    <x v="18"/>
    <s v="Fundaciòn Forpe Chile"/>
    <n v="36"/>
    <n v="8"/>
    <n v="4130"/>
    <n v="0"/>
    <n v="0"/>
    <n v="1486800"/>
    <n v="320000"/>
    <n v="0"/>
    <n v="0"/>
    <n v="0"/>
    <n v="1806800"/>
    <s v="SI"/>
    <n v="0"/>
    <n v="7"/>
    <n v="7"/>
    <n v="0"/>
    <n v="0"/>
    <n v="0"/>
    <n v="0"/>
    <n v="0"/>
    <n v="0"/>
    <n v="0"/>
    <n v="7"/>
    <n v="7"/>
    <n v="7"/>
    <n v="7"/>
    <n v="7"/>
    <n v="7"/>
    <n v="7"/>
    <s v="SI"/>
    <s v="ESTEBAN VEGA TORO"/>
    <s v="ruben.inostroza@forpe.cl"/>
    <n v="228347804"/>
    <s v="Claro Solar número 437, Temuco"/>
    <s v="Fortalecer conocimientos y habilidades en marketing para potenciar la visibilidad, posicionamiento y ventas de emprendimientos y negocios locales."/>
    <s v="El curso entrega herramientas sobre estrategias de promoción, redes sociales, identidad de marca, atención al cliente y fidelización. Está dirigido a personas que ya tienen un negocio en marcha y desean mejorar su comunicación comercial y conexión con el público objetivo."/>
    <n v="0"/>
    <n v="0"/>
    <n v="0"/>
  </r>
  <r>
    <n v="14585"/>
    <s v="65181652-1"/>
    <n v="2025"/>
    <s v="MANDATO"/>
    <s v="65077645-3"/>
    <s v="AVANZA INCLUSIÓN"/>
    <m/>
    <m/>
    <s v="TÉCNICAS DE MANIPULACIÓN DE ALIMENTOS"/>
    <s v="PF1432"/>
    <s v=""/>
    <s v=""/>
    <n v="5"/>
    <s v="VALPARAISO"/>
    <s v="VILLA ALEMANA"/>
    <s v="EMPRENDEDORES/AS INFORMALES O PERSONAS VULNERABLES PERTENECIENTES AL 80% MAS VULNERABLE"/>
    <s v="PRESENCIAL"/>
    <s v="DEPENDIENTE"/>
    <n v="27"/>
    <n v="10"/>
    <n v="108"/>
    <n v="0"/>
    <n v="108"/>
    <n v="4"/>
    <s v="SI"/>
    <s v="NO"/>
    <s v="NO"/>
    <s v="SE AJUSTA A PLAN FORMATIVO"/>
    <s v="HOMBRES Y MUJERES DE 18 AÑOS O MAS PERTENECIENTES AL 80% MAS VULNERABLE, CON EDUCACION MEDIA COMPLETA PREFERENTEMENTE QUE RECIDAN EN LA COMUNA DE VILLA ALEMANA Y SUS ALREDERDORES"/>
    <s v="NO"/>
    <n v="0"/>
    <s v="CERRADA"/>
    <n v="27"/>
    <n v="3"/>
    <x v="18"/>
    <s v="Fundaciòn Forpe Chile"/>
    <n v="108"/>
    <n v="27"/>
    <n v="6373"/>
    <n v="0"/>
    <n v="0"/>
    <n v="6882840"/>
    <n v="1080000"/>
    <n v="0"/>
    <n v="0"/>
    <n v="0"/>
    <n v="7962840"/>
    <s v="SI"/>
    <n v="0"/>
    <n v="7"/>
    <n v="7"/>
    <n v="0"/>
    <n v="0"/>
    <n v="0"/>
    <n v="0"/>
    <n v="0"/>
    <n v="0"/>
    <n v="0"/>
    <n v="7"/>
    <n v="7"/>
    <n v="7"/>
    <n v="7"/>
    <n v="7"/>
    <n v="7"/>
    <n v="7"/>
    <s v="SI"/>
    <s v="ESTEBAN VEGA TORO"/>
    <s v="contacto@forpe.cl"/>
    <n v="228347804"/>
    <s v="Av. Valparaíso 276, Villa Alemana"/>
    <s v="Capacitar en prácticas seguras y responsables para la manipulación de alimentos, conforme a la normativa sanitaria vigente y los estándares de calidad."/>
    <s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
    <n v="0"/>
    <n v="0"/>
    <n v="0"/>
  </r>
  <r>
    <n v="14586"/>
    <s v="65181652-1"/>
    <n v="2025"/>
    <s v="MANDATO"/>
    <s v="65077645-3"/>
    <s v="AVANZA INCLUSIÓN"/>
    <m/>
    <m/>
    <s v="OPERACIÓN DE GRÚA HORQUILLA"/>
    <s v="PF1257"/>
    <s v=""/>
    <s v=""/>
    <n v="5"/>
    <s v="VALPARAISO"/>
    <s v="QUILPUÉ"/>
    <s v="EMPRENDEDORES/AS INFORMALES O PERSONAS VULNERABLES PERTENECIENTES AL 80% MAS VULNERABLE"/>
    <s v="PRESENCIAL"/>
    <s v="DEPENDIENTE"/>
    <n v="40"/>
    <n v="15"/>
    <n v="160"/>
    <n v="0"/>
    <n v="160"/>
    <n v="4"/>
    <s v="SI"/>
    <s v="NO"/>
    <s v="NO"/>
    <s v="SE AJUSTA A PLAN FORMATIVO"/>
    <s v="HOMBRES Y MUJERES DE 18 AÑOS O MAS PERTENECIENTES AL 80% MAS VULNERABLE, CON EDUCACION MEDIA COMPLETA PREFERENTEMENTE QUE RESIDAN EN LA COMUNA DE QUILPUÉ Y SUS AL REDERDORES"/>
    <s v="SI"/>
    <s v="LICENCIAS DE CONDUCIR CLASE D."/>
    <s v="CERRADA"/>
    <n v="40"/>
    <n v="3"/>
    <x v="18"/>
    <s v="Fundaciòn Forpe Chile"/>
    <n v="160"/>
    <n v="40"/>
    <n v="6373"/>
    <n v="0"/>
    <n v="50000"/>
    <n v="15295200"/>
    <n v="2400000"/>
    <n v="0"/>
    <n v="0"/>
    <n v="750000"/>
    <n v="18445200"/>
    <s v="SI"/>
    <n v="0"/>
    <n v="7"/>
    <n v="7"/>
    <n v="0"/>
    <n v="0"/>
    <n v="0"/>
    <n v="0"/>
    <n v="0"/>
    <n v="0"/>
    <n v="0"/>
    <n v="7"/>
    <n v="7"/>
    <n v="7"/>
    <n v="7"/>
    <n v="7"/>
    <n v="7"/>
    <n v="7"/>
    <s v="SI"/>
    <s v="ESTEBAN VEGA TORO"/>
    <s v="ruben.inostroza@forpe.cl"/>
    <n v="228347804"/>
    <s v="Pasaje Puyehue 335, Quilpué"/>
    <s v="Capacitar en el manejo seguro y eficiente de grúas horquilla, conforme a la normativa vigente y los estándares de operación en entornos industriales y logísticos."/>
    <s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
    <n v="0"/>
    <n v="0"/>
    <n v="0"/>
  </r>
  <r>
    <n v="14401"/>
    <s v="65181652-1"/>
    <n v="2025"/>
    <s v="MANDATO"/>
    <s v="70012450-9"/>
    <s v="SOCIEDAD DE ASISTENCIA Y CAPACTIACIÓN"/>
    <m/>
    <m/>
    <s v="HOJA DE CÁLCULO NIVEL AVANZADO"/>
    <s v="SIN PLAN FORMATIVO"/>
    <s v=""/>
    <s v=""/>
    <n v="13"/>
    <s v="METROPOLITANA"/>
    <s v="PUENTE ALTO"/>
    <s v="TRABAJADORES ACTIVOS O EN PROCESO DE RECONVERSIÓN LABORAL"/>
    <s v="PRESENCIAL"/>
    <s v="DEPENDIENTE"/>
    <n v="12"/>
    <n v="20"/>
    <n v="0"/>
    <n v="0"/>
    <n v="45"/>
    <n v="4"/>
    <s v="SI"/>
    <s v="NO"/>
    <s v="NO"/>
    <s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_x000a_N° 7: REALIZA FUNCIONES LÓGICAS EN LA PLANILLA DE DATOS, PARA CALCULAR ESTADÍSTICOS DESCRIPTIVOS._x000a_N° 8: APLICA EN PLANILLAS ELECTRÓNICAS FÓRMULAS SIMPLES Y COMPUESTAS, FUNCIONES ESTADÍSTICAS Y FUNCIONES LÓGICAS QUE LE PERMITAN OBSERVAR RESULTADOS DE PROCESOS UTILIZADOS EN SU ÁREA DE TRABAJO._x000a_N° 9: CREA TABLAS DINÁMICAS PARA ENTREGAR SOLUCIONES A REQUERIMIENTOS SOLICITADOS._x000a_N° 10: GENERA MACROS A TRAVÉS DE DIVERSAS INSTRUCCIONES PARA DAR RESPUESTA A UNA DETERMINADA NECESIDAD."/>
    <s v="TRABAJADORES ACTIVOS O EN PROCESO DE RECONVERSIÓN LABORAL, HOMBRES Y MUJERES, DE 18 AÑOS DE EDAD O MÁS, DE LA COMUNA DE PUENTE ALTO, CON EDUCACIÓN MEDIA COMPLETA PREFERENTEMENTE"/>
    <s v="NO"/>
    <n v="0"/>
    <s v="CERRADA"/>
    <n v="12"/>
    <n v="1"/>
    <x v="18"/>
    <s v="Fundaciòn Forpe Chile"/>
    <n v="45"/>
    <n v="12"/>
    <n v="4130"/>
    <n v="0"/>
    <n v="0"/>
    <n v="3717000"/>
    <n v="960000"/>
    <n v="0"/>
    <n v="0"/>
    <n v="0"/>
    <n v="4677000"/>
    <s v="SI"/>
    <n v="0"/>
    <n v="7"/>
    <n v="7"/>
    <n v="7"/>
    <n v="7"/>
    <n v="7"/>
    <n v="7"/>
    <n v="7"/>
    <n v="7"/>
    <n v="7"/>
    <n v="7"/>
    <n v="7"/>
    <n v="7"/>
    <n v="7"/>
    <n v="7"/>
    <n v="7"/>
    <n v="7"/>
    <s v="SI"/>
    <s v="ESTEBAN VEGA TORO"/>
    <s v="ruben.inostroza@forpe.cl"/>
    <n v="228347804"/>
    <s v=".Juan Rojas Maldonado Nº455, JJVV Población Luis Matte Larraín, Puente Alto"/>
    <s v="Capacitar en el uso avanzado de hojas de cálculo para optimizar procesos de análisis, gestión y presentación de datos en entornos laborales."/>
    <s v="El curso entrega conocimientos sobre funciones complejas, tablas dinámicas, gráficos, automatización con macros y vinculación de datos. Está dirigido a personas con manejo básico de hojas de cálculo que desean profundizar sus habilidades para mejorar la eficiencia y toma de decisiones en sus actividades profesionales."/>
    <n v="0"/>
    <n v="0"/>
    <n v="0"/>
  </r>
  <r>
    <n v="14405"/>
    <s v="65181652-1"/>
    <n v="2025"/>
    <s v="MANDATO"/>
    <s v="70012450-9"/>
    <s v="SOCIEDAD DE ASISTENCIA Y CAPACTIACIÓN"/>
    <m/>
    <m/>
    <s v="HERRAMIENTAS TRANSVERSALES PARA EL EMPLEO"/>
    <s v="SIN PLAN FORMATIVO"/>
    <s v=""/>
    <s v=""/>
    <n v="13"/>
    <s v="METROPOLITANA"/>
    <s v="PUENTE ALTO"/>
    <s v="TRABAJADORES ACTIVOS O EN PROCESO DE RECONVERSIÓN LABORAL"/>
    <s v="PRESENCIAL"/>
    <s v="DEPENDIENTE"/>
    <n v="22"/>
    <n v="20"/>
    <n v="0"/>
    <n v="0"/>
    <n v="88"/>
    <n v="4"/>
    <s v="SI"/>
    <s v="NO"/>
    <s v="NO"/>
    <s v="Módulo 1: Trabajo en Equipo_x000a_Aprendizajes esperados:_x000a__x000a_Comprender la importancia del trabajo colaborativo para alcanzar objetivos comunes._x000a__x000a_Desarrollar habilidades para construir relaciones efectivas dentro de un equipo._x000a__x000a_Aplicar técnicas de comunicación y resolución de conflictos en contextos grupales._x000a__x000a_Módulo 2: Herramientas Comunicacionales para el Trabajo_x000a_Aprendizajes esperados:_x000a__x000a_Identificar y aplicar técnicas de comunicación efectiva en el entorno laboral._x000a__x000a_Desarrollar habilidades para expresar ideas claramente y escuchar de manera activa._x000a__x000a_Facilitar el entendimiento mutuo y mejorar la interacción en equipos de trabajo._x000a__x000a_Módulo 3: Iniciativa y Aprendizaje Permanente_x000a_Aprendizajes esperados:_x000a__x000a_Promover la capacidad de tomar decisiones autónomas en el ámbito profesional._x000a__x000a_Desarrollar habilidades para buscar y utilizar oportunidades de aprendizaje continuo._x000a__x000a_Aplicar estrategias para adaptarse a entornos laborales dinámicos y cambiantes._x000a__x000a_Módulo 4: Planificación del Proyecto Ocupacional_x000a_Aprendizajes esperados:_x000a__x000a_Desarrollar habilidades para definir objetivos personales y profesionales._x000a__x000a_Identificar pasos clave para implementar un proyecto ocupacional exitoso._x000a__x000a_Aplicar herramientas de planificación para mejorar la empleabilidad._x000a__x000a_Módulo 5: Efectividad Personal_x000a_Aprendizajes esperados:_x000a__x000a_Reconocer y aplicar estrategias para el desarrollo de la efectividad personal en el trabajo._x000a__x000a_Desarrollar habilidades para la autoevaluación y mejora continua._x000a__x000a_Fortalecer la capacidad de alcanzar metas y resultados en el entorno laboral._x000a__x000a_Módulo 6: Técnicas para la Resolución de Problemas_x000a_Aprendizajes esperados:_x000a__x000a_Identificar problemas y analizar sus causas dentro del ámbito laboral._x000a__x000a_Desarrollar habilidades para aplicar técnicas de resolución efectiva de problemas._x000a__x000a_Promover la toma de decisiones fundamentadas y orientadas a soluciones._x000a__x000a_Módulo 7: Gestión del Tiempo y Prioridades_x000a_Aprendizajes esperados:_x000a__x000a_Aprender a gestionar el tiempo de manera eficiente para cumplir con tareas y objetivos._x000a__x000a_Desarrollar habilidades para establecer prioridades en función de metas laborales._x000a__x000a_Identificar herramientas prácticas para mejorar la organización personal y profesional._x000a__x000a_Módulo 8: Liderazgo y Motivación Personal_x000a_Aprendizajes esperados:_x000a__x000a_Reconocer y desarrollar habilidades de liderazgo en el ámbito profesional._x000a__x000a_Fomentar la motivación personal para el logro de objetivos y metas._x000a__x000a_Aplicar estrategias de liderazgo colaborativo en equipos de trabajo._x000a__x000a_Módulo 9: Inteligencia Emocional en el Ámbito Profesional_x000a_Aprendizajes esperados:_x000a__x000a_Comprender el impacto de la inteligencia emocional en el desempeño laboral._x000a__x000a_Desarrollar habilidades para manejar las emociones en entornos profesionales._x000a__x000a_Promover relaciones laborales positivas mediante la empatía y el autocontrol emocional."/>
    <s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
    <s v="NO"/>
    <n v="0"/>
    <s v="CERRADA"/>
    <n v="22"/>
    <n v="1"/>
    <x v="18"/>
    <s v="Fundaciòn Forpe Chile"/>
    <n v="88"/>
    <n v="22"/>
    <n v="4130"/>
    <n v="0"/>
    <n v="0"/>
    <n v="7268800"/>
    <n v="1760000"/>
    <n v="0"/>
    <n v="0"/>
    <n v="0"/>
    <n v="9028800"/>
    <s v="SI"/>
    <n v="0"/>
    <n v="7"/>
    <n v="7"/>
    <n v="7"/>
    <n v="7"/>
    <n v="7"/>
    <n v="7"/>
    <n v="7"/>
    <n v="7"/>
    <n v="7"/>
    <n v="7"/>
    <n v="7"/>
    <n v="7"/>
    <n v="7"/>
    <n v="7"/>
    <n v="7"/>
    <n v="7"/>
    <s v="SI"/>
    <s v="ESTEBAN VEGA TORO"/>
    <s v="contacto@forpe.cl"/>
    <n v="228347804"/>
    <s v=".Juan Rojas Maldonado Nº455, JJVV Población Luis Matte Larraín, Puente Alto"/>
    <s v="Fortalecer competencias personales y sociales clave para mejorar la empleabilidad y el desempeño en diversos contextos laborales."/>
    <s v="El curso entrega herramientas en comunicación efectiva, trabajo en equipo, resolución de conflictos, adaptabilidad y responsabilidad. Está orientado a personas que buscan insertarse o mantenerse en el mundo del trabajo, desarrollando habilidades valoradas en múltiples sectores productivos."/>
    <n v="0"/>
    <n v="0"/>
    <n v="0"/>
  </r>
  <r>
    <n v="14446"/>
    <s v="65181652-1"/>
    <n v="2025"/>
    <s v="MANDATO"/>
    <s v="96505760-9"/>
    <s v="COLBÚN"/>
    <m/>
    <m/>
    <s v="ACTIVIDADES DE CUIDADOS INTEGRADOS Y SOCIOSANITARIOS PARA PERSONAS MAYORES CON DEPENDENCIA LEVE A MODERADA"/>
    <s v="PF1497"/>
    <s v="TÉCNICAS PARA EL EMPRENDIMIENTO"/>
    <s v="PF0921"/>
    <n v="10"/>
    <s v="LOS LAGOS"/>
    <s v="PUERTO MONTT"/>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PUERTO MONTT Y TENER EDUCACIÓN MEDIA COMPLETA Y PRESENTAR EL CERTIFICADO DE INHABILIDAD CORRESPONDIENTE."/>
    <s v="NO"/>
    <n v="0"/>
    <s v="CERRADA"/>
    <n v="33"/>
    <n v="3"/>
    <x v="19"/>
    <s v="CAPACITACION INTEGRAL LTDA"/>
    <n v="132"/>
    <n v="33"/>
    <n v="6373"/>
    <n v="100000"/>
    <n v="0"/>
    <n v="8412360"/>
    <n v="1320000"/>
    <n v="1000000"/>
    <n v="0"/>
    <n v="0"/>
    <n v="10732360"/>
    <s v="SI"/>
    <n v="0"/>
    <n v="7"/>
    <n v="7"/>
    <n v="0"/>
    <n v="0"/>
    <n v="0"/>
    <n v="0"/>
    <n v="0"/>
    <n v="0"/>
    <n v="0"/>
    <n v="7"/>
    <n v="7"/>
    <n v="7"/>
    <n v="7"/>
    <n v="7"/>
    <n v="7"/>
    <n v="7"/>
    <s v="SI"/>
    <s v="Juan Landaeta"/>
    <s v="jlandaeta@capchile.cl"/>
    <n v="989200476"/>
    <s v="EGAÑA 248, Puerto Montt"/>
    <s v="Capacitar en la atención básica y acompañamiento de personas mayores con dependencia leve a moderada, promoviendo su bienestar físico, emocional y social."/>
    <s v="Este curso entrega conocimientos y habilidades para realizar cuidados integrales a adultos mayores, incluyendo apoyo en actividades de la vida diaria, estimulación cognitiva, prevención de riesgos y coordinación con servicios sociosanitarios. Está dirigido a quienes deseen desempeñarse en entornos domiciliarios o institucionales con enfoque humanizado."/>
    <n v="0"/>
    <n v="0"/>
    <n v="0"/>
  </r>
  <r>
    <n v="14445"/>
    <s v="65181652-1"/>
    <n v="2025"/>
    <s v="MANDATO"/>
    <s v="96505760-9"/>
    <s v="COLBÚN"/>
    <m/>
    <m/>
    <s v="CURSO CONVENCIONAL CONDUCENTE A LICENCIA DE CONDUCIR CLASE B"/>
    <s v="PF1454"/>
    <s v=""/>
    <s v=""/>
    <n v="10"/>
    <s v="LOS LAGOS"/>
    <s v="PUERTO MONTT"/>
    <s v="EMPRENDEDORES/AS INFORMALES O PERSONAS VULNERABLES PERTENECIENTES AL 80% MAS VULNERABLE"/>
    <s v="PRESENCIAL"/>
    <s v="DEPENDIENTE"/>
    <n v="6"/>
    <n v="10"/>
    <n v="24"/>
    <n v="0"/>
    <n v="24"/>
    <n v="4"/>
    <s v="SI"/>
    <s v="NO"/>
    <s v="NO"/>
    <s v="SE AJUSTA A PLAN FORMATIVO"/>
    <s v="HOMBRES Y MUJERES DE 18 AÑOS O MAS, QUE PERTENECEN AL 80% MAS VULNERABLES, RESIDEN EN LA COMUNA DE PUERTO MONTT Y TENER EDUCACIÓN BÁSICA COMPLETA"/>
    <s v="SI"/>
    <s v="LICENCIA DE CONDUCIR CLASE B."/>
    <s v="CERRADA"/>
    <n v="6"/>
    <n v="3"/>
    <x v="19"/>
    <s v="CAPACITACION INTEGRAL LTDA"/>
    <n v="24"/>
    <n v="6"/>
    <n v="7434"/>
    <n v="0"/>
    <n v="50000"/>
    <n v="1784160"/>
    <n v="240000"/>
    <n v="0"/>
    <n v="0"/>
    <n v="500000"/>
    <n v="2524160"/>
    <s v="SI"/>
    <n v="0"/>
    <n v="7"/>
    <n v="7"/>
    <n v="0"/>
    <n v="0"/>
    <n v="0"/>
    <n v="0"/>
    <n v="0"/>
    <n v="0"/>
    <n v="0"/>
    <n v="7"/>
    <n v="7"/>
    <n v="7"/>
    <n v="7"/>
    <n v="7"/>
    <n v="7"/>
    <n v="7"/>
    <s v="SI"/>
    <s v="Juan Landaeta"/>
    <s v="jlandaeta@capchile.cl"/>
    <n v="989200476"/>
    <s v="EGAÑA 248, Puerto Montt"/>
    <s v="Preparar a los participantes para obtener la licencia de conducir clase B, mediante la adquisición de conocimientos teóricos y prácticos sobre conducción segura y normativa vial."/>
    <s v="Este curso entrega formación en reglamento de tránsito, señalización, conducción responsable y mecánica básica, junto con prácticas de manejo supervisadas. Está dirigido a personas que buscan acceder a oportunidades laborales o mejorar su movilidad personal mediante la obtención de la licencia clase B."/>
    <n v="0"/>
    <n v="0"/>
    <n v="0"/>
  </r>
  <r>
    <n v="14306"/>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
    <s v="Hombres y Mujeres entre 18 y 50 años que correspondan al 80% más vulnerable según RSH, que pertenecen al sector de Huilo Huilo. Deberán saber leer y escribir, y tener Educación Básica completa."/>
    <s v="NO"/>
    <n v="0"/>
    <s v="CERRADA"/>
    <n v="14"/>
    <n v="1"/>
    <x v="20"/>
    <s v="Sociedad para la Gestión y Desarrollo de la Capacitación Limitada"/>
    <n v="40"/>
    <n v="14"/>
    <n v="4130"/>
    <n v="0"/>
    <n v="0"/>
    <n v="3304000"/>
    <n v="1120000"/>
    <n v="0"/>
    <n v="0"/>
    <n v="0"/>
    <n v="4424000"/>
    <s v="SI"/>
    <n v="0"/>
    <n v="7"/>
    <n v="7"/>
    <n v="7"/>
    <n v="7"/>
    <n v="7"/>
    <n v="7"/>
    <n v="7"/>
    <n v="7"/>
    <n v="7"/>
    <n v="7"/>
    <n v="7"/>
    <n v="7"/>
    <n v="7"/>
    <n v="7"/>
    <n v="7"/>
    <n v="7"/>
    <s v="SI"/>
    <s v="SIGISFREDO ORLANDO CAMPOS OTTH"/>
    <s v="scampos@sogedecap.cl"/>
    <n v="452915301"/>
    <s v="Sede Villa Las Cumbres, Calle Michelle Bachelet 1154, Panguipulli"/>
    <s v="Capacitar en prácticas responsables de turismo que promuevan la conservación del entorno natural y el desarrollo local sostenible."/>
    <s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
    <n v="0"/>
    <n v="0"/>
    <n v="0"/>
  </r>
  <r>
    <n v="14276"/>
    <s v="65181652-1"/>
    <n v="2025"/>
    <s v="MANDATO"/>
    <s v="70235800-0"/>
    <s v="FUNDACION NIÑO Y PATRIA"/>
    <m/>
    <m/>
    <s v="ACOMPAÑAMIENTO Y APOYO EN EL CUIDADO DE NIÑOS, NIÑAS Y ADOLESCENTES EN SITUACIÓN DE VULNERABILIDAD DE DERECHOS"/>
    <s v="PF1185"/>
    <s v="DESARROLLO DEL TRABAJO COLABORATIVO"/>
    <s v="PF0918"/>
    <n v="9"/>
    <s v="ARAUCANIA"/>
    <s v="VILLARRICA"/>
    <s v="TRABAJADORES ACTIVOS O EN PROCESO DE RECONVERSIÓN LABORAL"/>
    <s v="PRESENCIAL"/>
    <s v="DEPENDIENTE"/>
    <n v="20"/>
    <n v="11"/>
    <n v="72"/>
    <n v="8"/>
    <n v="80"/>
    <n v="4"/>
    <s v="SI"/>
    <s v="NO"/>
    <s v="NO"/>
    <s v="SE AJUSTA A PLAN FORMATIVO"/>
    <s v="EDUCADORES DE TRATO DIRECTOR O TUTORES, QUE TRABAJAN DIRECTAMENTE CON NIÑOS Y NIÑAS QUE VIVEN EN RESIDENCIAS, ENTRE LOS 25 Y 60 AÑOS, DE AMBOS SEXOS, CON CONTRATO INDEFINIDO, DE LA COMUNA DE VILLARRICA."/>
    <s v="NO"/>
    <n v="0"/>
    <s v="CERRADA"/>
    <n v="20"/>
    <n v="1"/>
    <x v="20"/>
    <s v="Sociedad para la Gestión y Desarrollo de la Capacitación Limitada"/>
    <n v="80"/>
    <n v="20"/>
    <n v="4130"/>
    <n v="0"/>
    <n v="0"/>
    <n v="3634400"/>
    <n v="880000"/>
    <n v="0"/>
    <n v="0"/>
    <n v="0"/>
    <n v="4514400"/>
    <s v="SI"/>
    <n v="0"/>
    <n v="7"/>
    <n v="7"/>
    <n v="0"/>
    <n v="0"/>
    <n v="0"/>
    <n v="0"/>
    <n v="0"/>
    <n v="0"/>
    <n v="0"/>
    <n v="7"/>
    <n v="7"/>
    <n v="7"/>
    <n v="7"/>
    <n v="7"/>
    <n v="7"/>
    <n v="7"/>
    <s v="SI"/>
    <s v="SIGISFREDO ORLANDO CAMPOS OTTH"/>
    <s v="scampos@sogedecap.cl"/>
    <n v="452915301"/>
    <s v="LAETAMANDIA N ° 1160, SEDE JJVV BERNARDO OHIGGINS, Villarrica"/>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r>
  <r>
    <n v="14416"/>
    <s v="65181652-1"/>
    <n v="2025"/>
    <s v="MANDATO"/>
    <s v="65027784-8"/>
    <s v="CORPORACIÓN DE ADELANTO DE LA COMUNA DE PANGUIPULLI"/>
    <m/>
    <m/>
    <s v="PRODUCCIÓN TÉCNICA PARA ESPECTÁCULOS ESCÉNICOS"/>
    <s v="SIN PLAN FORMATIVO"/>
    <s v="TÉCNICAS PARA EL EMPRENDIMIENTO"/>
    <s v="PF0921"/>
    <n v="14"/>
    <s v="LOS RIOS"/>
    <s v="PANGUIPULLI"/>
    <s v="TRABAJADORES ACTIVOS O EN PROCESO DE RECONVERSIÓN LABORAL"/>
    <s v="PRESENCIAL"/>
    <s v="INDEPENDIENTE"/>
    <n v="19"/>
    <n v="20"/>
    <n v="0"/>
    <n v="12"/>
    <n v="128"/>
    <n v="7"/>
    <s v="SI"/>
    <s v="NO"/>
    <s v="SI"/>
    <s v="APRENDIZAJE: PRODUCCIÓN TÉCNICA PARA ESPECTÁCULOS ESCÉNICOS, CON ÉNFASIS EN LA APLICACIÓN PRÁCTICA EN LA SALA TEAP._x000a__x000a_2. COMPETENCIAS A DESARROLLAR:_x000a_COGNITIVAS:_x000a_COMPRENDER EL LENGUAJE Y FUNDAMENTOS DE LA PRODUCCIÓN TÉCNICA EN UN TEATRO._x000a_IDENTIFICAR ROLES Y FUNCIONES DENTRO DE UNA PRODUCCIÓN TÉCNICA._x000a_CONOCER LAS CARACTERÍSTICAS TÉCNICAS Y REQUERIMIENTOS DE DIFERENTES ESPECTÁCULOS (BALLET, ÓPERA, CONCIERTOS, TEATRO, MUSICALES)._x000a_APLICAR CONOCIMIENTOS EN PLANIFICACIÓN TÉCNICA Y OPTIMIZACIÓN DE RECURSOS._x000a_PROCEDIMENTALES:_x000a_MANEJO DE SISTEMAS DE SONIDO, ILUMINACIÓN Y TRAMOYA._x000a_EJECUCIÓN DEL MONTAJE TÉCNICO DE ESPECTÁCULOS EN LA SALA TEAP._x000a_COORDINACIÓN DE ENSAYOS TÉCNICOS CON MÚSICOS Y BAILARINES._x000a_CONTROL DE INVENTARIOS Y RECURSOS TÉCNICOS._x000a_ELABORACIÓN DE UN MANUAL TÉCNICO DE PRODUCCIÓN BASADO EN LA EXPERIENCIA DEL CURSO._x000a_ACTITUDINALES:_x000a_TRABAJO EN EQUIPO EN LA EJECUCIÓN DE ESPECTÁCULOS EN VIVO._x000a_ORGANIZACIÓN Y DISCIPLINA EN LA GESTIÓN TÉCNICA DEL BACKSTAGE._x000a_ADAPTABILIDAD PARA LA RESOLUCIÓN DE PROBLEMAS EN PRODUCCIÓN TÉCNICA._x000a_3. DESCRIPCIÓN DE LOS APRENDIZAJES ESPERADOS_x000a__x000a_ETAPA 1: BASES CONCEPTUALES (JUNIO) – SONIDO E ILUMINACIÓN (30 HORAS)_x000a_COMPRENDER EL LENGUAJE TÉCNICO DE SONIDO, ILUMINACIÓN Y TRAMOYA._x000a_IDENTIFICAR LOS ROLES Y FUNCIONES DENTRO DE UNA PRODUCCIÓN TÉCNICA._x000a_RECONOCER LAS CARACTERÍSTICAS Y MANEJO DEL EQUIPAMIENTO TÉCNICO DE LA SALA TEAP._x000a_APLICAR BASES DEL DISEÑO DE ILUMINACIÓN PARA DIFERENTES ESPECTÁCULOS._x000a_CONSTRUCCIÓN INICIAL DEL MANUAL TÉCNICO DE PRODUCCIÓN._x000a_ETAPA 2: TRABAJO EN SALA (OCTUBRE) – SONIDO Y MONTAJE (30 HORAS)_x000a_ACTUALIZAR CONOCIMIENTOS SOBRE ROLES Y FUNCIONES EN PRODUCCIÓN TÉCNICA._x000a_OPERAR SISTEMAS DE SONIDO, ILUMINACIÓN Y TRAMOYA EN LA SALA TEAP._x000a_GESTIONAR EL MONTAJE DE ESCENOGRAFÍA Y PLANIFICACIÓN DE TRAMOYA._x000a_CONFIGURAR Y REALIZAR PRUEBAS DE SONIDO SINFÓNICO CON CLICK Y PISTA._x000a_CONSTRUCCIÓN Y ACTUALIZACIÓN DEL MANUAL TÉCNICO DE PRODUCCIÓN._x000a_ETAPA 3: TRABAJO EN SALA Y MONTAJE FINAL (NOVIEMBRE) – 40 HORAS_x000a_GESTIONAR EL INVENTARIO DE MATERIALES Y RECURSOS TÉCNICOS._x000a_COORDINAR EL MONTAJE DE ESCENOGRAFÍA Y PLANIFICACIÓN DE TRAMOYA._x000a_SUPERVISAR LA GESTIÓN DEL BACKSTAGE Y LA PREPARACIÓN DEL ESPECTÁCULO._x000a_COORDINAR ENSAYOS TÉCNICOS CON MÚSICOS Y BAILARINES._x000a_PARTICIPAR EN REUNIÓN-TALLER CON PROFESIONALES DEL TEATRO._x000a_FINALIZACIÓN Y ENTREGA DEL MANUAL TÉCNICO DE PRODUCCIÓN CON DOCUMENTACIÓN DEL PROCESO."/>
    <s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
    <s v="NO"/>
    <n v="0"/>
    <s v="CERRADA"/>
    <n v="19"/>
    <n v="3"/>
    <x v="20"/>
    <s v="Sociedad para la Gestión y Desarrollo de la Capacitación Limitada"/>
    <n v="128"/>
    <n v="19"/>
    <n v="6373"/>
    <n v="180000"/>
    <n v="0"/>
    <n v="16314880"/>
    <n v="1520000"/>
    <n v="3600000"/>
    <n v="0"/>
    <n v="0"/>
    <n v="21434880"/>
    <s v="SI"/>
    <n v="0"/>
    <n v="7"/>
    <n v="7"/>
    <n v="7"/>
    <n v="7"/>
    <n v="7"/>
    <n v="7"/>
    <n v="7"/>
    <n v="7"/>
    <n v="7"/>
    <n v="7"/>
    <n v="7"/>
    <n v="7"/>
    <n v="7"/>
    <n v="7"/>
    <n v="7"/>
    <n v="7"/>
    <s v="SI"/>
    <s v="SIGISFREDO ORLANDO CAMPOS OTTH"/>
    <s v="scampos@sogedecap.cl"/>
    <n v="452915301"/>
    <s v="M.BACHELET #1154, J.J.V.V VILLA CUMBRES y Bernardo OHiggins 324, Panguipulli"/>
    <s v="Capacitar en los aspectos técnicos y logísticos necesarios para la realización de espectáculos escénicos, fortaleciendo competencias en producción cultural."/>
    <s v="El curso entrega conocimientos sobre iluminación, sonido, escenografía, montaje, cronogramas y coordinación de equipos. Está dirigido a personas interesadas en trabajar en el ámbito artístico y cultural, apoyando la ejecución profesional de obras teatrales, conciertos y eventos en vivo."/>
    <n v="0"/>
    <n v="0"/>
    <n v="0"/>
  </r>
  <r>
    <n v="14501"/>
    <s v="65181652-1"/>
    <n v="2025"/>
    <s v="MANDATO"/>
    <s v="91337000-7"/>
    <s v="CEMENTO POLPAICO S.A."/>
    <m/>
    <m/>
    <s v="DISEÑO Y COMERCIALIZACIÓN DE ORFEBRERÍA WUILLICHE CON ENCASTES DE PIEDRAS SEMIPRECIOSAS"/>
    <s v="PF0713"/>
    <s v=""/>
    <s v=""/>
    <n v="8"/>
    <s v="BIO BIO"/>
    <s v="LOS ÁNGELES"/>
    <s v="PERSONAS DESOCUPADAS (CESANTES Y PERSONAS QUE BUSCAN TRABAJO POR PRIMERA VEZ)."/>
    <s v="PRESENCIAL"/>
    <s v="INDEPENDIENTE"/>
    <n v="14"/>
    <n v="10"/>
    <n v="70"/>
    <n v="0"/>
    <n v="70"/>
    <n v="5"/>
    <s v="SI"/>
    <s v="NO"/>
    <s v="NO"/>
    <s v="SE AJUSTA A PLAN FORMATIVO"/>
    <s v="HOMBRES Y MUJERES MAYORES DE 18 AÑOS, CESANTES O QUE BUSCA TRABAJO POR PRIMERA VEZ, CON EDUCACIÓN BÁSICA COMPLETA, HABITANTES DE LA COMUNA DE LOS ÁNGELES, EN PARTICULAR DEL SECTOR DE LA SUERTE"/>
    <s v="NO"/>
    <n v="0"/>
    <s v="CERRADA"/>
    <n v="14"/>
    <n v="2"/>
    <x v="20"/>
    <s v="Sociedad para la Gestión y Desarrollo de la Capacitación Limitada"/>
    <n v="70"/>
    <n v="14"/>
    <n v="5075"/>
    <n v="0"/>
    <n v="0"/>
    <n v="3552500"/>
    <n v="560000"/>
    <n v="0"/>
    <n v="0"/>
    <n v="0"/>
    <n v="4112500"/>
    <s v="SI"/>
    <n v="0"/>
    <n v="7"/>
    <n v="7"/>
    <n v="0"/>
    <n v="0"/>
    <n v="0"/>
    <n v="0"/>
    <n v="0"/>
    <n v="0"/>
    <n v="0"/>
    <n v="7"/>
    <n v="7"/>
    <n v="7"/>
    <n v="7"/>
    <n v="7"/>
    <n v="7"/>
    <n v="7"/>
    <s v="SI"/>
    <s v="SIGISFREDO ORLANDO CAMPOS OTTH"/>
    <s v="scampos@sogedecap.cl"/>
    <n v="452915301"/>
    <s v="Caupolicán # 332, Sociedad de Socorros Mutuos, Los Ángeles"/>
    <s v="Capacitar en técnicas de diseño, elaboración y comercialización de piezas de orfebrería inspiradas en la tradición Williche, incorporando encastes de piedras semipreciosas."/>
    <s v="Este curso entrega conocimientos sobre simbología ancestral, técnicas de trabajo en metal, montaje de piedras y estrategias de venta de productos artesanales. Está dirigido a personas interesadas en el rescate cultural y el emprendimiento en el rubro de la joyería con identidad territorial."/>
    <n v="0"/>
    <n v="0"/>
    <n v="0"/>
  </r>
  <r>
    <n v="14304"/>
    <s v="65181652-1"/>
    <n v="2025"/>
    <s v="MANDATO"/>
    <s v="76200030-K"/>
    <s v="FUNDACIÓN HUILO HUILO"/>
    <m/>
    <m/>
    <s v="TÉCNICAS DE TURISMO SUSTENTABLE Y CUIDADO DEL MEDIO AMBIENTE"/>
    <s v="SIN PLAN FORMATIVO"/>
    <s v=""/>
    <s v=""/>
    <n v="14"/>
    <s v="LOS RIOS"/>
    <s v="PANGUIPULLI"/>
    <s v="EMPRENDEDORES/AS INFORMALES O PERSONAS VULNERABLES PERTENECIENTES AL 80% MAS VULNERABLE"/>
    <s v="PRESENCIAL"/>
    <s v="DEPENDIENTE"/>
    <n v="14"/>
    <n v="20"/>
    <n v="0"/>
    <n v="0"/>
    <n v="40"/>
    <n v="3"/>
    <s v="SI"/>
    <s v="NO"/>
    <s v="NO"/>
    <s v="CONOCER EL CONTEXTO HISTÓRICO, ORGANIZACIÓN Y SUSTENTO DE LA RESERVA BIOLÓGICA DE HUILO - HUILO DE ACUERDO A SUS PILARES FUNDAMENTALES BASADOS EN LA CONSERVACIÓN E INTEGRACIÓN CON LA COMUNIDAD. COMPRENDER LOS_x000a_PROGRAMAS DE APRENDIZAJES, PROYECTOS E INTEGRACIÓN DE LA COMUNIDAD EN HUILO_x000a_- HUILO SEGÚN LAS INDICACIONES DE CONAF Y CONAMA. APLICAR LAS TÉCNICAS DEL TURISMO SUSTENTABLE EN LA CONSERVACIÓN DEL MEDIO AMBIENTE, SEGÚN LA LEY SOBRE BASES GENERALES DEL MEDIO AMBIENTE. DESARROLLAR LAS_x000a_TÉCNICAS PARA FOMENTAR EL TURISMO SUSTENTABLE Y MEJORA DEL MEDIO AMBIENTE DE ACUERDO A LAS LEYES DEL SISTEMA INSTITUCIONAL PARA EL DESARROLLO DEL TURISMO Y BASES GENERALES DEL MEDIO AMBIENTE."/>
    <s v="HOMBRE Y MUJERES ENTRE 18 Y 50 AÑOS DE EDAD, QUE CORRESPONDAN AL 80% MÁS VULNERABLE SEGÚN REGISTRO SOCIAL DE HOGAR DEL SECTOR DE HUILO HUILO EN PANGUIPULLI. DEBERÁN SABER LEER Y ESCRIBIR Y TENER CONOCIMIENTOS DE MEDIO AMBIENTE, ADEMÁS DE ENSEÑANZA BÁSICA COMPLETA."/>
    <s v="NO"/>
    <n v="0"/>
    <s v="CERRADA"/>
    <n v="14"/>
    <n v="1"/>
    <x v="20"/>
    <s v="Sociedad para la Gestión y Desarrollo de la Capacitación Limitada"/>
    <n v="40"/>
    <n v="14"/>
    <n v="4130"/>
    <n v="0"/>
    <n v="0"/>
    <n v="3304000"/>
    <n v="1120000"/>
    <n v="0"/>
    <n v="0"/>
    <n v="0"/>
    <n v="4424000"/>
    <s v="SI"/>
    <n v="0"/>
    <n v="7"/>
    <n v="7"/>
    <n v="7"/>
    <n v="7"/>
    <n v="7"/>
    <n v="7"/>
    <n v="7"/>
    <n v="7"/>
    <n v="7"/>
    <n v="7"/>
    <n v="7"/>
    <n v="7"/>
    <n v="7"/>
    <n v="7"/>
    <n v="7"/>
    <n v="7"/>
    <s v="SI"/>
    <s v="SIGISFREDO ORLANDO CAMPOS OTTH"/>
    <s v="scampos@sogedecap.cl"/>
    <n v="452915301"/>
    <s v="Sede Villa Las Cumbres, Calle Michelle Bachelet 1154, Panguipulli"/>
    <s v="Capacitar en prácticas responsables de turismo que promuevan la conservación del entorno natural y el desarrollo local sostenible."/>
    <s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
    <n v="0"/>
    <n v="0"/>
    <n v="0"/>
  </r>
  <r>
    <n v="14444"/>
    <s v="65181652-1"/>
    <n v="2025"/>
    <s v="MANDATO"/>
    <s v="96505760-9"/>
    <s v="COLBÚN"/>
    <m/>
    <m/>
    <s v="COCINA NACIONAL"/>
    <s v="PF0981"/>
    <s v="TÉCNICAS PARA EL EMPRENDIMIENTO"/>
    <s v="PF0921"/>
    <n v="8"/>
    <s v="BIO BIO"/>
    <s v="MULCHÉN"/>
    <s v="EMPRENDEDORES/AS INFORMALES O PERSONAS VULNERABLES PERTENECIENTES AL 80% MAS VULNERABLE"/>
    <s v="PRESENCIAL"/>
    <s v="INDEPENDIENTE"/>
    <n v="33"/>
    <n v="10"/>
    <n v="120"/>
    <n v="12"/>
    <n v="132"/>
    <n v="4"/>
    <s v="SI"/>
    <s v="NO"/>
    <s v="SI"/>
    <s v="SE AJUSTA A PLAN FORMATIVO"/>
    <s v="HOMBRES Y MUJERES DE 18 AÑOS O MAS, QUE PERTENECEN AL 80% MAS VULNERABLES, RESIDEN EN LA COMUNA DE MULCHEN Y TENER EDUCACIÓN MEDIA COMPLETA, PREFERENTEMENTE."/>
    <s v="NO"/>
    <n v="0"/>
    <s v="CERRADA"/>
    <n v="33"/>
    <n v="3"/>
    <x v="20"/>
    <s v="Sociedad para la Gestión y Desarrollo de la Capacitación Limitada"/>
    <n v="132"/>
    <n v="33"/>
    <n v="6373"/>
    <n v="100000"/>
    <n v="0"/>
    <n v="8412360"/>
    <n v="1320000"/>
    <n v="1000000"/>
    <n v="0"/>
    <n v="0"/>
    <n v="10732360"/>
    <s v="SI"/>
    <n v="0"/>
    <n v="7"/>
    <n v="7"/>
    <n v="0"/>
    <n v="0"/>
    <n v="0"/>
    <n v="0"/>
    <n v="0"/>
    <n v="0"/>
    <n v="0"/>
    <n v="7"/>
    <n v="7"/>
    <n v="7"/>
    <n v="7"/>
    <n v="7"/>
    <n v="7"/>
    <n v="7"/>
    <s v="SI"/>
    <s v="SIGISFREDO ORLANDO CAMPOS OTTH"/>
    <s v="scampos@sogedecap.cl"/>
    <n v="452915301"/>
    <s v="ANIBAL PINTO 475 (Centro de la Mujer Siglo XVI), Mulchén"/>
    <s v="Formar en la preparación de platos tradicionales chilenos, rescatando técnicas, sabores y productos típicos del país."/>
    <s v="Este curso entrega conocimientos sobre recetas emblemáticas de la cocina chilena, incluyendo entradas, fondos y postres, con énfasis en la identidad cultural y el uso de ingredientes locales. Está dirigido a personas que deseen desempeñarse en el rubro gastronómico valorizando la cocina nacional."/>
    <n v="0"/>
    <n v="0"/>
    <n v="0"/>
  </r>
  <r>
    <n v="14393"/>
    <s v="65181652-1"/>
    <n v="2025"/>
    <s v="MANDATO"/>
    <s v="96532330-9"/>
    <s v="CMPC PULP SPA"/>
    <m/>
    <m/>
    <s v="CUIDADOS BÁSICOS DEL GANADO: OVINO, BOVINO Y EQUINO"/>
    <s v="PF0708"/>
    <s v="TÉCNICAS PARA EL EMPRENDIMIENTO"/>
    <s v="PF0921"/>
    <n v="9"/>
    <s v="ARAUCANIA"/>
    <s v="COLLIPULLI"/>
    <s v="EMPRENDEDORES/AS INFORMALES O PERSONAS VULNERABLES PERTENECIENTES AL 80% MAS VULNERABLE"/>
    <s v="PRESENCIAL"/>
    <s v="INDEPENDIENTE"/>
    <n v="43"/>
    <n v="15"/>
    <n v="160"/>
    <n v="12"/>
    <n v="172"/>
    <n v="4"/>
    <s v="SI"/>
    <s v="NO"/>
    <s v="SI"/>
    <s v="SE AJUSTA A PLAN FORMATIVO"/>
    <s v="HOMBRES Y MUJERES MAYORES DE 18 AÑOS PERTENECIENTES AL 80% MÁS VULNERABLES, CORRESPINDIENTES A COLLIPULLI"/>
    <s v="NO"/>
    <n v="0"/>
    <s v="CERRADA"/>
    <n v="43"/>
    <n v="1"/>
    <x v="20"/>
    <s v="Sociedad para la Gestión y Desarrollo de la Capacitación Limitada"/>
    <n v="172"/>
    <n v="43"/>
    <n v="4130"/>
    <n v="50000"/>
    <n v="0"/>
    <n v="10655400"/>
    <n v="2580000"/>
    <n v="750000"/>
    <n v="0"/>
    <n v="0"/>
    <n v="13985400"/>
    <s v="SI"/>
    <n v="0"/>
    <n v="7"/>
    <n v="7"/>
    <n v="0"/>
    <n v="0"/>
    <n v="0"/>
    <n v="0"/>
    <n v="0"/>
    <n v="0"/>
    <n v="0"/>
    <n v="7"/>
    <n v="7"/>
    <n v="7"/>
    <n v="7"/>
    <n v="7"/>
    <n v="7"/>
    <n v="7"/>
    <s v="SI"/>
    <s v="SIGISFREDO ORLANDO CAMPOS OTTH"/>
    <s v="scampos@sogedecap.cl"/>
    <n v="452915301"/>
    <s v="Calle Carrera #575, J.J.V.V VILLA UNIDA, Collipulli"/>
    <s v="Capacitar en prácticas esenciales de manejo, alimentación y salud para el cuidado responsable de ganado ovino, bovino y equino."/>
    <s v="El curso entrega conocimientos sobre higiene, alimentación, prevención de enfermedades y manejo seguro de animales de crianza. Está orientado a personas que trabajan o desean iniciarse en el ámbito agropecuario, promoviendo el bienestar animal y la productividad rural."/>
    <n v="0"/>
    <n v="0"/>
    <n v="0"/>
  </r>
  <r>
    <n v="14438"/>
    <s v="65181652-1"/>
    <n v="2025"/>
    <s v="MANDATO"/>
    <s v="96505760-9"/>
    <s v="COLBÚN"/>
    <m/>
    <m/>
    <s v="DISEÑO Y CONFECCIÓN DE TEJIDOS A TELAR"/>
    <s v="PF0572"/>
    <s v="TÉCNICAS PARA EL EMPRENDIMIENTO"/>
    <s v="PF0921"/>
    <n v="10"/>
    <s v="LOS LAGOS"/>
    <s v="LLANQUIHUE"/>
    <s v="EMPRENDEDORES/AS INFORMALES O PERSONAS VULNERABLES PERTENECIENTES AL 80% MAS VULNERABLE"/>
    <s v="PRESENCIAL"/>
    <s v="INDEPENDIENTE"/>
    <n v="48"/>
    <n v="10"/>
    <n v="180"/>
    <n v="12"/>
    <n v="192"/>
    <n v="4"/>
    <s v="SI"/>
    <s v="NO"/>
    <s v="SI"/>
    <s v="SE AJUSTA A PLAN FORMATIVO"/>
    <s v="HOMBRES Y MUJERES DE 18 AÑOS O MAS, QUE PERTENECEN AL 80% MAS VULNERABLES, RESIDEN EN LA COMUNA DE LLANQUIHUE Y QUE CUENTAN CON MANEJO DE LECTOESCRITURA BÁSICA MANEJO DE OPERACIONES MATEMÁTICAS BÁSICAS EDUCACIÓN BÁSICA COMPLETA, PREFERENTEMENTE"/>
    <s v="NO"/>
    <n v="0"/>
    <s v="CERRADA"/>
    <n v="48"/>
    <n v="2"/>
    <x v="20"/>
    <s v="Sociedad para la Gestión y Desarrollo de la Capacitación Limitada"/>
    <n v="192"/>
    <n v="48"/>
    <n v="5075"/>
    <n v="100000"/>
    <n v="0"/>
    <n v="9744000"/>
    <n v="1920000"/>
    <n v="1000000"/>
    <n v="0"/>
    <n v="0"/>
    <n v="12664000"/>
    <s v="SI"/>
    <n v="0"/>
    <n v="7"/>
    <n v="7"/>
    <n v="0"/>
    <n v="0"/>
    <n v="0"/>
    <n v="0"/>
    <n v="0"/>
    <n v="0"/>
    <n v="0"/>
    <n v="7"/>
    <n v="7"/>
    <n v="7"/>
    <n v="7"/>
    <n v="7"/>
    <n v="7"/>
    <n v="7"/>
    <s v="SI"/>
    <s v="SIGISFREDO ORLANDO CAMPOS OTTH"/>
    <s v="scampos@sogedecap.cl"/>
    <n v="452915301"/>
    <s v="Calle Erardo Werner N ° 850, JUNTA DE VECINOS LAS AMERICAS, Llanquihue"/>
    <s v="Capacitar en técnicas tradicionales de diseño y confección de tejidos a telar, promoviendo la creatividad y el rescate cultural textil."/>
    <s v="El curso entrega conocimientos sobre armado de telar, selección de materiales, diseño de patrones y confección de piezas textiles decorativas o funcionales. Está orientado a personas interesadas en el arte del tejido, el emprendimiento artesanal y la preservación de saberes ancestrales."/>
    <n v="0"/>
    <n v="0"/>
    <n v="0"/>
  </r>
  <r>
    <n v="14415"/>
    <s v="65181652-1"/>
    <n v="2025"/>
    <s v="MANDATO"/>
    <s v="65027784-8"/>
    <s v="CORPORACIÓN DE ADELANTO DE LA COMUNA DE PANGUIPULLI"/>
    <m/>
    <m/>
    <s v="COMUNICACIÓN INTERNA Y EXTERNA PARA LA REESTRUCTURACIÓN ORGANIZACIONAL"/>
    <s v="SIN PLAN FORMATIVO"/>
    <s v="TÉCNICAS PARA LA RESOLUCIÓN DE PROBLEMAS"/>
    <s v="PF0922"/>
    <n v="14"/>
    <s v="LOS RIOS"/>
    <s v="PANGUIPULLI"/>
    <s v="TRABAJADORES ACTIVOS O EN PROCESO DE RECONVERSIÓN LABORAL"/>
    <s v="PRESENCIAL"/>
    <s v="DEPENDIENTE"/>
    <n v="14"/>
    <n v="20"/>
    <n v="0"/>
    <n v="8"/>
    <n v="66"/>
    <n v="5"/>
    <s v="SI"/>
    <s v="NO"/>
    <s v="NO"/>
    <s v="APRENDIZAJES ESPERADOS_x000a_COGNITIVOS:_x000a_COMPRENDER LA IMPORTANCIA DE LA COMUNICACIÓN EN PROCESOS DE REESTRUCTURACIÓN ORGANIZACIONAL._x000a_ANALIZAR LOS PRINCIPALES DESAFÍOS EN LA COMUNICACIÓN INTERNA Y EXTERNA DENTRO DE UNA INSTITUCIÓN._x000a_CONOCER HERRAMIENTAS Y ESTRATEGIAS PARA LA CONSTRUCCIÓN DE CANALES DE COMUNICACIÓN EFICIENTES._x000a_PROCEDIMENTALES:_x000a_APLICAR METODOLOGÍAS PARA MEJORAR LA COMUNICACIÓN INTERNA Y EXTERNA._x000a_DISEÑAR Y EJECUTAR PLANES DE COMUNICACIÓN ALINEADOS CON LA EDUCACIÓN, SOSTENIBILIDAD Y DESARROLLO DE PÚBLICO._x000a_ELABORAR UN MANUAL DE COMUNICACIÓN ORGANIZACIONAL CON LINEAMIENTOS Y PROCESOS DEFINIDOS._x000a_GESTIONAR CANALES DIGITALES Y HERRAMIENTAS DE AUTOMATIZACIÓN DE COMUNICACIÓN._x000a_ACTITUDINALES:_x000a_FOMENTAR UNA CULTURA ORGANIZACIONAL BASADA EN LA TRANSPARENCIA Y LA COLABORACIÓN._x000a_ADAPTABILIDAD PARA RESPONDER A CRISIS COMUNICACIONALES._x000a_DESARROLLAR LIDERAZGO EN EQUIPOS DE COMUNICACIÓN."/>
    <s v="MAYORES DE 20 AÑOS. TRABAJADORES DE LA CORPORACIÓN DE ADELANTO INVOLUCRADOS EN LA REESTRUCTURACIÓN ORGANIZACIONAL, EN PROGRAMAS EDUCATIVOS, CULTURALES Y DE DESARROLLO DE PÚBLICO._x000a_EQUIPOS DE TRABAJO QUE NECESITEN FORTALECER ESTRATEGIAS COMUNICACIONALES. COLABORADORES INTERESADOS EN LA CONSTRUCCIÓN DE CANALES Y LINEAMIENTOS DE COMUNICACIÓN."/>
    <s v="NO"/>
    <n v="0"/>
    <s v="CERRADA"/>
    <n v="14"/>
    <n v="1"/>
    <x v="20"/>
    <s v="Sociedad para la Gestión y Desarrollo de la Capacitación Limitada"/>
    <n v="66"/>
    <n v="14"/>
    <n v="4130"/>
    <n v="0"/>
    <n v="0"/>
    <n v="5451600"/>
    <n v="1120000"/>
    <n v="0"/>
    <n v="0"/>
    <n v="0"/>
    <n v="6571600"/>
    <s v="SI"/>
    <n v="0"/>
    <n v="7"/>
    <n v="7"/>
    <n v="7"/>
    <n v="7"/>
    <n v="7"/>
    <n v="7"/>
    <n v="7"/>
    <n v="7"/>
    <n v="7"/>
    <n v="7"/>
    <n v="7"/>
    <n v="7"/>
    <n v="7"/>
    <n v="7"/>
    <n v="7"/>
    <n v="7"/>
    <s v="SI"/>
    <s v="SIGISFREDO ORLANDO CAMPOS OTTH"/>
    <s v="scampos@sogedecap.cl"/>
    <n v="452915301"/>
    <s v="M.BACHELET #1154, J.J.V.V VILLA CUMBRES, Panguipulli"/>
    <s v="Fortalecer habilidades comunicacionales para gestionar procesos de cambio y reestructuración dentro de organizaciones, promoviendo la claridad y el compromiso."/>
    <s v="Este curso entrega herramientas para diseñar y aplicar estrategias de comunicación efectiva, tanto interna como externa, en contextos de transformación organizacional. Se enfoca en el manejo de mensajes clave, canales adecuados y gestión de la cultura organizacional durante el cambio."/>
    <n v="0"/>
    <n v="0"/>
    <n v="0"/>
  </r>
  <r>
    <n v="14275"/>
    <s v="65181652-1"/>
    <n v="2025"/>
    <s v="MANDATO"/>
    <s v="70235800-0"/>
    <s v="FUNDACION NIÑO Y PATRIA"/>
    <m/>
    <m/>
    <s v="ACOMPAÑAMIENTO Y APOYO EN EL CUIDADO DE NIÑOS, NIÑAS Y ADOLESCENTES EN SITUACIÓN DE VULNERABILIDAD DE DERECHOS"/>
    <s v="PF1185"/>
    <s v="DESARROLLO DEL TRABAJO COLABORATIVO"/>
    <s v="PF0918"/>
    <n v="14"/>
    <s v="LOS RIOS"/>
    <s v="VALDIVIA"/>
    <s v="TRABAJADORES ACTIVOS O EN PROCESO DE RECONVERSIÓN LABORAL"/>
    <s v="PRESENCIAL"/>
    <s v="DEPENDIENTE"/>
    <n v="20"/>
    <n v="11"/>
    <n v="72"/>
    <n v="8"/>
    <n v="80"/>
    <n v="4"/>
    <s v="SI"/>
    <s v="NO"/>
    <s v="NO"/>
    <s v="SE AJUSTA A PLAN FORMATIVO"/>
    <s v="HOMBRES Y MUJERES ENTRE 25 Y 60 AÑOS, QUE TRABAJAN DIRECTAMENTE CON NIÑOS Y NIÑAS QUE VIVEN EN RESIDENCIAS, CON CONTRATO INDEFINIDO, DE LA COMUNA DE VALDIVIA. EDUCACIÓN MEDIA COMPLETA."/>
    <s v="NO"/>
    <n v="0"/>
    <s v="CERRADA"/>
    <n v="20"/>
    <n v="1"/>
    <x v="20"/>
    <s v="Sociedad para la Gestión y Desarrollo de la Capacitación Limitada"/>
    <n v="80"/>
    <n v="20"/>
    <n v="4130"/>
    <n v="0"/>
    <n v="0"/>
    <n v="3634400"/>
    <n v="880000"/>
    <n v="0"/>
    <n v="0"/>
    <n v="0"/>
    <n v="4514400"/>
    <s v="SI"/>
    <n v="0"/>
    <n v="7"/>
    <n v="7"/>
    <n v="0"/>
    <n v="0"/>
    <n v="0"/>
    <n v="0"/>
    <n v="0"/>
    <n v="0"/>
    <n v="0"/>
    <n v="7"/>
    <n v="7"/>
    <n v="7"/>
    <n v="7"/>
    <n v="7"/>
    <n v="7"/>
    <n v="7"/>
    <s v="SI"/>
    <s v="SIGISFREDO ORLANDO CAMPOS OTTH"/>
    <s v="scampos@sogedecap.cl"/>
    <n v="452915301"/>
    <s v="Calle General Lagos N ° 1608, ESPACIO KOCREAR, Valdivia"/>
    <s v="Desarrollar competencias básicas para brindar acompañamiento afectivo, educativo y social a niños, niñas y adolescentes en contextos de vulneración de derechos."/>
    <s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
    <n v="0"/>
    <n v="0"/>
    <n v="0"/>
  </r>
  <r>
    <n v="14450"/>
    <s v="65181652-1"/>
    <n v="2025"/>
    <s v="MANDATO"/>
    <s v="96505760-9"/>
    <s v="COLBÚN"/>
    <m/>
    <m/>
    <s v="INSTALACIONES ELÉCTRICAS TIPO F Y G"/>
    <s v="PF0679"/>
    <s v="TÉCNICAS PARA EL EMPRENDIMIENTO"/>
    <s v="PF0921"/>
    <n v="8"/>
    <s v="BIO BIO"/>
    <s v="SANTA BÁRBARA"/>
    <s v="EMPRENDEDORES/AS INFORMALES O PERSONAS VULNERABLES PERTENECIENTES AL 80% MAS VULNERABLE"/>
    <s v="PRESENCIAL"/>
    <s v="INDEPENDIENTE"/>
    <n v="68"/>
    <n v="10"/>
    <n v="260"/>
    <n v="12"/>
    <n v="272"/>
    <n v="4"/>
    <s v="SI"/>
    <s v="NO"/>
    <s v="SI"/>
    <s v="SE AJUSTA A PLAN FORMATIVO"/>
    <s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
    <s v="SI"/>
    <s v="LICENCIA DE INSTALADOR ELÉCTRICO CLASE D EXPEDIDA POR LA SUPERINTENDENCIA DE ELECTRICIDAD Y COMBUSTI"/>
    <s v="CERRADA"/>
    <n v="68"/>
    <n v="2"/>
    <x v="20"/>
    <s v="Sociedad para la Gestión y Desarrollo de la Capacitación Limitada"/>
    <n v="272"/>
    <n v="68"/>
    <n v="5075"/>
    <n v="100000"/>
    <n v="250000"/>
    <n v="13804000"/>
    <n v="2720000"/>
    <n v="1000000"/>
    <n v="0"/>
    <n v="2500000"/>
    <n v="20024000"/>
    <s v="SI"/>
    <n v="0"/>
    <n v="7"/>
    <n v="7"/>
    <n v="0"/>
    <n v="0"/>
    <n v="0"/>
    <n v="0"/>
    <n v="0"/>
    <n v="0"/>
    <n v="0"/>
    <n v="7"/>
    <n v="7"/>
    <n v="7"/>
    <n v="7"/>
    <n v="7"/>
    <n v="7"/>
    <n v="7"/>
    <s v="SI"/>
    <s v="SIGISFREDO ORLANDO CAMPOS OTTH"/>
    <s v="scampos@sogedecap.cl"/>
    <n v="452915301"/>
    <s v="Clarita Solovera #380, JJVV Villa Claudio Arrau, Santa Bárbara"/>
    <s v="Capacitar en la ejecución segura y eficiente de instalaciones eléctricas domiciliarias e industriales, conforme a las normativas vigentes para tipos F y G."/>
    <s v="El curso entrega conocimientos sobre circuitos eléctricos, montaje de componentes, lectura de planos, normativa SEC y medidas de seguridad. Está dirigido a personas que buscan desempeñarse en el área eléctrica, ya sea como técnicos, ayudantes o emprendedores del rubro."/>
    <n v="0"/>
    <n v="0"/>
    <n v="0"/>
  </r>
  <r>
    <n v="14296"/>
    <s v="65181652-1"/>
    <n v="2025"/>
    <s v="MANDATO"/>
    <s v="65073010-0"/>
    <s v="CORPORACIÓN DE EDUCACIÓN Y SALUD PARA EL SÍNDROME DE DOWN, EDUDOWN"/>
    <m/>
    <m/>
    <s v="ATENCIÓN AL CLIENTE Y GARZONERÍA PARA PERSONAS CON DISCAPACIDAD"/>
    <s v="SIN PLAN FORMATIVO"/>
    <s v="TÉCNICAS PARA LA RESOLUCIÓN DE PROBLEMAS"/>
    <s v="PF0922"/>
    <n v="13"/>
    <s v="METROPOLITANA"/>
    <s v="SAN BERNARDO"/>
    <s v="CUIDADORES DE PERSONAS CON DISCAPACIDAD Y/O DEPENDENCIA MODERADA O SEVERA."/>
    <s v="PRESENCIAL"/>
    <s v="DEPENDIENTE"/>
    <n v="47"/>
    <n v="10"/>
    <n v="0"/>
    <n v="8"/>
    <n v="188"/>
    <n v="4"/>
    <s v="SI"/>
    <s v="NO"/>
    <s v="NO"/>
    <s v="1.DESARROLLAR HABILIDADES DE COMUNICACIÓN EFECTIVA PARA INTERACTUAR CON CLIENTES DE MANERA EMPÁTICA Y RESPETUOSA EN DIVERSOS ENTORNOS COMERCIALES UTILIZANDO MATERIAL DE APOYO VISUAL._x000a_2.APRENDER TÉCNICAS PARA IDENTIFICAR LAS NECESIDADES Y EXPECTATIVAS DE LOS CLIENTES, ADAPTÁNDOSE A SUS REQUERIMIENTOS INDIVIDUALES._x000a_3.CONOCER Y APLICAR PROTOCOLOS DE ATENCIÓN AL CLIENTE ADAPTADOS A DIFERENTES RUBROS, CON EL APOYO DE PROFESIONALES._x000a_4.MANEJAR SITUACIONES DE CONFLICTO Y QUEJAS DE MANERA CALMADA Y RESOLUTIVA, BUSCANDO SOLUCIONES SATISFACTORIAS PARA EL CLIENTE._x000a_5.DOMINAR EL USO DE HERRAMIENTAS TECNOLÓGICAS Y SISTEMAS DE PUNTO DE VENTA PARA AGILIZAR PROCESOS DE ATENCIÓN AL CLIENTE._x000a_6.ADAPTAR EL LENGUAJE Y LA COMUNICACIÓN NO VERBAL SEGÚN LAS CAPACIDADES Y PREFERENCIAS DE LOS CLIENTES, INCLUYENDO AQUELLOS CON DISCAPACIDAD._x000a_7.COLABORAR EN LA CREACIÓN DE EXPERIENCIAS POSITIVAS PARA EL CLIENTE, DESDE EL SALUDO INICIAL HASTA LA DESPEDIDA FINAL._x000a_8.APRENDER A TRABAJAR EN EQUIPO CON COMPAÑEROS DE TRABAJO Y SUPERVISORES PARA MEJORAR LA EXPERIENCIA DEL CLIENTE._x000a_9.DEMOSTRAR ACTITUDES DE PROFESIONALISMO, COMPROMISO Y RESPETO HACIA LOS CLIENTES Y COMPAÑEROS DE TRABAJO, PROMOVIENDO LA INCLUSIÓN Y LA DIVERSIDAD EN EL ENTORNO LABORAL"/>
    <s v="PERSONAS EN SITUACIÓN DE DISCAPACIDAD, DE 18 AÑOS O MÁS, QUE SE ATIENDEN EN EDUDOWN, HOMBRES Y MUJERES, QUE TIENEN O NO EXPERIENCIA LABORAL, RESIDENTES DE LA REGIÓN METROPOLITANA Y QUE BUSCAN CON LA CAPACITACIÓN INSERTARSE AL MUNDO LABORAL."/>
    <s v="NO"/>
    <n v="0"/>
    <s v="CERRADA"/>
    <n v="47"/>
    <n v="2"/>
    <x v="21"/>
    <s v="INGENIERIA DE FORMACION EN CAPACITACION LABORAL SOLANES Y SAPIAIN"/>
    <n v="188"/>
    <n v="47"/>
    <n v="5075"/>
    <n v="0"/>
    <n v="0"/>
    <n v="9541000"/>
    <n v="1880000"/>
    <n v="0"/>
    <n v="0"/>
    <n v="0"/>
    <n v="11421000"/>
    <s v="SI"/>
    <n v="0"/>
    <n v="5"/>
    <n v="7"/>
    <n v="7"/>
    <n v="7"/>
    <n v="7"/>
    <n v="7"/>
    <n v="7"/>
    <n v="7"/>
    <n v="7"/>
    <n v="7"/>
    <n v="7"/>
    <n v="7"/>
    <n v="7"/>
    <n v="7"/>
    <n v="7"/>
    <n v="6.8"/>
    <s v="SI"/>
    <s v="Daisy Vera"/>
    <s v="infocal@infocal.cl"/>
    <n v="935990640"/>
    <s v="Ñandues 12349 SAN BERNARDO, San Bernardo"/>
    <s v="Desarrollar habilidades prácticas en atención al cliente y servicio de mesa, promoviendo la inclusión laboral de personas con discapacidad."/>
    <s v="El curso entrega conocimientos sobre protocolos de atención, manipulación segura de alimentos y técnicas de garzonería, adaptados a las capacidades de personas con discapacidad. Se enfoca en fortalecer la autonomía, la comunicación efectiva y el desempeño en entornos gastronómicos inclusivos."/>
    <n v="0"/>
    <n v="0"/>
    <n v="0"/>
  </r>
  <r>
    <n v="14298"/>
    <s v="65181652-1"/>
    <n v="2025"/>
    <s v="MANDATO"/>
    <s v="65073010-0"/>
    <s v="CORPORACIÓN DE EDUCACIÓN Y SALUD PARA EL SÍNDROME DE DOWN, EDUDOWN"/>
    <m/>
    <m/>
    <s v="CAPACITACIÓN LABORAL PARA EL TRABAJO"/>
    <s v="SIN PLAN FORMATIVO"/>
    <s v="PLANIFICACIÓN DEL PROYECTO OCUPACIONAL"/>
    <s v="PF0920"/>
    <n v="13"/>
    <s v="METROPOLITANA"/>
    <s v="SAN BERNARDO"/>
    <s v="PERSONAS DE 18 AÑOS O MÁS, EN SITUACIÓN DE DISCAPACIDAD."/>
    <s v="PRESENCIAL"/>
    <s v="DEPENDIENTE"/>
    <n v="48"/>
    <n v="15"/>
    <n v="0"/>
    <n v="12"/>
    <n v="192"/>
    <n v="4"/>
    <s v="SI"/>
    <s v="NO"/>
    <s v="NO"/>
    <s v="1.DESARROLLAR HABILIDADES EMOCIONALES PARA MANEJAR EL ESTRÉS Y LA ANSIEDAD EN EL ÁMBITO LABORAL, CON EL APOYO DE PROFESIONALES._x000a_2.APRENDER TÉCNICAS EFECTIVAS PARA EL MANEJO DE CONFLICTOS Y LA COMUNICACIÓN ASERTIVA EN EL TRABAJO._x000a_3.ADQUIRIR CONOCIMIENTOS BÁSICOS SOBRE EL MANEJO DEL DINERO, INCLUYENDO EL PRESUPUESTO Y EL AHORRO CON MATERIAL DE APOYO VISUAL._x000a_4.DOMINAR HABILIDADES PRÁCTICAS RELACIONADAS CON EL USO DEL TRANSPORTE PÚBLICO O MÉTODOS DE DESPLAZAMIENTO INDEPENDIENTE._x000a_5.IDENTIFICAR Y GESTIONAR ADECUADAMENTE LOS RECURSOS DE APOYO DISPONIBLES EN EL ENTORNO LABORAL._x000a_6.PRACTICAR LA PUNTUALIDAD Y LA RESPONSABILIDAD EN LAS TAREAS ASIGNADAS._x000a_7.FOMENTAR LA AUTONOMÍA Y LA TOMA DE DECISIONES INFORMADAS EN EL CONTEXTO LABORAL._x000a_8.COLABORAR EN ACTIVIDADES DE GRUPO PARA PROMOVER EL TRABAJO EN EQUIPO Y LA SOLIDARIDAD._x000a_10.DEMOSTRAR ACTITUDES PROACTIVAS, COMPROMISO Y PERSEVERANCIA EN LA BÚSQUEDA Y MANTENIMIENTO DEL EMPLEO."/>
    <s v="PERSONAS EN SITUACIÓN DE DISCAPACIDAD, DE 18 AÑOS O MÁS, QUE SE ATIENDEN EN EDUDOWN, HOMBRES Y MUJERES, QUE TIENEN O NO EXPERIENCIA LABORAL, RESIDENTES DE LA REGIÓN METROPOLITANA Y QUE BUSCAN CON LA CAPACITACIÓN INSERTARSE AL MUNDO LABORAL."/>
    <s v="NO"/>
    <n v="0"/>
    <s v="CERRADA"/>
    <n v="48"/>
    <n v="1"/>
    <x v="21"/>
    <s v="INGENIERIA DE FORMACION EN CAPACITACION LABORAL SOLANES Y SAPIAIN"/>
    <n v="192"/>
    <n v="48"/>
    <n v="4130"/>
    <n v="0"/>
    <n v="0"/>
    <n v="11894400"/>
    <n v="2880000"/>
    <n v="0"/>
    <n v="0"/>
    <n v="0"/>
    <n v="14774400"/>
    <s v="SI"/>
    <n v="0"/>
    <n v="5"/>
    <n v="7"/>
    <n v="7"/>
    <n v="7"/>
    <n v="7"/>
    <n v="7"/>
    <n v="7"/>
    <n v="7"/>
    <n v="7"/>
    <n v="7"/>
    <n v="7"/>
    <n v="7"/>
    <n v="7"/>
    <n v="7"/>
    <n v="7"/>
    <n v="6.8"/>
    <s v="SI"/>
    <s v="Daisy Vera"/>
    <s v="infocal@infocal.cl"/>
    <n v="935990640"/>
    <s v="Ñandues 12349 SAN BERNARDO, San Bernardo"/>
    <s v="Preparar a personas para su inserción laboral mediante el desarrollo de competencias básicas, actitudinales y técnicas."/>
    <s v="El curso entrega herramientas para enfrentar procesos de búsqueda de empleo, entrevistas, trabajo en equipo y desempeño en entornos laborales. Está dirigido a personas que requieren fortalecer su empleabilidad y adquirir hábitos laborales que faciliten su acceso al mundo del trabajo."/>
    <n v="0"/>
    <n v="0"/>
    <n v="0"/>
  </r>
  <r>
    <n v="14412"/>
    <s v="65181652-1"/>
    <n v="2025"/>
    <s v="MANDATO"/>
    <s v="73188700-4"/>
    <s v="ONG CASA DE ACOGIDA LA ESPERANZA"/>
    <m/>
    <m/>
    <s v="TÉCNICAS DE ESTÉTICA FACIAL"/>
    <s v="SIN PLAN FORMATIVO"/>
    <s v=""/>
    <s v=""/>
    <n v="13"/>
    <s v="METROPOLITANA"/>
    <s v="PUDAHUEL"/>
    <s v="EMPRENDEDORES/AS INFORMALES O PERSONAS VULNERABLES PERTENECIENTES AL 80% MAS VULNERABLE"/>
    <s v="PRESENCIAL"/>
    <s v="DEPENDIENTE"/>
    <n v="25"/>
    <n v="20"/>
    <n v="0"/>
    <n v="0"/>
    <n v="100"/>
    <n v="4"/>
    <s v="SI"/>
    <s v="NO"/>
    <s v="NO"/>
    <s v="MÓDULO 1: FUNDAMENTOS Y LIMPIEZA DE LA PIEL PARA TRATAMIENTOS ESTÉTICOS FACIALES_x000a_- COMPRENDER LA ESTRUCTURA Y FUNCIONES DE LA PIEL, RECONOCIENDO LOS DIFERENTES TIPOS Y SUS NECESIDADES PARA PERSONALIZAR LOS TRATAMIENTOS FACIALES._x000a_- APLICAR PRINCIPIOS BÁSICOS DE ESTÉTICA FACIAL COMO LIMPIEZA, HIDRATACIÓN Y NUTRICIÓN SEGÚN LAS CARACTERÍSTICAS DE CADA TIPO DE PIEL._x000a_- REALIZAR UNA LIMPIEZA FACIAL PROFUNDA UTILIZANDO PRODUCTOS Y EQUIPOS ADECUADOS (VAPORIZADORES, EXTRACTORES, PINCELES) PARA CADA TIPO DE PIEL._x000a_- APLICAR NORMAS DE HIGIENE Y SEGURIDAD EN TODOS LOS PROCESOS FACIALES, ASEGURANDO LA DESINFECCIÓN DE HERRAMIENTAS Y UN ENTORNO SEGURO PARA EL CLIENTE._x000a_MÓDULO 2: TÉCNICAS DE MASAJES FACIALES PARA ESTÉTICA Y RELAJACIÓN_x000a_- IDENTIFICAR LOS PUNTOS CLAVE PARA APLICAR MASAJES FACIALES ADECUADOS PARA CADA ZONA DEL ROSTRO (CONTORNO DE OJOS, FRENTE, MEJILLAS, CUELLO)._x000a_- APLICAR TÉCNICAS DE MASAJE FACIAL PARA MEJORAR LA CIRCULACIÓN, TONIFICAR LOS MÚSCULOS FACIALES Y REDUCIR LA APARICIÓN DE ARRUGAS._x000a_- REALIZAR MASAJES RELAJANTES Y TERAPÉUTICOS PARA ALIVIAR TENSIONES, MEJORAR LA ELASTICIDAD DE LA PIEL Y FOMENTAR LA REGENERACIÓN CELULAR._x000a_MÓDULO 3: TRATAMIENTOS FACIALES CON PRODUCTOS ESTÉTICOS_x000a_- APLICAR TRATAMIENTOS FACIALES DE HIDRATACIÓN Y NUTRICIÓN CON PRODUCTOS COSMÉTICOS ESPECÍFICOS SEGÚN LAS NECESIDADES DE CADA TIPO DE PIEL._x000a_- UTILIZAR MÁSCARAS FACIALES, EXFOLIANTES Y SERUMS DE MANERA ADECUADA PARA MEJORAR LA APARIENCIA DE LA PIEL Y TRATAR PROBLEMAS COMUNES (ACNÉ, ENVEJECIMIENTO, MANCHAS)._x000a_- IDENTIFICAR Y APLICAR TRATAMIENTOS ESPECÍFICOS PARA PIELES CON PROBLEMAS ESPECÍFICOS (ACNÉ, ROSÁCEA, PIEL SENSIBLE), ADAPTANDO LAS TÉCNICAS Y PRODUCTOS SEGÚN EL DIAGNÓSTICO._x000a__x000a_MÓDULO 4 ONDULACIÓN, LIFTING, EXTENSIÓN Y TINTE DE PESTAÑAS_x000a_- APLICAR TÉCNICAS DE ONDULACIÓN DE PESTAÑAS PARA LOGRAR UNA CURVATURA NATURAL Y DURADERA, ADAPTADA AL TIPO Y LARGO DE LAS PESTAÑAS DEL CLIENTE._x000a_- REALIZAR LIFTING DE PESTAÑAS PARA MEJORAR LA DEFINICIÓN Y ALARGAMIENTO SIN DAÑAR LAS PESTAÑAS NATURALES, UTILIZANDO PRODUCTOS Y HERRAMIENTAS ADECUADAS._x000a_- EJECUTAR LA TÉCNICA DE EXTENSIÓN DE PESTAÑAS DE FORMA PRECISA Y PERSONALIZADA, RESPETANDO LA SALUD DE LAS PESTAÑAS NATURALES Y GARANTIZANDO UN RESULTADO ESTÉTICO Y ARMÓNICO._x000a_- REALIZAR LA APLICACIÓN DE TINTE DE PESTAÑAS, ASEGURANDO UN RESULTADO DURADERO Y NATURAL, CUMPLIENDO CON LOS PROTOCOLOS DE SEGURIDAD E HIGIENE._x000a__x000a_MÓDULO 5: DEPILACIÓN FACIAL Y PERFILADO DE CEJAS_x000a_- DOMINAR LAS TÉCNICAS DE DEPILACIÓN FACIAL UTILIZANDO CERA O PINZAS, ADAPTANDO EL PROCEDIMIENTO SEGÚN EL TIPO DE PIEL Y SENSIBILIDAD DEL CLIENTE._x000a_- REALIZAR EL PERFILADO DE CEJAS SEGÚN LA MORFOLOGÍA FACIAL DEL CLIENTE, LOGRANDO UN DISEÑO ARMÓNICO Y NATURAL QUE RESALTE SUS RASGOS._x000a_- APLICAR PROTOCOLOS DE HIGIENE Y SEGURIDAD DURANTE LOS PROCEDIMIENTOS DE DEPILACIÓN FACIAL Y PERFILADO DE CEJAS PARA EVITAR IRRITACIONES O INFECCIONES._x000a_- ASESORAR AL CLIENTE SOBRE EL CUIDADO POSTERIOR A LA DEPILACIÓN FACIAL Y EL PERFILADO DE CEJAS, BRINDANDO RECOMENDACIONES PARA MANTENER LA PIEL SALUDABLE Y LOS RESULTADOS DURADEROS."/>
    <s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
    <s v="NO"/>
    <n v="0"/>
    <s v="CERRADA"/>
    <n v="25"/>
    <n v="2"/>
    <x v="21"/>
    <s v="INGENIERIA DE FORMACION EN CAPACITACION LABORAL SOLANES Y SAPIAIN"/>
    <n v="100"/>
    <n v="25"/>
    <n v="5075"/>
    <n v="0"/>
    <n v="0"/>
    <n v="10150000"/>
    <n v="2000000"/>
    <n v="0"/>
    <n v="0"/>
    <n v="0"/>
    <n v="12150000"/>
    <s v="SI"/>
    <n v="0"/>
    <n v="5"/>
    <n v="7"/>
    <n v="7"/>
    <n v="7"/>
    <n v="7"/>
    <n v="7"/>
    <n v="7"/>
    <n v="7"/>
    <n v="7"/>
    <n v="7"/>
    <n v="7"/>
    <n v="7"/>
    <n v="7"/>
    <n v="7"/>
    <n v="7"/>
    <n v="6.8"/>
    <s v="SI"/>
    <s v="TANIA VERA"/>
    <s v="infocal@infocal.cl"/>
    <n v="935475767"/>
    <s v="San Pablo 8402 PUDAHUEL, Pudahuel"/>
    <s v="Capacitar en procedimientos estéticos faciales orientados al cuidado de la piel, la relajación y la mejora de la apariencia, con enfoque profesional y personalizado."/>
    <s v="El curso entrega conocimientos sobre tipos de piel, limpieza profunda, exfoliación, mascarillas, masajes faciales y uso de productos cosméticos. Está dirigido a personas interesadas en trabajar en centros de estética, spa o emprendimientos dedicados al bienestar facial."/>
    <n v="0"/>
    <n v="0"/>
    <n v="0"/>
  </r>
  <r>
    <n v="14502"/>
    <s v="65181652-1"/>
    <n v="2025"/>
    <s v="MANDATO"/>
    <s v="91337000-7"/>
    <s v="CEMENTO POLPAICO S.A."/>
    <m/>
    <m/>
    <s v="HERRAMIENTAS BÁSICAS DE COMUNICACIÓN EN INGLÉS"/>
    <s v="PF0728"/>
    <s v=""/>
    <s v=""/>
    <n v="4"/>
    <s v="COQUIMBO"/>
    <s v="ILLAPEL"/>
    <s v="PERSONAS DESOCUPADAS (CESANTES Y PERSONAS QUE BUSCAN TRABAJO POR PRIMERA VEZ)."/>
    <s v="PRESENCIAL"/>
    <s v="INDEPENDIENTE"/>
    <n v="16"/>
    <n v="10"/>
    <n v="80"/>
    <n v="0"/>
    <n v="80"/>
    <n v="5"/>
    <s v="SI"/>
    <s v="NO"/>
    <s v="NO"/>
    <s v="SE AJUSTA A PLAN FORMATIVO"/>
    <s v="HOMBRES Y MUJERES MAYORES DE 18 AÑOS, CESANTES O QUE BUSCA TRABAJO POR PRIMERA VEZ, CON EDUCACIÓN BÁSICA COMPLETA, HABITANTES DE LA COMUNA DE ILLAPEL"/>
    <s v="NO"/>
    <n v="0"/>
    <s v="CERRADA"/>
    <n v="16"/>
    <n v="1"/>
    <x v="22"/>
    <s v="INSTITUTO DE CALIDAD Y MEDIOAMBIENTE DE CHILE IGNACIO JAVIER CARO AGUILERA E.I.R.L"/>
    <n v="80"/>
    <n v="16"/>
    <n v="4500"/>
    <n v="0"/>
    <n v="0"/>
    <n v="3600000"/>
    <n v="640000"/>
    <n v="0"/>
    <n v="0"/>
    <n v="0"/>
    <n v="4240000"/>
    <s v="SI"/>
    <n v="0"/>
    <n v="1"/>
    <n v="7"/>
    <n v="0"/>
    <n v="0"/>
    <n v="0"/>
    <n v="0"/>
    <n v="0"/>
    <n v="0"/>
    <n v="0"/>
    <n v="7"/>
    <n v="7"/>
    <n v="7"/>
    <n v="7"/>
    <n v="7"/>
    <n v="6.7"/>
    <n v="6.4"/>
    <s v="SI"/>
    <s v="JUDITH TORO"/>
    <s v="judith.toro@icmchile.cl"/>
    <n v="946133009"/>
    <s v="Buin 0257, Illapel"/>
    <s v="Desarrollar habilidades comunicativas básicas en inglés para desenvolverse en situaciones cotidianas y laborales simples."/>
    <s v="El curso entrega conocimientos fundamentales de vocabulario, estructuras gramaticales y expresiones comunes en inglés, enfocados en la comprensión y producción oral y escrita. Está dirigido a personas que buscan mejorar su empleabilidad y ampliar sus oportunidades mediante el aprendizaje de una lengua extranjera."/>
    <n v="0"/>
    <n v="0"/>
    <n v="0"/>
  </r>
  <r>
    <n v="14440"/>
    <s v="65181652-1"/>
    <n v="2025"/>
    <s v="MANDATO"/>
    <s v="96505760-9"/>
    <s v="COLBÚN"/>
    <m/>
    <m/>
    <s v="HABILIDADES Y HERRAMIENTAS PARA EL EMPRENDIMIENTO"/>
    <s v="PF0911"/>
    <s v=""/>
    <s v=""/>
    <n v="6"/>
    <s v="Lib. Bdo. OHiggins"/>
    <s v="MARCHIGÜE"/>
    <s v="EMPRENDEDORES/AS INFORMALES O PERSONAS VULNERABLES PERTENECIENTES AL 80% MAS VULNERABLE"/>
    <s v="PRESENCIAL"/>
    <s v="INDEPENDIENTE"/>
    <n v="4"/>
    <n v="10"/>
    <n v="15"/>
    <n v="0"/>
    <n v="15"/>
    <n v="4"/>
    <s v="SI"/>
    <s v="NO"/>
    <s v="NO"/>
    <s v="SE AJUSTA A PLAN FORMATIVO"/>
    <s v="HOMBRES Y MUJERES DE 18 AÑOS O MAS, QUE PERTENECEN AL 80% MAS VULNERABLES, RESIDEN EN LA COMUNA DE MARCHIGUE Y TENER EDUCACIÓN BÁSICA COMPLETA"/>
    <s v="NO"/>
    <n v="0"/>
    <s v="CERRADA"/>
    <n v="4"/>
    <n v="1"/>
    <x v="22"/>
    <s v="INSTITUTO DE CALIDAD Y MEDIOAMBIENTE DE CHILE IGNACIO JAVIER CARO AGUILERA E.I.R.L"/>
    <n v="15"/>
    <n v="4"/>
    <n v="4500"/>
    <n v="0"/>
    <n v="0"/>
    <n v="675000"/>
    <n v="160000"/>
    <n v="0"/>
    <n v="0"/>
    <n v="0"/>
    <n v="835000"/>
    <s v="SI"/>
    <n v="0"/>
    <n v="1"/>
    <n v="7"/>
    <n v="0"/>
    <n v="0"/>
    <n v="0"/>
    <n v="0"/>
    <n v="0"/>
    <n v="0"/>
    <n v="0"/>
    <n v="7"/>
    <n v="7"/>
    <n v="7"/>
    <n v="7"/>
    <n v="7"/>
    <n v="7"/>
    <n v="6.4"/>
    <s v="SI"/>
    <s v="JUDITH TORO"/>
    <s v="judith.toro@icmchile.cl"/>
    <n v="946133009"/>
    <s v="Juan Pablo II 1090, Marchigüe"/>
    <s v="Fortalecer capacidades personales y técnicas para iniciar, desarrollar y gestionar proyectos de emprendimiento sostenibles."/>
    <s v="El curso entrega herramientas para identificar oportunidades de negocio, elaborar planes, gestionar recursos, y aplicar estrategias de marketing y ventas. Está dirigido a personas que desean emprender con enfoque práctico, creativo y orientado al desarrollo económico local."/>
    <n v="0"/>
    <n v="0"/>
    <n v="0"/>
  </r>
  <r>
    <n v="14483"/>
    <s v="65181652-1"/>
    <n v="2025"/>
    <s v="MANDATO"/>
    <s v="82648400-4"/>
    <s v="SIP RED DE COLEGIOS"/>
    <m/>
    <m/>
    <s v="ORGANIZACIÓN DE EVENTOS"/>
    <s v="PF0660"/>
    <s v=""/>
    <s v=""/>
    <n v="13"/>
    <s v="METROPOLITANA"/>
    <s v="LO ESPEJO"/>
    <s v="TRABAJADORES POR CUENTA PROPIA CON RENTA INFERIOR A 3 INGRESOS MENSUALES"/>
    <s v="PRESENCIAL"/>
    <s v="INDEPENDIENTE"/>
    <n v="33"/>
    <n v="15"/>
    <n v="130"/>
    <n v="0"/>
    <n v="130"/>
    <n v="4"/>
    <s v="SI"/>
    <s v="NO"/>
    <s v="NO"/>
    <s v="SE AJUSTA A PLAN FORMATIVO"/>
    <s v="ADULTOS MAYORES DE 18 AÑOS, EMPLEADOS Y/O DESEMPLEADOS, HOMBRES Y MUJERES, CHILENOS Y EXTRANJEROS, QUE RESIDAN EN LA REGION METROPOLITANA Y QUE CUENTEN CON EDUCACIÓN MEDIA COMPLETA Y MANEJO DE COMPUTACIÓN A NIVEL USUARIO."/>
    <s v="NO"/>
    <n v="0"/>
    <s v="CERRADA"/>
    <n v="33"/>
    <n v="2"/>
    <x v="23"/>
    <s v="INSTITUTO ISEG SPA."/>
    <n v="130"/>
    <n v="33"/>
    <n v="5075"/>
    <n v="0"/>
    <n v="0"/>
    <n v="9896250"/>
    <n v="1980000"/>
    <n v="0"/>
    <n v="0"/>
    <n v="0"/>
    <n v="11876250"/>
    <s v="SI"/>
    <n v="0"/>
    <n v="1"/>
    <n v="7"/>
    <n v="0"/>
    <n v="0"/>
    <n v="0"/>
    <n v="0"/>
    <n v="0"/>
    <n v="0"/>
    <n v="0"/>
    <n v="7"/>
    <n v="7"/>
    <n v="7"/>
    <n v="7"/>
    <n v="7"/>
    <n v="7"/>
    <n v="6.4"/>
    <s v="SI"/>
    <s v="LUIS LEIVA GUZMAN"/>
    <s v="luis.leiva@cl.isegcorp.com"/>
    <n v="939479334"/>
    <s v="Mac Iver 283, Piso 8, Lo Espejo"/>
    <s v="Capacitar en la planificación, coordinación y ejecución de eventos sociales, corporativos y culturales, promoviendo habilidades en gestión y atención al detalle."/>
    <s v="El curso entrega conocimientos sobre diseño de propuestas, logística, proveedores, protocolo, presupuesto y evaluación de resultados. Está dirigido a personas interesadas en emprender o trabajar en el rubro de la producción de eventos, con enfoque creativo y profesional."/>
    <n v="0"/>
    <n v="0"/>
    <n v="0"/>
  </r>
  <r>
    <n v="14302"/>
    <s v="65181652-1"/>
    <n v="2025"/>
    <s v="MANDATO"/>
    <s v="65073010-0"/>
    <s v="CORPORACIÓN DE EDUCACIÓN Y SALUD PARA EL SÍNDROME DE DOWN, EDUDOWN"/>
    <m/>
    <m/>
    <s v="HOUSEKEEPING INCLUSIVO: LIMPIEZA CON PROFESIONALISMO"/>
    <s v="SIN PLAN FORMATIVO"/>
    <s v="TÉCNICAS PARA LA RESOLUCIÓN DE PROBLEMAS"/>
    <s v="PF0922"/>
    <n v="13"/>
    <s v="METROPOLITANA"/>
    <s v="SAN BERNARDO"/>
    <s v="PERSONAS DE 18 AÑOS O MÁS, EN SITUACIÓN DE DISCAPACIDAD."/>
    <s v="PRESENCIAL"/>
    <s v="DEPENDIENTE"/>
    <n v="47"/>
    <n v="10"/>
    <n v="0"/>
    <n v="8"/>
    <n v="188"/>
    <n v="4"/>
    <s v="SI"/>
    <s v="NO"/>
    <s v="NO"/>
    <s v="1. DOMINAR TÉCNICAS DE LIMPIEZA Y MANTENIMIENTO ADAPTADAS A DIFERENTES ÁREAS Y SUPERFICIES EN ESTABLECIMIENTOS HOTELEROS._x000a_2. CONOCER Y APLICAR PROTOCOLOS DE LIMPIEZA Y DESINFECCIÓN CONFORME A ESTÁNDARES DE CALIDAD Y SEGURIDAD, CON EL APOYO DE PROFESIONALES._x000a_3. IDENTIFICAR Y UTILIZAR PRODUCTOS DE LIMPIEZA DE MANERA ADECUADA Y SEGURA, SIGUIENDO LAS INDICACIONES Y PRECAUCIONES NECESARIAS._x000a_4. APRENDER A GESTIONAR EFICIENTEMENTE EL TIEMPO Y LOS RECURSOS PARA CUMPLIR CON LAS TAREAS DE LIMPIEZA EN EL TIEMPO ESTIPULADO._x000a_5. ADAPTAR LAS TÉCNICAS DE LIMPIEZA SEGÚN LAS NECESIDADES INDIVIDUALES._x000a_6. MANTENER LA PRIVACIDAD Y CONFIDENCIALIDAD AL MANIPULAR OBJETOS PERSONALES DE LOS HUÉSPEDES DURANTE EL PROCESO DE LIMPIEZA._x000a_7. COLABORAR EN LA ORGANIZACIÓN Y REPOSICIÓN DE SUMINISTROS DE LIMPIEZA DE MANERA ORDENADA Y EFICIENTE CON MATERIAL DE APOYO VISUAL._x000a_8. COMUNICARSE DE MANERA EFECTIVA CON EL PERSONAL Y LA ADMINISTRACIÓN DEL HOTEL PARA REPORTAR INCIDENCIAS Y NECESIDADES DE MANTENIMIENTO._x000a_9. DEMOSTRAR ACTITUDES DE RESPONSABILIDAD, PROFESIONALISMO Y RESPETO HACIA LOS HUÉSPEDES Y EL ENTORNO LABORAL, FOMENTANDO LA INCLUSIÓN Y LA DIVERSIDAD."/>
    <s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
    <s v="NO"/>
    <n v="0"/>
    <s v="CERRADA"/>
    <n v="47"/>
    <n v="1"/>
    <x v="24"/>
    <s v="IRV CAPACITA SPA"/>
    <n v="188"/>
    <n v="47"/>
    <n v="4130"/>
    <n v="0"/>
    <n v="0"/>
    <n v="7764400"/>
    <n v="1880000"/>
    <n v="0"/>
    <n v="0"/>
    <n v="0"/>
    <n v="9644400"/>
    <s v="SI"/>
    <n v="0"/>
    <n v="1"/>
    <n v="7"/>
    <n v="7"/>
    <n v="7"/>
    <n v="7"/>
    <n v="7"/>
    <n v="7"/>
    <n v="7"/>
    <n v="7"/>
    <n v="7"/>
    <n v="7"/>
    <n v="7"/>
    <n v="7"/>
    <n v="7"/>
    <n v="7"/>
    <n v="6.4"/>
    <s v="SI"/>
    <s v="Andrea Zuzunaga Zuzunaga"/>
    <s v="andrea.zuzunaga@ongirv.com"/>
    <n v="322599775"/>
    <s v="Avenida Portales 3200, San Bernardo"/>
    <s v="Capacitar en técnicas de limpieza y orden aplicadas al ámbito del housekeeping, promoviendo la inclusión laboral y el trabajo con estándares de calidad."/>
    <s v="El curso entrega conocimientos sobre procedimientos de limpieza, uso seguro de productos, atención al detalle y trabajo en equipo, adaptado a personas con distintas capacidades. Está orientado a quienes buscan desempeñarse en servicios de aseo profesional en hoteles, residencias u otros espacios, con enfoque inclusivo y respetuoso."/>
    <n v="0"/>
    <n v="0"/>
    <n v="0"/>
  </r>
  <r>
    <n v="14481"/>
    <s v="65181652-1"/>
    <n v="2025"/>
    <s v="MANDATO"/>
    <s v="82648400-4"/>
    <s v="SIP RED DE COLEGIOS"/>
    <m/>
    <m/>
    <s v="CONTABILIDAD BÁSICA"/>
    <s v="PF0594"/>
    <s v=""/>
    <s v=""/>
    <n v="13"/>
    <s v="METROPOLITANA"/>
    <s v="QUINTA NORMAL"/>
    <s v="TRABAJADORES POR CUENTA PROPIA CON RENTA INFERIOR A 3 INGRESOS MENSUALES"/>
    <s v="PRESENCIAL"/>
    <s v="INDEPENDIENTE"/>
    <n v="25"/>
    <n v="15"/>
    <n v="100"/>
    <n v="0"/>
    <n v="100"/>
    <n v="4"/>
    <s v="SI"/>
    <s v="NO"/>
    <s v="NO"/>
    <s v="SE AJUSTA A PLAN FORMATIVO"/>
    <s v="ADULTOS MAYORES DE 18 AÑOS, EMPLEADOS Y/O DESEMPLEADOS, HOMBRES Y MUJERES, CHILENOS Y EXTRANJEROS, QUE RESIDAN EN LA REGION METROPOLITANA Y QUE CUENTEN CON EDUCACIÓN MEDIA COMPLETA"/>
    <s v="NO"/>
    <n v="0"/>
    <s v="CERRADA"/>
    <n v="25"/>
    <n v="1"/>
    <x v="25"/>
    <s v="Capacitacion Play Comp Ltda"/>
    <n v="100"/>
    <n v="25"/>
    <n v="4130"/>
    <n v="0"/>
    <n v="0"/>
    <n v="6195000"/>
    <n v="1500000"/>
    <n v="0"/>
    <n v="0"/>
    <n v="0"/>
    <n v="7695000"/>
    <s v="SI"/>
    <n v="0"/>
    <n v="7"/>
    <n v="7"/>
    <n v="0"/>
    <n v="0"/>
    <n v="0"/>
    <n v="0"/>
    <n v="0"/>
    <n v="0"/>
    <n v="0"/>
    <n v="7"/>
    <n v="7"/>
    <n v="7"/>
    <n v="7"/>
    <n v="7"/>
    <n v="7"/>
    <n v="7"/>
    <s v="SI"/>
    <s v="Emilio Asfura"/>
    <s v="easfura@playcomp.cl"/>
    <n v="222225139"/>
    <s v="Avenida San Pablo 4660, QUINTA NORMAL"/>
    <s v="Desarrollar conocimientos fundamentales de contabilidad para el registro, análisis y control de operaciones financieras en pequeñas organizaciones o emprendimientos."/>
    <s v="Este curso entrega herramientas para comprender conceptos contables esenciales, como activos, pasivos, ingresos y egresos, además de enseñar el uso de libros contables y documentos tributarios. Está dirigido a personas que buscan iniciarse en el área administrativa o mejorar la gestión financiera de sus proyectos."/>
    <n v="0"/>
    <n v="0"/>
    <n v="0"/>
  </r>
  <r>
    <n v="14466"/>
    <s v="65181652-1"/>
    <n v="2025"/>
    <s v="MANDATO"/>
    <s v="82623500-4"/>
    <s v="IDEAL"/>
    <m/>
    <m/>
    <s v="EDUCACIÓN FINANCIERA"/>
    <s v="SIN PLAN FORMATIVO"/>
    <s v="TÉCNICAS PARA LA RESOLUCIÓN DE PROBLEMAS"/>
    <s v="PF0922"/>
    <n v="13"/>
    <s v="METROPOLITANA"/>
    <s v="LO ESPEJO"/>
    <s v="EMPRENDEDORES/AS INFORMALES O PERSONAS VULNERABLES PERTENECIENTES AL 80% MAS VULNERABLE"/>
    <s v="PRESENCIAL"/>
    <s v="INDEPENDIENTE"/>
    <n v="17"/>
    <n v="20"/>
    <n v="0"/>
    <n v="8"/>
    <n v="50"/>
    <n v="3"/>
    <s v="SI"/>
    <s v="NO"/>
    <s v="NO"/>
    <s v="Módulo 1: ¿Qué es la Educación Financiera?_x000a_Duración: 6 horas Aprendizajes esperados:_x000a_Entender qué es la educación financiera y su importancia en la vida cotidiana._x000a_Reconocer conceptos básicos como ingresos, gastos, ahorro y deuda._x000a_Proporcionar herramientas iniciales para la gestión eficiente del dinero._x000a__x000a_Contenidos:_x000a__x000a_Introducción al concepto de educación financiera._x000a_El impacto de las decisiones financieras en el bienestar._x000a_Primeros pasos para organizar las finanzas personales._x000a__x000a_Módulo 2: Presupuestos Básicos para Organizar Gastos_x000a_Duración: 10 horas Aprendizajes esperados:_x000a_Aprender a crear un presupuesto básico._x000a_Identificar ingresos y dividir gastos en categorías esenciales._x000a_Desarrollar hábitos para mantener presupuestos simples y sostenibles._x000a__x000a_Contenidos:_x000a__x000a_¿Qué es un presupuesto y cómo se elabora?_x000a_Estrategias para evitar gastos innecesarios._x000a_Ejercicios prácticos: crear presupuestos personalizados._x000a__x000a_Módulo 3: Ahorro para el Futuro y Metas Financieras_x000a_Duración: 8 horas Aprendizajes esperados:_x000a_Enseñar la importancia del ahorro y cómo empezar a ahorrar con recursos limitados._x000a_Establecer metas financieras a corto y largo plazo._x000a_Reconocer la importancia de ahorrar para imprevistos y proyectos futuros._x000a__x000a_Contenidos:_x000a_Introducción al ahorro: consejos fáciles para empezar._x000a_Cómo establecer metas financieras simples y realizables._x000a_Herramientas básicas para calcular y planificar ahorros._x000a__x000a_Módulo 4: Deudas y Decisiones Financieras Informadas_x000a_Duración: 8 horas Aprendizajes esperados:_x000a_Entender los riesgos del endeudamiento excesivo y cómo evitarlo._x000a_Reconocer diferentes tipos de deuda y sus implicaciones._x000a_Aprender a tomar decisiones financieras informadas y responsables._x000a__x000a_Contenidos:_x000a_Diferencias entre deuda buena y deuda mala._x000a_Estrategias básicas para salir de deudas._x000a_Ejercicios prácticos: evaluar decisiones de gasto._x000a__x000a_Módulo 5: Ayudas del Estado y Herramientas para la Independencia Económica_x000a_Duración: 10 horas Aprendizajes esperados:_x000a_Informar sobre programas y beneficios del Estado disponibles para las participantes._x000a_Desarrollar habilidades para manejar dinero de forma efectiva, incluso con ingresos bajos._x000a_Fomentar la independencia económica como medio para mejorar la calidad de vida._x000a__x000a_Contenidos:_x000a_Introducción a las ayudas estatales: qué son y cómo acceder._x000a_Estrategias para maximizar el uso de recursos disponibles._x000a_Ejercicios prácticos: crear un plan financiero básico con recursos actuales."/>
    <s v="EL PROGRAMA ESTÁ DIRIGIDO A MUJERES EN VÍAS DE REALIZAR UN MICROEMPRENDIMIENTO. ENTRE 18 Y 60 AÑOS, QUE PERTENECEN AL 80% MÁS VULNERABLE DE LA POBLACIÓN, Y QUE RESIDEN EN LA COMUNA DE LO ESPEJO Y QUE TIENEN EDUCACION BASICA COMPLETA PREFERENTEMENTE."/>
    <s v="NO"/>
    <n v="0"/>
    <s v="CERRADA"/>
    <n v="17"/>
    <n v="1"/>
    <x v="25"/>
    <s v="Capacitacion Play Comp Ltda"/>
    <n v="50"/>
    <n v="17"/>
    <n v="4130"/>
    <n v="0"/>
    <n v="0"/>
    <n v="4130000"/>
    <n v="1360000"/>
    <n v="0"/>
    <n v="0"/>
    <n v="0"/>
    <n v="5490000"/>
    <s v="SI"/>
    <n v="0"/>
    <n v="7"/>
    <n v="7"/>
    <n v="7"/>
    <n v="7"/>
    <n v="7"/>
    <n v="7"/>
    <n v="7"/>
    <n v="7"/>
    <n v="7"/>
    <n v="7"/>
    <n v="7"/>
    <n v="7"/>
    <n v="7"/>
    <n v="7"/>
    <n v="7"/>
    <n v="7"/>
    <s v="SI"/>
    <s v="Emilio Asfura"/>
    <s v="easfura@playcomp.cl"/>
    <n v="222225139"/>
    <s v="Astaburuaga 9360,, Lo Espejo"/>
    <s v="Entregar herramientas básicas para la gestión responsable de recursos personales y familiares, promoviendo decisiones financieras informadas."/>
    <s v="Este curso aborda conceptos clave como presupuesto, ahorro, endeudamiento, uso de productos financieros y planificación económica. Está dirigido a personas que buscan mejorar su bienestar financiero y fortalecer su autonomía en el manejo del dinero."/>
    <n v="0"/>
    <n v="0"/>
    <n v="0"/>
  </r>
  <r>
    <n v="14460"/>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x v="26"/>
    <s v="ORGANISMO TÉCNICO DE CAPACITACIÓN JUVENA LTDA"/>
    <n v="28"/>
    <n v="7"/>
    <n v="4130"/>
    <n v="0"/>
    <n v="0"/>
    <n v="1156400"/>
    <n v="0"/>
    <n v="0"/>
    <n v="0"/>
    <n v="0"/>
    <n v="1156400"/>
    <s v="SI"/>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r>
  <r>
    <n v="14459"/>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x v="26"/>
    <s v="ORGANISMO TÉCNICO DE CAPACITACIÓN JUVENA LTDA"/>
    <n v="28"/>
    <n v="7"/>
    <n v="4130"/>
    <n v="0"/>
    <n v="0"/>
    <n v="1156400"/>
    <n v="0"/>
    <n v="0"/>
    <n v="0"/>
    <n v="0"/>
    <n v="1156400"/>
    <s v="SI"/>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r>
  <r>
    <n v="14456"/>
    <s v="65181652-1"/>
    <n v="2025"/>
    <s v="MANDATO"/>
    <s v="65006242-6"/>
    <s v="CORPORACIÓN ABRIENDO PUERTAS"/>
    <m/>
    <m/>
    <s v="INICIANDO MI NEGOCIO"/>
    <s v="PF0838"/>
    <s v=""/>
    <s v=""/>
    <n v="13"/>
    <s v="METROPOLITANA"/>
    <s v="SAN JOAQUÍN"/>
    <s v="Personas derivadas por Gendarmeria "/>
    <s v="PRESENCIAL"/>
    <s v="INDEPENDIENTE"/>
    <n v="7"/>
    <n v="10"/>
    <n v="28"/>
    <n v="0"/>
    <n v="28"/>
    <n v="4"/>
    <s v="NO"/>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7"/>
    <n v="1"/>
    <x v="26"/>
    <s v="ORGANISMO TÉCNICO DE CAPACITACIÓN JUVENA LTDA"/>
    <n v="28"/>
    <n v="7"/>
    <n v="4130"/>
    <n v="0"/>
    <n v="0"/>
    <n v="1156400"/>
    <n v="0"/>
    <n v="0"/>
    <n v="0"/>
    <n v="0"/>
    <n v="1156400"/>
    <s v="SI"/>
    <n v="0"/>
    <n v="3"/>
    <n v="7"/>
    <n v="0"/>
    <n v="0"/>
    <n v="0"/>
    <n v="0"/>
    <n v="0"/>
    <n v="0"/>
    <n v="0"/>
    <n v="7"/>
    <n v="7"/>
    <n v="7"/>
    <n v="7"/>
    <n v="7"/>
    <n v="7"/>
    <n v="6.6"/>
    <s v="SI"/>
    <s v="MARIANELLA MORALES GONZALEZ"/>
    <s v="OTECJUVENA@GMAIL.COM"/>
    <n v="993423661"/>
    <s v="CAPITAN PRAT NRO.20 CENTRO PENITENCIARIO FEMENINO SANTIAGO COMUNA SAN JOAQUIN, San Joaquín"/>
    <s v="Entregar herramientas básicas para planificar, iniciar y gestionar un emprendimiento, fortaleciendo la autonomía económica y el desarrollo personal."/>
    <s v="El curso aborda temas como identificación de oportunidades, modelo de negocio, formalización, gestión financiera inicial y estrategias de venta. Está dirigido a personas que desean emprender por primera vez, con enfoque práctico y accesible para distintos contextos sociales."/>
    <n v="0"/>
    <n v="0"/>
    <n v="0"/>
  </r>
  <r>
    <n v="14458"/>
    <s v="65181652-1"/>
    <n v="2025"/>
    <s v="MANDATO"/>
    <s v="65006242-6"/>
    <s v="CORPORACIÓN ABRIENDO PUERTAS"/>
    <m/>
    <m/>
    <s v="SERVICIOS DE MANICURE Y PEDICURE"/>
    <s v="PF0611"/>
    <s v=""/>
    <s v=""/>
    <n v="13"/>
    <s v="METROPOLITANA"/>
    <s v="SAN JOAQUÍN"/>
    <s v="Personas derivadas por Gendarmeria "/>
    <s v="PRESENCIAL"/>
    <s v="INDEPENDIENTE"/>
    <n v="28"/>
    <n v="10"/>
    <n v="110"/>
    <n v="0"/>
    <n v="110"/>
    <n v="4"/>
    <s v="SI"/>
    <s v="NO"/>
    <s v="NO"/>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28"/>
    <n v="2"/>
    <x v="26"/>
    <s v="ORGANISMO TÉCNICO DE CAPACITACIÓN JUVENA LTDA"/>
    <n v="110"/>
    <n v="28"/>
    <n v="5075"/>
    <n v="0"/>
    <n v="0"/>
    <n v="5582500"/>
    <n v="1120000"/>
    <n v="0"/>
    <n v="0"/>
    <n v="0"/>
    <n v="6702500"/>
    <s v="SI"/>
    <n v="0"/>
    <n v="3"/>
    <n v="7"/>
    <n v="0"/>
    <n v="0"/>
    <n v="0"/>
    <n v="0"/>
    <n v="0"/>
    <n v="0"/>
    <n v="0"/>
    <n v="7"/>
    <n v="7"/>
    <n v="7"/>
    <n v="7"/>
    <n v="7"/>
    <n v="7"/>
    <n v="6.6"/>
    <s v="SI"/>
    <s v="MARIANELLA MORALES GONZALEZ"/>
    <s v="OTECJUVENA@GMAIL.COM"/>
    <n v="993423661"/>
    <s v="CAPITAN PRAT NRO.20 CENTRO PENITENCIARIO FEMENINO SANTIAGO COMUNA SAN JOAQUIN, San Joaquín"/>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r>
  <r>
    <n v="14453"/>
    <s v="65181652-1"/>
    <n v="2025"/>
    <s v="MANDATO"/>
    <s v="65006242-6"/>
    <s v="CORPORACIÓN ABRIENDO PUERTAS"/>
    <m/>
    <m/>
    <s v="SERVICIOS DE MANICURE Y PEDICURE"/>
    <s v="PF0611"/>
    <s v="TÉCNICAS PARA EL EMPRENDIMIENTO"/>
    <s v="PF0921"/>
    <n v="13"/>
    <s v="METROPOLITANA"/>
    <s v="SAN JOAQUÍN"/>
    <s v="Personas derivadas por Gendarmeria "/>
    <s v="PRESENCIAL"/>
    <s v="INDEPENDIENTE"/>
    <n v="31"/>
    <n v="10"/>
    <n v="110"/>
    <n v="12"/>
    <n v="122"/>
    <n v="4"/>
    <s v="NO"/>
    <s v="NO"/>
    <s v="SI"/>
    <s v="SE AJUSTA A PLAN FORMATIVO"/>
    <s v="MUJERES MAYORES DE 18 AÑOS, PRIVADAS DE LIBERTAD EN EL CENTRO PENITENCIARIO FEMENINO DE SANTIAGO, EN SITUACIÓN DE VULNERABILIDAD SOCIAL (PERTENECIENTES AL 80% MÁS VULNERABLE), CON BAJA ESCOLARIDAD Y LIMITADA EXPERIENCIA LABORAL."/>
    <s v="NO"/>
    <n v="0"/>
    <s v="CERRADA"/>
    <n v="31"/>
    <n v="2"/>
    <x v="26"/>
    <s v="ORGANISMO TÉCNICO DE CAPACITACIÓN JUVENA LTDA"/>
    <n v="122"/>
    <n v="31"/>
    <n v="5075"/>
    <n v="115000"/>
    <n v="0"/>
    <n v="6191500"/>
    <n v="0"/>
    <n v="1150000"/>
    <n v="0"/>
    <n v="0"/>
    <n v="7341500"/>
    <s v="SI"/>
    <n v="0"/>
    <n v="3"/>
    <n v="7"/>
    <n v="0"/>
    <n v="0"/>
    <n v="0"/>
    <n v="0"/>
    <n v="0"/>
    <n v="0"/>
    <n v="0"/>
    <n v="7"/>
    <n v="7"/>
    <n v="7"/>
    <n v="7"/>
    <n v="7"/>
    <n v="7"/>
    <n v="6.6"/>
    <s v="SI"/>
    <s v="MARIANELLA MORALES GONZALEZ"/>
    <s v="OTECJUVENA@GMAIL.COM"/>
    <n v="993423661"/>
    <s v="CAPITAN PRAT NRO.20 CENTRO PENITENCIARIO FEMENINO SANTIAGO COMUNA SAN JOAQUIN, San Joaquín"/>
    <s v="Capacitar en técnicas de cuidado, embellecimiento y tratamiento de manos y pies, promoviendo habilidades en el área estética y de bienestar personal."/>
    <s v="El curso entrega conocimientos sobre higiene, preparación de uñas, esmaltado, diseño, masaje y atención al cliente. Está dirigido a personas interesadas en emprender o trabajar en salones de belleza, spa o servicios móviles, con enfoque profesional y creativo."/>
    <n v="0"/>
    <n v="0"/>
    <n v="0"/>
  </r>
  <r>
    <n v="14426"/>
    <s v="65181652-1"/>
    <n v="2025"/>
    <s v="MANDATO"/>
    <s v="96505760-9"/>
    <s v="COLBÚN"/>
    <m/>
    <m/>
    <s v="BRECHA DIGITAL CERO: ILUMINANDO EL ACCESO A LA INFORMACIÓN DESDE LAS PLATAFORMA DIGITALES"/>
    <s v="PF1426"/>
    <s v=""/>
    <s v=""/>
    <n v="15"/>
    <s v="ARICA Y PARINACOTA"/>
    <s v="CAMARONES"/>
    <s v="EMPRENDEDORES/AS INFORMALES O PERSONAS VULNERABLES PERTENECIENTES AL 80% MAS VULNERABLE"/>
    <s v="PRESENCIAL"/>
    <s v="DEPENDIENTE"/>
    <n v="20"/>
    <n v="10"/>
    <n v="80"/>
    <n v="0"/>
    <n v="80"/>
    <n v="4"/>
    <s v="SI"/>
    <s v="NO"/>
    <s v="NO"/>
    <s v="SE AJUSTA A PLAN FORMATIVO"/>
    <s v="HOMBRES Y MUJERES DE 18 AÑOS O MAS, QUE PERTENECEN AL 80% MAS VULNERABLES, RESIDEN EN LA COMUNA DE CAMARONES Y TENER EDUCACIÓN BÁSICA COMPLETA"/>
    <s v="NO"/>
    <n v="0"/>
    <s v="CERRADA"/>
    <n v="20"/>
    <n v="3"/>
    <x v="27"/>
    <s v="COMPUNET CAPACITACIÓN SPA"/>
    <n v="80"/>
    <n v="20"/>
    <n v="6373"/>
    <n v="0"/>
    <n v="0"/>
    <n v="5098400"/>
    <n v="800000"/>
    <n v="0"/>
    <n v="0"/>
    <n v="0"/>
    <n v="5898400"/>
    <s v="SI"/>
    <n v="0"/>
    <n v="1"/>
    <n v="7"/>
    <n v="0"/>
    <n v="0"/>
    <n v="0"/>
    <n v="0"/>
    <n v="0"/>
    <n v="0"/>
    <n v="0"/>
    <n v="7"/>
    <n v="7"/>
    <n v="7"/>
    <n v="7"/>
    <n v="7"/>
    <n v="7"/>
    <n v="6.4"/>
    <s v="SI"/>
    <s v="Natalia Silva Angulo"/>
    <s v="compunetcoordinadora@gmail.com"/>
    <n v="955363371"/>
    <s v="Av. Rafael Duran 6423 - Villa Frontera, Camarones"/>
    <s v="Promover el acceso inclusivo a la información digital mediante el desarrollo de habilidades básicas en el uso de plataformas tecnológicas."/>
    <s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
    <n v="0"/>
    <n v="0"/>
    <n v="0"/>
  </r>
  <r>
    <n v="14503"/>
    <s v="65181652-1"/>
    <n v="2025"/>
    <s v="MANDATO"/>
    <s v="91337000-7"/>
    <s v="CEMENTO POLPAICO S.A."/>
    <m/>
    <m/>
    <s v="PRODUCCIÓN DE HONGOS: DIGÜEÑE, CHANGLE Y MORCHELLA"/>
    <s v="PF0768"/>
    <s v=""/>
    <s v=""/>
    <n v="10"/>
    <s v="LOS LAGOS"/>
    <s v="DALCAHUE"/>
    <s v="PERSONAS DESOCUPADAS (CESANTES Y PERSONAS QUE BUSCAN TRABAJO POR PRIMERA VEZ)."/>
    <s v="PRESENCIAL"/>
    <s v="INDEPENDIENTE"/>
    <n v="15"/>
    <n v="10"/>
    <n v="72"/>
    <n v="0"/>
    <n v="72"/>
    <n v="5"/>
    <s v="SI"/>
    <s v="NO"/>
    <s v="NO"/>
    <s v="SE AJUSTA A PLAN FORMATIVO"/>
    <s v="HOMBRES Y MUJERES MAYORES DE 18 AÑOS, CESANTES O QUE BUSCA TRABAJO POR PRIMERA VEZ, PREFERENTEMENTE CON EDUCACIÓN BÁSICA COMPLETA, HABITANTES DE LA COMUNA DE DALCAHUE"/>
    <s v="NO"/>
    <n v="0"/>
    <s v="CERRADA"/>
    <n v="15"/>
    <n v="2"/>
    <x v="28"/>
    <s v="Institucion de Capacitacion DECIN Spa"/>
    <n v="72"/>
    <n v="15"/>
    <n v="5075"/>
    <n v="0"/>
    <n v="0"/>
    <n v="3654000"/>
    <n v="600000"/>
    <n v="0"/>
    <n v="0"/>
    <n v="0"/>
    <n v="4254000"/>
    <s v="SI"/>
    <n v="0"/>
    <n v="1"/>
    <n v="7"/>
    <n v="0"/>
    <n v="0"/>
    <n v="0"/>
    <n v="0"/>
    <n v="0"/>
    <n v="0"/>
    <n v="0"/>
    <n v="7"/>
    <n v="7"/>
    <n v="7"/>
    <n v="7"/>
    <n v="7"/>
    <n v="7"/>
    <n v="6.4"/>
    <s v="SI"/>
    <s v="Gonzalo Gomez"/>
    <s v="otecdecin@gmail.com"/>
    <n v="981838731"/>
    <s v="SEDE SOCIAL RAMON FREIRE N°2, CALLE CAMILO HENRIQUEZ 95, Dalcahue"/>
    <s v="Capacitar en técnicas de cultivo, recolección y manejo de hongos comestibles nativos, promoviendo el desarrollo sustentable y el emprendimiento local."/>
    <s v="El curso entrega conocimientos sobre condiciones de crecimiento, identificación de especies, procesos de inoculación, cosecha, conservación y comercialización de digüeñe, changle y morchella. Está dirigido a personas interesadas en la producción micológica con enfoque agroecológico y de valorización territor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661F23-C532-480F-BFB9-5F44E06B410B}"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3:T88" firstHeaderRow="1" firstDataRow="1" firstDataCol="1" rowPageCount="1" colPageCount="1"/>
  <pivotFields count="142">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1">
    <pageField fld="47" item="1" hier="-1"/>
  </pageFields>
  <dataFields count="1">
    <dataField name="Máx. de CURSOS " fld="137" subtotal="max" baseField="0" baseItem="1"/>
  </dataFields>
  <formats count="5">
    <format dxfId="18">
      <pivotArea dataOnly="0" labelOnly="1" outline="0" axis="axisValues" fieldPosition="0"/>
    </format>
    <format dxfId="17">
      <pivotArea dataOnly="0" labelOnly="1" outline="0" axis="axisValues" fieldPosition="0"/>
    </format>
    <format dxfId="16">
      <pivotArea dataOnly="0" labelOnly="1" outline="0" axis="axisValues" fieldPosition="0"/>
    </format>
    <format dxfId="15">
      <pivotArea outline="0" collapsedLevelsAreSubtotals="1" fieldPosition="0"/>
    </format>
    <format dxfId="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01AB980-0045-4759-B545-9A96F883ABAB}"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4:H89" firstHeaderRow="1" firstDataRow="1" firstDataCol="1" rowPageCount="2" colPageCount="1"/>
  <pivotFields count="141">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dataField="1" showAll="0"/>
    <pivotField numFmtId="3" showAll="0"/>
    <pivotField numFmtId="3" showAll="0"/>
    <pivotField showAll="0"/>
    <pivotField showAll="0"/>
    <pivotField showAll="0"/>
    <pivotField showAll="0"/>
    <pivotField showAll="0"/>
    <pivotField showAll="0"/>
    <pivotField showAll="0"/>
    <pivotField axis="axisPage" showAll="0">
      <items count="6">
        <item x="1"/>
        <item x="0"/>
        <item x="2"/>
        <item m="1" x="3"/>
        <item m="1" x="4"/>
        <item t="default"/>
      </items>
    </pivotField>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2">
    <pageField fld="47" item="1" hier="-1"/>
    <pageField fld="124" item="1" hier="-1"/>
  </pageFields>
  <dataFields count="1">
    <dataField name="Máx. de NOTA EVALUACIÓN TÉCNICA" fld="114" subtotal="max" baseField="0" baseItem="0" numFmtId="168"/>
  </dataFields>
  <formats count="4">
    <format dxfId="22">
      <pivotArea outline="0" collapsedLevelsAreSubtotals="1" fieldPosition="0"/>
    </format>
    <format dxfId="21">
      <pivotArea dataOnly="0" labelOnly="1" outline="0" axis="axisValues" fieldPosition="0"/>
    </format>
    <format dxfId="20">
      <pivotArea dataOnly="0" labelOnly="1" outline="0" axis="axisValues" fieldPosition="0"/>
    </format>
    <format dxfId="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839E926-3246-44A0-981F-83D27B127EB7}"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8" firstHeaderRow="1" firstDataRow="1" firstDataCol="1" rowPageCount="1" colPageCount="1"/>
  <pivotFields count="142">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3">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1">
    <pageField fld="47" item="0" hier="-1"/>
  </pageFields>
  <dataFields count="1">
    <dataField name="Máx. de 7.2 EVALUACIÓN EXPERIENCIA DEL OFERENTE (10%)" fld="49" subtotal="max" baseField="0" baseItem="0"/>
  </dataFields>
  <formats count="4">
    <format dxfId="26">
      <pivotArea outline="0" collapsedLevelsAreSubtotals="1" fieldPosition="0"/>
    </format>
    <format dxfId="25">
      <pivotArea dataOnly="0" labelOnly="1" outline="0" axis="axisValues" fieldPosition="0"/>
    </format>
    <format dxfId="24">
      <pivotArea dataOnly="0" labelOnly="1" outline="0" axis="axisValues" fieldPosition="0"/>
    </format>
    <format dxfId="2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1E0E523-6318-4B06-B43A-06A9A47AA9EC}"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8" firstHeaderRow="1" firstDataRow="1" firstDataCol="1" rowPageCount="1" colPageCount="1"/>
  <pivotFields count="142">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dataField="1"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1">
    <pageField fld="47" hier="-1"/>
  </pageFields>
  <dataFields count="1">
    <dataField name="Mín. de VHA DEL CURSO A CONSIDERAR EN EVA EC" fld="115" subtotal="min" baseField="0" baseItem="49"/>
  </dataFields>
  <formats count="2">
    <format dxfId="28">
      <pivotArea dataOnly="0" labelOnly="1" outline="0" axis="axisValues" fieldPosition="0"/>
    </format>
    <format dxfId="2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FD46FC2-6D8A-43B6-98C3-24E7811C3738}"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3:K88" firstHeaderRow="1" firstDataRow="1" firstDataCol="1" rowPageCount="1" colPageCount="1"/>
  <pivotFields count="142">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1">
    <pageField fld="47" item="0" hier="-1"/>
  </pageFields>
  <dataFields count="1">
    <dataField name="Máx. de 7.3 EVALUACIÓN COMPORTAMIENTO (10%)" fld="50" subtotal="max" baseField="0" baseItem="0"/>
  </dataFields>
  <formats count="4">
    <format dxfId="32">
      <pivotArea outline="0" collapsedLevelsAreSubtotals="1" fieldPosition="0"/>
    </format>
    <format dxfId="31">
      <pivotArea dataOnly="0" labelOnly="1" outline="0" axis="axisValues" fieldPosition="0"/>
    </format>
    <format dxfId="30">
      <pivotArea dataOnly="0" labelOnly="1" outline="0" axis="axisValues" fieldPosition="0"/>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026B41-D57E-4E53-AC20-2EEFC9E101FA}" name="TablaDinámica7"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V4:W79" firstHeaderRow="1" firstDataRow="1" firstDataCol="1" rowPageCount="2" colPageCount="1"/>
  <pivotFields count="142">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6">
        <item x="0"/>
        <item x="1"/>
        <item m="1" x="4"/>
        <item m="1" x="3"/>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5">
    <i>
      <x/>
    </i>
    <i>
      <x v="1"/>
    </i>
    <i>
      <x v="2"/>
    </i>
    <i>
      <x v="3"/>
    </i>
    <i>
      <x v="6"/>
    </i>
    <i>
      <x v="8"/>
    </i>
    <i>
      <x v="9"/>
    </i>
    <i>
      <x v="10"/>
    </i>
    <i>
      <x v="11"/>
    </i>
    <i>
      <x v="12"/>
    </i>
    <i>
      <x v="13"/>
    </i>
    <i>
      <x v="14"/>
    </i>
    <i>
      <x v="15"/>
    </i>
    <i>
      <x v="16"/>
    </i>
    <i>
      <x v="17"/>
    </i>
    <i>
      <x v="18"/>
    </i>
    <i>
      <x v="19"/>
    </i>
    <i>
      <x v="21"/>
    </i>
    <i>
      <x v="22"/>
    </i>
    <i>
      <x v="23"/>
    </i>
    <i>
      <x v="24"/>
    </i>
    <i>
      <x v="25"/>
    </i>
    <i>
      <x v="26"/>
    </i>
    <i>
      <x v="27"/>
    </i>
    <i>
      <x v="28"/>
    </i>
    <i>
      <x v="29"/>
    </i>
    <i>
      <x v="30"/>
    </i>
    <i>
      <x v="31"/>
    </i>
    <i>
      <x v="32"/>
    </i>
    <i>
      <x v="33"/>
    </i>
    <i>
      <x v="34"/>
    </i>
    <i>
      <x v="35"/>
    </i>
    <i>
      <x v="36"/>
    </i>
    <i>
      <x v="37"/>
    </i>
    <i>
      <x v="38"/>
    </i>
    <i>
      <x v="39"/>
    </i>
    <i>
      <x v="40"/>
    </i>
    <i>
      <x v="41"/>
    </i>
    <i>
      <x v="42"/>
    </i>
    <i>
      <x v="43"/>
    </i>
    <i>
      <x v="46"/>
    </i>
    <i>
      <x v="47"/>
    </i>
    <i>
      <x v="48"/>
    </i>
    <i>
      <x v="55"/>
    </i>
    <i>
      <x v="57"/>
    </i>
    <i>
      <x v="60"/>
    </i>
    <i>
      <x v="61"/>
    </i>
    <i>
      <x v="62"/>
    </i>
    <i>
      <x v="64"/>
    </i>
    <i>
      <x v="65"/>
    </i>
    <i>
      <x v="66"/>
    </i>
    <i>
      <x v="67"/>
    </i>
    <i>
      <x v="68"/>
    </i>
    <i>
      <x v="69"/>
    </i>
    <i>
      <x v="70"/>
    </i>
    <i>
      <x v="71"/>
    </i>
    <i>
      <x v="72"/>
    </i>
    <i>
      <x v="73"/>
    </i>
    <i>
      <x v="74"/>
    </i>
    <i>
      <x v="75"/>
    </i>
    <i>
      <x v="76"/>
    </i>
    <i>
      <x v="77"/>
    </i>
    <i>
      <x v="78"/>
    </i>
    <i>
      <x v="79"/>
    </i>
    <i>
      <x v="80"/>
    </i>
    <i>
      <x v="81"/>
    </i>
    <i>
      <x v="82"/>
    </i>
    <i>
      <x v="84"/>
    </i>
    <i>
      <x v="85"/>
    </i>
    <i>
      <x v="87"/>
    </i>
    <i>
      <x v="88"/>
    </i>
    <i>
      <x v="89"/>
    </i>
    <i>
      <x v="90"/>
    </i>
    <i>
      <x v="92"/>
    </i>
    <i t="grand">
      <x/>
    </i>
  </rowItems>
  <colItems count="1">
    <i/>
  </colItems>
  <pageFields count="2">
    <pageField fld="47" item="1" hier="-1"/>
    <pageField fld="130" item="0" hier="-1"/>
  </pageFields>
  <dataFields count="1">
    <dataField name="Mín. de VALOR HORA ALUMNO CAPACITACIÓN" fld="38" subtotal="min" baseField="0" baseItem="1"/>
  </dataFields>
  <formats count="5">
    <format dxfId="37">
      <pivotArea dataOnly="0" labelOnly="1" outline="0" axis="axisValues" fieldPosition="0"/>
    </format>
    <format dxfId="36">
      <pivotArea dataOnly="0" labelOnly="1" outline="0" axis="axisValues" fieldPosition="0"/>
    </format>
    <format dxfId="35">
      <pivotArea dataOnly="0" labelOnly="1" outline="0" axis="axisValues" fieldPosition="0"/>
    </format>
    <format dxfId="34">
      <pivotArea outline="0" collapsedLevelsAreSubtotals="1" fieldPosition="0"/>
    </format>
    <format dxfId="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1858DE0-BF99-401D-A375-66A7C0287853}"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3:E88" firstHeaderRow="1" firstDataRow="1" firstDataCol="1" rowPageCount="1" colPageCount="1"/>
  <pivotFields count="142">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1">
    <pageField fld="47" hier="-1"/>
  </pageFields>
  <dataFields count="1">
    <dataField name="Máx. de 8                 NOTA FINAL" fld="64" subtotal="max" baseField="0" baseItem="168"/>
  </dataFields>
  <formats count="4">
    <format dxfId="41">
      <pivotArea outline="0" collapsedLevelsAreSubtotals="1" fieldPosition="0"/>
    </format>
    <format dxfId="40">
      <pivotArea dataOnly="0" labelOnly="1" outline="0" axis="axisValues" fieldPosition="0"/>
    </format>
    <format dxfId="39">
      <pivotArea dataOnly="0" labelOnly="1" outline="0" axis="axisValues" fieldPosition="0"/>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0C4A0BA-D29F-4FCF-9FDB-59039EDBEC36}"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3:Q88" firstHeaderRow="1" firstDataRow="1" firstDataCol="1" rowPageCount="1" colPageCount="1"/>
  <pivotFields count="141">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0"/>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2"/>
    </i>
    <i t="grand">
      <x/>
    </i>
  </rowItems>
  <colItems count="1">
    <i/>
  </colItems>
  <pageFields count="1">
    <pageField fld="47" item="1" hier="-1"/>
  </pageFields>
  <dataFields count="1">
    <dataField name="Mín. de POCENTAJE DE MULTAS PONDERADA" fld="134" subtotal="min" baseField="0" baseItem="0"/>
  </dataFields>
  <formats count="5">
    <format dxfId="46">
      <pivotArea dataOnly="0" labelOnly="1" outline="0" axis="axisValues" fieldPosition="0"/>
    </format>
    <format dxfId="45">
      <pivotArea dataOnly="0" labelOnly="1" outline="0" axis="axisValues" fieldPosition="0"/>
    </format>
    <format dxfId="44">
      <pivotArea dataOnly="0" labelOnly="1" outline="0" axis="axisValues" fieldPosition="0"/>
    </format>
    <format dxfId="43">
      <pivotArea outline="0" collapsedLevelsAreSubtotals="1" fieldPosition="0"/>
    </format>
    <format dxfId="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C7AB080-C3DC-4935-B1CC-BDFF0D542D03}" name="TablaDinámica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33" firstHeaderRow="0" firstDataRow="1" firstDataCol="1"/>
  <pivotFields count="7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
        <item x="20"/>
        <item x="10"/>
        <item x="12"/>
        <item x="2"/>
        <item x="23"/>
        <item x="16"/>
        <item x="21"/>
        <item x="11"/>
        <item x="1"/>
        <item x="0"/>
        <item x="3"/>
        <item x="4"/>
        <item x="5"/>
        <item x="6"/>
        <item x="7"/>
        <item x="8"/>
        <item x="9"/>
        <item x="13"/>
        <item x="14"/>
        <item x="15"/>
        <item x="17"/>
        <item x="18"/>
        <item x="19"/>
        <item x="22"/>
        <item x="24"/>
        <item x="25"/>
        <item x="26"/>
        <item x="27"/>
        <item x="2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2">
    <i>
      <x/>
    </i>
    <i i="1">
      <x v="1"/>
    </i>
  </colItems>
  <dataFields count="2">
    <dataField name="Cuenta de CODIGO SENCE" fld="0" subtotal="count" baseField="34" baseItem="4"/>
    <dataField name="Suma de VALOR TOTAL DEL CURSO" fld="4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7" dT="2025-07-11T16:21:55.06" personId="{B4F34259-B337-4C62-B322-BDF392333790}" id="{B79574F0-3A3E-470A-980F-632A4A0AD59B}">
    <text xml:space="preserve">$ 4.050.0000.-  en anexo otec, ingresa monto erróneo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26827-ADD7-4A16-9F27-7AA7DDC16EE2}">
  <dimension ref="A1:AW395"/>
  <sheetViews>
    <sheetView zoomScale="86" zoomScaleNormal="86" workbookViewId="0">
      <selection sqref="A1:XFD395"/>
    </sheetView>
  </sheetViews>
  <sheetFormatPr baseColWidth="10" defaultColWidth="10.81640625" defaultRowHeight="20.149999999999999" customHeight="1" x14ac:dyDescent="0.35"/>
  <cols>
    <col min="1" max="1" width="10.81640625" style="167" customWidth="1"/>
    <col min="2" max="2" width="13.54296875" style="165" customWidth="1"/>
    <col min="3" max="3" width="17.54296875" style="169" customWidth="1"/>
    <col min="4" max="4" width="12" style="167" customWidth="1"/>
    <col min="5" max="5" width="9" style="167" customWidth="1"/>
    <col min="6" max="6" width="10.81640625" style="167" customWidth="1"/>
    <col min="7" max="7" width="23.81640625" style="165" customWidth="1"/>
    <col min="8" max="8" width="15" style="184" customWidth="1"/>
    <col min="9" max="10" width="45.81640625" style="165" customWidth="1"/>
    <col min="11" max="11" width="16.81640625" style="169" customWidth="1"/>
    <col min="12" max="12" width="46.54296875" style="169" customWidth="1"/>
    <col min="13" max="13" width="13.1796875" style="165" customWidth="1"/>
    <col min="14" max="14" width="9.1796875" style="167" customWidth="1"/>
    <col min="15" max="15" width="29.1796875" style="169" customWidth="1"/>
    <col min="16" max="16" width="15.1796875" style="165" customWidth="1"/>
    <col min="17" max="17" width="53" style="165" customWidth="1"/>
    <col min="18" max="18" width="12.81640625" style="165" customWidth="1"/>
    <col min="19" max="19" width="17" style="169" customWidth="1"/>
    <col min="20" max="20" width="12.54296875" style="165" customWidth="1"/>
    <col min="21" max="21" width="8.54296875" style="167" customWidth="1"/>
    <col min="22" max="28" width="10.81640625" style="167" customWidth="1"/>
    <col min="29" max="29" width="24.453125" style="167" customWidth="1"/>
    <col min="30" max="30" width="26.54296875" style="169" customWidth="1"/>
    <col min="31" max="31" width="19.453125" style="167" customWidth="1"/>
    <col min="32" max="32" width="93.81640625" style="169" customWidth="1"/>
    <col min="33" max="33" width="16.54296875" style="165" customWidth="1"/>
    <col min="34" max="34" width="12.81640625" style="167" customWidth="1"/>
    <col min="35" max="35" width="7.81640625" style="167" customWidth="1"/>
    <col min="36" max="36" width="10.81640625" style="167" customWidth="1"/>
    <col min="37" max="37" width="10.81640625" style="185" customWidth="1"/>
    <col min="38" max="38" width="16.453125" style="171" customWidth="1"/>
    <col min="39" max="39" width="10.81640625" style="171" customWidth="1"/>
    <col min="40" max="40" width="25.1796875" style="171" customWidth="1"/>
    <col min="41" max="41" width="18.81640625" style="171" customWidth="1"/>
    <col min="42" max="43" width="12.1796875" style="171" customWidth="1"/>
    <col min="44" max="44" width="10.81640625" style="171" customWidth="1"/>
    <col min="45" max="45" width="15" style="171" customWidth="1"/>
    <col min="46" max="49" width="10.81640625" style="167" customWidth="1"/>
    <col min="50" max="16384" width="10.81640625" style="167"/>
  </cols>
  <sheetData>
    <row r="1" spans="1:49" s="158" customFormat="1" ht="71.5" customHeight="1" x14ac:dyDescent="0.35">
      <c r="A1" s="153" t="s">
        <v>0</v>
      </c>
      <c r="B1" s="154" t="s">
        <v>1</v>
      </c>
      <c r="C1" s="155" t="s">
        <v>2</v>
      </c>
      <c r="D1" s="156" t="s">
        <v>3</v>
      </c>
      <c r="E1" s="156" t="s">
        <v>4</v>
      </c>
      <c r="F1" s="156" t="s">
        <v>5</v>
      </c>
      <c r="G1" s="154" t="s">
        <v>6</v>
      </c>
      <c r="H1" s="153" t="s">
        <v>7</v>
      </c>
      <c r="I1" s="157" t="s">
        <v>8</v>
      </c>
      <c r="J1" s="154" t="s">
        <v>9</v>
      </c>
      <c r="K1" s="155" t="s">
        <v>10</v>
      </c>
      <c r="L1" s="155" t="s">
        <v>11</v>
      </c>
      <c r="M1" s="157" t="s">
        <v>12</v>
      </c>
      <c r="N1" s="158" t="s">
        <v>13</v>
      </c>
      <c r="O1" s="155" t="s">
        <v>14</v>
      </c>
      <c r="P1" s="157" t="s">
        <v>15</v>
      </c>
      <c r="Q1" s="154" t="s">
        <v>16</v>
      </c>
      <c r="R1" s="157" t="s">
        <v>17</v>
      </c>
      <c r="S1" s="155" t="s">
        <v>18</v>
      </c>
      <c r="T1" s="157" t="s">
        <v>19</v>
      </c>
      <c r="U1" s="158" t="s">
        <v>20</v>
      </c>
      <c r="V1" s="158" t="s">
        <v>21</v>
      </c>
      <c r="W1" s="158" t="s">
        <v>22</v>
      </c>
      <c r="X1" s="158" t="s">
        <v>23</v>
      </c>
      <c r="Y1" s="158" t="s">
        <v>24</v>
      </c>
      <c r="Z1" s="158" t="s">
        <v>25</v>
      </c>
      <c r="AA1" s="158" t="s">
        <v>26</v>
      </c>
      <c r="AB1" s="158" t="s">
        <v>27</v>
      </c>
      <c r="AC1" s="155" t="s">
        <v>28</v>
      </c>
      <c r="AD1" s="154" t="s">
        <v>29</v>
      </c>
      <c r="AE1" s="158" t="s">
        <v>30</v>
      </c>
      <c r="AF1" s="159" t="s">
        <v>31</v>
      </c>
      <c r="AG1" s="160" t="s">
        <v>32</v>
      </c>
      <c r="AH1" s="153" t="s">
        <v>33</v>
      </c>
      <c r="AI1" s="158" t="s">
        <v>34</v>
      </c>
      <c r="AJ1" s="153" t="s">
        <v>35</v>
      </c>
      <c r="AK1" s="161" t="s">
        <v>36</v>
      </c>
      <c r="AL1" s="153" t="s">
        <v>37</v>
      </c>
      <c r="AM1" s="153" t="s">
        <v>38</v>
      </c>
      <c r="AN1" s="153" t="s">
        <v>39</v>
      </c>
      <c r="AO1" s="153" t="s">
        <v>40</v>
      </c>
      <c r="AP1" s="153" t="s">
        <v>41</v>
      </c>
      <c r="AQ1" s="153" t="s">
        <v>42</v>
      </c>
      <c r="AR1" s="153" t="s">
        <v>43</v>
      </c>
      <c r="AS1" s="153" t="s">
        <v>44</v>
      </c>
      <c r="AT1" s="153" t="s">
        <v>45</v>
      </c>
      <c r="AU1" s="153" t="s">
        <v>46</v>
      </c>
      <c r="AV1" s="153" t="s">
        <v>47</v>
      </c>
      <c r="AW1" s="153" t="s">
        <v>48</v>
      </c>
    </row>
    <row r="2" spans="1:49" ht="25" customHeight="1" x14ac:dyDescent="0.35">
      <c r="A2" s="162">
        <v>14613</v>
      </c>
      <c r="B2" s="163" t="s">
        <v>49</v>
      </c>
      <c r="C2" s="163" t="s">
        <v>50</v>
      </c>
      <c r="D2" s="164">
        <v>4</v>
      </c>
      <c r="E2" s="164">
        <v>2025</v>
      </c>
      <c r="F2" s="164">
        <v>2025</v>
      </c>
      <c r="G2" s="162" t="s">
        <v>51</v>
      </c>
      <c r="H2" s="162" t="s">
        <v>52</v>
      </c>
      <c r="I2" s="162" t="s">
        <v>53</v>
      </c>
      <c r="J2" s="165" t="s">
        <v>54</v>
      </c>
      <c r="K2" s="162" t="s">
        <v>55</v>
      </c>
      <c r="L2" s="162" t="s">
        <v>56</v>
      </c>
      <c r="M2" s="162" t="s">
        <v>57</v>
      </c>
      <c r="N2" s="162">
        <v>8</v>
      </c>
      <c r="O2" s="162" t="s">
        <v>58</v>
      </c>
      <c r="P2" s="162" t="s">
        <v>59</v>
      </c>
      <c r="Q2" s="162" t="s">
        <v>60</v>
      </c>
      <c r="R2" s="162" t="s">
        <v>61</v>
      </c>
      <c r="S2" s="162" t="s">
        <v>62</v>
      </c>
      <c r="T2" s="162" t="s">
        <v>63</v>
      </c>
      <c r="U2" s="166">
        <v>15</v>
      </c>
      <c r="V2" s="166">
        <v>100</v>
      </c>
      <c r="W2" s="166">
        <v>12</v>
      </c>
      <c r="X2" s="167">
        <f t="shared" ref="X2:X9" si="0">((SUM(V2:W2))*1)*1</f>
        <v>112</v>
      </c>
      <c r="Y2" s="166">
        <v>5</v>
      </c>
      <c r="Z2" s="166" t="s">
        <v>64</v>
      </c>
      <c r="AA2" s="166" t="s">
        <v>64</v>
      </c>
      <c r="AB2" s="166" t="s">
        <v>64</v>
      </c>
      <c r="AC2" s="168" t="s">
        <v>65</v>
      </c>
      <c r="AD2" s="169" t="s">
        <v>66</v>
      </c>
      <c r="AE2" s="166" t="s">
        <v>67</v>
      </c>
      <c r="AF2" s="170" t="s">
        <v>65</v>
      </c>
      <c r="AG2" s="162" t="s">
        <v>68</v>
      </c>
      <c r="AH2" s="167">
        <f t="shared" ref="AH2:AH65" si="1">ROUNDUP(AK2,0)</f>
        <v>23</v>
      </c>
      <c r="AI2" s="166">
        <v>1</v>
      </c>
      <c r="AJ2" s="166">
        <f t="shared" ref="AJ2:AJ65" si="2">IF(AI2=1,5074,IF(AI2=2,6372,IF(AI2=3,7434,"ERROR")))</f>
        <v>5074</v>
      </c>
      <c r="AK2" s="167">
        <f t="shared" ref="AK2:AK65" si="3">+(X2/Y2)</f>
        <v>22.4</v>
      </c>
      <c r="AL2" s="171">
        <v>0</v>
      </c>
      <c r="AM2" s="171">
        <f t="shared" ref="AM2:AM9" si="4">IF(Z2="SI",4000*U2*AH2,0)</f>
        <v>1380000</v>
      </c>
      <c r="AN2" s="171">
        <f t="shared" ref="AN2:AN65" si="5">IF(AA2="SI",5000*AH2*U2,0)</f>
        <v>1725000</v>
      </c>
      <c r="AO2" s="171">
        <f t="shared" ref="AO2:AO65" si="6">IF(AB2="SI",270000*U2,0)</f>
        <v>4050000</v>
      </c>
      <c r="AP2" s="171">
        <f t="shared" ref="AP2:AP65" si="7">+(AJ2*X2*U2)</f>
        <v>8524320</v>
      </c>
      <c r="AR2" s="171">
        <f t="shared" ref="AR2:AR65" si="8">+(AL2*U2)</f>
        <v>0</v>
      </c>
      <c r="AS2" s="171">
        <f t="shared" ref="AS2:AS65" si="9">+(AM2+AN2+AO2+AP2+AR2)</f>
        <v>15679320</v>
      </c>
      <c r="AT2" s="162"/>
      <c r="AU2" s="162"/>
      <c r="AV2" s="162"/>
      <c r="AW2" s="162"/>
    </row>
    <row r="3" spans="1:49" ht="25" customHeight="1" x14ac:dyDescent="0.35">
      <c r="A3" s="162">
        <v>14615</v>
      </c>
      <c r="B3" s="163" t="s">
        <v>49</v>
      </c>
      <c r="C3" s="163" t="s">
        <v>50</v>
      </c>
      <c r="D3" s="164">
        <v>4</v>
      </c>
      <c r="E3" s="164">
        <v>2025</v>
      </c>
      <c r="F3" s="164">
        <v>2025</v>
      </c>
      <c r="G3" s="162" t="s">
        <v>51</v>
      </c>
      <c r="H3" s="162" t="s">
        <v>52</v>
      </c>
      <c r="I3" s="162" t="s">
        <v>53</v>
      </c>
      <c r="J3" s="165" t="s">
        <v>69</v>
      </c>
      <c r="K3" s="162" t="s">
        <v>70</v>
      </c>
      <c r="L3" s="162" t="s">
        <v>56</v>
      </c>
      <c r="M3" s="162" t="s">
        <v>57</v>
      </c>
      <c r="N3" s="162">
        <v>8</v>
      </c>
      <c r="O3" s="162" t="s">
        <v>58</v>
      </c>
      <c r="P3" s="162" t="s">
        <v>71</v>
      </c>
      <c r="Q3" s="162" t="s">
        <v>72</v>
      </c>
      <c r="R3" s="162" t="s">
        <v>61</v>
      </c>
      <c r="S3" s="162" t="s">
        <v>62</v>
      </c>
      <c r="T3" s="162" t="s">
        <v>63</v>
      </c>
      <c r="U3" s="166">
        <v>15</v>
      </c>
      <c r="V3" s="166">
        <v>150</v>
      </c>
      <c r="W3" s="166">
        <v>12</v>
      </c>
      <c r="X3" s="167">
        <f t="shared" si="0"/>
        <v>162</v>
      </c>
      <c r="Y3" s="166">
        <v>5</v>
      </c>
      <c r="Z3" s="166" t="s">
        <v>64</v>
      </c>
      <c r="AA3" s="166" t="s">
        <v>64</v>
      </c>
      <c r="AB3" s="166" t="s">
        <v>64</v>
      </c>
      <c r="AC3" s="168" t="s">
        <v>65</v>
      </c>
      <c r="AD3" s="169" t="s">
        <v>73</v>
      </c>
      <c r="AE3" s="166" t="s">
        <v>67</v>
      </c>
      <c r="AF3" s="170" t="s">
        <v>65</v>
      </c>
      <c r="AG3" s="162" t="s">
        <v>68</v>
      </c>
      <c r="AH3" s="167">
        <f t="shared" si="1"/>
        <v>33</v>
      </c>
      <c r="AI3" s="166">
        <v>2</v>
      </c>
      <c r="AJ3" s="166">
        <f t="shared" si="2"/>
        <v>6372</v>
      </c>
      <c r="AK3" s="167">
        <f t="shared" si="3"/>
        <v>32.4</v>
      </c>
      <c r="AL3" s="171">
        <v>0</v>
      </c>
      <c r="AM3" s="171">
        <f t="shared" si="4"/>
        <v>1980000</v>
      </c>
      <c r="AN3" s="171">
        <f t="shared" si="5"/>
        <v>2475000</v>
      </c>
      <c r="AO3" s="171">
        <f t="shared" si="6"/>
        <v>4050000</v>
      </c>
      <c r="AP3" s="171">
        <f t="shared" si="7"/>
        <v>15483960</v>
      </c>
      <c r="AR3" s="171">
        <f t="shared" si="8"/>
        <v>0</v>
      </c>
      <c r="AS3" s="171">
        <f t="shared" si="9"/>
        <v>23988960</v>
      </c>
      <c r="AT3" s="162"/>
      <c r="AU3" s="162"/>
      <c r="AV3" s="162"/>
      <c r="AW3" s="162"/>
    </row>
    <row r="4" spans="1:49" ht="25" customHeight="1" x14ac:dyDescent="0.35">
      <c r="A4" s="162">
        <v>14616</v>
      </c>
      <c r="B4" s="163" t="s">
        <v>49</v>
      </c>
      <c r="C4" s="163" t="s">
        <v>50</v>
      </c>
      <c r="D4" s="164">
        <v>4</v>
      </c>
      <c r="E4" s="164">
        <v>2025</v>
      </c>
      <c r="F4" s="164">
        <v>2025</v>
      </c>
      <c r="G4" s="162" t="s">
        <v>51</v>
      </c>
      <c r="H4" s="162" t="s">
        <v>52</v>
      </c>
      <c r="I4" s="162" t="s">
        <v>53</v>
      </c>
      <c r="J4" s="165" t="s">
        <v>74</v>
      </c>
      <c r="K4" s="162" t="s">
        <v>75</v>
      </c>
      <c r="L4" s="162" t="s">
        <v>56</v>
      </c>
      <c r="M4" s="162" t="s">
        <v>57</v>
      </c>
      <c r="N4" s="162">
        <v>8</v>
      </c>
      <c r="O4" s="162" t="s">
        <v>58</v>
      </c>
      <c r="P4" s="162" t="s">
        <v>76</v>
      </c>
      <c r="Q4" s="162" t="s">
        <v>77</v>
      </c>
      <c r="R4" s="162" t="s">
        <v>61</v>
      </c>
      <c r="S4" s="162" t="s">
        <v>62</v>
      </c>
      <c r="T4" s="162" t="s">
        <v>63</v>
      </c>
      <c r="U4" s="166">
        <v>15</v>
      </c>
      <c r="V4" s="166">
        <v>160</v>
      </c>
      <c r="W4" s="166">
        <v>12</v>
      </c>
      <c r="X4" s="167">
        <f t="shared" si="0"/>
        <v>172</v>
      </c>
      <c r="Y4" s="166">
        <v>5</v>
      </c>
      <c r="Z4" s="166" t="s">
        <v>64</v>
      </c>
      <c r="AA4" s="166" t="s">
        <v>64</v>
      </c>
      <c r="AB4" s="166" t="s">
        <v>64</v>
      </c>
      <c r="AC4" s="168" t="s">
        <v>65</v>
      </c>
      <c r="AD4" s="169" t="s">
        <v>78</v>
      </c>
      <c r="AE4" s="166" t="s">
        <v>67</v>
      </c>
      <c r="AF4" s="170" t="s">
        <v>65</v>
      </c>
      <c r="AG4" s="162" t="s">
        <v>68</v>
      </c>
      <c r="AH4" s="167">
        <f t="shared" si="1"/>
        <v>35</v>
      </c>
      <c r="AI4" s="166">
        <v>2</v>
      </c>
      <c r="AJ4" s="166">
        <f t="shared" si="2"/>
        <v>6372</v>
      </c>
      <c r="AK4" s="167">
        <f t="shared" si="3"/>
        <v>34.4</v>
      </c>
      <c r="AL4" s="171">
        <v>0</v>
      </c>
      <c r="AM4" s="171">
        <f t="shared" si="4"/>
        <v>2100000</v>
      </c>
      <c r="AN4" s="171">
        <f t="shared" si="5"/>
        <v>2625000</v>
      </c>
      <c r="AO4" s="171">
        <f t="shared" si="6"/>
        <v>4050000</v>
      </c>
      <c r="AP4" s="171">
        <f t="shared" si="7"/>
        <v>16439760</v>
      </c>
      <c r="AR4" s="171">
        <f t="shared" si="8"/>
        <v>0</v>
      </c>
      <c r="AS4" s="171">
        <f t="shared" si="9"/>
        <v>25214760</v>
      </c>
      <c r="AT4" s="162"/>
      <c r="AU4" s="162"/>
      <c r="AV4" s="162"/>
      <c r="AW4" s="162"/>
    </row>
    <row r="5" spans="1:49" ht="25" customHeight="1" x14ac:dyDescent="0.35">
      <c r="A5" s="162">
        <v>14617</v>
      </c>
      <c r="B5" s="163" t="s">
        <v>49</v>
      </c>
      <c r="C5" s="163" t="s">
        <v>50</v>
      </c>
      <c r="D5" s="164">
        <v>4</v>
      </c>
      <c r="E5" s="164">
        <v>2025</v>
      </c>
      <c r="F5" s="164">
        <v>2025</v>
      </c>
      <c r="G5" s="162" t="s">
        <v>51</v>
      </c>
      <c r="H5" s="162" t="s">
        <v>52</v>
      </c>
      <c r="I5" s="162" t="s">
        <v>53</v>
      </c>
      <c r="J5" s="165" t="s">
        <v>79</v>
      </c>
      <c r="K5" s="162" t="s">
        <v>80</v>
      </c>
      <c r="L5" s="162" t="s">
        <v>56</v>
      </c>
      <c r="M5" s="162" t="s">
        <v>57</v>
      </c>
      <c r="N5" s="162">
        <v>8</v>
      </c>
      <c r="O5" s="162" t="s">
        <v>58</v>
      </c>
      <c r="P5" s="162" t="s">
        <v>76</v>
      </c>
      <c r="Q5" s="162" t="s">
        <v>77</v>
      </c>
      <c r="R5" s="162" t="s">
        <v>61</v>
      </c>
      <c r="S5" s="162" t="s">
        <v>62</v>
      </c>
      <c r="T5" s="162" t="s">
        <v>63</v>
      </c>
      <c r="U5" s="166">
        <v>15</v>
      </c>
      <c r="V5" s="166">
        <v>110</v>
      </c>
      <c r="W5" s="166">
        <v>12</v>
      </c>
      <c r="X5" s="167">
        <f t="shared" si="0"/>
        <v>122</v>
      </c>
      <c r="Y5" s="166">
        <v>5</v>
      </c>
      <c r="Z5" s="166" t="s">
        <v>64</v>
      </c>
      <c r="AA5" s="166" t="s">
        <v>64</v>
      </c>
      <c r="AB5" s="166" t="s">
        <v>64</v>
      </c>
      <c r="AC5" s="168" t="s">
        <v>65</v>
      </c>
      <c r="AD5" s="169" t="s">
        <v>81</v>
      </c>
      <c r="AE5" s="166" t="s">
        <v>67</v>
      </c>
      <c r="AF5" s="170" t="s">
        <v>65</v>
      </c>
      <c r="AG5" s="162" t="s">
        <v>68</v>
      </c>
      <c r="AH5" s="167">
        <f t="shared" si="1"/>
        <v>25</v>
      </c>
      <c r="AI5" s="166">
        <v>2</v>
      </c>
      <c r="AJ5" s="166">
        <f t="shared" si="2"/>
        <v>6372</v>
      </c>
      <c r="AK5" s="167">
        <f t="shared" si="3"/>
        <v>24.4</v>
      </c>
      <c r="AL5" s="171">
        <v>0</v>
      </c>
      <c r="AM5" s="171">
        <f t="shared" si="4"/>
        <v>1500000</v>
      </c>
      <c r="AN5" s="171">
        <f t="shared" si="5"/>
        <v>1875000</v>
      </c>
      <c r="AO5" s="171">
        <f t="shared" si="6"/>
        <v>4050000</v>
      </c>
      <c r="AP5" s="171">
        <f t="shared" si="7"/>
        <v>11660760</v>
      </c>
      <c r="AR5" s="171">
        <f t="shared" si="8"/>
        <v>0</v>
      </c>
      <c r="AS5" s="171">
        <f t="shared" si="9"/>
        <v>19085760</v>
      </c>
      <c r="AT5" s="162"/>
      <c r="AU5" s="162"/>
      <c r="AV5" s="162"/>
      <c r="AW5" s="162"/>
    </row>
    <row r="6" spans="1:49" ht="25" customHeight="1" x14ac:dyDescent="0.35">
      <c r="A6" s="162">
        <v>14622</v>
      </c>
      <c r="B6" s="163" t="s">
        <v>49</v>
      </c>
      <c r="C6" s="163" t="s">
        <v>50</v>
      </c>
      <c r="D6" s="164">
        <v>4</v>
      </c>
      <c r="E6" s="164">
        <v>2025</v>
      </c>
      <c r="F6" s="164">
        <v>2025</v>
      </c>
      <c r="G6" s="162" t="s">
        <v>51</v>
      </c>
      <c r="H6" s="162" t="s">
        <v>52</v>
      </c>
      <c r="I6" s="162" t="s">
        <v>53</v>
      </c>
      <c r="J6" s="165" t="s">
        <v>82</v>
      </c>
      <c r="K6" s="162" t="s">
        <v>83</v>
      </c>
      <c r="L6" s="162" t="s">
        <v>56</v>
      </c>
      <c r="M6" s="162" t="s">
        <v>57</v>
      </c>
      <c r="N6" s="162">
        <v>8</v>
      </c>
      <c r="O6" s="162" t="s">
        <v>58</v>
      </c>
      <c r="P6" s="162" t="s">
        <v>84</v>
      </c>
      <c r="Q6" s="162" t="s">
        <v>85</v>
      </c>
      <c r="R6" s="162" t="s">
        <v>61</v>
      </c>
      <c r="S6" s="162" t="s">
        <v>62</v>
      </c>
      <c r="T6" s="162" t="s">
        <v>63</v>
      </c>
      <c r="U6" s="166">
        <v>15</v>
      </c>
      <c r="V6" s="166">
        <v>120</v>
      </c>
      <c r="W6" s="166">
        <v>12</v>
      </c>
      <c r="X6" s="167">
        <f t="shared" si="0"/>
        <v>132</v>
      </c>
      <c r="Y6" s="166">
        <v>5</v>
      </c>
      <c r="Z6" s="166" t="s">
        <v>64</v>
      </c>
      <c r="AA6" s="166" t="s">
        <v>64</v>
      </c>
      <c r="AB6" s="166" t="s">
        <v>64</v>
      </c>
      <c r="AC6" s="168" t="s">
        <v>65</v>
      </c>
      <c r="AD6" s="169" t="s">
        <v>86</v>
      </c>
      <c r="AE6" s="166" t="s">
        <v>67</v>
      </c>
      <c r="AF6" s="170" t="s">
        <v>65</v>
      </c>
      <c r="AG6" s="162" t="s">
        <v>68</v>
      </c>
      <c r="AH6" s="167">
        <f t="shared" si="1"/>
        <v>27</v>
      </c>
      <c r="AI6" s="166">
        <v>2</v>
      </c>
      <c r="AJ6" s="166">
        <f t="shared" si="2"/>
        <v>6372</v>
      </c>
      <c r="AK6" s="167">
        <f t="shared" si="3"/>
        <v>26.4</v>
      </c>
      <c r="AL6" s="171">
        <v>0</v>
      </c>
      <c r="AM6" s="171">
        <f t="shared" si="4"/>
        <v>1620000</v>
      </c>
      <c r="AN6" s="171">
        <f t="shared" si="5"/>
        <v>2025000</v>
      </c>
      <c r="AO6" s="171">
        <f t="shared" si="6"/>
        <v>4050000</v>
      </c>
      <c r="AP6" s="171">
        <f t="shared" si="7"/>
        <v>12616560</v>
      </c>
      <c r="AR6" s="171">
        <f t="shared" si="8"/>
        <v>0</v>
      </c>
      <c r="AS6" s="171">
        <f t="shared" si="9"/>
        <v>20311560</v>
      </c>
      <c r="AT6" s="162"/>
      <c r="AU6" s="162"/>
      <c r="AV6" s="162"/>
      <c r="AW6" s="162"/>
    </row>
    <row r="7" spans="1:49" ht="25" customHeight="1" x14ac:dyDescent="0.35">
      <c r="A7" s="162">
        <v>14623</v>
      </c>
      <c r="B7" s="163" t="s">
        <v>49</v>
      </c>
      <c r="C7" s="163" t="s">
        <v>50</v>
      </c>
      <c r="D7" s="164">
        <v>4</v>
      </c>
      <c r="E7" s="164">
        <v>2025</v>
      </c>
      <c r="F7" s="164">
        <v>2025</v>
      </c>
      <c r="G7" s="162" t="s">
        <v>51</v>
      </c>
      <c r="H7" s="162" t="s">
        <v>52</v>
      </c>
      <c r="I7" s="162" t="s">
        <v>53</v>
      </c>
      <c r="J7" s="165" t="s">
        <v>54</v>
      </c>
      <c r="K7" s="162" t="s">
        <v>55</v>
      </c>
      <c r="L7" s="162" t="s">
        <v>56</v>
      </c>
      <c r="M7" s="162" t="s">
        <v>57</v>
      </c>
      <c r="N7" s="162">
        <v>8</v>
      </c>
      <c r="O7" s="162" t="s">
        <v>58</v>
      </c>
      <c r="P7" s="162" t="s">
        <v>87</v>
      </c>
      <c r="Q7" s="162" t="s">
        <v>60</v>
      </c>
      <c r="R7" s="162" t="s">
        <v>61</v>
      </c>
      <c r="S7" s="162" t="s">
        <v>62</v>
      </c>
      <c r="T7" s="162" t="s">
        <v>63</v>
      </c>
      <c r="U7" s="166">
        <v>15</v>
      </c>
      <c r="V7" s="166">
        <v>100</v>
      </c>
      <c r="W7" s="166">
        <v>12</v>
      </c>
      <c r="X7" s="167">
        <f t="shared" si="0"/>
        <v>112</v>
      </c>
      <c r="Y7" s="166">
        <v>5</v>
      </c>
      <c r="Z7" s="166" t="s">
        <v>64</v>
      </c>
      <c r="AA7" s="166" t="s">
        <v>64</v>
      </c>
      <c r="AB7" s="166" t="s">
        <v>64</v>
      </c>
      <c r="AC7" s="168" t="s">
        <v>65</v>
      </c>
      <c r="AD7" s="169" t="s">
        <v>88</v>
      </c>
      <c r="AE7" s="166" t="s">
        <v>67</v>
      </c>
      <c r="AF7" s="170" t="s">
        <v>65</v>
      </c>
      <c r="AG7" s="162" t="s">
        <v>68</v>
      </c>
      <c r="AH7" s="167">
        <f t="shared" si="1"/>
        <v>23</v>
      </c>
      <c r="AI7" s="166">
        <v>1</v>
      </c>
      <c r="AJ7" s="166">
        <f t="shared" si="2"/>
        <v>5074</v>
      </c>
      <c r="AK7" s="167">
        <f t="shared" si="3"/>
        <v>22.4</v>
      </c>
      <c r="AL7" s="171">
        <v>0</v>
      </c>
      <c r="AM7" s="171">
        <f t="shared" si="4"/>
        <v>1380000</v>
      </c>
      <c r="AN7" s="171">
        <f t="shared" si="5"/>
        <v>1725000</v>
      </c>
      <c r="AO7" s="171">
        <f t="shared" si="6"/>
        <v>4050000</v>
      </c>
      <c r="AP7" s="171">
        <f t="shared" si="7"/>
        <v>8524320</v>
      </c>
      <c r="AR7" s="171">
        <f t="shared" si="8"/>
        <v>0</v>
      </c>
      <c r="AS7" s="171">
        <f t="shared" si="9"/>
        <v>15679320</v>
      </c>
      <c r="AT7" s="162"/>
      <c r="AU7" s="162"/>
      <c r="AV7" s="162"/>
      <c r="AW7" s="162"/>
    </row>
    <row r="8" spans="1:49" ht="25" customHeight="1" x14ac:dyDescent="0.35">
      <c r="A8" s="162">
        <v>14624</v>
      </c>
      <c r="B8" s="163" t="s">
        <v>49</v>
      </c>
      <c r="C8" s="163" t="s">
        <v>50</v>
      </c>
      <c r="D8" s="164">
        <v>4</v>
      </c>
      <c r="E8" s="164">
        <v>2025</v>
      </c>
      <c r="F8" s="164">
        <v>2025</v>
      </c>
      <c r="G8" s="162" t="s">
        <v>51</v>
      </c>
      <c r="H8" s="162" t="s">
        <v>52</v>
      </c>
      <c r="I8" s="162" t="s">
        <v>53</v>
      </c>
      <c r="J8" s="165" t="s">
        <v>89</v>
      </c>
      <c r="K8" s="162" t="s">
        <v>90</v>
      </c>
      <c r="L8" s="162" t="s">
        <v>56</v>
      </c>
      <c r="M8" s="162" t="s">
        <v>57</v>
      </c>
      <c r="N8" s="162">
        <v>8</v>
      </c>
      <c r="O8" s="162" t="s">
        <v>58</v>
      </c>
      <c r="P8" s="162" t="s">
        <v>91</v>
      </c>
      <c r="Q8" s="162" t="s">
        <v>85</v>
      </c>
      <c r="R8" s="162" t="s">
        <v>61</v>
      </c>
      <c r="S8" s="162" t="s">
        <v>62</v>
      </c>
      <c r="T8" s="162" t="s">
        <v>63</v>
      </c>
      <c r="U8" s="166">
        <v>15</v>
      </c>
      <c r="V8" s="166">
        <v>172</v>
      </c>
      <c r="W8" s="166">
        <v>12</v>
      </c>
      <c r="X8" s="167">
        <f t="shared" si="0"/>
        <v>184</v>
      </c>
      <c r="Y8" s="166">
        <v>5</v>
      </c>
      <c r="Z8" s="166" t="s">
        <v>64</v>
      </c>
      <c r="AA8" s="166" t="s">
        <v>64</v>
      </c>
      <c r="AB8" s="166" t="s">
        <v>64</v>
      </c>
      <c r="AC8" s="168" t="s">
        <v>65</v>
      </c>
      <c r="AD8" s="169" t="s">
        <v>92</v>
      </c>
      <c r="AE8" s="166" t="s">
        <v>67</v>
      </c>
      <c r="AF8" s="170" t="s">
        <v>65</v>
      </c>
      <c r="AG8" s="162" t="s">
        <v>68</v>
      </c>
      <c r="AH8" s="167">
        <f t="shared" si="1"/>
        <v>37</v>
      </c>
      <c r="AI8" s="166">
        <v>2</v>
      </c>
      <c r="AJ8" s="166">
        <f t="shared" si="2"/>
        <v>6372</v>
      </c>
      <c r="AK8" s="167">
        <f t="shared" si="3"/>
        <v>36.799999999999997</v>
      </c>
      <c r="AL8" s="171">
        <v>0</v>
      </c>
      <c r="AM8" s="171">
        <f t="shared" si="4"/>
        <v>2220000</v>
      </c>
      <c r="AN8" s="171">
        <f t="shared" si="5"/>
        <v>2775000</v>
      </c>
      <c r="AO8" s="171">
        <f t="shared" si="6"/>
        <v>4050000</v>
      </c>
      <c r="AP8" s="171">
        <f t="shared" si="7"/>
        <v>17586720</v>
      </c>
      <c r="AR8" s="171">
        <f t="shared" si="8"/>
        <v>0</v>
      </c>
      <c r="AS8" s="171">
        <f t="shared" si="9"/>
        <v>26631720</v>
      </c>
      <c r="AT8" s="162"/>
      <c r="AU8" s="162"/>
      <c r="AV8" s="162"/>
      <c r="AW8" s="162"/>
    </row>
    <row r="9" spans="1:49" ht="25" customHeight="1" x14ac:dyDescent="0.35">
      <c r="A9" s="162">
        <v>14625</v>
      </c>
      <c r="B9" s="163" t="s">
        <v>49</v>
      </c>
      <c r="C9" s="163" t="s">
        <v>50</v>
      </c>
      <c r="D9" s="164">
        <v>4</v>
      </c>
      <c r="E9" s="164">
        <v>2025</v>
      </c>
      <c r="F9" s="164">
        <v>2025</v>
      </c>
      <c r="G9" s="162" t="s">
        <v>51</v>
      </c>
      <c r="H9" s="162" t="s">
        <v>52</v>
      </c>
      <c r="I9" s="162" t="s">
        <v>53</v>
      </c>
      <c r="J9" s="165" t="s">
        <v>93</v>
      </c>
      <c r="K9" s="162" t="s">
        <v>94</v>
      </c>
      <c r="L9" s="162" t="s">
        <v>56</v>
      </c>
      <c r="M9" s="162" t="s">
        <v>57</v>
      </c>
      <c r="N9" s="162">
        <v>8</v>
      </c>
      <c r="O9" s="162" t="s">
        <v>58</v>
      </c>
      <c r="P9" s="162" t="s">
        <v>91</v>
      </c>
      <c r="Q9" s="162" t="s">
        <v>85</v>
      </c>
      <c r="R9" s="162" t="s">
        <v>61</v>
      </c>
      <c r="S9" s="162" t="s">
        <v>62</v>
      </c>
      <c r="T9" s="162" t="s">
        <v>63</v>
      </c>
      <c r="U9" s="166">
        <v>15</v>
      </c>
      <c r="V9" s="166">
        <v>170</v>
      </c>
      <c r="W9" s="166">
        <v>12</v>
      </c>
      <c r="X9" s="167">
        <f t="shared" si="0"/>
        <v>182</v>
      </c>
      <c r="Y9" s="166">
        <v>5</v>
      </c>
      <c r="Z9" s="166" t="s">
        <v>64</v>
      </c>
      <c r="AA9" s="166" t="s">
        <v>64</v>
      </c>
      <c r="AB9" s="166" t="s">
        <v>64</v>
      </c>
      <c r="AC9" s="168" t="s">
        <v>65</v>
      </c>
      <c r="AD9" s="169" t="s">
        <v>95</v>
      </c>
      <c r="AE9" s="166" t="s">
        <v>67</v>
      </c>
      <c r="AF9" s="170" t="s">
        <v>65</v>
      </c>
      <c r="AG9" s="162" t="s">
        <v>68</v>
      </c>
      <c r="AH9" s="167">
        <f t="shared" si="1"/>
        <v>37</v>
      </c>
      <c r="AI9" s="166">
        <v>2</v>
      </c>
      <c r="AJ9" s="166">
        <f t="shared" si="2"/>
        <v>6372</v>
      </c>
      <c r="AK9" s="167">
        <f t="shared" si="3"/>
        <v>36.4</v>
      </c>
      <c r="AL9" s="171">
        <v>0</v>
      </c>
      <c r="AM9" s="171">
        <f t="shared" si="4"/>
        <v>2220000</v>
      </c>
      <c r="AN9" s="171">
        <f t="shared" si="5"/>
        <v>2775000</v>
      </c>
      <c r="AO9" s="171">
        <f t="shared" si="6"/>
        <v>4050000</v>
      </c>
      <c r="AP9" s="171">
        <f t="shared" si="7"/>
        <v>17395560</v>
      </c>
      <c r="AR9" s="171">
        <f t="shared" si="8"/>
        <v>0</v>
      </c>
      <c r="AS9" s="171">
        <f t="shared" si="9"/>
        <v>26440560</v>
      </c>
      <c r="AT9" s="162"/>
      <c r="AU9" s="162"/>
      <c r="AV9" s="162"/>
      <c r="AW9" s="162"/>
    </row>
    <row r="10" spans="1:49" ht="25" customHeight="1" x14ac:dyDescent="0.35">
      <c r="A10" s="172">
        <v>14569</v>
      </c>
      <c r="B10" s="172" t="s">
        <v>96</v>
      </c>
      <c r="C10" s="172" t="s">
        <v>97</v>
      </c>
      <c r="D10" s="167">
        <v>1</v>
      </c>
      <c r="E10" s="167">
        <v>2025</v>
      </c>
      <c r="F10" s="167">
        <v>2025</v>
      </c>
      <c r="G10" s="165" t="s">
        <v>98</v>
      </c>
      <c r="H10" s="172" t="s">
        <v>96</v>
      </c>
      <c r="I10" s="172" t="s">
        <v>99</v>
      </c>
      <c r="J10" s="165" t="s">
        <v>100</v>
      </c>
      <c r="K10" s="172" t="s">
        <v>101</v>
      </c>
      <c r="L10" s="172" t="s">
        <v>102</v>
      </c>
      <c r="M10" s="172" t="s">
        <v>103</v>
      </c>
      <c r="N10" s="167">
        <v>13</v>
      </c>
      <c r="O10" s="172" t="s">
        <v>104</v>
      </c>
      <c r="P10" s="172" t="s">
        <v>105</v>
      </c>
      <c r="Q10" s="172" t="s">
        <v>106</v>
      </c>
      <c r="R10" s="172" t="s">
        <v>61</v>
      </c>
      <c r="S10" s="172" t="s">
        <v>107</v>
      </c>
      <c r="T10" s="172" t="s">
        <v>108</v>
      </c>
      <c r="U10" s="173">
        <v>18</v>
      </c>
      <c r="V10" s="173">
        <v>260</v>
      </c>
      <c r="W10" s="173">
        <v>16</v>
      </c>
      <c r="X10" s="167">
        <f t="shared" ref="X10:X22" si="10">(SUM(V10:W10))*1</f>
        <v>276</v>
      </c>
      <c r="Y10" s="173">
        <v>5</v>
      </c>
      <c r="Z10" s="173" t="s">
        <v>64</v>
      </c>
      <c r="AA10" s="173" t="s">
        <v>64</v>
      </c>
      <c r="AB10" s="167" t="s">
        <v>67</v>
      </c>
      <c r="AC10" s="174"/>
      <c r="AD10" s="169" t="s">
        <v>109</v>
      </c>
      <c r="AE10" s="167" t="s">
        <v>64</v>
      </c>
      <c r="AF10" s="174" t="s">
        <v>110</v>
      </c>
      <c r="AG10" s="172" t="s">
        <v>68</v>
      </c>
      <c r="AH10" s="167">
        <f t="shared" si="1"/>
        <v>56</v>
      </c>
      <c r="AI10" s="167">
        <v>3</v>
      </c>
      <c r="AJ10" s="171">
        <f t="shared" si="2"/>
        <v>7434</v>
      </c>
      <c r="AK10" s="167">
        <f t="shared" si="3"/>
        <v>55.2</v>
      </c>
      <c r="AL10" s="171">
        <v>350000</v>
      </c>
      <c r="AM10" s="171">
        <f>IF(Z10="SI",4000*U10*AH10,0)</f>
        <v>4032000</v>
      </c>
      <c r="AN10" s="171">
        <f t="shared" si="5"/>
        <v>5040000</v>
      </c>
      <c r="AO10" s="171">
        <f t="shared" si="6"/>
        <v>0</v>
      </c>
      <c r="AP10" s="171">
        <f t="shared" si="7"/>
        <v>36932112</v>
      </c>
      <c r="AR10" s="171">
        <f t="shared" si="8"/>
        <v>6300000</v>
      </c>
      <c r="AS10" s="171">
        <f t="shared" si="9"/>
        <v>52304112</v>
      </c>
    </row>
    <row r="11" spans="1:49" ht="25" customHeight="1" x14ac:dyDescent="0.35">
      <c r="A11" s="172">
        <v>14570</v>
      </c>
      <c r="B11" s="172" t="s">
        <v>96</v>
      </c>
      <c r="C11" s="172" t="s">
        <v>97</v>
      </c>
      <c r="D11" s="167">
        <v>1</v>
      </c>
      <c r="E11" s="167">
        <v>2025</v>
      </c>
      <c r="F11" s="167">
        <v>2025</v>
      </c>
      <c r="G11" s="165" t="s">
        <v>98</v>
      </c>
      <c r="H11" s="172" t="s">
        <v>96</v>
      </c>
      <c r="I11" s="172" t="s">
        <v>99</v>
      </c>
      <c r="J11" s="165" t="s">
        <v>100</v>
      </c>
      <c r="K11" s="172" t="s">
        <v>101</v>
      </c>
      <c r="L11" s="172" t="s">
        <v>102</v>
      </c>
      <c r="M11" s="172" t="s">
        <v>103</v>
      </c>
      <c r="N11" s="167">
        <v>10</v>
      </c>
      <c r="O11" s="172" t="s">
        <v>111</v>
      </c>
      <c r="P11" s="172" t="s">
        <v>112</v>
      </c>
      <c r="Q11" s="172" t="s">
        <v>106</v>
      </c>
      <c r="R11" s="172" t="s">
        <v>61</v>
      </c>
      <c r="S11" s="172" t="s">
        <v>107</v>
      </c>
      <c r="T11" s="172" t="s">
        <v>108</v>
      </c>
      <c r="U11" s="173">
        <v>20</v>
      </c>
      <c r="V11" s="173">
        <v>260</v>
      </c>
      <c r="W11" s="173">
        <v>16</v>
      </c>
      <c r="X11" s="167">
        <f t="shared" si="10"/>
        <v>276</v>
      </c>
      <c r="Y11" s="173">
        <v>5</v>
      </c>
      <c r="Z11" s="173" t="s">
        <v>64</v>
      </c>
      <c r="AA11" s="173" t="s">
        <v>64</v>
      </c>
      <c r="AB11" s="167" t="s">
        <v>67</v>
      </c>
      <c r="AC11" s="174" t="s">
        <v>65</v>
      </c>
      <c r="AD11" s="169" t="s">
        <v>113</v>
      </c>
      <c r="AE11" s="167" t="s">
        <v>64</v>
      </c>
      <c r="AF11" s="174" t="s">
        <v>110</v>
      </c>
      <c r="AG11" s="172" t="s">
        <v>68</v>
      </c>
      <c r="AH11" s="167">
        <f t="shared" si="1"/>
        <v>56</v>
      </c>
      <c r="AI11" s="167">
        <v>3</v>
      </c>
      <c r="AJ11" s="171">
        <f t="shared" si="2"/>
        <v>7434</v>
      </c>
      <c r="AK11" s="167">
        <f t="shared" si="3"/>
        <v>55.2</v>
      </c>
      <c r="AL11" s="171">
        <v>350000</v>
      </c>
      <c r="AM11" s="171">
        <f>IF(Z11="SI",(4000*U11*AH11),0)</f>
        <v>4480000</v>
      </c>
      <c r="AN11" s="171">
        <f t="shared" si="5"/>
        <v>5600000</v>
      </c>
      <c r="AO11" s="171">
        <f t="shared" si="6"/>
        <v>0</v>
      </c>
      <c r="AP11" s="171">
        <f t="shared" si="7"/>
        <v>41035680</v>
      </c>
      <c r="AR11" s="171">
        <f t="shared" si="8"/>
        <v>7000000</v>
      </c>
      <c r="AS11" s="171">
        <f t="shared" si="9"/>
        <v>58115680</v>
      </c>
    </row>
    <row r="12" spans="1:49" ht="25" customHeight="1" x14ac:dyDescent="0.35">
      <c r="A12" s="172">
        <v>14571</v>
      </c>
      <c r="B12" s="172" t="s">
        <v>96</v>
      </c>
      <c r="C12" s="172" t="s">
        <v>97</v>
      </c>
      <c r="D12" s="167">
        <v>1</v>
      </c>
      <c r="E12" s="167">
        <v>2025</v>
      </c>
      <c r="F12" s="167">
        <v>2025</v>
      </c>
      <c r="G12" s="165" t="s">
        <v>98</v>
      </c>
      <c r="H12" s="172" t="s">
        <v>96</v>
      </c>
      <c r="I12" s="172" t="s">
        <v>99</v>
      </c>
      <c r="J12" s="165" t="s">
        <v>100</v>
      </c>
      <c r="K12" s="172" t="s">
        <v>101</v>
      </c>
      <c r="L12" s="172" t="s">
        <v>102</v>
      </c>
      <c r="M12" s="172" t="s">
        <v>103</v>
      </c>
      <c r="N12" s="167">
        <v>8</v>
      </c>
      <c r="O12" s="172" t="s">
        <v>58</v>
      </c>
      <c r="P12" s="172" t="s">
        <v>114</v>
      </c>
      <c r="Q12" s="172" t="s">
        <v>106</v>
      </c>
      <c r="R12" s="172" t="s">
        <v>61</v>
      </c>
      <c r="S12" s="172" t="s">
        <v>107</v>
      </c>
      <c r="T12" s="172" t="s">
        <v>108</v>
      </c>
      <c r="U12" s="173">
        <v>20</v>
      </c>
      <c r="V12" s="173">
        <v>260</v>
      </c>
      <c r="W12" s="173">
        <v>16</v>
      </c>
      <c r="X12" s="167">
        <f t="shared" si="10"/>
        <v>276</v>
      </c>
      <c r="Y12" s="173">
        <v>5</v>
      </c>
      <c r="Z12" s="173" t="s">
        <v>64</v>
      </c>
      <c r="AA12" s="173" t="s">
        <v>64</v>
      </c>
      <c r="AB12" s="167" t="s">
        <v>67</v>
      </c>
      <c r="AC12" s="174" t="s">
        <v>65</v>
      </c>
      <c r="AD12" s="169" t="s">
        <v>115</v>
      </c>
      <c r="AE12" s="167" t="s">
        <v>64</v>
      </c>
      <c r="AF12" s="174" t="s">
        <v>110</v>
      </c>
      <c r="AG12" s="172" t="s">
        <v>68</v>
      </c>
      <c r="AH12" s="167">
        <f t="shared" si="1"/>
        <v>56</v>
      </c>
      <c r="AI12" s="167">
        <v>3</v>
      </c>
      <c r="AJ12" s="171">
        <f t="shared" si="2"/>
        <v>7434</v>
      </c>
      <c r="AK12" s="167">
        <f t="shared" si="3"/>
        <v>55.2</v>
      </c>
      <c r="AL12" s="171">
        <v>350000</v>
      </c>
      <c r="AM12" s="171">
        <f t="shared" ref="AM12:AM75" si="11">IF(Z12="SI",4000*U12*AH12,0)</f>
        <v>4480000</v>
      </c>
      <c r="AN12" s="171">
        <f t="shared" si="5"/>
        <v>5600000</v>
      </c>
      <c r="AO12" s="171">
        <f t="shared" si="6"/>
        <v>0</v>
      </c>
      <c r="AP12" s="171">
        <f t="shared" si="7"/>
        <v>41035680</v>
      </c>
      <c r="AR12" s="171">
        <f t="shared" si="8"/>
        <v>7000000</v>
      </c>
      <c r="AS12" s="171">
        <f t="shared" si="9"/>
        <v>58115680</v>
      </c>
    </row>
    <row r="13" spans="1:49" ht="25" customHeight="1" x14ac:dyDescent="0.35">
      <c r="A13" s="172">
        <v>14546</v>
      </c>
      <c r="B13" s="172" t="s">
        <v>116</v>
      </c>
      <c r="C13" s="172" t="s">
        <v>117</v>
      </c>
      <c r="D13" s="167">
        <v>1</v>
      </c>
      <c r="E13" s="167">
        <v>2025</v>
      </c>
      <c r="F13" s="167">
        <v>2025</v>
      </c>
      <c r="G13" s="165" t="s">
        <v>51</v>
      </c>
      <c r="H13" s="172" t="s">
        <v>52</v>
      </c>
      <c r="I13" s="172" t="s">
        <v>53</v>
      </c>
      <c r="J13" s="165" t="s">
        <v>100</v>
      </c>
      <c r="K13" s="172" t="s">
        <v>101</v>
      </c>
      <c r="L13" s="172" t="s">
        <v>56</v>
      </c>
      <c r="M13" s="172" t="s">
        <v>57</v>
      </c>
      <c r="N13" s="172">
        <v>9</v>
      </c>
      <c r="O13" s="172" t="s">
        <v>118</v>
      </c>
      <c r="P13" s="172" t="s">
        <v>119</v>
      </c>
      <c r="Q13" s="172" t="s">
        <v>120</v>
      </c>
      <c r="R13" s="172" t="s">
        <v>61</v>
      </c>
      <c r="S13" s="172" t="s">
        <v>62</v>
      </c>
      <c r="T13" s="172" t="s">
        <v>63</v>
      </c>
      <c r="U13" s="173">
        <v>20</v>
      </c>
      <c r="V13" s="173">
        <v>260</v>
      </c>
      <c r="W13" s="173">
        <v>12</v>
      </c>
      <c r="X13" s="167">
        <f t="shared" si="10"/>
        <v>272</v>
      </c>
      <c r="Y13" s="173">
        <v>4</v>
      </c>
      <c r="Z13" s="173" t="s">
        <v>64</v>
      </c>
      <c r="AA13" s="173" t="s">
        <v>64</v>
      </c>
      <c r="AB13" s="173" t="s">
        <v>64</v>
      </c>
      <c r="AC13" s="174" t="s">
        <v>65</v>
      </c>
      <c r="AD13" s="169" t="s">
        <v>121</v>
      </c>
      <c r="AE13" s="167" t="s">
        <v>64</v>
      </c>
      <c r="AF13" s="174" t="s">
        <v>110</v>
      </c>
      <c r="AG13" s="172" t="s">
        <v>122</v>
      </c>
      <c r="AH13" s="167">
        <f t="shared" si="1"/>
        <v>68</v>
      </c>
      <c r="AI13" s="167">
        <v>2</v>
      </c>
      <c r="AJ13" s="171">
        <f t="shared" si="2"/>
        <v>6372</v>
      </c>
      <c r="AK13" s="167">
        <f t="shared" si="3"/>
        <v>68</v>
      </c>
      <c r="AL13" s="171">
        <v>300000</v>
      </c>
      <c r="AM13" s="171">
        <f t="shared" si="11"/>
        <v>5440000</v>
      </c>
      <c r="AN13" s="171">
        <f t="shared" si="5"/>
        <v>6800000</v>
      </c>
      <c r="AO13" s="171">
        <f t="shared" si="6"/>
        <v>5400000</v>
      </c>
      <c r="AP13" s="171">
        <f t="shared" si="7"/>
        <v>34663680</v>
      </c>
      <c r="AR13" s="171">
        <f t="shared" si="8"/>
        <v>6000000</v>
      </c>
      <c r="AS13" s="171">
        <f t="shared" si="9"/>
        <v>58303680</v>
      </c>
    </row>
    <row r="14" spans="1:49" ht="25" customHeight="1" x14ac:dyDescent="0.35">
      <c r="A14" s="172">
        <v>14547</v>
      </c>
      <c r="B14" s="172" t="s">
        <v>116</v>
      </c>
      <c r="C14" s="172" t="s">
        <v>117</v>
      </c>
      <c r="D14" s="167">
        <v>1</v>
      </c>
      <c r="E14" s="167">
        <v>2025</v>
      </c>
      <c r="F14" s="167">
        <v>2025</v>
      </c>
      <c r="G14" s="165" t="s">
        <v>51</v>
      </c>
      <c r="H14" s="172" t="s">
        <v>52</v>
      </c>
      <c r="I14" s="172" t="s">
        <v>53</v>
      </c>
      <c r="J14" s="165" t="s">
        <v>100</v>
      </c>
      <c r="K14" s="172" t="s">
        <v>101</v>
      </c>
      <c r="L14" s="172" t="s">
        <v>56</v>
      </c>
      <c r="M14" s="172" t="s">
        <v>57</v>
      </c>
      <c r="N14" s="172">
        <v>9</v>
      </c>
      <c r="O14" s="172" t="s">
        <v>118</v>
      </c>
      <c r="P14" s="172" t="s">
        <v>123</v>
      </c>
      <c r="Q14" s="172" t="s">
        <v>120</v>
      </c>
      <c r="R14" s="172" t="s">
        <v>61</v>
      </c>
      <c r="S14" s="172" t="s">
        <v>62</v>
      </c>
      <c r="T14" s="172" t="s">
        <v>63</v>
      </c>
      <c r="U14" s="173">
        <v>20</v>
      </c>
      <c r="V14" s="173">
        <v>260</v>
      </c>
      <c r="W14" s="173">
        <v>12</v>
      </c>
      <c r="X14" s="167">
        <f t="shared" si="10"/>
        <v>272</v>
      </c>
      <c r="Y14" s="173">
        <v>4</v>
      </c>
      <c r="Z14" s="173" t="s">
        <v>64</v>
      </c>
      <c r="AA14" s="173" t="s">
        <v>64</v>
      </c>
      <c r="AB14" s="173" t="s">
        <v>64</v>
      </c>
      <c r="AC14" s="174" t="s">
        <v>65</v>
      </c>
      <c r="AD14" s="169" t="s">
        <v>121</v>
      </c>
      <c r="AE14" s="167" t="s">
        <v>64</v>
      </c>
      <c r="AF14" s="174" t="s">
        <v>110</v>
      </c>
      <c r="AG14" s="172" t="s">
        <v>122</v>
      </c>
      <c r="AH14" s="167">
        <f t="shared" si="1"/>
        <v>68</v>
      </c>
      <c r="AI14" s="167">
        <v>2</v>
      </c>
      <c r="AJ14" s="171">
        <f t="shared" si="2"/>
        <v>6372</v>
      </c>
      <c r="AK14" s="167">
        <f t="shared" si="3"/>
        <v>68</v>
      </c>
      <c r="AL14" s="171">
        <v>300000</v>
      </c>
      <c r="AM14" s="171">
        <f t="shared" si="11"/>
        <v>5440000</v>
      </c>
      <c r="AN14" s="171">
        <f t="shared" si="5"/>
        <v>6800000</v>
      </c>
      <c r="AO14" s="171">
        <f t="shared" si="6"/>
        <v>5400000</v>
      </c>
      <c r="AP14" s="171">
        <f t="shared" si="7"/>
        <v>34663680</v>
      </c>
      <c r="AR14" s="171">
        <f t="shared" si="8"/>
        <v>6000000</v>
      </c>
      <c r="AS14" s="171">
        <f t="shared" si="9"/>
        <v>58303680</v>
      </c>
    </row>
    <row r="15" spans="1:49" ht="25" customHeight="1" x14ac:dyDescent="0.35">
      <c r="A15" s="172">
        <v>14548</v>
      </c>
      <c r="B15" s="172" t="s">
        <v>116</v>
      </c>
      <c r="C15" s="172" t="s">
        <v>117</v>
      </c>
      <c r="D15" s="167">
        <v>1</v>
      </c>
      <c r="E15" s="167">
        <v>2025</v>
      </c>
      <c r="F15" s="167">
        <v>2025</v>
      </c>
      <c r="G15" s="165" t="s">
        <v>51</v>
      </c>
      <c r="H15" s="172" t="s">
        <v>52</v>
      </c>
      <c r="I15" s="172" t="s">
        <v>53</v>
      </c>
      <c r="J15" s="165" t="s">
        <v>100</v>
      </c>
      <c r="K15" s="172" t="s">
        <v>101</v>
      </c>
      <c r="L15" s="172" t="s">
        <v>56</v>
      </c>
      <c r="M15" s="172" t="s">
        <v>57</v>
      </c>
      <c r="N15" s="172">
        <v>9</v>
      </c>
      <c r="O15" s="172" t="s">
        <v>118</v>
      </c>
      <c r="P15" s="172" t="s">
        <v>124</v>
      </c>
      <c r="Q15" s="172" t="s">
        <v>120</v>
      </c>
      <c r="R15" s="172" t="s">
        <v>61</v>
      </c>
      <c r="S15" s="172" t="s">
        <v>62</v>
      </c>
      <c r="T15" s="172" t="s">
        <v>63</v>
      </c>
      <c r="U15" s="173">
        <v>20</v>
      </c>
      <c r="V15" s="173">
        <v>260</v>
      </c>
      <c r="W15" s="173">
        <v>12</v>
      </c>
      <c r="X15" s="167">
        <f t="shared" si="10"/>
        <v>272</v>
      </c>
      <c r="Y15" s="173">
        <v>4</v>
      </c>
      <c r="Z15" s="173" t="s">
        <v>64</v>
      </c>
      <c r="AA15" s="173" t="s">
        <v>64</v>
      </c>
      <c r="AB15" s="173" t="s">
        <v>64</v>
      </c>
      <c r="AC15" s="174" t="s">
        <v>65</v>
      </c>
      <c r="AD15" s="169" t="s">
        <v>121</v>
      </c>
      <c r="AE15" s="167" t="s">
        <v>64</v>
      </c>
      <c r="AF15" s="174" t="s">
        <v>110</v>
      </c>
      <c r="AG15" s="172" t="s">
        <v>122</v>
      </c>
      <c r="AH15" s="167">
        <f t="shared" si="1"/>
        <v>68</v>
      </c>
      <c r="AI15" s="167">
        <v>2</v>
      </c>
      <c r="AJ15" s="171">
        <f t="shared" si="2"/>
        <v>6372</v>
      </c>
      <c r="AK15" s="167">
        <f t="shared" si="3"/>
        <v>68</v>
      </c>
      <c r="AL15" s="171">
        <v>300000</v>
      </c>
      <c r="AM15" s="171">
        <f t="shared" si="11"/>
        <v>5440000</v>
      </c>
      <c r="AN15" s="171">
        <f t="shared" si="5"/>
        <v>6800000</v>
      </c>
      <c r="AO15" s="171">
        <f t="shared" si="6"/>
        <v>5400000</v>
      </c>
      <c r="AP15" s="171">
        <f t="shared" si="7"/>
        <v>34663680</v>
      </c>
      <c r="AR15" s="171">
        <f t="shared" si="8"/>
        <v>6000000</v>
      </c>
      <c r="AS15" s="171">
        <f t="shared" si="9"/>
        <v>58303680</v>
      </c>
    </row>
    <row r="16" spans="1:49" ht="25" customHeight="1" x14ac:dyDescent="0.35">
      <c r="A16" s="163">
        <v>14223</v>
      </c>
      <c r="B16" s="163" t="s">
        <v>125</v>
      </c>
      <c r="C16" s="163" t="s">
        <v>126</v>
      </c>
      <c r="D16" s="164">
        <v>1</v>
      </c>
      <c r="E16" s="164">
        <v>2025</v>
      </c>
      <c r="F16" s="164">
        <v>2025</v>
      </c>
      <c r="G16" s="163" t="s">
        <v>127</v>
      </c>
      <c r="H16" s="163" t="s">
        <v>125</v>
      </c>
      <c r="I16" s="163" t="s">
        <v>128</v>
      </c>
      <c r="J16" s="165" t="s">
        <v>129</v>
      </c>
      <c r="K16" s="163" t="s">
        <v>130</v>
      </c>
      <c r="L16" s="163" t="s">
        <v>65</v>
      </c>
      <c r="M16" s="163" t="s">
        <v>65</v>
      </c>
      <c r="N16" s="163">
        <v>8</v>
      </c>
      <c r="O16" s="163" t="s">
        <v>58</v>
      </c>
      <c r="P16" s="163" t="s">
        <v>131</v>
      </c>
      <c r="Q16" s="163" t="s">
        <v>132</v>
      </c>
      <c r="R16" s="163" t="s">
        <v>61</v>
      </c>
      <c r="S16" s="163" t="s">
        <v>62</v>
      </c>
      <c r="T16" s="163" t="s">
        <v>63</v>
      </c>
      <c r="U16" s="164">
        <v>10</v>
      </c>
      <c r="V16" s="164">
        <v>176</v>
      </c>
      <c r="W16" s="164" t="s">
        <v>65</v>
      </c>
      <c r="X16" s="167">
        <f t="shared" si="10"/>
        <v>176</v>
      </c>
      <c r="Y16" s="164">
        <v>4</v>
      </c>
      <c r="Z16" s="164" t="s">
        <v>64</v>
      </c>
      <c r="AA16" s="164" t="s">
        <v>67</v>
      </c>
      <c r="AB16" s="173" t="s">
        <v>67</v>
      </c>
      <c r="AC16" s="174" t="s">
        <v>65</v>
      </c>
      <c r="AD16" s="169" t="s">
        <v>133</v>
      </c>
      <c r="AE16" s="167" t="s">
        <v>64</v>
      </c>
      <c r="AF16" s="169" t="s">
        <v>110</v>
      </c>
      <c r="AG16" s="163" t="s">
        <v>68</v>
      </c>
      <c r="AH16" s="167">
        <f t="shared" si="1"/>
        <v>44</v>
      </c>
      <c r="AI16" s="167">
        <v>3</v>
      </c>
      <c r="AJ16" s="171">
        <f t="shared" si="2"/>
        <v>7434</v>
      </c>
      <c r="AK16" s="167">
        <f t="shared" si="3"/>
        <v>44</v>
      </c>
      <c r="AL16" s="171">
        <v>300000</v>
      </c>
      <c r="AM16" s="171">
        <f t="shared" si="11"/>
        <v>1760000</v>
      </c>
      <c r="AN16" s="171">
        <f t="shared" si="5"/>
        <v>0</v>
      </c>
      <c r="AO16" s="171">
        <f t="shared" si="6"/>
        <v>0</v>
      </c>
      <c r="AP16" s="171">
        <f t="shared" si="7"/>
        <v>13083840</v>
      </c>
      <c r="AR16" s="171">
        <f t="shared" si="8"/>
        <v>3000000</v>
      </c>
      <c r="AS16" s="171">
        <f t="shared" si="9"/>
        <v>17843840</v>
      </c>
      <c r="AT16" s="163" t="s">
        <v>134</v>
      </c>
      <c r="AU16" s="163" t="s">
        <v>135</v>
      </c>
      <c r="AV16" s="163" t="s">
        <v>136</v>
      </c>
      <c r="AW16" s="163" t="s">
        <v>137</v>
      </c>
    </row>
    <row r="17" spans="1:49" ht="25" customHeight="1" x14ac:dyDescent="0.35">
      <c r="A17" s="163">
        <v>14345</v>
      </c>
      <c r="B17" s="163" t="s">
        <v>138</v>
      </c>
      <c r="C17" s="163" t="s">
        <v>139</v>
      </c>
      <c r="D17" s="164">
        <v>1</v>
      </c>
      <c r="E17" s="164">
        <v>2025</v>
      </c>
      <c r="F17" s="164">
        <v>2025</v>
      </c>
      <c r="G17" s="163" t="s">
        <v>127</v>
      </c>
      <c r="H17" s="163" t="s">
        <v>138</v>
      </c>
      <c r="I17" s="163" t="s">
        <v>140</v>
      </c>
      <c r="J17" s="165" t="s">
        <v>141</v>
      </c>
      <c r="K17" s="163" t="s">
        <v>142</v>
      </c>
      <c r="L17" s="163" t="s">
        <v>65</v>
      </c>
      <c r="M17" s="163" t="s">
        <v>65</v>
      </c>
      <c r="N17" s="163">
        <v>2</v>
      </c>
      <c r="O17" s="163" t="s">
        <v>143</v>
      </c>
      <c r="P17" s="163" t="s">
        <v>144</v>
      </c>
      <c r="Q17" s="163" t="s">
        <v>145</v>
      </c>
      <c r="R17" s="163" t="s">
        <v>61</v>
      </c>
      <c r="S17" s="163" t="s">
        <v>107</v>
      </c>
      <c r="T17" s="163" t="s">
        <v>63</v>
      </c>
      <c r="U17" s="164">
        <v>10</v>
      </c>
      <c r="V17" s="164">
        <v>176</v>
      </c>
      <c r="W17" s="164" t="s">
        <v>65</v>
      </c>
      <c r="X17" s="167">
        <f t="shared" si="10"/>
        <v>176</v>
      </c>
      <c r="Y17" s="164">
        <v>4</v>
      </c>
      <c r="Z17" s="164" t="s">
        <v>64</v>
      </c>
      <c r="AA17" s="164" t="s">
        <v>67</v>
      </c>
      <c r="AB17" s="173" t="s">
        <v>67</v>
      </c>
      <c r="AC17" s="174" t="s">
        <v>65</v>
      </c>
      <c r="AD17" s="169" t="s">
        <v>146</v>
      </c>
      <c r="AE17" s="167" t="s">
        <v>64</v>
      </c>
      <c r="AF17" s="169" t="s">
        <v>110</v>
      </c>
      <c r="AG17" s="163" t="s">
        <v>68</v>
      </c>
      <c r="AH17" s="167">
        <f t="shared" si="1"/>
        <v>44</v>
      </c>
      <c r="AI17" s="167">
        <v>3</v>
      </c>
      <c r="AJ17" s="171">
        <f t="shared" si="2"/>
        <v>7434</v>
      </c>
      <c r="AK17" s="167">
        <f t="shared" si="3"/>
        <v>44</v>
      </c>
      <c r="AL17" s="171">
        <v>300000</v>
      </c>
      <c r="AM17" s="171">
        <f t="shared" si="11"/>
        <v>1760000</v>
      </c>
      <c r="AN17" s="171">
        <f t="shared" si="5"/>
        <v>0</v>
      </c>
      <c r="AO17" s="171">
        <f t="shared" si="6"/>
        <v>0</v>
      </c>
      <c r="AP17" s="171">
        <f t="shared" si="7"/>
        <v>13083840</v>
      </c>
      <c r="AR17" s="171">
        <f t="shared" si="8"/>
        <v>3000000</v>
      </c>
      <c r="AS17" s="171">
        <f t="shared" si="9"/>
        <v>17843840</v>
      </c>
      <c r="AT17" s="163" t="s">
        <v>147</v>
      </c>
      <c r="AU17" s="163" t="s">
        <v>148</v>
      </c>
      <c r="AV17" s="163" t="s">
        <v>149</v>
      </c>
      <c r="AW17" s="163" t="s">
        <v>150</v>
      </c>
    </row>
    <row r="18" spans="1:49" ht="25" customHeight="1" x14ac:dyDescent="0.35">
      <c r="A18" s="163">
        <v>14315</v>
      </c>
      <c r="B18" s="163" t="s">
        <v>125</v>
      </c>
      <c r="C18" s="163" t="s">
        <v>126</v>
      </c>
      <c r="D18" s="164">
        <v>1</v>
      </c>
      <c r="E18" s="164">
        <v>2025</v>
      </c>
      <c r="F18" s="164">
        <v>2025</v>
      </c>
      <c r="G18" s="163" t="s">
        <v>127</v>
      </c>
      <c r="H18" s="163" t="s">
        <v>125</v>
      </c>
      <c r="I18" s="163" t="s">
        <v>128</v>
      </c>
      <c r="J18" s="165" t="s">
        <v>129</v>
      </c>
      <c r="K18" s="163" t="s">
        <v>130</v>
      </c>
      <c r="L18" s="163" t="s">
        <v>56</v>
      </c>
      <c r="M18" s="163" t="s">
        <v>57</v>
      </c>
      <c r="N18" s="163">
        <v>13</v>
      </c>
      <c r="O18" s="163" t="s">
        <v>104</v>
      </c>
      <c r="P18" s="163" t="s">
        <v>151</v>
      </c>
      <c r="Q18" s="163" t="s">
        <v>152</v>
      </c>
      <c r="R18" s="163" t="s">
        <v>61</v>
      </c>
      <c r="S18" s="163" t="s">
        <v>62</v>
      </c>
      <c r="T18" s="163" t="s">
        <v>63</v>
      </c>
      <c r="U18" s="164">
        <v>19</v>
      </c>
      <c r="V18" s="164">
        <v>176</v>
      </c>
      <c r="W18" s="164">
        <v>12</v>
      </c>
      <c r="X18" s="167">
        <f t="shared" si="10"/>
        <v>188</v>
      </c>
      <c r="Y18" s="164">
        <v>4</v>
      </c>
      <c r="Z18" s="164" t="s">
        <v>64</v>
      </c>
      <c r="AA18" s="164" t="s">
        <v>67</v>
      </c>
      <c r="AB18" s="164" t="s">
        <v>67</v>
      </c>
      <c r="AC18" s="174" t="s">
        <v>65</v>
      </c>
      <c r="AD18" s="169" t="s">
        <v>153</v>
      </c>
      <c r="AE18" s="167" t="s">
        <v>64</v>
      </c>
      <c r="AF18" s="169" t="s">
        <v>110</v>
      </c>
      <c r="AG18" s="163" t="s">
        <v>68</v>
      </c>
      <c r="AH18" s="167">
        <f t="shared" si="1"/>
        <v>47</v>
      </c>
      <c r="AI18" s="167">
        <v>3</v>
      </c>
      <c r="AJ18" s="171">
        <f t="shared" si="2"/>
        <v>7434</v>
      </c>
      <c r="AK18" s="167">
        <f t="shared" si="3"/>
        <v>47</v>
      </c>
      <c r="AL18" s="171">
        <v>300000</v>
      </c>
      <c r="AM18" s="171">
        <f t="shared" si="11"/>
        <v>3572000</v>
      </c>
      <c r="AN18" s="171">
        <f t="shared" si="5"/>
        <v>0</v>
      </c>
      <c r="AO18" s="171">
        <f t="shared" si="6"/>
        <v>0</v>
      </c>
      <c r="AP18" s="171">
        <f t="shared" si="7"/>
        <v>26554248</v>
      </c>
      <c r="AR18" s="171">
        <f t="shared" si="8"/>
        <v>5700000</v>
      </c>
      <c r="AS18" s="171">
        <f t="shared" si="9"/>
        <v>35826248</v>
      </c>
      <c r="AT18" s="163" t="s">
        <v>154</v>
      </c>
      <c r="AU18" s="163" t="s">
        <v>155</v>
      </c>
      <c r="AV18" s="163" t="s">
        <v>156</v>
      </c>
      <c r="AW18" s="163" t="s">
        <v>157</v>
      </c>
    </row>
    <row r="19" spans="1:49" ht="25" customHeight="1" x14ac:dyDescent="0.35">
      <c r="A19" s="163">
        <v>14389</v>
      </c>
      <c r="B19" s="163" t="s">
        <v>125</v>
      </c>
      <c r="C19" s="163" t="s">
        <v>126</v>
      </c>
      <c r="D19" s="164">
        <v>1</v>
      </c>
      <c r="E19" s="164">
        <v>2025</v>
      </c>
      <c r="F19" s="164">
        <v>2025</v>
      </c>
      <c r="G19" s="163" t="s">
        <v>127</v>
      </c>
      <c r="H19" s="163" t="s">
        <v>125</v>
      </c>
      <c r="I19" s="163" t="s">
        <v>128</v>
      </c>
      <c r="J19" s="165" t="s">
        <v>129</v>
      </c>
      <c r="K19" s="163" t="s">
        <v>130</v>
      </c>
      <c r="L19" s="163" t="s">
        <v>56</v>
      </c>
      <c r="M19" s="163" t="s">
        <v>57</v>
      </c>
      <c r="N19" s="163">
        <v>13</v>
      </c>
      <c r="O19" s="163" t="s">
        <v>104</v>
      </c>
      <c r="P19" s="163" t="s">
        <v>105</v>
      </c>
      <c r="Q19" s="163" t="s">
        <v>158</v>
      </c>
      <c r="R19" s="163" t="s">
        <v>61</v>
      </c>
      <c r="S19" s="163" t="s">
        <v>62</v>
      </c>
      <c r="T19" s="163" t="s">
        <v>159</v>
      </c>
      <c r="U19" s="164">
        <v>14</v>
      </c>
      <c r="V19" s="164">
        <v>176</v>
      </c>
      <c r="W19" s="164">
        <v>12</v>
      </c>
      <c r="X19" s="167">
        <f t="shared" si="10"/>
        <v>188</v>
      </c>
      <c r="Y19" s="164">
        <v>4</v>
      </c>
      <c r="Z19" s="164" t="s">
        <v>64</v>
      </c>
      <c r="AA19" s="164" t="s">
        <v>67</v>
      </c>
      <c r="AB19" s="164" t="s">
        <v>64</v>
      </c>
      <c r="AC19" s="174" t="s">
        <v>65</v>
      </c>
      <c r="AD19" s="169" t="s">
        <v>160</v>
      </c>
      <c r="AE19" s="167" t="s">
        <v>64</v>
      </c>
      <c r="AF19" s="169" t="s">
        <v>110</v>
      </c>
      <c r="AG19" s="163" t="s">
        <v>68</v>
      </c>
      <c r="AH19" s="167">
        <f t="shared" si="1"/>
        <v>47</v>
      </c>
      <c r="AI19" s="167">
        <v>3</v>
      </c>
      <c r="AJ19" s="171">
        <f t="shared" si="2"/>
        <v>7434</v>
      </c>
      <c r="AK19" s="167">
        <f t="shared" si="3"/>
        <v>47</v>
      </c>
      <c r="AL19" s="171">
        <v>300000</v>
      </c>
      <c r="AM19" s="171">
        <f t="shared" si="11"/>
        <v>2632000</v>
      </c>
      <c r="AN19" s="171">
        <f t="shared" si="5"/>
        <v>0</v>
      </c>
      <c r="AO19" s="171">
        <f t="shared" si="6"/>
        <v>3780000</v>
      </c>
      <c r="AP19" s="171">
        <f t="shared" si="7"/>
        <v>19566288</v>
      </c>
      <c r="AR19" s="171">
        <f t="shared" si="8"/>
        <v>4200000</v>
      </c>
      <c r="AS19" s="171">
        <f t="shared" si="9"/>
        <v>30178288</v>
      </c>
      <c r="AT19" s="163" t="s">
        <v>161</v>
      </c>
      <c r="AU19" s="163" t="s">
        <v>162</v>
      </c>
      <c r="AV19" s="163" t="s">
        <v>163</v>
      </c>
      <c r="AW19" s="163" t="s">
        <v>164</v>
      </c>
    </row>
    <row r="20" spans="1:49" ht="25" customHeight="1" x14ac:dyDescent="0.35">
      <c r="A20" s="163">
        <v>14288</v>
      </c>
      <c r="B20" s="163" t="s">
        <v>125</v>
      </c>
      <c r="C20" s="163" t="s">
        <v>126</v>
      </c>
      <c r="D20" s="164">
        <v>1</v>
      </c>
      <c r="E20" s="164">
        <v>2025</v>
      </c>
      <c r="F20" s="164">
        <v>2025</v>
      </c>
      <c r="G20" s="163" t="s">
        <v>127</v>
      </c>
      <c r="H20" s="163" t="s">
        <v>125</v>
      </c>
      <c r="I20" s="163" t="s">
        <v>128</v>
      </c>
      <c r="J20" s="165" t="s">
        <v>100</v>
      </c>
      <c r="K20" s="163" t="s">
        <v>101</v>
      </c>
      <c r="L20" s="163" t="s">
        <v>56</v>
      </c>
      <c r="M20" s="163" t="s">
        <v>57</v>
      </c>
      <c r="N20" s="163">
        <v>2</v>
      </c>
      <c r="O20" s="163" t="s">
        <v>143</v>
      </c>
      <c r="P20" s="163" t="s">
        <v>165</v>
      </c>
      <c r="Q20" s="163" t="s">
        <v>152</v>
      </c>
      <c r="R20" s="163" t="s">
        <v>61</v>
      </c>
      <c r="S20" s="163" t="s">
        <v>62</v>
      </c>
      <c r="T20" s="163" t="s">
        <v>63</v>
      </c>
      <c r="U20" s="164">
        <v>10</v>
      </c>
      <c r="V20" s="164">
        <v>260</v>
      </c>
      <c r="W20" s="164">
        <v>12</v>
      </c>
      <c r="X20" s="167">
        <f t="shared" si="10"/>
        <v>272</v>
      </c>
      <c r="Y20" s="164">
        <v>4</v>
      </c>
      <c r="Z20" s="164" t="s">
        <v>64</v>
      </c>
      <c r="AA20" s="164" t="s">
        <v>67</v>
      </c>
      <c r="AB20" s="164" t="s">
        <v>64</v>
      </c>
      <c r="AC20" s="174" t="s">
        <v>65</v>
      </c>
      <c r="AD20" s="169" t="s">
        <v>166</v>
      </c>
      <c r="AE20" s="167" t="s">
        <v>64</v>
      </c>
      <c r="AF20" s="169" t="s">
        <v>110</v>
      </c>
      <c r="AG20" s="163" t="s">
        <v>68</v>
      </c>
      <c r="AH20" s="167">
        <f t="shared" si="1"/>
        <v>68</v>
      </c>
      <c r="AI20" s="167">
        <v>3</v>
      </c>
      <c r="AJ20" s="171">
        <f t="shared" si="2"/>
        <v>7434</v>
      </c>
      <c r="AK20" s="167">
        <f t="shared" si="3"/>
        <v>68</v>
      </c>
      <c r="AL20" s="171">
        <v>300000</v>
      </c>
      <c r="AM20" s="171">
        <f t="shared" si="11"/>
        <v>2720000</v>
      </c>
      <c r="AN20" s="171">
        <f t="shared" si="5"/>
        <v>0</v>
      </c>
      <c r="AO20" s="171">
        <f t="shared" si="6"/>
        <v>2700000</v>
      </c>
      <c r="AP20" s="171">
        <f t="shared" si="7"/>
        <v>20220480</v>
      </c>
      <c r="AR20" s="171">
        <f t="shared" si="8"/>
        <v>3000000</v>
      </c>
      <c r="AS20" s="171">
        <f t="shared" si="9"/>
        <v>28640480</v>
      </c>
      <c r="AT20" s="163" t="s">
        <v>167</v>
      </c>
      <c r="AU20" s="163" t="s">
        <v>168</v>
      </c>
      <c r="AV20" s="163" t="s">
        <v>169</v>
      </c>
      <c r="AW20" s="163" t="s">
        <v>170</v>
      </c>
    </row>
    <row r="21" spans="1:49" ht="25" customHeight="1" x14ac:dyDescent="0.35">
      <c r="A21" s="163">
        <v>14422</v>
      </c>
      <c r="B21" s="163" t="s">
        <v>125</v>
      </c>
      <c r="C21" s="163" t="s">
        <v>126</v>
      </c>
      <c r="D21" s="164">
        <v>1</v>
      </c>
      <c r="E21" s="164">
        <v>2025</v>
      </c>
      <c r="F21" s="164">
        <v>2025</v>
      </c>
      <c r="G21" s="163" t="s">
        <v>127</v>
      </c>
      <c r="H21" s="163" t="s">
        <v>125</v>
      </c>
      <c r="I21" s="163" t="s">
        <v>128</v>
      </c>
      <c r="J21" s="165" t="s">
        <v>100</v>
      </c>
      <c r="K21" s="163" t="s">
        <v>101</v>
      </c>
      <c r="L21" s="163" t="s">
        <v>56</v>
      </c>
      <c r="M21" s="163" t="s">
        <v>57</v>
      </c>
      <c r="N21" s="163">
        <v>8</v>
      </c>
      <c r="O21" s="163" t="s">
        <v>58</v>
      </c>
      <c r="P21" s="163" t="s">
        <v>131</v>
      </c>
      <c r="Q21" s="163" t="s">
        <v>152</v>
      </c>
      <c r="R21" s="163" t="s">
        <v>61</v>
      </c>
      <c r="S21" s="163" t="s">
        <v>62</v>
      </c>
      <c r="T21" s="163" t="s">
        <v>63</v>
      </c>
      <c r="U21" s="164">
        <v>10</v>
      </c>
      <c r="V21" s="164">
        <v>260</v>
      </c>
      <c r="W21" s="164">
        <v>12</v>
      </c>
      <c r="X21" s="167">
        <f t="shared" si="10"/>
        <v>272</v>
      </c>
      <c r="Y21" s="164">
        <v>4</v>
      </c>
      <c r="Z21" s="164" t="s">
        <v>64</v>
      </c>
      <c r="AA21" s="164" t="s">
        <v>67</v>
      </c>
      <c r="AB21" s="164" t="s">
        <v>64</v>
      </c>
      <c r="AC21" s="174" t="s">
        <v>65</v>
      </c>
      <c r="AD21" s="169" t="s">
        <v>171</v>
      </c>
      <c r="AE21" s="167" t="s">
        <v>64</v>
      </c>
      <c r="AF21" s="169" t="s">
        <v>110</v>
      </c>
      <c r="AG21" s="163" t="s">
        <v>68</v>
      </c>
      <c r="AH21" s="167">
        <f t="shared" si="1"/>
        <v>68</v>
      </c>
      <c r="AI21" s="167">
        <v>3</v>
      </c>
      <c r="AJ21" s="171">
        <f t="shared" si="2"/>
        <v>7434</v>
      </c>
      <c r="AK21" s="167">
        <f t="shared" si="3"/>
        <v>68</v>
      </c>
      <c r="AL21" s="171">
        <v>300000</v>
      </c>
      <c r="AM21" s="171">
        <f t="shared" si="11"/>
        <v>2720000</v>
      </c>
      <c r="AN21" s="171">
        <f t="shared" si="5"/>
        <v>0</v>
      </c>
      <c r="AO21" s="171">
        <f t="shared" si="6"/>
        <v>2700000</v>
      </c>
      <c r="AP21" s="171">
        <f t="shared" si="7"/>
        <v>20220480</v>
      </c>
      <c r="AR21" s="171">
        <f t="shared" si="8"/>
        <v>3000000</v>
      </c>
      <c r="AS21" s="171">
        <f t="shared" si="9"/>
        <v>28640480</v>
      </c>
      <c r="AT21" s="163" t="s">
        <v>172</v>
      </c>
      <c r="AU21" s="163" t="s">
        <v>173</v>
      </c>
      <c r="AV21" s="163" t="s">
        <v>174</v>
      </c>
      <c r="AW21" s="163" t="s">
        <v>137</v>
      </c>
    </row>
    <row r="22" spans="1:49" ht="25" customHeight="1" x14ac:dyDescent="0.35">
      <c r="A22" s="163">
        <v>14430</v>
      </c>
      <c r="B22" s="163" t="s">
        <v>125</v>
      </c>
      <c r="C22" s="163" t="s">
        <v>126</v>
      </c>
      <c r="D22" s="164">
        <v>1</v>
      </c>
      <c r="E22" s="164">
        <v>2025</v>
      </c>
      <c r="F22" s="164">
        <v>2025</v>
      </c>
      <c r="G22" s="163" t="s">
        <v>127</v>
      </c>
      <c r="H22" s="163" t="s">
        <v>125</v>
      </c>
      <c r="I22" s="163" t="s">
        <v>128</v>
      </c>
      <c r="J22" s="165" t="s">
        <v>100</v>
      </c>
      <c r="K22" s="163" t="s">
        <v>101</v>
      </c>
      <c r="L22" s="163" t="s">
        <v>56</v>
      </c>
      <c r="M22" s="163" t="s">
        <v>57</v>
      </c>
      <c r="N22" s="163">
        <v>7</v>
      </c>
      <c r="O22" s="163" t="s">
        <v>175</v>
      </c>
      <c r="P22" s="163" t="s">
        <v>176</v>
      </c>
      <c r="Q22" s="163" t="s">
        <v>152</v>
      </c>
      <c r="R22" s="163" t="s">
        <v>61</v>
      </c>
      <c r="S22" s="163" t="s">
        <v>62</v>
      </c>
      <c r="T22" s="163" t="s">
        <v>63</v>
      </c>
      <c r="U22" s="164">
        <v>10</v>
      </c>
      <c r="V22" s="164">
        <v>260</v>
      </c>
      <c r="W22" s="164">
        <v>12</v>
      </c>
      <c r="X22" s="167">
        <f t="shared" si="10"/>
        <v>272</v>
      </c>
      <c r="Y22" s="164">
        <v>4</v>
      </c>
      <c r="Z22" s="164" t="s">
        <v>64</v>
      </c>
      <c r="AA22" s="164" t="s">
        <v>67</v>
      </c>
      <c r="AB22" s="164" t="s">
        <v>64</v>
      </c>
      <c r="AC22" s="174" t="s">
        <v>65</v>
      </c>
      <c r="AD22" s="169" t="s">
        <v>177</v>
      </c>
      <c r="AE22" s="167" t="s">
        <v>64</v>
      </c>
      <c r="AF22" s="169" t="s">
        <v>110</v>
      </c>
      <c r="AG22" s="163" t="s">
        <v>68</v>
      </c>
      <c r="AH22" s="167">
        <f t="shared" si="1"/>
        <v>68</v>
      </c>
      <c r="AI22" s="167">
        <v>3</v>
      </c>
      <c r="AJ22" s="171">
        <f t="shared" si="2"/>
        <v>7434</v>
      </c>
      <c r="AK22" s="167">
        <f t="shared" si="3"/>
        <v>68</v>
      </c>
      <c r="AL22" s="171">
        <v>300000</v>
      </c>
      <c r="AM22" s="171">
        <f t="shared" si="11"/>
        <v>2720000</v>
      </c>
      <c r="AN22" s="171">
        <f t="shared" si="5"/>
        <v>0</v>
      </c>
      <c r="AO22" s="171">
        <f t="shared" si="6"/>
        <v>2700000</v>
      </c>
      <c r="AP22" s="171">
        <f t="shared" si="7"/>
        <v>20220480</v>
      </c>
      <c r="AR22" s="171">
        <f t="shared" si="8"/>
        <v>3000000</v>
      </c>
      <c r="AS22" s="171">
        <f t="shared" si="9"/>
        <v>28640480</v>
      </c>
      <c r="AT22" s="163" t="s">
        <v>172</v>
      </c>
      <c r="AU22" s="163" t="s">
        <v>173</v>
      </c>
      <c r="AV22" s="163" t="s">
        <v>178</v>
      </c>
      <c r="AW22" s="163" t="s">
        <v>179</v>
      </c>
    </row>
    <row r="23" spans="1:49" ht="25" customHeight="1" x14ac:dyDescent="0.35">
      <c r="A23" s="162">
        <v>14614</v>
      </c>
      <c r="B23" s="163" t="s">
        <v>49</v>
      </c>
      <c r="C23" s="163" t="s">
        <v>50</v>
      </c>
      <c r="D23" s="164">
        <v>4</v>
      </c>
      <c r="E23" s="164">
        <v>2025</v>
      </c>
      <c r="F23" s="164">
        <v>2025</v>
      </c>
      <c r="G23" s="162" t="s">
        <v>51</v>
      </c>
      <c r="H23" s="162" t="s">
        <v>52</v>
      </c>
      <c r="I23" s="162" t="s">
        <v>53</v>
      </c>
      <c r="J23" s="165" t="s">
        <v>100</v>
      </c>
      <c r="K23" s="162" t="s">
        <v>101</v>
      </c>
      <c r="L23" s="162" t="s">
        <v>65</v>
      </c>
      <c r="M23" s="162" t="s">
        <v>65</v>
      </c>
      <c r="N23" s="162">
        <v>8</v>
      </c>
      <c r="O23" s="162" t="s">
        <v>58</v>
      </c>
      <c r="P23" s="162" t="s">
        <v>76</v>
      </c>
      <c r="Q23" s="162" t="s">
        <v>60</v>
      </c>
      <c r="R23" s="162" t="s">
        <v>61</v>
      </c>
      <c r="S23" s="162" t="s">
        <v>62</v>
      </c>
      <c r="T23" s="162" t="s">
        <v>63</v>
      </c>
      <c r="U23" s="166">
        <v>15</v>
      </c>
      <c r="V23" s="166">
        <v>260</v>
      </c>
      <c r="W23" s="166" t="s">
        <v>65</v>
      </c>
      <c r="X23" s="167">
        <f>((SUM(V23:W23))*1)*1</f>
        <v>260</v>
      </c>
      <c r="Y23" s="166">
        <v>5</v>
      </c>
      <c r="Z23" s="166" t="s">
        <v>64</v>
      </c>
      <c r="AA23" s="166" t="s">
        <v>64</v>
      </c>
      <c r="AB23" s="175" t="s">
        <v>67</v>
      </c>
      <c r="AC23" s="168" t="s">
        <v>65</v>
      </c>
      <c r="AD23" s="169" t="s">
        <v>180</v>
      </c>
      <c r="AE23" s="167" t="s">
        <v>64</v>
      </c>
      <c r="AF23" s="168" t="s">
        <v>110</v>
      </c>
      <c r="AG23" s="162" t="s">
        <v>68</v>
      </c>
      <c r="AH23" s="167">
        <f t="shared" si="1"/>
        <v>52</v>
      </c>
      <c r="AI23" s="166">
        <v>3</v>
      </c>
      <c r="AJ23" s="166">
        <f t="shared" si="2"/>
        <v>7434</v>
      </c>
      <c r="AK23" s="167">
        <f t="shared" si="3"/>
        <v>52</v>
      </c>
      <c r="AL23" s="171">
        <v>300000</v>
      </c>
      <c r="AM23" s="171">
        <f t="shared" si="11"/>
        <v>3120000</v>
      </c>
      <c r="AN23" s="171">
        <f t="shared" si="5"/>
        <v>3900000</v>
      </c>
      <c r="AO23" s="171">
        <f t="shared" si="6"/>
        <v>0</v>
      </c>
      <c r="AP23" s="171">
        <f t="shared" si="7"/>
        <v>28992600</v>
      </c>
      <c r="AR23" s="171">
        <f t="shared" si="8"/>
        <v>4500000</v>
      </c>
      <c r="AS23" s="171">
        <f t="shared" si="9"/>
        <v>40512600</v>
      </c>
      <c r="AT23" s="162"/>
      <c r="AU23" s="162"/>
      <c r="AV23" s="162"/>
      <c r="AW23" s="162"/>
    </row>
    <row r="24" spans="1:49" ht="25" customHeight="1" x14ac:dyDescent="0.35">
      <c r="A24" s="162">
        <v>14621</v>
      </c>
      <c r="B24" s="163" t="s">
        <v>49</v>
      </c>
      <c r="C24" s="163" t="s">
        <v>50</v>
      </c>
      <c r="D24" s="164">
        <v>4</v>
      </c>
      <c r="E24" s="164">
        <v>2025</v>
      </c>
      <c r="F24" s="164">
        <v>2025</v>
      </c>
      <c r="G24" s="162" t="s">
        <v>51</v>
      </c>
      <c r="H24" s="162" t="s">
        <v>52</v>
      </c>
      <c r="I24" s="162" t="s">
        <v>53</v>
      </c>
      <c r="J24" s="165" t="s">
        <v>100</v>
      </c>
      <c r="K24" s="162" t="s">
        <v>101</v>
      </c>
      <c r="L24" s="162" t="s">
        <v>65</v>
      </c>
      <c r="M24" s="162" t="s">
        <v>65</v>
      </c>
      <c r="N24" s="162">
        <v>8</v>
      </c>
      <c r="O24" s="162" t="s">
        <v>58</v>
      </c>
      <c r="P24" s="162" t="s">
        <v>71</v>
      </c>
      <c r="Q24" s="162" t="s">
        <v>120</v>
      </c>
      <c r="R24" s="162" t="s">
        <v>61</v>
      </c>
      <c r="S24" s="162" t="s">
        <v>62</v>
      </c>
      <c r="T24" s="162" t="s">
        <v>63</v>
      </c>
      <c r="U24" s="166">
        <v>15</v>
      </c>
      <c r="V24" s="166">
        <v>260</v>
      </c>
      <c r="W24" s="166" t="s">
        <v>65</v>
      </c>
      <c r="X24" s="167">
        <f>((SUM(V24:W24))*1)*1</f>
        <v>260</v>
      </c>
      <c r="Y24" s="166">
        <v>5</v>
      </c>
      <c r="Z24" s="166" t="s">
        <v>64</v>
      </c>
      <c r="AA24" s="166" t="s">
        <v>64</v>
      </c>
      <c r="AB24" s="175" t="s">
        <v>67</v>
      </c>
      <c r="AC24" s="168" t="s">
        <v>65</v>
      </c>
      <c r="AD24" s="169" t="s">
        <v>181</v>
      </c>
      <c r="AE24" s="167" t="s">
        <v>64</v>
      </c>
      <c r="AF24" s="168" t="s">
        <v>110</v>
      </c>
      <c r="AG24" s="162" t="s">
        <v>68</v>
      </c>
      <c r="AH24" s="167">
        <f t="shared" si="1"/>
        <v>52</v>
      </c>
      <c r="AI24" s="166">
        <v>3</v>
      </c>
      <c r="AJ24" s="166">
        <f t="shared" si="2"/>
        <v>7434</v>
      </c>
      <c r="AK24" s="167">
        <f t="shared" si="3"/>
        <v>52</v>
      </c>
      <c r="AL24" s="171">
        <v>300000</v>
      </c>
      <c r="AM24" s="171">
        <f t="shared" si="11"/>
        <v>3120000</v>
      </c>
      <c r="AN24" s="171">
        <f t="shared" si="5"/>
        <v>3900000</v>
      </c>
      <c r="AO24" s="171">
        <f t="shared" si="6"/>
        <v>0</v>
      </c>
      <c r="AP24" s="171">
        <f t="shared" si="7"/>
        <v>28992600</v>
      </c>
      <c r="AR24" s="171">
        <f t="shared" si="8"/>
        <v>4500000</v>
      </c>
      <c r="AS24" s="171">
        <f t="shared" si="9"/>
        <v>40512600</v>
      </c>
      <c r="AT24" s="162"/>
      <c r="AU24" s="162"/>
      <c r="AV24" s="162"/>
      <c r="AW24" s="162"/>
    </row>
    <row r="25" spans="1:49" ht="25" customHeight="1" x14ac:dyDescent="0.35">
      <c r="A25" s="172">
        <v>14537</v>
      </c>
      <c r="B25" s="172" t="s">
        <v>116</v>
      </c>
      <c r="C25" s="172" t="s">
        <v>117</v>
      </c>
      <c r="D25" s="167">
        <v>1</v>
      </c>
      <c r="E25" s="167">
        <v>2025</v>
      </c>
      <c r="F25" s="167">
        <v>2025</v>
      </c>
      <c r="G25" s="165" t="s">
        <v>51</v>
      </c>
      <c r="H25" s="172" t="s">
        <v>52</v>
      </c>
      <c r="I25" s="172" t="s">
        <v>53</v>
      </c>
      <c r="J25" s="165" t="s">
        <v>182</v>
      </c>
      <c r="K25" s="172" t="s">
        <v>183</v>
      </c>
      <c r="L25" s="172" t="s">
        <v>65</v>
      </c>
      <c r="M25" s="172" t="s">
        <v>65</v>
      </c>
      <c r="N25" s="172">
        <v>9</v>
      </c>
      <c r="O25" s="172" t="s">
        <v>118</v>
      </c>
      <c r="P25" s="172" t="s">
        <v>184</v>
      </c>
      <c r="Q25" s="172" t="s">
        <v>120</v>
      </c>
      <c r="R25" s="172" t="s">
        <v>61</v>
      </c>
      <c r="S25" s="172" t="s">
        <v>107</v>
      </c>
      <c r="T25" s="172" t="s">
        <v>63</v>
      </c>
      <c r="U25" s="173">
        <v>20</v>
      </c>
      <c r="V25" s="173">
        <v>90</v>
      </c>
      <c r="W25" s="173" t="s">
        <v>65</v>
      </c>
      <c r="X25" s="167">
        <f t="shared" ref="X25:X35" si="12">(SUM(V25:W25))*1</f>
        <v>90</v>
      </c>
      <c r="Y25" s="173">
        <v>4</v>
      </c>
      <c r="Z25" s="173" t="s">
        <v>64</v>
      </c>
      <c r="AA25" s="173" t="s">
        <v>64</v>
      </c>
      <c r="AB25" s="173" t="s">
        <v>67</v>
      </c>
      <c r="AC25" s="174" t="s">
        <v>65</v>
      </c>
      <c r="AD25" s="169" t="s">
        <v>185</v>
      </c>
      <c r="AE25" s="167" t="s">
        <v>64</v>
      </c>
      <c r="AF25" s="174" t="s">
        <v>186</v>
      </c>
      <c r="AG25" s="172" t="s">
        <v>122</v>
      </c>
      <c r="AH25" s="167">
        <f t="shared" si="1"/>
        <v>23</v>
      </c>
      <c r="AI25" s="167">
        <v>2</v>
      </c>
      <c r="AJ25" s="171">
        <f t="shared" si="2"/>
        <v>6372</v>
      </c>
      <c r="AK25" s="167">
        <f t="shared" si="3"/>
        <v>22.5</v>
      </c>
      <c r="AL25" s="171">
        <v>20000</v>
      </c>
      <c r="AM25" s="171">
        <f t="shared" si="11"/>
        <v>1840000</v>
      </c>
      <c r="AN25" s="171">
        <f t="shared" si="5"/>
        <v>2300000</v>
      </c>
      <c r="AO25" s="171">
        <f t="shared" si="6"/>
        <v>0</v>
      </c>
      <c r="AP25" s="171">
        <f t="shared" si="7"/>
        <v>11469600</v>
      </c>
      <c r="AR25" s="171">
        <f t="shared" si="8"/>
        <v>400000</v>
      </c>
      <c r="AS25" s="171">
        <f t="shared" si="9"/>
        <v>16009600</v>
      </c>
    </row>
    <row r="26" spans="1:49" ht="25" customHeight="1" x14ac:dyDescent="0.35">
      <c r="A26" s="172">
        <v>14538</v>
      </c>
      <c r="B26" s="172" t="s">
        <v>116</v>
      </c>
      <c r="C26" s="172" t="s">
        <v>117</v>
      </c>
      <c r="D26" s="167">
        <v>1</v>
      </c>
      <c r="E26" s="167">
        <v>2025</v>
      </c>
      <c r="F26" s="167">
        <v>2025</v>
      </c>
      <c r="G26" s="165" t="s">
        <v>51</v>
      </c>
      <c r="H26" s="172" t="s">
        <v>52</v>
      </c>
      <c r="I26" s="172" t="s">
        <v>53</v>
      </c>
      <c r="J26" s="165" t="s">
        <v>182</v>
      </c>
      <c r="K26" s="172" t="s">
        <v>183</v>
      </c>
      <c r="L26" s="172" t="s">
        <v>65</v>
      </c>
      <c r="M26" s="172" t="s">
        <v>65</v>
      </c>
      <c r="N26" s="172">
        <v>9</v>
      </c>
      <c r="O26" s="172" t="s">
        <v>118</v>
      </c>
      <c r="P26" s="172" t="s">
        <v>187</v>
      </c>
      <c r="Q26" s="172" t="s">
        <v>120</v>
      </c>
      <c r="R26" s="172" t="s">
        <v>61</v>
      </c>
      <c r="S26" s="172" t="s">
        <v>107</v>
      </c>
      <c r="T26" s="172" t="s">
        <v>63</v>
      </c>
      <c r="U26" s="173">
        <v>20</v>
      </c>
      <c r="V26" s="173">
        <v>90</v>
      </c>
      <c r="W26" s="173" t="s">
        <v>65</v>
      </c>
      <c r="X26" s="167">
        <f t="shared" si="12"/>
        <v>90</v>
      </c>
      <c r="Y26" s="173">
        <v>4</v>
      </c>
      <c r="Z26" s="173" t="s">
        <v>64</v>
      </c>
      <c r="AA26" s="173" t="s">
        <v>64</v>
      </c>
      <c r="AB26" s="173" t="s">
        <v>67</v>
      </c>
      <c r="AC26" s="174" t="s">
        <v>65</v>
      </c>
      <c r="AD26" s="169" t="s">
        <v>185</v>
      </c>
      <c r="AE26" s="167" t="s">
        <v>64</v>
      </c>
      <c r="AF26" s="174" t="s">
        <v>186</v>
      </c>
      <c r="AG26" s="172" t="s">
        <v>122</v>
      </c>
      <c r="AH26" s="167">
        <f t="shared" si="1"/>
        <v>23</v>
      </c>
      <c r="AI26" s="167">
        <v>2</v>
      </c>
      <c r="AJ26" s="171">
        <f t="shared" si="2"/>
        <v>6372</v>
      </c>
      <c r="AK26" s="167">
        <f t="shared" si="3"/>
        <v>22.5</v>
      </c>
      <c r="AL26" s="171">
        <v>20000</v>
      </c>
      <c r="AM26" s="171">
        <f t="shared" si="11"/>
        <v>1840000</v>
      </c>
      <c r="AN26" s="171">
        <f t="shared" si="5"/>
        <v>2300000</v>
      </c>
      <c r="AO26" s="171">
        <f t="shared" si="6"/>
        <v>0</v>
      </c>
      <c r="AP26" s="171">
        <f t="shared" si="7"/>
        <v>11469600</v>
      </c>
      <c r="AR26" s="171">
        <f t="shared" si="8"/>
        <v>400000</v>
      </c>
      <c r="AS26" s="171">
        <f t="shared" si="9"/>
        <v>16009600</v>
      </c>
    </row>
    <row r="27" spans="1:49" ht="25" customHeight="1" x14ac:dyDescent="0.35">
      <c r="A27" s="172">
        <v>14539</v>
      </c>
      <c r="B27" s="172" t="s">
        <v>116</v>
      </c>
      <c r="C27" s="172" t="s">
        <v>117</v>
      </c>
      <c r="D27" s="167">
        <v>1</v>
      </c>
      <c r="E27" s="167">
        <v>2025</v>
      </c>
      <c r="F27" s="167">
        <v>2025</v>
      </c>
      <c r="G27" s="165" t="s">
        <v>51</v>
      </c>
      <c r="H27" s="172" t="s">
        <v>52</v>
      </c>
      <c r="I27" s="172" t="s">
        <v>53</v>
      </c>
      <c r="J27" s="165" t="s">
        <v>182</v>
      </c>
      <c r="K27" s="172" t="s">
        <v>183</v>
      </c>
      <c r="L27" s="172" t="s">
        <v>65</v>
      </c>
      <c r="M27" s="172" t="s">
        <v>65</v>
      </c>
      <c r="N27" s="172">
        <v>9</v>
      </c>
      <c r="O27" s="172" t="s">
        <v>118</v>
      </c>
      <c r="P27" s="172" t="s">
        <v>188</v>
      </c>
      <c r="Q27" s="172" t="s">
        <v>120</v>
      </c>
      <c r="R27" s="172" t="s">
        <v>61</v>
      </c>
      <c r="S27" s="172" t="s">
        <v>107</v>
      </c>
      <c r="T27" s="172" t="s">
        <v>63</v>
      </c>
      <c r="U27" s="173">
        <v>20</v>
      </c>
      <c r="V27" s="173">
        <v>90</v>
      </c>
      <c r="W27" s="173" t="s">
        <v>65</v>
      </c>
      <c r="X27" s="167">
        <f t="shared" si="12"/>
        <v>90</v>
      </c>
      <c r="Y27" s="173">
        <v>4</v>
      </c>
      <c r="Z27" s="173" t="s">
        <v>64</v>
      </c>
      <c r="AA27" s="173" t="s">
        <v>64</v>
      </c>
      <c r="AB27" s="173" t="s">
        <v>67</v>
      </c>
      <c r="AC27" s="174" t="s">
        <v>65</v>
      </c>
      <c r="AD27" s="169" t="s">
        <v>185</v>
      </c>
      <c r="AE27" s="167" t="s">
        <v>64</v>
      </c>
      <c r="AF27" s="174" t="s">
        <v>186</v>
      </c>
      <c r="AG27" s="172" t="s">
        <v>122</v>
      </c>
      <c r="AH27" s="167">
        <f t="shared" si="1"/>
        <v>23</v>
      </c>
      <c r="AI27" s="167">
        <v>2</v>
      </c>
      <c r="AJ27" s="171">
        <f t="shared" si="2"/>
        <v>6372</v>
      </c>
      <c r="AK27" s="167">
        <f t="shared" si="3"/>
        <v>22.5</v>
      </c>
      <c r="AL27" s="171">
        <v>20000</v>
      </c>
      <c r="AM27" s="171">
        <f t="shared" si="11"/>
        <v>1840000</v>
      </c>
      <c r="AN27" s="171">
        <f t="shared" si="5"/>
        <v>2300000</v>
      </c>
      <c r="AO27" s="171">
        <f t="shared" si="6"/>
        <v>0</v>
      </c>
      <c r="AP27" s="171">
        <f t="shared" si="7"/>
        <v>11469600</v>
      </c>
      <c r="AR27" s="171">
        <f t="shared" si="8"/>
        <v>400000</v>
      </c>
      <c r="AS27" s="171">
        <f t="shared" si="9"/>
        <v>16009600</v>
      </c>
    </row>
    <row r="28" spans="1:49" ht="25" customHeight="1" x14ac:dyDescent="0.35">
      <c r="A28" s="172">
        <v>14540</v>
      </c>
      <c r="B28" s="172" t="s">
        <v>116</v>
      </c>
      <c r="C28" s="172" t="s">
        <v>117</v>
      </c>
      <c r="D28" s="167">
        <v>1</v>
      </c>
      <c r="E28" s="167">
        <v>2025</v>
      </c>
      <c r="F28" s="167">
        <v>2025</v>
      </c>
      <c r="G28" s="165" t="s">
        <v>51</v>
      </c>
      <c r="H28" s="172" t="s">
        <v>52</v>
      </c>
      <c r="I28" s="172" t="s">
        <v>53</v>
      </c>
      <c r="J28" s="165" t="s">
        <v>182</v>
      </c>
      <c r="K28" s="172" t="s">
        <v>183</v>
      </c>
      <c r="L28" s="172" t="s">
        <v>65</v>
      </c>
      <c r="M28" s="172" t="s">
        <v>65</v>
      </c>
      <c r="N28" s="172">
        <v>9</v>
      </c>
      <c r="O28" s="172" t="s">
        <v>118</v>
      </c>
      <c r="P28" s="172" t="s">
        <v>189</v>
      </c>
      <c r="Q28" s="172" t="s">
        <v>120</v>
      </c>
      <c r="R28" s="172" t="s">
        <v>61</v>
      </c>
      <c r="S28" s="172" t="s">
        <v>107</v>
      </c>
      <c r="T28" s="172" t="s">
        <v>63</v>
      </c>
      <c r="U28" s="173">
        <v>20</v>
      </c>
      <c r="V28" s="173">
        <v>90</v>
      </c>
      <c r="W28" s="173" t="s">
        <v>65</v>
      </c>
      <c r="X28" s="167">
        <f t="shared" si="12"/>
        <v>90</v>
      </c>
      <c r="Y28" s="173">
        <v>4</v>
      </c>
      <c r="Z28" s="173" t="s">
        <v>64</v>
      </c>
      <c r="AA28" s="173" t="s">
        <v>64</v>
      </c>
      <c r="AB28" s="173" t="s">
        <v>67</v>
      </c>
      <c r="AC28" s="174" t="s">
        <v>65</v>
      </c>
      <c r="AD28" s="169" t="s">
        <v>185</v>
      </c>
      <c r="AE28" s="167" t="s">
        <v>64</v>
      </c>
      <c r="AF28" s="174" t="s">
        <v>186</v>
      </c>
      <c r="AG28" s="172" t="s">
        <v>122</v>
      </c>
      <c r="AH28" s="167">
        <f t="shared" si="1"/>
        <v>23</v>
      </c>
      <c r="AI28" s="167">
        <v>2</v>
      </c>
      <c r="AJ28" s="171">
        <f t="shared" si="2"/>
        <v>6372</v>
      </c>
      <c r="AK28" s="167">
        <f t="shared" si="3"/>
        <v>22.5</v>
      </c>
      <c r="AL28" s="171">
        <v>20000</v>
      </c>
      <c r="AM28" s="171">
        <f t="shared" si="11"/>
        <v>1840000</v>
      </c>
      <c r="AN28" s="171">
        <f t="shared" si="5"/>
        <v>2300000</v>
      </c>
      <c r="AO28" s="171">
        <f t="shared" si="6"/>
        <v>0</v>
      </c>
      <c r="AP28" s="171">
        <f t="shared" si="7"/>
        <v>11469600</v>
      </c>
      <c r="AR28" s="171">
        <f t="shared" si="8"/>
        <v>400000</v>
      </c>
      <c r="AS28" s="171">
        <f t="shared" si="9"/>
        <v>16009600</v>
      </c>
    </row>
    <row r="29" spans="1:49" ht="25" customHeight="1" x14ac:dyDescent="0.35">
      <c r="A29" s="163">
        <v>14367</v>
      </c>
      <c r="B29" s="163" t="s">
        <v>190</v>
      </c>
      <c r="C29" s="163" t="s">
        <v>191</v>
      </c>
      <c r="D29" s="164">
        <v>1</v>
      </c>
      <c r="E29" s="164">
        <v>2025</v>
      </c>
      <c r="F29" s="164">
        <v>2025</v>
      </c>
      <c r="G29" s="163" t="s">
        <v>127</v>
      </c>
      <c r="H29" s="163" t="s">
        <v>190</v>
      </c>
      <c r="I29" s="163" t="s">
        <v>192</v>
      </c>
      <c r="J29" s="165" t="s">
        <v>182</v>
      </c>
      <c r="K29" s="163" t="s">
        <v>183</v>
      </c>
      <c r="L29" s="163" t="s">
        <v>65</v>
      </c>
      <c r="M29" s="163" t="s">
        <v>65</v>
      </c>
      <c r="N29" s="163">
        <v>13</v>
      </c>
      <c r="O29" s="163" t="s">
        <v>104</v>
      </c>
      <c r="P29" s="163" t="s">
        <v>193</v>
      </c>
      <c r="Q29" s="163" t="s">
        <v>152</v>
      </c>
      <c r="R29" s="163" t="s">
        <v>61</v>
      </c>
      <c r="S29" s="163" t="s">
        <v>107</v>
      </c>
      <c r="T29" s="163" t="s">
        <v>63</v>
      </c>
      <c r="U29" s="164">
        <v>20</v>
      </c>
      <c r="V29" s="164">
        <v>90</v>
      </c>
      <c r="W29" s="164" t="s">
        <v>65</v>
      </c>
      <c r="X29" s="167">
        <f t="shared" si="12"/>
        <v>90</v>
      </c>
      <c r="Y29" s="164">
        <v>4</v>
      </c>
      <c r="Z29" s="164" t="s">
        <v>64</v>
      </c>
      <c r="AA29" s="164" t="s">
        <v>67</v>
      </c>
      <c r="AB29" s="173" t="s">
        <v>67</v>
      </c>
      <c r="AC29" s="174" t="s">
        <v>65</v>
      </c>
      <c r="AD29" s="169" t="s">
        <v>194</v>
      </c>
      <c r="AE29" s="167" t="s">
        <v>64</v>
      </c>
      <c r="AF29" s="169" t="s">
        <v>186</v>
      </c>
      <c r="AG29" s="163" t="s">
        <v>68</v>
      </c>
      <c r="AH29" s="167">
        <f t="shared" si="1"/>
        <v>23</v>
      </c>
      <c r="AI29" s="167">
        <v>1</v>
      </c>
      <c r="AJ29" s="171">
        <f t="shared" si="2"/>
        <v>5074</v>
      </c>
      <c r="AK29" s="167">
        <f t="shared" si="3"/>
        <v>22.5</v>
      </c>
      <c r="AL29" s="171">
        <v>20000</v>
      </c>
      <c r="AM29" s="171">
        <f t="shared" si="11"/>
        <v>1840000</v>
      </c>
      <c r="AN29" s="171">
        <f t="shared" si="5"/>
        <v>0</v>
      </c>
      <c r="AO29" s="171">
        <f t="shared" si="6"/>
        <v>0</v>
      </c>
      <c r="AP29" s="171">
        <f t="shared" si="7"/>
        <v>9133200</v>
      </c>
      <c r="AR29" s="171">
        <f t="shared" si="8"/>
        <v>400000</v>
      </c>
      <c r="AS29" s="171">
        <f t="shared" si="9"/>
        <v>11373200</v>
      </c>
      <c r="AT29" s="163" t="s">
        <v>195</v>
      </c>
      <c r="AU29" s="163" t="s">
        <v>196</v>
      </c>
      <c r="AV29" s="163" t="s">
        <v>197</v>
      </c>
      <c r="AW29" s="163" t="s">
        <v>198</v>
      </c>
    </row>
    <row r="30" spans="1:49" ht="25" customHeight="1" x14ac:dyDescent="0.35">
      <c r="A30" s="163">
        <v>14449</v>
      </c>
      <c r="B30" s="163" t="s">
        <v>125</v>
      </c>
      <c r="C30" s="163" t="s">
        <v>126</v>
      </c>
      <c r="D30" s="164">
        <v>1</v>
      </c>
      <c r="E30" s="164">
        <v>2025</v>
      </c>
      <c r="F30" s="164">
        <v>2025</v>
      </c>
      <c r="G30" s="163" t="s">
        <v>127</v>
      </c>
      <c r="H30" s="163" t="s">
        <v>125</v>
      </c>
      <c r="I30" s="163" t="s">
        <v>128</v>
      </c>
      <c r="J30" s="165" t="s">
        <v>182</v>
      </c>
      <c r="K30" s="163" t="s">
        <v>183</v>
      </c>
      <c r="L30" s="163" t="s">
        <v>65</v>
      </c>
      <c r="M30" s="163" t="s">
        <v>65</v>
      </c>
      <c r="N30" s="163">
        <v>8</v>
      </c>
      <c r="O30" s="163" t="s">
        <v>58</v>
      </c>
      <c r="P30" s="163" t="s">
        <v>199</v>
      </c>
      <c r="Q30" s="163" t="s">
        <v>152</v>
      </c>
      <c r="R30" s="163" t="s">
        <v>61</v>
      </c>
      <c r="S30" s="163" t="s">
        <v>107</v>
      </c>
      <c r="T30" s="163" t="s">
        <v>63</v>
      </c>
      <c r="U30" s="164">
        <v>10</v>
      </c>
      <c r="V30" s="164">
        <v>90</v>
      </c>
      <c r="W30" s="164" t="s">
        <v>65</v>
      </c>
      <c r="X30" s="167">
        <f t="shared" si="12"/>
        <v>90</v>
      </c>
      <c r="Y30" s="164">
        <v>4</v>
      </c>
      <c r="Z30" s="164" t="s">
        <v>64</v>
      </c>
      <c r="AA30" s="164" t="s">
        <v>67</v>
      </c>
      <c r="AB30" s="173" t="s">
        <v>67</v>
      </c>
      <c r="AC30" s="174" t="s">
        <v>65</v>
      </c>
      <c r="AD30" s="169" t="s">
        <v>200</v>
      </c>
      <c r="AE30" s="167" t="s">
        <v>64</v>
      </c>
      <c r="AF30" s="169" t="s">
        <v>186</v>
      </c>
      <c r="AG30" s="163" t="s">
        <v>68</v>
      </c>
      <c r="AH30" s="167">
        <f t="shared" si="1"/>
        <v>23</v>
      </c>
      <c r="AI30" s="167">
        <v>1</v>
      </c>
      <c r="AJ30" s="171">
        <f t="shared" si="2"/>
        <v>5074</v>
      </c>
      <c r="AK30" s="167">
        <f t="shared" si="3"/>
        <v>22.5</v>
      </c>
      <c r="AL30" s="171">
        <v>20000</v>
      </c>
      <c r="AM30" s="171">
        <f t="shared" si="11"/>
        <v>920000</v>
      </c>
      <c r="AN30" s="171">
        <f t="shared" si="5"/>
        <v>0</v>
      </c>
      <c r="AO30" s="171">
        <f t="shared" si="6"/>
        <v>0</v>
      </c>
      <c r="AP30" s="171">
        <f t="shared" si="7"/>
        <v>4566600</v>
      </c>
      <c r="AR30" s="171">
        <f t="shared" si="8"/>
        <v>200000</v>
      </c>
      <c r="AS30" s="171">
        <f t="shared" si="9"/>
        <v>5686600</v>
      </c>
      <c r="AT30" s="163" t="s">
        <v>172</v>
      </c>
      <c r="AU30" s="163" t="s">
        <v>173</v>
      </c>
      <c r="AV30" s="163" t="s">
        <v>201</v>
      </c>
      <c r="AW30" s="163" t="s">
        <v>202</v>
      </c>
    </row>
    <row r="31" spans="1:49" ht="25" customHeight="1" x14ac:dyDescent="0.35">
      <c r="A31" s="163">
        <v>14514</v>
      </c>
      <c r="B31" s="163" t="s">
        <v>190</v>
      </c>
      <c r="C31" s="163" t="s">
        <v>191</v>
      </c>
      <c r="D31" s="164">
        <v>1</v>
      </c>
      <c r="E31" s="164">
        <v>2025</v>
      </c>
      <c r="F31" s="164">
        <v>2025</v>
      </c>
      <c r="G31" s="163" t="s">
        <v>127</v>
      </c>
      <c r="H31" s="163" t="s">
        <v>190</v>
      </c>
      <c r="I31" s="163" t="s">
        <v>192</v>
      </c>
      <c r="J31" s="165" t="s">
        <v>182</v>
      </c>
      <c r="K31" s="163" t="s">
        <v>183</v>
      </c>
      <c r="L31" s="163" t="s">
        <v>65</v>
      </c>
      <c r="M31" s="163" t="s">
        <v>65</v>
      </c>
      <c r="N31" s="163">
        <v>13</v>
      </c>
      <c r="O31" s="163" t="s">
        <v>104</v>
      </c>
      <c r="P31" s="163" t="s">
        <v>203</v>
      </c>
      <c r="Q31" s="163" t="s">
        <v>152</v>
      </c>
      <c r="R31" s="163" t="s">
        <v>61</v>
      </c>
      <c r="S31" s="163" t="s">
        <v>107</v>
      </c>
      <c r="T31" s="163" t="s">
        <v>63</v>
      </c>
      <c r="U31" s="164">
        <v>20</v>
      </c>
      <c r="V31" s="164">
        <v>90</v>
      </c>
      <c r="W31" s="164" t="s">
        <v>65</v>
      </c>
      <c r="X31" s="167">
        <f t="shared" si="12"/>
        <v>90</v>
      </c>
      <c r="Y31" s="164">
        <v>4</v>
      </c>
      <c r="Z31" s="164" t="s">
        <v>64</v>
      </c>
      <c r="AA31" s="164" t="s">
        <v>67</v>
      </c>
      <c r="AB31" s="173" t="s">
        <v>67</v>
      </c>
      <c r="AC31" s="174" t="s">
        <v>65</v>
      </c>
      <c r="AD31" s="169" t="s">
        <v>204</v>
      </c>
      <c r="AE31" s="167" t="s">
        <v>64</v>
      </c>
      <c r="AF31" s="169" t="s">
        <v>186</v>
      </c>
      <c r="AG31" s="163" t="s">
        <v>68</v>
      </c>
      <c r="AH31" s="167">
        <f t="shared" si="1"/>
        <v>23</v>
      </c>
      <c r="AI31" s="167">
        <v>1</v>
      </c>
      <c r="AJ31" s="171">
        <f t="shared" si="2"/>
        <v>5074</v>
      </c>
      <c r="AK31" s="167">
        <f t="shared" si="3"/>
        <v>22.5</v>
      </c>
      <c r="AL31" s="171">
        <v>20000</v>
      </c>
      <c r="AM31" s="171">
        <f t="shared" si="11"/>
        <v>1840000</v>
      </c>
      <c r="AN31" s="171">
        <f t="shared" si="5"/>
        <v>0</v>
      </c>
      <c r="AO31" s="171">
        <f t="shared" si="6"/>
        <v>0</v>
      </c>
      <c r="AP31" s="171">
        <f t="shared" si="7"/>
        <v>9133200</v>
      </c>
      <c r="AR31" s="171">
        <f t="shared" si="8"/>
        <v>400000</v>
      </c>
      <c r="AS31" s="171">
        <f t="shared" si="9"/>
        <v>11373200</v>
      </c>
      <c r="AT31" s="163" t="s">
        <v>195</v>
      </c>
      <c r="AU31" s="163" t="s">
        <v>196</v>
      </c>
      <c r="AV31" s="163" t="s">
        <v>205</v>
      </c>
      <c r="AW31" s="163" t="s">
        <v>206</v>
      </c>
    </row>
    <row r="32" spans="1:49" ht="25" customHeight="1" x14ac:dyDescent="0.35">
      <c r="A32" s="163">
        <v>14341</v>
      </c>
      <c r="B32" s="163" t="s">
        <v>125</v>
      </c>
      <c r="C32" s="163" t="s">
        <v>126</v>
      </c>
      <c r="D32" s="164">
        <v>1</v>
      </c>
      <c r="E32" s="164">
        <v>2025</v>
      </c>
      <c r="F32" s="164">
        <v>2025</v>
      </c>
      <c r="G32" s="163" t="s">
        <v>127</v>
      </c>
      <c r="H32" s="163" t="s">
        <v>125</v>
      </c>
      <c r="I32" s="163" t="s">
        <v>128</v>
      </c>
      <c r="J32" s="165" t="s">
        <v>182</v>
      </c>
      <c r="K32" s="163" t="s">
        <v>183</v>
      </c>
      <c r="L32" s="163" t="s">
        <v>207</v>
      </c>
      <c r="M32" s="163" t="s">
        <v>208</v>
      </c>
      <c r="N32" s="163">
        <v>13</v>
      </c>
      <c r="O32" s="163" t="s">
        <v>104</v>
      </c>
      <c r="P32" s="163" t="s">
        <v>209</v>
      </c>
      <c r="Q32" s="163" t="s">
        <v>152</v>
      </c>
      <c r="R32" s="163" t="s">
        <v>61</v>
      </c>
      <c r="S32" s="163" t="s">
        <v>107</v>
      </c>
      <c r="T32" s="163" t="s">
        <v>108</v>
      </c>
      <c r="U32" s="164">
        <v>10</v>
      </c>
      <c r="V32" s="164">
        <v>90</v>
      </c>
      <c r="W32" s="164">
        <v>8</v>
      </c>
      <c r="X32" s="167">
        <f t="shared" si="12"/>
        <v>98</v>
      </c>
      <c r="Y32" s="164">
        <v>3</v>
      </c>
      <c r="Z32" s="164" t="s">
        <v>64</v>
      </c>
      <c r="AA32" s="164" t="s">
        <v>67</v>
      </c>
      <c r="AB32" s="173" t="s">
        <v>67</v>
      </c>
      <c r="AC32" s="174" t="s">
        <v>65</v>
      </c>
      <c r="AD32" s="169" t="s">
        <v>210</v>
      </c>
      <c r="AE32" s="167" t="s">
        <v>64</v>
      </c>
      <c r="AF32" s="169" t="s">
        <v>186</v>
      </c>
      <c r="AG32" s="163" t="s">
        <v>68</v>
      </c>
      <c r="AH32" s="167">
        <f t="shared" si="1"/>
        <v>33</v>
      </c>
      <c r="AI32" s="167">
        <v>1</v>
      </c>
      <c r="AJ32" s="171">
        <f t="shared" si="2"/>
        <v>5074</v>
      </c>
      <c r="AK32" s="167">
        <f t="shared" si="3"/>
        <v>32.666666666666664</v>
      </c>
      <c r="AL32" s="171">
        <v>20000</v>
      </c>
      <c r="AM32" s="171">
        <f t="shared" si="11"/>
        <v>1320000</v>
      </c>
      <c r="AN32" s="171">
        <f t="shared" si="5"/>
        <v>0</v>
      </c>
      <c r="AO32" s="171">
        <f t="shared" si="6"/>
        <v>0</v>
      </c>
      <c r="AP32" s="171">
        <f t="shared" si="7"/>
        <v>4972520</v>
      </c>
      <c r="AR32" s="171">
        <f t="shared" si="8"/>
        <v>200000</v>
      </c>
      <c r="AS32" s="171">
        <f t="shared" si="9"/>
        <v>6492520</v>
      </c>
      <c r="AT32" s="163" t="s">
        <v>211</v>
      </c>
      <c r="AU32" s="163" t="s">
        <v>212</v>
      </c>
      <c r="AV32" s="163" t="s">
        <v>213</v>
      </c>
      <c r="AW32" s="163" t="s">
        <v>214</v>
      </c>
    </row>
    <row r="33" spans="1:49" ht="25" customHeight="1" x14ac:dyDescent="0.35">
      <c r="A33" s="163">
        <v>14373</v>
      </c>
      <c r="B33" s="163" t="s">
        <v>190</v>
      </c>
      <c r="C33" s="163" t="s">
        <v>191</v>
      </c>
      <c r="D33" s="164">
        <v>1</v>
      </c>
      <c r="E33" s="164">
        <v>2025</v>
      </c>
      <c r="F33" s="164">
        <v>2025</v>
      </c>
      <c r="G33" s="163" t="s">
        <v>127</v>
      </c>
      <c r="H33" s="163" t="s">
        <v>190</v>
      </c>
      <c r="I33" s="163" t="s">
        <v>192</v>
      </c>
      <c r="J33" s="165" t="s">
        <v>215</v>
      </c>
      <c r="K33" s="163" t="s">
        <v>216</v>
      </c>
      <c r="L33" s="163" t="s">
        <v>65</v>
      </c>
      <c r="M33" s="163" t="s">
        <v>65</v>
      </c>
      <c r="N33" s="163">
        <v>13</v>
      </c>
      <c r="O33" s="163" t="s">
        <v>104</v>
      </c>
      <c r="P33" s="163" t="s">
        <v>193</v>
      </c>
      <c r="Q33" s="163" t="s">
        <v>152</v>
      </c>
      <c r="R33" s="163" t="s">
        <v>61</v>
      </c>
      <c r="S33" s="163" t="s">
        <v>107</v>
      </c>
      <c r="T33" s="163" t="s">
        <v>63</v>
      </c>
      <c r="U33" s="164">
        <v>20</v>
      </c>
      <c r="V33" s="164">
        <v>152</v>
      </c>
      <c r="W33" s="164" t="s">
        <v>65</v>
      </c>
      <c r="X33" s="167">
        <f t="shared" si="12"/>
        <v>152</v>
      </c>
      <c r="Y33" s="164">
        <v>5</v>
      </c>
      <c r="Z33" s="164" t="s">
        <v>64</v>
      </c>
      <c r="AA33" s="164" t="s">
        <v>67</v>
      </c>
      <c r="AB33" s="173" t="s">
        <v>67</v>
      </c>
      <c r="AC33" s="174" t="s">
        <v>65</v>
      </c>
      <c r="AD33" s="169" t="s">
        <v>217</v>
      </c>
      <c r="AE33" s="167" t="s">
        <v>64</v>
      </c>
      <c r="AF33" s="169" t="s">
        <v>218</v>
      </c>
      <c r="AG33" s="163" t="s">
        <v>68</v>
      </c>
      <c r="AH33" s="167">
        <f t="shared" si="1"/>
        <v>31</v>
      </c>
      <c r="AI33" s="167">
        <v>1</v>
      </c>
      <c r="AJ33" s="171">
        <f t="shared" si="2"/>
        <v>5074</v>
      </c>
      <c r="AK33" s="167">
        <f t="shared" si="3"/>
        <v>30.4</v>
      </c>
      <c r="AL33" s="171">
        <v>20000</v>
      </c>
      <c r="AM33" s="171">
        <f t="shared" si="11"/>
        <v>2480000</v>
      </c>
      <c r="AN33" s="171">
        <f t="shared" si="5"/>
        <v>0</v>
      </c>
      <c r="AO33" s="171">
        <f t="shared" si="6"/>
        <v>0</v>
      </c>
      <c r="AP33" s="171">
        <f t="shared" si="7"/>
        <v>15424960</v>
      </c>
      <c r="AR33" s="171">
        <f t="shared" si="8"/>
        <v>400000</v>
      </c>
      <c r="AS33" s="171">
        <f t="shared" si="9"/>
        <v>18304960</v>
      </c>
      <c r="AT33" s="163" t="s">
        <v>195</v>
      </c>
      <c r="AU33" s="163" t="s">
        <v>196</v>
      </c>
      <c r="AV33" s="163" t="s">
        <v>197</v>
      </c>
      <c r="AW33" s="163" t="s">
        <v>198</v>
      </c>
    </row>
    <row r="34" spans="1:49" ht="25" customHeight="1" x14ac:dyDescent="0.35">
      <c r="A34" s="163">
        <v>14517</v>
      </c>
      <c r="B34" s="163" t="s">
        <v>190</v>
      </c>
      <c r="C34" s="163" t="s">
        <v>191</v>
      </c>
      <c r="D34" s="164">
        <v>1</v>
      </c>
      <c r="E34" s="164">
        <v>2025</v>
      </c>
      <c r="F34" s="164">
        <v>2025</v>
      </c>
      <c r="G34" s="163" t="s">
        <v>127</v>
      </c>
      <c r="H34" s="163" t="s">
        <v>190</v>
      </c>
      <c r="I34" s="163" t="s">
        <v>192</v>
      </c>
      <c r="J34" s="165" t="s">
        <v>219</v>
      </c>
      <c r="K34" s="163" t="s">
        <v>220</v>
      </c>
      <c r="L34" s="163" t="s">
        <v>65</v>
      </c>
      <c r="M34" s="163" t="s">
        <v>65</v>
      </c>
      <c r="N34" s="163">
        <v>10</v>
      </c>
      <c r="O34" s="163" t="s">
        <v>111</v>
      </c>
      <c r="P34" s="163" t="s">
        <v>221</v>
      </c>
      <c r="Q34" s="163" t="s">
        <v>152</v>
      </c>
      <c r="R34" s="163" t="s">
        <v>61</v>
      </c>
      <c r="S34" s="163" t="s">
        <v>107</v>
      </c>
      <c r="T34" s="163" t="s">
        <v>63</v>
      </c>
      <c r="U34" s="164">
        <v>15</v>
      </c>
      <c r="V34" s="164">
        <v>176</v>
      </c>
      <c r="W34" s="164" t="s">
        <v>65</v>
      </c>
      <c r="X34" s="167">
        <f t="shared" si="12"/>
        <v>176</v>
      </c>
      <c r="Y34" s="164">
        <v>5</v>
      </c>
      <c r="Z34" s="164" t="s">
        <v>64</v>
      </c>
      <c r="AA34" s="164" t="s">
        <v>67</v>
      </c>
      <c r="AB34" s="173" t="s">
        <v>67</v>
      </c>
      <c r="AC34" s="174" t="s">
        <v>65</v>
      </c>
      <c r="AD34" s="169" t="s">
        <v>222</v>
      </c>
      <c r="AE34" s="167" t="s">
        <v>64</v>
      </c>
      <c r="AF34" s="169" t="s">
        <v>223</v>
      </c>
      <c r="AG34" s="163" t="s">
        <v>68</v>
      </c>
      <c r="AH34" s="167">
        <f t="shared" si="1"/>
        <v>36</v>
      </c>
      <c r="AI34" s="167">
        <v>3</v>
      </c>
      <c r="AJ34" s="171">
        <f t="shared" si="2"/>
        <v>7434</v>
      </c>
      <c r="AK34" s="167">
        <f t="shared" si="3"/>
        <v>35.200000000000003</v>
      </c>
      <c r="AL34" s="171">
        <v>60000</v>
      </c>
      <c r="AM34" s="171">
        <f t="shared" si="11"/>
        <v>2160000</v>
      </c>
      <c r="AN34" s="171">
        <f t="shared" si="5"/>
        <v>0</v>
      </c>
      <c r="AO34" s="171">
        <f t="shared" si="6"/>
        <v>0</v>
      </c>
      <c r="AP34" s="171">
        <f t="shared" si="7"/>
        <v>19625760</v>
      </c>
      <c r="AR34" s="171">
        <f t="shared" si="8"/>
        <v>900000</v>
      </c>
      <c r="AS34" s="171">
        <f t="shared" si="9"/>
        <v>22685760</v>
      </c>
      <c r="AT34" s="163" t="s">
        <v>195</v>
      </c>
      <c r="AU34" s="163" t="s">
        <v>196</v>
      </c>
      <c r="AV34" s="163" t="s">
        <v>224</v>
      </c>
      <c r="AW34" s="163" t="s">
        <v>225</v>
      </c>
    </row>
    <row r="35" spans="1:49" ht="25" customHeight="1" x14ac:dyDescent="0.35">
      <c r="A35" s="163">
        <v>14387</v>
      </c>
      <c r="B35" s="163" t="s">
        <v>125</v>
      </c>
      <c r="C35" s="163" t="s">
        <v>126</v>
      </c>
      <c r="D35" s="164">
        <v>1</v>
      </c>
      <c r="E35" s="164">
        <v>2025</v>
      </c>
      <c r="F35" s="164">
        <v>2025</v>
      </c>
      <c r="G35" s="163" t="s">
        <v>127</v>
      </c>
      <c r="H35" s="163" t="s">
        <v>125</v>
      </c>
      <c r="I35" s="163" t="s">
        <v>128</v>
      </c>
      <c r="J35" s="165" t="s">
        <v>226</v>
      </c>
      <c r="K35" s="163" t="s">
        <v>227</v>
      </c>
      <c r="L35" s="163" t="s">
        <v>65</v>
      </c>
      <c r="M35" s="163" t="s">
        <v>65</v>
      </c>
      <c r="N35" s="163">
        <v>13</v>
      </c>
      <c r="O35" s="163" t="s">
        <v>104</v>
      </c>
      <c r="P35" s="163" t="s">
        <v>105</v>
      </c>
      <c r="Q35" s="163" t="s">
        <v>152</v>
      </c>
      <c r="R35" s="163" t="s">
        <v>61</v>
      </c>
      <c r="S35" s="163" t="s">
        <v>107</v>
      </c>
      <c r="T35" s="163" t="s">
        <v>159</v>
      </c>
      <c r="U35" s="164">
        <v>14</v>
      </c>
      <c r="V35" s="164">
        <v>240</v>
      </c>
      <c r="W35" s="164" t="s">
        <v>65</v>
      </c>
      <c r="X35" s="167">
        <f t="shared" si="12"/>
        <v>240</v>
      </c>
      <c r="Y35" s="164">
        <v>7</v>
      </c>
      <c r="Z35" s="164" t="s">
        <v>64</v>
      </c>
      <c r="AA35" s="164" t="s">
        <v>67</v>
      </c>
      <c r="AB35" s="173" t="s">
        <v>67</v>
      </c>
      <c r="AC35" s="174" t="s">
        <v>65</v>
      </c>
      <c r="AD35" s="169" t="s">
        <v>228</v>
      </c>
      <c r="AE35" s="167" t="s">
        <v>64</v>
      </c>
      <c r="AF35" s="169" t="s">
        <v>223</v>
      </c>
      <c r="AG35" s="163" t="s">
        <v>68</v>
      </c>
      <c r="AH35" s="167">
        <f t="shared" si="1"/>
        <v>35</v>
      </c>
      <c r="AI35" s="167">
        <v>3</v>
      </c>
      <c r="AJ35" s="171">
        <f t="shared" si="2"/>
        <v>7434</v>
      </c>
      <c r="AK35" s="167">
        <f t="shared" si="3"/>
        <v>34.285714285714285</v>
      </c>
      <c r="AL35" s="171">
        <v>60000</v>
      </c>
      <c r="AM35" s="171">
        <f t="shared" si="11"/>
        <v>1960000</v>
      </c>
      <c r="AN35" s="171">
        <f t="shared" si="5"/>
        <v>0</v>
      </c>
      <c r="AO35" s="171">
        <f t="shared" si="6"/>
        <v>0</v>
      </c>
      <c r="AP35" s="171">
        <f t="shared" si="7"/>
        <v>24978240</v>
      </c>
      <c r="AR35" s="171">
        <f t="shared" si="8"/>
        <v>840000</v>
      </c>
      <c r="AS35" s="171">
        <f t="shared" si="9"/>
        <v>27778240</v>
      </c>
      <c r="AT35" s="163" t="s">
        <v>161</v>
      </c>
      <c r="AU35" s="163" t="s">
        <v>162</v>
      </c>
      <c r="AV35" s="163" t="s">
        <v>163</v>
      </c>
      <c r="AW35" s="163" t="s">
        <v>164</v>
      </c>
    </row>
    <row r="36" spans="1:49" ht="25" customHeight="1" x14ac:dyDescent="0.35">
      <c r="A36" s="162">
        <v>14618</v>
      </c>
      <c r="B36" s="163" t="s">
        <v>49</v>
      </c>
      <c r="C36" s="163" t="s">
        <v>50</v>
      </c>
      <c r="D36" s="164">
        <v>4</v>
      </c>
      <c r="E36" s="164">
        <v>2025</v>
      </c>
      <c r="F36" s="164">
        <v>2025</v>
      </c>
      <c r="G36" s="162" t="s">
        <v>51</v>
      </c>
      <c r="H36" s="162" t="s">
        <v>52</v>
      </c>
      <c r="I36" s="162" t="s">
        <v>53</v>
      </c>
      <c r="J36" s="165" t="s">
        <v>229</v>
      </c>
      <c r="K36" s="162" t="s">
        <v>230</v>
      </c>
      <c r="L36" s="162" t="s">
        <v>65</v>
      </c>
      <c r="M36" s="162" t="s">
        <v>65</v>
      </c>
      <c r="N36" s="162">
        <v>8</v>
      </c>
      <c r="O36" s="162" t="s">
        <v>58</v>
      </c>
      <c r="P36" s="162" t="s">
        <v>231</v>
      </c>
      <c r="Q36" s="162" t="s">
        <v>120</v>
      </c>
      <c r="R36" s="162" t="s">
        <v>61</v>
      </c>
      <c r="S36" s="162" t="s">
        <v>62</v>
      </c>
      <c r="T36" s="162" t="s">
        <v>63</v>
      </c>
      <c r="U36" s="166">
        <v>15</v>
      </c>
      <c r="V36" s="166">
        <v>200</v>
      </c>
      <c r="W36" s="166" t="s">
        <v>65</v>
      </c>
      <c r="X36" s="167">
        <f>((SUM(V36:W36))*1)*1</f>
        <v>200</v>
      </c>
      <c r="Y36" s="166">
        <v>5</v>
      </c>
      <c r="Z36" s="166" t="s">
        <v>64</v>
      </c>
      <c r="AA36" s="166" t="s">
        <v>64</v>
      </c>
      <c r="AB36" s="175" t="s">
        <v>67</v>
      </c>
      <c r="AC36" s="168" t="s">
        <v>65</v>
      </c>
      <c r="AD36" s="169" t="s">
        <v>232</v>
      </c>
      <c r="AE36" s="167" t="s">
        <v>64</v>
      </c>
      <c r="AF36" s="170" t="s">
        <v>233</v>
      </c>
      <c r="AG36" s="162" t="s">
        <v>68</v>
      </c>
      <c r="AH36" s="167">
        <f t="shared" si="1"/>
        <v>40</v>
      </c>
      <c r="AI36" s="166">
        <v>3</v>
      </c>
      <c r="AJ36" s="166">
        <f t="shared" si="2"/>
        <v>7434</v>
      </c>
      <c r="AK36" s="167">
        <f t="shared" si="3"/>
        <v>40</v>
      </c>
      <c r="AL36" s="171">
        <v>70000</v>
      </c>
      <c r="AM36" s="171">
        <f t="shared" si="11"/>
        <v>2400000</v>
      </c>
      <c r="AN36" s="171">
        <f t="shared" si="5"/>
        <v>3000000</v>
      </c>
      <c r="AO36" s="171">
        <f t="shared" si="6"/>
        <v>0</v>
      </c>
      <c r="AP36" s="171">
        <f t="shared" si="7"/>
        <v>22302000</v>
      </c>
      <c r="AR36" s="171">
        <f t="shared" si="8"/>
        <v>1050000</v>
      </c>
      <c r="AS36" s="171">
        <f t="shared" si="9"/>
        <v>28752000</v>
      </c>
      <c r="AT36" s="162"/>
      <c r="AU36" s="162"/>
      <c r="AV36" s="162"/>
      <c r="AW36" s="162"/>
    </row>
    <row r="37" spans="1:49" ht="25" customHeight="1" x14ac:dyDescent="0.35">
      <c r="A37" s="163">
        <v>14331</v>
      </c>
      <c r="B37" s="163" t="s">
        <v>125</v>
      </c>
      <c r="C37" s="163" t="s">
        <v>126</v>
      </c>
      <c r="D37" s="164">
        <v>1</v>
      </c>
      <c r="E37" s="164">
        <v>2025</v>
      </c>
      <c r="F37" s="164">
        <v>2025</v>
      </c>
      <c r="G37" s="163" t="s">
        <v>127</v>
      </c>
      <c r="H37" s="163" t="s">
        <v>125</v>
      </c>
      <c r="I37" s="163" t="s">
        <v>128</v>
      </c>
      <c r="J37" s="165" t="s">
        <v>234</v>
      </c>
      <c r="K37" s="163" t="s">
        <v>235</v>
      </c>
      <c r="L37" s="163" t="s">
        <v>65</v>
      </c>
      <c r="M37" s="163" t="s">
        <v>65</v>
      </c>
      <c r="N37" s="163">
        <v>5</v>
      </c>
      <c r="O37" s="163" t="s">
        <v>236</v>
      </c>
      <c r="P37" s="163" t="s">
        <v>237</v>
      </c>
      <c r="Q37" s="163" t="s">
        <v>152</v>
      </c>
      <c r="R37" s="163" t="s">
        <v>61</v>
      </c>
      <c r="S37" s="163" t="s">
        <v>62</v>
      </c>
      <c r="T37" s="163" t="s">
        <v>63</v>
      </c>
      <c r="U37" s="164">
        <v>15</v>
      </c>
      <c r="V37" s="164">
        <v>24</v>
      </c>
      <c r="W37" s="164" t="s">
        <v>65</v>
      </c>
      <c r="X37" s="167">
        <f t="shared" ref="X37:X53" si="13">(SUM(V37:W37))*1</f>
        <v>24</v>
      </c>
      <c r="Y37" s="164">
        <v>4</v>
      </c>
      <c r="Z37" s="164" t="s">
        <v>64</v>
      </c>
      <c r="AA37" s="164" t="s">
        <v>67</v>
      </c>
      <c r="AB37" s="173" t="s">
        <v>67</v>
      </c>
      <c r="AC37" s="174" t="s">
        <v>65</v>
      </c>
      <c r="AD37" s="169" t="s">
        <v>238</v>
      </c>
      <c r="AE37" s="167" t="s">
        <v>64</v>
      </c>
      <c r="AF37" s="169" t="s">
        <v>239</v>
      </c>
      <c r="AG37" s="163" t="s">
        <v>68</v>
      </c>
      <c r="AH37" s="167">
        <f t="shared" si="1"/>
        <v>6</v>
      </c>
      <c r="AI37" s="167">
        <v>2</v>
      </c>
      <c r="AJ37" s="171">
        <f t="shared" si="2"/>
        <v>6372</v>
      </c>
      <c r="AK37" s="167">
        <f t="shared" si="3"/>
        <v>6</v>
      </c>
      <c r="AL37" s="171">
        <v>60000</v>
      </c>
      <c r="AM37" s="171">
        <f t="shared" si="11"/>
        <v>360000</v>
      </c>
      <c r="AN37" s="171">
        <f t="shared" si="5"/>
        <v>0</v>
      </c>
      <c r="AO37" s="171">
        <f t="shared" si="6"/>
        <v>0</v>
      </c>
      <c r="AP37" s="171">
        <f t="shared" si="7"/>
        <v>2293920</v>
      </c>
      <c r="AR37" s="171">
        <f t="shared" si="8"/>
        <v>900000</v>
      </c>
      <c r="AS37" s="171">
        <f t="shared" si="9"/>
        <v>3553920</v>
      </c>
      <c r="AT37" s="163" t="s">
        <v>240</v>
      </c>
      <c r="AU37" s="163" t="s">
        <v>241</v>
      </c>
      <c r="AV37" s="163" t="s">
        <v>242</v>
      </c>
      <c r="AW37" s="163" t="s">
        <v>243</v>
      </c>
    </row>
    <row r="38" spans="1:49" ht="25" customHeight="1" x14ac:dyDescent="0.35">
      <c r="A38" s="163">
        <v>14333</v>
      </c>
      <c r="B38" s="163" t="s">
        <v>125</v>
      </c>
      <c r="C38" s="163" t="s">
        <v>126</v>
      </c>
      <c r="D38" s="164">
        <v>1</v>
      </c>
      <c r="E38" s="164">
        <v>2025</v>
      </c>
      <c r="F38" s="164">
        <v>2025</v>
      </c>
      <c r="G38" s="163" t="s">
        <v>127</v>
      </c>
      <c r="H38" s="163" t="s">
        <v>125</v>
      </c>
      <c r="I38" s="163" t="s">
        <v>128</v>
      </c>
      <c r="J38" s="165" t="s">
        <v>234</v>
      </c>
      <c r="K38" s="163" t="s">
        <v>235</v>
      </c>
      <c r="L38" s="163" t="s">
        <v>65</v>
      </c>
      <c r="M38" s="163" t="s">
        <v>65</v>
      </c>
      <c r="N38" s="163">
        <v>2</v>
      </c>
      <c r="O38" s="163" t="s">
        <v>143</v>
      </c>
      <c r="P38" s="163" t="s">
        <v>244</v>
      </c>
      <c r="Q38" s="163" t="s">
        <v>152</v>
      </c>
      <c r="R38" s="163" t="s">
        <v>61</v>
      </c>
      <c r="S38" s="163" t="s">
        <v>62</v>
      </c>
      <c r="T38" s="163" t="s">
        <v>63</v>
      </c>
      <c r="U38" s="164">
        <v>15</v>
      </c>
      <c r="V38" s="164">
        <v>24</v>
      </c>
      <c r="W38" s="164" t="s">
        <v>65</v>
      </c>
      <c r="X38" s="167">
        <f t="shared" si="13"/>
        <v>24</v>
      </c>
      <c r="Y38" s="164">
        <v>4</v>
      </c>
      <c r="Z38" s="164" t="s">
        <v>64</v>
      </c>
      <c r="AA38" s="164" t="s">
        <v>67</v>
      </c>
      <c r="AB38" s="173" t="s">
        <v>67</v>
      </c>
      <c r="AC38" s="174" t="s">
        <v>65</v>
      </c>
      <c r="AD38" s="169" t="s">
        <v>245</v>
      </c>
      <c r="AE38" s="167" t="s">
        <v>64</v>
      </c>
      <c r="AF38" s="169" t="s">
        <v>239</v>
      </c>
      <c r="AG38" s="163" t="s">
        <v>68</v>
      </c>
      <c r="AH38" s="167">
        <f t="shared" si="1"/>
        <v>6</v>
      </c>
      <c r="AI38" s="167">
        <v>2</v>
      </c>
      <c r="AJ38" s="171">
        <f t="shared" si="2"/>
        <v>6372</v>
      </c>
      <c r="AK38" s="167">
        <f t="shared" si="3"/>
        <v>6</v>
      </c>
      <c r="AL38" s="171">
        <v>60000</v>
      </c>
      <c r="AM38" s="171">
        <f t="shared" si="11"/>
        <v>360000</v>
      </c>
      <c r="AN38" s="171">
        <f t="shared" si="5"/>
        <v>0</v>
      </c>
      <c r="AO38" s="171">
        <f t="shared" si="6"/>
        <v>0</v>
      </c>
      <c r="AP38" s="171">
        <f t="shared" si="7"/>
        <v>2293920</v>
      </c>
      <c r="AR38" s="171">
        <f t="shared" si="8"/>
        <v>900000</v>
      </c>
      <c r="AS38" s="171">
        <f t="shared" si="9"/>
        <v>3553920</v>
      </c>
      <c r="AT38" s="163" t="s">
        <v>240</v>
      </c>
      <c r="AU38" s="163" t="s">
        <v>241</v>
      </c>
      <c r="AV38" s="163" t="s">
        <v>246</v>
      </c>
      <c r="AW38" s="163" t="s">
        <v>247</v>
      </c>
    </row>
    <row r="39" spans="1:49" ht="25" customHeight="1" x14ac:dyDescent="0.35">
      <c r="A39" s="163">
        <v>14337</v>
      </c>
      <c r="B39" s="163" t="s">
        <v>125</v>
      </c>
      <c r="C39" s="163" t="s">
        <v>126</v>
      </c>
      <c r="D39" s="164">
        <v>1</v>
      </c>
      <c r="E39" s="164">
        <v>2025</v>
      </c>
      <c r="F39" s="164">
        <v>2025</v>
      </c>
      <c r="G39" s="163" t="s">
        <v>127</v>
      </c>
      <c r="H39" s="163" t="s">
        <v>125</v>
      </c>
      <c r="I39" s="163" t="s">
        <v>128</v>
      </c>
      <c r="J39" s="165" t="s">
        <v>234</v>
      </c>
      <c r="K39" s="163" t="s">
        <v>235</v>
      </c>
      <c r="L39" s="163" t="s">
        <v>65</v>
      </c>
      <c r="M39" s="163" t="s">
        <v>65</v>
      </c>
      <c r="N39" s="163">
        <v>13</v>
      </c>
      <c r="O39" s="163" t="s">
        <v>104</v>
      </c>
      <c r="P39" s="163" t="s">
        <v>209</v>
      </c>
      <c r="Q39" s="163" t="s">
        <v>158</v>
      </c>
      <c r="R39" s="163" t="s">
        <v>61</v>
      </c>
      <c r="S39" s="163" t="s">
        <v>62</v>
      </c>
      <c r="T39" s="163" t="s">
        <v>108</v>
      </c>
      <c r="U39" s="164">
        <v>18</v>
      </c>
      <c r="V39" s="164">
        <v>24</v>
      </c>
      <c r="W39" s="164" t="s">
        <v>65</v>
      </c>
      <c r="X39" s="167">
        <f t="shared" si="13"/>
        <v>24</v>
      </c>
      <c r="Y39" s="164">
        <v>4</v>
      </c>
      <c r="Z39" s="164" t="s">
        <v>64</v>
      </c>
      <c r="AA39" s="164" t="s">
        <v>67</v>
      </c>
      <c r="AB39" s="173" t="s">
        <v>67</v>
      </c>
      <c r="AC39" s="174" t="s">
        <v>65</v>
      </c>
      <c r="AD39" s="169" t="s">
        <v>248</v>
      </c>
      <c r="AE39" s="167" t="s">
        <v>64</v>
      </c>
      <c r="AF39" s="169" t="s">
        <v>239</v>
      </c>
      <c r="AG39" s="163" t="s">
        <v>68</v>
      </c>
      <c r="AH39" s="167">
        <f t="shared" si="1"/>
        <v>6</v>
      </c>
      <c r="AI39" s="167">
        <v>2</v>
      </c>
      <c r="AJ39" s="171">
        <f t="shared" si="2"/>
        <v>6372</v>
      </c>
      <c r="AK39" s="167">
        <f t="shared" si="3"/>
        <v>6</v>
      </c>
      <c r="AL39" s="171">
        <v>60000</v>
      </c>
      <c r="AM39" s="171">
        <f t="shared" si="11"/>
        <v>432000</v>
      </c>
      <c r="AN39" s="171">
        <f t="shared" si="5"/>
        <v>0</v>
      </c>
      <c r="AO39" s="171">
        <f t="shared" si="6"/>
        <v>0</v>
      </c>
      <c r="AP39" s="171">
        <f t="shared" si="7"/>
        <v>2752704</v>
      </c>
      <c r="AR39" s="171">
        <f t="shared" si="8"/>
        <v>1080000</v>
      </c>
      <c r="AS39" s="171">
        <f t="shared" si="9"/>
        <v>4264704</v>
      </c>
      <c r="AT39" s="163" t="s">
        <v>249</v>
      </c>
      <c r="AU39" s="163" t="s">
        <v>250</v>
      </c>
      <c r="AV39" s="163" t="s">
        <v>251</v>
      </c>
      <c r="AW39" s="163" t="s">
        <v>125</v>
      </c>
    </row>
    <row r="40" spans="1:49" ht="25" customHeight="1" x14ac:dyDescent="0.35">
      <c r="A40" s="163">
        <v>14339</v>
      </c>
      <c r="B40" s="163" t="s">
        <v>125</v>
      </c>
      <c r="C40" s="163" t="s">
        <v>126</v>
      </c>
      <c r="D40" s="164">
        <v>1</v>
      </c>
      <c r="E40" s="164">
        <v>2025</v>
      </c>
      <c r="F40" s="164">
        <v>2025</v>
      </c>
      <c r="G40" s="163" t="s">
        <v>127</v>
      </c>
      <c r="H40" s="163" t="s">
        <v>125</v>
      </c>
      <c r="I40" s="163" t="s">
        <v>128</v>
      </c>
      <c r="J40" s="165" t="s">
        <v>234</v>
      </c>
      <c r="K40" s="163" t="s">
        <v>235</v>
      </c>
      <c r="L40" s="163" t="s">
        <v>65</v>
      </c>
      <c r="M40" s="163" t="s">
        <v>65</v>
      </c>
      <c r="N40" s="163">
        <v>13</v>
      </c>
      <c r="O40" s="163" t="s">
        <v>104</v>
      </c>
      <c r="P40" s="163" t="s">
        <v>209</v>
      </c>
      <c r="Q40" s="163" t="s">
        <v>152</v>
      </c>
      <c r="R40" s="163" t="s">
        <v>61</v>
      </c>
      <c r="S40" s="163" t="s">
        <v>62</v>
      </c>
      <c r="T40" s="163" t="s">
        <v>108</v>
      </c>
      <c r="U40" s="164">
        <v>18</v>
      </c>
      <c r="V40" s="164">
        <v>24</v>
      </c>
      <c r="W40" s="164" t="s">
        <v>65</v>
      </c>
      <c r="X40" s="167">
        <f t="shared" si="13"/>
        <v>24</v>
      </c>
      <c r="Y40" s="164">
        <v>4</v>
      </c>
      <c r="Z40" s="164" t="s">
        <v>64</v>
      </c>
      <c r="AA40" s="164" t="s">
        <v>67</v>
      </c>
      <c r="AB40" s="173" t="s">
        <v>67</v>
      </c>
      <c r="AC40" s="174" t="s">
        <v>65</v>
      </c>
      <c r="AD40" s="169" t="s">
        <v>248</v>
      </c>
      <c r="AE40" s="167" t="s">
        <v>64</v>
      </c>
      <c r="AF40" s="169" t="s">
        <v>239</v>
      </c>
      <c r="AG40" s="163" t="s">
        <v>68</v>
      </c>
      <c r="AH40" s="167">
        <f t="shared" si="1"/>
        <v>6</v>
      </c>
      <c r="AI40" s="167">
        <v>2</v>
      </c>
      <c r="AJ40" s="171">
        <f t="shared" si="2"/>
        <v>6372</v>
      </c>
      <c r="AK40" s="167">
        <f t="shared" si="3"/>
        <v>6</v>
      </c>
      <c r="AL40" s="171">
        <v>60000</v>
      </c>
      <c r="AM40" s="171">
        <f t="shared" si="11"/>
        <v>432000</v>
      </c>
      <c r="AN40" s="171">
        <f t="shared" si="5"/>
        <v>0</v>
      </c>
      <c r="AO40" s="171">
        <f t="shared" si="6"/>
        <v>0</v>
      </c>
      <c r="AP40" s="171">
        <f t="shared" si="7"/>
        <v>2752704</v>
      </c>
      <c r="AR40" s="171">
        <f t="shared" si="8"/>
        <v>1080000</v>
      </c>
      <c r="AS40" s="171">
        <f t="shared" si="9"/>
        <v>4264704</v>
      </c>
      <c r="AT40" s="163" t="s">
        <v>249</v>
      </c>
      <c r="AU40" s="163" t="s">
        <v>250</v>
      </c>
      <c r="AV40" s="163" t="s">
        <v>251</v>
      </c>
      <c r="AW40" s="163" t="s">
        <v>125</v>
      </c>
    </row>
    <row r="41" spans="1:49" ht="25" customHeight="1" x14ac:dyDescent="0.35">
      <c r="A41" s="163">
        <v>14395</v>
      </c>
      <c r="B41" s="163" t="s">
        <v>125</v>
      </c>
      <c r="C41" s="163" t="s">
        <v>126</v>
      </c>
      <c r="D41" s="164">
        <v>1</v>
      </c>
      <c r="E41" s="164">
        <v>2025</v>
      </c>
      <c r="F41" s="164">
        <v>2025</v>
      </c>
      <c r="G41" s="163" t="s">
        <v>127</v>
      </c>
      <c r="H41" s="163" t="s">
        <v>125</v>
      </c>
      <c r="I41" s="163" t="s">
        <v>128</v>
      </c>
      <c r="J41" s="165" t="s">
        <v>234</v>
      </c>
      <c r="K41" s="163" t="s">
        <v>235</v>
      </c>
      <c r="L41" s="163" t="s">
        <v>65</v>
      </c>
      <c r="M41" s="163" t="s">
        <v>65</v>
      </c>
      <c r="N41" s="163">
        <v>9</v>
      </c>
      <c r="O41" s="163" t="s">
        <v>118</v>
      </c>
      <c r="P41" s="163" t="s">
        <v>252</v>
      </c>
      <c r="Q41" s="163" t="s">
        <v>152</v>
      </c>
      <c r="R41" s="163" t="s">
        <v>61</v>
      </c>
      <c r="S41" s="163" t="s">
        <v>62</v>
      </c>
      <c r="T41" s="163" t="s">
        <v>63</v>
      </c>
      <c r="U41" s="164">
        <v>16</v>
      </c>
      <c r="V41" s="164">
        <v>24</v>
      </c>
      <c r="W41" s="164" t="s">
        <v>65</v>
      </c>
      <c r="X41" s="167">
        <f t="shared" si="13"/>
        <v>24</v>
      </c>
      <c r="Y41" s="164">
        <v>4</v>
      </c>
      <c r="Z41" s="164" t="s">
        <v>64</v>
      </c>
      <c r="AA41" s="164" t="s">
        <v>67</v>
      </c>
      <c r="AB41" s="173" t="s">
        <v>67</v>
      </c>
      <c r="AC41" s="174" t="s">
        <v>65</v>
      </c>
      <c r="AD41" s="169" t="s">
        <v>253</v>
      </c>
      <c r="AE41" s="167" t="s">
        <v>64</v>
      </c>
      <c r="AF41" s="169" t="s">
        <v>239</v>
      </c>
      <c r="AG41" s="163" t="s">
        <v>68</v>
      </c>
      <c r="AH41" s="167">
        <f t="shared" si="1"/>
        <v>6</v>
      </c>
      <c r="AI41" s="167">
        <v>2</v>
      </c>
      <c r="AJ41" s="171">
        <f t="shared" si="2"/>
        <v>6372</v>
      </c>
      <c r="AK41" s="167">
        <f t="shared" si="3"/>
        <v>6</v>
      </c>
      <c r="AL41" s="171">
        <v>60000</v>
      </c>
      <c r="AM41" s="171">
        <f t="shared" si="11"/>
        <v>384000</v>
      </c>
      <c r="AN41" s="171">
        <f t="shared" si="5"/>
        <v>0</v>
      </c>
      <c r="AO41" s="171">
        <f t="shared" si="6"/>
        <v>0</v>
      </c>
      <c r="AP41" s="171">
        <f t="shared" si="7"/>
        <v>2446848</v>
      </c>
      <c r="AR41" s="171">
        <f t="shared" si="8"/>
        <v>960000</v>
      </c>
      <c r="AS41" s="171">
        <f t="shared" si="9"/>
        <v>3790848</v>
      </c>
      <c r="AT41" s="163" t="s">
        <v>254</v>
      </c>
      <c r="AU41" s="163" t="s">
        <v>255</v>
      </c>
      <c r="AV41" s="163" t="s">
        <v>256</v>
      </c>
      <c r="AW41" s="163" t="s">
        <v>257</v>
      </c>
    </row>
    <row r="42" spans="1:49" ht="25" customHeight="1" x14ac:dyDescent="0.35">
      <c r="A42" s="163">
        <v>14396</v>
      </c>
      <c r="B42" s="163" t="s">
        <v>125</v>
      </c>
      <c r="C42" s="163" t="s">
        <v>126</v>
      </c>
      <c r="D42" s="164">
        <v>1</v>
      </c>
      <c r="E42" s="164">
        <v>2025</v>
      </c>
      <c r="F42" s="164">
        <v>2025</v>
      </c>
      <c r="G42" s="163" t="s">
        <v>127</v>
      </c>
      <c r="H42" s="163" t="s">
        <v>125</v>
      </c>
      <c r="I42" s="163" t="s">
        <v>128</v>
      </c>
      <c r="J42" s="165" t="s">
        <v>234</v>
      </c>
      <c r="K42" s="163" t="s">
        <v>235</v>
      </c>
      <c r="L42" s="163" t="s">
        <v>65</v>
      </c>
      <c r="M42" s="163" t="s">
        <v>65</v>
      </c>
      <c r="N42" s="163">
        <v>9</v>
      </c>
      <c r="O42" s="163" t="s">
        <v>118</v>
      </c>
      <c r="P42" s="163" t="s">
        <v>252</v>
      </c>
      <c r="Q42" s="163" t="s">
        <v>152</v>
      </c>
      <c r="R42" s="163" t="s">
        <v>61</v>
      </c>
      <c r="S42" s="163" t="s">
        <v>62</v>
      </c>
      <c r="T42" s="163" t="s">
        <v>63</v>
      </c>
      <c r="U42" s="164">
        <v>16</v>
      </c>
      <c r="V42" s="164">
        <v>24</v>
      </c>
      <c r="W42" s="164" t="s">
        <v>65</v>
      </c>
      <c r="X42" s="167">
        <f t="shared" si="13"/>
        <v>24</v>
      </c>
      <c r="Y42" s="164">
        <v>4</v>
      </c>
      <c r="Z42" s="164" t="s">
        <v>64</v>
      </c>
      <c r="AA42" s="164" t="s">
        <v>67</v>
      </c>
      <c r="AB42" s="173" t="s">
        <v>67</v>
      </c>
      <c r="AC42" s="174" t="s">
        <v>65</v>
      </c>
      <c r="AD42" s="169" t="s">
        <v>258</v>
      </c>
      <c r="AE42" s="167" t="s">
        <v>64</v>
      </c>
      <c r="AF42" s="169" t="s">
        <v>239</v>
      </c>
      <c r="AG42" s="163" t="s">
        <v>68</v>
      </c>
      <c r="AH42" s="167">
        <f t="shared" si="1"/>
        <v>6</v>
      </c>
      <c r="AI42" s="167">
        <v>2</v>
      </c>
      <c r="AJ42" s="171">
        <f t="shared" si="2"/>
        <v>6372</v>
      </c>
      <c r="AK42" s="167">
        <f t="shared" si="3"/>
        <v>6</v>
      </c>
      <c r="AL42" s="171">
        <v>60000</v>
      </c>
      <c r="AM42" s="171">
        <f t="shared" si="11"/>
        <v>384000</v>
      </c>
      <c r="AN42" s="171">
        <f t="shared" si="5"/>
        <v>0</v>
      </c>
      <c r="AO42" s="171">
        <f t="shared" si="6"/>
        <v>0</v>
      </c>
      <c r="AP42" s="171">
        <f t="shared" si="7"/>
        <v>2446848</v>
      </c>
      <c r="AR42" s="171">
        <f t="shared" si="8"/>
        <v>960000</v>
      </c>
      <c r="AS42" s="171">
        <f t="shared" si="9"/>
        <v>3790848</v>
      </c>
      <c r="AT42" s="163" t="s">
        <v>254</v>
      </c>
      <c r="AU42" s="163" t="s">
        <v>255</v>
      </c>
      <c r="AV42" s="163" t="s">
        <v>256</v>
      </c>
      <c r="AW42" s="163" t="s">
        <v>257</v>
      </c>
    </row>
    <row r="43" spans="1:49" ht="25" customHeight="1" x14ac:dyDescent="0.35">
      <c r="A43" s="163">
        <v>14397</v>
      </c>
      <c r="B43" s="163" t="s">
        <v>125</v>
      </c>
      <c r="C43" s="163" t="s">
        <v>126</v>
      </c>
      <c r="D43" s="164">
        <v>1</v>
      </c>
      <c r="E43" s="164">
        <v>2025</v>
      </c>
      <c r="F43" s="164">
        <v>2025</v>
      </c>
      <c r="G43" s="163" t="s">
        <v>127</v>
      </c>
      <c r="H43" s="163" t="s">
        <v>125</v>
      </c>
      <c r="I43" s="163" t="s">
        <v>128</v>
      </c>
      <c r="J43" s="165" t="s">
        <v>234</v>
      </c>
      <c r="K43" s="163" t="s">
        <v>235</v>
      </c>
      <c r="L43" s="163" t="s">
        <v>65</v>
      </c>
      <c r="M43" s="163" t="s">
        <v>65</v>
      </c>
      <c r="N43" s="163">
        <v>9</v>
      </c>
      <c r="O43" s="163" t="s">
        <v>118</v>
      </c>
      <c r="P43" s="163" t="s">
        <v>124</v>
      </c>
      <c r="Q43" s="163" t="s">
        <v>152</v>
      </c>
      <c r="R43" s="163" t="s">
        <v>61</v>
      </c>
      <c r="S43" s="163" t="s">
        <v>62</v>
      </c>
      <c r="T43" s="163" t="s">
        <v>63</v>
      </c>
      <c r="U43" s="164">
        <v>16</v>
      </c>
      <c r="V43" s="164">
        <v>24</v>
      </c>
      <c r="W43" s="164" t="s">
        <v>65</v>
      </c>
      <c r="X43" s="167">
        <f t="shared" si="13"/>
        <v>24</v>
      </c>
      <c r="Y43" s="164">
        <v>4</v>
      </c>
      <c r="Z43" s="164" t="s">
        <v>64</v>
      </c>
      <c r="AA43" s="164" t="s">
        <v>67</v>
      </c>
      <c r="AB43" s="173" t="s">
        <v>67</v>
      </c>
      <c r="AC43" s="174" t="s">
        <v>65</v>
      </c>
      <c r="AD43" s="169" t="s">
        <v>259</v>
      </c>
      <c r="AE43" s="167" t="s">
        <v>64</v>
      </c>
      <c r="AF43" s="169" t="s">
        <v>239</v>
      </c>
      <c r="AG43" s="163" t="s">
        <v>68</v>
      </c>
      <c r="AH43" s="167">
        <f t="shared" si="1"/>
        <v>6</v>
      </c>
      <c r="AI43" s="167">
        <v>2</v>
      </c>
      <c r="AJ43" s="171">
        <f t="shared" si="2"/>
        <v>6372</v>
      </c>
      <c r="AK43" s="167">
        <f t="shared" si="3"/>
        <v>6</v>
      </c>
      <c r="AL43" s="171">
        <v>60000</v>
      </c>
      <c r="AM43" s="171">
        <f t="shared" si="11"/>
        <v>384000</v>
      </c>
      <c r="AN43" s="171">
        <f t="shared" si="5"/>
        <v>0</v>
      </c>
      <c r="AO43" s="171">
        <f t="shared" si="6"/>
        <v>0</v>
      </c>
      <c r="AP43" s="171">
        <f t="shared" si="7"/>
        <v>2446848</v>
      </c>
      <c r="AR43" s="171">
        <f t="shared" si="8"/>
        <v>960000</v>
      </c>
      <c r="AS43" s="171">
        <f t="shared" si="9"/>
        <v>3790848</v>
      </c>
      <c r="AT43" s="163" t="s">
        <v>254</v>
      </c>
      <c r="AU43" s="163" t="s">
        <v>255</v>
      </c>
      <c r="AV43" s="163" t="s">
        <v>260</v>
      </c>
      <c r="AW43" s="163" t="s">
        <v>261</v>
      </c>
    </row>
    <row r="44" spans="1:49" ht="25" customHeight="1" x14ac:dyDescent="0.35">
      <c r="A44" s="163">
        <v>14443</v>
      </c>
      <c r="B44" s="163" t="s">
        <v>125</v>
      </c>
      <c r="C44" s="163" t="s">
        <v>126</v>
      </c>
      <c r="D44" s="164">
        <v>1</v>
      </c>
      <c r="E44" s="164">
        <v>2025</v>
      </c>
      <c r="F44" s="164">
        <v>2025</v>
      </c>
      <c r="G44" s="163" t="s">
        <v>127</v>
      </c>
      <c r="H44" s="163" t="s">
        <v>125</v>
      </c>
      <c r="I44" s="163" t="s">
        <v>128</v>
      </c>
      <c r="J44" s="165" t="s">
        <v>234</v>
      </c>
      <c r="K44" s="163" t="s">
        <v>235</v>
      </c>
      <c r="L44" s="163" t="s">
        <v>65</v>
      </c>
      <c r="M44" s="163" t="s">
        <v>65</v>
      </c>
      <c r="N44" s="163">
        <v>8</v>
      </c>
      <c r="O44" s="163" t="s">
        <v>58</v>
      </c>
      <c r="P44" s="163" t="s">
        <v>262</v>
      </c>
      <c r="Q44" s="163" t="s">
        <v>152</v>
      </c>
      <c r="R44" s="163" t="s">
        <v>61</v>
      </c>
      <c r="S44" s="163" t="s">
        <v>107</v>
      </c>
      <c r="T44" s="163" t="s">
        <v>63</v>
      </c>
      <c r="U44" s="164">
        <v>10</v>
      </c>
      <c r="V44" s="164">
        <v>24</v>
      </c>
      <c r="W44" s="164" t="s">
        <v>65</v>
      </c>
      <c r="X44" s="167">
        <f t="shared" si="13"/>
        <v>24</v>
      </c>
      <c r="Y44" s="164">
        <v>4</v>
      </c>
      <c r="Z44" s="164" t="s">
        <v>64</v>
      </c>
      <c r="AA44" s="164" t="s">
        <v>67</v>
      </c>
      <c r="AB44" s="173" t="s">
        <v>67</v>
      </c>
      <c r="AC44" s="174" t="s">
        <v>65</v>
      </c>
      <c r="AD44" s="169" t="s">
        <v>263</v>
      </c>
      <c r="AE44" s="167" t="s">
        <v>64</v>
      </c>
      <c r="AF44" s="169" t="s">
        <v>239</v>
      </c>
      <c r="AG44" s="163" t="s">
        <v>68</v>
      </c>
      <c r="AH44" s="167">
        <f t="shared" si="1"/>
        <v>6</v>
      </c>
      <c r="AI44" s="167">
        <v>2</v>
      </c>
      <c r="AJ44" s="171">
        <f t="shared" si="2"/>
        <v>6372</v>
      </c>
      <c r="AK44" s="167">
        <f t="shared" si="3"/>
        <v>6</v>
      </c>
      <c r="AL44" s="171">
        <v>60000</v>
      </c>
      <c r="AM44" s="171">
        <f t="shared" si="11"/>
        <v>240000</v>
      </c>
      <c r="AN44" s="171">
        <f t="shared" si="5"/>
        <v>0</v>
      </c>
      <c r="AO44" s="171">
        <f t="shared" si="6"/>
        <v>0</v>
      </c>
      <c r="AP44" s="171">
        <f t="shared" si="7"/>
        <v>1529280</v>
      </c>
      <c r="AR44" s="171">
        <f t="shared" si="8"/>
        <v>600000</v>
      </c>
      <c r="AS44" s="171">
        <f t="shared" si="9"/>
        <v>2369280</v>
      </c>
      <c r="AT44" s="163" t="s">
        <v>172</v>
      </c>
      <c r="AU44" s="163" t="s">
        <v>173</v>
      </c>
      <c r="AV44" s="163" t="s">
        <v>264</v>
      </c>
      <c r="AW44" s="163" t="s">
        <v>265</v>
      </c>
    </row>
    <row r="45" spans="1:49" ht="25" customHeight="1" x14ac:dyDescent="0.35">
      <c r="A45" s="163">
        <v>14445</v>
      </c>
      <c r="B45" s="163" t="s">
        <v>125</v>
      </c>
      <c r="C45" s="163" t="s">
        <v>126</v>
      </c>
      <c r="D45" s="164">
        <v>1</v>
      </c>
      <c r="E45" s="164">
        <v>2025</v>
      </c>
      <c r="F45" s="164">
        <v>2025</v>
      </c>
      <c r="G45" s="163" t="s">
        <v>127</v>
      </c>
      <c r="H45" s="163" t="s">
        <v>125</v>
      </c>
      <c r="I45" s="163" t="s">
        <v>128</v>
      </c>
      <c r="J45" s="165" t="s">
        <v>234</v>
      </c>
      <c r="K45" s="163" t="s">
        <v>235</v>
      </c>
      <c r="L45" s="163" t="s">
        <v>65</v>
      </c>
      <c r="M45" s="163" t="s">
        <v>65</v>
      </c>
      <c r="N45" s="163">
        <v>10</v>
      </c>
      <c r="O45" s="163" t="s">
        <v>111</v>
      </c>
      <c r="P45" s="163" t="s">
        <v>112</v>
      </c>
      <c r="Q45" s="163" t="s">
        <v>152</v>
      </c>
      <c r="R45" s="163" t="s">
        <v>61</v>
      </c>
      <c r="S45" s="163" t="s">
        <v>107</v>
      </c>
      <c r="T45" s="163" t="s">
        <v>63</v>
      </c>
      <c r="U45" s="164">
        <v>10</v>
      </c>
      <c r="V45" s="164">
        <v>24</v>
      </c>
      <c r="W45" s="164" t="s">
        <v>65</v>
      </c>
      <c r="X45" s="167">
        <f t="shared" si="13"/>
        <v>24</v>
      </c>
      <c r="Y45" s="164">
        <v>4</v>
      </c>
      <c r="Z45" s="164" t="s">
        <v>64</v>
      </c>
      <c r="AA45" s="164" t="s">
        <v>67</v>
      </c>
      <c r="AB45" s="173" t="s">
        <v>67</v>
      </c>
      <c r="AC45" s="174" t="s">
        <v>65</v>
      </c>
      <c r="AD45" s="169" t="s">
        <v>266</v>
      </c>
      <c r="AE45" s="167" t="s">
        <v>64</v>
      </c>
      <c r="AF45" s="169" t="s">
        <v>239</v>
      </c>
      <c r="AG45" s="163" t="s">
        <v>68</v>
      </c>
      <c r="AH45" s="167">
        <f t="shared" si="1"/>
        <v>6</v>
      </c>
      <c r="AI45" s="167">
        <v>2</v>
      </c>
      <c r="AJ45" s="171">
        <f t="shared" si="2"/>
        <v>6372</v>
      </c>
      <c r="AK45" s="167">
        <f t="shared" si="3"/>
        <v>6</v>
      </c>
      <c r="AL45" s="171">
        <v>60000</v>
      </c>
      <c r="AM45" s="171">
        <f t="shared" si="11"/>
        <v>240000</v>
      </c>
      <c r="AN45" s="171">
        <f t="shared" si="5"/>
        <v>0</v>
      </c>
      <c r="AO45" s="171">
        <f t="shared" si="6"/>
        <v>0</v>
      </c>
      <c r="AP45" s="171">
        <f t="shared" si="7"/>
        <v>1529280</v>
      </c>
      <c r="AR45" s="171">
        <f t="shared" si="8"/>
        <v>600000</v>
      </c>
      <c r="AS45" s="171">
        <f t="shared" si="9"/>
        <v>2369280</v>
      </c>
      <c r="AT45" s="163" t="s">
        <v>172</v>
      </c>
      <c r="AU45" s="163" t="s">
        <v>173</v>
      </c>
      <c r="AV45" s="163" t="s">
        <v>267</v>
      </c>
      <c r="AW45" s="163" t="s">
        <v>268</v>
      </c>
    </row>
    <row r="46" spans="1:49" ht="25" customHeight="1" x14ac:dyDescent="0.35">
      <c r="A46" s="163">
        <v>14452</v>
      </c>
      <c r="B46" s="163" t="s">
        <v>125</v>
      </c>
      <c r="C46" s="163" t="s">
        <v>126</v>
      </c>
      <c r="D46" s="164">
        <v>1</v>
      </c>
      <c r="E46" s="164">
        <v>2025</v>
      </c>
      <c r="F46" s="164">
        <v>2025</v>
      </c>
      <c r="G46" s="163" t="s">
        <v>127</v>
      </c>
      <c r="H46" s="163" t="s">
        <v>125</v>
      </c>
      <c r="I46" s="163" t="s">
        <v>128</v>
      </c>
      <c r="J46" s="165" t="s">
        <v>234</v>
      </c>
      <c r="K46" s="163" t="s">
        <v>235</v>
      </c>
      <c r="L46" s="163" t="s">
        <v>65</v>
      </c>
      <c r="M46" s="163" t="s">
        <v>65</v>
      </c>
      <c r="N46" s="163">
        <v>2</v>
      </c>
      <c r="O46" s="163" t="s">
        <v>143</v>
      </c>
      <c r="P46" s="163" t="s">
        <v>269</v>
      </c>
      <c r="Q46" s="163" t="s">
        <v>152</v>
      </c>
      <c r="R46" s="163" t="s">
        <v>61</v>
      </c>
      <c r="S46" s="163" t="s">
        <v>107</v>
      </c>
      <c r="T46" s="163" t="s">
        <v>63</v>
      </c>
      <c r="U46" s="164">
        <v>10</v>
      </c>
      <c r="V46" s="164">
        <v>24</v>
      </c>
      <c r="W46" s="164" t="s">
        <v>65</v>
      </c>
      <c r="X46" s="167">
        <f t="shared" si="13"/>
        <v>24</v>
      </c>
      <c r="Y46" s="164">
        <v>4</v>
      </c>
      <c r="Z46" s="164" t="s">
        <v>64</v>
      </c>
      <c r="AA46" s="164" t="s">
        <v>67</v>
      </c>
      <c r="AB46" s="173" t="s">
        <v>67</v>
      </c>
      <c r="AC46" s="174" t="s">
        <v>65</v>
      </c>
      <c r="AD46" s="169" t="s">
        <v>270</v>
      </c>
      <c r="AE46" s="167" t="s">
        <v>64</v>
      </c>
      <c r="AF46" s="169" t="s">
        <v>239</v>
      </c>
      <c r="AG46" s="163" t="s">
        <v>68</v>
      </c>
      <c r="AH46" s="167">
        <f t="shared" si="1"/>
        <v>6</v>
      </c>
      <c r="AI46" s="167">
        <v>2</v>
      </c>
      <c r="AJ46" s="171">
        <f t="shared" si="2"/>
        <v>6372</v>
      </c>
      <c r="AK46" s="167">
        <f t="shared" si="3"/>
        <v>6</v>
      </c>
      <c r="AL46" s="171">
        <v>60000</v>
      </c>
      <c r="AM46" s="171">
        <f t="shared" si="11"/>
        <v>240000</v>
      </c>
      <c r="AN46" s="171">
        <f t="shared" si="5"/>
        <v>0</v>
      </c>
      <c r="AO46" s="171">
        <f t="shared" si="6"/>
        <v>0</v>
      </c>
      <c r="AP46" s="171">
        <f t="shared" si="7"/>
        <v>1529280</v>
      </c>
      <c r="AR46" s="171">
        <f t="shared" si="8"/>
        <v>600000</v>
      </c>
      <c r="AS46" s="171">
        <f t="shared" si="9"/>
        <v>2369280</v>
      </c>
      <c r="AT46" s="163" t="s">
        <v>172</v>
      </c>
      <c r="AU46" s="163" t="s">
        <v>173</v>
      </c>
      <c r="AV46" s="163" t="s">
        <v>271</v>
      </c>
      <c r="AW46" s="163" t="s">
        <v>272</v>
      </c>
    </row>
    <row r="47" spans="1:49" ht="25" customHeight="1" x14ac:dyDescent="0.35">
      <c r="A47" s="163">
        <v>14508</v>
      </c>
      <c r="B47" s="163" t="s">
        <v>125</v>
      </c>
      <c r="C47" s="163" t="s">
        <v>126</v>
      </c>
      <c r="D47" s="164">
        <v>1</v>
      </c>
      <c r="E47" s="164">
        <v>2025</v>
      </c>
      <c r="F47" s="164">
        <v>2025</v>
      </c>
      <c r="G47" s="163" t="s">
        <v>127</v>
      </c>
      <c r="H47" s="163" t="s">
        <v>125</v>
      </c>
      <c r="I47" s="163" t="s">
        <v>128</v>
      </c>
      <c r="J47" s="165" t="s">
        <v>234</v>
      </c>
      <c r="K47" s="163" t="s">
        <v>235</v>
      </c>
      <c r="L47" s="163" t="s">
        <v>65</v>
      </c>
      <c r="M47" s="163" t="s">
        <v>65</v>
      </c>
      <c r="N47" s="163">
        <v>8</v>
      </c>
      <c r="O47" s="163" t="s">
        <v>58</v>
      </c>
      <c r="P47" s="163" t="s">
        <v>76</v>
      </c>
      <c r="Q47" s="163" t="s">
        <v>132</v>
      </c>
      <c r="R47" s="163" t="s">
        <v>61</v>
      </c>
      <c r="S47" s="163" t="s">
        <v>62</v>
      </c>
      <c r="T47" s="163" t="s">
        <v>108</v>
      </c>
      <c r="U47" s="164">
        <v>10</v>
      </c>
      <c r="V47" s="164">
        <v>24</v>
      </c>
      <c r="W47" s="164" t="s">
        <v>65</v>
      </c>
      <c r="X47" s="167">
        <f t="shared" si="13"/>
        <v>24</v>
      </c>
      <c r="Y47" s="164">
        <v>5</v>
      </c>
      <c r="Z47" s="164" t="s">
        <v>64</v>
      </c>
      <c r="AA47" s="164" t="s">
        <v>67</v>
      </c>
      <c r="AB47" s="173" t="s">
        <v>67</v>
      </c>
      <c r="AC47" s="174" t="s">
        <v>65</v>
      </c>
      <c r="AD47" s="169" t="s">
        <v>273</v>
      </c>
      <c r="AE47" s="167" t="s">
        <v>64</v>
      </c>
      <c r="AF47" s="169" t="s">
        <v>239</v>
      </c>
      <c r="AG47" s="163" t="s">
        <v>68</v>
      </c>
      <c r="AH47" s="167">
        <f t="shared" si="1"/>
        <v>5</v>
      </c>
      <c r="AI47" s="167">
        <v>2</v>
      </c>
      <c r="AJ47" s="171">
        <f t="shared" si="2"/>
        <v>6372</v>
      </c>
      <c r="AK47" s="167">
        <f t="shared" si="3"/>
        <v>4.8</v>
      </c>
      <c r="AL47" s="171">
        <v>60000</v>
      </c>
      <c r="AM47" s="171">
        <f t="shared" si="11"/>
        <v>200000</v>
      </c>
      <c r="AN47" s="171">
        <f t="shared" si="5"/>
        <v>0</v>
      </c>
      <c r="AO47" s="171">
        <f t="shared" si="6"/>
        <v>0</v>
      </c>
      <c r="AP47" s="171">
        <f t="shared" si="7"/>
        <v>1529280</v>
      </c>
      <c r="AR47" s="171">
        <f t="shared" si="8"/>
        <v>600000</v>
      </c>
      <c r="AS47" s="171">
        <f t="shared" si="9"/>
        <v>2329280</v>
      </c>
      <c r="AT47" s="163" t="s">
        <v>274</v>
      </c>
      <c r="AU47" s="163" t="s">
        <v>275</v>
      </c>
      <c r="AV47" s="163" t="s">
        <v>276</v>
      </c>
      <c r="AW47" s="163" t="s">
        <v>277</v>
      </c>
    </row>
    <row r="48" spans="1:49" ht="25" customHeight="1" x14ac:dyDescent="0.35">
      <c r="A48" s="163">
        <v>14515</v>
      </c>
      <c r="B48" s="163" t="s">
        <v>190</v>
      </c>
      <c r="C48" s="163" t="s">
        <v>191</v>
      </c>
      <c r="D48" s="164">
        <v>1</v>
      </c>
      <c r="E48" s="164">
        <v>2025</v>
      </c>
      <c r="F48" s="164">
        <v>2025</v>
      </c>
      <c r="G48" s="163" t="s">
        <v>127</v>
      </c>
      <c r="H48" s="163" t="s">
        <v>190</v>
      </c>
      <c r="I48" s="163" t="s">
        <v>192</v>
      </c>
      <c r="J48" s="165" t="s">
        <v>234</v>
      </c>
      <c r="K48" s="163" t="s">
        <v>235</v>
      </c>
      <c r="L48" s="163" t="s">
        <v>65</v>
      </c>
      <c r="M48" s="163" t="s">
        <v>65</v>
      </c>
      <c r="N48" s="163">
        <v>10</v>
      </c>
      <c r="O48" s="163" t="s">
        <v>111</v>
      </c>
      <c r="P48" s="163" t="s">
        <v>221</v>
      </c>
      <c r="Q48" s="163" t="s">
        <v>152</v>
      </c>
      <c r="R48" s="163" t="s">
        <v>61</v>
      </c>
      <c r="S48" s="163" t="s">
        <v>107</v>
      </c>
      <c r="T48" s="163" t="s">
        <v>63</v>
      </c>
      <c r="U48" s="164">
        <v>15</v>
      </c>
      <c r="V48" s="164">
        <v>24</v>
      </c>
      <c r="W48" s="164" t="s">
        <v>65</v>
      </c>
      <c r="X48" s="167">
        <f t="shared" si="13"/>
        <v>24</v>
      </c>
      <c r="Y48" s="164">
        <v>4</v>
      </c>
      <c r="Z48" s="164" t="s">
        <v>64</v>
      </c>
      <c r="AA48" s="164" t="s">
        <v>67</v>
      </c>
      <c r="AB48" s="173" t="s">
        <v>67</v>
      </c>
      <c r="AC48" s="174" t="s">
        <v>65</v>
      </c>
      <c r="AD48" s="169" t="s">
        <v>278</v>
      </c>
      <c r="AE48" s="167" t="s">
        <v>64</v>
      </c>
      <c r="AF48" s="169" t="s">
        <v>239</v>
      </c>
      <c r="AG48" s="163" t="s">
        <v>68</v>
      </c>
      <c r="AH48" s="167">
        <f t="shared" si="1"/>
        <v>6</v>
      </c>
      <c r="AI48" s="167">
        <v>2</v>
      </c>
      <c r="AJ48" s="171">
        <f t="shared" si="2"/>
        <v>6372</v>
      </c>
      <c r="AK48" s="167">
        <f t="shared" si="3"/>
        <v>6</v>
      </c>
      <c r="AL48" s="171">
        <v>60000</v>
      </c>
      <c r="AM48" s="171">
        <f t="shared" si="11"/>
        <v>360000</v>
      </c>
      <c r="AN48" s="171">
        <f t="shared" si="5"/>
        <v>0</v>
      </c>
      <c r="AO48" s="171">
        <f t="shared" si="6"/>
        <v>0</v>
      </c>
      <c r="AP48" s="171">
        <f t="shared" si="7"/>
        <v>2293920</v>
      </c>
      <c r="AR48" s="171">
        <f t="shared" si="8"/>
        <v>900000</v>
      </c>
      <c r="AS48" s="171">
        <f t="shared" si="9"/>
        <v>3553920</v>
      </c>
      <c r="AT48" s="163" t="s">
        <v>195</v>
      </c>
      <c r="AU48" s="163" t="s">
        <v>196</v>
      </c>
      <c r="AV48" s="163" t="s">
        <v>224</v>
      </c>
      <c r="AW48" s="163" t="s">
        <v>225</v>
      </c>
    </row>
    <row r="49" spans="1:49" ht="25" customHeight="1" x14ac:dyDescent="0.35">
      <c r="A49" s="163">
        <v>14518</v>
      </c>
      <c r="B49" s="163" t="s">
        <v>190</v>
      </c>
      <c r="C49" s="163" t="s">
        <v>191</v>
      </c>
      <c r="D49" s="164">
        <v>1</v>
      </c>
      <c r="E49" s="164">
        <v>2025</v>
      </c>
      <c r="F49" s="164">
        <v>2025</v>
      </c>
      <c r="G49" s="163" t="s">
        <v>127</v>
      </c>
      <c r="H49" s="163" t="s">
        <v>190</v>
      </c>
      <c r="I49" s="163" t="s">
        <v>192</v>
      </c>
      <c r="J49" s="165" t="s">
        <v>234</v>
      </c>
      <c r="K49" s="163" t="s">
        <v>235</v>
      </c>
      <c r="L49" s="163" t="s">
        <v>65</v>
      </c>
      <c r="M49" s="163" t="s">
        <v>65</v>
      </c>
      <c r="N49" s="163">
        <v>8</v>
      </c>
      <c r="O49" s="163" t="s">
        <v>58</v>
      </c>
      <c r="P49" s="163" t="s">
        <v>114</v>
      </c>
      <c r="Q49" s="163" t="s">
        <v>152</v>
      </c>
      <c r="R49" s="163" t="s">
        <v>61</v>
      </c>
      <c r="S49" s="163" t="s">
        <v>107</v>
      </c>
      <c r="T49" s="163" t="s">
        <v>63</v>
      </c>
      <c r="U49" s="164">
        <v>15</v>
      </c>
      <c r="V49" s="164">
        <v>24</v>
      </c>
      <c r="W49" s="164" t="s">
        <v>65</v>
      </c>
      <c r="X49" s="167">
        <f t="shared" si="13"/>
        <v>24</v>
      </c>
      <c r="Y49" s="164">
        <v>4</v>
      </c>
      <c r="Z49" s="164" t="s">
        <v>64</v>
      </c>
      <c r="AA49" s="164" t="s">
        <v>67</v>
      </c>
      <c r="AB49" s="173" t="s">
        <v>67</v>
      </c>
      <c r="AC49" s="174" t="s">
        <v>65</v>
      </c>
      <c r="AD49" s="169" t="s">
        <v>279</v>
      </c>
      <c r="AE49" s="167" t="s">
        <v>64</v>
      </c>
      <c r="AF49" s="169" t="s">
        <v>239</v>
      </c>
      <c r="AG49" s="163" t="s">
        <v>68</v>
      </c>
      <c r="AH49" s="167">
        <f t="shared" si="1"/>
        <v>6</v>
      </c>
      <c r="AI49" s="167">
        <v>2</v>
      </c>
      <c r="AJ49" s="171">
        <f t="shared" si="2"/>
        <v>6372</v>
      </c>
      <c r="AK49" s="167">
        <f t="shared" si="3"/>
        <v>6</v>
      </c>
      <c r="AL49" s="171">
        <v>60000</v>
      </c>
      <c r="AM49" s="171">
        <f t="shared" si="11"/>
        <v>360000</v>
      </c>
      <c r="AN49" s="171">
        <f t="shared" si="5"/>
        <v>0</v>
      </c>
      <c r="AO49" s="171">
        <f t="shared" si="6"/>
        <v>0</v>
      </c>
      <c r="AP49" s="171">
        <f t="shared" si="7"/>
        <v>2293920</v>
      </c>
      <c r="AR49" s="171">
        <f t="shared" si="8"/>
        <v>900000</v>
      </c>
      <c r="AS49" s="171">
        <f t="shared" si="9"/>
        <v>3553920</v>
      </c>
      <c r="AT49" s="163" t="s">
        <v>195</v>
      </c>
      <c r="AU49" s="163" t="s">
        <v>196</v>
      </c>
      <c r="AV49" s="163" t="s">
        <v>280</v>
      </c>
      <c r="AW49" s="163" t="s">
        <v>281</v>
      </c>
    </row>
    <row r="50" spans="1:49" ht="25" customHeight="1" x14ac:dyDescent="0.35">
      <c r="A50" s="163">
        <v>14588</v>
      </c>
      <c r="B50" s="163" t="s">
        <v>125</v>
      </c>
      <c r="C50" s="163" t="s">
        <v>126</v>
      </c>
      <c r="D50" s="164">
        <v>1</v>
      </c>
      <c r="E50" s="164">
        <v>2025</v>
      </c>
      <c r="F50" s="164">
        <v>2025</v>
      </c>
      <c r="G50" s="163" t="s">
        <v>127</v>
      </c>
      <c r="H50" s="163" t="s">
        <v>125</v>
      </c>
      <c r="I50" s="163" t="s">
        <v>128</v>
      </c>
      <c r="J50" s="165" t="s">
        <v>234</v>
      </c>
      <c r="K50" s="163" t="s">
        <v>235</v>
      </c>
      <c r="L50" s="163" t="s">
        <v>65</v>
      </c>
      <c r="M50" s="163" t="s">
        <v>65</v>
      </c>
      <c r="N50" s="163">
        <v>8</v>
      </c>
      <c r="O50" s="163" t="s">
        <v>58</v>
      </c>
      <c r="P50" s="163" t="s">
        <v>131</v>
      </c>
      <c r="Q50" s="163" t="s">
        <v>132</v>
      </c>
      <c r="R50" s="163" t="s">
        <v>61</v>
      </c>
      <c r="S50" s="163" t="s">
        <v>107</v>
      </c>
      <c r="T50" s="163" t="s">
        <v>63</v>
      </c>
      <c r="U50" s="164">
        <v>15</v>
      </c>
      <c r="V50" s="164">
        <v>24</v>
      </c>
      <c r="W50" s="164" t="s">
        <v>65</v>
      </c>
      <c r="X50" s="167">
        <f t="shared" si="13"/>
        <v>24</v>
      </c>
      <c r="Y50" s="164">
        <v>4</v>
      </c>
      <c r="Z50" s="164" t="s">
        <v>64</v>
      </c>
      <c r="AA50" s="164" t="s">
        <v>67</v>
      </c>
      <c r="AB50" s="173" t="s">
        <v>67</v>
      </c>
      <c r="AC50" s="174" t="s">
        <v>65</v>
      </c>
      <c r="AD50" s="169" t="s">
        <v>282</v>
      </c>
      <c r="AE50" s="167" t="s">
        <v>64</v>
      </c>
      <c r="AF50" s="169" t="s">
        <v>239</v>
      </c>
      <c r="AG50" s="163" t="s">
        <v>68</v>
      </c>
      <c r="AH50" s="167">
        <f t="shared" si="1"/>
        <v>6</v>
      </c>
      <c r="AI50" s="167">
        <v>2</v>
      </c>
      <c r="AJ50" s="171">
        <f t="shared" si="2"/>
        <v>6372</v>
      </c>
      <c r="AK50" s="167">
        <f t="shared" si="3"/>
        <v>6</v>
      </c>
      <c r="AL50" s="171">
        <v>60000</v>
      </c>
      <c r="AM50" s="171">
        <f t="shared" si="11"/>
        <v>360000</v>
      </c>
      <c r="AN50" s="171">
        <f t="shared" si="5"/>
        <v>0</v>
      </c>
      <c r="AO50" s="171">
        <f t="shared" si="6"/>
        <v>0</v>
      </c>
      <c r="AP50" s="171">
        <f t="shared" si="7"/>
        <v>2293920</v>
      </c>
      <c r="AR50" s="171">
        <f t="shared" si="8"/>
        <v>900000</v>
      </c>
      <c r="AS50" s="171">
        <f t="shared" si="9"/>
        <v>3553920</v>
      </c>
      <c r="AT50" s="163" t="s">
        <v>134</v>
      </c>
      <c r="AU50" s="163" t="s">
        <v>135</v>
      </c>
      <c r="AV50" s="163" t="s">
        <v>136</v>
      </c>
      <c r="AW50" s="163" t="s">
        <v>283</v>
      </c>
    </row>
    <row r="51" spans="1:49" ht="25" customHeight="1" x14ac:dyDescent="0.35">
      <c r="A51" s="163">
        <v>14269</v>
      </c>
      <c r="B51" s="163" t="s">
        <v>138</v>
      </c>
      <c r="C51" s="163" t="s">
        <v>139</v>
      </c>
      <c r="D51" s="164">
        <v>1</v>
      </c>
      <c r="E51" s="164">
        <v>2025</v>
      </c>
      <c r="F51" s="164">
        <v>2025</v>
      </c>
      <c r="G51" s="163" t="s">
        <v>127</v>
      </c>
      <c r="H51" s="163" t="s">
        <v>138</v>
      </c>
      <c r="I51" s="163" t="s">
        <v>140</v>
      </c>
      <c r="J51" s="165" t="s">
        <v>234</v>
      </c>
      <c r="K51" s="163" t="s">
        <v>235</v>
      </c>
      <c r="L51" s="163" t="s">
        <v>284</v>
      </c>
      <c r="M51" s="163" t="s">
        <v>285</v>
      </c>
      <c r="N51" s="163">
        <v>4</v>
      </c>
      <c r="O51" s="163" t="s">
        <v>286</v>
      </c>
      <c r="P51" s="163" t="s">
        <v>287</v>
      </c>
      <c r="Q51" s="163" t="s">
        <v>152</v>
      </c>
      <c r="R51" s="163" t="s">
        <v>61</v>
      </c>
      <c r="S51" s="163" t="s">
        <v>62</v>
      </c>
      <c r="T51" s="163" t="s">
        <v>288</v>
      </c>
      <c r="U51" s="164">
        <v>20</v>
      </c>
      <c r="V51" s="164">
        <v>24</v>
      </c>
      <c r="W51" s="164">
        <v>12</v>
      </c>
      <c r="X51" s="167">
        <f t="shared" si="13"/>
        <v>36</v>
      </c>
      <c r="Y51" s="164">
        <v>4</v>
      </c>
      <c r="Z51" s="164" t="s">
        <v>64</v>
      </c>
      <c r="AA51" s="164" t="s">
        <v>67</v>
      </c>
      <c r="AB51" s="173" t="s">
        <v>67</v>
      </c>
      <c r="AC51" s="174" t="s">
        <v>65</v>
      </c>
      <c r="AD51" s="169" t="s">
        <v>289</v>
      </c>
      <c r="AE51" s="167" t="s">
        <v>64</v>
      </c>
      <c r="AF51" s="169" t="s">
        <v>239</v>
      </c>
      <c r="AG51" s="163" t="s">
        <v>68</v>
      </c>
      <c r="AH51" s="167">
        <f t="shared" si="1"/>
        <v>9</v>
      </c>
      <c r="AI51" s="167">
        <v>2</v>
      </c>
      <c r="AJ51" s="171">
        <f t="shared" si="2"/>
        <v>6372</v>
      </c>
      <c r="AK51" s="167">
        <f t="shared" si="3"/>
        <v>9</v>
      </c>
      <c r="AL51" s="171">
        <v>60000</v>
      </c>
      <c r="AM51" s="171">
        <f t="shared" si="11"/>
        <v>720000</v>
      </c>
      <c r="AN51" s="171">
        <f t="shared" si="5"/>
        <v>0</v>
      </c>
      <c r="AO51" s="171">
        <f t="shared" si="6"/>
        <v>0</v>
      </c>
      <c r="AP51" s="171">
        <f t="shared" si="7"/>
        <v>4587840</v>
      </c>
      <c r="AR51" s="171">
        <f t="shared" si="8"/>
        <v>1200000</v>
      </c>
      <c r="AS51" s="171">
        <f t="shared" si="9"/>
        <v>6507840</v>
      </c>
      <c r="AT51" s="163" t="s">
        <v>290</v>
      </c>
      <c r="AU51" s="163" t="s">
        <v>291</v>
      </c>
      <c r="AV51" s="163" t="s">
        <v>292</v>
      </c>
      <c r="AW51" s="163" t="s">
        <v>293</v>
      </c>
    </row>
    <row r="52" spans="1:49" ht="25" customHeight="1" x14ac:dyDescent="0.35">
      <c r="A52" s="163">
        <v>14270</v>
      </c>
      <c r="B52" s="163" t="s">
        <v>138</v>
      </c>
      <c r="C52" s="163" t="s">
        <v>139</v>
      </c>
      <c r="D52" s="164">
        <v>1</v>
      </c>
      <c r="E52" s="164">
        <v>2025</v>
      </c>
      <c r="F52" s="164">
        <v>2025</v>
      </c>
      <c r="G52" s="163" t="s">
        <v>127</v>
      </c>
      <c r="H52" s="163" t="s">
        <v>138</v>
      </c>
      <c r="I52" s="163" t="s">
        <v>140</v>
      </c>
      <c r="J52" s="165" t="s">
        <v>234</v>
      </c>
      <c r="K52" s="163" t="s">
        <v>235</v>
      </c>
      <c r="L52" s="163" t="s">
        <v>284</v>
      </c>
      <c r="M52" s="163" t="s">
        <v>285</v>
      </c>
      <c r="N52" s="163">
        <v>4</v>
      </c>
      <c r="O52" s="163" t="s">
        <v>286</v>
      </c>
      <c r="P52" s="163" t="s">
        <v>287</v>
      </c>
      <c r="Q52" s="163" t="s">
        <v>152</v>
      </c>
      <c r="R52" s="163" t="s">
        <v>61</v>
      </c>
      <c r="S52" s="163" t="s">
        <v>62</v>
      </c>
      <c r="T52" s="163" t="s">
        <v>288</v>
      </c>
      <c r="U52" s="164">
        <v>20</v>
      </c>
      <c r="V52" s="164">
        <v>24</v>
      </c>
      <c r="W52" s="164">
        <v>12</v>
      </c>
      <c r="X52" s="167">
        <f t="shared" si="13"/>
        <v>36</v>
      </c>
      <c r="Y52" s="164">
        <v>4</v>
      </c>
      <c r="Z52" s="164" t="s">
        <v>64</v>
      </c>
      <c r="AA52" s="164" t="s">
        <v>67</v>
      </c>
      <c r="AB52" s="173" t="s">
        <v>67</v>
      </c>
      <c r="AC52" s="174" t="s">
        <v>65</v>
      </c>
      <c r="AD52" s="169" t="s">
        <v>294</v>
      </c>
      <c r="AE52" s="167" t="s">
        <v>64</v>
      </c>
      <c r="AF52" s="169" t="s">
        <v>239</v>
      </c>
      <c r="AG52" s="163" t="s">
        <v>68</v>
      </c>
      <c r="AH52" s="167">
        <f t="shared" si="1"/>
        <v>9</v>
      </c>
      <c r="AI52" s="167">
        <v>2</v>
      </c>
      <c r="AJ52" s="171">
        <f t="shared" si="2"/>
        <v>6372</v>
      </c>
      <c r="AK52" s="167">
        <f t="shared" si="3"/>
        <v>9</v>
      </c>
      <c r="AL52" s="171">
        <v>60000</v>
      </c>
      <c r="AM52" s="171">
        <f t="shared" si="11"/>
        <v>720000</v>
      </c>
      <c r="AN52" s="171">
        <f t="shared" si="5"/>
        <v>0</v>
      </c>
      <c r="AO52" s="171">
        <f t="shared" si="6"/>
        <v>0</v>
      </c>
      <c r="AP52" s="171">
        <f t="shared" si="7"/>
        <v>4587840</v>
      </c>
      <c r="AR52" s="171">
        <f t="shared" si="8"/>
        <v>1200000</v>
      </c>
      <c r="AS52" s="171">
        <f t="shared" si="9"/>
        <v>6507840</v>
      </c>
      <c r="AT52" s="163" t="s">
        <v>290</v>
      </c>
      <c r="AU52" s="163" t="s">
        <v>291</v>
      </c>
      <c r="AV52" s="163" t="s">
        <v>292</v>
      </c>
      <c r="AW52" s="163" t="s">
        <v>295</v>
      </c>
    </row>
    <row r="53" spans="1:49" ht="25" customHeight="1" x14ac:dyDescent="0.35">
      <c r="A53" s="172">
        <v>14544</v>
      </c>
      <c r="B53" s="172" t="s">
        <v>116</v>
      </c>
      <c r="C53" s="172" t="s">
        <v>117</v>
      </c>
      <c r="D53" s="167">
        <v>1</v>
      </c>
      <c r="E53" s="167">
        <v>2025</v>
      </c>
      <c r="F53" s="167">
        <v>2025</v>
      </c>
      <c r="G53" s="165" t="s">
        <v>51</v>
      </c>
      <c r="H53" s="172" t="s">
        <v>52</v>
      </c>
      <c r="I53" s="172" t="s">
        <v>53</v>
      </c>
      <c r="J53" s="165" t="s">
        <v>296</v>
      </c>
      <c r="K53" s="172" t="s">
        <v>297</v>
      </c>
      <c r="L53" s="172" t="s">
        <v>65</v>
      </c>
      <c r="M53" s="172" t="s">
        <v>65</v>
      </c>
      <c r="N53" s="172">
        <v>9</v>
      </c>
      <c r="O53" s="172" t="s">
        <v>118</v>
      </c>
      <c r="P53" s="172" t="s">
        <v>298</v>
      </c>
      <c r="Q53" s="172" t="s">
        <v>120</v>
      </c>
      <c r="R53" s="172" t="s">
        <v>61</v>
      </c>
      <c r="S53" s="172" t="s">
        <v>107</v>
      </c>
      <c r="T53" s="172" t="s">
        <v>63</v>
      </c>
      <c r="U53" s="173">
        <v>20</v>
      </c>
      <c r="V53" s="173">
        <v>160</v>
      </c>
      <c r="W53" s="173" t="s">
        <v>65</v>
      </c>
      <c r="X53" s="167">
        <f t="shared" si="13"/>
        <v>160</v>
      </c>
      <c r="Y53" s="173">
        <v>4</v>
      </c>
      <c r="Z53" s="173" t="s">
        <v>64</v>
      </c>
      <c r="AA53" s="173" t="s">
        <v>64</v>
      </c>
      <c r="AB53" s="173" t="s">
        <v>67</v>
      </c>
      <c r="AC53" s="174" t="s">
        <v>65</v>
      </c>
      <c r="AD53" s="169" t="s">
        <v>299</v>
      </c>
      <c r="AE53" s="167" t="s">
        <v>64</v>
      </c>
      <c r="AF53" s="174" t="s">
        <v>300</v>
      </c>
      <c r="AG53" s="172" t="s">
        <v>122</v>
      </c>
      <c r="AH53" s="167">
        <f t="shared" si="1"/>
        <v>40</v>
      </c>
      <c r="AI53" s="167">
        <v>2</v>
      </c>
      <c r="AJ53" s="171">
        <f t="shared" si="2"/>
        <v>6372</v>
      </c>
      <c r="AK53" s="167">
        <f t="shared" si="3"/>
        <v>40</v>
      </c>
      <c r="AL53" s="171">
        <v>60000</v>
      </c>
      <c r="AM53" s="171">
        <f t="shared" si="11"/>
        <v>3200000</v>
      </c>
      <c r="AN53" s="171">
        <f t="shared" si="5"/>
        <v>4000000</v>
      </c>
      <c r="AO53" s="171">
        <f t="shared" si="6"/>
        <v>0</v>
      </c>
      <c r="AP53" s="171">
        <f t="shared" si="7"/>
        <v>20390400</v>
      </c>
      <c r="AR53" s="171">
        <f t="shared" si="8"/>
        <v>1200000</v>
      </c>
      <c r="AS53" s="171">
        <f t="shared" si="9"/>
        <v>28790400</v>
      </c>
    </row>
    <row r="54" spans="1:49" ht="25" customHeight="1" x14ac:dyDescent="0.35">
      <c r="A54" s="162">
        <v>14564</v>
      </c>
      <c r="B54" s="163" t="s">
        <v>49</v>
      </c>
      <c r="C54" s="163" t="s">
        <v>50</v>
      </c>
      <c r="D54" s="164">
        <v>4</v>
      </c>
      <c r="E54" s="164">
        <v>2025</v>
      </c>
      <c r="F54" s="164">
        <v>2025</v>
      </c>
      <c r="G54" s="162" t="s">
        <v>51</v>
      </c>
      <c r="H54" s="162" t="s">
        <v>52</v>
      </c>
      <c r="I54" s="162" t="s">
        <v>53</v>
      </c>
      <c r="J54" s="165" t="s">
        <v>296</v>
      </c>
      <c r="K54" s="162" t="s">
        <v>297</v>
      </c>
      <c r="L54" s="162" t="s">
        <v>284</v>
      </c>
      <c r="M54" s="162" t="s">
        <v>285</v>
      </c>
      <c r="N54" s="162">
        <v>15</v>
      </c>
      <c r="O54" s="162" t="s">
        <v>301</v>
      </c>
      <c r="P54" s="162" t="s">
        <v>302</v>
      </c>
      <c r="Q54" s="162" t="s">
        <v>120</v>
      </c>
      <c r="R54" s="162" t="s">
        <v>61</v>
      </c>
      <c r="S54" s="162" t="s">
        <v>107</v>
      </c>
      <c r="T54" s="162" t="s">
        <v>63</v>
      </c>
      <c r="U54" s="166">
        <v>20</v>
      </c>
      <c r="V54" s="166">
        <v>160</v>
      </c>
      <c r="W54" s="166">
        <v>12</v>
      </c>
      <c r="X54" s="167">
        <f>((SUM(V54:W54))*1)*1</f>
        <v>172</v>
      </c>
      <c r="Y54" s="166">
        <v>4</v>
      </c>
      <c r="Z54" s="166" t="s">
        <v>64</v>
      </c>
      <c r="AA54" s="166" t="s">
        <v>64</v>
      </c>
      <c r="AB54" s="175" t="s">
        <v>67</v>
      </c>
      <c r="AC54" s="168" t="s">
        <v>65</v>
      </c>
      <c r="AD54" s="169" t="s">
        <v>303</v>
      </c>
      <c r="AE54" s="167" t="s">
        <v>64</v>
      </c>
      <c r="AF54" s="174" t="s">
        <v>300</v>
      </c>
      <c r="AG54" s="162" t="s">
        <v>122</v>
      </c>
      <c r="AH54" s="167">
        <f t="shared" si="1"/>
        <v>43</v>
      </c>
      <c r="AI54" s="166">
        <v>3</v>
      </c>
      <c r="AJ54" s="171">
        <f t="shared" si="2"/>
        <v>7434</v>
      </c>
      <c r="AK54" s="167">
        <f t="shared" si="3"/>
        <v>43</v>
      </c>
      <c r="AL54" s="171">
        <v>60000</v>
      </c>
      <c r="AM54" s="171">
        <f t="shared" si="11"/>
        <v>3440000</v>
      </c>
      <c r="AN54" s="171">
        <f t="shared" si="5"/>
        <v>4300000</v>
      </c>
      <c r="AO54" s="171">
        <f t="shared" si="6"/>
        <v>0</v>
      </c>
      <c r="AP54" s="171">
        <f t="shared" si="7"/>
        <v>25572960</v>
      </c>
      <c r="AR54" s="171">
        <f t="shared" si="8"/>
        <v>1200000</v>
      </c>
      <c r="AS54" s="171">
        <f t="shared" si="9"/>
        <v>34512960</v>
      </c>
      <c r="AT54" s="162"/>
      <c r="AU54" s="162"/>
      <c r="AV54" s="162"/>
      <c r="AW54" s="162"/>
    </row>
    <row r="55" spans="1:49" ht="25" customHeight="1" x14ac:dyDescent="0.35">
      <c r="A55" s="162">
        <v>14606</v>
      </c>
      <c r="B55" s="163" t="s">
        <v>49</v>
      </c>
      <c r="C55" s="163" t="s">
        <v>50</v>
      </c>
      <c r="D55" s="164">
        <v>4</v>
      </c>
      <c r="E55" s="164">
        <v>2025</v>
      </c>
      <c r="F55" s="164">
        <v>2025</v>
      </c>
      <c r="G55" s="162" t="s">
        <v>51</v>
      </c>
      <c r="H55" s="162" t="s">
        <v>52</v>
      </c>
      <c r="I55" s="162" t="s">
        <v>53</v>
      </c>
      <c r="J55" s="165" t="s">
        <v>296</v>
      </c>
      <c r="K55" s="162" t="s">
        <v>297</v>
      </c>
      <c r="L55" s="162" t="s">
        <v>284</v>
      </c>
      <c r="M55" s="162" t="s">
        <v>285</v>
      </c>
      <c r="N55" s="162">
        <v>15</v>
      </c>
      <c r="O55" s="162" t="s">
        <v>301</v>
      </c>
      <c r="P55" s="162" t="s">
        <v>302</v>
      </c>
      <c r="Q55" s="162" t="s">
        <v>120</v>
      </c>
      <c r="R55" s="162" t="s">
        <v>61</v>
      </c>
      <c r="S55" s="162" t="s">
        <v>107</v>
      </c>
      <c r="T55" s="162" t="s">
        <v>108</v>
      </c>
      <c r="U55" s="166">
        <v>20</v>
      </c>
      <c r="V55" s="166">
        <v>160</v>
      </c>
      <c r="W55" s="166">
        <v>12</v>
      </c>
      <c r="X55" s="167">
        <f>((SUM(V55:W55))*1)*1</f>
        <v>172</v>
      </c>
      <c r="Y55" s="166">
        <v>4</v>
      </c>
      <c r="Z55" s="166" t="s">
        <v>64</v>
      </c>
      <c r="AA55" s="166" t="s">
        <v>64</v>
      </c>
      <c r="AB55" s="175" t="s">
        <v>67</v>
      </c>
      <c r="AC55" s="168" t="s">
        <v>65</v>
      </c>
      <c r="AD55" s="169" t="s">
        <v>304</v>
      </c>
      <c r="AE55" s="167" t="s">
        <v>64</v>
      </c>
      <c r="AF55" s="174" t="s">
        <v>300</v>
      </c>
      <c r="AG55" s="162" t="s">
        <v>122</v>
      </c>
      <c r="AH55" s="167">
        <f t="shared" si="1"/>
        <v>43</v>
      </c>
      <c r="AI55" s="166">
        <v>3</v>
      </c>
      <c r="AJ55" s="171">
        <f t="shared" si="2"/>
        <v>7434</v>
      </c>
      <c r="AK55" s="167">
        <f t="shared" si="3"/>
        <v>43</v>
      </c>
      <c r="AL55" s="171">
        <v>60000</v>
      </c>
      <c r="AM55" s="171">
        <f t="shared" si="11"/>
        <v>3440000</v>
      </c>
      <c r="AN55" s="171">
        <f t="shared" si="5"/>
        <v>4300000</v>
      </c>
      <c r="AO55" s="171">
        <f t="shared" si="6"/>
        <v>0</v>
      </c>
      <c r="AP55" s="171">
        <f t="shared" si="7"/>
        <v>25572960</v>
      </c>
      <c r="AR55" s="171">
        <f t="shared" si="8"/>
        <v>1200000</v>
      </c>
      <c r="AS55" s="171">
        <f t="shared" si="9"/>
        <v>34512960</v>
      </c>
      <c r="AT55" s="162"/>
      <c r="AU55" s="162"/>
      <c r="AV55" s="162"/>
      <c r="AW55" s="162"/>
    </row>
    <row r="56" spans="1:49" ht="25" customHeight="1" x14ac:dyDescent="0.35">
      <c r="A56" s="162">
        <v>14608</v>
      </c>
      <c r="B56" s="163" t="s">
        <v>49</v>
      </c>
      <c r="C56" s="163" t="s">
        <v>50</v>
      </c>
      <c r="D56" s="164">
        <v>4</v>
      </c>
      <c r="E56" s="164">
        <v>2025</v>
      </c>
      <c r="F56" s="164">
        <v>2025</v>
      </c>
      <c r="G56" s="162" t="s">
        <v>51</v>
      </c>
      <c r="H56" s="162" t="s">
        <v>52</v>
      </c>
      <c r="I56" s="162" t="s">
        <v>53</v>
      </c>
      <c r="J56" s="165" t="s">
        <v>296</v>
      </c>
      <c r="K56" s="162" t="s">
        <v>297</v>
      </c>
      <c r="L56" s="162" t="s">
        <v>284</v>
      </c>
      <c r="M56" s="162" t="s">
        <v>285</v>
      </c>
      <c r="N56" s="162">
        <v>15</v>
      </c>
      <c r="O56" s="162" t="s">
        <v>301</v>
      </c>
      <c r="P56" s="162" t="s">
        <v>302</v>
      </c>
      <c r="Q56" s="162" t="s">
        <v>120</v>
      </c>
      <c r="R56" s="162" t="s">
        <v>61</v>
      </c>
      <c r="S56" s="162" t="s">
        <v>107</v>
      </c>
      <c r="T56" s="162" t="s">
        <v>63</v>
      </c>
      <c r="U56" s="166">
        <v>20</v>
      </c>
      <c r="V56" s="166">
        <v>160</v>
      </c>
      <c r="W56" s="166">
        <v>12</v>
      </c>
      <c r="X56" s="167">
        <f>((SUM(V56:W56))*1)*1</f>
        <v>172</v>
      </c>
      <c r="Y56" s="166">
        <v>4</v>
      </c>
      <c r="Z56" s="166" t="s">
        <v>64</v>
      </c>
      <c r="AA56" s="166" t="s">
        <v>64</v>
      </c>
      <c r="AB56" s="175" t="s">
        <v>67</v>
      </c>
      <c r="AC56" s="168" t="s">
        <v>65</v>
      </c>
      <c r="AD56" s="169" t="s">
        <v>305</v>
      </c>
      <c r="AE56" s="167" t="s">
        <v>64</v>
      </c>
      <c r="AF56" s="174" t="s">
        <v>300</v>
      </c>
      <c r="AG56" s="162" t="s">
        <v>122</v>
      </c>
      <c r="AH56" s="167">
        <f t="shared" si="1"/>
        <v>43</v>
      </c>
      <c r="AI56" s="166">
        <v>3</v>
      </c>
      <c r="AJ56" s="171">
        <f t="shared" si="2"/>
        <v>7434</v>
      </c>
      <c r="AK56" s="167">
        <f t="shared" si="3"/>
        <v>43</v>
      </c>
      <c r="AL56" s="171">
        <v>60000</v>
      </c>
      <c r="AM56" s="171">
        <f t="shared" si="11"/>
        <v>3440000</v>
      </c>
      <c r="AN56" s="171">
        <f t="shared" si="5"/>
        <v>4300000</v>
      </c>
      <c r="AO56" s="171">
        <f t="shared" si="6"/>
        <v>0</v>
      </c>
      <c r="AP56" s="171">
        <f t="shared" si="7"/>
        <v>25572960</v>
      </c>
      <c r="AR56" s="171">
        <f t="shared" si="8"/>
        <v>1200000</v>
      </c>
      <c r="AS56" s="171">
        <f t="shared" si="9"/>
        <v>34512960</v>
      </c>
      <c r="AT56" s="162"/>
      <c r="AU56" s="162"/>
      <c r="AV56" s="162"/>
      <c r="AW56" s="162"/>
    </row>
    <row r="57" spans="1:49" ht="25" customHeight="1" x14ac:dyDescent="0.35">
      <c r="A57" s="162">
        <v>14610</v>
      </c>
      <c r="B57" s="163" t="s">
        <v>49</v>
      </c>
      <c r="C57" s="163" t="s">
        <v>50</v>
      </c>
      <c r="D57" s="164">
        <v>4</v>
      </c>
      <c r="E57" s="164">
        <v>2025</v>
      </c>
      <c r="F57" s="164">
        <v>2025</v>
      </c>
      <c r="G57" s="162" t="s">
        <v>51</v>
      </c>
      <c r="H57" s="162" t="s">
        <v>52</v>
      </c>
      <c r="I57" s="162" t="s">
        <v>53</v>
      </c>
      <c r="J57" s="165" t="s">
        <v>306</v>
      </c>
      <c r="K57" s="162" t="s">
        <v>307</v>
      </c>
      <c r="L57" s="162" t="s">
        <v>284</v>
      </c>
      <c r="M57" s="162" t="s">
        <v>285</v>
      </c>
      <c r="N57" s="162">
        <v>15</v>
      </c>
      <c r="O57" s="162" t="s">
        <v>301</v>
      </c>
      <c r="P57" s="162" t="s">
        <v>302</v>
      </c>
      <c r="Q57" s="162" t="s">
        <v>120</v>
      </c>
      <c r="R57" s="162" t="s">
        <v>61</v>
      </c>
      <c r="S57" s="162" t="s">
        <v>107</v>
      </c>
      <c r="T57" s="162" t="s">
        <v>63</v>
      </c>
      <c r="U57" s="166">
        <v>20</v>
      </c>
      <c r="V57" s="166">
        <v>176</v>
      </c>
      <c r="W57" s="166">
        <v>12</v>
      </c>
      <c r="X57" s="167">
        <f>((SUM(V57:W57))*1)*1</f>
        <v>188</v>
      </c>
      <c r="Y57" s="166">
        <v>4</v>
      </c>
      <c r="Z57" s="166" t="s">
        <v>64</v>
      </c>
      <c r="AA57" s="166" t="s">
        <v>64</v>
      </c>
      <c r="AB57" s="175" t="s">
        <v>67</v>
      </c>
      <c r="AC57" s="168" t="s">
        <v>65</v>
      </c>
      <c r="AD57" s="169" t="s">
        <v>308</v>
      </c>
      <c r="AE57" s="167" t="s">
        <v>64</v>
      </c>
      <c r="AF57" s="174" t="s">
        <v>300</v>
      </c>
      <c r="AG57" s="162" t="s">
        <v>122</v>
      </c>
      <c r="AH57" s="167">
        <f t="shared" si="1"/>
        <v>47</v>
      </c>
      <c r="AI57" s="166">
        <v>3</v>
      </c>
      <c r="AJ57" s="166">
        <f t="shared" si="2"/>
        <v>7434</v>
      </c>
      <c r="AK57" s="167">
        <f t="shared" si="3"/>
        <v>47</v>
      </c>
      <c r="AL57" s="171">
        <v>60000</v>
      </c>
      <c r="AM57" s="171">
        <f t="shared" si="11"/>
        <v>3760000</v>
      </c>
      <c r="AN57" s="171">
        <f t="shared" si="5"/>
        <v>4700000</v>
      </c>
      <c r="AO57" s="171">
        <f t="shared" si="6"/>
        <v>0</v>
      </c>
      <c r="AP57" s="171">
        <f t="shared" si="7"/>
        <v>27951840</v>
      </c>
      <c r="AR57" s="171">
        <f t="shared" si="8"/>
        <v>1200000</v>
      </c>
      <c r="AS57" s="171">
        <f t="shared" si="9"/>
        <v>37611840</v>
      </c>
      <c r="AT57" s="162"/>
      <c r="AU57" s="162"/>
      <c r="AV57" s="162"/>
      <c r="AW57" s="162"/>
    </row>
    <row r="58" spans="1:49" ht="25" customHeight="1" x14ac:dyDescent="0.35">
      <c r="A58" s="163">
        <v>14409</v>
      </c>
      <c r="B58" s="163" t="s">
        <v>309</v>
      </c>
      <c r="C58" s="176" t="s">
        <v>310</v>
      </c>
      <c r="D58" s="164">
        <v>1</v>
      </c>
      <c r="E58" s="164">
        <v>2025</v>
      </c>
      <c r="F58" s="164">
        <v>2025</v>
      </c>
      <c r="G58" s="163" t="s">
        <v>127</v>
      </c>
      <c r="H58" s="163" t="s">
        <v>309</v>
      </c>
      <c r="I58" s="163" t="s">
        <v>311</v>
      </c>
      <c r="J58" s="165" t="s">
        <v>296</v>
      </c>
      <c r="K58" s="163" t="s">
        <v>297</v>
      </c>
      <c r="L58" s="163" t="s">
        <v>65</v>
      </c>
      <c r="M58" s="163" t="s">
        <v>65</v>
      </c>
      <c r="N58" s="163">
        <v>13</v>
      </c>
      <c r="O58" s="163" t="s">
        <v>104</v>
      </c>
      <c r="P58" s="163" t="s">
        <v>312</v>
      </c>
      <c r="Q58" s="163" t="s">
        <v>132</v>
      </c>
      <c r="R58" s="163" t="s">
        <v>61</v>
      </c>
      <c r="S58" s="163" t="s">
        <v>62</v>
      </c>
      <c r="T58" s="163" t="s">
        <v>63</v>
      </c>
      <c r="U58" s="164">
        <v>15</v>
      </c>
      <c r="V58" s="164">
        <v>160</v>
      </c>
      <c r="W58" s="164" t="s">
        <v>65</v>
      </c>
      <c r="X58" s="167">
        <f t="shared" ref="X58:X67" si="14">(SUM(V58:W58))*1</f>
        <v>160</v>
      </c>
      <c r="Y58" s="164">
        <v>4</v>
      </c>
      <c r="Z58" s="164" t="s">
        <v>64</v>
      </c>
      <c r="AA58" s="164" t="s">
        <v>67</v>
      </c>
      <c r="AB58" s="173" t="s">
        <v>67</v>
      </c>
      <c r="AC58" s="174" t="s">
        <v>65</v>
      </c>
      <c r="AD58" s="169" t="s">
        <v>313</v>
      </c>
      <c r="AE58" s="167" t="s">
        <v>64</v>
      </c>
      <c r="AF58" s="169" t="s">
        <v>314</v>
      </c>
      <c r="AG58" s="163" t="s">
        <v>68</v>
      </c>
      <c r="AH58" s="167">
        <f t="shared" si="1"/>
        <v>40</v>
      </c>
      <c r="AI58" s="167">
        <v>3</v>
      </c>
      <c r="AJ58" s="171">
        <f t="shared" si="2"/>
        <v>7434</v>
      </c>
      <c r="AK58" s="167">
        <f t="shared" si="3"/>
        <v>40</v>
      </c>
      <c r="AL58" s="171">
        <v>60000</v>
      </c>
      <c r="AM58" s="171">
        <f t="shared" si="11"/>
        <v>2400000</v>
      </c>
      <c r="AN58" s="171">
        <f t="shared" si="5"/>
        <v>0</v>
      </c>
      <c r="AO58" s="171">
        <f t="shared" si="6"/>
        <v>0</v>
      </c>
      <c r="AP58" s="171">
        <f t="shared" si="7"/>
        <v>17841600</v>
      </c>
      <c r="AR58" s="171">
        <f t="shared" si="8"/>
        <v>900000</v>
      </c>
      <c r="AS58" s="171">
        <f t="shared" si="9"/>
        <v>21141600</v>
      </c>
      <c r="AT58" s="163" t="s">
        <v>315</v>
      </c>
      <c r="AU58" s="163" t="s">
        <v>316</v>
      </c>
      <c r="AV58" s="163" t="s">
        <v>317</v>
      </c>
      <c r="AW58" s="163" t="s">
        <v>318</v>
      </c>
    </row>
    <row r="59" spans="1:49" ht="25" customHeight="1" x14ac:dyDescent="0.35">
      <c r="A59" s="163">
        <v>14427</v>
      </c>
      <c r="B59" s="163" t="s">
        <v>309</v>
      </c>
      <c r="C59" s="176" t="s">
        <v>310</v>
      </c>
      <c r="D59" s="164">
        <v>1</v>
      </c>
      <c r="E59" s="164">
        <v>2025</v>
      </c>
      <c r="F59" s="164">
        <v>2025</v>
      </c>
      <c r="G59" s="163" t="s">
        <v>127</v>
      </c>
      <c r="H59" s="163" t="s">
        <v>309</v>
      </c>
      <c r="I59" s="163" t="s">
        <v>311</v>
      </c>
      <c r="J59" s="165" t="s">
        <v>296</v>
      </c>
      <c r="K59" s="163" t="s">
        <v>297</v>
      </c>
      <c r="L59" s="163" t="s">
        <v>65</v>
      </c>
      <c r="M59" s="163" t="s">
        <v>65</v>
      </c>
      <c r="N59" s="163">
        <v>7</v>
      </c>
      <c r="O59" s="163" t="s">
        <v>175</v>
      </c>
      <c r="P59" s="163" t="s">
        <v>319</v>
      </c>
      <c r="Q59" s="163" t="s">
        <v>132</v>
      </c>
      <c r="R59" s="163" t="s">
        <v>61</v>
      </c>
      <c r="S59" s="163" t="s">
        <v>62</v>
      </c>
      <c r="T59" s="163" t="s">
        <v>63</v>
      </c>
      <c r="U59" s="164">
        <v>15</v>
      </c>
      <c r="V59" s="164">
        <v>160</v>
      </c>
      <c r="W59" s="164" t="s">
        <v>65</v>
      </c>
      <c r="X59" s="167">
        <f t="shared" si="14"/>
        <v>160</v>
      </c>
      <c r="Y59" s="164">
        <v>4</v>
      </c>
      <c r="Z59" s="164" t="s">
        <v>64</v>
      </c>
      <c r="AA59" s="164" t="s">
        <v>67</v>
      </c>
      <c r="AB59" s="173" t="s">
        <v>67</v>
      </c>
      <c r="AC59" s="174" t="s">
        <v>65</v>
      </c>
      <c r="AD59" s="169" t="s">
        <v>320</v>
      </c>
      <c r="AE59" s="167" t="s">
        <v>64</v>
      </c>
      <c r="AF59" s="169" t="s">
        <v>314</v>
      </c>
      <c r="AG59" s="163" t="s">
        <v>68</v>
      </c>
      <c r="AH59" s="167">
        <f t="shared" si="1"/>
        <v>40</v>
      </c>
      <c r="AI59" s="167">
        <v>3</v>
      </c>
      <c r="AJ59" s="171">
        <f t="shared" si="2"/>
        <v>7434</v>
      </c>
      <c r="AK59" s="167">
        <f t="shared" si="3"/>
        <v>40</v>
      </c>
      <c r="AL59" s="171">
        <v>60000</v>
      </c>
      <c r="AM59" s="171">
        <f t="shared" si="11"/>
        <v>2400000</v>
      </c>
      <c r="AN59" s="171">
        <f t="shared" si="5"/>
        <v>0</v>
      </c>
      <c r="AO59" s="171">
        <f t="shared" si="6"/>
        <v>0</v>
      </c>
      <c r="AP59" s="171">
        <f t="shared" si="7"/>
        <v>17841600</v>
      </c>
      <c r="AR59" s="171">
        <f t="shared" si="8"/>
        <v>900000</v>
      </c>
      <c r="AS59" s="171">
        <f t="shared" si="9"/>
        <v>21141600</v>
      </c>
      <c r="AT59" s="163" t="s">
        <v>321</v>
      </c>
      <c r="AU59" s="163" t="s">
        <v>316</v>
      </c>
      <c r="AV59" s="163" t="s">
        <v>322</v>
      </c>
      <c r="AW59" s="163" t="s">
        <v>323</v>
      </c>
    </row>
    <row r="60" spans="1:49" ht="25" customHeight="1" x14ac:dyDescent="0.35">
      <c r="A60" s="163">
        <v>14432</v>
      </c>
      <c r="B60" s="163" t="s">
        <v>125</v>
      </c>
      <c r="C60" s="163" t="s">
        <v>126</v>
      </c>
      <c r="D60" s="164">
        <v>1</v>
      </c>
      <c r="E60" s="164">
        <v>2025</v>
      </c>
      <c r="F60" s="164">
        <v>2025</v>
      </c>
      <c r="G60" s="163" t="s">
        <v>127</v>
      </c>
      <c r="H60" s="163" t="s">
        <v>125</v>
      </c>
      <c r="I60" s="163" t="s">
        <v>128</v>
      </c>
      <c r="J60" s="165" t="s">
        <v>296</v>
      </c>
      <c r="K60" s="163" t="s">
        <v>297</v>
      </c>
      <c r="L60" s="163" t="s">
        <v>65</v>
      </c>
      <c r="M60" s="163" t="s">
        <v>65</v>
      </c>
      <c r="N60" s="163">
        <v>8</v>
      </c>
      <c r="O60" s="163" t="s">
        <v>58</v>
      </c>
      <c r="P60" s="163" t="s">
        <v>76</v>
      </c>
      <c r="Q60" s="163" t="s">
        <v>152</v>
      </c>
      <c r="R60" s="163" t="s">
        <v>61</v>
      </c>
      <c r="S60" s="163" t="s">
        <v>107</v>
      </c>
      <c r="T60" s="163" t="s">
        <v>63</v>
      </c>
      <c r="U60" s="164">
        <v>10</v>
      </c>
      <c r="V60" s="164">
        <v>160</v>
      </c>
      <c r="W60" s="164" t="s">
        <v>65</v>
      </c>
      <c r="X60" s="167">
        <f t="shared" si="14"/>
        <v>160</v>
      </c>
      <c r="Y60" s="164">
        <v>4</v>
      </c>
      <c r="Z60" s="164" t="s">
        <v>64</v>
      </c>
      <c r="AA60" s="164" t="s">
        <v>67</v>
      </c>
      <c r="AB60" s="173" t="s">
        <v>67</v>
      </c>
      <c r="AC60" s="174" t="s">
        <v>65</v>
      </c>
      <c r="AD60" s="169" t="s">
        <v>324</v>
      </c>
      <c r="AE60" s="167" t="s">
        <v>64</v>
      </c>
      <c r="AF60" s="169" t="s">
        <v>314</v>
      </c>
      <c r="AG60" s="163" t="s">
        <v>68</v>
      </c>
      <c r="AH60" s="167">
        <f t="shared" si="1"/>
        <v>40</v>
      </c>
      <c r="AI60" s="167">
        <v>3</v>
      </c>
      <c r="AJ60" s="171">
        <f t="shared" si="2"/>
        <v>7434</v>
      </c>
      <c r="AK60" s="167">
        <f t="shared" si="3"/>
        <v>40</v>
      </c>
      <c r="AL60" s="171">
        <v>60000</v>
      </c>
      <c r="AM60" s="171">
        <f t="shared" si="11"/>
        <v>1600000</v>
      </c>
      <c r="AN60" s="171">
        <f t="shared" si="5"/>
        <v>0</v>
      </c>
      <c r="AO60" s="171">
        <f t="shared" si="6"/>
        <v>0</v>
      </c>
      <c r="AP60" s="171">
        <f t="shared" si="7"/>
        <v>11894400</v>
      </c>
      <c r="AR60" s="171">
        <f t="shared" si="8"/>
        <v>600000</v>
      </c>
      <c r="AS60" s="171">
        <f t="shared" si="9"/>
        <v>14094400</v>
      </c>
      <c r="AT60" s="163" t="s">
        <v>172</v>
      </c>
      <c r="AU60" s="163" t="s">
        <v>173</v>
      </c>
      <c r="AV60" s="163" t="s">
        <v>325</v>
      </c>
      <c r="AW60" s="163" t="s">
        <v>277</v>
      </c>
    </row>
    <row r="61" spans="1:49" ht="25" customHeight="1" x14ac:dyDescent="0.35">
      <c r="A61" s="163">
        <v>14516</v>
      </c>
      <c r="B61" s="163" t="s">
        <v>190</v>
      </c>
      <c r="C61" s="163" t="s">
        <v>191</v>
      </c>
      <c r="D61" s="164">
        <v>1</v>
      </c>
      <c r="E61" s="164">
        <v>2025</v>
      </c>
      <c r="F61" s="164">
        <v>2025</v>
      </c>
      <c r="G61" s="163" t="s">
        <v>127</v>
      </c>
      <c r="H61" s="163" t="s">
        <v>190</v>
      </c>
      <c r="I61" s="163" t="s">
        <v>192</v>
      </c>
      <c r="J61" s="165" t="s">
        <v>296</v>
      </c>
      <c r="K61" s="163" t="s">
        <v>297</v>
      </c>
      <c r="L61" s="163" t="s">
        <v>65</v>
      </c>
      <c r="M61" s="163" t="s">
        <v>65</v>
      </c>
      <c r="N61" s="163">
        <v>10</v>
      </c>
      <c r="O61" s="163" t="s">
        <v>111</v>
      </c>
      <c r="P61" s="163" t="s">
        <v>221</v>
      </c>
      <c r="Q61" s="163" t="s">
        <v>152</v>
      </c>
      <c r="R61" s="163" t="s">
        <v>61</v>
      </c>
      <c r="S61" s="163" t="s">
        <v>107</v>
      </c>
      <c r="T61" s="163" t="s">
        <v>63</v>
      </c>
      <c r="U61" s="164">
        <v>15</v>
      </c>
      <c r="V61" s="164">
        <v>160</v>
      </c>
      <c r="W61" s="164" t="s">
        <v>65</v>
      </c>
      <c r="X61" s="167">
        <f t="shared" si="14"/>
        <v>160</v>
      </c>
      <c r="Y61" s="164">
        <v>5</v>
      </c>
      <c r="Z61" s="164" t="s">
        <v>64</v>
      </c>
      <c r="AA61" s="164" t="s">
        <v>67</v>
      </c>
      <c r="AB61" s="173" t="s">
        <v>67</v>
      </c>
      <c r="AC61" s="174" t="s">
        <v>65</v>
      </c>
      <c r="AD61" s="169" t="s">
        <v>326</v>
      </c>
      <c r="AE61" s="167" t="s">
        <v>64</v>
      </c>
      <c r="AF61" s="169" t="s">
        <v>314</v>
      </c>
      <c r="AG61" s="163" t="s">
        <v>68</v>
      </c>
      <c r="AH61" s="167">
        <f t="shared" si="1"/>
        <v>32</v>
      </c>
      <c r="AI61" s="167">
        <v>3</v>
      </c>
      <c r="AJ61" s="171">
        <f t="shared" si="2"/>
        <v>7434</v>
      </c>
      <c r="AK61" s="167">
        <f t="shared" si="3"/>
        <v>32</v>
      </c>
      <c r="AL61" s="171">
        <v>60000</v>
      </c>
      <c r="AM61" s="171">
        <f t="shared" si="11"/>
        <v>1920000</v>
      </c>
      <c r="AN61" s="171">
        <f t="shared" si="5"/>
        <v>0</v>
      </c>
      <c r="AO61" s="171">
        <f t="shared" si="6"/>
        <v>0</v>
      </c>
      <c r="AP61" s="171">
        <f t="shared" si="7"/>
        <v>17841600</v>
      </c>
      <c r="AR61" s="171">
        <f t="shared" si="8"/>
        <v>900000</v>
      </c>
      <c r="AS61" s="171">
        <f t="shared" si="9"/>
        <v>20661600</v>
      </c>
      <c r="AT61" s="163" t="s">
        <v>195</v>
      </c>
      <c r="AU61" s="163" t="s">
        <v>196</v>
      </c>
      <c r="AV61" s="163" t="s">
        <v>224</v>
      </c>
      <c r="AW61" s="163" t="s">
        <v>225</v>
      </c>
    </row>
    <row r="62" spans="1:49" ht="25" customHeight="1" x14ac:dyDescent="0.35">
      <c r="A62" s="163">
        <v>14520</v>
      </c>
      <c r="B62" s="163" t="s">
        <v>190</v>
      </c>
      <c r="C62" s="163" t="s">
        <v>191</v>
      </c>
      <c r="D62" s="164">
        <v>1</v>
      </c>
      <c r="E62" s="164">
        <v>2025</v>
      </c>
      <c r="F62" s="164">
        <v>2025</v>
      </c>
      <c r="G62" s="163" t="s">
        <v>127</v>
      </c>
      <c r="H62" s="163" t="s">
        <v>190</v>
      </c>
      <c r="I62" s="163" t="s">
        <v>192</v>
      </c>
      <c r="J62" s="165" t="s">
        <v>296</v>
      </c>
      <c r="K62" s="163" t="s">
        <v>297</v>
      </c>
      <c r="L62" s="163" t="s">
        <v>65</v>
      </c>
      <c r="M62" s="163" t="s">
        <v>65</v>
      </c>
      <c r="N62" s="163">
        <v>8</v>
      </c>
      <c r="O62" s="163" t="s">
        <v>58</v>
      </c>
      <c r="P62" s="163" t="s">
        <v>114</v>
      </c>
      <c r="Q62" s="163" t="s">
        <v>152</v>
      </c>
      <c r="R62" s="163" t="s">
        <v>61</v>
      </c>
      <c r="S62" s="163" t="s">
        <v>107</v>
      </c>
      <c r="T62" s="163" t="s">
        <v>63</v>
      </c>
      <c r="U62" s="164">
        <v>15</v>
      </c>
      <c r="V62" s="164">
        <v>160</v>
      </c>
      <c r="W62" s="164" t="s">
        <v>65</v>
      </c>
      <c r="X62" s="167">
        <f t="shared" si="14"/>
        <v>160</v>
      </c>
      <c r="Y62" s="164">
        <v>5</v>
      </c>
      <c r="Z62" s="164" t="s">
        <v>64</v>
      </c>
      <c r="AA62" s="164" t="s">
        <v>67</v>
      </c>
      <c r="AB62" s="173" t="s">
        <v>67</v>
      </c>
      <c r="AC62" s="174" t="s">
        <v>65</v>
      </c>
      <c r="AD62" s="169" t="s">
        <v>327</v>
      </c>
      <c r="AE62" s="167" t="s">
        <v>64</v>
      </c>
      <c r="AF62" s="169" t="s">
        <v>314</v>
      </c>
      <c r="AG62" s="163" t="s">
        <v>68</v>
      </c>
      <c r="AH62" s="167">
        <f t="shared" si="1"/>
        <v>32</v>
      </c>
      <c r="AI62" s="167">
        <v>3</v>
      </c>
      <c r="AJ62" s="171">
        <f t="shared" si="2"/>
        <v>7434</v>
      </c>
      <c r="AK62" s="167">
        <f t="shared" si="3"/>
        <v>32</v>
      </c>
      <c r="AL62" s="171">
        <v>60000</v>
      </c>
      <c r="AM62" s="171">
        <f t="shared" si="11"/>
        <v>1920000</v>
      </c>
      <c r="AN62" s="171">
        <f t="shared" si="5"/>
        <v>0</v>
      </c>
      <c r="AO62" s="171">
        <f t="shared" si="6"/>
        <v>0</v>
      </c>
      <c r="AP62" s="171">
        <f t="shared" si="7"/>
        <v>17841600</v>
      </c>
      <c r="AR62" s="171">
        <f t="shared" si="8"/>
        <v>900000</v>
      </c>
      <c r="AS62" s="171">
        <f t="shared" si="9"/>
        <v>20661600</v>
      </c>
      <c r="AT62" s="163" t="s">
        <v>195</v>
      </c>
      <c r="AU62" s="163" t="s">
        <v>196</v>
      </c>
      <c r="AV62" s="163" t="s">
        <v>280</v>
      </c>
      <c r="AW62" s="163" t="s">
        <v>281</v>
      </c>
    </row>
    <row r="63" spans="1:49" ht="25" customHeight="1" x14ac:dyDescent="0.35">
      <c r="A63" s="163">
        <v>14586</v>
      </c>
      <c r="B63" s="163" t="s">
        <v>125</v>
      </c>
      <c r="C63" s="163" t="s">
        <v>126</v>
      </c>
      <c r="D63" s="164">
        <v>1</v>
      </c>
      <c r="E63" s="164">
        <v>2025</v>
      </c>
      <c r="F63" s="164">
        <v>2025</v>
      </c>
      <c r="G63" s="163" t="s">
        <v>127</v>
      </c>
      <c r="H63" s="163" t="s">
        <v>125</v>
      </c>
      <c r="I63" s="163" t="s">
        <v>128</v>
      </c>
      <c r="J63" s="165" t="s">
        <v>296</v>
      </c>
      <c r="K63" s="163" t="s">
        <v>297</v>
      </c>
      <c r="L63" s="163" t="s">
        <v>65</v>
      </c>
      <c r="M63" s="163" t="s">
        <v>65</v>
      </c>
      <c r="N63" s="163">
        <v>5</v>
      </c>
      <c r="O63" s="163" t="s">
        <v>236</v>
      </c>
      <c r="P63" s="163" t="s">
        <v>328</v>
      </c>
      <c r="Q63" s="163" t="s">
        <v>152</v>
      </c>
      <c r="R63" s="163" t="s">
        <v>61</v>
      </c>
      <c r="S63" s="163" t="s">
        <v>107</v>
      </c>
      <c r="T63" s="163" t="s">
        <v>108</v>
      </c>
      <c r="U63" s="164">
        <v>15</v>
      </c>
      <c r="V63" s="164">
        <v>160</v>
      </c>
      <c r="W63" s="164" t="s">
        <v>65</v>
      </c>
      <c r="X63" s="167">
        <f t="shared" si="14"/>
        <v>160</v>
      </c>
      <c r="Y63" s="164">
        <v>4</v>
      </c>
      <c r="Z63" s="164" t="s">
        <v>64</v>
      </c>
      <c r="AA63" s="164" t="s">
        <v>67</v>
      </c>
      <c r="AB63" s="173" t="s">
        <v>67</v>
      </c>
      <c r="AC63" s="174" t="s">
        <v>65</v>
      </c>
      <c r="AD63" s="169" t="s">
        <v>329</v>
      </c>
      <c r="AE63" s="167" t="s">
        <v>64</v>
      </c>
      <c r="AF63" s="169" t="s">
        <v>314</v>
      </c>
      <c r="AG63" s="163" t="s">
        <v>68</v>
      </c>
      <c r="AH63" s="167">
        <f t="shared" si="1"/>
        <v>40</v>
      </c>
      <c r="AI63" s="167">
        <v>3</v>
      </c>
      <c r="AJ63" s="171">
        <f t="shared" si="2"/>
        <v>7434</v>
      </c>
      <c r="AK63" s="167">
        <f t="shared" si="3"/>
        <v>40</v>
      </c>
      <c r="AL63" s="171">
        <v>60000</v>
      </c>
      <c r="AM63" s="171">
        <f t="shared" si="11"/>
        <v>2400000</v>
      </c>
      <c r="AN63" s="171">
        <f t="shared" si="5"/>
        <v>0</v>
      </c>
      <c r="AO63" s="171">
        <f t="shared" si="6"/>
        <v>0</v>
      </c>
      <c r="AP63" s="171">
        <f t="shared" si="7"/>
        <v>17841600</v>
      </c>
      <c r="AR63" s="171">
        <f t="shared" si="8"/>
        <v>900000</v>
      </c>
      <c r="AS63" s="171">
        <f t="shared" si="9"/>
        <v>21141600</v>
      </c>
      <c r="AT63" s="163" t="s">
        <v>211</v>
      </c>
      <c r="AU63" s="163" t="s">
        <v>330</v>
      </c>
      <c r="AV63" s="163" t="s">
        <v>331</v>
      </c>
      <c r="AW63" s="163" t="s">
        <v>332</v>
      </c>
    </row>
    <row r="64" spans="1:49" ht="25" customHeight="1" x14ac:dyDescent="0.35">
      <c r="A64" s="163">
        <v>14231</v>
      </c>
      <c r="B64" s="163" t="s">
        <v>138</v>
      </c>
      <c r="C64" s="163" t="s">
        <v>139</v>
      </c>
      <c r="D64" s="164">
        <v>1</v>
      </c>
      <c r="E64" s="164">
        <v>2025</v>
      </c>
      <c r="F64" s="164">
        <v>2025</v>
      </c>
      <c r="G64" s="163" t="s">
        <v>127</v>
      </c>
      <c r="H64" s="163" t="s">
        <v>138</v>
      </c>
      <c r="I64" s="163" t="s">
        <v>140</v>
      </c>
      <c r="J64" s="165" t="s">
        <v>296</v>
      </c>
      <c r="K64" s="163" t="s">
        <v>297</v>
      </c>
      <c r="L64" s="163" t="s">
        <v>284</v>
      </c>
      <c r="M64" s="163" t="s">
        <v>285</v>
      </c>
      <c r="N64" s="163">
        <v>5</v>
      </c>
      <c r="O64" s="163" t="s">
        <v>236</v>
      </c>
      <c r="P64" s="163" t="s">
        <v>333</v>
      </c>
      <c r="Q64" s="163" t="s">
        <v>152</v>
      </c>
      <c r="R64" s="163" t="s">
        <v>61</v>
      </c>
      <c r="S64" s="163" t="s">
        <v>107</v>
      </c>
      <c r="T64" s="163" t="s">
        <v>63</v>
      </c>
      <c r="U64" s="164">
        <v>10</v>
      </c>
      <c r="V64" s="164">
        <v>160</v>
      </c>
      <c r="W64" s="164">
        <v>12</v>
      </c>
      <c r="X64" s="167">
        <f t="shared" si="14"/>
        <v>172</v>
      </c>
      <c r="Y64" s="164">
        <v>5</v>
      </c>
      <c r="Z64" s="164" t="s">
        <v>64</v>
      </c>
      <c r="AA64" s="164" t="s">
        <v>67</v>
      </c>
      <c r="AB64" s="173" t="s">
        <v>67</v>
      </c>
      <c r="AC64" s="174" t="s">
        <v>65</v>
      </c>
      <c r="AD64" s="169" t="s">
        <v>334</v>
      </c>
      <c r="AE64" s="167" t="s">
        <v>64</v>
      </c>
      <c r="AF64" s="169" t="s">
        <v>314</v>
      </c>
      <c r="AG64" s="163" t="s">
        <v>68</v>
      </c>
      <c r="AH64" s="167">
        <f t="shared" si="1"/>
        <v>35</v>
      </c>
      <c r="AI64" s="167">
        <v>3</v>
      </c>
      <c r="AJ64" s="171">
        <f t="shared" si="2"/>
        <v>7434</v>
      </c>
      <c r="AK64" s="167">
        <f t="shared" si="3"/>
        <v>34.4</v>
      </c>
      <c r="AL64" s="171">
        <v>60000</v>
      </c>
      <c r="AM64" s="171">
        <f t="shared" si="11"/>
        <v>1400000</v>
      </c>
      <c r="AN64" s="171">
        <f t="shared" si="5"/>
        <v>0</v>
      </c>
      <c r="AO64" s="171">
        <f t="shared" si="6"/>
        <v>0</v>
      </c>
      <c r="AP64" s="171">
        <f t="shared" si="7"/>
        <v>12786480</v>
      </c>
      <c r="AR64" s="171">
        <f t="shared" si="8"/>
        <v>600000</v>
      </c>
      <c r="AS64" s="171">
        <f t="shared" si="9"/>
        <v>14786480</v>
      </c>
      <c r="AT64" s="163" t="s">
        <v>335</v>
      </c>
      <c r="AU64" s="163" t="s">
        <v>336</v>
      </c>
      <c r="AV64" s="163" t="s">
        <v>337</v>
      </c>
      <c r="AW64" s="163" t="s">
        <v>338</v>
      </c>
    </row>
    <row r="65" spans="1:49" ht="25" customHeight="1" x14ac:dyDescent="0.35">
      <c r="A65" s="163">
        <v>14232</v>
      </c>
      <c r="B65" s="163" t="s">
        <v>138</v>
      </c>
      <c r="C65" s="163" t="s">
        <v>139</v>
      </c>
      <c r="D65" s="164">
        <v>1</v>
      </c>
      <c r="E65" s="164">
        <v>2025</v>
      </c>
      <c r="F65" s="164">
        <v>2025</v>
      </c>
      <c r="G65" s="163" t="s">
        <v>127</v>
      </c>
      <c r="H65" s="163" t="s">
        <v>138</v>
      </c>
      <c r="I65" s="163" t="s">
        <v>140</v>
      </c>
      <c r="J65" s="165" t="s">
        <v>296</v>
      </c>
      <c r="K65" s="163" t="s">
        <v>297</v>
      </c>
      <c r="L65" s="163" t="s">
        <v>284</v>
      </c>
      <c r="M65" s="163" t="s">
        <v>285</v>
      </c>
      <c r="N65" s="163">
        <v>5</v>
      </c>
      <c r="O65" s="163" t="s">
        <v>236</v>
      </c>
      <c r="P65" s="163" t="s">
        <v>333</v>
      </c>
      <c r="Q65" s="163" t="s">
        <v>152</v>
      </c>
      <c r="R65" s="163" t="s">
        <v>61</v>
      </c>
      <c r="S65" s="163" t="s">
        <v>107</v>
      </c>
      <c r="T65" s="163" t="s">
        <v>63</v>
      </c>
      <c r="U65" s="164">
        <v>10</v>
      </c>
      <c r="V65" s="164">
        <v>160</v>
      </c>
      <c r="W65" s="164">
        <v>12</v>
      </c>
      <c r="X65" s="167">
        <f t="shared" si="14"/>
        <v>172</v>
      </c>
      <c r="Y65" s="164">
        <v>5</v>
      </c>
      <c r="Z65" s="164" t="s">
        <v>64</v>
      </c>
      <c r="AA65" s="164" t="s">
        <v>67</v>
      </c>
      <c r="AB65" s="173" t="s">
        <v>67</v>
      </c>
      <c r="AC65" s="174" t="s">
        <v>65</v>
      </c>
      <c r="AD65" s="169" t="s">
        <v>339</v>
      </c>
      <c r="AE65" s="167" t="s">
        <v>64</v>
      </c>
      <c r="AF65" s="169" t="s">
        <v>314</v>
      </c>
      <c r="AG65" s="163" t="s">
        <v>68</v>
      </c>
      <c r="AH65" s="167">
        <f t="shared" si="1"/>
        <v>35</v>
      </c>
      <c r="AI65" s="167">
        <v>3</v>
      </c>
      <c r="AJ65" s="171">
        <f t="shared" si="2"/>
        <v>7434</v>
      </c>
      <c r="AK65" s="167">
        <f t="shared" si="3"/>
        <v>34.4</v>
      </c>
      <c r="AL65" s="171">
        <v>60000</v>
      </c>
      <c r="AM65" s="171">
        <f t="shared" si="11"/>
        <v>1400000</v>
      </c>
      <c r="AN65" s="171">
        <f t="shared" si="5"/>
        <v>0</v>
      </c>
      <c r="AO65" s="171">
        <f t="shared" si="6"/>
        <v>0</v>
      </c>
      <c r="AP65" s="171">
        <f t="shared" si="7"/>
        <v>12786480</v>
      </c>
      <c r="AR65" s="171">
        <f t="shared" si="8"/>
        <v>600000</v>
      </c>
      <c r="AS65" s="171">
        <f t="shared" si="9"/>
        <v>14786480</v>
      </c>
      <c r="AT65" s="163" t="s">
        <v>335</v>
      </c>
      <c r="AU65" s="163" t="s">
        <v>336</v>
      </c>
      <c r="AV65" s="163" t="s">
        <v>337</v>
      </c>
      <c r="AW65" s="163" t="s">
        <v>340</v>
      </c>
    </row>
    <row r="66" spans="1:49" ht="25" customHeight="1" x14ac:dyDescent="0.35">
      <c r="A66" s="163">
        <v>14233</v>
      </c>
      <c r="B66" s="163" t="s">
        <v>138</v>
      </c>
      <c r="C66" s="163" t="s">
        <v>139</v>
      </c>
      <c r="D66" s="164">
        <v>1</v>
      </c>
      <c r="E66" s="164">
        <v>2025</v>
      </c>
      <c r="F66" s="164">
        <v>2025</v>
      </c>
      <c r="G66" s="163" t="s">
        <v>127</v>
      </c>
      <c r="H66" s="163" t="s">
        <v>138</v>
      </c>
      <c r="I66" s="163" t="s">
        <v>140</v>
      </c>
      <c r="J66" s="165" t="s">
        <v>296</v>
      </c>
      <c r="K66" s="163" t="s">
        <v>297</v>
      </c>
      <c r="L66" s="163" t="s">
        <v>284</v>
      </c>
      <c r="M66" s="163" t="s">
        <v>285</v>
      </c>
      <c r="N66" s="163">
        <v>13</v>
      </c>
      <c r="O66" s="163" t="s">
        <v>104</v>
      </c>
      <c r="P66" s="163" t="s">
        <v>209</v>
      </c>
      <c r="Q66" s="163" t="s">
        <v>152</v>
      </c>
      <c r="R66" s="163" t="s">
        <v>61</v>
      </c>
      <c r="S66" s="163" t="s">
        <v>107</v>
      </c>
      <c r="T66" s="163" t="s">
        <v>63</v>
      </c>
      <c r="U66" s="164">
        <v>10</v>
      </c>
      <c r="V66" s="164">
        <v>160</v>
      </c>
      <c r="W66" s="164">
        <v>12</v>
      </c>
      <c r="X66" s="167">
        <f t="shared" si="14"/>
        <v>172</v>
      </c>
      <c r="Y66" s="164">
        <v>5</v>
      </c>
      <c r="Z66" s="164" t="s">
        <v>64</v>
      </c>
      <c r="AA66" s="164" t="s">
        <v>67</v>
      </c>
      <c r="AB66" s="173" t="s">
        <v>67</v>
      </c>
      <c r="AC66" s="174" t="s">
        <v>65</v>
      </c>
      <c r="AD66" s="169" t="s">
        <v>339</v>
      </c>
      <c r="AE66" s="167" t="s">
        <v>64</v>
      </c>
      <c r="AF66" s="169" t="s">
        <v>314</v>
      </c>
      <c r="AG66" s="163" t="s">
        <v>68</v>
      </c>
      <c r="AH66" s="167">
        <f t="shared" ref="AH66:AH129" si="15">ROUNDUP(AK66,0)</f>
        <v>35</v>
      </c>
      <c r="AI66" s="167">
        <v>3</v>
      </c>
      <c r="AJ66" s="171">
        <f t="shared" ref="AJ66:AJ129" si="16">IF(AI66=1,5074,IF(AI66=2,6372,IF(AI66=3,7434,"ERROR")))</f>
        <v>7434</v>
      </c>
      <c r="AK66" s="167">
        <f t="shared" ref="AK66:AK129" si="17">+(X66/Y66)</f>
        <v>34.4</v>
      </c>
      <c r="AL66" s="171">
        <v>60000</v>
      </c>
      <c r="AM66" s="171">
        <f t="shared" si="11"/>
        <v>1400000</v>
      </c>
      <c r="AN66" s="171">
        <f t="shared" ref="AN66:AN129" si="18">IF(AA66="SI",5000*AH66*U66,0)</f>
        <v>0</v>
      </c>
      <c r="AO66" s="171">
        <f t="shared" ref="AO66:AO129" si="19">IF(AB66="SI",270000*U66,0)</f>
        <v>0</v>
      </c>
      <c r="AP66" s="171">
        <f t="shared" ref="AP66:AP129" si="20">+(AJ66*X66*U66)</f>
        <v>12786480</v>
      </c>
      <c r="AR66" s="171">
        <f t="shared" ref="AR66:AR129" si="21">+(AL66*U66)</f>
        <v>600000</v>
      </c>
      <c r="AS66" s="171">
        <f t="shared" ref="AS66:AS129" si="22">+(AM66+AN66+AO66+AP66+AR66)</f>
        <v>14786480</v>
      </c>
      <c r="AT66" s="163" t="s">
        <v>335</v>
      </c>
      <c r="AU66" s="163" t="s">
        <v>336</v>
      </c>
      <c r="AV66" s="163" t="s">
        <v>337</v>
      </c>
      <c r="AW66" s="163" t="s">
        <v>338</v>
      </c>
    </row>
    <row r="67" spans="1:49" ht="25" customHeight="1" x14ac:dyDescent="0.35">
      <c r="A67" s="163">
        <v>14234</v>
      </c>
      <c r="B67" s="163" t="s">
        <v>138</v>
      </c>
      <c r="C67" s="163" t="s">
        <v>139</v>
      </c>
      <c r="D67" s="164">
        <v>1</v>
      </c>
      <c r="E67" s="164">
        <v>2025</v>
      </c>
      <c r="F67" s="164">
        <v>2025</v>
      </c>
      <c r="G67" s="163" t="s">
        <v>127</v>
      </c>
      <c r="H67" s="163" t="s">
        <v>138</v>
      </c>
      <c r="I67" s="163" t="s">
        <v>140</v>
      </c>
      <c r="J67" s="165" t="s">
        <v>296</v>
      </c>
      <c r="K67" s="163" t="s">
        <v>297</v>
      </c>
      <c r="L67" s="163" t="s">
        <v>284</v>
      </c>
      <c r="M67" s="163" t="s">
        <v>285</v>
      </c>
      <c r="N67" s="163">
        <v>13</v>
      </c>
      <c r="O67" s="163" t="s">
        <v>104</v>
      </c>
      <c r="P67" s="163" t="s">
        <v>341</v>
      </c>
      <c r="Q67" s="163" t="s">
        <v>152</v>
      </c>
      <c r="R67" s="163" t="s">
        <v>61</v>
      </c>
      <c r="S67" s="163" t="s">
        <v>107</v>
      </c>
      <c r="T67" s="163" t="s">
        <v>63</v>
      </c>
      <c r="U67" s="164">
        <v>10</v>
      </c>
      <c r="V67" s="164">
        <v>160</v>
      </c>
      <c r="W67" s="164">
        <v>12</v>
      </c>
      <c r="X67" s="167">
        <f t="shared" si="14"/>
        <v>172</v>
      </c>
      <c r="Y67" s="164">
        <v>5</v>
      </c>
      <c r="Z67" s="164" t="s">
        <v>64</v>
      </c>
      <c r="AA67" s="164" t="s">
        <v>67</v>
      </c>
      <c r="AB67" s="173" t="s">
        <v>67</v>
      </c>
      <c r="AC67" s="174" t="s">
        <v>65</v>
      </c>
      <c r="AD67" s="169" t="s">
        <v>342</v>
      </c>
      <c r="AE67" s="167" t="s">
        <v>64</v>
      </c>
      <c r="AF67" s="169" t="s">
        <v>314</v>
      </c>
      <c r="AG67" s="163" t="s">
        <v>68</v>
      </c>
      <c r="AH67" s="167">
        <f t="shared" si="15"/>
        <v>35</v>
      </c>
      <c r="AI67" s="167">
        <v>3</v>
      </c>
      <c r="AJ67" s="171">
        <f t="shared" si="16"/>
        <v>7434</v>
      </c>
      <c r="AK67" s="167">
        <f t="shared" si="17"/>
        <v>34.4</v>
      </c>
      <c r="AL67" s="171">
        <v>60000</v>
      </c>
      <c r="AM67" s="171">
        <f t="shared" si="11"/>
        <v>1400000</v>
      </c>
      <c r="AN67" s="171">
        <f t="shared" si="18"/>
        <v>0</v>
      </c>
      <c r="AO67" s="171">
        <f t="shared" si="19"/>
        <v>0</v>
      </c>
      <c r="AP67" s="171">
        <f t="shared" si="20"/>
        <v>12786480</v>
      </c>
      <c r="AR67" s="171">
        <f t="shared" si="21"/>
        <v>600000</v>
      </c>
      <c r="AS67" s="171">
        <f t="shared" si="22"/>
        <v>14786480</v>
      </c>
      <c r="AT67" s="163" t="s">
        <v>335</v>
      </c>
      <c r="AU67" s="163" t="s">
        <v>336</v>
      </c>
      <c r="AV67" s="163" t="s">
        <v>337</v>
      </c>
      <c r="AW67" s="163" t="s">
        <v>338</v>
      </c>
    </row>
    <row r="68" spans="1:49" ht="25" customHeight="1" x14ac:dyDescent="0.35">
      <c r="A68" s="177">
        <v>14875</v>
      </c>
      <c r="B68" s="163" t="s">
        <v>49</v>
      </c>
      <c r="C68" s="163" t="s">
        <v>50</v>
      </c>
      <c r="D68" s="178">
        <v>4</v>
      </c>
      <c r="E68" s="164">
        <v>2025</v>
      </c>
      <c r="F68" s="177">
        <v>2005</v>
      </c>
      <c r="G68" s="177" t="s">
        <v>51</v>
      </c>
      <c r="H68" s="177" t="s">
        <v>52</v>
      </c>
      <c r="I68" s="177" t="s">
        <v>53</v>
      </c>
      <c r="J68" s="177" t="s">
        <v>296</v>
      </c>
      <c r="K68" s="177" t="s">
        <v>297</v>
      </c>
      <c r="L68" s="177" t="s">
        <v>65</v>
      </c>
      <c r="M68" s="177" t="s">
        <v>65</v>
      </c>
      <c r="N68" s="177">
        <v>16</v>
      </c>
      <c r="O68" s="177" t="s">
        <v>343</v>
      </c>
      <c r="P68" s="177" t="s">
        <v>344</v>
      </c>
      <c r="Q68" s="177" t="s">
        <v>120</v>
      </c>
      <c r="R68" s="177" t="s">
        <v>61</v>
      </c>
      <c r="S68" s="177" t="s">
        <v>107</v>
      </c>
      <c r="T68" s="177" t="s">
        <v>63</v>
      </c>
      <c r="U68" s="178">
        <v>15</v>
      </c>
      <c r="V68" s="178">
        <v>160</v>
      </c>
      <c r="W68" s="178" t="s">
        <v>65</v>
      </c>
      <c r="X68" s="178">
        <f>SUM(V68:W68)</f>
        <v>160</v>
      </c>
      <c r="Y68" s="178">
        <v>4</v>
      </c>
      <c r="Z68" s="178" t="s">
        <v>64</v>
      </c>
      <c r="AA68" s="178" t="s">
        <v>64</v>
      </c>
      <c r="AB68" s="177" t="s">
        <v>65</v>
      </c>
      <c r="AC68" s="177"/>
      <c r="AD68" s="177" t="s">
        <v>345</v>
      </c>
      <c r="AE68" s="178" t="s">
        <v>64</v>
      </c>
      <c r="AF68" s="177" t="s">
        <v>314</v>
      </c>
      <c r="AG68" s="177" t="s">
        <v>68</v>
      </c>
      <c r="AH68" s="178">
        <f t="shared" si="15"/>
        <v>40</v>
      </c>
      <c r="AI68" s="178">
        <v>3</v>
      </c>
      <c r="AJ68" s="171">
        <f t="shared" si="16"/>
        <v>7434</v>
      </c>
      <c r="AK68" s="178">
        <f t="shared" si="17"/>
        <v>40</v>
      </c>
      <c r="AL68" s="171">
        <v>60000</v>
      </c>
      <c r="AM68" s="171">
        <f t="shared" si="11"/>
        <v>2400000</v>
      </c>
      <c r="AN68" s="171">
        <f t="shared" si="18"/>
        <v>3000000</v>
      </c>
      <c r="AO68" s="171">
        <f t="shared" si="19"/>
        <v>0</v>
      </c>
      <c r="AP68" s="171">
        <f t="shared" si="20"/>
        <v>17841600</v>
      </c>
      <c r="AR68" s="171">
        <f t="shared" si="21"/>
        <v>900000</v>
      </c>
      <c r="AS68" s="171">
        <f t="shared" si="22"/>
        <v>24141600</v>
      </c>
    </row>
    <row r="69" spans="1:49" ht="25" customHeight="1" x14ac:dyDescent="0.35">
      <c r="A69" s="163">
        <v>14437</v>
      </c>
      <c r="B69" s="163" t="s">
        <v>125</v>
      </c>
      <c r="C69" s="163" t="s">
        <v>126</v>
      </c>
      <c r="D69" s="164">
        <v>1</v>
      </c>
      <c r="E69" s="164">
        <v>2025</v>
      </c>
      <c r="F69" s="164">
        <v>2025</v>
      </c>
      <c r="G69" s="163" t="s">
        <v>127</v>
      </c>
      <c r="H69" s="163" t="s">
        <v>125</v>
      </c>
      <c r="I69" s="163" t="s">
        <v>128</v>
      </c>
      <c r="J69" s="165" t="s">
        <v>346</v>
      </c>
      <c r="K69" s="163" t="s">
        <v>347</v>
      </c>
      <c r="L69" s="163" t="s">
        <v>65</v>
      </c>
      <c r="M69" s="163" t="s">
        <v>65</v>
      </c>
      <c r="N69" s="163">
        <v>5</v>
      </c>
      <c r="O69" s="163" t="s">
        <v>236</v>
      </c>
      <c r="P69" s="163" t="s">
        <v>348</v>
      </c>
      <c r="Q69" s="163" t="s">
        <v>152</v>
      </c>
      <c r="R69" s="163" t="s">
        <v>61</v>
      </c>
      <c r="S69" s="163" t="s">
        <v>107</v>
      </c>
      <c r="T69" s="163" t="s">
        <v>63</v>
      </c>
      <c r="U69" s="164">
        <v>10</v>
      </c>
      <c r="V69" s="164">
        <v>150</v>
      </c>
      <c r="W69" s="164" t="s">
        <v>65</v>
      </c>
      <c r="X69" s="167">
        <f>(SUM(V69:W69))*1</f>
        <v>150</v>
      </c>
      <c r="Y69" s="164">
        <v>4</v>
      </c>
      <c r="Z69" s="164" t="s">
        <v>64</v>
      </c>
      <c r="AA69" s="164" t="s">
        <v>67</v>
      </c>
      <c r="AB69" s="173" t="s">
        <v>67</v>
      </c>
      <c r="AC69" s="174" t="s">
        <v>65</v>
      </c>
      <c r="AD69" s="169" t="s">
        <v>349</v>
      </c>
      <c r="AE69" s="167" t="s">
        <v>64</v>
      </c>
      <c r="AF69" s="169" t="s">
        <v>350</v>
      </c>
      <c r="AG69" s="163" t="s">
        <v>68</v>
      </c>
      <c r="AH69" s="167">
        <f t="shared" si="15"/>
        <v>38</v>
      </c>
      <c r="AI69" s="167">
        <v>3</v>
      </c>
      <c r="AJ69" s="171">
        <f t="shared" si="16"/>
        <v>7434</v>
      </c>
      <c r="AK69" s="167">
        <f t="shared" si="17"/>
        <v>37.5</v>
      </c>
      <c r="AL69" s="171">
        <v>380000</v>
      </c>
      <c r="AM69" s="171">
        <f t="shared" si="11"/>
        <v>1520000</v>
      </c>
      <c r="AN69" s="171">
        <f t="shared" si="18"/>
        <v>0</v>
      </c>
      <c r="AO69" s="171">
        <f t="shared" si="19"/>
        <v>0</v>
      </c>
      <c r="AP69" s="171">
        <f t="shared" si="20"/>
        <v>11151000</v>
      </c>
      <c r="AR69" s="171">
        <f t="shared" si="21"/>
        <v>3800000</v>
      </c>
      <c r="AS69" s="171">
        <f t="shared" si="22"/>
        <v>16471000</v>
      </c>
      <c r="AT69" s="163" t="s">
        <v>172</v>
      </c>
      <c r="AU69" s="163" t="s">
        <v>173</v>
      </c>
      <c r="AV69" s="163" t="s">
        <v>351</v>
      </c>
      <c r="AW69" s="163" t="s">
        <v>352</v>
      </c>
    </row>
    <row r="70" spans="1:49" ht="25" customHeight="1" x14ac:dyDescent="0.35">
      <c r="A70" s="177">
        <v>14882</v>
      </c>
      <c r="B70" s="163" t="s">
        <v>49</v>
      </c>
      <c r="C70" s="163" t="s">
        <v>50</v>
      </c>
      <c r="D70" s="178">
        <v>4</v>
      </c>
      <c r="E70" s="164">
        <v>2025</v>
      </c>
      <c r="F70" s="177">
        <v>2005</v>
      </c>
      <c r="G70" s="177" t="s">
        <v>51</v>
      </c>
      <c r="H70" s="177" t="s">
        <v>52</v>
      </c>
      <c r="I70" s="177" t="s">
        <v>53</v>
      </c>
      <c r="J70" s="177" t="s">
        <v>229</v>
      </c>
      <c r="K70" s="177" t="s">
        <v>230</v>
      </c>
      <c r="L70" s="177" t="s">
        <v>65</v>
      </c>
      <c r="M70" s="177" t="s">
        <v>65</v>
      </c>
      <c r="N70" s="177">
        <v>16</v>
      </c>
      <c r="O70" s="177" t="s">
        <v>343</v>
      </c>
      <c r="P70" s="177" t="s">
        <v>353</v>
      </c>
      <c r="Q70" s="177" t="s">
        <v>120</v>
      </c>
      <c r="R70" s="177" t="s">
        <v>61</v>
      </c>
      <c r="S70" s="177" t="s">
        <v>107</v>
      </c>
      <c r="T70" s="177" t="s">
        <v>63</v>
      </c>
      <c r="U70" s="178">
        <v>15</v>
      </c>
      <c r="V70" s="178">
        <v>200</v>
      </c>
      <c r="W70" s="178" t="s">
        <v>65</v>
      </c>
      <c r="X70" s="178">
        <f>SUM(V70:W70)</f>
        <v>200</v>
      </c>
      <c r="Y70" s="178">
        <v>4</v>
      </c>
      <c r="Z70" s="178" t="s">
        <v>64</v>
      </c>
      <c r="AA70" s="178" t="s">
        <v>64</v>
      </c>
      <c r="AB70" s="177" t="s">
        <v>65</v>
      </c>
      <c r="AC70" s="177"/>
      <c r="AD70" s="177" t="s">
        <v>354</v>
      </c>
      <c r="AE70" s="178" t="s">
        <v>64</v>
      </c>
      <c r="AF70" s="177" t="s">
        <v>355</v>
      </c>
      <c r="AG70" s="177" t="s">
        <v>68</v>
      </c>
      <c r="AH70" s="178">
        <f t="shared" si="15"/>
        <v>50</v>
      </c>
      <c r="AI70" s="178">
        <v>3</v>
      </c>
      <c r="AJ70" s="171">
        <f t="shared" si="16"/>
        <v>7434</v>
      </c>
      <c r="AK70" s="178">
        <f t="shared" si="17"/>
        <v>50</v>
      </c>
      <c r="AL70" s="171">
        <v>380000</v>
      </c>
      <c r="AM70" s="171">
        <f t="shared" si="11"/>
        <v>3000000</v>
      </c>
      <c r="AN70" s="171">
        <f t="shared" si="18"/>
        <v>3750000</v>
      </c>
      <c r="AO70" s="171">
        <f t="shared" si="19"/>
        <v>0</v>
      </c>
      <c r="AP70" s="171">
        <f t="shared" si="20"/>
        <v>22302000</v>
      </c>
      <c r="AR70" s="171">
        <f t="shared" si="21"/>
        <v>5700000</v>
      </c>
      <c r="AS70" s="171">
        <f t="shared" si="22"/>
        <v>34752000</v>
      </c>
    </row>
    <row r="71" spans="1:49" ht="25" customHeight="1" x14ac:dyDescent="0.35">
      <c r="A71" s="177">
        <v>14659</v>
      </c>
      <c r="B71" s="163" t="s">
        <v>49</v>
      </c>
      <c r="C71" s="163" t="s">
        <v>50</v>
      </c>
      <c r="D71" s="178">
        <v>4</v>
      </c>
      <c r="E71" s="164">
        <v>2025</v>
      </c>
      <c r="F71" s="177">
        <v>2005</v>
      </c>
      <c r="G71" s="177" t="s">
        <v>51</v>
      </c>
      <c r="H71" s="177" t="s">
        <v>52</v>
      </c>
      <c r="I71" s="177" t="s">
        <v>53</v>
      </c>
      <c r="J71" s="177" t="s">
        <v>356</v>
      </c>
      <c r="K71" s="177" t="s">
        <v>357</v>
      </c>
      <c r="L71" s="177" t="s">
        <v>56</v>
      </c>
      <c r="M71" s="177" t="s">
        <v>57</v>
      </c>
      <c r="N71" s="177">
        <v>16</v>
      </c>
      <c r="O71" s="177" t="s">
        <v>343</v>
      </c>
      <c r="P71" s="177" t="s">
        <v>358</v>
      </c>
      <c r="Q71" s="177" t="s">
        <v>120</v>
      </c>
      <c r="R71" s="177" t="s">
        <v>61</v>
      </c>
      <c r="S71" s="177" t="s">
        <v>62</v>
      </c>
      <c r="T71" s="177" t="s">
        <v>63</v>
      </c>
      <c r="U71" s="178">
        <v>15</v>
      </c>
      <c r="V71" s="178">
        <v>190</v>
      </c>
      <c r="W71" s="178">
        <v>12</v>
      </c>
      <c r="X71" s="178">
        <f>SUM(V71:W71)</f>
        <v>202</v>
      </c>
      <c r="Y71" s="178">
        <v>4</v>
      </c>
      <c r="Z71" s="178" t="s">
        <v>64</v>
      </c>
      <c r="AA71" s="178" t="s">
        <v>64</v>
      </c>
      <c r="AB71" s="177" t="s">
        <v>64</v>
      </c>
      <c r="AC71" s="177"/>
      <c r="AD71" s="177" t="s">
        <v>359</v>
      </c>
      <c r="AE71" s="178" t="s">
        <v>64</v>
      </c>
      <c r="AF71" s="177" t="s">
        <v>360</v>
      </c>
      <c r="AG71" s="177" t="s">
        <v>68</v>
      </c>
      <c r="AH71" s="178">
        <f t="shared" si="15"/>
        <v>51</v>
      </c>
      <c r="AI71" s="178">
        <v>2</v>
      </c>
      <c r="AJ71" s="171">
        <f t="shared" si="16"/>
        <v>6372</v>
      </c>
      <c r="AK71" s="178">
        <f t="shared" si="17"/>
        <v>50.5</v>
      </c>
      <c r="AL71" s="171">
        <v>300000</v>
      </c>
      <c r="AM71" s="171">
        <f t="shared" si="11"/>
        <v>3060000</v>
      </c>
      <c r="AN71" s="171">
        <f t="shared" si="18"/>
        <v>3825000</v>
      </c>
      <c r="AO71" s="171">
        <f t="shared" si="19"/>
        <v>4050000</v>
      </c>
      <c r="AP71" s="171">
        <f t="shared" si="20"/>
        <v>19307160</v>
      </c>
      <c r="AR71" s="171">
        <f t="shared" si="21"/>
        <v>4500000</v>
      </c>
      <c r="AS71" s="171">
        <f t="shared" si="22"/>
        <v>34742160</v>
      </c>
    </row>
    <row r="72" spans="1:49" ht="25" customHeight="1" x14ac:dyDescent="0.35">
      <c r="A72" s="172">
        <v>14572</v>
      </c>
      <c r="B72" s="172" t="s">
        <v>96</v>
      </c>
      <c r="C72" s="172" t="s">
        <v>97</v>
      </c>
      <c r="D72" s="167">
        <v>1</v>
      </c>
      <c r="E72" s="167">
        <v>2025</v>
      </c>
      <c r="F72" s="167">
        <v>2025</v>
      </c>
      <c r="G72" s="165" t="s">
        <v>98</v>
      </c>
      <c r="H72" s="172" t="s">
        <v>96</v>
      </c>
      <c r="I72" s="172" t="s">
        <v>99</v>
      </c>
      <c r="J72" s="165" t="s">
        <v>361</v>
      </c>
      <c r="K72" s="172" t="s">
        <v>362</v>
      </c>
      <c r="L72" s="172" t="s">
        <v>102</v>
      </c>
      <c r="M72" s="172" t="s">
        <v>103</v>
      </c>
      <c r="N72" s="167">
        <v>10</v>
      </c>
      <c r="O72" s="172" t="s">
        <v>111</v>
      </c>
      <c r="P72" s="172" t="s">
        <v>363</v>
      </c>
      <c r="Q72" s="172" t="s">
        <v>106</v>
      </c>
      <c r="R72" s="172" t="s">
        <v>61</v>
      </c>
      <c r="S72" s="172" t="s">
        <v>107</v>
      </c>
      <c r="T72" s="172" t="s">
        <v>108</v>
      </c>
      <c r="U72" s="173">
        <v>20</v>
      </c>
      <c r="V72" s="173">
        <v>160</v>
      </c>
      <c r="W72" s="173">
        <v>16</v>
      </c>
      <c r="X72" s="167">
        <f t="shared" ref="X72:X135" si="23">(SUM(V72:W72))*1</f>
        <v>176</v>
      </c>
      <c r="Y72" s="173">
        <v>5</v>
      </c>
      <c r="Z72" s="173" t="s">
        <v>64</v>
      </c>
      <c r="AA72" s="173" t="s">
        <v>64</v>
      </c>
      <c r="AB72" s="167" t="s">
        <v>67</v>
      </c>
      <c r="AC72" s="174" t="s">
        <v>65</v>
      </c>
      <c r="AD72" s="169" t="s">
        <v>364</v>
      </c>
      <c r="AE72" s="167" t="s">
        <v>67</v>
      </c>
      <c r="AG72" s="172" t="s">
        <v>68</v>
      </c>
      <c r="AH72" s="167">
        <f t="shared" si="15"/>
        <v>36</v>
      </c>
      <c r="AI72" s="167">
        <v>3</v>
      </c>
      <c r="AJ72" s="171">
        <f t="shared" si="16"/>
        <v>7434</v>
      </c>
      <c r="AK72" s="167">
        <f t="shared" si="17"/>
        <v>35.200000000000003</v>
      </c>
      <c r="AL72" s="171">
        <v>0</v>
      </c>
      <c r="AM72" s="171">
        <f t="shared" si="11"/>
        <v>2880000</v>
      </c>
      <c r="AN72" s="171">
        <f t="shared" si="18"/>
        <v>3600000</v>
      </c>
      <c r="AO72" s="171">
        <f t="shared" si="19"/>
        <v>0</v>
      </c>
      <c r="AP72" s="171">
        <f t="shared" si="20"/>
        <v>26167680</v>
      </c>
      <c r="AR72" s="171">
        <f t="shared" si="21"/>
        <v>0</v>
      </c>
      <c r="AS72" s="171">
        <f t="shared" si="22"/>
        <v>32647680</v>
      </c>
    </row>
    <row r="73" spans="1:49" ht="25" customHeight="1" x14ac:dyDescent="0.35">
      <c r="A73" s="172">
        <v>14574</v>
      </c>
      <c r="B73" s="172" t="s">
        <v>96</v>
      </c>
      <c r="C73" s="172" t="s">
        <v>97</v>
      </c>
      <c r="D73" s="167">
        <v>1</v>
      </c>
      <c r="E73" s="167">
        <v>2025</v>
      </c>
      <c r="F73" s="167">
        <v>2025</v>
      </c>
      <c r="G73" s="165" t="s">
        <v>98</v>
      </c>
      <c r="H73" s="172" t="s">
        <v>96</v>
      </c>
      <c r="I73" s="172" t="s">
        <v>99</v>
      </c>
      <c r="J73" s="165" t="s">
        <v>365</v>
      </c>
      <c r="K73" s="172" t="s">
        <v>366</v>
      </c>
      <c r="L73" s="172" t="s">
        <v>102</v>
      </c>
      <c r="M73" s="172" t="s">
        <v>103</v>
      </c>
      <c r="N73" s="167">
        <v>10</v>
      </c>
      <c r="O73" s="172" t="s">
        <v>111</v>
      </c>
      <c r="P73" s="172" t="s">
        <v>221</v>
      </c>
      <c r="Q73" s="172" t="s">
        <v>106</v>
      </c>
      <c r="R73" s="172" t="s">
        <v>61</v>
      </c>
      <c r="S73" s="172" t="s">
        <v>107</v>
      </c>
      <c r="T73" s="172" t="s">
        <v>108</v>
      </c>
      <c r="U73" s="173">
        <v>20</v>
      </c>
      <c r="V73" s="173">
        <v>190</v>
      </c>
      <c r="W73" s="173">
        <v>16</v>
      </c>
      <c r="X73" s="167">
        <f t="shared" si="23"/>
        <v>206</v>
      </c>
      <c r="Y73" s="173">
        <v>5</v>
      </c>
      <c r="Z73" s="173" t="s">
        <v>64</v>
      </c>
      <c r="AA73" s="173" t="s">
        <v>64</v>
      </c>
      <c r="AB73" s="167" t="s">
        <v>67</v>
      </c>
      <c r="AC73" s="174" t="s">
        <v>65</v>
      </c>
      <c r="AD73" s="169" t="s">
        <v>367</v>
      </c>
      <c r="AE73" s="167" t="s">
        <v>67</v>
      </c>
      <c r="AG73" s="172" t="s">
        <v>68</v>
      </c>
      <c r="AH73" s="167">
        <f t="shared" si="15"/>
        <v>42</v>
      </c>
      <c r="AI73" s="167">
        <v>3</v>
      </c>
      <c r="AJ73" s="171">
        <f t="shared" si="16"/>
        <v>7434</v>
      </c>
      <c r="AK73" s="167">
        <f t="shared" si="17"/>
        <v>41.2</v>
      </c>
      <c r="AL73" s="171">
        <v>0</v>
      </c>
      <c r="AM73" s="171">
        <f t="shared" si="11"/>
        <v>3360000</v>
      </c>
      <c r="AN73" s="171">
        <f t="shared" si="18"/>
        <v>4200000</v>
      </c>
      <c r="AO73" s="171">
        <f t="shared" si="19"/>
        <v>0</v>
      </c>
      <c r="AP73" s="171">
        <f t="shared" si="20"/>
        <v>30628080</v>
      </c>
      <c r="AR73" s="171">
        <f t="shared" si="21"/>
        <v>0</v>
      </c>
      <c r="AS73" s="171">
        <f t="shared" si="22"/>
        <v>38188080</v>
      </c>
    </row>
    <row r="74" spans="1:49" ht="25" customHeight="1" x14ac:dyDescent="0.35">
      <c r="A74" s="172">
        <v>14575</v>
      </c>
      <c r="B74" s="172" t="s">
        <v>96</v>
      </c>
      <c r="C74" s="172" t="s">
        <v>97</v>
      </c>
      <c r="D74" s="167">
        <v>1</v>
      </c>
      <c r="E74" s="167">
        <v>2025</v>
      </c>
      <c r="F74" s="167">
        <v>2025</v>
      </c>
      <c r="G74" s="165" t="s">
        <v>98</v>
      </c>
      <c r="H74" s="172" t="s">
        <v>96</v>
      </c>
      <c r="I74" s="172" t="s">
        <v>99</v>
      </c>
      <c r="J74" s="165" t="s">
        <v>368</v>
      </c>
      <c r="K74" s="172" t="s">
        <v>369</v>
      </c>
      <c r="L74" s="172" t="s">
        <v>102</v>
      </c>
      <c r="M74" s="172" t="s">
        <v>103</v>
      </c>
      <c r="N74" s="167">
        <v>8</v>
      </c>
      <c r="O74" s="172" t="s">
        <v>58</v>
      </c>
      <c r="P74" s="172" t="s">
        <v>71</v>
      </c>
      <c r="Q74" s="172" t="s">
        <v>106</v>
      </c>
      <c r="R74" s="172" t="s">
        <v>61</v>
      </c>
      <c r="S74" s="172" t="s">
        <v>107</v>
      </c>
      <c r="T74" s="172" t="s">
        <v>108</v>
      </c>
      <c r="U74" s="173">
        <v>20</v>
      </c>
      <c r="V74" s="173">
        <v>96</v>
      </c>
      <c r="W74" s="173">
        <v>16</v>
      </c>
      <c r="X74" s="167">
        <f t="shared" si="23"/>
        <v>112</v>
      </c>
      <c r="Y74" s="173">
        <v>5</v>
      </c>
      <c r="Z74" s="173" t="s">
        <v>64</v>
      </c>
      <c r="AA74" s="173" t="s">
        <v>64</v>
      </c>
      <c r="AB74" s="167" t="s">
        <v>67</v>
      </c>
      <c r="AC74" s="174" t="s">
        <v>65</v>
      </c>
      <c r="AD74" s="169" t="s">
        <v>370</v>
      </c>
      <c r="AE74" s="167" t="s">
        <v>67</v>
      </c>
      <c r="AG74" s="172" t="s">
        <v>68</v>
      </c>
      <c r="AH74" s="167">
        <f t="shared" si="15"/>
        <v>23</v>
      </c>
      <c r="AI74" s="167">
        <v>3</v>
      </c>
      <c r="AJ74" s="171">
        <f t="shared" si="16"/>
        <v>7434</v>
      </c>
      <c r="AK74" s="167">
        <f t="shared" si="17"/>
        <v>22.4</v>
      </c>
      <c r="AL74" s="171">
        <v>0</v>
      </c>
      <c r="AM74" s="171">
        <f t="shared" si="11"/>
        <v>1840000</v>
      </c>
      <c r="AN74" s="171">
        <f t="shared" si="18"/>
        <v>2300000</v>
      </c>
      <c r="AO74" s="171">
        <f t="shared" si="19"/>
        <v>0</v>
      </c>
      <c r="AP74" s="171">
        <f t="shared" si="20"/>
        <v>16652160</v>
      </c>
      <c r="AR74" s="171">
        <f t="shared" si="21"/>
        <v>0</v>
      </c>
      <c r="AS74" s="171">
        <f t="shared" si="22"/>
        <v>20792160</v>
      </c>
    </row>
    <row r="75" spans="1:49" ht="25" customHeight="1" x14ac:dyDescent="0.35">
      <c r="A75" s="172">
        <v>14576</v>
      </c>
      <c r="B75" s="172" t="s">
        <v>96</v>
      </c>
      <c r="C75" s="172" t="s">
        <v>97</v>
      </c>
      <c r="D75" s="167">
        <v>1</v>
      </c>
      <c r="E75" s="167">
        <v>2025</v>
      </c>
      <c r="F75" s="167">
        <v>2025</v>
      </c>
      <c r="G75" s="165" t="s">
        <v>98</v>
      </c>
      <c r="H75" s="172" t="s">
        <v>96</v>
      </c>
      <c r="I75" s="172" t="s">
        <v>99</v>
      </c>
      <c r="J75" s="165" t="s">
        <v>368</v>
      </c>
      <c r="K75" s="172" t="s">
        <v>369</v>
      </c>
      <c r="L75" s="172" t="s">
        <v>102</v>
      </c>
      <c r="M75" s="172" t="s">
        <v>103</v>
      </c>
      <c r="N75" s="167">
        <v>13</v>
      </c>
      <c r="O75" s="172" t="s">
        <v>104</v>
      </c>
      <c r="P75" s="172" t="s">
        <v>371</v>
      </c>
      <c r="Q75" s="172" t="s">
        <v>106</v>
      </c>
      <c r="R75" s="172" t="s">
        <v>61</v>
      </c>
      <c r="S75" s="172" t="s">
        <v>107</v>
      </c>
      <c r="T75" s="172" t="s">
        <v>108</v>
      </c>
      <c r="U75" s="173">
        <v>20</v>
      </c>
      <c r="V75" s="173">
        <v>96</v>
      </c>
      <c r="W75" s="173">
        <v>16</v>
      </c>
      <c r="X75" s="167">
        <f t="shared" si="23"/>
        <v>112</v>
      </c>
      <c r="Y75" s="173">
        <v>5</v>
      </c>
      <c r="Z75" s="173" t="s">
        <v>64</v>
      </c>
      <c r="AA75" s="173" t="s">
        <v>64</v>
      </c>
      <c r="AB75" s="167" t="s">
        <v>67</v>
      </c>
      <c r="AC75" s="174" t="s">
        <v>65</v>
      </c>
      <c r="AD75" s="169" t="s">
        <v>372</v>
      </c>
      <c r="AE75" s="167" t="s">
        <v>67</v>
      </c>
      <c r="AG75" s="172" t="s">
        <v>68</v>
      </c>
      <c r="AH75" s="167">
        <f t="shared" si="15"/>
        <v>23</v>
      </c>
      <c r="AI75" s="167">
        <v>3</v>
      </c>
      <c r="AJ75" s="171">
        <f t="shared" si="16"/>
        <v>7434</v>
      </c>
      <c r="AK75" s="167">
        <f t="shared" si="17"/>
        <v>22.4</v>
      </c>
      <c r="AL75" s="171">
        <v>0</v>
      </c>
      <c r="AM75" s="171">
        <f t="shared" si="11"/>
        <v>1840000</v>
      </c>
      <c r="AN75" s="171">
        <f t="shared" si="18"/>
        <v>2300000</v>
      </c>
      <c r="AO75" s="171">
        <f t="shared" si="19"/>
        <v>0</v>
      </c>
      <c r="AP75" s="171">
        <f t="shared" si="20"/>
        <v>16652160</v>
      </c>
      <c r="AR75" s="171">
        <f t="shared" si="21"/>
        <v>0</v>
      </c>
      <c r="AS75" s="171">
        <f t="shared" si="22"/>
        <v>20792160</v>
      </c>
    </row>
    <row r="76" spans="1:49" ht="25" customHeight="1" x14ac:dyDescent="0.35">
      <c r="A76" s="172">
        <v>14577</v>
      </c>
      <c r="B76" s="172" t="s">
        <v>96</v>
      </c>
      <c r="C76" s="172" t="s">
        <v>97</v>
      </c>
      <c r="D76" s="167">
        <v>1</v>
      </c>
      <c r="E76" s="167">
        <v>2025</v>
      </c>
      <c r="F76" s="167">
        <v>2025</v>
      </c>
      <c r="G76" s="165" t="s">
        <v>98</v>
      </c>
      <c r="H76" s="172" t="s">
        <v>96</v>
      </c>
      <c r="I76" s="172" t="s">
        <v>99</v>
      </c>
      <c r="J76" s="165" t="s">
        <v>373</v>
      </c>
      <c r="K76" s="172" t="s">
        <v>374</v>
      </c>
      <c r="L76" s="172" t="s">
        <v>102</v>
      </c>
      <c r="M76" s="172" t="s">
        <v>103</v>
      </c>
      <c r="N76" s="167">
        <v>6</v>
      </c>
      <c r="O76" s="172" t="s">
        <v>375</v>
      </c>
      <c r="P76" s="172" t="s">
        <v>376</v>
      </c>
      <c r="Q76" s="172" t="s">
        <v>106</v>
      </c>
      <c r="R76" s="172" t="s">
        <v>61</v>
      </c>
      <c r="S76" s="172" t="s">
        <v>107</v>
      </c>
      <c r="T76" s="172" t="s">
        <v>108</v>
      </c>
      <c r="U76" s="173">
        <v>20</v>
      </c>
      <c r="V76" s="173">
        <v>184</v>
      </c>
      <c r="W76" s="173">
        <v>16</v>
      </c>
      <c r="X76" s="167">
        <f t="shared" si="23"/>
        <v>200</v>
      </c>
      <c r="Y76" s="173">
        <v>5</v>
      </c>
      <c r="Z76" s="173" t="s">
        <v>64</v>
      </c>
      <c r="AA76" s="173" t="s">
        <v>64</v>
      </c>
      <c r="AB76" s="167" t="s">
        <v>67</v>
      </c>
      <c r="AC76" s="174" t="s">
        <v>65</v>
      </c>
      <c r="AD76" s="169" t="s">
        <v>377</v>
      </c>
      <c r="AE76" s="167" t="s">
        <v>67</v>
      </c>
      <c r="AG76" s="172" t="s">
        <v>68</v>
      </c>
      <c r="AH76" s="167">
        <f t="shared" si="15"/>
        <v>40</v>
      </c>
      <c r="AI76" s="167">
        <v>2</v>
      </c>
      <c r="AJ76" s="171">
        <f t="shared" si="16"/>
        <v>6372</v>
      </c>
      <c r="AK76" s="167">
        <f t="shared" si="17"/>
        <v>40</v>
      </c>
      <c r="AL76" s="171">
        <v>0</v>
      </c>
      <c r="AM76" s="171">
        <f t="shared" ref="AM76:AM139" si="24">IF(Z76="SI",4000*U76*AH76,0)</f>
        <v>3200000</v>
      </c>
      <c r="AN76" s="171">
        <f t="shared" si="18"/>
        <v>4000000</v>
      </c>
      <c r="AO76" s="171">
        <f t="shared" si="19"/>
        <v>0</v>
      </c>
      <c r="AP76" s="171">
        <f t="shared" si="20"/>
        <v>25488000</v>
      </c>
      <c r="AR76" s="171">
        <f t="shared" si="21"/>
        <v>0</v>
      </c>
      <c r="AS76" s="171">
        <f t="shared" si="22"/>
        <v>32688000</v>
      </c>
    </row>
    <row r="77" spans="1:49" ht="25" customHeight="1" x14ac:dyDescent="0.35">
      <c r="A77" s="172">
        <v>14578</v>
      </c>
      <c r="B77" s="172" t="s">
        <v>96</v>
      </c>
      <c r="C77" s="172" t="s">
        <v>97</v>
      </c>
      <c r="D77" s="167">
        <v>1</v>
      </c>
      <c r="E77" s="167">
        <v>2025</v>
      </c>
      <c r="F77" s="167">
        <v>2025</v>
      </c>
      <c r="G77" s="165" t="s">
        <v>98</v>
      </c>
      <c r="H77" s="172" t="s">
        <v>96</v>
      </c>
      <c r="I77" s="172" t="s">
        <v>99</v>
      </c>
      <c r="J77" s="165" t="s">
        <v>373</v>
      </c>
      <c r="K77" s="172" t="s">
        <v>374</v>
      </c>
      <c r="L77" s="172" t="s">
        <v>102</v>
      </c>
      <c r="M77" s="172" t="s">
        <v>103</v>
      </c>
      <c r="N77" s="167">
        <v>13</v>
      </c>
      <c r="O77" s="172" t="s">
        <v>104</v>
      </c>
      <c r="P77" s="172" t="s">
        <v>193</v>
      </c>
      <c r="Q77" s="172" t="s">
        <v>106</v>
      </c>
      <c r="R77" s="172" t="s">
        <v>61</v>
      </c>
      <c r="S77" s="172" t="s">
        <v>107</v>
      </c>
      <c r="T77" s="172" t="s">
        <v>108</v>
      </c>
      <c r="U77" s="173">
        <v>20</v>
      </c>
      <c r="V77" s="173">
        <v>184</v>
      </c>
      <c r="W77" s="173">
        <v>16</v>
      </c>
      <c r="X77" s="167">
        <f t="shared" si="23"/>
        <v>200</v>
      </c>
      <c r="Y77" s="173">
        <v>5</v>
      </c>
      <c r="Z77" s="173" t="s">
        <v>64</v>
      </c>
      <c r="AA77" s="173" t="s">
        <v>64</v>
      </c>
      <c r="AB77" s="167" t="s">
        <v>67</v>
      </c>
      <c r="AC77" s="174" t="s">
        <v>65</v>
      </c>
      <c r="AD77" s="169" t="s">
        <v>378</v>
      </c>
      <c r="AE77" s="167" t="s">
        <v>67</v>
      </c>
      <c r="AG77" s="172" t="s">
        <v>68</v>
      </c>
      <c r="AH77" s="167">
        <f t="shared" si="15"/>
        <v>40</v>
      </c>
      <c r="AI77" s="167">
        <v>2</v>
      </c>
      <c r="AJ77" s="171">
        <f t="shared" si="16"/>
        <v>6372</v>
      </c>
      <c r="AK77" s="167">
        <f t="shared" si="17"/>
        <v>40</v>
      </c>
      <c r="AL77" s="171">
        <v>0</v>
      </c>
      <c r="AM77" s="171">
        <f t="shared" si="24"/>
        <v>3200000</v>
      </c>
      <c r="AN77" s="171">
        <f t="shared" si="18"/>
        <v>4000000</v>
      </c>
      <c r="AO77" s="171">
        <f t="shared" si="19"/>
        <v>0</v>
      </c>
      <c r="AP77" s="171">
        <f t="shared" si="20"/>
        <v>25488000</v>
      </c>
      <c r="AR77" s="171">
        <f t="shared" si="21"/>
        <v>0</v>
      </c>
      <c r="AS77" s="171">
        <f t="shared" si="22"/>
        <v>32688000</v>
      </c>
    </row>
    <row r="78" spans="1:49" ht="25" customHeight="1" x14ac:dyDescent="0.35">
      <c r="A78" s="172">
        <v>14579</v>
      </c>
      <c r="B78" s="172" t="s">
        <v>96</v>
      </c>
      <c r="C78" s="172" t="s">
        <v>97</v>
      </c>
      <c r="D78" s="167">
        <v>1</v>
      </c>
      <c r="E78" s="167">
        <v>2025</v>
      </c>
      <c r="F78" s="167">
        <v>2025</v>
      </c>
      <c r="G78" s="165" t="s">
        <v>98</v>
      </c>
      <c r="H78" s="172" t="s">
        <v>96</v>
      </c>
      <c r="I78" s="172" t="s">
        <v>99</v>
      </c>
      <c r="J78" s="165" t="s">
        <v>373</v>
      </c>
      <c r="K78" s="172" t="s">
        <v>374</v>
      </c>
      <c r="L78" s="172" t="s">
        <v>102</v>
      </c>
      <c r="M78" s="172" t="s">
        <v>103</v>
      </c>
      <c r="N78" s="167">
        <v>13</v>
      </c>
      <c r="O78" s="172" t="s">
        <v>104</v>
      </c>
      <c r="P78" s="172" t="s">
        <v>151</v>
      </c>
      <c r="Q78" s="172" t="s">
        <v>106</v>
      </c>
      <c r="R78" s="172" t="s">
        <v>61</v>
      </c>
      <c r="S78" s="172" t="s">
        <v>107</v>
      </c>
      <c r="T78" s="172" t="s">
        <v>108</v>
      </c>
      <c r="U78" s="173">
        <v>20</v>
      </c>
      <c r="V78" s="173">
        <v>184</v>
      </c>
      <c r="W78" s="173">
        <v>16</v>
      </c>
      <c r="X78" s="167">
        <f t="shared" si="23"/>
        <v>200</v>
      </c>
      <c r="Y78" s="173">
        <v>5</v>
      </c>
      <c r="Z78" s="173" t="s">
        <v>64</v>
      </c>
      <c r="AA78" s="173" t="s">
        <v>64</v>
      </c>
      <c r="AB78" s="167" t="s">
        <v>67</v>
      </c>
      <c r="AC78" s="174" t="s">
        <v>65</v>
      </c>
      <c r="AD78" s="169" t="s">
        <v>379</v>
      </c>
      <c r="AE78" s="167" t="s">
        <v>67</v>
      </c>
      <c r="AG78" s="172" t="s">
        <v>68</v>
      </c>
      <c r="AH78" s="167">
        <f t="shared" si="15"/>
        <v>40</v>
      </c>
      <c r="AI78" s="167">
        <v>2</v>
      </c>
      <c r="AJ78" s="171">
        <f t="shared" si="16"/>
        <v>6372</v>
      </c>
      <c r="AK78" s="167">
        <f t="shared" si="17"/>
        <v>40</v>
      </c>
      <c r="AL78" s="171">
        <v>0</v>
      </c>
      <c r="AM78" s="171">
        <f t="shared" si="24"/>
        <v>3200000</v>
      </c>
      <c r="AN78" s="171">
        <f t="shared" si="18"/>
        <v>4000000</v>
      </c>
      <c r="AO78" s="171">
        <f t="shared" si="19"/>
        <v>0</v>
      </c>
      <c r="AP78" s="171">
        <f t="shared" si="20"/>
        <v>25488000</v>
      </c>
      <c r="AR78" s="171">
        <f t="shared" si="21"/>
        <v>0</v>
      </c>
      <c r="AS78" s="171">
        <f t="shared" si="22"/>
        <v>32688000</v>
      </c>
    </row>
    <row r="79" spans="1:49" ht="25" customHeight="1" x14ac:dyDescent="0.35">
      <c r="A79" s="172">
        <v>14580</v>
      </c>
      <c r="B79" s="172" t="s">
        <v>96</v>
      </c>
      <c r="C79" s="172" t="s">
        <v>97</v>
      </c>
      <c r="D79" s="167">
        <v>1</v>
      </c>
      <c r="E79" s="167">
        <v>2025</v>
      </c>
      <c r="F79" s="167">
        <v>2025</v>
      </c>
      <c r="G79" s="165" t="s">
        <v>98</v>
      </c>
      <c r="H79" s="172" t="s">
        <v>96</v>
      </c>
      <c r="I79" s="172" t="s">
        <v>99</v>
      </c>
      <c r="J79" s="165" t="s">
        <v>380</v>
      </c>
      <c r="K79" s="172" t="s">
        <v>381</v>
      </c>
      <c r="L79" s="172" t="s">
        <v>102</v>
      </c>
      <c r="M79" s="172" t="s">
        <v>103</v>
      </c>
      <c r="N79" s="167">
        <v>8</v>
      </c>
      <c r="O79" s="172" t="s">
        <v>58</v>
      </c>
      <c r="P79" s="172" t="s">
        <v>114</v>
      </c>
      <c r="Q79" s="172" t="s">
        <v>106</v>
      </c>
      <c r="R79" s="172" t="s">
        <v>61</v>
      </c>
      <c r="S79" s="172" t="s">
        <v>107</v>
      </c>
      <c r="T79" s="172" t="s">
        <v>108</v>
      </c>
      <c r="U79" s="173">
        <v>20</v>
      </c>
      <c r="V79" s="173">
        <v>240</v>
      </c>
      <c r="W79" s="173">
        <v>16</v>
      </c>
      <c r="X79" s="167">
        <f t="shared" si="23"/>
        <v>256</v>
      </c>
      <c r="Y79" s="173">
        <v>5</v>
      </c>
      <c r="Z79" s="173" t="s">
        <v>64</v>
      </c>
      <c r="AA79" s="173" t="s">
        <v>64</v>
      </c>
      <c r="AB79" s="167" t="s">
        <v>67</v>
      </c>
      <c r="AC79" s="174" t="s">
        <v>65</v>
      </c>
      <c r="AD79" s="169" t="s">
        <v>382</v>
      </c>
      <c r="AE79" s="167" t="s">
        <v>67</v>
      </c>
      <c r="AG79" s="172" t="s">
        <v>68</v>
      </c>
      <c r="AH79" s="167">
        <f t="shared" si="15"/>
        <v>52</v>
      </c>
      <c r="AI79" s="167">
        <v>2</v>
      </c>
      <c r="AJ79" s="171">
        <f t="shared" si="16"/>
        <v>6372</v>
      </c>
      <c r="AK79" s="167">
        <f t="shared" si="17"/>
        <v>51.2</v>
      </c>
      <c r="AL79" s="171">
        <v>0</v>
      </c>
      <c r="AM79" s="171">
        <f t="shared" si="24"/>
        <v>4160000</v>
      </c>
      <c r="AN79" s="171">
        <f t="shared" si="18"/>
        <v>5200000</v>
      </c>
      <c r="AO79" s="171">
        <f t="shared" si="19"/>
        <v>0</v>
      </c>
      <c r="AP79" s="171">
        <f t="shared" si="20"/>
        <v>32624640</v>
      </c>
      <c r="AR79" s="171">
        <f t="shared" si="21"/>
        <v>0</v>
      </c>
      <c r="AS79" s="171">
        <f t="shared" si="22"/>
        <v>41984640</v>
      </c>
    </row>
    <row r="80" spans="1:49" ht="25" customHeight="1" x14ac:dyDescent="0.35">
      <c r="A80" s="172">
        <v>14581</v>
      </c>
      <c r="B80" s="172" t="s">
        <v>96</v>
      </c>
      <c r="C80" s="172" t="s">
        <v>97</v>
      </c>
      <c r="D80" s="167">
        <v>1</v>
      </c>
      <c r="E80" s="167">
        <v>2025</v>
      </c>
      <c r="F80" s="167">
        <v>2025</v>
      </c>
      <c r="G80" s="165" t="s">
        <v>98</v>
      </c>
      <c r="H80" s="172" t="s">
        <v>96</v>
      </c>
      <c r="I80" s="172" t="s">
        <v>99</v>
      </c>
      <c r="J80" s="165" t="s">
        <v>380</v>
      </c>
      <c r="K80" s="172" t="s">
        <v>381</v>
      </c>
      <c r="L80" s="172" t="s">
        <v>102</v>
      </c>
      <c r="M80" s="172" t="s">
        <v>103</v>
      </c>
      <c r="N80" s="167">
        <v>13</v>
      </c>
      <c r="O80" s="172" t="s">
        <v>104</v>
      </c>
      <c r="P80" s="172" t="s">
        <v>105</v>
      </c>
      <c r="Q80" s="172" t="s">
        <v>106</v>
      </c>
      <c r="R80" s="172" t="s">
        <v>61</v>
      </c>
      <c r="S80" s="172" t="s">
        <v>107</v>
      </c>
      <c r="T80" s="172" t="s">
        <v>108</v>
      </c>
      <c r="U80" s="173">
        <v>19</v>
      </c>
      <c r="V80" s="173">
        <v>240</v>
      </c>
      <c r="W80" s="173">
        <v>16</v>
      </c>
      <c r="X80" s="167">
        <f t="shared" si="23"/>
        <v>256</v>
      </c>
      <c r="Y80" s="173">
        <v>5</v>
      </c>
      <c r="Z80" s="173" t="s">
        <v>64</v>
      </c>
      <c r="AA80" s="173" t="s">
        <v>64</v>
      </c>
      <c r="AB80" s="167" t="s">
        <v>67</v>
      </c>
      <c r="AC80" s="174" t="s">
        <v>65</v>
      </c>
      <c r="AD80" s="169" t="s">
        <v>383</v>
      </c>
      <c r="AE80" s="167" t="s">
        <v>67</v>
      </c>
      <c r="AG80" s="172" t="s">
        <v>68</v>
      </c>
      <c r="AH80" s="167">
        <f t="shared" si="15"/>
        <v>52</v>
      </c>
      <c r="AI80" s="167">
        <v>2</v>
      </c>
      <c r="AJ80" s="171">
        <f t="shared" si="16"/>
        <v>6372</v>
      </c>
      <c r="AK80" s="167">
        <f t="shared" si="17"/>
        <v>51.2</v>
      </c>
      <c r="AL80" s="171">
        <v>0</v>
      </c>
      <c r="AM80" s="171">
        <f t="shared" si="24"/>
        <v>3952000</v>
      </c>
      <c r="AN80" s="171">
        <f t="shared" si="18"/>
        <v>4940000</v>
      </c>
      <c r="AO80" s="171">
        <f t="shared" si="19"/>
        <v>0</v>
      </c>
      <c r="AP80" s="171">
        <f t="shared" si="20"/>
        <v>30993408</v>
      </c>
      <c r="AR80" s="171">
        <f t="shared" si="21"/>
        <v>0</v>
      </c>
      <c r="AS80" s="171">
        <f t="shared" si="22"/>
        <v>39885408</v>
      </c>
    </row>
    <row r="81" spans="1:49" ht="25" customHeight="1" x14ac:dyDescent="0.35">
      <c r="A81" s="172">
        <v>14582</v>
      </c>
      <c r="B81" s="172" t="s">
        <v>96</v>
      </c>
      <c r="C81" s="172" t="s">
        <v>97</v>
      </c>
      <c r="D81" s="167">
        <v>1</v>
      </c>
      <c r="E81" s="167">
        <v>2025</v>
      </c>
      <c r="F81" s="167">
        <v>2025</v>
      </c>
      <c r="G81" s="165" t="s">
        <v>98</v>
      </c>
      <c r="H81" s="172" t="s">
        <v>96</v>
      </c>
      <c r="I81" s="172" t="s">
        <v>99</v>
      </c>
      <c r="J81" s="165" t="s">
        <v>380</v>
      </c>
      <c r="K81" s="172" t="s">
        <v>381</v>
      </c>
      <c r="L81" s="172" t="s">
        <v>102</v>
      </c>
      <c r="M81" s="172" t="s">
        <v>103</v>
      </c>
      <c r="N81" s="167">
        <v>13</v>
      </c>
      <c r="O81" s="172" t="s">
        <v>104</v>
      </c>
      <c r="P81" s="172" t="s">
        <v>193</v>
      </c>
      <c r="Q81" s="172" t="s">
        <v>106</v>
      </c>
      <c r="R81" s="172" t="s">
        <v>61</v>
      </c>
      <c r="S81" s="172" t="s">
        <v>107</v>
      </c>
      <c r="T81" s="172" t="s">
        <v>108</v>
      </c>
      <c r="U81" s="173">
        <v>19</v>
      </c>
      <c r="V81" s="173">
        <v>240</v>
      </c>
      <c r="W81" s="173">
        <v>16</v>
      </c>
      <c r="X81" s="167">
        <f t="shared" si="23"/>
        <v>256</v>
      </c>
      <c r="Y81" s="173">
        <v>5</v>
      </c>
      <c r="Z81" s="173" t="s">
        <v>64</v>
      </c>
      <c r="AA81" s="173" t="s">
        <v>64</v>
      </c>
      <c r="AB81" s="167" t="s">
        <v>67</v>
      </c>
      <c r="AC81" s="174" t="s">
        <v>65</v>
      </c>
      <c r="AD81" s="169" t="s">
        <v>384</v>
      </c>
      <c r="AE81" s="167" t="s">
        <v>67</v>
      </c>
      <c r="AG81" s="172" t="s">
        <v>68</v>
      </c>
      <c r="AH81" s="167">
        <f t="shared" si="15"/>
        <v>52</v>
      </c>
      <c r="AI81" s="167">
        <v>2</v>
      </c>
      <c r="AJ81" s="171">
        <f t="shared" si="16"/>
        <v>6372</v>
      </c>
      <c r="AK81" s="167">
        <f t="shared" si="17"/>
        <v>51.2</v>
      </c>
      <c r="AL81" s="171">
        <v>0</v>
      </c>
      <c r="AM81" s="171">
        <f t="shared" si="24"/>
        <v>3952000</v>
      </c>
      <c r="AN81" s="171">
        <f t="shared" si="18"/>
        <v>4940000</v>
      </c>
      <c r="AO81" s="171">
        <f t="shared" si="19"/>
        <v>0</v>
      </c>
      <c r="AP81" s="171">
        <f t="shared" si="20"/>
        <v>30993408</v>
      </c>
      <c r="AR81" s="171">
        <f t="shared" si="21"/>
        <v>0</v>
      </c>
      <c r="AS81" s="171">
        <f t="shared" si="22"/>
        <v>39885408</v>
      </c>
    </row>
    <row r="82" spans="1:49" ht="25" customHeight="1" x14ac:dyDescent="0.35">
      <c r="A82" s="172">
        <v>14583</v>
      </c>
      <c r="B82" s="172" t="s">
        <v>96</v>
      </c>
      <c r="C82" s="172" t="s">
        <v>97</v>
      </c>
      <c r="D82" s="167">
        <v>1</v>
      </c>
      <c r="E82" s="167">
        <v>2025</v>
      </c>
      <c r="F82" s="167">
        <v>2025</v>
      </c>
      <c r="G82" s="165" t="s">
        <v>98</v>
      </c>
      <c r="H82" s="172" t="s">
        <v>96</v>
      </c>
      <c r="I82" s="172" t="s">
        <v>99</v>
      </c>
      <c r="J82" s="165" t="s">
        <v>380</v>
      </c>
      <c r="K82" s="172" t="s">
        <v>381</v>
      </c>
      <c r="L82" s="172" t="s">
        <v>102</v>
      </c>
      <c r="M82" s="172" t="s">
        <v>103</v>
      </c>
      <c r="N82" s="167">
        <v>13</v>
      </c>
      <c r="O82" s="172" t="s">
        <v>104</v>
      </c>
      <c r="P82" s="172" t="s">
        <v>371</v>
      </c>
      <c r="Q82" s="172" t="s">
        <v>106</v>
      </c>
      <c r="R82" s="172" t="s">
        <v>61</v>
      </c>
      <c r="S82" s="172" t="s">
        <v>107</v>
      </c>
      <c r="T82" s="172" t="s">
        <v>108</v>
      </c>
      <c r="U82" s="173">
        <v>19</v>
      </c>
      <c r="V82" s="173">
        <v>240</v>
      </c>
      <c r="W82" s="173">
        <v>16</v>
      </c>
      <c r="X82" s="167">
        <f t="shared" si="23"/>
        <v>256</v>
      </c>
      <c r="Y82" s="173">
        <v>5</v>
      </c>
      <c r="Z82" s="173" t="s">
        <v>64</v>
      </c>
      <c r="AA82" s="173" t="s">
        <v>64</v>
      </c>
      <c r="AB82" s="167" t="s">
        <v>67</v>
      </c>
      <c r="AC82" s="174" t="s">
        <v>65</v>
      </c>
      <c r="AD82" s="169" t="s">
        <v>385</v>
      </c>
      <c r="AE82" s="167" t="s">
        <v>67</v>
      </c>
      <c r="AG82" s="172" t="s">
        <v>68</v>
      </c>
      <c r="AH82" s="167">
        <f t="shared" si="15"/>
        <v>52</v>
      </c>
      <c r="AI82" s="167">
        <v>2</v>
      </c>
      <c r="AJ82" s="171">
        <f t="shared" si="16"/>
        <v>6372</v>
      </c>
      <c r="AK82" s="167">
        <f t="shared" si="17"/>
        <v>51.2</v>
      </c>
      <c r="AL82" s="171">
        <v>0</v>
      </c>
      <c r="AM82" s="171">
        <f t="shared" si="24"/>
        <v>3952000</v>
      </c>
      <c r="AN82" s="171">
        <f t="shared" si="18"/>
        <v>4940000</v>
      </c>
      <c r="AO82" s="171">
        <f t="shared" si="19"/>
        <v>0</v>
      </c>
      <c r="AP82" s="171">
        <f t="shared" si="20"/>
        <v>30993408</v>
      </c>
      <c r="AR82" s="171">
        <f t="shared" si="21"/>
        <v>0</v>
      </c>
      <c r="AS82" s="171">
        <f t="shared" si="22"/>
        <v>39885408</v>
      </c>
    </row>
    <row r="83" spans="1:49" ht="25" customHeight="1" x14ac:dyDescent="0.35">
      <c r="A83" s="172">
        <v>14536</v>
      </c>
      <c r="B83" s="172" t="s">
        <v>116</v>
      </c>
      <c r="C83" s="172" t="s">
        <v>117</v>
      </c>
      <c r="D83" s="167">
        <v>1</v>
      </c>
      <c r="E83" s="167">
        <v>2025</v>
      </c>
      <c r="F83" s="167">
        <v>2025</v>
      </c>
      <c r="G83" s="165" t="s">
        <v>51</v>
      </c>
      <c r="H83" s="172" t="s">
        <v>52</v>
      </c>
      <c r="I83" s="172" t="s">
        <v>53</v>
      </c>
      <c r="J83" s="165" t="s">
        <v>54</v>
      </c>
      <c r="K83" s="172" t="s">
        <v>55</v>
      </c>
      <c r="L83" s="172" t="s">
        <v>56</v>
      </c>
      <c r="M83" s="172" t="s">
        <v>57</v>
      </c>
      <c r="N83" s="172">
        <v>9</v>
      </c>
      <c r="O83" s="172" t="s">
        <v>118</v>
      </c>
      <c r="P83" s="172" t="s">
        <v>386</v>
      </c>
      <c r="Q83" s="172" t="s">
        <v>120</v>
      </c>
      <c r="R83" s="172" t="s">
        <v>61</v>
      </c>
      <c r="S83" s="172" t="s">
        <v>62</v>
      </c>
      <c r="T83" s="172" t="s">
        <v>63</v>
      </c>
      <c r="U83" s="173">
        <v>20</v>
      </c>
      <c r="V83" s="173">
        <v>100</v>
      </c>
      <c r="W83" s="173">
        <v>12</v>
      </c>
      <c r="X83" s="167">
        <f t="shared" si="23"/>
        <v>112</v>
      </c>
      <c r="Y83" s="173">
        <v>4</v>
      </c>
      <c r="Z83" s="173" t="s">
        <v>64</v>
      </c>
      <c r="AA83" s="173" t="s">
        <v>64</v>
      </c>
      <c r="AB83" s="173" t="s">
        <v>64</v>
      </c>
      <c r="AC83" s="174" t="s">
        <v>65</v>
      </c>
      <c r="AD83" s="169" t="s">
        <v>387</v>
      </c>
      <c r="AE83" s="167" t="s">
        <v>67</v>
      </c>
      <c r="AF83" s="174"/>
      <c r="AG83" s="172" t="s">
        <v>122</v>
      </c>
      <c r="AH83" s="167">
        <f t="shared" si="15"/>
        <v>28</v>
      </c>
      <c r="AI83" s="167">
        <v>2</v>
      </c>
      <c r="AJ83" s="171">
        <f t="shared" si="16"/>
        <v>6372</v>
      </c>
      <c r="AK83" s="167">
        <f t="shared" si="17"/>
        <v>28</v>
      </c>
      <c r="AL83" s="171">
        <v>0</v>
      </c>
      <c r="AM83" s="171">
        <f t="shared" si="24"/>
        <v>2240000</v>
      </c>
      <c r="AN83" s="171">
        <f t="shared" si="18"/>
        <v>2800000</v>
      </c>
      <c r="AO83" s="171">
        <f t="shared" si="19"/>
        <v>5400000</v>
      </c>
      <c r="AP83" s="171">
        <f t="shared" si="20"/>
        <v>14273280</v>
      </c>
      <c r="AR83" s="171">
        <f t="shared" si="21"/>
        <v>0</v>
      </c>
      <c r="AS83" s="171">
        <f t="shared" si="22"/>
        <v>24713280</v>
      </c>
    </row>
    <row r="84" spans="1:49" ht="25" customHeight="1" x14ac:dyDescent="0.35">
      <c r="A84" s="172">
        <v>14541</v>
      </c>
      <c r="B84" s="172" t="s">
        <v>116</v>
      </c>
      <c r="C84" s="172" t="s">
        <v>117</v>
      </c>
      <c r="D84" s="167">
        <v>1</v>
      </c>
      <c r="E84" s="167">
        <v>2025</v>
      </c>
      <c r="F84" s="167">
        <v>2025</v>
      </c>
      <c r="G84" s="165" t="s">
        <v>51</v>
      </c>
      <c r="H84" s="172" t="s">
        <v>52</v>
      </c>
      <c r="I84" s="172" t="s">
        <v>53</v>
      </c>
      <c r="J84" s="165" t="s">
        <v>54</v>
      </c>
      <c r="K84" s="172" t="s">
        <v>55</v>
      </c>
      <c r="L84" s="172" t="s">
        <v>56</v>
      </c>
      <c r="M84" s="172" t="s">
        <v>57</v>
      </c>
      <c r="N84" s="172">
        <v>9</v>
      </c>
      <c r="O84" s="172" t="s">
        <v>118</v>
      </c>
      <c r="P84" s="172" t="s">
        <v>388</v>
      </c>
      <c r="Q84" s="172" t="s">
        <v>120</v>
      </c>
      <c r="R84" s="172" t="s">
        <v>61</v>
      </c>
      <c r="S84" s="172" t="s">
        <v>62</v>
      </c>
      <c r="T84" s="172" t="s">
        <v>63</v>
      </c>
      <c r="U84" s="173">
        <v>20</v>
      </c>
      <c r="V84" s="173">
        <v>100</v>
      </c>
      <c r="W84" s="173">
        <v>12</v>
      </c>
      <c r="X84" s="167">
        <f t="shared" si="23"/>
        <v>112</v>
      </c>
      <c r="Y84" s="173">
        <v>4</v>
      </c>
      <c r="Z84" s="173" t="s">
        <v>64</v>
      </c>
      <c r="AA84" s="173" t="s">
        <v>64</v>
      </c>
      <c r="AB84" s="173" t="s">
        <v>64</v>
      </c>
      <c r="AC84" s="174" t="s">
        <v>65</v>
      </c>
      <c r="AD84" s="169" t="s">
        <v>387</v>
      </c>
      <c r="AE84" s="167" t="s">
        <v>67</v>
      </c>
      <c r="AF84" s="174"/>
      <c r="AG84" s="172" t="s">
        <v>122</v>
      </c>
      <c r="AH84" s="167">
        <f t="shared" si="15"/>
        <v>28</v>
      </c>
      <c r="AI84" s="167">
        <v>2</v>
      </c>
      <c r="AJ84" s="171">
        <f t="shared" si="16"/>
        <v>6372</v>
      </c>
      <c r="AK84" s="167">
        <f t="shared" si="17"/>
        <v>28</v>
      </c>
      <c r="AL84" s="171">
        <v>0</v>
      </c>
      <c r="AM84" s="171">
        <f t="shared" si="24"/>
        <v>2240000</v>
      </c>
      <c r="AN84" s="171">
        <f t="shared" si="18"/>
        <v>2800000</v>
      </c>
      <c r="AO84" s="171">
        <f t="shared" si="19"/>
        <v>5400000</v>
      </c>
      <c r="AP84" s="171">
        <f t="shared" si="20"/>
        <v>14273280</v>
      </c>
      <c r="AR84" s="171">
        <f t="shared" si="21"/>
        <v>0</v>
      </c>
      <c r="AS84" s="171">
        <f t="shared" si="22"/>
        <v>24713280</v>
      </c>
    </row>
    <row r="85" spans="1:49" ht="25" customHeight="1" x14ac:dyDescent="0.35">
      <c r="A85" s="172">
        <v>14545</v>
      </c>
      <c r="B85" s="172" t="s">
        <v>116</v>
      </c>
      <c r="C85" s="172" t="s">
        <v>117</v>
      </c>
      <c r="D85" s="167">
        <v>1</v>
      </c>
      <c r="E85" s="167">
        <v>2025</v>
      </c>
      <c r="F85" s="167">
        <v>2025</v>
      </c>
      <c r="G85" s="165" t="s">
        <v>51</v>
      </c>
      <c r="H85" s="172" t="s">
        <v>52</v>
      </c>
      <c r="I85" s="172" t="s">
        <v>53</v>
      </c>
      <c r="J85" s="165" t="s">
        <v>389</v>
      </c>
      <c r="K85" s="172" t="s">
        <v>390</v>
      </c>
      <c r="L85" s="172" t="s">
        <v>65</v>
      </c>
      <c r="M85" s="172" t="s">
        <v>65</v>
      </c>
      <c r="N85" s="172">
        <v>9</v>
      </c>
      <c r="O85" s="172" t="s">
        <v>118</v>
      </c>
      <c r="P85" s="172" t="s">
        <v>391</v>
      </c>
      <c r="Q85" s="172" t="s">
        <v>392</v>
      </c>
      <c r="R85" s="172" t="s">
        <v>61</v>
      </c>
      <c r="S85" s="172" t="s">
        <v>62</v>
      </c>
      <c r="T85" s="172" t="s">
        <v>63</v>
      </c>
      <c r="U85" s="173">
        <v>20</v>
      </c>
      <c r="V85" s="173">
        <v>72</v>
      </c>
      <c r="W85" s="173" t="s">
        <v>65</v>
      </c>
      <c r="X85" s="167">
        <f t="shared" si="23"/>
        <v>72</v>
      </c>
      <c r="Y85" s="173">
        <v>4</v>
      </c>
      <c r="Z85" s="173" t="s">
        <v>64</v>
      </c>
      <c r="AA85" s="173" t="s">
        <v>64</v>
      </c>
      <c r="AB85" s="173" t="s">
        <v>67</v>
      </c>
      <c r="AC85" s="174" t="s">
        <v>65</v>
      </c>
      <c r="AD85" s="169" t="s">
        <v>393</v>
      </c>
      <c r="AE85" s="167" t="s">
        <v>67</v>
      </c>
      <c r="AF85" s="174"/>
      <c r="AG85" s="172" t="s">
        <v>68</v>
      </c>
      <c r="AH85" s="167">
        <f t="shared" si="15"/>
        <v>18</v>
      </c>
      <c r="AI85" s="167">
        <v>2</v>
      </c>
      <c r="AJ85" s="171">
        <f t="shared" si="16"/>
        <v>6372</v>
      </c>
      <c r="AK85" s="167">
        <f t="shared" si="17"/>
        <v>18</v>
      </c>
      <c r="AL85" s="171">
        <v>0</v>
      </c>
      <c r="AM85" s="171">
        <f t="shared" si="24"/>
        <v>1440000</v>
      </c>
      <c r="AN85" s="171">
        <f t="shared" si="18"/>
        <v>1800000</v>
      </c>
      <c r="AO85" s="171">
        <f t="shared" si="19"/>
        <v>0</v>
      </c>
      <c r="AP85" s="171">
        <f t="shared" si="20"/>
        <v>9175680</v>
      </c>
      <c r="AR85" s="171">
        <f t="shared" si="21"/>
        <v>0</v>
      </c>
      <c r="AS85" s="171">
        <f t="shared" si="22"/>
        <v>12415680</v>
      </c>
    </row>
    <row r="86" spans="1:49" ht="25" customHeight="1" x14ac:dyDescent="0.35">
      <c r="A86" s="172">
        <v>14549</v>
      </c>
      <c r="B86" s="172" t="s">
        <v>116</v>
      </c>
      <c r="C86" s="172" t="s">
        <v>117</v>
      </c>
      <c r="D86" s="167">
        <v>1</v>
      </c>
      <c r="E86" s="167">
        <v>2025</v>
      </c>
      <c r="F86" s="167">
        <v>2025</v>
      </c>
      <c r="G86" s="165" t="s">
        <v>51</v>
      </c>
      <c r="H86" s="172" t="s">
        <v>52</v>
      </c>
      <c r="I86" s="172" t="s">
        <v>53</v>
      </c>
      <c r="J86" s="165" t="s">
        <v>93</v>
      </c>
      <c r="K86" s="172" t="s">
        <v>94</v>
      </c>
      <c r="L86" s="172" t="s">
        <v>56</v>
      </c>
      <c r="M86" s="172" t="s">
        <v>57</v>
      </c>
      <c r="N86" s="172">
        <v>9</v>
      </c>
      <c r="O86" s="172" t="s">
        <v>118</v>
      </c>
      <c r="P86" s="172" t="s">
        <v>394</v>
      </c>
      <c r="Q86" s="172" t="s">
        <v>120</v>
      </c>
      <c r="R86" s="172" t="s">
        <v>61</v>
      </c>
      <c r="S86" s="172" t="s">
        <v>62</v>
      </c>
      <c r="T86" s="172" t="s">
        <v>63</v>
      </c>
      <c r="U86" s="173">
        <v>20</v>
      </c>
      <c r="V86" s="173">
        <v>170</v>
      </c>
      <c r="W86" s="173">
        <v>12</v>
      </c>
      <c r="X86" s="167">
        <f t="shared" si="23"/>
        <v>182</v>
      </c>
      <c r="Y86" s="173">
        <v>4</v>
      </c>
      <c r="Z86" s="173" t="s">
        <v>64</v>
      </c>
      <c r="AA86" s="173" t="s">
        <v>64</v>
      </c>
      <c r="AB86" s="173" t="s">
        <v>64</v>
      </c>
      <c r="AC86" s="174" t="s">
        <v>65</v>
      </c>
      <c r="AD86" s="169" t="s">
        <v>299</v>
      </c>
      <c r="AE86" s="167" t="s">
        <v>67</v>
      </c>
      <c r="AF86" s="174"/>
      <c r="AG86" s="172" t="s">
        <v>122</v>
      </c>
      <c r="AH86" s="167">
        <f t="shared" si="15"/>
        <v>46</v>
      </c>
      <c r="AI86" s="167">
        <v>2</v>
      </c>
      <c r="AJ86" s="171">
        <f t="shared" si="16"/>
        <v>6372</v>
      </c>
      <c r="AK86" s="167">
        <f t="shared" si="17"/>
        <v>45.5</v>
      </c>
      <c r="AL86" s="171">
        <v>0</v>
      </c>
      <c r="AM86" s="171">
        <f t="shared" si="24"/>
        <v>3680000</v>
      </c>
      <c r="AN86" s="171">
        <f t="shared" si="18"/>
        <v>4600000</v>
      </c>
      <c r="AO86" s="171">
        <f t="shared" si="19"/>
        <v>5400000</v>
      </c>
      <c r="AP86" s="171">
        <f t="shared" si="20"/>
        <v>23194080</v>
      </c>
      <c r="AR86" s="171">
        <f t="shared" si="21"/>
        <v>0</v>
      </c>
      <c r="AS86" s="171">
        <f t="shared" si="22"/>
        <v>36874080</v>
      </c>
    </row>
    <row r="87" spans="1:49" ht="25" customHeight="1" x14ac:dyDescent="0.35">
      <c r="A87" s="172">
        <v>14550</v>
      </c>
      <c r="B87" s="172" t="s">
        <v>116</v>
      </c>
      <c r="C87" s="172" t="s">
        <v>117</v>
      </c>
      <c r="D87" s="167">
        <v>1</v>
      </c>
      <c r="E87" s="167">
        <v>2025</v>
      </c>
      <c r="F87" s="167">
        <v>2025</v>
      </c>
      <c r="G87" s="165" t="s">
        <v>51</v>
      </c>
      <c r="H87" s="172" t="s">
        <v>52</v>
      </c>
      <c r="I87" s="172" t="s">
        <v>53</v>
      </c>
      <c r="J87" s="165" t="s">
        <v>93</v>
      </c>
      <c r="K87" s="172" t="s">
        <v>94</v>
      </c>
      <c r="L87" s="172" t="s">
        <v>56</v>
      </c>
      <c r="M87" s="172" t="s">
        <v>57</v>
      </c>
      <c r="N87" s="172">
        <v>9</v>
      </c>
      <c r="O87" s="172" t="s">
        <v>118</v>
      </c>
      <c r="P87" s="172" t="s">
        <v>395</v>
      </c>
      <c r="Q87" s="172" t="s">
        <v>120</v>
      </c>
      <c r="R87" s="172" t="s">
        <v>61</v>
      </c>
      <c r="S87" s="172" t="s">
        <v>62</v>
      </c>
      <c r="T87" s="172" t="s">
        <v>63</v>
      </c>
      <c r="U87" s="173">
        <v>20</v>
      </c>
      <c r="V87" s="173">
        <v>170</v>
      </c>
      <c r="W87" s="173">
        <v>12</v>
      </c>
      <c r="X87" s="167">
        <f t="shared" si="23"/>
        <v>182</v>
      </c>
      <c r="Y87" s="173">
        <v>4</v>
      </c>
      <c r="Z87" s="173" t="s">
        <v>64</v>
      </c>
      <c r="AA87" s="173" t="s">
        <v>64</v>
      </c>
      <c r="AB87" s="173" t="s">
        <v>64</v>
      </c>
      <c r="AC87" s="174" t="s">
        <v>65</v>
      </c>
      <c r="AD87" s="169" t="s">
        <v>299</v>
      </c>
      <c r="AE87" s="167" t="s">
        <v>67</v>
      </c>
      <c r="AF87" s="174"/>
      <c r="AG87" s="172" t="s">
        <v>122</v>
      </c>
      <c r="AH87" s="167">
        <f t="shared" si="15"/>
        <v>46</v>
      </c>
      <c r="AI87" s="167">
        <v>2</v>
      </c>
      <c r="AJ87" s="171">
        <f t="shared" si="16"/>
        <v>6372</v>
      </c>
      <c r="AK87" s="167">
        <f t="shared" si="17"/>
        <v>45.5</v>
      </c>
      <c r="AL87" s="171">
        <v>0</v>
      </c>
      <c r="AM87" s="171">
        <f t="shared" si="24"/>
        <v>3680000</v>
      </c>
      <c r="AN87" s="171">
        <f t="shared" si="18"/>
        <v>4600000</v>
      </c>
      <c r="AO87" s="171">
        <f t="shared" si="19"/>
        <v>5400000</v>
      </c>
      <c r="AP87" s="171">
        <f t="shared" si="20"/>
        <v>23194080</v>
      </c>
      <c r="AR87" s="171">
        <f t="shared" si="21"/>
        <v>0</v>
      </c>
      <c r="AS87" s="171">
        <f t="shared" si="22"/>
        <v>36874080</v>
      </c>
    </row>
    <row r="88" spans="1:49" ht="25" customHeight="1" x14ac:dyDescent="0.35">
      <c r="A88" s="172">
        <v>14551</v>
      </c>
      <c r="B88" s="172" t="s">
        <v>116</v>
      </c>
      <c r="C88" s="172" t="s">
        <v>117</v>
      </c>
      <c r="D88" s="167">
        <v>1</v>
      </c>
      <c r="E88" s="167">
        <v>2025</v>
      </c>
      <c r="F88" s="167">
        <v>2025</v>
      </c>
      <c r="G88" s="165" t="s">
        <v>51</v>
      </c>
      <c r="H88" s="172" t="s">
        <v>52</v>
      </c>
      <c r="I88" s="172" t="s">
        <v>53</v>
      </c>
      <c r="J88" s="165" t="s">
        <v>93</v>
      </c>
      <c r="K88" s="172" t="s">
        <v>94</v>
      </c>
      <c r="L88" s="172" t="s">
        <v>56</v>
      </c>
      <c r="M88" s="172" t="s">
        <v>57</v>
      </c>
      <c r="N88" s="172">
        <v>9</v>
      </c>
      <c r="O88" s="172" t="s">
        <v>118</v>
      </c>
      <c r="P88" s="172" t="s">
        <v>396</v>
      </c>
      <c r="Q88" s="172" t="s">
        <v>120</v>
      </c>
      <c r="R88" s="172" t="s">
        <v>61</v>
      </c>
      <c r="S88" s="172" t="s">
        <v>62</v>
      </c>
      <c r="T88" s="172" t="s">
        <v>63</v>
      </c>
      <c r="U88" s="173">
        <v>20</v>
      </c>
      <c r="V88" s="173">
        <v>170</v>
      </c>
      <c r="W88" s="173">
        <v>12</v>
      </c>
      <c r="X88" s="167">
        <f t="shared" si="23"/>
        <v>182</v>
      </c>
      <c r="Y88" s="173">
        <v>4</v>
      </c>
      <c r="Z88" s="173" t="s">
        <v>64</v>
      </c>
      <c r="AA88" s="173" t="s">
        <v>64</v>
      </c>
      <c r="AB88" s="173" t="s">
        <v>64</v>
      </c>
      <c r="AC88" s="174" t="s">
        <v>65</v>
      </c>
      <c r="AD88" s="169" t="s">
        <v>299</v>
      </c>
      <c r="AE88" s="167" t="s">
        <v>67</v>
      </c>
      <c r="AF88" s="174"/>
      <c r="AG88" s="172" t="s">
        <v>122</v>
      </c>
      <c r="AH88" s="167">
        <f t="shared" si="15"/>
        <v>46</v>
      </c>
      <c r="AI88" s="167">
        <v>2</v>
      </c>
      <c r="AJ88" s="171">
        <f t="shared" si="16"/>
        <v>6372</v>
      </c>
      <c r="AK88" s="167">
        <f t="shared" si="17"/>
        <v>45.5</v>
      </c>
      <c r="AL88" s="171">
        <v>0</v>
      </c>
      <c r="AM88" s="171">
        <f t="shared" si="24"/>
        <v>3680000</v>
      </c>
      <c r="AN88" s="171">
        <f t="shared" si="18"/>
        <v>4600000</v>
      </c>
      <c r="AO88" s="171">
        <f t="shared" si="19"/>
        <v>5400000</v>
      </c>
      <c r="AP88" s="171">
        <f t="shared" si="20"/>
        <v>23194080</v>
      </c>
      <c r="AR88" s="171">
        <f t="shared" si="21"/>
        <v>0</v>
      </c>
      <c r="AS88" s="171">
        <f t="shared" si="22"/>
        <v>36874080</v>
      </c>
    </row>
    <row r="89" spans="1:49" ht="25" customHeight="1" x14ac:dyDescent="0.35">
      <c r="A89" s="172">
        <v>14552</v>
      </c>
      <c r="B89" s="172" t="s">
        <v>116</v>
      </c>
      <c r="C89" s="172" t="s">
        <v>117</v>
      </c>
      <c r="D89" s="167">
        <v>1</v>
      </c>
      <c r="E89" s="167">
        <v>2025</v>
      </c>
      <c r="F89" s="167">
        <v>2025</v>
      </c>
      <c r="G89" s="165" t="s">
        <v>51</v>
      </c>
      <c r="H89" s="172" t="s">
        <v>52</v>
      </c>
      <c r="I89" s="172" t="s">
        <v>53</v>
      </c>
      <c r="J89" s="165" t="s">
        <v>397</v>
      </c>
      <c r="K89" s="172" t="s">
        <v>398</v>
      </c>
      <c r="L89" s="172" t="s">
        <v>56</v>
      </c>
      <c r="M89" s="172" t="s">
        <v>57</v>
      </c>
      <c r="N89" s="172">
        <v>9</v>
      </c>
      <c r="O89" s="172" t="s">
        <v>118</v>
      </c>
      <c r="P89" s="172" t="s">
        <v>399</v>
      </c>
      <c r="Q89" s="172" t="s">
        <v>120</v>
      </c>
      <c r="R89" s="172" t="s">
        <v>61</v>
      </c>
      <c r="S89" s="172" t="s">
        <v>62</v>
      </c>
      <c r="T89" s="172" t="s">
        <v>63</v>
      </c>
      <c r="U89" s="173">
        <v>20</v>
      </c>
      <c r="V89" s="173">
        <v>130</v>
      </c>
      <c r="W89" s="173">
        <v>12</v>
      </c>
      <c r="X89" s="167">
        <f t="shared" si="23"/>
        <v>142</v>
      </c>
      <c r="Y89" s="173">
        <v>4</v>
      </c>
      <c r="Z89" s="173" t="s">
        <v>64</v>
      </c>
      <c r="AA89" s="173" t="s">
        <v>64</v>
      </c>
      <c r="AB89" s="173" t="s">
        <v>64</v>
      </c>
      <c r="AC89" s="174" t="s">
        <v>65</v>
      </c>
      <c r="AD89" s="169" t="s">
        <v>299</v>
      </c>
      <c r="AE89" s="167" t="s">
        <v>67</v>
      </c>
      <c r="AF89" s="174"/>
      <c r="AG89" s="172" t="s">
        <v>122</v>
      </c>
      <c r="AH89" s="167">
        <f t="shared" si="15"/>
        <v>36</v>
      </c>
      <c r="AI89" s="167">
        <v>2</v>
      </c>
      <c r="AJ89" s="171">
        <f t="shared" si="16"/>
        <v>6372</v>
      </c>
      <c r="AK89" s="167">
        <f t="shared" si="17"/>
        <v>35.5</v>
      </c>
      <c r="AL89" s="171">
        <v>0</v>
      </c>
      <c r="AM89" s="171">
        <f t="shared" si="24"/>
        <v>2880000</v>
      </c>
      <c r="AN89" s="171">
        <f t="shared" si="18"/>
        <v>3600000</v>
      </c>
      <c r="AO89" s="171">
        <f t="shared" si="19"/>
        <v>5400000</v>
      </c>
      <c r="AP89" s="171">
        <f t="shared" si="20"/>
        <v>18096480</v>
      </c>
      <c r="AR89" s="171">
        <f t="shared" si="21"/>
        <v>0</v>
      </c>
      <c r="AS89" s="171">
        <f t="shared" si="22"/>
        <v>29976480</v>
      </c>
    </row>
    <row r="90" spans="1:49" ht="25" customHeight="1" x14ac:dyDescent="0.35">
      <c r="A90" s="172">
        <v>14553</v>
      </c>
      <c r="B90" s="172" t="s">
        <v>116</v>
      </c>
      <c r="C90" s="172" t="s">
        <v>117</v>
      </c>
      <c r="D90" s="167">
        <v>1</v>
      </c>
      <c r="E90" s="167">
        <v>2025</v>
      </c>
      <c r="F90" s="167">
        <v>2025</v>
      </c>
      <c r="G90" s="165" t="s">
        <v>51</v>
      </c>
      <c r="H90" s="172" t="s">
        <v>52</v>
      </c>
      <c r="I90" s="172" t="s">
        <v>53</v>
      </c>
      <c r="J90" s="165" t="s">
        <v>397</v>
      </c>
      <c r="K90" s="172" t="s">
        <v>398</v>
      </c>
      <c r="L90" s="172" t="s">
        <v>56</v>
      </c>
      <c r="M90" s="172" t="s">
        <v>57</v>
      </c>
      <c r="N90" s="172">
        <v>9</v>
      </c>
      <c r="O90" s="172" t="s">
        <v>118</v>
      </c>
      <c r="P90" s="172" t="s">
        <v>400</v>
      </c>
      <c r="Q90" s="172" t="s">
        <v>120</v>
      </c>
      <c r="R90" s="172" t="s">
        <v>61</v>
      </c>
      <c r="S90" s="172" t="s">
        <v>62</v>
      </c>
      <c r="T90" s="172" t="s">
        <v>63</v>
      </c>
      <c r="U90" s="173">
        <v>20</v>
      </c>
      <c r="V90" s="173">
        <v>130</v>
      </c>
      <c r="W90" s="173">
        <v>12</v>
      </c>
      <c r="X90" s="167">
        <f t="shared" si="23"/>
        <v>142</v>
      </c>
      <c r="Y90" s="173">
        <v>4</v>
      </c>
      <c r="Z90" s="173" t="s">
        <v>64</v>
      </c>
      <c r="AA90" s="173" t="s">
        <v>64</v>
      </c>
      <c r="AB90" s="173" t="s">
        <v>64</v>
      </c>
      <c r="AC90" s="174" t="s">
        <v>65</v>
      </c>
      <c r="AD90" s="169" t="s">
        <v>299</v>
      </c>
      <c r="AE90" s="167" t="s">
        <v>67</v>
      </c>
      <c r="AF90" s="174"/>
      <c r="AG90" s="172" t="s">
        <v>122</v>
      </c>
      <c r="AH90" s="167">
        <f t="shared" si="15"/>
        <v>36</v>
      </c>
      <c r="AI90" s="167">
        <v>2</v>
      </c>
      <c r="AJ90" s="171">
        <f t="shared" si="16"/>
        <v>6372</v>
      </c>
      <c r="AK90" s="167">
        <f t="shared" si="17"/>
        <v>35.5</v>
      </c>
      <c r="AL90" s="171">
        <v>0</v>
      </c>
      <c r="AM90" s="171">
        <f t="shared" si="24"/>
        <v>2880000</v>
      </c>
      <c r="AN90" s="171">
        <f t="shared" si="18"/>
        <v>3600000</v>
      </c>
      <c r="AO90" s="171">
        <f t="shared" si="19"/>
        <v>5400000</v>
      </c>
      <c r="AP90" s="171">
        <f t="shared" si="20"/>
        <v>18096480</v>
      </c>
      <c r="AR90" s="171">
        <f t="shared" si="21"/>
        <v>0</v>
      </c>
      <c r="AS90" s="171">
        <f t="shared" si="22"/>
        <v>29976480</v>
      </c>
    </row>
    <row r="91" spans="1:49" ht="25" customHeight="1" x14ac:dyDescent="0.35">
      <c r="A91" s="172">
        <v>14554</v>
      </c>
      <c r="B91" s="172" t="s">
        <v>116</v>
      </c>
      <c r="C91" s="172" t="s">
        <v>117</v>
      </c>
      <c r="D91" s="167">
        <v>1</v>
      </c>
      <c r="E91" s="167">
        <v>2025</v>
      </c>
      <c r="F91" s="167">
        <v>2025</v>
      </c>
      <c r="G91" s="165" t="s">
        <v>51</v>
      </c>
      <c r="H91" s="172" t="s">
        <v>52</v>
      </c>
      <c r="I91" s="172" t="s">
        <v>53</v>
      </c>
      <c r="J91" s="165" t="s">
        <v>397</v>
      </c>
      <c r="K91" s="172" t="s">
        <v>398</v>
      </c>
      <c r="L91" s="172" t="s">
        <v>56</v>
      </c>
      <c r="M91" s="172" t="s">
        <v>57</v>
      </c>
      <c r="N91" s="172">
        <v>9</v>
      </c>
      <c r="O91" s="172" t="s">
        <v>118</v>
      </c>
      <c r="P91" s="172" t="s">
        <v>401</v>
      </c>
      <c r="Q91" s="172" t="s">
        <v>120</v>
      </c>
      <c r="R91" s="172" t="s">
        <v>61</v>
      </c>
      <c r="S91" s="172" t="s">
        <v>62</v>
      </c>
      <c r="T91" s="172" t="s">
        <v>63</v>
      </c>
      <c r="U91" s="173">
        <v>20</v>
      </c>
      <c r="V91" s="173">
        <v>130</v>
      </c>
      <c r="W91" s="173">
        <v>12</v>
      </c>
      <c r="X91" s="167">
        <f t="shared" si="23"/>
        <v>142</v>
      </c>
      <c r="Y91" s="173">
        <v>4</v>
      </c>
      <c r="Z91" s="173" t="s">
        <v>64</v>
      </c>
      <c r="AA91" s="173" t="s">
        <v>64</v>
      </c>
      <c r="AB91" s="173" t="s">
        <v>64</v>
      </c>
      <c r="AC91" s="174" t="s">
        <v>65</v>
      </c>
      <c r="AD91" s="169" t="s">
        <v>299</v>
      </c>
      <c r="AE91" s="167" t="s">
        <v>67</v>
      </c>
      <c r="AF91" s="174"/>
      <c r="AG91" s="172" t="s">
        <v>122</v>
      </c>
      <c r="AH91" s="167">
        <f t="shared" si="15"/>
        <v>36</v>
      </c>
      <c r="AI91" s="167">
        <v>2</v>
      </c>
      <c r="AJ91" s="171">
        <f t="shared" si="16"/>
        <v>6372</v>
      </c>
      <c r="AK91" s="167">
        <f t="shared" si="17"/>
        <v>35.5</v>
      </c>
      <c r="AL91" s="171">
        <v>0</v>
      </c>
      <c r="AM91" s="171">
        <f t="shared" si="24"/>
        <v>2880000</v>
      </c>
      <c r="AN91" s="171">
        <f t="shared" si="18"/>
        <v>3600000</v>
      </c>
      <c r="AO91" s="171">
        <f t="shared" si="19"/>
        <v>5400000</v>
      </c>
      <c r="AP91" s="171">
        <f t="shared" si="20"/>
        <v>18096480</v>
      </c>
      <c r="AR91" s="171">
        <f t="shared" si="21"/>
        <v>0</v>
      </c>
      <c r="AS91" s="171">
        <f t="shared" si="22"/>
        <v>29976480</v>
      </c>
    </row>
    <row r="92" spans="1:49" ht="25" customHeight="1" x14ac:dyDescent="0.35">
      <c r="A92" s="172">
        <v>14555</v>
      </c>
      <c r="B92" s="172" t="s">
        <v>116</v>
      </c>
      <c r="C92" s="172" t="s">
        <v>117</v>
      </c>
      <c r="D92" s="167">
        <v>1</v>
      </c>
      <c r="E92" s="167">
        <v>2025</v>
      </c>
      <c r="F92" s="167">
        <v>2025</v>
      </c>
      <c r="G92" s="165" t="s">
        <v>51</v>
      </c>
      <c r="H92" s="172" t="s">
        <v>52</v>
      </c>
      <c r="I92" s="172" t="s">
        <v>53</v>
      </c>
      <c r="J92" s="165" t="s">
        <v>402</v>
      </c>
      <c r="K92" s="172" t="s">
        <v>403</v>
      </c>
      <c r="L92" s="172" t="s">
        <v>56</v>
      </c>
      <c r="M92" s="172" t="s">
        <v>57</v>
      </c>
      <c r="N92" s="172">
        <v>9</v>
      </c>
      <c r="O92" s="172" t="s">
        <v>118</v>
      </c>
      <c r="P92" s="172" t="s">
        <v>404</v>
      </c>
      <c r="Q92" s="172" t="s">
        <v>120</v>
      </c>
      <c r="R92" s="172" t="s">
        <v>61</v>
      </c>
      <c r="S92" s="172" t="s">
        <v>62</v>
      </c>
      <c r="T92" s="172" t="s">
        <v>63</v>
      </c>
      <c r="U92" s="173">
        <v>20</v>
      </c>
      <c r="V92" s="173">
        <v>145</v>
      </c>
      <c r="W92" s="173">
        <v>12</v>
      </c>
      <c r="X92" s="167">
        <f t="shared" si="23"/>
        <v>157</v>
      </c>
      <c r="Y92" s="173">
        <v>4</v>
      </c>
      <c r="Z92" s="173" t="s">
        <v>64</v>
      </c>
      <c r="AA92" s="173" t="s">
        <v>64</v>
      </c>
      <c r="AB92" s="173" t="s">
        <v>64</v>
      </c>
      <c r="AC92" s="174" t="s">
        <v>65</v>
      </c>
      <c r="AD92" s="169" t="s">
        <v>405</v>
      </c>
      <c r="AE92" s="167" t="s">
        <v>67</v>
      </c>
      <c r="AF92" s="174"/>
      <c r="AG92" s="172" t="s">
        <v>122</v>
      </c>
      <c r="AH92" s="167">
        <f t="shared" si="15"/>
        <v>40</v>
      </c>
      <c r="AI92" s="167">
        <v>2</v>
      </c>
      <c r="AJ92" s="171">
        <f t="shared" si="16"/>
        <v>6372</v>
      </c>
      <c r="AK92" s="167">
        <f t="shared" si="17"/>
        <v>39.25</v>
      </c>
      <c r="AL92" s="171">
        <v>0</v>
      </c>
      <c r="AM92" s="171">
        <f t="shared" si="24"/>
        <v>3200000</v>
      </c>
      <c r="AN92" s="171">
        <f t="shared" si="18"/>
        <v>4000000</v>
      </c>
      <c r="AO92" s="171">
        <f t="shared" si="19"/>
        <v>5400000</v>
      </c>
      <c r="AP92" s="171">
        <f t="shared" si="20"/>
        <v>20008080</v>
      </c>
      <c r="AR92" s="171">
        <f t="shared" si="21"/>
        <v>0</v>
      </c>
      <c r="AS92" s="171">
        <f t="shared" si="22"/>
        <v>32608080</v>
      </c>
    </row>
    <row r="93" spans="1:49" ht="25" customHeight="1" x14ac:dyDescent="0.35">
      <c r="A93" s="172">
        <v>14556</v>
      </c>
      <c r="B93" s="172" t="s">
        <v>116</v>
      </c>
      <c r="C93" s="172" t="s">
        <v>117</v>
      </c>
      <c r="D93" s="167">
        <v>1</v>
      </c>
      <c r="E93" s="167">
        <v>2025</v>
      </c>
      <c r="F93" s="167">
        <v>2025</v>
      </c>
      <c r="G93" s="165" t="s">
        <v>51</v>
      </c>
      <c r="H93" s="172" t="s">
        <v>52</v>
      </c>
      <c r="I93" s="172" t="s">
        <v>53</v>
      </c>
      <c r="J93" s="165" t="s">
        <v>402</v>
      </c>
      <c r="K93" s="172" t="s">
        <v>403</v>
      </c>
      <c r="L93" s="172" t="s">
        <v>56</v>
      </c>
      <c r="M93" s="172" t="s">
        <v>57</v>
      </c>
      <c r="N93" s="172">
        <v>9</v>
      </c>
      <c r="O93" s="172" t="s">
        <v>118</v>
      </c>
      <c r="P93" s="172" t="s">
        <v>406</v>
      </c>
      <c r="Q93" s="172" t="s">
        <v>120</v>
      </c>
      <c r="R93" s="172" t="s">
        <v>61</v>
      </c>
      <c r="S93" s="172" t="s">
        <v>62</v>
      </c>
      <c r="T93" s="172" t="s">
        <v>63</v>
      </c>
      <c r="U93" s="173">
        <v>20</v>
      </c>
      <c r="V93" s="173">
        <v>145</v>
      </c>
      <c r="W93" s="173">
        <v>12</v>
      </c>
      <c r="X93" s="167">
        <f t="shared" si="23"/>
        <v>157</v>
      </c>
      <c r="Y93" s="173">
        <v>4</v>
      </c>
      <c r="Z93" s="173" t="s">
        <v>64</v>
      </c>
      <c r="AA93" s="173" t="s">
        <v>64</v>
      </c>
      <c r="AB93" s="173" t="s">
        <v>64</v>
      </c>
      <c r="AC93" s="174" t="s">
        <v>65</v>
      </c>
      <c r="AD93" s="169" t="s">
        <v>405</v>
      </c>
      <c r="AE93" s="167" t="s">
        <v>67</v>
      </c>
      <c r="AF93" s="174"/>
      <c r="AG93" s="172" t="s">
        <v>122</v>
      </c>
      <c r="AH93" s="167">
        <f t="shared" si="15"/>
        <v>40</v>
      </c>
      <c r="AI93" s="167">
        <v>2</v>
      </c>
      <c r="AJ93" s="171">
        <f t="shared" si="16"/>
        <v>6372</v>
      </c>
      <c r="AK93" s="167">
        <f t="shared" si="17"/>
        <v>39.25</v>
      </c>
      <c r="AL93" s="171">
        <v>0</v>
      </c>
      <c r="AM93" s="171">
        <f t="shared" si="24"/>
        <v>3200000</v>
      </c>
      <c r="AN93" s="171">
        <f t="shared" si="18"/>
        <v>4000000</v>
      </c>
      <c r="AO93" s="171">
        <f t="shared" si="19"/>
        <v>5400000</v>
      </c>
      <c r="AP93" s="171">
        <f t="shared" si="20"/>
        <v>20008080</v>
      </c>
      <c r="AR93" s="171">
        <f t="shared" si="21"/>
        <v>0</v>
      </c>
      <c r="AS93" s="171">
        <f t="shared" si="22"/>
        <v>32608080</v>
      </c>
    </row>
    <row r="94" spans="1:49" ht="25" customHeight="1" x14ac:dyDescent="0.35">
      <c r="A94" s="172">
        <v>14557</v>
      </c>
      <c r="B94" s="172" t="s">
        <v>116</v>
      </c>
      <c r="C94" s="172" t="s">
        <v>117</v>
      </c>
      <c r="D94" s="167">
        <v>1</v>
      </c>
      <c r="E94" s="167">
        <v>2025</v>
      </c>
      <c r="F94" s="167">
        <v>2025</v>
      </c>
      <c r="G94" s="165" t="s">
        <v>51</v>
      </c>
      <c r="H94" s="172" t="s">
        <v>52</v>
      </c>
      <c r="I94" s="172" t="s">
        <v>53</v>
      </c>
      <c r="J94" s="165" t="s">
        <v>402</v>
      </c>
      <c r="K94" s="172" t="s">
        <v>403</v>
      </c>
      <c r="L94" s="172" t="s">
        <v>56</v>
      </c>
      <c r="M94" s="172" t="s">
        <v>57</v>
      </c>
      <c r="N94" s="172">
        <v>9</v>
      </c>
      <c r="O94" s="172" t="s">
        <v>118</v>
      </c>
      <c r="P94" s="172" t="s">
        <v>407</v>
      </c>
      <c r="Q94" s="172" t="s">
        <v>120</v>
      </c>
      <c r="R94" s="172" t="s">
        <v>61</v>
      </c>
      <c r="S94" s="172" t="s">
        <v>62</v>
      </c>
      <c r="T94" s="172" t="s">
        <v>63</v>
      </c>
      <c r="U94" s="173">
        <v>20</v>
      </c>
      <c r="V94" s="173">
        <v>145</v>
      </c>
      <c r="W94" s="173">
        <v>12</v>
      </c>
      <c r="X94" s="167">
        <f t="shared" si="23"/>
        <v>157</v>
      </c>
      <c r="Y94" s="173">
        <v>4</v>
      </c>
      <c r="Z94" s="173" t="s">
        <v>64</v>
      </c>
      <c r="AA94" s="173" t="s">
        <v>64</v>
      </c>
      <c r="AB94" s="173" t="s">
        <v>64</v>
      </c>
      <c r="AC94" s="174" t="s">
        <v>65</v>
      </c>
      <c r="AD94" s="169" t="s">
        <v>405</v>
      </c>
      <c r="AE94" s="167" t="s">
        <v>67</v>
      </c>
      <c r="AF94" s="174"/>
      <c r="AG94" s="172" t="s">
        <v>122</v>
      </c>
      <c r="AH94" s="167">
        <f t="shared" si="15"/>
        <v>40</v>
      </c>
      <c r="AI94" s="167">
        <v>2</v>
      </c>
      <c r="AJ94" s="171">
        <f t="shared" si="16"/>
        <v>6372</v>
      </c>
      <c r="AK94" s="167">
        <f t="shared" si="17"/>
        <v>39.25</v>
      </c>
      <c r="AL94" s="171">
        <v>0</v>
      </c>
      <c r="AM94" s="171">
        <f t="shared" si="24"/>
        <v>3200000</v>
      </c>
      <c r="AN94" s="171">
        <f t="shared" si="18"/>
        <v>4000000</v>
      </c>
      <c r="AO94" s="171">
        <f t="shared" si="19"/>
        <v>5400000</v>
      </c>
      <c r="AP94" s="171">
        <f t="shared" si="20"/>
        <v>20008080</v>
      </c>
      <c r="AR94" s="171">
        <f t="shared" si="21"/>
        <v>0</v>
      </c>
      <c r="AS94" s="171">
        <f t="shared" si="22"/>
        <v>32608080</v>
      </c>
    </row>
    <row r="95" spans="1:49" ht="25" customHeight="1" x14ac:dyDescent="0.35">
      <c r="A95" s="163">
        <v>14379</v>
      </c>
      <c r="B95" s="163" t="s">
        <v>190</v>
      </c>
      <c r="C95" s="163" t="s">
        <v>191</v>
      </c>
      <c r="D95" s="164">
        <v>1</v>
      </c>
      <c r="E95" s="164">
        <v>2025</v>
      </c>
      <c r="F95" s="164">
        <v>2025</v>
      </c>
      <c r="G95" s="163" t="s">
        <v>127</v>
      </c>
      <c r="H95" s="163" t="s">
        <v>190</v>
      </c>
      <c r="I95" s="163" t="s">
        <v>192</v>
      </c>
      <c r="J95" s="165" t="s">
        <v>408</v>
      </c>
      <c r="K95" s="163" t="s">
        <v>409</v>
      </c>
      <c r="L95" s="163" t="s">
        <v>65</v>
      </c>
      <c r="M95" s="163" t="s">
        <v>65</v>
      </c>
      <c r="N95" s="163">
        <v>13</v>
      </c>
      <c r="O95" s="163" t="s">
        <v>104</v>
      </c>
      <c r="P95" s="163" t="s">
        <v>193</v>
      </c>
      <c r="Q95" s="163" t="s">
        <v>152</v>
      </c>
      <c r="R95" s="163" t="s">
        <v>61</v>
      </c>
      <c r="S95" s="163" t="s">
        <v>62</v>
      </c>
      <c r="T95" s="163" t="s">
        <v>63</v>
      </c>
      <c r="U95" s="164">
        <v>20</v>
      </c>
      <c r="V95" s="164">
        <v>70</v>
      </c>
      <c r="W95" s="164" t="s">
        <v>65</v>
      </c>
      <c r="X95" s="167">
        <f t="shared" si="23"/>
        <v>70</v>
      </c>
      <c r="Y95" s="164">
        <v>5</v>
      </c>
      <c r="Z95" s="164" t="s">
        <v>64</v>
      </c>
      <c r="AA95" s="164" t="s">
        <v>67</v>
      </c>
      <c r="AB95" s="173" t="s">
        <v>67</v>
      </c>
      <c r="AC95" s="174" t="s">
        <v>65</v>
      </c>
      <c r="AD95" s="169" t="s">
        <v>410</v>
      </c>
      <c r="AE95" s="167" t="s">
        <v>67</v>
      </c>
      <c r="AF95" s="179"/>
      <c r="AG95" s="163" t="s">
        <v>68</v>
      </c>
      <c r="AH95" s="167">
        <f t="shared" si="15"/>
        <v>14</v>
      </c>
      <c r="AI95" s="167">
        <v>1</v>
      </c>
      <c r="AJ95" s="171">
        <f t="shared" si="16"/>
        <v>5074</v>
      </c>
      <c r="AK95" s="167">
        <f t="shared" si="17"/>
        <v>14</v>
      </c>
      <c r="AL95" s="171">
        <v>0</v>
      </c>
      <c r="AM95" s="171">
        <f t="shared" si="24"/>
        <v>1120000</v>
      </c>
      <c r="AN95" s="171">
        <f t="shared" si="18"/>
        <v>0</v>
      </c>
      <c r="AO95" s="171">
        <f t="shared" si="19"/>
        <v>0</v>
      </c>
      <c r="AP95" s="171">
        <f t="shared" si="20"/>
        <v>7103600</v>
      </c>
      <c r="AR95" s="171">
        <f t="shared" si="21"/>
        <v>0</v>
      </c>
      <c r="AS95" s="171">
        <f t="shared" si="22"/>
        <v>8223600</v>
      </c>
      <c r="AT95" s="163" t="s">
        <v>195</v>
      </c>
      <c r="AU95" s="163" t="s">
        <v>196</v>
      </c>
      <c r="AV95" s="163" t="s">
        <v>197</v>
      </c>
      <c r="AW95" s="163" t="s">
        <v>198</v>
      </c>
    </row>
    <row r="96" spans="1:49" ht="25" customHeight="1" x14ac:dyDescent="0.35">
      <c r="A96" s="163">
        <v>14506</v>
      </c>
      <c r="B96" s="163" t="s">
        <v>125</v>
      </c>
      <c r="C96" s="163" t="s">
        <v>126</v>
      </c>
      <c r="D96" s="164">
        <v>1</v>
      </c>
      <c r="E96" s="164">
        <v>2025</v>
      </c>
      <c r="F96" s="164">
        <v>2025</v>
      </c>
      <c r="G96" s="163" t="s">
        <v>127</v>
      </c>
      <c r="H96" s="163" t="s">
        <v>125</v>
      </c>
      <c r="I96" s="163" t="s">
        <v>128</v>
      </c>
      <c r="J96" s="165" t="s">
        <v>411</v>
      </c>
      <c r="K96" s="163" t="s">
        <v>412</v>
      </c>
      <c r="L96" s="163" t="s">
        <v>65</v>
      </c>
      <c r="M96" s="163" t="s">
        <v>65</v>
      </c>
      <c r="N96" s="163">
        <v>2</v>
      </c>
      <c r="O96" s="163" t="s">
        <v>143</v>
      </c>
      <c r="P96" s="163" t="s">
        <v>244</v>
      </c>
      <c r="Q96" s="163" t="s">
        <v>132</v>
      </c>
      <c r="R96" s="163" t="s">
        <v>61</v>
      </c>
      <c r="S96" s="163" t="s">
        <v>62</v>
      </c>
      <c r="T96" s="163" t="s">
        <v>108</v>
      </c>
      <c r="U96" s="164">
        <v>10</v>
      </c>
      <c r="V96" s="164">
        <v>55</v>
      </c>
      <c r="W96" s="164" t="s">
        <v>65</v>
      </c>
      <c r="X96" s="167">
        <f t="shared" si="23"/>
        <v>55</v>
      </c>
      <c r="Y96" s="164">
        <v>5</v>
      </c>
      <c r="Z96" s="164" t="s">
        <v>64</v>
      </c>
      <c r="AA96" s="164" t="s">
        <v>67</v>
      </c>
      <c r="AB96" s="173" t="s">
        <v>67</v>
      </c>
      <c r="AC96" s="174" t="s">
        <v>65</v>
      </c>
      <c r="AD96" s="169" t="s">
        <v>413</v>
      </c>
      <c r="AE96" s="167" t="s">
        <v>67</v>
      </c>
      <c r="AF96" s="179"/>
      <c r="AG96" s="163" t="s">
        <v>68</v>
      </c>
      <c r="AH96" s="167">
        <f t="shared" si="15"/>
        <v>11</v>
      </c>
      <c r="AI96" s="167">
        <v>2</v>
      </c>
      <c r="AJ96" s="171">
        <f t="shared" si="16"/>
        <v>6372</v>
      </c>
      <c r="AK96" s="167">
        <f t="shared" si="17"/>
        <v>11</v>
      </c>
      <c r="AL96" s="171">
        <v>0</v>
      </c>
      <c r="AM96" s="171">
        <f t="shared" si="24"/>
        <v>440000</v>
      </c>
      <c r="AN96" s="171">
        <f t="shared" si="18"/>
        <v>0</v>
      </c>
      <c r="AO96" s="171">
        <f t="shared" si="19"/>
        <v>0</v>
      </c>
      <c r="AP96" s="171">
        <f t="shared" si="20"/>
        <v>3504600</v>
      </c>
      <c r="AR96" s="171">
        <f t="shared" si="21"/>
        <v>0</v>
      </c>
      <c r="AS96" s="171">
        <f t="shared" si="22"/>
        <v>3944600</v>
      </c>
      <c r="AT96" s="163" t="s">
        <v>274</v>
      </c>
      <c r="AU96" s="163" t="s">
        <v>275</v>
      </c>
      <c r="AV96" s="163" t="s">
        <v>414</v>
      </c>
      <c r="AW96" s="163" t="s">
        <v>247</v>
      </c>
    </row>
    <row r="97" spans="1:49" ht="25" customHeight="1" x14ac:dyDescent="0.35">
      <c r="A97" s="163">
        <v>14440</v>
      </c>
      <c r="B97" s="163" t="s">
        <v>125</v>
      </c>
      <c r="C97" s="163" t="s">
        <v>126</v>
      </c>
      <c r="D97" s="164">
        <v>1</v>
      </c>
      <c r="E97" s="164">
        <v>2025</v>
      </c>
      <c r="F97" s="164">
        <v>2025</v>
      </c>
      <c r="G97" s="163" t="s">
        <v>127</v>
      </c>
      <c r="H97" s="163" t="s">
        <v>125</v>
      </c>
      <c r="I97" s="163" t="s">
        <v>128</v>
      </c>
      <c r="J97" s="165" t="s">
        <v>415</v>
      </c>
      <c r="K97" s="163" t="s">
        <v>416</v>
      </c>
      <c r="L97" s="163" t="s">
        <v>65</v>
      </c>
      <c r="M97" s="163" t="s">
        <v>65</v>
      </c>
      <c r="N97" s="163">
        <v>6</v>
      </c>
      <c r="O97" s="163" t="s">
        <v>375</v>
      </c>
      <c r="P97" s="163" t="s">
        <v>417</v>
      </c>
      <c r="Q97" s="163" t="s">
        <v>152</v>
      </c>
      <c r="R97" s="163" t="s">
        <v>61</v>
      </c>
      <c r="S97" s="163" t="s">
        <v>62</v>
      </c>
      <c r="T97" s="163" t="s">
        <v>63</v>
      </c>
      <c r="U97" s="164">
        <v>10</v>
      </c>
      <c r="V97" s="164">
        <v>15</v>
      </c>
      <c r="W97" s="164" t="s">
        <v>65</v>
      </c>
      <c r="X97" s="167">
        <f t="shared" si="23"/>
        <v>15</v>
      </c>
      <c r="Y97" s="164">
        <v>4</v>
      </c>
      <c r="Z97" s="164" t="s">
        <v>64</v>
      </c>
      <c r="AA97" s="164" t="s">
        <v>67</v>
      </c>
      <c r="AB97" s="173" t="s">
        <v>67</v>
      </c>
      <c r="AC97" s="174" t="s">
        <v>65</v>
      </c>
      <c r="AD97" s="169" t="s">
        <v>418</v>
      </c>
      <c r="AE97" s="167" t="s">
        <v>67</v>
      </c>
      <c r="AF97" s="179"/>
      <c r="AG97" s="163" t="s">
        <v>68</v>
      </c>
      <c r="AH97" s="167">
        <f t="shared" si="15"/>
        <v>4</v>
      </c>
      <c r="AI97" s="167">
        <v>1</v>
      </c>
      <c r="AJ97" s="171">
        <f t="shared" si="16"/>
        <v>5074</v>
      </c>
      <c r="AK97" s="167">
        <f t="shared" si="17"/>
        <v>3.75</v>
      </c>
      <c r="AL97" s="171">
        <v>0</v>
      </c>
      <c r="AM97" s="171">
        <f t="shared" si="24"/>
        <v>160000</v>
      </c>
      <c r="AN97" s="171">
        <f t="shared" si="18"/>
        <v>0</v>
      </c>
      <c r="AO97" s="171">
        <f t="shared" si="19"/>
        <v>0</v>
      </c>
      <c r="AP97" s="171">
        <f t="shared" si="20"/>
        <v>761100</v>
      </c>
      <c r="AR97" s="171">
        <f t="shared" si="21"/>
        <v>0</v>
      </c>
      <c r="AS97" s="171">
        <f t="shared" si="22"/>
        <v>921100</v>
      </c>
      <c r="AT97" s="163" t="s">
        <v>172</v>
      </c>
      <c r="AU97" s="163" t="s">
        <v>173</v>
      </c>
      <c r="AV97" s="163" t="s">
        <v>419</v>
      </c>
      <c r="AW97" s="163" t="s">
        <v>420</v>
      </c>
    </row>
    <row r="98" spans="1:49" ht="25" customHeight="1" x14ac:dyDescent="0.35">
      <c r="A98" s="163">
        <v>14502</v>
      </c>
      <c r="B98" s="163" t="s">
        <v>125</v>
      </c>
      <c r="C98" s="163" t="s">
        <v>126</v>
      </c>
      <c r="D98" s="164">
        <v>1</v>
      </c>
      <c r="E98" s="164">
        <v>2025</v>
      </c>
      <c r="F98" s="164">
        <v>2025</v>
      </c>
      <c r="G98" s="163" t="s">
        <v>127</v>
      </c>
      <c r="H98" s="163" t="s">
        <v>125</v>
      </c>
      <c r="I98" s="163" t="s">
        <v>128</v>
      </c>
      <c r="J98" s="165" t="s">
        <v>421</v>
      </c>
      <c r="K98" s="163" t="s">
        <v>422</v>
      </c>
      <c r="L98" s="163" t="s">
        <v>65</v>
      </c>
      <c r="M98" s="163" t="s">
        <v>65</v>
      </c>
      <c r="N98" s="163">
        <v>4</v>
      </c>
      <c r="O98" s="163" t="s">
        <v>286</v>
      </c>
      <c r="P98" s="163" t="s">
        <v>423</v>
      </c>
      <c r="Q98" s="163" t="s">
        <v>132</v>
      </c>
      <c r="R98" s="163" t="s">
        <v>61</v>
      </c>
      <c r="S98" s="163" t="s">
        <v>62</v>
      </c>
      <c r="T98" s="163" t="s">
        <v>108</v>
      </c>
      <c r="U98" s="164">
        <v>10</v>
      </c>
      <c r="V98" s="164">
        <v>80</v>
      </c>
      <c r="W98" s="164" t="s">
        <v>65</v>
      </c>
      <c r="X98" s="167">
        <f t="shared" si="23"/>
        <v>80</v>
      </c>
      <c r="Y98" s="164">
        <v>5</v>
      </c>
      <c r="Z98" s="164" t="s">
        <v>64</v>
      </c>
      <c r="AA98" s="164" t="s">
        <v>67</v>
      </c>
      <c r="AB98" s="173" t="s">
        <v>67</v>
      </c>
      <c r="AC98" s="174" t="s">
        <v>65</v>
      </c>
      <c r="AD98" s="169" t="s">
        <v>424</v>
      </c>
      <c r="AE98" s="167" t="s">
        <v>67</v>
      </c>
      <c r="AF98" s="179"/>
      <c r="AG98" s="163" t="s">
        <v>68</v>
      </c>
      <c r="AH98" s="167">
        <f t="shared" si="15"/>
        <v>16</v>
      </c>
      <c r="AI98" s="167">
        <v>1</v>
      </c>
      <c r="AJ98" s="171">
        <f t="shared" si="16"/>
        <v>5074</v>
      </c>
      <c r="AK98" s="167">
        <f t="shared" si="17"/>
        <v>16</v>
      </c>
      <c r="AL98" s="171">
        <v>0</v>
      </c>
      <c r="AM98" s="171">
        <f t="shared" si="24"/>
        <v>640000</v>
      </c>
      <c r="AN98" s="171">
        <f t="shared" si="18"/>
        <v>0</v>
      </c>
      <c r="AO98" s="171">
        <f t="shared" si="19"/>
        <v>0</v>
      </c>
      <c r="AP98" s="171">
        <f t="shared" si="20"/>
        <v>4059200</v>
      </c>
      <c r="AR98" s="171">
        <f t="shared" si="21"/>
        <v>0</v>
      </c>
      <c r="AS98" s="171">
        <f t="shared" si="22"/>
        <v>4699200</v>
      </c>
      <c r="AT98" s="163" t="s">
        <v>274</v>
      </c>
      <c r="AU98" s="163" t="s">
        <v>275</v>
      </c>
      <c r="AV98" s="163" t="s">
        <v>425</v>
      </c>
      <c r="AW98" s="163" t="s">
        <v>426</v>
      </c>
    </row>
    <row r="99" spans="1:49" ht="25" customHeight="1" x14ac:dyDescent="0.35">
      <c r="A99" s="163">
        <v>14376</v>
      </c>
      <c r="B99" s="163" t="s">
        <v>190</v>
      </c>
      <c r="C99" s="163" t="s">
        <v>191</v>
      </c>
      <c r="D99" s="164">
        <v>1</v>
      </c>
      <c r="E99" s="164">
        <v>2025</v>
      </c>
      <c r="F99" s="164">
        <v>2025</v>
      </c>
      <c r="G99" s="163" t="s">
        <v>127</v>
      </c>
      <c r="H99" s="163" t="s">
        <v>190</v>
      </c>
      <c r="I99" s="163" t="s">
        <v>192</v>
      </c>
      <c r="J99" s="165" t="s">
        <v>427</v>
      </c>
      <c r="K99" s="163" t="s">
        <v>428</v>
      </c>
      <c r="L99" s="163" t="s">
        <v>65</v>
      </c>
      <c r="M99" s="163" t="s">
        <v>65</v>
      </c>
      <c r="N99" s="163">
        <v>13</v>
      </c>
      <c r="O99" s="163" t="s">
        <v>104</v>
      </c>
      <c r="P99" s="163" t="s">
        <v>193</v>
      </c>
      <c r="Q99" s="163" t="s">
        <v>152</v>
      </c>
      <c r="R99" s="163" t="s">
        <v>61</v>
      </c>
      <c r="S99" s="163" t="s">
        <v>62</v>
      </c>
      <c r="T99" s="163" t="s">
        <v>63</v>
      </c>
      <c r="U99" s="164">
        <v>20</v>
      </c>
      <c r="V99" s="164">
        <v>90</v>
      </c>
      <c r="W99" s="164" t="s">
        <v>65</v>
      </c>
      <c r="X99" s="167">
        <f t="shared" si="23"/>
        <v>90</v>
      </c>
      <c r="Y99" s="164">
        <v>5</v>
      </c>
      <c r="Z99" s="164" t="s">
        <v>64</v>
      </c>
      <c r="AA99" s="164" t="s">
        <v>67</v>
      </c>
      <c r="AB99" s="173" t="s">
        <v>67</v>
      </c>
      <c r="AC99" s="174" t="s">
        <v>65</v>
      </c>
      <c r="AD99" s="169" t="s">
        <v>429</v>
      </c>
      <c r="AE99" s="167" t="s">
        <v>67</v>
      </c>
      <c r="AF99" s="179"/>
      <c r="AG99" s="163" t="s">
        <v>68</v>
      </c>
      <c r="AH99" s="167">
        <f t="shared" si="15"/>
        <v>18</v>
      </c>
      <c r="AI99" s="167">
        <v>2</v>
      </c>
      <c r="AJ99" s="171">
        <f t="shared" si="16"/>
        <v>6372</v>
      </c>
      <c r="AK99" s="167">
        <f t="shared" si="17"/>
        <v>18</v>
      </c>
      <c r="AL99" s="171">
        <v>0</v>
      </c>
      <c r="AM99" s="171">
        <f t="shared" si="24"/>
        <v>1440000</v>
      </c>
      <c r="AN99" s="171">
        <f t="shared" si="18"/>
        <v>0</v>
      </c>
      <c r="AO99" s="171">
        <f t="shared" si="19"/>
        <v>0</v>
      </c>
      <c r="AP99" s="171">
        <f t="shared" si="20"/>
        <v>11469600</v>
      </c>
      <c r="AR99" s="171">
        <f t="shared" si="21"/>
        <v>0</v>
      </c>
      <c r="AS99" s="171">
        <f t="shared" si="22"/>
        <v>12909600</v>
      </c>
      <c r="AT99" s="163" t="s">
        <v>195</v>
      </c>
      <c r="AU99" s="163" t="s">
        <v>196</v>
      </c>
      <c r="AV99" s="163" t="s">
        <v>197</v>
      </c>
      <c r="AW99" s="163" t="s">
        <v>198</v>
      </c>
    </row>
    <row r="100" spans="1:49" ht="25" customHeight="1" x14ac:dyDescent="0.35">
      <c r="A100" s="163">
        <v>14509</v>
      </c>
      <c r="B100" s="163" t="s">
        <v>125</v>
      </c>
      <c r="C100" s="163" t="s">
        <v>126</v>
      </c>
      <c r="D100" s="164">
        <v>1</v>
      </c>
      <c r="E100" s="164">
        <v>2025</v>
      </c>
      <c r="F100" s="164">
        <v>2025</v>
      </c>
      <c r="G100" s="163" t="s">
        <v>127</v>
      </c>
      <c r="H100" s="163" t="s">
        <v>125</v>
      </c>
      <c r="I100" s="163" t="s">
        <v>128</v>
      </c>
      <c r="J100" s="165" t="s">
        <v>427</v>
      </c>
      <c r="K100" s="163" t="s">
        <v>428</v>
      </c>
      <c r="L100" s="163" t="s">
        <v>65</v>
      </c>
      <c r="M100" s="163" t="s">
        <v>65</v>
      </c>
      <c r="N100" s="163">
        <v>2</v>
      </c>
      <c r="O100" s="163" t="s">
        <v>143</v>
      </c>
      <c r="P100" s="163" t="s">
        <v>430</v>
      </c>
      <c r="Q100" s="163" t="s">
        <v>132</v>
      </c>
      <c r="R100" s="163" t="s">
        <v>61</v>
      </c>
      <c r="S100" s="163" t="s">
        <v>62</v>
      </c>
      <c r="T100" s="163" t="s">
        <v>108</v>
      </c>
      <c r="U100" s="164">
        <v>10</v>
      </c>
      <c r="V100" s="164">
        <v>90</v>
      </c>
      <c r="W100" s="164" t="s">
        <v>65</v>
      </c>
      <c r="X100" s="167">
        <f t="shared" si="23"/>
        <v>90</v>
      </c>
      <c r="Y100" s="164">
        <v>5</v>
      </c>
      <c r="Z100" s="164" t="s">
        <v>64</v>
      </c>
      <c r="AA100" s="164" t="s">
        <v>67</v>
      </c>
      <c r="AB100" s="173" t="s">
        <v>67</v>
      </c>
      <c r="AC100" s="174" t="s">
        <v>65</v>
      </c>
      <c r="AD100" s="169" t="s">
        <v>431</v>
      </c>
      <c r="AE100" s="167" t="s">
        <v>67</v>
      </c>
      <c r="AF100" s="179"/>
      <c r="AG100" s="163" t="s">
        <v>68</v>
      </c>
      <c r="AH100" s="167">
        <f t="shared" si="15"/>
        <v>18</v>
      </c>
      <c r="AI100" s="167">
        <v>2</v>
      </c>
      <c r="AJ100" s="171">
        <f t="shared" si="16"/>
        <v>6372</v>
      </c>
      <c r="AK100" s="167">
        <f t="shared" si="17"/>
        <v>18</v>
      </c>
      <c r="AL100" s="171">
        <v>0</v>
      </c>
      <c r="AM100" s="171">
        <f t="shared" si="24"/>
        <v>720000</v>
      </c>
      <c r="AN100" s="171">
        <f t="shared" si="18"/>
        <v>0</v>
      </c>
      <c r="AO100" s="171">
        <f t="shared" si="19"/>
        <v>0</v>
      </c>
      <c r="AP100" s="171">
        <f t="shared" si="20"/>
        <v>5734800</v>
      </c>
      <c r="AR100" s="171">
        <f t="shared" si="21"/>
        <v>0</v>
      </c>
      <c r="AS100" s="171">
        <f t="shared" si="22"/>
        <v>6454800</v>
      </c>
      <c r="AT100" s="163" t="s">
        <v>274</v>
      </c>
      <c r="AU100" s="163" t="s">
        <v>275</v>
      </c>
      <c r="AV100" s="163" t="s">
        <v>432</v>
      </c>
      <c r="AW100" s="163" t="s">
        <v>433</v>
      </c>
    </row>
    <row r="101" spans="1:49" ht="25" customHeight="1" x14ac:dyDescent="0.35">
      <c r="A101" s="163">
        <v>14480</v>
      </c>
      <c r="B101" s="163" t="s">
        <v>125</v>
      </c>
      <c r="C101" s="163" t="s">
        <v>126</v>
      </c>
      <c r="D101" s="164">
        <v>1</v>
      </c>
      <c r="E101" s="164">
        <v>2025</v>
      </c>
      <c r="F101" s="164">
        <v>2025</v>
      </c>
      <c r="G101" s="163" t="s">
        <v>127</v>
      </c>
      <c r="H101" s="163" t="s">
        <v>125</v>
      </c>
      <c r="I101" s="163" t="s">
        <v>128</v>
      </c>
      <c r="J101" s="165" t="s">
        <v>56</v>
      </c>
      <c r="K101" s="163" t="s">
        <v>57</v>
      </c>
      <c r="L101" s="163" t="s">
        <v>65</v>
      </c>
      <c r="M101" s="163" t="s">
        <v>65</v>
      </c>
      <c r="N101" s="163">
        <v>13</v>
      </c>
      <c r="O101" s="163" t="s">
        <v>104</v>
      </c>
      <c r="P101" s="163" t="s">
        <v>434</v>
      </c>
      <c r="Q101" s="163" t="s">
        <v>435</v>
      </c>
      <c r="R101" s="163" t="s">
        <v>61</v>
      </c>
      <c r="S101" s="163" t="s">
        <v>62</v>
      </c>
      <c r="T101" s="163" t="s">
        <v>108</v>
      </c>
      <c r="U101" s="164">
        <v>15</v>
      </c>
      <c r="V101" s="164">
        <v>12</v>
      </c>
      <c r="W101" s="164" t="s">
        <v>65</v>
      </c>
      <c r="X101" s="167">
        <f t="shared" si="23"/>
        <v>12</v>
      </c>
      <c r="Y101" s="164">
        <v>4</v>
      </c>
      <c r="Z101" s="164" t="s">
        <v>64</v>
      </c>
      <c r="AA101" s="164" t="s">
        <v>67</v>
      </c>
      <c r="AB101" s="173" t="s">
        <v>67</v>
      </c>
      <c r="AC101" s="174" t="s">
        <v>65</v>
      </c>
      <c r="AD101" s="169" t="s">
        <v>436</v>
      </c>
      <c r="AE101" s="167" t="s">
        <v>67</v>
      </c>
      <c r="AF101" s="179"/>
      <c r="AG101" s="163" t="s">
        <v>68</v>
      </c>
      <c r="AH101" s="167">
        <f t="shared" si="15"/>
        <v>3</v>
      </c>
      <c r="AI101" s="167">
        <v>1</v>
      </c>
      <c r="AJ101" s="171">
        <f t="shared" si="16"/>
        <v>5074</v>
      </c>
      <c r="AK101" s="167">
        <f t="shared" si="17"/>
        <v>3</v>
      </c>
      <c r="AL101" s="171">
        <v>0</v>
      </c>
      <c r="AM101" s="171">
        <f t="shared" si="24"/>
        <v>180000</v>
      </c>
      <c r="AN101" s="171">
        <f t="shared" si="18"/>
        <v>0</v>
      </c>
      <c r="AO101" s="171">
        <f t="shared" si="19"/>
        <v>0</v>
      </c>
      <c r="AP101" s="171">
        <f t="shared" si="20"/>
        <v>913320</v>
      </c>
      <c r="AR101" s="171">
        <f t="shared" si="21"/>
        <v>0</v>
      </c>
      <c r="AS101" s="171">
        <f t="shared" si="22"/>
        <v>1093320</v>
      </c>
      <c r="AT101" s="163" t="s">
        <v>437</v>
      </c>
      <c r="AU101" s="163" t="s">
        <v>438</v>
      </c>
      <c r="AV101" s="163" t="s">
        <v>439</v>
      </c>
      <c r="AW101" s="163" t="s">
        <v>440</v>
      </c>
    </row>
    <row r="102" spans="1:49" ht="25" customHeight="1" x14ac:dyDescent="0.35">
      <c r="A102" s="163">
        <v>14358</v>
      </c>
      <c r="B102" s="163" t="s">
        <v>190</v>
      </c>
      <c r="C102" s="163" t="s">
        <v>191</v>
      </c>
      <c r="D102" s="164">
        <v>1</v>
      </c>
      <c r="E102" s="164">
        <v>2025</v>
      </c>
      <c r="F102" s="164">
        <v>2025</v>
      </c>
      <c r="G102" s="163" t="s">
        <v>127</v>
      </c>
      <c r="H102" s="163" t="s">
        <v>190</v>
      </c>
      <c r="I102" s="163" t="s">
        <v>192</v>
      </c>
      <c r="J102" s="165" t="s">
        <v>441</v>
      </c>
      <c r="K102" s="163" t="s">
        <v>442</v>
      </c>
      <c r="L102" s="163" t="s">
        <v>65</v>
      </c>
      <c r="M102" s="163" t="s">
        <v>65</v>
      </c>
      <c r="N102" s="163">
        <v>1</v>
      </c>
      <c r="O102" s="163" t="s">
        <v>443</v>
      </c>
      <c r="P102" s="163" t="s">
        <v>444</v>
      </c>
      <c r="Q102" s="163" t="s">
        <v>445</v>
      </c>
      <c r="R102" s="163" t="s">
        <v>61</v>
      </c>
      <c r="S102" s="163" t="s">
        <v>107</v>
      </c>
      <c r="T102" s="163" t="s">
        <v>446</v>
      </c>
      <c r="U102" s="164">
        <v>10</v>
      </c>
      <c r="V102" s="164">
        <v>8</v>
      </c>
      <c r="W102" s="164" t="s">
        <v>65</v>
      </c>
      <c r="X102" s="167">
        <f t="shared" si="23"/>
        <v>8</v>
      </c>
      <c r="Y102" s="164">
        <v>4</v>
      </c>
      <c r="Z102" s="164" t="s">
        <v>64</v>
      </c>
      <c r="AA102" s="164" t="s">
        <v>64</v>
      </c>
      <c r="AB102" s="173" t="s">
        <v>67</v>
      </c>
      <c r="AC102" s="174" t="s">
        <v>65</v>
      </c>
      <c r="AD102" s="169" t="s">
        <v>447</v>
      </c>
      <c r="AE102" s="167" t="s">
        <v>67</v>
      </c>
      <c r="AF102" s="179"/>
      <c r="AG102" s="163" t="s">
        <v>68</v>
      </c>
      <c r="AH102" s="167">
        <f t="shared" si="15"/>
        <v>2</v>
      </c>
      <c r="AI102" s="167">
        <v>1</v>
      </c>
      <c r="AJ102" s="171">
        <f t="shared" si="16"/>
        <v>5074</v>
      </c>
      <c r="AK102" s="167">
        <f t="shared" si="17"/>
        <v>2</v>
      </c>
      <c r="AL102" s="171">
        <v>0</v>
      </c>
      <c r="AM102" s="171">
        <f t="shared" si="24"/>
        <v>80000</v>
      </c>
      <c r="AN102" s="171">
        <f t="shared" si="18"/>
        <v>100000</v>
      </c>
      <c r="AO102" s="171">
        <f t="shared" si="19"/>
        <v>0</v>
      </c>
      <c r="AP102" s="171">
        <f t="shared" si="20"/>
        <v>405920</v>
      </c>
      <c r="AR102" s="171">
        <f t="shared" si="21"/>
        <v>0</v>
      </c>
      <c r="AS102" s="171">
        <f t="shared" si="22"/>
        <v>585920</v>
      </c>
      <c r="AT102" s="163" t="s">
        <v>448</v>
      </c>
      <c r="AU102" s="163" t="s">
        <v>449</v>
      </c>
      <c r="AV102" s="163" t="s">
        <v>450</v>
      </c>
      <c r="AW102" s="163" t="s">
        <v>451</v>
      </c>
    </row>
    <row r="103" spans="1:49" ht="25" customHeight="1" x14ac:dyDescent="0.35">
      <c r="A103" s="163">
        <v>14252</v>
      </c>
      <c r="B103" s="163" t="s">
        <v>49</v>
      </c>
      <c r="C103" s="163" t="s">
        <v>50</v>
      </c>
      <c r="D103" s="164">
        <v>4</v>
      </c>
      <c r="E103" s="164">
        <v>2025</v>
      </c>
      <c r="F103" s="164">
        <v>2025</v>
      </c>
      <c r="G103" s="163" t="s">
        <v>127</v>
      </c>
      <c r="H103" s="163" t="s">
        <v>49</v>
      </c>
      <c r="I103" s="163" t="s">
        <v>452</v>
      </c>
      <c r="J103" s="165" t="s">
        <v>453</v>
      </c>
      <c r="K103" s="163" t="s">
        <v>454</v>
      </c>
      <c r="L103" s="163" t="s">
        <v>65</v>
      </c>
      <c r="M103" s="163" t="s">
        <v>65</v>
      </c>
      <c r="N103" s="163">
        <v>13</v>
      </c>
      <c r="O103" s="163" t="s">
        <v>104</v>
      </c>
      <c r="P103" s="163" t="s">
        <v>455</v>
      </c>
      <c r="Q103" s="163" t="s">
        <v>152</v>
      </c>
      <c r="R103" s="163" t="s">
        <v>61</v>
      </c>
      <c r="S103" s="163" t="s">
        <v>107</v>
      </c>
      <c r="T103" s="163" t="s">
        <v>63</v>
      </c>
      <c r="U103" s="164">
        <v>19</v>
      </c>
      <c r="V103" s="164">
        <v>20</v>
      </c>
      <c r="W103" s="164" t="s">
        <v>65</v>
      </c>
      <c r="X103" s="167">
        <f t="shared" si="23"/>
        <v>20</v>
      </c>
      <c r="Y103" s="164">
        <v>4</v>
      </c>
      <c r="Z103" s="164" t="s">
        <v>64</v>
      </c>
      <c r="AA103" s="164" t="s">
        <v>67</v>
      </c>
      <c r="AB103" s="173" t="s">
        <v>67</v>
      </c>
      <c r="AC103" s="174" t="s">
        <v>65</v>
      </c>
      <c r="AD103" s="169" t="s">
        <v>456</v>
      </c>
      <c r="AE103" s="167" t="s">
        <v>67</v>
      </c>
      <c r="AF103" s="179"/>
      <c r="AG103" s="163" t="s">
        <v>68</v>
      </c>
      <c r="AH103" s="167">
        <f t="shared" si="15"/>
        <v>5</v>
      </c>
      <c r="AI103" s="167">
        <v>1</v>
      </c>
      <c r="AJ103" s="171">
        <f t="shared" si="16"/>
        <v>5074</v>
      </c>
      <c r="AK103" s="167">
        <f t="shared" si="17"/>
        <v>5</v>
      </c>
      <c r="AL103" s="171">
        <v>0</v>
      </c>
      <c r="AM103" s="171">
        <f t="shared" si="24"/>
        <v>380000</v>
      </c>
      <c r="AN103" s="171">
        <f t="shared" si="18"/>
        <v>0</v>
      </c>
      <c r="AO103" s="171">
        <f t="shared" si="19"/>
        <v>0</v>
      </c>
      <c r="AP103" s="171">
        <f t="shared" si="20"/>
        <v>1928120</v>
      </c>
      <c r="AR103" s="171">
        <f t="shared" si="21"/>
        <v>0</v>
      </c>
      <c r="AS103" s="171">
        <f t="shared" si="22"/>
        <v>2308120</v>
      </c>
      <c r="AT103" s="163" t="s">
        <v>457</v>
      </c>
      <c r="AU103" s="163" t="s">
        <v>458</v>
      </c>
      <c r="AV103" s="163" t="s">
        <v>459</v>
      </c>
      <c r="AW103" s="163" t="s">
        <v>460</v>
      </c>
    </row>
    <row r="104" spans="1:49" ht="25" customHeight="1" x14ac:dyDescent="0.35">
      <c r="A104" s="163">
        <v>14390</v>
      </c>
      <c r="B104" s="163" t="s">
        <v>125</v>
      </c>
      <c r="C104" s="163" t="s">
        <v>126</v>
      </c>
      <c r="D104" s="164">
        <v>1</v>
      </c>
      <c r="E104" s="164">
        <v>2025</v>
      </c>
      <c r="F104" s="164">
        <v>2025</v>
      </c>
      <c r="G104" s="163" t="s">
        <v>127</v>
      </c>
      <c r="H104" s="163" t="s">
        <v>125</v>
      </c>
      <c r="I104" s="163" t="s">
        <v>128</v>
      </c>
      <c r="J104" s="165" t="s">
        <v>207</v>
      </c>
      <c r="K104" s="163" t="s">
        <v>208</v>
      </c>
      <c r="L104" s="163" t="s">
        <v>65</v>
      </c>
      <c r="M104" s="163" t="s">
        <v>65</v>
      </c>
      <c r="N104" s="163">
        <v>5</v>
      </c>
      <c r="O104" s="163" t="s">
        <v>236</v>
      </c>
      <c r="P104" s="163" t="s">
        <v>461</v>
      </c>
      <c r="Q104" s="163" t="s">
        <v>462</v>
      </c>
      <c r="R104" s="163" t="s">
        <v>61</v>
      </c>
      <c r="S104" s="163" t="s">
        <v>107</v>
      </c>
      <c r="T104" s="163" t="s">
        <v>463</v>
      </c>
      <c r="U104" s="164">
        <v>20</v>
      </c>
      <c r="V104" s="164">
        <v>8</v>
      </c>
      <c r="W104" s="164" t="s">
        <v>65</v>
      </c>
      <c r="X104" s="167">
        <f t="shared" si="23"/>
        <v>8</v>
      </c>
      <c r="Y104" s="164">
        <v>4</v>
      </c>
      <c r="Z104" s="164" t="s">
        <v>64</v>
      </c>
      <c r="AA104" s="164" t="s">
        <v>67</v>
      </c>
      <c r="AB104" s="173" t="s">
        <v>67</v>
      </c>
      <c r="AC104" s="174" t="s">
        <v>65</v>
      </c>
      <c r="AD104" s="169" t="s">
        <v>464</v>
      </c>
      <c r="AE104" s="167" t="s">
        <v>67</v>
      </c>
      <c r="AF104" s="179"/>
      <c r="AG104" s="163" t="s">
        <v>68</v>
      </c>
      <c r="AH104" s="167">
        <f t="shared" si="15"/>
        <v>2</v>
      </c>
      <c r="AI104" s="167">
        <v>1</v>
      </c>
      <c r="AJ104" s="171">
        <f t="shared" si="16"/>
        <v>5074</v>
      </c>
      <c r="AK104" s="167">
        <f t="shared" si="17"/>
        <v>2</v>
      </c>
      <c r="AL104" s="171">
        <v>0</v>
      </c>
      <c r="AM104" s="171">
        <f t="shared" si="24"/>
        <v>160000</v>
      </c>
      <c r="AN104" s="171">
        <f t="shared" si="18"/>
        <v>0</v>
      </c>
      <c r="AO104" s="171">
        <f t="shared" si="19"/>
        <v>0</v>
      </c>
      <c r="AP104" s="171">
        <f t="shared" si="20"/>
        <v>811840</v>
      </c>
      <c r="AR104" s="171">
        <f t="shared" si="21"/>
        <v>0</v>
      </c>
      <c r="AS104" s="171">
        <f t="shared" si="22"/>
        <v>971840</v>
      </c>
      <c r="AT104" s="163" t="s">
        <v>465</v>
      </c>
      <c r="AU104" s="163" t="s">
        <v>466</v>
      </c>
      <c r="AV104" s="163" t="s">
        <v>467</v>
      </c>
      <c r="AW104" s="163" t="s">
        <v>468</v>
      </c>
    </row>
    <row r="105" spans="1:49" ht="25" customHeight="1" x14ac:dyDescent="0.35">
      <c r="A105" s="163">
        <v>14299</v>
      </c>
      <c r="B105" s="163" t="s">
        <v>469</v>
      </c>
      <c r="C105" s="163" t="s">
        <v>470</v>
      </c>
      <c r="D105" s="164">
        <v>1</v>
      </c>
      <c r="E105" s="164">
        <v>2025</v>
      </c>
      <c r="F105" s="164">
        <v>2025</v>
      </c>
      <c r="G105" s="163" t="s">
        <v>127</v>
      </c>
      <c r="H105" s="163" t="s">
        <v>469</v>
      </c>
      <c r="I105" s="163" t="s">
        <v>471</v>
      </c>
      <c r="J105" s="165" t="s">
        <v>427</v>
      </c>
      <c r="K105" s="163" t="s">
        <v>428</v>
      </c>
      <c r="L105" s="163" t="s">
        <v>65</v>
      </c>
      <c r="M105" s="163" t="s">
        <v>65</v>
      </c>
      <c r="N105" s="163">
        <v>13</v>
      </c>
      <c r="O105" s="163" t="s">
        <v>104</v>
      </c>
      <c r="P105" s="163" t="s">
        <v>455</v>
      </c>
      <c r="Q105" s="163" t="s">
        <v>152</v>
      </c>
      <c r="R105" s="163" t="s">
        <v>61</v>
      </c>
      <c r="S105" s="163" t="s">
        <v>107</v>
      </c>
      <c r="T105" s="163" t="s">
        <v>63</v>
      </c>
      <c r="U105" s="164">
        <v>15</v>
      </c>
      <c r="V105" s="164">
        <v>90</v>
      </c>
      <c r="W105" s="164" t="s">
        <v>65</v>
      </c>
      <c r="X105" s="167">
        <f t="shared" si="23"/>
        <v>90</v>
      </c>
      <c r="Y105" s="164">
        <v>4</v>
      </c>
      <c r="Z105" s="164" t="s">
        <v>64</v>
      </c>
      <c r="AA105" s="164" t="s">
        <v>67</v>
      </c>
      <c r="AB105" s="173" t="s">
        <v>67</v>
      </c>
      <c r="AC105" s="174" t="s">
        <v>65</v>
      </c>
      <c r="AD105" s="169" t="s">
        <v>472</v>
      </c>
      <c r="AE105" s="167" t="s">
        <v>67</v>
      </c>
      <c r="AF105" s="179"/>
      <c r="AG105" s="163" t="s">
        <v>68</v>
      </c>
      <c r="AH105" s="167">
        <f t="shared" si="15"/>
        <v>23</v>
      </c>
      <c r="AI105" s="167">
        <v>2</v>
      </c>
      <c r="AJ105" s="171">
        <f t="shared" si="16"/>
        <v>6372</v>
      </c>
      <c r="AK105" s="167">
        <f t="shared" si="17"/>
        <v>22.5</v>
      </c>
      <c r="AL105" s="171">
        <v>0</v>
      </c>
      <c r="AM105" s="171">
        <f t="shared" si="24"/>
        <v>1380000</v>
      </c>
      <c r="AN105" s="171">
        <f t="shared" si="18"/>
        <v>0</v>
      </c>
      <c r="AO105" s="171">
        <f t="shared" si="19"/>
        <v>0</v>
      </c>
      <c r="AP105" s="171">
        <f t="shared" si="20"/>
        <v>8602200</v>
      </c>
      <c r="AR105" s="171">
        <f t="shared" si="21"/>
        <v>0</v>
      </c>
      <c r="AS105" s="171">
        <f t="shared" si="22"/>
        <v>9982200</v>
      </c>
      <c r="AT105" s="163" t="s">
        <v>473</v>
      </c>
      <c r="AU105" s="163" t="s">
        <v>474</v>
      </c>
      <c r="AV105" s="163" t="s">
        <v>475</v>
      </c>
      <c r="AW105" s="163" t="s">
        <v>476</v>
      </c>
    </row>
    <row r="106" spans="1:49" ht="25" customHeight="1" x14ac:dyDescent="0.35">
      <c r="A106" s="163">
        <v>14378</v>
      </c>
      <c r="B106" s="163" t="s">
        <v>190</v>
      </c>
      <c r="C106" s="163" t="s">
        <v>191</v>
      </c>
      <c r="D106" s="164">
        <v>1</v>
      </c>
      <c r="E106" s="164">
        <v>2025</v>
      </c>
      <c r="F106" s="164">
        <v>2025</v>
      </c>
      <c r="G106" s="163" t="s">
        <v>127</v>
      </c>
      <c r="H106" s="163" t="s">
        <v>190</v>
      </c>
      <c r="I106" s="163" t="s">
        <v>192</v>
      </c>
      <c r="J106" s="165" t="s">
        <v>427</v>
      </c>
      <c r="K106" s="163" t="s">
        <v>428</v>
      </c>
      <c r="L106" s="163" t="s">
        <v>65</v>
      </c>
      <c r="M106" s="163" t="s">
        <v>65</v>
      </c>
      <c r="N106" s="163">
        <v>13</v>
      </c>
      <c r="O106" s="163" t="s">
        <v>104</v>
      </c>
      <c r="P106" s="163" t="s">
        <v>193</v>
      </c>
      <c r="Q106" s="163" t="s">
        <v>152</v>
      </c>
      <c r="R106" s="163" t="s">
        <v>61</v>
      </c>
      <c r="S106" s="163" t="s">
        <v>107</v>
      </c>
      <c r="T106" s="163" t="s">
        <v>63</v>
      </c>
      <c r="U106" s="164">
        <v>20</v>
      </c>
      <c r="V106" s="164">
        <v>90</v>
      </c>
      <c r="W106" s="164" t="s">
        <v>65</v>
      </c>
      <c r="X106" s="167">
        <f t="shared" si="23"/>
        <v>90</v>
      </c>
      <c r="Y106" s="164">
        <v>5</v>
      </c>
      <c r="Z106" s="164" t="s">
        <v>64</v>
      </c>
      <c r="AA106" s="164" t="s">
        <v>67</v>
      </c>
      <c r="AB106" s="173" t="s">
        <v>67</v>
      </c>
      <c r="AC106" s="174" t="s">
        <v>65</v>
      </c>
      <c r="AD106" s="169" t="s">
        <v>477</v>
      </c>
      <c r="AE106" s="167" t="s">
        <v>67</v>
      </c>
      <c r="AF106" s="179"/>
      <c r="AG106" s="163" t="s">
        <v>68</v>
      </c>
      <c r="AH106" s="167">
        <f t="shared" si="15"/>
        <v>18</v>
      </c>
      <c r="AI106" s="167">
        <v>2</v>
      </c>
      <c r="AJ106" s="171">
        <f t="shared" si="16"/>
        <v>6372</v>
      </c>
      <c r="AK106" s="167">
        <f t="shared" si="17"/>
        <v>18</v>
      </c>
      <c r="AL106" s="171">
        <v>0</v>
      </c>
      <c r="AM106" s="171">
        <f t="shared" si="24"/>
        <v>1440000</v>
      </c>
      <c r="AN106" s="171">
        <f t="shared" si="18"/>
        <v>0</v>
      </c>
      <c r="AO106" s="171">
        <f t="shared" si="19"/>
        <v>0</v>
      </c>
      <c r="AP106" s="171">
        <f t="shared" si="20"/>
        <v>11469600</v>
      </c>
      <c r="AR106" s="171">
        <f t="shared" si="21"/>
        <v>0</v>
      </c>
      <c r="AS106" s="171">
        <f t="shared" si="22"/>
        <v>12909600</v>
      </c>
      <c r="AT106" s="163" t="s">
        <v>195</v>
      </c>
      <c r="AU106" s="163" t="s">
        <v>196</v>
      </c>
      <c r="AV106" s="163" t="s">
        <v>197</v>
      </c>
      <c r="AW106" s="163" t="s">
        <v>198</v>
      </c>
    </row>
    <row r="107" spans="1:49" ht="25" customHeight="1" x14ac:dyDescent="0.35">
      <c r="A107" s="163">
        <v>14470</v>
      </c>
      <c r="B107" s="163" t="s">
        <v>49</v>
      </c>
      <c r="C107" s="163" t="s">
        <v>50</v>
      </c>
      <c r="D107" s="164">
        <v>4</v>
      </c>
      <c r="E107" s="164">
        <v>2025</v>
      </c>
      <c r="F107" s="164">
        <v>2025</v>
      </c>
      <c r="G107" s="163" t="s">
        <v>127</v>
      </c>
      <c r="H107" s="163" t="s">
        <v>49</v>
      </c>
      <c r="I107" s="163" t="s">
        <v>452</v>
      </c>
      <c r="J107" s="165" t="s">
        <v>427</v>
      </c>
      <c r="K107" s="163" t="s">
        <v>428</v>
      </c>
      <c r="L107" s="163" t="s">
        <v>65</v>
      </c>
      <c r="M107" s="163" t="s">
        <v>65</v>
      </c>
      <c r="N107" s="163">
        <v>8</v>
      </c>
      <c r="O107" s="163" t="s">
        <v>58</v>
      </c>
      <c r="P107" s="163" t="s">
        <v>199</v>
      </c>
      <c r="Q107" s="163" t="s">
        <v>152</v>
      </c>
      <c r="R107" s="163" t="s">
        <v>61</v>
      </c>
      <c r="S107" s="163" t="s">
        <v>107</v>
      </c>
      <c r="T107" s="163" t="s">
        <v>63</v>
      </c>
      <c r="U107" s="164">
        <v>15</v>
      </c>
      <c r="V107" s="164">
        <v>90</v>
      </c>
      <c r="W107" s="164" t="s">
        <v>65</v>
      </c>
      <c r="X107" s="167">
        <f t="shared" si="23"/>
        <v>90</v>
      </c>
      <c r="Y107" s="164">
        <v>5</v>
      </c>
      <c r="Z107" s="164" t="s">
        <v>64</v>
      </c>
      <c r="AA107" s="164" t="s">
        <v>67</v>
      </c>
      <c r="AB107" s="173" t="s">
        <v>67</v>
      </c>
      <c r="AC107" s="174" t="s">
        <v>65</v>
      </c>
      <c r="AD107" s="169" t="s">
        <v>478</v>
      </c>
      <c r="AE107" s="167" t="s">
        <v>67</v>
      </c>
      <c r="AF107" s="179"/>
      <c r="AG107" s="163" t="s">
        <v>68</v>
      </c>
      <c r="AH107" s="167">
        <f t="shared" si="15"/>
        <v>18</v>
      </c>
      <c r="AI107" s="167">
        <v>2</v>
      </c>
      <c r="AJ107" s="171">
        <f t="shared" si="16"/>
        <v>6372</v>
      </c>
      <c r="AK107" s="167">
        <f t="shared" si="17"/>
        <v>18</v>
      </c>
      <c r="AL107" s="171">
        <v>0</v>
      </c>
      <c r="AM107" s="171">
        <f t="shared" si="24"/>
        <v>1080000</v>
      </c>
      <c r="AN107" s="171">
        <f t="shared" si="18"/>
        <v>0</v>
      </c>
      <c r="AO107" s="171">
        <f t="shared" si="19"/>
        <v>0</v>
      </c>
      <c r="AP107" s="171">
        <f t="shared" si="20"/>
        <v>8602200</v>
      </c>
      <c r="AR107" s="171">
        <f t="shared" si="21"/>
        <v>0</v>
      </c>
      <c r="AS107" s="171">
        <f t="shared" si="22"/>
        <v>9682200</v>
      </c>
      <c r="AT107" s="163" t="s">
        <v>479</v>
      </c>
      <c r="AU107" s="163" t="s">
        <v>480</v>
      </c>
      <c r="AV107" s="163" t="s">
        <v>481</v>
      </c>
      <c r="AW107" s="163" t="s">
        <v>482</v>
      </c>
    </row>
    <row r="108" spans="1:49" ht="25" customHeight="1" x14ac:dyDescent="0.35">
      <c r="A108" s="163">
        <v>14415</v>
      </c>
      <c r="B108" s="163" t="s">
        <v>125</v>
      </c>
      <c r="C108" s="163" t="s">
        <v>126</v>
      </c>
      <c r="D108" s="164">
        <v>1</v>
      </c>
      <c r="E108" s="164">
        <v>2025</v>
      </c>
      <c r="F108" s="164">
        <v>2025</v>
      </c>
      <c r="G108" s="163" t="s">
        <v>127</v>
      </c>
      <c r="H108" s="163" t="s">
        <v>125</v>
      </c>
      <c r="I108" s="163" t="s">
        <v>128</v>
      </c>
      <c r="J108" s="165" t="s">
        <v>483</v>
      </c>
      <c r="K108" s="163" t="s">
        <v>484</v>
      </c>
      <c r="L108" s="163" t="s">
        <v>65</v>
      </c>
      <c r="M108" s="163" t="s">
        <v>65</v>
      </c>
      <c r="N108" s="163">
        <v>14</v>
      </c>
      <c r="O108" s="163" t="s">
        <v>485</v>
      </c>
      <c r="P108" s="163" t="s">
        <v>486</v>
      </c>
      <c r="Q108" s="163" t="s">
        <v>462</v>
      </c>
      <c r="R108" s="163" t="s">
        <v>61</v>
      </c>
      <c r="S108" s="163" t="s">
        <v>107</v>
      </c>
      <c r="T108" s="163" t="s">
        <v>487</v>
      </c>
      <c r="U108" s="164">
        <v>20</v>
      </c>
      <c r="V108" s="164">
        <v>8</v>
      </c>
      <c r="W108" s="164" t="s">
        <v>65</v>
      </c>
      <c r="X108" s="167">
        <f t="shared" si="23"/>
        <v>8</v>
      </c>
      <c r="Y108" s="164">
        <v>5</v>
      </c>
      <c r="Z108" s="164" t="s">
        <v>64</v>
      </c>
      <c r="AA108" s="164" t="s">
        <v>67</v>
      </c>
      <c r="AB108" s="173" t="s">
        <v>67</v>
      </c>
      <c r="AC108" s="174" t="s">
        <v>65</v>
      </c>
      <c r="AD108" s="169" t="s">
        <v>488</v>
      </c>
      <c r="AE108" s="167" t="s">
        <v>67</v>
      </c>
      <c r="AF108" s="179"/>
      <c r="AG108" s="163" t="s">
        <v>68</v>
      </c>
      <c r="AH108" s="167">
        <f t="shared" si="15"/>
        <v>2</v>
      </c>
      <c r="AI108" s="167">
        <v>1</v>
      </c>
      <c r="AJ108" s="171">
        <f t="shared" si="16"/>
        <v>5074</v>
      </c>
      <c r="AK108" s="167">
        <f t="shared" si="17"/>
        <v>1.6</v>
      </c>
      <c r="AL108" s="171">
        <v>0</v>
      </c>
      <c r="AM108" s="171">
        <f t="shared" si="24"/>
        <v>160000</v>
      </c>
      <c r="AN108" s="171">
        <f t="shared" si="18"/>
        <v>0</v>
      </c>
      <c r="AO108" s="171">
        <f t="shared" si="19"/>
        <v>0</v>
      </c>
      <c r="AP108" s="171">
        <f t="shared" si="20"/>
        <v>811840</v>
      </c>
      <c r="AR108" s="171">
        <f t="shared" si="21"/>
        <v>0</v>
      </c>
      <c r="AS108" s="171">
        <f t="shared" si="22"/>
        <v>971840</v>
      </c>
      <c r="AT108" s="163" t="s">
        <v>489</v>
      </c>
      <c r="AU108" s="163" t="s">
        <v>490</v>
      </c>
      <c r="AV108" s="163" t="s">
        <v>491</v>
      </c>
      <c r="AW108" s="163" t="s">
        <v>492</v>
      </c>
    </row>
    <row r="109" spans="1:49" ht="25" customHeight="1" x14ac:dyDescent="0.35">
      <c r="A109" s="163">
        <v>14391</v>
      </c>
      <c r="B109" s="163" t="s">
        <v>125</v>
      </c>
      <c r="C109" s="163" t="s">
        <v>126</v>
      </c>
      <c r="D109" s="164">
        <v>1</v>
      </c>
      <c r="E109" s="164">
        <v>2025</v>
      </c>
      <c r="F109" s="164">
        <v>2025</v>
      </c>
      <c r="G109" s="163" t="s">
        <v>127</v>
      </c>
      <c r="H109" s="163" t="s">
        <v>125</v>
      </c>
      <c r="I109" s="163" t="s">
        <v>128</v>
      </c>
      <c r="J109" s="165" t="s">
        <v>493</v>
      </c>
      <c r="K109" s="163" t="s">
        <v>494</v>
      </c>
      <c r="L109" s="163" t="s">
        <v>65</v>
      </c>
      <c r="M109" s="163" t="s">
        <v>65</v>
      </c>
      <c r="N109" s="163">
        <v>5</v>
      </c>
      <c r="O109" s="163" t="s">
        <v>236</v>
      </c>
      <c r="P109" s="163" t="s">
        <v>461</v>
      </c>
      <c r="Q109" s="163" t="s">
        <v>462</v>
      </c>
      <c r="R109" s="163" t="s">
        <v>61</v>
      </c>
      <c r="S109" s="163" t="s">
        <v>107</v>
      </c>
      <c r="T109" s="163" t="s">
        <v>495</v>
      </c>
      <c r="U109" s="164">
        <v>17</v>
      </c>
      <c r="V109" s="164">
        <v>72</v>
      </c>
      <c r="W109" s="164" t="s">
        <v>65</v>
      </c>
      <c r="X109" s="167">
        <f t="shared" si="23"/>
        <v>72</v>
      </c>
      <c r="Y109" s="164">
        <v>4</v>
      </c>
      <c r="Z109" s="164" t="s">
        <v>64</v>
      </c>
      <c r="AA109" s="164" t="s">
        <v>67</v>
      </c>
      <c r="AB109" s="173" t="s">
        <v>67</v>
      </c>
      <c r="AC109" s="174" t="s">
        <v>65</v>
      </c>
      <c r="AD109" s="169" t="s">
        <v>464</v>
      </c>
      <c r="AE109" s="167" t="s">
        <v>67</v>
      </c>
      <c r="AF109" s="179"/>
      <c r="AG109" s="163" t="s">
        <v>68</v>
      </c>
      <c r="AH109" s="167">
        <f t="shared" si="15"/>
        <v>18</v>
      </c>
      <c r="AI109" s="167">
        <v>1</v>
      </c>
      <c r="AJ109" s="171">
        <f t="shared" si="16"/>
        <v>5074</v>
      </c>
      <c r="AK109" s="167">
        <f t="shared" si="17"/>
        <v>18</v>
      </c>
      <c r="AL109" s="171">
        <v>0</v>
      </c>
      <c r="AM109" s="171">
        <f t="shared" si="24"/>
        <v>1224000</v>
      </c>
      <c r="AN109" s="171">
        <f t="shared" si="18"/>
        <v>0</v>
      </c>
      <c r="AO109" s="171">
        <f t="shared" si="19"/>
        <v>0</v>
      </c>
      <c r="AP109" s="171">
        <f t="shared" si="20"/>
        <v>6210576</v>
      </c>
      <c r="AR109" s="171">
        <f t="shared" si="21"/>
        <v>0</v>
      </c>
      <c r="AS109" s="171">
        <f t="shared" si="22"/>
        <v>7434576</v>
      </c>
      <c r="AT109" s="163" t="s">
        <v>465</v>
      </c>
      <c r="AU109" s="163" t="s">
        <v>466</v>
      </c>
      <c r="AV109" s="163" t="s">
        <v>467</v>
      </c>
      <c r="AW109" s="163" t="s">
        <v>468</v>
      </c>
    </row>
    <row r="110" spans="1:49" ht="25" customHeight="1" x14ac:dyDescent="0.35">
      <c r="A110" s="163">
        <v>14275</v>
      </c>
      <c r="B110" s="163" t="s">
        <v>125</v>
      </c>
      <c r="C110" s="163" t="s">
        <v>126</v>
      </c>
      <c r="D110" s="164">
        <v>1</v>
      </c>
      <c r="E110" s="164">
        <v>2025</v>
      </c>
      <c r="F110" s="164">
        <v>2025</v>
      </c>
      <c r="G110" s="163" t="s">
        <v>127</v>
      </c>
      <c r="H110" s="163" t="s">
        <v>125</v>
      </c>
      <c r="I110" s="163" t="s">
        <v>128</v>
      </c>
      <c r="J110" s="165" t="s">
        <v>493</v>
      </c>
      <c r="K110" s="163" t="s">
        <v>494</v>
      </c>
      <c r="L110" s="163" t="s">
        <v>207</v>
      </c>
      <c r="M110" s="163" t="s">
        <v>208</v>
      </c>
      <c r="N110" s="163">
        <v>14</v>
      </c>
      <c r="O110" s="163" t="s">
        <v>485</v>
      </c>
      <c r="P110" s="163" t="s">
        <v>496</v>
      </c>
      <c r="Q110" s="163" t="s">
        <v>462</v>
      </c>
      <c r="R110" s="163" t="s">
        <v>61</v>
      </c>
      <c r="S110" s="163" t="s">
        <v>107</v>
      </c>
      <c r="T110" s="163" t="s">
        <v>497</v>
      </c>
      <c r="U110" s="164">
        <v>11</v>
      </c>
      <c r="V110" s="164">
        <v>72</v>
      </c>
      <c r="W110" s="164">
        <v>8</v>
      </c>
      <c r="X110" s="167">
        <f t="shared" si="23"/>
        <v>80</v>
      </c>
      <c r="Y110" s="164">
        <v>4</v>
      </c>
      <c r="Z110" s="164" t="s">
        <v>64</v>
      </c>
      <c r="AA110" s="164" t="s">
        <v>67</v>
      </c>
      <c r="AB110" s="173" t="s">
        <v>67</v>
      </c>
      <c r="AC110" s="174" t="s">
        <v>65</v>
      </c>
      <c r="AD110" s="169" t="s">
        <v>498</v>
      </c>
      <c r="AE110" s="167" t="s">
        <v>67</v>
      </c>
      <c r="AF110" s="179"/>
      <c r="AG110" s="163" t="s">
        <v>68</v>
      </c>
      <c r="AH110" s="167">
        <f t="shared" si="15"/>
        <v>20</v>
      </c>
      <c r="AI110" s="167">
        <v>1</v>
      </c>
      <c r="AJ110" s="171">
        <f t="shared" si="16"/>
        <v>5074</v>
      </c>
      <c r="AK110" s="167">
        <f t="shared" si="17"/>
        <v>20</v>
      </c>
      <c r="AL110" s="171">
        <v>0</v>
      </c>
      <c r="AM110" s="171">
        <f t="shared" si="24"/>
        <v>880000</v>
      </c>
      <c r="AN110" s="171">
        <f t="shared" si="18"/>
        <v>0</v>
      </c>
      <c r="AO110" s="171">
        <f t="shared" si="19"/>
        <v>0</v>
      </c>
      <c r="AP110" s="171">
        <f t="shared" si="20"/>
        <v>4465120</v>
      </c>
      <c r="AR110" s="171">
        <f t="shared" si="21"/>
        <v>0</v>
      </c>
      <c r="AS110" s="171">
        <f t="shared" si="22"/>
        <v>5345120</v>
      </c>
      <c r="AT110" s="163" t="s">
        <v>499</v>
      </c>
      <c r="AU110" s="163" t="s">
        <v>500</v>
      </c>
      <c r="AV110" s="163" t="s">
        <v>501</v>
      </c>
      <c r="AW110" s="163" t="s">
        <v>502</v>
      </c>
    </row>
    <row r="111" spans="1:49" ht="25" customHeight="1" x14ac:dyDescent="0.35">
      <c r="A111" s="163">
        <v>14276</v>
      </c>
      <c r="B111" s="163" t="s">
        <v>125</v>
      </c>
      <c r="C111" s="163" t="s">
        <v>126</v>
      </c>
      <c r="D111" s="164">
        <v>1</v>
      </c>
      <c r="E111" s="164">
        <v>2025</v>
      </c>
      <c r="F111" s="164">
        <v>2025</v>
      </c>
      <c r="G111" s="163" t="s">
        <v>127</v>
      </c>
      <c r="H111" s="163" t="s">
        <v>125</v>
      </c>
      <c r="I111" s="163" t="s">
        <v>128</v>
      </c>
      <c r="J111" s="165" t="s">
        <v>493</v>
      </c>
      <c r="K111" s="163" t="s">
        <v>494</v>
      </c>
      <c r="L111" s="163" t="s">
        <v>207</v>
      </c>
      <c r="M111" s="163" t="s">
        <v>208</v>
      </c>
      <c r="N111" s="163">
        <v>9</v>
      </c>
      <c r="O111" s="163" t="s">
        <v>118</v>
      </c>
      <c r="P111" s="163" t="s">
        <v>187</v>
      </c>
      <c r="Q111" s="163" t="s">
        <v>462</v>
      </c>
      <c r="R111" s="163" t="s">
        <v>61</v>
      </c>
      <c r="S111" s="163" t="s">
        <v>107</v>
      </c>
      <c r="T111" s="163" t="s">
        <v>497</v>
      </c>
      <c r="U111" s="164">
        <v>11</v>
      </c>
      <c r="V111" s="164">
        <v>72</v>
      </c>
      <c r="W111" s="164">
        <v>8</v>
      </c>
      <c r="X111" s="167">
        <f t="shared" si="23"/>
        <v>80</v>
      </c>
      <c r="Y111" s="164">
        <v>4</v>
      </c>
      <c r="Z111" s="164" t="s">
        <v>64</v>
      </c>
      <c r="AA111" s="164" t="s">
        <v>67</v>
      </c>
      <c r="AB111" s="173" t="s">
        <v>67</v>
      </c>
      <c r="AC111" s="174" t="s">
        <v>65</v>
      </c>
      <c r="AD111" s="169" t="s">
        <v>503</v>
      </c>
      <c r="AE111" s="167" t="s">
        <v>67</v>
      </c>
      <c r="AF111" s="179"/>
      <c r="AG111" s="163" t="s">
        <v>68</v>
      </c>
      <c r="AH111" s="167">
        <f t="shared" si="15"/>
        <v>20</v>
      </c>
      <c r="AI111" s="167">
        <v>1</v>
      </c>
      <c r="AJ111" s="171">
        <f t="shared" si="16"/>
        <v>5074</v>
      </c>
      <c r="AK111" s="167">
        <f t="shared" si="17"/>
        <v>20</v>
      </c>
      <c r="AL111" s="171">
        <v>0</v>
      </c>
      <c r="AM111" s="171">
        <f t="shared" si="24"/>
        <v>880000</v>
      </c>
      <c r="AN111" s="171">
        <f t="shared" si="18"/>
        <v>0</v>
      </c>
      <c r="AO111" s="171">
        <f t="shared" si="19"/>
        <v>0</v>
      </c>
      <c r="AP111" s="171">
        <f t="shared" si="20"/>
        <v>4465120</v>
      </c>
      <c r="AR111" s="171">
        <f t="shared" si="21"/>
        <v>0</v>
      </c>
      <c r="AS111" s="171">
        <f t="shared" si="22"/>
        <v>5345120</v>
      </c>
      <c r="AT111" s="163" t="s">
        <v>499</v>
      </c>
      <c r="AU111" s="163" t="s">
        <v>500</v>
      </c>
      <c r="AV111" s="163" t="s">
        <v>501</v>
      </c>
      <c r="AW111" s="163" t="s">
        <v>502</v>
      </c>
    </row>
    <row r="112" spans="1:49" ht="25" customHeight="1" x14ac:dyDescent="0.35">
      <c r="A112" s="163">
        <v>14284</v>
      </c>
      <c r="B112" s="163" t="s">
        <v>125</v>
      </c>
      <c r="C112" s="163" t="s">
        <v>126</v>
      </c>
      <c r="D112" s="164">
        <v>1</v>
      </c>
      <c r="E112" s="164">
        <v>2025</v>
      </c>
      <c r="F112" s="164">
        <v>2025</v>
      </c>
      <c r="G112" s="163" t="s">
        <v>127</v>
      </c>
      <c r="H112" s="163" t="s">
        <v>125</v>
      </c>
      <c r="I112" s="163" t="s">
        <v>128</v>
      </c>
      <c r="J112" s="165" t="s">
        <v>493</v>
      </c>
      <c r="K112" s="163" t="s">
        <v>494</v>
      </c>
      <c r="L112" s="163" t="s">
        <v>207</v>
      </c>
      <c r="M112" s="163" t="s">
        <v>208</v>
      </c>
      <c r="N112" s="163">
        <v>13</v>
      </c>
      <c r="O112" s="163" t="s">
        <v>104</v>
      </c>
      <c r="P112" s="163" t="s">
        <v>504</v>
      </c>
      <c r="Q112" s="163" t="s">
        <v>462</v>
      </c>
      <c r="R112" s="163" t="s">
        <v>61</v>
      </c>
      <c r="S112" s="163" t="s">
        <v>107</v>
      </c>
      <c r="T112" s="163" t="s">
        <v>63</v>
      </c>
      <c r="U112" s="164">
        <v>20</v>
      </c>
      <c r="V112" s="164">
        <v>72</v>
      </c>
      <c r="W112" s="164">
        <v>8</v>
      </c>
      <c r="X112" s="167">
        <f t="shared" si="23"/>
        <v>80</v>
      </c>
      <c r="Y112" s="164">
        <v>3</v>
      </c>
      <c r="Z112" s="164" t="s">
        <v>64</v>
      </c>
      <c r="AA112" s="164" t="s">
        <v>67</v>
      </c>
      <c r="AB112" s="173" t="s">
        <v>67</v>
      </c>
      <c r="AC112" s="174" t="s">
        <v>65</v>
      </c>
      <c r="AD112" s="169" t="s">
        <v>505</v>
      </c>
      <c r="AE112" s="167" t="s">
        <v>67</v>
      </c>
      <c r="AF112" s="179"/>
      <c r="AG112" s="163" t="s">
        <v>68</v>
      </c>
      <c r="AH112" s="167">
        <f t="shared" si="15"/>
        <v>27</v>
      </c>
      <c r="AI112" s="167">
        <v>1</v>
      </c>
      <c r="AJ112" s="171">
        <f t="shared" si="16"/>
        <v>5074</v>
      </c>
      <c r="AK112" s="167">
        <f t="shared" si="17"/>
        <v>26.666666666666668</v>
      </c>
      <c r="AL112" s="171">
        <v>0</v>
      </c>
      <c r="AM112" s="171">
        <f t="shared" si="24"/>
        <v>2160000</v>
      </c>
      <c r="AN112" s="171">
        <f t="shared" si="18"/>
        <v>0</v>
      </c>
      <c r="AO112" s="171">
        <f t="shared" si="19"/>
        <v>0</v>
      </c>
      <c r="AP112" s="171">
        <f t="shared" si="20"/>
        <v>8118400</v>
      </c>
      <c r="AR112" s="171">
        <f t="shared" si="21"/>
        <v>0</v>
      </c>
      <c r="AS112" s="171">
        <f t="shared" si="22"/>
        <v>10278400</v>
      </c>
      <c r="AT112" s="163" t="s">
        <v>499</v>
      </c>
      <c r="AU112" s="163" t="s">
        <v>500</v>
      </c>
      <c r="AV112" s="163" t="s">
        <v>506</v>
      </c>
      <c r="AW112" s="163" t="s">
        <v>507</v>
      </c>
    </row>
    <row r="113" spans="1:49" ht="25" customHeight="1" x14ac:dyDescent="0.35">
      <c r="A113" s="163">
        <v>14218</v>
      </c>
      <c r="B113" s="163" t="s">
        <v>508</v>
      </c>
      <c r="C113" s="163" t="s">
        <v>509</v>
      </c>
      <c r="D113" s="164">
        <v>1</v>
      </c>
      <c r="E113" s="164">
        <v>2025</v>
      </c>
      <c r="F113" s="164">
        <v>2025</v>
      </c>
      <c r="G113" s="163" t="s">
        <v>127</v>
      </c>
      <c r="H113" s="163" t="s">
        <v>508</v>
      </c>
      <c r="I113" s="163" t="s">
        <v>510</v>
      </c>
      <c r="J113" s="165" t="s">
        <v>511</v>
      </c>
      <c r="K113" s="163" t="s">
        <v>512</v>
      </c>
      <c r="L113" s="163" t="s">
        <v>65</v>
      </c>
      <c r="M113" s="163" t="s">
        <v>65</v>
      </c>
      <c r="N113" s="163">
        <v>13</v>
      </c>
      <c r="O113" s="163" t="s">
        <v>104</v>
      </c>
      <c r="P113" s="163" t="s">
        <v>513</v>
      </c>
      <c r="Q113" s="163" t="s">
        <v>152</v>
      </c>
      <c r="R113" s="163" t="s">
        <v>61</v>
      </c>
      <c r="S113" s="163" t="s">
        <v>62</v>
      </c>
      <c r="T113" s="163" t="s">
        <v>63</v>
      </c>
      <c r="U113" s="164">
        <v>15</v>
      </c>
      <c r="V113" s="164">
        <v>120</v>
      </c>
      <c r="W113" s="164" t="s">
        <v>65</v>
      </c>
      <c r="X113" s="167">
        <f t="shared" si="23"/>
        <v>120</v>
      </c>
      <c r="Y113" s="164">
        <v>4</v>
      </c>
      <c r="Z113" s="164" t="s">
        <v>64</v>
      </c>
      <c r="AA113" s="164" t="s">
        <v>67</v>
      </c>
      <c r="AB113" s="173" t="s">
        <v>67</v>
      </c>
      <c r="AC113" s="174" t="s">
        <v>65</v>
      </c>
      <c r="AD113" s="169" t="s">
        <v>514</v>
      </c>
      <c r="AE113" s="167" t="s">
        <v>67</v>
      </c>
      <c r="AF113" s="179"/>
      <c r="AG113" s="163" t="s">
        <v>68</v>
      </c>
      <c r="AH113" s="167">
        <f t="shared" si="15"/>
        <v>30</v>
      </c>
      <c r="AI113" s="167">
        <v>2</v>
      </c>
      <c r="AJ113" s="171">
        <f t="shared" si="16"/>
        <v>6372</v>
      </c>
      <c r="AK113" s="167">
        <f t="shared" si="17"/>
        <v>30</v>
      </c>
      <c r="AL113" s="171">
        <v>0</v>
      </c>
      <c r="AM113" s="171">
        <f t="shared" si="24"/>
        <v>1800000</v>
      </c>
      <c r="AN113" s="171">
        <f t="shared" si="18"/>
        <v>0</v>
      </c>
      <c r="AO113" s="171">
        <f t="shared" si="19"/>
        <v>0</v>
      </c>
      <c r="AP113" s="171">
        <f t="shared" si="20"/>
        <v>11469600</v>
      </c>
      <c r="AR113" s="171">
        <f t="shared" si="21"/>
        <v>0</v>
      </c>
      <c r="AS113" s="171">
        <f t="shared" si="22"/>
        <v>13269600</v>
      </c>
      <c r="AT113" s="163" t="s">
        <v>515</v>
      </c>
      <c r="AU113" s="163" t="s">
        <v>516</v>
      </c>
      <c r="AV113" s="163" t="s">
        <v>517</v>
      </c>
      <c r="AW113" s="163" t="s">
        <v>518</v>
      </c>
    </row>
    <row r="114" spans="1:49" ht="25" customHeight="1" x14ac:dyDescent="0.35">
      <c r="A114" s="163">
        <v>14327</v>
      </c>
      <c r="B114" s="163" t="s">
        <v>138</v>
      </c>
      <c r="C114" s="163" t="s">
        <v>139</v>
      </c>
      <c r="D114" s="164">
        <v>1</v>
      </c>
      <c r="E114" s="164">
        <v>2025</v>
      </c>
      <c r="F114" s="164">
        <v>2025</v>
      </c>
      <c r="G114" s="163" t="s">
        <v>127</v>
      </c>
      <c r="H114" s="163" t="s">
        <v>138</v>
      </c>
      <c r="I114" s="163" t="s">
        <v>140</v>
      </c>
      <c r="J114" s="165" t="s">
        <v>511</v>
      </c>
      <c r="K114" s="163" t="s">
        <v>512</v>
      </c>
      <c r="L114" s="163" t="s">
        <v>65</v>
      </c>
      <c r="M114" s="163" t="s">
        <v>65</v>
      </c>
      <c r="N114" s="163">
        <v>13</v>
      </c>
      <c r="O114" s="163" t="s">
        <v>104</v>
      </c>
      <c r="P114" s="163" t="s">
        <v>513</v>
      </c>
      <c r="Q114" s="163" t="s">
        <v>152</v>
      </c>
      <c r="R114" s="163" t="s">
        <v>61</v>
      </c>
      <c r="S114" s="163" t="s">
        <v>62</v>
      </c>
      <c r="T114" s="163" t="s">
        <v>63</v>
      </c>
      <c r="U114" s="164">
        <v>11</v>
      </c>
      <c r="V114" s="164">
        <v>120</v>
      </c>
      <c r="W114" s="164" t="s">
        <v>65</v>
      </c>
      <c r="X114" s="167">
        <f t="shared" si="23"/>
        <v>120</v>
      </c>
      <c r="Y114" s="164">
        <v>4</v>
      </c>
      <c r="Z114" s="164" t="s">
        <v>64</v>
      </c>
      <c r="AA114" s="164" t="s">
        <v>67</v>
      </c>
      <c r="AB114" s="173" t="s">
        <v>67</v>
      </c>
      <c r="AC114" s="174" t="s">
        <v>65</v>
      </c>
      <c r="AD114" s="169" t="s">
        <v>519</v>
      </c>
      <c r="AE114" s="167" t="s">
        <v>67</v>
      </c>
      <c r="AF114" s="179"/>
      <c r="AG114" s="163" t="s">
        <v>68</v>
      </c>
      <c r="AH114" s="167">
        <f t="shared" si="15"/>
        <v>30</v>
      </c>
      <c r="AI114" s="167">
        <v>2</v>
      </c>
      <c r="AJ114" s="171">
        <f t="shared" si="16"/>
        <v>6372</v>
      </c>
      <c r="AK114" s="167">
        <f t="shared" si="17"/>
        <v>30</v>
      </c>
      <c r="AL114" s="171">
        <v>0</v>
      </c>
      <c r="AM114" s="171">
        <f t="shared" si="24"/>
        <v>1320000</v>
      </c>
      <c r="AN114" s="171">
        <f t="shared" si="18"/>
        <v>0</v>
      </c>
      <c r="AO114" s="171">
        <f t="shared" si="19"/>
        <v>0</v>
      </c>
      <c r="AP114" s="171">
        <f t="shared" si="20"/>
        <v>8411040</v>
      </c>
      <c r="AR114" s="171">
        <f t="shared" si="21"/>
        <v>0</v>
      </c>
      <c r="AS114" s="171">
        <f t="shared" si="22"/>
        <v>9731040</v>
      </c>
      <c r="AT114" s="163" t="s">
        <v>520</v>
      </c>
      <c r="AU114" s="163" t="s">
        <v>521</v>
      </c>
      <c r="AV114" s="163" t="s">
        <v>522</v>
      </c>
      <c r="AW114" s="163" t="s">
        <v>523</v>
      </c>
    </row>
    <row r="115" spans="1:49" ht="25" customHeight="1" x14ac:dyDescent="0.35">
      <c r="A115" s="163">
        <v>14385</v>
      </c>
      <c r="B115" s="163" t="s">
        <v>125</v>
      </c>
      <c r="C115" s="163" t="s">
        <v>126</v>
      </c>
      <c r="D115" s="164">
        <v>1</v>
      </c>
      <c r="E115" s="164">
        <v>2025</v>
      </c>
      <c r="F115" s="164">
        <v>2025</v>
      </c>
      <c r="G115" s="163" t="s">
        <v>127</v>
      </c>
      <c r="H115" s="163" t="s">
        <v>125</v>
      </c>
      <c r="I115" s="163" t="s">
        <v>128</v>
      </c>
      <c r="J115" s="165" t="s">
        <v>524</v>
      </c>
      <c r="K115" s="163" t="s">
        <v>525</v>
      </c>
      <c r="L115" s="163" t="s">
        <v>65</v>
      </c>
      <c r="M115" s="163" t="s">
        <v>65</v>
      </c>
      <c r="N115" s="163">
        <v>13</v>
      </c>
      <c r="O115" s="163" t="s">
        <v>104</v>
      </c>
      <c r="P115" s="163" t="s">
        <v>105</v>
      </c>
      <c r="Q115" s="163" t="s">
        <v>158</v>
      </c>
      <c r="R115" s="163" t="s">
        <v>61</v>
      </c>
      <c r="S115" s="163" t="s">
        <v>107</v>
      </c>
      <c r="T115" s="163" t="s">
        <v>159</v>
      </c>
      <c r="U115" s="164">
        <v>16</v>
      </c>
      <c r="V115" s="164">
        <v>110</v>
      </c>
      <c r="W115" s="164" t="s">
        <v>65</v>
      </c>
      <c r="X115" s="167">
        <f t="shared" si="23"/>
        <v>110</v>
      </c>
      <c r="Y115" s="164">
        <v>4</v>
      </c>
      <c r="Z115" s="164" t="s">
        <v>64</v>
      </c>
      <c r="AA115" s="164" t="s">
        <v>67</v>
      </c>
      <c r="AB115" s="173" t="s">
        <v>67</v>
      </c>
      <c r="AC115" s="174" t="s">
        <v>65</v>
      </c>
      <c r="AD115" s="169" t="s">
        <v>526</v>
      </c>
      <c r="AE115" s="167" t="s">
        <v>67</v>
      </c>
      <c r="AF115" s="179"/>
      <c r="AG115" s="163" t="s">
        <v>68</v>
      </c>
      <c r="AH115" s="167">
        <f t="shared" si="15"/>
        <v>28</v>
      </c>
      <c r="AI115" s="167">
        <v>2</v>
      </c>
      <c r="AJ115" s="171">
        <f t="shared" si="16"/>
        <v>6372</v>
      </c>
      <c r="AK115" s="167">
        <f t="shared" si="17"/>
        <v>27.5</v>
      </c>
      <c r="AL115" s="171">
        <v>0</v>
      </c>
      <c r="AM115" s="171">
        <f t="shared" si="24"/>
        <v>1792000</v>
      </c>
      <c r="AN115" s="171">
        <f t="shared" si="18"/>
        <v>0</v>
      </c>
      <c r="AO115" s="171">
        <f t="shared" si="19"/>
        <v>0</v>
      </c>
      <c r="AP115" s="171">
        <f t="shared" si="20"/>
        <v>11214720</v>
      </c>
      <c r="AR115" s="171">
        <f t="shared" si="21"/>
        <v>0</v>
      </c>
      <c r="AS115" s="171">
        <f t="shared" si="22"/>
        <v>13006720</v>
      </c>
      <c r="AT115" s="163" t="s">
        <v>161</v>
      </c>
      <c r="AU115" s="163" t="s">
        <v>162</v>
      </c>
      <c r="AV115" s="163" t="s">
        <v>163</v>
      </c>
      <c r="AW115" s="163" t="s">
        <v>164</v>
      </c>
    </row>
    <row r="116" spans="1:49" ht="25" customHeight="1" x14ac:dyDescent="0.35">
      <c r="A116" s="163">
        <v>14495</v>
      </c>
      <c r="B116" s="163" t="s">
        <v>49</v>
      </c>
      <c r="C116" s="163" t="s">
        <v>50</v>
      </c>
      <c r="D116" s="164">
        <v>4</v>
      </c>
      <c r="E116" s="164">
        <v>2025</v>
      </c>
      <c r="F116" s="164">
        <v>2025</v>
      </c>
      <c r="G116" s="163" t="s">
        <v>127</v>
      </c>
      <c r="H116" s="163" t="s">
        <v>49</v>
      </c>
      <c r="I116" s="163" t="s">
        <v>452</v>
      </c>
      <c r="J116" s="165" t="s">
        <v>524</v>
      </c>
      <c r="K116" s="163" t="s">
        <v>525</v>
      </c>
      <c r="L116" s="163" t="s">
        <v>65</v>
      </c>
      <c r="M116" s="163" t="s">
        <v>65</v>
      </c>
      <c r="N116" s="163">
        <v>13</v>
      </c>
      <c r="O116" s="163" t="s">
        <v>104</v>
      </c>
      <c r="P116" s="163" t="s">
        <v>193</v>
      </c>
      <c r="Q116" s="163" t="s">
        <v>152</v>
      </c>
      <c r="R116" s="163" t="s">
        <v>61</v>
      </c>
      <c r="S116" s="163" t="s">
        <v>107</v>
      </c>
      <c r="T116" s="163" t="s">
        <v>63</v>
      </c>
      <c r="U116" s="164">
        <v>10</v>
      </c>
      <c r="V116" s="164">
        <v>110</v>
      </c>
      <c r="W116" s="164" t="s">
        <v>65</v>
      </c>
      <c r="X116" s="167">
        <f t="shared" si="23"/>
        <v>110</v>
      </c>
      <c r="Y116" s="164">
        <v>5</v>
      </c>
      <c r="Z116" s="164" t="s">
        <v>64</v>
      </c>
      <c r="AA116" s="164" t="s">
        <v>67</v>
      </c>
      <c r="AB116" s="173" t="s">
        <v>67</v>
      </c>
      <c r="AC116" s="174" t="s">
        <v>65</v>
      </c>
      <c r="AD116" s="169" t="s">
        <v>527</v>
      </c>
      <c r="AE116" s="167" t="s">
        <v>67</v>
      </c>
      <c r="AF116" s="179"/>
      <c r="AG116" s="163" t="s">
        <v>68</v>
      </c>
      <c r="AH116" s="167">
        <f t="shared" si="15"/>
        <v>22</v>
      </c>
      <c r="AI116" s="167">
        <v>2</v>
      </c>
      <c r="AJ116" s="171">
        <f t="shared" si="16"/>
        <v>6372</v>
      </c>
      <c r="AK116" s="167">
        <f t="shared" si="17"/>
        <v>22</v>
      </c>
      <c r="AL116" s="171">
        <v>0</v>
      </c>
      <c r="AM116" s="171">
        <f t="shared" si="24"/>
        <v>880000</v>
      </c>
      <c r="AN116" s="171">
        <f t="shared" si="18"/>
        <v>0</v>
      </c>
      <c r="AO116" s="171">
        <f t="shared" si="19"/>
        <v>0</v>
      </c>
      <c r="AP116" s="171">
        <f t="shared" si="20"/>
        <v>7009200</v>
      </c>
      <c r="AR116" s="171">
        <f t="shared" si="21"/>
        <v>0</v>
      </c>
      <c r="AS116" s="171">
        <f t="shared" si="22"/>
        <v>7889200</v>
      </c>
      <c r="AT116" s="163" t="s">
        <v>479</v>
      </c>
      <c r="AU116" s="163" t="s">
        <v>480</v>
      </c>
      <c r="AV116" s="163" t="s">
        <v>481</v>
      </c>
      <c r="AW116" s="163" t="s">
        <v>482</v>
      </c>
    </row>
    <row r="117" spans="1:49" ht="25" customHeight="1" x14ac:dyDescent="0.35">
      <c r="A117" s="163">
        <v>14291</v>
      </c>
      <c r="B117" s="163" t="s">
        <v>49</v>
      </c>
      <c r="C117" s="163" t="s">
        <v>50</v>
      </c>
      <c r="D117" s="164">
        <v>4</v>
      </c>
      <c r="E117" s="164">
        <v>2025</v>
      </c>
      <c r="F117" s="164">
        <v>2025</v>
      </c>
      <c r="G117" s="163" t="s">
        <v>127</v>
      </c>
      <c r="H117" s="163" t="s">
        <v>49</v>
      </c>
      <c r="I117" s="163" t="s">
        <v>452</v>
      </c>
      <c r="J117" s="165" t="s">
        <v>528</v>
      </c>
      <c r="K117" s="163" t="s">
        <v>529</v>
      </c>
      <c r="L117" s="163" t="s">
        <v>65</v>
      </c>
      <c r="M117" s="163" t="s">
        <v>65</v>
      </c>
      <c r="N117" s="163">
        <v>10</v>
      </c>
      <c r="O117" s="163" t="s">
        <v>111</v>
      </c>
      <c r="P117" s="163" t="s">
        <v>112</v>
      </c>
      <c r="Q117" s="163" t="s">
        <v>152</v>
      </c>
      <c r="R117" s="163" t="s">
        <v>61</v>
      </c>
      <c r="S117" s="163" t="s">
        <v>107</v>
      </c>
      <c r="T117" s="163" t="s">
        <v>63</v>
      </c>
      <c r="U117" s="164">
        <v>15</v>
      </c>
      <c r="V117" s="164">
        <v>110</v>
      </c>
      <c r="W117" s="164" t="s">
        <v>65</v>
      </c>
      <c r="X117" s="167">
        <f t="shared" si="23"/>
        <v>110</v>
      </c>
      <c r="Y117" s="164">
        <v>5</v>
      </c>
      <c r="Z117" s="164" t="s">
        <v>64</v>
      </c>
      <c r="AA117" s="164" t="s">
        <v>67</v>
      </c>
      <c r="AB117" s="173" t="s">
        <v>67</v>
      </c>
      <c r="AC117" s="174" t="s">
        <v>65</v>
      </c>
      <c r="AD117" s="169" t="s">
        <v>530</v>
      </c>
      <c r="AE117" s="167" t="s">
        <v>67</v>
      </c>
      <c r="AF117" s="179"/>
      <c r="AG117" s="163" t="s">
        <v>68</v>
      </c>
      <c r="AH117" s="167">
        <f t="shared" si="15"/>
        <v>22</v>
      </c>
      <c r="AI117" s="167">
        <v>1</v>
      </c>
      <c r="AJ117" s="171">
        <f t="shared" si="16"/>
        <v>5074</v>
      </c>
      <c r="AK117" s="167">
        <f t="shared" si="17"/>
        <v>22</v>
      </c>
      <c r="AL117" s="171">
        <v>0</v>
      </c>
      <c r="AM117" s="171">
        <f t="shared" si="24"/>
        <v>1320000</v>
      </c>
      <c r="AN117" s="171">
        <f t="shared" si="18"/>
        <v>0</v>
      </c>
      <c r="AO117" s="171">
        <f t="shared" si="19"/>
        <v>0</v>
      </c>
      <c r="AP117" s="171">
        <f t="shared" si="20"/>
        <v>8372100</v>
      </c>
      <c r="AR117" s="171">
        <f t="shared" si="21"/>
        <v>0</v>
      </c>
      <c r="AS117" s="171">
        <f t="shared" si="22"/>
        <v>9692100</v>
      </c>
      <c r="AT117" s="163" t="s">
        <v>531</v>
      </c>
      <c r="AU117" s="163" t="s">
        <v>532</v>
      </c>
      <c r="AV117" s="163" t="s">
        <v>533</v>
      </c>
      <c r="AW117" s="163" t="s">
        <v>534</v>
      </c>
    </row>
    <row r="118" spans="1:49" ht="25" customHeight="1" x14ac:dyDescent="0.35">
      <c r="A118" s="163">
        <v>14332</v>
      </c>
      <c r="B118" s="163" t="s">
        <v>138</v>
      </c>
      <c r="C118" s="163" t="s">
        <v>139</v>
      </c>
      <c r="D118" s="164">
        <v>1</v>
      </c>
      <c r="E118" s="164">
        <v>2025</v>
      </c>
      <c r="F118" s="164">
        <v>2025</v>
      </c>
      <c r="G118" s="163" t="s">
        <v>127</v>
      </c>
      <c r="H118" s="163" t="s">
        <v>138</v>
      </c>
      <c r="I118" s="163" t="s">
        <v>140</v>
      </c>
      <c r="J118" s="165" t="s">
        <v>528</v>
      </c>
      <c r="K118" s="163" t="s">
        <v>529</v>
      </c>
      <c r="L118" s="163" t="s">
        <v>65</v>
      </c>
      <c r="M118" s="163" t="s">
        <v>65</v>
      </c>
      <c r="N118" s="163">
        <v>13</v>
      </c>
      <c r="O118" s="163" t="s">
        <v>104</v>
      </c>
      <c r="P118" s="163" t="s">
        <v>535</v>
      </c>
      <c r="Q118" s="163" t="s">
        <v>445</v>
      </c>
      <c r="R118" s="163" t="s">
        <v>61</v>
      </c>
      <c r="S118" s="163" t="s">
        <v>107</v>
      </c>
      <c r="T118" s="163" t="s">
        <v>63</v>
      </c>
      <c r="U118" s="164">
        <v>10</v>
      </c>
      <c r="V118" s="164">
        <v>110</v>
      </c>
      <c r="W118" s="164" t="s">
        <v>65</v>
      </c>
      <c r="X118" s="167">
        <f t="shared" si="23"/>
        <v>110</v>
      </c>
      <c r="Y118" s="164">
        <v>4</v>
      </c>
      <c r="Z118" s="164" t="s">
        <v>64</v>
      </c>
      <c r="AA118" s="164" t="s">
        <v>67</v>
      </c>
      <c r="AB118" s="173" t="s">
        <v>67</v>
      </c>
      <c r="AC118" s="174" t="s">
        <v>65</v>
      </c>
      <c r="AD118" s="169" t="s">
        <v>536</v>
      </c>
      <c r="AE118" s="167" t="s">
        <v>67</v>
      </c>
      <c r="AF118" s="179"/>
      <c r="AG118" s="163" t="s">
        <v>68</v>
      </c>
      <c r="AH118" s="167">
        <f t="shared" si="15"/>
        <v>28</v>
      </c>
      <c r="AI118" s="167">
        <v>1</v>
      </c>
      <c r="AJ118" s="171">
        <f t="shared" si="16"/>
        <v>5074</v>
      </c>
      <c r="AK118" s="167">
        <f t="shared" si="17"/>
        <v>27.5</v>
      </c>
      <c r="AL118" s="171">
        <v>0</v>
      </c>
      <c r="AM118" s="171">
        <f t="shared" si="24"/>
        <v>1120000</v>
      </c>
      <c r="AN118" s="171">
        <f t="shared" si="18"/>
        <v>0</v>
      </c>
      <c r="AO118" s="171">
        <f t="shared" si="19"/>
        <v>0</v>
      </c>
      <c r="AP118" s="171">
        <f t="shared" si="20"/>
        <v>5581400</v>
      </c>
      <c r="AR118" s="171">
        <f t="shared" si="21"/>
        <v>0</v>
      </c>
      <c r="AS118" s="171">
        <f t="shared" si="22"/>
        <v>6701400</v>
      </c>
      <c r="AT118" s="163" t="s">
        <v>537</v>
      </c>
      <c r="AU118" s="163" t="s">
        <v>538</v>
      </c>
      <c r="AV118" s="163" t="s">
        <v>539</v>
      </c>
      <c r="AW118" s="163" t="s">
        <v>540</v>
      </c>
    </row>
    <row r="119" spans="1:49" ht="25" customHeight="1" x14ac:dyDescent="0.35">
      <c r="A119" s="163">
        <v>14344</v>
      </c>
      <c r="B119" s="163" t="s">
        <v>138</v>
      </c>
      <c r="C119" s="163" t="s">
        <v>139</v>
      </c>
      <c r="D119" s="164">
        <v>1</v>
      </c>
      <c r="E119" s="164">
        <v>2025</v>
      </c>
      <c r="F119" s="164">
        <v>2025</v>
      </c>
      <c r="G119" s="163" t="s">
        <v>127</v>
      </c>
      <c r="H119" s="163" t="s">
        <v>138</v>
      </c>
      <c r="I119" s="163" t="s">
        <v>140</v>
      </c>
      <c r="J119" s="165" t="s">
        <v>528</v>
      </c>
      <c r="K119" s="163" t="s">
        <v>529</v>
      </c>
      <c r="L119" s="163" t="s">
        <v>65</v>
      </c>
      <c r="M119" s="163" t="s">
        <v>65</v>
      </c>
      <c r="N119" s="163">
        <v>13</v>
      </c>
      <c r="O119" s="163" t="s">
        <v>104</v>
      </c>
      <c r="P119" s="163" t="s">
        <v>541</v>
      </c>
      <c r="Q119" s="163" t="s">
        <v>152</v>
      </c>
      <c r="R119" s="163" t="s">
        <v>61</v>
      </c>
      <c r="S119" s="163" t="s">
        <v>107</v>
      </c>
      <c r="T119" s="163" t="s">
        <v>63</v>
      </c>
      <c r="U119" s="164">
        <v>20</v>
      </c>
      <c r="V119" s="164">
        <v>110</v>
      </c>
      <c r="W119" s="164" t="s">
        <v>65</v>
      </c>
      <c r="X119" s="167">
        <f t="shared" si="23"/>
        <v>110</v>
      </c>
      <c r="Y119" s="164">
        <v>4</v>
      </c>
      <c r="Z119" s="164" t="s">
        <v>64</v>
      </c>
      <c r="AA119" s="164" t="s">
        <v>67</v>
      </c>
      <c r="AB119" s="173" t="s">
        <v>67</v>
      </c>
      <c r="AC119" s="174" t="s">
        <v>65</v>
      </c>
      <c r="AD119" s="169" t="s">
        <v>536</v>
      </c>
      <c r="AE119" s="167" t="s">
        <v>67</v>
      </c>
      <c r="AF119" s="179"/>
      <c r="AG119" s="163" t="s">
        <v>68</v>
      </c>
      <c r="AH119" s="167">
        <f t="shared" si="15"/>
        <v>28</v>
      </c>
      <c r="AI119" s="167">
        <v>1</v>
      </c>
      <c r="AJ119" s="171">
        <f t="shared" si="16"/>
        <v>5074</v>
      </c>
      <c r="AK119" s="167">
        <f t="shared" si="17"/>
        <v>27.5</v>
      </c>
      <c r="AL119" s="171">
        <v>0</v>
      </c>
      <c r="AM119" s="171">
        <f t="shared" si="24"/>
        <v>2240000</v>
      </c>
      <c r="AN119" s="171">
        <f t="shared" si="18"/>
        <v>0</v>
      </c>
      <c r="AO119" s="171">
        <f t="shared" si="19"/>
        <v>0</v>
      </c>
      <c r="AP119" s="171">
        <f t="shared" si="20"/>
        <v>11162800</v>
      </c>
      <c r="AR119" s="171">
        <f t="shared" si="21"/>
        <v>0</v>
      </c>
      <c r="AS119" s="171">
        <f t="shared" si="22"/>
        <v>13402800</v>
      </c>
      <c r="AT119" s="163" t="s">
        <v>542</v>
      </c>
      <c r="AU119" s="163" t="s">
        <v>543</v>
      </c>
      <c r="AV119" s="163" t="s">
        <v>544</v>
      </c>
      <c r="AW119" s="163" t="s">
        <v>545</v>
      </c>
    </row>
    <row r="120" spans="1:49" ht="25" customHeight="1" x14ac:dyDescent="0.35">
      <c r="A120" s="163">
        <v>14419</v>
      </c>
      <c r="B120" s="163" t="s">
        <v>138</v>
      </c>
      <c r="C120" s="163" t="s">
        <v>139</v>
      </c>
      <c r="D120" s="164">
        <v>1</v>
      </c>
      <c r="E120" s="164">
        <v>2025</v>
      </c>
      <c r="F120" s="164">
        <v>2025</v>
      </c>
      <c r="G120" s="163" t="s">
        <v>127</v>
      </c>
      <c r="H120" s="163" t="s">
        <v>138</v>
      </c>
      <c r="I120" s="163" t="s">
        <v>140</v>
      </c>
      <c r="J120" s="165" t="s">
        <v>546</v>
      </c>
      <c r="K120" s="163" t="s">
        <v>547</v>
      </c>
      <c r="L120" s="163" t="s">
        <v>65</v>
      </c>
      <c r="M120" s="163" t="s">
        <v>65</v>
      </c>
      <c r="N120" s="163">
        <v>9</v>
      </c>
      <c r="O120" s="163" t="s">
        <v>118</v>
      </c>
      <c r="P120" s="163" t="s">
        <v>386</v>
      </c>
      <c r="Q120" s="163" t="s">
        <v>145</v>
      </c>
      <c r="R120" s="163" t="s">
        <v>61</v>
      </c>
      <c r="S120" s="163" t="s">
        <v>107</v>
      </c>
      <c r="T120" s="163" t="s">
        <v>63</v>
      </c>
      <c r="U120" s="164">
        <v>10</v>
      </c>
      <c r="V120" s="164">
        <v>109</v>
      </c>
      <c r="W120" s="164" t="s">
        <v>65</v>
      </c>
      <c r="X120" s="167">
        <f t="shared" si="23"/>
        <v>109</v>
      </c>
      <c r="Y120" s="164">
        <v>4</v>
      </c>
      <c r="Z120" s="164" t="s">
        <v>64</v>
      </c>
      <c r="AA120" s="164" t="s">
        <v>67</v>
      </c>
      <c r="AB120" s="173" t="s">
        <v>67</v>
      </c>
      <c r="AC120" s="174" t="s">
        <v>65</v>
      </c>
      <c r="AD120" s="169" t="s">
        <v>548</v>
      </c>
      <c r="AE120" s="167" t="s">
        <v>67</v>
      </c>
      <c r="AF120" s="179"/>
      <c r="AG120" s="163" t="s">
        <v>68</v>
      </c>
      <c r="AH120" s="167">
        <f t="shared" si="15"/>
        <v>28</v>
      </c>
      <c r="AI120" s="167">
        <v>2</v>
      </c>
      <c r="AJ120" s="171">
        <f t="shared" si="16"/>
        <v>6372</v>
      </c>
      <c r="AK120" s="167">
        <f t="shared" si="17"/>
        <v>27.25</v>
      </c>
      <c r="AL120" s="171">
        <v>0</v>
      </c>
      <c r="AM120" s="171">
        <f t="shared" si="24"/>
        <v>1120000</v>
      </c>
      <c r="AN120" s="171">
        <f t="shared" si="18"/>
        <v>0</v>
      </c>
      <c r="AO120" s="171">
        <f t="shared" si="19"/>
        <v>0</v>
      </c>
      <c r="AP120" s="171">
        <f t="shared" si="20"/>
        <v>6945480</v>
      </c>
      <c r="AR120" s="171">
        <f t="shared" si="21"/>
        <v>0</v>
      </c>
      <c r="AS120" s="171">
        <f t="shared" si="22"/>
        <v>8065480</v>
      </c>
      <c r="AT120" s="163" t="s">
        <v>549</v>
      </c>
      <c r="AU120" s="163" t="s">
        <v>550</v>
      </c>
      <c r="AV120" s="163" t="s">
        <v>149</v>
      </c>
      <c r="AW120" s="163" t="s">
        <v>551</v>
      </c>
    </row>
    <row r="121" spans="1:49" ht="25" customHeight="1" x14ac:dyDescent="0.35">
      <c r="A121" s="163">
        <v>14426</v>
      </c>
      <c r="B121" s="163" t="s">
        <v>125</v>
      </c>
      <c r="C121" s="163" t="s">
        <v>126</v>
      </c>
      <c r="D121" s="164">
        <v>1</v>
      </c>
      <c r="E121" s="164">
        <v>2025</v>
      </c>
      <c r="F121" s="164">
        <v>2025</v>
      </c>
      <c r="G121" s="163" t="s">
        <v>127</v>
      </c>
      <c r="H121" s="163" t="s">
        <v>125</v>
      </c>
      <c r="I121" s="163" t="s">
        <v>128</v>
      </c>
      <c r="J121" s="165" t="s">
        <v>552</v>
      </c>
      <c r="K121" s="163" t="s">
        <v>553</v>
      </c>
      <c r="L121" s="163" t="s">
        <v>65</v>
      </c>
      <c r="M121" s="163" t="s">
        <v>65</v>
      </c>
      <c r="N121" s="163">
        <v>15</v>
      </c>
      <c r="O121" s="163" t="s">
        <v>301</v>
      </c>
      <c r="P121" s="163" t="s">
        <v>554</v>
      </c>
      <c r="Q121" s="163" t="s">
        <v>152</v>
      </c>
      <c r="R121" s="163" t="s">
        <v>61</v>
      </c>
      <c r="S121" s="163" t="s">
        <v>107</v>
      </c>
      <c r="T121" s="163" t="s">
        <v>63</v>
      </c>
      <c r="U121" s="164">
        <v>10</v>
      </c>
      <c r="V121" s="164">
        <v>80</v>
      </c>
      <c r="W121" s="164" t="s">
        <v>65</v>
      </c>
      <c r="X121" s="167">
        <f t="shared" si="23"/>
        <v>80</v>
      </c>
      <c r="Y121" s="164">
        <v>4</v>
      </c>
      <c r="Z121" s="164" t="s">
        <v>64</v>
      </c>
      <c r="AA121" s="164" t="s">
        <v>67</v>
      </c>
      <c r="AB121" s="173" t="s">
        <v>67</v>
      </c>
      <c r="AC121" s="174" t="s">
        <v>65</v>
      </c>
      <c r="AD121" s="169" t="s">
        <v>555</v>
      </c>
      <c r="AE121" s="167" t="s">
        <v>67</v>
      </c>
      <c r="AF121" s="179"/>
      <c r="AG121" s="163" t="s">
        <v>68</v>
      </c>
      <c r="AH121" s="167">
        <f t="shared" si="15"/>
        <v>20</v>
      </c>
      <c r="AI121" s="167">
        <v>2</v>
      </c>
      <c r="AJ121" s="171">
        <f t="shared" si="16"/>
        <v>6372</v>
      </c>
      <c r="AK121" s="167">
        <f t="shared" si="17"/>
        <v>20</v>
      </c>
      <c r="AL121" s="171">
        <v>0</v>
      </c>
      <c r="AM121" s="171">
        <f t="shared" si="24"/>
        <v>800000</v>
      </c>
      <c r="AN121" s="171">
        <f t="shared" si="18"/>
        <v>0</v>
      </c>
      <c r="AO121" s="171">
        <f t="shared" si="19"/>
        <v>0</v>
      </c>
      <c r="AP121" s="171">
        <f t="shared" si="20"/>
        <v>5097600</v>
      </c>
      <c r="AR121" s="171">
        <f t="shared" si="21"/>
        <v>0</v>
      </c>
      <c r="AS121" s="171">
        <f t="shared" si="22"/>
        <v>5897600</v>
      </c>
      <c r="AT121" s="163" t="s">
        <v>172</v>
      </c>
      <c r="AU121" s="163" t="s">
        <v>173</v>
      </c>
      <c r="AV121" s="163" t="s">
        <v>556</v>
      </c>
      <c r="AW121" s="163" t="s">
        <v>557</v>
      </c>
    </row>
    <row r="122" spans="1:49" ht="25" customHeight="1" x14ac:dyDescent="0.35">
      <c r="A122" s="163">
        <v>14439</v>
      </c>
      <c r="B122" s="163" t="s">
        <v>125</v>
      </c>
      <c r="C122" s="163" t="s">
        <v>126</v>
      </c>
      <c r="D122" s="164">
        <v>1</v>
      </c>
      <c r="E122" s="164">
        <v>2025</v>
      </c>
      <c r="F122" s="164">
        <v>2025</v>
      </c>
      <c r="G122" s="163" t="s">
        <v>127</v>
      </c>
      <c r="H122" s="163" t="s">
        <v>125</v>
      </c>
      <c r="I122" s="163" t="s">
        <v>128</v>
      </c>
      <c r="J122" s="165" t="s">
        <v>552</v>
      </c>
      <c r="K122" s="163" t="s">
        <v>553</v>
      </c>
      <c r="L122" s="163" t="s">
        <v>65</v>
      </c>
      <c r="M122" s="163" t="s">
        <v>65</v>
      </c>
      <c r="N122" s="163">
        <v>6</v>
      </c>
      <c r="O122" s="163" t="s">
        <v>375</v>
      </c>
      <c r="P122" s="163" t="s">
        <v>417</v>
      </c>
      <c r="Q122" s="163" t="s">
        <v>152</v>
      </c>
      <c r="R122" s="163" t="s">
        <v>61</v>
      </c>
      <c r="S122" s="163" t="s">
        <v>107</v>
      </c>
      <c r="T122" s="163" t="s">
        <v>63</v>
      </c>
      <c r="U122" s="164">
        <v>10</v>
      </c>
      <c r="V122" s="164">
        <v>80</v>
      </c>
      <c r="W122" s="164" t="s">
        <v>65</v>
      </c>
      <c r="X122" s="167">
        <f t="shared" si="23"/>
        <v>80</v>
      </c>
      <c r="Y122" s="164">
        <v>4</v>
      </c>
      <c r="Z122" s="164" t="s">
        <v>64</v>
      </c>
      <c r="AA122" s="164" t="s">
        <v>67</v>
      </c>
      <c r="AB122" s="173" t="s">
        <v>67</v>
      </c>
      <c r="AC122" s="174" t="s">
        <v>65</v>
      </c>
      <c r="AD122" s="169" t="s">
        <v>418</v>
      </c>
      <c r="AE122" s="167" t="s">
        <v>67</v>
      </c>
      <c r="AF122" s="179"/>
      <c r="AG122" s="163" t="s">
        <v>68</v>
      </c>
      <c r="AH122" s="167">
        <f t="shared" si="15"/>
        <v>20</v>
      </c>
      <c r="AI122" s="167">
        <v>2</v>
      </c>
      <c r="AJ122" s="171">
        <f t="shared" si="16"/>
        <v>6372</v>
      </c>
      <c r="AK122" s="167">
        <f t="shared" si="17"/>
        <v>20</v>
      </c>
      <c r="AL122" s="171">
        <v>0</v>
      </c>
      <c r="AM122" s="171">
        <f t="shared" si="24"/>
        <v>800000</v>
      </c>
      <c r="AN122" s="171">
        <f t="shared" si="18"/>
        <v>0</v>
      </c>
      <c r="AO122" s="171">
        <f t="shared" si="19"/>
        <v>0</v>
      </c>
      <c r="AP122" s="171">
        <f t="shared" si="20"/>
        <v>5097600</v>
      </c>
      <c r="AR122" s="171">
        <f t="shared" si="21"/>
        <v>0</v>
      </c>
      <c r="AS122" s="171">
        <f t="shared" si="22"/>
        <v>5897600</v>
      </c>
      <c r="AT122" s="163" t="s">
        <v>172</v>
      </c>
      <c r="AU122" s="163" t="s">
        <v>173</v>
      </c>
      <c r="AV122" s="163" t="s">
        <v>558</v>
      </c>
      <c r="AW122" s="163" t="s">
        <v>420</v>
      </c>
    </row>
    <row r="123" spans="1:49" ht="25" customHeight="1" x14ac:dyDescent="0.35">
      <c r="A123" s="163">
        <v>14584</v>
      </c>
      <c r="B123" s="163" t="s">
        <v>125</v>
      </c>
      <c r="C123" s="163" t="s">
        <v>126</v>
      </c>
      <c r="D123" s="164">
        <v>1</v>
      </c>
      <c r="E123" s="164">
        <v>2025</v>
      </c>
      <c r="F123" s="164">
        <v>2025</v>
      </c>
      <c r="G123" s="163" t="s">
        <v>127</v>
      </c>
      <c r="H123" s="163" t="s">
        <v>125</v>
      </c>
      <c r="I123" s="163" t="s">
        <v>128</v>
      </c>
      <c r="J123" s="165" t="s">
        <v>552</v>
      </c>
      <c r="K123" s="163" t="s">
        <v>553</v>
      </c>
      <c r="L123" s="163" t="s">
        <v>65</v>
      </c>
      <c r="M123" s="163" t="s">
        <v>65</v>
      </c>
      <c r="N123" s="163">
        <v>5</v>
      </c>
      <c r="O123" s="163" t="s">
        <v>236</v>
      </c>
      <c r="P123" s="163" t="s">
        <v>559</v>
      </c>
      <c r="Q123" s="163" t="s">
        <v>152</v>
      </c>
      <c r="R123" s="163" t="s">
        <v>61</v>
      </c>
      <c r="S123" s="163" t="s">
        <v>107</v>
      </c>
      <c r="T123" s="163" t="s">
        <v>108</v>
      </c>
      <c r="U123" s="164">
        <v>20</v>
      </c>
      <c r="V123" s="164">
        <v>80</v>
      </c>
      <c r="W123" s="164" t="s">
        <v>65</v>
      </c>
      <c r="X123" s="167">
        <f t="shared" si="23"/>
        <v>80</v>
      </c>
      <c r="Y123" s="164">
        <v>4</v>
      </c>
      <c r="Z123" s="164" t="s">
        <v>64</v>
      </c>
      <c r="AA123" s="164" t="s">
        <v>67</v>
      </c>
      <c r="AB123" s="173" t="s">
        <v>67</v>
      </c>
      <c r="AC123" s="174" t="s">
        <v>65</v>
      </c>
      <c r="AD123" s="169" t="s">
        <v>560</v>
      </c>
      <c r="AE123" s="167" t="s">
        <v>67</v>
      </c>
      <c r="AF123" s="179"/>
      <c r="AG123" s="163" t="s">
        <v>68</v>
      </c>
      <c r="AH123" s="167">
        <f t="shared" si="15"/>
        <v>20</v>
      </c>
      <c r="AI123" s="167">
        <v>2</v>
      </c>
      <c r="AJ123" s="171">
        <f t="shared" si="16"/>
        <v>6372</v>
      </c>
      <c r="AK123" s="167">
        <f t="shared" si="17"/>
        <v>20</v>
      </c>
      <c r="AL123" s="171">
        <v>0</v>
      </c>
      <c r="AM123" s="171">
        <f t="shared" si="24"/>
        <v>1600000</v>
      </c>
      <c r="AN123" s="171">
        <f t="shared" si="18"/>
        <v>0</v>
      </c>
      <c r="AO123" s="171">
        <f t="shared" si="19"/>
        <v>0</v>
      </c>
      <c r="AP123" s="171">
        <f t="shared" si="20"/>
        <v>10195200</v>
      </c>
      <c r="AR123" s="171">
        <f t="shared" si="21"/>
        <v>0</v>
      </c>
      <c r="AS123" s="171">
        <f t="shared" si="22"/>
        <v>11795200</v>
      </c>
      <c r="AT123" s="163" t="s">
        <v>211</v>
      </c>
      <c r="AU123" s="163" t="s">
        <v>212</v>
      </c>
      <c r="AV123" s="163" t="s">
        <v>213</v>
      </c>
      <c r="AW123" s="163" t="s">
        <v>332</v>
      </c>
    </row>
    <row r="124" spans="1:49" ht="25" customHeight="1" x14ac:dyDescent="0.35">
      <c r="A124" s="163">
        <v>14455</v>
      </c>
      <c r="B124" s="163" t="s">
        <v>125</v>
      </c>
      <c r="C124" s="163" t="s">
        <v>126</v>
      </c>
      <c r="D124" s="164">
        <v>1</v>
      </c>
      <c r="E124" s="164">
        <v>2025</v>
      </c>
      <c r="F124" s="164">
        <v>2025</v>
      </c>
      <c r="G124" s="163" t="s">
        <v>127</v>
      </c>
      <c r="H124" s="163" t="s">
        <v>125</v>
      </c>
      <c r="I124" s="163" t="s">
        <v>128</v>
      </c>
      <c r="J124" s="165" t="s">
        <v>561</v>
      </c>
      <c r="K124" s="163" t="s">
        <v>562</v>
      </c>
      <c r="L124" s="163" t="s">
        <v>65</v>
      </c>
      <c r="M124" s="163" t="s">
        <v>65</v>
      </c>
      <c r="N124" s="163">
        <v>13</v>
      </c>
      <c r="O124" s="163" t="s">
        <v>104</v>
      </c>
      <c r="P124" s="163" t="s">
        <v>455</v>
      </c>
      <c r="Q124" s="163" t="s">
        <v>563</v>
      </c>
      <c r="R124" s="163" t="s">
        <v>61</v>
      </c>
      <c r="S124" s="163" t="s">
        <v>62</v>
      </c>
      <c r="T124" s="163" t="s">
        <v>63</v>
      </c>
      <c r="U124" s="164">
        <v>10</v>
      </c>
      <c r="V124" s="164">
        <v>80</v>
      </c>
      <c r="W124" s="164" t="s">
        <v>65</v>
      </c>
      <c r="X124" s="167">
        <f t="shared" si="23"/>
        <v>80</v>
      </c>
      <c r="Y124" s="164">
        <v>4</v>
      </c>
      <c r="Z124" s="164" t="s">
        <v>64</v>
      </c>
      <c r="AA124" s="164" t="s">
        <v>67</v>
      </c>
      <c r="AB124" s="173" t="s">
        <v>67</v>
      </c>
      <c r="AC124" s="174" t="s">
        <v>65</v>
      </c>
      <c r="AD124" s="169" t="s">
        <v>564</v>
      </c>
      <c r="AE124" s="167" t="s">
        <v>67</v>
      </c>
      <c r="AF124" s="179"/>
      <c r="AG124" s="163" t="s">
        <v>68</v>
      </c>
      <c r="AH124" s="167">
        <f t="shared" si="15"/>
        <v>20</v>
      </c>
      <c r="AI124" s="167">
        <v>2</v>
      </c>
      <c r="AJ124" s="171">
        <f t="shared" si="16"/>
        <v>6372</v>
      </c>
      <c r="AK124" s="167">
        <f t="shared" si="17"/>
        <v>20</v>
      </c>
      <c r="AL124" s="171">
        <v>0</v>
      </c>
      <c r="AM124" s="171">
        <f t="shared" si="24"/>
        <v>800000</v>
      </c>
      <c r="AN124" s="171">
        <f t="shared" si="18"/>
        <v>0</v>
      </c>
      <c r="AO124" s="171">
        <f t="shared" si="19"/>
        <v>0</v>
      </c>
      <c r="AP124" s="171">
        <f t="shared" si="20"/>
        <v>5097600</v>
      </c>
      <c r="AR124" s="171">
        <f t="shared" si="21"/>
        <v>0</v>
      </c>
      <c r="AS124" s="171">
        <f t="shared" si="22"/>
        <v>5897600</v>
      </c>
      <c r="AT124" s="163" t="s">
        <v>565</v>
      </c>
      <c r="AU124" s="163" t="s">
        <v>566</v>
      </c>
      <c r="AV124" s="163" t="s">
        <v>567</v>
      </c>
      <c r="AW124" s="163" t="s">
        <v>568</v>
      </c>
    </row>
    <row r="125" spans="1:49" ht="25" customHeight="1" x14ac:dyDescent="0.35">
      <c r="A125" s="163">
        <v>14352</v>
      </c>
      <c r="B125" s="163" t="s">
        <v>138</v>
      </c>
      <c r="C125" s="163" t="s">
        <v>139</v>
      </c>
      <c r="D125" s="164">
        <v>1</v>
      </c>
      <c r="E125" s="164">
        <v>2025</v>
      </c>
      <c r="F125" s="164">
        <v>2025</v>
      </c>
      <c r="G125" s="163" t="s">
        <v>127</v>
      </c>
      <c r="H125" s="163" t="s">
        <v>138</v>
      </c>
      <c r="I125" s="163" t="s">
        <v>140</v>
      </c>
      <c r="J125" s="165" t="s">
        <v>561</v>
      </c>
      <c r="K125" s="163" t="s">
        <v>562</v>
      </c>
      <c r="L125" s="163" t="s">
        <v>284</v>
      </c>
      <c r="M125" s="163" t="s">
        <v>285</v>
      </c>
      <c r="N125" s="163">
        <v>5</v>
      </c>
      <c r="O125" s="163" t="s">
        <v>236</v>
      </c>
      <c r="P125" s="163" t="s">
        <v>569</v>
      </c>
      <c r="Q125" s="163" t="s">
        <v>145</v>
      </c>
      <c r="R125" s="163" t="s">
        <v>61</v>
      </c>
      <c r="S125" s="163" t="s">
        <v>107</v>
      </c>
      <c r="T125" s="163" t="s">
        <v>63</v>
      </c>
      <c r="U125" s="164">
        <v>10</v>
      </c>
      <c r="V125" s="164">
        <v>80</v>
      </c>
      <c r="W125" s="164">
        <v>12</v>
      </c>
      <c r="X125" s="167">
        <f t="shared" si="23"/>
        <v>92</v>
      </c>
      <c r="Y125" s="164">
        <v>4</v>
      </c>
      <c r="Z125" s="164" t="s">
        <v>64</v>
      </c>
      <c r="AA125" s="164" t="s">
        <v>67</v>
      </c>
      <c r="AB125" s="173" t="s">
        <v>67</v>
      </c>
      <c r="AC125" s="174" t="s">
        <v>65</v>
      </c>
      <c r="AD125" s="169" t="s">
        <v>570</v>
      </c>
      <c r="AE125" s="167" t="s">
        <v>67</v>
      </c>
      <c r="AF125" s="179"/>
      <c r="AG125" s="163" t="s">
        <v>68</v>
      </c>
      <c r="AH125" s="167">
        <f t="shared" si="15"/>
        <v>23</v>
      </c>
      <c r="AI125" s="167">
        <v>2</v>
      </c>
      <c r="AJ125" s="171">
        <f t="shared" si="16"/>
        <v>6372</v>
      </c>
      <c r="AK125" s="167">
        <f t="shared" si="17"/>
        <v>23</v>
      </c>
      <c r="AL125" s="171">
        <v>0</v>
      </c>
      <c r="AM125" s="171">
        <f t="shared" si="24"/>
        <v>920000</v>
      </c>
      <c r="AN125" s="171">
        <f t="shared" si="18"/>
        <v>0</v>
      </c>
      <c r="AO125" s="171">
        <f t="shared" si="19"/>
        <v>0</v>
      </c>
      <c r="AP125" s="171">
        <f t="shared" si="20"/>
        <v>5862240</v>
      </c>
      <c r="AR125" s="171">
        <f t="shared" si="21"/>
        <v>0</v>
      </c>
      <c r="AS125" s="171">
        <f t="shared" si="22"/>
        <v>6782240</v>
      </c>
      <c r="AT125" s="163" t="s">
        <v>147</v>
      </c>
      <c r="AU125" s="163" t="s">
        <v>148</v>
      </c>
      <c r="AV125" s="163" t="s">
        <v>149</v>
      </c>
      <c r="AW125" s="163" t="s">
        <v>551</v>
      </c>
    </row>
    <row r="126" spans="1:49" ht="25" customHeight="1" x14ac:dyDescent="0.35">
      <c r="A126" s="163">
        <v>14431</v>
      </c>
      <c r="B126" s="163" t="s">
        <v>138</v>
      </c>
      <c r="C126" s="163" t="s">
        <v>139</v>
      </c>
      <c r="D126" s="164">
        <v>1</v>
      </c>
      <c r="E126" s="164">
        <v>2025</v>
      </c>
      <c r="F126" s="164">
        <v>2025</v>
      </c>
      <c r="G126" s="163" t="s">
        <v>127</v>
      </c>
      <c r="H126" s="163" t="s">
        <v>138</v>
      </c>
      <c r="I126" s="163" t="s">
        <v>140</v>
      </c>
      <c r="J126" s="165" t="s">
        <v>561</v>
      </c>
      <c r="K126" s="163" t="s">
        <v>562</v>
      </c>
      <c r="L126" s="163" t="s">
        <v>284</v>
      </c>
      <c r="M126" s="163" t="s">
        <v>285</v>
      </c>
      <c r="N126" s="163">
        <v>13</v>
      </c>
      <c r="O126" s="163" t="s">
        <v>104</v>
      </c>
      <c r="P126" s="163" t="s">
        <v>209</v>
      </c>
      <c r="Q126" s="163" t="s">
        <v>145</v>
      </c>
      <c r="R126" s="163" t="s">
        <v>61</v>
      </c>
      <c r="S126" s="163" t="s">
        <v>107</v>
      </c>
      <c r="T126" s="163" t="s">
        <v>63</v>
      </c>
      <c r="U126" s="164">
        <v>10</v>
      </c>
      <c r="V126" s="164">
        <v>80</v>
      </c>
      <c r="W126" s="164">
        <v>12</v>
      </c>
      <c r="X126" s="167">
        <f t="shared" si="23"/>
        <v>92</v>
      </c>
      <c r="Y126" s="164">
        <v>4</v>
      </c>
      <c r="Z126" s="164" t="s">
        <v>64</v>
      </c>
      <c r="AA126" s="164" t="s">
        <v>67</v>
      </c>
      <c r="AB126" s="173" t="s">
        <v>67</v>
      </c>
      <c r="AC126" s="174" t="s">
        <v>65</v>
      </c>
      <c r="AD126" s="169" t="s">
        <v>571</v>
      </c>
      <c r="AE126" s="167" t="s">
        <v>67</v>
      </c>
      <c r="AF126" s="179"/>
      <c r="AG126" s="163" t="s">
        <v>68</v>
      </c>
      <c r="AH126" s="167">
        <f t="shared" si="15"/>
        <v>23</v>
      </c>
      <c r="AI126" s="167">
        <v>2</v>
      </c>
      <c r="AJ126" s="171">
        <f t="shared" si="16"/>
        <v>6372</v>
      </c>
      <c r="AK126" s="167">
        <f t="shared" si="17"/>
        <v>23</v>
      </c>
      <c r="AL126" s="171">
        <v>0</v>
      </c>
      <c r="AM126" s="171">
        <f t="shared" si="24"/>
        <v>920000</v>
      </c>
      <c r="AN126" s="171">
        <f t="shared" si="18"/>
        <v>0</v>
      </c>
      <c r="AO126" s="171">
        <f t="shared" si="19"/>
        <v>0</v>
      </c>
      <c r="AP126" s="171">
        <f t="shared" si="20"/>
        <v>5862240</v>
      </c>
      <c r="AR126" s="171">
        <f t="shared" si="21"/>
        <v>0</v>
      </c>
      <c r="AS126" s="171">
        <f t="shared" si="22"/>
        <v>6782240</v>
      </c>
      <c r="AT126" s="163" t="s">
        <v>549</v>
      </c>
      <c r="AU126" s="163" t="s">
        <v>550</v>
      </c>
      <c r="AV126" s="163" t="s">
        <v>149</v>
      </c>
      <c r="AW126" s="163" t="s">
        <v>150</v>
      </c>
    </row>
    <row r="127" spans="1:49" ht="25" customHeight="1" x14ac:dyDescent="0.35">
      <c r="A127" s="163">
        <v>14372</v>
      </c>
      <c r="B127" s="163" t="s">
        <v>190</v>
      </c>
      <c r="C127" s="163" t="s">
        <v>191</v>
      </c>
      <c r="D127" s="164">
        <v>1</v>
      </c>
      <c r="E127" s="164">
        <v>2025</v>
      </c>
      <c r="F127" s="164">
        <v>2025</v>
      </c>
      <c r="G127" s="163" t="s">
        <v>127</v>
      </c>
      <c r="H127" s="163" t="s">
        <v>190</v>
      </c>
      <c r="I127" s="163" t="s">
        <v>192</v>
      </c>
      <c r="J127" s="165" t="s">
        <v>572</v>
      </c>
      <c r="K127" s="163" t="s">
        <v>573</v>
      </c>
      <c r="L127" s="163" t="s">
        <v>65</v>
      </c>
      <c r="M127" s="163" t="s">
        <v>65</v>
      </c>
      <c r="N127" s="163">
        <v>13</v>
      </c>
      <c r="O127" s="163" t="s">
        <v>104</v>
      </c>
      <c r="P127" s="163" t="s">
        <v>193</v>
      </c>
      <c r="Q127" s="163" t="s">
        <v>152</v>
      </c>
      <c r="R127" s="163" t="s">
        <v>61</v>
      </c>
      <c r="S127" s="163" t="s">
        <v>62</v>
      </c>
      <c r="T127" s="163" t="s">
        <v>63</v>
      </c>
      <c r="U127" s="164">
        <v>20</v>
      </c>
      <c r="V127" s="164">
        <v>90</v>
      </c>
      <c r="W127" s="164" t="s">
        <v>65</v>
      </c>
      <c r="X127" s="167">
        <f t="shared" si="23"/>
        <v>90</v>
      </c>
      <c r="Y127" s="164">
        <v>5</v>
      </c>
      <c r="Z127" s="164" t="s">
        <v>64</v>
      </c>
      <c r="AA127" s="164" t="s">
        <v>67</v>
      </c>
      <c r="AB127" s="173" t="s">
        <v>67</v>
      </c>
      <c r="AC127" s="174" t="s">
        <v>65</v>
      </c>
      <c r="AD127" s="169" t="s">
        <v>574</v>
      </c>
      <c r="AE127" s="167" t="s">
        <v>67</v>
      </c>
      <c r="AF127" s="179"/>
      <c r="AG127" s="163" t="s">
        <v>68</v>
      </c>
      <c r="AH127" s="167">
        <f t="shared" si="15"/>
        <v>18</v>
      </c>
      <c r="AI127" s="167">
        <v>2</v>
      </c>
      <c r="AJ127" s="171">
        <f t="shared" si="16"/>
        <v>6372</v>
      </c>
      <c r="AK127" s="167">
        <f t="shared" si="17"/>
        <v>18</v>
      </c>
      <c r="AL127" s="171">
        <v>0</v>
      </c>
      <c r="AM127" s="171">
        <f t="shared" si="24"/>
        <v>1440000</v>
      </c>
      <c r="AN127" s="171">
        <f t="shared" si="18"/>
        <v>0</v>
      </c>
      <c r="AO127" s="171">
        <f t="shared" si="19"/>
        <v>0</v>
      </c>
      <c r="AP127" s="171">
        <f t="shared" si="20"/>
        <v>11469600</v>
      </c>
      <c r="AR127" s="171">
        <f t="shared" si="21"/>
        <v>0</v>
      </c>
      <c r="AS127" s="171">
        <f t="shared" si="22"/>
        <v>12909600</v>
      </c>
      <c r="AT127" s="163" t="s">
        <v>195</v>
      </c>
      <c r="AU127" s="163" t="s">
        <v>196</v>
      </c>
      <c r="AV127" s="163" t="s">
        <v>197</v>
      </c>
      <c r="AW127" s="163" t="s">
        <v>198</v>
      </c>
    </row>
    <row r="128" spans="1:49" ht="25" customHeight="1" x14ac:dyDescent="0.35">
      <c r="A128" s="163">
        <v>14428</v>
      </c>
      <c r="B128" s="163" t="s">
        <v>138</v>
      </c>
      <c r="C128" s="163" t="s">
        <v>139</v>
      </c>
      <c r="D128" s="164">
        <v>1</v>
      </c>
      <c r="E128" s="164">
        <v>2025</v>
      </c>
      <c r="F128" s="164">
        <v>2025</v>
      </c>
      <c r="G128" s="163" t="s">
        <v>127</v>
      </c>
      <c r="H128" s="163" t="s">
        <v>138</v>
      </c>
      <c r="I128" s="163" t="s">
        <v>140</v>
      </c>
      <c r="J128" s="165" t="s">
        <v>572</v>
      </c>
      <c r="K128" s="163" t="s">
        <v>573</v>
      </c>
      <c r="L128" s="163" t="s">
        <v>284</v>
      </c>
      <c r="M128" s="163" t="s">
        <v>285</v>
      </c>
      <c r="N128" s="163">
        <v>13</v>
      </c>
      <c r="O128" s="163" t="s">
        <v>104</v>
      </c>
      <c r="P128" s="163" t="s">
        <v>209</v>
      </c>
      <c r="Q128" s="163" t="s">
        <v>145</v>
      </c>
      <c r="R128" s="163" t="s">
        <v>61</v>
      </c>
      <c r="S128" s="163" t="s">
        <v>107</v>
      </c>
      <c r="T128" s="163" t="s">
        <v>63</v>
      </c>
      <c r="U128" s="164">
        <v>10</v>
      </c>
      <c r="V128" s="164">
        <v>90</v>
      </c>
      <c r="W128" s="164">
        <v>12</v>
      </c>
      <c r="X128" s="167">
        <f t="shared" si="23"/>
        <v>102</v>
      </c>
      <c r="Y128" s="164">
        <v>4</v>
      </c>
      <c r="Z128" s="164" t="s">
        <v>64</v>
      </c>
      <c r="AA128" s="164" t="s">
        <v>67</v>
      </c>
      <c r="AB128" s="173" t="s">
        <v>67</v>
      </c>
      <c r="AC128" s="174" t="s">
        <v>65</v>
      </c>
      <c r="AD128" s="169" t="s">
        <v>570</v>
      </c>
      <c r="AE128" s="167" t="s">
        <v>67</v>
      </c>
      <c r="AF128" s="179"/>
      <c r="AG128" s="163" t="s">
        <v>68</v>
      </c>
      <c r="AH128" s="167">
        <f t="shared" si="15"/>
        <v>26</v>
      </c>
      <c r="AI128" s="167">
        <v>2</v>
      </c>
      <c r="AJ128" s="171">
        <f t="shared" si="16"/>
        <v>6372</v>
      </c>
      <c r="AK128" s="167">
        <f t="shared" si="17"/>
        <v>25.5</v>
      </c>
      <c r="AL128" s="171">
        <v>0</v>
      </c>
      <c r="AM128" s="171">
        <f t="shared" si="24"/>
        <v>1040000</v>
      </c>
      <c r="AN128" s="171">
        <f t="shared" si="18"/>
        <v>0</v>
      </c>
      <c r="AO128" s="171">
        <f t="shared" si="19"/>
        <v>0</v>
      </c>
      <c r="AP128" s="171">
        <f t="shared" si="20"/>
        <v>6499440</v>
      </c>
      <c r="AR128" s="171">
        <f t="shared" si="21"/>
        <v>0</v>
      </c>
      <c r="AS128" s="171">
        <f t="shared" si="22"/>
        <v>7539440</v>
      </c>
      <c r="AT128" s="163" t="s">
        <v>549</v>
      </c>
      <c r="AU128" s="163" t="s">
        <v>550</v>
      </c>
      <c r="AV128" s="163" t="s">
        <v>149</v>
      </c>
      <c r="AW128" s="163" t="s">
        <v>551</v>
      </c>
    </row>
    <row r="129" spans="1:49" ht="25" customHeight="1" x14ac:dyDescent="0.35">
      <c r="A129" s="163">
        <v>14219</v>
      </c>
      <c r="B129" s="163" t="s">
        <v>96</v>
      </c>
      <c r="C129" s="163" t="s">
        <v>575</v>
      </c>
      <c r="D129" s="164">
        <v>1</v>
      </c>
      <c r="E129" s="164">
        <v>2025</v>
      </c>
      <c r="F129" s="164">
        <v>2025</v>
      </c>
      <c r="G129" s="163" t="s">
        <v>127</v>
      </c>
      <c r="H129" s="163" t="s">
        <v>96</v>
      </c>
      <c r="I129" s="163" t="s">
        <v>99</v>
      </c>
      <c r="J129" s="165" t="s">
        <v>572</v>
      </c>
      <c r="K129" s="163" t="s">
        <v>573</v>
      </c>
      <c r="L129" s="163" t="s">
        <v>207</v>
      </c>
      <c r="M129" s="163" t="s">
        <v>208</v>
      </c>
      <c r="N129" s="163">
        <v>13</v>
      </c>
      <c r="O129" s="163" t="s">
        <v>104</v>
      </c>
      <c r="P129" s="163" t="s">
        <v>193</v>
      </c>
      <c r="Q129" s="163" t="s">
        <v>152</v>
      </c>
      <c r="R129" s="163" t="s">
        <v>61</v>
      </c>
      <c r="S129" s="163" t="s">
        <v>107</v>
      </c>
      <c r="T129" s="163" t="s">
        <v>108</v>
      </c>
      <c r="U129" s="164">
        <v>19</v>
      </c>
      <c r="V129" s="164">
        <v>90</v>
      </c>
      <c r="W129" s="164">
        <v>8</v>
      </c>
      <c r="X129" s="167">
        <f t="shared" si="23"/>
        <v>98</v>
      </c>
      <c r="Y129" s="164">
        <v>4</v>
      </c>
      <c r="Z129" s="164" t="s">
        <v>64</v>
      </c>
      <c r="AA129" s="164" t="s">
        <v>67</v>
      </c>
      <c r="AB129" s="173" t="s">
        <v>67</v>
      </c>
      <c r="AC129" s="174" t="s">
        <v>65</v>
      </c>
      <c r="AD129" s="169" t="s">
        <v>576</v>
      </c>
      <c r="AE129" s="167" t="s">
        <v>67</v>
      </c>
      <c r="AF129" s="179"/>
      <c r="AG129" s="163" t="s">
        <v>68</v>
      </c>
      <c r="AH129" s="167">
        <f t="shared" si="15"/>
        <v>25</v>
      </c>
      <c r="AI129" s="167">
        <v>2</v>
      </c>
      <c r="AJ129" s="171">
        <f t="shared" si="16"/>
        <v>6372</v>
      </c>
      <c r="AK129" s="167">
        <f t="shared" si="17"/>
        <v>24.5</v>
      </c>
      <c r="AL129" s="171">
        <v>0</v>
      </c>
      <c r="AM129" s="171">
        <f t="shared" si="24"/>
        <v>1900000</v>
      </c>
      <c r="AN129" s="171">
        <f t="shared" si="18"/>
        <v>0</v>
      </c>
      <c r="AO129" s="171">
        <f t="shared" si="19"/>
        <v>0</v>
      </c>
      <c r="AP129" s="171">
        <f t="shared" si="20"/>
        <v>11864664</v>
      </c>
      <c r="AR129" s="171">
        <f t="shared" si="21"/>
        <v>0</v>
      </c>
      <c r="AS129" s="171">
        <f t="shared" si="22"/>
        <v>13764664</v>
      </c>
      <c r="AT129" s="163" t="s">
        <v>65</v>
      </c>
      <c r="AU129" s="163" t="s">
        <v>577</v>
      </c>
      <c r="AV129" s="163" t="s">
        <v>578</v>
      </c>
      <c r="AW129" s="163" t="s">
        <v>579</v>
      </c>
    </row>
    <row r="130" spans="1:49" ht="25" customHeight="1" x14ac:dyDescent="0.35">
      <c r="A130" s="163">
        <v>14481</v>
      </c>
      <c r="B130" s="163" t="s">
        <v>125</v>
      </c>
      <c r="C130" s="163" t="s">
        <v>126</v>
      </c>
      <c r="D130" s="164">
        <v>1</v>
      </c>
      <c r="E130" s="164">
        <v>2025</v>
      </c>
      <c r="F130" s="164">
        <v>2025</v>
      </c>
      <c r="G130" s="163" t="s">
        <v>127</v>
      </c>
      <c r="H130" s="163" t="s">
        <v>125</v>
      </c>
      <c r="I130" s="163" t="s">
        <v>128</v>
      </c>
      <c r="J130" s="165" t="s">
        <v>580</v>
      </c>
      <c r="K130" s="163" t="s">
        <v>581</v>
      </c>
      <c r="L130" s="163" t="s">
        <v>65</v>
      </c>
      <c r="M130" s="163" t="s">
        <v>65</v>
      </c>
      <c r="N130" s="163">
        <v>13</v>
      </c>
      <c r="O130" s="163" t="s">
        <v>104</v>
      </c>
      <c r="P130" s="163" t="s">
        <v>582</v>
      </c>
      <c r="Q130" s="163" t="s">
        <v>435</v>
      </c>
      <c r="R130" s="163" t="s">
        <v>61</v>
      </c>
      <c r="S130" s="163" t="s">
        <v>62</v>
      </c>
      <c r="T130" s="163" t="s">
        <v>108</v>
      </c>
      <c r="U130" s="164">
        <v>15</v>
      </c>
      <c r="V130" s="164">
        <v>100</v>
      </c>
      <c r="W130" s="164" t="s">
        <v>65</v>
      </c>
      <c r="X130" s="167">
        <f t="shared" si="23"/>
        <v>100</v>
      </c>
      <c r="Y130" s="164">
        <v>4</v>
      </c>
      <c r="Z130" s="164" t="s">
        <v>64</v>
      </c>
      <c r="AA130" s="164" t="s">
        <v>67</v>
      </c>
      <c r="AB130" s="173" t="s">
        <v>67</v>
      </c>
      <c r="AC130" s="174" t="s">
        <v>65</v>
      </c>
      <c r="AD130" s="169" t="s">
        <v>436</v>
      </c>
      <c r="AE130" s="167" t="s">
        <v>67</v>
      </c>
      <c r="AF130" s="179"/>
      <c r="AG130" s="163" t="s">
        <v>68</v>
      </c>
      <c r="AH130" s="167">
        <f t="shared" ref="AH130:AH193" si="25">ROUNDUP(AK130,0)</f>
        <v>25</v>
      </c>
      <c r="AI130" s="167">
        <v>1</v>
      </c>
      <c r="AJ130" s="171">
        <f t="shared" ref="AJ130:AJ193" si="26">IF(AI130=1,5074,IF(AI130=2,6372,IF(AI130=3,7434,"ERROR")))</f>
        <v>5074</v>
      </c>
      <c r="AK130" s="167">
        <f t="shared" ref="AK130:AK193" si="27">+(X130/Y130)</f>
        <v>25</v>
      </c>
      <c r="AL130" s="171">
        <v>0</v>
      </c>
      <c r="AM130" s="171">
        <f t="shared" si="24"/>
        <v>1500000</v>
      </c>
      <c r="AN130" s="171">
        <f t="shared" ref="AN130:AN193" si="28">IF(AA130="SI",5000*AH130*U130,0)</f>
        <v>0</v>
      </c>
      <c r="AO130" s="171">
        <f t="shared" ref="AO130:AO193" si="29">IF(AB130="SI",270000*U130,0)</f>
        <v>0</v>
      </c>
      <c r="AP130" s="171">
        <f t="shared" ref="AP130:AP193" si="30">+(AJ130*X130*U130)</f>
        <v>7611000</v>
      </c>
      <c r="AR130" s="171">
        <f t="shared" ref="AR130:AR193" si="31">+(AL130*U130)</f>
        <v>0</v>
      </c>
      <c r="AS130" s="171">
        <f t="shared" ref="AS130:AS193" si="32">+(AM130+AN130+AO130+AP130+AR130)</f>
        <v>9111000</v>
      </c>
      <c r="AT130" s="163" t="s">
        <v>437</v>
      </c>
      <c r="AU130" s="163" t="s">
        <v>438</v>
      </c>
      <c r="AV130" s="163" t="s">
        <v>439</v>
      </c>
      <c r="AW130" s="163" t="s">
        <v>440</v>
      </c>
    </row>
    <row r="131" spans="1:49" ht="25" customHeight="1" x14ac:dyDescent="0.35">
      <c r="A131" s="163">
        <v>14295</v>
      </c>
      <c r="B131" s="163" t="s">
        <v>49</v>
      </c>
      <c r="C131" s="163" t="s">
        <v>50</v>
      </c>
      <c r="D131" s="164">
        <v>4</v>
      </c>
      <c r="E131" s="164">
        <v>2025</v>
      </c>
      <c r="F131" s="164">
        <v>2025</v>
      </c>
      <c r="G131" s="163" t="s">
        <v>127</v>
      </c>
      <c r="H131" s="163" t="s">
        <v>49</v>
      </c>
      <c r="I131" s="163" t="s">
        <v>452</v>
      </c>
      <c r="J131" s="165" t="s">
        <v>583</v>
      </c>
      <c r="K131" s="163" t="s">
        <v>584</v>
      </c>
      <c r="L131" s="163" t="s">
        <v>65</v>
      </c>
      <c r="M131" s="163" t="s">
        <v>65</v>
      </c>
      <c r="N131" s="163">
        <v>6</v>
      </c>
      <c r="O131" s="163" t="s">
        <v>375</v>
      </c>
      <c r="P131" s="163" t="s">
        <v>585</v>
      </c>
      <c r="Q131" s="163" t="s">
        <v>586</v>
      </c>
      <c r="R131" s="163" t="s">
        <v>61</v>
      </c>
      <c r="S131" s="163" t="s">
        <v>107</v>
      </c>
      <c r="T131" s="163" t="s">
        <v>63</v>
      </c>
      <c r="U131" s="164">
        <v>10</v>
      </c>
      <c r="V131" s="164">
        <v>108</v>
      </c>
      <c r="W131" s="164" t="s">
        <v>65</v>
      </c>
      <c r="X131" s="167">
        <f t="shared" si="23"/>
        <v>108</v>
      </c>
      <c r="Y131" s="164">
        <v>5</v>
      </c>
      <c r="Z131" s="164" t="s">
        <v>64</v>
      </c>
      <c r="AA131" s="164" t="s">
        <v>67</v>
      </c>
      <c r="AB131" s="173" t="s">
        <v>67</v>
      </c>
      <c r="AC131" s="174" t="s">
        <v>65</v>
      </c>
      <c r="AD131" s="169" t="s">
        <v>587</v>
      </c>
      <c r="AE131" s="167" t="s">
        <v>67</v>
      </c>
      <c r="AF131" s="179"/>
      <c r="AG131" s="163" t="s">
        <v>68</v>
      </c>
      <c r="AH131" s="167">
        <f t="shared" si="25"/>
        <v>22</v>
      </c>
      <c r="AI131" s="167">
        <v>2</v>
      </c>
      <c r="AJ131" s="171">
        <f t="shared" si="26"/>
        <v>6372</v>
      </c>
      <c r="AK131" s="167">
        <f t="shared" si="27"/>
        <v>21.6</v>
      </c>
      <c r="AL131" s="171">
        <v>0</v>
      </c>
      <c r="AM131" s="171">
        <f t="shared" si="24"/>
        <v>880000</v>
      </c>
      <c r="AN131" s="171">
        <f t="shared" si="28"/>
        <v>0</v>
      </c>
      <c r="AO131" s="171">
        <f t="shared" si="29"/>
        <v>0</v>
      </c>
      <c r="AP131" s="171">
        <f t="shared" si="30"/>
        <v>6881760</v>
      </c>
      <c r="AR131" s="171">
        <f t="shared" si="31"/>
        <v>0</v>
      </c>
      <c r="AS131" s="171">
        <f t="shared" si="32"/>
        <v>7761760</v>
      </c>
      <c r="AT131" s="163" t="s">
        <v>531</v>
      </c>
      <c r="AU131" s="163" t="s">
        <v>532</v>
      </c>
      <c r="AV131" s="163" t="s">
        <v>588</v>
      </c>
      <c r="AW131" s="163" t="s">
        <v>589</v>
      </c>
    </row>
    <row r="132" spans="1:49" ht="25" customHeight="1" x14ac:dyDescent="0.35">
      <c r="A132" s="163">
        <v>14224</v>
      </c>
      <c r="B132" s="163" t="s">
        <v>590</v>
      </c>
      <c r="C132" s="163" t="s">
        <v>591</v>
      </c>
      <c r="D132" s="164">
        <v>1</v>
      </c>
      <c r="E132" s="164">
        <v>2025</v>
      </c>
      <c r="F132" s="164">
        <v>2025</v>
      </c>
      <c r="G132" s="163" t="s">
        <v>127</v>
      </c>
      <c r="H132" s="163" t="s">
        <v>590</v>
      </c>
      <c r="I132" s="163" t="s">
        <v>592</v>
      </c>
      <c r="J132" s="165" t="s">
        <v>593</v>
      </c>
      <c r="K132" s="163" t="s">
        <v>594</v>
      </c>
      <c r="L132" s="163" t="s">
        <v>65</v>
      </c>
      <c r="M132" s="163" t="s">
        <v>65</v>
      </c>
      <c r="N132" s="163">
        <v>13</v>
      </c>
      <c r="O132" s="163" t="s">
        <v>104</v>
      </c>
      <c r="P132" s="163" t="s">
        <v>595</v>
      </c>
      <c r="Q132" s="163" t="s">
        <v>152</v>
      </c>
      <c r="R132" s="163" t="s">
        <v>61</v>
      </c>
      <c r="S132" s="163" t="s">
        <v>107</v>
      </c>
      <c r="T132" s="163" t="s">
        <v>63</v>
      </c>
      <c r="U132" s="164">
        <v>17</v>
      </c>
      <c r="V132" s="164">
        <v>150</v>
      </c>
      <c r="W132" s="164" t="s">
        <v>65</v>
      </c>
      <c r="X132" s="167">
        <f t="shared" si="23"/>
        <v>150</v>
      </c>
      <c r="Y132" s="164">
        <v>4</v>
      </c>
      <c r="Z132" s="164" t="s">
        <v>64</v>
      </c>
      <c r="AA132" s="164" t="s">
        <v>67</v>
      </c>
      <c r="AB132" s="173" t="s">
        <v>67</v>
      </c>
      <c r="AC132" s="174" t="s">
        <v>65</v>
      </c>
      <c r="AD132" s="169" t="s">
        <v>596</v>
      </c>
      <c r="AE132" s="167" t="s">
        <v>67</v>
      </c>
      <c r="AF132" s="179"/>
      <c r="AG132" s="163" t="s">
        <v>68</v>
      </c>
      <c r="AH132" s="167">
        <f t="shared" si="25"/>
        <v>38</v>
      </c>
      <c r="AI132" s="167">
        <v>2</v>
      </c>
      <c r="AJ132" s="171">
        <f t="shared" si="26"/>
        <v>6372</v>
      </c>
      <c r="AK132" s="167">
        <f t="shared" si="27"/>
        <v>37.5</v>
      </c>
      <c r="AL132" s="171">
        <v>0</v>
      </c>
      <c r="AM132" s="171">
        <f t="shared" si="24"/>
        <v>2584000</v>
      </c>
      <c r="AN132" s="171">
        <f t="shared" si="28"/>
        <v>0</v>
      </c>
      <c r="AO132" s="171">
        <f t="shared" si="29"/>
        <v>0</v>
      </c>
      <c r="AP132" s="171">
        <f t="shared" si="30"/>
        <v>16248600</v>
      </c>
      <c r="AR132" s="171">
        <f t="shared" si="31"/>
        <v>0</v>
      </c>
      <c r="AS132" s="171">
        <f t="shared" si="32"/>
        <v>18832600</v>
      </c>
      <c r="AT132" s="163" t="s">
        <v>597</v>
      </c>
      <c r="AU132" s="163" t="s">
        <v>598</v>
      </c>
      <c r="AV132" s="163" t="s">
        <v>599</v>
      </c>
      <c r="AW132" s="163" t="s">
        <v>476</v>
      </c>
    </row>
    <row r="133" spans="1:49" ht="25" customHeight="1" x14ac:dyDescent="0.35">
      <c r="A133" s="163">
        <v>14402</v>
      </c>
      <c r="B133" s="163" t="s">
        <v>125</v>
      </c>
      <c r="C133" s="163" t="s">
        <v>126</v>
      </c>
      <c r="D133" s="164">
        <v>1</v>
      </c>
      <c r="E133" s="164">
        <v>2025</v>
      </c>
      <c r="F133" s="164">
        <v>2025</v>
      </c>
      <c r="G133" s="163" t="s">
        <v>127</v>
      </c>
      <c r="H133" s="163" t="s">
        <v>125</v>
      </c>
      <c r="I133" s="163" t="s">
        <v>128</v>
      </c>
      <c r="J133" s="165" t="s">
        <v>593</v>
      </c>
      <c r="K133" s="163" t="s">
        <v>594</v>
      </c>
      <c r="L133" s="163" t="s">
        <v>65</v>
      </c>
      <c r="M133" s="163" t="s">
        <v>65</v>
      </c>
      <c r="N133" s="163">
        <v>13</v>
      </c>
      <c r="O133" s="163" t="s">
        <v>104</v>
      </c>
      <c r="P133" s="163" t="s">
        <v>595</v>
      </c>
      <c r="Q133" s="163" t="s">
        <v>152</v>
      </c>
      <c r="R133" s="163" t="s">
        <v>61</v>
      </c>
      <c r="S133" s="163" t="s">
        <v>62</v>
      </c>
      <c r="T133" s="163" t="s">
        <v>63</v>
      </c>
      <c r="U133" s="164">
        <v>19</v>
      </c>
      <c r="V133" s="164">
        <v>150</v>
      </c>
      <c r="W133" s="164" t="s">
        <v>65</v>
      </c>
      <c r="X133" s="167">
        <f t="shared" si="23"/>
        <v>150</v>
      </c>
      <c r="Y133" s="164">
        <v>4</v>
      </c>
      <c r="Z133" s="164" t="s">
        <v>64</v>
      </c>
      <c r="AA133" s="164" t="s">
        <v>67</v>
      </c>
      <c r="AB133" s="173" t="s">
        <v>67</v>
      </c>
      <c r="AC133" s="174" t="s">
        <v>65</v>
      </c>
      <c r="AD133" s="169" t="s">
        <v>600</v>
      </c>
      <c r="AE133" s="167" t="s">
        <v>67</v>
      </c>
      <c r="AF133" s="179"/>
      <c r="AG133" s="163" t="s">
        <v>68</v>
      </c>
      <c r="AH133" s="167">
        <f t="shared" si="25"/>
        <v>38</v>
      </c>
      <c r="AI133" s="167">
        <v>2</v>
      </c>
      <c r="AJ133" s="171">
        <f t="shared" si="26"/>
        <v>6372</v>
      </c>
      <c r="AK133" s="167">
        <f t="shared" si="27"/>
        <v>37.5</v>
      </c>
      <c r="AL133" s="171">
        <v>0</v>
      </c>
      <c r="AM133" s="171">
        <f t="shared" si="24"/>
        <v>2888000</v>
      </c>
      <c r="AN133" s="171">
        <f t="shared" si="28"/>
        <v>0</v>
      </c>
      <c r="AO133" s="171">
        <f t="shared" si="29"/>
        <v>0</v>
      </c>
      <c r="AP133" s="171">
        <f t="shared" si="30"/>
        <v>18160200</v>
      </c>
      <c r="AR133" s="171">
        <f t="shared" si="31"/>
        <v>0</v>
      </c>
      <c r="AS133" s="171">
        <f t="shared" si="32"/>
        <v>21048200</v>
      </c>
      <c r="AT133" s="163" t="s">
        <v>601</v>
      </c>
      <c r="AU133" s="163" t="s">
        <v>602</v>
      </c>
      <c r="AV133" s="163" t="s">
        <v>603</v>
      </c>
      <c r="AW133" s="163" t="s">
        <v>476</v>
      </c>
    </row>
    <row r="134" spans="1:49" ht="25" customHeight="1" x14ac:dyDescent="0.35">
      <c r="A134" s="163">
        <v>14404</v>
      </c>
      <c r="B134" s="163" t="s">
        <v>125</v>
      </c>
      <c r="C134" s="163" t="s">
        <v>126</v>
      </c>
      <c r="D134" s="164">
        <v>1</v>
      </c>
      <c r="E134" s="164">
        <v>2025</v>
      </c>
      <c r="F134" s="164">
        <v>2025</v>
      </c>
      <c r="G134" s="163" t="s">
        <v>127</v>
      </c>
      <c r="H134" s="163" t="s">
        <v>125</v>
      </c>
      <c r="I134" s="163" t="s">
        <v>128</v>
      </c>
      <c r="J134" s="165" t="s">
        <v>593</v>
      </c>
      <c r="K134" s="163" t="s">
        <v>594</v>
      </c>
      <c r="L134" s="163" t="s">
        <v>65</v>
      </c>
      <c r="M134" s="163" t="s">
        <v>65</v>
      </c>
      <c r="N134" s="163">
        <v>13</v>
      </c>
      <c r="O134" s="163" t="s">
        <v>104</v>
      </c>
      <c r="P134" s="163" t="s">
        <v>604</v>
      </c>
      <c r="Q134" s="163" t="s">
        <v>152</v>
      </c>
      <c r="R134" s="163" t="s">
        <v>61</v>
      </c>
      <c r="S134" s="163" t="s">
        <v>107</v>
      </c>
      <c r="T134" s="163" t="s">
        <v>63</v>
      </c>
      <c r="U134" s="164">
        <v>20</v>
      </c>
      <c r="V134" s="164">
        <v>150</v>
      </c>
      <c r="W134" s="164" t="s">
        <v>65</v>
      </c>
      <c r="X134" s="167">
        <f t="shared" si="23"/>
        <v>150</v>
      </c>
      <c r="Y134" s="164">
        <v>4</v>
      </c>
      <c r="Z134" s="164" t="s">
        <v>64</v>
      </c>
      <c r="AA134" s="164" t="s">
        <v>67</v>
      </c>
      <c r="AB134" s="173" t="s">
        <v>67</v>
      </c>
      <c r="AC134" s="174" t="s">
        <v>65</v>
      </c>
      <c r="AD134" s="169" t="s">
        <v>600</v>
      </c>
      <c r="AE134" s="167" t="s">
        <v>67</v>
      </c>
      <c r="AF134" s="179"/>
      <c r="AG134" s="163" t="s">
        <v>68</v>
      </c>
      <c r="AH134" s="167">
        <f t="shared" si="25"/>
        <v>38</v>
      </c>
      <c r="AI134" s="167">
        <v>2</v>
      </c>
      <c r="AJ134" s="171">
        <f t="shared" si="26"/>
        <v>6372</v>
      </c>
      <c r="AK134" s="167">
        <f t="shared" si="27"/>
        <v>37.5</v>
      </c>
      <c r="AL134" s="171">
        <v>0</v>
      </c>
      <c r="AM134" s="171">
        <f t="shared" si="24"/>
        <v>3040000</v>
      </c>
      <c r="AN134" s="171">
        <f t="shared" si="28"/>
        <v>0</v>
      </c>
      <c r="AO134" s="171">
        <f t="shared" si="29"/>
        <v>0</v>
      </c>
      <c r="AP134" s="171">
        <f t="shared" si="30"/>
        <v>19116000</v>
      </c>
      <c r="AR134" s="171">
        <f t="shared" si="31"/>
        <v>0</v>
      </c>
      <c r="AS134" s="171">
        <f t="shared" si="32"/>
        <v>22156000</v>
      </c>
      <c r="AT134" s="163" t="s">
        <v>601</v>
      </c>
      <c r="AU134" s="163" t="s">
        <v>602</v>
      </c>
      <c r="AV134" s="163" t="s">
        <v>603</v>
      </c>
      <c r="AW134" s="163" t="s">
        <v>476</v>
      </c>
    </row>
    <row r="135" spans="1:49" ht="25" customHeight="1" x14ac:dyDescent="0.35">
      <c r="A135" s="163">
        <v>14261</v>
      </c>
      <c r="B135" s="163" t="s">
        <v>125</v>
      </c>
      <c r="C135" s="163" t="s">
        <v>126</v>
      </c>
      <c r="D135" s="164">
        <v>1</v>
      </c>
      <c r="E135" s="164">
        <v>2025</v>
      </c>
      <c r="F135" s="164">
        <v>2025</v>
      </c>
      <c r="G135" s="163" t="s">
        <v>127</v>
      </c>
      <c r="H135" s="163" t="s">
        <v>125</v>
      </c>
      <c r="I135" s="163" t="s">
        <v>128</v>
      </c>
      <c r="J135" s="165" t="s">
        <v>605</v>
      </c>
      <c r="K135" s="163" t="s">
        <v>606</v>
      </c>
      <c r="L135" s="163" t="s">
        <v>65</v>
      </c>
      <c r="M135" s="163" t="s">
        <v>65</v>
      </c>
      <c r="N135" s="163">
        <v>8</v>
      </c>
      <c r="O135" s="163" t="s">
        <v>58</v>
      </c>
      <c r="P135" s="163" t="s">
        <v>131</v>
      </c>
      <c r="Q135" s="163" t="s">
        <v>132</v>
      </c>
      <c r="R135" s="163" t="s">
        <v>61</v>
      </c>
      <c r="S135" s="163" t="s">
        <v>62</v>
      </c>
      <c r="T135" s="163" t="s">
        <v>495</v>
      </c>
      <c r="U135" s="164">
        <v>12</v>
      </c>
      <c r="V135" s="164">
        <v>70</v>
      </c>
      <c r="W135" s="164" t="s">
        <v>65</v>
      </c>
      <c r="X135" s="167">
        <f t="shared" si="23"/>
        <v>70</v>
      </c>
      <c r="Y135" s="164">
        <v>4</v>
      </c>
      <c r="Z135" s="164" t="s">
        <v>64</v>
      </c>
      <c r="AA135" s="164" t="s">
        <v>67</v>
      </c>
      <c r="AB135" s="173" t="s">
        <v>67</v>
      </c>
      <c r="AC135" s="174" t="s">
        <v>65</v>
      </c>
      <c r="AD135" s="169" t="s">
        <v>607</v>
      </c>
      <c r="AE135" s="167" t="s">
        <v>67</v>
      </c>
      <c r="AF135" s="179"/>
      <c r="AG135" s="163" t="s">
        <v>68</v>
      </c>
      <c r="AH135" s="167">
        <f t="shared" si="25"/>
        <v>18</v>
      </c>
      <c r="AI135" s="167">
        <v>2</v>
      </c>
      <c r="AJ135" s="171">
        <f t="shared" si="26"/>
        <v>6372</v>
      </c>
      <c r="AK135" s="167">
        <f t="shared" si="27"/>
        <v>17.5</v>
      </c>
      <c r="AL135" s="171">
        <v>0</v>
      </c>
      <c r="AM135" s="171">
        <f t="shared" si="24"/>
        <v>864000</v>
      </c>
      <c r="AN135" s="171">
        <f t="shared" si="28"/>
        <v>0</v>
      </c>
      <c r="AO135" s="171">
        <f t="shared" si="29"/>
        <v>0</v>
      </c>
      <c r="AP135" s="171">
        <f t="shared" si="30"/>
        <v>5352480</v>
      </c>
      <c r="AR135" s="171">
        <f t="shared" si="31"/>
        <v>0</v>
      </c>
      <c r="AS135" s="171">
        <f t="shared" si="32"/>
        <v>6216480</v>
      </c>
      <c r="AT135" s="163" t="s">
        <v>134</v>
      </c>
      <c r="AU135" s="163" t="s">
        <v>135</v>
      </c>
      <c r="AV135" s="163" t="s">
        <v>608</v>
      </c>
      <c r="AW135" s="163" t="s">
        <v>609</v>
      </c>
    </row>
    <row r="136" spans="1:49" ht="25" customHeight="1" x14ac:dyDescent="0.35">
      <c r="A136" s="163">
        <v>14501</v>
      </c>
      <c r="B136" s="163" t="s">
        <v>125</v>
      </c>
      <c r="C136" s="163" t="s">
        <v>126</v>
      </c>
      <c r="D136" s="164">
        <v>1</v>
      </c>
      <c r="E136" s="164">
        <v>2025</v>
      </c>
      <c r="F136" s="164">
        <v>2025</v>
      </c>
      <c r="G136" s="163" t="s">
        <v>127</v>
      </c>
      <c r="H136" s="163" t="s">
        <v>125</v>
      </c>
      <c r="I136" s="163" t="s">
        <v>128</v>
      </c>
      <c r="J136" s="165" t="s">
        <v>605</v>
      </c>
      <c r="K136" s="163" t="s">
        <v>606</v>
      </c>
      <c r="L136" s="163" t="s">
        <v>65</v>
      </c>
      <c r="M136" s="163" t="s">
        <v>65</v>
      </c>
      <c r="N136" s="163">
        <v>8</v>
      </c>
      <c r="O136" s="163" t="s">
        <v>58</v>
      </c>
      <c r="P136" s="163" t="s">
        <v>610</v>
      </c>
      <c r="Q136" s="163" t="s">
        <v>132</v>
      </c>
      <c r="R136" s="163" t="s">
        <v>61</v>
      </c>
      <c r="S136" s="163" t="s">
        <v>62</v>
      </c>
      <c r="T136" s="163" t="s">
        <v>108</v>
      </c>
      <c r="U136" s="164">
        <v>10</v>
      </c>
      <c r="V136" s="164">
        <v>70</v>
      </c>
      <c r="W136" s="164" t="s">
        <v>65</v>
      </c>
      <c r="X136" s="167">
        <f t="shared" ref="X136:X199" si="33">(SUM(V136:W136))*1</f>
        <v>70</v>
      </c>
      <c r="Y136" s="164">
        <v>5</v>
      </c>
      <c r="Z136" s="164" t="s">
        <v>64</v>
      </c>
      <c r="AA136" s="164" t="s">
        <v>67</v>
      </c>
      <c r="AB136" s="173" t="s">
        <v>67</v>
      </c>
      <c r="AC136" s="174" t="s">
        <v>65</v>
      </c>
      <c r="AD136" s="169" t="s">
        <v>611</v>
      </c>
      <c r="AE136" s="167" t="s">
        <v>67</v>
      </c>
      <c r="AF136" s="179"/>
      <c r="AG136" s="163" t="s">
        <v>68</v>
      </c>
      <c r="AH136" s="167">
        <f t="shared" si="25"/>
        <v>14</v>
      </c>
      <c r="AI136" s="167">
        <v>2</v>
      </c>
      <c r="AJ136" s="171">
        <f t="shared" si="26"/>
        <v>6372</v>
      </c>
      <c r="AK136" s="167">
        <f t="shared" si="27"/>
        <v>14</v>
      </c>
      <c r="AL136" s="171">
        <v>0</v>
      </c>
      <c r="AM136" s="171">
        <f t="shared" si="24"/>
        <v>560000</v>
      </c>
      <c r="AN136" s="171">
        <f t="shared" si="28"/>
        <v>0</v>
      </c>
      <c r="AO136" s="171">
        <f t="shared" si="29"/>
        <v>0</v>
      </c>
      <c r="AP136" s="171">
        <f t="shared" si="30"/>
        <v>4460400</v>
      </c>
      <c r="AR136" s="171">
        <f t="shared" si="31"/>
        <v>0</v>
      </c>
      <c r="AS136" s="171">
        <f t="shared" si="32"/>
        <v>5020400</v>
      </c>
      <c r="AT136" s="163" t="s">
        <v>274</v>
      </c>
      <c r="AU136" s="163" t="s">
        <v>275</v>
      </c>
      <c r="AV136" s="163" t="s">
        <v>612</v>
      </c>
      <c r="AW136" s="163" t="s">
        <v>613</v>
      </c>
    </row>
    <row r="137" spans="1:49" ht="25" customHeight="1" x14ac:dyDescent="0.35">
      <c r="A137" s="163">
        <v>14461</v>
      </c>
      <c r="B137" s="163" t="s">
        <v>125</v>
      </c>
      <c r="C137" s="163" t="s">
        <v>126</v>
      </c>
      <c r="D137" s="164">
        <v>1</v>
      </c>
      <c r="E137" s="164">
        <v>2025</v>
      </c>
      <c r="F137" s="164">
        <v>2025</v>
      </c>
      <c r="G137" s="163" t="s">
        <v>127</v>
      </c>
      <c r="H137" s="163" t="s">
        <v>125</v>
      </c>
      <c r="I137" s="163" t="s">
        <v>128</v>
      </c>
      <c r="J137" s="165" t="s">
        <v>614</v>
      </c>
      <c r="K137" s="163" t="s">
        <v>615</v>
      </c>
      <c r="L137" s="163" t="s">
        <v>65</v>
      </c>
      <c r="M137" s="163" t="s">
        <v>65</v>
      </c>
      <c r="N137" s="163">
        <v>13</v>
      </c>
      <c r="O137" s="163" t="s">
        <v>104</v>
      </c>
      <c r="P137" s="163" t="s">
        <v>616</v>
      </c>
      <c r="Q137" s="163" t="s">
        <v>152</v>
      </c>
      <c r="R137" s="163" t="s">
        <v>61</v>
      </c>
      <c r="S137" s="163" t="s">
        <v>62</v>
      </c>
      <c r="T137" s="163" t="s">
        <v>495</v>
      </c>
      <c r="U137" s="164">
        <v>12</v>
      </c>
      <c r="V137" s="164">
        <v>100</v>
      </c>
      <c r="W137" s="164" t="s">
        <v>65</v>
      </c>
      <c r="X137" s="167">
        <f t="shared" si="33"/>
        <v>100</v>
      </c>
      <c r="Y137" s="164">
        <v>4</v>
      </c>
      <c r="Z137" s="164" t="s">
        <v>64</v>
      </c>
      <c r="AA137" s="164" t="s">
        <v>67</v>
      </c>
      <c r="AB137" s="173" t="s">
        <v>67</v>
      </c>
      <c r="AC137" s="174" t="s">
        <v>65</v>
      </c>
      <c r="AD137" s="169" t="s">
        <v>617</v>
      </c>
      <c r="AE137" s="167" t="s">
        <v>67</v>
      </c>
      <c r="AF137" s="179"/>
      <c r="AG137" s="163" t="s">
        <v>68</v>
      </c>
      <c r="AH137" s="167">
        <f t="shared" si="25"/>
        <v>25</v>
      </c>
      <c r="AI137" s="167">
        <v>2</v>
      </c>
      <c r="AJ137" s="171">
        <f t="shared" si="26"/>
        <v>6372</v>
      </c>
      <c r="AK137" s="167">
        <f t="shared" si="27"/>
        <v>25</v>
      </c>
      <c r="AL137" s="171">
        <v>0</v>
      </c>
      <c r="AM137" s="171">
        <f t="shared" si="24"/>
        <v>1200000</v>
      </c>
      <c r="AN137" s="171">
        <f t="shared" si="28"/>
        <v>0</v>
      </c>
      <c r="AO137" s="171">
        <f t="shared" si="29"/>
        <v>0</v>
      </c>
      <c r="AP137" s="171">
        <f t="shared" si="30"/>
        <v>7646400</v>
      </c>
      <c r="AR137" s="171">
        <f t="shared" si="31"/>
        <v>0</v>
      </c>
      <c r="AS137" s="171">
        <f t="shared" si="32"/>
        <v>8846400</v>
      </c>
      <c r="AT137" s="163" t="s">
        <v>618</v>
      </c>
      <c r="AU137" s="163" t="s">
        <v>619</v>
      </c>
      <c r="AV137" s="163" t="s">
        <v>620</v>
      </c>
      <c r="AW137" s="163" t="s">
        <v>621</v>
      </c>
    </row>
    <row r="138" spans="1:49" ht="25" customHeight="1" x14ac:dyDescent="0.35">
      <c r="A138" s="163">
        <v>14456</v>
      </c>
      <c r="B138" s="163" t="s">
        <v>125</v>
      </c>
      <c r="C138" s="163" t="s">
        <v>126</v>
      </c>
      <c r="D138" s="164">
        <v>1</v>
      </c>
      <c r="E138" s="164">
        <v>2025</v>
      </c>
      <c r="F138" s="164">
        <v>2025</v>
      </c>
      <c r="G138" s="163" t="s">
        <v>127</v>
      </c>
      <c r="H138" s="163" t="s">
        <v>125</v>
      </c>
      <c r="I138" s="163" t="s">
        <v>128</v>
      </c>
      <c r="J138" s="165" t="s">
        <v>622</v>
      </c>
      <c r="K138" s="163" t="s">
        <v>623</v>
      </c>
      <c r="L138" s="163" t="s">
        <v>65</v>
      </c>
      <c r="M138" s="163" t="s">
        <v>65</v>
      </c>
      <c r="N138" s="163">
        <v>13</v>
      </c>
      <c r="O138" s="163" t="s">
        <v>104</v>
      </c>
      <c r="P138" s="163" t="s">
        <v>455</v>
      </c>
      <c r="Q138" s="163" t="s">
        <v>563</v>
      </c>
      <c r="R138" s="163" t="s">
        <v>61</v>
      </c>
      <c r="S138" s="163" t="s">
        <v>62</v>
      </c>
      <c r="T138" s="163" t="s">
        <v>63</v>
      </c>
      <c r="U138" s="164">
        <v>10</v>
      </c>
      <c r="V138" s="164">
        <v>28</v>
      </c>
      <c r="W138" s="164" t="s">
        <v>65</v>
      </c>
      <c r="X138" s="167">
        <f t="shared" si="33"/>
        <v>28</v>
      </c>
      <c r="Y138" s="164">
        <v>4</v>
      </c>
      <c r="Z138" s="164" t="s">
        <v>67</v>
      </c>
      <c r="AA138" s="164" t="s">
        <v>67</v>
      </c>
      <c r="AB138" s="173" t="s">
        <v>67</v>
      </c>
      <c r="AC138" s="174" t="s">
        <v>65</v>
      </c>
      <c r="AD138" s="169" t="s">
        <v>564</v>
      </c>
      <c r="AE138" s="167" t="s">
        <v>67</v>
      </c>
      <c r="AF138" s="179"/>
      <c r="AG138" s="163" t="s">
        <v>68</v>
      </c>
      <c r="AH138" s="167">
        <f t="shared" si="25"/>
        <v>7</v>
      </c>
      <c r="AI138" s="167">
        <v>1</v>
      </c>
      <c r="AJ138" s="171">
        <f t="shared" si="26"/>
        <v>5074</v>
      </c>
      <c r="AK138" s="167">
        <f t="shared" si="27"/>
        <v>7</v>
      </c>
      <c r="AL138" s="171">
        <v>0</v>
      </c>
      <c r="AM138" s="171">
        <f t="shared" si="24"/>
        <v>0</v>
      </c>
      <c r="AN138" s="171">
        <f t="shared" si="28"/>
        <v>0</v>
      </c>
      <c r="AO138" s="171">
        <f t="shared" si="29"/>
        <v>0</v>
      </c>
      <c r="AP138" s="171">
        <f t="shared" si="30"/>
        <v>1420720</v>
      </c>
      <c r="AR138" s="171">
        <f t="shared" si="31"/>
        <v>0</v>
      </c>
      <c r="AS138" s="171">
        <f t="shared" si="32"/>
        <v>1420720</v>
      </c>
      <c r="AT138" s="163" t="s">
        <v>565</v>
      </c>
      <c r="AU138" s="163" t="s">
        <v>566</v>
      </c>
      <c r="AV138" s="163" t="s">
        <v>567</v>
      </c>
      <c r="AW138" s="163" t="s">
        <v>568</v>
      </c>
    </row>
    <row r="139" spans="1:49" ht="25" customHeight="1" x14ac:dyDescent="0.35">
      <c r="A139" s="163">
        <v>14459</v>
      </c>
      <c r="B139" s="163" t="s">
        <v>125</v>
      </c>
      <c r="C139" s="163" t="s">
        <v>126</v>
      </c>
      <c r="D139" s="164">
        <v>1</v>
      </c>
      <c r="E139" s="164">
        <v>2025</v>
      </c>
      <c r="F139" s="164">
        <v>2025</v>
      </c>
      <c r="G139" s="163" t="s">
        <v>127</v>
      </c>
      <c r="H139" s="163" t="s">
        <v>125</v>
      </c>
      <c r="I139" s="163" t="s">
        <v>128</v>
      </c>
      <c r="J139" s="165" t="s">
        <v>622</v>
      </c>
      <c r="K139" s="163" t="s">
        <v>623</v>
      </c>
      <c r="L139" s="163" t="s">
        <v>65</v>
      </c>
      <c r="M139" s="163" t="s">
        <v>65</v>
      </c>
      <c r="N139" s="163">
        <v>13</v>
      </c>
      <c r="O139" s="163" t="s">
        <v>104</v>
      </c>
      <c r="P139" s="163" t="s">
        <v>455</v>
      </c>
      <c r="Q139" s="163" t="s">
        <v>563</v>
      </c>
      <c r="R139" s="163" t="s">
        <v>61</v>
      </c>
      <c r="S139" s="163" t="s">
        <v>62</v>
      </c>
      <c r="T139" s="163" t="s">
        <v>63</v>
      </c>
      <c r="U139" s="164">
        <v>10</v>
      </c>
      <c r="V139" s="164">
        <v>28</v>
      </c>
      <c r="W139" s="164" t="s">
        <v>65</v>
      </c>
      <c r="X139" s="167">
        <f t="shared" si="33"/>
        <v>28</v>
      </c>
      <c r="Y139" s="164">
        <v>4</v>
      </c>
      <c r="Z139" s="164" t="s">
        <v>67</v>
      </c>
      <c r="AA139" s="164" t="s">
        <v>67</v>
      </c>
      <c r="AB139" s="173" t="s">
        <v>67</v>
      </c>
      <c r="AC139" s="174" t="s">
        <v>65</v>
      </c>
      <c r="AD139" s="169" t="s">
        <v>564</v>
      </c>
      <c r="AE139" s="167" t="s">
        <v>67</v>
      </c>
      <c r="AF139" s="179"/>
      <c r="AG139" s="163" t="s">
        <v>68</v>
      </c>
      <c r="AH139" s="167">
        <f t="shared" si="25"/>
        <v>7</v>
      </c>
      <c r="AI139" s="167">
        <v>1</v>
      </c>
      <c r="AJ139" s="171">
        <f t="shared" si="26"/>
        <v>5074</v>
      </c>
      <c r="AK139" s="167">
        <f t="shared" si="27"/>
        <v>7</v>
      </c>
      <c r="AL139" s="171">
        <v>0</v>
      </c>
      <c r="AM139" s="171">
        <f t="shared" si="24"/>
        <v>0</v>
      </c>
      <c r="AN139" s="171">
        <f t="shared" si="28"/>
        <v>0</v>
      </c>
      <c r="AO139" s="171">
        <f t="shared" si="29"/>
        <v>0</v>
      </c>
      <c r="AP139" s="171">
        <f t="shared" si="30"/>
        <v>1420720</v>
      </c>
      <c r="AR139" s="171">
        <f t="shared" si="31"/>
        <v>0</v>
      </c>
      <c r="AS139" s="171">
        <f t="shared" si="32"/>
        <v>1420720</v>
      </c>
      <c r="AT139" s="163" t="s">
        <v>565</v>
      </c>
      <c r="AU139" s="163" t="s">
        <v>566</v>
      </c>
      <c r="AV139" s="163" t="s">
        <v>567</v>
      </c>
      <c r="AW139" s="163" t="s">
        <v>568</v>
      </c>
    </row>
    <row r="140" spans="1:49" ht="25" customHeight="1" x14ac:dyDescent="0.35">
      <c r="A140" s="163">
        <v>14460</v>
      </c>
      <c r="B140" s="163" t="s">
        <v>125</v>
      </c>
      <c r="C140" s="163" t="s">
        <v>126</v>
      </c>
      <c r="D140" s="164">
        <v>1</v>
      </c>
      <c r="E140" s="164">
        <v>2025</v>
      </c>
      <c r="F140" s="164">
        <v>2025</v>
      </c>
      <c r="G140" s="163" t="s">
        <v>127</v>
      </c>
      <c r="H140" s="163" t="s">
        <v>125</v>
      </c>
      <c r="I140" s="163" t="s">
        <v>128</v>
      </c>
      <c r="J140" s="165" t="s">
        <v>622</v>
      </c>
      <c r="K140" s="163" t="s">
        <v>623</v>
      </c>
      <c r="L140" s="163" t="s">
        <v>65</v>
      </c>
      <c r="M140" s="163" t="s">
        <v>65</v>
      </c>
      <c r="N140" s="163">
        <v>13</v>
      </c>
      <c r="O140" s="163" t="s">
        <v>104</v>
      </c>
      <c r="P140" s="163" t="s">
        <v>455</v>
      </c>
      <c r="Q140" s="163" t="s">
        <v>563</v>
      </c>
      <c r="R140" s="163" t="s">
        <v>61</v>
      </c>
      <c r="S140" s="163" t="s">
        <v>62</v>
      </c>
      <c r="T140" s="163" t="s">
        <v>63</v>
      </c>
      <c r="U140" s="164">
        <v>10</v>
      </c>
      <c r="V140" s="164">
        <v>28</v>
      </c>
      <c r="W140" s="164" t="s">
        <v>65</v>
      </c>
      <c r="X140" s="167">
        <f t="shared" si="33"/>
        <v>28</v>
      </c>
      <c r="Y140" s="164">
        <v>4</v>
      </c>
      <c r="Z140" s="164" t="s">
        <v>67</v>
      </c>
      <c r="AA140" s="164" t="s">
        <v>67</v>
      </c>
      <c r="AB140" s="173" t="s">
        <v>67</v>
      </c>
      <c r="AC140" s="174" t="s">
        <v>65</v>
      </c>
      <c r="AD140" s="169" t="s">
        <v>564</v>
      </c>
      <c r="AE140" s="167" t="s">
        <v>67</v>
      </c>
      <c r="AF140" s="179"/>
      <c r="AG140" s="163" t="s">
        <v>68</v>
      </c>
      <c r="AH140" s="167">
        <f t="shared" si="25"/>
        <v>7</v>
      </c>
      <c r="AI140" s="167">
        <v>1</v>
      </c>
      <c r="AJ140" s="171">
        <f t="shared" si="26"/>
        <v>5074</v>
      </c>
      <c r="AK140" s="167">
        <f t="shared" si="27"/>
        <v>7</v>
      </c>
      <c r="AL140" s="171">
        <v>0</v>
      </c>
      <c r="AM140" s="171">
        <f t="shared" ref="AM140:AM203" si="34">IF(Z140="SI",4000*U140*AH140,0)</f>
        <v>0</v>
      </c>
      <c r="AN140" s="171">
        <f t="shared" si="28"/>
        <v>0</v>
      </c>
      <c r="AO140" s="171">
        <f t="shared" si="29"/>
        <v>0</v>
      </c>
      <c r="AP140" s="171">
        <f t="shared" si="30"/>
        <v>1420720</v>
      </c>
      <c r="AR140" s="171">
        <f t="shared" si="31"/>
        <v>0</v>
      </c>
      <c r="AS140" s="171">
        <f t="shared" si="32"/>
        <v>1420720</v>
      </c>
      <c r="AT140" s="163" t="s">
        <v>565</v>
      </c>
      <c r="AU140" s="163" t="s">
        <v>566</v>
      </c>
      <c r="AV140" s="163" t="s">
        <v>567</v>
      </c>
      <c r="AW140" s="163" t="s">
        <v>568</v>
      </c>
    </row>
    <row r="141" spans="1:49" ht="25" customHeight="1" x14ac:dyDescent="0.35">
      <c r="A141" s="163">
        <v>14496</v>
      </c>
      <c r="B141" s="163" t="s">
        <v>49</v>
      </c>
      <c r="C141" s="163" t="s">
        <v>50</v>
      </c>
      <c r="D141" s="164">
        <v>4</v>
      </c>
      <c r="E141" s="164">
        <v>2025</v>
      </c>
      <c r="F141" s="164">
        <v>2025</v>
      </c>
      <c r="G141" s="163" t="s">
        <v>127</v>
      </c>
      <c r="H141" s="163" t="s">
        <v>49</v>
      </c>
      <c r="I141" s="163" t="s">
        <v>452</v>
      </c>
      <c r="J141" s="165" t="s">
        <v>624</v>
      </c>
      <c r="K141" s="163" t="s">
        <v>625</v>
      </c>
      <c r="L141" s="163" t="s">
        <v>65</v>
      </c>
      <c r="M141" s="163" t="s">
        <v>65</v>
      </c>
      <c r="N141" s="163">
        <v>13</v>
      </c>
      <c r="O141" s="163" t="s">
        <v>104</v>
      </c>
      <c r="P141" s="163" t="s">
        <v>455</v>
      </c>
      <c r="Q141" s="163" t="s">
        <v>152</v>
      </c>
      <c r="R141" s="163" t="s">
        <v>61</v>
      </c>
      <c r="S141" s="163" t="s">
        <v>107</v>
      </c>
      <c r="T141" s="163" t="s">
        <v>63</v>
      </c>
      <c r="U141" s="164">
        <v>15</v>
      </c>
      <c r="V141" s="164">
        <v>64</v>
      </c>
      <c r="W141" s="164" t="s">
        <v>65</v>
      </c>
      <c r="X141" s="167">
        <f t="shared" si="33"/>
        <v>64</v>
      </c>
      <c r="Y141" s="164">
        <v>5</v>
      </c>
      <c r="Z141" s="164" t="s">
        <v>64</v>
      </c>
      <c r="AA141" s="164" t="s">
        <v>67</v>
      </c>
      <c r="AB141" s="173" t="s">
        <v>67</v>
      </c>
      <c r="AC141" s="174" t="s">
        <v>65</v>
      </c>
      <c r="AD141" s="169" t="s">
        <v>626</v>
      </c>
      <c r="AE141" s="167" t="s">
        <v>67</v>
      </c>
      <c r="AF141" s="179"/>
      <c r="AG141" s="163" t="s">
        <v>68</v>
      </c>
      <c r="AH141" s="167">
        <f t="shared" si="25"/>
        <v>13</v>
      </c>
      <c r="AI141" s="167">
        <v>3</v>
      </c>
      <c r="AJ141" s="171">
        <f t="shared" si="26"/>
        <v>7434</v>
      </c>
      <c r="AK141" s="167">
        <f t="shared" si="27"/>
        <v>12.8</v>
      </c>
      <c r="AL141" s="171">
        <v>0</v>
      </c>
      <c r="AM141" s="171">
        <f t="shared" si="34"/>
        <v>780000</v>
      </c>
      <c r="AN141" s="171">
        <f t="shared" si="28"/>
        <v>0</v>
      </c>
      <c r="AO141" s="171">
        <f t="shared" si="29"/>
        <v>0</v>
      </c>
      <c r="AP141" s="171">
        <f t="shared" si="30"/>
        <v>7136640</v>
      </c>
      <c r="AR141" s="171">
        <f t="shared" si="31"/>
        <v>0</v>
      </c>
      <c r="AS141" s="171">
        <f t="shared" si="32"/>
        <v>7916640</v>
      </c>
      <c r="AT141" s="163" t="s">
        <v>479</v>
      </c>
      <c r="AU141" s="163" t="s">
        <v>480</v>
      </c>
      <c r="AV141" s="163" t="s">
        <v>481</v>
      </c>
      <c r="AW141" s="163" t="s">
        <v>482</v>
      </c>
    </row>
    <row r="142" spans="1:49" ht="25" customHeight="1" x14ac:dyDescent="0.35">
      <c r="A142" s="163">
        <v>14374</v>
      </c>
      <c r="B142" s="163" t="s">
        <v>190</v>
      </c>
      <c r="C142" s="163" t="s">
        <v>191</v>
      </c>
      <c r="D142" s="164">
        <v>1</v>
      </c>
      <c r="E142" s="164">
        <v>2025</v>
      </c>
      <c r="F142" s="164">
        <v>2025</v>
      </c>
      <c r="G142" s="163" t="s">
        <v>127</v>
      </c>
      <c r="H142" s="163" t="s">
        <v>190</v>
      </c>
      <c r="I142" s="163" t="s">
        <v>192</v>
      </c>
      <c r="J142" s="165" t="s">
        <v>368</v>
      </c>
      <c r="K142" s="163" t="s">
        <v>369</v>
      </c>
      <c r="L142" s="163" t="s">
        <v>65</v>
      </c>
      <c r="M142" s="163" t="s">
        <v>65</v>
      </c>
      <c r="N142" s="163">
        <v>13</v>
      </c>
      <c r="O142" s="163" t="s">
        <v>104</v>
      </c>
      <c r="P142" s="163" t="s">
        <v>193</v>
      </c>
      <c r="Q142" s="163" t="s">
        <v>152</v>
      </c>
      <c r="R142" s="163" t="s">
        <v>61</v>
      </c>
      <c r="S142" s="163" t="s">
        <v>107</v>
      </c>
      <c r="T142" s="163" t="s">
        <v>63</v>
      </c>
      <c r="U142" s="164">
        <v>20</v>
      </c>
      <c r="V142" s="164">
        <v>96</v>
      </c>
      <c r="W142" s="164" t="s">
        <v>65</v>
      </c>
      <c r="X142" s="167">
        <f t="shared" si="33"/>
        <v>96</v>
      </c>
      <c r="Y142" s="164">
        <v>4</v>
      </c>
      <c r="Z142" s="164" t="s">
        <v>64</v>
      </c>
      <c r="AA142" s="164" t="s">
        <v>67</v>
      </c>
      <c r="AB142" s="173" t="s">
        <v>67</v>
      </c>
      <c r="AC142" s="174" t="s">
        <v>65</v>
      </c>
      <c r="AD142" s="169" t="s">
        <v>627</v>
      </c>
      <c r="AE142" s="167" t="s">
        <v>67</v>
      </c>
      <c r="AF142" s="179"/>
      <c r="AG142" s="163" t="s">
        <v>68</v>
      </c>
      <c r="AH142" s="167">
        <f t="shared" si="25"/>
        <v>24</v>
      </c>
      <c r="AI142" s="167">
        <v>3</v>
      </c>
      <c r="AJ142" s="171">
        <f t="shared" si="26"/>
        <v>7434</v>
      </c>
      <c r="AK142" s="167">
        <f t="shared" si="27"/>
        <v>24</v>
      </c>
      <c r="AL142" s="171">
        <v>0</v>
      </c>
      <c r="AM142" s="171">
        <f t="shared" si="34"/>
        <v>1920000</v>
      </c>
      <c r="AN142" s="171">
        <f t="shared" si="28"/>
        <v>0</v>
      </c>
      <c r="AO142" s="171">
        <f t="shared" si="29"/>
        <v>0</v>
      </c>
      <c r="AP142" s="171">
        <f t="shared" si="30"/>
        <v>14273280</v>
      </c>
      <c r="AR142" s="171">
        <f t="shared" si="31"/>
        <v>0</v>
      </c>
      <c r="AS142" s="171">
        <f t="shared" si="32"/>
        <v>16193280</v>
      </c>
      <c r="AT142" s="163" t="s">
        <v>195</v>
      </c>
      <c r="AU142" s="163" t="s">
        <v>196</v>
      </c>
      <c r="AV142" s="163" t="s">
        <v>197</v>
      </c>
      <c r="AW142" s="163" t="s">
        <v>198</v>
      </c>
    </row>
    <row r="143" spans="1:49" ht="25" customHeight="1" x14ac:dyDescent="0.35">
      <c r="A143" s="163">
        <v>14311</v>
      </c>
      <c r="B143" s="163" t="s">
        <v>49</v>
      </c>
      <c r="C143" s="163" t="s">
        <v>50</v>
      </c>
      <c r="D143" s="164">
        <v>4</v>
      </c>
      <c r="E143" s="164">
        <v>2025</v>
      </c>
      <c r="F143" s="164">
        <v>2025</v>
      </c>
      <c r="G143" s="163" t="s">
        <v>127</v>
      </c>
      <c r="H143" s="163" t="s">
        <v>49</v>
      </c>
      <c r="I143" s="163" t="s">
        <v>452</v>
      </c>
      <c r="J143" s="165" t="s">
        <v>628</v>
      </c>
      <c r="K143" s="163" t="s">
        <v>629</v>
      </c>
      <c r="L143" s="163" t="s">
        <v>65</v>
      </c>
      <c r="M143" s="163" t="s">
        <v>65</v>
      </c>
      <c r="N143" s="163">
        <v>3</v>
      </c>
      <c r="O143" s="163" t="s">
        <v>630</v>
      </c>
      <c r="P143" s="163" t="s">
        <v>631</v>
      </c>
      <c r="Q143" s="163" t="s">
        <v>445</v>
      </c>
      <c r="R143" s="163" t="s">
        <v>61</v>
      </c>
      <c r="S143" s="163" t="s">
        <v>107</v>
      </c>
      <c r="T143" s="163" t="s">
        <v>63</v>
      </c>
      <c r="U143" s="164">
        <v>10</v>
      </c>
      <c r="V143" s="164">
        <v>96</v>
      </c>
      <c r="W143" s="164" t="s">
        <v>65</v>
      </c>
      <c r="X143" s="167">
        <f t="shared" si="33"/>
        <v>96</v>
      </c>
      <c r="Y143" s="164">
        <v>5</v>
      </c>
      <c r="Z143" s="164" t="s">
        <v>64</v>
      </c>
      <c r="AA143" s="164" t="s">
        <v>67</v>
      </c>
      <c r="AB143" s="173" t="s">
        <v>67</v>
      </c>
      <c r="AC143" s="174" t="s">
        <v>65</v>
      </c>
      <c r="AD143" s="169" t="s">
        <v>632</v>
      </c>
      <c r="AE143" s="167" t="s">
        <v>67</v>
      </c>
      <c r="AF143" s="179"/>
      <c r="AG143" s="163" t="s">
        <v>68</v>
      </c>
      <c r="AH143" s="167">
        <f t="shared" si="25"/>
        <v>20</v>
      </c>
      <c r="AI143" s="167">
        <v>2</v>
      </c>
      <c r="AJ143" s="171">
        <f t="shared" si="26"/>
        <v>6372</v>
      </c>
      <c r="AK143" s="167">
        <f t="shared" si="27"/>
        <v>19.2</v>
      </c>
      <c r="AL143" s="171">
        <v>0</v>
      </c>
      <c r="AM143" s="171">
        <f t="shared" si="34"/>
        <v>800000</v>
      </c>
      <c r="AN143" s="171">
        <f t="shared" si="28"/>
        <v>0</v>
      </c>
      <c r="AO143" s="171">
        <f t="shared" si="29"/>
        <v>0</v>
      </c>
      <c r="AP143" s="171">
        <f t="shared" si="30"/>
        <v>6117120</v>
      </c>
      <c r="AR143" s="171">
        <f t="shared" si="31"/>
        <v>0</v>
      </c>
      <c r="AS143" s="171">
        <f t="shared" si="32"/>
        <v>6917120</v>
      </c>
      <c r="AT143" s="163" t="s">
        <v>633</v>
      </c>
      <c r="AU143" s="163" t="s">
        <v>532</v>
      </c>
      <c r="AV143" s="163" t="s">
        <v>634</v>
      </c>
      <c r="AW143" s="163" t="s">
        <v>635</v>
      </c>
    </row>
    <row r="144" spans="1:49" ht="25" customHeight="1" x14ac:dyDescent="0.35">
      <c r="A144" s="163">
        <v>14265</v>
      </c>
      <c r="B144" s="163" t="s">
        <v>125</v>
      </c>
      <c r="C144" s="163" t="s">
        <v>126</v>
      </c>
      <c r="D144" s="164">
        <v>1</v>
      </c>
      <c r="E144" s="164">
        <v>2025</v>
      </c>
      <c r="F144" s="164">
        <v>2025</v>
      </c>
      <c r="G144" s="163" t="s">
        <v>127</v>
      </c>
      <c r="H144" s="163" t="s">
        <v>125</v>
      </c>
      <c r="I144" s="163" t="s">
        <v>128</v>
      </c>
      <c r="J144" s="165" t="s">
        <v>636</v>
      </c>
      <c r="K144" s="163" t="s">
        <v>637</v>
      </c>
      <c r="L144" s="163" t="s">
        <v>65</v>
      </c>
      <c r="M144" s="163" t="s">
        <v>65</v>
      </c>
      <c r="N144" s="163">
        <v>8</v>
      </c>
      <c r="O144" s="163" t="s">
        <v>58</v>
      </c>
      <c r="P144" s="163" t="s">
        <v>638</v>
      </c>
      <c r="Q144" s="163" t="s">
        <v>152</v>
      </c>
      <c r="R144" s="163" t="s">
        <v>61</v>
      </c>
      <c r="S144" s="163" t="s">
        <v>62</v>
      </c>
      <c r="T144" s="163" t="s">
        <v>495</v>
      </c>
      <c r="U144" s="164">
        <v>10</v>
      </c>
      <c r="V144" s="164">
        <v>64</v>
      </c>
      <c r="W144" s="164" t="s">
        <v>65</v>
      </c>
      <c r="X144" s="167">
        <f t="shared" si="33"/>
        <v>64</v>
      </c>
      <c r="Y144" s="164">
        <v>4</v>
      </c>
      <c r="Z144" s="164" t="s">
        <v>64</v>
      </c>
      <c r="AA144" s="164" t="s">
        <v>67</v>
      </c>
      <c r="AB144" s="173" t="s">
        <v>67</v>
      </c>
      <c r="AC144" s="174" t="s">
        <v>65</v>
      </c>
      <c r="AD144" s="169" t="s">
        <v>639</v>
      </c>
      <c r="AE144" s="167" t="s">
        <v>67</v>
      </c>
      <c r="AF144" s="179"/>
      <c r="AG144" s="163" t="s">
        <v>68</v>
      </c>
      <c r="AH144" s="167">
        <f t="shared" si="25"/>
        <v>16</v>
      </c>
      <c r="AI144" s="167">
        <v>2</v>
      </c>
      <c r="AJ144" s="171">
        <f t="shared" si="26"/>
        <v>6372</v>
      </c>
      <c r="AK144" s="167">
        <f t="shared" si="27"/>
        <v>16</v>
      </c>
      <c r="AL144" s="171">
        <v>0</v>
      </c>
      <c r="AM144" s="171">
        <f t="shared" si="34"/>
        <v>640000</v>
      </c>
      <c r="AN144" s="171">
        <f t="shared" si="28"/>
        <v>0</v>
      </c>
      <c r="AO144" s="171">
        <f t="shared" si="29"/>
        <v>0</v>
      </c>
      <c r="AP144" s="171">
        <f t="shared" si="30"/>
        <v>4078080</v>
      </c>
      <c r="AR144" s="171">
        <f t="shared" si="31"/>
        <v>0</v>
      </c>
      <c r="AS144" s="171">
        <f t="shared" si="32"/>
        <v>4718080</v>
      </c>
      <c r="AT144" s="163" t="s">
        <v>640</v>
      </c>
      <c r="AU144" s="163" t="s">
        <v>641</v>
      </c>
      <c r="AV144" s="163" t="s">
        <v>642</v>
      </c>
      <c r="AW144" s="163" t="s">
        <v>643</v>
      </c>
    </row>
    <row r="145" spans="1:49" ht="25" customHeight="1" x14ac:dyDescent="0.35">
      <c r="A145" s="163">
        <v>14312</v>
      </c>
      <c r="B145" s="163" t="s">
        <v>49</v>
      </c>
      <c r="C145" s="163" t="s">
        <v>50</v>
      </c>
      <c r="D145" s="164">
        <v>4</v>
      </c>
      <c r="E145" s="164">
        <v>2025</v>
      </c>
      <c r="F145" s="164">
        <v>2025</v>
      </c>
      <c r="G145" s="163" t="s">
        <v>127</v>
      </c>
      <c r="H145" s="163" t="s">
        <v>49</v>
      </c>
      <c r="I145" s="163" t="s">
        <v>452</v>
      </c>
      <c r="J145" s="165" t="s">
        <v>636</v>
      </c>
      <c r="K145" s="163" t="s">
        <v>637</v>
      </c>
      <c r="L145" s="163" t="s">
        <v>65</v>
      </c>
      <c r="M145" s="163" t="s">
        <v>65</v>
      </c>
      <c r="N145" s="163">
        <v>10</v>
      </c>
      <c r="O145" s="163" t="s">
        <v>111</v>
      </c>
      <c r="P145" s="163" t="s">
        <v>644</v>
      </c>
      <c r="Q145" s="163" t="s">
        <v>586</v>
      </c>
      <c r="R145" s="163" t="s">
        <v>61</v>
      </c>
      <c r="S145" s="163" t="s">
        <v>62</v>
      </c>
      <c r="T145" s="163" t="s">
        <v>63</v>
      </c>
      <c r="U145" s="164">
        <v>10</v>
      </c>
      <c r="V145" s="164">
        <v>64</v>
      </c>
      <c r="W145" s="164" t="s">
        <v>65</v>
      </c>
      <c r="X145" s="167">
        <f t="shared" si="33"/>
        <v>64</v>
      </c>
      <c r="Y145" s="164">
        <v>5</v>
      </c>
      <c r="Z145" s="164" t="s">
        <v>64</v>
      </c>
      <c r="AA145" s="164" t="s">
        <v>67</v>
      </c>
      <c r="AB145" s="173" t="s">
        <v>67</v>
      </c>
      <c r="AC145" s="174" t="s">
        <v>65</v>
      </c>
      <c r="AD145" s="169" t="s">
        <v>645</v>
      </c>
      <c r="AE145" s="167" t="s">
        <v>67</v>
      </c>
      <c r="AF145" s="179"/>
      <c r="AG145" s="163" t="s">
        <v>68</v>
      </c>
      <c r="AH145" s="167">
        <f t="shared" si="25"/>
        <v>13</v>
      </c>
      <c r="AI145" s="167">
        <v>2</v>
      </c>
      <c r="AJ145" s="171">
        <f t="shared" si="26"/>
        <v>6372</v>
      </c>
      <c r="AK145" s="167">
        <f t="shared" si="27"/>
        <v>12.8</v>
      </c>
      <c r="AL145" s="171">
        <v>0</v>
      </c>
      <c r="AM145" s="171">
        <f t="shared" si="34"/>
        <v>520000</v>
      </c>
      <c r="AN145" s="171">
        <f t="shared" si="28"/>
        <v>0</v>
      </c>
      <c r="AO145" s="171">
        <f t="shared" si="29"/>
        <v>0</v>
      </c>
      <c r="AP145" s="171">
        <f t="shared" si="30"/>
        <v>4078080</v>
      </c>
      <c r="AR145" s="171">
        <f t="shared" si="31"/>
        <v>0</v>
      </c>
      <c r="AS145" s="171">
        <f t="shared" si="32"/>
        <v>4598080</v>
      </c>
      <c r="AT145" s="163" t="s">
        <v>531</v>
      </c>
      <c r="AU145" s="163" t="s">
        <v>532</v>
      </c>
      <c r="AV145" s="163" t="s">
        <v>588</v>
      </c>
      <c r="AW145" s="163" t="s">
        <v>589</v>
      </c>
    </row>
    <row r="146" spans="1:49" ht="25" customHeight="1" x14ac:dyDescent="0.35">
      <c r="A146" s="163">
        <v>14313</v>
      </c>
      <c r="B146" s="163" t="s">
        <v>49</v>
      </c>
      <c r="C146" s="163" t="s">
        <v>50</v>
      </c>
      <c r="D146" s="164">
        <v>4</v>
      </c>
      <c r="E146" s="164">
        <v>2025</v>
      </c>
      <c r="F146" s="164">
        <v>2025</v>
      </c>
      <c r="G146" s="163" t="s">
        <v>127</v>
      </c>
      <c r="H146" s="163" t="s">
        <v>49</v>
      </c>
      <c r="I146" s="163" t="s">
        <v>452</v>
      </c>
      <c r="J146" s="165" t="s">
        <v>636</v>
      </c>
      <c r="K146" s="163" t="s">
        <v>637</v>
      </c>
      <c r="L146" s="163" t="s">
        <v>65</v>
      </c>
      <c r="M146" s="163" t="s">
        <v>65</v>
      </c>
      <c r="N146" s="163">
        <v>4</v>
      </c>
      <c r="O146" s="163" t="s">
        <v>286</v>
      </c>
      <c r="P146" s="163" t="s">
        <v>646</v>
      </c>
      <c r="Q146" s="163" t="s">
        <v>586</v>
      </c>
      <c r="R146" s="163" t="s">
        <v>61</v>
      </c>
      <c r="S146" s="163" t="s">
        <v>62</v>
      </c>
      <c r="T146" s="163" t="s">
        <v>63</v>
      </c>
      <c r="U146" s="164">
        <v>10</v>
      </c>
      <c r="V146" s="164">
        <v>64</v>
      </c>
      <c r="W146" s="164" t="s">
        <v>65</v>
      </c>
      <c r="X146" s="167">
        <f t="shared" si="33"/>
        <v>64</v>
      </c>
      <c r="Y146" s="164">
        <v>5</v>
      </c>
      <c r="Z146" s="164" t="s">
        <v>64</v>
      </c>
      <c r="AA146" s="164" t="s">
        <v>67</v>
      </c>
      <c r="AB146" s="173" t="s">
        <v>67</v>
      </c>
      <c r="AC146" s="174" t="s">
        <v>65</v>
      </c>
      <c r="AD146" s="169" t="s">
        <v>647</v>
      </c>
      <c r="AE146" s="167" t="s">
        <v>67</v>
      </c>
      <c r="AF146" s="179"/>
      <c r="AG146" s="163" t="s">
        <v>68</v>
      </c>
      <c r="AH146" s="167">
        <f t="shared" si="25"/>
        <v>13</v>
      </c>
      <c r="AI146" s="167">
        <v>2</v>
      </c>
      <c r="AJ146" s="171">
        <f t="shared" si="26"/>
        <v>6372</v>
      </c>
      <c r="AK146" s="167">
        <f t="shared" si="27"/>
        <v>12.8</v>
      </c>
      <c r="AL146" s="171">
        <v>0</v>
      </c>
      <c r="AM146" s="171">
        <f t="shared" si="34"/>
        <v>520000</v>
      </c>
      <c r="AN146" s="171">
        <f t="shared" si="28"/>
        <v>0</v>
      </c>
      <c r="AO146" s="171">
        <f t="shared" si="29"/>
        <v>0</v>
      </c>
      <c r="AP146" s="171">
        <f t="shared" si="30"/>
        <v>4078080</v>
      </c>
      <c r="AR146" s="171">
        <f t="shared" si="31"/>
        <v>0</v>
      </c>
      <c r="AS146" s="171">
        <f t="shared" si="32"/>
        <v>4598080</v>
      </c>
      <c r="AT146" s="163" t="s">
        <v>633</v>
      </c>
      <c r="AU146" s="163" t="s">
        <v>532</v>
      </c>
      <c r="AV146" s="163" t="s">
        <v>588</v>
      </c>
      <c r="AW146" s="163" t="s">
        <v>589</v>
      </c>
    </row>
    <row r="147" spans="1:49" ht="25" customHeight="1" x14ac:dyDescent="0.35">
      <c r="A147" s="163">
        <v>14248</v>
      </c>
      <c r="B147" s="163" t="s">
        <v>49</v>
      </c>
      <c r="C147" s="163" t="s">
        <v>50</v>
      </c>
      <c r="D147" s="164">
        <v>4</v>
      </c>
      <c r="E147" s="164">
        <v>2025</v>
      </c>
      <c r="F147" s="164">
        <v>2025</v>
      </c>
      <c r="G147" s="163" t="s">
        <v>127</v>
      </c>
      <c r="H147" s="163" t="s">
        <v>49</v>
      </c>
      <c r="I147" s="163" t="s">
        <v>452</v>
      </c>
      <c r="J147" s="165" t="s">
        <v>648</v>
      </c>
      <c r="K147" s="163" t="s">
        <v>649</v>
      </c>
      <c r="L147" s="163" t="s">
        <v>65</v>
      </c>
      <c r="M147" s="163" t="s">
        <v>65</v>
      </c>
      <c r="N147" s="163">
        <v>13</v>
      </c>
      <c r="O147" s="163" t="s">
        <v>104</v>
      </c>
      <c r="P147" s="163" t="s">
        <v>209</v>
      </c>
      <c r="Q147" s="163" t="s">
        <v>152</v>
      </c>
      <c r="R147" s="163" t="s">
        <v>61</v>
      </c>
      <c r="S147" s="163" t="s">
        <v>107</v>
      </c>
      <c r="T147" s="163" t="s">
        <v>63</v>
      </c>
      <c r="U147" s="164">
        <v>16</v>
      </c>
      <c r="V147" s="164">
        <v>112</v>
      </c>
      <c r="W147" s="164" t="s">
        <v>65</v>
      </c>
      <c r="X147" s="167">
        <f t="shared" si="33"/>
        <v>112</v>
      </c>
      <c r="Y147" s="164">
        <v>5</v>
      </c>
      <c r="Z147" s="164" t="s">
        <v>64</v>
      </c>
      <c r="AA147" s="164" t="s">
        <v>67</v>
      </c>
      <c r="AB147" s="173" t="s">
        <v>67</v>
      </c>
      <c r="AC147" s="174" t="s">
        <v>65</v>
      </c>
      <c r="AD147" s="169" t="s">
        <v>650</v>
      </c>
      <c r="AE147" s="167" t="s">
        <v>67</v>
      </c>
      <c r="AF147" s="179"/>
      <c r="AG147" s="163" t="s">
        <v>68</v>
      </c>
      <c r="AH147" s="167">
        <f t="shared" si="25"/>
        <v>23</v>
      </c>
      <c r="AI147" s="167">
        <v>2</v>
      </c>
      <c r="AJ147" s="171">
        <f t="shared" si="26"/>
        <v>6372</v>
      </c>
      <c r="AK147" s="167">
        <f t="shared" si="27"/>
        <v>22.4</v>
      </c>
      <c r="AL147" s="171">
        <v>0</v>
      </c>
      <c r="AM147" s="171">
        <f t="shared" si="34"/>
        <v>1472000</v>
      </c>
      <c r="AN147" s="171">
        <f t="shared" si="28"/>
        <v>0</v>
      </c>
      <c r="AO147" s="171">
        <f t="shared" si="29"/>
        <v>0</v>
      </c>
      <c r="AP147" s="171">
        <f t="shared" si="30"/>
        <v>11418624</v>
      </c>
      <c r="AR147" s="171">
        <f t="shared" si="31"/>
        <v>0</v>
      </c>
      <c r="AS147" s="171">
        <f t="shared" si="32"/>
        <v>12890624</v>
      </c>
      <c r="AT147" s="163" t="s">
        <v>651</v>
      </c>
      <c r="AU147" s="163" t="s">
        <v>652</v>
      </c>
      <c r="AV147" s="163" t="s">
        <v>653</v>
      </c>
      <c r="AW147" s="163" t="s">
        <v>654</v>
      </c>
    </row>
    <row r="148" spans="1:49" ht="25" customHeight="1" x14ac:dyDescent="0.35">
      <c r="A148" s="163">
        <v>14384</v>
      </c>
      <c r="B148" s="163" t="s">
        <v>125</v>
      </c>
      <c r="C148" s="163" t="s">
        <v>126</v>
      </c>
      <c r="D148" s="164">
        <v>1</v>
      </c>
      <c r="E148" s="164">
        <v>2025</v>
      </c>
      <c r="F148" s="164">
        <v>2025</v>
      </c>
      <c r="G148" s="163" t="s">
        <v>127</v>
      </c>
      <c r="H148" s="163" t="s">
        <v>125</v>
      </c>
      <c r="I148" s="163" t="s">
        <v>128</v>
      </c>
      <c r="J148" s="165" t="s">
        <v>655</v>
      </c>
      <c r="K148" s="163" t="s">
        <v>656</v>
      </c>
      <c r="L148" s="163" t="s">
        <v>65</v>
      </c>
      <c r="M148" s="163" t="s">
        <v>65</v>
      </c>
      <c r="N148" s="163">
        <v>13</v>
      </c>
      <c r="O148" s="163" t="s">
        <v>104</v>
      </c>
      <c r="P148" s="163" t="s">
        <v>105</v>
      </c>
      <c r="Q148" s="163" t="s">
        <v>158</v>
      </c>
      <c r="R148" s="163" t="s">
        <v>61</v>
      </c>
      <c r="S148" s="163" t="s">
        <v>107</v>
      </c>
      <c r="T148" s="163" t="s">
        <v>159</v>
      </c>
      <c r="U148" s="164">
        <v>15</v>
      </c>
      <c r="V148" s="164">
        <v>120</v>
      </c>
      <c r="W148" s="164" t="s">
        <v>65</v>
      </c>
      <c r="X148" s="167">
        <f t="shared" si="33"/>
        <v>120</v>
      </c>
      <c r="Y148" s="164">
        <v>4</v>
      </c>
      <c r="Z148" s="164" t="s">
        <v>64</v>
      </c>
      <c r="AA148" s="164" t="s">
        <v>67</v>
      </c>
      <c r="AB148" s="173" t="s">
        <v>67</v>
      </c>
      <c r="AC148" s="174" t="s">
        <v>65</v>
      </c>
      <c r="AD148" s="169" t="s">
        <v>526</v>
      </c>
      <c r="AE148" s="167" t="s">
        <v>67</v>
      </c>
      <c r="AF148" s="179"/>
      <c r="AG148" s="163" t="s">
        <v>68</v>
      </c>
      <c r="AH148" s="167">
        <f t="shared" si="25"/>
        <v>30</v>
      </c>
      <c r="AI148" s="167">
        <v>3</v>
      </c>
      <c r="AJ148" s="171">
        <f t="shared" si="26"/>
        <v>7434</v>
      </c>
      <c r="AK148" s="167">
        <f t="shared" si="27"/>
        <v>30</v>
      </c>
      <c r="AL148" s="171">
        <v>0</v>
      </c>
      <c r="AM148" s="171">
        <f t="shared" si="34"/>
        <v>1800000</v>
      </c>
      <c r="AN148" s="171">
        <f t="shared" si="28"/>
        <v>0</v>
      </c>
      <c r="AO148" s="171">
        <f t="shared" si="29"/>
        <v>0</v>
      </c>
      <c r="AP148" s="171">
        <f t="shared" si="30"/>
        <v>13381200</v>
      </c>
      <c r="AR148" s="171">
        <f t="shared" si="31"/>
        <v>0</v>
      </c>
      <c r="AS148" s="171">
        <f t="shared" si="32"/>
        <v>15181200</v>
      </c>
      <c r="AT148" s="163" t="s">
        <v>161</v>
      </c>
      <c r="AU148" s="163" t="s">
        <v>162</v>
      </c>
      <c r="AV148" s="163" t="s">
        <v>163</v>
      </c>
      <c r="AW148" s="163" t="s">
        <v>164</v>
      </c>
    </row>
    <row r="149" spans="1:49" ht="25" customHeight="1" x14ac:dyDescent="0.35">
      <c r="A149" s="163">
        <v>14264</v>
      </c>
      <c r="B149" s="163" t="s">
        <v>125</v>
      </c>
      <c r="C149" s="163" t="s">
        <v>126</v>
      </c>
      <c r="D149" s="164">
        <v>1</v>
      </c>
      <c r="E149" s="164">
        <v>2025</v>
      </c>
      <c r="F149" s="164">
        <v>2025</v>
      </c>
      <c r="G149" s="163" t="s">
        <v>127</v>
      </c>
      <c r="H149" s="163" t="s">
        <v>125</v>
      </c>
      <c r="I149" s="163" t="s">
        <v>128</v>
      </c>
      <c r="J149" s="165" t="s">
        <v>657</v>
      </c>
      <c r="K149" s="163" t="s">
        <v>658</v>
      </c>
      <c r="L149" s="163" t="s">
        <v>65</v>
      </c>
      <c r="M149" s="163" t="s">
        <v>65</v>
      </c>
      <c r="N149" s="163">
        <v>8</v>
      </c>
      <c r="O149" s="163" t="s">
        <v>58</v>
      </c>
      <c r="P149" s="163" t="s">
        <v>638</v>
      </c>
      <c r="Q149" s="163" t="s">
        <v>152</v>
      </c>
      <c r="R149" s="163" t="s">
        <v>61</v>
      </c>
      <c r="S149" s="163" t="s">
        <v>62</v>
      </c>
      <c r="T149" s="163" t="s">
        <v>495</v>
      </c>
      <c r="U149" s="164">
        <v>10</v>
      </c>
      <c r="V149" s="164">
        <v>80</v>
      </c>
      <c r="W149" s="164" t="s">
        <v>65</v>
      </c>
      <c r="X149" s="167">
        <f t="shared" si="33"/>
        <v>80</v>
      </c>
      <c r="Y149" s="164">
        <v>4</v>
      </c>
      <c r="Z149" s="164" t="s">
        <v>64</v>
      </c>
      <c r="AA149" s="164" t="s">
        <v>67</v>
      </c>
      <c r="AB149" s="173" t="s">
        <v>67</v>
      </c>
      <c r="AC149" s="174" t="s">
        <v>65</v>
      </c>
      <c r="AD149" s="169" t="s">
        <v>659</v>
      </c>
      <c r="AE149" s="167" t="s">
        <v>67</v>
      </c>
      <c r="AF149" s="179"/>
      <c r="AG149" s="163" t="s">
        <v>68</v>
      </c>
      <c r="AH149" s="167">
        <f t="shared" si="25"/>
        <v>20</v>
      </c>
      <c r="AI149" s="167">
        <v>3</v>
      </c>
      <c r="AJ149" s="171">
        <f t="shared" si="26"/>
        <v>7434</v>
      </c>
      <c r="AK149" s="167">
        <f t="shared" si="27"/>
        <v>20</v>
      </c>
      <c r="AL149" s="171">
        <v>0</v>
      </c>
      <c r="AM149" s="171">
        <f t="shared" si="34"/>
        <v>800000</v>
      </c>
      <c r="AN149" s="171">
        <f t="shared" si="28"/>
        <v>0</v>
      </c>
      <c r="AO149" s="171">
        <f t="shared" si="29"/>
        <v>0</v>
      </c>
      <c r="AP149" s="171">
        <f t="shared" si="30"/>
        <v>5947200</v>
      </c>
      <c r="AR149" s="171">
        <f t="shared" si="31"/>
        <v>0</v>
      </c>
      <c r="AS149" s="171">
        <f t="shared" si="32"/>
        <v>6747200</v>
      </c>
      <c r="AT149" s="163" t="s">
        <v>640</v>
      </c>
      <c r="AU149" s="163" t="s">
        <v>641</v>
      </c>
      <c r="AV149" s="163" t="s">
        <v>660</v>
      </c>
      <c r="AW149" s="163" t="s">
        <v>661</v>
      </c>
    </row>
    <row r="150" spans="1:49" ht="25" customHeight="1" x14ac:dyDescent="0.35">
      <c r="A150" s="163">
        <v>14368</v>
      </c>
      <c r="B150" s="163" t="s">
        <v>190</v>
      </c>
      <c r="C150" s="163" t="s">
        <v>191</v>
      </c>
      <c r="D150" s="164">
        <v>1</v>
      </c>
      <c r="E150" s="164">
        <v>2025</v>
      </c>
      <c r="F150" s="164">
        <v>2025</v>
      </c>
      <c r="G150" s="163" t="s">
        <v>127</v>
      </c>
      <c r="H150" s="163" t="s">
        <v>190</v>
      </c>
      <c r="I150" s="163" t="s">
        <v>192</v>
      </c>
      <c r="J150" s="165" t="s">
        <v>657</v>
      </c>
      <c r="K150" s="163" t="s">
        <v>658</v>
      </c>
      <c r="L150" s="163" t="s">
        <v>65</v>
      </c>
      <c r="M150" s="163" t="s">
        <v>65</v>
      </c>
      <c r="N150" s="163">
        <v>13</v>
      </c>
      <c r="O150" s="163" t="s">
        <v>104</v>
      </c>
      <c r="P150" s="163" t="s">
        <v>193</v>
      </c>
      <c r="Q150" s="163" t="s">
        <v>152</v>
      </c>
      <c r="R150" s="163" t="s">
        <v>61</v>
      </c>
      <c r="S150" s="163" t="s">
        <v>107</v>
      </c>
      <c r="T150" s="163" t="s">
        <v>63</v>
      </c>
      <c r="U150" s="164">
        <v>20</v>
      </c>
      <c r="V150" s="164">
        <v>80</v>
      </c>
      <c r="W150" s="164" t="s">
        <v>65</v>
      </c>
      <c r="X150" s="167">
        <f t="shared" si="33"/>
        <v>80</v>
      </c>
      <c r="Y150" s="164">
        <v>4</v>
      </c>
      <c r="Z150" s="164" t="s">
        <v>64</v>
      </c>
      <c r="AA150" s="164" t="s">
        <v>67</v>
      </c>
      <c r="AB150" s="173" t="s">
        <v>67</v>
      </c>
      <c r="AC150" s="174" t="s">
        <v>65</v>
      </c>
      <c r="AD150" s="169" t="s">
        <v>662</v>
      </c>
      <c r="AE150" s="167" t="s">
        <v>67</v>
      </c>
      <c r="AF150" s="179"/>
      <c r="AG150" s="163" t="s">
        <v>68</v>
      </c>
      <c r="AH150" s="167">
        <f t="shared" si="25"/>
        <v>20</v>
      </c>
      <c r="AI150" s="167">
        <v>3</v>
      </c>
      <c r="AJ150" s="171">
        <f t="shared" si="26"/>
        <v>7434</v>
      </c>
      <c r="AK150" s="167">
        <f t="shared" si="27"/>
        <v>20</v>
      </c>
      <c r="AL150" s="171">
        <v>0</v>
      </c>
      <c r="AM150" s="171">
        <f t="shared" si="34"/>
        <v>1600000</v>
      </c>
      <c r="AN150" s="171">
        <f t="shared" si="28"/>
        <v>0</v>
      </c>
      <c r="AO150" s="171">
        <f t="shared" si="29"/>
        <v>0</v>
      </c>
      <c r="AP150" s="171">
        <f t="shared" si="30"/>
        <v>11894400</v>
      </c>
      <c r="AR150" s="171">
        <f t="shared" si="31"/>
        <v>0</v>
      </c>
      <c r="AS150" s="171">
        <f t="shared" si="32"/>
        <v>13494400</v>
      </c>
      <c r="AT150" s="163" t="s">
        <v>195</v>
      </c>
      <c r="AU150" s="163" t="s">
        <v>196</v>
      </c>
      <c r="AV150" s="163" t="s">
        <v>197</v>
      </c>
      <c r="AW150" s="163" t="s">
        <v>198</v>
      </c>
    </row>
    <row r="151" spans="1:49" ht="25" customHeight="1" x14ac:dyDescent="0.35">
      <c r="A151" s="163">
        <v>14500</v>
      </c>
      <c r="B151" s="163" t="s">
        <v>125</v>
      </c>
      <c r="C151" s="163" t="s">
        <v>126</v>
      </c>
      <c r="D151" s="164">
        <v>1</v>
      </c>
      <c r="E151" s="164">
        <v>2025</v>
      </c>
      <c r="F151" s="164">
        <v>2025</v>
      </c>
      <c r="G151" s="163" t="s">
        <v>127</v>
      </c>
      <c r="H151" s="163" t="s">
        <v>125</v>
      </c>
      <c r="I151" s="163" t="s">
        <v>128</v>
      </c>
      <c r="J151" s="165" t="s">
        <v>657</v>
      </c>
      <c r="K151" s="163" t="s">
        <v>658</v>
      </c>
      <c r="L151" s="163" t="s">
        <v>65</v>
      </c>
      <c r="M151" s="163" t="s">
        <v>65</v>
      </c>
      <c r="N151" s="163">
        <v>1</v>
      </c>
      <c r="O151" s="163" t="s">
        <v>443</v>
      </c>
      <c r="P151" s="163" t="s">
        <v>663</v>
      </c>
      <c r="Q151" s="163" t="s">
        <v>132</v>
      </c>
      <c r="R151" s="163" t="s">
        <v>61</v>
      </c>
      <c r="S151" s="163" t="s">
        <v>62</v>
      </c>
      <c r="T151" s="163" t="s">
        <v>108</v>
      </c>
      <c r="U151" s="164">
        <v>10</v>
      </c>
      <c r="V151" s="164">
        <v>80</v>
      </c>
      <c r="W151" s="164" t="s">
        <v>65</v>
      </c>
      <c r="X151" s="167">
        <f t="shared" si="33"/>
        <v>80</v>
      </c>
      <c r="Y151" s="164">
        <v>5</v>
      </c>
      <c r="Z151" s="164" t="s">
        <v>64</v>
      </c>
      <c r="AA151" s="164" t="s">
        <v>67</v>
      </c>
      <c r="AB151" s="173" t="s">
        <v>67</v>
      </c>
      <c r="AC151" s="174" t="s">
        <v>65</v>
      </c>
      <c r="AD151" s="169" t="s">
        <v>664</v>
      </c>
      <c r="AE151" s="167" t="s">
        <v>67</v>
      </c>
      <c r="AF151" s="179"/>
      <c r="AG151" s="163" t="s">
        <v>68</v>
      </c>
      <c r="AH151" s="167">
        <f t="shared" si="25"/>
        <v>16</v>
      </c>
      <c r="AI151" s="167">
        <v>3</v>
      </c>
      <c r="AJ151" s="171">
        <f t="shared" si="26"/>
        <v>7434</v>
      </c>
      <c r="AK151" s="167">
        <f t="shared" si="27"/>
        <v>16</v>
      </c>
      <c r="AL151" s="171">
        <v>0</v>
      </c>
      <c r="AM151" s="171">
        <f t="shared" si="34"/>
        <v>640000</v>
      </c>
      <c r="AN151" s="171">
        <f t="shared" si="28"/>
        <v>0</v>
      </c>
      <c r="AO151" s="171">
        <f t="shared" si="29"/>
        <v>0</v>
      </c>
      <c r="AP151" s="171">
        <f t="shared" si="30"/>
        <v>5947200</v>
      </c>
      <c r="AR151" s="171">
        <f t="shared" si="31"/>
        <v>0</v>
      </c>
      <c r="AS151" s="171">
        <f t="shared" si="32"/>
        <v>6587200</v>
      </c>
      <c r="AT151" s="163" t="s">
        <v>274</v>
      </c>
      <c r="AU151" s="163" t="s">
        <v>275</v>
      </c>
      <c r="AV151" s="163" t="s">
        <v>665</v>
      </c>
      <c r="AW151" s="163" t="s">
        <v>666</v>
      </c>
    </row>
    <row r="152" spans="1:49" ht="25" customHeight="1" x14ac:dyDescent="0.35">
      <c r="A152" s="163">
        <v>14355</v>
      </c>
      <c r="B152" s="163" t="s">
        <v>138</v>
      </c>
      <c r="C152" s="163" t="s">
        <v>139</v>
      </c>
      <c r="D152" s="164">
        <v>1</v>
      </c>
      <c r="E152" s="164">
        <v>2025</v>
      </c>
      <c r="F152" s="164">
        <v>2025</v>
      </c>
      <c r="G152" s="163" t="s">
        <v>127</v>
      </c>
      <c r="H152" s="163" t="s">
        <v>138</v>
      </c>
      <c r="I152" s="163" t="s">
        <v>140</v>
      </c>
      <c r="J152" s="165" t="s">
        <v>657</v>
      </c>
      <c r="K152" s="163" t="s">
        <v>658</v>
      </c>
      <c r="L152" s="163" t="s">
        <v>284</v>
      </c>
      <c r="M152" s="163" t="s">
        <v>285</v>
      </c>
      <c r="N152" s="163">
        <v>6</v>
      </c>
      <c r="O152" s="163" t="s">
        <v>375</v>
      </c>
      <c r="P152" s="163" t="s">
        <v>585</v>
      </c>
      <c r="Q152" s="163" t="s">
        <v>145</v>
      </c>
      <c r="R152" s="163" t="s">
        <v>61</v>
      </c>
      <c r="S152" s="163" t="s">
        <v>107</v>
      </c>
      <c r="T152" s="163" t="s">
        <v>63</v>
      </c>
      <c r="U152" s="164">
        <v>10</v>
      </c>
      <c r="V152" s="164">
        <v>80</v>
      </c>
      <c r="W152" s="164">
        <v>12</v>
      </c>
      <c r="X152" s="167">
        <f t="shared" si="33"/>
        <v>92</v>
      </c>
      <c r="Y152" s="164">
        <v>4</v>
      </c>
      <c r="Z152" s="164" t="s">
        <v>64</v>
      </c>
      <c r="AA152" s="164" t="s">
        <v>67</v>
      </c>
      <c r="AB152" s="173" t="s">
        <v>67</v>
      </c>
      <c r="AC152" s="174" t="s">
        <v>65</v>
      </c>
      <c r="AD152" s="169" t="s">
        <v>667</v>
      </c>
      <c r="AE152" s="167" t="s">
        <v>67</v>
      </c>
      <c r="AF152" s="179"/>
      <c r="AG152" s="163" t="s">
        <v>68</v>
      </c>
      <c r="AH152" s="167">
        <f t="shared" si="25"/>
        <v>23</v>
      </c>
      <c r="AI152" s="167">
        <v>3</v>
      </c>
      <c r="AJ152" s="171">
        <f t="shared" si="26"/>
        <v>7434</v>
      </c>
      <c r="AK152" s="167">
        <f t="shared" si="27"/>
        <v>23</v>
      </c>
      <c r="AL152" s="171">
        <v>0</v>
      </c>
      <c r="AM152" s="171">
        <f t="shared" si="34"/>
        <v>920000</v>
      </c>
      <c r="AN152" s="171">
        <f t="shared" si="28"/>
        <v>0</v>
      </c>
      <c r="AO152" s="171">
        <f t="shared" si="29"/>
        <v>0</v>
      </c>
      <c r="AP152" s="171">
        <f t="shared" si="30"/>
        <v>6839280</v>
      </c>
      <c r="AR152" s="171">
        <f t="shared" si="31"/>
        <v>0</v>
      </c>
      <c r="AS152" s="171">
        <f t="shared" si="32"/>
        <v>7759280</v>
      </c>
      <c r="AT152" s="163" t="s">
        <v>147</v>
      </c>
      <c r="AU152" s="163" t="s">
        <v>148</v>
      </c>
      <c r="AV152" s="163" t="s">
        <v>149</v>
      </c>
      <c r="AW152" s="163" t="s">
        <v>150</v>
      </c>
    </row>
    <row r="153" spans="1:49" ht="25" customHeight="1" x14ac:dyDescent="0.35">
      <c r="A153" s="163">
        <v>14357</v>
      </c>
      <c r="B153" s="163" t="s">
        <v>138</v>
      </c>
      <c r="C153" s="163" t="s">
        <v>139</v>
      </c>
      <c r="D153" s="164">
        <v>1</v>
      </c>
      <c r="E153" s="164">
        <v>2025</v>
      </c>
      <c r="F153" s="164">
        <v>2025</v>
      </c>
      <c r="G153" s="163" t="s">
        <v>127</v>
      </c>
      <c r="H153" s="163" t="s">
        <v>138</v>
      </c>
      <c r="I153" s="163" t="s">
        <v>140</v>
      </c>
      <c r="J153" s="165" t="s">
        <v>668</v>
      </c>
      <c r="K153" s="163" t="s">
        <v>669</v>
      </c>
      <c r="L153" s="163" t="s">
        <v>65</v>
      </c>
      <c r="M153" s="163" t="s">
        <v>65</v>
      </c>
      <c r="N153" s="163">
        <v>7</v>
      </c>
      <c r="O153" s="163" t="s">
        <v>175</v>
      </c>
      <c r="P153" s="163" t="s">
        <v>319</v>
      </c>
      <c r="Q153" s="163" t="s">
        <v>145</v>
      </c>
      <c r="R153" s="163" t="s">
        <v>61</v>
      </c>
      <c r="S153" s="163" t="s">
        <v>107</v>
      </c>
      <c r="T153" s="163" t="s">
        <v>63</v>
      </c>
      <c r="U153" s="164">
        <v>10</v>
      </c>
      <c r="V153" s="164">
        <v>100</v>
      </c>
      <c r="W153" s="164" t="s">
        <v>65</v>
      </c>
      <c r="X153" s="167">
        <f t="shared" si="33"/>
        <v>100</v>
      </c>
      <c r="Y153" s="164">
        <v>4</v>
      </c>
      <c r="Z153" s="164" t="s">
        <v>64</v>
      </c>
      <c r="AA153" s="164" t="s">
        <v>67</v>
      </c>
      <c r="AB153" s="173" t="s">
        <v>67</v>
      </c>
      <c r="AC153" s="174" t="s">
        <v>65</v>
      </c>
      <c r="AD153" s="169" t="s">
        <v>667</v>
      </c>
      <c r="AE153" s="167" t="s">
        <v>67</v>
      </c>
      <c r="AF153" s="179"/>
      <c r="AG153" s="163" t="s">
        <v>68</v>
      </c>
      <c r="AH153" s="167">
        <f t="shared" si="25"/>
        <v>25</v>
      </c>
      <c r="AI153" s="167">
        <v>3</v>
      </c>
      <c r="AJ153" s="171">
        <f t="shared" si="26"/>
        <v>7434</v>
      </c>
      <c r="AK153" s="167">
        <f t="shared" si="27"/>
        <v>25</v>
      </c>
      <c r="AL153" s="171">
        <v>0</v>
      </c>
      <c r="AM153" s="171">
        <f t="shared" si="34"/>
        <v>1000000</v>
      </c>
      <c r="AN153" s="171">
        <f t="shared" si="28"/>
        <v>0</v>
      </c>
      <c r="AO153" s="171">
        <f t="shared" si="29"/>
        <v>0</v>
      </c>
      <c r="AP153" s="171">
        <f t="shared" si="30"/>
        <v>7434000</v>
      </c>
      <c r="AR153" s="171">
        <f t="shared" si="31"/>
        <v>0</v>
      </c>
      <c r="AS153" s="171">
        <f t="shared" si="32"/>
        <v>8434000</v>
      </c>
      <c r="AT153" s="163" t="s">
        <v>549</v>
      </c>
      <c r="AU153" s="163" t="s">
        <v>550</v>
      </c>
      <c r="AV153" s="163" t="s">
        <v>149</v>
      </c>
      <c r="AW153" s="163" t="s">
        <v>551</v>
      </c>
    </row>
    <row r="154" spans="1:49" ht="25" customHeight="1" x14ac:dyDescent="0.35">
      <c r="A154" s="163">
        <v>14383</v>
      </c>
      <c r="B154" s="163" t="s">
        <v>138</v>
      </c>
      <c r="C154" s="163" t="s">
        <v>139</v>
      </c>
      <c r="D154" s="164">
        <v>1</v>
      </c>
      <c r="E154" s="164">
        <v>2025</v>
      </c>
      <c r="F154" s="164">
        <v>2025</v>
      </c>
      <c r="G154" s="163" t="s">
        <v>127</v>
      </c>
      <c r="H154" s="163" t="s">
        <v>138</v>
      </c>
      <c r="I154" s="163" t="s">
        <v>140</v>
      </c>
      <c r="J154" s="165" t="s">
        <v>668</v>
      </c>
      <c r="K154" s="163" t="s">
        <v>669</v>
      </c>
      <c r="L154" s="163" t="s">
        <v>65</v>
      </c>
      <c r="M154" s="163" t="s">
        <v>65</v>
      </c>
      <c r="N154" s="163">
        <v>8</v>
      </c>
      <c r="O154" s="163" t="s">
        <v>58</v>
      </c>
      <c r="P154" s="163" t="s">
        <v>76</v>
      </c>
      <c r="Q154" s="163" t="s">
        <v>145</v>
      </c>
      <c r="R154" s="163" t="s">
        <v>61</v>
      </c>
      <c r="S154" s="163" t="s">
        <v>107</v>
      </c>
      <c r="T154" s="163" t="s">
        <v>63</v>
      </c>
      <c r="U154" s="164">
        <v>10</v>
      </c>
      <c r="V154" s="164">
        <v>100</v>
      </c>
      <c r="W154" s="164" t="s">
        <v>65</v>
      </c>
      <c r="X154" s="167">
        <f t="shared" si="33"/>
        <v>100</v>
      </c>
      <c r="Y154" s="164">
        <v>4</v>
      </c>
      <c r="Z154" s="164" t="s">
        <v>64</v>
      </c>
      <c r="AA154" s="164" t="s">
        <v>67</v>
      </c>
      <c r="AB154" s="173" t="s">
        <v>67</v>
      </c>
      <c r="AC154" s="174" t="s">
        <v>65</v>
      </c>
      <c r="AD154" s="169" t="s">
        <v>667</v>
      </c>
      <c r="AE154" s="167" t="s">
        <v>67</v>
      </c>
      <c r="AF154" s="179"/>
      <c r="AG154" s="163" t="s">
        <v>68</v>
      </c>
      <c r="AH154" s="167">
        <f t="shared" si="25"/>
        <v>25</v>
      </c>
      <c r="AI154" s="167">
        <v>3</v>
      </c>
      <c r="AJ154" s="171">
        <f t="shared" si="26"/>
        <v>7434</v>
      </c>
      <c r="AK154" s="167">
        <f t="shared" si="27"/>
        <v>25</v>
      </c>
      <c r="AL154" s="171">
        <v>0</v>
      </c>
      <c r="AM154" s="171">
        <f t="shared" si="34"/>
        <v>1000000</v>
      </c>
      <c r="AN154" s="171">
        <f t="shared" si="28"/>
        <v>0</v>
      </c>
      <c r="AO154" s="171">
        <f t="shared" si="29"/>
        <v>0</v>
      </c>
      <c r="AP154" s="171">
        <f t="shared" si="30"/>
        <v>7434000</v>
      </c>
      <c r="AR154" s="171">
        <f t="shared" si="31"/>
        <v>0</v>
      </c>
      <c r="AS154" s="171">
        <f t="shared" si="32"/>
        <v>8434000</v>
      </c>
      <c r="AT154" s="163" t="s">
        <v>549</v>
      </c>
      <c r="AU154" s="163" t="s">
        <v>550</v>
      </c>
      <c r="AV154" s="163" t="s">
        <v>149</v>
      </c>
      <c r="AW154" s="163" t="s">
        <v>150</v>
      </c>
    </row>
    <row r="155" spans="1:49" ht="25" customHeight="1" x14ac:dyDescent="0.35">
      <c r="A155" s="163">
        <v>14504</v>
      </c>
      <c r="B155" s="163" t="s">
        <v>125</v>
      </c>
      <c r="C155" s="163" t="s">
        <v>126</v>
      </c>
      <c r="D155" s="164">
        <v>1</v>
      </c>
      <c r="E155" s="164">
        <v>2025</v>
      </c>
      <c r="F155" s="164">
        <v>2025</v>
      </c>
      <c r="G155" s="163" t="s">
        <v>127</v>
      </c>
      <c r="H155" s="163" t="s">
        <v>125</v>
      </c>
      <c r="I155" s="163" t="s">
        <v>128</v>
      </c>
      <c r="J155" s="165" t="s">
        <v>670</v>
      </c>
      <c r="K155" s="163" t="s">
        <v>671</v>
      </c>
      <c r="L155" s="163" t="s">
        <v>65</v>
      </c>
      <c r="M155" s="163" t="s">
        <v>65</v>
      </c>
      <c r="N155" s="163">
        <v>9</v>
      </c>
      <c r="O155" s="163" t="s">
        <v>118</v>
      </c>
      <c r="P155" s="163" t="s">
        <v>672</v>
      </c>
      <c r="Q155" s="163" t="s">
        <v>132</v>
      </c>
      <c r="R155" s="163" t="s">
        <v>61</v>
      </c>
      <c r="S155" s="163" t="s">
        <v>62</v>
      </c>
      <c r="T155" s="163" t="s">
        <v>108</v>
      </c>
      <c r="U155" s="164">
        <v>10</v>
      </c>
      <c r="V155" s="164">
        <v>36</v>
      </c>
      <c r="W155" s="164" t="s">
        <v>65</v>
      </c>
      <c r="X155" s="167">
        <f t="shared" si="33"/>
        <v>36</v>
      </c>
      <c r="Y155" s="164">
        <v>5</v>
      </c>
      <c r="Z155" s="164" t="s">
        <v>64</v>
      </c>
      <c r="AA155" s="164" t="s">
        <v>67</v>
      </c>
      <c r="AB155" s="173" t="s">
        <v>67</v>
      </c>
      <c r="AC155" s="174" t="s">
        <v>65</v>
      </c>
      <c r="AD155" s="169" t="s">
        <v>673</v>
      </c>
      <c r="AE155" s="167" t="s">
        <v>67</v>
      </c>
      <c r="AF155" s="179"/>
      <c r="AG155" s="163" t="s">
        <v>68</v>
      </c>
      <c r="AH155" s="167">
        <f t="shared" si="25"/>
        <v>8</v>
      </c>
      <c r="AI155" s="167">
        <v>1</v>
      </c>
      <c r="AJ155" s="171">
        <f t="shared" si="26"/>
        <v>5074</v>
      </c>
      <c r="AK155" s="167">
        <f t="shared" si="27"/>
        <v>7.2</v>
      </c>
      <c r="AL155" s="171">
        <v>0</v>
      </c>
      <c r="AM155" s="171">
        <f t="shared" si="34"/>
        <v>320000</v>
      </c>
      <c r="AN155" s="171">
        <f t="shared" si="28"/>
        <v>0</v>
      </c>
      <c r="AO155" s="171">
        <f t="shared" si="29"/>
        <v>0</v>
      </c>
      <c r="AP155" s="171">
        <f t="shared" si="30"/>
        <v>1826640</v>
      </c>
      <c r="AR155" s="171">
        <f t="shared" si="31"/>
        <v>0</v>
      </c>
      <c r="AS155" s="171">
        <f t="shared" si="32"/>
        <v>2146640</v>
      </c>
      <c r="AT155" s="163" t="s">
        <v>274</v>
      </c>
      <c r="AU155" s="163" t="s">
        <v>275</v>
      </c>
      <c r="AV155" s="163" t="s">
        <v>674</v>
      </c>
      <c r="AW155" s="163" t="s">
        <v>675</v>
      </c>
    </row>
    <row r="156" spans="1:49" ht="25" customHeight="1" x14ac:dyDescent="0.35">
      <c r="A156" s="163">
        <v>14505</v>
      </c>
      <c r="B156" s="163" t="s">
        <v>125</v>
      </c>
      <c r="C156" s="163" t="s">
        <v>126</v>
      </c>
      <c r="D156" s="164">
        <v>1</v>
      </c>
      <c r="E156" s="164">
        <v>2025</v>
      </c>
      <c r="F156" s="164">
        <v>2025</v>
      </c>
      <c r="G156" s="163" t="s">
        <v>127</v>
      </c>
      <c r="H156" s="163" t="s">
        <v>125</v>
      </c>
      <c r="I156" s="163" t="s">
        <v>128</v>
      </c>
      <c r="J156" s="165" t="s">
        <v>670</v>
      </c>
      <c r="K156" s="163" t="s">
        <v>671</v>
      </c>
      <c r="L156" s="163" t="s">
        <v>65</v>
      </c>
      <c r="M156" s="163" t="s">
        <v>65</v>
      </c>
      <c r="N156" s="163">
        <v>9</v>
      </c>
      <c r="O156" s="163" t="s">
        <v>118</v>
      </c>
      <c r="P156" s="163" t="s">
        <v>672</v>
      </c>
      <c r="Q156" s="163" t="s">
        <v>132</v>
      </c>
      <c r="R156" s="163" t="s">
        <v>61</v>
      </c>
      <c r="S156" s="163" t="s">
        <v>62</v>
      </c>
      <c r="T156" s="163" t="s">
        <v>108</v>
      </c>
      <c r="U156" s="164">
        <v>10</v>
      </c>
      <c r="V156" s="164">
        <v>36</v>
      </c>
      <c r="W156" s="164" t="s">
        <v>65</v>
      </c>
      <c r="X156" s="167">
        <f t="shared" si="33"/>
        <v>36</v>
      </c>
      <c r="Y156" s="164">
        <v>5</v>
      </c>
      <c r="Z156" s="164" t="s">
        <v>64</v>
      </c>
      <c r="AA156" s="164" t="s">
        <v>67</v>
      </c>
      <c r="AB156" s="173" t="s">
        <v>67</v>
      </c>
      <c r="AC156" s="174" t="s">
        <v>65</v>
      </c>
      <c r="AD156" s="169" t="s">
        <v>673</v>
      </c>
      <c r="AE156" s="167" t="s">
        <v>67</v>
      </c>
      <c r="AF156" s="179"/>
      <c r="AG156" s="163" t="s">
        <v>68</v>
      </c>
      <c r="AH156" s="167">
        <f t="shared" si="25"/>
        <v>8</v>
      </c>
      <c r="AI156" s="167">
        <v>1</v>
      </c>
      <c r="AJ156" s="171">
        <f t="shared" si="26"/>
        <v>5074</v>
      </c>
      <c r="AK156" s="167">
        <f t="shared" si="27"/>
        <v>7.2</v>
      </c>
      <c r="AL156" s="171">
        <v>0</v>
      </c>
      <c r="AM156" s="171">
        <f t="shared" si="34"/>
        <v>320000</v>
      </c>
      <c r="AN156" s="171">
        <f t="shared" si="28"/>
        <v>0</v>
      </c>
      <c r="AO156" s="171">
        <f t="shared" si="29"/>
        <v>0</v>
      </c>
      <c r="AP156" s="171">
        <f t="shared" si="30"/>
        <v>1826640</v>
      </c>
      <c r="AR156" s="171">
        <f t="shared" si="31"/>
        <v>0</v>
      </c>
      <c r="AS156" s="171">
        <f t="shared" si="32"/>
        <v>2146640</v>
      </c>
      <c r="AT156" s="163" t="s">
        <v>274</v>
      </c>
      <c r="AU156" s="163" t="s">
        <v>275</v>
      </c>
      <c r="AV156" s="163" t="s">
        <v>676</v>
      </c>
      <c r="AW156" s="163" t="s">
        <v>675</v>
      </c>
    </row>
    <row r="157" spans="1:49" ht="25" customHeight="1" x14ac:dyDescent="0.35">
      <c r="A157" s="163">
        <v>14318</v>
      </c>
      <c r="B157" s="163" t="s">
        <v>49</v>
      </c>
      <c r="C157" s="163" t="s">
        <v>50</v>
      </c>
      <c r="D157" s="164">
        <v>4</v>
      </c>
      <c r="E157" s="164">
        <v>2025</v>
      </c>
      <c r="F157" s="164">
        <v>2025</v>
      </c>
      <c r="G157" s="163" t="s">
        <v>127</v>
      </c>
      <c r="H157" s="163" t="s">
        <v>49</v>
      </c>
      <c r="I157" s="163" t="s">
        <v>452</v>
      </c>
      <c r="J157" s="165" t="s">
        <v>677</v>
      </c>
      <c r="K157" s="163" t="s">
        <v>678</v>
      </c>
      <c r="L157" s="163" t="s">
        <v>65</v>
      </c>
      <c r="M157" s="163" t="s">
        <v>65</v>
      </c>
      <c r="N157" s="163">
        <v>4</v>
      </c>
      <c r="O157" s="163" t="s">
        <v>286</v>
      </c>
      <c r="P157" s="163" t="s">
        <v>679</v>
      </c>
      <c r="Q157" s="163" t="s">
        <v>586</v>
      </c>
      <c r="R157" s="163" t="s">
        <v>61</v>
      </c>
      <c r="S157" s="163" t="s">
        <v>107</v>
      </c>
      <c r="T157" s="163" t="s">
        <v>63</v>
      </c>
      <c r="U157" s="164">
        <v>10</v>
      </c>
      <c r="V157" s="164">
        <v>40</v>
      </c>
      <c r="W157" s="164" t="s">
        <v>65</v>
      </c>
      <c r="X157" s="167">
        <f t="shared" si="33"/>
        <v>40</v>
      </c>
      <c r="Y157" s="164">
        <v>5</v>
      </c>
      <c r="Z157" s="164" t="s">
        <v>64</v>
      </c>
      <c r="AA157" s="164" t="s">
        <v>67</v>
      </c>
      <c r="AB157" s="173" t="s">
        <v>67</v>
      </c>
      <c r="AC157" s="174" t="s">
        <v>65</v>
      </c>
      <c r="AD157" s="169" t="s">
        <v>680</v>
      </c>
      <c r="AE157" s="167" t="s">
        <v>67</v>
      </c>
      <c r="AF157" s="179"/>
      <c r="AG157" s="163" t="s">
        <v>68</v>
      </c>
      <c r="AH157" s="167">
        <f t="shared" si="25"/>
        <v>8</v>
      </c>
      <c r="AI157" s="167">
        <v>3</v>
      </c>
      <c r="AJ157" s="171">
        <f t="shared" si="26"/>
        <v>7434</v>
      </c>
      <c r="AK157" s="167">
        <f t="shared" si="27"/>
        <v>8</v>
      </c>
      <c r="AL157" s="171">
        <v>0</v>
      </c>
      <c r="AM157" s="171">
        <f t="shared" si="34"/>
        <v>320000</v>
      </c>
      <c r="AN157" s="171">
        <f t="shared" si="28"/>
        <v>0</v>
      </c>
      <c r="AO157" s="171">
        <f t="shared" si="29"/>
        <v>0</v>
      </c>
      <c r="AP157" s="171">
        <f t="shared" si="30"/>
        <v>2973600</v>
      </c>
      <c r="AR157" s="171">
        <f t="shared" si="31"/>
        <v>0</v>
      </c>
      <c r="AS157" s="171">
        <f t="shared" si="32"/>
        <v>3293600</v>
      </c>
      <c r="AT157" s="163" t="s">
        <v>531</v>
      </c>
      <c r="AU157" s="163" t="s">
        <v>532</v>
      </c>
      <c r="AV157" s="163" t="s">
        <v>681</v>
      </c>
      <c r="AW157" s="163" t="s">
        <v>682</v>
      </c>
    </row>
    <row r="158" spans="1:49" ht="25" customHeight="1" x14ac:dyDescent="0.35">
      <c r="A158" s="163">
        <v>14320</v>
      </c>
      <c r="B158" s="163" t="s">
        <v>49</v>
      </c>
      <c r="C158" s="163" t="s">
        <v>50</v>
      </c>
      <c r="D158" s="164">
        <v>4</v>
      </c>
      <c r="E158" s="164">
        <v>2025</v>
      </c>
      <c r="F158" s="164">
        <v>2025</v>
      </c>
      <c r="G158" s="163" t="s">
        <v>127</v>
      </c>
      <c r="H158" s="163" t="s">
        <v>49</v>
      </c>
      <c r="I158" s="163" t="s">
        <v>452</v>
      </c>
      <c r="J158" s="165" t="s">
        <v>677</v>
      </c>
      <c r="K158" s="163" t="s">
        <v>678</v>
      </c>
      <c r="L158" s="163" t="s">
        <v>65</v>
      </c>
      <c r="M158" s="163" t="s">
        <v>65</v>
      </c>
      <c r="N158" s="163">
        <v>15</v>
      </c>
      <c r="O158" s="163" t="s">
        <v>301</v>
      </c>
      <c r="P158" s="163" t="s">
        <v>683</v>
      </c>
      <c r="Q158" s="163" t="s">
        <v>586</v>
      </c>
      <c r="R158" s="163" t="s">
        <v>61</v>
      </c>
      <c r="S158" s="163" t="s">
        <v>107</v>
      </c>
      <c r="T158" s="163" t="s">
        <v>63</v>
      </c>
      <c r="U158" s="164">
        <v>10</v>
      </c>
      <c r="V158" s="164">
        <v>40</v>
      </c>
      <c r="W158" s="164" t="s">
        <v>65</v>
      </c>
      <c r="X158" s="167">
        <f t="shared" si="33"/>
        <v>40</v>
      </c>
      <c r="Y158" s="164">
        <v>5</v>
      </c>
      <c r="Z158" s="164" t="s">
        <v>64</v>
      </c>
      <c r="AA158" s="164" t="s">
        <v>67</v>
      </c>
      <c r="AB158" s="173" t="s">
        <v>67</v>
      </c>
      <c r="AC158" s="174" t="s">
        <v>65</v>
      </c>
      <c r="AD158" s="169" t="s">
        <v>684</v>
      </c>
      <c r="AE158" s="167" t="s">
        <v>67</v>
      </c>
      <c r="AF158" s="179"/>
      <c r="AG158" s="163" t="s">
        <v>68</v>
      </c>
      <c r="AH158" s="167">
        <f t="shared" si="25"/>
        <v>8</v>
      </c>
      <c r="AI158" s="167">
        <v>3</v>
      </c>
      <c r="AJ158" s="171">
        <f t="shared" si="26"/>
        <v>7434</v>
      </c>
      <c r="AK158" s="167">
        <f t="shared" si="27"/>
        <v>8</v>
      </c>
      <c r="AL158" s="171">
        <v>0</v>
      </c>
      <c r="AM158" s="171">
        <f t="shared" si="34"/>
        <v>320000</v>
      </c>
      <c r="AN158" s="171">
        <f t="shared" si="28"/>
        <v>0</v>
      </c>
      <c r="AO158" s="171">
        <f t="shared" si="29"/>
        <v>0</v>
      </c>
      <c r="AP158" s="171">
        <f t="shared" si="30"/>
        <v>2973600</v>
      </c>
      <c r="AR158" s="171">
        <f t="shared" si="31"/>
        <v>0</v>
      </c>
      <c r="AS158" s="171">
        <f t="shared" si="32"/>
        <v>3293600</v>
      </c>
      <c r="AT158" s="163" t="s">
        <v>531</v>
      </c>
      <c r="AU158" s="163" t="s">
        <v>532</v>
      </c>
      <c r="AV158" s="163" t="s">
        <v>681</v>
      </c>
      <c r="AW158" s="163" t="s">
        <v>682</v>
      </c>
    </row>
    <row r="159" spans="1:49" ht="25" customHeight="1" x14ac:dyDescent="0.35">
      <c r="A159" s="163">
        <v>14321</v>
      </c>
      <c r="B159" s="163" t="s">
        <v>49</v>
      </c>
      <c r="C159" s="163" t="s">
        <v>50</v>
      </c>
      <c r="D159" s="164">
        <v>4</v>
      </c>
      <c r="E159" s="164">
        <v>2025</v>
      </c>
      <c r="F159" s="164">
        <v>2025</v>
      </c>
      <c r="G159" s="163" t="s">
        <v>127</v>
      </c>
      <c r="H159" s="163" t="s">
        <v>49</v>
      </c>
      <c r="I159" s="163" t="s">
        <v>452</v>
      </c>
      <c r="J159" s="165" t="s">
        <v>677</v>
      </c>
      <c r="K159" s="163" t="s">
        <v>678</v>
      </c>
      <c r="L159" s="163" t="s">
        <v>65</v>
      </c>
      <c r="M159" s="163" t="s">
        <v>65</v>
      </c>
      <c r="N159" s="163">
        <v>3</v>
      </c>
      <c r="O159" s="163" t="s">
        <v>630</v>
      </c>
      <c r="P159" s="163" t="s">
        <v>685</v>
      </c>
      <c r="Q159" s="163" t="s">
        <v>586</v>
      </c>
      <c r="R159" s="163" t="s">
        <v>61</v>
      </c>
      <c r="S159" s="163" t="s">
        <v>107</v>
      </c>
      <c r="T159" s="163" t="s">
        <v>63</v>
      </c>
      <c r="U159" s="164">
        <v>10</v>
      </c>
      <c r="V159" s="164">
        <v>40</v>
      </c>
      <c r="W159" s="164" t="s">
        <v>65</v>
      </c>
      <c r="X159" s="167">
        <f t="shared" si="33"/>
        <v>40</v>
      </c>
      <c r="Y159" s="164">
        <v>5</v>
      </c>
      <c r="Z159" s="164" t="s">
        <v>64</v>
      </c>
      <c r="AA159" s="164" t="s">
        <v>67</v>
      </c>
      <c r="AB159" s="173" t="s">
        <v>67</v>
      </c>
      <c r="AC159" s="174" t="s">
        <v>65</v>
      </c>
      <c r="AD159" s="169" t="s">
        <v>686</v>
      </c>
      <c r="AE159" s="167" t="s">
        <v>67</v>
      </c>
      <c r="AF159" s="179"/>
      <c r="AG159" s="163" t="s">
        <v>68</v>
      </c>
      <c r="AH159" s="167">
        <f t="shared" si="25"/>
        <v>8</v>
      </c>
      <c r="AI159" s="167">
        <v>3</v>
      </c>
      <c r="AJ159" s="171">
        <f t="shared" si="26"/>
        <v>7434</v>
      </c>
      <c r="AK159" s="167">
        <f t="shared" si="27"/>
        <v>8</v>
      </c>
      <c r="AL159" s="171">
        <v>0</v>
      </c>
      <c r="AM159" s="171">
        <f t="shared" si="34"/>
        <v>320000</v>
      </c>
      <c r="AN159" s="171">
        <f t="shared" si="28"/>
        <v>0</v>
      </c>
      <c r="AO159" s="171">
        <f t="shared" si="29"/>
        <v>0</v>
      </c>
      <c r="AP159" s="171">
        <f t="shared" si="30"/>
        <v>2973600</v>
      </c>
      <c r="AR159" s="171">
        <f t="shared" si="31"/>
        <v>0</v>
      </c>
      <c r="AS159" s="171">
        <f t="shared" si="32"/>
        <v>3293600</v>
      </c>
      <c r="AT159" s="163" t="s">
        <v>633</v>
      </c>
      <c r="AU159" s="163" t="s">
        <v>532</v>
      </c>
      <c r="AV159" s="163" t="s">
        <v>681</v>
      </c>
      <c r="AW159" s="163" t="s">
        <v>682</v>
      </c>
    </row>
    <row r="160" spans="1:49" ht="25" customHeight="1" x14ac:dyDescent="0.35">
      <c r="A160" s="163">
        <v>14423</v>
      </c>
      <c r="B160" s="163" t="s">
        <v>138</v>
      </c>
      <c r="C160" s="163" t="s">
        <v>139</v>
      </c>
      <c r="D160" s="164">
        <v>1</v>
      </c>
      <c r="E160" s="164">
        <v>2025</v>
      </c>
      <c r="F160" s="164">
        <v>2025</v>
      </c>
      <c r="G160" s="163" t="s">
        <v>127</v>
      </c>
      <c r="H160" s="163" t="s">
        <v>138</v>
      </c>
      <c r="I160" s="163" t="s">
        <v>140</v>
      </c>
      <c r="J160" s="165" t="s">
        <v>677</v>
      </c>
      <c r="K160" s="163" t="s">
        <v>678</v>
      </c>
      <c r="L160" s="163" t="s">
        <v>284</v>
      </c>
      <c r="M160" s="163" t="s">
        <v>285</v>
      </c>
      <c r="N160" s="163">
        <v>9</v>
      </c>
      <c r="O160" s="163" t="s">
        <v>118</v>
      </c>
      <c r="P160" s="163" t="s">
        <v>386</v>
      </c>
      <c r="Q160" s="163" t="s">
        <v>145</v>
      </c>
      <c r="R160" s="163" t="s">
        <v>61</v>
      </c>
      <c r="S160" s="163" t="s">
        <v>107</v>
      </c>
      <c r="T160" s="163" t="s">
        <v>63</v>
      </c>
      <c r="U160" s="164">
        <v>10</v>
      </c>
      <c r="V160" s="164">
        <v>40</v>
      </c>
      <c r="W160" s="164">
        <v>12</v>
      </c>
      <c r="X160" s="167">
        <f t="shared" si="33"/>
        <v>52</v>
      </c>
      <c r="Y160" s="164">
        <v>4</v>
      </c>
      <c r="Z160" s="164" t="s">
        <v>64</v>
      </c>
      <c r="AA160" s="164" t="s">
        <v>67</v>
      </c>
      <c r="AB160" s="173" t="s">
        <v>67</v>
      </c>
      <c r="AC160" s="174" t="s">
        <v>65</v>
      </c>
      <c r="AD160" s="169" t="s">
        <v>687</v>
      </c>
      <c r="AE160" s="167" t="s">
        <v>67</v>
      </c>
      <c r="AF160" s="179"/>
      <c r="AG160" s="163" t="s">
        <v>68</v>
      </c>
      <c r="AH160" s="167">
        <f t="shared" si="25"/>
        <v>13</v>
      </c>
      <c r="AI160" s="167">
        <v>3</v>
      </c>
      <c r="AJ160" s="171">
        <f t="shared" si="26"/>
        <v>7434</v>
      </c>
      <c r="AK160" s="167">
        <f t="shared" si="27"/>
        <v>13</v>
      </c>
      <c r="AL160" s="171">
        <v>0</v>
      </c>
      <c r="AM160" s="171">
        <f t="shared" si="34"/>
        <v>520000</v>
      </c>
      <c r="AN160" s="171">
        <f t="shared" si="28"/>
        <v>0</v>
      </c>
      <c r="AO160" s="171">
        <f t="shared" si="29"/>
        <v>0</v>
      </c>
      <c r="AP160" s="171">
        <f t="shared" si="30"/>
        <v>3865680</v>
      </c>
      <c r="AR160" s="171">
        <f t="shared" si="31"/>
        <v>0</v>
      </c>
      <c r="AS160" s="171">
        <f t="shared" si="32"/>
        <v>4385680</v>
      </c>
      <c r="AT160" s="163" t="s">
        <v>688</v>
      </c>
      <c r="AU160" s="163" t="s">
        <v>689</v>
      </c>
      <c r="AV160" s="163" t="s">
        <v>149</v>
      </c>
      <c r="AW160" s="163" t="s">
        <v>551</v>
      </c>
    </row>
    <row r="161" spans="1:49" ht="25" customHeight="1" x14ac:dyDescent="0.35">
      <c r="A161" s="163">
        <v>14386</v>
      </c>
      <c r="B161" s="163" t="s">
        <v>125</v>
      </c>
      <c r="C161" s="163" t="s">
        <v>126</v>
      </c>
      <c r="D161" s="164">
        <v>1</v>
      </c>
      <c r="E161" s="164">
        <v>2025</v>
      </c>
      <c r="F161" s="164">
        <v>2025</v>
      </c>
      <c r="G161" s="163" t="s">
        <v>127</v>
      </c>
      <c r="H161" s="163" t="s">
        <v>125</v>
      </c>
      <c r="I161" s="163" t="s">
        <v>128</v>
      </c>
      <c r="J161" s="165" t="s">
        <v>690</v>
      </c>
      <c r="K161" s="163" t="s">
        <v>691</v>
      </c>
      <c r="L161" s="163" t="s">
        <v>65</v>
      </c>
      <c r="M161" s="163" t="s">
        <v>65</v>
      </c>
      <c r="N161" s="163">
        <v>13</v>
      </c>
      <c r="O161" s="163" t="s">
        <v>104</v>
      </c>
      <c r="P161" s="163" t="s">
        <v>105</v>
      </c>
      <c r="Q161" s="163" t="s">
        <v>692</v>
      </c>
      <c r="R161" s="163" t="s">
        <v>61</v>
      </c>
      <c r="S161" s="163" t="s">
        <v>107</v>
      </c>
      <c r="T161" s="163" t="s">
        <v>159</v>
      </c>
      <c r="U161" s="164">
        <v>14</v>
      </c>
      <c r="V161" s="164">
        <v>120</v>
      </c>
      <c r="W161" s="164" t="s">
        <v>65</v>
      </c>
      <c r="X161" s="167">
        <f t="shared" si="33"/>
        <v>120</v>
      </c>
      <c r="Y161" s="164">
        <v>4</v>
      </c>
      <c r="Z161" s="164" t="s">
        <v>64</v>
      </c>
      <c r="AA161" s="164" t="s">
        <v>67</v>
      </c>
      <c r="AB161" s="173" t="s">
        <v>67</v>
      </c>
      <c r="AC161" s="174" t="s">
        <v>65</v>
      </c>
      <c r="AD161" s="169" t="s">
        <v>526</v>
      </c>
      <c r="AE161" s="167" t="s">
        <v>67</v>
      </c>
      <c r="AF161" s="179"/>
      <c r="AG161" s="163" t="s">
        <v>68</v>
      </c>
      <c r="AH161" s="167">
        <f t="shared" si="25"/>
        <v>30</v>
      </c>
      <c r="AI161" s="167">
        <v>3</v>
      </c>
      <c r="AJ161" s="171">
        <f t="shared" si="26"/>
        <v>7434</v>
      </c>
      <c r="AK161" s="167">
        <f t="shared" si="27"/>
        <v>30</v>
      </c>
      <c r="AL161" s="171">
        <v>0</v>
      </c>
      <c r="AM161" s="171">
        <f t="shared" si="34"/>
        <v>1680000</v>
      </c>
      <c r="AN161" s="171">
        <f t="shared" si="28"/>
        <v>0</v>
      </c>
      <c r="AO161" s="171">
        <f t="shared" si="29"/>
        <v>0</v>
      </c>
      <c r="AP161" s="171">
        <f t="shared" si="30"/>
        <v>12489120</v>
      </c>
      <c r="AR161" s="171">
        <f t="shared" si="31"/>
        <v>0</v>
      </c>
      <c r="AS161" s="171">
        <f t="shared" si="32"/>
        <v>14169120</v>
      </c>
      <c r="AT161" s="163" t="s">
        <v>161</v>
      </c>
      <c r="AU161" s="163" t="s">
        <v>162</v>
      </c>
      <c r="AV161" s="163" t="s">
        <v>163</v>
      </c>
      <c r="AW161" s="163" t="s">
        <v>164</v>
      </c>
    </row>
    <row r="162" spans="1:49" ht="25" customHeight="1" x14ac:dyDescent="0.35">
      <c r="A162" s="163">
        <v>14245</v>
      </c>
      <c r="B162" s="163" t="s">
        <v>138</v>
      </c>
      <c r="C162" s="163" t="s">
        <v>139</v>
      </c>
      <c r="D162" s="164">
        <v>1</v>
      </c>
      <c r="E162" s="164">
        <v>2025</v>
      </c>
      <c r="F162" s="164">
        <v>2025</v>
      </c>
      <c r="G162" s="163" t="s">
        <v>127</v>
      </c>
      <c r="H162" s="163" t="s">
        <v>138</v>
      </c>
      <c r="I162" s="163" t="s">
        <v>140</v>
      </c>
      <c r="J162" s="165" t="s">
        <v>693</v>
      </c>
      <c r="K162" s="163" t="s">
        <v>694</v>
      </c>
      <c r="L162" s="163" t="s">
        <v>65</v>
      </c>
      <c r="M162" s="163" t="s">
        <v>65</v>
      </c>
      <c r="N162" s="163">
        <v>13</v>
      </c>
      <c r="O162" s="163" t="s">
        <v>104</v>
      </c>
      <c r="P162" s="163" t="s">
        <v>455</v>
      </c>
      <c r="Q162" s="163" t="s">
        <v>152</v>
      </c>
      <c r="R162" s="163" t="s">
        <v>61</v>
      </c>
      <c r="S162" s="163" t="s">
        <v>107</v>
      </c>
      <c r="T162" s="163" t="s">
        <v>63</v>
      </c>
      <c r="U162" s="164">
        <v>15</v>
      </c>
      <c r="V162" s="164">
        <v>130</v>
      </c>
      <c r="W162" s="164" t="s">
        <v>65</v>
      </c>
      <c r="X162" s="167">
        <f t="shared" si="33"/>
        <v>130</v>
      </c>
      <c r="Y162" s="164">
        <v>4</v>
      </c>
      <c r="Z162" s="164" t="s">
        <v>64</v>
      </c>
      <c r="AA162" s="164" t="s">
        <v>67</v>
      </c>
      <c r="AB162" s="173" t="s">
        <v>67</v>
      </c>
      <c r="AC162" s="174" t="s">
        <v>65</v>
      </c>
      <c r="AD162" s="169" t="s">
        <v>695</v>
      </c>
      <c r="AE162" s="167" t="s">
        <v>67</v>
      </c>
      <c r="AF162" s="179"/>
      <c r="AG162" s="163" t="s">
        <v>68</v>
      </c>
      <c r="AH162" s="167">
        <f t="shared" si="25"/>
        <v>33</v>
      </c>
      <c r="AI162" s="167">
        <v>2</v>
      </c>
      <c r="AJ162" s="171">
        <f t="shared" si="26"/>
        <v>6372</v>
      </c>
      <c r="AK162" s="167">
        <f t="shared" si="27"/>
        <v>32.5</v>
      </c>
      <c r="AL162" s="171">
        <v>0</v>
      </c>
      <c r="AM162" s="171">
        <f t="shared" si="34"/>
        <v>1980000</v>
      </c>
      <c r="AN162" s="171">
        <f t="shared" si="28"/>
        <v>0</v>
      </c>
      <c r="AO162" s="171">
        <f t="shared" si="29"/>
        <v>0</v>
      </c>
      <c r="AP162" s="171">
        <f t="shared" si="30"/>
        <v>12425400</v>
      </c>
      <c r="AR162" s="171">
        <f t="shared" si="31"/>
        <v>0</v>
      </c>
      <c r="AS162" s="171">
        <f t="shared" si="32"/>
        <v>14405400</v>
      </c>
      <c r="AT162" s="163" t="s">
        <v>696</v>
      </c>
      <c r="AU162" s="163" t="s">
        <v>697</v>
      </c>
      <c r="AV162" s="163" t="s">
        <v>698</v>
      </c>
      <c r="AW162" s="163" t="s">
        <v>699</v>
      </c>
    </row>
    <row r="163" spans="1:49" ht="25" customHeight="1" x14ac:dyDescent="0.35">
      <c r="A163" s="163">
        <v>14317</v>
      </c>
      <c r="B163" s="163" t="s">
        <v>125</v>
      </c>
      <c r="C163" s="163" t="s">
        <v>126</v>
      </c>
      <c r="D163" s="164">
        <v>1</v>
      </c>
      <c r="E163" s="164">
        <v>2025</v>
      </c>
      <c r="F163" s="164">
        <v>2025</v>
      </c>
      <c r="G163" s="163" t="s">
        <v>127</v>
      </c>
      <c r="H163" s="163" t="s">
        <v>125</v>
      </c>
      <c r="I163" s="163" t="s">
        <v>128</v>
      </c>
      <c r="J163" s="165" t="s">
        <v>693</v>
      </c>
      <c r="K163" s="163" t="s">
        <v>694</v>
      </c>
      <c r="L163" s="163" t="s">
        <v>65</v>
      </c>
      <c r="M163" s="163" t="s">
        <v>65</v>
      </c>
      <c r="N163" s="163">
        <v>13</v>
      </c>
      <c r="O163" s="163" t="s">
        <v>104</v>
      </c>
      <c r="P163" s="163" t="s">
        <v>700</v>
      </c>
      <c r="Q163" s="163" t="s">
        <v>563</v>
      </c>
      <c r="R163" s="163" t="s">
        <v>61</v>
      </c>
      <c r="S163" s="163" t="s">
        <v>62</v>
      </c>
      <c r="T163" s="163" t="s">
        <v>63</v>
      </c>
      <c r="U163" s="164">
        <v>10</v>
      </c>
      <c r="V163" s="164">
        <v>130</v>
      </c>
      <c r="W163" s="164" t="s">
        <v>65</v>
      </c>
      <c r="X163" s="167">
        <f t="shared" si="33"/>
        <v>130</v>
      </c>
      <c r="Y163" s="164">
        <v>7</v>
      </c>
      <c r="Z163" s="164" t="s">
        <v>64</v>
      </c>
      <c r="AA163" s="164" t="s">
        <v>67</v>
      </c>
      <c r="AB163" s="173" t="s">
        <v>67</v>
      </c>
      <c r="AC163" s="174" t="s">
        <v>65</v>
      </c>
      <c r="AD163" s="169" t="s">
        <v>701</v>
      </c>
      <c r="AE163" s="167" t="s">
        <v>67</v>
      </c>
      <c r="AF163" s="179"/>
      <c r="AG163" s="163" t="s">
        <v>68</v>
      </c>
      <c r="AH163" s="167">
        <f t="shared" si="25"/>
        <v>19</v>
      </c>
      <c r="AI163" s="167">
        <v>2</v>
      </c>
      <c r="AJ163" s="171">
        <f t="shared" si="26"/>
        <v>6372</v>
      </c>
      <c r="AK163" s="167">
        <f t="shared" si="27"/>
        <v>18.571428571428573</v>
      </c>
      <c r="AL163" s="171">
        <v>0</v>
      </c>
      <c r="AM163" s="171">
        <f t="shared" si="34"/>
        <v>760000</v>
      </c>
      <c r="AN163" s="171">
        <f t="shared" si="28"/>
        <v>0</v>
      </c>
      <c r="AO163" s="171">
        <f t="shared" si="29"/>
        <v>0</v>
      </c>
      <c r="AP163" s="171">
        <f t="shared" si="30"/>
        <v>8283600</v>
      </c>
      <c r="AR163" s="171">
        <f t="shared" si="31"/>
        <v>0</v>
      </c>
      <c r="AS163" s="171">
        <f t="shared" si="32"/>
        <v>9043600</v>
      </c>
      <c r="AT163" s="163" t="s">
        <v>702</v>
      </c>
      <c r="AU163" s="163" t="s">
        <v>703</v>
      </c>
      <c r="AV163" s="163" t="s">
        <v>156</v>
      </c>
      <c r="AW163" s="163" t="s">
        <v>157</v>
      </c>
    </row>
    <row r="164" spans="1:49" ht="25" customHeight="1" x14ac:dyDescent="0.35">
      <c r="A164" s="163">
        <v>14436</v>
      </c>
      <c r="B164" s="163" t="s">
        <v>138</v>
      </c>
      <c r="C164" s="163" t="s">
        <v>139</v>
      </c>
      <c r="D164" s="164">
        <v>1</v>
      </c>
      <c r="E164" s="164">
        <v>2025</v>
      </c>
      <c r="F164" s="164">
        <v>2025</v>
      </c>
      <c r="G164" s="163" t="s">
        <v>127</v>
      </c>
      <c r="H164" s="163" t="s">
        <v>138</v>
      </c>
      <c r="I164" s="163" t="s">
        <v>140</v>
      </c>
      <c r="J164" s="165" t="s">
        <v>693</v>
      </c>
      <c r="K164" s="163" t="s">
        <v>694</v>
      </c>
      <c r="L164" s="163" t="s">
        <v>65</v>
      </c>
      <c r="M164" s="163" t="s">
        <v>65</v>
      </c>
      <c r="N164" s="163">
        <v>10</v>
      </c>
      <c r="O164" s="163" t="s">
        <v>111</v>
      </c>
      <c r="P164" s="163" t="s">
        <v>112</v>
      </c>
      <c r="Q164" s="163" t="s">
        <v>145</v>
      </c>
      <c r="R164" s="163" t="s">
        <v>61</v>
      </c>
      <c r="S164" s="163" t="s">
        <v>107</v>
      </c>
      <c r="T164" s="163" t="s">
        <v>63</v>
      </c>
      <c r="U164" s="164">
        <v>10</v>
      </c>
      <c r="V164" s="164">
        <v>130</v>
      </c>
      <c r="W164" s="164" t="s">
        <v>65</v>
      </c>
      <c r="X164" s="167">
        <f t="shared" si="33"/>
        <v>130</v>
      </c>
      <c r="Y164" s="164">
        <v>4</v>
      </c>
      <c r="Z164" s="164" t="s">
        <v>64</v>
      </c>
      <c r="AA164" s="164" t="s">
        <v>67</v>
      </c>
      <c r="AB164" s="173" t="s">
        <v>67</v>
      </c>
      <c r="AC164" s="174" t="s">
        <v>65</v>
      </c>
      <c r="AD164" s="169" t="s">
        <v>704</v>
      </c>
      <c r="AE164" s="167" t="s">
        <v>67</v>
      </c>
      <c r="AF164" s="179"/>
      <c r="AG164" s="163" t="s">
        <v>68</v>
      </c>
      <c r="AH164" s="167">
        <f t="shared" si="25"/>
        <v>33</v>
      </c>
      <c r="AI164" s="167">
        <v>2</v>
      </c>
      <c r="AJ164" s="171">
        <f t="shared" si="26"/>
        <v>6372</v>
      </c>
      <c r="AK164" s="167">
        <f t="shared" si="27"/>
        <v>32.5</v>
      </c>
      <c r="AL164" s="171">
        <v>0</v>
      </c>
      <c r="AM164" s="171">
        <f t="shared" si="34"/>
        <v>1320000</v>
      </c>
      <c r="AN164" s="171">
        <f t="shared" si="28"/>
        <v>0</v>
      </c>
      <c r="AO164" s="171">
        <f t="shared" si="29"/>
        <v>0</v>
      </c>
      <c r="AP164" s="171">
        <f t="shared" si="30"/>
        <v>8283600</v>
      </c>
      <c r="AR164" s="171">
        <f t="shared" si="31"/>
        <v>0</v>
      </c>
      <c r="AS164" s="171">
        <f t="shared" si="32"/>
        <v>9603600</v>
      </c>
      <c r="AT164" s="163" t="s">
        <v>688</v>
      </c>
      <c r="AU164" s="163" t="s">
        <v>705</v>
      </c>
      <c r="AV164" s="163" t="s">
        <v>149</v>
      </c>
      <c r="AW164" s="163" t="s">
        <v>150</v>
      </c>
    </row>
    <row r="165" spans="1:49" ht="25" customHeight="1" x14ac:dyDescent="0.35">
      <c r="A165" s="163">
        <v>14220</v>
      </c>
      <c r="B165" s="163" t="s">
        <v>96</v>
      </c>
      <c r="C165" s="163" t="s">
        <v>575</v>
      </c>
      <c r="D165" s="164">
        <v>1</v>
      </c>
      <c r="E165" s="164">
        <v>2025</v>
      </c>
      <c r="F165" s="164">
        <v>2025</v>
      </c>
      <c r="G165" s="163" t="s">
        <v>127</v>
      </c>
      <c r="H165" s="163" t="s">
        <v>96</v>
      </c>
      <c r="I165" s="163" t="s">
        <v>99</v>
      </c>
      <c r="J165" s="165" t="s">
        <v>693</v>
      </c>
      <c r="K165" s="163" t="s">
        <v>694</v>
      </c>
      <c r="L165" s="163" t="s">
        <v>207</v>
      </c>
      <c r="M165" s="163" t="s">
        <v>208</v>
      </c>
      <c r="N165" s="163">
        <v>10</v>
      </c>
      <c r="O165" s="163" t="s">
        <v>111</v>
      </c>
      <c r="P165" s="163" t="s">
        <v>221</v>
      </c>
      <c r="Q165" s="163" t="s">
        <v>152</v>
      </c>
      <c r="R165" s="163" t="s">
        <v>61</v>
      </c>
      <c r="S165" s="163" t="s">
        <v>107</v>
      </c>
      <c r="T165" s="163" t="s">
        <v>63</v>
      </c>
      <c r="U165" s="164">
        <v>16</v>
      </c>
      <c r="V165" s="164">
        <v>130</v>
      </c>
      <c r="W165" s="164">
        <v>8</v>
      </c>
      <c r="X165" s="167">
        <f t="shared" si="33"/>
        <v>138</v>
      </c>
      <c r="Y165" s="164">
        <v>4</v>
      </c>
      <c r="Z165" s="164" t="s">
        <v>64</v>
      </c>
      <c r="AA165" s="164" t="s">
        <v>67</v>
      </c>
      <c r="AB165" s="173" t="s">
        <v>67</v>
      </c>
      <c r="AC165" s="174" t="s">
        <v>65</v>
      </c>
      <c r="AD165" s="169" t="s">
        <v>706</v>
      </c>
      <c r="AE165" s="167" t="s">
        <v>67</v>
      </c>
      <c r="AF165" s="179"/>
      <c r="AG165" s="163" t="s">
        <v>68</v>
      </c>
      <c r="AH165" s="167">
        <f t="shared" si="25"/>
        <v>35</v>
      </c>
      <c r="AI165" s="167">
        <v>2</v>
      </c>
      <c r="AJ165" s="171">
        <f t="shared" si="26"/>
        <v>6372</v>
      </c>
      <c r="AK165" s="167">
        <f t="shared" si="27"/>
        <v>34.5</v>
      </c>
      <c r="AL165" s="171">
        <v>0</v>
      </c>
      <c r="AM165" s="171">
        <f t="shared" si="34"/>
        <v>2240000</v>
      </c>
      <c r="AN165" s="171">
        <f t="shared" si="28"/>
        <v>0</v>
      </c>
      <c r="AO165" s="171">
        <f t="shared" si="29"/>
        <v>0</v>
      </c>
      <c r="AP165" s="171">
        <f t="shared" si="30"/>
        <v>14069376</v>
      </c>
      <c r="AR165" s="171">
        <f t="shared" si="31"/>
        <v>0</v>
      </c>
      <c r="AS165" s="171">
        <f t="shared" si="32"/>
        <v>16309376</v>
      </c>
      <c r="AT165" s="163" t="s">
        <v>707</v>
      </c>
      <c r="AU165" s="163" t="s">
        <v>708</v>
      </c>
      <c r="AV165" s="163" t="s">
        <v>709</v>
      </c>
      <c r="AW165" s="163" t="s">
        <v>710</v>
      </c>
    </row>
    <row r="166" spans="1:49" ht="25" customHeight="1" x14ac:dyDescent="0.35">
      <c r="A166" s="163">
        <v>14221</v>
      </c>
      <c r="B166" s="163" t="s">
        <v>96</v>
      </c>
      <c r="C166" s="163" t="s">
        <v>575</v>
      </c>
      <c r="D166" s="164">
        <v>1</v>
      </c>
      <c r="E166" s="164">
        <v>2025</v>
      </c>
      <c r="F166" s="164">
        <v>2025</v>
      </c>
      <c r="G166" s="163" t="s">
        <v>127</v>
      </c>
      <c r="H166" s="163" t="s">
        <v>96</v>
      </c>
      <c r="I166" s="163" t="s">
        <v>99</v>
      </c>
      <c r="J166" s="165" t="s">
        <v>711</v>
      </c>
      <c r="K166" s="163" t="s">
        <v>712</v>
      </c>
      <c r="L166" s="163" t="s">
        <v>207</v>
      </c>
      <c r="M166" s="163" t="s">
        <v>208</v>
      </c>
      <c r="N166" s="163">
        <v>13</v>
      </c>
      <c r="O166" s="163" t="s">
        <v>104</v>
      </c>
      <c r="P166" s="163" t="s">
        <v>616</v>
      </c>
      <c r="Q166" s="163" t="s">
        <v>152</v>
      </c>
      <c r="R166" s="163" t="s">
        <v>61</v>
      </c>
      <c r="S166" s="163" t="s">
        <v>107</v>
      </c>
      <c r="T166" s="163" t="s">
        <v>63</v>
      </c>
      <c r="U166" s="164">
        <v>14</v>
      </c>
      <c r="V166" s="164">
        <v>150</v>
      </c>
      <c r="W166" s="164">
        <v>8</v>
      </c>
      <c r="X166" s="167">
        <f t="shared" si="33"/>
        <v>158</v>
      </c>
      <c r="Y166" s="164">
        <v>4</v>
      </c>
      <c r="Z166" s="164" t="s">
        <v>64</v>
      </c>
      <c r="AA166" s="164" t="s">
        <v>67</v>
      </c>
      <c r="AB166" s="173" t="s">
        <v>67</v>
      </c>
      <c r="AC166" s="174" t="s">
        <v>65</v>
      </c>
      <c r="AD166" s="169" t="s">
        <v>713</v>
      </c>
      <c r="AE166" s="167" t="s">
        <v>67</v>
      </c>
      <c r="AF166" s="179"/>
      <c r="AG166" s="163" t="s">
        <v>68</v>
      </c>
      <c r="AH166" s="167">
        <f t="shared" si="25"/>
        <v>40</v>
      </c>
      <c r="AI166" s="167">
        <v>2</v>
      </c>
      <c r="AJ166" s="171">
        <f t="shared" si="26"/>
        <v>6372</v>
      </c>
      <c r="AK166" s="167">
        <f t="shared" si="27"/>
        <v>39.5</v>
      </c>
      <c r="AL166" s="171">
        <v>0</v>
      </c>
      <c r="AM166" s="171">
        <f t="shared" si="34"/>
        <v>2240000</v>
      </c>
      <c r="AN166" s="171">
        <f t="shared" si="28"/>
        <v>0</v>
      </c>
      <c r="AO166" s="171">
        <f t="shared" si="29"/>
        <v>0</v>
      </c>
      <c r="AP166" s="171">
        <f t="shared" si="30"/>
        <v>14094864</v>
      </c>
      <c r="AR166" s="171">
        <f t="shared" si="31"/>
        <v>0</v>
      </c>
      <c r="AS166" s="171">
        <f t="shared" si="32"/>
        <v>16334864</v>
      </c>
      <c r="AT166" s="163" t="s">
        <v>707</v>
      </c>
      <c r="AU166" s="163" t="s">
        <v>708</v>
      </c>
      <c r="AV166" s="163" t="s">
        <v>714</v>
      </c>
      <c r="AW166" s="163" t="s">
        <v>715</v>
      </c>
    </row>
    <row r="167" spans="1:49" ht="25" customHeight="1" x14ac:dyDescent="0.35">
      <c r="A167" s="163">
        <v>14369</v>
      </c>
      <c r="B167" s="163" t="s">
        <v>190</v>
      </c>
      <c r="C167" s="163" t="s">
        <v>191</v>
      </c>
      <c r="D167" s="164">
        <v>1</v>
      </c>
      <c r="E167" s="164">
        <v>2025</v>
      </c>
      <c r="F167" s="164">
        <v>2025</v>
      </c>
      <c r="G167" s="163" t="s">
        <v>127</v>
      </c>
      <c r="H167" s="163" t="s">
        <v>190</v>
      </c>
      <c r="I167" s="163" t="s">
        <v>192</v>
      </c>
      <c r="J167" s="165" t="s">
        <v>716</v>
      </c>
      <c r="K167" s="163" t="s">
        <v>717</v>
      </c>
      <c r="L167" s="163" t="s">
        <v>65</v>
      </c>
      <c r="M167" s="163" t="s">
        <v>65</v>
      </c>
      <c r="N167" s="163">
        <v>13</v>
      </c>
      <c r="O167" s="163" t="s">
        <v>104</v>
      </c>
      <c r="P167" s="163" t="s">
        <v>193</v>
      </c>
      <c r="Q167" s="163" t="s">
        <v>152</v>
      </c>
      <c r="R167" s="163" t="s">
        <v>61</v>
      </c>
      <c r="S167" s="163" t="s">
        <v>62</v>
      </c>
      <c r="T167" s="163" t="s">
        <v>63</v>
      </c>
      <c r="U167" s="164">
        <v>20</v>
      </c>
      <c r="V167" s="164">
        <v>120</v>
      </c>
      <c r="W167" s="164" t="s">
        <v>65</v>
      </c>
      <c r="X167" s="167">
        <f t="shared" si="33"/>
        <v>120</v>
      </c>
      <c r="Y167" s="164">
        <v>5</v>
      </c>
      <c r="Z167" s="164" t="s">
        <v>64</v>
      </c>
      <c r="AA167" s="164" t="s">
        <v>67</v>
      </c>
      <c r="AB167" s="173" t="s">
        <v>67</v>
      </c>
      <c r="AC167" s="174" t="s">
        <v>65</v>
      </c>
      <c r="AD167" s="169" t="s">
        <v>718</v>
      </c>
      <c r="AE167" s="167" t="s">
        <v>67</v>
      </c>
      <c r="AF167" s="179"/>
      <c r="AG167" s="163" t="s">
        <v>68</v>
      </c>
      <c r="AH167" s="167">
        <f t="shared" si="25"/>
        <v>24</v>
      </c>
      <c r="AI167" s="167">
        <v>2</v>
      </c>
      <c r="AJ167" s="171">
        <f t="shared" si="26"/>
        <v>6372</v>
      </c>
      <c r="AK167" s="167">
        <f t="shared" si="27"/>
        <v>24</v>
      </c>
      <c r="AL167" s="171">
        <v>0</v>
      </c>
      <c r="AM167" s="171">
        <f t="shared" si="34"/>
        <v>1920000</v>
      </c>
      <c r="AN167" s="171">
        <f t="shared" si="28"/>
        <v>0</v>
      </c>
      <c r="AO167" s="171">
        <f t="shared" si="29"/>
        <v>0</v>
      </c>
      <c r="AP167" s="171">
        <f t="shared" si="30"/>
        <v>15292800</v>
      </c>
      <c r="AR167" s="171">
        <f t="shared" si="31"/>
        <v>0</v>
      </c>
      <c r="AS167" s="171">
        <f t="shared" si="32"/>
        <v>17212800</v>
      </c>
      <c r="AT167" s="163" t="s">
        <v>195</v>
      </c>
      <c r="AU167" s="163" t="s">
        <v>196</v>
      </c>
      <c r="AV167" s="163" t="s">
        <v>197</v>
      </c>
      <c r="AW167" s="163" t="s">
        <v>198</v>
      </c>
    </row>
    <row r="168" spans="1:49" ht="25" customHeight="1" x14ac:dyDescent="0.35">
      <c r="A168" s="163">
        <v>14347</v>
      </c>
      <c r="B168" s="163" t="s">
        <v>138</v>
      </c>
      <c r="C168" s="163" t="s">
        <v>139</v>
      </c>
      <c r="D168" s="164">
        <v>1</v>
      </c>
      <c r="E168" s="164">
        <v>2025</v>
      </c>
      <c r="F168" s="164">
        <v>2025</v>
      </c>
      <c r="G168" s="163" t="s">
        <v>127</v>
      </c>
      <c r="H168" s="163" t="s">
        <v>138</v>
      </c>
      <c r="I168" s="163" t="s">
        <v>140</v>
      </c>
      <c r="J168" s="165" t="s">
        <v>719</v>
      </c>
      <c r="K168" s="163" t="s">
        <v>720</v>
      </c>
      <c r="L168" s="163" t="s">
        <v>65</v>
      </c>
      <c r="M168" s="163" t="s">
        <v>65</v>
      </c>
      <c r="N168" s="163">
        <v>3</v>
      </c>
      <c r="O168" s="163" t="s">
        <v>630</v>
      </c>
      <c r="P168" s="163" t="s">
        <v>631</v>
      </c>
      <c r="Q168" s="163" t="s">
        <v>145</v>
      </c>
      <c r="R168" s="163" t="s">
        <v>61</v>
      </c>
      <c r="S168" s="163" t="s">
        <v>107</v>
      </c>
      <c r="T168" s="163" t="s">
        <v>63</v>
      </c>
      <c r="U168" s="164">
        <v>10</v>
      </c>
      <c r="V168" s="164">
        <v>100</v>
      </c>
      <c r="W168" s="164" t="s">
        <v>65</v>
      </c>
      <c r="X168" s="167">
        <f t="shared" si="33"/>
        <v>100</v>
      </c>
      <c r="Y168" s="164">
        <v>4</v>
      </c>
      <c r="Z168" s="164" t="s">
        <v>64</v>
      </c>
      <c r="AA168" s="164" t="s">
        <v>67</v>
      </c>
      <c r="AB168" s="173" t="s">
        <v>67</v>
      </c>
      <c r="AC168" s="174" t="s">
        <v>65</v>
      </c>
      <c r="AD168" s="169" t="s">
        <v>721</v>
      </c>
      <c r="AE168" s="167" t="s">
        <v>67</v>
      </c>
      <c r="AF168" s="179"/>
      <c r="AG168" s="163" t="s">
        <v>68</v>
      </c>
      <c r="AH168" s="167">
        <f t="shared" si="25"/>
        <v>25</v>
      </c>
      <c r="AI168" s="167">
        <v>2</v>
      </c>
      <c r="AJ168" s="171">
        <f t="shared" si="26"/>
        <v>6372</v>
      </c>
      <c r="AK168" s="167">
        <f t="shared" si="27"/>
        <v>25</v>
      </c>
      <c r="AL168" s="171">
        <v>0</v>
      </c>
      <c r="AM168" s="171">
        <f t="shared" si="34"/>
        <v>1000000</v>
      </c>
      <c r="AN168" s="171">
        <f t="shared" si="28"/>
        <v>0</v>
      </c>
      <c r="AO168" s="171">
        <f t="shared" si="29"/>
        <v>0</v>
      </c>
      <c r="AP168" s="171">
        <f t="shared" si="30"/>
        <v>6372000</v>
      </c>
      <c r="AR168" s="171">
        <f t="shared" si="31"/>
        <v>0</v>
      </c>
      <c r="AS168" s="171">
        <f t="shared" si="32"/>
        <v>7372000</v>
      </c>
      <c r="AT168" s="163" t="s">
        <v>147</v>
      </c>
      <c r="AU168" s="163" t="s">
        <v>148</v>
      </c>
      <c r="AV168" s="163" t="s">
        <v>149</v>
      </c>
      <c r="AW168" s="163" t="s">
        <v>551</v>
      </c>
    </row>
    <row r="169" spans="1:49" ht="25" customHeight="1" x14ac:dyDescent="0.35">
      <c r="A169" s="163">
        <v>14349</v>
      </c>
      <c r="B169" s="163" t="s">
        <v>138</v>
      </c>
      <c r="C169" s="163" t="s">
        <v>139</v>
      </c>
      <c r="D169" s="164">
        <v>1</v>
      </c>
      <c r="E169" s="164">
        <v>2025</v>
      </c>
      <c r="F169" s="164">
        <v>2025</v>
      </c>
      <c r="G169" s="163" t="s">
        <v>127</v>
      </c>
      <c r="H169" s="163" t="s">
        <v>138</v>
      </c>
      <c r="I169" s="163" t="s">
        <v>140</v>
      </c>
      <c r="J169" s="165" t="s">
        <v>719</v>
      </c>
      <c r="K169" s="163" t="s">
        <v>720</v>
      </c>
      <c r="L169" s="163" t="s">
        <v>65</v>
      </c>
      <c r="M169" s="163" t="s">
        <v>65</v>
      </c>
      <c r="N169" s="163">
        <v>4</v>
      </c>
      <c r="O169" s="163" t="s">
        <v>286</v>
      </c>
      <c r="P169" s="163" t="s">
        <v>722</v>
      </c>
      <c r="Q169" s="163" t="s">
        <v>145</v>
      </c>
      <c r="R169" s="163" t="s">
        <v>61</v>
      </c>
      <c r="S169" s="163" t="s">
        <v>107</v>
      </c>
      <c r="T169" s="163" t="s">
        <v>63</v>
      </c>
      <c r="U169" s="164">
        <v>10</v>
      </c>
      <c r="V169" s="164">
        <v>100</v>
      </c>
      <c r="W169" s="164" t="s">
        <v>65</v>
      </c>
      <c r="X169" s="167">
        <f t="shared" si="33"/>
        <v>100</v>
      </c>
      <c r="Y169" s="164">
        <v>4</v>
      </c>
      <c r="Z169" s="164" t="s">
        <v>64</v>
      </c>
      <c r="AA169" s="164" t="s">
        <v>67</v>
      </c>
      <c r="AB169" s="173" t="s">
        <v>67</v>
      </c>
      <c r="AC169" s="174" t="s">
        <v>65</v>
      </c>
      <c r="AD169" s="169" t="s">
        <v>723</v>
      </c>
      <c r="AE169" s="167" t="s">
        <v>67</v>
      </c>
      <c r="AF169" s="179"/>
      <c r="AG169" s="163" t="s">
        <v>68</v>
      </c>
      <c r="AH169" s="167">
        <f t="shared" si="25"/>
        <v>25</v>
      </c>
      <c r="AI169" s="167">
        <v>2</v>
      </c>
      <c r="AJ169" s="171">
        <f t="shared" si="26"/>
        <v>6372</v>
      </c>
      <c r="AK169" s="167">
        <f t="shared" si="27"/>
        <v>25</v>
      </c>
      <c r="AL169" s="171">
        <v>0</v>
      </c>
      <c r="AM169" s="171">
        <f t="shared" si="34"/>
        <v>1000000</v>
      </c>
      <c r="AN169" s="171">
        <f t="shared" si="28"/>
        <v>0</v>
      </c>
      <c r="AO169" s="171">
        <f t="shared" si="29"/>
        <v>0</v>
      </c>
      <c r="AP169" s="171">
        <f t="shared" si="30"/>
        <v>6372000</v>
      </c>
      <c r="AR169" s="171">
        <f t="shared" si="31"/>
        <v>0</v>
      </c>
      <c r="AS169" s="171">
        <f t="shared" si="32"/>
        <v>7372000</v>
      </c>
      <c r="AT169" s="163" t="s">
        <v>147</v>
      </c>
      <c r="AU169" s="163" t="s">
        <v>148</v>
      </c>
      <c r="AV169" s="163" t="s">
        <v>149</v>
      </c>
      <c r="AW169" s="163" t="s">
        <v>551</v>
      </c>
    </row>
    <row r="170" spans="1:49" ht="25" customHeight="1" x14ac:dyDescent="0.35">
      <c r="A170" s="163">
        <v>14354</v>
      </c>
      <c r="B170" s="163" t="s">
        <v>138</v>
      </c>
      <c r="C170" s="163" t="s">
        <v>139</v>
      </c>
      <c r="D170" s="164">
        <v>1</v>
      </c>
      <c r="E170" s="164">
        <v>2025</v>
      </c>
      <c r="F170" s="164">
        <v>2025</v>
      </c>
      <c r="G170" s="163" t="s">
        <v>127</v>
      </c>
      <c r="H170" s="163" t="s">
        <v>138</v>
      </c>
      <c r="I170" s="163" t="s">
        <v>140</v>
      </c>
      <c r="J170" s="165" t="s">
        <v>719</v>
      </c>
      <c r="K170" s="163" t="s">
        <v>720</v>
      </c>
      <c r="L170" s="163" t="s">
        <v>65</v>
      </c>
      <c r="M170" s="163" t="s">
        <v>65</v>
      </c>
      <c r="N170" s="163">
        <v>6</v>
      </c>
      <c r="O170" s="163" t="s">
        <v>375</v>
      </c>
      <c r="P170" s="163" t="s">
        <v>585</v>
      </c>
      <c r="Q170" s="163" t="s">
        <v>145</v>
      </c>
      <c r="R170" s="163" t="s">
        <v>61</v>
      </c>
      <c r="S170" s="163" t="s">
        <v>107</v>
      </c>
      <c r="T170" s="163" t="s">
        <v>63</v>
      </c>
      <c r="U170" s="164">
        <v>10</v>
      </c>
      <c r="V170" s="164">
        <v>100</v>
      </c>
      <c r="W170" s="164" t="s">
        <v>65</v>
      </c>
      <c r="X170" s="167">
        <f t="shared" si="33"/>
        <v>100</v>
      </c>
      <c r="Y170" s="164">
        <v>4</v>
      </c>
      <c r="Z170" s="164" t="s">
        <v>64</v>
      </c>
      <c r="AA170" s="164" t="s">
        <v>67</v>
      </c>
      <c r="AB170" s="173" t="s">
        <v>67</v>
      </c>
      <c r="AC170" s="174" t="s">
        <v>65</v>
      </c>
      <c r="AD170" s="169" t="s">
        <v>570</v>
      </c>
      <c r="AE170" s="167" t="s">
        <v>67</v>
      </c>
      <c r="AF170" s="179"/>
      <c r="AG170" s="163" t="s">
        <v>68</v>
      </c>
      <c r="AH170" s="167">
        <f t="shared" si="25"/>
        <v>25</v>
      </c>
      <c r="AI170" s="167">
        <v>2</v>
      </c>
      <c r="AJ170" s="171">
        <f t="shared" si="26"/>
        <v>6372</v>
      </c>
      <c r="AK170" s="167">
        <f t="shared" si="27"/>
        <v>25</v>
      </c>
      <c r="AL170" s="171">
        <v>0</v>
      </c>
      <c r="AM170" s="171">
        <f t="shared" si="34"/>
        <v>1000000</v>
      </c>
      <c r="AN170" s="171">
        <f t="shared" si="28"/>
        <v>0</v>
      </c>
      <c r="AO170" s="171">
        <f t="shared" si="29"/>
        <v>0</v>
      </c>
      <c r="AP170" s="171">
        <f t="shared" si="30"/>
        <v>6372000</v>
      </c>
      <c r="AR170" s="171">
        <f t="shared" si="31"/>
        <v>0</v>
      </c>
      <c r="AS170" s="171">
        <f t="shared" si="32"/>
        <v>7372000</v>
      </c>
      <c r="AT170" s="163" t="s">
        <v>147</v>
      </c>
      <c r="AU170" s="163" t="s">
        <v>148</v>
      </c>
      <c r="AV170" s="163" t="s">
        <v>149</v>
      </c>
      <c r="AW170" s="163" t="s">
        <v>551</v>
      </c>
    </row>
    <row r="171" spans="1:49" ht="25" customHeight="1" x14ac:dyDescent="0.35">
      <c r="A171" s="163">
        <v>14414</v>
      </c>
      <c r="B171" s="163" t="s">
        <v>138</v>
      </c>
      <c r="C171" s="163" t="s">
        <v>139</v>
      </c>
      <c r="D171" s="164">
        <v>1</v>
      </c>
      <c r="E171" s="164">
        <v>2025</v>
      </c>
      <c r="F171" s="164">
        <v>2025</v>
      </c>
      <c r="G171" s="163" t="s">
        <v>127</v>
      </c>
      <c r="H171" s="163" t="s">
        <v>138</v>
      </c>
      <c r="I171" s="163" t="s">
        <v>140</v>
      </c>
      <c r="J171" s="165" t="s">
        <v>719</v>
      </c>
      <c r="K171" s="163" t="s">
        <v>720</v>
      </c>
      <c r="L171" s="163" t="s">
        <v>65</v>
      </c>
      <c r="M171" s="163" t="s">
        <v>65</v>
      </c>
      <c r="N171" s="163">
        <v>8</v>
      </c>
      <c r="O171" s="163" t="s">
        <v>58</v>
      </c>
      <c r="P171" s="163" t="s">
        <v>76</v>
      </c>
      <c r="Q171" s="163" t="s">
        <v>145</v>
      </c>
      <c r="R171" s="163" t="s">
        <v>61</v>
      </c>
      <c r="S171" s="163" t="s">
        <v>107</v>
      </c>
      <c r="T171" s="163" t="s">
        <v>63</v>
      </c>
      <c r="U171" s="164">
        <v>10</v>
      </c>
      <c r="V171" s="164">
        <v>100</v>
      </c>
      <c r="W171" s="164" t="s">
        <v>65</v>
      </c>
      <c r="X171" s="167">
        <f t="shared" si="33"/>
        <v>100</v>
      </c>
      <c r="Y171" s="164">
        <v>4</v>
      </c>
      <c r="Z171" s="164" t="s">
        <v>64</v>
      </c>
      <c r="AA171" s="164" t="s">
        <v>67</v>
      </c>
      <c r="AB171" s="173" t="s">
        <v>67</v>
      </c>
      <c r="AC171" s="174" t="s">
        <v>65</v>
      </c>
      <c r="AD171" s="169" t="s">
        <v>570</v>
      </c>
      <c r="AE171" s="167" t="s">
        <v>67</v>
      </c>
      <c r="AF171" s="179"/>
      <c r="AG171" s="163" t="s">
        <v>68</v>
      </c>
      <c r="AH171" s="167">
        <f t="shared" si="25"/>
        <v>25</v>
      </c>
      <c r="AI171" s="167">
        <v>2</v>
      </c>
      <c r="AJ171" s="171">
        <f t="shared" si="26"/>
        <v>6372</v>
      </c>
      <c r="AK171" s="167">
        <f t="shared" si="27"/>
        <v>25</v>
      </c>
      <c r="AL171" s="171">
        <v>0</v>
      </c>
      <c r="AM171" s="171">
        <f t="shared" si="34"/>
        <v>1000000</v>
      </c>
      <c r="AN171" s="171">
        <f t="shared" si="28"/>
        <v>0</v>
      </c>
      <c r="AO171" s="171">
        <f t="shared" si="29"/>
        <v>0</v>
      </c>
      <c r="AP171" s="171">
        <f t="shared" si="30"/>
        <v>6372000</v>
      </c>
      <c r="AR171" s="171">
        <f t="shared" si="31"/>
        <v>0</v>
      </c>
      <c r="AS171" s="171">
        <f t="shared" si="32"/>
        <v>7372000</v>
      </c>
      <c r="AT171" s="163" t="s">
        <v>147</v>
      </c>
      <c r="AU171" s="163" t="s">
        <v>148</v>
      </c>
      <c r="AV171" s="163" t="s">
        <v>149</v>
      </c>
      <c r="AW171" s="163" t="s">
        <v>150</v>
      </c>
    </row>
    <row r="172" spans="1:49" ht="25" customHeight="1" x14ac:dyDescent="0.35">
      <c r="A172" s="163">
        <v>14483</v>
      </c>
      <c r="B172" s="163" t="s">
        <v>125</v>
      </c>
      <c r="C172" s="163" t="s">
        <v>126</v>
      </c>
      <c r="D172" s="164">
        <v>1</v>
      </c>
      <c r="E172" s="164">
        <v>2025</v>
      </c>
      <c r="F172" s="164">
        <v>2025</v>
      </c>
      <c r="G172" s="163" t="s">
        <v>127</v>
      </c>
      <c r="H172" s="163" t="s">
        <v>125</v>
      </c>
      <c r="I172" s="163" t="s">
        <v>128</v>
      </c>
      <c r="J172" s="165" t="s">
        <v>724</v>
      </c>
      <c r="K172" s="163" t="s">
        <v>725</v>
      </c>
      <c r="L172" s="163" t="s">
        <v>65</v>
      </c>
      <c r="M172" s="163" t="s">
        <v>65</v>
      </c>
      <c r="N172" s="163">
        <v>13</v>
      </c>
      <c r="O172" s="163" t="s">
        <v>104</v>
      </c>
      <c r="P172" s="163" t="s">
        <v>726</v>
      </c>
      <c r="Q172" s="163" t="s">
        <v>435</v>
      </c>
      <c r="R172" s="163" t="s">
        <v>61</v>
      </c>
      <c r="S172" s="163" t="s">
        <v>62</v>
      </c>
      <c r="T172" s="163" t="s">
        <v>108</v>
      </c>
      <c r="U172" s="164">
        <v>15</v>
      </c>
      <c r="V172" s="164">
        <v>130</v>
      </c>
      <c r="W172" s="164" t="s">
        <v>65</v>
      </c>
      <c r="X172" s="167">
        <f t="shared" si="33"/>
        <v>130</v>
      </c>
      <c r="Y172" s="164">
        <v>4</v>
      </c>
      <c r="Z172" s="164" t="s">
        <v>64</v>
      </c>
      <c r="AA172" s="164" t="s">
        <v>67</v>
      </c>
      <c r="AB172" s="173" t="s">
        <v>67</v>
      </c>
      <c r="AC172" s="174" t="s">
        <v>65</v>
      </c>
      <c r="AD172" s="169" t="s">
        <v>727</v>
      </c>
      <c r="AE172" s="167" t="s">
        <v>67</v>
      </c>
      <c r="AF172" s="179"/>
      <c r="AG172" s="163" t="s">
        <v>68</v>
      </c>
      <c r="AH172" s="167">
        <f t="shared" si="25"/>
        <v>33</v>
      </c>
      <c r="AI172" s="167">
        <v>1</v>
      </c>
      <c r="AJ172" s="171">
        <f t="shared" si="26"/>
        <v>5074</v>
      </c>
      <c r="AK172" s="167">
        <f t="shared" si="27"/>
        <v>32.5</v>
      </c>
      <c r="AL172" s="171">
        <v>0</v>
      </c>
      <c r="AM172" s="171">
        <f t="shared" si="34"/>
        <v>1980000</v>
      </c>
      <c r="AN172" s="171">
        <f t="shared" si="28"/>
        <v>0</v>
      </c>
      <c r="AO172" s="171">
        <f t="shared" si="29"/>
        <v>0</v>
      </c>
      <c r="AP172" s="171">
        <f t="shared" si="30"/>
        <v>9894300</v>
      </c>
      <c r="AR172" s="171">
        <f t="shared" si="31"/>
        <v>0</v>
      </c>
      <c r="AS172" s="171">
        <f t="shared" si="32"/>
        <v>11874300</v>
      </c>
      <c r="AT172" s="163" t="s">
        <v>437</v>
      </c>
      <c r="AU172" s="163" t="s">
        <v>438</v>
      </c>
      <c r="AV172" s="163" t="s">
        <v>439</v>
      </c>
      <c r="AW172" s="163" t="s">
        <v>440</v>
      </c>
    </row>
    <row r="173" spans="1:49" ht="25" customHeight="1" x14ac:dyDescent="0.35">
      <c r="A173" s="163">
        <v>14392</v>
      </c>
      <c r="B173" s="163" t="s">
        <v>125</v>
      </c>
      <c r="C173" s="163" t="s">
        <v>126</v>
      </c>
      <c r="D173" s="164">
        <v>1</v>
      </c>
      <c r="E173" s="164">
        <v>2025</v>
      </c>
      <c r="F173" s="164">
        <v>2025</v>
      </c>
      <c r="G173" s="163" t="s">
        <v>127</v>
      </c>
      <c r="H173" s="163" t="s">
        <v>125</v>
      </c>
      <c r="I173" s="163" t="s">
        <v>128</v>
      </c>
      <c r="J173" s="165" t="s">
        <v>728</v>
      </c>
      <c r="K173" s="163" t="s">
        <v>729</v>
      </c>
      <c r="L173" s="163" t="s">
        <v>65</v>
      </c>
      <c r="M173" s="163" t="s">
        <v>65</v>
      </c>
      <c r="N173" s="163">
        <v>5</v>
      </c>
      <c r="O173" s="163" t="s">
        <v>236</v>
      </c>
      <c r="P173" s="163" t="s">
        <v>461</v>
      </c>
      <c r="Q173" s="163" t="s">
        <v>462</v>
      </c>
      <c r="R173" s="163" t="s">
        <v>61</v>
      </c>
      <c r="S173" s="163" t="s">
        <v>107</v>
      </c>
      <c r="T173" s="163" t="s">
        <v>730</v>
      </c>
      <c r="U173" s="164">
        <v>12</v>
      </c>
      <c r="V173" s="164">
        <v>136</v>
      </c>
      <c r="W173" s="164" t="s">
        <v>65</v>
      </c>
      <c r="X173" s="167">
        <f t="shared" si="33"/>
        <v>136</v>
      </c>
      <c r="Y173" s="164">
        <v>5</v>
      </c>
      <c r="Z173" s="164" t="s">
        <v>64</v>
      </c>
      <c r="AA173" s="164" t="s">
        <v>67</v>
      </c>
      <c r="AB173" s="173" t="s">
        <v>67</v>
      </c>
      <c r="AC173" s="174" t="s">
        <v>65</v>
      </c>
      <c r="AD173" s="169" t="s">
        <v>731</v>
      </c>
      <c r="AE173" s="167" t="s">
        <v>67</v>
      </c>
      <c r="AF173" s="179"/>
      <c r="AG173" s="163" t="s">
        <v>68</v>
      </c>
      <c r="AH173" s="167">
        <f t="shared" si="25"/>
        <v>28</v>
      </c>
      <c r="AI173" s="167">
        <v>1</v>
      </c>
      <c r="AJ173" s="171">
        <f t="shared" si="26"/>
        <v>5074</v>
      </c>
      <c r="AK173" s="167">
        <f t="shared" si="27"/>
        <v>27.2</v>
      </c>
      <c r="AL173" s="171">
        <v>0</v>
      </c>
      <c r="AM173" s="171">
        <f t="shared" si="34"/>
        <v>1344000</v>
      </c>
      <c r="AN173" s="171">
        <f t="shared" si="28"/>
        <v>0</v>
      </c>
      <c r="AO173" s="171">
        <f t="shared" si="29"/>
        <v>0</v>
      </c>
      <c r="AP173" s="171">
        <f t="shared" si="30"/>
        <v>8280768</v>
      </c>
      <c r="AR173" s="171">
        <f t="shared" si="31"/>
        <v>0</v>
      </c>
      <c r="AS173" s="171">
        <f t="shared" si="32"/>
        <v>9624768</v>
      </c>
      <c r="AT173" s="163" t="s">
        <v>465</v>
      </c>
      <c r="AU173" s="163" t="s">
        <v>466</v>
      </c>
      <c r="AV173" s="163" t="s">
        <v>467</v>
      </c>
      <c r="AW173" s="163" t="s">
        <v>468</v>
      </c>
    </row>
    <row r="174" spans="1:49" ht="25" customHeight="1" x14ac:dyDescent="0.35">
      <c r="A174" s="163">
        <v>14388</v>
      </c>
      <c r="B174" s="163" t="s">
        <v>125</v>
      </c>
      <c r="C174" s="163" t="s">
        <v>126</v>
      </c>
      <c r="D174" s="164">
        <v>1</v>
      </c>
      <c r="E174" s="164">
        <v>2025</v>
      </c>
      <c r="F174" s="164">
        <v>2025</v>
      </c>
      <c r="G174" s="163" t="s">
        <v>127</v>
      </c>
      <c r="H174" s="163" t="s">
        <v>125</v>
      </c>
      <c r="I174" s="163" t="s">
        <v>128</v>
      </c>
      <c r="J174" s="165" t="s">
        <v>732</v>
      </c>
      <c r="K174" s="163" t="s">
        <v>733</v>
      </c>
      <c r="L174" s="163" t="s">
        <v>65</v>
      </c>
      <c r="M174" s="163" t="s">
        <v>65</v>
      </c>
      <c r="N174" s="163">
        <v>13</v>
      </c>
      <c r="O174" s="163" t="s">
        <v>104</v>
      </c>
      <c r="P174" s="163" t="s">
        <v>105</v>
      </c>
      <c r="Q174" s="163" t="s">
        <v>158</v>
      </c>
      <c r="R174" s="163" t="s">
        <v>61</v>
      </c>
      <c r="S174" s="163" t="s">
        <v>107</v>
      </c>
      <c r="T174" s="163" t="s">
        <v>159</v>
      </c>
      <c r="U174" s="164">
        <v>16</v>
      </c>
      <c r="V174" s="164">
        <v>80</v>
      </c>
      <c r="W174" s="164" t="s">
        <v>65</v>
      </c>
      <c r="X174" s="167">
        <f t="shared" si="33"/>
        <v>80</v>
      </c>
      <c r="Y174" s="164">
        <v>4</v>
      </c>
      <c r="Z174" s="164" t="s">
        <v>64</v>
      </c>
      <c r="AA174" s="164" t="s">
        <v>67</v>
      </c>
      <c r="AB174" s="173" t="s">
        <v>67</v>
      </c>
      <c r="AC174" s="174" t="s">
        <v>65</v>
      </c>
      <c r="AD174" s="169" t="s">
        <v>526</v>
      </c>
      <c r="AE174" s="167" t="s">
        <v>67</v>
      </c>
      <c r="AF174" s="179"/>
      <c r="AG174" s="163" t="s">
        <v>68</v>
      </c>
      <c r="AH174" s="167">
        <f t="shared" si="25"/>
        <v>20</v>
      </c>
      <c r="AI174" s="167">
        <v>1</v>
      </c>
      <c r="AJ174" s="171">
        <f t="shared" si="26"/>
        <v>5074</v>
      </c>
      <c r="AK174" s="167">
        <f t="shared" si="27"/>
        <v>20</v>
      </c>
      <c r="AL174" s="171">
        <v>0</v>
      </c>
      <c r="AM174" s="171">
        <f t="shared" si="34"/>
        <v>1280000</v>
      </c>
      <c r="AN174" s="171">
        <f t="shared" si="28"/>
        <v>0</v>
      </c>
      <c r="AO174" s="171">
        <f t="shared" si="29"/>
        <v>0</v>
      </c>
      <c r="AP174" s="171">
        <f t="shared" si="30"/>
        <v>6494720</v>
      </c>
      <c r="AR174" s="171">
        <f t="shared" si="31"/>
        <v>0</v>
      </c>
      <c r="AS174" s="171">
        <f t="shared" si="32"/>
        <v>7774720</v>
      </c>
      <c r="AT174" s="163" t="s">
        <v>161</v>
      </c>
      <c r="AU174" s="163" t="s">
        <v>162</v>
      </c>
      <c r="AV174" s="163" t="s">
        <v>163</v>
      </c>
      <c r="AW174" s="163" t="s">
        <v>164</v>
      </c>
    </row>
    <row r="175" spans="1:49" ht="25" customHeight="1" x14ac:dyDescent="0.35">
      <c r="A175" s="163">
        <v>14503</v>
      </c>
      <c r="B175" s="163" t="s">
        <v>125</v>
      </c>
      <c r="C175" s="163" t="s">
        <v>126</v>
      </c>
      <c r="D175" s="164">
        <v>1</v>
      </c>
      <c r="E175" s="164">
        <v>2025</v>
      </c>
      <c r="F175" s="164">
        <v>2025</v>
      </c>
      <c r="G175" s="163" t="s">
        <v>127</v>
      </c>
      <c r="H175" s="163" t="s">
        <v>125</v>
      </c>
      <c r="I175" s="163" t="s">
        <v>128</v>
      </c>
      <c r="J175" s="165" t="s">
        <v>734</v>
      </c>
      <c r="K175" s="163" t="s">
        <v>735</v>
      </c>
      <c r="L175" s="163" t="s">
        <v>65</v>
      </c>
      <c r="M175" s="163" t="s">
        <v>65</v>
      </c>
      <c r="N175" s="163">
        <v>10</v>
      </c>
      <c r="O175" s="163" t="s">
        <v>111</v>
      </c>
      <c r="P175" s="163" t="s">
        <v>736</v>
      </c>
      <c r="Q175" s="163" t="s">
        <v>132</v>
      </c>
      <c r="R175" s="163" t="s">
        <v>61</v>
      </c>
      <c r="S175" s="163" t="s">
        <v>62</v>
      </c>
      <c r="T175" s="163" t="s">
        <v>108</v>
      </c>
      <c r="U175" s="164">
        <v>10</v>
      </c>
      <c r="V175" s="164">
        <v>72</v>
      </c>
      <c r="W175" s="164" t="s">
        <v>65</v>
      </c>
      <c r="X175" s="167">
        <f t="shared" si="33"/>
        <v>72</v>
      </c>
      <c r="Y175" s="164">
        <v>5</v>
      </c>
      <c r="Z175" s="164" t="s">
        <v>64</v>
      </c>
      <c r="AA175" s="164" t="s">
        <v>67</v>
      </c>
      <c r="AB175" s="173" t="s">
        <v>67</v>
      </c>
      <c r="AC175" s="174" t="s">
        <v>65</v>
      </c>
      <c r="AD175" s="169" t="s">
        <v>737</v>
      </c>
      <c r="AE175" s="167" t="s">
        <v>67</v>
      </c>
      <c r="AF175" s="179"/>
      <c r="AG175" s="163" t="s">
        <v>68</v>
      </c>
      <c r="AH175" s="167">
        <f t="shared" si="25"/>
        <v>15</v>
      </c>
      <c r="AI175" s="167">
        <v>2</v>
      </c>
      <c r="AJ175" s="171">
        <f t="shared" si="26"/>
        <v>6372</v>
      </c>
      <c r="AK175" s="167">
        <f t="shared" si="27"/>
        <v>14.4</v>
      </c>
      <c r="AL175" s="171">
        <v>0</v>
      </c>
      <c r="AM175" s="171">
        <f t="shared" si="34"/>
        <v>600000</v>
      </c>
      <c r="AN175" s="171">
        <f t="shared" si="28"/>
        <v>0</v>
      </c>
      <c r="AO175" s="171">
        <f t="shared" si="29"/>
        <v>0</v>
      </c>
      <c r="AP175" s="171">
        <f t="shared" si="30"/>
        <v>4587840</v>
      </c>
      <c r="AR175" s="171">
        <f t="shared" si="31"/>
        <v>0</v>
      </c>
      <c r="AS175" s="171">
        <f t="shared" si="32"/>
        <v>5187840</v>
      </c>
      <c r="AT175" s="163" t="s">
        <v>274</v>
      </c>
      <c r="AU175" s="163" t="s">
        <v>275</v>
      </c>
      <c r="AV175" s="163" t="s">
        <v>738</v>
      </c>
      <c r="AW175" s="163" t="s">
        <v>739</v>
      </c>
    </row>
    <row r="176" spans="1:49" ht="25" customHeight="1" x14ac:dyDescent="0.35">
      <c r="A176" s="163">
        <v>14377</v>
      </c>
      <c r="B176" s="163" t="s">
        <v>190</v>
      </c>
      <c r="C176" s="163" t="s">
        <v>191</v>
      </c>
      <c r="D176" s="164">
        <v>1</v>
      </c>
      <c r="E176" s="164">
        <v>2025</v>
      </c>
      <c r="F176" s="164">
        <v>2025</v>
      </c>
      <c r="G176" s="163" t="s">
        <v>127</v>
      </c>
      <c r="H176" s="163" t="s">
        <v>190</v>
      </c>
      <c r="I176" s="163" t="s">
        <v>192</v>
      </c>
      <c r="J176" s="165" t="s">
        <v>740</v>
      </c>
      <c r="K176" s="163" t="s">
        <v>741</v>
      </c>
      <c r="L176" s="163" t="s">
        <v>65</v>
      </c>
      <c r="M176" s="163" t="s">
        <v>65</v>
      </c>
      <c r="N176" s="163">
        <v>13</v>
      </c>
      <c r="O176" s="163" t="s">
        <v>104</v>
      </c>
      <c r="P176" s="163" t="s">
        <v>193</v>
      </c>
      <c r="Q176" s="163" t="s">
        <v>152</v>
      </c>
      <c r="R176" s="163" t="s">
        <v>61</v>
      </c>
      <c r="S176" s="163" t="s">
        <v>62</v>
      </c>
      <c r="T176" s="163" t="s">
        <v>63</v>
      </c>
      <c r="U176" s="164">
        <v>20</v>
      </c>
      <c r="V176" s="164">
        <v>95</v>
      </c>
      <c r="W176" s="164" t="s">
        <v>65</v>
      </c>
      <c r="X176" s="167">
        <f t="shared" si="33"/>
        <v>95</v>
      </c>
      <c r="Y176" s="164">
        <v>5</v>
      </c>
      <c r="Z176" s="164" t="s">
        <v>64</v>
      </c>
      <c r="AA176" s="164" t="s">
        <v>67</v>
      </c>
      <c r="AB176" s="173" t="s">
        <v>67</v>
      </c>
      <c r="AC176" s="174" t="s">
        <v>65</v>
      </c>
      <c r="AD176" s="169" t="s">
        <v>742</v>
      </c>
      <c r="AE176" s="167" t="s">
        <v>67</v>
      </c>
      <c r="AF176" s="179"/>
      <c r="AG176" s="163" t="s">
        <v>68</v>
      </c>
      <c r="AH176" s="167">
        <f t="shared" si="25"/>
        <v>19</v>
      </c>
      <c r="AI176" s="167">
        <v>2</v>
      </c>
      <c r="AJ176" s="171">
        <f t="shared" si="26"/>
        <v>6372</v>
      </c>
      <c r="AK176" s="167">
        <f t="shared" si="27"/>
        <v>19</v>
      </c>
      <c r="AL176" s="171">
        <v>0</v>
      </c>
      <c r="AM176" s="171">
        <f t="shared" si="34"/>
        <v>1520000</v>
      </c>
      <c r="AN176" s="171">
        <f t="shared" si="28"/>
        <v>0</v>
      </c>
      <c r="AO176" s="171">
        <f t="shared" si="29"/>
        <v>0</v>
      </c>
      <c r="AP176" s="171">
        <f t="shared" si="30"/>
        <v>12106800</v>
      </c>
      <c r="AR176" s="171">
        <f t="shared" si="31"/>
        <v>0</v>
      </c>
      <c r="AS176" s="171">
        <f t="shared" si="32"/>
        <v>13626800</v>
      </c>
      <c r="AT176" s="163" t="s">
        <v>195</v>
      </c>
      <c r="AU176" s="163" t="s">
        <v>196</v>
      </c>
      <c r="AV176" s="163" t="s">
        <v>197</v>
      </c>
      <c r="AW176" s="163" t="s">
        <v>198</v>
      </c>
    </row>
    <row r="177" spans="1:49" ht="25" customHeight="1" x14ac:dyDescent="0.35">
      <c r="A177" s="163">
        <v>14346</v>
      </c>
      <c r="B177" s="163" t="s">
        <v>138</v>
      </c>
      <c r="C177" s="163" t="s">
        <v>139</v>
      </c>
      <c r="D177" s="164">
        <v>1</v>
      </c>
      <c r="E177" s="164">
        <v>2025</v>
      </c>
      <c r="F177" s="164">
        <v>2025</v>
      </c>
      <c r="G177" s="163" t="s">
        <v>127</v>
      </c>
      <c r="H177" s="163" t="s">
        <v>138</v>
      </c>
      <c r="I177" s="163" t="s">
        <v>140</v>
      </c>
      <c r="J177" s="165" t="s">
        <v>743</v>
      </c>
      <c r="K177" s="163" t="s">
        <v>744</v>
      </c>
      <c r="L177" s="163" t="s">
        <v>65</v>
      </c>
      <c r="M177" s="163" t="s">
        <v>65</v>
      </c>
      <c r="N177" s="163">
        <v>2</v>
      </c>
      <c r="O177" s="163" t="s">
        <v>143</v>
      </c>
      <c r="P177" s="163" t="s">
        <v>144</v>
      </c>
      <c r="Q177" s="163" t="s">
        <v>145</v>
      </c>
      <c r="R177" s="163" t="s">
        <v>61</v>
      </c>
      <c r="S177" s="163" t="s">
        <v>107</v>
      </c>
      <c r="T177" s="163" t="s">
        <v>63</v>
      </c>
      <c r="U177" s="164">
        <v>10</v>
      </c>
      <c r="V177" s="164">
        <v>104</v>
      </c>
      <c r="W177" s="164" t="s">
        <v>65</v>
      </c>
      <c r="X177" s="167">
        <f t="shared" si="33"/>
        <v>104</v>
      </c>
      <c r="Y177" s="164">
        <v>4</v>
      </c>
      <c r="Z177" s="164" t="s">
        <v>64</v>
      </c>
      <c r="AA177" s="164" t="s">
        <v>67</v>
      </c>
      <c r="AB177" s="173" t="s">
        <v>67</v>
      </c>
      <c r="AC177" s="174" t="s">
        <v>65</v>
      </c>
      <c r="AD177" s="169" t="s">
        <v>721</v>
      </c>
      <c r="AE177" s="167" t="s">
        <v>67</v>
      </c>
      <c r="AF177" s="179"/>
      <c r="AG177" s="163" t="s">
        <v>68</v>
      </c>
      <c r="AH177" s="167">
        <f t="shared" si="25"/>
        <v>26</v>
      </c>
      <c r="AI177" s="167">
        <v>1</v>
      </c>
      <c r="AJ177" s="171">
        <f t="shared" si="26"/>
        <v>5074</v>
      </c>
      <c r="AK177" s="167">
        <f t="shared" si="27"/>
        <v>26</v>
      </c>
      <c r="AL177" s="171">
        <v>0</v>
      </c>
      <c r="AM177" s="171">
        <f t="shared" si="34"/>
        <v>1040000</v>
      </c>
      <c r="AN177" s="171">
        <f t="shared" si="28"/>
        <v>0</v>
      </c>
      <c r="AO177" s="171">
        <f t="shared" si="29"/>
        <v>0</v>
      </c>
      <c r="AP177" s="171">
        <f t="shared" si="30"/>
        <v>5276960</v>
      </c>
      <c r="AR177" s="171">
        <f t="shared" si="31"/>
        <v>0</v>
      </c>
      <c r="AS177" s="171">
        <f t="shared" si="32"/>
        <v>6316960</v>
      </c>
      <c r="AT177" s="163" t="s">
        <v>549</v>
      </c>
      <c r="AU177" s="163" t="s">
        <v>550</v>
      </c>
      <c r="AV177" s="163" t="s">
        <v>149</v>
      </c>
      <c r="AW177" s="163" t="s">
        <v>551</v>
      </c>
    </row>
    <row r="178" spans="1:49" ht="25" customHeight="1" x14ac:dyDescent="0.35">
      <c r="A178" s="163">
        <v>14285</v>
      </c>
      <c r="B178" s="163" t="s">
        <v>49</v>
      </c>
      <c r="C178" s="163" t="s">
        <v>50</v>
      </c>
      <c r="D178" s="164">
        <v>4</v>
      </c>
      <c r="E178" s="164">
        <v>2025</v>
      </c>
      <c r="F178" s="164">
        <v>2025</v>
      </c>
      <c r="G178" s="163" t="s">
        <v>127</v>
      </c>
      <c r="H178" s="163" t="s">
        <v>49</v>
      </c>
      <c r="I178" s="163" t="s">
        <v>452</v>
      </c>
      <c r="J178" s="165" t="s">
        <v>389</v>
      </c>
      <c r="K178" s="163" t="s">
        <v>390</v>
      </c>
      <c r="L178" s="163" t="s">
        <v>65</v>
      </c>
      <c r="M178" s="163" t="s">
        <v>65</v>
      </c>
      <c r="N178" s="163">
        <v>14</v>
      </c>
      <c r="O178" s="163" t="s">
        <v>485</v>
      </c>
      <c r="P178" s="163" t="s">
        <v>745</v>
      </c>
      <c r="Q178" s="163" t="s">
        <v>586</v>
      </c>
      <c r="R178" s="163" t="s">
        <v>61</v>
      </c>
      <c r="S178" s="163" t="s">
        <v>107</v>
      </c>
      <c r="T178" s="163" t="s">
        <v>63</v>
      </c>
      <c r="U178" s="164">
        <v>15</v>
      </c>
      <c r="V178" s="164">
        <v>72</v>
      </c>
      <c r="W178" s="164" t="s">
        <v>65</v>
      </c>
      <c r="X178" s="167">
        <f t="shared" si="33"/>
        <v>72</v>
      </c>
      <c r="Y178" s="164">
        <v>5</v>
      </c>
      <c r="Z178" s="164" t="s">
        <v>64</v>
      </c>
      <c r="AA178" s="164" t="s">
        <v>67</v>
      </c>
      <c r="AB178" s="173" t="s">
        <v>67</v>
      </c>
      <c r="AC178" s="174" t="s">
        <v>65</v>
      </c>
      <c r="AD178" s="169" t="s">
        <v>746</v>
      </c>
      <c r="AE178" s="167" t="s">
        <v>67</v>
      </c>
      <c r="AF178" s="179"/>
      <c r="AG178" s="163" t="s">
        <v>68</v>
      </c>
      <c r="AH178" s="167">
        <f t="shared" si="25"/>
        <v>15</v>
      </c>
      <c r="AI178" s="167">
        <v>3</v>
      </c>
      <c r="AJ178" s="171">
        <f t="shared" si="26"/>
        <v>7434</v>
      </c>
      <c r="AK178" s="167">
        <f t="shared" si="27"/>
        <v>14.4</v>
      </c>
      <c r="AL178" s="171">
        <v>0</v>
      </c>
      <c r="AM178" s="171">
        <f t="shared" si="34"/>
        <v>900000</v>
      </c>
      <c r="AN178" s="171">
        <f t="shared" si="28"/>
        <v>0</v>
      </c>
      <c r="AO178" s="171">
        <f t="shared" si="29"/>
        <v>0</v>
      </c>
      <c r="AP178" s="171">
        <f t="shared" si="30"/>
        <v>8028720</v>
      </c>
      <c r="AR178" s="171">
        <f t="shared" si="31"/>
        <v>0</v>
      </c>
      <c r="AS178" s="171">
        <f t="shared" si="32"/>
        <v>8928720</v>
      </c>
      <c r="AT178" s="163" t="s">
        <v>633</v>
      </c>
      <c r="AU178" s="163" t="s">
        <v>532</v>
      </c>
      <c r="AV178" s="163" t="s">
        <v>681</v>
      </c>
      <c r="AW178" s="163" t="s">
        <v>682</v>
      </c>
    </row>
    <row r="179" spans="1:49" ht="25" customHeight="1" x14ac:dyDescent="0.35">
      <c r="A179" s="163">
        <v>14289</v>
      </c>
      <c r="B179" s="163" t="s">
        <v>49</v>
      </c>
      <c r="C179" s="163" t="s">
        <v>50</v>
      </c>
      <c r="D179" s="164">
        <v>4</v>
      </c>
      <c r="E179" s="164">
        <v>2025</v>
      </c>
      <c r="F179" s="164">
        <v>2025</v>
      </c>
      <c r="G179" s="163" t="s">
        <v>127</v>
      </c>
      <c r="H179" s="163" t="s">
        <v>49</v>
      </c>
      <c r="I179" s="163" t="s">
        <v>452</v>
      </c>
      <c r="J179" s="165" t="s">
        <v>389</v>
      </c>
      <c r="K179" s="163" t="s">
        <v>390</v>
      </c>
      <c r="L179" s="163" t="s">
        <v>65</v>
      </c>
      <c r="M179" s="163" t="s">
        <v>65</v>
      </c>
      <c r="N179" s="163">
        <v>12</v>
      </c>
      <c r="O179" s="163" t="s">
        <v>747</v>
      </c>
      <c r="P179" s="163" t="s">
        <v>748</v>
      </c>
      <c r="Q179" s="163" t="s">
        <v>586</v>
      </c>
      <c r="R179" s="163" t="s">
        <v>61</v>
      </c>
      <c r="S179" s="163" t="s">
        <v>107</v>
      </c>
      <c r="T179" s="163" t="s">
        <v>63</v>
      </c>
      <c r="U179" s="164">
        <v>15</v>
      </c>
      <c r="V179" s="164">
        <v>72</v>
      </c>
      <c r="W179" s="164" t="s">
        <v>65</v>
      </c>
      <c r="X179" s="167">
        <f t="shared" si="33"/>
        <v>72</v>
      </c>
      <c r="Y179" s="164">
        <v>5</v>
      </c>
      <c r="Z179" s="164" t="s">
        <v>64</v>
      </c>
      <c r="AA179" s="164" t="s">
        <v>67</v>
      </c>
      <c r="AB179" s="173" t="s">
        <v>67</v>
      </c>
      <c r="AC179" s="174" t="s">
        <v>65</v>
      </c>
      <c r="AD179" s="169" t="s">
        <v>749</v>
      </c>
      <c r="AE179" s="167" t="s">
        <v>67</v>
      </c>
      <c r="AF179" s="179"/>
      <c r="AG179" s="163" t="s">
        <v>68</v>
      </c>
      <c r="AH179" s="167">
        <f t="shared" si="25"/>
        <v>15</v>
      </c>
      <c r="AI179" s="167">
        <v>3</v>
      </c>
      <c r="AJ179" s="171">
        <f t="shared" si="26"/>
        <v>7434</v>
      </c>
      <c r="AK179" s="167">
        <f t="shared" si="27"/>
        <v>14.4</v>
      </c>
      <c r="AL179" s="171">
        <v>0</v>
      </c>
      <c r="AM179" s="171">
        <f t="shared" si="34"/>
        <v>900000</v>
      </c>
      <c r="AN179" s="171">
        <f t="shared" si="28"/>
        <v>0</v>
      </c>
      <c r="AO179" s="171">
        <f t="shared" si="29"/>
        <v>0</v>
      </c>
      <c r="AP179" s="171">
        <f t="shared" si="30"/>
        <v>8028720</v>
      </c>
      <c r="AR179" s="171">
        <f t="shared" si="31"/>
        <v>0</v>
      </c>
      <c r="AS179" s="171">
        <f t="shared" si="32"/>
        <v>8928720</v>
      </c>
      <c r="AT179" s="163" t="s">
        <v>633</v>
      </c>
      <c r="AU179" s="163" t="s">
        <v>532</v>
      </c>
      <c r="AV179" s="163" t="s">
        <v>681</v>
      </c>
      <c r="AW179" s="163" t="s">
        <v>682</v>
      </c>
    </row>
    <row r="180" spans="1:49" ht="25" customHeight="1" x14ac:dyDescent="0.35">
      <c r="A180" s="163">
        <v>14246</v>
      </c>
      <c r="B180" s="163" t="s">
        <v>138</v>
      </c>
      <c r="C180" s="163" t="s">
        <v>139</v>
      </c>
      <c r="D180" s="164">
        <v>1</v>
      </c>
      <c r="E180" s="164">
        <v>2025</v>
      </c>
      <c r="F180" s="164">
        <v>2025</v>
      </c>
      <c r="G180" s="163" t="s">
        <v>127</v>
      </c>
      <c r="H180" s="163" t="s">
        <v>138</v>
      </c>
      <c r="I180" s="163" t="s">
        <v>140</v>
      </c>
      <c r="J180" s="165" t="s">
        <v>79</v>
      </c>
      <c r="K180" s="163" t="s">
        <v>80</v>
      </c>
      <c r="L180" s="163" t="s">
        <v>65</v>
      </c>
      <c r="M180" s="163" t="s">
        <v>65</v>
      </c>
      <c r="N180" s="163">
        <v>6</v>
      </c>
      <c r="O180" s="163" t="s">
        <v>375</v>
      </c>
      <c r="P180" s="163" t="s">
        <v>376</v>
      </c>
      <c r="Q180" s="163" t="s">
        <v>152</v>
      </c>
      <c r="R180" s="163" t="s">
        <v>61</v>
      </c>
      <c r="S180" s="163" t="s">
        <v>107</v>
      </c>
      <c r="T180" s="163" t="s">
        <v>63</v>
      </c>
      <c r="U180" s="164">
        <v>20</v>
      </c>
      <c r="V180" s="164">
        <v>110</v>
      </c>
      <c r="W180" s="164" t="s">
        <v>65</v>
      </c>
      <c r="X180" s="167">
        <f t="shared" si="33"/>
        <v>110</v>
      </c>
      <c r="Y180" s="164">
        <v>4</v>
      </c>
      <c r="Z180" s="164" t="s">
        <v>64</v>
      </c>
      <c r="AA180" s="164" t="s">
        <v>67</v>
      </c>
      <c r="AB180" s="173" t="s">
        <v>67</v>
      </c>
      <c r="AC180" s="174" t="s">
        <v>65</v>
      </c>
      <c r="AD180" s="169" t="s">
        <v>750</v>
      </c>
      <c r="AE180" s="167" t="s">
        <v>67</v>
      </c>
      <c r="AF180" s="179"/>
      <c r="AG180" s="163" t="s">
        <v>68</v>
      </c>
      <c r="AH180" s="167">
        <f t="shared" si="25"/>
        <v>28</v>
      </c>
      <c r="AI180" s="167">
        <v>2</v>
      </c>
      <c r="AJ180" s="171">
        <f t="shared" si="26"/>
        <v>6372</v>
      </c>
      <c r="AK180" s="167">
        <f t="shared" si="27"/>
        <v>27.5</v>
      </c>
      <c r="AL180" s="171">
        <v>0</v>
      </c>
      <c r="AM180" s="171">
        <f t="shared" si="34"/>
        <v>2240000</v>
      </c>
      <c r="AN180" s="171">
        <f t="shared" si="28"/>
        <v>0</v>
      </c>
      <c r="AO180" s="171">
        <f t="shared" si="29"/>
        <v>0</v>
      </c>
      <c r="AP180" s="171">
        <f t="shared" si="30"/>
        <v>14018400</v>
      </c>
      <c r="AR180" s="171">
        <f t="shared" si="31"/>
        <v>0</v>
      </c>
      <c r="AS180" s="171">
        <f t="shared" si="32"/>
        <v>16258400</v>
      </c>
      <c r="AT180" s="163" t="s">
        <v>751</v>
      </c>
      <c r="AU180" s="163" t="s">
        <v>752</v>
      </c>
      <c r="AV180" s="163" t="s">
        <v>698</v>
      </c>
      <c r="AW180" s="163" t="s">
        <v>699</v>
      </c>
    </row>
    <row r="181" spans="1:49" ht="25" customHeight="1" x14ac:dyDescent="0.35">
      <c r="A181" s="163">
        <v>14370</v>
      </c>
      <c r="B181" s="163" t="s">
        <v>190</v>
      </c>
      <c r="C181" s="163" t="s">
        <v>191</v>
      </c>
      <c r="D181" s="164">
        <v>1</v>
      </c>
      <c r="E181" s="164">
        <v>2025</v>
      </c>
      <c r="F181" s="164">
        <v>2025</v>
      </c>
      <c r="G181" s="163" t="s">
        <v>127</v>
      </c>
      <c r="H181" s="163" t="s">
        <v>190</v>
      </c>
      <c r="I181" s="163" t="s">
        <v>192</v>
      </c>
      <c r="J181" s="165" t="s">
        <v>79</v>
      </c>
      <c r="K181" s="163" t="s">
        <v>80</v>
      </c>
      <c r="L181" s="163" t="s">
        <v>65</v>
      </c>
      <c r="M181" s="163" t="s">
        <v>65</v>
      </c>
      <c r="N181" s="163">
        <v>13</v>
      </c>
      <c r="O181" s="163" t="s">
        <v>104</v>
      </c>
      <c r="P181" s="163" t="s">
        <v>193</v>
      </c>
      <c r="Q181" s="163" t="s">
        <v>152</v>
      </c>
      <c r="R181" s="163" t="s">
        <v>61</v>
      </c>
      <c r="S181" s="163" t="s">
        <v>62</v>
      </c>
      <c r="T181" s="163" t="s">
        <v>63</v>
      </c>
      <c r="U181" s="164">
        <v>20</v>
      </c>
      <c r="V181" s="164">
        <v>110</v>
      </c>
      <c r="W181" s="164" t="s">
        <v>65</v>
      </c>
      <c r="X181" s="167">
        <f t="shared" si="33"/>
        <v>110</v>
      </c>
      <c r="Y181" s="164">
        <v>5</v>
      </c>
      <c r="Z181" s="164" t="s">
        <v>64</v>
      </c>
      <c r="AA181" s="164" t="s">
        <v>67</v>
      </c>
      <c r="AB181" s="173" t="s">
        <v>67</v>
      </c>
      <c r="AC181" s="174" t="s">
        <v>65</v>
      </c>
      <c r="AD181" s="169" t="s">
        <v>574</v>
      </c>
      <c r="AE181" s="167" t="s">
        <v>67</v>
      </c>
      <c r="AF181" s="179"/>
      <c r="AG181" s="163" t="s">
        <v>68</v>
      </c>
      <c r="AH181" s="167">
        <f t="shared" si="25"/>
        <v>22</v>
      </c>
      <c r="AI181" s="167">
        <v>2</v>
      </c>
      <c r="AJ181" s="171">
        <f t="shared" si="26"/>
        <v>6372</v>
      </c>
      <c r="AK181" s="167">
        <f t="shared" si="27"/>
        <v>22</v>
      </c>
      <c r="AL181" s="171">
        <v>0</v>
      </c>
      <c r="AM181" s="171">
        <f t="shared" si="34"/>
        <v>1760000</v>
      </c>
      <c r="AN181" s="171">
        <f t="shared" si="28"/>
        <v>0</v>
      </c>
      <c r="AO181" s="171">
        <f t="shared" si="29"/>
        <v>0</v>
      </c>
      <c r="AP181" s="171">
        <f t="shared" si="30"/>
        <v>14018400</v>
      </c>
      <c r="AR181" s="171">
        <f t="shared" si="31"/>
        <v>0</v>
      </c>
      <c r="AS181" s="171">
        <f t="shared" si="32"/>
        <v>15778400</v>
      </c>
      <c r="AT181" s="163" t="s">
        <v>195</v>
      </c>
      <c r="AU181" s="163" t="s">
        <v>196</v>
      </c>
      <c r="AV181" s="163" t="s">
        <v>197</v>
      </c>
      <c r="AW181" s="163" t="s">
        <v>198</v>
      </c>
    </row>
    <row r="182" spans="1:49" ht="25" customHeight="1" x14ac:dyDescent="0.35">
      <c r="A182" s="163">
        <v>14458</v>
      </c>
      <c r="B182" s="163" t="s">
        <v>125</v>
      </c>
      <c r="C182" s="163" t="s">
        <v>126</v>
      </c>
      <c r="D182" s="164">
        <v>1</v>
      </c>
      <c r="E182" s="164">
        <v>2025</v>
      </c>
      <c r="F182" s="164">
        <v>2025</v>
      </c>
      <c r="G182" s="163" t="s">
        <v>127</v>
      </c>
      <c r="H182" s="163" t="s">
        <v>125</v>
      </c>
      <c r="I182" s="163" t="s">
        <v>128</v>
      </c>
      <c r="J182" s="165" t="s">
        <v>79</v>
      </c>
      <c r="K182" s="163" t="s">
        <v>80</v>
      </c>
      <c r="L182" s="163" t="s">
        <v>65</v>
      </c>
      <c r="M182" s="163" t="s">
        <v>65</v>
      </c>
      <c r="N182" s="163">
        <v>13</v>
      </c>
      <c r="O182" s="163" t="s">
        <v>104</v>
      </c>
      <c r="P182" s="163" t="s">
        <v>455</v>
      </c>
      <c r="Q182" s="163" t="s">
        <v>563</v>
      </c>
      <c r="R182" s="163" t="s">
        <v>61</v>
      </c>
      <c r="S182" s="163" t="s">
        <v>62</v>
      </c>
      <c r="T182" s="163" t="s">
        <v>63</v>
      </c>
      <c r="U182" s="164">
        <v>10</v>
      </c>
      <c r="V182" s="164">
        <v>110</v>
      </c>
      <c r="W182" s="164" t="s">
        <v>65</v>
      </c>
      <c r="X182" s="167">
        <f t="shared" si="33"/>
        <v>110</v>
      </c>
      <c r="Y182" s="164">
        <v>4</v>
      </c>
      <c r="Z182" s="164" t="s">
        <v>64</v>
      </c>
      <c r="AA182" s="164" t="s">
        <v>67</v>
      </c>
      <c r="AB182" s="173" t="s">
        <v>67</v>
      </c>
      <c r="AC182" s="174" t="s">
        <v>65</v>
      </c>
      <c r="AD182" s="169" t="s">
        <v>564</v>
      </c>
      <c r="AE182" s="167" t="s">
        <v>67</v>
      </c>
      <c r="AF182" s="179"/>
      <c r="AG182" s="163" t="s">
        <v>68</v>
      </c>
      <c r="AH182" s="167">
        <f t="shared" si="25"/>
        <v>28</v>
      </c>
      <c r="AI182" s="167">
        <v>2</v>
      </c>
      <c r="AJ182" s="171">
        <f t="shared" si="26"/>
        <v>6372</v>
      </c>
      <c r="AK182" s="167">
        <f t="shared" si="27"/>
        <v>27.5</v>
      </c>
      <c r="AL182" s="171">
        <v>0</v>
      </c>
      <c r="AM182" s="171">
        <f t="shared" si="34"/>
        <v>1120000</v>
      </c>
      <c r="AN182" s="171">
        <f t="shared" si="28"/>
        <v>0</v>
      </c>
      <c r="AO182" s="171">
        <f t="shared" si="29"/>
        <v>0</v>
      </c>
      <c r="AP182" s="171">
        <f t="shared" si="30"/>
        <v>7009200</v>
      </c>
      <c r="AR182" s="171">
        <f t="shared" si="31"/>
        <v>0</v>
      </c>
      <c r="AS182" s="171">
        <f t="shared" si="32"/>
        <v>8129200</v>
      </c>
      <c r="AT182" s="163" t="s">
        <v>565</v>
      </c>
      <c r="AU182" s="163" t="s">
        <v>566</v>
      </c>
      <c r="AV182" s="163" t="s">
        <v>567</v>
      </c>
      <c r="AW182" s="163" t="s">
        <v>568</v>
      </c>
    </row>
    <row r="183" spans="1:49" ht="25" customHeight="1" x14ac:dyDescent="0.35">
      <c r="A183" s="163">
        <v>14371</v>
      </c>
      <c r="B183" s="163" t="s">
        <v>190</v>
      </c>
      <c r="C183" s="163" t="s">
        <v>191</v>
      </c>
      <c r="D183" s="164">
        <v>1</v>
      </c>
      <c r="E183" s="164">
        <v>2025</v>
      </c>
      <c r="F183" s="164">
        <v>2025</v>
      </c>
      <c r="G183" s="163" t="s">
        <v>127</v>
      </c>
      <c r="H183" s="163" t="s">
        <v>190</v>
      </c>
      <c r="I183" s="163" t="s">
        <v>192</v>
      </c>
      <c r="J183" s="165" t="s">
        <v>69</v>
      </c>
      <c r="K183" s="163" t="s">
        <v>70</v>
      </c>
      <c r="L183" s="163" t="s">
        <v>65</v>
      </c>
      <c r="M183" s="163" t="s">
        <v>65</v>
      </c>
      <c r="N183" s="163">
        <v>13</v>
      </c>
      <c r="O183" s="163" t="s">
        <v>104</v>
      </c>
      <c r="P183" s="163" t="s">
        <v>193</v>
      </c>
      <c r="Q183" s="163" t="s">
        <v>152</v>
      </c>
      <c r="R183" s="163" t="s">
        <v>61</v>
      </c>
      <c r="S183" s="163" t="s">
        <v>62</v>
      </c>
      <c r="T183" s="163" t="s">
        <v>63</v>
      </c>
      <c r="U183" s="164">
        <v>20</v>
      </c>
      <c r="V183" s="164">
        <v>150</v>
      </c>
      <c r="W183" s="164" t="s">
        <v>65</v>
      </c>
      <c r="X183" s="167">
        <f t="shared" si="33"/>
        <v>150</v>
      </c>
      <c r="Y183" s="164">
        <v>5</v>
      </c>
      <c r="Z183" s="164" t="s">
        <v>64</v>
      </c>
      <c r="AA183" s="164" t="s">
        <v>67</v>
      </c>
      <c r="AB183" s="173" t="s">
        <v>67</v>
      </c>
      <c r="AC183" s="174" t="s">
        <v>65</v>
      </c>
      <c r="AD183" s="169" t="s">
        <v>753</v>
      </c>
      <c r="AE183" s="167" t="s">
        <v>67</v>
      </c>
      <c r="AF183" s="179"/>
      <c r="AG183" s="163" t="s">
        <v>68</v>
      </c>
      <c r="AH183" s="167">
        <f t="shared" si="25"/>
        <v>30</v>
      </c>
      <c r="AI183" s="167">
        <v>2</v>
      </c>
      <c r="AJ183" s="171">
        <f t="shared" si="26"/>
        <v>6372</v>
      </c>
      <c r="AK183" s="167">
        <f t="shared" si="27"/>
        <v>30</v>
      </c>
      <c r="AL183" s="171">
        <v>0</v>
      </c>
      <c r="AM183" s="171">
        <f t="shared" si="34"/>
        <v>2400000</v>
      </c>
      <c r="AN183" s="171">
        <f t="shared" si="28"/>
        <v>0</v>
      </c>
      <c r="AO183" s="171">
        <f t="shared" si="29"/>
        <v>0</v>
      </c>
      <c r="AP183" s="171">
        <f t="shared" si="30"/>
        <v>19116000</v>
      </c>
      <c r="AR183" s="171">
        <f t="shared" si="31"/>
        <v>0</v>
      </c>
      <c r="AS183" s="171">
        <f t="shared" si="32"/>
        <v>21516000</v>
      </c>
      <c r="AT183" s="163" t="s">
        <v>195</v>
      </c>
      <c r="AU183" s="163" t="s">
        <v>196</v>
      </c>
      <c r="AV183" s="163" t="s">
        <v>197</v>
      </c>
      <c r="AW183" s="163" t="s">
        <v>198</v>
      </c>
    </row>
    <row r="184" spans="1:49" ht="25" customHeight="1" x14ac:dyDescent="0.35">
      <c r="A184" s="163">
        <v>14457</v>
      </c>
      <c r="B184" s="163" t="s">
        <v>49</v>
      </c>
      <c r="C184" s="163" t="s">
        <v>50</v>
      </c>
      <c r="D184" s="164">
        <v>4</v>
      </c>
      <c r="E184" s="164">
        <v>2025</v>
      </c>
      <c r="F184" s="164">
        <v>2025</v>
      </c>
      <c r="G184" s="163" t="s">
        <v>127</v>
      </c>
      <c r="H184" s="163" t="s">
        <v>49</v>
      </c>
      <c r="I184" s="163" t="s">
        <v>452</v>
      </c>
      <c r="J184" s="165" t="s">
        <v>754</v>
      </c>
      <c r="K184" s="163" t="s">
        <v>755</v>
      </c>
      <c r="L184" s="163" t="s">
        <v>65</v>
      </c>
      <c r="M184" s="163" t="s">
        <v>65</v>
      </c>
      <c r="N184" s="163">
        <v>7</v>
      </c>
      <c r="O184" s="163" t="s">
        <v>175</v>
      </c>
      <c r="P184" s="163" t="s">
        <v>756</v>
      </c>
      <c r="Q184" s="163" t="s">
        <v>152</v>
      </c>
      <c r="R184" s="163" t="s">
        <v>61</v>
      </c>
      <c r="S184" s="163" t="s">
        <v>107</v>
      </c>
      <c r="T184" s="163" t="s">
        <v>63</v>
      </c>
      <c r="U184" s="164">
        <v>15</v>
      </c>
      <c r="V184" s="164">
        <v>72</v>
      </c>
      <c r="W184" s="164" t="s">
        <v>65</v>
      </c>
      <c r="X184" s="167">
        <f t="shared" si="33"/>
        <v>72</v>
      </c>
      <c r="Y184" s="164">
        <v>5</v>
      </c>
      <c r="Z184" s="164" t="s">
        <v>64</v>
      </c>
      <c r="AA184" s="164" t="s">
        <v>67</v>
      </c>
      <c r="AB184" s="173" t="s">
        <v>67</v>
      </c>
      <c r="AC184" s="174" t="s">
        <v>65</v>
      </c>
      <c r="AD184" s="169" t="s">
        <v>757</v>
      </c>
      <c r="AE184" s="167" t="s">
        <v>67</v>
      </c>
      <c r="AF184" s="179"/>
      <c r="AG184" s="163" t="s">
        <v>68</v>
      </c>
      <c r="AH184" s="167">
        <f t="shared" si="25"/>
        <v>15</v>
      </c>
      <c r="AI184" s="167">
        <v>1</v>
      </c>
      <c r="AJ184" s="171">
        <f t="shared" si="26"/>
        <v>5074</v>
      </c>
      <c r="AK184" s="167">
        <f t="shared" si="27"/>
        <v>14.4</v>
      </c>
      <c r="AL184" s="171">
        <v>0</v>
      </c>
      <c r="AM184" s="171">
        <f t="shared" si="34"/>
        <v>900000</v>
      </c>
      <c r="AN184" s="171">
        <f t="shared" si="28"/>
        <v>0</v>
      </c>
      <c r="AO184" s="171">
        <f t="shared" si="29"/>
        <v>0</v>
      </c>
      <c r="AP184" s="171">
        <f t="shared" si="30"/>
        <v>5479920</v>
      </c>
      <c r="AR184" s="171">
        <f t="shared" si="31"/>
        <v>0</v>
      </c>
      <c r="AS184" s="171">
        <f t="shared" si="32"/>
        <v>6379920</v>
      </c>
      <c r="AT184" s="163" t="s">
        <v>479</v>
      </c>
      <c r="AU184" s="163" t="s">
        <v>480</v>
      </c>
      <c r="AV184" s="163" t="s">
        <v>481</v>
      </c>
      <c r="AW184" s="163" t="s">
        <v>482</v>
      </c>
    </row>
    <row r="185" spans="1:49" ht="25" customHeight="1" x14ac:dyDescent="0.35">
      <c r="A185" s="163">
        <v>14351</v>
      </c>
      <c r="B185" s="163" t="s">
        <v>138</v>
      </c>
      <c r="C185" s="163" t="s">
        <v>139</v>
      </c>
      <c r="D185" s="164">
        <v>1</v>
      </c>
      <c r="E185" s="164">
        <v>2025</v>
      </c>
      <c r="F185" s="164">
        <v>2025</v>
      </c>
      <c r="G185" s="163" t="s">
        <v>127</v>
      </c>
      <c r="H185" s="163" t="s">
        <v>138</v>
      </c>
      <c r="I185" s="163" t="s">
        <v>140</v>
      </c>
      <c r="J185" s="165" t="s">
        <v>758</v>
      </c>
      <c r="K185" s="163" t="s">
        <v>759</v>
      </c>
      <c r="L185" s="163" t="s">
        <v>284</v>
      </c>
      <c r="M185" s="163" t="s">
        <v>285</v>
      </c>
      <c r="N185" s="163">
        <v>5</v>
      </c>
      <c r="O185" s="163" t="s">
        <v>236</v>
      </c>
      <c r="P185" s="163" t="s">
        <v>569</v>
      </c>
      <c r="Q185" s="163" t="s">
        <v>145</v>
      </c>
      <c r="R185" s="163" t="s">
        <v>61</v>
      </c>
      <c r="S185" s="163" t="s">
        <v>107</v>
      </c>
      <c r="T185" s="163" t="s">
        <v>63</v>
      </c>
      <c r="U185" s="164">
        <v>10</v>
      </c>
      <c r="V185" s="164">
        <v>84</v>
      </c>
      <c r="W185" s="164">
        <v>12</v>
      </c>
      <c r="X185" s="167">
        <f t="shared" si="33"/>
        <v>96</v>
      </c>
      <c r="Y185" s="164">
        <v>4</v>
      </c>
      <c r="Z185" s="164" t="s">
        <v>64</v>
      </c>
      <c r="AA185" s="164" t="s">
        <v>67</v>
      </c>
      <c r="AB185" s="173" t="s">
        <v>67</v>
      </c>
      <c r="AC185" s="174" t="s">
        <v>65</v>
      </c>
      <c r="AD185" s="169" t="s">
        <v>667</v>
      </c>
      <c r="AE185" s="167" t="s">
        <v>67</v>
      </c>
      <c r="AF185" s="179"/>
      <c r="AG185" s="163" t="s">
        <v>68</v>
      </c>
      <c r="AH185" s="167">
        <f t="shared" si="25"/>
        <v>24</v>
      </c>
      <c r="AI185" s="167">
        <v>2</v>
      </c>
      <c r="AJ185" s="171">
        <f t="shared" si="26"/>
        <v>6372</v>
      </c>
      <c r="AK185" s="167">
        <f t="shared" si="27"/>
        <v>24</v>
      </c>
      <c r="AL185" s="171">
        <v>0</v>
      </c>
      <c r="AM185" s="171">
        <f t="shared" si="34"/>
        <v>960000</v>
      </c>
      <c r="AN185" s="171">
        <f t="shared" si="28"/>
        <v>0</v>
      </c>
      <c r="AO185" s="171">
        <f t="shared" si="29"/>
        <v>0</v>
      </c>
      <c r="AP185" s="171">
        <f t="shared" si="30"/>
        <v>6117120</v>
      </c>
      <c r="AR185" s="171">
        <f t="shared" si="31"/>
        <v>0</v>
      </c>
      <c r="AS185" s="171">
        <f t="shared" si="32"/>
        <v>7077120</v>
      </c>
      <c r="AT185" s="163" t="s">
        <v>147</v>
      </c>
      <c r="AU185" s="163" t="s">
        <v>148</v>
      </c>
      <c r="AV185" s="163" t="s">
        <v>149</v>
      </c>
      <c r="AW185" s="163" t="s">
        <v>551</v>
      </c>
    </row>
    <row r="186" spans="1:49" ht="25" customHeight="1" x14ac:dyDescent="0.35">
      <c r="A186" s="163">
        <v>14353</v>
      </c>
      <c r="B186" s="163" t="s">
        <v>138</v>
      </c>
      <c r="C186" s="163" t="s">
        <v>139</v>
      </c>
      <c r="D186" s="164">
        <v>1</v>
      </c>
      <c r="E186" s="164">
        <v>2025</v>
      </c>
      <c r="F186" s="164">
        <v>2025</v>
      </c>
      <c r="G186" s="163" t="s">
        <v>127</v>
      </c>
      <c r="H186" s="163" t="s">
        <v>138</v>
      </c>
      <c r="I186" s="163" t="s">
        <v>140</v>
      </c>
      <c r="J186" s="165" t="s">
        <v>758</v>
      </c>
      <c r="K186" s="163" t="s">
        <v>759</v>
      </c>
      <c r="L186" s="163" t="s">
        <v>284</v>
      </c>
      <c r="M186" s="163" t="s">
        <v>285</v>
      </c>
      <c r="N186" s="163">
        <v>5</v>
      </c>
      <c r="O186" s="163" t="s">
        <v>236</v>
      </c>
      <c r="P186" s="163" t="s">
        <v>569</v>
      </c>
      <c r="Q186" s="163" t="s">
        <v>145</v>
      </c>
      <c r="R186" s="163" t="s">
        <v>61</v>
      </c>
      <c r="S186" s="163" t="s">
        <v>107</v>
      </c>
      <c r="T186" s="163" t="s">
        <v>63</v>
      </c>
      <c r="U186" s="164">
        <v>10</v>
      </c>
      <c r="V186" s="164">
        <v>84</v>
      </c>
      <c r="W186" s="164">
        <v>12</v>
      </c>
      <c r="X186" s="167">
        <f t="shared" si="33"/>
        <v>96</v>
      </c>
      <c r="Y186" s="164">
        <v>4</v>
      </c>
      <c r="Z186" s="164" t="s">
        <v>64</v>
      </c>
      <c r="AA186" s="164" t="s">
        <v>67</v>
      </c>
      <c r="AB186" s="173" t="s">
        <v>67</v>
      </c>
      <c r="AC186" s="174" t="s">
        <v>65</v>
      </c>
      <c r="AD186" s="169" t="s">
        <v>760</v>
      </c>
      <c r="AE186" s="167" t="s">
        <v>67</v>
      </c>
      <c r="AF186" s="179"/>
      <c r="AG186" s="163" t="s">
        <v>68</v>
      </c>
      <c r="AH186" s="167">
        <f t="shared" si="25"/>
        <v>24</v>
      </c>
      <c r="AI186" s="167">
        <v>2</v>
      </c>
      <c r="AJ186" s="171">
        <f t="shared" si="26"/>
        <v>6372</v>
      </c>
      <c r="AK186" s="167">
        <f t="shared" si="27"/>
        <v>24</v>
      </c>
      <c r="AL186" s="171">
        <v>0</v>
      </c>
      <c r="AM186" s="171">
        <f t="shared" si="34"/>
        <v>960000</v>
      </c>
      <c r="AN186" s="171">
        <f t="shared" si="28"/>
        <v>0</v>
      </c>
      <c r="AO186" s="171">
        <f t="shared" si="29"/>
        <v>0</v>
      </c>
      <c r="AP186" s="171">
        <f t="shared" si="30"/>
        <v>6117120</v>
      </c>
      <c r="AR186" s="171">
        <f t="shared" si="31"/>
        <v>0</v>
      </c>
      <c r="AS186" s="171">
        <f t="shared" si="32"/>
        <v>7077120</v>
      </c>
      <c r="AT186" s="163" t="s">
        <v>147</v>
      </c>
      <c r="AU186" s="163" t="s">
        <v>148</v>
      </c>
      <c r="AV186" s="163" t="s">
        <v>149</v>
      </c>
      <c r="AW186" s="163" t="s">
        <v>551</v>
      </c>
    </row>
    <row r="187" spans="1:49" ht="25" customHeight="1" x14ac:dyDescent="0.35">
      <c r="A187" s="163">
        <v>14399</v>
      </c>
      <c r="B187" s="163" t="s">
        <v>138</v>
      </c>
      <c r="C187" s="163" t="s">
        <v>139</v>
      </c>
      <c r="D187" s="164">
        <v>1</v>
      </c>
      <c r="E187" s="164">
        <v>2025</v>
      </c>
      <c r="F187" s="164">
        <v>2025</v>
      </c>
      <c r="G187" s="163" t="s">
        <v>127</v>
      </c>
      <c r="H187" s="163" t="s">
        <v>138</v>
      </c>
      <c r="I187" s="163" t="s">
        <v>140</v>
      </c>
      <c r="J187" s="165" t="s">
        <v>758</v>
      </c>
      <c r="K187" s="163" t="s">
        <v>759</v>
      </c>
      <c r="L187" s="163" t="s">
        <v>284</v>
      </c>
      <c r="M187" s="163" t="s">
        <v>285</v>
      </c>
      <c r="N187" s="163">
        <v>8</v>
      </c>
      <c r="O187" s="163" t="s">
        <v>58</v>
      </c>
      <c r="P187" s="163" t="s">
        <v>761</v>
      </c>
      <c r="Q187" s="163" t="s">
        <v>145</v>
      </c>
      <c r="R187" s="163" t="s">
        <v>61</v>
      </c>
      <c r="S187" s="163" t="s">
        <v>107</v>
      </c>
      <c r="T187" s="163" t="s">
        <v>63</v>
      </c>
      <c r="U187" s="164">
        <v>10</v>
      </c>
      <c r="V187" s="164">
        <v>84</v>
      </c>
      <c r="W187" s="164">
        <v>12</v>
      </c>
      <c r="X187" s="167">
        <f t="shared" si="33"/>
        <v>96</v>
      </c>
      <c r="Y187" s="164">
        <v>4</v>
      </c>
      <c r="Z187" s="164" t="s">
        <v>64</v>
      </c>
      <c r="AA187" s="164" t="s">
        <v>67</v>
      </c>
      <c r="AB187" s="173" t="s">
        <v>67</v>
      </c>
      <c r="AC187" s="174" t="s">
        <v>65</v>
      </c>
      <c r="AD187" s="169" t="s">
        <v>570</v>
      </c>
      <c r="AE187" s="167" t="s">
        <v>67</v>
      </c>
      <c r="AF187" s="179"/>
      <c r="AG187" s="163" t="s">
        <v>68</v>
      </c>
      <c r="AH187" s="167">
        <f t="shared" si="25"/>
        <v>24</v>
      </c>
      <c r="AI187" s="167">
        <v>2</v>
      </c>
      <c r="AJ187" s="171">
        <f t="shared" si="26"/>
        <v>6372</v>
      </c>
      <c r="AK187" s="167">
        <f t="shared" si="27"/>
        <v>24</v>
      </c>
      <c r="AL187" s="171">
        <v>0</v>
      </c>
      <c r="AM187" s="171">
        <f t="shared" si="34"/>
        <v>960000</v>
      </c>
      <c r="AN187" s="171">
        <f t="shared" si="28"/>
        <v>0</v>
      </c>
      <c r="AO187" s="171">
        <f t="shared" si="29"/>
        <v>0</v>
      </c>
      <c r="AP187" s="171">
        <f t="shared" si="30"/>
        <v>6117120</v>
      </c>
      <c r="AR187" s="171">
        <f t="shared" si="31"/>
        <v>0</v>
      </c>
      <c r="AS187" s="171">
        <f t="shared" si="32"/>
        <v>7077120</v>
      </c>
      <c r="AT187" s="163" t="s">
        <v>549</v>
      </c>
      <c r="AU187" s="163" t="s">
        <v>550</v>
      </c>
      <c r="AV187" s="163" t="s">
        <v>149</v>
      </c>
      <c r="AW187" s="163" t="s">
        <v>551</v>
      </c>
    </row>
    <row r="188" spans="1:49" ht="25" customHeight="1" x14ac:dyDescent="0.35">
      <c r="A188" s="163">
        <v>14324</v>
      </c>
      <c r="B188" s="163" t="s">
        <v>49</v>
      </c>
      <c r="C188" s="163" t="s">
        <v>50</v>
      </c>
      <c r="D188" s="164">
        <v>4</v>
      </c>
      <c r="E188" s="164">
        <v>2025</v>
      </c>
      <c r="F188" s="164">
        <v>2025</v>
      </c>
      <c r="G188" s="163" t="s">
        <v>127</v>
      </c>
      <c r="H188" s="163" t="s">
        <v>49</v>
      </c>
      <c r="I188" s="163" t="s">
        <v>452</v>
      </c>
      <c r="J188" s="165" t="s">
        <v>762</v>
      </c>
      <c r="K188" s="163" t="s">
        <v>763</v>
      </c>
      <c r="L188" s="163" t="s">
        <v>65</v>
      </c>
      <c r="M188" s="163" t="s">
        <v>65</v>
      </c>
      <c r="N188" s="163">
        <v>3</v>
      </c>
      <c r="O188" s="163" t="s">
        <v>630</v>
      </c>
      <c r="P188" s="163" t="s">
        <v>631</v>
      </c>
      <c r="Q188" s="163" t="s">
        <v>152</v>
      </c>
      <c r="R188" s="163" t="s">
        <v>61</v>
      </c>
      <c r="S188" s="163" t="s">
        <v>107</v>
      </c>
      <c r="T188" s="163" t="s">
        <v>63</v>
      </c>
      <c r="U188" s="164">
        <v>10</v>
      </c>
      <c r="V188" s="164">
        <v>108</v>
      </c>
      <c r="W188" s="164" t="s">
        <v>65</v>
      </c>
      <c r="X188" s="167">
        <f t="shared" si="33"/>
        <v>108</v>
      </c>
      <c r="Y188" s="164">
        <v>5</v>
      </c>
      <c r="Z188" s="164" t="s">
        <v>64</v>
      </c>
      <c r="AA188" s="164" t="s">
        <v>67</v>
      </c>
      <c r="AB188" s="173" t="s">
        <v>67</v>
      </c>
      <c r="AC188" s="174" t="s">
        <v>65</v>
      </c>
      <c r="AD188" s="169" t="s">
        <v>764</v>
      </c>
      <c r="AE188" s="167" t="s">
        <v>67</v>
      </c>
      <c r="AF188" s="179"/>
      <c r="AG188" s="163" t="s">
        <v>68</v>
      </c>
      <c r="AH188" s="167">
        <f t="shared" si="25"/>
        <v>22</v>
      </c>
      <c r="AI188" s="167">
        <v>2</v>
      </c>
      <c r="AJ188" s="171">
        <f t="shared" si="26"/>
        <v>6372</v>
      </c>
      <c r="AK188" s="167">
        <f t="shared" si="27"/>
        <v>21.6</v>
      </c>
      <c r="AL188" s="171">
        <v>0</v>
      </c>
      <c r="AM188" s="171">
        <f t="shared" si="34"/>
        <v>880000</v>
      </c>
      <c r="AN188" s="171">
        <f t="shared" si="28"/>
        <v>0</v>
      </c>
      <c r="AO188" s="171">
        <f t="shared" si="29"/>
        <v>0</v>
      </c>
      <c r="AP188" s="171">
        <f t="shared" si="30"/>
        <v>6881760</v>
      </c>
      <c r="AR188" s="171">
        <f t="shared" si="31"/>
        <v>0</v>
      </c>
      <c r="AS188" s="171">
        <f t="shared" si="32"/>
        <v>7761760</v>
      </c>
      <c r="AT188" s="163" t="s">
        <v>633</v>
      </c>
      <c r="AU188" s="163" t="s">
        <v>532</v>
      </c>
      <c r="AV188" s="163" t="s">
        <v>765</v>
      </c>
      <c r="AW188" s="163" t="s">
        <v>766</v>
      </c>
    </row>
    <row r="189" spans="1:49" ht="25" customHeight="1" x14ac:dyDescent="0.35">
      <c r="A189" s="163">
        <v>14433</v>
      </c>
      <c r="B189" s="163" t="s">
        <v>309</v>
      </c>
      <c r="C189" s="176" t="s">
        <v>310</v>
      </c>
      <c r="D189" s="164">
        <v>1</v>
      </c>
      <c r="E189" s="164">
        <v>2025</v>
      </c>
      <c r="F189" s="164">
        <v>2025</v>
      </c>
      <c r="G189" s="163" t="s">
        <v>127</v>
      </c>
      <c r="H189" s="163" t="s">
        <v>309</v>
      </c>
      <c r="I189" s="163" t="s">
        <v>311</v>
      </c>
      <c r="J189" s="165" t="s">
        <v>762</v>
      </c>
      <c r="K189" s="163" t="s">
        <v>763</v>
      </c>
      <c r="L189" s="163" t="s">
        <v>65</v>
      </c>
      <c r="M189" s="163" t="s">
        <v>65</v>
      </c>
      <c r="N189" s="163">
        <v>7</v>
      </c>
      <c r="O189" s="163" t="s">
        <v>175</v>
      </c>
      <c r="P189" s="163" t="s">
        <v>319</v>
      </c>
      <c r="Q189" s="163" t="s">
        <v>132</v>
      </c>
      <c r="R189" s="163" t="s">
        <v>61</v>
      </c>
      <c r="S189" s="163" t="s">
        <v>107</v>
      </c>
      <c r="T189" s="163" t="s">
        <v>63</v>
      </c>
      <c r="U189" s="164">
        <v>15</v>
      </c>
      <c r="V189" s="164">
        <v>108</v>
      </c>
      <c r="W189" s="164" t="s">
        <v>65</v>
      </c>
      <c r="X189" s="167">
        <f t="shared" si="33"/>
        <v>108</v>
      </c>
      <c r="Y189" s="164">
        <v>4</v>
      </c>
      <c r="Z189" s="164" t="s">
        <v>64</v>
      </c>
      <c r="AA189" s="164" t="s">
        <v>67</v>
      </c>
      <c r="AB189" s="173" t="s">
        <v>67</v>
      </c>
      <c r="AC189" s="174" t="s">
        <v>65</v>
      </c>
      <c r="AD189" s="169" t="s">
        <v>767</v>
      </c>
      <c r="AE189" s="167" t="s">
        <v>67</v>
      </c>
      <c r="AF189" s="179"/>
      <c r="AG189" s="163" t="s">
        <v>68</v>
      </c>
      <c r="AH189" s="167">
        <f t="shared" si="25"/>
        <v>27</v>
      </c>
      <c r="AI189" s="167">
        <v>2</v>
      </c>
      <c r="AJ189" s="171">
        <f t="shared" si="26"/>
        <v>6372</v>
      </c>
      <c r="AK189" s="167">
        <f t="shared" si="27"/>
        <v>27</v>
      </c>
      <c r="AL189" s="171">
        <v>0</v>
      </c>
      <c r="AM189" s="171">
        <f t="shared" si="34"/>
        <v>1620000</v>
      </c>
      <c r="AN189" s="171">
        <f t="shared" si="28"/>
        <v>0</v>
      </c>
      <c r="AO189" s="171">
        <f t="shared" si="29"/>
        <v>0</v>
      </c>
      <c r="AP189" s="171">
        <f t="shared" si="30"/>
        <v>10322640</v>
      </c>
      <c r="AR189" s="171">
        <f t="shared" si="31"/>
        <v>0</v>
      </c>
      <c r="AS189" s="171">
        <f t="shared" si="32"/>
        <v>11942640</v>
      </c>
      <c r="AT189" s="163" t="s">
        <v>321</v>
      </c>
      <c r="AU189" s="163" t="s">
        <v>316</v>
      </c>
      <c r="AV189" s="163" t="s">
        <v>322</v>
      </c>
      <c r="AW189" s="163" t="s">
        <v>323</v>
      </c>
    </row>
    <row r="190" spans="1:49" ht="25" customHeight="1" x14ac:dyDescent="0.35">
      <c r="A190" s="163">
        <v>14451</v>
      </c>
      <c r="B190" s="163" t="s">
        <v>49</v>
      </c>
      <c r="C190" s="163" t="s">
        <v>50</v>
      </c>
      <c r="D190" s="164">
        <v>4</v>
      </c>
      <c r="E190" s="164">
        <v>2025</v>
      </c>
      <c r="F190" s="164">
        <v>2025</v>
      </c>
      <c r="G190" s="163" t="s">
        <v>127</v>
      </c>
      <c r="H190" s="163" t="s">
        <v>49</v>
      </c>
      <c r="I190" s="163" t="s">
        <v>452</v>
      </c>
      <c r="J190" s="165" t="s">
        <v>762</v>
      </c>
      <c r="K190" s="163" t="s">
        <v>763</v>
      </c>
      <c r="L190" s="163" t="s">
        <v>65</v>
      </c>
      <c r="M190" s="163" t="s">
        <v>65</v>
      </c>
      <c r="N190" s="163">
        <v>13</v>
      </c>
      <c r="O190" s="163" t="s">
        <v>104</v>
      </c>
      <c r="P190" s="163" t="s">
        <v>768</v>
      </c>
      <c r="Q190" s="163" t="s">
        <v>152</v>
      </c>
      <c r="R190" s="163" t="s">
        <v>61</v>
      </c>
      <c r="S190" s="163" t="s">
        <v>107</v>
      </c>
      <c r="T190" s="163" t="s">
        <v>63</v>
      </c>
      <c r="U190" s="164">
        <v>15</v>
      </c>
      <c r="V190" s="164">
        <v>108</v>
      </c>
      <c r="W190" s="164" t="s">
        <v>65</v>
      </c>
      <c r="X190" s="167">
        <f t="shared" si="33"/>
        <v>108</v>
      </c>
      <c r="Y190" s="164">
        <v>5</v>
      </c>
      <c r="Z190" s="164" t="s">
        <v>64</v>
      </c>
      <c r="AA190" s="164" t="s">
        <v>67</v>
      </c>
      <c r="AB190" s="173" t="s">
        <v>67</v>
      </c>
      <c r="AC190" s="174" t="s">
        <v>65</v>
      </c>
      <c r="AD190" s="169" t="s">
        <v>769</v>
      </c>
      <c r="AE190" s="167" t="s">
        <v>67</v>
      </c>
      <c r="AF190" s="179"/>
      <c r="AG190" s="163" t="s">
        <v>68</v>
      </c>
      <c r="AH190" s="167">
        <f t="shared" si="25"/>
        <v>22</v>
      </c>
      <c r="AI190" s="167">
        <v>2</v>
      </c>
      <c r="AJ190" s="171">
        <f t="shared" si="26"/>
        <v>6372</v>
      </c>
      <c r="AK190" s="167">
        <f t="shared" si="27"/>
        <v>21.6</v>
      </c>
      <c r="AL190" s="171">
        <v>0</v>
      </c>
      <c r="AM190" s="171">
        <f t="shared" si="34"/>
        <v>1320000</v>
      </c>
      <c r="AN190" s="171">
        <f t="shared" si="28"/>
        <v>0</v>
      </c>
      <c r="AO190" s="171">
        <f t="shared" si="29"/>
        <v>0</v>
      </c>
      <c r="AP190" s="171">
        <f t="shared" si="30"/>
        <v>10322640</v>
      </c>
      <c r="AR190" s="171">
        <f t="shared" si="31"/>
        <v>0</v>
      </c>
      <c r="AS190" s="171">
        <f t="shared" si="32"/>
        <v>11642640</v>
      </c>
      <c r="AT190" s="163" t="s">
        <v>479</v>
      </c>
      <c r="AU190" s="163" t="s">
        <v>480</v>
      </c>
      <c r="AV190" s="163" t="s">
        <v>481</v>
      </c>
      <c r="AW190" s="163" t="s">
        <v>482</v>
      </c>
    </row>
    <row r="191" spans="1:49" ht="25" customHeight="1" x14ac:dyDescent="0.35">
      <c r="A191" s="163">
        <v>14585</v>
      </c>
      <c r="B191" s="163" t="s">
        <v>125</v>
      </c>
      <c r="C191" s="163" t="s">
        <v>126</v>
      </c>
      <c r="D191" s="164">
        <v>1</v>
      </c>
      <c r="E191" s="164">
        <v>2025</v>
      </c>
      <c r="F191" s="164">
        <v>2025</v>
      </c>
      <c r="G191" s="163" t="s">
        <v>127</v>
      </c>
      <c r="H191" s="163" t="s">
        <v>125</v>
      </c>
      <c r="I191" s="163" t="s">
        <v>128</v>
      </c>
      <c r="J191" s="165" t="s">
        <v>762</v>
      </c>
      <c r="K191" s="163" t="s">
        <v>763</v>
      </c>
      <c r="L191" s="163" t="s">
        <v>65</v>
      </c>
      <c r="M191" s="163" t="s">
        <v>65</v>
      </c>
      <c r="N191" s="163">
        <v>5</v>
      </c>
      <c r="O191" s="163" t="s">
        <v>236</v>
      </c>
      <c r="P191" s="163" t="s">
        <v>770</v>
      </c>
      <c r="Q191" s="163" t="s">
        <v>152</v>
      </c>
      <c r="R191" s="163" t="s">
        <v>61</v>
      </c>
      <c r="S191" s="163" t="s">
        <v>107</v>
      </c>
      <c r="T191" s="163" t="s">
        <v>63</v>
      </c>
      <c r="U191" s="164">
        <v>10</v>
      </c>
      <c r="V191" s="164">
        <v>108</v>
      </c>
      <c r="W191" s="164" t="s">
        <v>65</v>
      </c>
      <c r="X191" s="167">
        <f t="shared" si="33"/>
        <v>108</v>
      </c>
      <c r="Y191" s="164">
        <v>4</v>
      </c>
      <c r="Z191" s="164" t="s">
        <v>64</v>
      </c>
      <c r="AA191" s="164" t="s">
        <v>67</v>
      </c>
      <c r="AB191" s="173" t="s">
        <v>67</v>
      </c>
      <c r="AC191" s="174" t="s">
        <v>65</v>
      </c>
      <c r="AD191" s="169" t="s">
        <v>771</v>
      </c>
      <c r="AE191" s="167" t="s">
        <v>67</v>
      </c>
      <c r="AF191" s="179"/>
      <c r="AG191" s="163" t="s">
        <v>68</v>
      </c>
      <c r="AH191" s="167">
        <f t="shared" si="25"/>
        <v>27</v>
      </c>
      <c r="AI191" s="167">
        <v>2</v>
      </c>
      <c r="AJ191" s="171">
        <f t="shared" si="26"/>
        <v>6372</v>
      </c>
      <c r="AK191" s="167">
        <f t="shared" si="27"/>
        <v>27</v>
      </c>
      <c r="AL191" s="171">
        <v>0</v>
      </c>
      <c r="AM191" s="171">
        <f t="shared" si="34"/>
        <v>1080000</v>
      </c>
      <c r="AN191" s="171">
        <f t="shared" si="28"/>
        <v>0</v>
      </c>
      <c r="AO191" s="171">
        <f t="shared" si="29"/>
        <v>0</v>
      </c>
      <c r="AP191" s="171">
        <f t="shared" si="30"/>
        <v>6881760</v>
      </c>
      <c r="AR191" s="171">
        <f t="shared" si="31"/>
        <v>0</v>
      </c>
      <c r="AS191" s="171">
        <f t="shared" si="32"/>
        <v>7961760</v>
      </c>
      <c r="AT191" s="163" t="s">
        <v>211</v>
      </c>
      <c r="AU191" s="163" t="s">
        <v>330</v>
      </c>
      <c r="AV191" s="163" t="s">
        <v>331</v>
      </c>
      <c r="AW191" s="163" t="s">
        <v>332</v>
      </c>
    </row>
    <row r="192" spans="1:49" ht="25" customHeight="1" x14ac:dyDescent="0.35">
      <c r="A192" s="163">
        <v>14235</v>
      </c>
      <c r="B192" s="163" t="s">
        <v>138</v>
      </c>
      <c r="C192" s="163" t="s">
        <v>139</v>
      </c>
      <c r="D192" s="164">
        <v>1</v>
      </c>
      <c r="E192" s="164">
        <v>2025</v>
      </c>
      <c r="F192" s="164">
        <v>2025</v>
      </c>
      <c r="G192" s="163" t="s">
        <v>127</v>
      </c>
      <c r="H192" s="163" t="s">
        <v>138</v>
      </c>
      <c r="I192" s="163" t="s">
        <v>140</v>
      </c>
      <c r="J192" s="165" t="s">
        <v>762</v>
      </c>
      <c r="K192" s="163" t="s">
        <v>763</v>
      </c>
      <c r="L192" s="163" t="s">
        <v>284</v>
      </c>
      <c r="M192" s="163" t="s">
        <v>285</v>
      </c>
      <c r="N192" s="163">
        <v>5</v>
      </c>
      <c r="O192" s="163" t="s">
        <v>236</v>
      </c>
      <c r="P192" s="163" t="s">
        <v>333</v>
      </c>
      <c r="Q192" s="163" t="s">
        <v>152</v>
      </c>
      <c r="R192" s="163" t="s">
        <v>61</v>
      </c>
      <c r="S192" s="163" t="s">
        <v>107</v>
      </c>
      <c r="T192" s="163" t="s">
        <v>63</v>
      </c>
      <c r="U192" s="164">
        <v>10</v>
      </c>
      <c r="V192" s="164">
        <v>108</v>
      </c>
      <c r="W192" s="164">
        <v>12</v>
      </c>
      <c r="X192" s="167">
        <f t="shared" si="33"/>
        <v>120</v>
      </c>
      <c r="Y192" s="164">
        <v>5</v>
      </c>
      <c r="Z192" s="164" t="s">
        <v>64</v>
      </c>
      <c r="AA192" s="164" t="s">
        <v>67</v>
      </c>
      <c r="AB192" s="173" t="s">
        <v>67</v>
      </c>
      <c r="AC192" s="174" t="s">
        <v>65</v>
      </c>
      <c r="AD192" s="169" t="s">
        <v>339</v>
      </c>
      <c r="AE192" s="167" t="s">
        <v>67</v>
      </c>
      <c r="AF192" s="179"/>
      <c r="AG192" s="163" t="s">
        <v>68</v>
      </c>
      <c r="AH192" s="167">
        <f t="shared" si="25"/>
        <v>24</v>
      </c>
      <c r="AI192" s="167">
        <v>2</v>
      </c>
      <c r="AJ192" s="171">
        <f t="shared" si="26"/>
        <v>6372</v>
      </c>
      <c r="AK192" s="167">
        <f t="shared" si="27"/>
        <v>24</v>
      </c>
      <c r="AL192" s="171">
        <v>0</v>
      </c>
      <c r="AM192" s="171">
        <f t="shared" si="34"/>
        <v>960000</v>
      </c>
      <c r="AN192" s="171">
        <f t="shared" si="28"/>
        <v>0</v>
      </c>
      <c r="AO192" s="171">
        <f t="shared" si="29"/>
        <v>0</v>
      </c>
      <c r="AP192" s="171">
        <f t="shared" si="30"/>
        <v>7646400</v>
      </c>
      <c r="AR192" s="171">
        <f t="shared" si="31"/>
        <v>0</v>
      </c>
      <c r="AS192" s="171">
        <f t="shared" si="32"/>
        <v>8606400</v>
      </c>
      <c r="AT192" s="163" t="s">
        <v>335</v>
      </c>
      <c r="AU192" s="163" t="s">
        <v>336</v>
      </c>
      <c r="AV192" s="163" t="s">
        <v>337</v>
      </c>
      <c r="AW192" s="163" t="s">
        <v>340</v>
      </c>
    </row>
    <row r="193" spans="1:49" ht="25" customHeight="1" x14ac:dyDescent="0.35">
      <c r="A193" s="163">
        <v>14236</v>
      </c>
      <c r="B193" s="163" t="s">
        <v>138</v>
      </c>
      <c r="C193" s="163" t="s">
        <v>139</v>
      </c>
      <c r="D193" s="164">
        <v>1</v>
      </c>
      <c r="E193" s="164">
        <v>2025</v>
      </c>
      <c r="F193" s="164">
        <v>2025</v>
      </c>
      <c r="G193" s="163" t="s">
        <v>127</v>
      </c>
      <c r="H193" s="163" t="s">
        <v>138</v>
      </c>
      <c r="I193" s="163" t="s">
        <v>140</v>
      </c>
      <c r="J193" s="165" t="s">
        <v>762</v>
      </c>
      <c r="K193" s="163" t="s">
        <v>763</v>
      </c>
      <c r="L193" s="163" t="s">
        <v>284</v>
      </c>
      <c r="M193" s="163" t="s">
        <v>285</v>
      </c>
      <c r="N193" s="163">
        <v>5</v>
      </c>
      <c r="O193" s="163" t="s">
        <v>236</v>
      </c>
      <c r="P193" s="163" t="s">
        <v>333</v>
      </c>
      <c r="Q193" s="163" t="s">
        <v>152</v>
      </c>
      <c r="R193" s="163" t="s">
        <v>61</v>
      </c>
      <c r="S193" s="163" t="s">
        <v>107</v>
      </c>
      <c r="T193" s="163" t="s">
        <v>63</v>
      </c>
      <c r="U193" s="164">
        <v>10</v>
      </c>
      <c r="V193" s="164">
        <v>108</v>
      </c>
      <c r="W193" s="164">
        <v>12</v>
      </c>
      <c r="X193" s="167">
        <f t="shared" si="33"/>
        <v>120</v>
      </c>
      <c r="Y193" s="164">
        <v>5</v>
      </c>
      <c r="Z193" s="164" t="s">
        <v>64</v>
      </c>
      <c r="AA193" s="164" t="s">
        <v>67</v>
      </c>
      <c r="AB193" s="173" t="s">
        <v>67</v>
      </c>
      <c r="AC193" s="174" t="s">
        <v>65</v>
      </c>
      <c r="AD193" s="169" t="s">
        <v>339</v>
      </c>
      <c r="AE193" s="167" t="s">
        <v>67</v>
      </c>
      <c r="AF193" s="179"/>
      <c r="AG193" s="163" t="s">
        <v>68</v>
      </c>
      <c r="AH193" s="167">
        <f t="shared" si="25"/>
        <v>24</v>
      </c>
      <c r="AI193" s="167">
        <v>2</v>
      </c>
      <c r="AJ193" s="171">
        <f t="shared" si="26"/>
        <v>6372</v>
      </c>
      <c r="AK193" s="167">
        <f t="shared" si="27"/>
        <v>24</v>
      </c>
      <c r="AL193" s="171">
        <v>0</v>
      </c>
      <c r="AM193" s="171">
        <f t="shared" si="34"/>
        <v>960000</v>
      </c>
      <c r="AN193" s="171">
        <f t="shared" si="28"/>
        <v>0</v>
      </c>
      <c r="AO193" s="171">
        <f t="shared" si="29"/>
        <v>0</v>
      </c>
      <c r="AP193" s="171">
        <f t="shared" si="30"/>
        <v>7646400</v>
      </c>
      <c r="AR193" s="171">
        <f t="shared" si="31"/>
        <v>0</v>
      </c>
      <c r="AS193" s="171">
        <f t="shared" si="32"/>
        <v>8606400</v>
      </c>
      <c r="AT193" s="163" t="s">
        <v>335</v>
      </c>
      <c r="AU193" s="163" t="s">
        <v>336</v>
      </c>
      <c r="AV193" s="163" t="s">
        <v>337</v>
      </c>
      <c r="AW193" s="163" t="s">
        <v>340</v>
      </c>
    </row>
    <row r="194" spans="1:49" ht="25" customHeight="1" x14ac:dyDescent="0.35">
      <c r="A194" s="163">
        <v>14238</v>
      </c>
      <c r="B194" s="163" t="s">
        <v>138</v>
      </c>
      <c r="C194" s="163" t="s">
        <v>139</v>
      </c>
      <c r="D194" s="164">
        <v>1</v>
      </c>
      <c r="E194" s="164">
        <v>2025</v>
      </c>
      <c r="F194" s="164">
        <v>2025</v>
      </c>
      <c r="G194" s="163" t="s">
        <v>127</v>
      </c>
      <c r="H194" s="163" t="s">
        <v>138</v>
      </c>
      <c r="I194" s="163" t="s">
        <v>140</v>
      </c>
      <c r="J194" s="165" t="s">
        <v>762</v>
      </c>
      <c r="K194" s="163" t="s">
        <v>763</v>
      </c>
      <c r="L194" s="163" t="s">
        <v>284</v>
      </c>
      <c r="M194" s="163" t="s">
        <v>285</v>
      </c>
      <c r="N194" s="163">
        <v>13</v>
      </c>
      <c r="O194" s="163" t="s">
        <v>104</v>
      </c>
      <c r="P194" s="163" t="s">
        <v>341</v>
      </c>
      <c r="Q194" s="163" t="s">
        <v>152</v>
      </c>
      <c r="R194" s="163" t="s">
        <v>61</v>
      </c>
      <c r="S194" s="163" t="s">
        <v>107</v>
      </c>
      <c r="T194" s="163" t="s">
        <v>63</v>
      </c>
      <c r="U194" s="164">
        <v>10</v>
      </c>
      <c r="V194" s="164">
        <v>108</v>
      </c>
      <c r="W194" s="164">
        <v>12</v>
      </c>
      <c r="X194" s="167">
        <f t="shared" si="33"/>
        <v>120</v>
      </c>
      <c r="Y194" s="164">
        <v>5</v>
      </c>
      <c r="Z194" s="164" t="s">
        <v>64</v>
      </c>
      <c r="AA194" s="164" t="s">
        <v>67</v>
      </c>
      <c r="AB194" s="173" t="s">
        <v>67</v>
      </c>
      <c r="AC194" s="174" t="s">
        <v>65</v>
      </c>
      <c r="AD194" s="169" t="s">
        <v>772</v>
      </c>
      <c r="AE194" s="167" t="s">
        <v>67</v>
      </c>
      <c r="AF194" s="179"/>
      <c r="AG194" s="163" t="s">
        <v>68</v>
      </c>
      <c r="AH194" s="167">
        <f t="shared" ref="AH194:AH257" si="35">ROUNDUP(AK194,0)</f>
        <v>24</v>
      </c>
      <c r="AI194" s="167">
        <v>2</v>
      </c>
      <c r="AJ194" s="171">
        <f t="shared" ref="AJ194:AJ257" si="36">IF(AI194=1,5074,IF(AI194=2,6372,IF(AI194=3,7434,"ERROR")))</f>
        <v>6372</v>
      </c>
      <c r="AK194" s="167">
        <f t="shared" ref="AK194:AK257" si="37">+(X194/Y194)</f>
        <v>24</v>
      </c>
      <c r="AL194" s="171">
        <v>0</v>
      </c>
      <c r="AM194" s="171">
        <f t="shared" si="34"/>
        <v>960000</v>
      </c>
      <c r="AN194" s="171">
        <f t="shared" ref="AN194:AN257" si="38">IF(AA194="SI",5000*AH194*U194,0)</f>
        <v>0</v>
      </c>
      <c r="AO194" s="171">
        <f t="shared" ref="AO194:AO257" si="39">IF(AB194="SI",270000*U194,0)</f>
        <v>0</v>
      </c>
      <c r="AP194" s="171">
        <f t="shared" ref="AP194:AP257" si="40">+(AJ194*X194*U194)</f>
        <v>7646400</v>
      </c>
      <c r="AR194" s="171">
        <f t="shared" ref="AR194:AR257" si="41">+(AL194*U194)</f>
        <v>0</v>
      </c>
      <c r="AS194" s="171">
        <f t="shared" ref="AS194:AS257" si="42">+(AM194+AN194+AO194+AP194+AR194)</f>
        <v>8606400</v>
      </c>
      <c r="AT194" s="163" t="s">
        <v>335</v>
      </c>
      <c r="AU194" s="163" t="s">
        <v>336</v>
      </c>
      <c r="AV194" s="163" t="s">
        <v>337</v>
      </c>
      <c r="AW194" s="163" t="s">
        <v>340</v>
      </c>
    </row>
    <row r="195" spans="1:49" ht="25" customHeight="1" x14ac:dyDescent="0.35">
      <c r="A195" s="163">
        <v>14310</v>
      </c>
      <c r="B195" s="163" t="s">
        <v>49</v>
      </c>
      <c r="C195" s="163" t="s">
        <v>50</v>
      </c>
      <c r="D195" s="164">
        <v>4</v>
      </c>
      <c r="E195" s="164">
        <v>2025</v>
      </c>
      <c r="F195" s="164">
        <v>2025</v>
      </c>
      <c r="G195" s="163" t="s">
        <v>127</v>
      </c>
      <c r="H195" s="163" t="s">
        <v>49</v>
      </c>
      <c r="I195" s="163" t="s">
        <v>452</v>
      </c>
      <c r="J195" s="165" t="s">
        <v>773</v>
      </c>
      <c r="K195" s="163" t="s">
        <v>774</v>
      </c>
      <c r="L195" s="163" t="s">
        <v>65</v>
      </c>
      <c r="M195" s="163" t="s">
        <v>65</v>
      </c>
      <c r="N195" s="163">
        <v>5</v>
      </c>
      <c r="O195" s="163" t="s">
        <v>236</v>
      </c>
      <c r="P195" s="163" t="s">
        <v>775</v>
      </c>
      <c r="Q195" s="163" t="s">
        <v>445</v>
      </c>
      <c r="R195" s="163" t="s">
        <v>61</v>
      </c>
      <c r="S195" s="163" t="s">
        <v>107</v>
      </c>
      <c r="T195" s="163" t="s">
        <v>63</v>
      </c>
      <c r="U195" s="164">
        <v>10</v>
      </c>
      <c r="V195" s="164">
        <v>100</v>
      </c>
      <c r="W195" s="164" t="s">
        <v>65</v>
      </c>
      <c r="X195" s="167">
        <f t="shared" si="33"/>
        <v>100</v>
      </c>
      <c r="Y195" s="164">
        <v>5</v>
      </c>
      <c r="Z195" s="164" t="s">
        <v>64</v>
      </c>
      <c r="AA195" s="164" t="s">
        <v>67</v>
      </c>
      <c r="AB195" s="173" t="s">
        <v>67</v>
      </c>
      <c r="AC195" s="174" t="s">
        <v>65</v>
      </c>
      <c r="AD195" s="169" t="s">
        <v>776</v>
      </c>
      <c r="AE195" s="167" t="s">
        <v>67</v>
      </c>
      <c r="AF195" s="179"/>
      <c r="AG195" s="163" t="s">
        <v>68</v>
      </c>
      <c r="AH195" s="167">
        <f t="shared" si="35"/>
        <v>20</v>
      </c>
      <c r="AI195" s="167">
        <v>1</v>
      </c>
      <c r="AJ195" s="171">
        <f t="shared" si="36"/>
        <v>5074</v>
      </c>
      <c r="AK195" s="167">
        <f t="shared" si="37"/>
        <v>20</v>
      </c>
      <c r="AL195" s="171">
        <v>0</v>
      </c>
      <c r="AM195" s="171">
        <f t="shared" si="34"/>
        <v>800000</v>
      </c>
      <c r="AN195" s="171">
        <f t="shared" si="38"/>
        <v>0</v>
      </c>
      <c r="AO195" s="171">
        <f t="shared" si="39"/>
        <v>0</v>
      </c>
      <c r="AP195" s="171">
        <f t="shared" si="40"/>
        <v>5074000</v>
      </c>
      <c r="AR195" s="171">
        <f t="shared" si="41"/>
        <v>0</v>
      </c>
      <c r="AS195" s="171">
        <f t="shared" si="42"/>
        <v>5874000</v>
      </c>
      <c r="AT195" s="163" t="s">
        <v>633</v>
      </c>
      <c r="AU195" s="163" t="s">
        <v>532</v>
      </c>
      <c r="AV195" s="163" t="s">
        <v>634</v>
      </c>
      <c r="AW195" s="163" t="s">
        <v>635</v>
      </c>
    </row>
    <row r="196" spans="1:49" ht="25" customHeight="1" x14ac:dyDescent="0.35">
      <c r="A196" s="163">
        <v>14441</v>
      </c>
      <c r="B196" s="163" t="s">
        <v>309</v>
      </c>
      <c r="C196" s="176" t="s">
        <v>310</v>
      </c>
      <c r="D196" s="164">
        <v>1</v>
      </c>
      <c r="E196" s="164">
        <v>2025</v>
      </c>
      <c r="F196" s="164">
        <v>2025</v>
      </c>
      <c r="G196" s="163" t="s">
        <v>127</v>
      </c>
      <c r="H196" s="163" t="s">
        <v>309</v>
      </c>
      <c r="I196" s="163" t="s">
        <v>311</v>
      </c>
      <c r="J196" s="165" t="s">
        <v>773</v>
      </c>
      <c r="K196" s="163" t="s">
        <v>774</v>
      </c>
      <c r="L196" s="163" t="s">
        <v>65</v>
      </c>
      <c r="M196" s="163" t="s">
        <v>65</v>
      </c>
      <c r="N196" s="163">
        <v>7</v>
      </c>
      <c r="O196" s="163" t="s">
        <v>175</v>
      </c>
      <c r="P196" s="163" t="s">
        <v>319</v>
      </c>
      <c r="Q196" s="163" t="s">
        <v>132</v>
      </c>
      <c r="R196" s="163" t="s">
        <v>61</v>
      </c>
      <c r="S196" s="163" t="s">
        <v>107</v>
      </c>
      <c r="T196" s="163" t="s">
        <v>63</v>
      </c>
      <c r="U196" s="164">
        <v>15</v>
      </c>
      <c r="V196" s="164">
        <v>100</v>
      </c>
      <c r="W196" s="164" t="s">
        <v>65</v>
      </c>
      <c r="X196" s="167">
        <f t="shared" si="33"/>
        <v>100</v>
      </c>
      <c r="Y196" s="164">
        <v>4</v>
      </c>
      <c r="Z196" s="164" t="s">
        <v>64</v>
      </c>
      <c r="AA196" s="164" t="s">
        <v>67</v>
      </c>
      <c r="AB196" s="173" t="s">
        <v>67</v>
      </c>
      <c r="AC196" s="174" t="s">
        <v>65</v>
      </c>
      <c r="AD196" s="169" t="s">
        <v>767</v>
      </c>
      <c r="AE196" s="167" t="s">
        <v>67</v>
      </c>
      <c r="AF196" s="179"/>
      <c r="AG196" s="163" t="s">
        <v>68</v>
      </c>
      <c r="AH196" s="167">
        <f t="shared" si="35"/>
        <v>25</v>
      </c>
      <c r="AI196" s="167">
        <v>1</v>
      </c>
      <c r="AJ196" s="171">
        <f t="shared" si="36"/>
        <v>5074</v>
      </c>
      <c r="AK196" s="167">
        <f t="shared" si="37"/>
        <v>25</v>
      </c>
      <c r="AL196" s="171">
        <v>0</v>
      </c>
      <c r="AM196" s="171">
        <f t="shared" si="34"/>
        <v>1500000</v>
      </c>
      <c r="AN196" s="171">
        <f t="shared" si="38"/>
        <v>0</v>
      </c>
      <c r="AO196" s="171">
        <f t="shared" si="39"/>
        <v>0</v>
      </c>
      <c r="AP196" s="171">
        <f t="shared" si="40"/>
        <v>7611000</v>
      </c>
      <c r="AR196" s="171">
        <f t="shared" si="41"/>
        <v>0</v>
      </c>
      <c r="AS196" s="171">
        <f t="shared" si="42"/>
        <v>9111000</v>
      </c>
      <c r="AT196" s="163" t="s">
        <v>315</v>
      </c>
      <c r="AU196" s="163" t="s">
        <v>316</v>
      </c>
      <c r="AV196" s="163" t="s">
        <v>322</v>
      </c>
      <c r="AW196" s="163" t="s">
        <v>323</v>
      </c>
    </row>
    <row r="197" spans="1:49" ht="25" customHeight="1" x14ac:dyDescent="0.35">
      <c r="A197" s="163">
        <v>14250</v>
      </c>
      <c r="B197" s="163" t="s">
        <v>49</v>
      </c>
      <c r="C197" s="163" t="s">
        <v>50</v>
      </c>
      <c r="D197" s="164">
        <v>4</v>
      </c>
      <c r="E197" s="164">
        <v>2025</v>
      </c>
      <c r="F197" s="164">
        <v>2025</v>
      </c>
      <c r="G197" s="163" t="s">
        <v>127</v>
      </c>
      <c r="H197" s="163" t="s">
        <v>49</v>
      </c>
      <c r="I197" s="163" t="s">
        <v>452</v>
      </c>
      <c r="J197" s="165" t="s">
        <v>777</v>
      </c>
      <c r="K197" s="163" t="s">
        <v>778</v>
      </c>
      <c r="L197" s="163" t="s">
        <v>65</v>
      </c>
      <c r="M197" s="163" t="s">
        <v>65</v>
      </c>
      <c r="N197" s="163">
        <v>13</v>
      </c>
      <c r="O197" s="163" t="s">
        <v>104</v>
      </c>
      <c r="P197" s="163" t="s">
        <v>209</v>
      </c>
      <c r="Q197" s="163" t="s">
        <v>152</v>
      </c>
      <c r="R197" s="163" t="s">
        <v>61</v>
      </c>
      <c r="S197" s="163" t="s">
        <v>107</v>
      </c>
      <c r="T197" s="163" t="s">
        <v>63</v>
      </c>
      <c r="U197" s="164">
        <v>16</v>
      </c>
      <c r="V197" s="164">
        <v>116</v>
      </c>
      <c r="W197" s="164" t="s">
        <v>65</v>
      </c>
      <c r="X197" s="167">
        <f t="shared" si="33"/>
        <v>116</v>
      </c>
      <c r="Y197" s="164">
        <v>5</v>
      </c>
      <c r="Z197" s="164" t="s">
        <v>64</v>
      </c>
      <c r="AA197" s="164" t="s">
        <v>67</v>
      </c>
      <c r="AB197" s="173" t="s">
        <v>67</v>
      </c>
      <c r="AC197" s="174" t="s">
        <v>65</v>
      </c>
      <c r="AD197" s="169" t="s">
        <v>779</v>
      </c>
      <c r="AE197" s="167" t="s">
        <v>67</v>
      </c>
      <c r="AF197" s="179"/>
      <c r="AG197" s="163" t="s">
        <v>68</v>
      </c>
      <c r="AH197" s="167">
        <f t="shared" si="35"/>
        <v>24</v>
      </c>
      <c r="AI197" s="167">
        <v>3</v>
      </c>
      <c r="AJ197" s="171">
        <f t="shared" si="36"/>
        <v>7434</v>
      </c>
      <c r="AK197" s="167">
        <f t="shared" si="37"/>
        <v>23.2</v>
      </c>
      <c r="AL197" s="171">
        <v>0</v>
      </c>
      <c r="AM197" s="171">
        <f t="shared" si="34"/>
        <v>1536000</v>
      </c>
      <c r="AN197" s="171">
        <f t="shared" si="38"/>
        <v>0</v>
      </c>
      <c r="AO197" s="171">
        <f t="shared" si="39"/>
        <v>0</v>
      </c>
      <c r="AP197" s="171">
        <f t="shared" si="40"/>
        <v>13797504</v>
      </c>
      <c r="AR197" s="171">
        <f t="shared" si="41"/>
        <v>0</v>
      </c>
      <c r="AS197" s="171">
        <f t="shared" si="42"/>
        <v>15333504</v>
      </c>
      <c r="AT197" s="163" t="s">
        <v>651</v>
      </c>
      <c r="AU197" s="163" t="s">
        <v>652</v>
      </c>
      <c r="AV197" s="163" t="s">
        <v>653</v>
      </c>
      <c r="AW197" s="163" t="s">
        <v>654</v>
      </c>
    </row>
    <row r="198" spans="1:49" ht="25" customHeight="1" x14ac:dyDescent="0.35">
      <c r="A198" s="163">
        <v>14350</v>
      </c>
      <c r="B198" s="163" t="s">
        <v>138</v>
      </c>
      <c r="C198" s="163" t="s">
        <v>139</v>
      </c>
      <c r="D198" s="164">
        <v>1</v>
      </c>
      <c r="E198" s="164">
        <v>2025</v>
      </c>
      <c r="F198" s="164">
        <v>2025</v>
      </c>
      <c r="G198" s="163" t="s">
        <v>127</v>
      </c>
      <c r="H198" s="163" t="s">
        <v>138</v>
      </c>
      <c r="I198" s="163" t="s">
        <v>140</v>
      </c>
      <c r="J198" s="165" t="s">
        <v>777</v>
      </c>
      <c r="K198" s="163" t="s">
        <v>778</v>
      </c>
      <c r="L198" s="163" t="s">
        <v>65</v>
      </c>
      <c r="M198" s="163" t="s">
        <v>65</v>
      </c>
      <c r="N198" s="163">
        <v>4</v>
      </c>
      <c r="O198" s="163" t="s">
        <v>286</v>
      </c>
      <c r="P198" s="163" t="s">
        <v>722</v>
      </c>
      <c r="Q198" s="163" t="s">
        <v>145</v>
      </c>
      <c r="R198" s="163" t="s">
        <v>61</v>
      </c>
      <c r="S198" s="163" t="s">
        <v>107</v>
      </c>
      <c r="T198" s="163" t="s">
        <v>63</v>
      </c>
      <c r="U198" s="164">
        <v>10</v>
      </c>
      <c r="V198" s="164">
        <v>116</v>
      </c>
      <c r="W198" s="164" t="s">
        <v>65</v>
      </c>
      <c r="X198" s="167">
        <f t="shared" si="33"/>
        <v>116</v>
      </c>
      <c r="Y198" s="164">
        <v>4</v>
      </c>
      <c r="Z198" s="164" t="s">
        <v>64</v>
      </c>
      <c r="AA198" s="164" t="s">
        <v>67</v>
      </c>
      <c r="AB198" s="173" t="s">
        <v>67</v>
      </c>
      <c r="AC198" s="174" t="s">
        <v>65</v>
      </c>
      <c r="AD198" s="169" t="s">
        <v>780</v>
      </c>
      <c r="AE198" s="167" t="s">
        <v>67</v>
      </c>
      <c r="AF198" s="179"/>
      <c r="AG198" s="163" t="s">
        <v>68</v>
      </c>
      <c r="AH198" s="167">
        <f t="shared" si="35"/>
        <v>29</v>
      </c>
      <c r="AI198" s="167">
        <v>3</v>
      </c>
      <c r="AJ198" s="171">
        <f t="shared" si="36"/>
        <v>7434</v>
      </c>
      <c r="AK198" s="167">
        <f t="shared" si="37"/>
        <v>29</v>
      </c>
      <c r="AL198" s="171">
        <v>0</v>
      </c>
      <c r="AM198" s="171">
        <f t="shared" si="34"/>
        <v>1160000</v>
      </c>
      <c r="AN198" s="171">
        <f t="shared" si="38"/>
        <v>0</v>
      </c>
      <c r="AO198" s="171">
        <f t="shared" si="39"/>
        <v>0</v>
      </c>
      <c r="AP198" s="171">
        <f t="shared" si="40"/>
        <v>8623440</v>
      </c>
      <c r="AR198" s="171">
        <f t="shared" si="41"/>
        <v>0</v>
      </c>
      <c r="AS198" s="171">
        <f t="shared" si="42"/>
        <v>9783440</v>
      </c>
      <c r="AT198" s="163" t="s">
        <v>147</v>
      </c>
      <c r="AU198" s="163" t="s">
        <v>148</v>
      </c>
      <c r="AV198" s="163" t="s">
        <v>149</v>
      </c>
      <c r="AW198" s="163" t="s">
        <v>551</v>
      </c>
    </row>
    <row r="199" spans="1:49" ht="25" customHeight="1" x14ac:dyDescent="0.35">
      <c r="A199" s="163">
        <v>14479</v>
      </c>
      <c r="B199" s="163" t="s">
        <v>190</v>
      </c>
      <c r="C199" s="163" t="s">
        <v>191</v>
      </c>
      <c r="D199" s="164">
        <v>1</v>
      </c>
      <c r="E199" s="164">
        <v>2025</v>
      </c>
      <c r="F199" s="164">
        <v>2025</v>
      </c>
      <c r="G199" s="163" t="s">
        <v>127</v>
      </c>
      <c r="H199" s="163" t="s">
        <v>190</v>
      </c>
      <c r="I199" s="163" t="s">
        <v>192</v>
      </c>
      <c r="J199" s="165" t="s">
        <v>781</v>
      </c>
      <c r="K199" s="163" t="s">
        <v>65</v>
      </c>
      <c r="L199" s="163" t="s">
        <v>65</v>
      </c>
      <c r="M199" s="163" t="s">
        <v>65</v>
      </c>
      <c r="N199" s="163">
        <v>6</v>
      </c>
      <c r="O199" s="163" t="s">
        <v>375</v>
      </c>
      <c r="P199" s="163" t="s">
        <v>782</v>
      </c>
      <c r="Q199" s="163" t="s">
        <v>158</v>
      </c>
      <c r="R199" s="163" t="s">
        <v>61</v>
      </c>
      <c r="S199" s="163" t="s">
        <v>107</v>
      </c>
      <c r="T199" s="163" t="s">
        <v>108</v>
      </c>
      <c r="U199" s="164">
        <v>20</v>
      </c>
      <c r="V199" s="164">
        <v>115</v>
      </c>
      <c r="W199" s="164" t="s">
        <v>65</v>
      </c>
      <c r="X199" s="167">
        <f t="shared" si="33"/>
        <v>115</v>
      </c>
      <c r="Y199" s="164">
        <v>4</v>
      </c>
      <c r="Z199" s="164" t="s">
        <v>64</v>
      </c>
      <c r="AA199" s="164" t="s">
        <v>67</v>
      </c>
      <c r="AB199" s="173" t="s">
        <v>67</v>
      </c>
      <c r="AC199" s="174" t="s">
        <v>783</v>
      </c>
      <c r="AD199" s="169" t="s">
        <v>784</v>
      </c>
      <c r="AE199" s="167" t="s">
        <v>67</v>
      </c>
      <c r="AF199" s="179"/>
      <c r="AG199" s="163" t="s">
        <v>68</v>
      </c>
      <c r="AH199" s="167">
        <f t="shared" si="35"/>
        <v>29</v>
      </c>
      <c r="AI199" s="167">
        <v>1</v>
      </c>
      <c r="AJ199" s="171">
        <f t="shared" si="36"/>
        <v>5074</v>
      </c>
      <c r="AK199" s="167">
        <f t="shared" si="37"/>
        <v>28.75</v>
      </c>
      <c r="AL199" s="171">
        <v>0</v>
      </c>
      <c r="AM199" s="171">
        <f t="shared" si="34"/>
        <v>2320000</v>
      </c>
      <c r="AN199" s="171">
        <f t="shared" si="38"/>
        <v>0</v>
      </c>
      <c r="AO199" s="171">
        <f t="shared" si="39"/>
        <v>0</v>
      </c>
      <c r="AP199" s="171">
        <f t="shared" si="40"/>
        <v>11670200</v>
      </c>
      <c r="AR199" s="171">
        <f t="shared" si="41"/>
        <v>0</v>
      </c>
      <c r="AS199" s="171">
        <f t="shared" si="42"/>
        <v>13990200</v>
      </c>
      <c r="AT199" s="163" t="s">
        <v>195</v>
      </c>
      <c r="AU199" s="163" t="s">
        <v>196</v>
      </c>
      <c r="AV199" s="163" t="s">
        <v>785</v>
      </c>
      <c r="AW199" s="163" t="s">
        <v>786</v>
      </c>
    </row>
    <row r="200" spans="1:49" ht="25" customHeight="1" x14ac:dyDescent="0.35">
      <c r="A200" s="163">
        <v>14484</v>
      </c>
      <c r="B200" s="163" t="s">
        <v>190</v>
      </c>
      <c r="C200" s="163" t="s">
        <v>191</v>
      </c>
      <c r="D200" s="164">
        <v>1</v>
      </c>
      <c r="E200" s="164">
        <v>2025</v>
      </c>
      <c r="F200" s="164">
        <v>2025</v>
      </c>
      <c r="G200" s="163" t="s">
        <v>127</v>
      </c>
      <c r="H200" s="163" t="s">
        <v>190</v>
      </c>
      <c r="I200" s="163" t="s">
        <v>192</v>
      </c>
      <c r="J200" s="165" t="s">
        <v>781</v>
      </c>
      <c r="K200" s="163" t="s">
        <v>65</v>
      </c>
      <c r="L200" s="163" t="s">
        <v>65</v>
      </c>
      <c r="M200" s="163" t="s">
        <v>65</v>
      </c>
      <c r="N200" s="163">
        <v>6</v>
      </c>
      <c r="O200" s="163" t="s">
        <v>375</v>
      </c>
      <c r="P200" s="163" t="s">
        <v>787</v>
      </c>
      <c r="Q200" s="163" t="s">
        <v>158</v>
      </c>
      <c r="R200" s="163" t="s">
        <v>61</v>
      </c>
      <c r="S200" s="163" t="s">
        <v>107</v>
      </c>
      <c r="T200" s="163" t="s">
        <v>108</v>
      </c>
      <c r="U200" s="164">
        <v>20</v>
      </c>
      <c r="V200" s="164">
        <v>115</v>
      </c>
      <c r="W200" s="164" t="s">
        <v>65</v>
      </c>
      <c r="X200" s="167">
        <f t="shared" ref="X200:X263" si="43">(SUM(V200:W200))*1</f>
        <v>115</v>
      </c>
      <c r="Y200" s="164">
        <v>3</v>
      </c>
      <c r="Z200" s="164" t="s">
        <v>64</v>
      </c>
      <c r="AA200" s="164" t="s">
        <v>67</v>
      </c>
      <c r="AB200" s="173" t="s">
        <v>67</v>
      </c>
      <c r="AC200" s="174" t="s">
        <v>783</v>
      </c>
      <c r="AD200" s="169" t="s">
        <v>788</v>
      </c>
      <c r="AE200" s="167" t="s">
        <v>67</v>
      </c>
      <c r="AF200" s="179"/>
      <c r="AG200" s="163" t="s">
        <v>68</v>
      </c>
      <c r="AH200" s="167">
        <f t="shared" si="35"/>
        <v>39</v>
      </c>
      <c r="AI200" s="167">
        <v>1</v>
      </c>
      <c r="AJ200" s="171">
        <f t="shared" si="36"/>
        <v>5074</v>
      </c>
      <c r="AK200" s="167">
        <f t="shared" si="37"/>
        <v>38.333333333333336</v>
      </c>
      <c r="AL200" s="171">
        <v>0</v>
      </c>
      <c r="AM200" s="171">
        <f t="shared" si="34"/>
        <v>3120000</v>
      </c>
      <c r="AN200" s="171">
        <f t="shared" si="38"/>
        <v>0</v>
      </c>
      <c r="AO200" s="171">
        <f t="shared" si="39"/>
        <v>0</v>
      </c>
      <c r="AP200" s="171">
        <f t="shared" si="40"/>
        <v>11670200</v>
      </c>
      <c r="AR200" s="171">
        <f t="shared" si="41"/>
        <v>0</v>
      </c>
      <c r="AS200" s="171">
        <f t="shared" si="42"/>
        <v>14790200</v>
      </c>
      <c r="AT200" s="163" t="s">
        <v>195</v>
      </c>
      <c r="AU200" s="163" t="s">
        <v>196</v>
      </c>
      <c r="AV200" s="163" t="s">
        <v>785</v>
      </c>
      <c r="AW200" s="163" t="s">
        <v>786</v>
      </c>
    </row>
    <row r="201" spans="1:49" ht="25" customHeight="1" x14ac:dyDescent="0.35">
      <c r="A201" s="163">
        <v>14485</v>
      </c>
      <c r="B201" s="163" t="s">
        <v>190</v>
      </c>
      <c r="C201" s="163" t="s">
        <v>191</v>
      </c>
      <c r="D201" s="164">
        <v>1</v>
      </c>
      <c r="E201" s="164">
        <v>2025</v>
      </c>
      <c r="F201" s="164">
        <v>2025</v>
      </c>
      <c r="G201" s="163" t="s">
        <v>127</v>
      </c>
      <c r="H201" s="163" t="s">
        <v>190</v>
      </c>
      <c r="I201" s="163" t="s">
        <v>192</v>
      </c>
      <c r="J201" s="165" t="s">
        <v>781</v>
      </c>
      <c r="K201" s="163" t="s">
        <v>65</v>
      </c>
      <c r="L201" s="163" t="s">
        <v>65</v>
      </c>
      <c r="M201" s="163" t="s">
        <v>65</v>
      </c>
      <c r="N201" s="163">
        <v>6</v>
      </c>
      <c r="O201" s="163" t="s">
        <v>375</v>
      </c>
      <c r="P201" s="163" t="s">
        <v>789</v>
      </c>
      <c r="Q201" s="163" t="s">
        <v>158</v>
      </c>
      <c r="R201" s="163" t="s">
        <v>61</v>
      </c>
      <c r="S201" s="163" t="s">
        <v>107</v>
      </c>
      <c r="T201" s="163" t="s">
        <v>108</v>
      </c>
      <c r="U201" s="164">
        <v>20</v>
      </c>
      <c r="V201" s="164">
        <v>115</v>
      </c>
      <c r="W201" s="164" t="s">
        <v>65</v>
      </c>
      <c r="X201" s="167">
        <f t="shared" si="43"/>
        <v>115</v>
      </c>
      <c r="Y201" s="164">
        <v>3</v>
      </c>
      <c r="Z201" s="164" t="s">
        <v>64</v>
      </c>
      <c r="AA201" s="164" t="s">
        <v>67</v>
      </c>
      <c r="AB201" s="173" t="s">
        <v>67</v>
      </c>
      <c r="AC201" s="174" t="s">
        <v>783</v>
      </c>
      <c r="AD201" s="169" t="s">
        <v>790</v>
      </c>
      <c r="AE201" s="167" t="s">
        <v>67</v>
      </c>
      <c r="AF201" s="179"/>
      <c r="AG201" s="163" t="s">
        <v>68</v>
      </c>
      <c r="AH201" s="167">
        <f t="shared" si="35"/>
        <v>39</v>
      </c>
      <c r="AI201" s="167">
        <v>1</v>
      </c>
      <c r="AJ201" s="171">
        <f t="shared" si="36"/>
        <v>5074</v>
      </c>
      <c r="AK201" s="167">
        <f t="shared" si="37"/>
        <v>38.333333333333336</v>
      </c>
      <c r="AL201" s="171">
        <v>0</v>
      </c>
      <c r="AM201" s="171">
        <f t="shared" si="34"/>
        <v>3120000</v>
      </c>
      <c r="AN201" s="171">
        <f t="shared" si="38"/>
        <v>0</v>
      </c>
      <c r="AO201" s="171">
        <f t="shared" si="39"/>
        <v>0</v>
      </c>
      <c r="AP201" s="171">
        <f t="shared" si="40"/>
        <v>11670200</v>
      </c>
      <c r="AR201" s="171">
        <f t="shared" si="41"/>
        <v>0</v>
      </c>
      <c r="AS201" s="171">
        <f t="shared" si="42"/>
        <v>14790200</v>
      </c>
      <c r="AT201" s="163" t="s">
        <v>195</v>
      </c>
      <c r="AU201" s="163" t="s">
        <v>196</v>
      </c>
      <c r="AV201" s="163" t="s">
        <v>785</v>
      </c>
      <c r="AW201" s="163" t="s">
        <v>786</v>
      </c>
    </row>
    <row r="202" spans="1:49" ht="25" customHeight="1" x14ac:dyDescent="0.35">
      <c r="A202" s="163">
        <v>14487</v>
      </c>
      <c r="B202" s="163" t="s">
        <v>190</v>
      </c>
      <c r="C202" s="163" t="s">
        <v>191</v>
      </c>
      <c r="D202" s="164">
        <v>1</v>
      </c>
      <c r="E202" s="164">
        <v>2025</v>
      </c>
      <c r="F202" s="164">
        <v>2025</v>
      </c>
      <c r="G202" s="163" t="s">
        <v>127</v>
      </c>
      <c r="H202" s="163" t="s">
        <v>190</v>
      </c>
      <c r="I202" s="163" t="s">
        <v>192</v>
      </c>
      <c r="J202" s="165" t="s">
        <v>781</v>
      </c>
      <c r="K202" s="163" t="s">
        <v>65</v>
      </c>
      <c r="L202" s="163" t="s">
        <v>65</v>
      </c>
      <c r="M202" s="163" t="s">
        <v>65</v>
      </c>
      <c r="N202" s="163">
        <v>6</v>
      </c>
      <c r="O202" s="163" t="s">
        <v>375</v>
      </c>
      <c r="P202" s="163" t="s">
        <v>791</v>
      </c>
      <c r="Q202" s="163" t="s">
        <v>158</v>
      </c>
      <c r="R202" s="163" t="s">
        <v>61</v>
      </c>
      <c r="S202" s="163" t="s">
        <v>107</v>
      </c>
      <c r="T202" s="163" t="s">
        <v>108</v>
      </c>
      <c r="U202" s="164">
        <v>20</v>
      </c>
      <c r="V202" s="164">
        <v>115</v>
      </c>
      <c r="W202" s="164" t="s">
        <v>65</v>
      </c>
      <c r="X202" s="167">
        <f t="shared" si="43"/>
        <v>115</v>
      </c>
      <c r="Y202" s="164">
        <v>3</v>
      </c>
      <c r="Z202" s="164" t="s">
        <v>64</v>
      </c>
      <c r="AA202" s="164" t="s">
        <v>67</v>
      </c>
      <c r="AB202" s="173" t="s">
        <v>67</v>
      </c>
      <c r="AC202" s="174" t="s">
        <v>783</v>
      </c>
      <c r="AD202" s="169" t="s">
        <v>792</v>
      </c>
      <c r="AE202" s="167" t="s">
        <v>67</v>
      </c>
      <c r="AF202" s="179"/>
      <c r="AG202" s="163" t="s">
        <v>68</v>
      </c>
      <c r="AH202" s="167">
        <f t="shared" si="35"/>
        <v>39</v>
      </c>
      <c r="AI202" s="167">
        <v>1</v>
      </c>
      <c r="AJ202" s="171">
        <f t="shared" si="36"/>
        <v>5074</v>
      </c>
      <c r="AK202" s="167">
        <f t="shared" si="37"/>
        <v>38.333333333333336</v>
      </c>
      <c r="AL202" s="171">
        <v>0</v>
      </c>
      <c r="AM202" s="171">
        <f t="shared" si="34"/>
        <v>3120000</v>
      </c>
      <c r="AN202" s="171">
        <f t="shared" si="38"/>
        <v>0</v>
      </c>
      <c r="AO202" s="171">
        <f t="shared" si="39"/>
        <v>0</v>
      </c>
      <c r="AP202" s="171">
        <f t="shared" si="40"/>
        <v>11670200</v>
      </c>
      <c r="AR202" s="171">
        <f t="shared" si="41"/>
        <v>0</v>
      </c>
      <c r="AS202" s="171">
        <f t="shared" si="42"/>
        <v>14790200</v>
      </c>
      <c r="AT202" s="163" t="s">
        <v>195</v>
      </c>
      <c r="AU202" s="163" t="s">
        <v>196</v>
      </c>
      <c r="AV202" s="163" t="s">
        <v>785</v>
      </c>
      <c r="AW202" s="163" t="s">
        <v>786</v>
      </c>
    </row>
    <row r="203" spans="1:49" ht="25" customHeight="1" x14ac:dyDescent="0.35">
      <c r="A203" s="163">
        <v>14488</v>
      </c>
      <c r="B203" s="163" t="s">
        <v>190</v>
      </c>
      <c r="C203" s="163" t="s">
        <v>191</v>
      </c>
      <c r="D203" s="164">
        <v>1</v>
      </c>
      <c r="E203" s="164">
        <v>2025</v>
      </c>
      <c r="F203" s="164">
        <v>2025</v>
      </c>
      <c r="G203" s="163" t="s">
        <v>127</v>
      </c>
      <c r="H203" s="163" t="s">
        <v>190</v>
      </c>
      <c r="I203" s="163" t="s">
        <v>192</v>
      </c>
      <c r="J203" s="165" t="s">
        <v>781</v>
      </c>
      <c r="K203" s="163" t="s">
        <v>65</v>
      </c>
      <c r="L203" s="163" t="s">
        <v>65</v>
      </c>
      <c r="M203" s="163" t="s">
        <v>65</v>
      </c>
      <c r="N203" s="163">
        <v>6</v>
      </c>
      <c r="O203" s="163" t="s">
        <v>375</v>
      </c>
      <c r="P203" s="163" t="s">
        <v>376</v>
      </c>
      <c r="Q203" s="163" t="s">
        <v>158</v>
      </c>
      <c r="R203" s="163" t="s">
        <v>61</v>
      </c>
      <c r="S203" s="163" t="s">
        <v>107</v>
      </c>
      <c r="T203" s="163" t="s">
        <v>108</v>
      </c>
      <c r="U203" s="164">
        <v>20</v>
      </c>
      <c r="V203" s="164">
        <v>115</v>
      </c>
      <c r="W203" s="164" t="s">
        <v>65</v>
      </c>
      <c r="X203" s="167">
        <f t="shared" si="43"/>
        <v>115</v>
      </c>
      <c r="Y203" s="164">
        <v>3</v>
      </c>
      <c r="Z203" s="164" t="s">
        <v>64</v>
      </c>
      <c r="AA203" s="164" t="s">
        <v>67</v>
      </c>
      <c r="AB203" s="173" t="s">
        <v>67</v>
      </c>
      <c r="AC203" s="174" t="s">
        <v>783</v>
      </c>
      <c r="AD203" s="169" t="s">
        <v>792</v>
      </c>
      <c r="AE203" s="167" t="s">
        <v>67</v>
      </c>
      <c r="AF203" s="179"/>
      <c r="AG203" s="163" t="s">
        <v>68</v>
      </c>
      <c r="AH203" s="167">
        <f t="shared" si="35"/>
        <v>39</v>
      </c>
      <c r="AI203" s="167">
        <v>1</v>
      </c>
      <c r="AJ203" s="171">
        <f t="shared" si="36"/>
        <v>5074</v>
      </c>
      <c r="AK203" s="167">
        <f t="shared" si="37"/>
        <v>38.333333333333336</v>
      </c>
      <c r="AL203" s="171">
        <v>0</v>
      </c>
      <c r="AM203" s="171">
        <f t="shared" si="34"/>
        <v>3120000</v>
      </c>
      <c r="AN203" s="171">
        <f t="shared" si="38"/>
        <v>0</v>
      </c>
      <c r="AO203" s="171">
        <f t="shared" si="39"/>
        <v>0</v>
      </c>
      <c r="AP203" s="171">
        <f t="shared" si="40"/>
        <v>11670200</v>
      </c>
      <c r="AR203" s="171">
        <f t="shared" si="41"/>
        <v>0</v>
      </c>
      <c r="AS203" s="171">
        <f t="shared" si="42"/>
        <v>14790200</v>
      </c>
      <c r="AT203" s="163" t="s">
        <v>195</v>
      </c>
      <c r="AU203" s="163" t="s">
        <v>196</v>
      </c>
      <c r="AV203" s="163" t="s">
        <v>785</v>
      </c>
      <c r="AW203" s="163" t="s">
        <v>786</v>
      </c>
    </row>
    <row r="204" spans="1:49" ht="25" customHeight="1" x14ac:dyDescent="0.35">
      <c r="A204" s="163">
        <v>14490</v>
      </c>
      <c r="B204" s="163" t="s">
        <v>190</v>
      </c>
      <c r="C204" s="163" t="s">
        <v>191</v>
      </c>
      <c r="D204" s="164">
        <v>1</v>
      </c>
      <c r="E204" s="164">
        <v>2025</v>
      </c>
      <c r="F204" s="164">
        <v>2025</v>
      </c>
      <c r="G204" s="163" t="s">
        <v>127</v>
      </c>
      <c r="H204" s="163" t="s">
        <v>190</v>
      </c>
      <c r="I204" s="163" t="s">
        <v>192</v>
      </c>
      <c r="J204" s="165" t="s">
        <v>781</v>
      </c>
      <c r="K204" s="163" t="s">
        <v>65</v>
      </c>
      <c r="L204" s="163" t="s">
        <v>65</v>
      </c>
      <c r="M204" s="163" t="s">
        <v>65</v>
      </c>
      <c r="N204" s="163">
        <v>7</v>
      </c>
      <c r="O204" s="163" t="s">
        <v>175</v>
      </c>
      <c r="P204" s="163" t="s">
        <v>793</v>
      </c>
      <c r="Q204" s="163" t="s">
        <v>158</v>
      </c>
      <c r="R204" s="163" t="s">
        <v>61</v>
      </c>
      <c r="S204" s="163" t="s">
        <v>107</v>
      </c>
      <c r="T204" s="163" t="s">
        <v>108</v>
      </c>
      <c r="U204" s="164">
        <v>20</v>
      </c>
      <c r="V204" s="164">
        <v>115</v>
      </c>
      <c r="W204" s="164" t="s">
        <v>65</v>
      </c>
      <c r="X204" s="167">
        <f t="shared" si="43"/>
        <v>115</v>
      </c>
      <c r="Y204" s="164">
        <v>3</v>
      </c>
      <c r="Z204" s="164" t="s">
        <v>64</v>
      </c>
      <c r="AA204" s="164" t="s">
        <v>67</v>
      </c>
      <c r="AB204" s="173" t="s">
        <v>67</v>
      </c>
      <c r="AC204" s="174" t="s">
        <v>783</v>
      </c>
      <c r="AD204" s="169" t="s">
        <v>792</v>
      </c>
      <c r="AE204" s="167" t="s">
        <v>67</v>
      </c>
      <c r="AF204" s="179"/>
      <c r="AG204" s="163" t="s">
        <v>68</v>
      </c>
      <c r="AH204" s="167">
        <f t="shared" si="35"/>
        <v>39</v>
      </c>
      <c r="AI204" s="167">
        <v>1</v>
      </c>
      <c r="AJ204" s="171">
        <f t="shared" si="36"/>
        <v>5074</v>
      </c>
      <c r="AK204" s="167">
        <f t="shared" si="37"/>
        <v>38.333333333333336</v>
      </c>
      <c r="AL204" s="171">
        <v>0</v>
      </c>
      <c r="AM204" s="171">
        <f t="shared" ref="AM204:AM267" si="44">IF(Z204="SI",4000*U204*AH204,0)</f>
        <v>3120000</v>
      </c>
      <c r="AN204" s="171">
        <f t="shared" si="38"/>
        <v>0</v>
      </c>
      <c r="AO204" s="171">
        <f t="shared" si="39"/>
        <v>0</v>
      </c>
      <c r="AP204" s="171">
        <f t="shared" si="40"/>
        <v>11670200</v>
      </c>
      <c r="AR204" s="171">
        <f t="shared" si="41"/>
        <v>0</v>
      </c>
      <c r="AS204" s="171">
        <f t="shared" si="42"/>
        <v>14790200</v>
      </c>
      <c r="AT204" s="163" t="s">
        <v>195</v>
      </c>
      <c r="AU204" s="163" t="s">
        <v>196</v>
      </c>
      <c r="AV204" s="163" t="s">
        <v>785</v>
      </c>
      <c r="AW204" s="163" t="s">
        <v>786</v>
      </c>
    </row>
    <row r="205" spans="1:49" ht="25" customHeight="1" x14ac:dyDescent="0.35">
      <c r="A205" s="163">
        <v>14492</v>
      </c>
      <c r="B205" s="163" t="s">
        <v>190</v>
      </c>
      <c r="C205" s="163" t="s">
        <v>191</v>
      </c>
      <c r="D205" s="164">
        <v>1</v>
      </c>
      <c r="E205" s="164">
        <v>2025</v>
      </c>
      <c r="F205" s="164">
        <v>2025</v>
      </c>
      <c r="G205" s="163" t="s">
        <v>127</v>
      </c>
      <c r="H205" s="163" t="s">
        <v>190</v>
      </c>
      <c r="I205" s="163" t="s">
        <v>192</v>
      </c>
      <c r="J205" s="165" t="s">
        <v>781</v>
      </c>
      <c r="K205" s="163" t="s">
        <v>65</v>
      </c>
      <c r="L205" s="163" t="s">
        <v>65</v>
      </c>
      <c r="M205" s="163" t="s">
        <v>65</v>
      </c>
      <c r="N205" s="163">
        <v>7</v>
      </c>
      <c r="O205" s="163" t="s">
        <v>175</v>
      </c>
      <c r="P205" s="163" t="s">
        <v>319</v>
      </c>
      <c r="Q205" s="163" t="s">
        <v>158</v>
      </c>
      <c r="R205" s="163" t="s">
        <v>61</v>
      </c>
      <c r="S205" s="163" t="s">
        <v>107</v>
      </c>
      <c r="T205" s="163" t="s">
        <v>108</v>
      </c>
      <c r="U205" s="164">
        <v>20</v>
      </c>
      <c r="V205" s="164">
        <v>115</v>
      </c>
      <c r="W205" s="164" t="s">
        <v>65</v>
      </c>
      <c r="X205" s="167">
        <f t="shared" si="43"/>
        <v>115</v>
      </c>
      <c r="Y205" s="164">
        <v>3</v>
      </c>
      <c r="Z205" s="164" t="s">
        <v>64</v>
      </c>
      <c r="AA205" s="164" t="s">
        <v>67</v>
      </c>
      <c r="AB205" s="173" t="s">
        <v>67</v>
      </c>
      <c r="AC205" s="174" t="s">
        <v>783</v>
      </c>
      <c r="AD205" s="169" t="s">
        <v>794</v>
      </c>
      <c r="AE205" s="167" t="s">
        <v>67</v>
      </c>
      <c r="AF205" s="179"/>
      <c r="AG205" s="163" t="s">
        <v>68</v>
      </c>
      <c r="AH205" s="167">
        <f t="shared" si="35"/>
        <v>39</v>
      </c>
      <c r="AI205" s="167">
        <v>1</v>
      </c>
      <c r="AJ205" s="171">
        <f t="shared" si="36"/>
        <v>5074</v>
      </c>
      <c r="AK205" s="167">
        <f t="shared" si="37"/>
        <v>38.333333333333336</v>
      </c>
      <c r="AL205" s="171">
        <v>0</v>
      </c>
      <c r="AM205" s="171">
        <f t="shared" si="44"/>
        <v>3120000</v>
      </c>
      <c r="AN205" s="171">
        <f t="shared" si="38"/>
        <v>0</v>
      </c>
      <c r="AO205" s="171">
        <f t="shared" si="39"/>
        <v>0</v>
      </c>
      <c r="AP205" s="171">
        <f t="shared" si="40"/>
        <v>11670200</v>
      </c>
      <c r="AR205" s="171">
        <f t="shared" si="41"/>
        <v>0</v>
      </c>
      <c r="AS205" s="171">
        <f t="shared" si="42"/>
        <v>14790200</v>
      </c>
      <c r="AT205" s="163" t="s">
        <v>195</v>
      </c>
      <c r="AU205" s="163" t="s">
        <v>196</v>
      </c>
      <c r="AV205" s="163" t="s">
        <v>785</v>
      </c>
      <c r="AW205" s="163" t="s">
        <v>786</v>
      </c>
    </row>
    <row r="206" spans="1:49" ht="25" customHeight="1" x14ac:dyDescent="0.35">
      <c r="A206" s="163">
        <v>14493</v>
      </c>
      <c r="B206" s="163" t="s">
        <v>190</v>
      </c>
      <c r="C206" s="163" t="s">
        <v>191</v>
      </c>
      <c r="D206" s="164">
        <v>1</v>
      </c>
      <c r="E206" s="164">
        <v>2025</v>
      </c>
      <c r="F206" s="164">
        <v>2025</v>
      </c>
      <c r="G206" s="163" t="s">
        <v>127</v>
      </c>
      <c r="H206" s="163" t="s">
        <v>190</v>
      </c>
      <c r="I206" s="163" t="s">
        <v>192</v>
      </c>
      <c r="J206" s="165" t="s">
        <v>781</v>
      </c>
      <c r="K206" s="163" t="s">
        <v>65</v>
      </c>
      <c r="L206" s="163" t="s">
        <v>65</v>
      </c>
      <c r="M206" s="163" t="s">
        <v>65</v>
      </c>
      <c r="N206" s="163">
        <v>7</v>
      </c>
      <c r="O206" s="163" t="s">
        <v>175</v>
      </c>
      <c r="P206" s="163" t="s">
        <v>319</v>
      </c>
      <c r="Q206" s="163" t="s">
        <v>158</v>
      </c>
      <c r="R206" s="163" t="s">
        <v>61</v>
      </c>
      <c r="S206" s="163" t="s">
        <v>107</v>
      </c>
      <c r="T206" s="163" t="s">
        <v>108</v>
      </c>
      <c r="U206" s="164">
        <v>20</v>
      </c>
      <c r="V206" s="164">
        <v>115</v>
      </c>
      <c r="W206" s="164" t="s">
        <v>65</v>
      </c>
      <c r="X206" s="167">
        <f t="shared" si="43"/>
        <v>115</v>
      </c>
      <c r="Y206" s="164">
        <v>3</v>
      </c>
      <c r="Z206" s="164" t="s">
        <v>64</v>
      </c>
      <c r="AA206" s="164" t="s">
        <v>67</v>
      </c>
      <c r="AB206" s="173" t="s">
        <v>67</v>
      </c>
      <c r="AC206" s="174" t="s">
        <v>783</v>
      </c>
      <c r="AD206" s="169" t="s">
        <v>794</v>
      </c>
      <c r="AE206" s="167" t="s">
        <v>67</v>
      </c>
      <c r="AF206" s="179"/>
      <c r="AG206" s="163" t="s">
        <v>68</v>
      </c>
      <c r="AH206" s="167">
        <f t="shared" si="35"/>
        <v>39</v>
      </c>
      <c r="AI206" s="167">
        <v>1</v>
      </c>
      <c r="AJ206" s="171">
        <f t="shared" si="36"/>
        <v>5074</v>
      </c>
      <c r="AK206" s="167">
        <f t="shared" si="37"/>
        <v>38.333333333333336</v>
      </c>
      <c r="AL206" s="171">
        <v>0</v>
      </c>
      <c r="AM206" s="171">
        <f t="shared" si="44"/>
        <v>3120000</v>
      </c>
      <c r="AN206" s="171">
        <f t="shared" si="38"/>
        <v>0</v>
      </c>
      <c r="AO206" s="171">
        <f t="shared" si="39"/>
        <v>0</v>
      </c>
      <c r="AP206" s="171">
        <f t="shared" si="40"/>
        <v>11670200</v>
      </c>
      <c r="AR206" s="171">
        <f t="shared" si="41"/>
        <v>0</v>
      </c>
      <c r="AS206" s="171">
        <f t="shared" si="42"/>
        <v>14790200</v>
      </c>
      <c r="AT206" s="163" t="s">
        <v>195</v>
      </c>
      <c r="AU206" s="163" t="s">
        <v>196</v>
      </c>
      <c r="AV206" s="163" t="s">
        <v>785</v>
      </c>
      <c r="AW206" s="163" t="s">
        <v>786</v>
      </c>
    </row>
    <row r="207" spans="1:49" ht="25" customHeight="1" x14ac:dyDescent="0.35">
      <c r="A207" s="163">
        <v>14511</v>
      </c>
      <c r="B207" s="163" t="s">
        <v>190</v>
      </c>
      <c r="C207" s="163" t="s">
        <v>191</v>
      </c>
      <c r="D207" s="164">
        <v>1</v>
      </c>
      <c r="E207" s="164">
        <v>2025</v>
      </c>
      <c r="F207" s="164">
        <v>2025</v>
      </c>
      <c r="G207" s="163" t="s">
        <v>127</v>
      </c>
      <c r="H207" s="163" t="s">
        <v>190</v>
      </c>
      <c r="I207" s="163" t="s">
        <v>192</v>
      </c>
      <c r="J207" s="165" t="s">
        <v>781</v>
      </c>
      <c r="K207" s="163" t="s">
        <v>65</v>
      </c>
      <c r="L207" s="163" t="s">
        <v>65</v>
      </c>
      <c r="M207" s="163" t="s">
        <v>65</v>
      </c>
      <c r="N207" s="163">
        <v>7</v>
      </c>
      <c r="O207" s="163" t="s">
        <v>175</v>
      </c>
      <c r="P207" s="163" t="s">
        <v>795</v>
      </c>
      <c r="Q207" s="163" t="s">
        <v>158</v>
      </c>
      <c r="R207" s="163" t="s">
        <v>61</v>
      </c>
      <c r="S207" s="163" t="s">
        <v>107</v>
      </c>
      <c r="T207" s="163" t="s">
        <v>108</v>
      </c>
      <c r="U207" s="164">
        <v>20</v>
      </c>
      <c r="V207" s="164">
        <v>115</v>
      </c>
      <c r="W207" s="164" t="s">
        <v>65</v>
      </c>
      <c r="X207" s="167">
        <f t="shared" si="43"/>
        <v>115</v>
      </c>
      <c r="Y207" s="164">
        <v>3</v>
      </c>
      <c r="Z207" s="164" t="s">
        <v>64</v>
      </c>
      <c r="AA207" s="164" t="s">
        <v>67</v>
      </c>
      <c r="AB207" s="173" t="s">
        <v>67</v>
      </c>
      <c r="AC207" s="174" t="s">
        <v>783</v>
      </c>
      <c r="AD207" s="169" t="s">
        <v>796</v>
      </c>
      <c r="AE207" s="167" t="s">
        <v>67</v>
      </c>
      <c r="AF207" s="179"/>
      <c r="AG207" s="163" t="s">
        <v>68</v>
      </c>
      <c r="AH207" s="167">
        <f t="shared" si="35"/>
        <v>39</v>
      </c>
      <c r="AI207" s="167">
        <v>1</v>
      </c>
      <c r="AJ207" s="171">
        <f t="shared" si="36"/>
        <v>5074</v>
      </c>
      <c r="AK207" s="167">
        <f t="shared" si="37"/>
        <v>38.333333333333336</v>
      </c>
      <c r="AL207" s="171">
        <v>0</v>
      </c>
      <c r="AM207" s="171">
        <f t="shared" si="44"/>
        <v>3120000</v>
      </c>
      <c r="AN207" s="171">
        <f t="shared" si="38"/>
        <v>0</v>
      </c>
      <c r="AO207" s="171">
        <f t="shared" si="39"/>
        <v>0</v>
      </c>
      <c r="AP207" s="171">
        <f t="shared" si="40"/>
        <v>11670200</v>
      </c>
      <c r="AR207" s="171">
        <f t="shared" si="41"/>
        <v>0</v>
      </c>
      <c r="AS207" s="171">
        <f t="shared" si="42"/>
        <v>14790200</v>
      </c>
      <c r="AT207" s="163" t="s">
        <v>195</v>
      </c>
      <c r="AU207" s="163" t="s">
        <v>196</v>
      </c>
      <c r="AV207" s="163" t="s">
        <v>785</v>
      </c>
      <c r="AW207" s="163" t="s">
        <v>786</v>
      </c>
    </row>
    <row r="208" spans="1:49" ht="25" customHeight="1" x14ac:dyDescent="0.35">
      <c r="A208" s="163">
        <v>14513</v>
      </c>
      <c r="B208" s="163" t="s">
        <v>190</v>
      </c>
      <c r="C208" s="163" t="s">
        <v>191</v>
      </c>
      <c r="D208" s="164">
        <v>1</v>
      </c>
      <c r="E208" s="164">
        <v>2025</v>
      </c>
      <c r="F208" s="164">
        <v>2025</v>
      </c>
      <c r="G208" s="163" t="s">
        <v>127</v>
      </c>
      <c r="H208" s="163" t="s">
        <v>190</v>
      </c>
      <c r="I208" s="163" t="s">
        <v>192</v>
      </c>
      <c r="J208" s="165" t="s">
        <v>781</v>
      </c>
      <c r="K208" s="163" t="s">
        <v>65</v>
      </c>
      <c r="L208" s="163" t="s">
        <v>65</v>
      </c>
      <c r="M208" s="163" t="s">
        <v>65</v>
      </c>
      <c r="N208" s="163">
        <v>7</v>
      </c>
      <c r="O208" s="163" t="s">
        <v>175</v>
      </c>
      <c r="P208" s="163" t="s">
        <v>797</v>
      </c>
      <c r="Q208" s="163" t="s">
        <v>158</v>
      </c>
      <c r="R208" s="163" t="s">
        <v>61</v>
      </c>
      <c r="S208" s="163" t="s">
        <v>107</v>
      </c>
      <c r="T208" s="163" t="s">
        <v>108</v>
      </c>
      <c r="U208" s="164">
        <v>20</v>
      </c>
      <c r="V208" s="164">
        <v>115</v>
      </c>
      <c r="W208" s="164" t="s">
        <v>65</v>
      </c>
      <c r="X208" s="167">
        <f t="shared" si="43"/>
        <v>115</v>
      </c>
      <c r="Y208" s="164">
        <v>3</v>
      </c>
      <c r="Z208" s="164" t="s">
        <v>64</v>
      </c>
      <c r="AA208" s="164" t="s">
        <v>67</v>
      </c>
      <c r="AB208" s="173" t="s">
        <v>67</v>
      </c>
      <c r="AC208" s="174" t="s">
        <v>783</v>
      </c>
      <c r="AD208" s="169" t="s">
        <v>798</v>
      </c>
      <c r="AE208" s="167" t="s">
        <v>67</v>
      </c>
      <c r="AF208" s="179"/>
      <c r="AG208" s="163" t="s">
        <v>68</v>
      </c>
      <c r="AH208" s="167">
        <f t="shared" si="35"/>
        <v>39</v>
      </c>
      <c r="AI208" s="167">
        <v>1</v>
      </c>
      <c r="AJ208" s="171">
        <f t="shared" si="36"/>
        <v>5074</v>
      </c>
      <c r="AK208" s="167">
        <f t="shared" si="37"/>
        <v>38.333333333333336</v>
      </c>
      <c r="AL208" s="171">
        <v>0</v>
      </c>
      <c r="AM208" s="171">
        <f t="shared" si="44"/>
        <v>3120000</v>
      </c>
      <c r="AN208" s="171">
        <f t="shared" si="38"/>
        <v>0</v>
      </c>
      <c r="AO208" s="171">
        <f t="shared" si="39"/>
        <v>0</v>
      </c>
      <c r="AP208" s="171">
        <f t="shared" si="40"/>
        <v>11670200</v>
      </c>
      <c r="AR208" s="171">
        <f t="shared" si="41"/>
        <v>0</v>
      </c>
      <c r="AS208" s="171">
        <f t="shared" si="42"/>
        <v>14790200</v>
      </c>
      <c r="AT208" s="163" t="s">
        <v>195</v>
      </c>
      <c r="AU208" s="163" t="s">
        <v>196</v>
      </c>
      <c r="AV208" s="163" t="s">
        <v>785</v>
      </c>
      <c r="AW208" s="163" t="s">
        <v>786</v>
      </c>
    </row>
    <row r="209" spans="1:49" ht="25" customHeight="1" x14ac:dyDescent="0.35">
      <c r="A209" s="163">
        <v>14476</v>
      </c>
      <c r="B209" s="163" t="s">
        <v>125</v>
      </c>
      <c r="C209" s="163" t="s">
        <v>126</v>
      </c>
      <c r="D209" s="164">
        <v>1</v>
      </c>
      <c r="E209" s="164">
        <v>2025</v>
      </c>
      <c r="F209" s="164">
        <v>2025</v>
      </c>
      <c r="G209" s="163" t="s">
        <v>127</v>
      </c>
      <c r="H209" s="163" t="s">
        <v>125</v>
      </c>
      <c r="I209" s="163" t="s">
        <v>128</v>
      </c>
      <c r="J209" s="165" t="s">
        <v>799</v>
      </c>
      <c r="K209" s="163" t="s">
        <v>65</v>
      </c>
      <c r="L209" s="163" t="s">
        <v>65</v>
      </c>
      <c r="M209" s="163" t="s">
        <v>65</v>
      </c>
      <c r="N209" s="163">
        <v>13</v>
      </c>
      <c r="O209" s="163" t="s">
        <v>104</v>
      </c>
      <c r="P209" s="163" t="s">
        <v>105</v>
      </c>
      <c r="Q209" s="163" t="s">
        <v>132</v>
      </c>
      <c r="R209" s="163" t="s">
        <v>61</v>
      </c>
      <c r="S209" s="163" t="s">
        <v>107</v>
      </c>
      <c r="T209" s="163" t="s">
        <v>800</v>
      </c>
      <c r="U209" s="164">
        <v>15</v>
      </c>
      <c r="V209" s="164">
        <v>125</v>
      </c>
      <c r="W209" s="164" t="s">
        <v>65</v>
      </c>
      <c r="X209" s="167">
        <f t="shared" si="43"/>
        <v>125</v>
      </c>
      <c r="Y209" s="164">
        <v>4</v>
      </c>
      <c r="Z209" s="164" t="s">
        <v>64</v>
      </c>
      <c r="AA209" s="164" t="s">
        <v>67</v>
      </c>
      <c r="AB209" s="173" t="s">
        <v>67</v>
      </c>
      <c r="AC209" s="174" t="s">
        <v>801</v>
      </c>
      <c r="AD209" s="169" t="s">
        <v>802</v>
      </c>
      <c r="AE209" s="167" t="s">
        <v>67</v>
      </c>
      <c r="AF209" s="179"/>
      <c r="AG209" s="163" t="s">
        <v>68</v>
      </c>
      <c r="AH209" s="167">
        <f t="shared" si="35"/>
        <v>32</v>
      </c>
      <c r="AI209" s="167">
        <v>1</v>
      </c>
      <c r="AJ209" s="171">
        <f t="shared" si="36"/>
        <v>5074</v>
      </c>
      <c r="AK209" s="167">
        <f t="shared" si="37"/>
        <v>31.25</v>
      </c>
      <c r="AL209" s="171">
        <v>0</v>
      </c>
      <c r="AM209" s="171">
        <f t="shared" si="44"/>
        <v>1920000</v>
      </c>
      <c r="AN209" s="171">
        <f t="shared" si="38"/>
        <v>0</v>
      </c>
      <c r="AO209" s="171">
        <f t="shared" si="39"/>
        <v>0</v>
      </c>
      <c r="AP209" s="171">
        <f t="shared" si="40"/>
        <v>9513750</v>
      </c>
      <c r="AR209" s="171">
        <f t="shared" si="41"/>
        <v>0</v>
      </c>
      <c r="AS209" s="171">
        <f t="shared" si="42"/>
        <v>11433750</v>
      </c>
      <c r="AT209" s="163" t="s">
        <v>437</v>
      </c>
      <c r="AU209" s="163" t="s">
        <v>438</v>
      </c>
      <c r="AV209" s="163" t="s">
        <v>439</v>
      </c>
      <c r="AW209" s="163" t="s">
        <v>440</v>
      </c>
    </row>
    <row r="210" spans="1:49" ht="25" customHeight="1" x14ac:dyDescent="0.35">
      <c r="A210" s="163">
        <v>14477</v>
      </c>
      <c r="B210" s="163" t="s">
        <v>125</v>
      </c>
      <c r="C210" s="163" t="s">
        <v>126</v>
      </c>
      <c r="D210" s="164">
        <v>1</v>
      </c>
      <c r="E210" s="164">
        <v>2025</v>
      </c>
      <c r="F210" s="164">
        <v>2025</v>
      </c>
      <c r="G210" s="163" t="s">
        <v>127</v>
      </c>
      <c r="H210" s="163" t="s">
        <v>125</v>
      </c>
      <c r="I210" s="163" t="s">
        <v>128</v>
      </c>
      <c r="J210" s="165" t="s">
        <v>803</v>
      </c>
      <c r="K210" s="163" t="s">
        <v>65</v>
      </c>
      <c r="L210" s="163" t="s">
        <v>65</v>
      </c>
      <c r="M210" s="163" t="s">
        <v>65</v>
      </c>
      <c r="N210" s="163">
        <v>13</v>
      </c>
      <c r="O210" s="163" t="s">
        <v>104</v>
      </c>
      <c r="P210" s="163" t="s">
        <v>105</v>
      </c>
      <c r="Q210" s="163" t="s">
        <v>462</v>
      </c>
      <c r="R210" s="163" t="s">
        <v>61</v>
      </c>
      <c r="S210" s="163" t="s">
        <v>107</v>
      </c>
      <c r="T210" s="163" t="s">
        <v>800</v>
      </c>
      <c r="U210" s="164">
        <v>15</v>
      </c>
      <c r="V210" s="164">
        <v>150</v>
      </c>
      <c r="W210" s="164" t="s">
        <v>65</v>
      </c>
      <c r="X210" s="167">
        <f t="shared" si="43"/>
        <v>150</v>
      </c>
      <c r="Y210" s="164">
        <v>4</v>
      </c>
      <c r="Z210" s="164" t="s">
        <v>64</v>
      </c>
      <c r="AA210" s="164" t="s">
        <v>67</v>
      </c>
      <c r="AB210" s="173" t="s">
        <v>67</v>
      </c>
      <c r="AC210" s="174" t="s">
        <v>804</v>
      </c>
      <c r="AD210" s="169" t="s">
        <v>805</v>
      </c>
      <c r="AE210" s="167" t="s">
        <v>67</v>
      </c>
      <c r="AF210" s="179"/>
      <c r="AG210" s="163" t="s">
        <v>68</v>
      </c>
      <c r="AH210" s="167">
        <f t="shared" si="35"/>
        <v>38</v>
      </c>
      <c r="AI210" s="167">
        <v>1</v>
      </c>
      <c r="AJ210" s="171">
        <f t="shared" si="36"/>
        <v>5074</v>
      </c>
      <c r="AK210" s="167">
        <f t="shared" si="37"/>
        <v>37.5</v>
      </c>
      <c r="AL210" s="171">
        <v>0</v>
      </c>
      <c r="AM210" s="171">
        <f t="shared" si="44"/>
        <v>2280000</v>
      </c>
      <c r="AN210" s="171">
        <f t="shared" si="38"/>
        <v>0</v>
      </c>
      <c r="AO210" s="171">
        <f t="shared" si="39"/>
        <v>0</v>
      </c>
      <c r="AP210" s="171">
        <f t="shared" si="40"/>
        <v>11416500</v>
      </c>
      <c r="AR210" s="171">
        <f t="shared" si="41"/>
        <v>0</v>
      </c>
      <c r="AS210" s="171">
        <f t="shared" si="42"/>
        <v>13696500</v>
      </c>
      <c r="AT210" s="163" t="s">
        <v>437</v>
      </c>
      <c r="AU210" s="163" t="s">
        <v>438</v>
      </c>
      <c r="AV210" s="163" t="s">
        <v>439</v>
      </c>
      <c r="AW210" s="163" t="s">
        <v>440</v>
      </c>
    </row>
    <row r="211" spans="1:49" ht="25" customHeight="1" x14ac:dyDescent="0.35">
      <c r="A211" s="163">
        <v>14296</v>
      </c>
      <c r="B211" s="163" t="s">
        <v>125</v>
      </c>
      <c r="C211" s="163" t="s">
        <v>126</v>
      </c>
      <c r="D211" s="164">
        <v>1</v>
      </c>
      <c r="E211" s="164">
        <v>2025</v>
      </c>
      <c r="F211" s="164">
        <v>2025</v>
      </c>
      <c r="G211" s="163" t="s">
        <v>127</v>
      </c>
      <c r="H211" s="163" t="s">
        <v>125</v>
      </c>
      <c r="I211" s="163" t="s">
        <v>128</v>
      </c>
      <c r="J211" s="165" t="s">
        <v>806</v>
      </c>
      <c r="K211" s="163" t="s">
        <v>65</v>
      </c>
      <c r="L211" s="163" t="s">
        <v>483</v>
      </c>
      <c r="M211" s="163" t="s">
        <v>484</v>
      </c>
      <c r="N211" s="163">
        <v>13</v>
      </c>
      <c r="O211" s="163" t="s">
        <v>104</v>
      </c>
      <c r="P211" s="163" t="s">
        <v>312</v>
      </c>
      <c r="Q211" s="163" t="s">
        <v>132</v>
      </c>
      <c r="R211" s="163" t="s">
        <v>61</v>
      </c>
      <c r="S211" s="163" t="s">
        <v>107</v>
      </c>
      <c r="T211" s="163" t="s">
        <v>446</v>
      </c>
      <c r="U211" s="164">
        <v>10</v>
      </c>
      <c r="V211" s="164">
        <v>180</v>
      </c>
      <c r="W211" s="164">
        <v>8</v>
      </c>
      <c r="X211" s="167">
        <f t="shared" si="43"/>
        <v>188</v>
      </c>
      <c r="Y211" s="164">
        <v>4</v>
      </c>
      <c r="Z211" s="164" t="s">
        <v>64</v>
      </c>
      <c r="AA211" s="164" t="s">
        <v>67</v>
      </c>
      <c r="AB211" s="173" t="s">
        <v>67</v>
      </c>
      <c r="AC211" s="174" t="s">
        <v>807</v>
      </c>
      <c r="AD211" s="169" t="s">
        <v>808</v>
      </c>
      <c r="AE211" s="167" t="s">
        <v>67</v>
      </c>
      <c r="AF211" s="179"/>
      <c r="AG211" s="163" t="s">
        <v>68</v>
      </c>
      <c r="AH211" s="167">
        <f t="shared" si="35"/>
        <v>47</v>
      </c>
      <c r="AI211" s="167">
        <v>2</v>
      </c>
      <c r="AJ211" s="171">
        <f t="shared" si="36"/>
        <v>6372</v>
      </c>
      <c r="AK211" s="167">
        <f t="shared" si="37"/>
        <v>47</v>
      </c>
      <c r="AL211" s="171">
        <v>0</v>
      </c>
      <c r="AM211" s="171">
        <f t="shared" si="44"/>
        <v>1880000</v>
      </c>
      <c r="AN211" s="171">
        <f t="shared" si="38"/>
        <v>0</v>
      </c>
      <c r="AO211" s="171">
        <f t="shared" si="39"/>
        <v>0</v>
      </c>
      <c r="AP211" s="171">
        <f t="shared" si="40"/>
        <v>11979360</v>
      </c>
      <c r="AR211" s="171">
        <f t="shared" si="41"/>
        <v>0</v>
      </c>
      <c r="AS211" s="171">
        <f t="shared" si="42"/>
        <v>13859360</v>
      </c>
      <c r="AT211" s="163" t="s">
        <v>809</v>
      </c>
      <c r="AU211" s="163" t="s">
        <v>810</v>
      </c>
      <c r="AV211" s="163" t="s">
        <v>811</v>
      </c>
      <c r="AW211" s="163" t="s">
        <v>812</v>
      </c>
    </row>
    <row r="212" spans="1:49" ht="25" customHeight="1" x14ac:dyDescent="0.35">
      <c r="A212" s="163">
        <v>14298</v>
      </c>
      <c r="B212" s="163" t="s">
        <v>125</v>
      </c>
      <c r="C212" s="163" t="s">
        <v>126</v>
      </c>
      <c r="D212" s="164">
        <v>1</v>
      </c>
      <c r="E212" s="164">
        <v>2025</v>
      </c>
      <c r="F212" s="164">
        <v>2025</v>
      </c>
      <c r="G212" s="163" t="s">
        <v>127</v>
      </c>
      <c r="H212" s="163" t="s">
        <v>125</v>
      </c>
      <c r="I212" s="163" t="s">
        <v>128</v>
      </c>
      <c r="J212" s="165" t="s">
        <v>813</v>
      </c>
      <c r="K212" s="163" t="s">
        <v>65</v>
      </c>
      <c r="L212" s="163" t="s">
        <v>814</v>
      </c>
      <c r="M212" s="163" t="s">
        <v>815</v>
      </c>
      <c r="N212" s="163">
        <v>13</v>
      </c>
      <c r="O212" s="163" t="s">
        <v>104</v>
      </c>
      <c r="P212" s="163" t="s">
        <v>312</v>
      </c>
      <c r="Q212" s="163" t="s">
        <v>132</v>
      </c>
      <c r="R212" s="163" t="s">
        <v>61</v>
      </c>
      <c r="S212" s="163" t="s">
        <v>107</v>
      </c>
      <c r="T212" s="163" t="s">
        <v>446</v>
      </c>
      <c r="U212" s="164">
        <v>15</v>
      </c>
      <c r="V212" s="164">
        <v>180</v>
      </c>
      <c r="W212" s="164">
        <v>12</v>
      </c>
      <c r="X212" s="167">
        <f t="shared" si="43"/>
        <v>192</v>
      </c>
      <c r="Y212" s="164">
        <v>4</v>
      </c>
      <c r="Z212" s="164" t="s">
        <v>64</v>
      </c>
      <c r="AA212" s="164" t="s">
        <v>67</v>
      </c>
      <c r="AB212" s="173" t="s">
        <v>67</v>
      </c>
      <c r="AC212" s="174" t="s">
        <v>816</v>
      </c>
      <c r="AD212" s="169" t="s">
        <v>808</v>
      </c>
      <c r="AE212" s="167" t="s">
        <v>67</v>
      </c>
      <c r="AF212" s="179"/>
      <c r="AG212" s="163" t="s">
        <v>68</v>
      </c>
      <c r="AH212" s="167">
        <f t="shared" si="35"/>
        <v>48</v>
      </c>
      <c r="AI212" s="167">
        <v>1</v>
      </c>
      <c r="AJ212" s="171">
        <f t="shared" si="36"/>
        <v>5074</v>
      </c>
      <c r="AK212" s="167">
        <f t="shared" si="37"/>
        <v>48</v>
      </c>
      <c r="AL212" s="171">
        <v>0</v>
      </c>
      <c r="AM212" s="171">
        <f t="shared" si="44"/>
        <v>2880000</v>
      </c>
      <c r="AN212" s="171">
        <f t="shared" si="38"/>
        <v>0</v>
      </c>
      <c r="AO212" s="171">
        <f t="shared" si="39"/>
        <v>0</v>
      </c>
      <c r="AP212" s="171">
        <f t="shared" si="40"/>
        <v>14613120</v>
      </c>
      <c r="AR212" s="171">
        <f t="shared" si="41"/>
        <v>0</v>
      </c>
      <c r="AS212" s="171">
        <f t="shared" si="42"/>
        <v>17493120</v>
      </c>
      <c r="AT212" s="163" t="s">
        <v>809</v>
      </c>
      <c r="AU212" s="163" t="s">
        <v>810</v>
      </c>
      <c r="AV212" s="163" t="s">
        <v>811</v>
      </c>
      <c r="AW212" s="163" t="s">
        <v>812</v>
      </c>
    </row>
    <row r="213" spans="1:49" ht="25" customHeight="1" x14ac:dyDescent="0.35">
      <c r="A213" s="163">
        <v>14262</v>
      </c>
      <c r="B213" s="163" t="s">
        <v>125</v>
      </c>
      <c r="C213" s="163" t="s">
        <v>126</v>
      </c>
      <c r="D213" s="164">
        <v>1</v>
      </c>
      <c r="E213" s="164">
        <v>2025</v>
      </c>
      <c r="F213" s="164">
        <v>2025</v>
      </c>
      <c r="G213" s="163" t="s">
        <v>127</v>
      </c>
      <c r="H213" s="163" t="s">
        <v>125</v>
      </c>
      <c r="I213" s="163" t="s">
        <v>128</v>
      </c>
      <c r="J213" s="165" t="s">
        <v>817</v>
      </c>
      <c r="K213" s="163" t="s">
        <v>65</v>
      </c>
      <c r="L213" s="163" t="s">
        <v>483</v>
      </c>
      <c r="M213" s="163" t="s">
        <v>484</v>
      </c>
      <c r="N213" s="163">
        <v>13</v>
      </c>
      <c r="O213" s="163" t="s">
        <v>104</v>
      </c>
      <c r="P213" s="163" t="s">
        <v>312</v>
      </c>
      <c r="Q213" s="163" t="s">
        <v>445</v>
      </c>
      <c r="R213" s="163" t="s">
        <v>61</v>
      </c>
      <c r="S213" s="163" t="s">
        <v>107</v>
      </c>
      <c r="T213" s="163" t="s">
        <v>446</v>
      </c>
      <c r="U213" s="164">
        <v>15</v>
      </c>
      <c r="V213" s="164">
        <v>180</v>
      </c>
      <c r="W213" s="164">
        <v>8</v>
      </c>
      <c r="X213" s="167">
        <f t="shared" si="43"/>
        <v>188</v>
      </c>
      <c r="Y213" s="164">
        <v>4</v>
      </c>
      <c r="Z213" s="164" t="s">
        <v>64</v>
      </c>
      <c r="AA213" s="164" t="s">
        <v>67</v>
      </c>
      <c r="AB213" s="173" t="s">
        <v>67</v>
      </c>
      <c r="AC213" s="174" t="s">
        <v>818</v>
      </c>
      <c r="AD213" s="169" t="s">
        <v>808</v>
      </c>
      <c r="AE213" s="167" t="s">
        <v>67</v>
      </c>
      <c r="AF213" s="179"/>
      <c r="AG213" s="163" t="s">
        <v>68</v>
      </c>
      <c r="AH213" s="167">
        <f t="shared" si="35"/>
        <v>47</v>
      </c>
      <c r="AI213" s="167">
        <v>2</v>
      </c>
      <c r="AJ213" s="171">
        <f t="shared" si="36"/>
        <v>6372</v>
      </c>
      <c r="AK213" s="167">
        <f t="shared" si="37"/>
        <v>47</v>
      </c>
      <c r="AL213" s="171">
        <v>0</v>
      </c>
      <c r="AM213" s="171">
        <f t="shared" si="44"/>
        <v>2820000</v>
      </c>
      <c r="AN213" s="171">
        <f t="shared" si="38"/>
        <v>0</v>
      </c>
      <c r="AO213" s="171">
        <f t="shared" si="39"/>
        <v>0</v>
      </c>
      <c r="AP213" s="171">
        <f t="shared" si="40"/>
        <v>17969040</v>
      </c>
      <c r="AR213" s="171">
        <f t="shared" si="41"/>
        <v>0</v>
      </c>
      <c r="AS213" s="171">
        <f t="shared" si="42"/>
        <v>20789040</v>
      </c>
      <c r="AT213" s="163" t="s">
        <v>809</v>
      </c>
      <c r="AU213" s="163" t="s">
        <v>810</v>
      </c>
      <c r="AV213" s="163" t="s">
        <v>811</v>
      </c>
      <c r="AW213" s="163" t="s">
        <v>812</v>
      </c>
    </row>
    <row r="214" spans="1:49" ht="25" customHeight="1" x14ac:dyDescent="0.35">
      <c r="A214" s="163">
        <v>14336</v>
      </c>
      <c r="B214" s="163" t="s">
        <v>125</v>
      </c>
      <c r="C214" s="163" t="s">
        <v>126</v>
      </c>
      <c r="D214" s="164">
        <v>1</v>
      </c>
      <c r="E214" s="164">
        <v>2025</v>
      </c>
      <c r="F214" s="164">
        <v>2025</v>
      </c>
      <c r="G214" s="163" t="s">
        <v>127</v>
      </c>
      <c r="H214" s="163" t="s">
        <v>125</v>
      </c>
      <c r="I214" s="163" t="s">
        <v>128</v>
      </c>
      <c r="J214" s="165" t="s">
        <v>819</v>
      </c>
      <c r="K214" s="163" t="s">
        <v>65</v>
      </c>
      <c r="L214" s="163" t="s">
        <v>65</v>
      </c>
      <c r="M214" s="163" t="s">
        <v>65</v>
      </c>
      <c r="N214" s="163">
        <v>13</v>
      </c>
      <c r="O214" s="163" t="s">
        <v>104</v>
      </c>
      <c r="P214" s="163" t="s">
        <v>209</v>
      </c>
      <c r="Q214" s="163" t="s">
        <v>158</v>
      </c>
      <c r="R214" s="163" t="s">
        <v>61</v>
      </c>
      <c r="S214" s="163" t="s">
        <v>107</v>
      </c>
      <c r="T214" s="163" t="s">
        <v>108</v>
      </c>
      <c r="U214" s="164">
        <v>15</v>
      </c>
      <c r="V214" s="164">
        <v>160</v>
      </c>
      <c r="W214" s="164" t="s">
        <v>65</v>
      </c>
      <c r="X214" s="167">
        <f t="shared" si="43"/>
        <v>160</v>
      </c>
      <c r="Y214" s="164">
        <v>5</v>
      </c>
      <c r="Z214" s="164" t="s">
        <v>64</v>
      </c>
      <c r="AA214" s="164" t="s">
        <v>67</v>
      </c>
      <c r="AB214" s="173" t="s">
        <v>67</v>
      </c>
      <c r="AC214" s="174" t="s">
        <v>820</v>
      </c>
      <c r="AD214" s="169" t="s">
        <v>821</v>
      </c>
      <c r="AE214" s="167" t="s">
        <v>67</v>
      </c>
      <c r="AF214" s="179"/>
      <c r="AG214" s="163" t="s">
        <v>68</v>
      </c>
      <c r="AH214" s="167">
        <f t="shared" si="35"/>
        <v>32</v>
      </c>
      <c r="AI214" s="167">
        <v>2</v>
      </c>
      <c r="AJ214" s="171">
        <f t="shared" si="36"/>
        <v>6372</v>
      </c>
      <c r="AK214" s="167">
        <f t="shared" si="37"/>
        <v>32</v>
      </c>
      <c r="AL214" s="171">
        <v>0</v>
      </c>
      <c r="AM214" s="171">
        <f t="shared" si="44"/>
        <v>1920000</v>
      </c>
      <c r="AN214" s="171">
        <f t="shared" si="38"/>
        <v>0</v>
      </c>
      <c r="AO214" s="171">
        <f t="shared" si="39"/>
        <v>0</v>
      </c>
      <c r="AP214" s="171">
        <f t="shared" si="40"/>
        <v>15292800</v>
      </c>
      <c r="AR214" s="171">
        <f t="shared" si="41"/>
        <v>0</v>
      </c>
      <c r="AS214" s="171">
        <f t="shared" si="42"/>
        <v>17212800</v>
      </c>
      <c r="AT214" s="163" t="s">
        <v>249</v>
      </c>
      <c r="AU214" s="163" t="s">
        <v>250</v>
      </c>
      <c r="AV214" s="163" t="s">
        <v>251</v>
      </c>
      <c r="AW214" s="163" t="s">
        <v>125</v>
      </c>
    </row>
    <row r="215" spans="1:49" ht="25" customHeight="1" x14ac:dyDescent="0.35">
      <c r="A215" s="163">
        <v>14340</v>
      </c>
      <c r="B215" s="163" t="s">
        <v>125</v>
      </c>
      <c r="C215" s="163" t="s">
        <v>126</v>
      </c>
      <c r="D215" s="164">
        <v>1</v>
      </c>
      <c r="E215" s="164">
        <v>2025</v>
      </c>
      <c r="F215" s="164">
        <v>2025</v>
      </c>
      <c r="G215" s="163" t="s">
        <v>127</v>
      </c>
      <c r="H215" s="163" t="s">
        <v>125</v>
      </c>
      <c r="I215" s="163" t="s">
        <v>128</v>
      </c>
      <c r="J215" s="165" t="s">
        <v>822</v>
      </c>
      <c r="K215" s="163" t="s">
        <v>65</v>
      </c>
      <c r="L215" s="163" t="s">
        <v>65</v>
      </c>
      <c r="M215" s="163" t="s">
        <v>65</v>
      </c>
      <c r="N215" s="163">
        <v>2</v>
      </c>
      <c r="O215" s="163" t="s">
        <v>143</v>
      </c>
      <c r="P215" s="163" t="s">
        <v>823</v>
      </c>
      <c r="Q215" s="163" t="s">
        <v>152</v>
      </c>
      <c r="R215" s="163" t="s">
        <v>61</v>
      </c>
      <c r="S215" s="163" t="s">
        <v>62</v>
      </c>
      <c r="T215" s="163" t="s">
        <v>108</v>
      </c>
      <c r="U215" s="164">
        <v>10</v>
      </c>
      <c r="V215" s="164">
        <v>110</v>
      </c>
      <c r="W215" s="164" t="s">
        <v>65</v>
      </c>
      <c r="X215" s="167">
        <f t="shared" si="43"/>
        <v>110</v>
      </c>
      <c r="Y215" s="164">
        <v>4</v>
      </c>
      <c r="Z215" s="164" t="s">
        <v>64</v>
      </c>
      <c r="AA215" s="164" t="s">
        <v>67</v>
      </c>
      <c r="AB215" s="173" t="s">
        <v>67</v>
      </c>
      <c r="AC215" s="174" t="s">
        <v>824</v>
      </c>
      <c r="AD215" s="169" t="s">
        <v>825</v>
      </c>
      <c r="AE215" s="167" t="s">
        <v>67</v>
      </c>
      <c r="AF215" s="179"/>
      <c r="AG215" s="163" t="s">
        <v>68</v>
      </c>
      <c r="AH215" s="167">
        <f t="shared" si="35"/>
        <v>28</v>
      </c>
      <c r="AI215" s="167">
        <v>2</v>
      </c>
      <c r="AJ215" s="171">
        <f t="shared" si="36"/>
        <v>6372</v>
      </c>
      <c r="AK215" s="167">
        <f t="shared" si="37"/>
        <v>27.5</v>
      </c>
      <c r="AL215" s="171">
        <v>0</v>
      </c>
      <c r="AM215" s="171">
        <f t="shared" si="44"/>
        <v>1120000</v>
      </c>
      <c r="AN215" s="171">
        <f t="shared" si="38"/>
        <v>0</v>
      </c>
      <c r="AO215" s="171">
        <f t="shared" si="39"/>
        <v>0</v>
      </c>
      <c r="AP215" s="171">
        <f t="shared" si="40"/>
        <v>7009200</v>
      </c>
      <c r="AR215" s="171">
        <f t="shared" si="41"/>
        <v>0</v>
      </c>
      <c r="AS215" s="171">
        <f t="shared" si="42"/>
        <v>8129200</v>
      </c>
      <c r="AT215" s="163" t="s">
        <v>249</v>
      </c>
      <c r="AU215" s="163" t="s">
        <v>250</v>
      </c>
      <c r="AV215" s="163" t="s">
        <v>251</v>
      </c>
      <c r="AW215" s="163" t="s">
        <v>125</v>
      </c>
    </row>
    <row r="216" spans="1:49" ht="25" customHeight="1" x14ac:dyDescent="0.35">
      <c r="A216" s="163">
        <v>14465</v>
      </c>
      <c r="B216" s="163" t="s">
        <v>125</v>
      </c>
      <c r="C216" s="163" t="s">
        <v>126</v>
      </c>
      <c r="D216" s="164">
        <v>1</v>
      </c>
      <c r="E216" s="164">
        <v>2025</v>
      </c>
      <c r="F216" s="164">
        <v>2025</v>
      </c>
      <c r="G216" s="163" t="s">
        <v>127</v>
      </c>
      <c r="H216" s="163" t="s">
        <v>125</v>
      </c>
      <c r="I216" s="163" t="s">
        <v>128</v>
      </c>
      <c r="J216" s="165" t="s">
        <v>826</v>
      </c>
      <c r="K216" s="163" t="s">
        <v>65</v>
      </c>
      <c r="L216" s="163" t="s">
        <v>827</v>
      </c>
      <c r="M216" s="163" t="s">
        <v>828</v>
      </c>
      <c r="N216" s="163">
        <v>13</v>
      </c>
      <c r="O216" s="163" t="s">
        <v>104</v>
      </c>
      <c r="P216" s="163" t="s">
        <v>455</v>
      </c>
      <c r="Q216" s="163" t="s">
        <v>132</v>
      </c>
      <c r="R216" s="163" t="s">
        <v>61</v>
      </c>
      <c r="S216" s="163" t="s">
        <v>107</v>
      </c>
      <c r="T216" s="163" t="s">
        <v>829</v>
      </c>
      <c r="U216" s="164">
        <v>20</v>
      </c>
      <c r="V216" s="164">
        <v>52</v>
      </c>
      <c r="W216" s="164">
        <v>10</v>
      </c>
      <c r="X216" s="167">
        <f t="shared" si="43"/>
        <v>62</v>
      </c>
      <c r="Y216" s="164">
        <v>3</v>
      </c>
      <c r="Z216" s="164" t="s">
        <v>64</v>
      </c>
      <c r="AA216" s="164" t="s">
        <v>67</v>
      </c>
      <c r="AB216" s="173" t="s">
        <v>67</v>
      </c>
      <c r="AC216" s="174" t="s">
        <v>830</v>
      </c>
      <c r="AD216" s="169" t="s">
        <v>831</v>
      </c>
      <c r="AE216" s="167" t="s">
        <v>67</v>
      </c>
      <c r="AF216" s="179"/>
      <c r="AG216" s="163" t="s">
        <v>68</v>
      </c>
      <c r="AH216" s="167">
        <f t="shared" si="35"/>
        <v>21</v>
      </c>
      <c r="AI216" s="167">
        <v>1</v>
      </c>
      <c r="AJ216" s="171">
        <f t="shared" si="36"/>
        <v>5074</v>
      </c>
      <c r="AK216" s="167">
        <f t="shared" si="37"/>
        <v>20.666666666666668</v>
      </c>
      <c r="AL216" s="171">
        <v>0</v>
      </c>
      <c r="AM216" s="171">
        <f t="shared" si="44"/>
        <v>1680000</v>
      </c>
      <c r="AN216" s="171">
        <f t="shared" si="38"/>
        <v>0</v>
      </c>
      <c r="AO216" s="171">
        <f t="shared" si="39"/>
        <v>0</v>
      </c>
      <c r="AP216" s="171">
        <f t="shared" si="40"/>
        <v>6291760</v>
      </c>
      <c r="AR216" s="171">
        <f t="shared" si="41"/>
        <v>0</v>
      </c>
      <c r="AS216" s="171">
        <f t="shared" si="42"/>
        <v>7971760</v>
      </c>
      <c r="AT216" s="163" t="s">
        <v>618</v>
      </c>
      <c r="AU216" s="163" t="s">
        <v>619</v>
      </c>
      <c r="AV216" s="163" t="s">
        <v>832</v>
      </c>
      <c r="AW216" s="163" t="s">
        <v>833</v>
      </c>
    </row>
    <row r="217" spans="1:49" ht="25" customHeight="1" x14ac:dyDescent="0.35">
      <c r="A217" s="163">
        <v>14411</v>
      </c>
      <c r="B217" s="163" t="s">
        <v>125</v>
      </c>
      <c r="C217" s="163" t="s">
        <v>126</v>
      </c>
      <c r="D217" s="164">
        <v>1</v>
      </c>
      <c r="E217" s="164">
        <v>2025</v>
      </c>
      <c r="F217" s="164">
        <v>2025</v>
      </c>
      <c r="G217" s="163" t="s">
        <v>127</v>
      </c>
      <c r="H217" s="163" t="s">
        <v>125</v>
      </c>
      <c r="I217" s="163" t="s">
        <v>128</v>
      </c>
      <c r="J217" s="165" t="s">
        <v>834</v>
      </c>
      <c r="K217" s="163" t="s">
        <v>65</v>
      </c>
      <c r="L217" s="163" t="s">
        <v>65</v>
      </c>
      <c r="M217" s="163" t="s">
        <v>65</v>
      </c>
      <c r="N217" s="163">
        <v>13</v>
      </c>
      <c r="O217" s="163" t="s">
        <v>104</v>
      </c>
      <c r="P217" s="163" t="s">
        <v>595</v>
      </c>
      <c r="Q217" s="163" t="s">
        <v>152</v>
      </c>
      <c r="R217" s="163" t="s">
        <v>61</v>
      </c>
      <c r="S217" s="163" t="s">
        <v>107</v>
      </c>
      <c r="T217" s="163" t="s">
        <v>63</v>
      </c>
      <c r="U217" s="164">
        <v>20</v>
      </c>
      <c r="V217" s="164">
        <v>200</v>
      </c>
      <c r="W217" s="164" t="s">
        <v>65</v>
      </c>
      <c r="X217" s="167">
        <f t="shared" si="43"/>
        <v>200</v>
      </c>
      <c r="Y217" s="164">
        <v>4</v>
      </c>
      <c r="Z217" s="164" t="s">
        <v>64</v>
      </c>
      <c r="AA217" s="164" t="s">
        <v>67</v>
      </c>
      <c r="AB217" s="173" t="s">
        <v>67</v>
      </c>
      <c r="AC217" s="174" t="s">
        <v>835</v>
      </c>
      <c r="AD217" s="169" t="s">
        <v>600</v>
      </c>
      <c r="AE217" s="167" t="s">
        <v>67</v>
      </c>
      <c r="AF217" s="179"/>
      <c r="AG217" s="163" t="s">
        <v>68</v>
      </c>
      <c r="AH217" s="167">
        <f t="shared" si="35"/>
        <v>50</v>
      </c>
      <c r="AI217" s="167">
        <v>2</v>
      </c>
      <c r="AJ217" s="171">
        <f t="shared" si="36"/>
        <v>6372</v>
      </c>
      <c r="AK217" s="167">
        <f t="shared" si="37"/>
        <v>50</v>
      </c>
      <c r="AL217" s="171">
        <v>0</v>
      </c>
      <c r="AM217" s="171">
        <f t="shared" si="44"/>
        <v>4000000</v>
      </c>
      <c r="AN217" s="171">
        <f t="shared" si="38"/>
        <v>0</v>
      </c>
      <c r="AO217" s="171">
        <f t="shared" si="39"/>
        <v>0</v>
      </c>
      <c r="AP217" s="171">
        <f t="shared" si="40"/>
        <v>25488000</v>
      </c>
      <c r="AR217" s="171">
        <f t="shared" si="41"/>
        <v>0</v>
      </c>
      <c r="AS217" s="171">
        <f t="shared" si="42"/>
        <v>29488000</v>
      </c>
      <c r="AT217" s="163" t="s">
        <v>601</v>
      </c>
      <c r="AU217" s="163" t="s">
        <v>602</v>
      </c>
      <c r="AV217" s="163" t="s">
        <v>603</v>
      </c>
      <c r="AW217" s="163" t="s">
        <v>476</v>
      </c>
    </row>
    <row r="218" spans="1:49" ht="25" customHeight="1" x14ac:dyDescent="0.35">
      <c r="A218" s="163">
        <v>14259</v>
      </c>
      <c r="B218" s="163" t="s">
        <v>138</v>
      </c>
      <c r="C218" s="163" t="s">
        <v>139</v>
      </c>
      <c r="D218" s="164">
        <v>1</v>
      </c>
      <c r="E218" s="164">
        <v>2025</v>
      </c>
      <c r="F218" s="164">
        <v>2025</v>
      </c>
      <c r="G218" s="163" t="s">
        <v>127</v>
      </c>
      <c r="H218" s="163" t="s">
        <v>138</v>
      </c>
      <c r="I218" s="163" t="s">
        <v>140</v>
      </c>
      <c r="J218" s="165" t="s">
        <v>836</v>
      </c>
      <c r="K218" s="163" t="s">
        <v>65</v>
      </c>
      <c r="L218" s="163" t="s">
        <v>65</v>
      </c>
      <c r="M218" s="163" t="s">
        <v>65</v>
      </c>
      <c r="N218" s="163">
        <v>13</v>
      </c>
      <c r="O218" s="163" t="s">
        <v>104</v>
      </c>
      <c r="P218" s="163" t="s">
        <v>595</v>
      </c>
      <c r="Q218" s="163" t="s">
        <v>152</v>
      </c>
      <c r="R218" s="163" t="s">
        <v>61</v>
      </c>
      <c r="S218" s="163" t="s">
        <v>107</v>
      </c>
      <c r="T218" s="163" t="s">
        <v>63</v>
      </c>
      <c r="U218" s="164">
        <v>20</v>
      </c>
      <c r="V218" s="164">
        <v>200</v>
      </c>
      <c r="W218" s="164" t="s">
        <v>65</v>
      </c>
      <c r="X218" s="167">
        <f t="shared" si="43"/>
        <v>200</v>
      </c>
      <c r="Y218" s="164">
        <v>4</v>
      </c>
      <c r="Z218" s="164" t="s">
        <v>64</v>
      </c>
      <c r="AA218" s="164" t="s">
        <v>67</v>
      </c>
      <c r="AB218" s="173" t="s">
        <v>67</v>
      </c>
      <c r="AC218" s="174" t="s">
        <v>837</v>
      </c>
      <c r="AD218" s="169" t="s">
        <v>838</v>
      </c>
      <c r="AE218" s="167" t="s">
        <v>67</v>
      </c>
      <c r="AF218" s="179"/>
      <c r="AG218" s="163" t="s">
        <v>68</v>
      </c>
      <c r="AH218" s="167">
        <f t="shared" si="35"/>
        <v>50</v>
      </c>
      <c r="AI218" s="167">
        <v>2</v>
      </c>
      <c r="AJ218" s="171">
        <f t="shared" si="36"/>
        <v>6372</v>
      </c>
      <c r="AK218" s="167">
        <f t="shared" si="37"/>
        <v>50</v>
      </c>
      <c r="AL218" s="171">
        <v>0</v>
      </c>
      <c r="AM218" s="171">
        <f t="shared" si="44"/>
        <v>4000000</v>
      </c>
      <c r="AN218" s="171">
        <f t="shared" si="38"/>
        <v>0</v>
      </c>
      <c r="AO218" s="171">
        <f t="shared" si="39"/>
        <v>0</v>
      </c>
      <c r="AP218" s="171">
        <f t="shared" si="40"/>
        <v>25488000</v>
      </c>
      <c r="AR218" s="171">
        <f t="shared" si="41"/>
        <v>0</v>
      </c>
      <c r="AS218" s="171">
        <f t="shared" si="42"/>
        <v>29488000</v>
      </c>
      <c r="AT218" s="163" t="s">
        <v>839</v>
      </c>
      <c r="AU218" s="163" t="s">
        <v>840</v>
      </c>
      <c r="AV218" s="163" t="s">
        <v>698</v>
      </c>
      <c r="AW218" s="163" t="s">
        <v>699</v>
      </c>
    </row>
    <row r="219" spans="1:49" ht="25" customHeight="1" x14ac:dyDescent="0.35">
      <c r="A219" s="163">
        <v>14294</v>
      </c>
      <c r="B219" s="163" t="s">
        <v>125</v>
      </c>
      <c r="C219" s="163" t="s">
        <v>126</v>
      </c>
      <c r="D219" s="164">
        <v>1</v>
      </c>
      <c r="E219" s="164">
        <v>2025</v>
      </c>
      <c r="F219" s="164">
        <v>2025</v>
      </c>
      <c r="G219" s="163" t="s">
        <v>127</v>
      </c>
      <c r="H219" s="163" t="s">
        <v>125</v>
      </c>
      <c r="I219" s="163" t="s">
        <v>128</v>
      </c>
      <c r="J219" s="165" t="s">
        <v>841</v>
      </c>
      <c r="K219" s="163" t="s">
        <v>65</v>
      </c>
      <c r="L219" s="163" t="s">
        <v>814</v>
      </c>
      <c r="M219" s="163" t="s">
        <v>815</v>
      </c>
      <c r="N219" s="163">
        <v>13</v>
      </c>
      <c r="O219" s="163" t="s">
        <v>104</v>
      </c>
      <c r="P219" s="163" t="s">
        <v>312</v>
      </c>
      <c r="Q219" s="163" t="s">
        <v>132</v>
      </c>
      <c r="R219" s="163" t="s">
        <v>61</v>
      </c>
      <c r="S219" s="163" t="s">
        <v>107</v>
      </c>
      <c r="T219" s="163" t="s">
        <v>446</v>
      </c>
      <c r="U219" s="164">
        <v>15</v>
      </c>
      <c r="V219" s="164">
        <v>180</v>
      </c>
      <c r="W219" s="164">
        <v>12</v>
      </c>
      <c r="X219" s="167">
        <f t="shared" si="43"/>
        <v>192</v>
      </c>
      <c r="Y219" s="164">
        <v>4</v>
      </c>
      <c r="Z219" s="164" t="s">
        <v>64</v>
      </c>
      <c r="AA219" s="164" t="s">
        <v>67</v>
      </c>
      <c r="AB219" s="173" t="s">
        <v>67</v>
      </c>
      <c r="AC219" s="174" t="s">
        <v>842</v>
      </c>
      <c r="AD219" s="169" t="s">
        <v>808</v>
      </c>
      <c r="AE219" s="167" t="s">
        <v>67</v>
      </c>
      <c r="AF219" s="179"/>
      <c r="AG219" s="163" t="s">
        <v>68</v>
      </c>
      <c r="AH219" s="167">
        <f t="shared" si="35"/>
        <v>48</v>
      </c>
      <c r="AI219" s="167">
        <v>2</v>
      </c>
      <c r="AJ219" s="171">
        <f t="shared" si="36"/>
        <v>6372</v>
      </c>
      <c r="AK219" s="167">
        <f t="shared" si="37"/>
        <v>48</v>
      </c>
      <c r="AL219" s="171">
        <v>0</v>
      </c>
      <c r="AM219" s="171">
        <f t="shared" si="44"/>
        <v>2880000</v>
      </c>
      <c r="AN219" s="171">
        <f t="shared" si="38"/>
        <v>0</v>
      </c>
      <c r="AO219" s="171">
        <f t="shared" si="39"/>
        <v>0</v>
      </c>
      <c r="AP219" s="171">
        <f t="shared" si="40"/>
        <v>18351360</v>
      </c>
      <c r="AR219" s="171">
        <f t="shared" si="41"/>
        <v>0</v>
      </c>
      <c r="AS219" s="171">
        <f t="shared" si="42"/>
        <v>21231360</v>
      </c>
      <c r="AT219" s="163" t="s">
        <v>809</v>
      </c>
      <c r="AU219" s="163" t="s">
        <v>810</v>
      </c>
      <c r="AV219" s="163" t="s">
        <v>811</v>
      </c>
      <c r="AW219" s="163" t="s">
        <v>812</v>
      </c>
    </row>
    <row r="220" spans="1:49" ht="25" customHeight="1" x14ac:dyDescent="0.35">
      <c r="A220" s="163">
        <v>14405</v>
      </c>
      <c r="B220" s="163" t="s">
        <v>125</v>
      </c>
      <c r="C220" s="163" t="s">
        <v>126</v>
      </c>
      <c r="D220" s="164">
        <v>1</v>
      </c>
      <c r="E220" s="164">
        <v>2025</v>
      </c>
      <c r="F220" s="164">
        <v>2025</v>
      </c>
      <c r="G220" s="163" t="s">
        <v>127</v>
      </c>
      <c r="H220" s="163" t="s">
        <v>125</v>
      </c>
      <c r="I220" s="163" t="s">
        <v>128</v>
      </c>
      <c r="J220" s="165" t="s">
        <v>843</v>
      </c>
      <c r="K220" s="163" t="s">
        <v>65</v>
      </c>
      <c r="L220" s="163" t="s">
        <v>65</v>
      </c>
      <c r="M220" s="163" t="s">
        <v>65</v>
      </c>
      <c r="N220" s="163">
        <v>13</v>
      </c>
      <c r="O220" s="163" t="s">
        <v>104</v>
      </c>
      <c r="P220" s="163" t="s">
        <v>844</v>
      </c>
      <c r="Q220" s="163" t="s">
        <v>462</v>
      </c>
      <c r="R220" s="163" t="s">
        <v>61</v>
      </c>
      <c r="S220" s="163" t="s">
        <v>107</v>
      </c>
      <c r="T220" s="163" t="s">
        <v>463</v>
      </c>
      <c r="U220" s="164">
        <v>20</v>
      </c>
      <c r="V220" s="164">
        <v>88</v>
      </c>
      <c r="W220" s="164" t="s">
        <v>65</v>
      </c>
      <c r="X220" s="167">
        <f t="shared" si="43"/>
        <v>88</v>
      </c>
      <c r="Y220" s="164">
        <v>4</v>
      </c>
      <c r="Z220" s="164" t="s">
        <v>64</v>
      </c>
      <c r="AA220" s="164" t="s">
        <v>67</v>
      </c>
      <c r="AB220" s="173" t="s">
        <v>67</v>
      </c>
      <c r="AC220" s="174" t="s">
        <v>845</v>
      </c>
      <c r="AD220" s="169" t="s">
        <v>846</v>
      </c>
      <c r="AE220" s="167" t="s">
        <v>67</v>
      </c>
      <c r="AF220" s="179"/>
      <c r="AG220" s="163" t="s">
        <v>68</v>
      </c>
      <c r="AH220" s="167">
        <f t="shared" si="35"/>
        <v>22</v>
      </c>
      <c r="AI220" s="167">
        <v>1</v>
      </c>
      <c r="AJ220" s="171">
        <f t="shared" si="36"/>
        <v>5074</v>
      </c>
      <c r="AK220" s="167">
        <f t="shared" si="37"/>
        <v>22</v>
      </c>
      <c r="AL220" s="171">
        <v>0</v>
      </c>
      <c r="AM220" s="171">
        <f t="shared" si="44"/>
        <v>1760000</v>
      </c>
      <c r="AN220" s="171">
        <f t="shared" si="38"/>
        <v>0</v>
      </c>
      <c r="AO220" s="171">
        <f t="shared" si="39"/>
        <v>0</v>
      </c>
      <c r="AP220" s="171">
        <f t="shared" si="40"/>
        <v>8930240</v>
      </c>
      <c r="AR220" s="171">
        <f t="shared" si="41"/>
        <v>0</v>
      </c>
      <c r="AS220" s="171">
        <f t="shared" si="42"/>
        <v>10690240</v>
      </c>
      <c r="AT220" s="163" t="s">
        <v>847</v>
      </c>
      <c r="AU220" s="163" t="s">
        <v>848</v>
      </c>
      <c r="AV220" s="163" t="s">
        <v>849</v>
      </c>
      <c r="AW220" s="163" t="s">
        <v>850</v>
      </c>
    </row>
    <row r="221" spans="1:49" ht="25" customHeight="1" x14ac:dyDescent="0.35">
      <c r="A221" s="163">
        <v>14401</v>
      </c>
      <c r="B221" s="163" t="s">
        <v>125</v>
      </c>
      <c r="C221" s="163" t="s">
        <v>126</v>
      </c>
      <c r="D221" s="164">
        <v>1</v>
      </c>
      <c r="E221" s="164">
        <v>2025</v>
      </c>
      <c r="F221" s="164">
        <v>2025</v>
      </c>
      <c r="G221" s="163" t="s">
        <v>127</v>
      </c>
      <c r="H221" s="163" t="s">
        <v>125</v>
      </c>
      <c r="I221" s="163" t="s">
        <v>128</v>
      </c>
      <c r="J221" s="165" t="s">
        <v>851</v>
      </c>
      <c r="K221" s="163" t="s">
        <v>65</v>
      </c>
      <c r="L221" s="163" t="s">
        <v>65</v>
      </c>
      <c r="M221" s="163" t="s">
        <v>65</v>
      </c>
      <c r="N221" s="163">
        <v>13</v>
      </c>
      <c r="O221" s="163" t="s">
        <v>104</v>
      </c>
      <c r="P221" s="163" t="s">
        <v>844</v>
      </c>
      <c r="Q221" s="163" t="s">
        <v>462</v>
      </c>
      <c r="R221" s="163" t="s">
        <v>61</v>
      </c>
      <c r="S221" s="163" t="s">
        <v>107</v>
      </c>
      <c r="T221" s="163" t="s">
        <v>463</v>
      </c>
      <c r="U221" s="164">
        <v>20</v>
      </c>
      <c r="V221" s="164">
        <v>45</v>
      </c>
      <c r="W221" s="164" t="s">
        <v>65</v>
      </c>
      <c r="X221" s="167">
        <f t="shared" si="43"/>
        <v>45</v>
      </c>
      <c r="Y221" s="164">
        <v>4</v>
      </c>
      <c r="Z221" s="164" t="s">
        <v>64</v>
      </c>
      <c r="AA221" s="164" t="s">
        <v>67</v>
      </c>
      <c r="AB221" s="173" t="s">
        <v>67</v>
      </c>
      <c r="AC221" s="174" t="s">
        <v>852</v>
      </c>
      <c r="AD221" s="169" t="s">
        <v>853</v>
      </c>
      <c r="AE221" s="167" t="s">
        <v>67</v>
      </c>
      <c r="AF221" s="179"/>
      <c r="AG221" s="163" t="s">
        <v>68</v>
      </c>
      <c r="AH221" s="167">
        <f t="shared" si="35"/>
        <v>12</v>
      </c>
      <c r="AI221" s="167">
        <v>2</v>
      </c>
      <c r="AJ221" s="171">
        <f t="shared" si="36"/>
        <v>6372</v>
      </c>
      <c r="AK221" s="167">
        <f t="shared" si="37"/>
        <v>11.25</v>
      </c>
      <c r="AL221" s="171">
        <v>0</v>
      </c>
      <c r="AM221" s="171">
        <f t="shared" si="44"/>
        <v>960000</v>
      </c>
      <c r="AN221" s="171">
        <f t="shared" si="38"/>
        <v>0</v>
      </c>
      <c r="AO221" s="171">
        <f t="shared" si="39"/>
        <v>0</v>
      </c>
      <c r="AP221" s="171">
        <f t="shared" si="40"/>
        <v>5734800</v>
      </c>
      <c r="AR221" s="171">
        <f t="shared" si="41"/>
        <v>0</v>
      </c>
      <c r="AS221" s="171">
        <f t="shared" si="42"/>
        <v>6694800</v>
      </c>
      <c r="AT221" s="163" t="s">
        <v>847</v>
      </c>
      <c r="AU221" s="163" t="s">
        <v>848</v>
      </c>
      <c r="AV221" s="163" t="s">
        <v>849</v>
      </c>
      <c r="AW221" s="163" t="s">
        <v>850</v>
      </c>
    </row>
    <row r="222" spans="1:49" ht="25" customHeight="1" x14ac:dyDescent="0.35">
      <c r="A222" s="163">
        <v>14302</v>
      </c>
      <c r="B222" s="163" t="s">
        <v>125</v>
      </c>
      <c r="C222" s="163" t="s">
        <v>126</v>
      </c>
      <c r="D222" s="164">
        <v>1</v>
      </c>
      <c r="E222" s="164">
        <v>2025</v>
      </c>
      <c r="F222" s="164">
        <v>2025</v>
      </c>
      <c r="G222" s="163" t="s">
        <v>127</v>
      </c>
      <c r="H222" s="163" t="s">
        <v>125</v>
      </c>
      <c r="I222" s="163" t="s">
        <v>128</v>
      </c>
      <c r="J222" s="165" t="s">
        <v>854</v>
      </c>
      <c r="K222" s="163" t="s">
        <v>65</v>
      </c>
      <c r="L222" s="163" t="s">
        <v>483</v>
      </c>
      <c r="M222" s="163" t="s">
        <v>484</v>
      </c>
      <c r="N222" s="163">
        <v>13</v>
      </c>
      <c r="O222" s="163" t="s">
        <v>104</v>
      </c>
      <c r="P222" s="163" t="s">
        <v>312</v>
      </c>
      <c r="Q222" s="163" t="s">
        <v>132</v>
      </c>
      <c r="R222" s="163" t="s">
        <v>61</v>
      </c>
      <c r="S222" s="163" t="s">
        <v>107</v>
      </c>
      <c r="T222" s="163" t="s">
        <v>855</v>
      </c>
      <c r="U222" s="164">
        <v>10</v>
      </c>
      <c r="V222" s="164">
        <v>180</v>
      </c>
      <c r="W222" s="164">
        <v>8</v>
      </c>
      <c r="X222" s="167">
        <f t="shared" si="43"/>
        <v>188</v>
      </c>
      <c r="Y222" s="164">
        <v>4</v>
      </c>
      <c r="Z222" s="164" t="s">
        <v>64</v>
      </c>
      <c r="AA222" s="164" t="s">
        <v>67</v>
      </c>
      <c r="AB222" s="173" t="s">
        <v>67</v>
      </c>
      <c r="AC222" s="174" t="s">
        <v>856</v>
      </c>
      <c r="AD222" s="169" t="s">
        <v>857</v>
      </c>
      <c r="AE222" s="167" t="s">
        <v>67</v>
      </c>
      <c r="AF222" s="179"/>
      <c r="AG222" s="163" t="s">
        <v>68</v>
      </c>
      <c r="AH222" s="167">
        <f t="shared" si="35"/>
        <v>47</v>
      </c>
      <c r="AI222" s="167">
        <v>2</v>
      </c>
      <c r="AJ222" s="171">
        <f t="shared" si="36"/>
        <v>6372</v>
      </c>
      <c r="AK222" s="167">
        <f t="shared" si="37"/>
        <v>47</v>
      </c>
      <c r="AL222" s="171">
        <v>0</v>
      </c>
      <c r="AM222" s="171">
        <f t="shared" si="44"/>
        <v>1880000</v>
      </c>
      <c r="AN222" s="171">
        <f t="shared" si="38"/>
        <v>0</v>
      </c>
      <c r="AO222" s="171">
        <f t="shared" si="39"/>
        <v>0</v>
      </c>
      <c r="AP222" s="171">
        <f t="shared" si="40"/>
        <v>11979360</v>
      </c>
      <c r="AR222" s="171">
        <f t="shared" si="41"/>
        <v>0</v>
      </c>
      <c r="AS222" s="171">
        <f t="shared" si="42"/>
        <v>13859360</v>
      </c>
      <c r="AT222" s="163" t="s">
        <v>809</v>
      </c>
      <c r="AU222" s="163" t="s">
        <v>810</v>
      </c>
      <c r="AV222" s="163" t="s">
        <v>811</v>
      </c>
      <c r="AW222" s="163" t="s">
        <v>812</v>
      </c>
    </row>
    <row r="223" spans="1:49" ht="25" customHeight="1" x14ac:dyDescent="0.35">
      <c r="A223" s="163">
        <v>14290</v>
      </c>
      <c r="B223" s="163" t="s">
        <v>125</v>
      </c>
      <c r="C223" s="163" t="s">
        <v>126</v>
      </c>
      <c r="D223" s="164">
        <v>1</v>
      </c>
      <c r="E223" s="164">
        <v>2025</v>
      </c>
      <c r="F223" s="164">
        <v>2025</v>
      </c>
      <c r="G223" s="163" t="s">
        <v>127</v>
      </c>
      <c r="H223" s="163" t="s">
        <v>125</v>
      </c>
      <c r="I223" s="163" t="s">
        <v>128</v>
      </c>
      <c r="J223" s="165" t="s">
        <v>858</v>
      </c>
      <c r="K223" s="163" t="s">
        <v>65</v>
      </c>
      <c r="L223" s="163" t="s">
        <v>814</v>
      </c>
      <c r="M223" s="163" t="s">
        <v>815</v>
      </c>
      <c r="N223" s="163">
        <v>13</v>
      </c>
      <c r="O223" s="163" t="s">
        <v>104</v>
      </c>
      <c r="P223" s="163" t="s">
        <v>312</v>
      </c>
      <c r="Q223" s="163" t="s">
        <v>445</v>
      </c>
      <c r="R223" s="163" t="s">
        <v>61</v>
      </c>
      <c r="S223" s="163" t="s">
        <v>107</v>
      </c>
      <c r="T223" s="163" t="s">
        <v>446</v>
      </c>
      <c r="U223" s="164">
        <v>15</v>
      </c>
      <c r="V223" s="164">
        <v>180</v>
      </c>
      <c r="W223" s="164">
        <v>12</v>
      </c>
      <c r="X223" s="167">
        <f t="shared" si="43"/>
        <v>192</v>
      </c>
      <c r="Y223" s="164">
        <v>4</v>
      </c>
      <c r="Z223" s="164" t="s">
        <v>64</v>
      </c>
      <c r="AA223" s="164" t="s">
        <v>67</v>
      </c>
      <c r="AB223" s="173" t="s">
        <v>67</v>
      </c>
      <c r="AC223" s="174" t="s">
        <v>859</v>
      </c>
      <c r="AD223" s="169" t="s">
        <v>860</v>
      </c>
      <c r="AE223" s="167" t="s">
        <v>67</v>
      </c>
      <c r="AF223" s="179"/>
      <c r="AG223" s="163" t="s">
        <v>68</v>
      </c>
      <c r="AH223" s="167">
        <f t="shared" si="35"/>
        <v>48</v>
      </c>
      <c r="AI223" s="167">
        <v>2</v>
      </c>
      <c r="AJ223" s="171">
        <f t="shared" si="36"/>
        <v>6372</v>
      </c>
      <c r="AK223" s="167">
        <f t="shared" si="37"/>
        <v>48</v>
      </c>
      <c r="AL223" s="171">
        <v>0</v>
      </c>
      <c r="AM223" s="171">
        <f t="shared" si="44"/>
        <v>2880000</v>
      </c>
      <c r="AN223" s="171">
        <f t="shared" si="38"/>
        <v>0</v>
      </c>
      <c r="AO223" s="171">
        <f t="shared" si="39"/>
        <v>0</v>
      </c>
      <c r="AP223" s="171">
        <f t="shared" si="40"/>
        <v>18351360</v>
      </c>
      <c r="AR223" s="171">
        <f t="shared" si="41"/>
        <v>0</v>
      </c>
      <c r="AS223" s="171">
        <f t="shared" si="42"/>
        <v>21231360</v>
      </c>
      <c r="AT223" s="163" t="s">
        <v>809</v>
      </c>
      <c r="AU223" s="163" t="s">
        <v>810</v>
      </c>
      <c r="AV223" s="163" t="s">
        <v>811</v>
      </c>
      <c r="AW223" s="163" t="s">
        <v>812</v>
      </c>
    </row>
    <row r="224" spans="1:49" ht="25" customHeight="1" x14ac:dyDescent="0.35">
      <c r="A224" s="163">
        <v>14279</v>
      </c>
      <c r="B224" s="163" t="s">
        <v>125</v>
      </c>
      <c r="C224" s="163" t="s">
        <v>126</v>
      </c>
      <c r="D224" s="164">
        <v>1</v>
      </c>
      <c r="E224" s="164">
        <v>2025</v>
      </c>
      <c r="F224" s="164">
        <v>2025</v>
      </c>
      <c r="G224" s="163" t="s">
        <v>127</v>
      </c>
      <c r="H224" s="163" t="s">
        <v>125</v>
      </c>
      <c r="I224" s="163" t="s">
        <v>128</v>
      </c>
      <c r="J224" s="165" t="s">
        <v>861</v>
      </c>
      <c r="K224" s="163" t="s">
        <v>65</v>
      </c>
      <c r="L224" s="163" t="s">
        <v>284</v>
      </c>
      <c r="M224" s="163" t="s">
        <v>285</v>
      </c>
      <c r="N224" s="163">
        <v>10</v>
      </c>
      <c r="O224" s="163" t="s">
        <v>111</v>
      </c>
      <c r="P224" s="163" t="s">
        <v>862</v>
      </c>
      <c r="Q224" s="163" t="s">
        <v>158</v>
      </c>
      <c r="R224" s="163" t="s">
        <v>61</v>
      </c>
      <c r="S224" s="163" t="s">
        <v>107</v>
      </c>
      <c r="T224" s="163" t="s">
        <v>863</v>
      </c>
      <c r="U224" s="164">
        <v>20</v>
      </c>
      <c r="V224" s="164">
        <v>224</v>
      </c>
      <c r="W224" s="164">
        <v>12</v>
      </c>
      <c r="X224" s="167">
        <f t="shared" si="43"/>
        <v>236</v>
      </c>
      <c r="Y224" s="164">
        <v>8</v>
      </c>
      <c r="Z224" s="164" t="s">
        <v>64</v>
      </c>
      <c r="AA224" s="164" t="s">
        <v>67</v>
      </c>
      <c r="AB224" s="173" t="s">
        <v>67</v>
      </c>
      <c r="AC224" s="174" t="s">
        <v>864</v>
      </c>
      <c r="AD224" s="169" t="s">
        <v>865</v>
      </c>
      <c r="AE224" s="167" t="s">
        <v>67</v>
      </c>
      <c r="AF224" s="179"/>
      <c r="AG224" s="163" t="s">
        <v>68</v>
      </c>
      <c r="AH224" s="167">
        <f t="shared" si="35"/>
        <v>30</v>
      </c>
      <c r="AI224" s="167">
        <v>2</v>
      </c>
      <c r="AJ224" s="171">
        <f t="shared" si="36"/>
        <v>6372</v>
      </c>
      <c r="AK224" s="167">
        <f t="shared" si="37"/>
        <v>29.5</v>
      </c>
      <c r="AL224" s="171">
        <v>0</v>
      </c>
      <c r="AM224" s="171">
        <f t="shared" si="44"/>
        <v>2400000</v>
      </c>
      <c r="AN224" s="171">
        <f t="shared" si="38"/>
        <v>0</v>
      </c>
      <c r="AO224" s="171">
        <f t="shared" si="39"/>
        <v>0</v>
      </c>
      <c r="AP224" s="171">
        <f t="shared" si="40"/>
        <v>30075840</v>
      </c>
      <c r="AR224" s="171">
        <f t="shared" si="41"/>
        <v>0</v>
      </c>
      <c r="AS224" s="171">
        <f t="shared" si="42"/>
        <v>32475840</v>
      </c>
      <c r="AT224" s="163" t="s">
        <v>161</v>
      </c>
      <c r="AU224" s="163" t="s">
        <v>162</v>
      </c>
      <c r="AV224" s="163" t="s">
        <v>866</v>
      </c>
      <c r="AW224" s="163" t="s">
        <v>867</v>
      </c>
    </row>
    <row r="225" spans="1:49" ht="25" customHeight="1" x14ac:dyDescent="0.35">
      <c r="A225" s="163">
        <v>14280</v>
      </c>
      <c r="B225" s="163" t="s">
        <v>125</v>
      </c>
      <c r="C225" s="163" t="s">
        <v>126</v>
      </c>
      <c r="D225" s="164">
        <v>1</v>
      </c>
      <c r="E225" s="164">
        <v>2025</v>
      </c>
      <c r="F225" s="164">
        <v>2025</v>
      </c>
      <c r="G225" s="163" t="s">
        <v>127</v>
      </c>
      <c r="H225" s="163" t="s">
        <v>125</v>
      </c>
      <c r="I225" s="163" t="s">
        <v>128</v>
      </c>
      <c r="J225" s="165" t="s">
        <v>861</v>
      </c>
      <c r="K225" s="163" t="s">
        <v>65</v>
      </c>
      <c r="L225" s="163" t="s">
        <v>284</v>
      </c>
      <c r="M225" s="163" t="s">
        <v>285</v>
      </c>
      <c r="N225" s="163">
        <v>10</v>
      </c>
      <c r="O225" s="163" t="s">
        <v>111</v>
      </c>
      <c r="P225" s="163" t="s">
        <v>868</v>
      </c>
      <c r="Q225" s="163" t="s">
        <v>158</v>
      </c>
      <c r="R225" s="163" t="s">
        <v>61</v>
      </c>
      <c r="S225" s="163" t="s">
        <v>107</v>
      </c>
      <c r="T225" s="163" t="s">
        <v>869</v>
      </c>
      <c r="U225" s="164">
        <v>20</v>
      </c>
      <c r="V225" s="164">
        <v>224</v>
      </c>
      <c r="W225" s="164">
        <v>12</v>
      </c>
      <c r="X225" s="167">
        <f t="shared" si="43"/>
        <v>236</v>
      </c>
      <c r="Y225" s="164">
        <v>8</v>
      </c>
      <c r="Z225" s="164" t="s">
        <v>64</v>
      </c>
      <c r="AA225" s="164" t="s">
        <v>67</v>
      </c>
      <c r="AB225" s="173" t="s">
        <v>67</v>
      </c>
      <c r="AC225" s="174" t="s">
        <v>864</v>
      </c>
      <c r="AD225" s="169" t="s">
        <v>870</v>
      </c>
      <c r="AE225" s="167" t="s">
        <v>67</v>
      </c>
      <c r="AF225" s="179"/>
      <c r="AG225" s="163" t="s">
        <v>68</v>
      </c>
      <c r="AH225" s="167">
        <f t="shared" si="35"/>
        <v>30</v>
      </c>
      <c r="AI225" s="167">
        <v>2</v>
      </c>
      <c r="AJ225" s="171">
        <f t="shared" si="36"/>
        <v>6372</v>
      </c>
      <c r="AK225" s="167">
        <f t="shared" si="37"/>
        <v>29.5</v>
      </c>
      <c r="AL225" s="171">
        <v>0</v>
      </c>
      <c r="AM225" s="171">
        <f t="shared" si="44"/>
        <v>2400000</v>
      </c>
      <c r="AN225" s="171">
        <f t="shared" si="38"/>
        <v>0</v>
      </c>
      <c r="AO225" s="171">
        <f t="shared" si="39"/>
        <v>0</v>
      </c>
      <c r="AP225" s="171">
        <f t="shared" si="40"/>
        <v>30075840</v>
      </c>
      <c r="AR225" s="171">
        <f t="shared" si="41"/>
        <v>0</v>
      </c>
      <c r="AS225" s="171">
        <f t="shared" si="42"/>
        <v>32475840</v>
      </c>
      <c r="AT225" s="163" t="s">
        <v>161</v>
      </c>
      <c r="AU225" s="163" t="s">
        <v>162</v>
      </c>
      <c r="AV225" s="163" t="s">
        <v>866</v>
      </c>
      <c r="AW225" s="163" t="s">
        <v>867</v>
      </c>
    </row>
    <row r="226" spans="1:49" ht="25" customHeight="1" x14ac:dyDescent="0.35">
      <c r="A226" s="163">
        <v>14281</v>
      </c>
      <c r="B226" s="163" t="s">
        <v>125</v>
      </c>
      <c r="C226" s="163" t="s">
        <v>126</v>
      </c>
      <c r="D226" s="164">
        <v>1</v>
      </c>
      <c r="E226" s="164">
        <v>2025</v>
      </c>
      <c r="F226" s="164">
        <v>2025</v>
      </c>
      <c r="G226" s="163" t="s">
        <v>127</v>
      </c>
      <c r="H226" s="163" t="s">
        <v>125</v>
      </c>
      <c r="I226" s="163" t="s">
        <v>128</v>
      </c>
      <c r="J226" s="165" t="s">
        <v>861</v>
      </c>
      <c r="K226" s="163" t="s">
        <v>65</v>
      </c>
      <c r="L226" s="163" t="s">
        <v>284</v>
      </c>
      <c r="M226" s="163" t="s">
        <v>285</v>
      </c>
      <c r="N226" s="163">
        <v>10</v>
      </c>
      <c r="O226" s="163" t="s">
        <v>111</v>
      </c>
      <c r="P226" s="163" t="s">
        <v>871</v>
      </c>
      <c r="Q226" s="163" t="s">
        <v>158</v>
      </c>
      <c r="R226" s="163" t="s">
        <v>61</v>
      </c>
      <c r="S226" s="163" t="s">
        <v>107</v>
      </c>
      <c r="T226" s="163" t="s">
        <v>872</v>
      </c>
      <c r="U226" s="164">
        <v>20</v>
      </c>
      <c r="V226" s="164">
        <v>224</v>
      </c>
      <c r="W226" s="164">
        <v>12</v>
      </c>
      <c r="X226" s="167">
        <f t="shared" si="43"/>
        <v>236</v>
      </c>
      <c r="Y226" s="164">
        <v>8</v>
      </c>
      <c r="Z226" s="164" t="s">
        <v>64</v>
      </c>
      <c r="AA226" s="164" t="s">
        <v>67</v>
      </c>
      <c r="AB226" s="173" t="s">
        <v>67</v>
      </c>
      <c r="AC226" s="174" t="s">
        <v>864</v>
      </c>
      <c r="AD226" s="169" t="s">
        <v>873</v>
      </c>
      <c r="AE226" s="167" t="s">
        <v>67</v>
      </c>
      <c r="AF226" s="179"/>
      <c r="AG226" s="163" t="s">
        <v>68</v>
      </c>
      <c r="AH226" s="167">
        <f t="shared" si="35"/>
        <v>30</v>
      </c>
      <c r="AI226" s="167">
        <v>2</v>
      </c>
      <c r="AJ226" s="171">
        <f t="shared" si="36"/>
        <v>6372</v>
      </c>
      <c r="AK226" s="167">
        <f t="shared" si="37"/>
        <v>29.5</v>
      </c>
      <c r="AL226" s="171">
        <v>0</v>
      </c>
      <c r="AM226" s="171">
        <f t="shared" si="44"/>
        <v>2400000</v>
      </c>
      <c r="AN226" s="171">
        <f t="shared" si="38"/>
        <v>0</v>
      </c>
      <c r="AO226" s="171">
        <f t="shared" si="39"/>
        <v>0</v>
      </c>
      <c r="AP226" s="171">
        <f t="shared" si="40"/>
        <v>30075840</v>
      </c>
      <c r="AR226" s="171">
        <f t="shared" si="41"/>
        <v>0</v>
      </c>
      <c r="AS226" s="171">
        <f t="shared" si="42"/>
        <v>32475840</v>
      </c>
      <c r="AT226" s="163" t="s">
        <v>161</v>
      </c>
      <c r="AU226" s="163" t="s">
        <v>162</v>
      </c>
      <c r="AV226" s="163" t="s">
        <v>866</v>
      </c>
      <c r="AW226" s="163" t="s">
        <v>867</v>
      </c>
    </row>
    <row r="227" spans="1:49" ht="25" customHeight="1" x14ac:dyDescent="0.35">
      <c r="A227" s="163">
        <v>14283</v>
      </c>
      <c r="B227" s="163" t="s">
        <v>125</v>
      </c>
      <c r="C227" s="163" t="s">
        <v>126</v>
      </c>
      <c r="D227" s="164">
        <v>1</v>
      </c>
      <c r="E227" s="164">
        <v>2025</v>
      </c>
      <c r="F227" s="164">
        <v>2025</v>
      </c>
      <c r="G227" s="163" t="s">
        <v>127</v>
      </c>
      <c r="H227" s="163" t="s">
        <v>125</v>
      </c>
      <c r="I227" s="163" t="s">
        <v>128</v>
      </c>
      <c r="J227" s="165" t="s">
        <v>861</v>
      </c>
      <c r="K227" s="163" t="s">
        <v>65</v>
      </c>
      <c r="L227" s="163" t="s">
        <v>284</v>
      </c>
      <c r="M227" s="163" t="s">
        <v>285</v>
      </c>
      <c r="N227" s="163">
        <v>10</v>
      </c>
      <c r="O227" s="163" t="s">
        <v>111</v>
      </c>
      <c r="P227" s="163" t="s">
        <v>874</v>
      </c>
      <c r="Q227" s="163" t="s">
        <v>158</v>
      </c>
      <c r="R227" s="163" t="s">
        <v>61</v>
      </c>
      <c r="S227" s="163" t="s">
        <v>107</v>
      </c>
      <c r="T227" s="163" t="s">
        <v>872</v>
      </c>
      <c r="U227" s="164">
        <v>20</v>
      </c>
      <c r="V227" s="164">
        <v>224</v>
      </c>
      <c r="W227" s="164">
        <v>12</v>
      </c>
      <c r="X227" s="167">
        <f t="shared" si="43"/>
        <v>236</v>
      </c>
      <c r="Y227" s="164">
        <v>8</v>
      </c>
      <c r="Z227" s="164" t="s">
        <v>64</v>
      </c>
      <c r="AA227" s="164" t="s">
        <v>67</v>
      </c>
      <c r="AB227" s="173" t="s">
        <v>67</v>
      </c>
      <c r="AC227" s="174" t="s">
        <v>864</v>
      </c>
      <c r="AD227" s="169" t="s">
        <v>875</v>
      </c>
      <c r="AE227" s="167" t="s">
        <v>67</v>
      </c>
      <c r="AF227" s="179"/>
      <c r="AG227" s="163" t="s">
        <v>68</v>
      </c>
      <c r="AH227" s="167">
        <f t="shared" si="35"/>
        <v>30</v>
      </c>
      <c r="AI227" s="167">
        <v>2</v>
      </c>
      <c r="AJ227" s="171">
        <f t="shared" si="36"/>
        <v>6372</v>
      </c>
      <c r="AK227" s="167">
        <f t="shared" si="37"/>
        <v>29.5</v>
      </c>
      <c r="AL227" s="171">
        <v>0</v>
      </c>
      <c r="AM227" s="171">
        <f t="shared" si="44"/>
        <v>2400000</v>
      </c>
      <c r="AN227" s="171">
        <f t="shared" si="38"/>
        <v>0</v>
      </c>
      <c r="AO227" s="171">
        <f t="shared" si="39"/>
        <v>0</v>
      </c>
      <c r="AP227" s="171">
        <f t="shared" si="40"/>
        <v>30075840</v>
      </c>
      <c r="AR227" s="171">
        <f t="shared" si="41"/>
        <v>0</v>
      </c>
      <c r="AS227" s="171">
        <f t="shared" si="42"/>
        <v>32475840</v>
      </c>
      <c r="AT227" s="163" t="s">
        <v>161</v>
      </c>
      <c r="AU227" s="163" t="s">
        <v>162</v>
      </c>
      <c r="AV227" s="163" t="s">
        <v>866</v>
      </c>
      <c r="AW227" s="163" t="s">
        <v>867</v>
      </c>
    </row>
    <row r="228" spans="1:49" ht="25" customHeight="1" x14ac:dyDescent="0.35">
      <c r="A228" s="163">
        <v>14348</v>
      </c>
      <c r="B228" s="163" t="s">
        <v>469</v>
      </c>
      <c r="C228" s="163" t="s">
        <v>470</v>
      </c>
      <c r="D228" s="164">
        <v>1</v>
      </c>
      <c r="E228" s="164">
        <v>2025</v>
      </c>
      <c r="F228" s="164">
        <v>2025</v>
      </c>
      <c r="G228" s="163" t="s">
        <v>127</v>
      </c>
      <c r="H228" s="163" t="s">
        <v>469</v>
      </c>
      <c r="I228" s="163" t="s">
        <v>471</v>
      </c>
      <c r="J228" s="165" t="s">
        <v>876</v>
      </c>
      <c r="K228" s="163" t="s">
        <v>65</v>
      </c>
      <c r="L228" s="163" t="s">
        <v>65</v>
      </c>
      <c r="M228" s="163" t="s">
        <v>65</v>
      </c>
      <c r="N228" s="163">
        <v>6</v>
      </c>
      <c r="O228" s="163" t="s">
        <v>375</v>
      </c>
      <c r="P228" s="163" t="s">
        <v>585</v>
      </c>
      <c r="Q228" s="163" t="s">
        <v>152</v>
      </c>
      <c r="R228" s="163" t="s">
        <v>61</v>
      </c>
      <c r="S228" s="163" t="s">
        <v>107</v>
      </c>
      <c r="T228" s="163" t="s">
        <v>108</v>
      </c>
      <c r="U228" s="164">
        <v>15</v>
      </c>
      <c r="V228" s="164">
        <v>90</v>
      </c>
      <c r="W228" s="164" t="s">
        <v>65</v>
      </c>
      <c r="X228" s="167">
        <f t="shared" si="43"/>
        <v>90</v>
      </c>
      <c r="Y228" s="164">
        <v>3</v>
      </c>
      <c r="Z228" s="164" t="s">
        <v>64</v>
      </c>
      <c r="AA228" s="164" t="s">
        <v>67</v>
      </c>
      <c r="AB228" s="173" t="s">
        <v>67</v>
      </c>
      <c r="AC228" s="174" t="s">
        <v>877</v>
      </c>
      <c r="AD228" s="169" t="s">
        <v>878</v>
      </c>
      <c r="AE228" s="167" t="s">
        <v>67</v>
      </c>
      <c r="AF228" s="179"/>
      <c r="AG228" s="163" t="s">
        <v>68</v>
      </c>
      <c r="AH228" s="167">
        <f t="shared" si="35"/>
        <v>30</v>
      </c>
      <c r="AI228" s="167">
        <v>2</v>
      </c>
      <c r="AJ228" s="171">
        <f t="shared" si="36"/>
        <v>6372</v>
      </c>
      <c r="AK228" s="167">
        <f t="shared" si="37"/>
        <v>30</v>
      </c>
      <c r="AL228" s="171">
        <v>0</v>
      </c>
      <c r="AM228" s="171">
        <f t="shared" si="44"/>
        <v>1800000</v>
      </c>
      <c r="AN228" s="171">
        <f t="shared" si="38"/>
        <v>0</v>
      </c>
      <c r="AO228" s="171">
        <f t="shared" si="39"/>
        <v>0</v>
      </c>
      <c r="AP228" s="171">
        <f t="shared" si="40"/>
        <v>8602200</v>
      </c>
      <c r="AR228" s="171">
        <f t="shared" si="41"/>
        <v>0</v>
      </c>
      <c r="AS228" s="171">
        <f t="shared" si="42"/>
        <v>10402200</v>
      </c>
      <c r="AT228" s="163" t="s">
        <v>879</v>
      </c>
      <c r="AU228" s="163" t="s">
        <v>474</v>
      </c>
      <c r="AV228" s="163" t="s">
        <v>880</v>
      </c>
      <c r="AW228" s="163" t="s">
        <v>881</v>
      </c>
    </row>
    <row r="229" spans="1:49" ht="25" customHeight="1" x14ac:dyDescent="0.35">
      <c r="A229" s="163">
        <v>14406</v>
      </c>
      <c r="B229" s="163" t="s">
        <v>125</v>
      </c>
      <c r="C229" s="163" t="s">
        <v>126</v>
      </c>
      <c r="D229" s="164">
        <v>1</v>
      </c>
      <c r="E229" s="164">
        <v>2025</v>
      </c>
      <c r="F229" s="164">
        <v>2025</v>
      </c>
      <c r="G229" s="163" t="s">
        <v>127</v>
      </c>
      <c r="H229" s="163" t="s">
        <v>125</v>
      </c>
      <c r="I229" s="163" t="s">
        <v>128</v>
      </c>
      <c r="J229" s="165" t="s">
        <v>882</v>
      </c>
      <c r="K229" s="163" t="s">
        <v>65</v>
      </c>
      <c r="L229" s="163" t="s">
        <v>65</v>
      </c>
      <c r="M229" s="163" t="s">
        <v>65</v>
      </c>
      <c r="N229" s="163">
        <v>13</v>
      </c>
      <c r="O229" s="163" t="s">
        <v>104</v>
      </c>
      <c r="P229" s="163" t="s">
        <v>595</v>
      </c>
      <c r="Q229" s="163" t="s">
        <v>152</v>
      </c>
      <c r="R229" s="163" t="s">
        <v>61</v>
      </c>
      <c r="S229" s="163" t="s">
        <v>107</v>
      </c>
      <c r="T229" s="163" t="s">
        <v>63</v>
      </c>
      <c r="U229" s="164">
        <v>20</v>
      </c>
      <c r="V229" s="164">
        <v>200</v>
      </c>
      <c r="W229" s="164" t="s">
        <v>65</v>
      </c>
      <c r="X229" s="167">
        <f t="shared" si="43"/>
        <v>200</v>
      </c>
      <c r="Y229" s="164">
        <v>4</v>
      </c>
      <c r="Z229" s="164" t="s">
        <v>64</v>
      </c>
      <c r="AA229" s="164" t="s">
        <v>67</v>
      </c>
      <c r="AB229" s="173" t="s">
        <v>67</v>
      </c>
      <c r="AC229" s="174" t="s">
        <v>883</v>
      </c>
      <c r="AD229" s="169" t="s">
        <v>600</v>
      </c>
      <c r="AE229" s="167" t="s">
        <v>67</v>
      </c>
      <c r="AF229" s="179"/>
      <c r="AG229" s="163" t="s">
        <v>68</v>
      </c>
      <c r="AH229" s="167">
        <f t="shared" si="35"/>
        <v>50</v>
      </c>
      <c r="AI229" s="167">
        <v>2</v>
      </c>
      <c r="AJ229" s="171">
        <f t="shared" si="36"/>
        <v>6372</v>
      </c>
      <c r="AK229" s="167">
        <f t="shared" si="37"/>
        <v>50</v>
      </c>
      <c r="AL229" s="171">
        <v>0</v>
      </c>
      <c r="AM229" s="171">
        <f t="shared" si="44"/>
        <v>4000000</v>
      </c>
      <c r="AN229" s="171">
        <f t="shared" si="38"/>
        <v>0</v>
      </c>
      <c r="AO229" s="171">
        <f t="shared" si="39"/>
        <v>0</v>
      </c>
      <c r="AP229" s="171">
        <f t="shared" si="40"/>
        <v>25488000</v>
      </c>
      <c r="AR229" s="171">
        <f t="shared" si="41"/>
        <v>0</v>
      </c>
      <c r="AS229" s="171">
        <f t="shared" si="42"/>
        <v>29488000</v>
      </c>
      <c r="AT229" s="163" t="s">
        <v>601</v>
      </c>
      <c r="AU229" s="163" t="s">
        <v>602</v>
      </c>
      <c r="AV229" s="163" t="s">
        <v>603</v>
      </c>
      <c r="AW229" s="163" t="s">
        <v>476</v>
      </c>
    </row>
    <row r="230" spans="1:49" ht="25" customHeight="1" x14ac:dyDescent="0.35">
      <c r="A230" s="163">
        <v>14407</v>
      </c>
      <c r="B230" s="163" t="s">
        <v>125</v>
      </c>
      <c r="C230" s="163" t="s">
        <v>126</v>
      </c>
      <c r="D230" s="164">
        <v>1</v>
      </c>
      <c r="E230" s="164">
        <v>2025</v>
      </c>
      <c r="F230" s="164">
        <v>2025</v>
      </c>
      <c r="G230" s="163" t="s">
        <v>127</v>
      </c>
      <c r="H230" s="163" t="s">
        <v>125</v>
      </c>
      <c r="I230" s="163" t="s">
        <v>128</v>
      </c>
      <c r="J230" s="165" t="s">
        <v>882</v>
      </c>
      <c r="K230" s="163" t="s">
        <v>65</v>
      </c>
      <c r="L230" s="163" t="s">
        <v>65</v>
      </c>
      <c r="M230" s="163" t="s">
        <v>65</v>
      </c>
      <c r="N230" s="163">
        <v>13</v>
      </c>
      <c r="O230" s="163" t="s">
        <v>104</v>
      </c>
      <c r="P230" s="163" t="s">
        <v>604</v>
      </c>
      <c r="Q230" s="163" t="s">
        <v>152</v>
      </c>
      <c r="R230" s="163" t="s">
        <v>61</v>
      </c>
      <c r="S230" s="163" t="s">
        <v>107</v>
      </c>
      <c r="T230" s="163" t="s">
        <v>63</v>
      </c>
      <c r="U230" s="164">
        <v>20</v>
      </c>
      <c r="V230" s="164">
        <v>200</v>
      </c>
      <c r="W230" s="164" t="s">
        <v>65</v>
      </c>
      <c r="X230" s="167">
        <f t="shared" si="43"/>
        <v>200</v>
      </c>
      <c r="Y230" s="164">
        <v>4</v>
      </c>
      <c r="Z230" s="164" t="s">
        <v>64</v>
      </c>
      <c r="AA230" s="164" t="s">
        <v>67</v>
      </c>
      <c r="AB230" s="173" t="s">
        <v>67</v>
      </c>
      <c r="AC230" s="174" t="s">
        <v>883</v>
      </c>
      <c r="AD230" s="169" t="s">
        <v>884</v>
      </c>
      <c r="AE230" s="167" t="s">
        <v>67</v>
      </c>
      <c r="AF230" s="179"/>
      <c r="AG230" s="163" t="s">
        <v>68</v>
      </c>
      <c r="AH230" s="167">
        <f t="shared" si="35"/>
        <v>50</v>
      </c>
      <c r="AI230" s="167">
        <v>2</v>
      </c>
      <c r="AJ230" s="171">
        <f t="shared" si="36"/>
        <v>6372</v>
      </c>
      <c r="AK230" s="167">
        <f t="shared" si="37"/>
        <v>50</v>
      </c>
      <c r="AL230" s="171">
        <v>0</v>
      </c>
      <c r="AM230" s="171">
        <f t="shared" si="44"/>
        <v>4000000</v>
      </c>
      <c r="AN230" s="171">
        <f t="shared" si="38"/>
        <v>0</v>
      </c>
      <c r="AO230" s="171">
        <f t="shared" si="39"/>
        <v>0</v>
      </c>
      <c r="AP230" s="171">
        <f t="shared" si="40"/>
        <v>25488000</v>
      </c>
      <c r="AR230" s="171">
        <f t="shared" si="41"/>
        <v>0</v>
      </c>
      <c r="AS230" s="171">
        <f t="shared" si="42"/>
        <v>29488000</v>
      </c>
      <c r="AT230" s="163" t="s">
        <v>601</v>
      </c>
      <c r="AU230" s="163" t="s">
        <v>602</v>
      </c>
      <c r="AV230" s="163" t="s">
        <v>603</v>
      </c>
      <c r="AW230" s="163" t="s">
        <v>476</v>
      </c>
    </row>
    <row r="231" spans="1:49" ht="25" customHeight="1" x14ac:dyDescent="0.35">
      <c r="A231" s="163">
        <v>14260</v>
      </c>
      <c r="B231" s="163" t="s">
        <v>138</v>
      </c>
      <c r="C231" s="163" t="s">
        <v>139</v>
      </c>
      <c r="D231" s="164">
        <v>1</v>
      </c>
      <c r="E231" s="164">
        <v>2025</v>
      </c>
      <c r="F231" s="164">
        <v>2025</v>
      </c>
      <c r="G231" s="163" t="s">
        <v>127</v>
      </c>
      <c r="H231" s="163" t="s">
        <v>138</v>
      </c>
      <c r="I231" s="163" t="s">
        <v>140</v>
      </c>
      <c r="J231" s="165" t="s">
        <v>885</v>
      </c>
      <c r="K231" s="163" t="s">
        <v>65</v>
      </c>
      <c r="L231" s="163" t="s">
        <v>65</v>
      </c>
      <c r="M231" s="163" t="s">
        <v>65</v>
      </c>
      <c r="N231" s="163">
        <v>13</v>
      </c>
      <c r="O231" s="163" t="s">
        <v>104</v>
      </c>
      <c r="P231" s="163" t="s">
        <v>886</v>
      </c>
      <c r="Q231" s="163" t="s">
        <v>152</v>
      </c>
      <c r="R231" s="163" t="s">
        <v>61</v>
      </c>
      <c r="S231" s="163" t="s">
        <v>107</v>
      </c>
      <c r="T231" s="163" t="s">
        <v>63</v>
      </c>
      <c r="U231" s="164">
        <v>20</v>
      </c>
      <c r="V231" s="164">
        <v>200</v>
      </c>
      <c r="W231" s="164" t="s">
        <v>65</v>
      </c>
      <c r="X231" s="167">
        <f t="shared" si="43"/>
        <v>200</v>
      </c>
      <c r="Y231" s="164">
        <v>4</v>
      </c>
      <c r="Z231" s="164" t="s">
        <v>64</v>
      </c>
      <c r="AA231" s="164" t="s">
        <v>67</v>
      </c>
      <c r="AB231" s="173" t="s">
        <v>67</v>
      </c>
      <c r="AC231" s="174" t="s">
        <v>887</v>
      </c>
      <c r="AD231" s="169" t="s">
        <v>750</v>
      </c>
      <c r="AE231" s="167" t="s">
        <v>67</v>
      </c>
      <c r="AF231" s="179"/>
      <c r="AG231" s="163" t="s">
        <v>68</v>
      </c>
      <c r="AH231" s="167">
        <f t="shared" si="35"/>
        <v>50</v>
      </c>
      <c r="AI231" s="167">
        <v>2</v>
      </c>
      <c r="AJ231" s="171">
        <f t="shared" si="36"/>
        <v>6372</v>
      </c>
      <c r="AK231" s="167">
        <f t="shared" si="37"/>
        <v>50</v>
      </c>
      <c r="AL231" s="171">
        <v>0</v>
      </c>
      <c r="AM231" s="171">
        <f t="shared" si="44"/>
        <v>4000000</v>
      </c>
      <c r="AN231" s="171">
        <f t="shared" si="38"/>
        <v>0</v>
      </c>
      <c r="AO231" s="171">
        <f t="shared" si="39"/>
        <v>0</v>
      </c>
      <c r="AP231" s="171">
        <f t="shared" si="40"/>
        <v>25488000</v>
      </c>
      <c r="AR231" s="171">
        <f t="shared" si="41"/>
        <v>0</v>
      </c>
      <c r="AS231" s="171">
        <f t="shared" si="42"/>
        <v>29488000</v>
      </c>
      <c r="AT231" s="163" t="s">
        <v>839</v>
      </c>
      <c r="AU231" s="163" t="s">
        <v>840</v>
      </c>
      <c r="AV231" s="163" t="s">
        <v>698</v>
      </c>
      <c r="AW231" s="163" t="s">
        <v>699</v>
      </c>
    </row>
    <row r="232" spans="1:49" ht="25" customHeight="1" x14ac:dyDescent="0.35">
      <c r="A232" s="163">
        <v>14271</v>
      </c>
      <c r="B232" s="163" t="s">
        <v>138</v>
      </c>
      <c r="C232" s="163" t="s">
        <v>139</v>
      </c>
      <c r="D232" s="164">
        <v>1</v>
      </c>
      <c r="E232" s="164">
        <v>2025</v>
      </c>
      <c r="F232" s="164">
        <v>2025</v>
      </c>
      <c r="G232" s="163" t="s">
        <v>127</v>
      </c>
      <c r="H232" s="163" t="s">
        <v>138</v>
      </c>
      <c r="I232" s="163" t="s">
        <v>140</v>
      </c>
      <c r="J232" s="165" t="s">
        <v>885</v>
      </c>
      <c r="K232" s="163" t="s">
        <v>65</v>
      </c>
      <c r="L232" s="163" t="s">
        <v>65</v>
      </c>
      <c r="M232" s="163" t="s">
        <v>65</v>
      </c>
      <c r="N232" s="163">
        <v>13</v>
      </c>
      <c r="O232" s="163" t="s">
        <v>104</v>
      </c>
      <c r="P232" s="163" t="s">
        <v>193</v>
      </c>
      <c r="Q232" s="163" t="s">
        <v>152</v>
      </c>
      <c r="R232" s="163" t="s">
        <v>61</v>
      </c>
      <c r="S232" s="163" t="s">
        <v>107</v>
      </c>
      <c r="T232" s="163" t="s">
        <v>63</v>
      </c>
      <c r="U232" s="164">
        <v>20</v>
      </c>
      <c r="V232" s="164">
        <v>200</v>
      </c>
      <c r="W232" s="164" t="s">
        <v>65</v>
      </c>
      <c r="X232" s="167">
        <f t="shared" si="43"/>
        <v>200</v>
      </c>
      <c r="Y232" s="164">
        <v>4</v>
      </c>
      <c r="Z232" s="164" t="s">
        <v>64</v>
      </c>
      <c r="AA232" s="164" t="s">
        <v>67</v>
      </c>
      <c r="AB232" s="173" t="s">
        <v>67</v>
      </c>
      <c r="AC232" s="174" t="s">
        <v>888</v>
      </c>
      <c r="AD232" s="169" t="s">
        <v>750</v>
      </c>
      <c r="AE232" s="167" t="s">
        <v>67</v>
      </c>
      <c r="AF232" s="179"/>
      <c r="AG232" s="163" t="s">
        <v>68</v>
      </c>
      <c r="AH232" s="167">
        <f t="shared" si="35"/>
        <v>50</v>
      </c>
      <c r="AI232" s="167">
        <v>2</v>
      </c>
      <c r="AJ232" s="171">
        <f t="shared" si="36"/>
        <v>6372</v>
      </c>
      <c r="AK232" s="167">
        <f t="shared" si="37"/>
        <v>50</v>
      </c>
      <c r="AL232" s="171">
        <v>0</v>
      </c>
      <c r="AM232" s="171">
        <f t="shared" si="44"/>
        <v>4000000</v>
      </c>
      <c r="AN232" s="171">
        <f t="shared" si="38"/>
        <v>0</v>
      </c>
      <c r="AO232" s="171">
        <f t="shared" si="39"/>
        <v>0</v>
      </c>
      <c r="AP232" s="171">
        <f t="shared" si="40"/>
        <v>25488000</v>
      </c>
      <c r="AR232" s="171">
        <f t="shared" si="41"/>
        <v>0</v>
      </c>
      <c r="AS232" s="171">
        <f t="shared" si="42"/>
        <v>29488000</v>
      </c>
      <c r="AT232" s="163" t="s">
        <v>839</v>
      </c>
      <c r="AU232" s="163" t="s">
        <v>840</v>
      </c>
      <c r="AV232" s="163" t="s">
        <v>698</v>
      </c>
      <c r="AW232" s="163" t="s">
        <v>699</v>
      </c>
    </row>
    <row r="233" spans="1:49" ht="25" customHeight="1" x14ac:dyDescent="0.35">
      <c r="A233" s="163">
        <v>14292</v>
      </c>
      <c r="B233" s="163" t="s">
        <v>125</v>
      </c>
      <c r="C233" s="163" t="s">
        <v>126</v>
      </c>
      <c r="D233" s="164">
        <v>1</v>
      </c>
      <c r="E233" s="164">
        <v>2025</v>
      </c>
      <c r="F233" s="164">
        <v>2025</v>
      </c>
      <c r="G233" s="163" t="s">
        <v>127</v>
      </c>
      <c r="H233" s="163" t="s">
        <v>125</v>
      </c>
      <c r="I233" s="163" t="s">
        <v>128</v>
      </c>
      <c r="J233" s="165" t="s">
        <v>889</v>
      </c>
      <c r="K233" s="163" t="s">
        <v>65</v>
      </c>
      <c r="L233" s="163" t="s">
        <v>483</v>
      </c>
      <c r="M233" s="163" t="s">
        <v>484</v>
      </c>
      <c r="N233" s="163">
        <v>13</v>
      </c>
      <c r="O233" s="163" t="s">
        <v>104</v>
      </c>
      <c r="P233" s="163" t="s">
        <v>312</v>
      </c>
      <c r="Q233" s="163" t="s">
        <v>445</v>
      </c>
      <c r="R233" s="163" t="s">
        <v>61</v>
      </c>
      <c r="S233" s="163" t="s">
        <v>107</v>
      </c>
      <c r="T233" s="163" t="s">
        <v>446</v>
      </c>
      <c r="U233" s="164">
        <v>20</v>
      </c>
      <c r="V233" s="164">
        <v>180</v>
      </c>
      <c r="W233" s="164">
        <v>8</v>
      </c>
      <c r="X233" s="167">
        <f t="shared" si="43"/>
        <v>188</v>
      </c>
      <c r="Y233" s="164">
        <v>4</v>
      </c>
      <c r="Z233" s="164" t="s">
        <v>64</v>
      </c>
      <c r="AA233" s="164" t="s">
        <v>67</v>
      </c>
      <c r="AB233" s="173" t="s">
        <v>67</v>
      </c>
      <c r="AC233" s="174" t="s">
        <v>890</v>
      </c>
      <c r="AD233" s="169" t="s">
        <v>808</v>
      </c>
      <c r="AE233" s="167" t="s">
        <v>67</v>
      </c>
      <c r="AF233" s="179"/>
      <c r="AG233" s="163" t="s">
        <v>68</v>
      </c>
      <c r="AH233" s="167">
        <f t="shared" si="35"/>
        <v>47</v>
      </c>
      <c r="AI233" s="167">
        <v>1</v>
      </c>
      <c r="AJ233" s="171">
        <f t="shared" si="36"/>
        <v>5074</v>
      </c>
      <c r="AK233" s="167">
        <f t="shared" si="37"/>
        <v>47</v>
      </c>
      <c r="AL233" s="171">
        <v>0</v>
      </c>
      <c r="AM233" s="171">
        <f t="shared" si="44"/>
        <v>3760000</v>
      </c>
      <c r="AN233" s="171">
        <f t="shared" si="38"/>
        <v>0</v>
      </c>
      <c r="AO233" s="171">
        <f t="shared" si="39"/>
        <v>0</v>
      </c>
      <c r="AP233" s="171">
        <f t="shared" si="40"/>
        <v>19078240</v>
      </c>
      <c r="AR233" s="171">
        <f t="shared" si="41"/>
        <v>0</v>
      </c>
      <c r="AS233" s="171">
        <f t="shared" si="42"/>
        <v>22838240</v>
      </c>
      <c r="AT233" s="163" t="s">
        <v>809</v>
      </c>
      <c r="AU233" s="163" t="s">
        <v>810</v>
      </c>
      <c r="AV233" s="163" t="s">
        <v>811</v>
      </c>
      <c r="AW233" s="163" t="s">
        <v>812</v>
      </c>
    </row>
    <row r="234" spans="1:49" ht="25" customHeight="1" x14ac:dyDescent="0.35">
      <c r="A234" s="163">
        <v>14521</v>
      </c>
      <c r="B234" s="163" t="s">
        <v>190</v>
      </c>
      <c r="C234" s="163" t="s">
        <v>191</v>
      </c>
      <c r="D234" s="164">
        <v>1</v>
      </c>
      <c r="E234" s="164">
        <v>2025</v>
      </c>
      <c r="F234" s="164">
        <v>2025</v>
      </c>
      <c r="G234" s="163" t="s">
        <v>127</v>
      </c>
      <c r="H234" s="163" t="s">
        <v>190</v>
      </c>
      <c r="I234" s="163" t="s">
        <v>192</v>
      </c>
      <c r="J234" s="165" t="s">
        <v>891</v>
      </c>
      <c r="K234" s="163" t="s">
        <v>65</v>
      </c>
      <c r="L234" s="163" t="s">
        <v>65</v>
      </c>
      <c r="M234" s="163" t="s">
        <v>65</v>
      </c>
      <c r="N234" s="163">
        <v>10</v>
      </c>
      <c r="O234" s="163" t="s">
        <v>111</v>
      </c>
      <c r="P234" s="163" t="s">
        <v>363</v>
      </c>
      <c r="Q234" s="163" t="s">
        <v>892</v>
      </c>
      <c r="R234" s="163" t="s">
        <v>61</v>
      </c>
      <c r="S234" s="163" t="s">
        <v>107</v>
      </c>
      <c r="T234" s="163" t="s">
        <v>108</v>
      </c>
      <c r="U234" s="164">
        <v>20</v>
      </c>
      <c r="V234" s="164">
        <v>80</v>
      </c>
      <c r="W234" s="164" t="s">
        <v>65</v>
      </c>
      <c r="X234" s="167">
        <f t="shared" si="43"/>
        <v>80</v>
      </c>
      <c r="Y234" s="164">
        <v>5</v>
      </c>
      <c r="Z234" s="164" t="s">
        <v>64</v>
      </c>
      <c r="AA234" s="164" t="s">
        <v>67</v>
      </c>
      <c r="AB234" s="173" t="s">
        <v>67</v>
      </c>
      <c r="AC234" s="174" t="s">
        <v>893</v>
      </c>
      <c r="AD234" s="169" t="s">
        <v>894</v>
      </c>
      <c r="AE234" s="167" t="s">
        <v>67</v>
      </c>
      <c r="AF234" s="179"/>
      <c r="AG234" s="163" t="s">
        <v>68</v>
      </c>
      <c r="AH234" s="167">
        <f t="shared" si="35"/>
        <v>16</v>
      </c>
      <c r="AI234" s="167">
        <v>2</v>
      </c>
      <c r="AJ234" s="171">
        <f t="shared" si="36"/>
        <v>6372</v>
      </c>
      <c r="AK234" s="167">
        <f t="shared" si="37"/>
        <v>16</v>
      </c>
      <c r="AL234" s="171">
        <v>0</v>
      </c>
      <c r="AM234" s="171">
        <f t="shared" si="44"/>
        <v>1280000</v>
      </c>
      <c r="AN234" s="171">
        <f t="shared" si="38"/>
        <v>0</v>
      </c>
      <c r="AO234" s="171">
        <f t="shared" si="39"/>
        <v>0</v>
      </c>
      <c r="AP234" s="171">
        <f t="shared" si="40"/>
        <v>10195200</v>
      </c>
      <c r="AR234" s="171">
        <f t="shared" si="41"/>
        <v>0</v>
      </c>
      <c r="AS234" s="171">
        <f t="shared" si="42"/>
        <v>11475200</v>
      </c>
      <c r="AT234" s="163" t="s">
        <v>195</v>
      </c>
      <c r="AU234" s="163" t="s">
        <v>196</v>
      </c>
      <c r="AV234" s="163" t="s">
        <v>895</v>
      </c>
      <c r="AW234" s="163" t="s">
        <v>896</v>
      </c>
    </row>
    <row r="235" spans="1:49" ht="25" customHeight="1" x14ac:dyDescent="0.35">
      <c r="A235" s="163">
        <v>14412</v>
      </c>
      <c r="B235" s="163" t="s">
        <v>125</v>
      </c>
      <c r="C235" s="163" t="s">
        <v>126</v>
      </c>
      <c r="D235" s="164">
        <v>1</v>
      </c>
      <c r="E235" s="164">
        <v>2025</v>
      </c>
      <c r="F235" s="164">
        <v>2025</v>
      </c>
      <c r="G235" s="163" t="s">
        <v>127</v>
      </c>
      <c r="H235" s="163" t="s">
        <v>125</v>
      </c>
      <c r="I235" s="163" t="s">
        <v>128</v>
      </c>
      <c r="J235" s="165" t="s">
        <v>897</v>
      </c>
      <c r="K235" s="163" t="s">
        <v>65</v>
      </c>
      <c r="L235" s="163" t="s">
        <v>65</v>
      </c>
      <c r="M235" s="163" t="s">
        <v>65</v>
      </c>
      <c r="N235" s="163">
        <v>13</v>
      </c>
      <c r="O235" s="163" t="s">
        <v>104</v>
      </c>
      <c r="P235" s="163" t="s">
        <v>595</v>
      </c>
      <c r="Q235" s="163" t="s">
        <v>152</v>
      </c>
      <c r="R235" s="163" t="s">
        <v>61</v>
      </c>
      <c r="S235" s="163" t="s">
        <v>107</v>
      </c>
      <c r="T235" s="163" t="s">
        <v>63</v>
      </c>
      <c r="U235" s="164">
        <v>20</v>
      </c>
      <c r="V235" s="164">
        <v>100</v>
      </c>
      <c r="W235" s="164" t="s">
        <v>65</v>
      </c>
      <c r="X235" s="167">
        <f t="shared" si="43"/>
        <v>100</v>
      </c>
      <c r="Y235" s="164">
        <v>4</v>
      </c>
      <c r="Z235" s="164" t="s">
        <v>64</v>
      </c>
      <c r="AA235" s="164" t="s">
        <v>67</v>
      </c>
      <c r="AB235" s="173" t="s">
        <v>67</v>
      </c>
      <c r="AC235" s="174" t="s">
        <v>898</v>
      </c>
      <c r="AD235" s="169" t="s">
        <v>600</v>
      </c>
      <c r="AE235" s="167" t="s">
        <v>67</v>
      </c>
      <c r="AF235" s="179"/>
      <c r="AG235" s="163" t="s">
        <v>68</v>
      </c>
      <c r="AH235" s="167">
        <f t="shared" si="35"/>
        <v>25</v>
      </c>
      <c r="AI235" s="167">
        <v>2</v>
      </c>
      <c r="AJ235" s="171">
        <f t="shared" si="36"/>
        <v>6372</v>
      </c>
      <c r="AK235" s="167">
        <f t="shared" si="37"/>
        <v>25</v>
      </c>
      <c r="AL235" s="171">
        <v>0</v>
      </c>
      <c r="AM235" s="171">
        <f t="shared" si="44"/>
        <v>2000000</v>
      </c>
      <c r="AN235" s="171">
        <f t="shared" si="38"/>
        <v>0</v>
      </c>
      <c r="AO235" s="171">
        <f t="shared" si="39"/>
        <v>0</v>
      </c>
      <c r="AP235" s="171">
        <f t="shared" si="40"/>
        <v>12744000</v>
      </c>
      <c r="AR235" s="171">
        <f t="shared" si="41"/>
        <v>0</v>
      </c>
      <c r="AS235" s="171">
        <f t="shared" si="42"/>
        <v>14744000</v>
      </c>
      <c r="AT235" s="163" t="s">
        <v>601</v>
      </c>
      <c r="AU235" s="163" t="s">
        <v>602</v>
      </c>
      <c r="AV235" s="163" t="s">
        <v>603</v>
      </c>
      <c r="AW235" s="163" t="s">
        <v>476</v>
      </c>
    </row>
    <row r="236" spans="1:49" ht="25" customHeight="1" x14ac:dyDescent="0.35">
      <c r="A236" s="163">
        <v>14413</v>
      </c>
      <c r="B236" s="163" t="s">
        <v>125</v>
      </c>
      <c r="C236" s="163" t="s">
        <v>126</v>
      </c>
      <c r="D236" s="164">
        <v>1</v>
      </c>
      <c r="E236" s="164">
        <v>2025</v>
      </c>
      <c r="F236" s="164">
        <v>2025</v>
      </c>
      <c r="G236" s="163" t="s">
        <v>127</v>
      </c>
      <c r="H236" s="163" t="s">
        <v>125</v>
      </c>
      <c r="I236" s="163" t="s">
        <v>128</v>
      </c>
      <c r="J236" s="165" t="s">
        <v>897</v>
      </c>
      <c r="K236" s="163" t="s">
        <v>65</v>
      </c>
      <c r="L236" s="163" t="s">
        <v>65</v>
      </c>
      <c r="M236" s="163" t="s">
        <v>65</v>
      </c>
      <c r="N236" s="163">
        <v>13</v>
      </c>
      <c r="O236" s="163" t="s">
        <v>104</v>
      </c>
      <c r="P236" s="163" t="s">
        <v>604</v>
      </c>
      <c r="Q236" s="163" t="s">
        <v>152</v>
      </c>
      <c r="R236" s="163" t="s">
        <v>61</v>
      </c>
      <c r="S236" s="163" t="s">
        <v>107</v>
      </c>
      <c r="T236" s="163" t="s">
        <v>63</v>
      </c>
      <c r="U236" s="164">
        <v>20</v>
      </c>
      <c r="V236" s="164">
        <v>100</v>
      </c>
      <c r="W236" s="164" t="s">
        <v>65</v>
      </c>
      <c r="X236" s="167">
        <f t="shared" si="43"/>
        <v>100</v>
      </c>
      <c r="Y236" s="164">
        <v>4</v>
      </c>
      <c r="Z236" s="164" t="s">
        <v>64</v>
      </c>
      <c r="AA236" s="164" t="s">
        <v>67</v>
      </c>
      <c r="AB236" s="173" t="s">
        <v>67</v>
      </c>
      <c r="AC236" s="174" t="s">
        <v>899</v>
      </c>
      <c r="AD236" s="169" t="s">
        <v>600</v>
      </c>
      <c r="AE236" s="167" t="s">
        <v>67</v>
      </c>
      <c r="AF236" s="179"/>
      <c r="AG236" s="163" t="s">
        <v>68</v>
      </c>
      <c r="AH236" s="167">
        <f t="shared" si="35"/>
        <v>25</v>
      </c>
      <c r="AI236" s="167">
        <v>2</v>
      </c>
      <c r="AJ236" s="171">
        <f t="shared" si="36"/>
        <v>6372</v>
      </c>
      <c r="AK236" s="167">
        <f t="shared" si="37"/>
        <v>25</v>
      </c>
      <c r="AL236" s="171">
        <v>0</v>
      </c>
      <c r="AM236" s="171">
        <f t="shared" si="44"/>
        <v>2000000</v>
      </c>
      <c r="AN236" s="171">
        <f t="shared" si="38"/>
        <v>0</v>
      </c>
      <c r="AO236" s="171">
        <f t="shared" si="39"/>
        <v>0</v>
      </c>
      <c r="AP236" s="171">
        <f t="shared" si="40"/>
        <v>12744000</v>
      </c>
      <c r="AR236" s="171">
        <f t="shared" si="41"/>
        <v>0</v>
      </c>
      <c r="AS236" s="171">
        <f t="shared" si="42"/>
        <v>14744000</v>
      </c>
      <c r="AT236" s="163" t="s">
        <v>601</v>
      </c>
      <c r="AU236" s="163" t="s">
        <v>602</v>
      </c>
      <c r="AV236" s="163" t="s">
        <v>603</v>
      </c>
      <c r="AW236" s="163" t="s">
        <v>476</v>
      </c>
    </row>
    <row r="237" spans="1:49" ht="25" customHeight="1" x14ac:dyDescent="0.35">
      <c r="A237" s="163">
        <v>14258</v>
      </c>
      <c r="B237" s="163" t="s">
        <v>138</v>
      </c>
      <c r="C237" s="163" t="s">
        <v>139</v>
      </c>
      <c r="D237" s="164">
        <v>1</v>
      </c>
      <c r="E237" s="164">
        <v>2025</v>
      </c>
      <c r="F237" s="164">
        <v>2025</v>
      </c>
      <c r="G237" s="163" t="s">
        <v>127</v>
      </c>
      <c r="H237" s="163" t="s">
        <v>138</v>
      </c>
      <c r="I237" s="163" t="s">
        <v>140</v>
      </c>
      <c r="J237" s="165" t="s">
        <v>900</v>
      </c>
      <c r="K237" s="163" t="s">
        <v>65</v>
      </c>
      <c r="L237" s="163" t="s">
        <v>65</v>
      </c>
      <c r="M237" s="163" t="s">
        <v>65</v>
      </c>
      <c r="N237" s="163">
        <v>13</v>
      </c>
      <c r="O237" s="163" t="s">
        <v>104</v>
      </c>
      <c r="P237" s="163" t="s">
        <v>901</v>
      </c>
      <c r="Q237" s="163" t="s">
        <v>152</v>
      </c>
      <c r="R237" s="163" t="s">
        <v>61</v>
      </c>
      <c r="S237" s="163" t="s">
        <v>107</v>
      </c>
      <c r="T237" s="163" t="s">
        <v>63</v>
      </c>
      <c r="U237" s="164">
        <v>20</v>
      </c>
      <c r="V237" s="164">
        <v>100</v>
      </c>
      <c r="W237" s="164" t="s">
        <v>65</v>
      </c>
      <c r="X237" s="167">
        <f t="shared" si="43"/>
        <v>100</v>
      </c>
      <c r="Y237" s="164">
        <v>4</v>
      </c>
      <c r="Z237" s="164" t="s">
        <v>64</v>
      </c>
      <c r="AA237" s="164" t="s">
        <v>67</v>
      </c>
      <c r="AB237" s="173" t="s">
        <v>67</v>
      </c>
      <c r="AC237" s="174" t="s">
        <v>902</v>
      </c>
      <c r="AD237" s="169" t="s">
        <v>750</v>
      </c>
      <c r="AE237" s="167" t="s">
        <v>67</v>
      </c>
      <c r="AF237" s="179"/>
      <c r="AG237" s="163" t="s">
        <v>68</v>
      </c>
      <c r="AH237" s="167">
        <f t="shared" si="35"/>
        <v>25</v>
      </c>
      <c r="AI237" s="167">
        <v>2</v>
      </c>
      <c r="AJ237" s="171">
        <f t="shared" si="36"/>
        <v>6372</v>
      </c>
      <c r="AK237" s="167">
        <f t="shared" si="37"/>
        <v>25</v>
      </c>
      <c r="AL237" s="171">
        <v>0</v>
      </c>
      <c r="AM237" s="171">
        <f t="shared" si="44"/>
        <v>2000000</v>
      </c>
      <c r="AN237" s="171">
        <f t="shared" si="38"/>
        <v>0</v>
      </c>
      <c r="AO237" s="171">
        <f t="shared" si="39"/>
        <v>0</v>
      </c>
      <c r="AP237" s="171">
        <f t="shared" si="40"/>
        <v>12744000</v>
      </c>
      <c r="AR237" s="171">
        <f t="shared" si="41"/>
        <v>0</v>
      </c>
      <c r="AS237" s="171">
        <f t="shared" si="42"/>
        <v>14744000</v>
      </c>
      <c r="AT237" s="163" t="s">
        <v>839</v>
      </c>
      <c r="AU237" s="163" t="s">
        <v>840</v>
      </c>
      <c r="AV237" s="163" t="s">
        <v>698</v>
      </c>
      <c r="AW237" s="163" t="s">
        <v>699</v>
      </c>
    </row>
    <row r="238" spans="1:49" ht="25" customHeight="1" x14ac:dyDescent="0.35">
      <c r="A238" s="163">
        <v>14272</v>
      </c>
      <c r="B238" s="163" t="s">
        <v>138</v>
      </c>
      <c r="C238" s="163" t="s">
        <v>139</v>
      </c>
      <c r="D238" s="164">
        <v>1</v>
      </c>
      <c r="E238" s="164">
        <v>2025</v>
      </c>
      <c r="F238" s="164">
        <v>2025</v>
      </c>
      <c r="G238" s="163" t="s">
        <v>127</v>
      </c>
      <c r="H238" s="163" t="s">
        <v>138</v>
      </c>
      <c r="I238" s="163" t="s">
        <v>140</v>
      </c>
      <c r="J238" s="165" t="s">
        <v>900</v>
      </c>
      <c r="K238" s="163" t="s">
        <v>65</v>
      </c>
      <c r="L238" s="163" t="s">
        <v>65</v>
      </c>
      <c r="M238" s="163" t="s">
        <v>65</v>
      </c>
      <c r="N238" s="163">
        <v>13</v>
      </c>
      <c r="O238" s="163" t="s">
        <v>104</v>
      </c>
      <c r="P238" s="163" t="s">
        <v>903</v>
      </c>
      <c r="Q238" s="163" t="s">
        <v>152</v>
      </c>
      <c r="R238" s="163" t="s">
        <v>61</v>
      </c>
      <c r="S238" s="163" t="s">
        <v>107</v>
      </c>
      <c r="T238" s="163" t="s">
        <v>63</v>
      </c>
      <c r="U238" s="164">
        <v>18</v>
      </c>
      <c r="V238" s="164">
        <v>100</v>
      </c>
      <c r="W238" s="164" t="s">
        <v>65</v>
      </c>
      <c r="X238" s="167">
        <f t="shared" si="43"/>
        <v>100</v>
      </c>
      <c r="Y238" s="164">
        <v>4</v>
      </c>
      <c r="Z238" s="164" t="s">
        <v>64</v>
      </c>
      <c r="AA238" s="164" t="s">
        <v>67</v>
      </c>
      <c r="AB238" s="173" t="s">
        <v>67</v>
      </c>
      <c r="AC238" s="174" t="s">
        <v>904</v>
      </c>
      <c r="AD238" s="169" t="s">
        <v>905</v>
      </c>
      <c r="AE238" s="167" t="s">
        <v>67</v>
      </c>
      <c r="AF238" s="179"/>
      <c r="AG238" s="163" t="s">
        <v>68</v>
      </c>
      <c r="AH238" s="167">
        <f t="shared" si="35"/>
        <v>25</v>
      </c>
      <c r="AI238" s="167">
        <v>2</v>
      </c>
      <c r="AJ238" s="171">
        <f t="shared" si="36"/>
        <v>6372</v>
      </c>
      <c r="AK238" s="167">
        <f t="shared" si="37"/>
        <v>25</v>
      </c>
      <c r="AL238" s="171">
        <v>0</v>
      </c>
      <c r="AM238" s="171">
        <f t="shared" si="44"/>
        <v>1800000</v>
      </c>
      <c r="AN238" s="171">
        <f t="shared" si="38"/>
        <v>0</v>
      </c>
      <c r="AO238" s="171">
        <f t="shared" si="39"/>
        <v>0</v>
      </c>
      <c r="AP238" s="171">
        <f t="shared" si="40"/>
        <v>11469600</v>
      </c>
      <c r="AR238" s="171">
        <f t="shared" si="41"/>
        <v>0</v>
      </c>
      <c r="AS238" s="171">
        <f t="shared" si="42"/>
        <v>13269600</v>
      </c>
      <c r="AT238" s="163" t="s">
        <v>839</v>
      </c>
      <c r="AU238" s="163" t="s">
        <v>840</v>
      </c>
      <c r="AV238" s="163" t="s">
        <v>698</v>
      </c>
      <c r="AW238" s="163" t="s">
        <v>699</v>
      </c>
    </row>
    <row r="239" spans="1:49" ht="25" customHeight="1" x14ac:dyDescent="0.35">
      <c r="A239" s="163">
        <v>14304</v>
      </c>
      <c r="B239" s="163" t="s">
        <v>125</v>
      </c>
      <c r="C239" s="163" t="s">
        <v>126</v>
      </c>
      <c r="D239" s="164">
        <v>1</v>
      </c>
      <c r="E239" s="164">
        <v>2025</v>
      </c>
      <c r="F239" s="164">
        <v>2025</v>
      </c>
      <c r="G239" s="163" t="s">
        <v>127</v>
      </c>
      <c r="H239" s="163" t="s">
        <v>125</v>
      </c>
      <c r="I239" s="163" t="s">
        <v>128</v>
      </c>
      <c r="J239" s="165" t="s">
        <v>906</v>
      </c>
      <c r="K239" s="163" t="s">
        <v>65</v>
      </c>
      <c r="L239" s="163" t="s">
        <v>65</v>
      </c>
      <c r="M239" s="163" t="s">
        <v>65</v>
      </c>
      <c r="N239" s="163">
        <v>14</v>
      </c>
      <c r="O239" s="163" t="s">
        <v>485</v>
      </c>
      <c r="P239" s="163" t="s">
        <v>486</v>
      </c>
      <c r="Q239" s="163" t="s">
        <v>152</v>
      </c>
      <c r="R239" s="163" t="s">
        <v>61</v>
      </c>
      <c r="S239" s="163" t="s">
        <v>107</v>
      </c>
      <c r="T239" s="163" t="s">
        <v>730</v>
      </c>
      <c r="U239" s="164">
        <v>20</v>
      </c>
      <c r="V239" s="164">
        <v>40</v>
      </c>
      <c r="W239" s="164" t="s">
        <v>65</v>
      </c>
      <c r="X239" s="167">
        <f t="shared" si="43"/>
        <v>40</v>
      </c>
      <c r="Y239" s="164">
        <v>3</v>
      </c>
      <c r="Z239" s="164" t="s">
        <v>64</v>
      </c>
      <c r="AA239" s="164" t="s">
        <v>67</v>
      </c>
      <c r="AB239" s="173" t="s">
        <v>67</v>
      </c>
      <c r="AC239" s="174" t="s">
        <v>907</v>
      </c>
      <c r="AD239" s="169" t="s">
        <v>908</v>
      </c>
      <c r="AE239" s="167" t="s">
        <v>67</v>
      </c>
      <c r="AF239" s="179"/>
      <c r="AG239" s="163" t="s">
        <v>68</v>
      </c>
      <c r="AH239" s="167">
        <f t="shared" si="35"/>
        <v>14</v>
      </c>
      <c r="AI239" s="167">
        <v>1</v>
      </c>
      <c r="AJ239" s="171">
        <f t="shared" si="36"/>
        <v>5074</v>
      </c>
      <c r="AK239" s="167">
        <f t="shared" si="37"/>
        <v>13.333333333333334</v>
      </c>
      <c r="AL239" s="171">
        <v>0</v>
      </c>
      <c r="AM239" s="171">
        <f t="shared" si="44"/>
        <v>1120000</v>
      </c>
      <c r="AN239" s="171">
        <f t="shared" si="38"/>
        <v>0</v>
      </c>
      <c r="AO239" s="171">
        <f t="shared" si="39"/>
        <v>0</v>
      </c>
      <c r="AP239" s="171">
        <f t="shared" si="40"/>
        <v>4059200</v>
      </c>
      <c r="AR239" s="171">
        <f t="shared" si="41"/>
        <v>0</v>
      </c>
      <c r="AS239" s="171">
        <f t="shared" si="42"/>
        <v>5179200</v>
      </c>
      <c r="AT239" s="163" t="s">
        <v>499</v>
      </c>
      <c r="AU239" s="163" t="s">
        <v>500</v>
      </c>
      <c r="AV239" s="163" t="s">
        <v>909</v>
      </c>
      <c r="AW239" s="163" t="s">
        <v>910</v>
      </c>
    </row>
    <row r="240" spans="1:49" ht="25" customHeight="1" x14ac:dyDescent="0.35">
      <c r="A240" s="163">
        <v>14306</v>
      </c>
      <c r="B240" s="163" t="s">
        <v>125</v>
      </c>
      <c r="C240" s="163" t="s">
        <v>126</v>
      </c>
      <c r="D240" s="164">
        <v>1</v>
      </c>
      <c r="E240" s="164">
        <v>2025</v>
      </c>
      <c r="F240" s="164">
        <v>2025</v>
      </c>
      <c r="G240" s="163" t="s">
        <v>127</v>
      </c>
      <c r="H240" s="163" t="s">
        <v>125</v>
      </c>
      <c r="I240" s="163" t="s">
        <v>128</v>
      </c>
      <c r="J240" s="165" t="s">
        <v>906</v>
      </c>
      <c r="K240" s="163" t="s">
        <v>65</v>
      </c>
      <c r="L240" s="163" t="s">
        <v>65</v>
      </c>
      <c r="M240" s="163" t="s">
        <v>65</v>
      </c>
      <c r="N240" s="163">
        <v>14</v>
      </c>
      <c r="O240" s="163" t="s">
        <v>485</v>
      </c>
      <c r="P240" s="163" t="s">
        <v>486</v>
      </c>
      <c r="Q240" s="163" t="s">
        <v>152</v>
      </c>
      <c r="R240" s="163" t="s">
        <v>61</v>
      </c>
      <c r="S240" s="163" t="s">
        <v>107</v>
      </c>
      <c r="T240" s="163" t="s">
        <v>730</v>
      </c>
      <c r="U240" s="164">
        <v>20</v>
      </c>
      <c r="V240" s="164">
        <v>40</v>
      </c>
      <c r="W240" s="164" t="s">
        <v>65</v>
      </c>
      <c r="X240" s="167">
        <f t="shared" si="43"/>
        <v>40</v>
      </c>
      <c r="Y240" s="164">
        <v>3</v>
      </c>
      <c r="Z240" s="164" t="s">
        <v>64</v>
      </c>
      <c r="AA240" s="164" t="s">
        <v>67</v>
      </c>
      <c r="AB240" s="173" t="s">
        <v>67</v>
      </c>
      <c r="AC240" s="174" t="s">
        <v>907</v>
      </c>
      <c r="AD240" s="169" t="s">
        <v>911</v>
      </c>
      <c r="AE240" s="167" t="s">
        <v>67</v>
      </c>
      <c r="AF240" s="179"/>
      <c r="AG240" s="163" t="s">
        <v>68</v>
      </c>
      <c r="AH240" s="167">
        <f t="shared" si="35"/>
        <v>14</v>
      </c>
      <c r="AI240" s="167">
        <v>1</v>
      </c>
      <c r="AJ240" s="171">
        <f t="shared" si="36"/>
        <v>5074</v>
      </c>
      <c r="AK240" s="167">
        <f t="shared" si="37"/>
        <v>13.333333333333334</v>
      </c>
      <c r="AL240" s="171">
        <v>0</v>
      </c>
      <c r="AM240" s="171">
        <f t="shared" si="44"/>
        <v>1120000</v>
      </c>
      <c r="AN240" s="171">
        <f t="shared" si="38"/>
        <v>0</v>
      </c>
      <c r="AO240" s="171">
        <f t="shared" si="39"/>
        <v>0</v>
      </c>
      <c r="AP240" s="171">
        <f t="shared" si="40"/>
        <v>4059200</v>
      </c>
      <c r="AR240" s="171">
        <f t="shared" si="41"/>
        <v>0</v>
      </c>
      <c r="AS240" s="171">
        <f t="shared" si="42"/>
        <v>5179200</v>
      </c>
      <c r="AT240" s="163" t="s">
        <v>499</v>
      </c>
      <c r="AU240" s="163" t="s">
        <v>500</v>
      </c>
      <c r="AV240" s="163" t="s">
        <v>909</v>
      </c>
      <c r="AW240" s="163" t="s">
        <v>910</v>
      </c>
    </row>
    <row r="241" spans="1:49" ht="25" customHeight="1" x14ac:dyDescent="0.35">
      <c r="A241" s="163">
        <v>14363</v>
      </c>
      <c r="B241" s="163" t="s">
        <v>190</v>
      </c>
      <c r="C241" s="163" t="s">
        <v>191</v>
      </c>
      <c r="D241" s="164">
        <v>1</v>
      </c>
      <c r="E241" s="164">
        <v>2025</v>
      </c>
      <c r="F241" s="164">
        <v>2025</v>
      </c>
      <c r="G241" s="163" t="s">
        <v>127</v>
      </c>
      <c r="H241" s="163" t="s">
        <v>190</v>
      </c>
      <c r="I241" s="163" t="s">
        <v>192</v>
      </c>
      <c r="J241" s="165" t="s">
        <v>670</v>
      </c>
      <c r="K241" s="163" t="s">
        <v>671</v>
      </c>
      <c r="L241" s="163" t="s">
        <v>912</v>
      </c>
      <c r="M241" s="163" t="s">
        <v>913</v>
      </c>
      <c r="N241" s="163">
        <v>5</v>
      </c>
      <c r="O241" s="163" t="s">
        <v>236</v>
      </c>
      <c r="P241" s="163" t="s">
        <v>775</v>
      </c>
      <c r="Q241" s="163" t="s">
        <v>445</v>
      </c>
      <c r="R241" s="163" t="s">
        <v>61</v>
      </c>
      <c r="S241" s="163" t="s">
        <v>62</v>
      </c>
      <c r="T241" s="163" t="s">
        <v>63</v>
      </c>
      <c r="U241" s="164">
        <v>10</v>
      </c>
      <c r="V241" s="164">
        <v>36</v>
      </c>
      <c r="W241" s="164">
        <v>12</v>
      </c>
      <c r="X241" s="167">
        <f t="shared" si="43"/>
        <v>48</v>
      </c>
      <c r="Y241" s="164">
        <v>4</v>
      </c>
      <c r="Z241" s="164" t="s">
        <v>64</v>
      </c>
      <c r="AA241" s="164" t="s">
        <v>64</v>
      </c>
      <c r="AB241" s="173" t="s">
        <v>67</v>
      </c>
      <c r="AC241" s="174" t="s">
        <v>65</v>
      </c>
      <c r="AD241" s="169" t="s">
        <v>914</v>
      </c>
      <c r="AE241" s="167" t="s">
        <v>67</v>
      </c>
      <c r="AF241" s="179"/>
      <c r="AG241" s="163" t="s">
        <v>68</v>
      </c>
      <c r="AH241" s="167">
        <f t="shared" si="35"/>
        <v>12</v>
      </c>
      <c r="AI241" s="167">
        <v>1</v>
      </c>
      <c r="AJ241" s="171">
        <f t="shared" si="36"/>
        <v>5074</v>
      </c>
      <c r="AK241" s="167">
        <f t="shared" si="37"/>
        <v>12</v>
      </c>
      <c r="AL241" s="171">
        <v>0</v>
      </c>
      <c r="AM241" s="171">
        <f t="shared" si="44"/>
        <v>480000</v>
      </c>
      <c r="AN241" s="171">
        <f t="shared" si="38"/>
        <v>600000</v>
      </c>
      <c r="AO241" s="171">
        <f t="shared" si="39"/>
        <v>0</v>
      </c>
      <c r="AP241" s="171">
        <f t="shared" si="40"/>
        <v>2435520</v>
      </c>
      <c r="AR241" s="171">
        <f t="shared" si="41"/>
        <v>0</v>
      </c>
      <c r="AS241" s="171">
        <f t="shared" si="42"/>
        <v>3515520</v>
      </c>
      <c r="AT241" s="163" t="s">
        <v>195</v>
      </c>
      <c r="AU241" s="163" t="s">
        <v>196</v>
      </c>
      <c r="AV241" s="163" t="s">
        <v>915</v>
      </c>
      <c r="AW241" s="163" t="s">
        <v>916</v>
      </c>
    </row>
    <row r="242" spans="1:49" ht="25" customHeight="1" x14ac:dyDescent="0.35">
      <c r="A242" s="163">
        <v>14527</v>
      </c>
      <c r="B242" s="163" t="s">
        <v>190</v>
      </c>
      <c r="C242" s="163" t="s">
        <v>191</v>
      </c>
      <c r="D242" s="164">
        <v>1</v>
      </c>
      <c r="E242" s="164">
        <v>2025</v>
      </c>
      <c r="F242" s="164">
        <v>2025</v>
      </c>
      <c r="G242" s="163" t="s">
        <v>127</v>
      </c>
      <c r="H242" s="163" t="s">
        <v>190</v>
      </c>
      <c r="I242" s="163" t="s">
        <v>192</v>
      </c>
      <c r="J242" s="165" t="s">
        <v>74</v>
      </c>
      <c r="K242" s="163" t="s">
        <v>75</v>
      </c>
      <c r="L242" s="163" t="s">
        <v>415</v>
      </c>
      <c r="M242" s="163" t="s">
        <v>416</v>
      </c>
      <c r="N242" s="163">
        <v>13</v>
      </c>
      <c r="O242" s="163" t="s">
        <v>104</v>
      </c>
      <c r="P242" s="163" t="s">
        <v>209</v>
      </c>
      <c r="Q242" s="163" t="s">
        <v>152</v>
      </c>
      <c r="R242" s="163" t="s">
        <v>61</v>
      </c>
      <c r="S242" s="163" t="s">
        <v>62</v>
      </c>
      <c r="T242" s="163" t="s">
        <v>917</v>
      </c>
      <c r="U242" s="164">
        <v>14</v>
      </c>
      <c r="V242" s="164">
        <v>160</v>
      </c>
      <c r="W242" s="164">
        <v>15</v>
      </c>
      <c r="X242" s="167">
        <f t="shared" si="43"/>
        <v>175</v>
      </c>
      <c r="Y242" s="164">
        <v>4</v>
      </c>
      <c r="Z242" s="164" t="s">
        <v>64</v>
      </c>
      <c r="AA242" s="164" t="s">
        <v>67</v>
      </c>
      <c r="AB242" s="173" t="s">
        <v>67</v>
      </c>
      <c r="AC242" s="174" t="s">
        <v>65</v>
      </c>
      <c r="AD242" s="169" t="s">
        <v>918</v>
      </c>
      <c r="AE242" s="167" t="s">
        <v>67</v>
      </c>
      <c r="AF242" s="179"/>
      <c r="AG242" s="163" t="s">
        <v>68</v>
      </c>
      <c r="AH242" s="167">
        <f t="shared" si="35"/>
        <v>44</v>
      </c>
      <c r="AI242" s="167">
        <v>2</v>
      </c>
      <c r="AJ242" s="171">
        <f t="shared" si="36"/>
        <v>6372</v>
      </c>
      <c r="AK242" s="167">
        <f t="shared" si="37"/>
        <v>43.75</v>
      </c>
      <c r="AL242" s="171">
        <v>0</v>
      </c>
      <c r="AM242" s="171">
        <f t="shared" si="44"/>
        <v>2464000</v>
      </c>
      <c r="AN242" s="171">
        <f t="shared" si="38"/>
        <v>0</v>
      </c>
      <c r="AO242" s="171">
        <f t="shared" si="39"/>
        <v>0</v>
      </c>
      <c r="AP242" s="171">
        <f t="shared" si="40"/>
        <v>15611400</v>
      </c>
      <c r="AR242" s="171">
        <f t="shared" si="41"/>
        <v>0</v>
      </c>
      <c r="AS242" s="171">
        <f t="shared" si="42"/>
        <v>18075400</v>
      </c>
      <c r="AT242" s="163" t="s">
        <v>919</v>
      </c>
      <c r="AU242" s="163" t="s">
        <v>920</v>
      </c>
      <c r="AV242" s="163" t="s">
        <v>921</v>
      </c>
      <c r="AW242" s="163" t="s">
        <v>922</v>
      </c>
    </row>
    <row r="243" spans="1:49" ht="25" customHeight="1" x14ac:dyDescent="0.35">
      <c r="A243" s="163">
        <v>14526</v>
      </c>
      <c r="B243" s="163" t="s">
        <v>190</v>
      </c>
      <c r="C243" s="163" t="s">
        <v>191</v>
      </c>
      <c r="D243" s="164">
        <v>1</v>
      </c>
      <c r="E243" s="164">
        <v>2025</v>
      </c>
      <c r="F243" s="164">
        <v>2025</v>
      </c>
      <c r="G243" s="163" t="s">
        <v>127</v>
      </c>
      <c r="H243" s="163" t="s">
        <v>190</v>
      </c>
      <c r="I243" s="163" t="s">
        <v>192</v>
      </c>
      <c r="J243" s="165" t="s">
        <v>923</v>
      </c>
      <c r="K243" s="163" t="s">
        <v>65</v>
      </c>
      <c r="L243" s="163" t="s">
        <v>415</v>
      </c>
      <c r="M243" s="163" t="s">
        <v>416</v>
      </c>
      <c r="N243" s="163">
        <v>13</v>
      </c>
      <c r="O243" s="163" t="s">
        <v>104</v>
      </c>
      <c r="P243" s="163" t="s">
        <v>151</v>
      </c>
      <c r="Q243" s="163" t="s">
        <v>152</v>
      </c>
      <c r="R243" s="163" t="s">
        <v>61</v>
      </c>
      <c r="S243" s="163" t="s">
        <v>62</v>
      </c>
      <c r="T243" s="163" t="s">
        <v>495</v>
      </c>
      <c r="U243" s="164">
        <v>17</v>
      </c>
      <c r="V243" s="164">
        <v>66</v>
      </c>
      <c r="W243" s="164">
        <v>15</v>
      </c>
      <c r="X243" s="167">
        <f t="shared" si="43"/>
        <v>81</v>
      </c>
      <c r="Y243" s="164">
        <v>4</v>
      </c>
      <c r="Z243" s="164" t="s">
        <v>64</v>
      </c>
      <c r="AA243" s="164" t="s">
        <v>67</v>
      </c>
      <c r="AB243" s="173" t="s">
        <v>67</v>
      </c>
      <c r="AC243" s="174" t="s">
        <v>924</v>
      </c>
      <c r="AD243" s="169" t="s">
        <v>925</v>
      </c>
      <c r="AE243" s="167" t="s">
        <v>67</v>
      </c>
      <c r="AF243" s="179"/>
      <c r="AG243" s="163" t="s">
        <v>68</v>
      </c>
      <c r="AH243" s="167">
        <f t="shared" si="35"/>
        <v>21</v>
      </c>
      <c r="AI243" s="167">
        <v>2</v>
      </c>
      <c r="AJ243" s="171">
        <f t="shared" si="36"/>
        <v>6372</v>
      </c>
      <c r="AK243" s="167">
        <f t="shared" si="37"/>
        <v>20.25</v>
      </c>
      <c r="AL243" s="171">
        <v>0</v>
      </c>
      <c r="AM243" s="171">
        <f t="shared" si="44"/>
        <v>1428000</v>
      </c>
      <c r="AN243" s="171">
        <f t="shared" si="38"/>
        <v>0</v>
      </c>
      <c r="AO243" s="171">
        <f t="shared" si="39"/>
        <v>0</v>
      </c>
      <c r="AP243" s="171">
        <f t="shared" si="40"/>
        <v>8774244</v>
      </c>
      <c r="AR243" s="171">
        <f t="shared" si="41"/>
        <v>0</v>
      </c>
      <c r="AS243" s="171">
        <f t="shared" si="42"/>
        <v>10202244</v>
      </c>
      <c r="AT243" s="163" t="s">
        <v>919</v>
      </c>
      <c r="AU243" s="163" t="s">
        <v>920</v>
      </c>
      <c r="AV243" s="163" t="s">
        <v>921</v>
      </c>
      <c r="AW243" s="163" t="s">
        <v>922</v>
      </c>
    </row>
    <row r="244" spans="1:49" ht="25" customHeight="1" x14ac:dyDescent="0.35">
      <c r="A244" s="163">
        <v>14375</v>
      </c>
      <c r="B244" s="163" t="s">
        <v>190</v>
      </c>
      <c r="C244" s="163" t="s">
        <v>191</v>
      </c>
      <c r="D244" s="164">
        <v>1</v>
      </c>
      <c r="E244" s="164">
        <v>2025</v>
      </c>
      <c r="F244" s="164">
        <v>2025</v>
      </c>
      <c r="G244" s="163" t="s">
        <v>127</v>
      </c>
      <c r="H244" s="163" t="s">
        <v>190</v>
      </c>
      <c r="I244" s="163" t="s">
        <v>192</v>
      </c>
      <c r="J244" s="165" t="s">
        <v>926</v>
      </c>
      <c r="K244" s="163" t="s">
        <v>927</v>
      </c>
      <c r="L244" s="163" t="s">
        <v>928</v>
      </c>
      <c r="M244" s="163" t="s">
        <v>929</v>
      </c>
      <c r="N244" s="163">
        <v>13</v>
      </c>
      <c r="O244" s="163" t="s">
        <v>104</v>
      </c>
      <c r="P244" s="163" t="s">
        <v>193</v>
      </c>
      <c r="Q244" s="163" t="s">
        <v>152</v>
      </c>
      <c r="R244" s="163" t="s">
        <v>61</v>
      </c>
      <c r="S244" s="163" t="s">
        <v>62</v>
      </c>
      <c r="T244" s="163" t="s">
        <v>63</v>
      </c>
      <c r="U244" s="164">
        <v>20</v>
      </c>
      <c r="V244" s="164">
        <v>110</v>
      </c>
      <c r="W244" s="164">
        <v>12</v>
      </c>
      <c r="X244" s="167">
        <f t="shared" si="43"/>
        <v>122</v>
      </c>
      <c r="Y244" s="164">
        <v>5</v>
      </c>
      <c r="Z244" s="164" t="s">
        <v>64</v>
      </c>
      <c r="AA244" s="164" t="s">
        <v>67</v>
      </c>
      <c r="AB244" s="173" t="s">
        <v>67</v>
      </c>
      <c r="AC244" s="174" t="s">
        <v>65</v>
      </c>
      <c r="AD244" s="169" t="s">
        <v>930</v>
      </c>
      <c r="AE244" s="167" t="s">
        <v>67</v>
      </c>
      <c r="AF244" s="179"/>
      <c r="AG244" s="163" t="s">
        <v>68</v>
      </c>
      <c r="AH244" s="167">
        <f t="shared" si="35"/>
        <v>25</v>
      </c>
      <c r="AI244" s="167">
        <v>3</v>
      </c>
      <c r="AJ244" s="171">
        <f t="shared" si="36"/>
        <v>7434</v>
      </c>
      <c r="AK244" s="167">
        <f t="shared" si="37"/>
        <v>24.4</v>
      </c>
      <c r="AL244" s="171">
        <v>0</v>
      </c>
      <c r="AM244" s="171">
        <f t="shared" si="44"/>
        <v>2000000</v>
      </c>
      <c r="AN244" s="171">
        <f t="shared" si="38"/>
        <v>0</v>
      </c>
      <c r="AO244" s="171">
        <f t="shared" si="39"/>
        <v>0</v>
      </c>
      <c r="AP244" s="171">
        <f t="shared" si="40"/>
        <v>18138960</v>
      </c>
      <c r="AR244" s="171">
        <f t="shared" si="41"/>
        <v>0</v>
      </c>
      <c r="AS244" s="171">
        <f t="shared" si="42"/>
        <v>20138960</v>
      </c>
      <c r="AT244" s="163" t="s">
        <v>195</v>
      </c>
      <c r="AU244" s="163" t="s">
        <v>196</v>
      </c>
      <c r="AV244" s="163" t="s">
        <v>197</v>
      </c>
      <c r="AW244" s="163" t="s">
        <v>198</v>
      </c>
    </row>
    <row r="245" spans="1:49" ht="25" customHeight="1" x14ac:dyDescent="0.35">
      <c r="A245" s="163">
        <v>14300</v>
      </c>
      <c r="B245" s="163" t="s">
        <v>138</v>
      </c>
      <c r="C245" s="163" t="s">
        <v>139</v>
      </c>
      <c r="D245" s="164">
        <v>1</v>
      </c>
      <c r="E245" s="164">
        <v>2025</v>
      </c>
      <c r="F245" s="164">
        <v>2025</v>
      </c>
      <c r="G245" s="163" t="s">
        <v>127</v>
      </c>
      <c r="H245" s="163" t="s">
        <v>138</v>
      </c>
      <c r="I245" s="163" t="s">
        <v>140</v>
      </c>
      <c r="J245" s="165" t="s">
        <v>931</v>
      </c>
      <c r="K245" s="163" t="s">
        <v>932</v>
      </c>
      <c r="L245" s="163" t="s">
        <v>814</v>
      </c>
      <c r="M245" s="163" t="s">
        <v>815</v>
      </c>
      <c r="N245" s="163">
        <v>8</v>
      </c>
      <c r="O245" s="163" t="s">
        <v>58</v>
      </c>
      <c r="P245" s="163" t="s">
        <v>933</v>
      </c>
      <c r="Q245" s="163" t="s">
        <v>132</v>
      </c>
      <c r="R245" s="163" t="s">
        <v>61</v>
      </c>
      <c r="S245" s="163" t="s">
        <v>62</v>
      </c>
      <c r="T245" s="163" t="s">
        <v>63</v>
      </c>
      <c r="U245" s="164">
        <v>20</v>
      </c>
      <c r="V245" s="164">
        <v>160</v>
      </c>
      <c r="W245" s="164">
        <v>12</v>
      </c>
      <c r="X245" s="167">
        <f t="shared" si="43"/>
        <v>172</v>
      </c>
      <c r="Y245" s="164">
        <v>6</v>
      </c>
      <c r="Z245" s="164" t="s">
        <v>64</v>
      </c>
      <c r="AA245" s="164" t="s">
        <v>67</v>
      </c>
      <c r="AB245" s="173" t="s">
        <v>67</v>
      </c>
      <c r="AC245" s="174" t="s">
        <v>65</v>
      </c>
      <c r="AD245" s="169" t="s">
        <v>934</v>
      </c>
      <c r="AE245" s="167" t="s">
        <v>67</v>
      </c>
      <c r="AF245" s="179"/>
      <c r="AG245" s="163" t="s">
        <v>68</v>
      </c>
      <c r="AH245" s="167">
        <f t="shared" si="35"/>
        <v>29</v>
      </c>
      <c r="AI245" s="167">
        <v>2</v>
      </c>
      <c r="AJ245" s="171">
        <f t="shared" si="36"/>
        <v>6372</v>
      </c>
      <c r="AK245" s="167">
        <f t="shared" si="37"/>
        <v>28.666666666666668</v>
      </c>
      <c r="AL245" s="171">
        <v>0</v>
      </c>
      <c r="AM245" s="171">
        <f t="shared" si="44"/>
        <v>2320000</v>
      </c>
      <c r="AN245" s="171">
        <f t="shared" si="38"/>
        <v>0</v>
      </c>
      <c r="AO245" s="171">
        <f t="shared" si="39"/>
        <v>0</v>
      </c>
      <c r="AP245" s="171">
        <f t="shared" si="40"/>
        <v>21919680</v>
      </c>
      <c r="AR245" s="171">
        <f t="shared" si="41"/>
        <v>0</v>
      </c>
      <c r="AS245" s="171">
        <f t="shared" si="42"/>
        <v>24239680</v>
      </c>
      <c r="AT245" s="163" t="s">
        <v>935</v>
      </c>
      <c r="AU245" s="163" t="s">
        <v>936</v>
      </c>
      <c r="AV245" s="163" t="s">
        <v>937</v>
      </c>
      <c r="AW245" s="163" t="s">
        <v>938</v>
      </c>
    </row>
    <row r="246" spans="1:49" ht="25" customHeight="1" x14ac:dyDescent="0.35">
      <c r="A246" s="163">
        <v>14446</v>
      </c>
      <c r="B246" s="163" t="s">
        <v>125</v>
      </c>
      <c r="C246" s="163" t="s">
        <v>126</v>
      </c>
      <c r="D246" s="164">
        <v>1</v>
      </c>
      <c r="E246" s="164">
        <v>2025</v>
      </c>
      <c r="F246" s="164">
        <v>2025</v>
      </c>
      <c r="G246" s="163" t="s">
        <v>127</v>
      </c>
      <c r="H246" s="163" t="s">
        <v>125</v>
      </c>
      <c r="I246" s="163" t="s">
        <v>128</v>
      </c>
      <c r="J246" s="165" t="s">
        <v>939</v>
      </c>
      <c r="K246" s="163" t="s">
        <v>940</v>
      </c>
      <c r="L246" s="163" t="s">
        <v>56</v>
      </c>
      <c r="M246" s="163" t="s">
        <v>57</v>
      </c>
      <c r="N246" s="163">
        <v>10</v>
      </c>
      <c r="O246" s="163" t="s">
        <v>111</v>
      </c>
      <c r="P246" s="163" t="s">
        <v>112</v>
      </c>
      <c r="Q246" s="163" t="s">
        <v>152</v>
      </c>
      <c r="R246" s="163" t="s">
        <v>61</v>
      </c>
      <c r="S246" s="163" t="s">
        <v>62</v>
      </c>
      <c r="T246" s="163" t="s">
        <v>63</v>
      </c>
      <c r="U246" s="164">
        <v>10</v>
      </c>
      <c r="V246" s="164">
        <v>120</v>
      </c>
      <c r="W246" s="164">
        <v>12</v>
      </c>
      <c r="X246" s="167">
        <f t="shared" si="43"/>
        <v>132</v>
      </c>
      <c r="Y246" s="164">
        <v>4</v>
      </c>
      <c r="Z246" s="164" t="s">
        <v>64</v>
      </c>
      <c r="AA246" s="164" t="s">
        <v>67</v>
      </c>
      <c r="AB246" s="164" t="s">
        <v>64</v>
      </c>
      <c r="AC246" s="174" t="s">
        <v>65</v>
      </c>
      <c r="AD246" s="169" t="s">
        <v>941</v>
      </c>
      <c r="AE246" s="167" t="s">
        <v>67</v>
      </c>
      <c r="AF246" s="179"/>
      <c r="AG246" s="163" t="s">
        <v>68</v>
      </c>
      <c r="AH246" s="167">
        <f t="shared" si="35"/>
        <v>33</v>
      </c>
      <c r="AI246" s="167">
        <v>2</v>
      </c>
      <c r="AJ246" s="171">
        <f t="shared" si="36"/>
        <v>6372</v>
      </c>
      <c r="AK246" s="167">
        <f t="shared" si="37"/>
        <v>33</v>
      </c>
      <c r="AL246" s="171">
        <v>0</v>
      </c>
      <c r="AM246" s="171">
        <f t="shared" si="44"/>
        <v>1320000</v>
      </c>
      <c r="AN246" s="171">
        <f t="shared" si="38"/>
        <v>0</v>
      </c>
      <c r="AO246" s="171">
        <f t="shared" si="39"/>
        <v>2700000</v>
      </c>
      <c r="AP246" s="171">
        <f t="shared" si="40"/>
        <v>8411040</v>
      </c>
      <c r="AR246" s="171">
        <f t="shared" si="41"/>
        <v>0</v>
      </c>
      <c r="AS246" s="171">
        <f t="shared" si="42"/>
        <v>12431040</v>
      </c>
      <c r="AT246" s="163" t="s">
        <v>172</v>
      </c>
      <c r="AU246" s="163" t="s">
        <v>173</v>
      </c>
      <c r="AV246" s="163" t="s">
        <v>267</v>
      </c>
      <c r="AW246" s="163" t="s">
        <v>268</v>
      </c>
    </row>
    <row r="247" spans="1:49" ht="25" customHeight="1" x14ac:dyDescent="0.35">
      <c r="A247" s="163">
        <v>14362</v>
      </c>
      <c r="B247" s="163" t="s">
        <v>190</v>
      </c>
      <c r="C247" s="163" t="s">
        <v>191</v>
      </c>
      <c r="D247" s="164">
        <v>1</v>
      </c>
      <c r="E247" s="164">
        <v>2025</v>
      </c>
      <c r="F247" s="164">
        <v>2025</v>
      </c>
      <c r="G247" s="163" t="s">
        <v>127</v>
      </c>
      <c r="H247" s="163" t="s">
        <v>190</v>
      </c>
      <c r="I247" s="163" t="s">
        <v>192</v>
      </c>
      <c r="J247" s="165" t="s">
        <v>942</v>
      </c>
      <c r="K247" s="163" t="s">
        <v>943</v>
      </c>
      <c r="L247" s="163" t="s">
        <v>56</v>
      </c>
      <c r="M247" s="163" t="s">
        <v>57</v>
      </c>
      <c r="N247" s="163">
        <v>13</v>
      </c>
      <c r="O247" s="163" t="s">
        <v>104</v>
      </c>
      <c r="P247" s="163" t="s">
        <v>209</v>
      </c>
      <c r="Q247" s="163" t="s">
        <v>445</v>
      </c>
      <c r="R247" s="163" t="s">
        <v>61</v>
      </c>
      <c r="S247" s="163" t="s">
        <v>62</v>
      </c>
      <c r="T247" s="163" t="s">
        <v>63</v>
      </c>
      <c r="U247" s="164">
        <v>12</v>
      </c>
      <c r="V247" s="164">
        <v>112</v>
      </c>
      <c r="W247" s="164">
        <v>12</v>
      </c>
      <c r="X247" s="167">
        <f t="shared" si="43"/>
        <v>124</v>
      </c>
      <c r="Y247" s="164">
        <v>4</v>
      </c>
      <c r="Z247" s="164" t="s">
        <v>64</v>
      </c>
      <c r="AA247" s="164" t="s">
        <v>64</v>
      </c>
      <c r="AB247" s="164" t="s">
        <v>64</v>
      </c>
      <c r="AC247" s="174" t="s">
        <v>65</v>
      </c>
      <c r="AD247" s="169" t="s">
        <v>944</v>
      </c>
      <c r="AE247" s="167" t="s">
        <v>67</v>
      </c>
      <c r="AF247" s="179"/>
      <c r="AG247" s="163" t="s">
        <v>68</v>
      </c>
      <c r="AH247" s="167">
        <f t="shared" si="35"/>
        <v>31</v>
      </c>
      <c r="AI247" s="167">
        <v>2</v>
      </c>
      <c r="AJ247" s="171">
        <f t="shared" si="36"/>
        <v>6372</v>
      </c>
      <c r="AK247" s="167">
        <f t="shared" si="37"/>
        <v>31</v>
      </c>
      <c r="AL247" s="171">
        <v>0</v>
      </c>
      <c r="AM247" s="171">
        <f t="shared" si="44"/>
        <v>1488000</v>
      </c>
      <c r="AN247" s="171">
        <f t="shared" si="38"/>
        <v>1860000</v>
      </c>
      <c r="AO247" s="171">
        <f t="shared" si="39"/>
        <v>3240000</v>
      </c>
      <c r="AP247" s="171">
        <f t="shared" si="40"/>
        <v>9481536</v>
      </c>
      <c r="AR247" s="171">
        <f t="shared" si="41"/>
        <v>0</v>
      </c>
      <c r="AS247" s="171">
        <f t="shared" si="42"/>
        <v>16069536</v>
      </c>
      <c r="AT247" s="163" t="s">
        <v>195</v>
      </c>
      <c r="AU247" s="163" t="s">
        <v>196</v>
      </c>
      <c r="AV247" s="163" t="s">
        <v>915</v>
      </c>
      <c r="AW247" s="163" t="s">
        <v>916</v>
      </c>
    </row>
    <row r="248" spans="1:49" ht="25" customHeight="1" x14ac:dyDescent="0.35">
      <c r="A248" s="163">
        <v>14421</v>
      </c>
      <c r="B248" s="163" t="s">
        <v>125</v>
      </c>
      <c r="C248" s="163" t="s">
        <v>126</v>
      </c>
      <c r="D248" s="164">
        <v>1</v>
      </c>
      <c r="E248" s="164">
        <v>2025</v>
      </c>
      <c r="F248" s="164">
        <v>2025</v>
      </c>
      <c r="G248" s="163" t="s">
        <v>127</v>
      </c>
      <c r="H248" s="163" t="s">
        <v>125</v>
      </c>
      <c r="I248" s="163" t="s">
        <v>128</v>
      </c>
      <c r="J248" s="165" t="s">
        <v>552</v>
      </c>
      <c r="K248" s="163" t="s">
        <v>553</v>
      </c>
      <c r="L248" s="163" t="s">
        <v>56</v>
      </c>
      <c r="M248" s="163" t="s">
        <v>57</v>
      </c>
      <c r="N248" s="163">
        <v>13</v>
      </c>
      <c r="O248" s="163" t="s">
        <v>104</v>
      </c>
      <c r="P248" s="163" t="s">
        <v>203</v>
      </c>
      <c r="Q248" s="163" t="s">
        <v>152</v>
      </c>
      <c r="R248" s="163" t="s">
        <v>61</v>
      </c>
      <c r="S248" s="163" t="s">
        <v>62</v>
      </c>
      <c r="T248" s="163" t="s">
        <v>945</v>
      </c>
      <c r="U248" s="164">
        <v>13</v>
      </c>
      <c r="V248" s="164">
        <v>80</v>
      </c>
      <c r="W248" s="164">
        <v>12</v>
      </c>
      <c r="X248" s="167">
        <f t="shared" si="43"/>
        <v>92</v>
      </c>
      <c r="Y248" s="164">
        <v>4</v>
      </c>
      <c r="Z248" s="164" t="s">
        <v>64</v>
      </c>
      <c r="AA248" s="164" t="s">
        <v>67</v>
      </c>
      <c r="AB248" s="164" t="s">
        <v>64</v>
      </c>
      <c r="AC248" s="174" t="s">
        <v>65</v>
      </c>
      <c r="AD248" s="169" t="s">
        <v>946</v>
      </c>
      <c r="AE248" s="167" t="s">
        <v>67</v>
      </c>
      <c r="AF248" s="179"/>
      <c r="AG248" s="163" t="s">
        <v>68</v>
      </c>
      <c r="AH248" s="167">
        <f t="shared" si="35"/>
        <v>23</v>
      </c>
      <c r="AI248" s="167">
        <v>2</v>
      </c>
      <c r="AJ248" s="171">
        <f t="shared" si="36"/>
        <v>6372</v>
      </c>
      <c r="AK248" s="167">
        <f t="shared" si="37"/>
        <v>23</v>
      </c>
      <c r="AL248" s="171">
        <v>0</v>
      </c>
      <c r="AM248" s="171">
        <f t="shared" si="44"/>
        <v>1196000</v>
      </c>
      <c r="AN248" s="171">
        <f t="shared" si="38"/>
        <v>0</v>
      </c>
      <c r="AO248" s="171">
        <f t="shared" si="39"/>
        <v>3510000</v>
      </c>
      <c r="AP248" s="171">
        <f t="shared" si="40"/>
        <v>7620912</v>
      </c>
      <c r="AR248" s="171">
        <f t="shared" si="41"/>
        <v>0</v>
      </c>
      <c r="AS248" s="171">
        <f t="shared" si="42"/>
        <v>12326912</v>
      </c>
      <c r="AT248" s="163" t="s">
        <v>809</v>
      </c>
      <c r="AU248" s="163" t="s">
        <v>810</v>
      </c>
      <c r="AV248" s="163" t="s">
        <v>947</v>
      </c>
      <c r="AW248" s="163" t="s">
        <v>948</v>
      </c>
    </row>
    <row r="249" spans="1:49" ht="25" customHeight="1" x14ac:dyDescent="0.35">
      <c r="A249" s="163">
        <v>14255</v>
      </c>
      <c r="B249" s="163" t="s">
        <v>138</v>
      </c>
      <c r="C249" s="163" t="s">
        <v>139</v>
      </c>
      <c r="D249" s="164">
        <v>1</v>
      </c>
      <c r="E249" s="164">
        <v>2025</v>
      </c>
      <c r="F249" s="164">
        <v>2025</v>
      </c>
      <c r="G249" s="163" t="s">
        <v>127</v>
      </c>
      <c r="H249" s="163" t="s">
        <v>138</v>
      </c>
      <c r="I249" s="163" t="s">
        <v>140</v>
      </c>
      <c r="J249" s="165" t="s">
        <v>82</v>
      </c>
      <c r="K249" s="163" t="s">
        <v>83</v>
      </c>
      <c r="L249" s="163" t="s">
        <v>56</v>
      </c>
      <c r="M249" s="163" t="s">
        <v>57</v>
      </c>
      <c r="N249" s="163">
        <v>4</v>
      </c>
      <c r="O249" s="163" t="s">
        <v>286</v>
      </c>
      <c r="P249" s="163" t="s">
        <v>287</v>
      </c>
      <c r="Q249" s="163" t="s">
        <v>152</v>
      </c>
      <c r="R249" s="163" t="s">
        <v>61</v>
      </c>
      <c r="S249" s="163" t="s">
        <v>62</v>
      </c>
      <c r="T249" s="163" t="s">
        <v>288</v>
      </c>
      <c r="U249" s="164">
        <v>20</v>
      </c>
      <c r="V249" s="164">
        <v>120</v>
      </c>
      <c r="W249" s="164">
        <v>12</v>
      </c>
      <c r="X249" s="167">
        <f t="shared" si="43"/>
        <v>132</v>
      </c>
      <c r="Y249" s="164">
        <v>4</v>
      </c>
      <c r="Z249" s="164" t="s">
        <v>64</v>
      </c>
      <c r="AA249" s="164" t="s">
        <v>67</v>
      </c>
      <c r="AB249" s="164" t="s">
        <v>64</v>
      </c>
      <c r="AC249" s="174" t="s">
        <v>65</v>
      </c>
      <c r="AD249" s="169" t="s">
        <v>949</v>
      </c>
      <c r="AE249" s="167" t="s">
        <v>67</v>
      </c>
      <c r="AF249" s="179"/>
      <c r="AG249" s="163" t="s">
        <v>68</v>
      </c>
      <c r="AH249" s="167">
        <f t="shared" si="35"/>
        <v>33</v>
      </c>
      <c r="AI249" s="167">
        <v>2</v>
      </c>
      <c r="AJ249" s="171">
        <f t="shared" si="36"/>
        <v>6372</v>
      </c>
      <c r="AK249" s="167">
        <f t="shared" si="37"/>
        <v>33</v>
      </c>
      <c r="AL249" s="171">
        <v>0</v>
      </c>
      <c r="AM249" s="171">
        <f t="shared" si="44"/>
        <v>2640000</v>
      </c>
      <c r="AN249" s="171">
        <f t="shared" si="38"/>
        <v>0</v>
      </c>
      <c r="AO249" s="171">
        <f t="shared" si="39"/>
        <v>5400000</v>
      </c>
      <c r="AP249" s="171">
        <f t="shared" si="40"/>
        <v>16822080</v>
      </c>
      <c r="AR249" s="171">
        <f t="shared" si="41"/>
        <v>0</v>
      </c>
      <c r="AS249" s="171">
        <f t="shared" si="42"/>
        <v>24862080</v>
      </c>
      <c r="AT249" s="163" t="s">
        <v>290</v>
      </c>
      <c r="AU249" s="163" t="s">
        <v>291</v>
      </c>
      <c r="AV249" s="163" t="s">
        <v>950</v>
      </c>
      <c r="AW249" s="163" t="s">
        <v>295</v>
      </c>
    </row>
    <row r="250" spans="1:49" ht="25" customHeight="1" x14ac:dyDescent="0.35">
      <c r="A250" s="163">
        <v>14297</v>
      </c>
      <c r="B250" s="163" t="s">
        <v>309</v>
      </c>
      <c r="C250" s="176" t="s">
        <v>310</v>
      </c>
      <c r="D250" s="164">
        <v>1</v>
      </c>
      <c r="E250" s="164">
        <v>2025</v>
      </c>
      <c r="F250" s="164">
        <v>2025</v>
      </c>
      <c r="G250" s="163" t="s">
        <v>127</v>
      </c>
      <c r="H250" s="163" t="s">
        <v>309</v>
      </c>
      <c r="I250" s="163" t="s">
        <v>311</v>
      </c>
      <c r="J250" s="165" t="s">
        <v>82</v>
      </c>
      <c r="K250" s="163" t="s">
        <v>83</v>
      </c>
      <c r="L250" s="163" t="s">
        <v>56</v>
      </c>
      <c r="M250" s="163" t="s">
        <v>57</v>
      </c>
      <c r="N250" s="163">
        <v>7</v>
      </c>
      <c r="O250" s="163" t="s">
        <v>175</v>
      </c>
      <c r="P250" s="163" t="s">
        <v>951</v>
      </c>
      <c r="Q250" s="163" t="s">
        <v>132</v>
      </c>
      <c r="R250" s="163" t="s">
        <v>61</v>
      </c>
      <c r="S250" s="163" t="s">
        <v>62</v>
      </c>
      <c r="T250" s="163" t="s">
        <v>63</v>
      </c>
      <c r="U250" s="164">
        <v>12</v>
      </c>
      <c r="V250" s="164">
        <v>120</v>
      </c>
      <c r="W250" s="164">
        <v>12</v>
      </c>
      <c r="X250" s="167">
        <f t="shared" si="43"/>
        <v>132</v>
      </c>
      <c r="Y250" s="164">
        <v>4</v>
      </c>
      <c r="Z250" s="164" t="s">
        <v>64</v>
      </c>
      <c r="AA250" s="164" t="s">
        <v>67</v>
      </c>
      <c r="AB250" s="164" t="s">
        <v>64</v>
      </c>
      <c r="AC250" s="174" t="s">
        <v>65</v>
      </c>
      <c r="AD250" s="169" t="s">
        <v>952</v>
      </c>
      <c r="AE250" s="167" t="s">
        <v>67</v>
      </c>
      <c r="AF250" s="179"/>
      <c r="AG250" s="163" t="s">
        <v>68</v>
      </c>
      <c r="AH250" s="167">
        <f t="shared" si="35"/>
        <v>33</v>
      </c>
      <c r="AI250" s="167">
        <v>2</v>
      </c>
      <c r="AJ250" s="171">
        <f t="shared" si="36"/>
        <v>6372</v>
      </c>
      <c r="AK250" s="167">
        <f t="shared" si="37"/>
        <v>33</v>
      </c>
      <c r="AL250" s="171">
        <v>0</v>
      </c>
      <c r="AM250" s="171">
        <f t="shared" si="44"/>
        <v>1584000</v>
      </c>
      <c r="AN250" s="171">
        <f t="shared" si="38"/>
        <v>0</v>
      </c>
      <c r="AO250" s="171">
        <f t="shared" si="39"/>
        <v>3240000</v>
      </c>
      <c r="AP250" s="171">
        <f t="shared" si="40"/>
        <v>10093248</v>
      </c>
      <c r="AR250" s="171">
        <f t="shared" si="41"/>
        <v>0</v>
      </c>
      <c r="AS250" s="171">
        <f t="shared" si="42"/>
        <v>14917248</v>
      </c>
      <c r="AT250" s="163" t="s">
        <v>953</v>
      </c>
      <c r="AU250" s="163" t="s">
        <v>954</v>
      </c>
      <c r="AV250" s="163" t="s">
        <v>955</v>
      </c>
      <c r="AW250" s="163" t="s">
        <v>956</v>
      </c>
    </row>
    <row r="251" spans="1:49" ht="25" customHeight="1" x14ac:dyDescent="0.35">
      <c r="A251" s="163">
        <v>14417</v>
      </c>
      <c r="B251" s="163" t="s">
        <v>309</v>
      </c>
      <c r="C251" s="176" t="s">
        <v>310</v>
      </c>
      <c r="D251" s="164">
        <v>1</v>
      </c>
      <c r="E251" s="164">
        <v>2025</v>
      </c>
      <c r="F251" s="164">
        <v>2025</v>
      </c>
      <c r="G251" s="163" t="s">
        <v>127</v>
      </c>
      <c r="H251" s="163" t="s">
        <v>309</v>
      </c>
      <c r="I251" s="163" t="s">
        <v>311</v>
      </c>
      <c r="J251" s="165" t="s">
        <v>82</v>
      </c>
      <c r="K251" s="163" t="s">
        <v>83</v>
      </c>
      <c r="L251" s="163" t="s">
        <v>56</v>
      </c>
      <c r="M251" s="163" t="s">
        <v>57</v>
      </c>
      <c r="N251" s="163">
        <v>13</v>
      </c>
      <c r="O251" s="163" t="s">
        <v>104</v>
      </c>
      <c r="P251" s="163" t="s">
        <v>312</v>
      </c>
      <c r="Q251" s="163" t="s">
        <v>132</v>
      </c>
      <c r="R251" s="163" t="s">
        <v>61</v>
      </c>
      <c r="S251" s="163" t="s">
        <v>62</v>
      </c>
      <c r="T251" s="163" t="s">
        <v>63</v>
      </c>
      <c r="U251" s="164">
        <v>15</v>
      </c>
      <c r="V251" s="164">
        <v>120</v>
      </c>
      <c r="W251" s="164">
        <v>12</v>
      </c>
      <c r="X251" s="167">
        <f t="shared" si="43"/>
        <v>132</v>
      </c>
      <c r="Y251" s="164">
        <v>4</v>
      </c>
      <c r="Z251" s="164" t="s">
        <v>64</v>
      </c>
      <c r="AA251" s="164" t="s">
        <v>67</v>
      </c>
      <c r="AB251" s="164" t="s">
        <v>64</v>
      </c>
      <c r="AC251" s="174" t="s">
        <v>65</v>
      </c>
      <c r="AD251" s="169" t="s">
        <v>957</v>
      </c>
      <c r="AE251" s="167" t="s">
        <v>67</v>
      </c>
      <c r="AF251" s="179"/>
      <c r="AG251" s="163" t="s">
        <v>68</v>
      </c>
      <c r="AH251" s="167">
        <f t="shared" si="35"/>
        <v>33</v>
      </c>
      <c r="AI251" s="167">
        <v>2</v>
      </c>
      <c r="AJ251" s="171">
        <f t="shared" si="36"/>
        <v>6372</v>
      </c>
      <c r="AK251" s="167">
        <f t="shared" si="37"/>
        <v>33</v>
      </c>
      <c r="AL251" s="171">
        <v>0</v>
      </c>
      <c r="AM251" s="171">
        <f t="shared" si="44"/>
        <v>1980000</v>
      </c>
      <c r="AN251" s="171">
        <f t="shared" si="38"/>
        <v>0</v>
      </c>
      <c r="AO251" s="171">
        <f t="shared" si="39"/>
        <v>4050000</v>
      </c>
      <c r="AP251" s="171">
        <f t="shared" si="40"/>
        <v>12616560</v>
      </c>
      <c r="AR251" s="171">
        <f t="shared" si="41"/>
        <v>0</v>
      </c>
      <c r="AS251" s="171">
        <f t="shared" si="42"/>
        <v>18646560</v>
      </c>
      <c r="AT251" s="163" t="s">
        <v>321</v>
      </c>
      <c r="AU251" s="163" t="s">
        <v>316</v>
      </c>
      <c r="AV251" s="163" t="s">
        <v>317</v>
      </c>
      <c r="AW251" s="163" t="s">
        <v>318</v>
      </c>
    </row>
    <row r="252" spans="1:49" ht="25" customHeight="1" x14ac:dyDescent="0.35">
      <c r="A252" s="163">
        <v>14444</v>
      </c>
      <c r="B252" s="163" t="s">
        <v>125</v>
      </c>
      <c r="C252" s="163" t="s">
        <v>126</v>
      </c>
      <c r="D252" s="164">
        <v>1</v>
      </c>
      <c r="E252" s="164">
        <v>2025</v>
      </c>
      <c r="F252" s="164">
        <v>2025</v>
      </c>
      <c r="G252" s="163" t="s">
        <v>127</v>
      </c>
      <c r="H252" s="163" t="s">
        <v>125</v>
      </c>
      <c r="I252" s="163" t="s">
        <v>128</v>
      </c>
      <c r="J252" s="165" t="s">
        <v>82</v>
      </c>
      <c r="K252" s="163" t="s">
        <v>83</v>
      </c>
      <c r="L252" s="163" t="s">
        <v>56</v>
      </c>
      <c r="M252" s="163" t="s">
        <v>57</v>
      </c>
      <c r="N252" s="163">
        <v>8</v>
      </c>
      <c r="O252" s="163" t="s">
        <v>58</v>
      </c>
      <c r="P252" s="163" t="s">
        <v>262</v>
      </c>
      <c r="Q252" s="163" t="s">
        <v>152</v>
      </c>
      <c r="R252" s="163" t="s">
        <v>61</v>
      </c>
      <c r="S252" s="163" t="s">
        <v>62</v>
      </c>
      <c r="T252" s="163" t="s">
        <v>63</v>
      </c>
      <c r="U252" s="164">
        <v>10</v>
      </c>
      <c r="V252" s="164">
        <v>120</v>
      </c>
      <c r="W252" s="164">
        <v>12</v>
      </c>
      <c r="X252" s="167">
        <f t="shared" si="43"/>
        <v>132</v>
      </c>
      <c r="Y252" s="164">
        <v>4</v>
      </c>
      <c r="Z252" s="164" t="s">
        <v>64</v>
      </c>
      <c r="AA252" s="164" t="s">
        <v>67</v>
      </c>
      <c r="AB252" s="164" t="s">
        <v>64</v>
      </c>
      <c r="AC252" s="174" t="s">
        <v>65</v>
      </c>
      <c r="AD252" s="169" t="s">
        <v>958</v>
      </c>
      <c r="AE252" s="167" t="s">
        <v>67</v>
      </c>
      <c r="AF252" s="179"/>
      <c r="AG252" s="163" t="s">
        <v>68</v>
      </c>
      <c r="AH252" s="167">
        <f t="shared" si="35"/>
        <v>33</v>
      </c>
      <c r="AI252" s="167">
        <v>2</v>
      </c>
      <c r="AJ252" s="171">
        <f t="shared" si="36"/>
        <v>6372</v>
      </c>
      <c r="AK252" s="167">
        <f t="shared" si="37"/>
        <v>33</v>
      </c>
      <c r="AL252" s="171">
        <v>0</v>
      </c>
      <c r="AM252" s="171">
        <f t="shared" si="44"/>
        <v>1320000</v>
      </c>
      <c r="AN252" s="171">
        <f t="shared" si="38"/>
        <v>0</v>
      </c>
      <c r="AO252" s="171">
        <f t="shared" si="39"/>
        <v>2700000</v>
      </c>
      <c r="AP252" s="171">
        <f t="shared" si="40"/>
        <v>8411040</v>
      </c>
      <c r="AR252" s="171">
        <f t="shared" si="41"/>
        <v>0</v>
      </c>
      <c r="AS252" s="171">
        <f t="shared" si="42"/>
        <v>12431040</v>
      </c>
      <c r="AT252" s="163" t="s">
        <v>172</v>
      </c>
      <c r="AU252" s="163" t="s">
        <v>173</v>
      </c>
      <c r="AV252" s="163" t="s">
        <v>959</v>
      </c>
      <c r="AW252" s="163" t="s">
        <v>265</v>
      </c>
    </row>
    <row r="253" spans="1:49" ht="25" customHeight="1" x14ac:dyDescent="0.35">
      <c r="A253" s="163">
        <v>14325</v>
      </c>
      <c r="B253" s="163" t="s">
        <v>125</v>
      </c>
      <c r="C253" s="163" t="s">
        <v>126</v>
      </c>
      <c r="D253" s="164">
        <v>1</v>
      </c>
      <c r="E253" s="164">
        <v>2025</v>
      </c>
      <c r="F253" s="164">
        <v>2025</v>
      </c>
      <c r="G253" s="163" t="s">
        <v>127</v>
      </c>
      <c r="H253" s="163" t="s">
        <v>125</v>
      </c>
      <c r="I253" s="163" t="s">
        <v>128</v>
      </c>
      <c r="J253" s="165" t="s">
        <v>960</v>
      </c>
      <c r="K253" s="163" t="s">
        <v>961</v>
      </c>
      <c r="L253" s="163" t="s">
        <v>56</v>
      </c>
      <c r="M253" s="163" t="s">
        <v>57</v>
      </c>
      <c r="N253" s="163">
        <v>13</v>
      </c>
      <c r="O253" s="163" t="s">
        <v>104</v>
      </c>
      <c r="P253" s="163" t="s">
        <v>209</v>
      </c>
      <c r="Q253" s="163" t="s">
        <v>152</v>
      </c>
      <c r="R253" s="163" t="s">
        <v>61</v>
      </c>
      <c r="S253" s="163" t="s">
        <v>62</v>
      </c>
      <c r="T253" s="163" t="s">
        <v>63</v>
      </c>
      <c r="U253" s="164">
        <v>10</v>
      </c>
      <c r="V253" s="164">
        <v>240</v>
      </c>
      <c r="W253" s="164">
        <v>12</v>
      </c>
      <c r="X253" s="167">
        <f t="shared" si="43"/>
        <v>252</v>
      </c>
      <c r="Y253" s="164">
        <v>4</v>
      </c>
      <c r="Z253" s="164" t="s">
        <v>64</v>
      </c>
      <c r="AA253" s="164" t="s">
        <v>67</v>
      </c>
      <c r="AB253" s="164" t="s">
        <v>64</v>
      </c>
      <c r="AC253" s="174" t="s">
        <v>65</v>
      </c>
      <c r="AD253" s="169" t="s">
        <v>962</v>
      </c>
      <c r="AE253" s="167" t="s">
        <v>67</v>
      </c>
      <c r="AF253" s="179"/>
      <c r="AG253" s="163" t="s">
        <v>68</v>
      </c>
      <c r="AH253" s="167">
        <f t="shared" si="35"/>
        <v>63</v>
      </c>
      <c r="AI253" s="167">
        <v>2</v>
      </c>
      <c r="AJ253" s="171">
        <f t="shared" si="36"/>
        <v>6372</v>
      </c>
      <c r="AK253" s="167">
        <f t="shared" si="37"/>
        <v>63</v>
      </c>
      <c r="AL253" s="171">
        <v>0</v>
      </c>
      <c r="AM253" s="171">
        <f t="shared" si="44"/>
        <v>2520000</v>
      </c>
      <c r="AN253" s="171">
        <f t="shared" si="38"/>
        <v>0</v>
      </c>
      <c r="AO253" s="171">
        <f t="shared" si="39"/>
        <v>2700000</v>
      </c>
      <c r="AP253" s="171">
        <f t="shared" si="40"/>
        <v>16057440</v>
      </c>
      <c r="AR253" s="171">
        <f t="shared" si="41"/>
        <v>0</v>
      </c>
      <c r="AS253" s="171">
        <f t="shared" si="42"/>
        <v>21277440</v>
      </c>
      <c r="AT253" s="163" t="s">
        <v>809</v>
      </c>
      <c r="AU253" s="163" t="s">
        <v>810</v>
      </c>
      <c r="AV253" s="163" t="s">
        <v>963</v>
      </c>
      <c r="AW253" s="163" t="s">
        <v>964</v>
      </c>
    </row>
    <row r="254" spans="1:49" ht="25" customHeight="1" x14ac:dyDescent="0.35">
      <c r="A254" s="163">
        <v>14225</v>
      </c>
      <c r="B254" s="163" t="s">
        <v>138</v>
      </c>
      <c r="C254" s="163" t="s">
        <v>139</v>
      </c>
      <c r="D254" s="164">
        <v>1</v>
      </c>
      <c r="E254" s="164">
        <v>2025</v>
      </c>
      <c r="F254" s="164">
        <v>2025</v>
      </c>
      <c r="G254" s="163" t="s">
        <v>127</v>
      </c>
      <c r="H254" s="163" t="s">
        <v>138</v>
      </c>
      <c r="I254" s="163" t="s">
        <v>140</v>
      </c>
      <c r="J254" s="165" t="s">
        <v>572</v>
      </c>
      <c r="K254" s="163" t="s">
        <v>573</v>
      </c>
      <c r="L254" s="163" t="s">
        <v>56</v>
      </c>
      <c r="M254" s="163" t="s">
        <v>57</v>
      </c>
      <c r="N254" s="163">
        <v>13</v>
      </c>
      <c r="O254" s="163" t="s">
        <v>104</v>
      </c>
      <c r="P254" s="163" t="s">
        <v>209</v>
      </c>
      <c r="Q254" s="163" t="s">
        <v>965</v>
      </c>
      <c r="R254" s="163" t="s">
        <v>61</v>
      </c>
      <c r="S254" s="163" t="s">
        <v>62</v>
      </c>
      <c r="T254" s="163" t="s">
        <v>63</v>
      </c>
      <c r="U254" s="164">
        <v>10</v>
      </c>
      <c r="V254" s="164">
        <v>90</v>
      </c>
      <c r="W254" s="164">
        <v>12</v>
      </c>
      <c r="X254" s="167">
        <f t="shared" si="43"/>
        <v>102</v>
      </c>
      <c r="Y254" s="164">
        <v>4</v>
      </c>
      <c r="Z254" s="164" t="s">
        <v>64</v>
      </c>
      <c r="AA254" s="164" t="s">
        <v>64</v>
      </c>
      <c r="AB254" s="173" t="s">
        <v>67</v>
      </c>
      <c r="AC254" s="174" t="s">
        <v>65</v>
      </c>
      <c r="AD254" s="169" t="s">
        <v>966</v>
      </c>
      <c r="AE254" s="167" t="s">
        <v>67</v>
      </c>
      <c r="AF254" s="179"/>
      <c r="AG254" s="163" t="s">
        <v>68</v>
      </c>
      <c r="AH254" s="167">
        <f t="shared" si="35"/>
        <v>26</v>
      </c>
      <c r="AI254" s="167">
        <v>2</v>
      </c>
      <c r="AJ254" s="171">
        <f t="shared" si="36"/>
        <v>6372</v>
      </c>
      <c r="AK254" s="167">
        <f t="shared" si="37"/>
        <v>25.5</v>
      </c>
      <c r="AL254" s="171">
        <v>0</v>
      </c>
      <c r="AM254" s="171">
        <f t="shared" si="44"/>
        <v>1040000</v>
      </c>
      <c r="AN254" s="171">
        <f t="shared" si="38"/>
        <v>1300000</v>
      </c>
      <c r="AO254" s="171">
        <f t="shared" si="39"/>
        <v>0</v>
      </c>
      <c r="AP254" s="171">
        <f t="shared" si="40"/>
        <v>6499440</v>
      </c>
      <c r="AR254" s="171">
        <f t="shared" si="41"/>
        <v>0</v>
      </c>
      <c r="AS254" s="171">
        <f t="shared" si="42"/>
        <v>8839440</v>
      </c>
      <c r="AT254" s="163" t="s">
        <v>967</v>
      </c>
      <c r="AU254" s="163" t="s">
        <v>968</v>
      </c>
      <c r="AV254" s="163" t="s">
        <v>969</v>
      </c>
      <c r="AW254" s="163" t="s">
        <v>970</v>
      </c>
    </row>
    <row r="255" spans="1:49" ht="25" customHeight="1" x14ac:dyDescent="0.35">
      <c r="A255" s="163">
        <v>14247</v>
      </c>
      <c r="B255" s="163" t="s">
        <v>138</v>
      </c>
      <c r="C255" s="163" t="s">
        <v>139</v>
      </c>
      <c r="D255" s="164">
        <v>1</v>
      </c>
      <c r="E255" s="164">
        <v>2025</v>
      </c>
      <c r="F255" s="164">
        <v>2025</v>
      </c>
      <c r="G255" s="163" t="s">
        <v>127</v>
      </c>
      <c r="H255" s="163" t="s">
        <v>138</v>
      </c>
      <c r="I255" s="163" t="s">
        <v>140</v>
      </c>
      <c r="J255" s="165" t="s">
        <v>572</v>
      </c>
      <c r="K255" s="163" t="s">
        <v>573</v>
      </c>
      <c r="L255" s="163" t="s">
        <v>56</v>
      </c>
      <c r="M255" s="163" t="s">
        <v>57</v>
      </c>
      <c r="N255" s="163">
        <v>13</v>
      </c>
      <c r="O255" s="163" t="s">
        <v>104</v>
      </c>
      <c r="P255" s="163" t="s">
        <v>209</v>
      </c>
      <c r="Q255" s="163" t="s">
        <v>152</v>
      </c>
      <c r="R255" s="163" t="s">
        <v>61</v>
      </c>
      <c r="S255" s="163" t="s">
        <v>62</v>
      </c>
      <c r="T255" s="163" t="s">
        <v>497</v>
      </c>
      <c r="U255" s="164">
        <v>15</v>
      </c>
      <c r="V255" s="164">
        <v>90</v>
      </c>
      <c r="W255" s="164">
        <v>12</v>
      </c>
      <c r="X255" s="167">
        <f t="shared" si="43"/>
        <v>102</v>
      </c>
      <c r="Y255" s="164">
        <v>4</v>
      </c>
      <c r="Z255" s="164" t="s">
        <v>64</v>
      </c>
      <c r="AA255" s="164" t="s">
        <v>67</v>
      </c>
      <c r="AB255" s="164" t="s">
        <v>64</v>
      </c>
      <c r="AC255" s="174" t="s">
        <v>65</v>
      </c>
      <c r="AD255" s="169" t="s">
        <v>971</v>
      </c>
      <c r="AE255" s="167" t="s">
        <v>67</v>
      </c>
      <c r="AF255" s="179"/>
      <c r="AG255" s="163" t="s">
        <v>68</v>
      </c>
      <c r="AH255" s="167">
        <f t="shared" si="35"/>
        <v>26</v>
      </c>
      <c r="AI255" s="167">
        <v>2</v>
      </c>
      <c r="AJ255" s="171">
        <f t="shared" si="36"/>
        <v>6372</v>
      </c>
      <c r="AK255" s="167">
        <f t="shared" si="37"/>
        <v>25.5</v>
      </c>
      <c r="AL255" s="171">
        <v>0</v>
      </c>
      <c r="AM255" s="171">
        <f t="shared" si="44"/>
        <v>1560000</v>
      </c>
      <c r="AN255" s="171">
        <f t="shared" si="38"/>
        <v>0</v>
      </c>
      <c r="AO255" s="171">
        <f t="shared" si="39"/>
        <v>4050000</v>
      </c>
      <c r="AP255" s="171">
        <f t="shared" si="40"/>
        <v>9749160</v>
      </c>
      <c r="AR255" s="171">
        <f t="shared" si="41"/>
        <v>0</v>
      </c>
      <c r="AS255" s="171">
        <f t="shared" si="42"/>
        <v>15359160</v>
      </c>
      <c r="AT255" s="163" t="s">
        <v>972</v>
      </c>
      <c r="AU255" s="163" t="s">
        <v>840</v>
      </c>
      <c r="AV255" s="163" t="s">
        <v>973</v>
      </c>
      <c r="AW255" s="163" t="s">
        <v>974</v>
      </c>
    </row>
    <row r="256" spans="1:49" ht="25" customHeight="1" x14ac:dyDescent="0.35">
      <c r="A256" s="163">
        <v>14316</v>
      </c>
      <c r="B256" s="163" t="s">
        <v>49</v>
      </c>
      <c r="C256" s="163" t="s">
        <v>50</v>
      </c>
      <c r="D256" s="164">
        <v>4</v>
      </c>
      <c r="E256" s="164">
        <v>2025</v>
      </c>
      <c r="F256" s="164">
        <v>2025</v>
      </c>
      <c r="G256" s="163" t="s">
        <v>127</v>
      </c>
      <c r="H256" s="163" t="s">
        <v>49</v>
      </c>
      <c r="I256" s="163" t="s">
        <v>452</v>
      </c>
      <c r="J256" s="165" t="s">
        <v>572</v>
      </c>
      <c r="K256" s="163" t="s">
        <v>573</v>
      </c>
      <c r="L256" s="163" t="s">
        <v>56</v>
      </c>
      <c r="M256" s="163" t="s">
        <v>57</v>
      </c>
      <c r="N256" s="163">
        <v>13</v>
      </c>
      <c r="O256" s="163" t="s">
        <v>104</v>
      </c>
      <c r="P256" s="163" t="s">
        <v>209</v>
      </c>
      <c r="Q256" s="163" t="s">
        <v>152</v>
      </c>
      <c r="R256" s="163" t="s">
        <v>61</v>
      </c>
      <c r="S256" s="163" t="s">
        <v>62</v>
      </c>
      <c r="T256" s="163" t="s">
        <v>63</v>
      </c>
      <c r="U256" s="164">
        <v>15</v>
      </c>
      <c r="V256" s="164">
        <v>90</v>
      </c>
      <c r="W256" s="164">
        <v>12</v>
      </c>
      <c r="X256" s="167">
        <f t="shared" si="43"/>
        <v>102</v>
      </c>
      <c r="Y256" s="164">
        <v>5</v>
      </c>
      <c r="Z256" s="164" t="s">
        <v>64</v>
      </c>
      <c r="AA256" s="164" t="s">
        <v>67</v>
      </c>
      <c r="AB256" s="164" t="s">
        <v>64</v>
      </c>
      <c r="AC256" s="174" t="s">
        <v>65</v>
      </c>
      <c r="AD256" s="169" t="s">
        <v>975</v>
      </c>
      <c r="AE256" s="167" t="s">
        <v>67</v>
      </c>
      <c r="AF256" s="179"/>
      <c r="AG256" s="163" t="s">
        <v>68</v>
      </c>
      <c r="AH256" s="167">
        <f t="shared" si="35"/>
        <v>21</v>
      </c>
      <c r="AI256" s="167">
        <v>2</v>
      </c>
      <c r="AJ256" s="171">
        <f t="shared" si="36"/>
        <v>6372</v>
      </c>
      <c r="AK256" s="167">
        <f t="shared" si="37"/>
        <v>20.399999999999999</v>
      </c>
      <c r="AL256" s="171">
        <v>0</v>
      </c>
      <c r="AM256" s="171">
        <f t="shared" si="44"/>
        <v>1260000</v>
      </c>
      <c r="AN256" s="171">
        <f t="shared" si="38"/>
        <v>0</v>
      </c>
      <c r="AO256" s="171">
        <f t="shared" si="39"/>
        <v>4050000</v>
      </c>
      <c r="AP256" s="171">
        <f t="shared" si="40"/>
        <v>9749160</v>
      </c>
      <c r="AR256" s="171">
        <f t="shared" si="41"/>
        <v>0</v>
      </c>
      <c r="AS256" s="171">
        <f t="shared" si="42"/>
        <v>15059160</v>
      </c>
      <c r="AT256" s="163" t="s">
        <v>531</v>
      </c>
      <c r="AU256" s="163" t="s">
        <v>532</v>
      </c>
      <c r="AV256" s="163" t="s">
        <v>976</v>
      </c>
      <c r="AW256" s="163" t="s">
        <v>977</v>
      </c>
    </row>
    <row r="257" spans="1:49" ht="25" customHeight="1" x14ac:dyDescent="0.35">
      <c r="A257" s="163">
        <v>14366</v>
      </c>
      <c r="B257" s="163" t="s">
        <v>190</v>
      </c>
      <c r="C257" s="163" t="s">
        <v>191</v>
      </c>
      <c r="D257" s="164">
        <v>1</v>
      </c>
      <c r="E257" s="164">
        <v>2025</v>
      </c>
      <c r="F257" s="164">
        <v>2025</v>
      </c>
      <c r="G257" s="163" t="s">
        <v>127</v>
      </c>
      <c r="H257" s="163" t="s">
        <v>190</v>
      </c>
      <c r="I257" s="163" t="s">
        <v>192</v>
      </c>
      <c r="J257" s="165" t="s">
        <v>572</v>
      </c>
      <c r="K257" s="163" t="s">
        <v>573</v>
      </c>
      <c r="L257" s="163" t="s">
        <v>56</v>
      </c>
      <c r="M257" s="163" t="s">
        <v>57</v>
      </c>
      <c r="N257" s="163">
        <v>10</v>
      </c>
      <c r="O257" s="163" t="s">
        <v>111</v>
      </c>
      <c r="P257" s="163" t="s">
        <v>112</v>
      </c>
      <c r="Q257" s="163" t="s">
        <v>445</v>
      </c>
      <c r="R257" s="163" t="s">
        <v>61</v>
      </c>
      <c r="S257" s="163" t="s">
        <v>62</v>
      </c>
      <c r="T257" s="163" t="s">
        <v>63</v>
      </c>
      <c r="U257" s="164">
        <v>10</v>
      </c>
      <c r="V257" s="164">
        <v>90</v>
      </c>
      <c r="W257" s="164">
        <v>12</v>
      </c>
      <c r="X257" s="167">
        <f t="shared" si="43"/>
        <v>102</v>
      </c>
      <c r="Y257" s="164">
        <v>4</v>
      </c>
      <c r="Z257" s="164" t="s">
        <v>64</v>
      </c>
      <c r="AA257" s="164" t="s">
        <v>64</v>
      </c>
      <c r="AB257" s="164" t="s">
        <v>64</v>
      </c>
      <c r="AC257" s="174" t="s">
        <v>65</v>
      </c>
      <c r="AD257" s="169" t="s">
        <v>978</v>
      </c>
      <c r="AE257" s="167" t="s">
        <v>67</v>
      </c>
      <c r="AF257" s="179"/>
      <c r="AG257" s="163" t="s">
        <v>68</v>
      </c>
      <c r="AH257" s="167">
        <f t="shared" si="35"/>
        <v>26</v>
      </c>
      <c r="AI257" s="167">
        <v>2</v>
      </c>
      <c r="AJ257" s="171">
        <f t="shared" si="36"/>
        <v>6372</v>
      </c>
      <c r="AK257" s="167">
        <f t="shared" si="37"/>
        <v>25.5</v>
      </c>
      <c r="AL257" s="171">
        <v>0</v>
      </c>
      <c r="AM257" s="171">
        <f t="shared" si="44"/>
        <v>1040000</v>
      </c>
      <c r="AN257" s="171">
        <f t="shared" si="38"/>
        <v>1300000</v>
      </c>
      <c r="AO257" s="171">
        <f t="shared" si="39"/>
        <v>2700000</v>
      </c>
      <c r="AP257" s="171">
        <f t="shared" si="40"/>
        <v>6499440</v>
      </c>
      <c r="AR257" s="171">
        <f t="shared" si="41"/>
        <v>0</v>
      </c>
      <c r="AS257" s="171">
        <f t="shared" si="42"/>
        <v>11539440</v>
      </c>
      <c r="AT257" s="163" t="s">
        <v>195</v>
      </c>
      <c r="AU257" s="163" t="s">
        <v>196</v>
      </c>
      <c r="AV257" s="163" t="s">
        <v>915</v>
      </c>
      <c r="AW257" s="163" t="s">
        <v>916</v>
      </c>
    </row>
    <row r="258" spans="1:49" ht="25" customHeight="1" x14ac:dyDescent="0.35">
      <c r="A258" s="163">
        <v>14463</v>
      </c>
      <c r="B258" s="163" t="s">
        <v>49</v>
      </c>
      <c r="C258" s="163" t="s">
        <v>50</v>
      </c>
      <c r="D258" s="164">
        <v>4</v>
      </c>
      <c r="E258" s="164">
        <v>2025</v>
      </c>
      <c r="F258" s="164">
        <v>2025</v>
      </c>
      <c r="G258" s="163" t="s">
        <v>127</v>
      </c>
      <c r="H258" s="163" t="s">
        <v>49</v>
      </c>
      <c r="I258" s="163" t="s">
        <v>452</v>
      </c>
      <c r="J258" s="165" t="s">
        <v>572</v>
      </c>
      <c r="K258" s="163" t="s">
        <v>573</v>
      </c>
      <c r="L258" s="163" t="s">
        <v>56</v>
      </c>
      <c r="M258" s="163" t="s">
        <v>57</v>
      </c>
      <c r="N258" s="163">
        <v>8</v>
      </c>
      <c r="O258" s="163" t="s">
        <v>58</v>
      </c>
      <c r="P258" s="163" t="s">
        <v>979</v>
      </c>
      <c r="Q258" s="163" t="s">
        <v>152</v>
      </c>
      <c r="R258" s="163" t="s">
        <v>61</v>
      </c>
      <c r="S258" s="163" t="s">
        <v>62</v>
      </c>
      <c r="T258" s="163" t="s">
        <v>63</v>
      </c>
      <c r="U258" s="164">
        <v>15</v>
      </c>
      <c r="V258" s="164">
        <v>90</v>
      </c>
      <c r="W258" s="164">
        <v>12</v>
      </c>
      <c r="X258" s="167">
        <f t="shared" si="43"/>
        <v>102</v>
      </c>
      <c r="Y258" s="164">
        <v>5</v>
      </c>
      <c r="Z258" s="164" t="s">
        <v>64</v>
      </c>
      <c r="AA258" s="164" t="s">
        <v>67</v>
      </c>
      <c r="AB258" s="164" t="s">
        <v>64</v>
      </c>
      <c r="AC258" s="174" t="s">
        <v>65</v>
      </c>
      <c r="AD258" s="169" t="s">
        <v>980</v>
      </c>
      <c r="AE258" s="167" t="s">
        <v>67</v>
      </c>
      <c r="AF258" s="179"/>
      <c r="AG258" s="163" t="s">
        <v>68</v>
      </c>
      <c r="AH258" s="167">
        <f t="shared" ref="AH258:AH321" si="45">ROUNDUP(AK258,0)</f>
        <v>21</v>
      </c>
      <c r="AI258" s="167">
        <v>2</v>
      </c>
      <c r="AJ258" s="171">
        <f t="shared" ref="AJ258:AJ321" si="46">IF(AI258=1,5074,IF(AI258=2,6372,IF(AI258=3,7434,"ERROR")))</f>
        <v>6372</v>
      </c>
      <c r="AK258" s="167">
        <f t="shared" ref="AK258:AK321" si="47">+(X258/Y258)</f>
        <v>20.399999999999999</v>
      </c>
      <c r="AL258" s="171">
        <v>0</v>
      </c>
      <c r="AM258" s="171">
        <f t="shared" si="44"/>
        <v>1260000</v>
      </c>
      <c r="AN258" s="171">
        <f t="shared" ref="AN258:AN321" si="48">IF(AA258="SI",5000*AH258*U258,0)</f>
        <v>0</v>
      </c>
      <c r="AO258" s="171">
        <f t="shared" ref="AO258:AO321" si="49">IF(AB258="SI",270000*U258,0)</f>
        <v>4050000</v>
      </c>
      <c r="AP258" s="171">
        <f t="shared" ref="AP258:AP321" si="50">+(AJ258*X258*U258)</f>
        <v>9749160</v>
      </c>
      <c r="AR258" s="171">
        <f t="shared" ref="AR258:AR321" si="51">+(AL258*U258)</f>
        <v>0</v>
      </c>
      <c r="AS258" s="171">
        <f t="shared" ref="AS258:AS321" si="52">+(AM258+AN258+AO258+AP258+AR258)</f>
        <v>15059160</v>
      </c>
      <c r="AT258" s="163" t="s">
        <v>479</v>
      </c>
      <c r="AU258" s="163" t="s">
        <v>480</v>
      </c>
      <c r="AV258" s="163" t="s">
        <v>981</v>
      </c>
      <c r="AW258" s="163" t="s">
        <v>482</v>
      </c>
    </row>
    <row r="259" spans="1:49" ht="25" customHeight="1" x14ac:dyDescent="0.35">
      <c r="A259" s="180">
        <v>14256</v>
      </c>
      <c r="B259" s="180" t="s">
        <v>138</v>
      </c>
      <c r="C259" s="163" t="s">
        <v>139</v>
      </c>
      <c r="D259" s="164">
        <v>1</v>
      </c>
      <c r="E259" s="164">
        <v>2025</v>
      </c>
      <c r="F259" s="164">
        <v>2025</v>
      </c>
      <c r="G259" s="163" t="s">
        <v>127</v>
      </c>
      <c r="H259" s="180" t="s">
        <v>138</v>
      </c>
      <c r="I259" s="180" t="s">
        <v>140</v>
      </c>
      <c r="J259" s="165" t="s">
        <v>580</v>
      </c>
      <c r="K259" s="180" t="s">
        <v>581</v>
      </c>
      <c r="L259" s="180" t="s">
        <v>56</v>
      </c>
      <c r="M259" s="180" t="s">
        <v>57</v>
      </c>
      <c r="N259" s="163">
        <v>13</v>
      </c>
      <c r="O259" s="180" t="s">
        <v>104</v>
      </c>
      <c r="P259" s="180" t="s">
        <v>209</v>
      </c>
      <c r="Q259" s="180" t="s">
        <v>152</v>
      </c>
      <c r="R259" s="180" t="s">
        <v>61</v>
      </c>
      <c r="S259" s="180" t="s">
        <v>62</v>
      </c>
      <c r="T259" s="180" t="s">
        <v>495</v>
      </c>
      <c r="U259" s="181">
        <v>18</v>
      </c>
      <c r="V259" s="181">
        <v>100</v>
      </c>
      <c r="W259" s="181">
        <v>12</v>
      </c>
      <c r="X259" s="167">
        <f t="shared" si="43"/>
        <v>112</v>
      </c>
      <c r="Y259" s="181">
        <v>4</v>
      </c>
      <c r="Z259" s="181" t="s">
        <v>64</v>
      </c>
      <c r="AA259" s="181" t="s">
        <v>67</v>
      </c>
      <c r="AB259" s="181" t="s">
        <v>64</v>
      </c>
      <c r="AC259" s="174" t="s">
        <v>65</v>
      </c>
      <c r="AD259" s="169" t="s">
        <v>982</v>
      </c>
      <c r="AE259" s="167" t="s">
        <v>67</v>
      </c>
      <c r="AF259" s="179"/>
      <c r="AG259" s="180" t="s">
        <v>68</v>
      </c>
      <c r="AH259" s="167">
        <f t="shared" si="45"/>
        <v>28</v>
      </c>
      <c r="AI259" s="167">
        <v>1</v>
      </c>
      <c r="AJ259" s="171">
        <f t="shared" si="46"/>
        <v>5074</v>
      </c>
      <c r="AK259" s="167">
        <f t="shared" si="47"/>
        <v>28</v>
      </c>
      <c r="AL259" s="171">
        <v>0</v>
      </c>
      <c r="AM259" s="171">
        <f t="shared" si="44"/>
        <v>2016000</v>
      </c>
      <c r="AN259" s="171">
        <f t="shared" si="48"/>
        <v>0</v>
      </c>
      <c r="AO259" s="171">
        <f t="shared" si="49"/>
        <v>4860000</v>
      </c>
      <c r="AP259" s="171">
        <f t="shared" si="50"/>
        <v>10229184</v>
      </c>
      <c r="AR259" s="171">
        <f t="shared" si="51"/>
        <v>0</v>
      </c>
      <c r="AS259" s="171">
        <f t="shared" si="52"/>
        <v>17105184</v>
      </c>
      <c r="AT259" s="180" t="s">
        <v>972</v>
      </c>
      <c r="AU259" s="180" t="s">
        <v>840</v>
      </c>
      <c r="AV259" s="180" t="s">
        <v>973</v>
      </c>
      <c r="AW259" s="180" t="s">
        <v>983</v>
      </c>
    </row>
    <row r="260" spans="1:49" ht="25" customHeight="1" x14ac:dyDescent="0.35">
      <c r="A260" s="163">
        <v>14237</v>
      </c>
      <c r="B260" s="163" t="s">
        <v>138</v>
      </c>
      <c r="C260" s="163" t="s">
        <v>139</v>
      </c>
      <c r="D260" s="164">
        <v>1</v>
      </c>
      <c r="E260" s="164">
        <v>2025</v>
      </c>
      <c r="F260" s="164">
        <v>2025</v>
      </c>
      <c r="G260" s="163" t="s">
        <v>127</v>
      </c>
      <c r="H260" s="163" t="s">
        <v>138</v>
      </c>
      <c r="I260" s="163" t="s">
        <v>140</v>
      </c>
      <c r="J260" s="165" t="s">
        <v>593</v>
      </c>
      <c r="K260" s="163" t="s">
        <v>594</v>
      </c>
      <c r="L260" s="163" t="s">
        <v>56</v>
      </c>
      <c r="M260" s="163" t="s">
        <v>57</v>
      </c>
      <c r="N260" s="163">
        <v>13</v>
      </c>
      <c r="O260" s="163" t="s">
        <v>104</v>
      </c>
      <c r="P260" s="163" t="s">
        <v>203</v>
      </c>
      <c r="Q260" s="163" t="s">
        <v>152</v>
      </c>
      <c r="R260" s="163" t="s">
        <v>61</v>
      </c>
      <c r="S260" s="163" t="s">
        <v>62</v>
      </c>
      <c r="T260" s="163" t="s">
        <v>984</v>
      </c>
      <c r="U260" s="164">
        <v>12</v>
      </c>
      <c r="V260" s="164">
        <v>150</v>
      </c>
      <c r="W260" s="164">
        <v>12</v>
      </c>
      <c r="X260" s="167">
        <f t="shared" si="43"/>
        <v>162</v>
      </c>
      <c r="Y260" s="164">
        <v>4</v>
      </c>
      <c r="Z260" s="164" t="s">
        <v>64</v>
      </c>
      <c r="AA260" s="164" t="s">
        <v>67</v>
      </c>
      <c r="AB260" s="164" t="s">
        <v>64</v>
      </c>
      <c r="AC260" s="174" t="s">
        <v>65</v>
      </c>
      <c r="AD260" s="169" t="s">
        <v>985</v>
      </c>
      <c r="AE260" s="167" t="s">
        <v>67</v>
      </c>
      <c r="AF260" s="179"/>
      <c r="AG260" s="163" t="s">
        <v>68</v>
      </c>
      <c r="AH260" s="167">
        <f t="shared" si="45"/>
        <v>41</v>
      </c>
      <c r="AI260" s="167">
        <v>2</v>
      </c>
      <c r="AJ260" s="171">
        <f t="shared" si="46"/>
        <v>6372</v>
      </c>
      <c r="AK260" s="167">
        <f t="shared" si="47"/>
        <v>40.5</v>
      </c>
      <c r="AL260" s="171">
        <v>0</v>
      </c>
      <c r="AM260" s="171">
        <f t="shared" si="44"/>
        <v>1968000</v>
      </c>
      <c r="AN260" s="171">
        <f t="shared" si="48"/>
        <v>0</v>
      </c>
      <c r="AO260" s="171">
        <f t="shared" si="49"/>
        <v>3240000</v>
      </c>
      <c r="AP260" s="171">
        <f t="shared" si="50"/>
        <v>12387168</v>
      </c>
      <c r="AR260" s="171">
        <f t="shared" si="51"/>
        <v>0</v>
      </c>
      <c r="AS260" s="171">
        <f t="shared" si="52"/>
        <v>17595168</v>
      </c>
      <c r="AT260" s="163" t="s">
        <v>335</v>
      </c>
      <c r="AU260" s="163" t="s">
        <v>336</v>
      </c>
      <c r="AV260" s="163" t="s">
        <v>337</v>
      </c>
      <c r="AW260" s="163" t="s">
        <v>338</v>
      </c>
    </row>
    <row r="261" spans="1:49" ht="25" customHeight="1" x14ac:dyDescent="0.35">
      <c r="A261" s="163">
        <v>14222</v>
      </c>
      <c r="B261" s="163" t="s">
        <v>190</v>
      </c>
      <c r="C261" s="163" t="s">
        <v>191</v>
      </c>
      <c r="D261" s="164">
        <v>1</v>
      </c>
      <c r="E261" s="164">
        <v>2025</v>
      </c>
      <c r="F261" s="164">
        <v>2025</v>
      </c>
      <c r="G261" s="163" t="s">
        <v>127</v>
      </c>
      <c r="H261" s="163" t="s">
        <v>190</v>
      </c>
      <c r="I261" s="163" t="s">
        <v>192</v>
      </c>
      <c r="J261" s="165" t="s">
        <v>74</v>
      </c>
      <c r="K261" s="163" t="s">
        <v>75</v>
      </c>
      <c r="L261" s="163" t="s">
        <v>56</v>
      </c>
      <c r="M261" s="163" t="s">
        <v>57</v>
      </c>
      <c r="N261" s="163">
        <v>15</v>
      </c>
      <c r="O261" s="163" t="s">
        <v>301</v>
      </c>
      <c r="P261" s="163" t="s">
        <v>302</v>
      </c>
      <c r="Q261" s="163" t="s">
        <v>445</v>
      </c>
      <c r="R261" s="163" t="s">
        <v>61</v>
      </c>
      <c r="S261" s="163" t="s">
        <v>62</v>
      </c>
      <c r="T261" s="163" t="s">
        <v>63</v>
      </c>
      <c r="U261" s="164">
        <v>10</v>
      </c>
      <c r="V261" s="164">
        <v>160</v>
      </c>
      <c r="W261" s="164">
        <v>12</v>
      </c>
      <c r="X261" s="167">
        <f t="shared" si="43"/>
        <v>172</v>
      </c>
      <c r="Y261" s="164">
        <v>4</v>
      </c>
      <c r="Z261" s="164" t="s">
        <v>64</v>
      </c>
      <c r="AA261" s="164" t="s">
        <v>64</v>
      </c>
      <c r="AB261" s="164" t="s">
        <v>64</v>
      </c>
      <c r="AC261" s="174" t="s">
        <v>65</v>
      </c>
      <c r="AD261" s="169" t="s">
        <v>986</v>
      </c>
      <c r="AE261" s="167" t="s">
        <v>67</v>
      </c>
      <c r="AF261" s="179"/>
      <c r="AG261" s="163" t="s">
        <v>68</v>
      </c>
      <c r="AH261" s="167">
        <f t="shared" si="45"/>
        <v>43</v>
      </c>
      <c r="AI261" s="167">
        <v>2</v>
      </c>
      <c r="AJ261" s="171">
        <f t="shared" si="46"/>
        <v>6372</v>
      </c>
      <c r="AK261" s="167">
        <f t="shared" si="47"/>
        <v>43</v>
      </c>
      <c r="AL261" s="171">
        <v>0</v>
      </c>
      <c r="AM261" s="171">
        <f t="shared" si="44"/>
        <v>1720000</v>
      </c>
      <c r="AN261" s="171">
        <f t="shared" si="48"/>
        <v>2150000</v>
      </c>
      <c r="AO261" s="171">
        <f t="shared" si="49"/>
        <v>2700000</v>
      </c>
      <c r="AP261" s="171">
        <f t="shared" si="50"/>
        <v>10959840</v>
      </c>
      <c r="AR261" s="171">
        <f t="shared" si="51"/>
        <v>0</v>
      </c>
      <c r="AS261" s="171">
        <f t="shared" si="52"/>
        <v>17529840</v>
      </c>
      <c r="AT261" s="163" t="s">
        <v>987</v>
      </c>
      <c r="AU261" s="163" t="s">
        <v>810</v>
      </c>
      <c r="AV261" s="163" t="s">
        <v>988</v>
      </c>
      <c r="AW261" s="163" t="s">
        <v>964</v>
      </c>
    </row>
    <row r="262" spans="1:49" ht="25" customHeight="1" x14ac:dyDescent="0.35">
      <c r="A262" s="163">
        <v>14435</v>
      </c>
      <c r="B262" s="163" t="s">
        <v>125</v>
      </c>
      <c r="C262" s="163" t="s">
        <v>126</v>
      </c>
      <c r="D262" s="164">
        <v>1</v>
      </c>
      <c r="E262" s="164">
        <v>2025</v>
      </c>
      <c r="F262" s="164">
        <v>2025</v>
      </c>
      <c r="G262" s="163" t="s">
        <v>127</v>
      </c>
      <c r="H262" s="163" t="s">
        <v>125</v>
      </c>
      <c r="I262" s="163" t="s">
        <v>128</v>
      </c>
      <c r="J262" s="165" t="s">
        <v>74</v>
      </c>
      <c r="K262" s="163" t="s">
        <v>75</v>
      </c>
      <c r="L262" s="163" t="s">
        <v>56</v>
      </c>
      <c r="M262" s="163" t="s">
        <v>57</v>
      </c>
      <c r="N262" s="163">
        <v>10</v>
      </c>
      <c r="O262" s="163" t="s">
        <v>111</v>
      </c>
      <c r="P262" s="163" t="s">
        <v>221</v>
      </c>
      <c r="Q262" s="163" t="s">
        <v>152</v>
      </c>
      <c r="R262" s="163" t="s">
        <v>61</v>
      </c>
      <c r="S262" s="163" t="s">
        <v>62</v>
      </c>
      <c r="T262" s="163" t="s">
        <v>63</v>
      </c>
      <c r="U262" s="164">
        <v>10</v>
      </c>
      <c r="V262" s="164">
        <v>160</v>
      </c>
      <c r="W262" s="164">
        <v>12</v>
      </c>
      <c r="X262" s="167">
        <f t="shared" si="43"/>
        <v>172</v>
      </c>
      <c r="Y262" s="164">
        <v>4</v>
      </c>
      <c r="Z262" s="164" t="s">
        <v>64</v>
      </c>
      <c r="AA262" s="164" t="s">
        <v>67</v>
      </c>
      <c r="AB262" s="164" t="s">
        <v>64</v>
      </c>
      <c r="AC262" s="174" t="s">
        <v>65</v>
      </c>
      <c r="AD262" s="169" t="s">
        <v>989</v>
      </c>
      <c r="AE262" s="167" t="s">
        <v>67</v>
      </c>
      <c r="AF262" s="179"/>
      <c r="AG262" s="163" t="s">
        <v>68</v>
      </c>
      <c r="AH262" s="167">
        <f t="shared" si="45"/>
        <v>43</v>
      </c>
      <c r="AI262" s="167">
        <v>2</v>
      </c>
      <c r="AJ262" s="171">
        <f t="shared" si="46"/>
        <v>6372</v>
      </c>
      <c r="AK262" s="167">
        <f t="shared" si="47"/>
        <v>43</v>
      </c>
      <c r="AL262" s="171">
        <v>0</v>
      </c>
      <c r="AM262" s="171">
        <f t="shared" si="44"/>
        <v>1720000</v>
      </c>
      <c r="AN262" s="171">
        <f t="shared" si="48"/>
        <v>0</v>
      </c>
      <c r="AO262" s="171">
        <f t="shared" si="49"/>
        <v>2700000</v>
      </c>
      <c r="AP262" s="171">
        <f t="shared" si="50"/>
        <v>10959840</v>
      </c>
      <c r="AR262" s="171">
        <f t="shared" si="51"/>
        <v>0</v>
      </c>
      <c r="AS262" s="171">
        <f t="shared" si="52"/>
        <v>15379840</v>
      </c>
      <c r="AT262" s="163" t="s">
        <v>172</v>
      </c>
      <c r="AU262" s="163" t="s">
        <v>173</v>
      </c>
      <c r="AV262" s="163" t="s">
        <v>990</v>
      </c>
      <c r="AW262" s="163" t="s">
        <v>991</v>
      </c>
    </row>
    <row r="263" spans="1:49" ht="25" customHeight="1" x14ac:dyDescent="0.35">
      <c r="A263" s="163">
        <v>14393</v>
      </c>
      <c r="B263" s="163" t="s">
        <v>125</v>
      </c>
      <c r="C263" s="163" t="s">
        <v>126</v>
      </c>
      <c r="D263" s="164">
        <v>1</v>
      </c>
      <c r="E263" s="164">
        <v>2025</v>
      </c>
      <c r="F263" s="164">
        <v>2025</v>
      </c>
      <c r="G263" s="163" t="s">
        <v>127</v>
      </c>
      <c r="H263" s="163" t="s">
        <v>125</v>
      </c>
      <c r="I263" s="163" t="s">
        <v>128</v>
      </c>
      <c r="J263" s="165" t="s">
        <v>992</v>
      </c>
      <c r="K263" s="163" t="s">
        <v>993</v>
      </c>
      <c r="L263" s="163" t="s">
        <v>56</v>
      </c>
      <c r="M263" s="163" t="s">
        <v>57</v>
      </c>
      <c r="N263" s="163">
        <v>9</v>
      </c>
      <c r="O263" s="163" t="s">
        <v>118</v>
      </c>
      <c r="P263" s="163" t="s">
        <v>252</v>
      </c>
      <c r="Q263" s="163" t="s">
        <v>152</v>
      </c>
      <c r="R263" s="163" t="s">
        <v>61</v>
      </c>
      <c r="S263" s="163" t="s">
        <v>62</v>
      </c>
      <c r="T263" s="163" t="s">
        <v>63</v>
      </c>
      <c r="U263" s="164">
        <v>15</v>
      </c>
      <c r="V263" s="164">
        <v>160</v>
      </c>
      <c r="W263" s="164">
        <v>12</v>
      </c>
      <c r="X263" s="167">
        <f t="shared" si="43"/>
        <v>172</v>
      </c>
      <c r="Y263" s="164">
        <v>4</v>
      </c>
      <c r="Z263" s="164" t="s">
        <v>64</v>
      </c>
      <c r="AA263" s="164" t="s">
        <v>67</v>
      </c>
      <c r="AB263" s="164" t="s">
        <v>64</v>
      </c>
      <c r="AC263" s="174" t="s">
        <v>65</v>
      </c>
      <c r="AD263" s="169" t="s">
        <v>253</v>
      </c>
      <c r="AE263" s="167" t="s">
        <v>67</v>
      </c>
      <c r="AF263" s="179"/>
      <c r="AG263" s="163" t="s">
        <v>68</v>
      </c>
      <c r="AH263" s="167">
        <f t="shared" si="45"/>
        <v>43</v>
      </c>
      <c r="AI263" s="167">
        <v>3</v>
      </c>
      <c r="AJ263" s="171">
        <f t="shared" si="46"/>
        <v>7434</v>
      </c>
      <c r="AK263" s="167">
        <f t="shared" si="47"/>
        <v>43</v>
      </c>
      <c r="AL263" s="171">
        <v>0</v>
      </c>
      <c r="AM263" s="171">
        <f t="shared" si="44"/>
        <v>2580000</v>
      </c>
      <c r="AN263" s="171">
        <f t="shared" si="48"/>
        <v>0</v>
      </c>
      <c r="AO263" s="171">
        <f t="shared" si="49"/>
        <v>4050000</v>
      </c>
      <c r="AP263" s="171">
        <f t="shared" si="50"/>
        <v>19179720</v>
      </c>
      <c r="AR263" s="171">
        <f t="shared" si="51"/>
        <v>0</v>
      </c>
      <c r="AS263" s="171">
        <f t="shared" si="52"/>
        <v>25809720</v>
      </c>
      <c r="AT263" s="163" t="s">
        <v>254</v>
      </c>
      <c r="AU263" s="163" t="s">
        <v>255</v>
      </c>
      <c r="AV263" s="163" t="s">
        <v>256</v>
      </c>
      <c r="AW263" s="163" t="s">
        <v>257</v>
      </c>
    </row>
    <row r="264" spans="1:49" ht="25" customHeight="1" x14ac:dyDescent="0.35">
      <c r="A264" s="163">
        <v>14301</v>
      </c>
      <c r="B264" s="163" t="s">
        <v>49</v>
      </c>
      <c r="C264" s="163" t="s">
        <v>50</v>
      </c>
      <c r="D264" s="164">
        <v>4</v>
      </c>
      <c r="E264" s="164">
        <v>2025</v>
      </c>
      <c r="F264" s="164">
        <v>2025</v>
      </c>
      <c r="G264" s="163" t="s">
        <v>127</v>
      </c>
      <c r="H264" s="163" t="s">
        <v>49</v>
      </c>
      <c r="I264" s="163" t="s">
        <v>452</v>
      </c>
      <c r="J264" s="165" t="s">
        <v>994</v>
      </c>
      <c r="K264" s="163" t="s">
        <v>995</v>
      </c>
      <c r="L264" s="163" t="s">
        <v>56</v>
      </c>
      <c r="M264" s="163" t="s">
        <v>57</v>
      </c>
      <c r="N264" s="163">
        <v>5</v>
      </c>
      <c r="O264" s="163" t="s">
        <v>236</v>
      </c>
      <c r="P264" s="163" t="s">
        <v>996</v>
      </c>
      <c r="Q264" s="163" t="s">
        <v>586</v>
      </c>
      <c r="R264" s="163" t="s">
        <v>61</v>
      </c>
      <c r="S264" s="163" t="s">
        <v>62</v>
      </c>
      <c r="T264" s="163" t="s">
        <v>63</v>
      </c>
      <c r="U264" s="164">
        <v>15</v>
      </c>
      <c r="V264" s="164">
        <v>110</v>
      </c>
      <c r="W264" s="164">
        <v>12</v>
      </c>
      <c r="X264" s="167">
        <f t="shared" ref="X264:X327" si="53">(SUM(V264:W264))*1</f>
        <v>122</v>
      </c>
      <c r="Y264" s="164">
        <v>5</v>
      </c>
      <c r="Z264" s="164" t="s">
        <v>64</v>
      </c>
      <c r="AA264" s="164" t="s">
        <v>67</v>
      </c>
      <c r="AB264" s="164" t="s">
        <v>64</v>
      </c>
      <c r="AC264" s="174" t="s">
        <v>65</v>
      </c>
      <c r="AD264" s="169" t="s">
        <v>997</v>
      </c>
      <c r="AE264" s="167" t="s">
        <v>67</v>
      </c>
      <c r="AF264" s="179"/>
      <c r="AG264" s="163" t="s">
        <v>68</v>
      </c>
      <c r="AH264" s="167">
        <f t="shared" si="45"/>
        <v>25</v>
      </c>
      <c r="AI264" s="167">
        <v>2</v>
      </c>
      <c r="AJ264" s="171">
        <f t="shared" si="46"/>
        <v>6372</v>
      </c>
      <c r="AK264" s="167">
        <f t="shared" si="47"/>
        <v>24.4</v>
      </c>
      <c r="AL264" s="171">
        <v>0</v>
      </c>
      <c r="AM264" s="171">
        <f t="shared" si="44"/>
        <v>1500000</v>
      </c>
      <c r="AN264" s="171">
        <f t="shared" si="48"/>
        <v>0</v>
      </c>
      <c r="AO264" s="171">
        <f t="shared" si="49"/>
        <v>4050000</v>
      </c>
      <c r="AP264" s="171">
        <f t="shared" si="50"/>
        <v>11660760</v>
      </c>
      <c r="AR264" s="171">
        <f t="shared" si="51"/>
        <v>0</v>
      </c>
      <c r="AS264" s="171">
        <f t="shared" si="52"/>
        <v>17210760</v>
      </c>
      <c r="AT264" s="163" t="s">
        <v>633</v>
      </c>
      <c r="AU264" s="163" t="s">
        <v>532</v>
      </c>
      <c r="AV264" s="163" t="s">
        <v>588</v>
      </c>
      <c r="AW264" s="163" t="s">
        <v>589</v>
      </c>
    </row>
    <row r="265" spans="1:49" ht="25" customHeight="1" x14ac:dyDescent="0.35">
      <c r="A265" s="163">
        <v>14303</v>
      </c>
      <c r="B265" s="163" t="s">
        <v>49</v>
      </c>
      <c r="C265" s="163" t="s">
        <v>50</v>
      </c>
      <c r="D265" s="164">
        <v>4</v>
      </c>
      <c r="E265" s="164">
        <v>2025</v>
      </c>
      <c r="F265" s="164">
        <v>2025</v>
      </c>
      <c r="G265" s="163" t="s">
        <v>127</v>
      </c>
      <c r="H265" s="163" t="s">
        <v>49</v>
      </c>
      <c r="I265" s="163" t="s">
        <v>452</v>
      </c>
      <c r="J265" s="165" t="s">
        <v>994</v>
      </c>
      <c r="K265" s="163" t="s">
        <v>995</v>
      </c>
      <c r="L265" s="163" t="s">
        <v>56</v>
      </c>
      <c r="M265" s="163" t="s">
        <v>57</v>
      </c>
      <c r="N265" s="163">
        <v>14</v>
      </c>
      <c r="O265" s="163" t="s">
        <v>485</v>
      </c>
      <c r="P265" s="163" t="s">
        <v>998</v>
      </c>
      <c r="Q265" s="163" t="s">
        <v>586</v>
      </c>
      <c r="R265" s="163" t="s">
        <v>61</v>
      </c>
      <c r="S265" s="163" t="s">
        <v>62</v>
      </c>
      <c r="T265" s="163" t="s">
        <v>63</v>
      </c>
      <c r="U265" s="164">
        <v>20</v>
      </c>
      <c r="V265" s="164">
        <v>110</v>
      </c>
      <c r="W265" s="164">
        <v>12</v>
      </c>
      <c r="X265" s="167">
        <f t="shared" si="53"/>
        <v>122</v>
      </c>
      <c r="Y265" s="164">
        <v>5</v>
      </c>
      <c r="Z265" s="164" t="s">
        <v>64</v>
      </c>
      <c r="AA265" s="164" t="s">
        <v>67</v>
      </c>
      <c r="AB265" s="164" t="s">
        <v>64</v>
      </c>
      <c r="AC265" s="174" t="s">
        <v>65</v>
      </c>
      <c r="AD265" s="169" t="s">
        <v>999</v>
      </c>
      <c r="AE265" s="167" t="s">
        <v>67</v>
      </c>
      <c r="AF265" s="179"/>
      <c r="AG265" s="163" t="s">
        <v>68</v>
      </c>
      <c r="AH265" s="167">
        <f t="shared" si="45"/>
        <v>25</v>
      </c>
      <c r="AI265" s="167">
        <v>2</v>
      </c>
      <c r="AJ265" s="171">
        <f t="shared" si="46"/>
        <v>6372</v>
      </c>
      <c r="AK265" s="167">
        <f t="shared" si="47"/>
        <v>24.4</v>
      </c>
      <c r="AL265" s="171">
        <v>0</v>
      </c>
      <c r="AM265" s="171">
        <f t="shared" si="44"/>
        <v>2000000</v>
      </c>
      <c r="AN265" s="171">
        <f t="shared" si="48"/>
        <v>0</v>
      </c>
      <c r="AO265" s="171">
        <f t="shared" si="49"/>
        <v>5400000</v>
      </c>
      <c r="AP265" s="171">
        <f t="shared" si="50"/>
        <v>15547680</v>
      </c>
      <c r="AR265" s="171">
        <f t="shared" si="51"/>
        <v>0</v>
      </c>
      <c r="AS265" s="171">
        <f t="shared" si="52"/>
        <v>22947680</v>
      </c>
      <c r="AT265" s="163" t="s">
        <v>633</v>
      </c>
      <c r="AU265" s="163" t="s">
        <v>532</v>
      </c>
      <c r="AV265" s="163" t="s">
        <v>588</v>
      </c>
      <c r="AW265" s="163" t="s">
        <v>589</v>
      </c>
    </row>
    <row r="266" spans="1:49" ht="25" customHeight="1" x14ac:dyDescent="0.35">
      <c r="A266" s="163">
        <v>14438</v>
      </c>
      <c r="B266" s="163" t="s">
        <v>125</v>
      </c>
      <c r="C266" s="163" t="s">
        <v>126</v>
      </c>
      <c r="D266" s="164">
        <v>1</v>
      </c>
      <c r="E266" s="164">
        <v>2025</v>
      </c>
      <c r="F266" s="164">
        <v>2025</v>
      </c>
      <c r="G266" s="163" t="s">
        <v>127</v>
      </c>
      <c r="H266" s="163" t="s">
        <v>125</v>
      </c>
      <c r="I266" s="163" t="s">
        <v>128</v>
      </c>
      <c r="J266" s="165" t="s">
        <v>1000</v>
      </c>
      <c r="K266" s="163" t="s">
        <v>1001</v>
      </c>
      <c r="L266" s="163" t="s">
        <v>56</v>
      </c>
      <c r="M266" s="163" t="s">
        <v>57</v>
      </c>
      <c r="N266" s="163">
        <v>10</v>
      </c>
      <c r="O266" s="163" t="s">
        <v>111</v>
      </c>
      <c r="P266" s="163" t="s">
        <v>221</v>
      </c>
      <c r="Q266" s="163" t="s">
        <v>152</v>
      </c>
      <c r="R266" s="163" t="s">
        <v>61</v>
      </c>
      <c r="S266" s="163" t="s">
        <v>62</v>
      </c>
      <c r="T266" s="163" t="s">
        <v>63</v>
      </c>
      <c r="U266" s="164">
        <v>10</v>
      </c>
      <c r="V266" s="164">
        <v>180</v>
      </c>
      <c r="W266" s="164">
        <v>12</v>
      </c>
      <c r="X266" s="167">
        <f t="shared" si="53"/>
        <v>192</v>
      </c>
      <c r="Y266" s="164">
        <v>4</v>
      </c>
      <c r="Z266" s="164" t="s">
        <v>64</v>
      </c>
      <c r="AA266" s="164" t="s">
        <v>67</v>
      </c>
      <c r="AB266" s="164" t="s">
        <v>64</v>
      </c>
      <c r="AC266" s="174" t="s">
        <v>65</v>
      </c>
      <c r="AD266" s="169" t="s">
        <v>1002</v>
      </c>
      <c r="AE266" s="167" t="s">
        <v>67</v>
      </c>
      <c r="AF266" s="179"/>
      <c r="AG266" s="163" t="s">
        <v>68</v>
      </c>
      <c r="AH266" s="167">
        <f t="shared" si="45"/>
        <v>48</v>
      </c>
      <c r="AI266" s="167">
        <v>2</v>
      </c>
      <c r="AJ266" s="171">
        <f t="shared" si="46"/>
        <v>6372</v>
      </c>
      <c r="AK266" s="167">
        <f t="shared" si="47"/>
        <v>48</v>
      </c>
      <c r="AL266" s="171">
        <v>0</v>
      </c>
      <c r="AM266" s="171">
        <f t="shared" si="44"/>
        <v>1920000</v>
      </c>
      <c r="AN266" s="171">
        <f t="shared" si="48"/>
        <v>0</v>
      </c>
      <c r="AO266" s="171">
        <f t="shared" si="49"/>
        <v>2700000</v>
      </c>
      <c r="AP266" s="171">
        <f t="shared" si="50"/>
        <v>12234240</v>
      </c>
      <c r="AR266" s="171">
        <f t="shared" si="51"/>
        <v>0</v>
      </c>
      <c r="AS266" s="171">
        <f t="shared" si="52"/>
        <v>16854240</v>
      </c>
      <c r="AT266" s="163" t="s">
        <v>172</v>
      </c>
      <c r="AU266" s="163" t="s">
        <v>173</v>
      </c>
      <c r="AV266" s="163" t="s">
        <v>990</v>
      </c>
      <c r="AW266" s="163" t="s">
        <v>991</v>
      </c>
    </row>
    <row r="267" spans="1:49" ht="25" customHeight="1" x14ac:dyDescent="0.35">
      <c r="A267" s="163">
        <v>14305</v>
      </c>
      <c r="B267" s="163" t="s">
        <v>49</v>
      </c>
      <c r="C267" s="163" t="s">
        <v>50</v>
      </c>
      <c r="D267" s="164">
        <v>4</v>
      </c>
      <c r="E267" s="164">
        <v>2025</v>
      </c>
      <c r="F267" s="164">
        <v>2025</v>
      </c>
      <c r="G267" s="163" t="s">
        <v>127</v>
      </c>
      <c r="H267" s="163" t="s">
        <v>49</v>
      </c>
      <c r="I267" s="163" t="s">
        <v>452</v>
      </c>
      <c r="J267" s="165" t="s">
        <v>1003</v>
      </c>
      <c r="K267" s="163" t="s">
        <v>1004</v>
      </c>
      <c r="L267" s="163" t="s">
        <v>56</v>
      </c>
      <c r="M267" s="163" t="s">
        <v>57</v>
      </c>
      <c r="N267" s="163">
        <v>1</v>
      </c>
      <c r="O267" s="163" t="s">
        <v>443</v>
      </c>
      <c r="P267" s="163" t="s">
        <v>1005</v>
      </c>
      <c r="Q267" s="163" t="s">
        <v>586</v>
      </c>
      <c r="R267" s="163" t="s">
        <v>61</v>
      </c>
      <c r="S267" s="163" t="s">
        <v>62</v>
      </c>
      <c r="T267" s="163" t="s">
        <v>63</v>
      </c>
      <c r="U267" s="164">
        <v>10</v>
      </c>
      <c r="V267" s="164">
        <v>100</v>
      </c>
      <c r="W267" s="164">
        <v>12</v>
      </c>
      <c r="X267" s="167">
        <f t="shared" si="53"/>
        <v>112</v>
      </c>
      <c r="Y267" s="164">
        <v>5</v>
      </c>
      <c r="Z267" s="164" t="s">
        <v>64</v>
      </c>
      <c r="AA267" s="164" t="s">
        <v>67</v>
      </c>
      <c r="AB267" s="164" t="s">
        <v>64</v>
      </c>
      <c r="AC267" s="174" t="s">
        <v>65</v>
      </c>
      <c r="AD267" s="169" t="s">
        <v>1006</v>
      </c>
      <c r="AE267" s="167" t="s">
        <v>67</v>
      </c>
      <c r="AF267" s="179"/>
      <c r="AG267" s="163" t="s">
        <v>68</v>
      </c>
      <c r="AH267" s="167">
        <f t="shared" si="45"/>
        <v>23</v>
      </c>
      <c r="AI267" s="167">
        <v>2</v>
      </c>
      <c r="AJ267" s="171">
        <f t="shared" si="46"/>
        <v>6372</v>
      </c>
      <c r="AK267" s="167">
        <f t="shared" si="47"/>
        <v>22.4</v>
      </c>
      <c r="AL267" s="171">
        <v>0</v>
      </c>
      <c r="AM267" s="171">
        <f t="shared" si="44"/>
        <v>920000</v>
      </c>
      <c r="AN267" s="171">
        <f t="shared" si="48"/>
        <v>0</v>
      </c>
      <c r="AO267" s="171">
        <f t="shared" si="49"/>
        <v>2700000</v>
      </c>
      <c r="AP267" s="171">
        <f t="shared" si="50"/>
        <v>7136640</v>
      </c>
      <c r="AR267" s="171">
        <f t="shared" si="51"/>
        <v>0</v>
      </c>
      <c r="AS267" s="171">
        <f t="shared" si="52"/>
        <v>10756640</v>
      </c>
      <c r="AT267" s="163" t="s">
        <v>531</v>
      </c>
      <c r="AU267" s="163" t="s">
        <v>532</v>
      </c>
      <c r="AV267" s="163" t="s">
        <v>588</v>
      </c>
      <c r="AW267" s="163" t="s">
        <v>589</v>
      </c>
    </row>
    <row r="268" spans="1:49" ht="25" customHeight="1" x14ac:dyDescent="0.35">
      <c r="A268" s="163">
        <v>14307</v>
      </c>
      <c r="B268" s="163" t="s">
        <v>49</v>
      </c>
      <c r="C268" s="163" t="s">
        <v>50</v>
      </c>
      <c r="D268" s="164">
        <v>4</v>
      </c>
      <c r="E268" s="164">
        <v>2025</v>
      </c>
      <c r="F268" s="164">
        <v>2025</v>
      </c>
      <c r="G268" s="163" t="s">
        <v>127</v>
      </c>
      <c r="H268" s="163" t="s">
        <v>49</v>
      </c>
      <c r="I268" s="163" t="s">
        <v>452</v>
      </c>
      <c r="J268" s="165" t="s">
        <v>1003</v>
      </c>
      <c r="K268" s="163" t="s">
        <v>1004</v>
      </c>
      <c r="L268" s="163" t="s">
        <v>56</v>
      </c>
      <c r="M268" s="163" t="s">
        <v>57</v>
      </c>
      <c r="N268" s="163">
        <v>13</v>
      </c>
      <c r="O268" s="163" t="s">
        <v>104</v>
      </c>
      <c r="P268" s="163" t="s">
        <v>203</v>
      </c>
      <c r="Q268" s="163" t="s">
        <v>586</v>
      </c>
      <c r="R268" s="163" t="s">
        <v>61</v>
      </c>
      <c r="S268" s="163" t="s">
        <v>62</v>
      </c>
      <c r="T268" s="163" t="s">
        <v>63</v>
      </c>
      <c r="U268" s="164">
        <v>10</v>
      </c>
      <c r="V268" s="164">
        <v>100</v>
      </c>
      <c r="W268" s="164">
        <v>12</v>
      </c>
      <c r="X268" s="167">
        <f t="shared" si="53"/>
        <v>112</v>
      </c>
      <c r="Y268" s="164">
        <v>5</v>
      </c>
      <c r="Z268" s="164" t="s">
        <v>64</v>
      </c>
      <c r="AA268" s="164" t="s">
        <v>67</v>
      </c>
      <c r="AB268" s="164" t="s">
        <v>64</v>
      </c>
      <c r="AC268" s="174" t="s">
        <v>65</v>
      </c>
      <c r="AD268" s="169" t="s">
        <v>1007</v>
      </c>
      <c r="AE268" s="167" t="s">
        <v>67</v>
      </c>
      <c r="AF268" s="179"/>
      <c r="AG268" s="163" t="s">
        <v>68</v>
      </c>
      <c r="AH268" s="167">
        <f t="shared" si="45"/>
        <v>23</v>
      </c>
      <c r="AI268" s="167">
        <v>2</v>
      </c>
      <c r="AJ268" s="171">
        <f t="shared" si="46"/>
        <v>6372</v>
      </c>
      <c r="AK268" s="167">
        <f t="shared" si="47"/>
        <v>22.4</v>
      </c>
      <c r="AL268" s="171">
        <v>0</v>
      </c>
      <c r="AM268" s="171">
        <f t="shared" ref="AM268:AM331" si="54">IF(Z268="SI",4000*U268*AH268,0)</f>
        <v>920000</v>
      </c>
      <c r="AN268" s="171">
        <f t="shared" si="48"/>
        <v>0</v>
      </c>
      <c r="AO268" s="171">
        <f t="shared" si="49"/>
        <v>2700000</v>
      </c>
      <c r="AP268" s="171">
        <f t="shared" si="50"/>
        <v>7136640</v>
      </c>
      <c r="AR268" s="171">
        <f t="shared" si="51"/>
        <v>0</v>
      </c>
      <c r="AS268" s="171">
        <f t="shared" si="52"/>
        <v>10756640</v>
      </c>
      <c r="AT268" s="163" t="s">
        <v>531</v>
      </c>
      <c r="AU268" s="163" t="s">
        <v>532</v>
      </c>
      <c r="AV268" s="163" t="s">
        <v>588</v>
      </c>
      <c r="AW268" s="163" t="s">
        <v>589</v>
      </c>
    </row>
    <row r="269" spans="1:49" ht="25" customHeight="1" x14ac:dyDescent="0.35">
      <c r="A269" s="163">
        <v>14244</v>
      </c>
      <c r="B269" s="163" t="s">
        <v>138</v>
      </c>
      <c r="C269" s="163" t="s">
        <v>139</v>
      </c>
      <c r="D269" s="164">
        <v>1</v>
      </c>
      <c r="E269" s="164">
        <v>2025</v>
      </c>
      <c r="F269" s="164">
        <v>2025</v>
      </c>
      <c r="G269" s="163" t="s">
        <v>127</v>
      </c>
      <c r="H269" s="163" t="s">
        <v>138</v>
      </c>
      <c r="I269" s="163" t="s">
        <v>140</v>
      </c>
      <c r="J269" s="165" t="s">
        <v>1008</v>
      </c>
      <c r="K269" s="163" t="s">
        <v>1009</v>
      </c>
      <c r="L269" s="163" t="s">
        <v>56</v>
      </c>
      <c r="M269" s="163" t="s">
        <v>57</v>
      </c>
      <c r="N269" s="163">
        <v>4</v>
      </c>
      <c r="O269" s="163" t="s">
        <v>286</v>
      </c>
      <c r="P269" s="163" t="s">
        <v>287</v>
      </c>
      <c r="Q269" s="163" t="s">
        <v>152</v>
      </c>
      <c r="R269" s="163" t="s">
        <v>61</v>
      </c>
      <c r="S269" s="163" t="s">
        <v>62</v>
      </c>
      <c r="T269" s="163" t="s">
        <v>288</v>
      </c>
      <c r="U269" s="164">
        <v>20</v>
      </c>
      <c r="V269" s="164">
        <v>150</v>
      </c>
      <c r="W269" s="164">
        <v>12</v>
      </c>
      <c r="X269" s="167">
        <f t="shared" si="53"/>
        <v>162</v>
      </c>
      <c r="Y269" s="164">
        <v>4</v>
      </c>
      <c r="Z269" s="164" t="s">
        <v>64</v>
      </c>
      <c r="AA269" s="164" t="s">
        <v>67</v>
      </c>
      <c r="AB269" s="164" t="s">
        <v>64</v>
      </c>
      <c r="AC269" s="174" t="s">
        <v>65</v>
      </c>
      <c r="AD269" s="169" t="s">
        <v>1010</v>
      </c>
      <c r="AE269" s="167" t="s">
        <v>67</v>
      </c>
      <c r="AF269" s="179"/>
      <c r="AG269" s="163" t="s">
        <v>68</v>
      </c>
      <c r="AH269" s="167">
        <f t="shared" si="45"/>
        <v>41</v>
      </c>
      <c r="AI269" s="167">
        <v>3</v>
      </c>
      <c r="AJ269" s="171">
        <f t="shared" si="46"/>
        <v>7434</v>
      </c>
      <c r="AK269" s="167">
        <f t="shared" si="47"/>
        <v>40.5</v>
      </c>
      <c r="AL269" s="171">
        <v>0</v>
      </c>
      <c r="AM269" s="171">
        <f t="shared" si="54"/>
        <v>3280000</v>
      </c>
      <c r="AN269" s="171">
        <f t="shared" si="48"/>
        <v>0</v>
      </c>
      <c r="AO269" s="171">
        <f t="shared" si="49"/>
        <v>5400000</v>
      </c>
      <c r="AP269" s="171">
        <f t="shared" si="50"/>
        <v>24086160</v>
      </c>
      <c r="AR269" s="171">
        <f t="shared" si="51"/>
        <v>0</v>
      </c>
      <c r="AS269" s="171">
        <f t="shared" si="52"/>
        <v>32766160</v>
      </c>
      <c r="AT269" s="163" t="s">
        <v>290</v>
      </c>
      <c r="AU269" s="163" t="s">
        <v>291</v>
      </c>
      <c r="AV269" s="163" t="s">
        <v>292</v>
      </c>
      <c r="AW269" s="163" t="s">
        <v>295</v>
      </c>
    </row>
    <row r="270" spans="1:49" ht="25" customHeight="1" x14ac:dyDescent="0.35">
      <c r="A270" s="163">
        <v>14268</v>
      </c>
      <c r="B270" s="163" t="s">
        <v>138</v>
      </c>
      <c r="C270" s="163" t="s">
        <v>139</v>
      </c>
      <c r="D270" s="164">
        <v>1</v>
      </c>
      <c r="E270" s="164">
        <v>2025</v>
      </c>
      <c r="F270" s="164">
        <v>2025</v>
      </c>
      <c r="G270" s="163" t="s">
        <v>127</v>
      </c>
      <c r="H270" s="163" t="s">
        <v>138</v>
      </c>
      <c r="I270" s="163" t="s">
        <v>140</v>
      </c>
      <c r="J270" s="165" t="s">
        <v>1008</v>
      </c>
      <c r="K270" s="163" t="s">
        <v>1009</v>
      </c>
      <c r="L270" s="163" t="s">
        <v>56</v>
      </c>
      <c r="M270" s="163" t="s">
        <v>57</v>
      </c>
      <c r="N270" s="163">
        <v>4</v>
      </c>
      <c r="O270" s="163" t="s">
        <v>286</v>
      </c>
      <c r="P270" s="163" t="s">
        <v>287</v>
      </c>
      <c r="Q270" s="163" t="s">
        <v>152</v>
      </c>
      <c r="R270" s="163" t="s">
        <v>61</v>
      </c>
      <c r="S270" s="163" t="s">
        <v>62</v>
      </c>
      <c r="T270" s="163" t="s">
        <v>288</v>
      </c>
      <c r="U270" s="164">
        <v>20</v>
      </c>
      <c r="V270" s="164">
        <v>150</v>
      </c>
      <c r="W270" s="164">
        <v>12</v>
      </c>
      <c r="X270" s="167">
        <f t="shared" si="53"/>
        <v>162</v>
      </c>
      <c r="Y270" s="164">
        <v>4</v>
      </c>
      <c r="Z270" s="164" t="s">
        <v>64</v>
      </c>
      <c r="AA270" s="164" t="s">
        <v>67</v>
      </c>
      <c r="AB270" s="164" t="s">
        <v>64</v>
      </c>
      <c r="AC270" s="174" t="s">
        <v>65</v>
      </c>
      <c r="AD270" s="169" t="s">
        <v>1011</v>
      </c>
      <c r="AE270" s="167" t="s">
        <v>67</v>
      </c>
      <c r="AF270" s="179"/>
      <c r="AG270" s="163" t="s">
        <v>68</v>
      </c>
      <c r="AH270" s="167">
        <f t="shared" si="45"/>
        <v>41</v>
      </c>
      <c r="AI270" s="167">
        <v>3</v>
      </c>
      <c r="AJ270" s="171">
        <f t="shared" si="46"/>
        <v>7434</v>
      </c>
      <c r="AK270" s="167">
        <f t="shared" si="47"/>
        <v>40.5</v>
      </c>
      <c r="AL270" s="171">
        <v>0</v>
      </c>
      <c r="AM270" s="171">
        <f t="shared" si="54"/>
        <v>3280000</v>
      </c>
      <c r="AN270" s="171">
        <f t="shared" si="48"/>
        <v>0</v>
      </c>
      <c r="AO270" s="171">
        <f t="shared" si="49"/>
        <v>5400000</v>
      </c>
      <c r="AP270" s="171">
        <f t="shared" si="50"/>
        <v>24086160</v>
      </c>
      <c r="AR270" s="171">
        <f t="shared" si="51"/>
        <v>0</v>
      </c>
      <c r="AS270" s="171">
        <f t="shared" si="52"/>
        <v>32766160</v>
      </c>
      <c r="AT270" s="163" t="s">
        <v>290</v>
      </c>
      <c r="AU270" s="163" t="s">
        <v>291</v>
      </c>
      <c r="AV270" s="163" t="s">
        <v>292</v>
      </c>
      <c r="AW270" s="163" t="s">
        <v>295</v>
      </c>
    </row>
    <row r="271" spans="1:49" ht="25" customHeight="1" x14ac:dyDescent="0.35">
      <c r="A271" s="163">
        <v>14227</v>
      </c>
      <c r="B271" s="163" t="s">
        <v>138</v>
      </c>
      <c r="C271" s="163" t="s">
        <v>139</v>
      </c>
      <c r="D271" s="164">
        <v>1</v>
      </c>
      <c r="E271" s="164">
        <v>2025</v>
      </c>
      <c r="F271" s="164">
        <v>2025</v>
      </c>
      <c r="G271" s="163" t="s">
        <v>127</v>
      </c>
      <c r="H271" s="163" t="s">
        <v>138</v>
      </c>
      <c r="I271" s="163" t="s">
        <v>140</v>
      </c>
      <c r="J271" s="165" t="s">
        <v>1012</v>
      </c>
      <c r="K271" s="163" t="s">
        <v>1013</v>
      </c>
      <c r="L271" s="163" t="s">
        <v>56</v>
      </c>
      <c r="M271" s="163" t="s">
        <v>57</v>
      </c>
      <c r="N271" s="163">
        <v>14</v>
      </c>
      <c r="O271" s="163" t="s">
        <v>485</v>
      </c>
      <c r="P271" s="163" t="s">
        <v>496</v>
      </c>
      <c r="Q271" s="163" t="s">
        <v>965</v>
      </c>
      <c r="R271" s="163" t="s">
        <v>61</v>
      </c>
      <c r="S271" s="163" t="s">
        <v>62</v>
      </c>
      <c r="T271" s="163" t="s">
        <v>63</v>
      </c>
      <c r="U271" s="164">
        <v>10</v>
      </c>
      <c r="V271" s="164">
        <v>70</v>
      </c>
      <c r="W271" s="164">
        <v>12</v>
      </c>
      <c r="X271" s="167">
        <f t="shared" si="53"/>
        <v>82</v>
      </c>
      <c r="Y271" s="164">
        <v>4</v>
      </c>
      <c r="Z271" s="164" t="s">
        <v>64</v>
      </c>
      <c r="AA271" s="164" t="s">
        <v>64</v>
      </c>
      <c r="AB271" s="173" t="s">
        <v>67</v>
      </c>
      <c r="AC271" s="174" t="s">
        <v>65</v>
      </c>
      <c r="AD271" s="169" t="s">
        <v>1014</v>
      </c>
      <c r="AE271" s="167" t="s">
        <v>67</v>
      </c>
      <c r="AF271" s="179"/>
      <c r="AG271" s="163" t="s">
        <v>68</v>
      </c>
      <c r="AH271" s="167">
        <f t="shared" si="45"/>
        <v>21</v>
      </c>
      <c r="AI271" s="167">
        <v>2</v>
      </c>
      <c r="AJ271" s="171">
        <f t="shared" si="46"/>
        <v>6372</v>
      </c>
      <c r="AK271" s="167">
        <f t="shared" si="47"/>
        <v>20.5</v>
      </c>
      <c r="AL271" s="171">
        <v>0</v>
      </c>
      <c r="AM271" s="171">
        <f t="shared" si="54"/>
        <v>840000</v>
      </c>
      <c r="AN271" s="171">
        <f t="shared" si="48"/>
        <v>1050000</v>
      </c>
      <c r="AO271" s="171">
        <f t="shared" si="49"/>
        <v>0</v>
      </c>
      <c r="AP271" s="171">
        <f t="shared" si="50"/>
        <v>5225040</v>
      </c>
      <c r="AR271" s="171">
        <f t="shared" si="51"/>
        <v>0</v>
      </c>
      <c r="AS271" s="171">
        <f t="shared" si="52"/>
        <v>7115040</v>
      </c>
      <c r="AT271" s="163" t="s">
        <v>967</v>
      </c>
      <c r="AU271" s="163" t="s">
        <v>968</v>
      </c>
      <c r="AV271" s="163" t="s">
        <v>969</v>
      </c>
      <c r="AW271" s="163" t="s">
        <v>1015</v>
      </c>
    </row>
    <row r="272" spans="1:49" ht="25" customHeight="1" x14ac:dyDescent="0.35">
      <c r="A272" s="163">
        <v>14273</v>
      </c>
      <c r="B272" s="163" t="s">
        <v>125</v>
      </c>
      <c r="C272" s="163" t="s">
        <v>126</v>
      </c>
      <c r="D272" s="164">
        <v>1</v>
      </c>
      <c r="E272" s="164">
        <v>2025</v>
      </c>
      <c r="F272" s="164">
        <v>2025</v>
      </c>
      <c r="G272" s="163" t="s">
        <v>127</v>
      </c>
      <c r="H272" s="163" t="s">
        <v>125</v>
      </c>
      <c r="I272" s="163" t="s">
        <v>128</v>
      </c>
      <c r="J272" s="165" t="s">
        <v>614</v>
      </c>
      <c r="K272" s="163" t="s">
        <v>615</v>
      </c>
      <c r="L272" s="163" t="s">
        <v>56</v>
      </c>
      <c r="M272" s="163" t="s">
        <v>57</v>
      </c>
      <c r="N272" s="163">
        <v>13</v>
      </c>
      <c r="O272" s="163" t="s">
        <v>104</v>
      </c>
      <c r="P272" s="163" t="s">
        <v>209</v>
      </c>
      <c r="Q272" s="163" t="s">
        <v>445</v>
      </c>
      <c r="R272" s="163" t="s">
        <v>61</v>
      </c>
      <c r="S272" s="163" t="s">
        <v>62</v>
      </c>
      <c r="T272" s="163" t="s">
        <v>108</v>
      </c>
      <c r="U272" s="164">
        <v>11</v>
      </c>
      <c r="V272" s="164">
        <v>100</v>
      </c>
      <c r="W272" s="164">
        <v>12</v>
      </c>
      <c r="X272" s="167">
        <f t="shared" si="53"/>
        <v>112</v>
      </c>
      <c r="Y272" s="164">
        <v>3</v>
      </c>
      <c r="Z272" s="164" t="s">
        <v>64</v>
      </c>
      <c r="AA272" s="164" t="s">
        <v>67</v>
      </c>
      <c r="AB272" s="164" t="s">
        <v>64</v>
      </c>
      <c r="AC272" s="174" t="s">
        <v>65</v>
      </c>
      <c r="AD272" s="169" t="s">
        <v>1016</v>
      </c>
      <c r="AE272" s="167" t="s">
        <v>67</v>
      </c>
      <c r="AF272" s="179"/>
      <c r="AG272" s="163" t="s">
        <v>68</v>
      </c>
      <c r="AH272" s="167">
        <f t="shared" si="45"/>
        <v>38</v>
      </c>
      <c r="AI272" s="167">
        <v>2</v>
      </c>
      <c r="AJ272" s="171">
        <f t="shared" si="46"/>
        <v>6372</v>
      </c>
      <c r="AK272" s="167">
        <f t="shared" si="47"/>
        <v>37.333333333333336</v>
      </c>
      <c r="AL272" s="171">
        <v>0</v>
      </c>
      <c r="AM272" s="171">
        <f t="shared" si="54"/>
        <v>1672000</v>
      </c>
      <c r="AN272" s="171">
        <f t="shared" si="48"/>
        <v>0</v>
      </c>
      <c r="AO272" s="171">
        <f t="shared" si="49"/>
        <v>2970000</v>
      </c>
      <c r="AP272" s="171">
        <f t="shared" si="50"/>
        <v>7850304</v>
      </c>
      <c r="AR272" s="171">
        <f t="shared" si="51"/>
        <v>0</v>
      </c>
      <c r="AS272" s="171">
        <f t="shared" si="52"/>
        <v>12492304</v>
      </c>
      <c r="AT272" s="163" t="s">
        <v>499</v>
      </c>
      <c r="AU272" s="163" t="s">
        <v>500</v>
      </c>
      <c r="AV272" s="163" t="s">
        <v>1017</v>
      </c>
      <c r="AW272" s="163" t="s">
        <v>1018</v>
      </c>
    </row>
    <row r="273" spans="1:49" ht="25" customHeight="1" x14ac:dyDescent="0.35">
      <c r="A273" s="163">
        <v>14308</v>
      </c>
      <c r="B273" s="163" t="s">
        <v>49</v>
      </c>
      <c r="C273" s="163" t="s">
        <v>50</v>
      </c>
      <c r="D273" s="164">
        <v>4</v>
      </c>
      <c r="E273" s="164">
        <v>2025</v>
      </c>
      <c r="F273" s="164">
        <v>2025</v>
      </c>
      <c r="G273" s="163" t="s">
        <v>127</v>
      </c>
      <c r="H273" s="163" t="s">
        <v>49</v>
      </c>
      <c r="I273" s="163" t="s">
        <v>452</v>
      </c>
      <c r="J273" s="165" t="s">
        <v>614</v>
      </c>
      <c r="K273" s="163" t="s">
        <v>615</v>
      </c>
      <c r="L273" s="163" t="s">
        <v>56</v>
      </c>
      <c r="M273" s="163" t="s">
        <v>57</v>
      </c>
      <c r="N273" s="163">
        <v>5</v>
      </c>
      <c r="O273" s="163" t="s">
        <v>236</v>
      </c>
      <c r="P273" s="163" t="s">
        <v>1019</v>
      </c>
      <c r="Q273" s="163" t="s">
        <v>586</v>
      </c>
      <c r="R273" s="163" t="s">
        <v>61</v>
      </c>
      <c r="S273" s="163" t="s">
        <v>62</v>
      </c>
      <c r="T273" s="163" t="s">
        <v>63</v>
      </c>
      <c r="U273" s="164">
        <v>14</v>
      </c>
      <c r="V273" s="164">
        <v>100</v>
      </c>
      <c r="W273" s="164">
        <v>12</v>
      </c>
      <c r="X273" s="167">
        <f t="shared" si="53"/>
        <v>112</v>
      </c>
      <c r="Y273" s="164">
        <v>5</v>
      </c>
      <c r="Z273" s="164" t="s">
        <v>64</v>
      </c>
      <c r="AA273" s="164" t="s">
        <v>67</v>
      </c>
      <c r="AB273" s="164" t="s">
        <v>64</v>
      </c>
      <c r="AC273" s="174" t="s">
        <v>65</v>
      </c>
      <c r="AD273" s="169" t="s">
        <v>1020</v>
      </c>
      <c r="AE273" s="167" t="s">
        <v>67</v>
      </c>
      <c r="AF273" s="179"/>
      <c r="AG273" s="163" t="s">
        <v>68</v>
      </c>
      <c r="AH273" s="167">
        <f t="shared" si="45"/>
        <v>23</v>
      </c>
      <c r="AI273" s="167">
        <v>2</v>
      </c>
      <c r="AJ273" s="171">
        <f t="shared" si="46"/>
        <v>6372</v>
      </c>
      <c r="AK273" s="167">
        <f t="shared" si="47"/>
        <v>22.4</v>
      </c>
      <c r="AL273" s="171">
        <v>0</v>
      </c>
      <c r="AM273" s="171">
        <f t="shared" si="54"/>
        <v>1288000</v>
      </c>
      <c r="AN273" s="171">
        <f t="shared" si="48"/>
        <v>0</v>
      </c>
      <c r="AO273" s="171">
        <f t="shared" si="49"/>
        <v>3780000</v>
      </c>
      <c r="AP273" s="171">
        <f t="shared" si="50"/>
        <v>9991296</v>
      </c>
      <c r="AR273" s="171">
        <f t="shared" si="51"/>
        <v>0</v>
      </c>
      <c r="AS273" s="171">
        <f t="shared" si="52"/>
        <v>15059296</v>
      </c>
      <c r="AT273" s="163" t="s">
        <v>633</v>
      </c>
      <c r="AU273" s="163" t="s">
        <v>532</v>
      </c>
      <c r="AV273" s="163" t="s">
        <v>588</v>
      </c>
      <c r="AW273" s="163" t="s">
        <v>1021</v>
      </c>
    </row>
    <row r="274" spans="1:49" ht="25" customHeight="1" x14ac:dyDescent="0.35">
      <c r="A274" s="163">
        <v>14309</v>
      </c>
      <c r="B274" s="163" t="s">
        <v>49</v>
      </c>
      <c r="C274" s="163" t="s">
        <v>50</v>
      </c>
      <c r="D274" s="164">
        <v>4</v>
      </c>
      <c r="E274" s="164">
        <v>2025</v>
      </c>
      <c r="F274" s="164">
        <v>2025</v>
      </c>
      <c r="G274" s="163" t="s">
        <v>127</v>
      </c>
      <c r="H274" s="163" t="s">
        <v>49</v>
      </c>
      <c r="I274" s="163" t="s">
        <v>452</v>
      </c>
      <c r="J274" s="165" t="s">
        <v>614</v>
      </c>
      <c r="K274" s="163" t="s">
        <v>615</v>
      </c>
      <c r="L274" s="163" t="s">
        <v>56</v>
      </c>
      <c r="M274" s="163" t="s">
        <v>57</v>
      </c>
      <c r="N274" s="163">
        <v>10</v>
      </c>
      <c r="O274" s="163" t="s">
        <v>111</v>
      </c>
      <c r="P274" s="163" t="s">
        <v>874</v>
      </c>
      <c r="Q274" s="163" t="s">
        <v>586</v>
      </c>
      <c r="R274" s="163" t="s">
        <v>61</v>
      </c>
      <c r="S274" s="163" t="s">
        <v>62</v>
      </c>
      <c r="T274" s="163" t="s">
        <v>63</v>
      </c>
      <c r="U274" s="164">
        <v>12</v>
      </c>
      <c r="V274" s="164">
        <v>100</v>
      </c>
      <c r="W274" s="164">
        <v>12</v>
      </c>
      <c r="X274" s="167">
        <f t="shared" si="53"/>
        <v>112</v>
      </c>
      <c r="Y274" s="164">
        <v>5</v>
      </c>
      <c r="Z274" s="164" t="s">
        <v>64</v>
      </c>
      <c r="AA274" s="164" t="s">
        <v>67</v>
      </c>
      <c r="AB274" s="164" t="s">
        <v>64</v>
      </c>
      <c r="AC274" s="174" t="s">
        <v>65</v>
      </c>
      <c r="AD274" s="169" t="s">
        <v>1022</v>
      </c>
      <c r="AE274" s="167" t="s">
        <v>67</v>
      </c>
      <c r="AF274" s="179"/>
      <c r="AG274" s="163" t="s">
        <v>68</v>
      </c>
      <c r="AH274" s="167">
        <f t="shared" si="45"/>
        <v>23</v>
      </c>
      <c r="AI274" s="167">
        <v>2</v>
      </c>
      <c r="AJ274" s="171">
        <f t="shared" si="46"/>
        <v>6372</v>
      </c>
      <c r="AK274" s="167">
        <f t="shared" si="47"/>
        <v>22.4</v>
      </c>
      <c r="AL274" s="171">
        <v>0</v>
      </c>
      <c r="AM274" s="171">
        <f t="shared" si="54"/>
        <v>1104000</v>
      </c>
      <c r="AN274" s="171">
        <f t="shared" si="48"/>
        <v>0</v>
      </c>
      <c r="AO274" s="171">
        <f t="shared" si="49"/>
        <v>3240000</v>
      </c>
      <c r="AP274" s="171">
        <f t="shared" si="50"/>
        <v>8563968</v>
      </c>
      <c r="AR274" s="171">
        <f t="shared" si="51"/>
        <v>0</v>
      </c>
      <c r="AS274" s="171">
        <f t="shared" si="52"/>
        <v>12907968</v>
      </c>
      <c r="AT274" s="163" t="s">
        <v>531</v>
      </c>
      <c r="AU274" s="163" t="s">
        <v>1023</v>
      </c>
      <c r="AV274" s="163" t="s">
        <v>588</v>
      </c>
      <c r="AW274" s="163" t="s">
        <v>589</v>
      </c>
    </row>
    <row r="275" spans="1:49" ht="25" customHeight="1" x14ac:dyDescent="0.35">
      <c r="A275" s="163">
        <v>14523</v>
      </c>
      <c r="B275" s="163" t="s">
        <v>190</v>
      </c>
      <c r="C275" s="163" t="s">
        <v>191</v>
      </c>
      <c r="D275" s="164">
        <v>1</v>
      </c>
      <c r="E275" s="164">
        <v>2025</v>
      </c>
      <c r="F275" s="164">
        <v>2025</v>
      </c>
      <c r="G275" s="163" t="s">
        <v>127</v>
      </c>
      <c r="H275" s="163" t="s">
        <v>190</v>
      </c>
      <c r="I275" s="163" t="s">
        <v>192</v>
      </c>
      <c r="J275" s="165" t="s">
        <v>614</v>
      </c>
      <c r="K275" s="163" t="s">
        <v>615</v>
      </c>
      <c r="L275" s="163" t="s">
        <v>56</v>
      </c>
      <c r="M275" s="163" t="s">
        <v>57</v>
      </c>
      <c r="N275" s="163">
        <v>12</v>
      </c>
      <c r="O275" s="163" t="s">
        <v>747</v>
      </c>
      <c r="P275" s="163" t="s">
        <v>1024</v>
      </c>
      <c r="Q275" s="163" t="s">
        <v>586</v>
      </c>
      <c r="R275" s="163" t="s">
        <v>61</v>
      </c>
      <c r="S275" s="163" t="s">
        <v>62</v>
      </c>
      <c r="T275" s="163" t="s">
        <v>63</v>
      </c>
      <c r="U275" s="164">
        <v>20</v>
      </c>
      <c r="V275" s="164">
        <v>100</v>
      </c>
      <c r="W275" s="164">
        <v>12</v>
      </c>
      <c r="X275" s="167">
        <f t="shared" si="53"/>
        <v>112</v>
      </c>
      <c r="Y275" s="164">
        <v>4</v>
      </c>
      <c r="Z275" s="164" t="s">
        <v>64</v>
      </c>
      <c r="AA275" s="164" t="s">
        <v>64</v>
      </c>
      <c r="AB275" s="164" t="s">
        <v>64</v>
      </c>
      <c r="AC275" s="174" t="s">
        <v>65</v>
      </c>
      <c r="AD275" s="169" t="s">
        <v>1025</v>
      </c>
      <c r="AE275" s="167" t="s">
        <v>67</v>
      </c>
      <c r="AF275" s="179"/>
      <c r="AG275" s="163" t="s">
        <v>68</v>
      </c>
      <c r="AH275" s="167">
        <f t="shared" si="45"/>
        <v>28</v>
      </c>
      <c r="AI275" s="167">
        <v>2</v>
      </c>
      <c r="AJ275" s="171">
        <f t="shared" si="46"/>
        <v>6372</v>
      </c>
      <c r="AK275" s="167">
        <f t="shared" si="47"/>
        <v>28</v>
      </c>
      <c r="AL275" s="171">
        <v>0</v>
      </c>
      <c r="AM275" s="171">
        <f t="shared" si="54"/>
        <v>2240000</v>
      </c>
      <c r="AN275" s="171">
        <f t="shared" si="48"/>
        <v>2800000</v>
      </c>
      <c r="AO275" s="171">
        <f t="shared" si="49"/>
        <v>5400000</v>
      </c>
      <c r="AP275" s="171">
        <f t="shared" si="50"/>
        <v>14273280</v>
      </c>
      <c r="AR275" s="171">
        <f t="shared" si="51"/>
        <v>0</v>
      </c>
      <c r="AS275" s="171">
        <f t="shared" si="52"/>
        <v>24713280</v>
      </c>
      <c r="AT275" s="163" t="s">
        <v>919</v>
      </c>
      <c r="AU275" s="163" t="s">
        <v>920</v>
      </c>
      <c r="AV275" s="163" t="s">
        <v>1026</v>
      </c>
      <c r="AW275" s="163" t="s">
        <v>589</v>
      </c>
    </row>
    <row r="276" spans="1:49" ht="25" customHeight="1" x14ac:dyDescent="0.35">
      <c r="A276" s="163">
        <v>14524</v>
      </c>
      <c r="B276" s="163" t="s">
        <v>190</v>
      </c>
      <c r="C276" s="163" t="s">
        <v>191</v>
      </c>
      <c r="D276" s="164">
        <v>1</v>
      </c>
      <c r="E276" s="164">
        <v>2025</v>
      </c>
      <c r="F276" s="164">
        <v>2025</v>
      </c>
      <c r="G276" s="163" t="s">
        <v>127</v>
      </c>
      <c r="H276" s="163" t="s">
        <v>190</v>
      </c>
      <c r="I276" s="163" t="s">
        <v>192</v>
      </c>
      <c r="J276" s="165" t="s">
        <v>614</v>
      </c>
      <c r="K276" s="163" t="s">
        <v>615</v>
      </c>
      <c r="L276" s="163" t="s">
        <v>56</v>
      </c>
      <c r="M276" s="163" t="s">
        <v>57</v>
      </c>
      <c r="N276" s="163">
        <v>8</v>
      </c>
      <c r="O276" s="163" t="s">
        <v>58</v>
      </c>
      <c r="P276" s="163" t="s">
        <v>1027</v>
      </c>
      <c r="Q276" s="163" t="s">
        <v>586</v>
      </c>
      <c r="R276" s="163" t="s">
        <v>61</v>
      </c>
      <c r="S276" s="163" t="s">
        <v>62</v>
      </c>
      <c r="T276" s="163" t="s">
        <v>63</v>
      </c>
      <c r="U276" s="164">
        <v>20</v>
      </c>
      <c r="V276" s="164">
        <v>100</v>
      </c>
      <c r="W276" s="164">
        <v>12</v>
      </c>
      <c r="X276" s="167">
        <f t="shared" si="53"/>
        <v>112</v>
      </c>
      <c r="Y276" s="164">
        <v>4</v>
      </c>
      <c r="Z276" s="164" t="s">
        <v>64</v>
      </c>
      <c r="AA276" s="164" t="s">
        <v>64</v>
      </c>
      <c r="AB276" s="164" t="s">
        <v>64</v>
      </c>
      <c r="AC276" s="174" t="s">
        <v>65</v>
      </c>
      <c r="AD276" s="169" t="s">
        <v>1028</v>
      </c>
      <c r="AE276" s="167" t="s">
        <v>67</v>
      </c>
      <c r="AF276" s="179"/>
      <c r="AG276" s="163" t="s">
        <v>68</v>
      </c>
      <c r="AH276" s="167">
        <f t="shared" si="45"/>
        <v>28</v>
      </c>
      <c r="AI276" s="167">
        <v>2</v>
      </c>
      <c r="AJ276" s="171">
        <f t="shared" si="46"/>
        <v>6372</v>
      </c>
      <c r="AK276" s="167">
        <f t="shared" si="47"/>
        <v>28</v>
      </c>
      <c r="AL276" s="171">
        <v>0</v>
      </c>
      <c r="AM276" s="171">
        <f t="shared" si="54"/>
        <v>2240000</v>
      </c>
      <c r="AN276" s="171">
        <f t="shared" si="48"/>
        <v>2800000</v>
      </c>
      <c r="AO276" s="171">
        <f t="shared" si="49"/>
        <v>5400000</v>
      </c>
      <c r="AP276" s="171">
        <f t="shared" si="50"/>
        <v>14273280</v>
      </c>
      <c r="AR276" s="171">
        <f t="shared" si="51"/>
        <v>0</v>
      </c>
      <c r="AS276" s="171">
        <f t="shared" si="52"/>
        <v>24713280</v>
      </c>
      <c r="AT276" s="163" t="s">
        <v>919</v>
      </c>
      <c r="AU276" s="163" t="s">
        <v>920</v>
      </c>
      <c r="AV276" s="163" t="s">
        <v>1026</v>
      </c>
      <c r="AW276" s="163" t="s">
        <v>589</v>
      </c>
    </row>
    <row r="277" spans="1:49" ht="25" customHeight="1" x14ac:dyDescent="0.35">
      <c r="A277" s="163">
        <v>14226</v>
      </c>
      <c r="B277" s="163" t="s">
        <v>138</v>
      </c>
      <c r="C277" s="163" t="s">
        <v>139</v>
      </c>
      <c r="D277" s="164">
        <v>1</v>
      </c>
      <c r="E277" s="164">
        <v>2025</v>
      </c>
      <c r="F277" s="164">
        <v>2025</v>
      </c>
      <c r="G277" s="163" t="s">
        <v>127</v>
      </c>
      <c r="H277" s="163" t="s">
        <v>138</v>
      </c>
      <c r="I277" s="163" t="s">
        <v>140</v>
      </c>
      <c r="J277" s="165" t="s">
        <v>1029</v>
      </c>
      <c r="K277" s="163" t="s">
        <v>1030</v>
      </c>
      <c r="L277" s="163" t="s">
        <v>56</v>
      </c>
      <c r="M277" s="163" t="s">
        <v>57</v>
      </c>
      <c r="N277" s="163">
        <v>9</v>
      </c>
      <c r="O277" s="163" t="s">
        <v>118</v>
      </c>
      <c r="P277" s="163" t="s">
        <v>672</v>
      </c>
      <c r="Q277" s="163" t="s">
        <v>965</v>
      </c>
      <c r="R277" s="163" t="s">
        <v>61</v>
      </c>
      <c r="S277" s="163" t="s">
        <v>62</v>
      </c>
      <c r="T277" s="163" t="s">
        <v>63</v>
      </c>
      <c r="U277" s="164">
        <v>10</v>
      </c>
      <c r="V277" s="164">
        <v>115</v>
      </c>
      <c r="W277" s="164">
        <v>12</v>
      </c>
      <c r="X277" s="167">
        <f t="shared" si="53"/>
        <v>127</v>
      </c>
      <c r="Y277" s="164">
        <v>4</v>
      </c>
      <c r="Z277" s="164" t="s">
        <v>64</v>
      </c>
      <c r="AA277" s="164" t="s">
        <v>64</v>
      </c>
      <c r="AB277" s="173" t="s">
        <v>67</v>
      </c>
      <c r="AC277" s="174" t="s">
        <v>65</v>
      </c>
      <c r="AD277" s="169" t="s">
        <v>1031</v>
      </c>
      <c r="AE277" s="167" t="s">
        <v>67</v>
      </c>
      <c r="AF277" s="179"/>
      <c r="AG277" s="163" t="s">
        <v>68</v>
      </c>
      <c r="AH277" s="167">
        <f t="shared" si="45"/>
        <v>32</v>
      </c>
      <c r="AI277" s="167">
        <v>2</v>
      </c>
      <c r="AJ277" s="171">
        <f t="shared" si="46"/>
        <v>6372</v>
      </c>
      <c r="AK277" s="167">
        <f t="shared" si="47"/>
        <v>31.75</v>
      </c>
      <c r="AL277" s="171">
        <v>0</v>
      </c>
      <c r="AM277" s="171">
        <f t="shared" si="54"/>
        <v>1280000</v>
      </c>
      <c r="AN277" s="171">
        <f t="shared" si="48"/>
        <v>1600000</v>
      </c>
      <c r="AO277" s="171">
        <f t="shared" si="49"/>
        <v>0</v>
      </c>
      <c r="AP277" s="171">
        <f t="shared" si="50"/>
        <v>8092440</v>
      </c>
      <c r="AR277" s="171">
        <f t="shared" si="51"/>
        <v>0</v>
      </c>
      <c r="AS277" s="171">
        <f t="shared" si="52"/>
        <v>10972440</v>
      </c>
      <c r="AT277" s="163" t="s">
        <v>967</v>
      </c>
      <c r="AU277" s="163" t="s">
        <v>968</v>
      </c>
      <c r="AV277" s="163" t="s">
        <v>969</v>
      </c>
      <c r="AW277" s="163" t="s">
        <v>1015</v>
      </c>
    </row>
    <row r="278" spans="1:49" ht="25" customHeight="1" x14ac:dyDescent="0.35">
      <c r="A278" s="163">
        <v>14364</v>
      </c>
      <c r="B278" s="163" t="s">
        <v>190</v>
      </c>
      <c r="C278" s="163" t="s">
        <v>191</v>
      </c>
      <c r="D278" s="164">
        <v>1</v>
      </c>
      <c r="E278" s="164">
        <v>2025</v>
      </c>
      <c r="F278" s="164">
        <v>2025</v>
      </c>
      <c r="G278" s="163" t="s">
        <v>127</v>
      </c>
      <c r="H278" s="163" t="s">
        <v>190</v>
      </c>
      <c r="I278" s="163" t="s">
        <v>192</v>
      </c>
      <c r="J278" s="165" t="s">
        <v>89</v>
      </c>
      <c r="K278" s="163" t="s">
        <v>90</v>
      </c>
      <c r="L278" s="163" t="s">
        <v>56</v>
      </c>
      <c r="M278" s="163" t="s">
        <v>57</v>
      </c>
      <c r="N278" s="163">
        <v>7</v>
      </c>
      <c r="O278" s="163" t="s">
        <v>175</v>
      </c>
      <c r="P278" s="163" t="s">
        <v>319</v>
      </c>
      <c r="Q278" s="163" t="s">
        <v>445</v>
      </c>
      <c r="R278" s="163" t="s">
        <v>61</v>
      </c>
      <c r="S278" s="163" t="s">
        <v>62</v>
      </c>
      <c r="T278" s="163" t="s">
        <v>63</v>
      </c>
      <c r="U278" s="164">
        <v>10</v>
      </c>
      <c r="V278" s="164">
        <v>172</v>
      </c>
      <c r="W278" s="164">
        <v>12</v>
      </c>
      <c r="X278" s="167">
        <f t="shared" si="53"/>
        <v>184</v>
      </c>
      <c r="Y278" s="164">
        <v>4</v>
      </c>
      <c r="Z278" s="164" t="s">
        <v>64</v>
      </c>
      <c r="AA278" s="164" t="s">
        <v>64</v>
      </c>
      <c r="AB278" s="164" t="s">
        <v>64</v>
      </c>
      <c r="AC278" s="174" t="s">
        <v>65</v>
      </c>
      <c r="AD278" s="169" t="s">
        <v>1032</v>
      </c>
      <c r="AE278" s="167" t="s">
        <v>67</v>
      </c>
      <c r="AF278" s="179"/>
      <c r="AG278" s="163" t="s">
        <v>68</v>
      </c>
      <c r="AH278" s="167">
        <f t="shared" si="45"/>
        <v>46</v>
      </c>
      <c r="AI278" s="167">
        <v>2</v>
      </c>
      <c r="AJ278" s="171">
        <f t="shared" si="46"/>
        <v>6372</v>
      </c>
      <c r="AK278" s="167">
        <f t="shared" si="47"/>
        <v>46</v>
      </c>
      <c r="AL278" s="171">
        <v>0</v>
      </c>
      <c r="AM278" s="171">
        <f t="shared" si="54"/>
        <v>1840000</v>
      </c>
      <c r="AN278" s="171">
        <f t="shared" si="48"/>
        <v>2300000</v>
      </c>
      <c r="AO278" s="171">
        <f t="shared" si="49"/>
        <v>2700000</v>
      </c>
      <c r="AP278" s="171">
        <f t="shared" si="50"/>
        <v>11724480</v>
      </c>
      <c r="AR278" s="171">
        <f t="shared" si="51"/>
        <v>0</v>
      </c>
      <c r="AS278" s="171">
        <f t="shared" si="52"/>
        <v>18564480</v>
      </c>
      <c r="AT278" s="163" t="s">
        <v>195</v>
      </c>
      <c r="AU278" s="163" t="s">
        <v>196</v>
      </c>
      <c r="AV278" s="163" t="s">
        <v>915</v>
      </c>
      <c r="AW278" s="163" t="s">
        <v>916</v>
      </c>
    </row>
    <row r="279" spans="1:49" ht="25" customHeight="1" x14ac:dyDescent="0.35">
      <c r="A279" s="163">
        <v>14394</v>
      </c>
      <c r="B279" s="163" t="s">
        <v>125</v>
      </c>
      <c r="C279" s="163" t="s">
        <v>126</v>
      </c>
      <c r="D279" s="164">
        <v>1</v>
      </c>
      <c r="E279" s="164">
        <v>2025</v>
      </c>
      <c r="F279" s="164">
        <v>2025</v>
      </c>
      <c r="G279" s="163" t="s">
        <v>127</v>
      </c>
      <c r="H279" s="163" t="s">
        <v>125</v>
      </c>
      <c r="I279" s="163" t="s">
        <v>128</v>
      </c>
      <c r="J279" s="165" t="s">
        <v>1033</v>
      </c>
      <c r="K279" s="163" t="s">
        <v>1034</v>
      </c>
      <c r="L279" s="163" t="s">
        <v>56</v>
      </c>
      <c r="M279" s="163" t="s">
        <v>57</v>
      </c>
      <c r="N279" s="163">
        <v>9</v>
      </c>
      <c r="O279" s="163" t="s">
        <v>118</v>
      </c>
      <c r="P279" s="163" t="s">
        <v>252</v>
      </c>
      <c r="Q279" s="163" t="s">
        <v>152</v>
      </c>
      <c r="R279" s="163" t="s">
        <v>61</v>
      </c>
      <c r="S279" s="163" t="s">
        <v>62</v>
      </c>
      <c r="T279" s="163" t="s">
        <v>63</v>
      </c>
      <c r="U279" s="164">
        <v>15</v>
      </c>
      <c r="V279" s="164">
        <v>195</v>
      </c>
      <c r="W279" s="164">
        <v>12</v>
      </c>
      <c r="X279" s="167">
        <f t="shared" si="53"/>
        <v>207</v>
      </c>
      <c r="Y279" s="164">
        <v>4</v>
      </c>
      <c r="Z279" s="164" t="s">
        <v>64</v>
      </c>
      <c r="AA279" s="164" t="s">
        <v>67</v>
      </c>
      <c r="AB279" s="164" t="s">
        <v>64</v>
      </c>
      <c r="AC279" s="174" t="s">
        <v>65</v>
      </c>
      <c r="AD279" s="169" t="s">
        <v>253</v>
      </c>
      <c r="AE279" s="167" t="s">
        <v>67</v>
      </c>
      <c r="AF279" s="179"/>
      <c r="AG279" s="163" t="s">
        <v>68</v>
      </c>
      <c r="AH279" s="167">
        <f t="shared" si="45"/>
        <v>52</v>
      </c>
      <c r="AI279" s="167">
        <v>2</v>
      </c>
      <c r="AJ279" s="171">
        <f t="shared" si="46"/>
        <v>6372</v>
      </c>
      <c r="AK279" s="167">
        <f t="shared" si="47"/>
        <v>51.75</v>
      </c>
      <c r="AL279" s="171">
        <v>0</v>
      </c>
      <c r="AM279" s="171">
        <f t="shared" si="54"/>
        <v>3120000</v>
      </c>
      <c r="AN279" s="171">
        <f t="shared" si="48"/>
        <v>0</v>
      </c>
      <c r="AO279" s="171">
        <f t="shared" si="49"/>
        <v>4050000</v>
      </c>
      <c r="AP279" s="171">
        <f t="shared" si="50"/>
        <v>19785060</v>
      </c>
      <c r="AR279" s="171">
        <f t="shared" si="51"/>
        <v>0</v>
      </c>
      <c r="AS279" s="171">
        <f t="shared" si="52"/>
        <v>26955060</v>
      </c>
      <c r="AT279" s="163" t="s">
        <v>254</v>
      </c>
      <c r="AU279" s="163" t="s">
        <v>255</v>
      </c>
      <c r="AV279" s="163" t="s">
        <v>256</v>
      </c>
      <c r="AW279" s="163" t="s">
        <v>257</v>
      </c>
    </row>
    <row r="280" spans="1:49" ht="25" customHeight="1" x14ac:dyDescent="0.35">
      <c r="A280" s="163">
        <v>14293</v>
      </c>
      <c r="B280" s="163" t="s">
        <v>49</v>
      </c>
      <c r="C280" s="163" t="s">
        <v>50</v>
      </c>
      <c r="D280" s="164">
        <v>4</v>
      </c>
      <c r="E280" s="164">
        <v>2025</v>
      </c>
      <c r="F280" s="164">
        <v>2025</v>
      </c>
      <c r="G280" s="163" t="s">
        <v>127</v>
      </c>
      <c r="H280" s="163" t="s">
        <v>49</v>
      </c>
      <c r="I280" s="163" t="s">
        <v>452</v>
      </c>
      <c r="J280" s="165" t="s">
        <v>1035</v>
      </c>
      <c r="K280" s="163" t="s">
        <v>1036</v>
      </c>
      <c r="L280" s="163" t="s">
        <v>56</v>
      </c>
      <c r="M280" s="163" t="s">
        <v>57</v>
      </c>
      <c r="N280" s="163">
        <v>13</v>
      </c>
      <c r="O280" s="163" t="s">
        <v>104</v>
      </c>
      <c r="P280" s="163" t="s">
        <v>455</v>
      </c>
      <c r="Q280" s="163" t="s">
        <v>152</v>
      </c>
      <c r="R280" s="163" t="s">
        <v>61</v>
      </c>
      <c r="S280" s="163" t="s">
        <v>62</v>
      </c>
      <c r="T280" s="163" t="s">
        <v>63</v>
      </c>
      <c r="U280" s="164">
        <v>15</v>
      </c>
      <c r="V280" s="164">
        <v>140</v>
      </c>
      <c r="W280" s="164">
        <v>12</v>
      </c>
      <c r="X280" s="167">
        <f t="shared" si="53"/>
        <v>152</v>
      </c>
      <c r="Y280" s="164">
        <v>5</v>
      </c>
      <c r="Z280" s="164" t="s">
        <v>64</v>
      </c>
      <c r="AA280" s="164" t="s">
        <v>67</v>
      </c>
      <c r="AB280" s="164" t="s">
        <v>64</v>
      </c>
      <c r="AC280" s="174" t="s">
        <v>65</v>
      </c>
      <c r="AD280" s="169" t="s">
        <v>1037</v>
      </c>
      <c r="AE280" s="167" t="s">
        <v>67</v>
      </c>
      <c r="AF280" s="179"/>
      <c r="AG280" s="163" t="s">
        <v>68</v>
      </c>
      <c r="AH280" s="167">
        <f t="shared" si="45"/>
        <v>31</v>
      </c>
      <c r="AI280" s="167">
        <v>1</v>
      </c>
      <c r="AJ280" s="171">
        <f t="shared" si="46"/>
        <v>5074</v>
      </c>
      <c r="AK280" s="167">
        <f t="shared" si="47"/>
        <v>30.4</v>
      </c>
      <c r="AL280" s="171">
        <v>0</v>
      </c>
      <c r="AM280" s="171">
        <f t="shared" si="54"/>
        <v>1860000</v>
      </c>
      <c r="AN280" s="171">
        <f t="shared" si="48"/>
        <v>0</v>
      </c>
      <c r="AO280" s="171">
        <f t="shared" si="49"/>
        <v>4050000</v>
      </c>
      <c r="AP280" s="171">
        <f t="shared" si="50"/>
        <v>11568720</v>
      </c>
      <c r="AR280" s="171">
        <f t="shared" si="51"/>
        <v>0</v>
      </c>
      <c r="AS280" s="171">
        <f t="shared" si="52"/>
        <v>17478720</v>
      </c>
      <c r="AT280" s="163" t="s">
        <v>633</v>
      </c>
      <c r="AU280" s="163" t="s">
        <v>532</v>
      </c>
      <c r="AV280" s="163" t="s">
        <v>976</v>
      </c>
      <c r="AW280" s="163" t="s">
        <v>977</v>
      </c>
    </row>
    <row r="281" spans="1:49" ht="25" customHeight="1" x14ac:dyDescent="0.35">
      <c r="A281" s="163">
        <v>14429</v>
      </c>
      <c r="B281" s="163" t="s">
        <v>125</v>
      </c>
      <c r="C281" s="163" t="s">
        <v>126</v>
      </c>
      <c r="D281" s="164">
        <v>1</v>
      </c>
      <c r="E281" s="164">
        <v>2025</v>
      </c>
      <c r="F281" s="164">
        <v>2025</v>
      </c>
      <c r="G281" s="163" t="s">
        <v>127</v>
      </c>
      <c r="H281" s="163" t="s">
        <v>125</v>
      </c>
      <c r="I281" s="163" t="s">
        <v>128</v>
      </c>
      <c r="J281" s="165" t="s">
        <v>1038</v>
      </c>
      <c r="K281" s="163" t="s">
        <v>1039</v>
      </c>
      <c r="L281" s="163" t="s">
        <v>56</v>
      </c>
      <c r="M281" s="163" t="s">
        <v>57</v>
      </c>
      <c r="N281" s="163">
        <v>6</v>
      </c>
      <c r="O281" s="163" t="s">
        <v>375</v>
      </c>
      <c r="P281" s="163" t="s">
        <v>1040</v>
      </c>
      <c r="Q281" s="163" t="s">
        <v>152</v>
      </c>
      <c r="R281" s="163" t="s">
        <v>61</v>
      </c>
      <c r="S281" s="163" t="s">
        <v>62</v>
      </c>
      <c r="T281" s="163" t="s">
        <v>63</v>
      </c>
      <c r="U281" s="164">
        <v>10</v>
      </c>
      <c r="V281" s="164">
        <v>120</v>
      </c>
      <c r="W281" s="164">
        <v>12</v>
      </c>
      <c r="X281" s="167">
        <f t="shared" si="53"/>
        <v>132</v>
      </c>
      <c r="Y281" s="164">
        <v>4</v>
      </c>
      <c r="Z281" s="164" t="s">
        <v>64</v>
      </c>
      <c r="AA281" s="164" t="s">
        <v>67</v>
      </c>
      <c r="AB281" s="164" t="s">
        <v>64</v>
      </c>
      <c r="AC281" s="174" t="s">
        <v>65</v>
      </c>
      <c r="AD281" s="169" t="s">
        <v>1041</v>
      </c>
      <c r="AE281" s="167" t="s">
        <v>67</v>
      </c>
      <c r="AF281" s="179"/>
      <c r="AG281" s="163" t="s">
        <v>68</v>
      </c>
      <c r="AH281" s="167">
        <f t="shared" si="45"/>
        <v>33</v>
      </c>
      <c r="AI281" s="167">
        <v>1</v>
      </c>
      <c r="AJ281" s="171">
        <f t="shared" si="46"/>
        <v>5074</v>
      </c>
      <c r="AK281" s="167">
        <f t="shared" si="47"/>
        <v>33</v>
      </c>
      <c r="AL281" s="171">
        <v>0</v>
      </c>
      <c r="AM281" s="171">
        <f t="shared" si="54"/>
        <v>1320000</v>
      </c>
      <c r="AN281" s="171">
        <f t="shared" si="48"/>
        <v>0</v>
      </c>
      <c r="AO281" s="171">
        <f t="shared" si="49"/>
        <v>2700000</v>
      </c>
      <c r="AP281" s="171">
        <f t="shared" si="50"/>
        <v>6697680</v>
      </c>
      <c r="AR281" s="171">
        <f t="shared" si="51"/>
        <v>0</v>
      </c>
      <c r="AS281" s="171">
        <f t="shared" si="52"/>
        <v>10717680</v>
      </c>
      <c r="AT281" s="163" t="s">
        <v>172</v>
      </c>
      <c r="AU281" s="163" t="s">
        <v>173</v>
      </c>
      <c r="AV281" s="163" t="s">
        <v>1042</v>
      </c>
      <c r="AW281" s="163" t="s">
        <v>1043</v>
      </c>
    </row>
    <row r="282" spans="1:49" ht="25" customHeight="1" x14ac:dyDescent="0.35">
      <c r="A282" s="163">
        <v>14442</v>
      </c>
      <c r="B282" s="163" t="s">
        <v>49</v>
      </c>
      <c r="C282" s="163" t="s">
        <v>50</v>
      </c>
      <c r="D282" s="164">
        <v>4</v>
      </c>
      <c r="E282" s="164">
        <v>2025</v>
      </c>
      <c r="F282" s="164">
        <v>2025</v>
      </c>
      <c r="G282" s="163" t="s">
        <v>127</v>
      </c>
      <c r="H282" s="163" t="s">
        <v>49</v>
      </c>
      <c r="I282" s="163" t="s">
        <v>452</v>
      </c>
      <c r="J282" s="165" t="s">
        <v>54</v>
      </c>
      <c r="K282" s="163" t="s">
        <v>55</v>
      </c>
      <c r="L282" s="163" t="s">
        <v>56</v>
      </c>
      <c r="M282" s="163" t="s">
        <v>57</v>
      </c>
      <c r="N282" s="163">
        <v>4</v>
      </c>
      <c r="O282" s="163" t="s">
        <v>286</v>
      </c>
      <c r="P282" s="163" t="s">
        <v>1044</v>
      </c>
      <c r="Q282" s="163" t="s">
        <v>152</v>
      </c>
      <c r="R282" s="163" t="s">
        <v>61</v>
      </c>
      <c r="S282" s="163" t="s">
        <v>62</v>
      </c>
      <c r="T282" s="163" t="s">
        <v>63</v>
      </c>
      <c r="U282" s="164">
        <v>15</v>
      </c>
      <c r="V282" s="164">
        <v>100</v>
      </c>
      <c r="W282" s="164">
        <v>12</v>
      </c>
      <c r="X282" s="167">
        <f t="shared" si="53"/>
        <v>112</v>
      </c>
      <c r="Y282" s="164">
        <v>5</v>
      </c>
      <c r="Z282" s="164" t="s">
        <v>64</v>
      </c>
      <c r="AA282" s="164" t="s">
        <v>67</v>
      </c>
      <c r="AB282" s="164" t="s">
        <v>64</v>
      </c>
      <c r="AC282" s="174" t="s">
        <v>65</v>
      </c>
      <c r="AD282" s="169" t="s">
        <v>1045</v>
      </c>
      <c r="AE282" s="167" t="s">
        <v>67</v>
      </c>
      <c r="AF282" s="179"/>
      <c r="AG282" s="163" t="s">
        <v>68</v>
      </c>
      <c r="AH282" s="167">
        <f t="shared" si="45"/>
        <v>23</v>
      </c>
      <c r="AI282" s="167">
        <v>1</v>
      </c>
      <c r="AJ282" s="171">
        <f t="shared" si="46"/>
        <v>5074</v>
      </c>
      <c r="AK282" s="167">
        <f t="shared" si="47"/>
        <v>22.4</v>
      </c>
      <c r="AL282" s="171">
        <v>0</v>
      </c>
      <c r="AM282" s="171">
        <f t="shared" si="54"/>
        <v>1380000</v>
      </c>
      <c r="AN282" s="171">
        <f t="shared" si="48"/>
        <v>0</v>
      </c>
      <c r="AO282" s="171">
        <f t="shared" si="49"/>
        <v>4050000</v>
      </c>
      <c r="AP282" s="171">
        <f t="shared" si="50"/>
        <v>8524320</v>
      </c>
      <c r="AR282" s="171">
        <f t="shared" si="51"/>
        <v>0</v>
      </c>
      <c r="AS282" s="171">
        <f t="shared" si="52"/>
        <v>13954320</v>
      </c>
      <c r="AT282" s="163" t="s">
        <v>479</v>
      </c>
      <c r="AU282" s="163" t="s">
        <v>480</v>
      </c>
      <c r="AV282" s="163" t="s">
        <v>481</v>
      </c>
      <c r="AW282" s="163" t="s">
        <v>482</v>
      </c>
    </row>
    <row r="283" spans="1:49" ht="25" customHeight="1" x14ac:dyDescent="0.35">
      <c r="A283" s="163">
        <v>14454</v>
      </c>
      <c r="B283" s="163" t="s">
        <v>49</v>
      </c>
      <c r="C283" s="163" t="s">
        <v>50</v>
      </c>
      <c r="D283" s="164">
        <v>4</v>
      </c>
      <c r="E283" s="164">
        <v>2025</v>
      </c>
      <c r="F283" s="164">
        <v>2025</v>
      </c>
      <c r="G283" s="163" t="s">
        <v>127</v>
      </c>
      <c r="H283" s="163" t="s">
        <v>49</v>
      </c>
      <c r="I283" s="163" t="s">
        <v>452</v>
      </c>
      <c r="J283" s="165" t="s">
        <v>54</v>
      </c>
      <c r="K283" s="163" t="s">
        <v>55</v>
      </c>
      <c r="L283" s="163" t="s">
        <v>56</v>
      </c>
      <c r="M283" s="163" t="s">
        <v>57</v>
      </c>
      <c r="N283" s="163">
        <v>7</v>
      </c>
      <c r="O283" s="163" t="s">
        <v>175</v>
      </c>
      <c r="P283" s="163" t="s">
        <v>756</v>
      </c>
      <c r="Q283" s="163" t="s">
        <v>152</v>
      </c>
      <c r="R283" s="163" t="s">
        <v>61</v>
      </c>
      <c r="S283" s="163" t="s">
        <v>62</v>
      </c>
      <c r="T283" s="163" t="s">
        <v>63</v>
      </c>
      <c r="U283" s="164">
        <v>10</v>
      </c>
      <c r="V283" s="164">
        <v>100</v>
      </c>
      <c r="W283" s="164">
        <v>12</v>
      </c>
      <c r="X283" s="167">
        <f t="shared" si="53"/>
        <v>112</v>
      </c>
      <c r="Y283" s="164">
        <v>5</v>
      </c>
      <c r="Z283" s="164" t="s">
        <v>64</v>
      </c>
      <c r="AA283" s="164" t="s">
        <v>67</v>
      </c>
      <c r="AB283" s="164" t="s">
        <v>64</v>
      </c>
      <c r="AC283" s="174" t="s">
        <v>65</v>
      </c>
      <c r="AD283" s="169" t="s">
        <v>1046</v>
      </c>
      <c r="AE283" s="167" t="s">
        <v>67</v>
      </c>
      <c r="AF283" s="179"/>
      <c r="AG283" s="163" t="s">
        <v>68</v>
      </c>
      <c r="AH283" s="167">
        <f t="shared" si="45"/>
        <v>23</v>
      </c>
      <c r="AI283" s="167">
        <v>1</v>
      </c>
      <c r="AJ283" s="171">
        <f t="shared" si="46"/>
        <v>5074</v>
      </c>
      <c r="AK283" s="167">
        <f t="shared" si="47"/>
        <v>22.4</v>
      </c>
      <c r="AL283" s="171">
        <v>0</v>
      </c>
      <c r="AM283" s="171">
        <f t="shared" si="54"/>
        <v>920000</v>
      </c>
      <c r="AN283" s="171">
        <f t="shared" si="48"/>
        <v>0</v>
      </c>
      <c r="AO283" s="171">
        <f t="shared" si="49"/>
        <v>2700000</v>
      </c>
      <c r="AP283" s="171">
        <f t="shared" si="50"/>
        <v>5682880</v>
      </c>
      <c r="AR283" s="171">
        <f t="shared" si="51"/>
        <v>0</v>
      </c>
      <c r="AS283" s="171">
        <f t="shared" si="52"/>
        <v>9302880</v>
      </c>
      <c r="AT283" s="163" t="s">
        <v>479</v>
      </c>
      <c r="AU283" s="163" t="s">
        <v>480</v>
      </c>
      <c r="AV283" s="163" t="s">
        <v>481</v>
      </c>
      <c r="AW283" s="163" t="s">
        <v>482</v>
      </c>
    </row>
    <row r="284" spans="1:49" ht="25" customHeight="1" x14ac:dyDescent="0.35">
      <c r="A284" s="163">
        <v>14450</v>
      </c>
      <c r="B284" s="163" t="s">
        <v>125</v>
      </c>
      <c r="C284" s="163" t="s">
        <v>126</v>
      </c>
      <c r="D284" s="164">
        <v>1</v>
      </c>
      <c r="E284" s="164">
        <v>2025</v>
      </c>
      <c r="F284" s="164">
        <v>2025</v>
      </c>
      <c r="G284" s="163" t="s">
        <v>127</v>
      </c>
      <c r="H284" s="163" t="s">
        <v>125</v>
      </c>
      <c r="I284" s="163" t="s">
        <v>128</v>
      </c>
      <c r="J284" s="165" t="s">
        <v>1047</v>
      </c>
      <c r="K284" s="163" t="s">
        <v>1048</v>
      </c>
      <c r="L284" s="163" t="s">
        <v>56</v>
      </c>
      <c r="M284" s="163" t="s">
        <v>57</v>
      </c>
      <c r="N284" s="163">
        <v>8</v>
      </c>
      <c r="O284" s="163" t="s">
        <v>58</v>
      </c>
      <c r="P284" s="163" t="s">
        <v>199</v>
      </c>
      <c r="Q284" s="163" t="s">
        <v>152</v>
      </c>
      <c r="R284" s="163" t="s">
        <v>61</v>
      </c>
      <c r="S284" s="163" t="s">
        <v>62</v>
      </c>
      <c r="T284" s="163" t="s">
        <v>63</v>
      </c>
      <c r="U284" s="164">
        <v>10</v>
      </c>
      <c r="V284" s="164">
        <v>260</v>
      </c>
      <c r="W284" s="164">
        <v>12</v>
      </c>
      <c r="X284" s="167">
        <f t="shared" si="53"/>
        <v>272</v>
      </c>
      <c r="Y284" s="164">
        <v>4</v>
      </c>
      <c r="Z284" s="164" t="s">
        <v>64</v>
      </c>
      <c r="AA284" s="164" t="s">
        <v>67</v>
      </c>
      <c r="AB284" s="164" t="s">
        <v>64</v>
      </c>
      <c r="AC284" s="174" t="s">
        <v>65</v>
      </c>
      <c r="AD284" s="169" t="s">
        <v>1049</v>
      </c>
      <c r="AE284" s="167" t="s">
        <v>67</v>
      </c>
      <c r="AF284" s="179"/>
      <c r="AG284" s="163" t="s">
        <v>68</v>
      </c>
      <c r="AH284" s="167">
        <f t="shared" si="45"/>
        <v>68</v>
      </c>
      <c r="AI284" s="167">
        <v>3</v>
      </c>
      <c r="AJ284" s="171">
        <f t="shared" si="46"/>
        <v>7434</v>
      </c>
      <c r="AK284" s="167">
        <f t="shared" si="47"/>
        <v>68</v>
      </c>
      <c r="AL284" s="171">
        <v>0</v>
      </c>
      <c r="AM284" s="171">
        <f t="shared" si="54"/>
        <v>2720000</v>
      </c>
      <c r="AN284" s="171">
        <f t="shared" si="48"/>
        <v>0</v>
      </c>
      <c r="AO284" s="171">
        <f t="shared" si="49"/>
        <v>2700000</v>
      </c>
      <c r="AP284" s="171">
        <f t="shared" si="50"/>
        <v>20220480</v>
      </c>
      <c r="AR284" s="171">
        <f t="shared" si="51"/>
        <v>0</v>
      </c>
      <c r="AS284" s="171">
        <f t="shared" si="52"/>
        <v>25640480</v>
      </c>
      <c r="AT284" s="163" t="s">
        <v>172</v>
      </c>
      <c r="AU284" s="163" t="s">
        <v>173</v>
      </c>
      <c r="AV284" s="163" t="s">
        <v>1050</v>
      </c>
      <c r="AW284" s="163" t="s">
        <v>202</v>
      </c>
    </row>
    <row r="285" spans="1:49" ht="25" customHeight="1" x14ac:dyDescent="0.35">
      <c r="A285" s="163">
        <v>14497</v>
      </c>
      <c r="B285" s="163" t="s">
        <v>49</v>
      </c>
      <c r="C285" s="163" t="s">
        <v>50</v>
      </c>
      <c r="D285" s="164">
        <v>4</v>
      </c>
      <c r="E285" s="164">
        <v>2025</v>
      </c>
      <c r="F285" s="164">
        <v>2025</v>
      </c>
      <c r="G285" s="163" t="s">
        <v>127</v>
      </c>
      <c r="H285" s="163" t="s">
        <v>49</v>
      </c>
      <c r="I285" s="163" t="s">
        <v>452</v>
      </c>
      <c r="J285" s="165" t="s">
        <v>1047</v>
      </c>
      <c r="K285" s="163" t="s">
        <v>1048</v>
      </c>
      <c r="L285" s="163" t="s">
        <v>56</v>
      </c>
      <c r="M285" s="163" t="s">
        <v>57</v>
      </c>
      <c r="N285" s="163">
        <v>13</v>
      </c>
      <c r="O285" s="163" t="s">
        <v>104</v>
      </c>
      <c r="P285" s="163" t="s">
        <v>582</v>
      </c>
      <c r="Q285" s="163" t="s">
        <v>152</v>
      </c>
      <c r="R285" s="163" t="s">
        <v>61</v>
      </c>
      <c r="S285" s="163" t="s">
        <v>62</v>
      </c>
      <c r="T285" s="163" t="s">
        <v>63</v>
      </c>
      <c r="U285" s="164">
        <v>10</v>
      </c>
      <c r="V285" s="164">
        <v>260</v>
      </c>
      <c r="W285" s="164">
        <v>12</v>
      </c>
      <c r="X285" s="167">
        <f t="shared" si="53"/>
        <v>272</v>
      </c>
      <c r="Y285" s="164">
        <v>5</v>
      </c>
      <c r="Z285" s="164" t="s">
        <v>64</v>
      </c>
      <c r="AA285" s="164" t="s">
        <v>67</v>
      </c>
      <c r="AB285" s="164" t="s">
        <v>64</v>
      </c>
      <c r="AC285" s="174" t="s">
        <v>65</v>
      </c>
      <c r="AD285" s="169" t="s">
        <v>1051</v>
      </c>
      <c r="AE285" s="167" t="s">
        <v>67</v>
      </c>
      <c r="AF285" s="179"/>
      <c r="AG285" s="163" t="s">
        <v>68</v>
      </c>
      <c r="AH285" s="167">
        <f t="shared" si="45"/>
        <v>55</v>
      </c>
      <c r="AI285" s="167">
        <v>3</v>
      </c>
      <c r="AJ285" s="171">
        <f t="shared" si="46"/>
        <v>7434</v>
      </c>
      <c r="AK285" s="167">
        <f t="shared" si="47"/>
        <v>54.4</v>
      </c>
      <c r="AL285" s="171">
        <v>0</v>
      </c>
      <c r="AM285" s="171">
        <f t="shared" si="54"/>
        <v>2200000</v>
      </c>
      <c r="AN285" s="171">
        <f t="shared" si="48"/>
        <v>0</v>
      </c>
      <c r="AO285" s="171">
        <f t="shared" si="49"/>
        <v>2700000</v>
      </c>
      <c r="AP285" s="171">
        <f t="shared" si="50"/>
        <v>20220480</v>
      </c>
      <c r="AR285" s="171">
        <f t="shared" si="51"/>
        <v>0</v>
      </c>
      <c r="AS285" s="171">
        <f t="shared" si="52"/>
        <v>25120480</v>
      </c>
      <c r="AT285" s="163" t="s">
        <v>479</v>
      </c>
      <c r="AU285" s="163" t="s">
        <v>480</v>
      </c>
      <c r="AV285" s="163" t="s">
        <v>481</v>
      </c>
      <c r="AW285" s="163" t="s">
        <v>482</v>
      </c>
    </row>
    <row r="286" spans="1:49" ht="25" customHeight="1" x14ac:dyDescent="0.35">
      <c r="A286" s="163">
        <v>14418</v>
      </c>
      <c r="B286" s="163" t="s">
        <v>125</v>
      </c>
      <c r="C286" s="163" t="s">
        <v>126</v>
      </c>
      <c r="D286" s="164">
        <v>1</v>
      </c>
      <c r="E286" s="164">
        <v>2025</v>
      </c>
      <c r="F286" s="164">
        <v>2025</v>
      </c>
      <c r="G286" s="163" t="s">
        <v>127</v>
      </c>
      <c r="H286" s="163" t="s">
        <v>125</v>
      </c>
      <c r="I286" s="163" t="s">
        <v>128</v>
      </c>
      <c r="J286" s="165" t="s">
        <v>677</v>
      </c>
      <c r="K286" s="163" t="s">
        <v>678</v>
      </c>
      <c r="L286" s="163" t="s">
        <v>56</v>
      </c>
      <c r="M286" s="163" t="s">
        <v>57</v>
      </c>
      <c r="N286" s="163">
        <v>13</v>
      </c>
      <c r="O286" s="163" t="s">
        <v>104</v>
      </c>
      <c r="P286" s="163" t="s">
        <v>203</v>
      </c>
      <c r="Q286" s="163" t="s">
        <v>152</v>
      </c>
      <c r="R286" s="163" t="s">
        <v>61</v>
      </c>
      <c r="S286" s="163" t="s">
        <v>62</v>
      </c>
      <c r="T286" s="163" t="s">
        <v>945</v>
      </c>
      <c r="U286" s="164">
        <v>20</v>
      </c>
      <c r="V286" s="164">
        <v>40</v>
      </c>
      <c r="W286" s="164">
        <v>12</v>
      </c>
      <c r="X286" s="167">
        <f t="shared" si="53"/>
        <v>52</v>
      </c>
      <c r="Y286" s="164">
        <v>4</v>
      </c>
      <c r="Z286" s="164" t="s">
        <v>64</v>
      </c>
      <c r="AA286" s="164" t="s">
        <v>67</v>
      </c>
      <c r="AB286" s="173" t="s">
        <v>67</v>
      </c>
      <c r="AC286" s="174" t="s">
        <v>65</v>
      </c>
      <c r="AD286" s="169" t="s">
        <v>1052</v>
      </c>
      <c r="AE286" s="167" t="s">
        <v>67</v>
      </c>
      <c r="AF286" s="179"/>
      <c r="AG286" s="163" t="s">
        <v>68</v>
      </c>
      <c r="AH286" s="167">
        <f t="shared" si="45"/>
        <v>13</v>
      </c>
      <c r="AI286" s="167">
        <v>3</v>
      </c>
      <c r="AJ286" s="171">
        <f t="shared" si="46"/>
        <v>7434</v>
      </c>
      <c r="AK286" s="167">
        <f t="shared" si="47"/>
        <v>13</v>
      </c>
      <c r="AL286" s="171">
        <v>0</v>
      </c>
      <c r="AM286" s="171">
        <f t="shared" si="54"/>
        <v>1040000</v>
      </c>
      <c r="AN286" s="171">
        <f t="shared" si="48"/>
        <v>0</v>
      </c>
      <c r="AO286" s="171">
        <f t="shared" si="49"/>
        <v>0</v>
      </c>
      <c r="AP286" s="171">
        <f t="shared" si="50"/>
        <v>7731360</v>
      </c>
      <c r="AR286" s="171">
        <f t="shared" si="51"/>
        <v>0</v>
      </c>
      <c r="AS286" s="171">
        <f t="shared" si="52"/>
        <v>8771360</v>
      </c>
      <c r="AT286" s="163" t="s">
        <v>809</v>
      </c>
      <c r="AU286" s="163" t="s">
        <v>810</v>
      </c>
      <c r="AV286" s="163" t="s">
        <v>947</v>
      </c>
      <c r="AW286" s="163" t="s">
        <v>948</v>
      </c>
    </row>
    <row r="287" spans="1:49" ht="25" customHeight="1" x14ac:dyDescent="0.35">
      <c r="A287" s="163">
        <v>14482</v>
      </c>
      <c r="B287" s="163" t="s">
        <v>49</v>
      </c>
      <c r="C287" s="163" t="s">
        <v>50</v>
      </c>
      <c r="D287" s="164">
        <v>4</v>
      </c>
      <c r="E287" s="164">
        <v>2025</v>
      </c>
      <c r="F287" s="164">
        <v>2025</v>
      </c>
      <c r="G287" s="163" t="s">
        <v>127</v>
      </c>
      <c r="H287" s="163" t="s">
        <v>49</v>
      </c>
      <c r="I287" s="163" t="s">
        <v>452</v>
      </c>
      <c r="J287" s="165" t="s">
        <v>716</v>
      </c>
      <c r="K287" s="163" t="s">
        <v>717</v>
      </c>
      <c r="L287" s="163" t="s">
        <v>56</v>
      </c>
      <c r="M287" s="163" t="s">
        <v>57</v>
      </c>
      <c r="N287" s="163">
        <v>8</v>
      </c>
      <c r="O287" s="163" t="s">
        <v>58</v>
      </c>
      <c r="P287" s="163" t="s">
        <v>91</v>
      </c>
      <c r="Q287" s="163" t="s">
        <v>152</v>
      </c>
      <c r="R287" s="163" t="s">
        <v>61</v>
      </c>
      <c r="S287" s="163" t="s">
        <v>62</v>
      </c>
      <c r="T287" s="163" t="s">
        <v>63</v>
      </c>
      <c r="U287" s="164">
        <v>15</v>
      </c>
      <c r="V287" s="164">
        <v>120</v>
      </c>
      <c r="W287" s="164">
        <v>12</v>
      </c>
      <c r="X287" s="167">
        <f t="shared" si="53"/>
        <v>132</v>
      </c>
      <c r="Y287" s="164">
        <v>5</v>
      </c>
      <c r="Z287" s="164" t="s">
        <v>64</v>
      </c>
      <c r="AA287" s="164" t="s">
        <v>67</v>
      </c>
      <c r="AB287" s="164" t="s">
        <v>64</v>
      </c>
      <c r="AC287" s="174" t="s">
        <v>65</v>
      </c>
      <c r="AD287" s="169" t="s">
        <v>1053</v>
      </c>
      <c r="AE287" s="167" t="s">
        <v>67</v>
      </c>
      <c r="AF287" s="179"/>
      <c r="AG287" s="163" t="s">
        <v>68</v>
      </c>
      <c r="AH287" s="167">
        <f t="shared" si="45"/>
        <v>27</v>
      </c>
      <c r="AI287" s="167">
        <v>2</v>
      </c>
      <c r="AJ287" s="171">
        <f t="shared" si="46"/>
        <v>6372</v>
      </c>
      <c r="AK287" s="167">
        <f t="shared" si="47"/>
        <v>26.4</v>
      </c>
      <c r="AL287" s="171">
        <v>0</v>
      </c>
      <c r="AM287" s="171">
        <f t="shared" si="54"/>
        <v>1620000</v>
      </c>
      <c r="AN287" s="171">
        <f t="shared" si="48"/>
        <v>0</v>
      </c>
      <c r="AO287" s="171">
        <f t="shared" si="49"/>
        <v>4050000</v>
      </c>
      <c r="AP287" s="171">
        <f t="shared" si="50"/>
        <v>12616560</v>
      </c>
      <c r="AR287" s="171">
        <f t="shared" si="51"/>
        <v>0</v>
      </c>
      <c r="AS287" s="171">
        <f t="shared" si="52"/>
        <v>18286560</v>
      </c>
      <c r="AT287" s="163" t="s">
        <v>479</v>
      </c>
      <c r="AU287" s="163" t="s">
        <v>480</v>
      </c>
      <c r="AV287" s="163" t="s">
        <v>481</v>
      </c>
      <c r="AW287" s="163" t="s">
        <v>482</v>
      </c>
    </row>
    <row r="288" spans="1:49" ht="25" customHeight="1" x14ac:dyDescent="0.35">
      <c r="A288" s="163">
        <v>14216</v>
      </c>
      <c r="B288" s="163" t="s">
        <v>138</v>
      </c>
      <c r="C288" s="163" t="s">
        <v>139</v>
      </c>
      <c r="D288" s="164">
        <v>1</v>
      </c>
      <c r="E288" s="164">
        <v>2025</v>
      </c>
      <c r="F288" s="164">
        <v>2025</v>
      </c>
      <c r="G288" s="163" t="s">
        <v>127</v>
      </c>
      <c r="H288" s="163" t="s">
        <v>138</v>
      </c>
      <c r="I288" s="163" t="s">
        <v>140</v>
      </c>
      <c r="J288" s="165" t="s">
        <v>1054</v>
      </c>
      <c r="K288" s="163" t="s">
        <v>1055</v>
      </c>
      <c r="L288" s="163" t="s">
        <v>56</v>
      </c>
      <c r="M288" s="163" t="s">
        <v>57</v>
      </c>
      <c r="N288" s="163">
        <v>2</v>
      </c>
      <c r="O288" s="163" t="s">
        <v>143</v>
      </c>
      <c r="P288" s="163" t="s">
        <v>144</v>
      </c>
      <c r="Q288" s="163" t="s">
        <v>445</v>
      </c>
      <c r="R288" s="163" t="s">
        <v>61</v>
      </c>
      <c r="S288" s="163" t="s">
        <v>62</v>
      </c>
      <c r="T288" s="163" t="s">
        <v>63</v>
      </c>
      <c r="U288" s="164">
        <v>10</v>
      </c>
      <c r="V288" s="164">
        <v>110</v>
      </c>
      <c r="W288" s="164">
        <v>12</v>
      </c>
      <c r="X288" s="167">
        <f t="shared" si="53"/>
        <v>122</v>
      </c>
      <c r="Y288" s="164">
        <v>4</v>
      </c>
      <c r="Z288" s="164" t="s">
        <v>64</v>
      </c>
      <c r="AA288" s="164" t="s">
        <v>64</v>
      </c>
      <c r="AB288" s="164" t="s">
        <v>64</v>
      </c>
      <c r="AC288" s="174" t="s">
        <v>65</v>
      </c>
      <c r="AD288" s="169" t="s">
        <v>1056</v>
      </c>
      <c r="AE288" s="167" t="s">
        <v>67</v>
      </c>
      <c r="AF288" s="179"/>
      <c r="AG288" s="163" t="s">
        <v>68</v>
      </c>
      <c r="AH288" s="167">
        <f t="shared" si="45"/>
        <v>31</v>
      </c>
      <c r="AI288" s="167">
        <v>3</v>
      </c>
      <c r="AJ288" s="171">
        <f t="shared" si="46"/>
        <v>7434</v>
      </c>
      <c r="AK288" s="167">
        <f t="shared" si="47"/>
        <v>30.5</v>
      </c>
      <c r="AL288" s="171">
        <v>0</v>
      </c>
      <c r="AM288" s="171">
        <f t="shared" si="54"/>
        <v>1240000</v>
      </c>
      <c r="AN288" s="171">
        <f t="shared" si="48"/>
        <v>1550000</v>
      </c>
      <c r="AO288" s="171">
        <f t="shared" si="49"/>
        <v>2700000</v>
      </c>
      <c r="AP288" s="171">
        <f t="shared" si="50"/>
        <v>9069480</v>
      </c>
      <c r="AR288" s="171">
        <f t="shared" si="51"/>
        <v>0</v>
      </c>
      <c r="AS288" s="171">
        <f t="shared" si="52"/>
        <v>14559480</v>
      </c>
      <c r="AT288" s="163" t="s">
        <v>967</v>
      </c>
      <c r="AU288" s="163" t="s">
        <v>968</v>
      </c>
      <c r="AV288" s="163" t="s">
        <v>969</v>
      </c>
      <c r="AW288" s="163" t="s">
        <v>1015</v>
      </c>
    </row>
    <row r="289" spans="1:49" ht="25" customHeight="1" x14ac:dyDescent="0.35">
      <c r="A289" s="163">
        <v>14361</v>
      </c>
      <c r="B289" s="163" t="s">
        <v>190</v>
      </c>
      <c r="C289" s="163" t="s">
        <v>191</v>
      </c>
      <c r="D289" s="164">
        <v>1</v>
      </c>
      <c r="E289" s="164">
        <v>2025</v>
      </c>
      <c r="F289" s="164">
        <v>2025</v>
      </c>
      <c r="G289" s="163" t="s">
        <v>127</v>
      </c>
      <c r="H289" s="163" t="s">
        <v>190</v>
      </c>
      <c r="I289" s="163" t="s">
        <v>192</v>
      </c>
      <c r="J289" s="165" t="s">
        <v>931</v>
      </c>
      <c r="K289" s="163" t="s">
        <v>932</v>
      </c>
      <c r="L289" s="163" t="s">
        <v>56</v>
      </c>
      <c r="M289" s="163" t="s">
        <v>57</v>
      </c>
      <c r="N289" s="163">
        <v>13</v>
      </c>
      <c r="O289" s="163" t="s">
        <v>104</v>
      </c>
      <c r="P289" s="163" t="s">
        <v>209</v>
      </c>
      <c r="Q289" s="163" t="s">
        <v>445</v>
      </c>
      <c r="R289" s="163" t="s">
        <v>61</v>
      </c>
      <c r="S289" s="163" t="s">
        <v>62</v>
      </c>
      <c r="T289" s="163" t="s">
        <v>63</v>
      </c>
      <c r="U289" s="164">
        <v>12</v>
      </c>
      <c r="V289" s="164">
        <v>160</v>
      </c>
      <c r="W289" s="164">
        <v>12</v>
      </c>
      <c r="X289" s="167">
        <f t="shared" si="53"/>
        <v>172</v>
      </c>
      <c r="Y289" s="164">
        <v>4</v>
      </c>
      <c r="Z289" s="164" t="s">
        <v>64</v>
      </c>
      <c r="AA289" s="164" t="s">
        <v>64</v>
      </c>
      <c r="AB289" s="164" t="s">
        <v>64</v>
      </c>
      <c r="AC289" s="174" t="s">
        <v>65</v>
      </c>
      <c r="AD289" s="169" t="s">
        <v>1057</v>
      </c>
      <c r="AE289" s="167" t="s">
        <v>67</v>
      </c>
      <c r="AF289" s="179"/>
      <c r="AG289" s="163" t="s">
        <v>68</v>
      </c>
      <c r="AH289" s="167">
        <f t="shared" si="45"/>
        <v>43</v>
      </c>
      <c r="AI289" s="167">
        <v>2</v>
      </c>
      <c r="AJ289" s="171">
        <f t="shared" si="46"/>
        <v>6372</v>
      </c>
      <c r="AK289" s="167">
        <f t="shared" si="47"/>
        <v>43</v>
      </c>
      <c r="AL289" s="171">
        <v>0</v>
      </c>
      <c r="AM289" s="171">
        <f t="shared" si="54"/>
        <v>2064000</v>
      </c>
      <c r="AN289" s="171">
        <f t="shared" si="48"/>
        <v>2580000</v>
      </c>
      <c r="AO289" s="171">
        <f t="shared" si="49"/>
        <v>3240000</v>
      </c>
      <c r="AP289" s="171">
        <f t="shared" si="50"/>
        <v>13151808</v>
      </c>
      <c r="AR289" s="171">
        <f t="shared" si="51"/>
        <v>0</v>
      </c>
      <c r="AS289" s="171">
        <f t="shared" si="52"/>
        <v>21035808</v>
      </c>
      <c r="AT289" s="163" t="s">
        <v>195</v>
      </c>
      <c r="AU289" s="163" t="s">
        <v>196</v>
      </c>
      <c r="AV289" s="163" t="s">
        <v>915</v>
      </c>
      <c r="AW289" s="163" t="s">
        <v>916</v>
      </c>
    </row>
    <row r="290" spans="1:49" ht="25" customHeight="1" x14ac:dyDescent="0.35">
      <c r="A290" s="163">
        <v>14365</v>
      </c>
      <c r="B290" s="163" t="s">
        <v>190</v>
      </c>
      <c r="C290" s="163" t="s">
        <v>191</v>
      </c>
      <c r="D290" s="164">
        <v>1</v>
      </c>
      <c r="E290" s="164">
        <v>2025</v>
      </c>
      <c r="F290" s="164">
        <v>2025</v>
      </c>
      <c r="G290" s="163" t="s">
        <v>127</v>
      </c>
      <c r="H290" s="163" t="s">
        <v>190</v>
      </c>
      <c r="I290" s="163" t="s">
        <v>192</v>
      </c>
      <c r="J290" s="165" t="s">
        <v>931</v>
      </c>
      <c r="K290" s="163" t="s">
        <v>932</v>
      </c>
      <c r="L290" s="163" t="s">
        <v>56</v>
      </c>
      <c r="M290" s="163" t="s">
        <v>57</v>
      </c>
      <c r="N290" s="163">
        <v>8</v>
      </c>
      <c r="O290" s="163" t="s">
        <v>58</v>
      </c>
      <c r="P290" s="163" t="s">
        <v>71</v>
      </c>
      <c r="Q290" s="163" t="s">
        <v>445</v>
      </c>
      <c r="R290" s="163" t="s">
        <v>61</v>
      </c>
      <c r="S290" s="163" t="s">
        <v>62</v>
      </c>
      <c r="T290" s="163" t="s">
        <v>63</v>
      </c>
      <c r="U290" s="164">
        <v>10</v>
      </c>
      <c r="V290" s="164">
        <v>160</v>
      </c>
      <c r="W290" s="164">
        <v>12</v>
      </c>
      <c r="X290" s="167">
        <f t="shared" si="53"/>
        <v>172</v>
      </c>
      <c r="Y290" s="164">
        <v>4</v>
      </c>
      <c r="Z290" s="164" t="s">
        <v>64</v>
      </c>
      <c r="AA290" s="164" t="s">
        <v>64</v>
      </c>
      <c r="AB290" s="164" t="s">
        <v>64</v>
      </c>
      <c r="AC290" s="174" t="s">
        <v>65</v>
      </c>
      <c r="AD290" s="169" t="s">
        <v>1058</v>
      </c>
      <c r="AE290" s="167" t="s">
        <v>67</v>
      </c>
      <c r="AF290" s="179"/>
      <c r="AG290" s="163" t="s">
        <v>68</v>
      </c>
      <c r="AH290" s="167">
        <f t="shared" si="45"/>
        <v>43</v>
      </c>
      <c r="AI290" s="167">
        <v>2</v>
      </c>
      <c r="AJ290" s="171">
        <f t="shared" si="46"/>
        <v>6372</v>
      </c>
      <c r="AK290" s="167">
        <f t="shared" si="47"/>
        <v>43</v>
      </c>
      <c r="AL290" s="171">
        <v>0</v>
      </c>
      <c r="AM290" s="171">
        <f t="shared" si="54"/>
        <v>1720000</v>
      </c>
      <c r="AN290" s="171">
        <f t="shared" si="48"/>
        <v>2150000</v>
      </c>
      <c r="AO290" s="171">
        <f t="shared" si="49"/>
        <v>2700000</v>
      </c>
      <c r="AP290" s="171">
        <f t="shared" si="50"/>
        <v>10959840</v>
      </c>
      <c r="AR290" s="171">
        <f t="shared" si="51"/>
        <v>0</v>
      </c>
      <c r="AS290" s="171">
        <f t="shared" si="52"/>
        <v>17529840</v>
      </c>
      <c r="AT290" s="163" t="s">
        <v>195</v>
      </c>
      <c r="AU290" s="163" t="s">
        <v>196</v>
      </c>
      <c r="AV290" s="163" t="s">
        <v>915</v>
      </c>
      <c r="AW290" s="163" t="s">
        <v>916</v>
      </c>
    </row>
    <row r="291" spans="1:49" ht="25" customHeight="1" x14ac:dyDescent="0.35">
      <c r="A291" s="163">
        <v>14254</v>
      </c>
      <c r="B291" s="163" t="s">
        <v>138</v>
      </c>
      <c r="C291" s="163" t="s">
        <v>139</v>
      </c>
      <c r="D291" s="164">
        <v>1</v>
      </c>
      <c r="E291" s="164">
        <v>2025</v>
      </c>
      <c r="F291" s="164">
        <v>2025</v>
      </c>
      <c r="G291" s="163" t="s">
        <v>127</v>
      </c>
      <c r="H291" s="163" t="s">
        <v>138</v>
      </c>
      <c r="I291" s="163" t="s">
        <v>140</v>
      </c>
      <c r="J291" s="165" t="s">
        <v>1059</v>
      </c>
      <c r="K291" s="163" t="s">
        <v>1060</v>
      </c>
      <c r="L291" s="163" t="s">
        <v>56</v>
      </c>
      <c r="M291" s="163" t="s">
        <v>57</v>
      </c>
      <c r="N291" s="163">
        <v>4</v>
      </c>
      <c r="O291" s="163" t="s">
        <v>286</v>
      </c>
      <c r="P291" s="163" t="s">
        <v>287</v>
      </c>
      <c r="Q291" s="163" t="s">
        <v>152</v>
      </c>
      <c r="R291" s="163" t="s">
        <v>61</v>
      </c>
      <c r="S291" s="163" t="s">
        <v>62</v>
      </c>
      <c r="T291" s="163" t="s">
        <v>288</v>
      </c>
      <c r="U291" s="164">
        <v>20</v>
      </c>
      <c r="V291" s="164">
        <v>150</v>
      </c>
      <c r="W291" s="164">
        <v>12</v>
      </c>
      <c r="X291" s="167">
        <f t="shared" si="53"/>
        <v>162</v>
      </c>
      <c r="Y291" s="164">
        <v>4</v>
      </c>
      <c r="Z291" s="164" t="s">
        <v>64</v>
      </c>
      <c r="AA291" s="164" t="s">
        <v>67</v>
      </c>
      <c r="AB291" s="164" t="s">
        <v>64</v>
      </c>
      <c r="AC291" s="174" t="s">
        <v>65</v>
      </c>
      <c r="AD291" s="169" t="s">
        <v>1061</v>
      </c>
      <c r="AE291" s="167" t="s">
        <v>67</v>
      </c>
      <c r="AF291" s="179"/>
      <c r="AG291" s="163" t="s">
        <v>68</v>
      </c>
      <c r="AH291" s="167">
        <f t="shared" si="45"/>
        <v>41</v>
      </c>
      <c r="AI291" s="167">
        <v>2</v>
      </c>
      <c r="AJ291" s="171">
        <f t="shared" si="46"/>
        <v>6372</v>
      </c>
      <c r="AK291" s="167">
        <f t="shared" si="47"/>
        <v>40.5</v>
      </c>
      <c r="AL291" s="171">
        <v>0</v>
      </c>
      <c r="AM291" s="171">
        <f t="shared" si="54"/>
        <v>3280000</v>
      </c>
      <c r="AN291" s="171">
        <f t="shared" si="48"/>
        <v>0</v>
      </c>
      <c r="AO291" s="171">
        <f t="shared" si="49"/>
        <v>5400000</v>
      </c>
      <c r="AP291" s="171">
        <f t="shared" si="50"/>
        <v>20645280</v>
      </c>
      <c r="AR291" s="171">
        <f t="shared" si="51"/>
        <v>0</v>
      </c>
      <c r="AS291" s="171">
        <f t="shared" si="52"/>
        <v>29325280</v>
      </c>
      <c r="AT291" s="163" t="s">
        <v>290</v>
      </c>
      <c r="AU291" s="163" t="s">
        <v>291</v>
      </c>
      <c r="AV291" s="163" t="s">
        <v>292</v>
      </c>
      <c r="AW291" s="163" t="s">
        <v>295</v>
      </c>
    </row>
    <row r="292" spans="1:49" ht="25" customHeight="1" x14ac:dyDescent="0.35">
      <c r="A292" s="163">
        <v>14359</v>
      </c>
      <c r="B292" s="163" t="s">
        <v>190</v>
      </c>
      <c r="C292" s="163" t="s">
        <v>191</v>
      </c>
      <c r="D292" s="164">
        <v>1</v>
      </c>
      <c r="E292" s="164">
        <v>2025</v>
      </c>
      <c r="F292" s="164">
        <v>2025</v>
      </c>
      <c r="G292" s="163" t="s">
        <v>127</v>
      </c>
      <c r="H292" s="163" t="s">
        <v>190</v>
      </c>
      <c r="I292" s="163" t="s">
        <v>192</v>
      </c>
      <c r="J292" s="165" t="s">
        <v>1059</v>
      </c>
      <c r="K292" s="163" t="s">
        <v>1060</v>
      </c>
      <c r="L292" s="163" t="s">
        <v>56</v>
      </c>
      <c r="M292" s="163" t="s">
        <v>57</v>
      </c>
      <c r="N292" s="163">
        <v>4</v>
      </c>
      <c r="O292" s="163" t="s">
        <v>286</v>
      </c>
      <c r="P292" s="163" t="s">
        <v>1044</v>
      </c>
      <c r="Q292" s="163" t="s">
        <v>445</v>
      </c>
      <c r="R292" s="163" t="s">
        <v>61</v>
      </c>
      <c r="S292" s="163" t="s">
        <v>62</v>
      </c>
      <c r="T292" s="163" t="s">
        <v>63</v>
      </c>
      <c r="U292" s="164">
        <v>10</v>
      </c>
      <c r="V292" s="164">
        <v>150</v>
      </c>
      <c r="W292" s="164">
        <v>12</v>
      </c>
      <c r="X292" s="167">
        <f t="shared" si="53"/>
        <v>162</v>
      </c>
      <c r="Y292" s="164">
        <v>4</v>
      </c>
      <c r="Z292" s="164" t="s">
        <v>64</v>
      </c>
      <c r="AA292" s="164" t="s">
        <v>64</v>
      </c>
      <c r="AB292" s="164" t="s">
        <v>64</v>
      </c>
      <c r="AC292" s="174" t="s">
        <v>65</v>
      </c>
      <c r="AD292" s="169" t="s">
        <v>1062</v>
      </c>
      <c r="AE292" s="167" t="s">
        <v>67</v>
      </c>
      <c r="AF292" s="179"/>
      <c r="AG292" s="163" t="s">
        <v>68</v>
      </c>
      <c r="AH292" s="167">
        <f t="shared" si="45"/>
        <v>41</v>
      </c>
      <c r="AI292" s="167">
        <v>2</v>
      </c>
      <c r="AJ292" s="171">
        <f t="shared" si="46"/>
        <v>6372</v>
      </c>
      <c r="AK292" s="167">
        <f t="shared" si="47"/>
        <v>40.5</v>
      </c>
      <c r="AL292" s="171">
        <v>0</v>
      </c>
      <c r="AM292" s="171">
        <f t="shared" si="54"/>
        <v>1640000</v>
      </c>
      <c r="AN292" s="171">
        <f t="shared" si="48"/>
        <v>2050000</v>
      </c>
      <c r="AO292" s="171">
        <f t="shared" si="49"/>
        <v>2700000</v>
      </c>
      <c r="AP292" s="171">
        <f t="shared" si="50"/>
        <v>10322640</v>
      </c>
      <c r="AR292" s="171">
        <f t="shared" si="51"/>
        <v>0</v>
      </c>
      <c r="AS292" s="171">
        <f t="shared" si="52"/>
        <v>16712640</v>
      </c>
      <c r="AT292" s="163" t="s">
        <v>195</v>
      </c>
      <c r="AU292" s="163" t="s">
        <v>196</v>
      </c>
      <c r="AV292" s="163" t="s">
        <v>915</v>
      </c>
      <c r="AW292" s="163" t="s">
        <v>916</v>
      </c>
    </row>
    <row r="293" spans="1:49" ht="25" customHeight="1" x14ac:dyDescent="0.35">
      <c r="A293" s="163">
        <v>14424</v>
      </c>
      <c r="B293" s="163" t="s">
        <v>309</v>
      </c>
      <c r="C293" s="176" t="s">
        <v>310</v>
      </c>
      <c r="D293" s="164">
        <v>1</v>
      </c>
      <c r="E293" s="164">
        <v>2025</v>
      </c>
      <c r="F293" s="164">
        <v>2025</v>
      </c>
      <c r="G293" s="163" t="s">
        <v>127</v>
      </c>
      <c r="H293" s="163" t="s">
        <v>309</v>
      </c>
      <c r="I293" s="163" t="s">
        <v>311</v>
      </c>
      <c r="J293" s="165" t="s">
        <v>1059</v>
      </c>
      <c r="K293" s="163" t="s">
        <v>1060</v>
      </c>
      <c r="L293" s="163" t="s">
        <v>56</v>
      </c>
      <c r="M293" s="163" t="s">
        <v>57</v>
      </c>
      <c r="N293" s="163">
        <v>7</v>
      </c>
      <c r="O293" s="163" t="s">
        <v>175</v>
      </c>
      <c r="P293" s="163" t="s">
        <v>319</v>
      </c>
      <c r="Q293" s="163" t="s">
        <v>132</v>
      </c>
      <c r="R293" s="163" t="s">
        <v>61</v>
      </c>
      <c r="S293" s="163" t="s">
        <v>62</v>
      </c>
      <c r="T293" s="163" t="s">
        <v>63</v>
      </c>
      <c r="U293" s="164">
        <v>15</v>
      </c>
      <c r="V293" s="164">
        <v>150</v>
      </c>
      <c r="W293" s="164">
        <v>12</v>
      </c>
      <c r="X293" s="167">
        <f t="shared" si="53"/>
        <v>162</v>
      </c>
      <c r="Y293" s="164">
        <v>4</v>
      </c>
      <c r="Z293" s="164" t="s">
        <v>64</v>
      </c>
      <c r="AA293" s="164" t="s">
        <v>67</v>
      </c>
      <c r="AB293" s="164" t="s">
        <v>64</v>
      </c>
      <c r="AC293" s="174" t="s">
        <v>65</v>
      </c>
      <c r="AD293" s="169" t="s">
        <v>1063</v>
      </c>
      <c r="AE293" s="167" t="s">
        <v>67</v>
      </c>
      <c r="AF293" s="179"/>
      <c r="AG293" s="163" t="s">
        <v>68</v>
      </c>
      <c r="AH293" s="167">
        <f t="shared" si="45"/>
        <v>41</v>
      </c>
      <c r="AI293" s="167">
        <v>2</v>
      </c>
      <c r="AJ293" s="171">
        <f t="shared" si="46"/>
        <v>6372</v>
      </c>
      <c r="AK293" s="167">
        <f t="shared" si="47"/>
        <v>40.5</v>
      </c>
      <c r="AL293" s="171">
        <v>0</v>
      </c>
      <c r="AM293" s="171">
        <f t="shared" si="54"/>
        <v>2460000</v>
      </c>
      <c r="AN293" s="171">
        <f t="shared" si="48"/>
        <v>0</v>
      </c>
      <c r="AO293" s="171">
        <f t="shared" si="49"/>
        <v>4050000</v>
      </c>
      <c r="AP293" s="171">
        <f t="shared" si="50"/>
        <v>15483960</v>
      </c>
      <c r="AR293" s="171">
        <f t="shared" si="51"/>
        <v>0</v>
      </c>
      <c r="AS293" s="171">
        <f t="shared" si="52"/>
        <v>21993960</v>
      </c>
      <c r="AT293" s="163" t="s">
        <v>321</v>
      </c>
      <c r="AU293" s="163" t="s">
        <v>316</v>
      </c>
      <c r="AV293" s="163" t="s">
        <v>322</v>
      </c>
      <c r="AW293" s="163" t="s">
        <v>323</v>
      </c>
    </row>
    <row r="294" spans="1:49" ht="25" customHeight="1" x14ac:dyDescent="0.35">
      <c r="A294" s="163">
        <v>14462</v>
      </c>
      <c r="B294" s="163" t="s">
        <v>309</v>
      </c>
      <c r="C294" s="176" t="s">
        <v>310</v>
      </c>
      <c r="D294" s="164">
        <v>1</v>
      </c>
      <c r="E294" s="164">
        <v>2025</v>
      </c>
      <c r="F294" s="164">
        <v>2025</v>
      </c>
      <c r="G294" s="163" t="s">
        <v>127</v>
      </c>
      <c r="H294" s="163" t="s">
        <v>309</v>
      </c>
      <c r="I294" s="163" t="s">
        <v>311</v>
      </c>
      <c r="J294" s="165" t="s">
        <v>1059</v>
      </c>
      <c r="K294" s="163" t="s">
        <v>1060</v>
      </c>
      <c r="L294" s="163" t="s">
        <v>56</v>
      </c>
      <c r="M294" s="163" t="s">
        <v>57</v>
      </c>
      <c r="N294" s="163">
        <v>8</v>
      </c>
      <c r="O294" s="163" t="s">
        <v>58</v>
      </c>
      <c r="P294" s="163" t="s">
        <v>71</v>
      </c>
      <c r="Q294" s="163" t="s">
        <v>132</v>
      </c>
      <c r="R294" s="163" t="s">
        <v>61</v>
      </c>
      <c r="S294" s="163" t="s">
        <v>62</v>
      </c>
      <c r="T294" s="163" t="s">
        <v>63</v>
      </c>
      <c r="U294" s="164">
        <v>15</v>
      </c>
      <c r="V294" s="164">
        <v>150</v>
      </c>
      <c r="W294" s="164">
        <v>12</v>
      </c>
      <c r="X294" s="167">
        <f t="shared" si="53"/>
        <v>162</v>
      </c>
      <c r="Y294" s="164">
        <v>4</v>
      </c>
      <c r="Z294" s="164" t="s">
        <v>64</v>
      </c>
      <c r="AA294" s="164" t="s">
        <v>67</v>
      </c>
      <c r="AB294" s="164" t="s">
        <v>64</v>
      </c>
      <c r="AC294" s="174" t="s">
        <v>65</v>
      </c>
      <c r="AD294" s="169" t="s">
        <v>1064</v>
      </c>
      <c r="AE294" s="167" t="s">
        <v>67</v>
      </c>
      <c r="AF294" s="179"/>
      <c r="AG294" s="163" t="s">
        <v>68</v>
      </c>
      <c r="AH294" s="167">
        <f t="shared" si="45"/>
        <v>41</v>
      </c>
      <c r="AI294" s="167">
        <v>2</v>
      </c>
      <c r="AJ294" s="171">
        <f t="shared" si="46"/>
        <v>6372</v>
      </c>
      <c r="AK294" s="167">
        <f t="shared" si="47"/>
        <v>40.5</v>
      </c>
      <c r="AL294" s="171">
        <v>0</v>
      </c>
      <c r="AM294" s="171">
        <f t="shared" si="54"/>
        <v>2460000</v>
      </c>
      <c r="AN294" s="171">
        <f t="shared" si="48"/>
        <v>0</v>
      </c>
      <c r="AO294" s="171">
        <f t="shared" si="49"/>
        <v>4050000</v>
      </c>
      <c r="AP294" s="171">
        <f t="shared" si="50"/>
        <v>15483960</v>
      </c>
      <c r="AR294" s="171">
        <f t="shared" si="51"/>
        <v>0</v>
      </c>
      <c r="AS294" s="171">
        <f t="shared" si="52"/>
        <v>21993960</v>
      </c>
      <c r="AT294" s="163" t="s">
        <v>321</v>
      </c>
      <c r="AU294" s="163" t="s">
        <v>316</v>
      </c>
      <c r="AV294" s="163" t="s">
        <v>1065</v>
      </c>
      <c r="AW294" s="163" t="s">
        <v>1066</v>
      </c>
    </row>
    <row r="295" spans="1:49" ht="25" customHeight="1" x14ac:dyDescent="0.35">
      <c r="A295" s="163">
        <v>14239</v>
      </c>
      <c r="B295" s="163" t="s">
        <v>138</v>
      </c>
      <c r="C295" s="163" t="s">
        <v>139</v>
      </c>
      <c r="D295" s="164">
        <v>1</v>
      </c>
      <c r="E295" s="164">
        <v>2025</v>
      </c>
      <c r="F295" s="164">
        <v>2025</v>
      </c>
      <c r="G295" s="163" t="s">
        <v>127</v>
      </c>
      <c r="H295" s="163" t="s">
        <v>138</v>
      </c>
      <c r="I295" s="163" t="s">
        <v>140</v>
      </c>
      <c r="J295" s="165" t="s">
        <v>740</v>
      </c>
      <c r="K295" s="163" t="s">
        <v>741</v>
      </c>
      <c r="L295" s="163" t="s">
        <v>56</v>
      </c>
      <c r="M295" s="163" t="s">
        <v>57</v>
      </c>
      <c r="N295" s="163">
        <v>5</v>
      </c>
      <c r="O295" s="163" t="s">
        <v>236</v>
      </c>
      <c r="P295" s="163" t="s">
        <v>333</v>
      </c>
      <c r="Q295" s="163" t="s">
        <v>152</v>
      </c>
      <c r="R295" s="163" t="s">
        <v>61</v>
      </c>
      <c r="S295" s="163" t="s">
        <v>62</v>
      </c>
      <c r="T295" s="163" t="s">
        <v>63</v>
      </c>
      <c r="U295" s="164">
        <v>10</v>
      </c>
      <c r="V295" s="164">
        <v>95</v>
      </c>
      <c r="W295" s="164">
        <v>12</v>
      </c>
      <c r="X295" s="167">
        <f t="shared" si="53"/>
        <v>107</v>
      </c>
      <c r="Y295" s="164">
        <v>5</v>
      </c>
      <c r="Z295" s="164" t="s">
        <v>64</v>
      </c>
      <c r="AA295" s="164" t="s">
        <v>67</v>
      </c>
      <c r="AB295" s="164" t="s">
        <v>67</v>
      </c>
      <c r="AC295" s="174" t="s">
        <v>65</v>
      </c>
      <c r="AD295" s="169" t="s">
        <v>1067</v>
      </c>
      <c r="AE295" s="167" t="s">
        <v>67</v>
      </c>
      <c r="AF295" s="179"/>
      <c r="AG295" s="163" t="s">
        <v>68</v>
      </c>
      <c r="AH295" s="167">
        <f t="shared" si="45"/>
        <v>22</v>
      </c>
      <c r="AI295" s="167">
        <v>2</v>
      </c>
      <c r="AJ295" s="171">
        <f t="shared" si="46"/>
        <v>6372</v>
      </c>
      <c r="AK295" s="167">
        <f t="shared" si="47"/>
        <v>21.4</v>
      </c>
      <c r="AL295" s="171">
        <v>0</v>
      </c>
      <c r="AM295" s="171">
        <f t="shared" si="54"/>
        <v>880000</v>
      </c>
      <c r="AN295" s="171">
        <f t="shared" si="48"/>
        <v>0</v>
      </c>
      <c r="AO295" s="171">
        <f t="shared" si="49"/>
        <v>0</v>
      </c>
      <c r="AP295" s="171">
        <f t="shared" si="50"/>
        <v>6818040</v>
      </c>
      <c r="AR295" s="171">
        <f t="shared" si="51"/>
        <v>0</v>
      </c>
      <c r="AS295" s="171">
        <f t="shared" si="52"/>
        <v>7698040</v>
      </c>
      <c r="AT295" s="163" t="s">
        <v>335</v>
      </c>
      <c r="AU295" s="163" t="s">
        <v>336</v>
      </c>
      <c r="AV295" s="163" t="s">
        <v>337</v>
      </c>
      <c r="AW295" s="163" t="s">
        <v>340</v>
      </c>
    </row>
    <row r="296" spans="1:49" ht="25" customHeight="1" x14ac:dyDescent="0.35">
      <c r="A296" s="163">
        <v>14240</v>
      </c>
      <c r="B296" s="163" t="s">
        <v>138</v>
      </c>
      <c r="C296" s="163" t="s">
        <v>139</v>
      </c>
      <c r="D296" s="164">
        <v>1</v>
      </c>
      <c r="E296" s="164">
        <v>2025</v>
      </c>
      <c r="F296" s="164">
        <v>2025</v>
      </c>
      <c r="G296" s="163" t="s">
        <v>127</v>
      </c>
      <c r="H296" s="163" t="s">
        <v>138</v>
      </c>
      <c r="I296" s="163" t="s">
        <v>140</v>
      </c>
      <c r="J296" s="165" t="s">
        <v>740</v>
      </c>
      <c r="K296" s="163" t="s">
        <v>741</v>
      </c>
      <c r="L296" s="163" t="s">
        <v>56</v>
      </c>
      <c r="M296" s="163" t="s">
        <v>57</v>
      </c>
      <c r="N296" s="163">
        <v>5</v>
      </c>
      <c r="O296" s="163" t="s">
        <v>236</v>
      </c>
      <c r="P296" s="163" t="s">
        <v>333</v>
      </c>
      <c r="Q296" s="163" t="s">
        <v>152</v>
      </c>
      <c r="R296" s="163" t="s">
        <v>61</v>
      </c>
      <c r="S296" s="163" t="s">
        <v>62</v>
      </c>
      <c r="T296" s="163" t="s">
        <v>63</v>
      </c>
      <c r="U296" s="164">
        <v>10</v>
      </c>
      <c r="V296" s="164">
        <v>95</v>
      </c>
      <c r="W296" s="164">
        <v>12</v>
      </c>
      <c r="X296" s="167">
        <f t="shared" si="53"/>
        <v>107</v>
      </c>
      <c r="Y296" s="164">
        <v>5</v>
      </c>
      <c r="Z296" s="164" t="s">
        <v>64</v>
      </c>
      <c r="AA296" s="164" t="s">
        <v>67</v>
      </c>
      <c r="AB296" s="164" t="s">
        <v>64</v>
      </c>
      <c r="AC296" s="174" t="s">
        <v>65</v>
      </c>
      <c r="AD296" s="169" t="s">
        <v>339</v>
      </c>
      <c r="AE296" s="167" t="s">
        <v>67</v>
      </c>
      <c r="AF296" s="179"/>
      <c r="AG296" s="163" t="s">
        <v>68</v>
      </c>
      <c r="AH296" s="167">
        <f t="shared" si="45"/>
        <v>22</v>
      </c>
      <c r="AI296" s="167">
        <v>2</v>
      </c>
      <c r="AJ296" s="171">
        <f t="shared" si="46"/>
        <v>6372</v>
      </c>
      <c r="AK296" s="167">
        <f t="shared" si="47"/>
        <v>21.4</v>
      </c>
      <c r="AL296" s="171">
        <v>0</v>
      </c>
      <c r="AM296" s="171">
        <f t="shared" si="54"/>
        <v>880000</v>
      </c>
      <c r="AN296" s="171">
        <f t="shared" si="48"/>
        <v>0</v>
      </c>
      <c r="AO296" s="171">
        <f t="shared" si="49"/>
        <v>2700000</v>
      </c>
      <c r="AP296" s="171">
        <f t="shared" si="50"/>
        <v>6818040</v>
      </c>
      <c r="AR296" s="171">
        <f t="shared" si="51"/>
        <v>0</v>
      </c>
      <c r="AS296" s="171">
        <f t="shared" si="52"/>
        <v>10398040</v>
      </c>
      <c r="AT296" s="163" t="s">
        <v>335</v>
      </c>
      <c r="AU296" s="163" t="s">
        <v>336</v>
      </c>
      <c r="AV296" s="163" t="s">
        <v>337</v>
      </c>
      <c r="AW296" s="163" t="s">
        <v>338</v>
      </c>
    </row>
    <row r="297" spans="1:49" ht="25" customHeight="1" x14ac:dyDescent="0.35">
      <c r="A297" s="163">
        <v>14241</v>
      </c>
      <c r="B297" s="163" t="s">
        <v>138</v>
      </c>
      <c r="C297" s="163" t="s">
        <v>139</v>
      </c>
      <c r="D297" s="164">
        <v>1</v>
      </c>
      <c r="E297" s="164">
        <v>2025</v>
      </c>
      <c r="F297" s="164">
        <v>2025</v>
      </c>
      <c r="G297" s="163" t="s">
        <v>127</v>
      </c>
      <c r="H297" s="163" t="s">
        <v>138</v>
      </c>
      <c r="I297" s="163" t="s">
        <v>140</v>
      </c>
      <c r="J297" s="165" t="s">
        <v>740</v>
      </c>
      <c r="K297" s="163" t="s">
        <v>741</v>
      </c>
      <c r="L297" s="163" t="s">
        <v>56</v>
      </c>
      <c r="M297" s="163" t="s">
        <v>57</v>
      </c>
      <c r="N297" s="163">
        <v>13</v>
      </c>
      <c r="O297" s="163" t="s">
        <v>104</v>
      </c>
      <c r="P297" s="163" t="s">
        <v>209</v>
      </c>
      <c r="Q297" s="163" t="s">
        <v>152</v>
      </c>
      <c r="R297" s="163" t="s">
        <v>61</v>
      </c>
      <c r="S297" s="163" t="s">
        <v>62</v>
      </c>
      <c r="T297" s="163" t="s">
        <v>63</v>
      </c>
      <c r="U297" s="164">
        <v>10</v>
      </c>
      <c r="V297" s="164">
        <v>95</v>
      </c>
      <c r="W297" s="164">
        <v>12</v>
      </c>
      <c r="X297" s="167">
        <f t="shared" si="53"/>
        <v>107</v>
      </c>
      <c r="Y297" s="164">
        <v>5</v>
      </c>
      <c r="Z297" s="164" t="s">
        <v>64</v>
      </c>
      <c r="AA297" s="164" t="s">
        <v>67</v>
      </c>
      <c r="AB297" s="164" t="s">
        <v>64</v>
      </c>
      <c r="AC297" s="174" t="s">
        <v>65</v>
      </c>
      <c r="AD297" s="169" t="s">
        <v>339</v>
      </c>
      <c r="AE297" s="167" t="s">
        <v>67</v>
      </c>
      <c r="AF297" s="179"/>
      <c r="AG297" s="163" t="s">
        <v>68</v>
      </c>
      <c r="AH297" s="167">
        <f t="shared" si="45"/>
        <v>22</v>
      </c>
      <c r="AI297" s="167">
        <v>2</v>
      </c>
      <c r="AJ297" s="171">
        <f t="shared" si="46"/>
        <v>6372</v>
      </c>
      <c r="AK297" s="167">
        <f t="shared" si="47"/>
        <v>21.4</v>
      </c>
      <c r="AL297" s="171">
        <v>0</v>
      </c>
      <c r="AM297" s="171">
        <f t="shared" si="54"/>
        <v>880000</v>
      </c>
      <c r="AN297" s="171">
        <f t="shared" si="48"/>
        <v>0</v>
      </c>
      <c r="AO297" s="171">
        <f t="shared" si="49"/>
        <v>2700000</v>
      </c>
      <c r="AP297" s="171">
        <f t="shared" si="50"/>
        <v>6818040</v>
      </c>
      <c r="AR297" s="171">
        <f t="shared" si="51"/>
        <v>0</v>
      </c>
      <c r="AS297" s="171">
        <f t="shared" si="52"/>
        <v>10398040</v>
      </c>
      <c r="AT297" s="163" t="s">
        <v>335</v>
      </c>
      <c r="AU297" s="163" t="s">
        <v>336</v>
      </c>
      <c r="AV297" s="163" t="s">
        <v>337</v>
      </c>
      <c r="AW297" s="163" t="s">
        <v>340</v>
      </c>
    </row>
    <row r="298" spans="1:49" ht="25" customHeight="1" x14ac:dyDescent="0.35">
      <c r="A298" s="163">
        <v>14242</v>
      </c>
      <c r="B298" s="163" t="s">
        <v>138</v>
      </c>
      <c r="C298" s="163" t="s">
        <v>139</v>
      </c>
      <c r="D298" s="164">
        <v>1</v>
      </c>
      <c r="E298" s="164">
        <v>2025</v>
      </c>
      <c r="F298" s="164">
        <v>2025</v>
      </c>
      <c r="G298" s="163" t="s">
        <v>127</v>
      </c>
      <c r="H298" s="163" t="s">
        <v>138</v>
      </c>
      <c r="I298" s="163" t="s">
        <v>140</v>
      </c>
      <c r="J298" s="165" t="s">
        <v>740</v>
      </c>
      <c r="K298" s="163" t="s">
        <v>741</v>
      </c>
      <c r="L298" s="163" t="s">
        <v>56</v>
      </c>
      <c r="M298" s="163" t="s">
        <v>57</v>
      </c>
      <c r="N298" s="163">
        <v>13</v>
      </c>
      <c r="O298" s="163" t="s">
        <v>104</v>
      </c>
      <c r="P298" s="163" t="s">
        <v>341</v>
      </c>
      <c r="Q298" s="163" t="s">
        <v>152</v>
      </c>
      <c r="R298" s="163" t="s">
        <v>61</v>
      </c>
      <c r="S298" s="163" t="s">
        <v>62</v>
      </c>
      <c r="T298" s="163" t="s">
        <v>63</v>
      </c>
      <c r="U298" s="164">
        <v>10</v>
      </c>
      <c r="V298" s="164">
        <v>95</v>
      </c>
      <c r="W298" s="164">
        <v>12</v>
      </c>
      <c r="X298" s="167">
        <f t="shared" si="53"/>
        <v>107</v>
      </c>
      <c r="Y298" s="164">
        <v>5</v>
      </c>
      <c r="Z298" s="164" t="s">
        <v>64</v>
      </c>
      <c r="AA298" s="164" t="s">
        <v>67</v>
      </c>
      <c r="AB298" s="164" t="s">
        <v>64</v>
      </c>
      <c r="AC298" s="174" t="s">
        <v>65</v>
      </c>
      <c r="AD298" s="169" t="s">
        <v>339</v>
      </c>
      <c r="AE298" s="167" t="s">
        <v>67</v>
      </c>
      <c r="AF298" s="179"/>
      <c r="AG298" s="163" t="s">
        <v>68</v>
      </c>
      <c r="AH298" s="167">
        <f t="shared" si="45"/>
        <v>22</v>
      </c>
      <c r="AI298" s="167">
        <v>2</v>
      </c>
      <c r="AJ298" s="171">
        <f t="shared" si="46"/>
        <v>6372</v>
      </c>
      <c r="AK298" s="167">
        <f t="shared" si="47"/>
        <v>21.4</v>
      </c>
      <c r="AL298" s="171">
        <v>0</v>
      </c>
      <c r="AM298" s="171">
        <f t="shared" si="54"/>
        <v>880000</v>
      </c>
      <c r="AN298" s="171">
        <f t="shared" si="48"/>
        <v>0</v>
      </c>
      <c r="AO298" s="171">
        <f t="shared" si="49"/>
        <v>2700000</v>
      </c>
      <c r="AP298" s="171">
        <f t="shared" si="50"/>
        <v>6818040</v>
      </c>
      <c r="AR298" s="171">
        <f t="shared" si="51"/>
        <v>0</v>
      </c>
      <c r="AS298" s="171">
        <f t="shared" si="52"/>
        <v>10398040</v>
      </c>
      <c r="AT298" s="163" t="s">
        <v>335</v>
      </c>
      <c r="AU298" s="163" t="s">
        <v>336</v>
      </c>
      <c r="AV298" s="163" t="s">
        <v>337</v>
      </c>
      <c r="AW298" s="163" t="s">
        <v>338</v>
      </c>
    </row>
    <row r="299" spans="1:49" ht="25" customHeight="1" x14ac:dyDescent="0.35">
      <c r="A299" s="163">
        <v>14334</v>
      </c>
      <c r="B299" s="163" t="s">
        <v>125</v>
      </c>
      <c r="C299" s="163" t="s">
        <v>126</v>
      </c>
      <c r="D299" s="164">
        <v>1</v>
      </c>
      <c r="E299" s="164">
        <v>2025</v>
      </c>
      <c r="F299" s="164">
        <v>2025</v>
      </c>
      <c r="G299" s="163" t="s">
        <v>127</v>
      </c>
      <c r="H299" s="163" t="s">
        <v>125</v>
      </c>
      <c r="I299" s="163" t="s">
        <v>128</v>
      </c>
      <c r="J299" s="165" t="s">
        <v>740</v>
      </c>
      <c r="K299" s="163" t="s">
        <v>741</v>
      </c>
      <c r="L299" s="163" t="s">
        <v>56</v>
      </c>
      <c r="M299" s="163" t="s">
        <v>57</v>
      </c>
      <c r="N299" s="163">
        <v>5</v>
      </c>
      <c r="O299" s="163" t="s">
        <v>236</v>
      </c>
      <c r="P299" s="163" t="s">
        <v>237</v>
      </c>
      <c r="Q299" s="163" t="s">
        <v>152</v>
      </c>
      <c r="R299" s="163" t="s">
        <v>61</v>
      </c>
      <c r="S299" s="163" t="s">
        <v>62</v>
      </c>
      <c r="T299" s="163" t="s">
        <v>63</v>
      </c>
      <c r="U299" s="164">
        <v>10</v>
      </c>
      <c r="V299" s="164">
        <v>95</v>
      </c>
      <c r="W299" s="164">
        <v>12</v>
      </c>
      <c r="X299" s="167">
        <f t="shared" si="53"/>
        <v>107</v>
      </c>
      <c r="Y299" s="164">
        <v>4</v>
      </c>
      <c r="Z299" s="164" t="s">
        <v>64</v>
      </c>
      <c r="AA299" s="164" t="s">
        <v>67</v>
      </c>
      <c r="AB299" s="164" t="s">
        <v>64</v>
      </c>
      <c r="AC299" s="174" t="s">
        <v>65</v>
      </c>
      <c r="AD299" s="169" t="s">
        <v>1068</v>
      </c>
      <c r="AE299" s="167" t="s">
        <v>67</v>
      </c>
      <c r="AF299" s="179"/>
      <c r="AG299" s="163" t="s">
        <v>68</v>
      </c>
      <c r="AH299" s="167">
        <f t="shared" si="45"/>
        <v>27</v>
      </c>
      <c r="AI299" s="167">
        <v>2</v>
      </c>
      <c r="AJ299" s="171">
        <f t="shared" si="46"/>
        <v>6372</v>
      </c>
      <c r="AK299" s="167">
        <f t="shared" si="47"/>
        <v>26.75</v>
      </c>
      <c r="AL299" s="171">
        <v>0</v>
      </c>
      <c r="AM299" s="171">
        <f t="shared" si="54"/>
        <v>1080000</v>
      </c>
      <c r="AN299" s="171">
        <f t="shared" si="48"/>
        <v>0</v>
      </c>
      <c r="AO299" s="171">
        <f t="shared" si="49"/>
        <v>2700000</v>
      </c>
      <c r="AP299" s="171">
        <f t="shared" si="50"/>
        <v>6818040</v>
      </c>
      <c r="AR299" s="171">
        <f t="shared" si="51"/>
        <v>0</v>
      </c>
      <c r="AS299" s="171">
        <f t="shared" si="52"/>
        <v>10598040</v>
      </c>
      <c r="AT299" s="163" t="s">
        <v>240</v>
      </c>
      <c r="AU299" s="163" t="s">
        <v>1069</v>
      </c>
      <c r="AV299" s="163" t="s">
        <v>1070</v>
      </c>
      <c r="AW299" s="163" t="s">
        <v>1071</v>
      </c>
    </row>
    <row r="300" spans="1:49" ht="25" customHeight="1" x14ac:dyDescent="0.35">
      <c r="A300" s="163">
        <v>14282</v>
      </c>
      <c r="B300" s="163" t="s">
        <v>49</v>
      </c>
      <c r="C300" s="163" t="s">
        <v>50</v>
      </c>
      <c r="D300" s="164">
        <v>4</v>
      </c>
      <c r="E300" s="164">
        <v>2025</v>
      </c>
      <c r="F300" s="164">
        <v>2025</v>
      </c>
      <c r="G300" s="163" t="s">
        <v>127</v>
      </c>
      <c r="H300" s="163" t="s">
        <v>49</v>
      </c>
      <c r="I300" s="163" t="s">
        <v>452</v>
      </c>
      <c r="J300" s="165" t="s">
        <v>1072</v>
      </c>
      <c r="K300" s="163" t="s">
        <v>1073</v>
      </c>
      <c r="L300" s="163" t="s">
        <v>56</v>
      </c>
      <c r="M300" s="163" t="s">
        <v>57</v>
      </c>
      <c r="N300" s="163">
        <v>7</v>
      </c>
      <c r="O300" s="163" t="s">
        <v>175</v>
      </c>
      <c r="P300" s="163" t="s">
        <v>176</v>
      </c>
      <c r="Q300" s="163" t="s">
        <v>586</v>
      </c>
      <c r="R300" s="163" t="s">
        <v>61</v>
      </c>
      <c r="S300" s="163" t="s">
        <v>62</v>
      </c>
      <c r="T300" s="163" t="s">
        <v>63</v>
      </c>
      <c r="U300" s="164">
        <v>20</v>
      </c>
      <c r="V300" s="164">
        <v>140</v>
      </c>
      <c r="W300" s="164">
        <v>12</v>
      </c>
      <c r="X300" s="167">
        <f t="shared" si="53"/>
        <v>152</v>
      </c>
      <c r="Y300" s="164">
        <v>5</v>
      </c>
      <c r="Z300" s="164" t="s">
        <v>64</v>
      </c>
      <c r="AA300" s="164" t="s">
        <v>67</v>
      </c>
      <c r="AB300" s="164" t="s">
        <v>64</v>
      </c>
      <c r="AC300" s="174" t="s">
        <v>65</v>
      </c>
      <c r="AD300" s="169" t="s">
        <v>1074</v>
      </c>
      <c r="AE300" s="167" t="s">
        <v>67</v>
      </c>
      <c r="AF300" s="179"/>
      <c r="AG300" s="163" t="s">
        <v>68</v>
      </c>
      <c r="AH300" s="167">
        <f t="shared" si="45"/>
        <v>31</v>
      </c>
      <c r="AI300" s="167">
        <v>2</v>
      </c>
      <c r="AJ300" s="171">
        <f t="shared" si="46"/>
        <v>6372</v>
      </c>
      <c r="AK300" s="167">
        <f t="shared" si="47"/>
        <v>30.4</v>
      </c>
      <c r="AL300" s="171">
        <v>0</v>
      </c>
      <c r="AM300" s="171">
        <f t="shared" si="54"/>
        <v>2480000</v>
      </c>
      <c r="AN300" s="171">
        <f t="shared" si="48"/>
        <v>0</v>
      </c>
      <c r="AO300" s="171">
        <f t="shared" si="49"/>
        <v>5400000</v>
      </c>
      <c r="AP300" s="171">
        <f t="shared" si="50"/>
        <v>19370880</v>
      </c>
      <c r="AR300" s="171">
        <f t="shared" si="51"/>
        <v>0</v>
      </c>
      <c r="AS300" s="171">
        <f t="shared" si="52"/>
        <v>27250880</v>
      </c>
      <c r="AT300" s="163" t="s">
        <v>633</v>
      </c>
      <c r="AU300" s="163" t="s">
        <v>532</v>
      </c>
      <c r="AV300" s="163" t="s">
        <v>588</v>
      </c>
      <c r="AW300" s="163" t="s">
        <v>589</v>
      </c>
    </row>
    <row r="301" spans="1:49" ht="25" customHeight="1" x14ac:dyDescent="0.35">
      <c r="A301" s="163">
        <v>14322</v>
      </c>
      <c r="B301" s="163" t="s">
        <v>49</v>
      </c>
      <c r="C301" s="163" t="s">
        <v>50</v>
      </c>
      <c r="D301" s="164">
        <v>4</v>
      </c>
      <c r="E301" s="164">
        <v>2025</v>
      </c>
      <c r="F301" s="164">
        <v>2025</v>
      </c>
      <c r="G301" s="163" t="s">
        <v>127</v>
      </c>
      <c r="H301" s="163" t="s">
        <v>49</v>
      </c>
      <c r="I301" s="163" t="s">
        <v>452</v>
      </c>
      <c r="J301" s="165" t="s">
        <v>1072</v>
      </c>
      <c r="K301" s="163" t="s">
        <v>1073</v>
      </c>
      <c r="L301" s="163" t="s">
        <v>56</v>
      </c>
      <c r="M301" s="163" t="s">
        <v>57</v>
      </c>
      <c r="N301" s="163">
        <v>8</v>
      </c>
      <c r="O301" s="163" t="s">
        <v>58</v>
      </c>
      <c r="P301" s="163" t="s">
        <v>1075</v>
      </c>
      <c r="Q301" s="163" t="s">
        <v>586</v>
      </c>
      <c r="R301" s="163" t="s">
        <v>61</v>
      </c>
      <c r="S301" s="163" t="s">
        <v>62</v>
      </c>
      <c r="T301" s="163" t="s">
        <v>63</v>
      </c>
      <c r="U301" s="164">
        <v>15</v>
      </c>
      <c r="V301" s="164">
        <v>140</v>
      </c>
      <c r="W301" s="164">
        <v>12</v>
      </c>
      <c r="X301" s="167">
        <f t="shared" si="53"/>
        <v>152</v>
      </c>
      <c r="Y301" s="164">
        <v>5</v>
      </c>
      <c r="Z301" s="164" t="s">
        <v>64</v>
      </c>
      <c r="AA301" s="164" t="s">
        <v>67</v>
      </c>
      <c r="AB301" s="164" t="s">
        <v>64</v>
      </c>
      <c r="AC301" s="174" t="s">
        <v>65</v>
      </c>
      <c r="AD301" s="169" t="s">
        <v>1076</v>
      </c>
      <c r="AE301" s="167" t="s">
        <v>67</v>
      </c>
      <c r="AF301" s="179"/>
      <c r="AG301" s="163" t="s">
        <v>68</v>
      </c>
      <c r="AH301" s="167">
        <f t="shared" si="45"/>
        <v>31</v>
      </c>
      <c r="AI301" s="167">
        <v>2</v>
      </c>
      <c r="AJ301" s="171">
        <f t="shared" si="46"/>
        <v>6372</v>
      </c>
      <c r="AK301" s="167">
        <f t="shared" si="47"/>
        <v>30.4</v>
      </c>
      <c r="AL301" s="171">
        <v>0</v>
      </c>
      <c r="AM301" s="171">
        <f t="shared" si="54"/>
        <v>1860000</v>
      </c>
      <c r="AN301" s="171">
        <f t="shared" si="48"/>
        <v>0</v>
      </c>
      <c r="AO301" s="171">
        <f t="shared" si="49"/>
        <v>4050000</v>
      </c>
      <c r="AP301" s="171">
        <f t="shared" si="50"/>
        <v>14528160</v>
      </c>
      <c r="AR301" s="171">
        <f t="shared" si="51"/>
        <v>0</v>
      </c>
      <c r="AS301" s="171">
        <f t="shared" si="52"/>
        <v>20438160</v>
      </c>
      <c r="AT301" s="163" t="s">
        <v>633</v>
      </c>
      <c r="AU301" s="163" t="s">
        <v>532</v>
      </c>
      <c r="AV301" s="163" t="s">
        <v>588</v>
      </c>
      <c r="AW301" s="163" t="s">
        <v>589</v>
      </c>
    </row>
    <row r="302" spans="1:49" ht="25" customHeight="1" x14ac:dyDescent="0.35">
      <c r="A302" s="163">
        <v>14525</v>
      </c>
      <c r="B302" s="163" t="s">
        <v>190</v>
      </c>
      <c r="C302" s="163" t="s">
        <v>191</v>
      </c>
      <c r="D302" s="164">
        <v>1</v>
      </c>
      <c r="E302" s="164">
        <v>2025</v>
      </c>
      <c r="F302" s="164">
        <v>2025</v>
      </c>
      <c r="G302" s="163" t="s">
        <v>127</v>
      </c>
      <c r="H302" s="163" t="s">
        <v>190</v>
      </c>
      <c r="I302" s="163" t="s">
        <v>192</v>
      </c>
      <c r="J302" s="165" t="s">
        <v>1072</v>
      </c>
      <c r="K302" s="163" t="s">
        <v>1073</v>
      </c>
      <c r="L302" s="163" t="s">
        <v>56</v>
      </c>
      <c r="M302" s="163" t="s">
        <v>57</v>
      </c>
      <c r="N302" s="163">
        <v>9</v>
      </c>
      <c r="O302" s="163" t="s">
        <v>118</v>
      </c>
      <c r="P302" s="163" t="s">
        <v>1077</v>
      </c>
      <c r="Q302" s="163" t="s">
        <v>586</v>
      </c>
      <c r="R302" s="163" t="s">
        <v>61</v>
      </c>
      <c r="S302" s="163" t="s">
        <v>62</v>
      </c>
      <c r="T302" s="163" t="s">
        <v>63</v>
      </c>
      <c r="U302" s="164">
        <v>15</v>
      </c>
      <c r="V302" s="164">
        <v>140</v>
      </c>
      <c r="W302" s="164">
        <v>12</v>
      </c>
      <c r="X302" s="167">
        <f t="shared" si="53"/>
        <v>152</v>
      </c>
      <c r="Y302" s="164">
        <v>4</v>
      </c>
      <c r="Z302" s="164" t="s">
        <v>64</v>
      </c>
      <c r="AA302" s="164" t="s">
        <v>64</v>
      </c>
      <c r="AB302" s="164" t="s">
        <v>64</v>
      </c>
      <c r="AC302" s="174" t="s">
        <v>65</v>
      </c>
      <c r="AD302" s="169" t="s">
        <v>1078</v>
      </c>
      <c r="AE302" s="167" t="s">
        <v>67</v>
      </c>
      <c r="AF302" s="179"/>
      <c r="AG302" s="163" t="s">
        <v>68</v>
      </c>
      <c r="AH302" s="167">
        <f t="shared" si="45"/>
        <v>38</v>
      </c>
      <c r="AI302" s="167">
        <v>2</v>
      </c>
      <c r="AJ302" s="171">
        <f t="shared" si="46"/>
        <v>6372</v>
      </c>
      <c r="AK302" s="167">
        <f t="shared" si="47"/>
        <v>38</v>
      </c>
      <c r="AL302" s="171">
        <v>0</v>
      </c>
      <c r="AM302" s="171">
        <f t="shared" si="54"/>
        <v>2280000</v>
      </c>
      <c r="AN302" s="171">
        <f t="shared" si="48"/>
        <v>2850000</v>
      </c>
      <c r="AO302" s="171">
        <f t="shared" si="49"/>
        <v>4050000</v>
      </c>
      <c r="AP302" s="171">
        <f t="shared" si="50"/>
        <v>14528160</v>
      </c>
      <c r="AR302" s="171">
        <f t="shared" si="51"/>
        <v>0</v>
      </c>
      <c r="AS302" s="171">
        <f t="shared" si="52"/>
        <v>23708160</v>
      </c>
      <c r="AT302" s="163" t="s">
        <v>919</v>
      </c>
      <c r="AU302" s="163" t="s">
        <v>920</v>
      </c>
      <c r="AV302" s="163" t="s">
        <v>1026</v>
      </c>
      <c r="AW302" s="163" t="s">
        <v>589</v>
      </c>
    </row>
    <row r="303" spans="1:49" ht="25" customHeight="1" x14ac:dyDescent="0.35">
      <c r="A303" s="163">
        <v>14266</v>
      </c>
      <c r="B303" s="163" t="s">
        <v>125</v>
      </c>
      <c r="C303" s="163" t="s">
        <v>126</v>
      </c>
      <c r="D303" s="164">
        <v>1</v>
      </c>
      <c r="E303" s="164">
        <v>2025</v>
      </c>
      <c r="F303" s="164">
        <v>2025</v>
      </c>
      <c r="G303" s="163" t="s">
        <v>127</v>
      </c>
      <c r="H303" s="163" t="s">
        <v>125</v>
      </c>
      <c r="I303" s="163" t="s">
        <v>128</v>
      </c>
      <c r="J303" s="165" t="s">
        <v>79</v>
      </c>
      <c r="K303" s="163" t="s">
        <v>80</v>
      </c>
      <c r="L303" s="163" t="s">
        <v>56</v>
      </c>
      <c r="M303" s="163" t="s">
        <v>57</v>
      </c>
      <c r="N303" s="163">
        <v>13</v>
      </c>
      <c r="O303" s="163" t="s">
        <v>104</v>
      </c>
      <c r="P303" s="163" t="s">
        <v>209</v>
      </c>
      <c r="Q303" s="163" t="s">
        <v>152</v>
      </c>
      <c r="R303" s="163" t="s">
        <v>61</v>
      </c>
      <c r="S303" s="163" t="s">
        <v>62</v>
      </c>
      <c r="T303" s="163" t="s">
        <v>63</v>
      </c>
      <c r="U303" s="164">
        <v>11</v>
      </c>
      <c r="V303" s="164">
        <v>110</v>
      </c>
      <c r="W303" s="164">
        <v>12</v>
      </c>
      <c r="X303" s="167">
        <f t="shared" si="53"/>
        <v>122</v>
      </c>
      <c r="Y303" s="164">
        <v>3</v>
      </c>
      <c r="Z303" s="164" t="s">
        <v>64</v>
      </c>
      <c r="AA303" s="164" t="s">
        <v>67</v>
      </c>
      <c r="AB303" s="164" t="s">
        <v>64</v>
      </c>
      <c r="AC303" s="174" t="s">
        <v>65</v>
      </c>
      <c r="AD303" s="169" t="s">
        <v>1079</v>
      </c>
      <c r="AE303" s="167" t="s">
        <v>67</v>
      </c>
      <c r="AF303" s="179"/>
      <c r="AG303" s="163" t="s">
        <v>68</v>
      </c>
      <c r="AH303" s="167">
        <f t="shared" si="45"/>
        <v>41</v>
      </c>
      <c r="AI303" s="167">
        <v>2</v>
      </c>
      <c r="AJ303" s="171">
        <f t="shared" si="46"/>
        <v>6372</v>
      </c>
      <c r="AK303" s="167">
        <f t="shared" si="47"/>
        <v>40.666666666666664</v>
      </c>
      <c r="AL303" s="171">
        <v>0</v>
      </c>
      <c r="AM303" s="171">
        <f t="shared" si="54"/>
        <v>1804000</v>
      </c>
      <c r="AN303" s="171">
        <f t="shared" si="48"/>
        <v>0</v>
      </c>
      <c r="AO303" s="171">
        <f t="shared" si="49"/>
        <v>2970000</v>
      </c>
      <c r="AP303" s="171">
        <f t="shared" si="50"/>
        <v>8551224</v>
      </c>
      <c r="AR303" s="171">
        <f t="shared" si="51"/>
        <v>0</v>
      </c>
      <c r="AS303" s="171">
        <f t="shared" si="52"/>
        <v>13325224</v>
      </c>
      <c r="AT303" s="163" t="s">
        <v>499</v>
      </c>
      <c r="AU303" s="163" t="s">
        <v>500</v>
      </c>
      <c r="AV303" s="163" t="s">
        <v>1080</v>
      </c>
      <c r="AW303" s="163" t="s">
        <v>1081</v>
      </c>
    </row>
    <row r="304" spans="1:49" ht="25" customHeight="1" x14ac:dyDescent="0.35">
      <c r="A304" s="163">
        <v>14267</v>
      </c>
      <c r="B304" s="163" t="s">
        <v>138</v>
      </c>
      <c r="C304" s="163" t="s">
        <v>139</v>
      </c>
      <c r="D304" s="164">
        <v>1</v>
      </c>
      <c r="E304" s="164">
        <v>2025</v>
      </c>
      <c r="F304" s="164">
        <v>2025</v>
      </c>
      <c r="G304" s="163" t="s">
        <v>127</v>
      </c>
      <c r="H304" s="163" t="s">
        <v>138</v>
      </c>
      <c r="I304" s="163" t="s">
        <v>140</v>
      </c>
      <c r="J304" s="165" t="s">
        <v>79</v>
      </c>
      <c r="K304" s="163" t="s">
        <v>80</v>
      </c>
      <c r="L304" s="163" t="s">
        <v>56</v>
      </c>
      <c r="M304" s="163" t="s">
        <v>57</v>
      </c>
      <c r="N304" s="163">
        <v>4</v>
      </c>
      <c r="O304" s="163" t="s">
        <v>286</v>
      </c>
      <c r="P304" s="163" t="s">
        <v>287</v>
      </c>
      <c r="Q304" s="163" t="s">
        <v>152</v>
      </c>
      <c r="R304" s="163" t="s">
        <v>61</v>
      </c>
      <c r="S304" s="163" t="s">
        <v>62</v>
      </c>
      <c r="T304" s="163" t="s">
        <v>288</v>
      </c>
      <c r="U304" s="164">
        <v>20</v>
      </c>
      <c r="V304" s="164">
        <v>110</v>
      </c>
      <c r="W304" s="164">
        <v>12</v>
      </c>
      <c r="X304" s="167">
        <f t="shared" si="53"/>
        <v>122</v>
      </c>
      <c r="Y304" s="164">
        <v>4</v>
      </c>
      <c r="Z304" s="164" t="s">
        <v>64</v>
      </c>
      <c r="AA304" s="164" t="s">
        <v>67</v>
      </c>
      <c r="AB304" s="164" t="s">
        <v>64</v>
      </c>
      <c r="AC304" s="174" t="s">
        <v>65</v>
      </c>
      <c r="AD304" s="169" t="s">
        <v>1082</v>
      </c>
      <c r="AE304" s="167" t="s">
        <v>67</v>
      </c>
      <c r="AF304" s="179"/>
      <c r="AG304" s="163" t="s">
        <v>68</v>
      </c>
      <c r="AH304" s="167">
        <f t="shared" si="45"/>
        <v>31</v>
      </c>
      <c r="AI304" s="167">
        <v>2</v>
      </c>
      <c r="AJ304" s="171">
        <f t="shared" si="46"/>
        <v>6372</v>
      </c>
      <c r="AK304" s="167">
        <f t="shared" si="47"/>
        <v>30.5</v>
      </c>
      <c r="AL304" s="171">
        <v>0</v>
      </c>
      <c r="AM304" s="171">
        <f t="shared" si="54"/>
        <v>2480000</v>
      </c>
      <c r="AN304" s="171">
        <f t="shared" si="48"/>
        <v>0</v>
      </c>
      <c r="AO304" s="171">
        <f t="shared" si="49"/>
        <v>5400000</v>
      </c>
      <c r="AP304" s="171">
        <f t="shared" si="50"/>
        <v>15547680</v>
      </c>
      <c r="AR304" s="171">
        <f t="shared" si="51"/>
        <v>0</v>
      </c>
      <c r="AS304" s="171">
        <f t="shared" si="52"/>
        <v>23427680</v>
      </c>
      <c r="AT304" s="163" t="s">
        <v>290</v>
      </c>
      <c r="AU304" s="163" t="s">
        <v>291</v>
      </c>
      <c r="AV304" s="163" t="s">
        <v>292</v>
      </c>
      <c r="AW304" s="163" t="s">
        <v>295</v>
      </c>
    </row>
    <row r="305" spans="1:49" ht="25" customHeight="1" x14ac:dyDescent="0.35">
      <c r="A305" s="163">
        <v>14314</v>
      </c>
      <c r="B305" s="163" t="s">
        <v>309</v>
      </c>
      <c r="C305" s="176" t="s">
        <v>310</v>
      </c>
      <c r="D305" s="164">
        <v>1</v>
      </c>
      <c r="E305" s="164">
        <v>2025</v>
      </c>
      <c r="F305" s="164">
        <v>2025</v>
      </c>
      <c r="G305" s="163" t="s">
        <v>127</v>
      </c>
      <c r="H305" s="163" t="s">
        <v>309</v>
      </c>
      <c r="I305" s="163" t="s">
        <v>311</v>
      </c>
      <c r="J305" s="165" t="s">
        <v>79</v>
      </c>
      <c r="K305" s="163" t="s">
        <v>80</v>
      </c>
      <c r="L305" s="163" t="s">
        <v>56</v>
      </c>
      <c r="M305" s="163" t="s">
        <v>57</v>
      </c>
      <c r="N305" s="163">
        <v>3</v>
      </c>
      <c r="O305" s="163" t="s">
        <v>630</v>
      </c>
      <c r="P305" s="163" t="s">
        <v>631</v>
      </c>
      <c r="Q305" s="163" t="s">
        <v>132</v>
      </c>
      <c r="R305" s="163" t="s">
        <v>61</v>
      </c>
      <c r="S305" s="163" t="s">
        <v>62</v>
      </c>
      <c r="T305" s="163" t="s">
        <v>63</v>
      </c>
      <c r="U305" s="164">
        <v>15</v>
      </c>
      <c r="V305" s="164">
        <v>110</v>
      </c>
      <c r="W305" s="164">
        <v>12</v>
      </c>
      <c r="X305" s="167">
        <f t="shared" si="53"/>
        <v>122</v>
      </c>
      <c r="Y305" s="164">
        <v>4</v>
      </c>
      <c r="Z305" s="164" t="s">
        <v>64</v>
      </c>
      <c r="AA305" s="164" t="s">
        <v>67</v>
      </c>
      <c r="AB305" s="164" t="s">
        <v>64</v>
      </c>
      <c r="AC305" s="174" t="s">
        <v>65</v>
      </c>
      <c r="AD305" s="169" t="s">
        <v>1083</v>
      </c>
      <c r="AE305" s="167" t="s">
        <v>67</v>
      </c>
      <c r="AF305" s="179"/>
      <c r="AG305" s="163" t="s">
        <v>68</v>
      </c>
      <c r="AH305" s="167">
        <f t="shared" si="45"/>
        <v>31</v>
      </c>
      <c r="AI305" s="167">
        <v>2</v>
      </c>
      <c r="AJ305" s="171">
        <f t="shared" si="46"/>
        <v>6372</v>
      </c>
      <c r="AK305" s="167">
        <f t="shared" si="47"/>
        <v>30.5</v>
      </c>
      <c r="AL305" s="171">
        <v>0</v>
      </c>
      <c r="AM305" s="171">
        <f t="shared" si="54"/>
        <v>1860000</v>
      </c>
      <c r="AN305" s="171">
        <f t="shared" si="48"/>
        <v>0</v>
      </c>
      <c r="AO305" s="171">
        <f t="shared" si="49"/>
        <v>4050000</v>
      </c>
      <c r="AP305" s="171">
        <f t="shared" si="50"/>
        <v>11660760</v>
      </c>
      <c r="AR305" s="171">
        <f t="shared" si="51"/>
        <v>0</v>
      </c>
      <c r="AS305" s="171">
        <f t="shared" si="52"/>
        <v>17570760</v>
      </c>
      <c r="AT305" s="163" t="s">
        <v>315</v>
      </c>
      <c r="AU305" s="163" t="s">
        <v>316</v>
      </c>
      <c r="AV305" s="163" t="s">
        <v>1084</v>
      </c>
      <c r="AW305" s="163" t="s">
        <v>1085</v>
      </c>
    </row>
    <row r="306" spans="1:49" ht="25" customHeight="1" x14ac:dyDescent="0.35">
      <c r="A306" s="163">
        <v>14329</v>
      </c>
      <c r="B306" s="163" t="s">
        <v>125</v>
      </c>
      <c r="C306" s="163" t="s">
        <v>126</v>
      </c>
      <c r="D306" s="164">
        <v>1</v>
      </c>
      <c r="E306" s="164">
        <v>2025</v>
      </c>
      <c r="F306" s="164">
        <v>2025</v>
      </c>
      <c r="G306" s="163" t="s">
        <v>127</v>
      </c>
      <c r="H306" s="163" t="s">
        <v>125</v>
      </c>
      <c r="I306" s="163" t="s">
        <v>128</v>
      </c>
      <c r="J306" s="165" t="s">
        <v>79</v>
      </c>
      <c r="K306" s="163" t="s">
        <v>80</v>
      </c>
      <c r="L306" s="163" t="s">
        <v>56</v>
      </c>
      <c r="M306" s="163" t="s">
        <v>57</v>
      </c>
      <c r="N306" s="163">
        <v>5</v>
      </c>
      <c r="O306" s="163" t="s">
        <v>236</v>
      </c>
      <c r="P306" s="163" t="s">
        <v>237</v>
      </c>
      <c r="Q306" s="163" t="s">
        <v>152</v>
      </c>
      <c r="R306" s="163" t="s">
        <v>61</v>
      </c>
      <c r="S306" s="163" t="s">
        <v>62</v>
      </c>
      <c r="T306" s="163" t="s">
        <v>63</v>
      </c>
      <c r="U306" s="164">
        <v>10</v>
      </c>
      <c r="V306" s="164">
        <v>110</v>
      </c>
      <c r="W306" s="164">
        <v>12</v>
      </c>
      <c r="X306" s="167">
        <f t="shared" si="53"/>
        <v>122</v>
      </c>
      <c r="Y306" s="164">
        <v>4</v>
      </c>
      <c r="Z306" s="164" t="s">
        <v>64</v>
      </c>
      <c r="AA306" s="164" t="s">
        <v>67</v>
      </c>
      <c r="AB306" s="164" t="s">
        <v>64</v>
      </c>
      <c r="AC306" s="174" t="s">
        <v>65</v>
      </c>
      <c r="AD306" s="169" t="s">
        <v>1086</v>
      </c>
      <c r="AE306" s="167" t="s">
        <v>67</v>
      </c>
      <c r="AF306" s="179"/>
      <c r="AG306" s="163" t="s">
        <v>68</v>
      </c>
      <c r="AH306" s="167">
        <f t="shared" si="45"/>
        <v>31</v>
      </c>
      <c r="AI306" s="167">
        <v>2</v>
      </c>
      <c r="AJ306" s="171">
        <f t="shared" si="46"/>
        <v>6372</v>
      </c>
      <c r="AK306" s="167">
        <f t="shared" si="47"/>
        <v>30.5</v>
      </c>
      <c r="AL306" s="171">
        <v>0</v>
      </c>
      <c r="AM306" s="171">
        <f t="shared" si="54"/>
        <v>1240000</v>
      </c>
      <c r="AN306" s="171">
        <f t="shared" si="48"/>
        <v>0</v>
      </c>
      <c r="AO306" s="171">
        <f t="shared" si="49"/>
        <v>2700000</v>
      </c>
      <c r="AP306" s="171">
        <f t="shared" si="50"/>
        <v>7773840</v>
      </c>
      <c r="AR306" s="171">
        <f t="shared" si="51"/>
        <v>0</v>
      </c>
      <c r="AS306" s="171">
        <f t="shared" si="52"/>
        <v>11713840</v>
      </c>
      <c r="AT306" s="163" t="s">
        <v>240</v>
      </c>
      <c r="AU306" s="163" t="s">
        <v>1087</v>
      </c>
      <c r="AV306" s="163" t="s">
        <v>1088</v>
      </c>
      <c r="AW306" s="163" t="s">
        <v>243</v>
      </c>
    </row>
    <row r="307" spans="1:49" ht="25" customHeight="1" x14ac:dyDescent="0.35">
      <c r="A307" s="163">
        <v>14330</v>
      </c>
      <c r="B307" s="163" t="s">
        <v>125</v>
      </c>
      <c r="C307" s="163" t="s">
        <v>126</v>
      </c>
      <c r="D307" s="164">
        <v>1</v>
      </c>
      <c r="E307" s="164">
        <v>2025</v>
      </c>
      <c r="F307" s="164">
        <v>2025</v>
      </c>
      <c r="G307" s="163" t="s">
        <v>127</v>
      </c>
      <c r="H307" s="163" t="s">
        <v>125</v>
      </c>
      <c r="I307" s="163" t="s">
        <v>128</v>
      </c>
      <c r="J307" s="165" t="s">
        <v>79</v>
      </c>
      <c r="K307" s="163" t="s">
        <v>80</v>
      </c>
      <c r="L307" s="163" t="s">
        <v>56</v>
      </c>
      <c r="M307" s="163" t="s">
        <v>57</v>
      </c>
      <c r="N307" s="163">
        <v>2</v>
      </c>
      <c r="O307" s="163" t="s">
        <v>143</v>
      </c>
      <c r="P307" s="163" t="s">
        <v>244</v>
      </c>
      <c r="Q307" s="163" t="s">
        <v>152</v>
      </c>
      <c r="R307" s="163" t="s">
        <v>61</v>
      </c>
      <c r="S307" s="163" t="s">
        <v>62</v>
      </c>
      <c r="T307" s="163" t="s">
        <v>63</v>
      </c>
      <c r="U307" s="164">
        <v>10</v>
      </c>
      <c r="V307" s="164">
        <v>110</v>
      </c>
      <c r="W307" s="164">
        <v>12</v>
      </c>
      <c r="X307" s="167">
        <f t="shared" si="53"/>
        <v>122</v>
      </c>
      <c r="Y307" s="164">
        <v>4</v>
      </c>
      <c r="Z307" s="164" t="s">
        <v>64</v>
      </c>
      <c r="AA307" s="164" t="s">
        <v>67</v>
      </c>
      <c r="AB307" s="164" t="s">
        <v>64</v>
      </c>
      <c r="AC307" s="174" t="s">
        <v>65</v>
      </c>
      <c r="AD307" s="169" t="s">
        <v>1089</v>
      </c>
      <c r="AE307" s="167" t="s">
        <v>67</v>
      </c>
      <c r="AF307" s="179"/>
      <c r="AG307" s="163" t="s">
        <v>68</v>
      </c>
      <c r="AH307" s="167">
        <f t="shared" si="45"/>
        <v>31</v>
      </c>
      <c r="AI307" s="167">
        <v>2</v>
      </c>
      <c r="AJ307" s="171">
        <f t="shared" si="46"/>
        <v>6372</v>
      </c>
      <c r="AK307" s="167">
        <f t="shared" si="47"/>
        <v>30.5</v>
      </c>
      <c r="AL307" s="171">
        <v>0</v>
      </c>
      <c r="AM307" s="171">
        <f t="shared" si="54"/>
        <v>1240000</v>
      </c>
      <c r="AN307" s="171">
        <f t="shared" si="48"/>
        <v>0</v>
      </c>
      <c r="AO307" s="171">
        <f t="shared" si="49"/>
        <v>2700000</v>
      </c>
      <c r="AP307" s="171">
        <f t="shared" si="50"/>
        <v>7773840</v>
      </c>
      <c r="AR307" s="171">
        <f t="shared" si="51"/>
        <v>0</v>
      </c>
      <c r="AS307" s="171">
        <f t="shared" si="52"/>
        <v>11713840</v>
      </c>
      <c r="AT307" s="163" t="s">
        <v>240</v>
      </c>
      <c r="AU307" s="163" t="s">
        <v>1087</v>
      </c>
      <c r="AV307" s="163" t="s">
        <v>1090</v>
      </c>
      <c r="AW307" s="163" t="s">
        <v>247</v>
      </c>
    </row>
    <row r="308" spans="1:49" ht="25" customHeight="1" x14ac:dyDescent="0.35">
      <c r="A308" s="163">
        <v>14360</v>
      </c>
      <c r="B308" s="163" t="s">
        <v>190</v>
      </c>
      <c r="C308" s="163" t="s">
        <v>191</v>
      </c>
      <c r="D308" s="164">
        <v>1</v>
      </c>
      <c r="E308" s="164">
        <v>2025</v>
      </c>
      <c r="F308" s="164">
        <v>2025</v>
      </c>
      <c r="G308" s="163" t="s">
        <v>127</v>
      </c>
      <c r="H308" s="163" t="s">
        <v>190</v>
      </c>
      <c r="I308" s="163" t="s">
        <v>192</v>
      </c>
      <c r="J308" s="165" t="s">
        <v>79</v>
      </c>
      <c r="K308" s="163" t="s">
        <v>80</v>
      </c>
      <c r="L308" s="163" t="s">
        <v>56</v>
      </c>
      <c r="M308" s="163" t="s">
        <v>57</v>
      </c>
      <c r="N308" s="163">
        <v>13</v>
      </c>
      <c r="O308" s="163" t="s">
        <v>104</v>
      </c>
      <c r="P308" s="163" t="s">
        <v>209</v>
      </c>
      <c r="Q308" s="163" t="s">
        <v>445</v>
      </c>
      <c r="R308" s="163" t="s">
        <v>61</v>
      </c>
      <c r="S308" s="163" t="s">
        <v>62</v>
      </c>
      <c r="T308" s="163" t="s">
        <v>63</v>
      </c>
      <c r="U308" s="164">
        <v>12</v>
      </c>
      <c r="V308" s="164">
        <v>110</v>
      </c>
      <c r="W308" s="164">
        <v>12</v>
      </c>
      <c r="X308" s="167">
        <f t="shared" si="53"/>
        <v>122</v>
      </c>
      <c r="Y308" s="164">
        <v>4</v>
      </c>
      <c r="Z308" s="164" t="s">
        <v>64</v>
      </c>
      <c r="AA308" s="164" t="s">
        <v>64</v>
      </c>
      <c r="AB308" s="164" t="s">
        <v>64</v>
      </c>
      <c r="AC308" s="174" t="s">
        <v>65</v>
      </c>
      <c r="AD308" s="169" t="s">
        <v>1057</v>
      </c>
      <c r="AE308" s="167" t="s">
        <v>67</v>
      </c>
      <c r="AF308" s="179"/>
      <c r="AG308" s="163" t="s">
        <v>68</v>
      </c>
      <c r="AH308" s="167">
        <f t="shared" si="45"/>
        <v>31</v>
      </c>
      <c r="AI308" s="167">
        <v>2</v>
      </c>
      <c r="AJ308" s="171">
        <f t="shared" si="46"/>
        <v>6372</v>
      </c>
      <c r="AK308" s="167">
        <f t="shared" si="47"/>
        <v>30.5</v>
      </c>
      <c r="AL308" s="171">
        <v>0</v>
      </c>
      <c r="AM308" s="171">
        <f t="shared" si="54"/>
        <v>1488000</v>
      </c>
      <c r="AN308" s="171">
        <f t="shared" si="48"/>
        <v>1860000</v>
      </c>
      <c r="AO308" s="171">
        <f t="shared" si="49"/>
        <v>3240000</v>
      </c>
      <c r="AP308" s="171">
        <f t="shared" si="50"/>
        <v>9328608</v>
      </c>
      <c r="AR308" s="171">
        <f t="shared" si="51"/>
        <v>0</v>
      </c>
      <c r="AS308" s="171">
        <f t="shared" si="52"/>
        <v>15916608</v>
      </c>
      <c r="AT308" s="163" t="s">
        <v>195</v>
      </c>
      <c r="AU308" s="163" t="s">
        <v>196</v>
      </c>
      <c r="AV308" s="163" t="s">
        <v>915</v>
      </c>
      <c r="AW308" s="163" t="s">
        <v>916</v>
      </c>
    </row>
    <row r="309" spans="1:49" ht="25" customHeight="1" x14ac:dyDescent="0.35">
      <c r="A309" s="163">
        <v>14420</v>
      </c>
      <c r="B309" s="163" t="s">
        <v>309</v>
      </c>
      <c r="C309" s="176" t="s">
        <v>310</v>
      </c>
      <c r="D309" s="164">
        <v>1</v>
      </c>
      <c r="E309" s="164">
        <v>2025</v>
      </c>
      <c r="F309" s="164">
        <v>2025</v>
      </c>
      <c r="G309" s="163" t="s">
        <v>127</v>
      </c>
      <c r="H309" s="163" t="s">
        <v>309</v>
      </c>
      <c r="I309" s="163" t="s">
        <v>311</v>
      </c>
      <c r="J309" s="165" t="s">
        <v>79</v>
      </c>
      <c r="K309" s="163" t="s">
        <v>80</v>
      </c>
      <c r="L309" s="163" t="s">
        <v>56</v>
      </c>
      <c r="M309" s="163" t="s">
        <v>57</v>
      </c>
      <c r="N309" s="163">
        <v>13</v>
      </c>
      <c r="O309" s="163" t="s">
        <v>104</v>
      </c>
      <c r="P309" s="163" t="s">
        <v>312</v>
      </c>
      <c r="Q309" s="163" t="s">
        <v>132</v>
      </c>
      <c r="R309" s="163" t="s">
        <v>61</v>
      </c>
      <c r="S309" s="163" t="s">
        <v>62</v>
      </c>
      <c r="T309" s="163" t="s">
        <v>63</v>
      </c>
      <c r="U309" s="164">
        <v>15</v>
      </c>
      <c r="V309" s="164">
        <v>110</v>
      </c>
      <c r="W309" s="164">
        <v>12</v>
      </c>
      <c r="X309" s="167">
        <f t="shared" si="53"/>
        <v>122</v>
      </c>
      <c r="Y309" s="164">
        <v>4</v>
      </c>
      <c r="Z309" s="164" t="s">
        <v>64</v>
      </c>
      <c r="AA309" s="164" t="s">
        <v>67</v>
      </c>
      <c r="AB309" s="164" t="s">
        <v>64</v>
      </c>
      <c r="AC309" s="174" t="s">
        <v>65</v>
      </c>
      <c r="AD309" s="169" t="s">
        <v>957</v>
      </c>
      <c r="AE309" s="167" t="s">
        <v>67</v>
      </c>
      <c r="AF309" s="179"/>
      <c r="AG309" s="163" t="s">
        <v>68</v>
      </c>
      <c r="AH309" s="167">
        <f t="shared" si="45"/>
        <v>31</v>
      </c>
      <c r="AI309" s="167">
        <v>2</v>
      </c>
      <c r="AJ309" s="171">
        <f t="shared" si="46"/>
        <v>6372</v>
      </c>
      <c r="AK309" s="167">
        <f t="shared" si="47"/>
        <v>30.5</v>
      </c>
      <c r="AL309" s="171">
        <v>0</v>
      </c>
      <c r="AM309" s="171">
        <f t="shared" si="54"/>
        <v>1860000</v>
      </c>
      <c r="AN309" s="171">
        <f t="shared" si="48"/>
        <v>0</v>
      </c>
      <c r="AO309" s="171">
        <f t="shared" si="49"/>
        <v>4050000</v>
      </c>
      <c r="AP309" s="171">
        <f t="shared" si="50"/>
        <v>11660760</v>
      </c>
      <c r="AR309" s="171">
        <f t="shared" si="51"/>
        <v>0</v>
      </c>
      <c r="AS309" s="171">
        <f t="shared" si="52"/>
        <v>17570760</v>
      </c>
      <c r="AT309" s="163" t="s">
        <v>321</v>
      </c>
      <c r="AU309" s="163" t="s">
        <v>316</v>
      </c>
      <c r="AV309" s="163" t="s">
        <v>317</v>
      </c>
      <c r="AW309" s="163" t="s">
        <v>318</v>
      </c>
    </row>
    <row r="310" spans="1:49" ht="25" customHeight="1" x14ac:dyDescent="0.35">
      <c r="A310" s="163">
        <v>14453</v>
      </c>
      <c r="B310" s="163" t="s">
        <v>125</v>
      </c>
      <c r="C310" s="163" t="s">
        <v>126</v>
      </c>
      <c r="D310" s="164">
        <v>1</v>
      </c>
      <c r="E310" s="164">
        <v>2025</v>
      </c>
      <c r="F310" s="164">
        <v>2025</v>
      </c>
      <c r="G310" s="163" t="s">
        <v>127</v>
      </c>
      <c r="H310" s="163" t="s">
        <v>125</v>
      </c>
      <c r="I310" s="163" t="s">
        <v>128</v>
      </c>
      <c r="J310" s="165" t="s">
        <v>79</v>
      </c>
      <c r="K310" s="163" t="s">
        <v>80</v>
      </c>
      <c r="L310" s="163" t="s">
        <v>56</v>
      </c>
      <c r="M310" s="163" t="s">
        <v>57</v>
      </c>
      <c r="N310" s="163">
        <v>13</v>
      </c>
      <c r="O310" s="163" t="s">
        <v>104</v>
      </c>
      <c r="P310" s="163" t="s">
        <v>455</v>
      </c>
      <c r="Q310" s="163" t="s">
        <v>563</v>
      </c>
      <c r="R310" s="163" t="s">
        <v>61</v>
      </c>
      <c r="S310" s="163" t="s">
        <v>62</v>
      </c>
      <c r="T310" s="163" t="s">
        <v>63</v>
      </c>
      <c r="U310" s="164">
        <v>10</v>
      </c>
      <c r="V310" s="164">
        <v>110</v>
      </c>
      <c r="W310" s="164">
        <v>12</v>
      </c>
      <c r="X310" s="167">
        <f t="shared" si="53"/>
        <v>122</v>
      </c>
      <c r="Y310" s="164">
        <v>4</v>
      </c>
      <c r="Z310" s="164" t="s">
        <v>67</v>
      </c>
      <c r="AA310" s="164" t="s">
        <v>67</v>
      </c>
      <c r="AB310" s="164" t="s">
        <v>64</v>
      </c>
      <c r="AC310" s="174" t="s">
        <v>65</v>
      </c>
      <c r="AD310" s="169" t="s">
        <v>564</v>
      </c>
      <c r="AE310" s="167" t="s">
        <v>67</v>
      </c>
      <c r="AF310" s="179"/>
      <c r="AG310" s="163" t="s">
        <v>68</v>
      </c>
      <c r="AH310" s="167">
        <f t="shared" si="45"/>
        <v>31</v>
      </c>
      <c r="AI310" s="167">
        <v>2</v>
      </c>
      <c r="AJ310" s="171">
        <f t="shared" si="46"/>
        <v>6372</v>
      </c>
      <c r="AK310" s="167">
        <f t="shared" si="47"/>
        <v>30.5</v>
      </c>
      <c r="AL310" s="171">
        <v>0</v>
      </c>
      <c r="AM310" s="171">
        <f t="shared" si="54"/>
        <v>0</v>
      </c>
      <c r="AN310" s="171">
        <f t="shared" si="48"/>
        <v>0</v>
      </c>
      <c r="AO310" s="171">
        <f t="shared" si="49"/>
        <v>2700000</v>
      </c>
      <c r="AP310" s="171">
        <f t="shared" si="50"/>
        <v>7773840</v>
      </c>
      <c r="AR310" s="171">
        <f t="shared" si="51"/>
        <v>0</v>
      </c>
      <c r="AS310" s="171">
        <f t="shared" si="52"/>
        <v>10473840</v>
      </c>
      <c r="AT310" s="163" t="s">
        <v>565</v>
      </c>
      <c r="AU310" s="163" t="s">
        <v>566</v>
      </c>
      <c r="AV310" s="163" t="s">
        <v>567</v>
      </c>
      <c r="AW310" s="163" t="s">
        <v>568</v>
      </c>
    </row>
    <row r="311" spans="1:49" ht="25" customHeight="1" x14ac:dyDescent="0.35">
      <c r="A311" s="163">
        <v>14464</v>
      </c>
      <c r="B311" s="163" t="s">
        <v>309</v>
      </c>
      <c r="C311" s="176" t="s">
        <v>310</v>
      </c>
      <c r="D311" s="164">
        <v>1</v>
      </c>
      <c r="E311" s="164">
        <v>2025</v>
      </c>
      <c r="F311" s="164">
        <v>2025</v>
      </c>
      <c r="G311" s="163" t="s">
        <v>127</v>
      </c>
      <c r="H311" s="163" t="s">
        <v>309</v>
      </c>
      <c r="I311" s="163" t="s">
        <v>311</v>
      </c>
      <c r="J311" s="165" t="s">
        <v>79</v>
      </c>
      <c r="K311" s="163" t="s">
        <v>80</v>
      </c>
      <c r="L311" s="163" t="s">
        <v>56</v>
      </c>
      <c r="M311" s="163" t="s">
        <v>57</v>
      </c>
      <c r="N311" s="163">
        <v>9</v>
      </c>
      <c r="O311" s="163" t="s">
        <v>118</v>
      </c>
      <c r="P311" s="163" t="s">
        <v>672</v>
      </c>
      <c r="Q311" s="163" t="s">
        <v>132</v>
      </c>
      <c r="R311" s="163" t="s">
        <v>61</v>
      </c>
      <c r="S311" s="163" t="s">
        <v>62</v>
      </c>
      <c r="T311" s="163" t="s">
        <v>63</v>
      </c>
      <c r="U311" s="164">
        <v>20</v>
      </c>
      <c r="V311" s="164">
        <v>110</v>
      </c>
      <c r="W311" s="164">
        <v>12</v>
      </c>
      <c r="X311" s="167">
        <f t="shared" si="53"/>
        <v>122</v>
      </c>
      <c r="Y311" s="164">
        <v>4</v>
      </c>
      <c r="Z311" s="164" t="s">
        <v>64</v>
      </c>
      <c r="AA311" s="164" t="s">
        <v>67</v>
      </c>
      <c r="AB311" s="164" t="s">
        <v>64</v>
      </c>
      <c r="AC311" s="174" t="s">
        <v>65</v>
      </c>
      <c r="AD311" s="169" t="s">
        <v>1091</v>
      </c>
      <c r="AE311" s="167" t="s">
        <v>67</v>
      </c>
      <c r="AF311" s="179"/>
      <c r="AG311" s="163" t="s">
        <v>68</v>
      </c>
      <c r="AH311" s="167">
        <f t="shared" si="45"/>
        <v>31</v>
      </c>
      <c r="AI311" s="167">
        <v>2</v>
      </c>
      <c r="AJ311" s="171">
        <f t="shared" si="46"/>
        <v>6372</v>
      </c>
      <c r="AK311" s="167">
        <f t="shared" si="47"/>
        <v>30.5</v>
      </c>
      <c r="AL311" s="171">
        <v>0</v>
      </c>
      <c r="AM311" s="171">
        <f t="shared" si="54"/>
        <v>2480000</v>
      </c>
      <c r="AN311" s="171">
        <f t="shared" si="48"/>
        <v>0</v>
      </c>
      <c r="AO311" s="171">
        <f t="shared" si="49"/>
        <v>5400000</v>
      </c>
      <c r="AP311" s="171">
        <f t="shared" si="50"/>
        <v>15547680</v>
      </c>
      <c r="AR311" s="171">
        <f t="shared" si="51"/>
        <v>0</v>
      </c>
      <c r="AS311" s="171">
        <f t="shared" si="52"/>
        <v>23427680</v>
      </c>
      <c r="AT311" s="163" t="s">
        <v>315</v>
      </c>
      <c r="AU311" s="163" t="s">
        <v>316</v>
      </c>
      <c r="AV311" s="163" t="s">
        <v>1092</v>
      </c>
      <c r="AW311" s="163" t="s">
        <v>675</v>
      </c>
    </row>
    <row r="312" spans="1:49" ht="25" customHeight="1" x14ac:dyDescent="0.35">
      <c r="A312" s="163">
        <v>14434</v>
      </c>
      <c r="B312" s="163" t="s">
        <v>125</v>
      </c>
      <c r="C312" s="163" t="s">
        <v>126</v>
      </c>
      <c r="D312" s="164">
        <v>1</v>
      </c>
      <c r="E312" s="164">
        <v>2025</v>
      </c>
      <c r="F312" s="164">
        <v>2025</v>
      </c>
      <c r="G312" s="163" t="s">
        <v>127</v>
      </c>
      <c r="H312" s="163" t="s">
        <v>125</v>
      </c>
      <c r="I312" s="163" t="s">
        <v>128</v>
      </c>
      <c r="J312" s="165" t="s">
        <v>762</v>
      </c>
      <c r="K312" s="163" t="s">
        <v>763</v>
      </c>
      <c r="L312" s="163" t="s">
        <v>56</v>
      </c>
      <c r="M312" s="163" t="s">
        <v>57</v>
      </c>
      <c r="N312" s="163">
        <v>3</v>
      </c>
      <c r="O312" s="163" t="s">
        <v>630</v>
      </c>
      <c r="P312" s="163" t="s">
        <v>1093</v>
      </c>
      <c r="Q312" s="163" t="s">
        <v>152</v>
      </c>
      <c r="R312" s="163" t="s">
        <v>61</v>
      </c>
      <c r="S312" s="163" t="s">
        <v>62</v>
      </c>
      <c r="T312" s="163" t="s">
        <v>63</v>
      </c>
      <c r="U312" s="164">
        <v>10</v>
      </c>
      <c r="V312" s="164">
        <v>108</v>
      </c>
      <c r="W312" s="164">
        <v>12</v>
      </c>
      <c r="X312" s="167">
        <f t="shared" si="53"/>
        <v>120</v>
      </c>
      <c r="Y312" s="164">
        <v>4</v>
      </c>
      <c r="Z312" s="164" t="s">
        <v>64</v>
      </c>
      <c r="AA312" s="164" t="s">
        <v>67</v>
      </c>
      <c r="AB312" s="164" t="s">
        <v>64</v>
      </c>
      <c r="AC312" s="174" t="s">
        <v>65</v>
      </c>
      <c r="AD312" s="169" t="s">
        <v>1094</v>
      </c>
      <c r="AE312" s="167" t="s">
        <v>67</v>
      </c>
      <c r="AF312" s="179"/>
      <c r="AG312" s="163" t="s">
        <v>68</v>
      </c>
      <c r="AH312" s="167">
        <f t="shared" si="45"/>
        <v>30</v>
      </c>
      <c r="AI312" s="167">
        <v>2</v>
      </c>
      <c r="AJ312" s="171">
        <f t="shared" si="46"/>
        <v>6372</v>
      </c>
      <c r="AK312" s="167">
        <f t="shared" si="47"/>
        <v>30</v>
      </c>
      <c r="AL312" s="171">
        <v>0</v>
      </c>
      <c r="AM312" s="171">
        <f t="shared" si="54"/>
        <v>1200000</v>
      </c>
      <c r="AN312" s="171">
        <f t="shared" si="48"/>
        <v>0</v>
      </c>
      <c r="AO312" s="171">
        <f t="shared" si="49"/>
        <v>2700000</v>
      </c>
      <c r="AP312" s="171">
        <f t="shared" si="50"/>
        <v>7646400</v>
      </c>
      <c r="AR312" s="171">
        <f t="shared" si="51"/>
        <v>0</v>
      </c>
      <c r="AS312" s="171">
        <f t="shared" si="52"/>
        <v>11546400</v>
      </c>
      <c r="AT312" s="163" t="s">
        <v>172</v>
      </c>
      <c r="AU312" s="163" t="s">
        <v>173</v>
      </c>
      <c r="AV312" s="163" t="s">
        <v>1095</v>
      </c>
      <c r="AW312" s="163" t="s">
        <v>1096</v>
      </c>
    </row>
    <row r="313" spans="1:49" ht="25" customHeight="1" x14ac:dyDescent="0.35">
      <c r="A313" s="163">
        <v>14448</v>
      </c>
      <c r="B313" s="163" t="s">
        <v>125</v>
      </c>
      <c r="C313" s="163" t="s">
        <v>126</v>
      </c>
      <c r="D313" s="164">
        <v>1</v>
      </c>
      <c r="E313" s="164">
        <v>2025</v>
      </c>
      <c r="F313" s="164">
        <v>2025</v>
      </c>
      <c r="G313" s="163" t="s">
        <v>127</v>
      </c>
      <c r="H313" s="163" t="s">
        <v>125</v>
      </c>
      <c r="I313" s="163" t="s">
        <v>128</v>
      </c>
      <c r="J313" s="165" t="s">
        <v>762</v>
      </c>
      <c r="K313" s="163" t="s">
        <v>763</v>
      </c>
      <c r="L313" s="163" t="s">
        <v>56</v>
      </c>
      <c r="M313" s="163" t="s">
        <v>57</v>
      </c>
      <c r="N313" s="163">
        <v>5</v>
      </c>
      <c r="O313" s="163" t="s">
        <v>236</v>
      </c>
      <c r="P313" s="163" t="s">
        <v>1097</v>
      </c>
      <c r="Q313" s="163" t="s">
        <v>152</v>
      </c>
      <c r="R313" s="163" t="s">
        <v>61</v>
      </c>
      <c r="S313" s="163" t="s">
        <v>62</v>
      </c>
      <c r="T313" s="163" t="s">
        <v>63</v>
      </c>
      <c r="U313" s="164">
        <v>10</v>
      </c>
      <c r="V313" s="164">
        <v>108</v>
      </c>
      <c r="W313" s="164">
        <v>12</v>
      </c>
      <c r="X313" s="167">
        <f t="shared" si="53"/>
        <v>120</v>
      </c>
      <c r="Y313" s="164">
        <v>4</v>
      </c>
      <c r="Z313" s="164" t="s">
        <v>64</v>
      </c>
      <c r="AA313" s="164" t="s">
        <v>67</v>
      </c>
      <c r="AB313" s="164" t="s">
        <v>64</v>
      </c>
      <c r="AC313" s="174" t="s">
        <v>65</v>
      </c>
      <c r="AD313" s="169" t="s">
        <v>1098</v>
      </c>
      <c r="AE313" s="167" t="s">
        <v>67</v>
      </c>
      <c r="AF313" s="179"/>
      <c r="AG313" s="163" t="s">
        <v>68</v>
      </c>
      <c r="AH313" s="167">
        <f t="shared" si="45"/>
        <v>30</v>
      </c>
      <c r="AI313" s="167">
        <v>2</v>
      </c>
      <c r="AJ313" s="171">
        <f t="shared" si="46"/>
        <v>6372</v>
      </c>
      <c r="AK313" s="167">
        <f t="shared" si="47"/>
        <v>30</v>
      </c>
      <c r="AL313" s="171">
        <v>0</v>
      </c>
      <c r="AM313" s="171">
        <f t="shared" si="54"/>
        <v>1200000</v>
      </c>
      <c r="AN313" s="171">
        <f t="shared" si="48"/>
        <v>0</v>
      </c>
      <c r="AO313" s="171">
        <f t="shared" si="49"/>
        <v>2700000</v>
      </c>
      <c r="AP313" s="171">
        <f t="shared" si="50"/>
        <v>7646400</v>
      </c>
      <c r="AR313" s="171">
        <f t="shared" si="51"/>
        <v>0</v>
      </c>
      <c r="AS313" s="171">
        <f t="shared" si="52"/>
        <v>11546400</v>
      </c>
      <c r="AT313" s="163" t="s">
        <v>172</v>
      </c>
      <c r="AU313" s="163" t="s">
        <v>173</v>
      </c>
      <c r="AV313" s="163" t="s">
        <v>1099</v>
      </c>
      <c r="AW313" s="163" t="s">
        <v>1100</v>
      </c>
    </row>
    <row r="314" spans="1:49" ht="25" customHeight="1" x14ac:dyDescent="0.35">
      <c r="A314" s="163">
        <v>14471</v>
      </c>
      <c r="B314" s="163" t="s">
        <v>190</v>
      </c>
      <c r="C314" s="163" t="s">
        <v>191</v>
      </c>
      <c r="D314" s="164">
        <v>1</v>
      </c>
      <c r="E314" s="164">
        <v>2025</v>
      </c>
      <c r="F314" s="164">
        <v>2025</v>
      </c>
      <c r="G314" s="163" t="s">
        <v>127</v>
      </c>
      <c r="H314" s="163" t="s">
        <v>190</v>
      </c>
      <c r="I314" s="163" t="s">
        <v>192</v>
      </c>
      <c r="J314" s="165" t="s">
        <v>1101</v>
      </c>
      <c r="K314" s="163" t="s">
        <v>65</v>
      </c>
      <c r="L314" s="163" t="s">
        <v>56</v>
      </c>
      <c r="M314" s="163" t="s">
        <v>57</v>
      </c>
      <c r="N314" s="163">
        <v>13</v>
      </c>
      <c r="O314" s="163" t="s">
        <v>104</v>
      </c>
      <c r="P314" s="163" t="s">
        <v>455</v>
      </c>
      <c r="Q314" s="163" t="s">
        <v>152</v>
      </c>
      <c r="R314" s="163" t="s">
        <v>61</v>
      </c>
      <c r="S314" s="163" t="s">
        <v>62</v>
      </c>
      <c r="T314" s="163" t="s">
        <v>495</v>
      </c>
      <c r="U314" s="164">
        <v>15</v>
      </c>
      <c r="V314" s="164">
        <v>122</v>
      </c>
      <c r="W314" s="164">
        <v>12</v>
      </c>
      <c r="X314" s="167">
        <f t="shared" si="53"/>
        <v>134</v>
      </c>
      <c r="Y314" s="164">
        <v>4</v>
      </c>
      <c r="Z314" s="164" t="s">
        <v>64</v>
      </c>
      <c r="AA314" s="164" t="s">
        <v>67</v>
      </c>
      <c r="AB314" s="164" t="s">
        <v>67</v>
      </c>
      <c r="AC314" s="174" t="s">
        <v>1102</v>
      </c>
      <c r="AD314" s="169" t="s">
        <v>1103</v>
      </c>
      <c r="AE314" s="167" t="s">
        <v>67</v>
      </c>
      <c r="AF314" s="179"/>
      <c r="AG314" s="163" t="s">
        <v>68</v>
      </c>
      <c r="AH314" s="167">
        <f t="shared" si="45"/>
        <v>34</v>
      </c>
      <c r="AI314" s="167">
        <v>2</v>
      </c>
      <c r="AJ314" s="171">
        <f t="shared" si="46"/>
        <v>6372</v>
      </c>
      <c r="AK314" s="167">
        <f t="shared" si="47"/>
        <v>33.5</v>
      </c>
      <c r="AL314" s="171">
        <v>0</v>
      </c>
      <c r="AM314" s="171">
        <f t="shared" si="54"/>
        <v>2040000</v>
      </c>
      <c r="AN314" s="171">
        <f t="shared" si="48"/>
        <v>0</v>
      </c>
      <c r="AO314" s="171">
        <f t="shared" si="49"/>
        <v>0</v>
      </c>
      <c r="AP314" s="171">
        <f t="shared" si="50"/>
        <v>12807720</v>
      </c>
      <c r="AR314" s="171">
        <f t="shared" si="51"/>
        <v>0</v>
      </c>
      <c r="AS314" s="171">
        <f t="shared" si="52"/>
        <v>14847720</v>
      </c>
      <c r="AT314" s="163" t="s">
        <v>195</v>
      </c>
      <c r="AU314" s="163" t="s">
        <v>196</v>
      </c>
      <c r="AV314" s="163" t="s">
        <v>921</v>
      </c>
      <c r="AW314" s="163" t="s">
        <v>922</v>
      </c>
    </row>
    <row r="315" spans="1:49" ht="25" customHeight="1" x14ac:dyDescent="0.35">
      <c r="A315" s="163">
        <v>14472</v>
      </c>
      <c r="B315" s="163" t="s">
        <v>190</v>
      </c>
      <c r="C315" s="163" t="s">
        <v>191</v>
      </c>
      <c r="D315" s="164">
        <v>1</v>
      </c>
      <c r="E315" s="164">
        <v>2025</v>
      </c>
      <c r="F315" s="164">
        <v>2025</v>
      </c>
      <c r="G315" s="163" t="s">
        <v>127</v>
      </c>
      <c r="H315" s="163" t="s">
        <v>190</v>
      </c>
      <c r="I315" s="163" t="s">
        <v>192</v>
      </c>
      <c r="J315" s="165" t="s">
        <v>1101</v>
      </c>
      <c r="K315" s="163" t="s">
        <v>65</v>
      </c>
      <c r="L315" s="163" t="s">
        <v>56</v>
      </c>
      <c r="M315" s="163" t="s">
        <v>57</v>
      </c>
      <c r="N315" s="163">
        <v>13</v>
      </c>
      <c r="O315" s="163" t="s">
        <v>104</v>
      </c>
      <c r="P315" s="163" t="s">
        <v>455</v>
      </c>
      <c r="Q315" s="163" t="s">
        <v>152</v>
      </c>
      <c r="R315" s="163" t="s">
        <v>61</v>
      </c>
      <c r="S315" s="163" t="s">
        <v>62</v>
      </c>
      <c r="T315" s="163" t="s">
        <v>917</v>
      </c>
      <c r="U315" s="164">
        <v>15</v>
      </c>
      <c r="V315" s="164">
        <v>122</v>
      </c>
      <c r="W315" s="164">
        <v>12</v>
      </c>
      <c r="X315" s="167">
        <f t="shared" si="53"/>
        <v>134</v>
      </c>
      <c r="Y315" s="164">
        <v>4</v>
      </c>
      <c r="Z315" s="164" t="s">
        <v>64</v>
      </c>
      <c r="AA315" s="164" t="s">
        <v>67</v>
      </c>
      <c r="AB315" s="164" t="s">
        <v>67</v>
      </c>
      <c r="AC315" s="174" t="s">
        <v>1102</v>
      </c>
      <c r="AD315" s="169" t="s">
        <v>1103</v>
      </c>
      <c r="AE315" s="167" t="s">
        <v>67</v>
      </c>
      <c r="AF315" s="179"/>
      <c r="AG315" s="163" t="s">
        <v>68</v>
      </c>
      <c r="AH315" s="167">
        <f t="shared" si="45"/>
        <v>34</v>
      </c>
      <c r="AI315" s="167">
        <v>2</v>
      </c>
      <c r="AJ315" s="171">
        <f t="shared" si="46"/>
        <v>6372</v>
      </c>
      <c r="AK315" s="167">
        <f t="shared" si="47"/>
        <v>33.5</v>
      </c>
      <c r="AL315" s="171">
        <v>0</v>
      </c>
      <c r="AM315" s="171">
        <f t="shared" si="54"/>
        <v>2040000</v>
      </c>
      <c r="AN315" s="171">
        <f t="shared" si="48"/>
        <v>0</v>
      </c>
      <c r="AO315" s="171">
        <f t="shared" si="49"/>
        <v>0</v>
      </c>
      <c r="AP315" s="171">
        <f t="shared" si="50"/>
        <v>12807720</v>
      </c>
      <c r="AR315" s="171">
        <f t="shared" si="51"/>
        <v>0</v>
      </c>
      <c r="AS315" s="171">
        <f t="shared" si="52"/>
        <v>14847720</v>
      </c>
      <c r="AT315" s="163" t="s">
        <v>195</v>
      </c>
      <c r="AU315" s="163" t="s">
        <v>196</v>
      </c>
      <c r="AV315" s="163" t="s">
        <v>921</v>
      </c>
      <c r="AW315" s="163" t="s">
        <v>922</v>
      </c>
    </row>
    <row r="316" spans="1:49" ht="25" customHeight="1" x14ac:dyDescent="0.35">
      <c r="A316" s="163">
        <v>14473</v>
      </c>
      <c r="B316" s="163" t="s">
        <v>190</v>
      </c>
      <c r="C316" s="163" t="s">
        <v>191</v>
      </c>
      <c r="D316" s="164">
        <v>1</v>
      </c>
      <c r="E316" s="164">
        <v>2025</v>
      </c>
      <c r="F316" s="164">
        <v>2025</v>
      </c>
      <c r="G316" s="163" t="s">
        <v>127</v>
      </c>
      <c r="H316" s="163" t="s">
        <v>190</v>
      </c>
      <c r="I316" s="163" t="s">
        <v>192</v>
      </c>
      <c r="J316" s="165" t="s">
        <v>1101</v>
      </c>
      <c r="K316" s="163" t="s">
        <v>65</v>
      </c>
      <c r="L316" s="163" t="s">
        <v>56</v>
      </c>
      <c r="M316" s="163" t="s">
        <v>57</v>
      </c>
      <c r="N316" s="163">
        <v>13</v>
      </c>
      <c r="O316" s="163" t="s">
        <v>104</v>
      </c>
      <c r="P316" s="163" t="s">
        <v>455</v>
      </c>
      <c r="Q316" s="163" t="s">
        <v>152</v>
      </c>
      <c r="R316" s="163" t="s">
        <v>61</v>
      </c>
      <c r="S316" s="163" t="s">
        <v>62</v>
      </c>
      <c r="T316" s="163" t="s">
        <v>497</v>
      </c>
      <c r="U316" s="164">
        <v>15</v>
      </c>
      <c r="V316" s="164">
        <v>122</v>
      </c>
      <c r="W316" s="164">
        <v>12</v>
      </c>
      <c r="X316" s="167">
        <f t="shared" si="53"/>
        <v>134</v>
      </c>
      <c r="Y316" s="164">
        <v>4</v>
      </c>
      <c r="Z316" s="164" t="s">
        <v>64</v>
      </c>
      <c r="AA316" s="164" t="s">
        <v>67</v>
      </c>
      <c r="AB316" s="164" t="s">
        <v>67</v>
      </c>
      <c r="AC316" s="174" t="s">
        <v>1102</v>
      </c>
      <c r="AD316" s="169" t="s">
        <v>1103</v>
      </c>
      <c r="AE316" s="167" t="s">
        <v>67</v>
      </c>
      <c r="AF316" s="179"/>
      <c r="AG316" s="163" t="s">
        <v>68</v>
      </c>
      <c r="AH316" s="167">
        <f t="shared" si="45"/>
        <v>34</v>
      </c>
      <c r="AI316" s="167">
        <v>2</v>
      </c>
      <c r="AJ316" s="171">
        <f t="shared" si="46"/>
        <v>6372</v>
      </c>
      <c r="AK316" s="167">
        <f t="shared" si="47"/>
        <v>33.5</v>
      </c>
      <c r="AL316" s="171">
        <v>0</v>
      </c>
      <c r="AM316" s="171">
        <f t="shared" si="54"/>
        <v>2040000</v>
      </c>
      <c r="AN316" s="171">
        <f t="shared" si="48"/>
        <v>0</v>
      </c>
      <c r="AO316" s="171">
        <f t="shared" si="49"/>
        <v>0</v>
      </c>
      <c r="AP316" s="171">
        <f t="shared" si="50"/>
        <v>12807720</v>
      </c>
      <c r="AR316" s="171">
        <f t="shared" si="51"/>
        <v>0</v>
      </c>
      <c r="AS316" s="171">
        <f t="shared" si="52"/>
        <v>14847720</v>
      </c>
      <c r="AT316" s="163" t="s">
        <v>195</v>
      </c>
      <c r="AU316" s="163" t="s">
        <v>196</v>
      </c>
      <c r="AV316" s="163" t="s">
        <v>921</v>
      </c>
      <c r="AW316" s="163" t="s">
        <v>1104</v>
      </c>
    </row>
    <row r="317" spans="1:49" ht="25" customHeight="1" x14ac:dyDescent="0.35">
      <c r="A317" s="163">
        <v>14474</v>
      </c>
      <c r="B317" s="163" t="s">
        <v>190</v>
      </c>
      <c r="C317" s="163" t="s">
        <v>191</v>
      </c>
      <c r="D317" s="164">
        <v>1</v>
      </c>
      <c r="E317" s="164">
        <v>2025</v>
      </c>
      <c r="F317" s="164">
        <v>2025</v>
      </c>
      <c r="G317" s="163" t="s">
        <v>127</v>
      </c>
      <c r="H317" s="163" t="s">
        <v>190</v>
      </c>
      <c r="I317" s="163" t="s">
        <v>192</v>
      </c>
      <c r="J317" s="165" t="s">
        <v>1101</v>
      </c>
      <c r="K317" s="163" t="s">
        <v>65</v>
      </c>
      <c r="L317" s="163" t="s">
        <v>56</v>
      </c>
      <c r="M317" s="163" t="s">
        <v>57</v>
      </c>
      <c r="N317" s="163">
        <v>13</v>
      </c>
      <c r="O317" s="163" t="s">
        <v>104</v>
      </c>
      <c r="P317" s="163" t="s">
        <v>455</v>
      </c>
      <c r="Q317" s="163" t="s">
        <v>152</v>
      </c>
      <c r="R317" s="163" t="s">
        <v>61</v>
      </c>
      <c r="S317" s="163" t="s">
        <v>62</v>
      </c>
      <c r="T317" s="163" t="s">
        <v>1105</v>
      </c>
      <c r="U317" s="164">
        <v>15</v>
      </c>
      <c r="V317" s="164">
        <v>122</v>
      </c>
      <c r="W317" s="164">
        <v>12</v>
      </c>
      <c r="X317" s="167">
        <f t="shared" si="53"/>
        <v>134</v>
      </c>
      <c r="Y317" s="164">
        <v>4</v>
      </c>
      <c r="Z317" s="164" t="s">
        <v>64</v>
      </c>
      <c r="AA317" s="164" t="s">
        <v>67</v>
      </c>
      <c r="AB317" s="164" t="s">
        <v>67</v>
      </c>
      <c r="AC317" s="174" t="s">
        <v>1102</v>
      </c>
      <c r="AD317" s="169" t="s">
        <v>1103</v>
      </c>
      <c r="AE317" s="167" t="s">
        <v>67</v>
      </c>
      <c r="AF317" s="179"/>
      <c r="AG317" s="163" t="s">
        <v>68</v>
      </c>
      <c r="AH317" s="167">
        <f t="shared" si="45"/>
        <v>34</v>
      </c>
      <c r="AI317" s="167">
        <v>2</v>
      </c>
      <c r="AJ317" s="171">
        <f t="shared" si="46"/>
        <v>6372</v>
      </c>
      <c r="AK317" s="167">
        <f t="shared" si="47"/>
        <v>33.5</v>
      </c>
      <c r="AL317" s="171">
        <v>0</v>
      </c>
      <c r="AM317" s="171">
        <f t="shared" si="54"/>
        <v>2040000</v>
      </c>
      <c r="AN317" s="171">
        <f t="shared" si="48"/>
        <v>0</v>
      </c>
      <c r="AO317" s="171">
        <f t="shared" si="49"/>
        <v>0</v>
      </c>
      <c r="AP317" s="171">
        <f t="shared" si="50"/>
        <v>12807720</v>
      </c>
      <c r="AR317" s="171">
        <f t="shared" si="51"/>
        <v>0</v>
      </c>
      <c r="AS317" s="171">
        <f t="shared" si="52"/>
        <v>14847720</v>
      </c>
      <c r="AT317" s="163" t="s">
        <v>195</v>
      </c>
      <c r="AU317" s="163" t="s">
        <v>196</v>
      </c>
      <c r="AV317" s="163" t="s">
        <v>921</v>
      </c>
      <c r="AW317" s="163" t="s">
        <v>922</v>
      </c>
    </row>
    <row r="318" spans="1:49" ht="25" customHeight="1" x14ac:dyDescent="0.35">
      <c r="A318" s="163">
        <v>14328</v>
      </c>
      <c r="B318" s="163" t="s">
        <v>125</v>
      </c>
      <c r="C318" s="163" t="s">
        <v>126</v>
      </c>
      <c r="D318" s="164">
        <v>1</v>
      </c>
      <c r="E318" s="164">
        <v>2025</v>
      </c>
      <c r="F318" s="164">
        <v>2025</v>
      </c>
      <c r="G318" s="163" t="s">
        <v>127</v>
      </c>
      <c r="H318" s="163" t="s">
        <v>125</v>
      </c>
      <c r="I318" s="163" t="s">
        <v>128</v>
      </c>
      <c r="J318" s="165" t="s">
        <v>1106</v>
      </c>
      <c r="K318" s="163" t="s">
        <v>65</v>
      </c>
      <c r="L318" s="163" t="s">
        <v>56</v>
      </c>
      <c r="M318" s="163" t="s">
        <v>57</v>
      </c>
      <c r="N318" s="163">
        <v>13</v>
      </c>
      <c r="O318" s="163" t="s">
        <v>104</v>
      </c>
      <c r="P318" s="163" t="s">
        <v>455</v>
      </c>
      <c r="Q318" s="163" t="s">
        <v>152</v>
      </c>
      <c r="R318" s="163" t="s">
        <v>61</v>
      </c>
      <c r="S318" s="163" t="s">
        <v>62</v>
      </c>
      <c r="T318" s="163" t="s">
        <v>495</v>
      </c>
      <c r="U318" s="164">
        <v>15</v>
      </c>
      <c r="V318" s="164">
        <v>148</v>
      </c>
      <c r="W318" s="164">
        <v>12</v>
      </c>
      <c r="X318" s="167">
        <f t="shared" si="53"/>
        <v>160</v>
      </c>
      <c r="Y318" s="164">
        <v>4</v>
      </c>
      <c r="Z318" s="164" t="s">
        <v>64</v>
      </c>
      <c r="AA318" s="164" t="s">
        <v>67</v>
      </c>
      <c r="AB318" s="164" t="s">
        <v>67</v>
      </c>
      <c r="AC318" s="174" t="s">
        <v>1107</v>
      </c>
      <c r="AD318" s="169" t="s">
        <v>1108</v>
      </c>
      <c r="AE318" s="167" t="s">
        <v>67</v>
      </c>
      <c r="AF318" s="179"/>
      <c r="AG318" s="163" t="s">
        <v>68</v>
      </c>
      <c r="AH318" s="167">
        <f t="shared" si="45"/>
        <v>40</v>
      </c>
      <c r="AI318" s="167">
        <v>2</v>
      </c>
      <c r="AJ318" s="171">
        <f t="shared" si="46"/>
        <v>6372</v>
      </c>
      <c r="AK318" s="167">
        <f t="shared" si="47"/>
        <v>40</v>
      </c>
      <c r="AL318" s="171">
        <v>0</v>
      </c>
      <c r="AM318" s="171">
        <f t="shared" si="54"/>
        <v>2400000</v>
      </c>
      <c r="AN318" s="171">
        <f t="shared" si="48"/>
        <v>0</v>
      </c>
      <c r="AO318" s="171">
        <f t="shared" si="49"/>
        <v>0</v>
      </c>
      <c r="AP318" s="171">
        <f t="shared" si="50"/>
        <v>15292800</v>
      </c>
      <c r="AR318" s="171">
        <f t="shared" si="51"/>
        <v>0</v>
      </c>
      <c r="AS318" s="171">
        <f t="shared" si="52"/>
        <v>17692800</v>
      </c>
      <c r="AT318" s="163" t="s">
        <v>809</v>
      </c>
      <c r="AU318" s="163" t="s">
        <v>810</v>
      </c>
      <c r="AV318" s="163" t="s">
        <v>1109</v>
      </c>
      <c r="AW318" s="163" t="s">
        <v>974</v>
      </c>
    </row>
    <row r="319" spans="1:49" ht="25" customHeight="1" x14ac:dyDescent="0.35">
      <c r="A319" s="163">
        <v>14425</v>
      </c>
      <c r="B319" s="163" t="s">
        <v>190</v>
      </c>
      <c r="C319" s="163" t="s">
        <v>191</v>
      </c>
      <c r="D319" s="164">
        <v>1</v>
      </c>
      <c r="E319" s="164">
        <v>2025</v>
      </c>
      <c r="F319" s="164">
        <v>2025</v>
      </c>
      <c r="G319" s="163" t="s">
        <v>127</v>
      </c>
      <c r="H319" s="163" t="s">
        <v>190</v>
      </c>
      <c r="I319" s="163" t="s">
        <v>192</v>
      </c>
      <c r="J319" s="165" t="s">
        <v>1110</v>
      </c>
      <c r="K319" s="163" t="s">
        <v>65</v>
      </c>
      <c r="L319" s="163" t="s">
        <v>56</v>
      </c>
      <c r="M319" s="163" t="s">
        <v>57</v>
      </c>
      <c r="N319" s="163">
        <v>13</v>
      </c>
      <c r="O319" s="163" t="s">
        <v>104</v>
      </c>
      <c r="P319" s="163" t="s">
        <v>455</v>
      </c>
      <c r="Q319" s="163" t="s">
        <v>152</v>
      </c>
      <c r="R319" s="163" t="s">
        <v>61</v>
      </c>
      <c r="S319" s="163" t="s">
        <v>62</v>
      </c>
      <c r="T319" s="163" t="s">
        <v>917</v>
      </c>
      <c r="U319" s="164">
        <v>15</v>
      </c>
      <c r="V319" s="164">
        <v>116</v>
      </c>
      <c r="W319" s="164">
        <v>12</v>
      </c>
      <c r="X319" s="167">
        <f t="shared" si="53"/>
        <v>128</v>
      </c>
      <c r="Y319" s="164">
        <v>4</v>
      </c>
      <c r="Z319" s="164" t="s">
        <v>64</v>
      </c>
      <c r="AA319" s="164" t="s">
        <v>67</v>
      </c>
      <c r="AB319" s="164" t="s">
        <v>67</v>
      </c>
      <c r="AC319" s="174" t="s">
        <v>1111</v>
      </c>
      <c r="AD319" s="169" t="s">
        <v>918</v>
      </c>
      <c r="AE319" s="167" t="s">
        <v>67</v>
      </c>
      <c r="AF319" s="179"/>
      <c r="AG319" s="163" t="s">
        <v>68</v>
      </c>
      <c r="AH319" s="167">
        <f t="shared" si="45"/>
        <v>32</v>
      </c>
      <c r="AI319" s="167">
        <v>1</v>
      </c>
      <c r="AJ319" s="171">
        <f t="shared" si="46"/>
        <v>5074</v>
      </c>
      <c r="AK319" s="167">
        <f t="shared" si="47"/>
        <v>32</v>
      </c>
      <c r="AL319" s="171">
        <v>0</v>
      </c>
      <c r="AM319" s="171">
        <f t="shared" si="54"/>
        <v>1920000</v>
      </c>
      <c r="AN319" s="171">
        <f t="shared" si="48"/>
        <v>0</v>
      </c>
      <c r="AO319" s="171">
        <f t="shared" si="49"/>
        <v>0</v>
      </c>
      <c r="AP319" s="171">
        <f t="shared" si="50"/>
        <v>9742080</v>
      </c>
      <c r="AR319" s="171">
        <f t="shared" si="51"/>
        <v>0</v>
      </c>
      <c r="AS319" s="171">
        <f t="shared" si="52"/>
        <v>11662080</v>
      </c>
      <c r="AT319" s="163" t="s">
        <v>195</v>
      </c>
      <c r="AU319" s="163" t="s">
        <v>196</v>
      </c>
      <c r="AV319" s="163" t="s">
        <v>921</v>
      </c>
      <c r="AW319" s="163" t="s">
        <v>922</v>
      </c>
    </row>
    <row r="320" spans="1:49" ht="25" customHeight="1" x14ac:dyDescent="0.35">
      <c r="A320" s="163">
        <v>14467</v>
      </c>
      <c r="B320" s="163" t="s">
        <v>190</v>
      </c>
      <c r="C320" s="163" t="s">
        <v>191</v>
      </c>
      <c r="D320" s="164">
        <v>1</v>
      </c>
      <c r="E320" s="164">
        <v>2025</v>
      </c>
      <c r="F320" s="164">
        <v>2025</v>
      </c>
      <c r="G320" s="163" t="s">
        <v>127</v>
      </c>
      <c r="H320" s="163" t="s">
        <v>190</v>
      </c>
      <c r="I320" s="163" t="s">
        <v>192</v>
      </c>
      <c r="J320" s="165" t="s">
        <v>1112</v>
      </c>
      <c r="K320" s="163" t="s">
        <v>65</v>
      </c>
      <c r="L320" s="163" t="s">
        <v>56</v>
      </c>
      <c r="M320" s="163" t="s">
        <v>57</v>
      </c>
      <c r="N320" s="163">
        <v>13</v>
      </c>
      <c r="O320" s="163" t="s">
        <v>104</v>
      </c>
      <c r="P320" s="163" t="s">
        <v>455</v>
      </c>
      <c r="Q320" s="163" t="s">
        <v>152</v>
      </c>
      <c r="R320" s="163" t="s">
        <v>61</v>
      </c>
      <c r="S320" s="163" t="s">
        <v>62</v>
      </c>
      <c r="T320" s="163" t="s">
        <v>497</v>
      </c>
      <c r="U320" s="164">
        <v>15</v>
      </c>
      <c r="V320" s="164">
        <v>116</v>
      </c>
      <c r="W320" s="164">
        <v>12</v>
      </c>
      <c r="X320" s="167">
        <f t="shared" si="53"/>
        <v>128</v>
      </c>
      <c r="Y320" s="164">
        <v>4</v>
      </c>
      <c r="Z320" s="164" t="s">
        <v>64</v>
      </c>
      <c r="AA320" s="164" t="s">
        <v>67</v>
      </c>
      <c r="AB320" s="164" t="s">
        <v>64</v>
      </c>
      <c r="AC320" s="174" t="s">
        <v>1113</v>
      </c>
      <c r="AD320" s="169" t="s">
        <v>918</v>
      </c>
      <c r="AE320" s="167" t="s">
        <v>67</v>
      </c>
      <c r="AF320" s="179"/>
      <c r="AG320" s="163" t="s">
        <v>68</v>
      </c>
      <c r="AH320" s="167">
        <f t="shared" si="45"/>
        <v>32</v>
      </c>
      <c r="AI320" s="167">
        <v>1</v>
      </c>
      <c r="AJ320" s="171">
        <f t="shared" si="46"/>
        <v>5074</v>
      </c>
      <c r="AK320" s="167">
        <f t="shared" si="47"/>
        <v>32</v>
      </c>
      <c r="AL320" s="171">
        <v>0</v>
      </c>
      <c r="AM320" s="171">
        <f t="shared" si="54"/>
        <v>1920000</v>
      </c>
      <c r="AN320" s="171">
        <f t="shared" si="48"/>
        <v>0</v>
      </c>
      <c r="AO320" s="171">
        <f t="shared" si="49"/>
        <v>4050000</v>
      </c>
      <c r="AP320" s="171">
        <f t="shared" si="50"/>
        <v>9742080</v>
      </c>
      <c r="AR320" s="171">
        <f t="shared" si="51"/>
        <v>0</v>
      </c>
      <c r="AS320" s="171">
        <f t="shared" si="52"/>
        <v>15712080</v>
      </c>
      <c r="AT320" s="163" t="s">
        <v>195</v>
      </c>
      <c r="AU320" s="163" t="s">
        <v>196</v>
      </c>
      <c r="AV320" s="163" t="s">
        <v>921</v>
      </c>
      <c r="AW320" s="163" t="s">
        <v>922</v>
      </c>
    </row>
    <row r="321" spans="1:49" ht="25" customHeight="1" x14ac:dyDescent="0.35">
      <c r="A321" s="163">
        <v>14468</v>
      </c>
      <c r="B321" s="163" t="s">
        <v>190</v>
      </c>
      <c r="C321" s="163" t="s">
        <v>191</v>
      </c>
      <c r="D321" s="164">
        <v>1</v>
      </c>
      <c r="E321" s="164">
        <v>2025</v>
      </c>
      <c r="F321" s="164">
        <v>2025</v>
      </c>
      <c r="G321" s="163" t="s">
        <v>127</v>
      </c>
      <c r="H321" s="163" t="s">
        <v>190</v>
      </c>
      <c r="I321" s="163" t="s">
        <v>192</v>
      </c>
      <c r="J321" s="165" t="s">
        <v>1112</v>
      </c>
      <c r="K321" s="163" t="s">
        <v>65</v>
      </c>
      <c r="L321" s="163" t="s">
        <v>56</v>
      </c>
      <c r="M321" s="163" t="s">
        <v>57</v>
      </c>
      <c r="N321" s="163">
        <v>13</v>
      </c>
      <c r="O321" s="163" t="s">
        <v>104</v>
      </c>
      <c r="P321" s="163" t="s">
        <v>455</v>
      </c>
      <c r="Q321" s="163" t="s">
        <v>152</v>
      </c>
      <c r="R321" s="163" t="s">
        <v>61</v>
      </c>
      <c r="S321" s="163" t="s">
        <v>62</v>
      </c>
      <c r="T321" s="163" t="s">
        <v>917</v>
      </c>
      <c r="U321" s="164">
        <v>15</v>
      </c>
      <c r="V321" s="164">
        <v>116</v>
      </c>
      <c r="W321" s="164">
        <v>12</v>
      </c>
      <c r="X321" s="167">
        <f t="shared" si="53"/>
        <v>128</v>
      </c>
      <c r="Y321" s="164">
        <v>4</v>
      </c>
      <c r="Z321" s="164" t="s">
        <v>64</v>
      </c>
      <c r="AA321" s="164" t="s">
        <v>67</v>
      </c>
      <c r="AB321" s="164" t="s">
        <v>64</v>
      </c>
      <c r="AC321" s="174" t="s">
        <v>1113</v>
      </c>
      <c r="AD321" s="169" t="s">
        <v>918</v>
      </c>
      <c r="AE321" s="167" t="s">
        <v>67</v>
      </c>
      <c r="AF321" s="179"/>
      <c r="AG321" s="163" t="s">
        <v>68</v>
      </c>
      <c r="AH321" s="167">
        <f t="shared" si="45"/>
        <v>32</v>
      </c>
      <c r="AI321" s="167">
        <v>1</v>
      </c>
      <c r="AJ321" s="171">
        <f t="shared" si="46"/>
        <v>5074</v>
      </c>
      <c r="AK321" s="167">
        <f t="shared" si="47"/>
        <v>32</v>
      </c>
      <c r="AL321" s="171">
        <v>0</v>
      </c>
      <c r="AM321" s="171">
        <f t="shared" si="54"/>
        <v>1920000</v>
      </c>
      <c r="AN321" s="171">
        <f t="shared" si="48"/>
        <v>0</v>
      </c>
      <c r="AO321" s="171">
        <f t="shared" si="49"/>
        <v>4050000</v>
      </c>
      <c r="AP321" s="171">
        <f t="shared" si="50"/>
        <v>9742080</v>
      </c>
      <c r="AR321" s="171">
        <f t="shared" si="51"/>
        <v>0</v>
      </c>
      <c r="AS321" s="171">
        <f t="shared" si="52"/>
        <v>15712080</v>
      </c>
      <c r="AT321" s="163" t="s">
        <v>195</v>
      </c>
      <c r="AU321" s="163" t="s">
        <v>196</v>
      </c>
      <c r="AV321" s="163" t="s">
        <v>921</v>
      </c>
      <c r="AW321" s="163" t="s">
        <v>922</v>
      </c>
    </row>
    <row r="322" spans="1:49" ht="25" customHeight="1" x14ac:dyDescent="0.35">
      <c r="A322" s="163">
        <v>14469</v>
      </c>
      <c r="B322" s="163" t="s">
        <v>190</v>
      </c>
      <c r="C322" s="163" t="s">
        <v>191</v>
      </c>
      <c r="D322" s="164">
        <v>1</v>
      </c>
      <c r="E322" s="164">
        <v>2025</v>
      </c>
      <c r="F322" s="164">
        <v>2025</v>
      </c>
      <c r="G322" s="163" t="s">
        <v>127</v>
      </c>
      <c r="H322" s="163" t="s">
        <v>190</v>
      </c>
      <c r="I322" s="163" t="s">
        <v>192</v>
      </c>
      <c r="J322" s="165" t="s">
        <v>1112</v>
      </c>
      <c r="K322" s="163" t="s">
        <v>65</v>
      </c>
      <c r="L322" s="163" t="s">
        <v>56</v>
      </c>
      <c r="M322" s="163" t="s">
        <v>57</v>
      </c>
      <c r="N322" s="163">
        <v>13</v>
      </c>
      <c r="O322" s="163" t="s">
        <v>104</v>
      </c>
      <c r="P322" s="163" t="s">
        <v>209</v>
      </c>
      <c r="Q322" s="163" t="s">
        <v>152</v>
      </c>
      <c r="R322" s="163" t="s">
        <v>61</v>
      </c>
      <c r="S322" s="163" t="s">
        <v>62</v>
      </c>
      <c r="T322" s="163" t="s">
        <v>917</v>
      </c>
      <c r="U322" s="164">
        <v>15</v>
      </c>
      <c r="V322" s="164">
        <v>116</v>
      </c>
      <c r="W322" s="164">
        <v>12</v>
      </c>
      <c r="X322" s="167">
        <f t="shared" si="53"/>
        <v>128</v>
      </c>
      <c r="Y322" s="164">
        <v>4</v>
      </c>
      <c r="Z322" s="164" t="s">
        <v>64</v>
      </c>
      <c r="AA322" s="164" t="s">
        <v>67</v>
      </c>
      <c r="AB322" s="164" t="s">
        <v>67</v>
      </c>
      <c r="AC322" s="174" t="s">
        <v>1113</v>
      </c>
      <c r="AD322" s="169" t="s">
        <v>918</v>
      </c>
      <c r="AE322" s="167" t="s">
        <v>67</v>
      </c>
      <c r="AF322" s="179"/>
      <c r="AG322" s="163" t="s">
        <v>68</v>
      </c>
      <c r="AH322" s="167">
        <f t="shared" ref="AH322:AH374" si="55">ROUNDUP(AK322,0)</f>
        <v>32</v>
      </c>
      <c r="AI322" s="167">
        <v>1</v>
      </c>
      <c r="AJ322" s="171">
        <f t="shared" ref="AJ322:AJ385" si="56">IF(AI322=1,5074,IF(AI322=2,6372,IF(AI322=3,7434,"ERROR")))</f>
        <v>5074</v>
      </c>
      <c r="AK322" s="167">
        <f t="shared" ref="AK322:AK374" si="57">+(X322/Y322)</f>
        <v>32</v>
      </c>
      <c r="AL322" s="171">
        <v>0</v>
      </c>
      <c r="AM322" s="171">
        <f t="shared" si="54"/>
        <v>1920000</v>
      </c>
      <c r="AN322" s="171">
        <f t="shared" ref="AN322:AN385" si="58">IF(AA322="SI",5000*AH322*U322,0)</f>
        <v>0</v>
      </c>
      <c r="AO322" s="171">
        <f t="shared" ref="AO322:AO385" si="59">IF(AB322="SI",270000*U322,0)</f>
        <v>0</v>
      </c>
      <c r="AP322" s="171">
        <f t="shared" ref="AP322:AP385" si="60">+(AJ322*X322*U322)</f>
        <v>9742080</v>
      </c>
      <c r="AR322" s="171">
        <f t="shared" ref="AR322:AR360" si="61">+(AL322*U322)</f>
        <v>0</v>
      </c>
      <c r="AS322" s="171">
        <f t="shared" ref="AS322:AS360" si="62">+(AM322+AN322+AO322+AP322+AR322)</f>
        <v>11662080</v>
      </c>
      <c r="AT322" s="163" t="s">
        <v>195</v>
      </c>
      <c r="AU322" s="163" t="s">
        <v>196</v>
      </c>
      <c r="AV322" s="163" t="s">
        <v>921</v>
      </c>
      <c r="AW322" s="163" t="s">
        <v>922</v>
      </c>
    </row>
    <row r="323" spans="1:49" ht="25" customHeight="1" x14ac:dyDescent="0.35">
      <c r="A323" s="163">
        <v>14257</v>
      </c>
      <c r="B323" s="163" t="s">
        <v>138</v>
      </c>
      <c r="C323" s="163" t="s">
        <v>139</v>
      </c>
      <c r="D323" s="164">
        <v>1</v>
      </c>
      <c r="E323" s="164">
        <v>2025</v>
      </c>
      <c r="F323" s="164">
        <v>2025</v>
      </c>
      <c r="G323" s="163" t="s">
        <v>127</v>
      </c>
      <c r="H323" s="163" t="s">
        <v>138</v>
      </c>
      <c r="I323" s="163" t="s">
        <v>140</v>
      </c>
      <c r="J323" s="165" t="s">
        <v>923</v>
      </c>
      <c r="K323" s="163" t="s">
        <v>65</v>
      </c>
      <c r="L323" s="163" t="s">
        <v>56</v>
      </c>
      <c r="M323" s="163" t="s">
        <v>57</v>
      </c>
      <c r="N323" s="163">
        <v>13</v>
      </c>
      <c r="O323" s="163" t="s">
        <v>104</v>
      </c>
      <c r="P323" s="163" t="s">
        <v>209</v>
      </c>
      <c r="Q323" s="163" t="s">
        <v>152</v>
      </c>
      <c r="R323" s="163" t="s">
        <v>61</v>
      </c>
      <c r="S323" s="163" t="s">
        <v>62</v>
      </c>
      <c r="T323" s="163" t="s">
        <v>1105</v>
      </c>
      <c r="U323" s="164">
        <v>16</v>
      </c>
      <c r="V323" s="164">
        <v>78</v>
      </c>
      <c r="W323" s="164">
        <v>12</v>
      </c>
      <c r="X323" s="167">
        <f t="shared" si="53"/>
        <v>90</v>
      </c>
      <c r="Y323" s="164">
        <v>4</v>
      </c>
      <c r="Z323" s="164" t="s">
        <v>64</v>
      </c>
      <c r="AA323" s="164" t="s">
        <v>67</v>
      </c>
      <c r="AB323" s="173" t="s">
        <v>67</v>
      </c>
      <c r="AC323" s="174" t="s">
        <v>924</v>
      </c>
      <c r="AD323" s="169" t="s">
        <v>1114</v>
      </c>
      <c r="AE323" s="167" t="s">
        <v>67</v>
      </c>
      <c r="AF323" s="179"/>
      <c r="AG323" s="163" t="s">
        <v>68</v>
      </c>
      <c r="AH323" s="167">
        <f t="shared" si="55"/>
        <v>23</v>
      </c>
      <c r="AI323" s="167">
        <v>2</v>
      </c>
      <c r="AJ323" s="171">
        <f t="shared" si="56"/>
        <v>6372</v>
      </c>
      <c r="AK323" s="167">
        <f t="shared" si="57"/>
        <v>22.5</v>
      </c>
      <c r="AL323" s="171">
        <v>0</v>
      </c>
      <c r="AM323" s="171">
        <f t="shared" si="54"/>
        <v>1472000</v>
      </c>
      <c r="AN323" s="171">
        <f t="shared" si="58"/>
        <v>0</v>
      </c>
      <c r="AO323" s="171">
        <f t="shared" si="59"/>
        <v>0</v>
      </c>
      <c r="AP323" s="171">
        <f t="shared" si="60"/>
        <v>9175680</v>
      </c>
      <c r="AR323" s="171">
        <f t="shared" si="61"/>
        <v>0</v>
      </c>
      <c r="AS323" s="171">
        <f t="shared" si="62"/>
        <v>10647680</v>
      </c>
      <c r="AT323" s="163" t="s">
        <v>972</v>
      </c>
      <c r="AU323" s="163" t="s">
        <v>840</v>
      </c>
      <c r="AV323" s="163" t="s">
        <v>973</v>
      </c>
      <c r="AW323" s="163" t="s">
        <v>983</v>
      </c>
    </row>
    <row r="324" spans="1:49" ht="25" customHeight="1" x14ac:dyDescent="0.35">
      <c r="A324" s="163">
        <v>14398</v>
      </c>
      <c r="B324" s="163" t="s">
        <v>190</v>
      </c>
      <c r="C324" s="163" t="s">
        <v>191</v>
      </c>
      <c r="D324" s="164">
        <v>1</v>
      </c>
      <c r="E324" s="164">
        <v>2025</v>
      </c>
      <c r="F324" s="164">
        <v>2025</v>
      </c>
      <c r="G324" s="163" t="s">
        <v>127</v>
      </c>
      <c r="H324" s="163" t="s">
        <v>190</v>
      </c>
      <c r="I324" s="163" t="s">
        <v>192</v>
      </c>
      <c r="J324" s="165" t="s">
        <v>1115</v>
      </c>
      <c r="K324" s="163" t="s">
        <v>65</v>
      </c>
      <c r="L324" s="163" t="s">
        <v>56</v>
      </c>
      <c r="M324" s="163" t="s">
        <v>57</v>
      </c>
      <c r="N324" s="163">
        <v>13</v>
      </c>
      <c r="O324" s="163" t="s">
        <v>104</v>
      </c>
      <c r="P324" s="163" t="s">
        <v>151</v>
      </c>
      <c r="Q324" s="163" t="s">
        <v>152</v>
      </c>
      <c r="R324" s="163" t="s">
        <v>61</v>
      </c>
      <c r="S324" s="163" t="s">
        <v>62</v>
      </c>
      <c r="T324" s="163" t="s">
        <v>497</v>
      </c>
      <c r="U324" s="164">
        <v>12</v>
      </c>
      <c r="V324" s="164">
        <v>80</v>
      </c>
      <c r="W324" s="164">
        <v>12</v>
      </c>
      <c r="X324" s="167">
        <f t="shared" si="53"/>
        <v>92</v>
      </c>
      <c r="Y324" s="164">
        <v>4</v>
      </c>
      <c r="Z324" s="164" t="s">
        <v>64</v>
      </c>
      <c r="AA324" s="164" t="s">
        <v>67</v>
      </c>
      <c r="AB324" s="164" t="s">
        <v>67</v>
      </c>
      <c r="AC324" s="174" t="s">
        <v>1116</v>
      </c>
      <c r="AD324" s="169" t="s">
        <v>1117</v>
      </c>
      <c r="AE324" s="167" t="s">
        <v>67</v>
      </c>
      <c r="AF324" s="179"/>
      <c r="AG324" s="163" t="s">
        <v>68</v>
      </c>
      <c r="AH324" s="167">
        <f t="shared" si="55"/>
        <v>23</v>
      </c>
      <c r="AI324" s="167">
        <v>2</v>
      </c>
      <c r="AJ324" s="171">
        <f t="shared" si="56"/>
        <v>6372</v>
      </c>
      <c r="AK324" s="167">
        <f t="shared" si="57"/>
        <v>23</v>
      </c>
      <c r="AL324" s="171">
        <v>0</v>
      </c>
      <c r="AM324" s="171">
        <f t="shared" si="54"/>
        <v>1104000</v>
      </c>
      <c r="AN324" s="171">
        <f t="shared" si="58"/>
        <v>0</v>
      </c>
      <c r="AO324" s="171">
        <f t="shared" si="59"/>
        <v>0</v>
      </c>
      <c r="AP324" s="171">
        <f t="shared" si="60"/>
        <v>7034688</v>
      </c>
      <c r="AR324" s="171">
        <f t="shared" si="61"/>
        <v>0</v>
      </c>
      <c r="AS324" s="171">
        <f t="shared" si="62"/>
        <v>8138688</v>
      </c>
      <c r="AT324" s="163" t="s">
        <v>195</v>
      </c>
      <c r="AU324" s="163" t="s">
        <v>196</v>
      </c>
      <c r="AV324" s="163" t="s">
        <v>921</v>
      </c>
      <c r="AW324" s="163" t="s">
        <v>922</v>
      </c>
    </row>
    <row r="325" spans="1:49" ht="25" customHeight="1" x14ac:dyDescent="0.35">
      <c r="A325" s="163">
        <v>14382</v>
      </c>
      <c r="B325" s="163" t="s">
        <v>190</v>
      </c>
      <c r="C325" s="163" t="s">
        <v>191</v>
      </c>
      <c r="D325" s="164">
        <v>1</v>
      </c>
      <c r="E325" s="164">
        <v>2025</v>
      </c>
      <c r="F325" s="164">
        <v>2025</v>
      </c>
      <c r="G325" s="163" t="s">
        <v>127</v>
      </c>
      <c r="H325" s="163" t="s">
        <v>190</v>
      </c>
      <c r="I325" s="163" t="s">
        <v>192</v>
      </c>
      <c r="J325" s="165" t="s">
        <v>1118</v>
      </c>
      <c r="K325" s="163" t="s">
        <v>65</v>
      </c>
      <c r="L325" s="163" t="s">
        <v>56</v>
      </c>
      <c r="M325" s="163" t="s">
        <v>57</v>
      </c>
      <c r="N325" s="163">
        <v>13</v>
      </c>
      <c r="O325" s="163" t="s">
        <v>104</v>
      </c>
      <c r="P325" s="163" t="s">
        <v>151</v>
      </c>
      <c r="Q325" s="163" t="s">
        <v>152</v>
      </c>
      <c r="R325" s="163" t="s">
        <v>61</v>
      </c>
      <c r="S325" s="163" t="s">
        <v>62</v>
      </c>
      <c r="T325" s="163" t="s">
        <v>1105</v>
      </c>
      <c r="U325" s="164">
        <v>12</v>
      </c>
      <c r="V325" s="164">
        <v>60</v>
      </c>
      <c r="W325" s="164">
        <v>12</v>
      </c>
      <c r="X325" s="167">
        <f t="shared" si="53"/>
        <v>72</v>
      </c>
      <c r="Y325" s="164">
        <v>4</v>
      </c>
      <c r="Z325" s="164" t="s">
        <v>64</v>
      </c>
      <c r="AA325" s="164" t="s">
        <v>67</v>
      </c>
      <c r="AB325" s="173" t="s">
        <v>67</v>
      </c>
      <c r="AC325" s="174" t="s">
        <v>1119</v>
      </c>
      <c r="AD325" s="169" t="s">
        <v>1117</v>
      </c>
      <c r="AE325" s="167" t="s">
        <v>67</v>
      </c>
      <c r="AF325" s="179"/>
      <c r="AG325" s="163" t="s">
        <v>68</v>
      </c>
      <c r="AH325" s="167">
        <f t="shared" si="55"/>
        <v>18</v>
      </c>
      <c r="AI325" s="167">
        <v>2</v>
      </c>
      <c r="AJ325" s="171">
        <f t="shared" si="56"/>
        <v>6372</v>
      </c>
      <c r="AK325" s="167">
        <f t="shared" si="57"/>
        <v>18</v>
      </c>
      <c r="AL325" s="171">
        <v>0</v>
      </c>
      <c r="AM325" s="171">
        <f t="shared" si="54"/>
        <v>864000</v>
      </c>
      <c r="AN325" s="171">
        <f t="shared" si="58"/>
        <v>0</v>
      </c>
      <c r="AO325" s="171">
        <f t="shared" si="59"/>
        <v>0</v>
      </c>
      <c r="AP325" s="171">
        <f t="shared" si="60"/>
        <v>5505408</v>
      </c>
      <c r="AR325" s="171">
        <f t="shared" si="61"/>
        <v>0</v>
      </c>
      <c r="AS325" s="171">
        <f t="shared" si="62"/>
        <v>6369408</v>
      </c>
      <c r="AT325" s="163" t="s">
        <v>195</v>
      </c>
      <c r="AU325" s="163" t="s">
        <v>196</v>
      </c>
      <c r="AV325" s="163" t="s">
        <v>921</v>
      </c>
      <c r="AW325" s="163" t="s">
        <v>922</v>
      </c>
    </row>
    <row r="326" spans="1:49" ht="25" customHeight="1" x14ac:dyDescent="0.35">
      <c r="A326" s="163">
        <v>14491</v>
      </c>
      <c r="B326" s="163" t="s">
        <v>49</v>
      </c>
      <c r="C326" s="163" t="s">
        <v>50</v>
      </c>
      <c r="D326" s="164">
        <v>4</v>
      </c>
      <c r="E326" s="164">
        <v>2025</v>
      </c>
      <c r="F326" s="164">
        <v>2025</v>
      </c>
      <c r="G326" s="163" t="s">
        <v>127</v>
      </c>
      <c r="H326" s="163" t="s">
        <v>49</v>
      </c>
      <c r="I326" s="163" t="s">
        <v>452</v>
      </c>
      <c r="J326" s="165" t="s">
        <v>1120</v>
      </c>
      <c r="K326" s="163" t="s">
        <v>65</v>
      </c>
      <c r="L326" s="163" t="s">
        <v>56</v>
      </c>
      <c r="M326" s="163" t="s">
        <v>57</v>
      </c>
      <c r="N326" s="163">
        <v>13</v>
      </c>
      <c r="O326" s="163" t="s">
        <v>104</v>
      </c>
      <c r="P326" s="163" t="s">
        <v>768</v>
      </c>
      <c r="Q326" s="163" t="s">
        <v>152</v>
      </c>
      <c r="R326" s="163" t="s">
        <v>61</v>
      </c>
      <c r="S326" s="163" t="s">
        <v>62</v>
      </c>
      <c r="T326" s="163" t="s">
        <v>63</v>
      </c>
      <c r="U326" s="164">
        <v>15</v>
      </c>
      <c r="V326" s="164">
        <v>80</v>
      </c>
      <c r="W326" s="164">
        <v>12</v>
      </c>
      <c r="X326" s="167">
        <f t="shared" si="53"/>
        <v>92</v>
      </c>
      <c r="Y326" s="164">
        <v>5</v>
      </c>
      <c r="Z326" s="164" t="s">
        <v>64</v>
      </c>
      <c r="AA326" s="164" t="s">
        <v>67</v>
      </c>
      <c r="AB326" s="164" t="s">
        <v>64</v>
      </c>
      <c r="AC326" s="174" t="s">
        <v>1121</v>
      </c>
      <c r="AD326" s="169" t="s">
        <v>769</v>
      </c>
      <c r="AE326" s="167" t="s">
        <v>67</v>
      </c>
      <c r="AF326" s="179"/>
      <c r="AG326" s="163" t="s">
        <v>68</v>
      </c>
      <c r="AH326" s="167">
        <f t="shared" si="55"/>
        <v>19</v>
      </c>
      <c r="AI326" s="167">
        <v>1</v>
      </c>
      <c r="AJ326" s="171">
        <f t="shared" si="56"/>
        <v>5074</v>
      </c>
      <c r="AK326" s="167">
        <f t="shared" si="57"/>
        <v>18.399999999999999</v>
      </c>
      <c r="AL326" s="171">
        <v>0</v>
      </c>
      <c r="AM326" s="171">
        <f t="shared" si="54"/>
        <v>1140000</v>
      </c>
      <c r="AN326" s="171">
        <f t="shared" si="58"/>
        <v>0</v>
      </c>
      <c r="AO326" s="171">
        <f t="shared" si="59"/>
        <v>4050000</v>
      </c>
      <c r="AP326" s="171">
        <f t="shared" si="60"/>
        <v>7002120</v>
      </c>
      <c r="AR326" s="171">
        <f t="shared" si="61"/>
        <v>0</v>
      </c>
      <c r="AS326" s="171">
        <f t="shared" si="62"/>
        <v>12192120</v>
      </c>
      <c r="AT326" s="163" t="s">
        <v>479</v>
      </c>
      <c r="AU326" s="163" t="s">
        <v>480</v>
      </c>
      <c r="AV326" s="163" t="s">
        <v>481</v>
      </c>
      <c r="AW326" s="163" t="s">
        <v>482</v>
      </c>
    </row>
    <row r="327" spans="1:49" ht="25" customHeight="1" x14ac:dyDescent="0.35">
      <c r="A327" s="163">
        <v>14486</v>
      </c>
      <c r="B327" s="163" t="s">
        <v>49</v>
      </c>
      <c r="C327" s="163" t="s">
        <v>50</v>
      </c>
      <c r="D327" s="164">
        <v>4</v>
      </c>
      <c r="E327" s="164">
        <v>2025</v>
      </c>
      <c r="F327" s="164">
        <v>2025</v>
      </c>
      <c r="G327" s="163" t="s">
        <v>127</v>
      </c>
      <c r="H327" s="163" t="s">
        <v>49</v>
      </c>
      <c r="I327" s="163" t="s">
        <v>452</v>
      </c>
      <c r="J327" s="165" t="s">
        <v>1122</v>
      </c>
      <c r="K327" s="163" t="s">
        <v>65</v>
      </c>
      <c r="L327" s="163" t="s">
        <v>56</v>
      </c>
      <c r="M327" s="163" t="s">
        <v>57</v>
      </c>
      <c r="N327" s="163">
        <v>13</v>
      </c>
      <c r="O327" s="163" t="s">
        <v>104</v>
      </c>
      <c r="P327" s="163" t="s">
        <v>341</v>
      </c>
      <c r="Q327" s="163" t="s">
        <v>152</v>
      </c>
      <c r="R327" s="163" t="s">
        <v>61</v>
      </c>
      <c r="S327" s="163" t="s">
        <v>62</v>
      </c>
      <c r="T327" s="163" t="s">
        <v>63</v>
      </c>
      <c r="U327" s="164">
        <v>15</v>
      </c>
      <c r="V327" s="164">
        <v>80</v>
      </c>
      <c r="W327" s="164">
        <v>12</v>
      </c>
      <c r="X327" s="167">
        <f t="shared" si="53"/>
        <v>92</v>
      </c>
      <c r="Y327" s="164">
        <v>5</v>
      </c>
      <c r="Z327" s="164" t="s">
        <v>64</v>
      </c>
      <c r="AA327" s="164" t="s">
        <v>67</v>
      </c>
      <c r="AB327" s="164" t="s">
        <v>64</v>
      </c>
      <c r="AC327" s="174" t="s">
        <v>1121</v>
      </c>
      <c r="AD327" s="169" t="s">
        <v>1123</v>
      </c>
      <c r="AE327" s="167" t="s">
        <v>67</v>
      </c>
      <c r="AF327" s="179"/>
      <c r="AG327" s="163" t="s">
        <v>68</v>
      </c>
      <c r="AH327" s="167">
        <f t="shared" si="55"/>
        <v>19</v>
      </c>
      <c r="AI327" s="167">
        <v>1</v>
      </c>
      <c r="AJ327" s="171">
        <f t="shared" si="56"/>
        <v>5074</v>
      </c>
      <c r="AK327" s="167">
        <f t="shared" si="57"/>
        <v>18.399999999999999</v>
      </c>
      <c r="AL327" s="171">
        <v>0</v>
      </c>
      <c r="AM327" s="171">
        <f t="shared" si="54"/>
        <v>1140000</v>
      </c>
      <c r="AN327" s="171">
        <f t="shared" si="58"/>
        <v>0</v>
      </c>
      <c r="AO327" s="171">
        <f t="shared" si="59"/>
        <v>4050000</v>
      </c>
      <c r="AP327" s="171">
        <f t="shared" si="60"/>
        <v>7002120</v>
      </c>
      <c r="AR327" s="171">
        <f t="shared" si="61"/>
        <v>0</v>
      </c>
      <c r="AS327" s="171">
        <f t="shared" si="62"/>
        <v>12192120</v>
      </c>
      <c r="AT327" s="163" t="s">
        <v>479</v>
      </c>
      <c r="AU327" s="163" t="s">
        <v>480</v>
      </c>
      <c r="AV327" s="163" t="s">
        <v>481</v>
      </c>
      <c r="AW327" s="163" t="s">
        <v>482</v>
      </c>
    </row>
    <row r="328" spans="1:49" ht="25" customHeight="1" x14ac:dyDescent="0.35">
      <c r="A328" s="163">
        <v>14489</v>
      </c>
      <c r="B328" s="163" t="s">
        <v>49</v>
      </c>
      <c r="C328" s="163" t="s">
        <v>50</v>
      </c>
      <c r="D328" s="164">
        <v>4</v>
      </c>
      <c r="E328" s="164">
        <v>2025</v>
      </c>
      <c r="F328" s="164">
        <v>2025</v>
      </c>
      <c r="G328" s="163" t="s">
        <v>127</v>
      </c>
      <c r="H328" s="163" t="s">
        <v>49</v>
      </c>
      <c r="I328" s="163" t="s">
        <v>452</v>
      </c>
      <c r="J328" s="165" t="s">
        <v>1122</v>
      </c>
      <c r="K328" s="163" t="s">
        <v>65</v>
      </c>
      <c r="L328" s="163" t="s">
        <v>56</v>
      </c>
      <c r="M328" s="163" t="s">
        <v>57</v>
      </c>
      <c r="N328" s="163">
        <v>13</v>
      </c>
      <c r="O328" s="163" t="s">
        <v>104</v>
      </c>
      <c r="P328" s="163" t="s">
        <v>1124</v>
      </c>
      <c r="Q328" s="163" t="s">
        <v>152</v>
      </c>
      <c r="R328" s="163" t="s">
        <v>61</v>
      </c>
      <c r="S328" s="163" t="s">
        <v>62</v>
      </c>
      <c r="T328" s="163" t="s">
        <v>63</v>
      </c>
      <c r="U328" s="164">
        <v>15</v>
      </c>
      <c r="V328" s="164">
        <v>80</v>
      </c>
      <c r="W328" s="164">
        <v>12</v>
      </c>
      <c r="X328" s="167">
        <f t="shared" ref="X328:X350" si="63">(SUM(V328:W328))*1</f>
        <v>92</v>
      </c>
      <c r="Y328" s="164">
        <v>5</v>
      </c>
      <c r="Z328" s="164" t="s">
        <v>64</v>
      </c>
      <c r="AA328" s="164" t="s">
        <v>67</v>
      </c>
      <c r="AB328" s="164" t="s">
        <v>64</v>
      </c>
      <c r="AC328" s="174" t="s">
        <v>1125</v>
      </c>
      <c r="AD328" s="169" t="s">
        <v>1126</v>
      </c>
      <c r="AE328" s="167" t="s">
        <v>67</v>
      </c>
      <c r="AF328" s="179"/>
      <c r="AG328" s="163" t="s">
        <v>68</v>
      </c>
      <c r="AH328" s="167">
        <f t="shared" si="55"/>
        <v>19</v>
      </c>
      <c r="AI328" s="167">
        <v>1</v>
      </c>
      <c r="AJ328" s="171">
        <f t="shared" si="56"/>
        <v>5074</v>
      </c>
      <c r="AK328" s="167">
        <f t="shared" si="57"/>
        <v>18.399999999999999</v>
      </c>
      <c r="AL328" s="171">
        <v>0</v>
      </c>
      <c r="AM328" s="171">
        <f t="shared" si="54"/>
        <v>1140000</v>
      </c>
      <c r="AN328" s="171">
        <f t="shared" si="58"/>
        <v>0</v>
      </c>
      <c r="AO328" s="171">
        <f t="shared" si="59"/>
        <v>4050000</v>
      </c>
      <c r="AP328" s="171">
        <f t="shared" si="60"/>
        <v>7002120</v>
      </c>
      <c r="AR328" s="171">
        <f t="shared" si="61"/>
        <v>0</v>
      </c>
      <c r="AS328" s="171">
        <f t="shared" si="62"/>
        <v>12192120</v>
      </c>
      <c r="AT328" s="163" t="s">
        <v>479</v>
      </c>
      <c r="AU328" s="163" t="s">
        <v>480</v>
      </c>
      <c r="AV328" s="163" t="s">
        <v>481</v>
      </c>
      <c r="AW328" s="163" t="s">
        <v>482</v>
      </c>
    </row>
    <row r="329" spans="1:49" ht="25" customHeight="1" x14ac:dyDescent="0.35">
      <c r="A329" s="163">
        <v>14494</v>
      </c>
      <c r="B329" s="163" t="s">
        <v>49</v>
      </c>
      <c r="C329" s="163" t="s">
        <v>50</v>
      </c>
      <c r="D329" s="164">
        <v>4</v>
      </c>
      <c r="E329" s="164">
        <v>2025</v>
      </c>
      <c r="F329" s="164">
        <v>2025</v>
      </c>
      <c r="G329" s="163" t="s">
        <v>127</v>
      </c>
      <c r="H329" s="163" t="s">
        <v>49</v>
      </c>
      <c r="I329" s="163" t="s">
        <v>452</v>
      </c>
      <c r="J329" s="165" t="s">
        <v>1122</v>
      </c>
      <c r="K329" s="163" t="s">
        <v>65</v>
      </c>
      <c r="L329" s="163" t="s">
        <v>56</v>
      </c>
      <c r="M329" s="163" t="s">
        <v>57</v>
      </c>
      <c r="N329" s="163">
        <v>13</v>
      </c>
      <c r="O329" s="163" t="s">
        <v>104</v>
      </c>
      <c r="P329" s="163" t="s">
        <v>1127</v>
      </c>
      <c r="Q329" s="163" t="s">
        <v>152</v>
      </c>
      <c r="R329" s="163" t="s">
        <v>61</v>
      </c>
      <c r="S329" s="163" t="s">
        <v>62</v>
      </c>
      <c r="T329" s="163" t="s">
        <v>63</v>
      </c>
      <c r="U329" s="164">
        <v>15</v>
      </c>
      <c r="V329" s="164">
        <v>80</v>
      </c>
      <c r="W329" s="164">
        <v>12</v>
      </c>
      <c r="X329" s="167">
        <f t="shared" si="63"/>
        <v>92</v>
      </c>
      <c r="Y329" s="164">
        <v>5</v>
      </c>
      <c r="Z329" s="164" t="s">
        <v>64</v>
      </c>
      <c r="AA329" s="164" t="s">
        <v>67</v>
      </c>
      <c r="AB329" s="164" t="s">
        <v>64</v>
      </c>
      <c r="AC329" s="174" t="s">
        <v>1125</v>
      </c>
      <c r="AD329" s="169" t="s">
        <v>1128</v>
      </c>
      <c r="AE329" s="167" t="s">
        <v>67</v>
      </c>
      <c r="AF329" s="179"/>
      <c r="AG329" s="163" t="s">
        <v>68</v>
      </c>
      <c r="AH329" s="167">
        <f t="shared" si="55"/>
        <v>19</v>
      </c>
      <c r="AI329" s="167">
        <v>1</v>
      </c>
      <c r="AJ329" s="171">
        <f t="shared" si="56"/>
        <v>5074</v>
      </c>
      <c r="AK329" s="167">
        <f t="shared" si="57"/>
        <v>18.399999999999999</v>
      </c>
      <c r="AL329" s="171">
        <v>0</v>
      </c>
      <c r="AM329" s="171">
        <f t="shared" si="54"/>
        <v>1140000</v>
      </c>
      <c r="AN329" s="171">
        <f t="shared" si="58"/>
        <v>0</v>
      </c>
      <c r="AO329" s="171">
        <f t="shared" si="59"/>
        <v>4050000</v>
      </c>
      <c r="AP329" s="171">
        <f t="shared" si="60"/>
        <v>7002120</v>
      </c>
      <c r="AR329" s="171">
        <f t="shared" si="61"/>
        <v>0</v>
      </c>
      <c r="AS329" s="171">
        <f t="shared" si="62"/>
        <v>12192120</v>
      </c>
      <c r="AT329" s="163" t="s">
        <v>479</v>
      </c>
      <c r="AU329" s="163" t="s">
        <v>480</v>
      </c>
      <c r="AV329" s="163" t="s">
        <v>481</v>
      </c>
      <c r="AW329" s="163" t="s">
        <v>482</v>
      </c>
    </row>
    <row r="330" spans="1:49" ht="25" customHeight="1" x14ac:dyDescent="0.35">
      <c r="A330" s="163">
        <v>14447</v>
      </c>
      <c r="B330" s="163" t="s">
        <v>49</v>
      </c>
      <c r="C330" s="163" t="s">
        <v>50</v>
      </c>
      <c r="D330" s="164">
        <v>4</v>
      </c>
      <c r="E330" s="164">
        <v>2025</v>
      </c>
      <c r="F330" s="164">
        <v>2025</v>
      </c>
      <c r="G330" s="163" t="s">
        <v>127</v>
      </c>
      <c r="H330" s="163" t="s">
        <v>49</v>
      </c>
      <c r="I330" s="163" t="s">
        <v>452</v>
      </c>
      <c r="J330" s="165" t="s">
        <v>1129</v>
      </c>
      <c r="K330" s="163" t="s">
        <v>65</v>
      </c>
      <c r="L330" s="163" t="s">
        <v>56</v>
      </c>
      <c r="M330" s="163" t="s">
        <v>57</v>
      </c>
      <c r="N330" s="163">
        <v>5</v>
      </c>
      <c r="O330" s="163" t="s">
        <v>236</v>
      </c>
      <c r="P330" s="163" t="s">
        <v>1130</v>
      </c>
      <c r="Q330" s="163" t="s">
        <v>152</v>
      </c>
      <c r="R330" s="163" t="s">
        <v>61</v>
      </c>
      <c r="S330" s="163" t="s">
        <v>62</v>
      </c>
      <c r="T330" s="163" t="s">
        <v>63</v>
      </c>
      <c r="U330" s="164">
        <v>15</v>
      </c>
      <c r="V330" s="164">
        <v>108</v>
      </c>
      <c r="W330" s="164">
        <v>12</v>
      </c>
      <c r="X330" s="167">
        <f t="shared" si="63"/>
        <v>120</v>
      </c>
      <c r="Y330" s="164">
        <v>5</v>
      </c>
      <c r="Z330" s="164" t="s">
        <v>64</v>
      </c>
      <c r="AA330" s="164" t="s">
        <v>67</v>
      </c>
      <c r="AB330" s="164" t="s">
        <v>64</v>
      </c>
      <c r="AC330" s="174" t="s">
        <v>1131</v>
      </c>
      <c r="AD330" s="169" t="s">
        <v>1132</v>
      </c>
      <c r="AE330" s="167" t="s">
        <v>67</v>
      </c>
      <c r="AF330" s="179"/>
      <c r="AG330" s="163" t="s">
        <v>68</v>
      </c>
      <c r="AH330" s="167">
        <f t="shared" si="55"/>
        <v>24</v>
      </c>
      <c r="AI330" s="167">
        <v>1</v>
      </c>
      <c r="AJ330" s="171">
        <f t="shared" si="56"/>
        <v>5074</v>
      </c>
      <c r="AK330" s="167">
        <f t="shared" si="57"/>
        <v>24</v>
      </c>
      <c r="AL330" s="171">
        <v>0</v>
      </c>
      <c r="AM330" s="171">
        <f t="shared" si="54"/>
        <v>1440000</v>
      </c>
      <c r="AN330" s="171">
        <f t="shared" si="58"/>
        <v>0</v>
      </c>
      <c r="AO330" s="171">
        <f t="shared" si="59"/>
        <v>4050000</v>
      </c>
      <c r="AP330" s="171">
        <f t="shared" si="60"/>
        <v>9133200</v>
      </c>
      <c r="AR330" s="171">
        <f t="shared" si="61"/>
        <v>0</v>
      </c>
      <c r="AS330" s="171">
        <f t="shared" si="62"/>
        <v>14623200</v>
      </c>
      <c r="AT330" s="163" t="s">
        <v>479</v>
      </c>
      <c r="AU330" s="163" t="s">
        <v>480</v>
      </c>
      <c r="AV330" s="163" t="s">
        <v>481</v>
      </c>
      <c r="AW330" s="163" t="s">
        <v>482</v>
      </c>
    </row>
    <row r="331" spans="1:49" ht="25" customHeight="1" x14ac:dyDescent="0.35">
      <c r="A331" s="163">
        <v>14243</v>
      </c>
      <c r="B331" s="163" t="s">
        <v>138</v>
      </c>
      <c r="C331" s="163" t="s">
        <v>139</v>
      </c>
      <c r="D331" s="164">
        <v>1</v>
      </c>
      <c r="E331" s="164">
        <v>2025</v>
      </c>
      <c r="F331" s="164">
        <v>2025</v>
      </c>
      <c r="G331" s="163" t="s">
        <v>127</v>
      </c>
      <c r="H331" s="163" t="s">
        <v>138</v>
      </c>
      <c r="I331" s="163" t="s">
        <v>140</v>
      </c>
      <c r="J331" s="165" t="s">
        <v>1133</v>
      </c>
      <c r="K331" s="163" t="s">
        <v>65</v>
      </c>
      <c r="L331" s="163" t="s">
        <v>56</v>
      </c>
      <c r="M331" s="163" t="s">
        <v>57</v>
      </c>
      <c r="N331" s="163">
        <v>5</v>
      </c>
      <c r="O331" s="163" t="s">
        <v>236</v>
      </c>
      <c r="P331" s="163" t="s">
        <v>333</v>
      </c>
      <c r="Q331" s="163" t="s">
        <v>152</v>
      </c>
      <c r="R331" s="163" t="s">
        <v>61</v>
      </c>
      <c r="S331" s="163" t="s">
        <v>62</v>
      </c>
      <c r="T331" s="163" t="s">
        <v>63</v>
      </c>
      <c r="U331" s="164">
        <v>10</v>
      </c>
      <c r="V331" s="164">
        <v>175</v>
      </c>
      <c r="W331" s="164">
        <v>12</v>
      </c>
      <c r="X331" s="167">
        <f t="shared" si="63"/>
        <v>187</v>
      </c>
      <c r="Y331" s="164">
        <v>5</v>
      </c>
      <c r="Z331" s="164" t="s">
        <v>64</v>
      </c>
      <c r="AA331" s="164" t="s">
        <v>67</v>
      </c>
      <c r="AB331" s="164" t="s">
        <v>64</v>
      </c>
      <c r="AC331" s="174" t="s">
        <v>1134</v>
      </c>
      <c r="AD331" s="169" t="s">
        <v>1135</v>
      </c>
      <c r="AE331" s="167" t="s">
        <v>67</v>
      </c>
      <c r="AF331" s="179"/>
      <c r="AG331" s="163" t="s">
        <v>68</v>
      </c>
      <c r="AH331" s="167">
        <f t="shared" si="55"/>
        <v>38</v>
      </c>
      <c r="AI331" s="167">
        <v>2</v>
      </c>
      <c r="AJ331" s="171">
        <f t="shared" si="56"/>
        <v>6372</v>
      </c>
      <c r="AK331" s="167">
        <f t="shared" si="57"/>
        <v>37.4</v>
      </c>
      <c r="AL331" s="171">
        <v>0</v>
      </c>
      <c r="AM331" s="171">
        <f t="shared" si="54"/>
        <v>1520000</v>
      </c>
      <c r="AN331" s="171">
        <f t="shared" si="58"/>
        <v>0</v>
      </c>
      <c r="AO331" s="171">
        <f t="shared" si="59"/>
        <v>2700000</v>
      </c>
      <c r="AP331" s="171">
        <f t="shared" si="60"/>
        <v>11915640</v>
      </c>
      <c r="AR331" s="171">
        <f t="shared" si="61"/>
        <v>0</v>
      </c>
      <c r="AS331" s="171">
        <f t="shared" si="62"/>
        <v>16135640</v>
      </c>
      <c r="AT331" s="163" t="s">
        <v>335</v>
      </c>
      <c r="AU331" s="163" t="s">
        <v>336</v>
      </c>
      <c r="AV331" s="163" t="s">
        <v>1136</v>
      </c>
      <c r="AW331" s="163" t="s">
        <v>340</v>
      </c>
    </row>
    <row r="332" spans="1:49" ht="25" customHeight="1" x14ac:dyDescent="0.35">
      <c r="A332" s="163">
        <v>14507</v>
      </c>
      <c r="B332" s="163" t="s">
        <v>138</v>
      </c>
      <c r="C332" s="163" t="s">
        <v>139</v>
      </c>
      <c r="D332" s="164">
        <v>1</v>
      </c>
      <c r="E332" s="164">
        <v>2025</v>
      </c>
      <c r="F332" s="164">
        <v>2025</v>
      </c>
      <c r="G332" s="163" t="s">
        <v>127</v>
      </c>
      <c r="H332" s="163" t="s">
        <v>138</v>
      </c>
      <c r="I332" s="163" t="s">
        <v>140</v>
      </c>
      <c r="J332" s="165" t="s">
        <v>1133</v>
      </c>
      <c r="K332" s="163" t="s">
        <v>65</v>
      </c>
      <c r="L332" s="163" t="s">
        <v>56</v>
      </c>
      <c r="M332" s="163" t="s">
        <v>57</v>
      </c>
      <c r="N332" s="163">
        <v>5</v>
      </c>
      <c r="O332" s="163" t="s">
        <v>236</v>
      </c>
      <c r="P332" s="163" t="s">
        <v>1137</v>
      </c>
      <c r="Q332" s="163" t="s">
        <v>152</v>
      </c>
      <c r="R332" s="163" t="s">
        <v>61</v>
      </c>
      <c r="S332" s="163" t="s">
        <v>62</v>
      </c>
      <c r="T332" s="163" t="s">
        <v>63</v>
      </c>
      <c r="U332" s="164">
        <v>10</v>
      </c>
      <c r="V332" s="164">
        <v>175</v>
      </c>
      <c r="W332" s="164">
        <v>12</v>
      </c>
      <c r="X332" s="167">
        <f t="shared" si="63"/>
        <v>187</v>
      </c>
      <c r="Y332" s="164">
        <v>5</v>
      </c>
      <c r="Z332" s="164" t="s">
        <v>64</v>
      </c>
      <c r="AA332" s="164" t="s">
        <v>67</v>
      </c>
      <c r="AB332" s="164" t="s">
        <v>64</v>
      </c>
      <c r="AC332" s="174" t="s">
        <v>1138</v>
      </c>
      <c r="AD332" s="169" t="s">
        <v>1139</v>
      </c>
      <c r="AE332" s="167" t="s">
        <v>67</v>
      </c>
      <c r="AF332" s="179"/>
      <c r="AG332" s="163" t="s">
        <v>68</v>
      </c>
      <c r="AH332" s="167">
        <f t="shared" si="55"/>
        <v>38</v>
      </c>
      <c r="AI332" s="167">
        <v>2</v>
      </c>
      <c r="AJ332" s="171">
        <f t="shared" si="56"/>
        <v>6372</v>
      </c>
      <c r="AK332" s="167">
        <f t="shared" si="57"/>
        <v>37.4</v>
      </c>
      <c r="AL332" s="171">
        <v>0</v>
      </c>
      <c r="AM332" s="171">
        <f t="shared" ref="AM332:AM395" si="64">IF(Z332="SI",4000*U332*AH332,0)</f>
        <v>1520000</v>
      </c>
      <c r="AN332" s="171">
        <f t="shared" si="58"/>
        <v>0</v>
      </c>
      <c r="AO332" s="171">
        <f t="shared" si="59"/>
        <v>2700000</v>
      </c>
      <c r="AP332" s="171">
        <f t="shared" si="60"/>
        <v>11915640</v>
      </c>
      <c r="AR332" s="171">
        <f t="shared" si="61"/>
        <v>0</v>
      </c>
      <c r="AS332" s="171">
        <f t="shared" si="62"/>
        <v>16135640</v>
      </c>
      <c r="AT332" s="163" t="s">
        <v>335</v>
      </c>
      <c r="AU332" s="163" t="s">
        <v>336</v>
      </c>
      <c r="AV332" s="163" t="s">
        <v>1140</v>
      </c>
      <c r="AW332" s="163" t="s">
        <v>340</v>
      </c>
    </row>
    <row r="333" spans="1:49" ht="25" customHeight="1" x14ac:dyDescent="0.35">
      <c r="A333" s="163">
        <v>14510</v>
      </c>
      <c r="B333" s="163" t="s">
        <v>138</v>
      </c>
      <c r="C333" s="163" t="s">
        <v>139</v>
      </c>
      <c r="D333" s="164">
        <v>1</v>
      </c>
      <c r="E333" s="164">
        <v>2025</v>
      </c>
      <c r="F333" s="164">
        <v>2025</v>
      </c>
      <c r="G333" s="163" t="s">
        <v>127</v>
      </c>
      <c r="H333" s="163" t="s">
        <v>138</v>
      </c>
      <c r="I333" s="163" t="s">
        <v>140</v>
      </c>
      <c r="J333" s="165" t="s">
        <v>1133</v>
      </c>
      <c r="K333" s="163" t="s">
        <v>65</v>
      </c>
      <c r="L333" s="163" t="s">
        <v>56</v>
      </c>
      <c r="M333" s="163" t="s">
        <v>57</v>
      </c>
      <c r="N333" s="163">
        <v>13</v>
      </c>
      <c r="O333" s="163" t="s">
        <v>104</v>
      </c>
      <c r="P333" s="163" t="s">
        <v>209</v>
      </c>
      <c r="Q333" s="163" t="s">
        <v>152</v>
      </c>
      <c r="R333" s="163" t="s">
        <v>61</v>
      </c>
      <c r="S333" s="163" t="s">
        <v>62</v>
      </c>
      <c r="T333" s="163" t="s">
        <v>63</v>
      </c>
      <c r="U333" s="164">
        <v>10</v>
      </c>
      <c r="V333" s="164">
        <v>175</v>
      </c>
      <c r="W333" s="164">
        <v>12</v>
      </c>
      <c r="X333" s="167">
        <f t="shared" si="63"/>
        <v>187</v>
      </c>
      <c r="Y333" s="164">
        <v>5</v>
      </c>
      <c r="Z333" s="164" t="s">
        <v>64</v>
      </c>
      <c r="AA333" s="164" t="s">
        <v>67</v>
      </c>
      <c r="AB333" s="164" t="s">
        <v>64</v>
      </c>
      <c r="AC333" s="174" t="s">
        <v>1138</v>
      </c>
      <c r="AD333" s="169" t="s">
        <v>1139</v>
      </c>
      <c r="AE333" s="167" t="s">
        <v>67</v>
      </c>
      <c r="AF333" s="179"/>
      <c r="AG333" s="163" t="s">
        <v>68</v>
      </c>
      <c r="AH333" s="167">
        <f t="shared" si="55"/>
        <v>38</v>
      </c>
      <c r="AI333" s="167">
        <v>2</v>
      </c>
      <c r="AJ333" s="171">
        <f t="shared" si="56"/>
        <v>6372</v>
      </c>
      <c r="AK333" s="167">
        <f t="shared" si="57"/>
        <v>37.4</v>
      </c>
      <c r="AL333" s="171">
        <v>0</v>
      </c>
      <c r="AM333" s="171">
        <f t="shared" si="64"/>
        <v>1520000</v>
      </c>
      <c r="AN333" s="171">
        <f t="shared" si="58"/>
        <v>0</v>
      </c>
      <c r="AO333" s="171">
        <f t="shared" si="59"/>
        <v>2700000</v>
      </c>
      <c r="AP333" s="171">
        <f t="shared" si="60"/>
        <v>11915640</v>
      </c>
      <c r="AR333" s="171">
        <f t="shared" si="61"/>
        <v>0</v>
      </c>
      <c r="AS333" s="171">
        <f t="shared" si="62"/>
        <v>16135640</v>
      </c>
      <c r="AT333" s="163" t="s">
        <v>335</v>
      </c>
      <c r="AU333" s="163" t="s">
        <v>336</v>
      </c>
      <c r="AV333" s="163" t="s">
        <v>1141</v>
      </c>
      <c r="AW333" s="163" t="s">
        <v>338</v>
      </c>
    </row>
    <row r="334" spans="1:49" ht="25" customHeight="1" x14ac:dyDescent="0.35">
      <c r="A334" s="163">
        <v>14512</v>
      </c>
      <c r="B334" s="163" t="s">
        <v>138</v>
      </c>
      <c r="C334" s="163" t="s">
        <v>139</v>
      </c>
      <c r="D334" s="164">
        <v>1</v>
      </c>
      <c r="E334" s="164">
        <v>2025</v>
      </c>
      <c r="F334" s="164">
        <v>2025</v>
      </c>
      <c r="G334" s="163" t="s">
        <v>127</v>
      </c>
      <c r="H334" s="163" t="s">
        <v>138</v>
      </c>
      <c r="I334" s="163" t="s">
        <v>140</v>
      </c>
      <c r="J334" s="165" t="s">
        <v>1133</v>
      </c>
      <c r="K334" s="163" t="s">
        <v>65</v>
      </c>
      <c r="L334" s="163" t="s">
        <v>56</v>
      </c>
      <c r="M334" s="163" t="s">
        <v>57</v>
      </c>
      <c r="N334" s="163">
        <v>13</v>
      </c>
      <c r="O334" s="163" t="s">
        <v>104</v>
      </c>
      <c r="P334" s="163" t="s">
        <v>341</v>
      </c>
      <c r="Q334" s="163" t="s">
        <v>152</v>
      </c>
      <c r="R334" s="163" t="s">
        <v>61</v>
      </c>
      <c r="S334" s="163" t="s">
        <v>62</v>
      </c>
      <c r="T334" s="163" t="s">
        <v>63</v>
      </c>
      <c r="U334" s="164">
        <v>10</v>
      </c>
      <c r="V334" s="164">
        <v>187</v>
      </c>
      <c r="W334" s="164">
        <v>12</v>
      </c>
      <c r="X334" s="167">
        <f t="shared" si="63"/>
        <v>199</v>
      </c>
      <c r="Y334" s="164">
        <v>5</v>
      </c>
      <c r="Z334" s="164" t="s">
        <v>64</v>
      </c>
      <c r="AA334" s="164" t="s">
        <v>67</v>
      </c>
      <c r="AB334" s="164" t="s">
        <v>64</v>
      </c>
      <c r="AC334" s="174" t="s">
        <v>1142</v>
      </c>
      <c r="AD334" s="169" t="s">
        <v>1139</v>
      </c>
      <c r="AE334" s="167" t="s">
        <v>67</v>
      </c>
      <c r="AF334" s="179"/>
      <c r="AG334" s="163" t="s">
        <v>68</v>
      </c>
      <c r="AH334" s="167">
        <f t="shared" si="55"/>
        <v>40</v>
      </c>
      <c r="AI334" s="167">
        <v>2</v>
      </c>
      <c r="AJ334" s="171">
        <f t="shared" si="56"/>
        <v>6372</v>
      </c>
      <c r="AK334" s="167">
        <f t="shared" si="57"/>
        <v>39.799999999999997</v>
      </c>
      <c r="AL334" s="171">
        <v>0</v>
      </c>
      <c r="AM334" s="171">
        <f t="shared" si="64"/>
        <v>1600000</v>
      </c>
      <c r="AN334" s="171">
        <f t="shared" si="58"/>
        <v>0</v>
      </c>
      <c r="AO334" s="171">
        <f t="shared" si="59"/>
        <v>2700000</v>
      </c>
      <c r="AP334" s="171">
        <f t="shared" si="60"/>
        <v>12680280</v>
      </c>
      <c r="AR334" s="171">
        <f t="shared" si="61"/>
        <v>0</v>
      </c>
      <c r="AS334" s="171">
        <f t="shared" si="62"/>
        <v>16980280</v>
      </c>
      <c r="AT334" s="163" t="s">
        <v>335</v>
      </c>
      <c r="AU334" s="163" t="s">
        <v>336</v>
      </c>
      <c r="AV334" s="163" t="s">
        <v>1141</v>
      </c>
      <c r="AW334" s="163" t="s">
        <v>340</v>
      </c>
    </row>
    <row r="335" spans="1:49" ht="25" customHeight="1" x14ac:dyDescent="0.35">
      <c r="A335" s="163">
        <v>14475</v>
      </c>
      <c r="B335" s="163" t="s">
        <v>190</v>
      </c>
      <c r="C335" s="163" t="s">
        <v>191</v>
      </c>
      <c r="D335" s="164">
        <v>1</v>
      </c>
      <c r="E335" s="164">
        <v>2025</v>
      </c>
      <c r="F335" s="164">
        <v>2025</v>
      </c>
      <c r="G335" s="163" t="s">
        <v>127</v>
      </c>
      <c r="H335" s="163" t="s">
        <v>190</v>
      </c>
      <c r="I335" s="163" t="s">
        <v>192</v>
      </c>
      <c r="J335" s="165" t="s">
        <v>1143</v>
      </c>
      <c r="K335" s="163" t="s">
        <v>65</v>
      </c>
      <c r="L335" s="163" t="s">
        <v>56</v>
      </c>
      <c r="M335" s="163" t="s">
        <v>57</v>
      </c>
      <c r="N335" s="163">
        <v>13</v>
      </c>
      <c r="O335" s="163" t="s">
        <v>104</v>
      </c>
      <c r="P335" s="163" t="s">
        <v>209</v>
      </c>
      <c r="Q335" s="163" t="s">
        <v>152</v>
      </c>
      <c r="R335" s="163" t="s">
        <v>61</v>
      </c>
      <c r="S335" s="163" t="s">
        <v>62</v>
      </c>
      <c r="T335" s="163" t="s">
        <v>495</v>
      </c>
      <c r="U335" s="164">
        <v>12</v>
      </c>
      <c r="V335" s="164">
        <v>60</v>
      </c>
      <c r="W335" s="164">
        <v>12</v>
      </c>
      <c r="X335" s="167">
        <f t="shared" si="63"/>
        <v>72</v>
      </c>
      <c r="Y335" s="164">
        <v>4</v>
      </c>
      <c r="Z335" s="164" t="s">
        <v>64</v>
      </c>
      <c r="AA335" s="164" t="s">
        <v>67</v>
      </c>
      <c r="AB335" s="173" t="s">
        <v>67</v>
      </c>
      <c r="AC335" s="174" t="s">
        <v>1144</v>
      </c>
      <c r="AD335" s="169" t="s">
        <v>1145</v>
      </c>
      <c r="AE335" s="167" t="s">
        <v>67</v>
      </c>
      <c r="AF335" s="179"/>
      <c r="AG335" s="163" t="s">
        <v>68</v>
      </c>
      <c r="AH335" s="167">
        <f t="shared" si="55"/>
        <v>18</v>
      </c>
      <c r="AI335" s="167">
        <v>2</v>
      </c>
      <c r="AJ335" s="171">
        <f t="shared" si="56"/>
        <v>6372</v>
      </c>
      <c r="AK335" s="167">
        <f t="shared" si="57"/>
        <v>18</v>
      </c>
      <c r="AL335" s="171">
        <v>0</v>
      </c>
      <c r="AM335" s="171">
        <f t="shared" si="64"/>
        <v>864000</v>
      </c>
      <c r="AN335" s="171">
        <f t="shared" si="58"/>
        <v>0</v>
      </c>
      <c r="AO335" s="171">
        <f t="shared" si="59"/>
        <v>0</v>
      </c>
      <c r="AP335" s="171">
        <f t="shared" si="60"/>
        <v>5505408</v>
      </c>
      <c r="AR335" s="171">
        <f t="shared" si="61"/>
        <v>0</v>
      </c>
      <c r="AS335" s="171">
        <f t="shared" si="62"/>
        <v>6369408</v>
      </c>
      <c r="AT335" s="163" t="s">
        <v>195</v>
      </c>
      <c r="AU335" s="163" t="s">
        <v>196</v>
      </c>
      <c r="AV335" s="163" t="s">
        <v>921</v>
      </c>
      <c r="AW335" s="163" t="s">
        <v>922</v>
      </c>
    </row>
    <row r="336" spans="1:49" ht="25" customHeight="1" x14ac:dyDescent="0.35">
      <c r="A336" s="163">
        <v>14478</v>
      </c>
      <c r="B336" s="163" t="s">
        <v>190</v>
      </c>
      <c r="C336" s="163" t="s">
        <v>191</v>
      </c>
      <c r="D336" s="164">
        <v>1</v>
      </c>
      <c r="E336" s="164">
        <v>2025</v>
      </c>
      <c r="F336" s="164">
        <v>2025</v>
      </c>
      <c r="G336" s="163" t="s">
        <v>127</v>
      </c>
      <c r="H336" s="163" t="s">
        <v>190</v>
      </c>
      <c r="I336" s="163" t="s">
        <v>192</v>
      </c>
      <c r="J336" s="165" t="s">
        <v>1143</v>
      </c>
      <c r="K336" s="163" t="s">
        <v>65</v>
      </c>
      <c r="L336" s="163" t="s">
        <v>56</v>
      </c>
      <c r="M336" s="163" t="s">
        <v>57</v>
      </c>
      <c r="N336" s="163">
        <v>13</v>
      </c>
      <c r="O336" s="163" t="s">
        <v>104</v>
      </c>
      <c r="P336" s="163" t="s">
        <v>209</v>
      </c>
      <c r="Q336" s="163" t="s">
        <v>152</v>
      </c>
      <c r="R336" s="163" t="s">
        <v>61</v>
      </c>
      <c r="S336" s="163" t="s">
        <v>62</v>
      </c>
      <c r="T336" s="163" t="s">
        <v>917</v>
      </c>
      <c r="U336" s="164">
        <v>12</v>
      </c>
      <c r="V336" s="164">
        <v>60</v>
      </c>
      <c r="W336" s="164">
        <v>12</v>
      </c>
      <c r="X336" s="167">
        <f t="shared" si="63"/>
        <v>72</v>
      </c>
      <c r="Y336" s="164">
        <v>4</v>
      </c>
      <c r="Z336" s="164" t="s">
        <v>64</v>
      </c>
      <c r="AA336" s="164" t="s">
        <v>67</v>
      </c>
      <c r="AB336" s="173" t="s">
        <v>67</v>
      </c>
      <c r="AC336" s="174" t="s">
        <v>1144</v>
      </c>
      <c r="AD336" s="169" t="s">
        <v>1145</v>
      </c>
      <c r="AE336" s="167" t="s">
        <v>67</v>
      </c>
      <c r="AF336" s="179"/>
      <c r="AG336" s="163" t="s">
        <v>68</v>
      </c>
      <c r="AH336" s="167">
        <f t="shared" si="55"/>
        <v>18</v>
      </c>
      <c r="AI336" s="167">
        <v>2</v>
      </c>
      <c r="AJ336" s="171">
        <f t="shared" si="56"/>
        <v>6372</v>
      </c>
      <c r="AK336" s="167">
        <f t="shared" si="57"/>
        <v>18</v>
      </c>
      <c r="AL336" s="171">
        <v>0</v>
      </c>
      <c r="AM336" s="171">
        <f t="shared" si="64"/>
        <v>864000</v>
      </c>
      <c r="AN336" s="171">
        <f t="shared" si="58"/>
        <v>0</v>
      </c>
      <c r="AO336" s="171">
        <f t="shared" si="59"/>
        <v>0</v>
      </c>
      <c r="AP336" s="171">
        <f t="shared" si="60"/>
        <v>5505408</v>
      </c>
      <c r="AR336" s="171">
        <f t="shared" si="61"/>
        <v>0</v>
      </c>
      <c r="AS336" s="171">
        <f t="shared" si="62"/>
        <v>6369408</v>
      </c>
      <c r="AT336" s="163" t="s">
        <v>195</v>
      </c>
      <c r="AU336" s="163" t="s">
        <v>196</v>
      </c>
      <c r="AV336" s="163" t="s">
        <v>921</v>
      </c>
      <c r="AW336" s="163" t="s">
        <v>922</v>
      </c>
    </row>
    <row r="337" spans="1:49" ht="25" customHeight="1" x14ac:dyDescent="0.35">
      <c r="A337" s="163">
        <v>14249</v>
      </c>
      <c r="B337" s="163" t="s">
        <v>138</v>
      </c>
      <c r="C337" s="163" t="s">
        <v>139</v>
      </c>
      <c r="D337" s="164">
        <v>1</v>
      </c>
      <c r="E337" s="164">
        <v>2025</v>
      </c>
      <c r="F337" s="164">
        <v>2025</v>
      </c>
      <c r="G337" s="163" t="s">
        <v>127</v>
      </c>
      <c r="H337" s="163" t="s">
        <v>138</v>
      </c>
      <c r="I337" s="163" t="s">
        <v>140</v>
      </c>
      <c r="J337" s="165" t="s">
        <v>1146</v>
      </c>
      <c r="K337" s="163" t="s">
        <v>65</v>
      </c>
      <c r="L337" s="163" t="s">
        <v>56</v>
      </c>
      <c r="M337" s="163" t="s">
        <v>57</v>
      </c>
      <c r="N337" s="163">
        <v>4</v>
      </c>
      <c r="O337" s="163" t="s">
        <v>286</v>
      </c>
      <c r="P337" s="163" t="s">
        <v>679</v>
      </c>
      <c r="Q337" s="163" t="s">
        <v>152</v>
      </c>
      <c r="R337" s="163" t="s">
        <v>61</v>
      </c>
      <c r="S337" s="163" t="s">
        <v>62</v>
      </c>
      <c r="T337" s="163" t="s">
        <v>288</v>
      </c>
      <c r="U337" s="164">
        <v>20</v>
      </c>
      <c r="V337" s="164">
        <v>162</v>
      </c>
      <c r="W337" s="164">
        <v>12</v>
      </c>
      <c r="X337" s="167">
        <f t="shared" si="63"/>
        <v>174</v>
      </c>
      <c r="Y337" s="164">
        <v>4</v>
      </c>
      <c r="Z337" s="164" t="s">
        <v>64</v>
      </c>
      <c r="AA337" s="164" t="s">
        <v>67</v>
      </c>
      <c r="AB337" s="164" t="s">
        <v>64</v>
      </c>
      <c r="AC337" s="174" t="s">
        <v>1147</v>
      </c>
      <c r="AD337" s="169" t="s">
        <v>1148</v>
      </c>
      <c r="AE337" s="167" t="s">
        <v>67</v>
      </c>
      <c r="AF337" s="179"/>
      <c r="AG337" s="163" t="s">
        <v>68</v>
      </c>
      <c r="AH337" s="167">
        <f t="shared" si="55"/>
        <v>44</v>
      </c>
      <c r="AI337" s="167">
        <v>2</v>
      </c>
      <c r="AJ337" s="171">
        <f t="shared" si="56"/>
        <v>6372</v>
      </c>
      <c r="AK337" s="167">
        <f t="shared" si="57"/>
        <v>43.5</v>
      </c>
      <c r="AL337" s="171">
        <v>0</v>
      </c>
      <c r="AM337" s="171">
        <f t="shared" si="64"/>
        <v>3520000</v>
      </c>
      <c r="AN337" s="171">
        <f t="shared" si="58"/>
        <v>0</v>
      </c>
      <c r="AO337" s="171">
        <f t="shared" si="59"/>
        <v>5400000</v>
      </c>
      <c r="AP337" s="171">
        <f t="shared" si="60"/>
        <v>22174560</v>
      </c>
      <c r="AR337" s="171">
        <f t="shared" si="61"/>
        <v>0</v>
      </c>
      <c r="AS337" s="171">
        <f t="shared" si="62"/>
        <v>31094560</v>
      </c>
      <c r="AT337" s="163" t="s">
        <v>290</v>
      </c>
      <c r="AU337" s="163" t="s">
        <v>291</v>
      </c>
      <c r="AV337" s="163" t="s">
        <v>950</v>
      </c>
      <c r="AW337" s="163" t="s">
        <v>293</v>
      </c>
    </row>
    <row r="338" spans="1:49" ht="25" customHeight="1" x14ac:dyDescent="0.35">
      <c r="A338" s="163">
        <v>14380</v>
      </c>
      <c r="B338" s="163" t="s">
        <v>190</v>
      </c>
      <c r="C338" s="163" t="s">
        <v>191</v>
      </c>
      <c r="D338" s="164">
        <v>1</v>
      </c>
      <c r="E338" s="164">
        <v>2025</v>
      </c>
      <c r="F338" s="164">
        <v>2025</v>
      </c>
      <c r="G338" s="163" t="s">
        <v>127</v>
      </c>
      <c r="H338" s="163" t="s">
        <v>190</v>
      </c>
      <c r="I338" s="163" t="s">
        <v>192</v>
      </c>
      <c r="J338" s="165" t="s">
        <v>1149</v>
      </c>
      <c r="K338" s="163" t="s">
        <v>65</v>
      </c>
      <c r="L338" s="163" t="s">
        <v>56</v>
      </c>
      <c r="M338" s="163" t="s">
        <v>57</v>
      </c>
      <c r="N338" s="163">
        <v>13</v>
      </c>
      <c r="O338" s="163" t="s">
        <v>104</v>
      </c>
      <c r="P338" s="163" t="s">
        <v>209</v>
      </c>
      <c r="Q338" s="163" t="s">
        <v>152</v>
      </c>
      <c r="R338" s="163" t="s">
        <v>61</v>
      </c>
      <c r="S338" s="163" t="s">
        <v>62</v>
      </c>
      <c r="T338" s="163" t="s">
        <v>497</v>
      </c>
      <c r="U338" s="164">
        <v>15</v>
      </c>
      <c r="V338" s="164">
        <v>24</v>
      </c>
      <c r="W338" s="164">
        <v>12</v>
      </c>
      <c r="X338" s="167">
        <f t="shared" si="63"/>
        <v>36</v>
      </c>
      <c r="Y338" s="164">
        <v>4</v>
      </c>
      <c r="Z338" s="164" t="s">
        <v>64</v>
      </c>
      <c r="AA338" s="164" t="s">
        <v>67</v>
      </c>
      <c r="AB338" s="173" t="s">
        <v>67</v>
      </c>
      <c r="AC338" s="174" t="s">
        <v>1150</v>
      </c>
      <c r="AD338" s="169" t="s">
        <v>1151</v>
      </c>
      <c r="AE338" s="167" t="s">
        <v>67</v>
      </c>
      <c r="AF338" s="179"/>
      <c r="AG338" s="163" t="s">
        <v>68</v>
      </c>
      <c r="AH338" s="167">
        <f t="shared" si="55"/>
        <v>9</v>
      </c>
      <c r="AI338" s="167">
        <v>1</v>
      </c>
      <c r="AJ338" s="171">
        <f t="shared" si="56"/>
        <v>5074</v>
      </c>
      <c r="AK338" s="167">
        <f t="shared" si="57"/>
        <v>9</v>
      </c>
      <c r="AL338" s="171">
        <v>0</v>
      </c>
      <c r="AM338" s="171">
        <f t="shared" si="64"/>
        <v>540000</v>
      </c>
      <c r="AN338" s="171">
        <f t="shared" si="58"/>
        <v>0</v>
      </c>
      <c r="AO338" s="171">
        <f t="shared" si="59"/>
        <v>0</v>
      </c>
      <c r="AP338" s="171">
        <f t="shared" si="60"/>
        <v>2739960</v>
      </c>
      <c r="AR338" s="171">
        <f t="shared" si="61"/>
        <v>0</v>
      </c>
      <c r="AS338" s="171">
        <f t="shared" si="62"/>
        <v>3279960</v>
      </c>
      <c r="AT338" s="163" t="s">
        <v>195</v>
      </c>
      <c r="AU338" s="163" t="s">
        <v>196</v>
      </c>
      <c r="AV338" s="163" t="s">
        <v>921</v>
      </c>
      <c r="AW338" s="163" t="s">
        <v>922</v>
      </c>
    </row>
    <row r="339" spans="1:49" ht="25" customHeight="1" x14ac:dyDescent="0.35">
      <c r="A339" s="163">
        <v>14381</v>
      </c>
      <c r="B339" s="163" t="s">
        <v>190</v>
      </c>
      <c r="C339" s="163" t="s">
        <v>191</v>
      </c>
      <c r="D339" s="164">
        <v>1</v>
      </c>
      <c r="E339" s="164">
        <v>2025</v>
      </c>
      <c r="F339" s="164">
        <v>2025</v>
      </c>
      <c r="G339" s="163" t="s">
        <v>127</v>
      </c>
      <c r="H339" s="163" t="s">
        <v>190</v>
      </c>
      <c r="I339" s="163" t="s">
        <v>192</v>
      </c>
      <c r="J339" s="165" t="s">
        <v>1149</v>
      </c>
      <c r="K339" s="163" t="s">
        <v>65</v>
      </c>
      <c r="L339" s="163" t="s">
        <v>56</v>
      </c>
      <c r="M339" s="163" t="s">
        <v>57</v>
      </c>
      <c r="N339" s="163">
        <v>13</v>
      </c>
      <c r="O339" s="163" t="s">
        <v>104</v>
      </c>
      <c r="P339" s="163" t="s">
        <v>209</v>
      </c>
      <c r="Q339" s="163" t="s">
        <v>152</v>
      </c>
      <c r="R339" s="163" t="s">
        <v>61</v>
      </c>
      <c r="S339" s="163" t="s">
        <v>62</v>
      </c>
      <c r="T339" s="163" t="s">
        <v>1105</v>
      </c>
      <c r="U339" s="164">
        <v>15</v>
      </c>
      <c r="V339" s="164">
        <v>24</v>
      </c>
      <c r="W339" s="164">
        <v>12</v>
      </c>
      <c r="X339" s="167">
        <f t="shared" si="63"/>
        <v>36</v>
      </c>
      <c r="Y339" s="164">
        <v>4</v>
      </c>
      <c r="Z339" s="164" t="s">
        <v>64</v>
      </c>
      <c r="AA339" s="164" t="s">
        <v>67</v>
      </c>
      <c r="AB339" s="173" t="s">
        <v>67</v>
      </c>
      <c r="AC339" s="174" t="s">
        <v>1150</v>
      </c>
      <c r="AD339" s="169" t="s">
        <v>1152</v>
      </c>
      <c r="AE339" s="167" t="s">
        <v>67</v>
      </c>
      <c r="AF339" s="179"/>
      <c r="AG339" s="163" t="s">
        <v>68</v>
      </c>
      <c r="AH339" s="167">
        <f t="shared" si="55"/>
        <v>9</v>
      </c>
      <c r="AI339" s="167">
        <v>1</v>
      </c>
      <c r="AJ339" s="171">
        <f t="shared" si="56"/>
        <v>5074</v>
      </c>
      <c r="AK339" s="167">
        <f t="shared" si="57"/>
        <v>9</v>
      </c>
      <c r="AL339" s="171">
        <v>0</v>
      </c>
      <c r="AM339" s="171">
        <f t="shared" si="64"/>
        <v>540000</v>
      </c>
      <c r="AN339" s="171">
        <f t="shared" si="58"/>
        <v>0</v>
      </c>
      <c r="AO339" s="171">
        <f t="shared" si="59"/>
        <v>0</v>
      </c>
      <c r="AP339" s="171">
        <f t="shared" si="60"/>
        <v>2739960</v>
      </c>
      <c r="AR339" s="171">
        <f t="shared" si="61"/>
        <v>0</v>
      </c>
      <c r="AS339" s="171">
        <f t="shared" si="62"/>
        <v>3279960</v>
      </c>
      <c r="AT339" s="163" t="s">
        <v>195</v>
      </c>
      <c r="AU339" s="163" t="s">
        <v>196</v>
      </c>
      <c r="AV339" s="163" t="s">
        <v>921</v>
      </c>
      <c r="AW339" s="163" t="s">
        <v>922</v>
      </c>
    </row>
    <row r="340" spans="1:49" ht="25" customHeight="1" x14ac:dyDescent="0.35">
      <c r="A340" s="163">
        <v>14274</v>
      </c>
      <c r="B340" s="163" t="s">
        <v>125</v>
      </c>
      <c r="C340" s="163" t="s">
        <v>126</v>
      </c>
      <c r="D340" s="164">
        <v>1</v>
      </c>
      <c r="E340" s="164">
        <v>2025</v>
      </c>
      <c r="F340" s="164">
        <v>2025</v>
      </c>
      <c r="G340" s="163" t="s">
        <v>127</v>
      </c>
      <c r="H340" s="163" t="s">
        <v>125</v>
      </c>
      <c r="I340" s="163" t="s">
        <v>128</v>
      </c>
      <c r="J340" s="165" t="s">
        <v>1153</v>
      </c>
      <c r="K340" s="163" t="s">
        <v>65</v>
      </c>
      <c r="L340" s="163" t="s">
        <v>56</v>
      </c>
      <c r="M340" s="163" t="s">
        <v>57</v>
      </c>
      <c r="N340" s="163">
        <v>2</v>
      </c>
      <c r="O340" s="163" t="s">
        <v>143</v>
      </c>
      <c r="P340" s="163" t="s">
        <v>165</v>
      </c>
      <c r="Q340" s="163" t="s">
        <v>152</v>
      </c>
      <c r="R340" s="163" t="s">
        <v>61</v>
      </c>
      <c r="S340" s="163" t="s">
        <v>62</v>
      </c>
      <c r="T340" s="163" t="s">
        <v>63</v>
      </c>
      <c r="U340" s="164">
        <v>20</v>
      </c>
      <c r="V340" s="164">
        <v>200</v>
      </c>
      <c r="W340" s="164">
        <v>12</v>
      </c>
      <c r="X340" s="167">
        <f t="shared" si="63"/>
        <v>212</v>
      </c>
      <c r="Y340" s="164">
        <v>3</v>
      </c>
      <c r="Z340" s="164" t="s">
        <v>64</v>
      </c>
      <c r="AA340" s="164" t="s">
        <v>67</v>
      </c>
      <c r="AB340" s="164" t="s">
        <v>64</v>
      </c>
      <c r="AC340" s="174" t="s">
        <v>1154</v>
      </c>
      <c r="AD340" s="169" t="s">
        <v>1155</v>
      </c>
      <c r="AE340" s="167" t="s">
        <v>67</v>
      </c>
      <c r="AF340" s="179"/>
      <c r="AG340" s="163" t="s">
        <v>68</v>
      </c>
      <c r="AH340" s="167">
        <f t="shared" si="55"/>
        <v>71</v>
      </c>
      <c r="AI340" s="167">
        <v>3</v>
      </c>
      <c r="AJ340" s="171">
        <f t="shared" si="56"/>
        <v>7434</v>
      </c>
      <c r="AK340" s="167">
        <f t="shared" si="57"/>
        <v>70.666666666666671</v>
      </c>
      <c r="AL340" s="171">
        <v>0</v>
      </c>
      <c r="AM340" s="171">
        <f t="shared" si="64"/>
        <v>5680000</v>
      </c>
      <c r="AN340" s="171">
        <f t="shared" si="58"/>
        <v>0</v>
      </c>
      <c r="AO340" s="171">
        <f t="shared" si="59"/>
        <v>5400000</v>
      </c>
      <c r="AP340" s="171">
        <f t="shared" si="60"/>
        <v>31520160</v>
      </c>
      <c r="AR340" s="171">
        <f t="shared" si="61"/>
        <v>0</v>
      </c>
      <c r="AS340" s="171">
        <f t="shared" si="62"/>
        <v>42600160</v>
      </c>
      <c r="AT340" s="163" t="s">
        <v>167</v>
      </c>
      <c r="AU340" s="163" t="s">
        <v>168</v>
      </c>
      <c r="AV340" s="163" t="s">
        <v>169</v>
      </c>
      <c r="AW340" s="163" t="s">
        <v>1156</v>
      </c>
    </row>
    <row r="341" spans="1:49" ht="25" customHeight="1" x14ac:dyDescent="0.35">
      <c r="A341" s="163">
        <v>14287</v>
      </c>
      <c r="B341" s="163" t="s">
        <v>125</v>
      </c>
      <c r="C341" s="163" t="s">
        <v>126</v>
      </c>
      <c r="D341" s="164">
        <v>1</v>
      </c>
      <c r="E341" s="164">
        <v>2025</v>
      </c>
      <c r="F341" s="164">
        <v>2025</v>
      </c>
      <c r="G341" s="163" t="s">
        <v>127</v>
      </c>
      <c r="H341" s="163" t="s">
        <v>125</v>
      </c>
      <c r="I341" s="163" t="s">
        <v>128</v>
      </c>
      <c r="J341" s="165" t="s">
        <v>1157</v>
      </c>
      <c r="K341" s="163" t="s">
        <v>65</v>
      </c>
      <c r="L341" s="163" t="s">
        <v>56</v>
      </c>
      <c r="M341" s="163" t="s">
        <v>57</v>
      </c>
      <c r="N341" s="163">
        <v>2</v>
      </c>
      <c r="O341" s="163" t="s">
        <v>143</v>
      </c>
      <c r="P341" s="163" t="s">
        <v>1158</v>
      </c>
      <c r="Q341" s="163" t="s">
        <v>152</v>
      </c>
      <c r="R341" s="163" t="s">
        <v>61</v>
      </c>
      <c r="S341" s="163" t="s">
        <v>62</v>
      </c>
      <c r="T341" s="163" t="s">
        <v>63</v>
      </c>
      <c r="U341" s="164">
        <v>20</v>
      </c>
      <c r="V341" s="164">
        <v>200</v>
      </c>
      <c r="W341" s="164">
        <v>12</v>
      </c>
      <c r="X341" s="167">
        <f t="shared" si="63"/>
        <v>212</v>
      </c>
      <c r="Y341" s="164">
        <v>3</v>
      </c>
      <c r="Z341" s="164" t="s">
        <v>64</v>
      </c>
      <c r="AA341" s="164" t="s">
        <v>67</v>
      </c>
      <c r="AB341" s="164" t="s">
        <v>64</v>
      </c>
      <c r="AC341" s="174" t="s">
        <v>1159</v>
      </c>
      <c r="AD341" s="169" t="s">
        <v>1160</v>
      </c>
      <c r="AE341" s="167" t="s">
        <v>67</v>
      </c>
      <c r="AF341" s="179"/>
      <c r="AG341" s="163" t="s">
        <v>68</v>
      </c>
      <c r="AH341" s="167">
        <f t="shared" si="55"/>
        <v>71</v>
      </c>
      <c r="AI341" s="167">
        <v>3</v>
      </c>
      <c r="AJ341" s="171">
        <f t="shared" si="56"/>
        <v>7434</v>
      </c>
      <c r="AK341" s="167">
        <f t="shared" si="57"/>
        <v>70.666666666666671</v>
      </c>
      <c r="AL341" s="171">
        <v>0</v>
      </c>
      <c r="AM341" s="171">
        <f t="shared" si="64"/>
        <v>5680000</v>
      </c>
      <c r="AN341" s="171">
        <f t="shared" si="58"/>
        <v>0</v>
      </c>
      <c r="AO341" s="171">
        <f t="shared" si="59"/>
        <v>5400000</v>
      </c>
      <c r="AP341" s="171">
        <f t="shared" si="60"/>
        <v>31520160</v>
      </c>
      <c r="AR341" s="171">
        <f t="shared" si="61"/>
        <v>0</v>
      </c>
      <c r="AS341" s="171">
        <f t="shared" si="62"/>
        <v>42600160</v>
      </c>
      <c r="AT341" s="163" t="s">
        <v>167</v>
      </c>
      <c r="AU341" s="163" t="s">
        <v>168</v>
      </c>
      <c r="AV341" s="163" t="s">
        <v>1161</v>
      </c>
      <c r="AW341" s="163" t="s">
        <v>1162</v>
      </c>
    </row>
    <row r="342" spans="1:49" ht="25" customHeight="1" x14ac:dyDescent="0.35">
      <c r="A342" s="163">
        <v>14400</v>
      </c>
      <c r="B342" s="163" t="s">
        <v>190</v>
      </c>
      <c r="C342" s="163" t="s">
        <v>191</v>
      </c>
      <c r="D342" s="164">
        <v>1</v>
      </c>
      <c r="E342" s="164">
        <v>2025</v>
      </c>
      <c r="F342" s="164">
        <v>2025</v>
      </c>
      <c r="G342" s="163" t="s">
        <v>127</v>
      </c>
      <c r="H342" s="163" t="s">
        <v>190</v>
      </c>
      <c r="I342" s="163" t="s">
        <v>192</v>
      </c>
      <c r="J342" s="165" t="s">
        <v>1163</v>
      </c>
      <c r="K342" s="163" t="s">
        <v>65</v>
      </c>
      <c r="L342" s="163" t="s">
        <v>56</v>
      </c>
      <c r="M342" s="163" t="s">
        <v>57</v>
      </c>
      <c r="N342" s="163">
        <v>13</v>
      </c>
      <c r="O342" s="163" t="s">
        <v>104</v>
      </c>
      <c r="P342" s="163" t="s">
        <v>151</v>
      </c>
      <c r="Q342" s="163" t="s">
        <v>152</v>
      </c>
      <c r="R342" s="163" t="s">
        <v>61</v>
      </c>
      <c r="S342" s="163" t="s">
        <v>62</v>
      </c>
      <c r="T342" s="163" t="s">
        <v>495</v>
      </c>
      <c r="U342" s="164">
        <v>12</v>
      </c>
      <c r="V342" s="164">
        <v>100</v>
      </c>
      <c r="W342" s="164">
        <v>12</v>
      </c>
      <c r="X342" s="167">
        <f t="shared" si="63"/>
        <v>112</v>
      </c>
      <c r="Y342" s="164">
        <v>4</v>
      </c>
      <c r="Z342" s="164" t="s">
        <v>64</v>
      </c>
      <c r="AA342" s="164" t="s">
        <v>67</v>
      </c>
      <c r="AB342" s="164" t="s">
        <v>67</v>
      </c>
      <c r="AC342" s="174" t="s">
        <v>1164</v>
      </c>
      <c r="AD342" s="169" t="s">
        <v>1165</v>
      </c>
      <c r="AE342" s="167" t="s">
        <v>67</v>
      </c>
      <c r="AF342" s="179"/>
      <c r="AG342" s="163" t="s">
        <v>68</v>
      </c>
      <c r="AH342" s="167">
        <f t="shared" si="55"/>
        <v>28</v>
      </c>
      <c r="AI342" s="167">
        <v>2</v>
      </c>
      <c r="AJ342" s="171">
        <f t="shared" si="56"/>
        <v>6372</v>
      </c>
      <c r="AK342" s="167">
        <f t="shared" si="57"/>
        <v>28</v>
      </c>
      <c r="AL342" s="171">
        <v>0</v>
      </c>
      <c r="AM342" s="171">
        <f t="shared" si="64"/>
        <v>1344000</v>
      </c>
      <c r="AN342" s="171">
        <f t="shared" si="58"/>
        <v>0</v>
      </c>
      <c r="AO342" s="171">
        <f t="shared" si="59"/>
        <v>0</v>
      </c>
      <c r="AP342" s="171">
        <f t="shared" si="60"/>
        <v>8563968</v>
      </c>
      <c r="AR342" s="171">
        <f t="shared" si="61"/>
        <v>0</v>
      </c>
      <c r="AS342" s="171">
        <f t="shared" si="62"/>
        <v>9907968</v>
      </c>
      <c r="AT342" s="163" t="s">
        <v>195</v>
      </c>
      <c r="AU342" s="163" t="s">
        <v>196</v>
      </c>
      <c r="AV342" s="163" t="s">
        <v>921</v>
      </c>
      <c r="AW342" s="163" t="s">
        <v>922</v>
      </c>
    </row>
    <row r="343" spans="1:49" ht="25" customHeight="1" x14ac:dyDescent="0.35">
      <c r="A343" s="163">
        <v>14403</v>
      </c>
      <c r="B343" s="163" t="s">
        <v>190</v>
      </c>
      <c r="C343" s="163" t="s">
        <v>191</v>
      </c>
      <c r="D343" s="164">
        <v>1</v>
      </c>
      <c r="E343" s="164">
        <v>2025</v>
      </c>
      <c r="F343" s="164">
        <v>2025</v>
      </c>
      <c r="G343" s="163" t="s">
        <v>127</v>
      </c>
      <c r="H343" s="163" t="s">
        <v>190</v>
      </c>
      <c r="I343" s="163" t="s">
        <v>192</v>
      </c>
      <c r="J343" s="165" t="s">
        <v>1163</v>
      </c>
      <c r="K343" s="163" t="s">
        <v>65</v>
      </c>
      <c r="L343" s="163" t="s">
        <v>56</v>
      </c>
      <c r="M343" s="163" t="s">
        <v>57</v>
      </c>
      <c r="N343" s="163">
        <v>13</v>
      </c>
      <c r="O343" s="163" t="s">
        <v>104</v>
      </c>
      <c r="P343" s="163" t="s">
        <v>151</v>
      </c>
      <c r="Q343" s="163" t="s">
        <v>152</v>
      </c>
      <c r="R343" s="163" t="s">
        <v>61</v>
      </c>
      <c r="S343" s="163" t="s">
        <v>62</v>
      </c>
      <c r="T343" s="163" t="s">
        <v>917</v>
      </c>
      <c r="U343" s="164">
        <v>12</v>
      </c>
      <c r="V343" s="164">
        <v>100</v>
      </c>
      <c r="W343" s="164">
        <v>12</v>
      </c>
      <c r="X343" s="167">
        <f t="shared" si="63"/>
        <v>112</v>
      </c>
      <c r="Y343" s="164">
        <v>4</v>
      </c>
      <c r="Z343" s="164" t="s">
        <v>64</v>
      </c>
      <c r="AA343" s="164" t="s">
        <v>67</v>
      </c>
      <c r="AB343" s="164" t="s">
        <v>67</v>
      </c>
      <c r="AC343" s="174" t="s">
        <v>1164</v>
      </c>
      <c r="AD343" s="169" t="s">
        <v>1165</v>
      </c>
      <c r="AE343" s="167" t="s">
        <v>67</v>
      </c>
      <c r="AF343" s="179"/>
      <c r="AG343" s="163" t="s">
        <v>68</v>
      </c>
      <c r="AH343" s="167">
        <f t="shared" si="55"/>
        <v>28</v>
      </c>
      <c r="AI343" s="167">
        <v>2</v>
      </c>
      <c r="AJ343" s="171">
        <f t="shared" si="56"/>
        <v>6372</v>
      </c>
      <c r="AK343" s="167">
        <f t="shared" si="57"/>
        <v>28</v>
      </c>
      <c r="AL343" s="171">
        <v>0</v>
      </c>
      <c r="AM343" s="171">
        <f t="shared" si="64"/>
        <v>1344000</v>
      </c>
      <c r="AN343" s="171">
        <f t="shared" si="58"/>
        <v>0</v>
      </c>
      <c r="AO343" s="171">
        <f t="shared" si="59"/>
        <v>0</v>
      </c>
      <c r="AP343" s="171">
        <f t="shared" si="60"/>
        <v>8563968</v>
      </c>
      <c r="AR343" s="171">
        <f t="shared" si="61"/>
        <v>0</v>
      </c>
      <c r="AS343" s="171">
        <f t="shared" si="62"/>
        <v>9907968</v>
      </c>
      <c r="AT343" s="163" t="s">
        <v>195</v>
      </c>
      <c r="AU343" s="163" t="s">
        <v>196</v>
      </c>
      <c r="AV343" s="163" t="s">
        <v>921</v>
      </c>
      <c r="AW343" s="163" t="s">
        <v>922</v>
      </c>
    </row>
    <row r="344" spans="1:49" ht="25" customHeight="1" x14ac:dyDescent="0.35">
      <c r="A344" s="163">
        <v>14408</v>
      </c>
      <c r="B344" s="163" t="s">
        <v>190</v>
      </c>
      <c r="C344" s="163" t="s">
        <v>191</v>
      </c>
      <c r="D344" s="164">
        <v>1</v>
      </c>
      <c r="E344" s="164">
        <v>2025</v>
      </c>
      <c r="F344" s="164">
        <v>2025</v>
      </c>
      <c r="G344" s="163" t="s">
        <v>127</v>
      </c>
      <c r="H344" s="163" t="s">
        <v>190</v>
      </c>
      <c r="I344" s="163" t="s">
        <v>192</v>
      </c>
      <c r="J344" s="165" t="s">
        <v>1163</v>
      </c>
      <c r="K344" s="163" t="s">
        <v>65</v>
      </c>
      <c r="L344" s="163" t="s">
        <v>56</v>
      </c>
      <c r="M344" s="163" t="s">
        <v>57</v>
      </c>
      <c r="N344" s="163">
        <v>13</v>
      </c>
      <c r="O344" s="163" t="s">
        <v>104</v>
      </c>
      <c r="P344" s="163" t="s">
        <v>151</v>
      </c>
      <c r="Q344" s="163" t="s">
        <v>152</v>
      </c>
      <c r="R344" s="163" t="s">
        <v>61</v>
      </c>
      <c r="S344" s="163" t="s">
        <v>62</v>
      </c>
      <c r="T344" s="163" t="s">
        <v>495</v>
      </c>
      <c r="U344" s="164">
        <v>12</v>
      </c>
      <c r="V344" s="164">
        <v>100</v>
      </c>
      <c r="W344" s="164">
        <v>12</v>
      </c>
      <c r="X344" s="167">
        <f t="shared" si="63"/>
        <v>112</v>
      </c>
      <c r="Y344" s="164">
        <v>4</v>
      </c>
      <c r="Z344" s="164" t="s">
        <v>64</v>
      </c>
      <c r="AA344" s="164" t="s">
        <v>67</v>
      </c>
      <c r="AB344" s="164" t="s">
        <v>67</v>
      </c>
      <c r="AC344" s="174" t="s">
        <v>1164</v>
      </c>
      <c r="AD344" s="169" t="s">
        <v>1165</v>
      </c>
      <c r="AE344" s="167" t="s">
        <v>67</v>
      </c>
      <c r="AF344" s="179"/>
      <c r="AG344" s="163" t="s">
        <v>68</v>
      </c>
      <c r="AH344" s="167">
        <f t="shared" si="55"/>
        <v>28</v>
      </c>
      <c r="AI344" s="167">
        <v>2</v>
      </c>
      <c r="AJ344" s="171">
        <f t="shared" si="56"/>
        <v>6372</v>
      </c>
      <c r="AK344" s="167">
        <f t="shared" si="57"/>
        <v>28</v>
      </c>
      <c r="AL344" s="171">
        <v>0</v>
      </c>
      <c r="AM344" s="171">
        <f t="shared" si="64"/>
        <v>1344000</v>
      </c>
      <c r="AN344" s="171">
        <f t="shared" si="58"/>
        <v>0</v>
      </c>
      <c r="AO344" s="171">
        <f t="shared" si="59"/>
        <v>0</v>
      </c>
      <c r="AP344" s="171">
        <f t="shared" si="60"/>
        <v>8563968</v>
      </c>
      <c r="AR344" s="171">
        <f t="shared" si="61"/>
        <v>0</v>
      </c>
      <c r="AS344" s="171">
        <f t="shared" si="62"/>
        <v>9907968</v>
      </c>
      <c r="AT344" s="163" t="s">
        <v>195</v>
      </c>
      <c r="AU344" s="163" t="s">
        <v>196</v>
      </c>
      <c r="AV344" s="163" t="s">
        <v>921</v>
      </c>
      <c r="AW344" s="163" t="s">
        <v>922</v>
      </c>
    </row>
    <row r="345" spans="1:49" ht="25" customHeight="1" x14ac:dyDescent="0.35">
      <c r="A345" s="163">
        <v>14410</v>
      </c>
      <c r="B345" s="163" t="s">
        <v>190</v>
      </c>
      <c r="C345" s="163" t="s">
        <v>191</v>
      </c>
      <c r="D345" s="164">
        <v>1</v>
      </c>
      <c r="E345" s="164">
        <v>2025</v>
      </c>
      <c r="F345" s="164">
        <v>2025</v>
      </c>
      <c r="G345" s="163" t="s">
        <v>127</v>
      </c>
      <c r="H345" s="163" t="s">
        <v>190</v>
      </c>
      <c r="I345" s="163" t="s">
        <v>192</v>
      </c>
      <c r="J345" s="165" t="s">
        <v>1163</v>
      </c>
      <c r="K345" s="163" t="s">
        <v>65</v>
      </c>
      <c r="L345" s="163" t="s">
        <v>56</v>
      </c>
      <c r="M345" s="163" t="s">
        <v>57</v>
      </c>
      <c r="N345" s="163">
        <v>13</v>
      </c>
      <c r="O345" s="163" t="s">
        <v>104</v>
      </c>
      <c r="P345" s="163" t="s">
        <v>151</v>
      </c>
      <c r="Q345" s="163" t="s">
        <v>152</v>
      </c>
      <c r="R345" s="163" t="s">
        <v>61</v>
      </c>
      <c r="S345" s="163" t="s">
        <v>62</v>
      </c>
      <c r="T345" s="163" t="s">
        <v>917</v>
      </c>
      <c r="U345" s="164">
        <v>12</v>
      </c>
      <c r="V345" s="164">
        <v>100</v>
      </c>
      <c r="W345" s="164">
        <v>12</v>
      </c>
      <c r="X345" s="167">
        <f t="shared" si="63"/>
        <v>112</v>
      </c>
      <c r="Y345" s="164">
        <v>4</v>
      </c>
      <c r="Z345" s="164" t="s">
        <v>64</v>
      </c>
      <c r="AA345" s="164" t="s">
        <v>67</v>
      </c>
      <c r="AB345" s="164" t="s">
        <v>67</v>
      </c>
      <c r="AC345" s="174" t="s">
        <v>1164</v>
      </c>
      <c r="AD345" s="169" t="s">
        <v>1165</v>
      </c>
      <c r="AE345" s="167" t="s">
        <v>67</v>
      </c>
      <c r="AF345" s="179"/>
      <c r="AG345" s="163" t="s">
        <v>68</v>
      </c>
      <c r="AH345" s="167">
        <f t="shared" si="55"/>
        <v>28</v>
      </c>
      <c r="AI345" s="167">
        <v>2</v>
      </c>
      <c r="AJ345" s="171">
        <f t="shared" si="56"/>
        <v>6372</v>
      </c>
      <c r="AK345" s="167">
        <f t="shared" si="57"/>
        <v>28</v>
      </c>
      <c r="AL345" s="171">
        <v>0</v>
      </c>
      <c r="AM345" s="171">
        <f t="shared" si="64"/>
        <v>1344000</v>
      </c>
      <c r="AN345" s="171">
        <f t="shared" si="58"/>
        <v>0</v>
      </c>
      <c r="AO345" s="171">
        <f t="shared" si="59"/>
        <v>0</v>
      </c>
      <c r="AP345" s="171">
        <f t="shared" si="60"/>
        <v>8563968</v>
      </c>
      <c r="AR345" s="171">
        <f t="shared" si="61"/>
        <v>0</v>
      </c>
      <c r="AS345" s="171">
        <f t="shared" si="62"/>
        <v>9907968</v>
      </c>
      <c r="AT345" s="163" t="s">
        <v>195</v>
      </c>
      <c r="AU345" s="163" t="s">
        <v>196</v>
      </c>
      <c r="AV345" s="163" t="s">
        <v>921</v>
      </c>
      <c r="AW345" s="163" t="s">
        <v>922</v>
      </c>
    </row>
    <row r="346" spans="1:49" ht="25" customHeight="1" x14ac:dyDescent="0.35">
      <c r="A346" s="163">
        <v>14416</v>
      </c>
      <c r="B346" s="163" t="s">
        <v>125</v>
      </c>
      <c r="C346" s="163" t="s">
        <v>126</v>
      </c>
      <c r="D346" s="164">
        <v>1</v>
      </c>
      <c r="E346" s="164">
        <v>2025</v>
      </c>
      <c r="F346" s="164">
        <v>2025</v>
      </c>
      <c r="G346" s="163" t="s">
        <v>127</v>
      </c>
      <c r="H346" s="163" t="s">
        <v>125</v>
      </c>
      <c r="I346" s="163" t="s">
        <v>128</v>
      </c>
      <c r="J346" s="165" t="s">
        <v>1166</v>
      </c>
      <c r="K346" s="163" t="s">
        <v>65</v>
      </c>
      <c r="L346" s="163" t="s">
        <v>56</v>
      </c>
      <c r="M346" s="163" t="s">
        <v>57</v>
      </c>
      <c r="N346" s="163">
        <v>14</v>
      </c>
      <c r="O346" s="163" t="s">
        <v>485</v>
      </c>
      <c r="P346" s="163" t="s">
        <v>486</v>
      </c>
      <c r="Q346" s="163" t="s">
        <v>462</v>
      </c>
      <c r="R346" s="163" t="s">
        <v>61</v>
      </c>
      <c r="S346" s="163" t="s">
        <v>62</v>
      </c>
      <c r="T346" s="163" t="s">
        <v>1167</v>
      </c>
      <c r="U346" s="164">
        <v>20</v>
      </c>
      <c r="V346" s="164">
        <v>116</v>
      </c>
      <c r="W346" s="164">
        <v>12</v>
      </c>
      <c r="X346" s="167">
        <f t="shared" si="63"/>
        <v>128</v>
      </c>
      <c r="Y346" s="164">
        <v>7</v>
      </c>
      <c r="Z346" s="164" t="s">
        <v>64</v>
      </c>
      <c r="AA346" s="164" t="s">
        <v>67</v>
      </c>
      <c r="AB346" s="164" t="s">
        <v>64</v>
      </c>
      <c r="AC346" s="174" t="s">
        <v>1168</v>
      </c>
      <c r="AD346" s="169" t="s">
        <v>1169</v>
      </c>
      <c r="AE346" s="167" t="s">
        <v>67</v>
      </c>
      <c r="AF346" s="179"/>
      <c r="AG346" s="163" t="s">
        <v>68</v>
      </c>
      <c r="AH346" s="167">
        <f t="shared" si="55"/>
        <v>19</v>
      </c>
      <c r="AI346" s="167">
        <v>2</v>
      </c>
      <c r="AJ346" s="171">
        <f t="shared" si="56"/>
        <v>6372</v>
      </c>
      <c r="AK346" s="167">
        <f t="shared" si="57"/>
        <v>18.285714285714285</v>
      </c>
      <c r="AL346" s="171">
        <v>0</v>
      </c>
      <c r="AM346" s="171">
        <f t="shared" si="64"/>
        <v>1520000</v>
      </c>
      <c r="AN346" s="171">
        <f t="shared" si="58"/>
        <v>0</v>
      </c>
      <c r="AO346" s="171">
        <f t="shared" si="59"/>
        <v>5400000</v>
      </c>
      <c r="AP346" s="171">
        <f t="shared" si="60"/>
        <v>16312320</v>
      </c>
      <c r="AR346" s="171">
        <f t="shared" si="61"/>
        <v>0</v>
      </c>
      <c r="AS346" s="171">
        <f t="shared" si="62"/>
        <v>23232320</v>
      </c>
      <c r="AT346" s="163" t="s">
        <v>489</v>
      </c>
      <c r="AU346" s="163" t="s">
        <v>490</v>
      </c>
      <c r="AV346" s="163" t="s">
        <v>491</v>
      </c>
      <c r="AW346" s="163" t="s">
        <v>1170</v>
      </c>
    </row>
    <row r="347" spans="1:49" ht="25" customHeight="1" x14ac:dyDescent="0.35">
      <c r="A347" s="163">
        <v>14230</v>
      </c>
      <c r="B347" s="163" t="s">
        <v>138</v>
      </c>
      <c r="C347" s="163" t="s">
        <v>139</v>
      </c>
      <c r="D347" s="164">
        <v>1</v>
      </c>
      <c r="E347" s="164">
        <v>2025</v>
      </c>
      <c r="F347" s="164">
        <v>2025</v>
      </c>
      <c r="G347" s="163" t="s">
        <v>127</v>
      </c>
      <c r="H347" s="163" t="s">
        <v>138</v>
      </c>
      <c r="I347" s="163" t="s">
        <v>140</v>
      </c>
      <c r="J347" s="165" t="s">
        <v>1171</v>
      </c>
      <c r="K347" s="163" t="s">
        <v>65</v>
      </c>
      <c r="L347" s="163" t="s">
        <v>56</v>
      </c>
      <c r="M347" s="163" t="s">
        <v>57</v>
      </c>
      <c r="N347" s="163">
        <v>6</v>
      </c>
      <c r="O347" s="163" t="s">
        <v>375</v>
      </c>
      <c r="P347" s="163" t="s">
        <v>1172</v>
      </c>
      <c r="Q347" s="163" t="s">
        <v>152</v>
      </c>
      <c r="R347" s="163" t="s">
        <v>61</v>
      </c>
      <c r="S347" s="163" t="s">
        <v>62</v>
      </c>
      <c r="T347" s="163" t="s">
        <v>1173</v>
      </c>
      <c r="U347" s="164">
        <v>15</v>
      </c>
      <c r="V347" s="164">
        <v>200</v>
      </c>
      <c r="W347" s="164">
        <v>12</v>
      </c>
      <c r="X347" s="167">
        <f t="shared" si="63"/>
        <v>212</v>
      </c>
      <c r="Y347" s="164">
        <v>7</v>
      </c>
      <c r="Z347" s="164" t="s">
        <v>64</v>
      </c>
      <c r="AA347" s="164" t="s">
        <v>67</v>
      </c>
      <c r="AB347" s="164" t="s">
        <v>64</v>
      </c>
      <c r="AC347" s="174" t="s">
        <v>1174</v>
      </c>
      <c r="AD347" s="169" t="s">
        <v>1175</v>
      </c>
      <c r="AE347" s="167" t="s">
        <v>67</v>
      </c>
      <c r="AF347" s="179"/>
      <c r="AG347" s="163" t="s">
        <v>68</v>
      </c>
      <c r="AH347" s="167">
        <f t="shared" si="55"/>
        <v>31</v>
      </c>
      <c r="AI347" s="167">
        <v>2</v>
      </c>
      <c r="AJ347" s="171">
        <f t="shared" si="56"/>
        <v>6372</v>
      </c>
      <c r="AK347" s="167">
        <f t="shared" si="57"/>
        <v>30.285714285714285</v>
      </c>
      <c r="AL347" s="171">
        <v>0</v>
      </c>
      <c r="AM347" s="171">
        <f t="shared" si="64"/>
        <v>1860000</v>
      </c>
      <c r="AN347" s="171">
        <f t="shared" si="58"/>
        <v>0</v>
      </c>
      <c r="AO347" s="171">
        <f t="shared" si="59"/>
        <v>4050000</v>
      </c>
      <c r="AP347" s="171">
        <f t="shared" si="60"/>
        <v>20262960</v>
      </c>
      <c r="AR347" s="171">
        <f t="shared" si="61"/>
        <v>0</v>
      </c>
      <c r="AS347" s="171">
        <f t="shared" si="62"/>
        <v>26172960</v>
      </c>
      <c r="AT347" s="163" t="s">
        <v>1176</v>
      </c>
      <c r="AU347" s="163" t="s">
        <v>1177</v>
      </c>
      <c r="AV347" s="163" t="s">
        <v>1178</v>
      </c>
      <c r="AW347" s="163" t="s">
        <v>1179</v>
      </c>
    </row>
    <row r="348" spans="1:49" ht="25" customHeight="1" x14ac:dyDescent="0.35">
      <c r="A348" s="163">
        <v>14229</v>
      </c>
      <c r="B348" s="163" t="s">
        <v>138</v>
      </c>
      <c r="C348" s="163" t="s">
        <v>139</v>
      </c>
      <c r="D348" s="164">
        <v>1</v>
      </c>
      <c r="E348" s="164">
        <v>2025</v>
      </c>
      <c r="F348" s="164">
        <v>2025</v>
      </c>
      <c r="G348" s="163" t="s">
        <v>127</v>
      </c>
      <c r="H348" s="163" t="s">
        <v>138</v>
      </c>
      <c r="I348" s="163" t="s">
        <v>140</v>
      </c>
      <c r="J348" s="165" t="s">
        <v>1180</v>
      </c>
      <c r="K348" s="163" t="s">
        <v>65</v>
      </c>
      <c r="L348" s="163" t="s">
        <v>56</v>
      </c>
      <c r="M348" s="163" t="s">
        <v>57</v>
      </c>
      <c r="N348" s="163">
        <v>6</v>
      </c>
      <c r="O348" s="163" t="s">
        <v>375</v>
      </c>
      <c r="P348" s="163" t="s">
        <v>1172</v>
      </c>
      <c r="Q348" s="163" t="s">
        <v>152</v>
      </c>
      <c r="R348" s="163" t="s">
        <v>61</v>
      </c>
      <c r="S348" s="163" t="s">
        <v>62</v>
      </c>
      <c r="T348" s="163" t="s">
        <v>1181</v>
      </c>
      <c r="U348" s="164">
        <v>15</v>
      </c>
      <c r="V348" s="164">
        <v>250</v>
      </c>
      <c r="W348" s="164">
        <v>12</v>
      </c>
      <c r="X348" s="167">
        <f t="shared" si="63"/>
        <v>262</v>
      </c>
      <c r="Y348" s="164">
        <v>7</v>
      </c>
      <c r="Z348" s="164" t="s">
        <v>64</v>
      </c>
      <c r="AA348" s="164" t="s">
        <v>67</v>
      </c>
      <c r="AB348" s="164" t="s">
        <v>64</v>
      </c>
      <c r="AC348" s="174" t="s">
        <v>1182</v>
      </c>
      <c r="AD348" s="169" t="s">
        <v>1183</v>
      </c>
      <c r="AE348" s="167" t="s">
        <v>67</v>
      </c>
      <c r="AF348" s="179"/>
      <c r="AG348" s="163" t="s">
        <v>68</v>
      </c>
      <c r="AH348" s="167">
        <f t="shared" si="55"/>
        <v>38</v>
      </c>
      <c r="AI348" s="167">
        <v>2</v>
      </c>
      <c r="AJ348" s="171">
        <f t="shared" si="56"/>
        <v>6372</v>
      </c>
      <c r="AK348" s="167">
        <f t="shared" si="57"/>
        <v>37.428571428571431</v>
      </c>
      <c r="AL348" s="171">
        <v>0</v>
      </c>
      <c r="AM348" s="171">
        <f t="shared" si="64"/>
        <v>2280000</v>
      </c>
      <c r="AN348" s="171">
        <f t="shared" si="58"/>
        <v>0</v>
      </c>
      <c r="AO348" s="171">
        <f t="shared" si="59"/>
        <v>4050000</v>
      </c>
      <c r="AP348" s="171">
        <f t="shared" si="60"/>
        <v>25041960</v>
      </c>
      <c r="AR348" s="171">
        <f t="shared" si="61"/>
        <v>0</v>
      </c>
      <c r="AS348" s="171">
        <f t="shared" si="62"/>
        <v>31371960</v>
      </c>
      <c r="AT348" s="163" t="s">
        <v>1176</v>
      </c>
      <c r="AU348" s="163" t="s">
        <v>1177</v>
      </c>
      <c r="AV348" s="163" t="s">
        <v>1178</v>
      </c>
      <c r="AW348" s="163" t="s">
        <v>1179</v>
      </c>
    </row>
    <row r="349" spans="1:49" ht="25" customHeight="1" x14ac:dyDescent="0.35">
      <c r="A349" s="163">
        <v>14228</v>
      </c>
      <c r="B349" s="163" t="s">
        <v>138</v>
      </c>
      <c r="C349" s="163" t="s">
        <v>139</v>
      </c>
      <c r="D349" s="164">
        <v>1</v>
      </c>
      <c r="E349" s="164">
        <v>2025</v>
      </c>
      <c r="F349" s="164">
        <v>2025</v>
      </c>
      <c r="G349" s="163" t="s">
        <v>127</v>
      </c>
      <c r="H349" s="163" t="s">
        <v>138</v>
      </c>
      <c r="I349" s="163" t="s">
        <v>140</v>
      </c>
      <c r="J349" s="165" t="s">
        <v>1184</v>
      </c>
      <c r="K349" s="163" t="s">
        <v>65</v>
      </c>
      <c r="L349" s="163" t="s">
        <v>56</v>
      </c>
      <c r="M349" s="163" t="s">
        <v>57</v>
      </c>
      <c r="N349" s="163">
        <v>6</v>
      </c>
      <c r="O349" s="163" t="s">
        <v>375</v>
      </c>
      <c r="P349" s="163" t="s">
        <v>1172</v>
      </c>
      <c r="Q349" s="163" t="s">
        <v>152</v>
      </c>
      <c r="R349" s="163" t="s">
        <v>61</v>
      </c>
      <c r="S349" s="163" t="s">
        <v>62</v>
      </c>
      <c r="T349" s="163" t="s">
        <v>1185</v>
      </c>
      <c r="U349" s="164">
        <v>20</v>
      </c>
      <c r="V349" s="164">
        <v>300</v>
      </c>
      <c r="W349" s="164">
        <v>12</v>
      </c>
      <c r="X349" s="167">
        <f t="shared" si="63"/>
        <v>312</v>
      </c>
      <c r="Y349" s="164">
        <v>7</v>
      </c>
      <c r="Z349" s="164" t="s">
        <v>64</v>
      </c>
      <c r="AA349" s="164" t="s">
        <v>67</v>
      </c>
      <c r="AB349" s="164" t="s">
        <v>64</v>
      </c>
      <c r="AC349" s="174" t="s">
        <v>1186</v>
      </c>
      <c r="AD349" s="169" t="s">
        <v>1187</v>
      </c>
      <c r="AE349" s="167" t="s">
        <v>67</v>
      </c>
      <c r="AF349" s="179"/>
      <c r="AG349" s="163" t="s">
        <v>68</v>
      </c>
      <c r="AH349" s="167">
        <f t="shared" si="55"/>
        <v>45</v>
      </c>
      <c r="AI349" s="167">
        <v>2</v>
      </c>
      <c r="AJ349" s="171">
        <f t="shared" si="56"/>
        <v>6372</v>
      </c>
      <c r="AK349" s="167">
        <f t="shared" si="57"/>
        <v>44.571428571428569</v>
      </c>
      <c r="AL349" s="171">
        <v>0</v>
      </c>
      <c r="AM349" s="171">
        <f t="shared" si="64"/>
        <v>3600000</v>
      </c>
      <c r="AN349" s="171">
        <f t="shared" si="58"/>
        <v>0</v>
      </c>
      <c r="AO349" s="171">
        <f t="shared" si="59"/>
        <v>5400000</v>
      </c>
      <c r="AP349" s="171">
        <f t="shared" si="60"/>
        <v>39761280</v>
      </c>
      <c r="AR349" s="171">
        <f t="shared" si="61"/>
        <v>0</v>
      </c>
      <c r="AS349" s="171">
        <f t="shared" si="62"/>
        <v>48761280</v>
      </c>
      <c r="AT349" s="163" t="s">
        <v>1176</v>
      </c>
      <c r="AU349" s="163" t="s">
        <v>1177</v>
      </c>
      <c r="AV349" s="163" t="s">
        <v>1178</v>
      </c>
      <c r="AW349" s="163" t="s">
        <v>1179</v>
      </c>
    </row>
    <row r="350" spans="1:49" ht="25" customHeight="1" x14ac:dyDescent="0.35">
      <c r="A350" s="163">
        <v>14498</v>
      </c>
      <c r="B350" s="163" t="s">
        <v>49</v>
      </c>
      <c r="C350" s="163" t="s">
        <v>50</v>
      </c>
      <c r="D350" s="164">
        <v>4</v>
      </c>
      <c r="E350" s="164">
        <v>2025</v>
      </c>
      <c r="F350" s="164">
        <v>2025</v>
      </c>
      <c r="G350" s="163" t="s">
        <v>127</v>
      </c>
      <c r="H350" s="163" t="s">
        <v>49</v>
      </c>
      <c r="I350" s="163" t="s">
        <v>452</v>
      </c>
      <c r="J350" s="165" t="s">
        <v>1188</v>
      </c>
      <c r="K350" s="163" t="s">
        <v>65</v>
      </c>
      <c r="L350" s="163" t="s">
        <v>56</v>
      </c>
      <c r="M350" s="163" t="s">
        <v>57</v>
      </c>
      <c r="N350" s="163">
        <v>14</v>
      </c>
      <c r="O350" s="163" t="s">
        <v>485</v>
      </c>
      <c r="P350" s="163" t="s">
        <v>486</v>
      </c>
      <c r="Q350" s="163" t="s">
        <v>152</v>
      </c>
      <c r="R350" s="163" t="s">
        <v>61</v>
      </c>
      <c r="S350" s="163" t="s">
        <v>62</v>
      </c>
      <c r="T350" s="163" t="s">
        <v>63</v>
      </c>
      <c r="U350" s="164">
        <v>13</v>
      </c>
      <c r="V350" s="164">
        <v>120</v>
      </c>
      <c r="W350" s="164">
        <v>12</v>
      </c>
      <c r="X350" s="167">
        <f t="shared" si="63"/>
        <v>132</v>
      </c>
      <c r="Y350" s="164">
        <v>5</v>
      </c>
      <c r="Z350" s="164" t="s">
        <v>64</v>
      </c>
      <c r="AA350" s="164" t="s">
        <v>67</v>
      </c>
      <c r="AB350" s="164" t="s">
        <v>64</v>
      </c>
      <c r="AC350" s="174" t="s">
        <v>1189</v>
      </c>
      <c r="AD350" s="169" t="s">
        <v>1190</v>
      </c>
      <c r="AE350" s="167" t="s">
        <v>67</v>
      </c>
      <c r="AF350" s="179"/>
      <c r="AG350" s="163" t="s">
        <v>68</v>
      </c>
      <c r="AH350" s="167">
        <f t="shared" si="55"/>
        <v>27</v>
      </c>
      <c r="AI350" s="167">
        <v>1</v>
      </c>
      <c r="AJ350" s="171">
        <f t="shared" si="56"/>
        <v>5074</v>
      </c>
      <c r="AK350" s="167">
        <f t="shared" si="57"/>
        <v>26.4</v>
      </c>
      <c r="AL350" s="171">
        <v>0</v>
      </c>
      <c r="AM350" s="171">
        <f t="shared" si="64"/>
        <v>1404000</v>
      </c>
      <c r="AN350" s="171">
        <f t="shared" si="58"/>
        <v>0</v>
      </c>
      <c r="AO350" s="171">
        <f t="shared" si="59"/>
        <v>3510000</v>
      </c>
      <c r="AP350" s="171">
        <f t="shared" si="60"/>
        <v>8706984</v>
      </c>
      <c r="AR350" s="171">
        <f t="shared" si="61"/>
        <v>0</v>
      </c>
      <c r="AS350" s="171">
        <f t="shared" si="62"/>
        <v>13620984</v>
      </c>
      <c r="AT350" s="163" t="s">
        <v>1191</v>
      </c>
      <c r="AU350" s="163" t="s">
        <v>1192</v>
      </c>
      <c r="AV350" s="163" t="s">
        <v>1193</v>
      </c>
      <c r="AW350" s="163" t="s">
        <v>1194</v>
      </c>
    </row>
    <row r="351" spans="1:49" ht="25" customHeight="1" x14ac:dyDescent="0.35">
      <c r="A351" s="163">
        <v>14499</v>
      </c>
      <c r="B351" s="163" t="s">
        <v>49</v>
      </c>
      <c r="C351" s="163" t="s">
        <v>50</v>
      </c>
      <c r="D351" s="164">
        <v>4</v>
      </c>
      <c r="E351" s="164">
        <v>2025</v>
      </c>
      <c r="F351" s="164">
        <v>2025</v>
      </c>
      <c r="G351" s="163" t="s">
        <v>127</v>
      </c>
      <c r="H351" s="163" t="s">
        <v>49</v>
      </c>
      <c r="I351" s="163" t="s">
        <v>452</v>
      </c>
      <c r="J351" s="165" t="s">
        <v>1195</v>
      </c>
      <c r="K351" s="163" t="s">
        <v>65</v>
      </c>
      <c r="L351" s="163" t="s">
        <v>56</v>
      </c>
      <c r="M351" s="163" t="s">
        <v>57</v>
      </c>
      <c r="N351" s="163">
        <v>14</v>
      </c>
      <c r="O351" s="163" t="s">
        <v>485</v>
      </c>
      <c r="P351" s="163" t="s">
        <v>1196</v>
      </c>
      <c r="Q351" s="163" t="s">
        <v>152</v>
      </c>
      <c r="R351" s="163" t="s">
        <v>61</v>
      </c>
      <c r="S351" s="163" t="s">
        <v>62</v>
      </c>
      <c r="T351" s="163" t="s">
        <v>63</v>
      </c>
      <c r="U351" s="164">
        <v>10</v>
      </c>
      <c r="V351" s="164">
        <v>120</v>
      </c>
      <c r="W351" s="164">
        <v>12</v>
      </c>
      <c r="X351" s="167">
        <f>((SUM(V351:W351))*1)*1</f>
        <v>132</v>
      </c>
      <c r="Y351" s="164">
        <v>5</v>
      </c>
      <c r="Z351" s="164" t="s">
        <v>64</v>
      </c>
      <c r="AA351" s="164" t="s">
        <v>67</v>
      </c>
      <c r="AB351" s="164" t="s">
        <v>64</v>
      </c>
      <c r="AC351" s="174" t="s">
        <v>1189</v>
      </c>
      <c r="AD351" s="169" t="s">
        <v>1197</v>
      </c>
      <c r="AE351" s="167" t="s">
        <v>67</v>
      </c>
      <c r="AF351" s="179"/>
      <c r="AG351" s="163" t="s">
        <v>68</v>
      </c>
      <c r="AH351" s="167">
        <f t="shared" si="55"/>
        <v>27</v>
      </c>
      <c r="AI351" s="167">
        <v>1</v>
      </c>
      <c r="AJ351" s="171">
        <f t="shared" si="56"/>
        <v>5074</v>
      </c>
      <c r="AK351" s="167">
        <f t="shared" si="57"/>
        <v>26.4</v>
      </c>
      <c r="AL351" s="171">
        <v>0</v>
      </c>
      <c r="AM351" s="171">
        <f t="shared" si="64"/>
        <v>1080000</v>
      </c>
      <c r="AN351" s="171">
        <f t="shared" si="58"/>
        <v>0</v>
      </c>
      <c r="AO351" s="171">
        <f t="shared" si="59"/>
        <v>2700000</v>
      </c>
      <c r="AP351" s="171">
        <f t="shared" si="60"/>
        <v>6697680</v>
      </c>
      <c r="AR351" s="171">
        <f t="shared" si="61"/>
        <v>0</v>
      </c>
      <c r="AS351" s="171">
        <f t="shared" si="62"/>
        <v>10477680</v>
      </c>
      <c r="AT351" s="163" t="s">
        <v>1191</v>
      </c>
      <c r="AU351" s="163" t="s">
        <v>1192</v>
      </c>
      <c r="AV351" s="163" t="s">
        <v>1193</v>
      </c>
      <c r="AW351" s="163" t="s">
        <v>1194</v>
      </c>
    </row>
    <row r="352" spans="1:49" ht="25" customHeight="1" x14ac:dyDescent="0.35">
      <c r="A352" s="163">
        <v>14326</v>
      </c>
      <c r="B352" s="163" t="s">
        <v>469</v>
      </c>
      <c r="C352" s="163" t="s">
        <v>470</v>
      </c>
      <c r="D352" s="164">
        <v>1</v>
      </c>
      <c r="E352" s="164">
        <v>2025</v>
      </c>
      <c r="F352" s="164">
        <v>2025</v>
      </c>
      <c r="G352" s="163" t="s">
        <v>127</v>
      </c>
      <c r="H352" s="163" t="s">
        <v>469</v>
      </c>
      <c r="I352" s="163" t="s">
        <v>471</v>
      </c>
      <c r="J352" s="165" t="s">
        <v>1198</v>
      </c>
      <c r="K352" s="163" t="s">
        <v>65</v>
      </c>
      <c r="L352" s="163" t="s">
        <v>56</v>
      </c>
      <c r="M352" s="163" t="s">
        <v>57</v>
      </c>
      <c r="N352" s="163">
        <v>6</v>
      </c>
      <c r="O352" s="163" t="s">
        <v>375</v>
      </c>
      <c r="P352" s="163" t="s">
        <v>1199</v>
      </c>
      <c r="Q352" s="163" t="s">
        <v>152</v>
      </c>
      <c r="R352" s="163" t="s">
        <v>61</v>
      </c>
      <c r="S352" s="163" t="s">
        <v>62</v>
      </c>
      <c r="T352" s="163" t="s">
        <v>108</v>
      </c>
      <c r="U352" s="164">
        <v>15</v>
      </c>
      <c r="V352" s="164">
        <v>168</v>
      </c>
      <c r="W352" s="164">
        <v>12</v>
      </c>
      <c r="X352" s="167">
        <f>((SUM(V352:W352))*1)*1</f>
        <v>180</v>
      </c>
      <c r="Y352" s="164">
        <v>4</v>
      </c>
      <c r="Z352" s="164" t="s">
        <v>64</v>
      </c>
      <c r="AA352" s="164" t="s">
        <v>67</v>
      </c>
      <c r="AB352" s="164" t="s">
        <v>64</v>
      </c>
      <c r="AC352" s="174" t="s">
        <v>1200</v>
      </c>
      <c r="AD352" s="169" t="s">
        <v>1201</v>
      </c>
      <c r="AE352" s="167" t="s">
        <v>67</v>
      </c>
      <c r="AF352" s="179"/>
      <c r="AG352" s="163" t="s">
        <v>68</v>
      </c>
      <c r="AH352" s="167">
        <f t="shared" si="55"/>
        <v>45</v>
      </c>
      <c r="AI352" s="167">
        <v>2</v>
      </c>
      <c r="AJ352" s="171">
        <f t="shared" si="56"/>
        <v>6372</v>
      </c>
      <c r="AK352" s="167">
        <f t="shared" si="57"/>
        <v>45</v>
      </c>
      <c r="AL352" s="171">
        <v>0</v>
      </c>
      <c r="AM352" s="171">
        <f t="shared" si="64"/>
        <v>2700000</v>
      </c>
      <c r="AN352" s="171">
        <f t="shared" si="58"/>
        <v>0</v>
      </c>
      <c r="AO352" s="171">
        <f t="shared" si="59"/>
        <v>4050000</v>
      </c>
      <c r="AP352" s="171">
        <f t="shared" si="60"/>
        <v>17204400</v>
      </c>
      <c r="AR352" s="171">
        <f t="shared" si="61"/>
        <v>0</v>
      </c>
      <c r="AS352" s="171">
        <f t="shared" si="62"/>
        <v>23954400</v>
      </c>
      <c r="AT352" s="163" t="s">
        <v>1202</v>
      </c>
      <c r="AU352" s="163" t="s">
        <v>1203</v>
      </c>
      <c r="AV352" s="163" t="s">
        <v>1204</v>
      </c>
      <c r="AW352" s="163" t="s">
        <v>1205</v>
      </c>
    </row>
    <row r="353" spans="1:49" ht="25" customHeight="1" x14ac:dyDescent="0.35">
      <c r="A353" s="163">
        <v>14343</v>
      </c>
      <c r="B353" s="163" t="s">
        <v>469</v>
      </c>
      <c r="C353" s="163" t="s">
        <v>470</v>
      </c>
      <c r="D353" s="164">
        <v>1</v>
      </c>
      <c r="E353" s="164">
        <v>2025</v>
      </c>
      <c r="F353" s="164">
        <v>2025</v>
      </c>
      <c r="G353" s="163" t="s">
        <v>127</v>
      </c>
      <c r="H353" s="163" t="s">
        <v>469</v>
      </c>
      <c r="I353" s="163" t="s">
        <v>471</v>
      </c>
      <c r="J353" s="165" t="s">
        <v>1206</v>
      </c>
      <c r="K353" s="163" t="s">
        <v>65</v>
      </c>
      <c r="L353" s="163" t="s">
        <v>56</v>
      </c>
      <c r="M353" s="163" t="s">
        <v>57</v>
      </c>
      <c r="N353" s="163">
        <v>6</v>
      </c>
      <c r="O353" s="163" t="s">
        <v>375</v>
      </c>
      <c r="P353" s="163" t="s">
        <v>1207</v>
      </c>
      <c r="Q353" s="163" t="s">
        <v>152</v>
      </c>
      <c r="R353" s="163" t="s">
        <v>61</v>
      </c>
      <c r="S353" s="163" t="s">
        <v>62</v>
      </c>
      <c r="T353" s="163" t="s">
        <v>1208</v>
      </c>
      <c r="U353" s="164">
        <v>15</v>
      </c>
      <c r="V353" s="164">
        <v>168</v>
      </c>
      <c r="W353" s="164">
        <v>12</v>
      </c>
      <c r="X353" s="167">
        <f>((SUM(V353:W353))*1)*1</f>
        <v>180</v>
      </c>
      <c r="Y353" s="164">
        <v>4</v>
      </c>
      <c r="Z353" s="164" t="s">
        <v>64</v>
      </c>
      <c r="AA353" s="164" t="s">
        <v>67</v>
      </c>
      <c r="AB353" s="164" t="s">
        <v>64</v>
      </c>
      <c r="AC353" s="174" t="s">
        <v>1209</v>
      </c>
      <c r="AD353" s="169" t="s">
        <v>1210</v>
      </c>
      <c r="AE353" s="167" t="s">
        <v>67</v>
      </c>
      <c r="AF353" s="179"/>
      <c r="AG353" s="163" t="s">
        <v>68</v>
      </c>
      <c r="AH353" s="167">
        <f t="shared" si="55"/>
        <v>45</v>
      </c>
      <c r="AI353" s="167">
        <v>2</v>
      </c>
      <c r="AJ353" s="171">
        <f t="shared" si="56"/>
        <v>6372</v>
      </c>
      <c r="AK353" s="167">
        <f t="shared" si="57"/>
        <v>45</v>
      </c>
      <c r="AL353" s="171">
        <v>0</v>
      </c>
      <c r="AM353" s="171">
        <f t="shared" si="64"/>
        <v>2700000</v>
      </c>
      <c r="AN353" s="171">
        <f t="shared" si="58"/>
        <v>0</v>
      </c>
      <c r="AO353" s="171">
        <f t="shared" si="59"/>
        <v>4050000</v>
      </c>
      <c r="AP353" s="171">
        <f t="shared" si="60"/>
        <v>17204400</v>
      </c>
      <c r="AR353" s="171">
        <f t="shared" si="61"/>
        <v>0</v>
      </c>
      <c r="AS353" s="171">
        <f t="shared" si="62"/>
        <v>23954400</v>
      </c>
      <c r="AT353" s="163" t="s">
        <v>1202</v>
      </c>
      <c r="AU353" s="163" t="s">
        <v>1203</v>
      </c>
      <c r="AV353" s="163" t="s">
        <v>1211</v>
      </c>
      <c r="AW353" s="163" t="s">
        <v>1212</v>
      </c>
    </row>
    <row r="354" spans="1:49" ht="25" customHeight="1" x14ac:dyDescent="0.35">
      <c r="A354" s="163">
        <v>14356</v>
      </c>
      <c r="B354" s="163" t="s">
        <v>469</v>
      </c>
      <c r="C354" s="163" t="s">
        <v>470</v>
      </c>
      <c r="D354" s="164">
        <v>1</v>
      </c>
      <c r="E354" s="164">
        <v>2025</v>
      </c>
      <c r="F354" s="164">
        <v>2025</v>
      </c>
      <c r="G354" s="163" t="s">
        <v>127</v>
      </c>
      <c r="H354" s="163" t="s">
        <v>469</v>
      </c>
      <c r="I354" s="163" t="s">
        <v>471</v>
      </c>
      <c r="J354" s="165" t="s">
        <v>1206</v>
      </c>
      <c r="K354" s="163" t="s">
        <v>65</v>
      </c>
      <c r="L354" s="163" t="s">
        <v>56</v>
      </c>
      <c r="M354" s="163" t="s">
        <v>57</v>
      </c>
      <c r="N354" s="163">
        <v>6</v>
      </c>
      <c r="O354" s="163" t="s">
        <v>375</v>
      </c>
      <c r="P354" s="163" t="s">
        <v>1213</v>
      </c>
      <c r="Q354" s="163" t="s">
        <v>152</v>
      </c>
      <c r="R354" s="163" t="s">
        <v>61</v>
      </c>
      <c r="S354" s="163" t="s">
        <v>62</v>
      </c>
      <c r="T354" s="163" t="s">
        <v>1214</v>
      </c>
      <c r="U354" s="164">
        <v>15</v>
      </c>
      <c r="V354" s="164">
        <v>168</v>
      </c>
      <c r="W354" s="164">
        <v>12</v>
      </c>
      <c r="X354" s="167">
        <f>((SUM(V354:W354))*1)*1</f>
        <v>180</v>
      </c>
      <c r="Y354" s="164">
        <v>4</v>
      </c>
      <c r="Z354" s="164" t="s">
        <v>64</v>
      </c>
      <c r="AA354" s="164" t="s">
        <v>67</v>
      </c>
      <c r="AB354" s="164" t="s">
        <v>64</v>
      </c>
      <c r="AC354" s="174" t="s">
        <v>1209</v>
      </c>
      <c r="AD354" s="169" t="s">
        <v>1215</v>
      </c>
      <c r="AE354" s="167" t="s">
        <v>67</v>
      </c>
      <c r="AF354" s="179"/>
      <c r="AG354" s="163" t="s">
        <v>68</v>
      </c>
      <c r="AH354" s="167">
        <f t="shared" si="55"/>
        <v>45</v>
      </c>
      <c r="AI354" s="167">
        <v>2</v>
      </c>
      <c r="AJ354" s="171">
        <f t="shared" si="56"/>
        <v>6372</v>
      </c>
      <c r="AK354" s="167">
        <f t="shared" si="57"/>
        <v>45</v>
      </c>
      <c r="AL354" s="171">
        <v>0</v>
      </c>
      <c r="AM354" s="171">
        <f t="shared" si="64"/>
        <v>2700000</v>
      </c>
      <c r="AN354" s="171">
        <f t="shared" si="58"/>
        <v>0</v>
      </c>
      <c r="AO354" s="171">
        <f t="shared" si="59"/>
        <v>4050000</v>
      </c>
      <c r="AP354" s="171">
        <f t="shared" si="60"/>
        <v>17204400</v>
      </c>
      <c r="AR354" s="171">
        <f t="shared" si="61"/>
        <v>0</v>
      </c>
      <c r="AS354" s="171">
        <f t="shared" si="62"/>
        <v>23954400</v>
      </c>
      <c r="AT354" s="163" t="s">
        <v>1216</v>
      </c>
      <c r="AU354" s="163" t="s">
        <v>1217</v>
      </c>
      <c r="AV354" s="163" t="s">
        <v>1218</v>
      </c>
      <c r="AW354" s="163" t="s">
        <v>1217</v>
      </c>
    </row>
    <row r="355" spans="1:49" ht="25" customHeight="1" x14ac:dyDescent="0.35">
      <c r="A355" s="163">
        <v>14466</v>
      </c>
      <c r="B355" s="163" t="s">
        <v>125</v>
      </c>
      <c r="C355" s="163" t="s">
        <v>126</v>
      </c>
      <c r="D355" s="164">
        <v>1</v>
      </c>
      <c r="E355" s="164">
        <v>2025</v>
      </c>
      <c r="F355" s="164">
        <v>2025</v>
      </c>
      <c r="G355" s="163" t="s">
        <v>127</v>
      </c>
      <c r="H355" s="163" t="s">
        <v>125</v>
      </c>
      <c r="I355" s="163" t="s">
        <v>128</v>
      </c>
      <c r="J355" s="165" t="s">
        <v>826</v>
      </c>
      <c r="K355" s="163" t="s">
        <v>65</v>
      </c>
      <c r="L355" s="163" t="s">
        <v>483</v>
      </c>
      <c r="M355" s="163" t="s">
        <v>484</v>
      </c>
      <c r="N355" s="163">
        <v>13</v>
      </c>
      <c r="O355" s="163" t="s">
        <v>104</v>
      </c>
      <c r="P355" s="163" t="s">
        <v>726</v>
      </c>
      <c r="Q355" s="163" t="s">
        <v>152</v>
      </c>
      <c r="R355" s="163" t="s">
        <v>61</v>
      </c>
      <c r="S355" s="163" t="s">
        <v>62</v>
      </c>
      <c r="T355" s="163" t="s">
        <v>829</v>
      </c>
      <c r="U355" s="164">
        <v>20</v>
      </c>
      <c r="V355" s="164">
        <v>50</v>
      </c>
      <c r="W355" s="164">
        <v>8</v>
      </c>
      <c r="X355" s="167">
        <f>((SUM(V355:W355))*1)*1</f>
        <v>58</v>
      </c>
      <c r="Y355" s="164">
        <v>3</v>
      </c>
      <c r="Z355" s="164" t="s">
        <v>64</v>
      </c>
      <c r="AA355" s="164" t="s">
        <v>67</v>
      </c>
      <c r="AB355" s="173" t="s">
        <v>67</v>
      </c>
      <c r="AC355" s="174" t="s">
        <v>830</v>
      </c>
      <c r="AD355" s="169" t="s">
        <v>1219</v>
      </c>
      <c r="AE355" s="167" t="s">
        <v>67</v>
      </c>
      <c r="AF355" s="179"/>
      <c r="AG355" s="163" t="s">
        <v>68</v>
      </c>
      <c r="AH355" s="167">
        <f t="shared" si="55"/>
        <v>20</v>
      </c>
      <c r="AI355" s="167">
        <v>1</v>
      </c>
      <c r="AJ355" s="171">
        <f t="shared" si="56"/>
        <v>5074</v>
      </c>
      <c r="AK355" s="167">
        <f t="shared" si="57"/>
        <v>19.333333333333332</v>
      </c>
      <c r="AL355" s="171">
        <v>0</v>
      </c>
      <c r="AM355" s="171">
        <f t="shared" si="64"/>
        <v>1600000</v>
      </c>
      <c r="AN355" s="171">
        <f t="shared" si="58"/>
        <v>0</v>
      </c>
      <c r="AO355" s="171">
        <f t="shared" si="59"/>
        <v>0</v>
      </c>
      <c r="AP355" s="171">
        <f t="shared" si="60"/>
        <v>5885840</v>
      </c>
      <c r="AR355" s="171">
        <f t="shared" si="61"/>
        <v>0</v>
      </c>
      <c r="AS355" s="171">
        <f t="shared" si="62"/>
        <v>7485840</v>
      </c>
      <c r="AT355" s="163" t="s">
        <v>618</v>
      </c>
      <c r="AU355" s="163" t="s">
        <v>619</v>
      </c>
      <c r="AV355" s="163" t="s">
        <v>1220</v>
      </c>
      <c r="AW355" s="163" t="s">
        <v>1221</v>
      </c>
    </row>
    <row r="356" spans="1:49" ht="20.149999999999999" customHeight="1" x14ac:dyDescent="0.35">
      <c r="A356" s="177">
        <v>14633</v>
      </c>
      <c r="B356" s="163" t="s">
        <v>49</v>
      </c>
      <c r="C356" s="163" t="s">
        <v>50</v>
      </c>
      <c r="D356" s="178">
        <v>4</v>
      </c>
      <c r="E356" s="164">
        <v>2025</v>
      </c>
      <c r="F356" s="177">
        <v>2005</v>
      </c>
      <c r="G356" s="177" t="s">
        <v>51</v>
      </c>
      <c r="H356" s="177" t="s">
        <v>52</v>
      </c>
      <c r="I356" s="177" t="s">
        <v>53</v>
      </c>
      <c r="J356" s="177" t="s">
        <v>711</v>
      </c>
      <c r="K356" s="177" t="s">
        <v>712</v>
      </c>
      <c r="L356" s="177" t="s">
        <v>56</v>
      </c>
      <c r="M356" s="177" t="s">
        <v>57</v>
      </c>
      <c r="N356" s="177">
        <v>16</v>
      </c>
      <c r="O356" s="177" t="s">
        <v>343</v>
      </c>
      <c r="P356" s="177" t="s">
        <v>353</v>
      </c>
      <c r="Q356" s="177" t="s">
        <v>120</v>
      </c>
      <c r="R356" s="177" t="s">
        <v>61</v>
      </c>
      <c r="S356" s="177" t="s">
        <v>62</v>
      </c>
      <c r="T356" s="177" t="s">
        <v>63</v>
      </c>
      <c r="U356" s="178">
        <v>15</v>
      </c>
      <c r="V356" s="178">
        <v>150</v>
      </c>
      <c r="W356" s="178">
        <v>12</v>
      </c>
      <c r="X356" s="178">
        <f>SUM(V356:W356)</f>
        <v>162</v>
      </c>
      <c r="Y356" s="178">
        <v>4</v>
      </c>
      <c r="Z356" s="178" t="s">
        <v>64</v>
      </c>
      <c r="AA356" s="178" t="s">
        <v>64</v>
      </c>
      <c r="AB356" s="177" t="s">
        <v>64</v>
      </c>
      <c r="AC356" s="177"/>
      <c r="AD356" s="177" t="s">
        <v>1222</v>
      </c>
      <c r="AE356" s="177" t="s">
        <v>67</v>
      </c>
      <c r="AF356" s="177"/>
      <c r="AG356" s="177" t="s">
        <v>68</v>
      </c>
      <c r="AH356" s="178">
        <f t="shared" si="55"/>
        <v>41</v>
      </c>
      <c r="AI356" s="178">
        <v>2</v>
      </c>
      <c r="AJ356" s="171">
        <f t="shared" si="56"/>
        <v>6372</v>
      </c>
      <c r="AK356" s="178">
        <f t="shared" si="57"/>
        <v>40.5</v>
      </c>
      <c r="AL356" s="171">
        <v>0</v>
      </c>
      <c r="AM356" s="171">
        <f t="shared" si="64"/>
        <v>2460000</v>
      </c>
      <c r="AN356" s="171">
        <f t="shared" si="58"/>
        <v>3075000</v>
      </c>
      <c r="AO356" s="171">
        <f t="shared" si="59"/>
        <v>4050000</v>
      </c>
      <c r="AP356" s="171">
        <f t="shared" si="60"/>
        <v>15483960</v>
      </c>
      <c r="AR356" s="171">
        <f t="shared" si="61"/>
        <v>0</v>
      </c>
      <c r="AS356" s="171">
        <f t="shared" si="62"/>
        <v>25068960</v>
      </c>
    </row>
    <row r="357" spans="1:49" ht="20.149999999999999" customHeight="1" x14ac:dyDescent="0.35">
      <c r="A357" s="177">
        <v>14656</v>
      </c>
      <c r="B357" s="163" t="s">
        <v>49</v>
      </c>
      <c r="C357" s="163" t="s">
        <v>50</v>
      </c>
      <c r="D357" s="178">
        <v>4</v>
      </c>
      <c r="E357" s="164">
        <v>2025</v>
      </c>
      <c r="F357" s="177">
        <v>2005</v>
      </c>
      <c r="G357" s="177" t="s">
        <v>51</v>
      </c>
      <c r="H357" s="177" t="s">
        <v>52</v>
      </c>
      <c r="I357" s="177" t="s">
        <v>53</v>
      </c>
      <c r="J357" s="177" t="s">
        <v>711</v>
      </c>
      <c r="K357" s="177" t="s">
        <v>712</v>
      </c>
      <c r="L357" s="177" t="s">
        <v>56</v>
      </c>
      <c r="M357" s="177" t="s">
        <v>57</v>
      </c>
      <c r="N357" s="177">
        <v>16</v>
      </c>
      <c r="O357" s="177" t="s">
        <v>343</v>
      </c>
      <c r="P357" s="177" t="s">
        <v>353</v>
      </c>
      <c r="Q357" s="177" t="s">
        <v>120</v>
      </c>
      <c r="R357" s="177" t="s">
        <v>61</v>
      </c>
      <c r="S357" s="177" t="s">
        <v>62</v>
      </c>
      <c r="T357" s="177" t="s">
        <v>63</v>
      </c>
      <c r="U357" s="178">
        <v>15</v>
      </c>
      <c r="V357" s="178">
        <v>150</v>
      </c>
      <c r="W357" s="178">
        <v>12</v>
      </c>
      <c r="X357" s="178">
        <f>SUM(V357:W357)</f>
        <v>162</v>
      </c>
      <c r="Y357" s="178">
        <v>4</v>
      </c>
      <c r="Z357" s="178" t="s">
        <v>64</v>
      </c>
      <c r="AA357" s="178" t="s">
        <v>64</v>
      </c>
      <c r="AB357" s="177" t="s">
        <v>64</v>
      </c>
      <c r="AC357" s="177"/>
      <c r="AD357" s="177" t="s">
        <v>1222</v>
      </c>
      <c r="AE357" s="177" t="s">
        <v>67</v>
      </c>
      <c r="AF357" s="177"/>
      <c r="AG357" s="177" t="s">
        <v>68</v>
      </c>
      <c r="AH357" s="178">
        <f t="shared" si="55"/>
        <v>41</v>
      </c>
      <c r="AI357" s="178">
        <v>2</v>
      </c>
      <c r="AJ357" s="171">
        <f t="shared" si="56"/>
        <v>6372</v>
      </c>
      <c r="AK357" s="178">
        <f t="shared" si="57"/>
        <v>40.5</v>
      </c>
      <c r="AL357" s="171">
        <v>0</v>
      </c>
      <c r="AM357" s="171">
        <f t="shared" si="64"/>
        <v>2460000</v>
      </c>
      <c r="AN357" s="171">
        <f t="shared" si="58"/>
        <v>3075000</v>
      </c>
      <c r="AO357" s="171">
        <f t="shared" si="59"/>
        <v>4050000</v>
      </c>
      <c r="AP357" s="171">
        <f t="shared" si="60"/>
        <v>15483960</v>
      </c>
      <c r="AR357" s="171">
        <f t="shared" si="61"/>
        <v>0</v>
      </c>
      <c r="AS357" s="171">
        <f t="shared" si="62"/>
        <v>25068960</v>
      </c>
    </row>
    <row r="358" spans="1:49" ht="20.149999999999999" customHeight="1" x14ac:dyDescent="0.35">
      <c r="A358" s="177">
        <v>14657</v>
      </c>
      <c r="B358" s="163" t="s">
        <v>49</v>
      </c>
      <c r="C358" s="163" t="s">
        <v>50</v>
      </c>
      <c r="D358" s="178">
        <v>4</v>
      </c>
      <c r="E358" s="164">
        <v>2025</v>
      </c>
      <c r="F358" s="177">
        <v>2005</v>
      </c>
      <c r="G358" s="177" t="s">
        <v>51</v>
      </c>
      <c r="H358" s="177" t="s">
        <v>52</v>
      </c>
      <c r="I358" s="177" t="s">
        <v>53</v>
      </c>
      <c r="J358" s="177" t="s">
        <v>711</v>
      </c>
      <c r="K358" s="177" t="s">
        <v>712</v>
      </c>
      <c r="L358" s="177" t="s">
        <v>56</v>
      </c>
      <c r="M358" s="177" t="s">
        <v>57</v>
      </c>
      <c r="N358" s="177">
        <v>16</v>
      </c>
      <c r="O358" s="177" t="s">
        <v>343</v>
      </c>
      <c r="P358" s="177" t="s">
        <v>1223</v>
      </c>
      <c r="Q358" s="177" t="s">
        <v>120</v>
      </c>
      <c r="R358" s="177" t="s">
        <v>61</v>
      </c>
      <c r="S358" s="177" t="s">
        <v>62</v>
      </c>
      <c r="T358" s="177" t="s">
        <v>63</v>
      </c>
      <c r="U358" s="178">
        <v>15</v>
      </c>
      <c r="V358" s="178">
        <v>150</v>
      </c>
      <c r="W358" s="178">
        <v>12</v>
      </c>
      <c r="X358" s="178">
        <f>SUM(V358:W358)</f>
        <v>162</v>
      </c>
      <c r="Y358" s="178">
        <v>4</v>
      </c>
      <c r="Z358" s="178" t="s">
        <v>64</v>
      </c>
      <c r="AA358" s="178" t="s">
        <v>64</v>
      </c>
      <c r="AB358" s="177" t="s">
        <v>64</v>
      </c>
      <c r="AC358" s="177"/>
      <c r="AD358" s="177" t="s">
        <v>1224</v>
      </c>
      <c r="AE358" s="177" t="s">
        <v>67</v>
      </c>
      <c r="AF358" s="177"/>
      <c r="AG358" s="177" t="s">
        <v>68</v>
      </c>
      <c r="AH358" s="178">
        <f t="shared" si="55"/>
        <v>41</v>
      </c>
      <c r="AI358" s="178">
        <v>2</v>
      </c>
      <c r="AJ358" s="171">
        <f t="shared" si="56"/>
        <v>6372</v>
      </c>
      <c r="AK358" s="178">
        <f t="shared" si="57"/>
        <v>40.5</v>
      </c>
      <c r="AL358" s="171">
        <v>0</v>
      </c>
      <c r="AM358" s="171">
        <f t="shared" si="64"/>
        <v>2460000</v>
      </c>
      <c r="AN358" s="171">
        <f t="shared" si="58"/>
        <v>3075000</v>
      </c>
      <c r="AO358" s="171">
        <f t="shared" si="59"/>
        <v>4050000</v>
      </c>
      <c r="AP358" s="171">
        <f t="shared" si="60"/>
        <v>15483960</v>
      </c>
      <c r="AR358" s="171">
        <f t="shared" si="61"/>
        <v>0</v>
      </c>
      <c r="AS358" s="171">
        <f t="shared" si="62"/>
        <v>25068960</v>
      </c>
    </row>
    <row r="359" spans="1:49" ht="20.149999999999999" customHeight="1" x14ac:dyDescent="0.35">
      <c r="A359" s="177">
        <v>14658</v>
      </c>
      <c r="B359" s="163" t="s">
        <v>49</v>
      </c>
      <c r="C359" s="163" t="s">
        <v>50</v>
      </c>
      <c r="D359" s="178">
        <v>4</v>
      </c>
      <c r="E359" s="164">
        <v>2025</v>
      </c>
      <c r="F359" s="177">
        <v>2005</v>
      </c>
      <c r="G359" s="177" t="s">
        <v>51</v>
      </c>
      <c r="H359" s="177" t="s">
        <v>52</v>
      </c>
      <c r="I359" s="177" t="s">
        <v>53</v>
      </c>
      <c r="J359" s="177" t="s">
        <v>711</v>
      </c>
      <c r="K359" s="177" t="s">
        <v>712</v>
      </c>
      <c r="L359" s="177" t="s">
        <v>56</v>
      </c>
      <c r="M359" s="177" t="s">
        <v>57</v>
      </c>
      <c r="N359" s="177">
        <v>16</v>
      </c>
      <c r="O359" s="177" t="s">
        <v>343</v>
      </c>
      <c r="P359" s="177" t="s">
        <v>358</v>
      </c>
      <c r="Q359" s="177" t="s">
        <v>120</v>
      </c>
      <c r="R359" s="177" t="s">
        <v>61</v>
      </c>
      <c r="S359" s="177" t="s">
        <v>62</v>
      </c>
      <c r="T359" s="177" t="s">
        <v>63</v>
      </c>
      <c r="U359" s="178">
        <v>15</v>
      </c>
      <c r="V359" s="178">
        <v>150</v>
      </c>
      <c r="W359" s="178">
        <v>12</v>
      </c>
      <c r="X359" s="178">
        <f>SUM(V359:W359)</f>
        <v>162</v>
      </c>
      <c r="Y359" s="178">
        <v>4</v>
      </c>
      <c r="Z359" s="178" t="s">
        <v>64</v>
      </c>
      <c r="AA359" s="178" t="s">
        <v>64</v>
      </c>
      <c r="AB359" s="177" t="s">
        <v>64</v>
      </c>
      <c r="AC359" s="177"/>
      <c r="AD359" s="177" t="s">
        <v>1225</v>
      </c>
      <c r="AE359" s="177" t="s">
        <v>67</v>
      </c>
      <c r="AF359" s="177"/>
      <c r="AG359" s="177" t="s">
        <v>68</v>
      </c>
      <c r="AH359" s="178">
        <f t="shared" si="55"/>
        <v>41</v>
      </c>
      <c r="AI359" s="178">
        <v>2</v>
      </c>
      <c r="AJ359" s="171">
        <f t="shared" si="56"/>
        <v>6372</v>
      </c>
      <c r="AK359" s="178">
        <f t="shared" si="57"/>
        <v>40.5</v>
      </c>
      <c r="AL359" s="171">
        <v>0</v>
      </c>
      <c r="AM359" s="171">
        <f t="shared" si="64"/>
        <v>2460000</v>
      </c>
      <c r="AN359" s="171">
        <f t="shared" si="58"/>
        <v>3075000</v>
      </c>
      <c r="AO359" s="171">
        <f t="shared" si="59"/>
        <v>4050000</v>
      </c>
      <c r="AP359" s="171">
        <f t="shared" si="60"/>
        <v>15483960</v>
      </c>
      <c r="AR359" s="171">
        <f t="shared" si="61"/>
        <v>0</v>
      </c>
      <c r="AS359" s="171">
        <f t="shared" si="62"/>
        <v>25068960</v>
      </c>
    </row>
    <row r="360" spans="1:49" ht="20.149999999999999" customHeight="1" x14ac:dyDescent="0.35">
      <c r="A360" s="177">
        <v>14660</v>
      </c>
      <c r="B360" s="163" t="s">
        <v>49</v>
      </c>
      <c r="C360" s="163" t="s">
        <v>50</v>
      </c>
      <c r="D360" s="178">
        <v>4</v>
      </c>
      <c r="E360" s="164">
        <v>2025</v>
      </c>
      <c r="F360" s="177">
        <v>2005</v>
      </c>
      <c r="G360" s="177" t="s">
        <v>51</v>
      </c>
      <c r="H360" s="177" t="s">
        <v>52</v>
      </c>
      <c r="I360" s="177" t="s">
        <v>53</v>
      </c>
      <c r="J360" s="177" t="s">
        <v>356</v>
      </c>
      <c r="K360" s="177" t="s">
        <v>357</v>
      </c>
      <c r="L360" s="177" t="s">
        <v>56</v>
      </c>
      <c r="M360" s="177" t="s">
        <v>57</v>
      </c>
      <c r="N360" s="177">
        <v>16</v>
      </c>
      <c r="O360" s="177" t="s">
        <v>343</v>
      </c>
      <c r="P360" s="177" t="s">
        <v>1226</v>
      </c>
      <c r="Q360" s="177" t="s">
        <v>120</v>
      </c>
      <c r="R360" s="177" t="s">
        <v>61</v>
      </c>
      <c r="S360" s="177" t="s">
        <v>62</v>
      </c>
      <c r="T360" s="177" t="s">
        <v>63</v>
      </c>
      <c r="U360" s="178">
        <v>15</v>
      </c>
      <c r="V360" s="178">
        <v>190</v>
      </c>
      <c r="W360" s="178">
        <v>12</v>
      </c>
      <c r="X360" s="178">
        <f>SUM(V360:W360)</f>
        <v>202</v>
      </c>
      <c r="Y360" s="178">
        <v>4</v>
      </c>
      <c r="Z360" s="178" t="s">
        <v>64</v>
      </c>
      <c r="AA360" s="178" t="s">
        <v>64</v>
      </c>
      <c r="AB360" s="177" t="s">
        <v>64</v>
      </c>
      <c r="AC360" s="177"/>
      <c r="AD360" s="177" t="s">
        <v>1227</v>
      </c>
      <c r="AE360" s="178" t="s">
        <v>64</v>
      </c>
      <c r="AF360" s="177" t="s">
        <v>360</v>
      </c>
      <c r="AG360" s="177" t="s">
        <v>68</v>
      </c>
      <c r="AH360" s="178">
        <f t="shared" si="55"/>
        <v>51</v>
      </c>
      <c r="AI360" s="178">
        <v>2</v>
      </c>
      <c r="AJ360" s="171">
        <f t="shared" si="56"/>
        <v>6372</v>
      </c>
      <c r="AK360" s="178">
        <f t="shared" si="57"/>
        <v>50.5</v>
      </c>
      <c r="AL360" s="171">
        <v>300000</v>
      </c>
      <c r="AM360" s="171">
        <f t="shared" si="64"/>
        <v>3060000</v>
      </c>
      <c r="AN360" s="171">
        <f t="shared" si="58"/>
        <v>3825000</v>
      </c>
      <c r="AO360" s="171">
        <f t="shared" si="59"/>
        <v>4050000</v>
      </c>
      <c r="AP360" s="171">
        <f t="shared" si="60"/>
        <v>19307160</v>
      </c>
      <c r="AR360" s="171">
        <f t="shared" si="61"/>
        <v>4500000</v>
      </c>
      <c r="AS360" s="171">
        <f t="shared" si="62"/>
        <v>34742160</v>
      </c>
    </row>
    <row r="361" spans="1:49" ht="20.149999999999999" customHeight="1" x14ac:dyDescent="0.35">
      <c r="A361" s="172">
        <v>14542</v>
      </c>
      <c r="B361" s="172" t="s">
        <v>116</v>
      </c>
      <c r="C361" s="172" t="s">
        <v>117</v>
      </c>
      <c r="D361" s="167">
        <v>1</v>
      </c>
      <c r="E361" s="167">
        <v>2025</v>
      </c>
      <c r="F361" s="167">
        <v>2025</v>
      </c>
      <c r="G361" s="165" t="s">
        <v>51</v>
      </c>
      <c r="H361" s="172" t="s">
        <v>52</v>
      </c>
      <c r="I361" s="172" t="s">
        <v>53</v>
      </c>
      <c r="J361" s="165" t="s">
        <v>1047</v>
      </c>
      <c r="K361" s="172" t="s">
        <v>1048</v>
      </c>
      <c r="L361" s="172" t="s">
        <v>56</v>
      </c>
      <c r="M361" s="172" t="s">
        <v>57</v>
      </c>
      <c r="N361" s="172">
        <v>9</v>
      </c>
      <c r="O361" s="172" t="s">
        <v>118</v>
      </c>
      <c r="P361" s="172" t="s">
        <v>1228</v>
      </c>
      <c r="Q361" s="172" t="s">
        <v>120</v>
      </c>
      <c r="R361" s="172" t="s">
        <v>61</v>
      </c>
      <c r="S361" s="172" t="s">
        <v>62</v>
      </c>
      <c r="T361" s="172" t="s">
        <v>63</v>
      </c>
      <c r="U361" s="173">
        <v>20</v>
      </c>
      <c r="V361" s="173">
        <v>260</v>
      </c>
      <c r="W361" s="173">
        <v>12</v>
      </c>
      <c r="X361" s="167">
        <f>(SUM(V361:W361))*1</f>
        <v>272</v>
      </c>
      <c r="Y361" s="173">
        <v>4</v>
      </c>
      <c r="Z361" s="173" t="s">
        <v>64</v>
      </c>
      <c r="AA361" s="173" t="s">
        <v>64</v>
      </c>
      <c r="AB361" s="173" t="s">
        <v>64</v>
      </c>
      <c r="AC361" s="174"/>
      <c r="AD361" s="169" t="s">
        <v>1229</v>
      </c>
      <c r="AE361" s="173" t="s">
        <v>64</v>
      </c>
      <c r="AF361" s="174" t="s">
        <v>1230</v>
      </c>
      <c r="AG361" s="172" t="s">
        <v>122</v>
      </c>
      <c r="AH361" s="167">
        <f t="shared" si="55"/>
        <v>68</v>
      </c>
      <c r="AI361" s="167">
        <v>2</v>
      </c>
      <c r="AJ361" s="171">
        <f t="shared" si="56"/>
        <v>6372</v>
      </c>
      <c r="AK361" s="167">
        <f t="shared" si="57"/>
        <v>68</v>
      </c>
      <c r="AL361" s="171">
        <v>300000</v>
      </c>
      <c r="AM361" s="171">
        <f t="shared" si="64"/>
        <v>5440000</v>
      </c>
      <c r="AN361" s="171">
        <f t="shared" si="58"/>
        <v>6800000</v>
      </c>
      <c r="AO361" s="171">
        <f t="shared" si="59"/>
        <v>5400000</v>
      </c>
      <c r="AP361" s="171">
        <f t="shared" si="60"/>
        <v>34663680</v>
      </c>
      <c r="AR361" s="171">
        <f>+(AL361*U361)</f>
        <v>6000000</v>
      </c>
      <c r="AS361" s="171">
        <f>+(AM361+AN361+AO361+AP361+AR361)</f>
        <v>58303680</v>
      </c>
    </row>
    <row r="362" spans="1:49" ht="20.149999999999999" customHeight="1" x14ac:dyDescent="0.35">
      <c r="A362" s="182">
        <v>14661</v>
      </c>
      <c r="B362" s="163" t="s">
        <v>49</v>
      </c>
      <c r="C362" s="163" t="s">
        <v>50</v>
      </c>
      <c r="D362" s="178">
        <v>4</v>
      </c>
      <c r="E362" s="164">
        <v>2025</v>
      </c>
      <c r="F362" s="182">
        <v>2005</v>
      </c>
      <c r="G362" s="182" t="s">
        <v>51</v>
      </c>
      <c r="H362" s="182" t="s">
        <v>52</v>
      </c>
      <c r="I362" s="182" t="s">
        <v>53</v>
      </c>
      <c r="J362" s="182" t="s">
        <v>1231</v>
      </c>
      <c r="K362" s="182" t="s">
        <v>1232</v>
      </c>
      <c r="L362" s="182" t="s">
        <v>56</v>
      </c>
      <c r="M362" s="182" t="s">
        <v>57</v>
      </c>
      <c r="N362" s="182">
        <v>16</v>
      </c>
      <c r="O362" s="182" t="s">
        <v>343</v>
      </c>
      <c r="P362" s="182" t="s">
        <v>1233</v>
      </c>
      <c r="Q362" s="182" t="s">
        <v>120</v>
      </c>
      <c r="R362" s="182" t="s">
        <v>61</v>
      </c>
      <c r="S362" s="182" t="s">
        <v>62</v>
      </c>
      <c r="T362" s="182" t="s">
        <v>63</v>
      </c>
      <c r="U362" s="183">
        <v>15</v>
      </c>
      <c r="V362" s="183">
        <v>150</v>
      </c>
      <c r="W362" s="183">
        <v>12</v>
      </c>
      <c r="X362" s="183">
        <f t="shared" ref="X362:X372" si="65">SUM(V362:W362)</f>
        <v>162</v>
      </c>
      <c r="Y362" s="183">
        <v>4</v>
      </c>
      <c r="Z362" s="183" t="s">
        <v>64</v>
      </c>
      <c r="AA362" s="183" t="s">
        <v>64</v>
      </c>
      <c r="AB362" s="182" t="s">
        <v>64</v>
      </c>
      <c r="AC362" s="177"/>
      <c r="AD362" s="182" t="s">
        <v>1234</v>
      </c>
      <c r="AE362" s="182" t="s">
        <v>67</v>
      </c>
      <c r="AF362" s="182"/>
      <c r="AG362" s="182" t="s">
        <v>68</v>
      </c>
      <c r="AH362" s="183">
        <f t="shared" si="55"/>
        <v>41</v>
      </c>
      <c r="AI362" s="183">
        <v>2</v>
      </c>
      <c r="AJ362" s="171">
        <f t="shared" si="56"/>
        <v>6372</v>
      </c>
      <c r="AK362" s="183">
        <f t="shared" si="57"/>
        <v>40.5</v>
      </c>
      <c r="AL362" s="171">
        <v>0</v>
      </c>
      <c r="AM362" s="171">
        <f t="shared" si="64"/>
        <v>2460000</v>
      </c>
      <c r="AN362" s="171">
        <f t="shared" si="58"/>
        <v>3075000</v>
      </c>
      <c r="AO362" s="171">
        <f t="shared" si="59"/>
        <v>4050000</v>
      </c>
      <c r="AP362" s="171">
        <f t="shared" si="60"/>
        <v>15483960</v>
      </c>
      <c r="AR362" s="171">
        <f t="shared" ref="AR362:AR372" si="66">+(AL362*U362)</f>
        <v>0</v>
      </c>
      <c r="AS362" s="171">
        <f t="shared" ref="AS362:AS372" si="67">+(AM362+AN362+AO362+AP362+AR362)</f>
        <v>25068960</v>
      </c>
    </row>
    <row r="363" spans="1:49" ht="20.149999999999999" customHeight="1" x14ac:dyDescent="0.35">
      <c r="A363" s="182">
        <v>14662</v>
      </c>
      <c r="B363" s="163" t="s">
        <v>49</v>
      </c>
      <c r="C363" s="163" t="s">
        <v>50</v>
      </c>
      <c r="D363" s="178">
        <v>4</v>
      </c>
      <c r="E363" s="164">
        <v>2025</v>
      </c>
      <c r="F363" s="182">
        <v>2005</v>
      </c>
      <c r="G363" s="182" t="s">
        <v>51</v>
      </c>
      <c r="H363" s="182" t="s">
        <v>52</v>
      </c>
      <c r="I363" s="182" t="s">
        <v>53</v>
      </c>
      <c r="J363" s="182" t="s">
        <v>1231</v>
      </c>
      <c r="K363" s="182" t="s">
        <v>1232</v>
      </c>
      <c r="L363" s="182" t="s">
        <v>56</v>
      </c>
      <c r="M363" s="182" t="s">
        <v>57</v>
      </c>
      <c r="N363" s="182">
        <v>16</v>
      </c>
      <c r="O363" s="182" t="s">
        <v>343</v>
      </c>
      <c r="P363" s="182" t="s">
        <v>1235</v>
      </c>
      <c r="Q363" s="182" t="s">
        <v>120</v>
      </c>
      <c r="R363" s="182" t="s">
        <v>61</v>
      </c>
      <c r="S363" s="182" t="s">
        <v>62</v>
      </c>
      <c r="T363" s="182" t="s">
        <v>63</v>
      </c>
      <c r="U363" s="183">
        <v>15</v>
      </c>
      <c r="V363" s="183">
        <v>150</v>
      </c>
      <c r="W363" s="183">
        <v>12</v>
      </c>
      <c r="X363" s="183">
        <f t="shared" si="65"/>
        <v>162</v>
      </c>
      <c r="Y363" s="183">
        <v>4</v>
      </c>
      <c r="Z363" s="183" t="s">
        <v>64</v>
      </c>
      <c r="AA363" s="183" t="s">
        <v>64</v>
      </c>
      <c r="AB363" s="182" t="s">
        <v>64</v>
      </c>
      <c r="AC363" s="177"/>
      <c r="AD363" s="182" t="s">
        <v>1236</v>
      </c>
      <c r="AE363" s="182" t="s">
        <v>67</v>
      </c>
      <c r="AF363" s="182"/>
      <c r="AG363" s="182" t="s">
        <v>68</v>
      </c>
      <c r="AH363" s="183">
        <f t="shared" si="55"/>
        <v>41</v>
      </c>
      <c r="AI363" s="183">
        <v>2</v>
      </c>
      <c r="AJ363" s="171">
        <f t="shared" si="56"/>
        <v>6372</v>
      </c>
      <c r="AK363" s="183">
        <f t="shared" si="57"/>
        <v>40.5</v>
      </c>
      <c r="AL363" s="171">
        <v>0</v>
      </c>
      <c r="AM363" s="171">
        <f t="shared" si="64"/>
        <v>2460000</v>
      </c>
      <c r="AN363" s="171">
        <f t="shared" si="58"/>
        <v>3075000</v>
      </c>
      <c r="AO363" s="171">
        <f t="shared" si="59"/>
        <v>4050000</v>
      </c>
      <c r="AP363" s="171">
        <f t="shared" si="60"/>
        <v>15483960</v>
      </c>
      <c r="AR363" s="171">
        <f t="shared" si="66"/>
        <v>0</v>
      </c>
      <c r="AS363" s="171">
        <f t="shared" si="67"/>
        <v>25068960</v>
      </c>
    </row>
    <row r="364" spans="1:49" ht="20.149999999999999" customHeight="1" x14ac:dyDescent="0.35">
      <c r="A364" s="182">
        <v>14663</v>
      </c>
      <c r="B364" s="163" t="s">
        <v>49</v>
      </c>
      <c r="C364" s="163" t="s">
        <v>50</v>
      </c>
      <c r="D364" s="178">
        <v>4</v>
      </c>
      <c r="E364" s="164">
        <v>2025</v>
      </c>
      <c r="F364" s="182">
        <v>2005</v>
      </c>
      <c r="G364" s="182" t="s">
        <v>51</v>
      </c>
      <c r="H364" s="182" t="s">
        <v>52</v>
      </c>
      <c r="I364" s="182" t="s">
        <v>53</v>
      </c>
      <c r="J364" s="182" t="s">
        <v>1231</v>
      </c>
      <c r="K364" s="182" t="s">
        <v>1232</v>
      </c>
      <c r="L364" s="182" t="s">
        <v>56</v>
      </c>
      <c r="M364" s="182" t="s">
        <v>57</v>
      </c>
      <c r="N364" s="182">
        <v>16</v>
      </c>
      <c r="O364" s="182" t="s">
        <v>343</v>
      </c>
      <c r="P364" s="182" t="s">
        <v>1237</v>
      </c>
      <c r="Q364" s="182" t="s">
        <v>120</v>
      </c>
      <c r="R364" s="182" t="s">
        <v>61</v>
      </c>
      <c r="S364" s="182" t="s">
        <v>62</v>
      </c>
      <c r="T364" s="182" t="s">
        <v>63</v>
      </c>
      <c r="U364" s="183">
        <v>15</v>
      </c>
      <c r="V364" s="183">
        <v>150</v>
      </c>
      <c r="W364" s="183">
        <v>12</v>
      </c>
      <c r="X364" s="183">
        <f t="shared" si="65"/>
        <v>162</v>
      </c>
      <c r="Y364" s="183">
        <v>4</v>
      </c>
      <c r="Z364" s="183" t="s">
        <v>64</v>
      </c>
      <c r="AA364" s="183" t="s">
        <v>64</v>
      </c>
      <c r="AB364" s="182" t="s">
        <v>64</v>
      </c>
      <c r="AC364" s="177"/>
      <c r="AD364" s="182" t="s">
        <v>1238</v>
      </c>
      <c r="AE364" s="182" t="s">
        <v>67</v>
      </c>
      <c r="AF364" s="182"/>
      <c r="AG364" s="182" t="s">
        <v>68</v>
      </c>
      <c r="AH364" s="183">
        <f t="shared" si="55"/>
        <v>41</v>
      </c>
      <c r="AI364" s="183">
        <v>2</v>
      </c>
      <c r="AJ364" s="171">
        <f t="shared" si="56"/>
        <v>6372</v>
      </c>
      <c r="AK364" s="183">
        <f t="shared" si="57"/>
        <v>40.5</v>
      </c>
      <c r="AL364" s="171">
        <v>0</v>
      </c>
      <c r="AM364" s="171">
        <f t="shared" si="64"/>
        <v>2460000</v>
      </c>
      <c r="AN364" s="171">
        <f t="shared" si="58"/>
        <v>3075000</v>
      </c>
      <c r="AO364" s="171">
        <f t="shared" si="59"/>
        <v>4050000</v>
      </c>
      <c r="AP364" s="171">
        <f t="shared" si="60"/>
        <v>15483960</v>
      </c>
      <c r="AR364" s="171">
        <f t="shared" si="66"/>
        <v>0</v>
      </c>
      <c r="AS364" s="171">
        <f t="shared" si="67"/>
        <v>25068960</v>
      </c>
    </row>
    <row r="365" spans="1:49" ht="20.149999999999999" customHeight="1" x14ac:dyDescent="0.35">
      <c r="A365" s="182">
        <v>14664</v>
      </c>
      <c r="B365" s="163" t="s">
        <v>49</v>
      </c>
      <c r="C365" s="163" t="s">
        <v>50</v>
      </c>
      <c r="D365" s="178">
        <v>4</v>
      </c>
      <c r="E365" s="164">
        <v>2025</v>
      </c>
      <c r="F365" s="182">
        <v>2005</v>
      </c>
      <c r="G365" s="182" t="s">
        <v>51</v>
      </c>
      <c r="H365" s="182" t="s">
        <v>52</v>
      </c>
      <c r="I365" s="182" t="s">
        <v>53</v>
      </c>
      <c r="J365" s="182" t="s">
        <v>511</v>
      </c>
      <c r="K365" s="182" t="s">
        <v>512</v>
      </c>
      <c r="L365" s="182" t="s">
        <v>56</v>
      </c>
      <c r="M365" s="182" t="s">
        <v>57</v>
      </c>
      <c r="N365" s="182">
        <v>16</v>
      </c>
      <c r="O365" s="182" t="s">
        <v>343</v>
      </c>
      <c r="P365" s="182" t="s">
        <v>1239</v>
      </c>
      <c r="Q365" s="182" t="s">
        <v>120</v>
      </c>
      <c r="R365" s="182" t="s">
        <v>61</v>
      </c>
      <c r="S365" s="182" t="s">
        <v>62</v>
      </c>
      <c r="T365" s="182" t="s">
        <v>63</v>
      </c>
      <c r="U365" s="183">
        <v>15</v>
      </c>
      <c r="V365" s="183">
        <v>120</v>
      </c>
      <c r="W365" s="183">
        <v>12</v>
      </c>
      <c r="X365" s="183">
        <f t="shared" si="65"/>
        <v>132</v>
      </c>
      <c r="Y365" s="183">
        <v>4</v>
      </c>
      <c r="Z365" s="183" t="s">
        <v>64</v>
      </c>
      <c r="AA365" s="183" t="s">
        <v>64</v>
      </c>
      <c r="AB365" s="182" t="s">
        <v>64</v>
      </c>
      <c r="AC365" s="177"/>
      <c r="AD365" s="182" t="s">
        <v>1240</v>
      </c>
      <c r="AE365" s="182" t="s">
        <v>67</v>
      </c>
      <c r="AF365" s="182"/>
      <c r="AG365" s="182" t="s">
        <v>68</v>
      </c>
      <c r="AH365" s="183">
        <f t="shared" si="55"/>
        <v>33</v>
      </c>
      <c r="AI365" s="183">
        <v>2</v>
      </c>
      <c r="AJ365" s="171">
        <f t="shared" si="56"/>
        <v>6372</v>
      </c>
      <c r="AK365" s="183">
        <f t="shared" si="57"/>
        <v>33</v>
      </c>
      <c r="AL365" s="171">
        <v>0</v>
      </c>
      <c r="AM365" s="171">
        <f t="shared" si="64"/>
        <v>1980000</v>
      </c>
      <c r="AN365" s="171">
        <f t="shared" si="58"/>
        <v>2475000</v>
      </c>
      <c r="AO365" s="171">
        <f t="shared" si="59"/>
        <v>4050000</v>
      </c>
      <c r="AP365" s="171">
        <f t="shared" si="60"/>
        <v>12616560</v>
      </c>
      <c r="AR365" s="171">
        <f t="shared" si="66"/>
        <v>0</v>
      </c>
      <c r="AS365" s="171">
        <f t="shared" si="67"/>
        <v>21121560</v>
      </c>
    </row>
    <row r="366" spans="1:49" ht="20.149999999999999" customHeight="1" x14ac:dyDescent="0.35">
      <c r="A366" s="177">
        <v>14665</v>
      </c>
      <c r="B366" s="163" t="s">
        <v>49</v>
      </c>
      <c r="C366" s="163" t="s">
        <v>50</v>
      </c>
      <c r="D366" s="178">
        <v>4</v>
      </c>
      <c r="E366" s="164">
        <v>2025</v>
      </c>
      <c r="F366" s="177">
        <v>2005</v>
      </c>
      <c r="G366" s="177" t="s">
        <v>51</v>
      </c>
      <c r="H366" s="177" t="s">
        <v>52</v>
      </c>
      <c r="I366" s="177" t="s">
        <v>53</v>
      </c>
      <c r="J366" s="177" t="s">
        <v>960</v>
      </c>
      <c r="K366" s="177" t="s">
        <v>961</v>
      </c>
      <c r="L366" s="177" t="s">
        <v>56</v>
      </c>
      <c r="M366" s="177" t="s">
        <v>57</v>
      </c>
      <c r="N366" s="177">
        <v>16</v>
      </c>
      <c r="O366" s="177" t="s">
        <v>343</v>
      </c>
      <c r="P366" s="177" t="s">
        <v>1241</v>
      </c>
      <c r="Q366" s="177" t="s">
        <v>120</v>
      </c>
      <c r="R366" s="177" t="s">
        <v>61</v>
      </c>
      <c r="S366" s="177" t="s">
        <v>62</v>
      </c>
      <c r="T366" s="177" t="s">
        <v>63</v>
      </c>
      <c r="U366" s="178">
        <v>15</v>
      </c>
      <c r="V366" s="178">
        <v>240</v>
      </c>
      <c r="W366" s="178">
        <v>12</v>
      </c>
      <c r="X366" s="178">
        <f t="shared" si="65"/>
        <v>252</v>
      </c>
      <c r="Y366" s="178">
        <v>4</v>
      </c>
      <c r="Z366" s="178" t="s">
        <v>64</v>
      </c>
      <c r="AA366" s="178" t="s">
        <v>64</v>
      </c>
      <c r="AB366" s="177" t="s">
        <v>64</v>
      </c>
      <c r="AC366" s="177"/>
      <c r="AD366" s="177" t="s">
        <v>1242</v>
      </c>
      <c r="AE366" s="177" t="s">
        <v>67</v>
      </c>
      <c r="AF366" s="177"/>
      <c r="AG366" s="177" t="s">
        <v>68</v>
      </c>
      <c r="AH366" s="178">
        <f t="shared" si="55"/>
        <v>63</v>
      </c>
      <c r="AI366" s="178">
        <v>2</v>
      </c>
      <c r="AJ366" s="171">
        <f t="shared" si="56"/>
        <v>6372</v>
      </c>
      <c r="AK366" s="178">
        <f t="shared" si="57"/>
        <v>63</v>
      </c>
      <c r="AL366" s="171">
        <v>0</v>
      </c>
      <c r="AM366" s="171">
        <f t="shared" si="64"/>
        <v>3780000</v>
      </c>
      <c r="AN366" s="171">
        <f t="shared" si="58"/>
        <v>4725000</v>
      </c>
      <c r="AO366" s="171">
        <f t="shared" si="59"/>
        <v>4050000</v>
      </c>
      <c r="AP366" s="171">
        <f t="shared" si="60"/>
        <v>24086160</v>
      </c>
      <c r="AR366" s="171">
        <f t="shared" si="66"/>
        <v>0</v>
      </c>
      <c r="AS366" s="171">
        <f t="shared" si="67"/>
        <v>36641160</v>
      </c>
    </row>
    <row r="367" spans="1:49" ht="20.149999999999999" customHeight="1" x14ac:dyDescent="0.35">
      <c r="A367" s="177">
        <v>14666</v>
      </c>
      <c r="B367" s="163" t="s">
        <v>49</v>
      </c>
      <c r="C367" s="163" t="s">
        <v>50</v>
      </c>
      <c r="D367" s="178">
        <v>4</v>
      </c>
      <c r="E367" s="164">
        <v>2025</v>
      </c>
      <c r="F367" s="177">
        <v>2005</v>
      </c>
      <c r="G367" s="177" t="s">
        <v>51</v>
      </c>
      <c r="H367" s="177" t="s">
        <v>52</v>
      </c>
      <c r="I367" s="177" t="s">
        <v>53</v>
      </c>
      <c r="J367" s="177" t="s">
        <v>54</v>
      </c>
      <c r="K367" s="177" t="s">
        <v>55</v>
      </c>
      <c r="L367" s="177" t="s">
        <v>56</v>
      </c>
      <c r="M367" s="177" t="s">
        <v>57</v>
      </c>
      <c r="N367" s="177">
        <v>16</v>
      </c>
      <c r="O367" s="177" t="s">
        <v>343</v>
      </c>
      <c r="P367" s="177" t="s">
        <v>1243</v>
      </c>
      <c r="Q367" s="177" t="s">
        <v>1244</v>
      </c>
      <c r="R367" s="177" t="s">
        <v>61</v>
      </c>
      <c r="S367" s="177" t="s">
        <v>62</v>
      </c>
      <c r="T367" s="177" t="s">
        <v>63</v>
      </c>
      <c r="U367" s="178">
        <v>15</v>
      </c>
      <c r="V367" s="178">
        <v>100</v>
      </c>
      <c r="W367" s="178">
        <v>12</v>
      </c>
      <c r="X367" s="178">
        <f t="shared" si="65"/>
        <v>112</v>
      </c>
      <c r="Y367" s="178">
        <v>4</v>
      </c>
      <c r="Z367" s="178" t="s">
        <v>64</v>
      </c>
      <c r="AA367" s="178" t="s">
        <v>64</v>
      </c>
      <c r="AB367" s="177" t="s">
        <v>64</v>
      </c>
      <c r="AC367" s="177"/>
      <c r="AD367" s="177" t="s">
        <v>1245</v>
      </c>
      <c r="AE367" s="177" t="s">
        <v>67</v>
      </c>
      <c r="AF367" s="177"/>
      <c r="AG367" s="177" t="s">
        <v>68</v>
      </c>
      <c r="AH367" s="178">
        <f t="shared" si="55"/>
        <v>28</v>
      </c>
      <c r="AI367" s="178">
        <v>1</v>
      </c>
      <c r="AJ367" s="171">
        <f t="shared" si="56"/>
        <v>5074</v>
      </c>
      <c r="AK367" s="178">
        <f t="shared" si="57"/>
        <v>28</v>
      </c>
      <c r="AL367" s="171">
        <v>0</v>
      </c>
      <c r="AM367" s="171">
        <f t="shared" si="64"/>
        <v>1680000</v>
      </c>
      <c r="AN367" s="171">
        <f t="shared" si="58"/>
        <v>2100000</v>
      </c>
      <c r="AO367" s="171">
        <f t="shared" si="59"/>
        <v>4050000</v>
      </c>
      <c r="AP367" s="171">
        <f t="shared" si="60"/>
        <v>8524320</v>
      </c>
      <c r="AR367" s="171">
        <f t="shared" si="66"/>
        <v>0</v>
      </c>
      <c r="AS367" s="171">
        <f t="shared" si="67"/>
        <v>16354320</v>
      </c>
    </row>
    <row r="368" spans="1:49" ht="20.149999999999999" customHeight="1" x14ac:dyDescent="0.35">
      <c r="A368" s="177">
        <v>14667</v>
      </c>
      <c r="B368" s="163" t="s">
        <v>49</v>
      </c>
      <c r="C368" s="163" t="s">
        <v>50</v>
      </c>
      <c r="D368" s="178">
        <v>4</v>
      </c>
      <c r="E368" s="164">
        <v>2025</v>
      </c>
      <c r="F368" s="177">
        <v>2005</v>
      </c>
      <c r="G368" s="177" t="s">
        <v>51</v>
      </c>
      <c r="H368" s="177" t="s">
        <v>52</v>
      </c>
      <c r="I368" s="177" t="s">
        <v>53</v>
      </c>
      <c r="J368" s="177" t="s">
        <v>54</v>
      </c>
      <c r="K368" s="177" t="s">
        <v>55</v>
      </c>
      <c r="L368" s="177" t="s">
        <v>56</v>
      </c>
      <c r="M368" s="177" t="s">
        <v>57</v>
      </c>
      <c r="N368" s="177">
        <v>16</v>
      </c>
      <c r="O368" s="177" t="s">
        <v>343</v>
      </c>
      <c r="P368" s="177" t="s">
        <v>1243</v>
      </c>
      <c r="Q368" s="177" t="s">
        <v>1244</v>
      </c>
      <c r="R368" s="177" t="s">
        <v>61</v>
      </c>
      <c r="S368" s="177" t="s">
        <v>62</v>
      </c>
      <c r="T368" s="177" t="s">
        <v>63</v>
      </c>
      <c r="U368" s="178">
        <v>15</v>
      </c>
      <c r="V368" s="178">
        <v>100</v>
      </c>
      <c r="W368" s="178">
        <v>12</v>
      </c>
      <c r="X368" s="178">
        <f t="shared" si="65"/>
        <v>112</v>
      </c>
      <c r="Y368" s="178">
        <v>4</v>
      </c>
      <c r="Z368" s="178" t="s">
        <v>64</v>
      </c>
      <c r="AA368" s="178" t="s">
        <v>64</v>
      </c>
      <c r="AB368" s="177" t="s">
        <v>64</v>
      </c>
      <c r="AC368" s="177"/>
      <c r="AD368" s="177" t="s">
        <v>1246</v>
      </c>
      <c r="AE368" s="177" t="s">
        <v>67</v>
      </c>
      <c r="AF368" s="177"/>
      <c r="AG368" s="177" t="s">
        <v>68</v>
      </c>
      <c r="AH368" s="178">
        <f t="shared" si="55"/>
        <v>28</v>
      </c>
      <c r="AI368" s="178">
        <v>1</v>
      </c>
      <c r="AJ368" s="171">
        <f t="shared" si="56"/>
        <v>5074</v>
      </c>
      <c r="AK368" s="178">
        <f t="shared" si="57"/>
        <v>28</v>
      </c>
      <c r="AL368" s="171">
        <v>0</v>
      </c>
      <c r="AM368" s="171">
        <f t="shared" si="64"/>
        <v>1680000</v>
      </c>
      <c r="AN368" s="171">
        <f t="shared" si="58"/>
        <v>2100000</v>
      </c>
      <c r="AO368" s="171">
        <f t="shared" si="59"/>
        <v>4050000</v>
      </c>
      <c r="AP368" s="171">
        <f t="shared" si="60"/>
        <v>8524320</v>
      </c>
      <c r="AR368" s="171">
        <f t="shared" si="66"/>
        <v>0</v>
      </c>
      <c r="AS368" s="171">
        <f t="shared" si="67"/>
        <v>16354320</v>
      </c>
    </row>
    <row r="369" spans="1:49" ht="20.149999999999999" customHeight="1" x14ac:dyDescent="0.35">
      <c r="A369" s="177">
        <v>14668</v>
      </c>
      <c r="B369" s="163" t="s">
        <v>49</v>
      </c>
      <c r="C369" s="163" t="s">
        <v>50</v>
      </c>
      <c r="D369" s="178">
        <v>4</v>
      </c>
      <c r="E369" s="164">
        <v>2025</v>
      </c>
      <c r="F369" s="177">
        <v>2005</v>
      </c>
      <c r="G369" s="177" t="s">
        <v>51</v>
      </c>
      <c r="H369" s="177" t="s">
        <v>52</v>
      </c>
      <c r="I369" s="177" t="s">
        <v>53</v>
      </c>
      <c r="J369" s="177" t="s">
        <v>762</v>
      </c>
      <c r="K369" s="177" t="s">
        <v>763</v>
      </c>
      <c r="L369" s="177" t="s">
        <v>56</v>
      </c>
      <c r="M369" s="177" t="s">
        <v>57</v>
      </c>
      <c r="N369" s="177">
        <v>16</v>
      </c>
      <c r="O369" s="177" t="s">
        <v>343</v>
      </c>
      <c r="P369" s="177" t="s">
        <v>1247</v>
      </c>
      <c r="Q369" s="177" t="s">
        <v>120</v>
      </c>
      <c r="R369" s="177" t="s">
        <v>61</v>
      </c>
      <c r="S369" s="177" t="s">
        <v>62</v>
      </c>
      <c r="T369" s="177" t="s">
        <v>63</v>
      </c>
      <c r="U369" s="178">
        <v>15</v>
      </c>
      <c r="V369" s="178">
        <v>108</v>
      </c>
      <c r="W369" s="178">
        <v>12</v>
      </c>
      <c r="X369" s="178">
        <f t="shared" si="65"/>
        <v>120</v>
      </c>
      <c r="Y369" s="178">
        <v>4</v>
      </c>
      <c r="Z369" s="178" t="s">
        <v>64</v>
      </c>
      <c r="AA369" s="178" t="s">
        <v>64</v>
      </c>
      <c r="AB369" s="177" t="s">
        <v>64</v>
      </c>
      <c r="AC369" s="177"/>
      <c r="AD369" s="177" t="s">
        <v>1248</v>
      </c>
      <c r="AE369" s="177" t="s">
        <v>67</v>
      </c>
      <c r="AF369" s="177"/>
      <c r="AG369" s="177" t="s">
        <v>68</v>
      </c>
      <c r="AH369" s="178">
        <f t="shared" si="55"/>
        <v>30</v>
      </c>
      <c r="AI369" s="178">
        <v>2</v>
      </c>
      <c r="AJ369" s="171">
        <f t="shared" si="56"/>
        <v>6372</v>
      </c>
      <c r="AK369" s="178">
        <f t="shared" si="57"/>
        <v>30</v>
      </c>
      <c r="AL369" s="171">
        <v>0</v>
      </c>
      <c r="AM369" s="171">
        <f t="shared" si="64"/>
        <v>1800000</v>
      </c>
      <c r="AN369" s="171">
        <f t="shared" si="58"/>
        <v>2250000</v>
      </c>
      <c r="AO369" s="171">
        <f t="shared" si="59"/>
        <v>4050000</v>
      </c>
      <c r="AP369" s="171">
        <f t="shared" si="60"/>
        <v>11469600</v>
      </c>
      <c r="AR369" s="171">
        <f t="shared" si="66"/>
        <v>0</v>
      </c>
      <c r="AS369" s="171">
        <f t="shared" si="67"/>
        <v>19569600</v>
      </c>
    </row>
    <row r="370" spans="1:49" ht="20.149999999999999" customHeight="1" x14ac:dyDescent="0.35">
      <c r="A370" s="177">
        <v>14669</v>
      </c>
      <c r="B370" s="163" t="s">
        <v>49</v>
      </c>
      <c r="C370" s="163" t="s">
        <v>50</v>
      </c>
      <c r="D370" s="178">
        <v>4</v>
      </c>
      <c r="E370" s="164">
        <v>2025</v>
      </c>
      <c r="F370" s="177">
        <v>2005</v>
      </c>
      <c r="G370" s="177" t="s">
        <v>51</v>
      </c>
      <c r="H370" s="177" t="s">
        <v>52</v>
      </c>
      <c r="I370" s="177" t="s">
        <v>53</v>
      </c>
      <c r="J370" s="177" t="s">
        <v>762</v>
      </c>
      <c r="K370" s="177" t="s">
        <v>763</v>
      </c>
      <c r="L370" s="177" t="s">
        <v>56</v>
      </c>
      <c r="M370" s="177" t="s">
        <v>57</v>
      </c>
      <c r="N370" s="177">
        <v>16</v>
      </c>
      <c r="O370" s="177" t="s">
        <v>343</v>
      </c>
      <c r="P370" s="177" t="s">
        <v>1241</v>
      </c>
      <c r="Q370" s="177" t="s">
        <v>120</v>
      </c>
      <c r="R370" s="177" t="s">
        <v>61</v>
      </c>
      <c r="S370" s="177" t="s">
        <v>62</v>
      </c>
      <c r="T370" s="177" t="s">
        <v>63</v>
      </c>
      <c r="U370" s="178">
        <v>15</v>
      </c>
      <c r="V370" s="178">
        <v>108</v>
      </c>
      <c r="W370" s="178">
        <v>12</v>
      </c>
      <c r="X370" s="178">
        <f t="shared" si="65"/>
        <v>120</v>
      </c>
      <c r="Y370" s="178">
        <v>4</v>
      </c>
      <c r="Z370" s="178" t="s">
        <v>64</v>
      </c>
      <c r="AA370" s="178" t="s">
        <v>64</v>
      </c>
      <c r="AB370" s="177" t="s">
        <v>64</v>
      </c>
      <c r="AC370" s="177"/>
      <c r="AD370" s="177" t="s">
        <v>1249</v>
      </c>
      <c r="AE370" s="177" t="s">
        <v>67</v>
      </c>
      <c r="AF370" s="177"/>
      <c r="AG370" s="177" t="s">
        <v>68</v>
      </c>
      <c r="AH370" s="178">
        <f t="shared" si="55"/>
        <v>30</v>
      </c>
      <c r="AI370" s="178">
        <v>2</v>
      </c>
      <c r="AJ370" s="171">
        <f t="shared" si="56"/>
        <v>6372</v>
      </c>
      <c r="AK370" s="178">
        <f t="shared" si="57"/>
        <v>30</v>
      </c>
      <c r="AL370" s="171">
        <v>0</v>
      </c>
      <c r="AM370" s="171">
        <f t="shared" si="64"/>
        <v>1800000</v>
      </c>
      <c r="AN370" s="171">
        <f t="shared" si="58"/>
        <v>2250000</v>
      </c>
      <c r="AO370" s="171">
        <f t="shared" si="59"/>
        <v>4050000</v>
      </c>
      <c r="AP370" s="171">
        <f t="shared" si="60"/>
        <v>11469600</v>
      </c>
      <c r="AR370" s="171">
        <f t="shared" si="66"/>
        <v>0</v>
      </c>
      <c r="AS370" s="171">
        <f t="shared" si="67"/>
        <v>19569600</v>
      </c>
    </row>
    <row r="371" spans="1:49" ht="20.149999999999999" customHeight="1" x14ac:dyDescent="0.35">
      <c r="A371" s="177">
        <v>14871</v>
      </c>
      <c r="B371" s="163" t="s">
        <v>49</v>
      </c>
      <c r="C371" s="163" t="s">
        <v>50</v>
      </c>
      <c r="D371" s="178">
        <v>4</v>
      </c>
      <c r="E371" s="164">
        <v>2025</v>
      </c>
      <c r="F371" s="177">
        <v>2005</v>
      </c>
      <c r="G371" s="177" t="s">
        <v>51</v>
      </c>
      <c r="H371" s="177" t="s">
        <v>52</v>
      </c>
      <c r="I371" s="177" t="s">
        <v>53</v>
      </c>
      <c r="J371" s="177" t="s">
        <v>614</v>
      </c>
      <c r="K371" s="177" t="s">
        <v>615</v>
      </c>
      <c r="L371" s="177" t="s">
        <v>56</v>
      </c>
      <c r="M371" s="177" t="s">
        <v>57</v>
      </c>
      <c r="N371" s="177">
        <v>16</v>
      </c>
      <c r="O371" s="177" t="s">
        <v>343</v>
      </c>
      <c r="P371" s="177" t="s">
        <v>1239</v>
      </c>
      <c r="Q371" s="177" t="s">
        <v>120</v>
      </c>
      <c r="R371" s="177" t="s">
        <v>61</v>
      </c>
      <c r="S371" s="177" t="s">
        <v>62</v>
      </c>
      <c r="T371" s="177" t="s">
        <v>63</v>
      </c>
      <c r="U371" s="178">
        <v>15</v>
      </c>
      <c r="V371" s="178">
        <v>100</v>
      </c>
      <c r="W371" s="178">
        <v>12</v>
      </c>
      <c r="X371" s="178">
        <f t="shared" si="65"/>
        <v>112</v>
      </c>
      <c r="Y371" s="178">
        <v>4</v>
      </c>
      <c r="Z371" s="178" t="s">
        <v>64</v>
      </c>
      <c r="AA371" s="178" t="s">
        <v>64</v>
      </c>
      <c r="AB371" s="177" t="s">
        <v>64</v>
      </c>
      <c r="AC371" s="177"/>
      <c r="AD371" s="177" t="s">
        <v>1250</v>
      </c>
      <c r="AE371" s="177" t="s">
        <v>67</v>
      </c>
      <c r="AF371" s="177"/>
      <c r="AG371" s="177" t="s">
        <v>68</v>
      </c>
      <c r="AH371" s="178">
        <f t="shared" si="55"/>
        <v>28</v>
      </c>
      <c r="AI371" s="178">
        <v>2</v>
      </c>
      <c r="AJ371" s="171">
        <f t="shared" si="56"/>
        <v>6372</v>
      </c>
      <c r="AK371" s="178">
        <f t="shared" si="57"/>
        <v>28</v>
      </c>
      <c r="AL371" s="171">
        <v>0</v>
      </c>
      <c r="AM371" s="171">
        <f t="shared" si="64"/>
        <v>1680000</v>
      </c>
      <c r="AN371" s="171">
        <f t="shared" si="58"/>
        <v>2100000</v>
      </c>
      <c r="AO371" s="171">
        <f t="shared" si="59"/>
        <v>4050000</v>
      </c>
      <c r="AP371" s="171">
        <f t="shared" si="60"/>
        <v>10704960</v>
      </c>
      <c r="AR371" s="171">
        <f t="shared" si="66"/>
        <v>0</v>
      </c>
      <c r="AS371" s="171">
        <f t="shared" si="67"/>
        <v>18534960</v>
      </c>
    </row>
    <row r="372" spans="1:49" ht="20.149999999999999" customHeight="1" x14ac:dyDescent="0.35">
      <c r="A372" s="177">
        <v>14873</v>
      </c>
      <c r="B372" s="163" t="s">
        <v>49</v>
      </c>
      <c r="C372" s="163" t="s">
        <v>50</v>
      </c>
      <c r="D372" s="178">
        <v>4</v>
      </c>
      <c r="E372" s="164">
        <v>2025</v>
      </c>
      <c r="F372" s="177">
        <v>2005</v>
      </c>
      <c r="G372" s="177" t="s">
        <v>51</v>
      </c>
      <c r="H372" s="177" t="s">
        <v>52</v>
      </c>
      <c r="I372" s="177" t="s">
        <v>53</v>
      </c>
      <c r="J372" s="177" t="s">
        <v>82</v>
      </c>
      <c r="K372" s="177" t="s">
        <v>83</v>
      </c>
      <c r="L372" s="177" t="s">
        <v>56</v>
      </c>
      <c r="M372" s="177" t="s">
        <v>57</v>
      </c>
      <c r="N372" s="177">
        <v>16</v>
      </c>
      <c r="O372" s="177" t="s">
        <v>343</v>
      </c>
      <c r="P372" s="177" t="s">
        <v>1239</v>
      </c>
      <c r="Q372" s="177" t="s">
        <v>120</v>
      </c>
      <c r="R372" s="177" t="s">
        <v>61</v>
      </c>
      <c r="S372" s="177" t="s">
        <v>62</v>
      </c>
      <c r="T372" s="177" t="s">
        <v>63</v>
      </c>
      <c r="U372" s="178">
        <v>15</v>
      </c>
      <c r="V372" s="178">
        <v>120</v>
      </c>
      <c r="W372" s="178">
        <v>12</v>
      </c>
      <c r="X372" s="178">
        <f t="shared" si="65"/>
        <v>132</v>
      </c>
      <c r="Y372" s="178">
        <v>4</v>
      </c>
      <c r="Z372" s="178" t="s">
        <v>64</v>
      </c>
      <c r="AA372" s="178" t="s">
        <v>64</v>
      </c>
      <c r="AB372" s="177" t="s">
        <v>64</v>
      </c>
      <c r="AC372" s="177"/>
      <c r="AD372" s="177" t="s">
        <v>1251</v>
      </c>
      <c r="AE372" s="177" t="s">
        <v>67</v>
      </c>
      <c r="AF372" s="177"/>
      <c r="AG372" s="177" t="s">
        <v>68</v>
      </c>
      <c r="AH372" s="178">
        <f t="shared" si="55"/>
        <v>33</v>
      </c>
      <c r="AI372" s="178">
        <v>2</v>
      </c>
      <c r="AJ372" s="171">
        <f t="shared" si="56"/>
        <v>6372</v>
      </c>
      <c r="AK372" s="178">
        <f t="shared" si="57"/>
        <v>33</v>
      </c>
      <c r="AL372" s="171">
        <v>0</v>
      </c>
      <c r="AM372" s="171">
        <f t="shared" si="64"/>
        <v>1980000</v>
      </c>
      <c r="AN372" s="171">
        <f t="shared" si="58"/>
        <v>2475000</v>
      </c>
      <c r="AO372" s="171">
        <f t="shared" si="59"/>
        <v>4050000</v>
      </c>
      <c r="AP372" s="171">
        <f t="shared" si="60"/>
        <v>12616560</v>
      </c>
      <c r="AR372" s="171">
        <f t="shared" si="66"/>
        <v>0</v>
      </c>
      <c r="AS372" s="171">
        <f t="shared" si="67"/>
        <v>21121560</v>
      </c>
    </row>
    <row r="373" spans="1:49" ht="20.149999999999999" customHeight="1" x14ac:dyDescent="0.35">
      <c r="A373" s="172">
        <v>14543</v>
      </c>
      <c r="B373" s="172" t="s">
        <v>116</v>
      </c>
      <c r="C373" s="172" t="s">
        <v>117</v>
      </c>
      <c r="D373" s="167">
        <v>1</v>
      </c>
      <c r="E373" s="167">
        <v>2025</v>
      </c>
      <c r="F373" s="167">
        <v>2025</v>
      </c>
      <c r="G373" s="165" t="s">
        <v>51</v>
      </c>
      <c r="H373" s="172" t="s">
        <v>52</v>
      </c>
      <c r="I373" s="172" t="s">
        <v>53</v>
      </c>
      <c r="J373" s="165" t="s">
        <v>1047</v>
      </c>
      <c r="K373" s="172" t="s">
        <v>1048</v>
      </c>
      <c r="L373" s="172" t="s">
        <v>56</v>
      </c>
      <c r="M373" s="172" t="s">
        <v>57</v>
      </c>
      <c r="N373" s="172">
        <v>9</v>
      </c>
      <c r="O373" s="172" t="s">
        <v>118</v>
      </c>
      <c r="P373" s="172" t="s">
        <v>1252</v>
      </c>
      <c r="Q373" s="172" t="s">
        <v>120</v>
      </c>
      <c r="R373" s="172" t="s">
        <v>61</v>
      </c>
      <c r="S373" s="172" t="s">
        <v>62</v>
      </c>
      <c r="T373" s="172" t="s">
        <v>63</v>
      </c>
      <c r="U373" s="173">
        <v>20</v>
      </c>
      <c r="V373" s="173">
        <v>260</v>
      </c>
      <c r="W373" s="173">
        <v>12</v>
      </c>
      <c r="X373" s="167">
        <f>(SUM(V373:W373))*1</f>
        <v>272</v>
      </c>
      <c r="Y373" s="173">
        <v>4</v>
      </c>
      <c r="Z373" s="173" t="s">
        <v>64</v>
      </c>
      <c r="AA373" s="173" t="s">
        <v>64</v>
      </c>
      <c r="AB373" s="173" t="s">
        <v>64</v>
      </c>
      <c r="AC373" s="174"/>
      <c r="AD373" s="169" t="s">
        <v>1229</v>
      </c>
      <c r="AE373" s="173" t="s">
        <v>64</v>
      </c>
      <c r="AF373" s="174" t="s">
        <v>1230</v>
      </c>
      <c r="AG373" s="172" t="s">
        <v>122</v>
      </c>
      <c r="AH373" s="167">
        <f t="shared" si="55"/>
        <v>68</v>
      </c>
      <c r="AI373" s="167">
        <v>2</v>
      </c>
      <c r="AJ373" s="171">
        <f t="shared" si="56"/>
        <v>6372</v>
      </c>
      <c r="AK373" s="167">
        <f t="shared" si="57"/>
        <v>68</v>
      </c>
      <c r="AL373" s="171">
        <v>300000</v>
      </c>
      <c r="AM373" s="171">
        <f t="shared" si="64"/>
        <v>5440000</v>
      </c>
      <c r="AN373" s="171">
        <f t="shared" si="58"/>
        <v>6800000</v>
      </c>
      <c r="AO373" s="171">
        <f t="shared" si="59"/>
        <v>5400000</v>
      </c>
      <c r="AP373" s="171">
        <f t="shared" si="60"/>
        <v>34663680</v>
      </c>
      <c r="AR373" s="171">
        <f>+(AL373*U373)</f>
        <v>6000000</v>
      </c>
      <c r="AS373" s="171">
        <f>+(AM373+AN373+AO373+AP373+AR373)</f>
        <v>58303680</v>
      </c>
    </row>
    <row r="374" spans="1:49" ht="20.149999999999999" customHeight="1" x14ac:dyDescent="0.35">
      <c r="A374" s="163">
        <v>14519</v>
      </c>
      <c r="B374" s="163" t="s">
        <v>190</v>
      </c>
      <c r="C374" s="163" t="s">
        <v>191</v>
      </c>
      <c r="D374" s="164">
        <v>1</v>
      </c>
      <c r="E374" s="164">
        <v>2025</v>
      </c>
      <c r="F374" s="164">
        <v>2025</v>
      </c>
      <c r="G374" s="163" t="s">
        <v>127</v>
      </c>
      <c r="H374" s="163" t="s">
        <v>190</v>
      </c>
      <c r="I374" s="163" t="s">
        <v>192</v>
      </c>
      <c r="J374" s="165" t="s">
        <v>306</v>
      </c>
      <c r="K374" s="163" t="s">
        <v>307</v>
      </c>
      <c r="L374" s="163" t="s">
        <v>65</v>
      </c>
      <c r="M374" s="163" t="s">
        <v>65</v>
      </c>
      <c r="N374" s="163">
        <v>8</v>
      </c>
      <c r="O374" s="163" t="s">
        <v>58</v>
      </c>
      <c r="P374" s="163" t="s">
        <v>114</v>
      </c>
      <c r="Q374" s="163" t="s">
        <v>152</v>
      </c>
      <c r="R374" s="163" t="s">
        <v>61</v>
      </c>
      <c r="S374" s="163" t="s">
        <v>107</v>
      </c>
      <c r="T374" s="163" t="s">
        <v>63</v>
      </c>
      <c r="U374" s="164">
        <v>15</v>
      </c>
      <c r="V374" s="164">
        <v>176</v>
      </c>
      <c r="W374" s="164" t="s">
        <v>65</v>
      </c>
      <c r="X374" s="167">
        <f>(SUM(V374:W374))*1</f>
        <v>176</v>
      </c>
      <c r="Y374" s="164">
        <v>5</v>
      </c>
      <c r="Z374" s="164" t="s">
        <v>64</v>
      </c>
      <c r="AA374" s="164" t="s">
        <v>67</v>
      </c>
      <c r="AB374" s="173" t="s">
        <v>67</v>
      </c>
      <c r="AC374" s="174" t="s">
        <v>65</v>
      </c>
      <c r="AD374" s="169" t="s">
        <v>1253</v>
      </c>
      <c r="AE374" s="167" t="s">
        <v>64</v>
      </c>
      <c r="AF374" s="169" t="s">
        <v>1254</v>
      </c>
      <c r="AG374" s="163" t="s">
        <v>68</v>
      </c>
      <c r="AH374" s="167">
        <f t="shared" si="55"/>
        <v>36</v>
      </c>
      <c r="AI374" s="167">
        <v>3</v>
      </c>
      <c r="AJ374" s="171">
        <f t="shared" si="56"/>
        <v>7434</v>
      </c>
      <c r="AK374" s="167">
        <f t="shared" si="57"/>
        <v>35.200000000000003</v>
      </c>
      <c r="AL374" s="171">
        <v>60000</v>
      </c>
      <c r="AM374" s="171">
        <f t="shared" si="64"/>
        <v>2160000</v>
      </c>
      <c r="AN374" s="171">
        <f t="shared" si="58"/>
        <v>0</v>
      </c>
      <c r="AO374" s="171">
        <f t="shared" si="59"/>
        <v>0</v>
      </c>
      <c r="AP374" s="171">
        <f t="shared" si="60"/>
        <v>19625760</v>
      </c>
      <c r="AR374" s="171">
        <f>+(AL374*U374)</f>
        <v>900000</v>
      </c>
      <c r="AS374" s="171">
        <f>+(AM374+AN374+AO374+AP374+AR374)</f>
        <v>22685760</v>
      </c>
      <c r="AT374" s="163" t="s">
        <v>195</v>
      </c>
      <c r="AU374" s="163" t="s">
        <v>196</v>
      </c>
      <c r="AV374" s="163" t="s">
        <v>280</v>
      </c>
      <c r="AW374" s="163" t="s">
        <v>281</v>
      </c>
    </row>
    <row r="375" spans="1:49" ht="20.149999999999999" customHeight="1" x14ac:dyDescent="0.35">
      <c r="A375" s="167">
        <v>14631</v>
      </c>
      <c r="B375" s="163" t="s">
        <v>49</v>
      </c>
      <c r="C375" s="163" t="s">
        <v>50</v>
      </c>
      <c r="D375" s="167">
        <v>4</v>
      </c>
      <c r="E375" s="167">
        <v>2025</v>
      </c>
      <c r="F375" s="167">
        <v>2025</v>
      </c>
      <c r="G375" s="165" t="s">
        <v>51</v>
      </c>
      <c r="H375" s="184" t="s">
        <v>52</v>
      </c>
      <c r="I375" s="165" t="s">
        <v>53</v>
      </c>
      <c r="J375" s="165" t="s">
        <v>1255</v>
      </c>
      <c r="K375" s="169" t="s">
        <v>1256</v>
      </c>
      <c r="N375" s="167">
        <v>6</v>
      </c>
      <c r="O375" s="169" t="s">
        <v>375</v>
      </c>
      <c r="P375" s="165" t="s">
        <v>417</v>
      </c>
      <c r="Q375" s="165" t="s">
        <v>1257</v>
      </c>
      <c r="R375" s="165" t="s">
        <v>61</v>
      </c>
      <c r="S375" s="169" t="s">
        <v>107</v>
      </c>
      <c r="T375" s="165" t="s">
        <v>108</v>
      </c>
      <c r="U375" s="167">
        <v>15</v>
      </c>
      <c r="V375" s="167">
        <v>80</v>
      </c>
      <c r="X375" s="167">
        <v>80</v>
      </c>
      <c r="Y375" s="167">
        <v>3</v>
      </c>
      <c r="Z375" s="167" t="s">
        <v>64</v>
      </c>
      <c r="AA375" s="167" t="s">
        <v>64</v>
      </c>
      <c r="AB375" s="167" t="s">
        <v>65</v>
      </c>
      <c r="AC375" s="167" t="s">
        <v>65</v>
      </c>
      <c r="AD375" s="169" t="s">
        <v>1258</v>
      </c>
      <c r="AE375" s="167" t="s">
        <v>67</v>
      </c>
      <c r="AG375" s="165" t="s">
        <v>68</v>
      </c>
      <c r="AH375" s="167">
        <v>27</v>
      </c>
      <c r="AI375" s="167">
        <v>2</v>
      </c>
      <c r="AJ375" s="171">
        <f t="shared" si="56"/>
        <v>6372</v>
      </c>
      <c r="AK375" s="185">
        <v>26.666666666666668</v>
      </c>
      <c r="AL375" s="171">
        <v>0</v>
      </c>
      <c r="AM375" s="171">
        <f t="shared" si="64"/>
        <v>1620000</v>
      </c>
      <c r="AN375" s="171">
        <f t="shared" si="58"/>
        <v>2025000</v>
      </c>
      <c r="AO375" s="171">
        <f t="shared" si="59"/>
        <v>0</v>
      </c>
      <c r="AP375" s="171">
        <f t="shared" si="60"/>
        <v>7646400</v>
      </c>
      <c r="AQ375" s="171" t="s">
        <v>65</v>
      </c>
      <c r="AR375" s="171">
        <f t="shared" ref="AR375:AR395" si="68">+(AL375*U375)</f>
        <v>0</v>
      </c>
      <c r="AS375" s="171">
        <f t="shared" ref="AS375:AS395" si="69">+(AM375+AN375+AO375+AP375+AR375)</f>
        <v>11291400</v>
      </c>
    </row>
    <row r="376" spans="1:49" ht="20.149999999999999" customHeight="1" x14ac:dyDescent="0.35">
      <c r="A376" s="167">
        <v>14632</v>
      </c>
      <c r="B376" s="163" t="s">
        <v>49</v>
      </c>
      <c r="C376" s="163" t="s">
        <v>50</v>
      </c>
      <c r="D376" s="167">
        <v>4</v>
      </c>
      <c r="E376" s="167">
        <v>2025</v>
      </c>
      <c r="F376" s="167">
        <v>2025</v>
      </c>
      <c r="G376" s="165" t="s">
        <v>51</v>
      </c>
      <c r="H376" s="184" t="s">
        <v>52</v>
      </c>
      <c r="I376" s="165" t="s">
        <v>53</v>
      </c>
      <c r="J376" s="165" t="s">
        <v>129</v>
      </c>
      <c r="K376" s="169" t="s">
        <v>130</v>
      </c>
      <c r="L376" s="169" t="s">
        <v>483</v>
      </c>
      <c r="M376" s="165" t="s">
        <v>484</v>
      </c>
      <c r="N376" s="167">
        <v>6</v>
      </c>
      <c r="O376" s="169" t="s">
        <v>375</v>
      </c>
      <c r="P376" s="165" t="s">
        <v>376</v>
      </c>
      <c r="Q376" s="165" t="s">
        <v>1259</v>
      </c>
      <c r="R376" s="165" t="s">
        <v>61</v>
      </c>
      <c r="S376" s="169" t="s">
        <v>107</v>
      </c>
      <c r="T376" s="165" t="s">
        <v>63</v>
      </c>
      <c r="U376" s="167">
        <v>10</v>
      </c>
      <c r="V376" s="167">
        <v>176</v>
      </c>
      <c r="W376" s="167">
        <v>8</v>
      </c>
      <c r="X376" s="167">
        <v>184</v>
      </c>
      <c r="Y376" s="167">
        <v>3</v>
      </c>
      <c r="Z376" s="167" t="s">
        <v>64</v>
      </c>
      <c r="AA376" s="167" t="s">
        <v>64</v>
      </c>
      <c r="AB376" s="167" t="s">
        <v>65</v>
      </c>
      <c r="AC376" s="167" t="s">
        <v>65</v>
      </c>
      <c r="AD376" s="169" t="s">
        <v>1260</v>
      </c>
      <c r="AE376" s="167" t="s">
        <v>67</v>
      </c>
      <c r="AG376" s="165" t="s">
        <v>68</v>
      </c>
      <c r="AH376" s="167">
        <v>62</v>
      </c>
      <c r="AI376" s="167">
        <v>2</v>
      </c>
      <c r="AJ376" s="171">
        <f t="shared" si="56"/>
        <v>6372</v>
      </c>
      <c r="AK376" s="185">
        <v>61.333333333333336</v>
      </c>
      <c r="AL376" s="171">
        <v>0</v>
      </c>
      <c r="AM376" s="171">
        <f t="shared" si="64"/>
        <v>2480000</v>
      </c>
      <c r="AN376" s="171">
        <f t="shared" si="58"/>
        <v>3100000</v>
      </c>
      <c r="AO376" s="171">
        <f t="shared" si="59"/>
        <v>0</v>
      </c>
      <c r="AP376" s="171">
        <f t="shared" si="60"/>
        <v>11724480</v>
      </c>
      <c r="AQ376" s="171" t="s">
        <v>65</v>
      </c>
      <c r="AR376" s="171">
        <f t="shared" si="68"/>
        <v>0</v>
      </c>
      <c r="AS376" s="171">
        <f t="shared" si="69"/>
        <v>17304480</v>
      </c>
    </row>
    <row r="377" spans="1:49" ht="20.149999999999999" customHeight="1" x14ac:dyDescent="0.35">
      <c r="A377" s="167">
        <v>14634</v>
      </c>
      <c r="B377" s="163" t="s">
        <v>49</v>
      </c>
      <c r="C377" s="163" t="s">
        <v>50</v>
      </c>
      <c r="D377" s="167">
        <v>4</v>
      </c>
      <c r="E377" s="167">
        <v>2025</v>
      </c>
      <c r="F377" s="167">
        <v>2025</v>
      </c>
      <c r="G377" s="165" t="s">
        <v>51</v>
      </c>
      <c r="H377" s="184" t="s">
        <v>52</v>
      </c>
      <c r="I377" s="165" t="s">
        <v>53</v>
      </c>
      <c r="J377" s="165" t="s">
        <v>1261</v>
      </c>
      <c r="K377" s="169" t="s">
        <v>1262</v>
      </c>
      <c r="N377" s="167">
        <v>6</v>
      </c>
      <c r="O377" s="169" t="s">
        <v>375</v>
      </c>
      <c r="P377" s="165" t="s">
        <v>1263</v>
      </c>
      <c r="Q377" s="165" t="s">
        <v>120</v>
      </c>
      <c r="R377" s="165" t="s">
        <v>61</v>
      </c>
      <c r="S377" s="169" t="s">
        <v>107</v>
      </c>
      <c r="T377" s="165" t="s">
        <v>63</v>
      </c>
      <c r="U377" s="167">
        <v>15</v>
      </c>
      <c r="V377" s="167">
        <v>160</v>
      </c>
      <c r="X377" s="167">
        <v>160</v>
      </c>
      <c r="Y377" s="167">
        <v>3</v>
      </c>
      <c r="Z377" s="167" t="s">
        <v>64</v>
      </c>
      <c r="AA377" s="167" t="s">
        <v>64</v>
      </c>
      <c r="AB377" s="167" t="s">
        <v>65</v>
      </c>
      <c r="AC377" s="167" t="s">
        <v>65</v>
      </c>
      <c r="AD377" s="169" t="s">
        <v>1264</v>
      </c>
      <c r="AE377" s="167" t="s">
        <v>67</v>
      </c>
      <c r="AG377" s="165" t="s">
        <v>68</v>
      </c>
      <c r="AH377" s="167">
        <v>54</v>
      </c>
      <c r="AI377" s="167">
        <v>3</v>
      </c>
      <c r="AJ377" s="171">
        <f t="shared" si="56"/>
        <v>7434</v>
      </c>
      <c r="AK377" s="185">
        <v>53.333333333333336</v>
      </c>
      <c r="AL377" s="171">
        <v>0</v>
      </c>
      <c r="AM377" s="171">
        <f t="shared" si="64"/>
        <v>3240000</v>
      </c>
      <c r="AN377" s="171">
        <f t="shared" si="58"/>
        <v>4050000</v>
      </c>
      <c r="AO377" s="171">
        <f t="shared" si="59"/>
        <v>0</v>
      </c>
      <c r="AP377" s="171">
        <f t="shared" si="60"/>
        <v>17841600</v>
      </c>
      <c r="AQ377" s="171" t="s">
        <v>65</v>
      </c>
      <c r="AR377" s="171">
        <f t="shared" si="68"/>
        <v>0</v>
      </c>
      <c r="AS377" s="171">
        <f t="shared" si="69"/>
        <v>25131600</v>
      </c>
    </row>
    <row r="378" spans="1:49" ht="20.149999999999999" customHeight="1" x14ac:dyDescent="0.35">
      <c r="A378" s="167">
        <v>15124</v>
      </c>
      <c r="B378" s="163" t="s">
        <v>49</v>
      </c>
      <c r="C378" s="163" t="s">
        <v>50</v>
      </c>
      <c r="D378" s="167">
        <v>4</v>
      </c>
      <c r="E378" s="167">
        <v>2025</v>
      </c>
      <c r="F378" s="167">
        <v>2025</v>
      </c>
      <c r="G378" s="165" t="s">
        <v>51</v>
      </c>
      <c r="H378" s="184" t="s">
        <v>52</v>
      </c>
      <c r="I378" s="165" t="s">
        <v>53</v>
      </c>
      <c r="J378" s="165" t="s">
        <v>453</v>
      </c>
      <c r="K378" s="169" t="s">
        <v>454</v>
      </c>
      <c r="N378" s="167">
        <v>6</v>
      </c>
      <c r="O378" s="169" t="s">
        <v>375</v>
      </c>
      <c r="P378" s="165" t="s">
        <v>1265</v>
      </c>
      <c r="Q378" s="165" t="s">
        <v>1266</v>
      </c>
      <c r="R378" s="165" t="s">
        <v>61</v>
      </c>
      <c r="S378" s="169" t="s">
        <v>107</v>
      </c>
      <c r="T378" s="165" t="s">
        <v>108</v>
      </c>
      <c r="U378" s="167">
        <v>15</v>
      </c>
      <c r="V378" s="167">
        <v>20</v>
      </c>
      <c r="X378" s="167">
        <v>20</v>
      </c>
      <c r="Y378" s="167">
        <v>3</v>
      </c>
      <c r="Z378" s="167" t="s">
        <v>64</v>
      </c>
      <c r="AA378" s="167" t="s">
        <v>64</v>
      </c>
      <c r="AB378" s="167" t="s">
        <v>65</v>
      </c>
      <c r="AC378" s="167" t="s">
        <v>65</v>
      </c>
      <c r="AD378" s="169" t="s">
        <v>1267</v>
      </c>
      <c r="AE378" s="167" t="s">
        <v>67</v>
      </c>
      <c r="AG378" s="165" t="s">
        <v>68</v>
      </c>
      <c r="AH378" s="167">
        <v>7</v>
      </c>
      <c r="AI378" s="167">
        <v>1</v>
      </c>
      <c r="AJ378" s="171">
        <f t="shared" si="56"/>
        <v>5074</v>
      </c>
      <c r="AK378" s="185">
        <v>6.666666666666667</v>
      </c>
      <c r="AL378" s="171">
        <v>0</v>
      </c>
      <c r="AM378" s="171">
        <f t="shared" si="64"/>
        <v>420000</v>
      </c>
      <c r="AN378" s="171">
        <f t="shared" si="58"/>
        <v>525000</v>
      </c>
      <c r="AO378" s="171">
        <f t="shared" si="59"/>
        <v>0</v>
      </c>
      <c r="AP378" s="171">
        <f t="shared" si="60"/>
        <v>1522200</v>
      </c>
      <c r="AQ378" s="171" t="s">
        <v>65</v>
      </c>
      <c r="AR378" s="171">
        <f t="shared" si="68"/>
        <v>0</v>
      </c>
      <c r="AS378" s="171">
        <f t="shared" si="69"/>
        <v>2467200</v>
      </c>
    </row>
    <row r="379" spans="1:49" ht="20.149999999999999" customHeight="1" x14ac:dyDescent="0.35">
      <c r="A379" s="167">
        <v>15294</v>
      </c>
      <c r="B379" s="163" t="s">
        <v>49</v>
      </c>
      <c r="C379" s="163" t="s">
        <v>50</v>
      </c>
      <c r="D379" s="167">
        <v>4</v>
      </c>
      <c r="E379" s="167">
        <v>2025</v>
      </c>
      <c r="F379" s="167">
        <v>2025</v>
      </c>
      <c r="G379" s="165" t="s">
        <v>51</v>
      </c>
      <c r="H379" s="184" t="s">
        <v>52</v>
      </c>
      <c r="I379" s="165" t="s">
        <v>53</v>
      </c>
      <c r="J379" s="165" t="s">
        <v>1268</v>
      </c>
      <c r="K379" s="169" t="s">
        <v>1269</v>
      </c>
      <c r="N379" s="167">
        <v>6</v>
      </c>
      <c r="O379" s="169" t="s">
        <v>375</v>
      </c>
      <c r="P379" s="165" t="s">
        <v>789</v>
      </c>
      <c r="Q379" s="165" t="s">
        <v>120</v>
      </c>
      <c r="R379" s="165" t="s">
        <v>61</v>
      </c>
      <c r="S379" s="169" t="s">
        <v>107</v>
      </c>
      <c r="T379" s="165" t="s">
        <v>63</v>
      </c>
      <c r="U379" s="186">
        <v>10</v>
      </c>
      <c r="V379" s="167">
        <v>70</v>
      </c>
      <c r="X379" s="167">
        <v>70</v>
      </c>
      <c r="Y379" s="167">
        <v>3</v>
      </c>
      <c r="Z379" s="167" t="s">
        <v>64</v>
      </c>
      <c r="AA379" s="167" t="s">
        <v>64</v>
      </c>
      <c r="AB379" s="167" t="s">
        <v>65</v>
      </c>
      <c r="AC379" s="167" t="s">
        <v>65</v>
      </c>
      <c r="AD379" s="169" t="s">
        <v>1270</v>
      </c>
      <c r="AE379" s="167" t="s">
        <v>67</v>
      </c>
      <c r="AG379" s="165" t="s">
        <v>122</v>
      </c>
      <c r="AH379" s="167">
        <v>24</v>
      </c>
      <c r="AI379" s="167">
        <v>1</v>
      </c>
      <c r="AJ379" s="171">
        <f t="shared" si="56"/>
        <v>5074</v>
      </c>
      <c r="AK379" s="185">
        <v>23.333333333333332</v>
      </c>
      <c r="AL379" s="171">
        <v>0</v>
      </c>
      <c r="AM379" s="171">
        <f t="shared" si="64"/>
        <v>960000</v>
      </c>
      <c r="AN379" s="171">
        <f t="shared" si="58"/>
        <v>1200000</v>
      </c>
      <c r="AO379" s="171">
        <f t="shared" si="59"/>
        <v>0</v>
      </c>
      <c r="AP379" s="171">
        <f t="shared" si="60"/>
        <v>3551800</v>
      </c>
      <c r="AQ379" s="171" t="s">
        <v>65</v>
      </c>
      <c r="AR379" s="171">
        <f t="shared" si="68"/>
        <v>0</v>
      </c>
      <c r="AS379" s="171">
        <f t="shared" si="69"/>
        <v>5711800</v>
      </c>
    </row>
    <row r="380" spans="1:49" ht="20.149999999999999" customHeight="1" x14ac:dyDescent="0.35">
      <c r="A380" s="167">
        <v>15355</v>
      </c>
      <c r="B380" s="163" t="s">
        <v>49</v>
      </c>
      <c r="C380" s="163" t="s">
        <v>50</v>
      </c>
      <c r="D380" s="167">
        <v>4</v>
      </c>
      <c r="E380" s="167">
        <v>2025</v>
      </c>
      <c r="F380" s="167">
        <v>2025</v>
      </c>
      <c r="G380" s="165" t="s">
        <v>51</v>
      </c>
      <c r="H380" s="184" t="s">
        <v>52</v>
      </c>
      <c r="I380" s="165" t="s">
        <v>53</v>
      </c>
      <c r="J380" s="165" t="s">
        <v>1268</v>
      </c>
      <c r="K380" s="169" t="s">
        <v>1269</v>
      </c>
      <c r="N380" s="167">
        <v>6</v>
      </c>
      <c r="O380" s="169" t="s">
        <v>375</v>
      </c>
      <c r="P380" s="165" t="s">
        <v>1271</v>
      </c>
      <c r="Q380" s="165" t="s">
        <v>120</v>
      </c>
      <c r="R380" s="165" t="s">
        <v>61</v>
      </c>
      <c r="S380" s="169" t="s">
        <v>107</v>
      </c>
      <c r="T380" s="165" t="s">
        <v>108</v>
      </c>
      <c r="U380" s="167">
        <v>10</v>
      </c>
      <c r="V380" s="167">
        <v>70</v>
      </c>
      <c r="X380" s="167">
        <v>70</v>
      </c>
      <c r="Y380" s="167">
        <v>3</v>
      </c>
      <c r="Z380" s="167" t="s">
        <v>64</v>
      </c>
      <c r="AA380" s="167" t="s">
        <v>64</v>
      </c>
      <c r="AB380" s="167" t="s">
        <v>65</v>
      </c>
      <c r="AC380" s="167" t="s">
        <v>65</v>
      </c>
      <c r="AD380" s="169" t="s">
        <v>1272</v>
      </c>
      <c r="AE380" s="167" t="s">
        <v>67</v>
      </c>
      <c r="AG380" s="165" t="s">
        <v>122</v>
      </c>
      <c r="AH380" s="167">
        <v>24</v>
      </c>
      <c r="AI380" s="167">
        <v>1</v>
      </c>
      <c r="AJ380" s="171">
        <f t="shared" si="56"/>
        <v>5074</v>
      </c>
      <c r="AK380" s="185">
        <v>23.333333333333332</v>
      </c>
      <c r="AL380" s="171">
        <v>0</v>
      </c>
      <c r="AM380" s="171">
        <f t="shared" si="64"/>
        <v>960000</v>
      </c>
      <c r="AN380" s="171">
        <f t="shared" si="58"/>
        <v>1200000</v>
      </c>
      <c r="AO380" s="171">
        <f t="shared" si="59"/>
        <v>0</v>
      </c>
      <c r="AP380" s="171">
        <f t="shared" si="60"/>
        <v>3551800</v>
      </c>
      <c r="AQ380" s="171" t="s">
        <v>65</v>
      </c>
      <c r="AR380" s="171">
        <f t="shared" si="68"/>
        <v>0</v>
      </c>
      <c r="AS380" s="171">
        <f t="shared" si="69"/>
        <v>5711800</v>
      </c>
    </row>
    <row r="381" spans="1:49" ht="20.149999999999999" customHeight="1" x14ac:dyDescent="0.35">
      <c r="A381" s="167">
        <v>15359</v>
      </c>
      <c r="B381" s="163" t="s">
        <v>49</v>
      </c>
      <c r="C381" s="163" t="s">
        <v>50</v>
      </c>
      <c r="D381" s="167">
        <v>4</v>
      </c>
      <c r="E381" s="167">
        <v>2025</v>
      </c>
      <c r="F381" s="167">
        <v>2025</v>
      </c>
      <c r="G381" s="165" t="s">
        <v>51</v>
      </c>
      <c r="H381" s="184" t="s">
        <v>52</v>
      </c>
      <c r="I381" s="165" t="s">
        <v>53</v>
      </c>
      <c r="J381" s="165" t="s">
        <v>1273</v>
      </c>
      <c r="K381" s="169" t="s">
        <v>1274</v>
      </c>
      <c r="N381" s="167">
        <v>6</v>
      </c>
      <c r="O381" s="169" t="s">
        <v>375</v>
      </c>
      <c r="P381" s="165" t="s">
        <v>1275</v>
      </c>
      <c r="Q381" s="165" t="s">
        <v>120</v>
      </c>
      <c r="R381" s="165" t="s">
        <v>61</v>
      </c>
      <c r="S381" s="169" t="s">
        <v>107</v>
      </c>
      <c r="T381" s="165" t="s">
        <v>63</v>
      </c>
      <c r="U381" s="186">
        <v>12</v>
      </c>
      <c r="V381" s="167">
        <v>40</v>
      </c>
      <c r="X381" s="167">
        <v>40</v>
      </c>
      <c r="Y381" s="167">
        <v>3</v>
      </c>
      <c r="Z381" s="167" t="s">
        <v>64</v>
      </c>
      <c r="AA381" s="167" t="s">
        <v>64</v>
      </c>
      <c r="AB381" s="167" t="s">
        <v>65</v>
      </c>
      <c r="AC381" s="167" t="s">
        <v>65</v>
      </c>
      <c r="AD381" s="169" t="s">
        <v>1276</v>
      </c>
      <c r="AE381" s="167" t="s">
        <v>67</v>
      </c>
      <c r="AG381" s="165" t="s">
        <v>122</v>
      </c>
      <c r="AH381" s="167">
        <v>14</v>
      </c>
      <c r="AI381" s="167">
        <v>1</v>
      </c>
      <c r="AJ381" s="171">
        <f t="shared" si="56"/>
        <v>5074</v>
      </c>
      <c r="AK381" s="185">
        <v>13.333333333333334</v>
      </c>
      <c r="AL381" s="171">
        <v>0</v>
      </c>
      <c r="AM381" s="171">
        <f t="shared" si="64"/>
        <v>672000</v>
      </c>
      <c r="AN381" s="171">
        <f t="shared" si="58"/>
        <v>840000</v>
      </c>
      <c r="AO381" s="171">
        <f t="shared" si="59"/>
        <v>0</v>
      </c>
      <c r="AP381" s="171">
        <f t="shared" si="60"/>
        <v>2435520</v>
      </c>
      <c r="AQ381" s="171" t="s">
        <v>65</v>
      </c>
      <c r="AR381" s="171">
        <f t="shared" si="68"/>
        <v>0</v>
      </c>
      <c r="AS381" s="171">
        <f t="shared" si="69"/>
        <v>3947520</v>
      </c>
    </row>
    <row r="382" spans="1:49" ht="20.149999999999999" customHeight="1" x14ac:dyDescent="0.35">
      <c r="A382" s="167">
        <v>15364</v>
      </c>
      <c r="B382" s="163" t="s">
        <v>49</v>
      </c>
      <c r="C382" s="163" t="s">
        <v>50</v>
      </c>
      <c r="D382" s="167">
        <v>4</v>
      </c>
      <c r="E382" s="167">
        <v>2025</v>
      </c>
      <c r="F382" s="167">
        <v>2025</v>
      </c>
      <c r="G382" s="165" t="s">
        <v>51</v>
      </c>
      <c r="H382" s="184" t="s">
        <v>52</v>
      </c>
      <c r="I382" s="165" t="s">
        <v>53</v>
      </c>
      <c r="J382" s="165" t="s">
        <v>182</v>
      </c>
      <c r="K382" s="169" t="s">
        <v>183</v>
      </c>
      <c r="N382" s="167">
        <v>6</v>
      </c>
      <c r="O382" s="169" t="s">
        <v>375</v>
      </c>
      <c r="P382" s="165" t="s">
        <v>376</v>
      </c>
      <c r="Q382" s="165" t="s">
        <v>120</v>
      </c>
      <c r="R382" s="165" t="s">
        <v>61</v>
      </c>
      <c r="S382" s="169" t="s">
        <v>107</v>
      </c>
      <c r="T382" s="165" t="s">
        <v>63</v>
      </c>
      <c r="U382" s="167">
        <v>15</v>
      </c>
      <c r="V382" s="167">
        <v>90</v>
      </c>
      <c r="X382" s="167">
        <v>90</v>
      </c>
      <c r="Y382" s="167">
        <v>3</v>
      </c>
      <c r="Z382" s="167" t="s">
        <v>64</v>
      </c>
      <c r="AA382" s="167" t="s">
        <v>64</v>
      </c>
      <c r="AB382" s="167" t="s">
        <v>65</v>
      </c>
      <c r="AC382" s="167" t="s">
        <v>65</v>
      </c>
      <c r="AD382" s="169" t="s">
        <v>1277</v>
      </c>
      <c r="AE382" s="167" t="s">
        <v>67</v>
      </c>
      <c r="AG382" s="165" t="s">
        <v>122</v>
      </c>
      <c r="AH382" s="167">
        <v>30</v>
      </c>
      <c r="AI382" s="167">
        <v>2</v>
      </c>
      <c r="AJ382" s="171">
        <f t="shared" si="56"/>
        <v>6372</v>
      </c>
      <c r="AK382" s="185">
        <v>30</v>
      </c>
      <c r="AL382" s="171">
        <v>0</v>
      </c>
      <c r="AM382" s="171">
        <f t="shared" si="64"/>
        <v>1800000</v>
      </c>
      <c r="AN382" s="171">
        <f t="shared" si="58"/>
        <v>2250000</v>
      </c>
      <c r="AO382" s="171">
        <f t="shared" si="59"/>
        <v>0</v>
      </c>
      <c r="AP382" s="171">
        <f t="shared" si="60"/>
        <v>8602200</v>
      </c>
      <c r="AQ382" s="171" t="s">
        <v>65</v>
      </c>
      <c r="AR382" s="171">
        <f t="shared" si="68"/>
        <v>0</v>
      </c>
      <c r="AS382" s="171">
        <f t="shared" si="69"/>
        <v>12652200</v>
      </c>
    </row>
    <row r="383" spans="1:49" ht="20.149999999999999" customHeight="1" x14ac:dyDescent="0.35">
      <c r="A383" s="167">
        <v>15366</v>
      </c>
      <c r="B383" s="163" t="s">
        <v>49</v>
      </c>
      <c r="C383" s="163" t="s">
        <v>50</v>
      </c>
      <c r="D383" s="167">
        <v>4</v>
      </c>
      <c r="E383" s="167">
        <v>2025</v>
      </c>
      <c r="F383" s="167">
        <v>2025</v>
      </c>
      <c r="G383" s="165" t="s">
        <v>51</v>
      </c>
      <c r="H383" s="184" t="s">
        <v>52</v>
      </c>
      <c r="I383" s="165" t="s">
        <v>53</v>
      </c>
      <c r="J383" s="165" t="s">
        <v>182</v>
      </c>
      <c r="K383" s="169" t="s">
        <v>183</v>
      </c>
      <c r="N383" s="167">
        <v>6</v>
      </c>
      <c r="O383" s="169" t="s">
        <v>375</v>
      </c>
      <c r="P383" s="165" t="s">
        <v>782</v>
      </c>
      <c r="Q383" s="165" t="s">
        <v>120</v>
      </c>
      <c r="R383" s="165" t="s">
        <v>61</v>
      </c>
      <c r="S383" s="169" t="s">
        <v>107</v>
      </c>
      <c r="T383" s="165" t="s">
        <v>63</v>
      </c>
      <c r="U383" s="167">
        <v>15</v>
      </c>
      <c r="V383" s="167">
        <v>90</v>
      </c>
      <c r="X383" s="167">
        <v>90</v>
      </c>
      <c r="Y383" s="167">
        <v>3</v>
      </c>
      <c r="Z383" s="167" t="s">
        <v>64</v>
      </c>
      <c r="AA383" s="167" t="s">
        <v>64</v>
      </c>
      <c r="AB383" s="167" t="s">
        <v>65</v>
      </c>
      <c r="AC383" s="167" t="s">
        <v>65</v>
      </c>
      <c r="AD383" s="169" t="s">
        <v>1277</v>
      </c>
      <c r="AE383" s="167" t="s">
        <v>67</v>
      </c>
      <c r="AG383" s="165" t="s">
        <v>122</v>
      </c>
      <c r="AH383" s="167">
        <v>30</v>
      </c>
      <c r="AI383" s="167">
        <v>2</v>
      </c>
      <c r="AJ383" s="171">
        <f t="shared" si="56"/>
        <v>6372</v>
      </c>
      <c r="AK383" s="185">
        <v>30</v>
      </c>
      <c r="AL383" s="171">
        <v>0</v>
      </c>
      <c r="AM383" s="171">
        <f t="shared" si="64"/>
        <v>1800000</v>
      </c>
      <c r="AN383" s="171">
        <f t="shared" si="58"/>
        <v>2250000</v>
      </c>
      <c r="AO383" s="171">
        <f t="shared" si="59"/>
        <v>0</v>
      </c>
      <c r="AP383" s="171">
        <f t="shared" si="60"/>
        <v>8602200</v>
      </c>
      <c r="AQ383" s="171" t="s">
        <v>65</v>
      </c>
      <c r="AR383" s="171">
        <f t="shared" si="68"/>
        <v>0</v>
      </c>
      <c r="AS383" s="171">
        <f t="shared" si="69"/>
        <v>12652200</v>
      </c>
    </row>
    <row r="384" spans="1:49" ht="20.149999999999999" customHeight="1" x14ac:dyDescent="0.35">
      <c r="A384" s="167">
        <v>15368</v>
      </c>
      <c r="B384" s="163" t="s">
        <v>49</v>
      </c>
      <c r="C384" s="163" t="s">
        <v>50</v>
      </c>
      <c r="D384" s="167">
        <v>4</v>
      </c>
      <c r="E384" s="167">
        <v>2025</v>
      </c>
      <c r="F384" s="167">
        <v>2025</v>
      </c>
      <c r="G384" s="165" t="s">
        <v>51</v>
      </c>
      <c r="H384" s="184" t="s">
        <v>52</v>
      </c>
      <c r="I384" s="165" t="s">
        <v>53</v>
      </c>
      <c r="J384" s="165" t="s">
        <v>182</v>
      </c>
      <c r="K384" s="169" t="s">
        <v>183</v>
      </c>
      <c r="N384" s="167">
        <v>6</v>
      </c>
      <c r="O384" s="169" t="s">
        <v>375</v>
      </c>
      <c r="P384" s="165" t="s">
        <v>1040</v>
      </c>
      <c r="Q384" s="165" t="s">
        <v>120</v>
      </c>
      <c r="R384" s="165" t="s">
        <v>61</v>
      </c>
      <c r="S384" s="169" t="s">
        <v>107</v>
      </c>
      <c r="T384" s="165" t="s">
        <v>108</v>
      </c>
      <c r="U384" s="167">
        <v>15</v>
      </c>
      <c r="V384" s="167">
        <v>90</v>
      </c>
      <c r="X384" s="167">
        <v>90</v>
      </c>
      <c r="Y384" s="167">
        <v>3</v>
      </c>
      <c r="Z384" s="167" t="s">
        <v>64</v>
      </c>
      <c r="AA384" s="167" t="s">
        <v>64</v>
      </c>
      <c r="AB384" s="167" t="s">
        <v>65</v>
      </c>
      <c r="AC384" s="167" t="s">
        <v>65</v>
      </c>
      <c r="AD384" s="169" t="s">
        <v>1277</v>
      </c>
      <c r="AE384" s="167" t="s">
        <v>67</v>
      </c>
      <c r="AG384" s="165" t="s">
        <v>122</v>
      </c>
      <c r="AH384" s="167">
        <v>30</v>
      </c>
      <c r="AI384" s="167">
        <v>2</v>
      </c>
      <c r="AJ384" s="171">
        <f t="shared" si="56"/>
        <v>6372</v>
      </c>
      <c r="AK384" s="185">
        <v>30</v>
      </c>
      <c r="AL384" s="171">
        <v>0</v>
      </c>
      <c r="AM384" s="171">
        <f t="shared" si="64"/>
        <v>1800000</v>
      </c>
      <c r="AN384" s="171">
        <f t="shared" si="58"/>
        <v>2250000</v>
      </c>
      <c r="AO384" s="171">
        <f t="shared" si="59"/>
        <v>0</v>
      </c>
      <c r="AP384" s="171">
        <f t="shared" si="60"/>
        <v>8602200</v>
      </c>
      <c r="AQ384" s="171" t="s">
        <v>65</v>
      </c>
      <c r="AR384" s="171">
        <f t="shared" si="68"/>
        <v>0</v>
      </c>
      <c r="AS384" s="171">
        <f t="shared" si="69"/>
        <v>12652200</v>
      </c>
    </row>
    <row r="385" spans="1:45" ht="20.149999999999999" customHeight="1" x14ac:dyDescent="0.35">
      <c r="A385" s="167">
        <v>15371</v>
      </c>
      <c r="B385" s="163" t="s">
        <v>49</v>
      </c>
      <c r="C385" s="163" t="s">
        <v>50</v>
      </c>
      <c r="D385" s="167">
        <v>4</v>
      </c>
      <c r="E385" s="167">
        <v>2025</v>
      </c>
      <c r="F385" s="167">
        <v>2025</v>
      </c>
      <c r="G385" s="165" t="s">
        <v>51</v>
      </c>
      <c r="H385" s="184" t="s">
        <v>52</v>
      </c>
      <c r="I385" s="165" t="s">
        <v>53</v>
      </c>
      <c r="J385" s="165" t="s">
        <v>182</v>
      </c>
      <c r="K385" s="169" t="s">
        <v>183</v>
      </c>
      <c r="N385" s="167">
        <v>6</v>
      </c>
      <c r="O385" s="169" t="s">
        <v>375</v>
      </c>
      <c r="P385" s="165" t="s">
        <v>1213</v>
      </c>
      <c r="Q385" s="165" t="s">
        <v>120</v>
      </c>
      <c r="R385" s="165" t="s">
        <v>61</v>
      </c>
      <c r="S385" s="169" t="s">
        <v>107</v>
      </c>
      <c r="T385" s="165" t="s">
        <v>108</v>
      </c>
      <c r="U385" s="167">
        <v>15</v>
      </c>
      <c r="V385" s="167">
        <v>90</v>
      </c>
      <c r="X385" s="167">
        <v>90</v>
      </c>
      <c r="Y385" s="167">
        <v>3</v>
      </c>
      <c r="Z385" s="167" t="s">
        <v>64</v>
      </c>
      <c r="AA385" s="167" t="s">
        <v>64</v>
      </c>
      <c r="AB385" s="167" t="s">
        <v>65</v>
      </c>
      <c r="AC385" s="167" t="s">
        <v>65</v>
      </c>
      <c r="AD385" s="169" t="s">
        <v>1277</v>
      </c>
      <c r="AE385" s="167" t="s">
        <v>67</v>
      </c>
      <c r="AG385" s="165" t="s">
        <v>122</v>
      </c>
      <c r="AH385" s="167">
        <v>30</v>
      </c>
      <c r="AI385" s="167">
        <v>2</v>
      </c>
      <c r="AJ385" s="171">
        <f t="shared" si="56"/>
        <v>6372</v>
      </c>
      <c r="AK385" s="185">
        <v>30</v>
      </c>
      <c r="AL385" s="171">
        <v>0</v>
      </c>
      <c r="AM385" s="171">
        <f t="shared" si="64"/>
        <v>1800000</v>
      </c>
      <c r="AN385" s="171">
        <f t="shared" si="58"/>
        <v>2250000</v>
      </c>
      <c r="AO385" s="171">
        <f t="shared" si="59"/>
        <v>0</v>
      </c>
      <c r="AP385" s="171">
        <f t="shared" si="60"/>
        <v>8602200</v>
      </c>
      <c r="AQ385" s="171" t="s">
        <v>65</v>
      </c>
      <c r="AR385" s="171">
        <f t="shared" si="68"/>
        <v>0</v>
      </c>
      <c r="AS385" s="171">
        <f t="shared" si="69"/>
        <v>12652200</v>
      </c>
    </row>
    <row r="386" spans="1:45" ht="20.149999999999999" customHeight="1" x14ac:dyDescent="0.35">
      <c r="A386" s="167">
        <v>15373</v>
      </c>
      <c r="B386" s="163" t="s">
        <v>49</v>
      </c>
      <c r="C386" s="163" t="s">
        <v>50</v>
      </c>
      <c r="D386" s="167">
        <v>4</v>
      </c>
      <c r="E386" s="167">
        <v>2025</v>
      </c>
      <c r="F386" s="167">
        <v>2025</v>
      </c>
      <c r="G386" s="165" t="s">
        <v>51</v>
      </c>
      <c r="H386" s="184" t="s">
        <v>52</v>
      </c>
      <c r="I386" s="165" t="s">
        <v>53</v>
      </c>
      <c r="J386" s="165" t="s">
        <v>182</v>
      </c>
      <c r="K386" s="169" t="s">
        <v>183</v>
      </c>
      <c r="N386" s="167">
        <v>6</v>
      </c>
      <c r="O386" s="169" t="s">
        <v>375</v>
      </c>
      <c r="P386" s="165" t="s">
        <v>1278</v>
      </c>
      <c r="Q386" s="165" t="s">
        <v>120</v>
      </c>
      <c r="R386" s="165" t="s">
        <v>61</v>
      </c>
      <c r="S386" s="169" t="s">
        <v>107</v>
      </c>
      <c r="T386" s="165" t="s">
        <v>1279</v>
      </c>
      <c r="U386" s="167">
        <v>15</v>
      </c>
      <c r="V386" s="167">
        <v>90</v>
      </c>
      <c r="X386" s="167">
        <v>90</v>
      </c>
      <c r="Y386" s="167">
        <v>3</v>
      </c>
      <c r="Z386" s="167" t="s">
        <v>64</v>
      </c>
      <c r="AA386" s="167" t="s">
        <v>64</v>
      </c>
      <c r="AB386" s="167" t="s">
        <v>65</v>
      </c>
      <c r="AC386" s="167" t="s">
        <v>65</v>
      </c>
      <c r="AD386" s="169" t="s">
        <v>1277</v>
      </c>
      <c r="AE386" s="167" t="s">
        <v>67</v>
      </c>
      <c r="AG386" s="165" t="s">
        <v>122</v>
      </c>
      <c r="AH386" s="167">
        <v>30</v>
      </c>
      <c r="AI386" s="167">
        <v>2</v>
      </c>
      <c r="AJ386" s="171">
        <f t="shared" ref="AJ386:AJ395" si="70">IF(AI386=1,5074,IF(AI386=2,6372,IF(AI386=3,7434,"ERROR")))</f>
        <v>6372</v>
      </c>
      <c r="AK386" s="185">
        <v>30</v>
      </c>
      <c r="AL386" s="171">
        <v>0</v>
      </c>
      <c r="AM386" s="171">
        <f t="shared" si="64"/>
        <v>1800000</v>
      </c>
      <c r="AN386" s="171">
        <f t="shared" ref="AN386:AN395" si="71">IF(AA386="SI",5000*AH386*U386,0)</f>
        <v>2250000</v>
      </c>
      <c r="AO386" s="171">
        <f t="shared" ref="AO386:AO395" si="72">IF(AB386="SI",270000*U386,0)</f>
        <v>0</v>
      </c>
      <c r="AP386" s="171">
        <f t="shared" ref="AP386:AP395" si="73">+(AJ386*X386*U386)</f>
        <v>8602200</v>
      </c>
      <c r="AQ386" s="171" t="s">
        <v>65</v>
      </c>
      <c r="AR386" s="171">
        <f t="shared" si="68"/>
        <v>0</v>
      </c>
      <c r="AS386" s="171">
        <f t="shared" si="69"/>
        <v>12652200</v>
      </c>
    </row>
    <row r="387" spans="1:45" ht="20.149999999999999" customHeight="1" x14ac:dyDescent="0.35">
      <c r="A387" s="167">
        <v>15375</v>
      </c>
      <c r="B387" s="163" t="s">
        <v>49</v>
      </c>
      <c r="C387" s="163" t="s">
        <v>50</v>
      </c>
      <c r="D387" s="167">
        <v>4</v>
      </c>
      <c r="E387" s="167">
        <v>2025</v>
      </c>
      <c r="F387" s="167">
        <v>2025</v>
      </c>
      <c r="G387" s="165" t="s">
        <v>51</v>
      </c>
      <c r="H387" s="184" t="s">
        <v>52</v>
      </c>
      <c r="I387" s="165" t="s">
        <v>53</v>
      </c>
      <c r="J387" s="165" t="s">
        <v>182</v>
      </c>
      <c r="K387" s="169" t="s">
        <v>183</v>
      </c>
      <c r="N387" s="167">
        <v>6</v>
      </c>
      <c r="O387" s="169" t="s">
        <v>375</v>
      </c>
      <c r="P387" s="165" t="s">
        <v>1280</v>
      </c>
      <c r="Q387" s="165" t="s">
        <v>120</v>
      </c>
      <c r="R387" s="165" t="s">
        <v>61</v>
      </c>
      <c r="S387" s="169" t="s">
        <v>107</v>
      </c>
      <c r="T387" s="165" t="s">
        <v>108</v>
      </c>
      <c r="U387" s="167">
        <v>15</v>
      </c>
      <c r="V387" s="167">
        <v>90</v>
      </c>
      <c r="X387" s="167">
        <v>90</v>
      </c>
      <c r="Y387" s="167">
        <v>3</v>
      </c>
      <c r="Z387" s="167" t="s">
        <v>64</v>
      </c>
      <c r="AA387" s="167" t="s">
        <v>64</v>
      </c>
      <c r="AB387" s="167" t="s">
        <v>65</v>
      </c>
      <c r="AD387" s="169" t="s">
        <v>1277</v>
      </c>
      <c r="AE387" s="167" t="s">
        <v>67</v>
      </c>
      <c r="AG387" s="165" t="s">
        <v>122</v>
      </c>
      <c r="AH387" s="167">
        <v>30</v>
      </c>
      <c r="AI387" s="167">
        <v>2</v>
      </c>
      <c r="AJ387" s="171">
        <f t="shared" si="70"/>
        <v>6372</v>
      </c>
      <c r="AK387" s="185">
        <v>30</v>
      </c>
      <c r="AL387" s="171">
        <v>0</v>
      </c>
      <c r="AM387" s="171">
        <f t="shared" si="64"/>
        <v>1800000</v>
      </c>
      <c r="AN387" s="171">
        <f t="shared" si="71"/>
        <v>2250000</v>
      </c>
      <c r="AO387" s="171">
        <f t="shared" si="72"/>
        <v>0</v>
      </c>
      <c r="AP387" s="171">
        <f t="shared" si="73"/>
        <v>8602200</v>
      </c>
      <c r="AQ387" s="171" t="s">
        <v>65</v>
      </c>
      <c r="AR387" s="171">
        <f t="shared" si="68"/>
        <v>0</v>
      </c>
      <c r="AS387" s="171">
        <f t="shared" si="69"/>
        <v>12652200</v>
      </c>
    </row>
    <row r="388" spans="1:45" ht="20.149999999999999" customHeight="1" x14ac:dyDescent="0.35">
      <c r="A388" s="167">
        <v>15387</v>
      </c>
      <c r="B388" s="163" t="s">
        <v>49</v>
      </c>
      <c r="C388" s="163" t="s">
        <v>50</v>
      </c>
      <c r="D388" s="167">
        <v>4</v>
      </c>
      <c r="E388" s="167">
        <v>2025</v>
      </c>
      <c r="F388" s="167">
        <v>2025</v>
      </c>
      <c r="G388" s="165" t="s">
        <v>51</v>
      </c>
      <c r="H388" s="184" t="s">
        <v>52</v>
      </c>
      <c r="I388" s="165" t="s">
        <v>53</v>
      </c>
      <c r="J388" s="165" t="s">
        <v>1281</v>
      </c>
      <c r="N388" s="167">
        <v>6</v>
      </c>
      <c r="O388" s="169" t="s">
        <v>375</v>
      </c>
      <c r="P388" s="165" t="s">
        <v>376</v>
      </c>
      <c r="Q388" s="165" t="s">
        <v>60</v>
      </c>
      <c r="R388" s="165" t="s">
        <v>61</v>
      </c>
      <c r="S388" s="169" t="s">
        <v>107</v>
      </c>
      <c r="T388" s="165" t="s">
        <v>159</v>
      </c>
      <c r="U388" s="167">
        <v>15</v>
      </c>
      <c r="V388" s="167">
        <v>45</v>
      </c>
      <c r="X388" s="167">
        <v>45</v>
      </c>
      <c r="Y388" s="167">
        <v>3</v>
      </c>
      <c r="Z388" s="167" t="s">
        <v>64</v>
      </c>
      <c r="AA388" s="167" t="s">
        <v>64</v>
      </c>
      <c r="AB388" s="167" t="s">
        <v>65</v>
      </c>
      <c r="AC388" s="169" t="s">
        <v>1282</v>
      </c>
      <c r="AD388" s="169" t="s">
        <v>1283</v>
      </c>
      <c r="AE388" s="167" t="s">
        <v>67</v>
      </c>
      <c r="AG388" s="165" t="s">
        <v>68</v>
      </c>
      <c r="AH388" s="167">
        <v>15</v>
      </c>
      <c r="AI388" s="167">
        <v>3</v>
      </c>
      <c r="AJ388" s="171">
        <f t="shared" si="70"/>
        <v>7434</v>
      </c>
      <c r="AK388" s="185">
        <v>15</v>
      </c>
      <c r="AL388" s="171">
        <v>0</v>
      </c>
      <c r="AM388" s="171">
        <f t="shared" si="64"/>
        <v>900000</v>
      </c>
      <c r="AN388" s="171">
        <f t="shared" si="71"/>
        <v>1125000</v>
      </c>
      <c r="AO388" s="171">
        <f t="shared" si="72"/>
        <v>0</v>
      </c>
      <c r="AP388" s="171">
        <f t="shared" si="73"/>
        <v>5017950</v>
      </c>
      <c r="AQ388" s="171" t="s">
        <v>65</v>
      </c>
      <c r="AR388" s="171">
        <f t="shared" si="68"/>
        <v>0</v>
      </c>
      <c r="AS388" s="171">
        <f t="shared" si="69"/>
        <v>7042950</v>
      </c>
    </row>
    <row r="389" spans="1:45" ht="20.149999999999999" customHeight="1" x14ac:dyDescent="0.35">
      <c r="A389" s="167">
        <v>14637</v>
      </c>
      <c r="B389" s="163" t="s">
        <v>49</v>
      </c>
      <c r="C389" s="163" t="s">
        <v>50</v>
      </c>
      <c r="D389" s="167">
        <v>4</v>
      </c>
      <c r="E389" s="167">
        <v>2025</v>
      </c>
      <c r="F389" s="167">
        <v>2025</v>
      </c>
      <c r="G389" s="165" t="s">
        <v>51</v>
      </c>
      <c r="H389" s="184" t="s">
        <v>52</v>
      </c>
      <c r="I389" s="165" t="s">
        <v>53</v>
      </c>
      <c r="J389" s="165" t="s">
        <v>1284</v>
      </c>
      <c r="K389" s="169" t="s">
        <v>1285</v>
      </c>
      <c r="N389" s="167">
        <v>13</v>
      </c>
      <c r="O389" s="169" t="s">
        <v>104</v>
      </c>
      <c r="P389" s="165" t="s">
        <v>455</v>
      </c>
      <c r="Q389" s="165" t="s">
        <v>120</v>
      </c>
      <c r="R389" s="165" t="s">
        <v>61</v>
      </c>
      <c r="S389" s="169" t="s">
        <v>107</v>
      </c>
      <c r="T389" s="165" t="s">
        <v>108</v>
      </c>
      <c r="U389" s="167">
        <v>20</v>
      </c>
      <c r="V389" s="167">
        <v>240</v>
      </c>
      <c r="X389" s="167">
        <v>240</v>
      </c>
      <c r="Y389" s="167">
        <v>4</v>
      </c>
      <c r="Z389" s="167" t="s">
        <v>64</v>
      </c>
      <c r="AA389" s="167" t="s">
        <v>64</v>
      </c>
      <c r="AB389" s="167" t="s">
        <v>65</v>
      </c>
      <c r="AD389" s="169" t="s">
        <v>1286</v>
      </c>
      <c r="AE389" s="167" t="s">
        <v>67</v>
      </c>
      <c r="AG389" s="165" t="s">
        <v>122</v>
      </c>
      <c r="AH389" s="167">
        <v>60</v>
      </c>
      <c r="AI389" s="167">
        <v>1</v>
      </c>
      <c r="AJ389" s="171">
        <f t="shared" si="70"/>
        <v>5074</v>
      </c>
      <c r="AK389" s="185">
        <v>60</v>
      </c>
      <c r="AL389" s="171">
        <v>0</v>
      </c>
      <c r="AM389" s="171">
        <f t="shared" si="64"/>
        <v>4800000</v>
      </c>
      <c r="AN389" s="171">
        <f t="shared" si="71"/>
        <v>6000000</v>
      </c>
      <c r="AO389" s="171">
        <f t="shared" si="72"/>
        <v>0</v>
      </c>
      <c r="AP389" s="171">
        <f t="shared" si="73"/>
        <v>24355200</v>
      </c>
      <c r="AR389" s="171">
        <f t="shared" si="68"/>
        <v>0</v>
      </c>
      <c r="AS389" s="171">
        <f t="shared" si="69"/>
        <v>35155200</v>
      </c>
    </row>
    <row r="390" spans="1:45" ht="20.149999999999999" customHeight="1" x14ac:dyDescent="0.35">
      <c r="A390" s="167">
        <v>14638</v>
      </c>
      <c r="B390" s="163" t="s">
        <v>49</v>
      </c>
      <c r="C390" s="163" t="s">
        <v>50</v>
      </c>
      <c r="D390" s="167">
        <v>4</v>
      </c>
      <c r="E390" s="167">
        <v>2025</v>
      </c>
      <c r="F390" s="167">
        <v>2025</v>
      </c>
      <c r="G390" s="165" t="s">
        <v>51</v>
      </c>
      <c r="H390" s="184" t="s">
        <v>52</v>
      </c>
      <c r="I390" s="165" t="s">
        <v>53</v>
      </c>
      <c r="J390" s="165" t="s">
        <v>1287</v>
      </c>
      <c r="K390" s="169" t="s">
        <v>1288</v>
      </c>
      <c r="N390" s="167">
        <v>13</v>
      </c>
      <c r="O390" s="169" t="s">
        <v>104</v>
      </c>
      <c r="P390" s="165" t="s">
        <v>341</v>
      </c>
      <c r="Q390" s="165" t="s">
        <v>120</v>
      </c>
      <c r="R390" s="165" t="s">
        <v>61</v>
      </c>
      <c r="S390" s="169" t="s">
        <v>107</v>
      </c>
      <c r="T390" s="165" t="s">
        <v>108</v>
      </c>
      <c r="U390" s="167">
        <v>15</v>
      </c>
      <c r="V390" s="167">
        <v>80</v>
      </c>
      <c r="X390" s="167">
        <v>80</v>
      </c>
      <c r="Y390" s="167">
        <v>4</v>
      </c>
      <c r="Z390" s="167" t="s">
        <v>64</v>
      </c>
      <c r="AA390" s="167" t="s">
        <v>64</v>
      </c>
      <c r="AB390" s="167" t="s">
        <v>65</v>
      </c>
      <c r="AD390" s="169" t="s">
        <v>1286</v>
      </c>
      <c r="AE390" s="167" t="s">
        <v>67</v>
      </c>
      <c r="AG390" s="165" t="s">
        <v>122</v>
      </c>
      <c r="AH390" s="167">
        <v>20</v>
      </c>
      <c r="AI390" s="167">
        <v>2</v>
      </c>
      <c r="AJ390" s="171">
        <f t="shared" si="70"/>
        <v>6372</v>
      </c>
      <c r="AK390" s="185">
        <v>20</v>
      </c>
      <c r="AL390" s="171">
        <v>0</v>
      </c>
      <c r="AM390" s="171">
        <f t="shared" si="64"/>
        <v>1200000</v>
      </c>
      <c r="AN390" s="171">
        <f t="shared" si="71"/>
        <v>1500000</v>
      </c>
      <c r="AO390" s="171">
        <f t="shared" si="72"/>
        <v>0</v>
      </c>
      <c r="AP390" s="171">
        <f t="shared" si="73"/>
        <v>7646400</v>
      </c>
      <c r="AR390" s="171">
        <f t="shared" si="68"/>
        <v>0</v>
      </c>
      <c r="AS390" s="171">
        <f t="shared" si="69"/>
        <v>10346400</v>
      </c>
    </row>
    <row r="391" spans="1:45" ht="20.149999999999999" customHeight="1" x14ac:dyDescent="0.35">
      <c r="A391" s="167">
        <v>14639</v>
      </c>
      <c r="B391" s="163" t="s">
        <v>49</v>
      </c>
      <c r="C391" s="163" t="s">
        <v>50</v>
      </c>
      <c r="D391" s="167">
        <v>4</v>
      </c>
      <c r="E391" s="167">
        <v>2025</v>
      </c>
      <c r="F391" s="167">
        <v>2025</v>
      </c>
      <c r="G391" s="165" t="s">
        <v>51</v>
      </c>
      <c r="H391" s="184" t="s">
        <v>52</v>
      </c>
      <c r="I391" s="165" t="s">
        <v>53</v>
      </c>
      <c r="J391" s="165" t="s">
        <v>732</v>
      </c>
      <c r="K391" s="169" t="s">
        <v>733</v>
      </c>
      <c r="N391" s="167">
        <v>13</v>
      </c>
      <c r="O391" s="169" t="s">
        <v>104</v>
      </c>
      <c r="P391" s="165" t="s">
        <v>434</v>
      </c>
      <c r="Q391" s="165" t="s">
        <v>120</v>
      </c>
      <c r="R391" s="165" t="s">
        <v>61</v>
      </c>
      <c r="S391" s="169" t="s">
        <v>107</v>
      </c>
      <c r="T391" s="165" t="s">
        <v>108</v>
      </c>
      <c r="U391" s="167">
        <v>20</v>
      </c>
      <c r="V391" s="167">
        <v>80</v>
      </c>
      <c r="X391" s="167">
        <v>80</v>
      </c>
      <c r="Y391" s="167">
        <v>4</v>
      </c>
      <c r="Z391" s="167" t="s">
        <v>64</v>
      </c>
      <c r="AA391" s="167" t="s">
        <v>64</v>
      </c>
      <c r="AB391" s="167" t="s">
        <v>65</v>
      </c>
      <c r="AD391" s="169" t="s">
        <v>1289</v>
      </c>
      <c r="AE391" s="167" t="s">
        <v>67</v>
      </c>
      <c r="AG391" s="165" t="s">
        <v>122</v>
      </c>
      <c r="AH391" s="167">
        <v>20</v>
      </c>
      <c r="AI391" s="167">
        <v>1</v>
      </c>
      <c r="AJ391" s="171">
        <f t="shared" si="70"/>
        <v>5074</v>
      </c>
      <c r="AK391" s="185">
        <v>20</v>
      </c>
      <c r="AL391" s="171">
        <v>0</v>
      </c>
      <c r="AM391" s="171">
        <f t="shared" si="64"/>
        <v>1600000</v>
      </c>
      <c r="AN391" s="171">
        <f t="shared" si="71"/>
        <v>2000000</v>
      </c>
      <c r="AO391" s="171">
        <f t="shared" si="72"/>
        <v>0</v>
      </c>
      <c r="AP391" s="171">
        <f t="shared" si="73"/>
        <v>8118400</v>
      </c>
      <c r="AR391" s="171">
        <f t="shared" si="68"/>
        <v>0</v>
      </c>
      <c r="AS391" s="171">
        <f t="shared" si="69"/>
        <v>11718400</v>
      </c>
    </row>
    <row r="392" spans="1:45" ht="20.149999999999999" customHeight="1" x14ac:dyDescent="0.35">
      <c r="A392" s="167">
        <v>14640</v>
      </c>
      <c r="B392" s="163" t="s">
        <v>49</v>
      </c>
      <c r="C392" s="163" t="s">
        <v>50</v>
      </c>
      <c r="D392" s="167">
        <v>4</v>
      </c>
      <c r="E392" s="167">
        <v>2025</v>
      </c>
      <c r="F392" s="167">
        <v>2025</v>
      </c>
      <c r="G392" s="165" t="s">
        <v>51</v>
      </c>
      <c r="H392" s="184" t="s">
        <v>52</v>
      </c>
      <c r="I392" s="165" t="s">
        <v>53</v>
      </c>
      <c r="J392" s="165" t="s">
        <v>1290</v>
      </c>
      <c r="K392" s="169" t="s">
        <v>1291</v>
      </c>
      <c r="N392" s="167">
        <v>13</v>
      </c>
      <c r="O392" s="169" t="s">
        <v>104</v>
      </c>
      <c r="P392" s="165" t="s">
        <v>151</v>
      </c>
      <c r="Q392" s="165" t="s">
        <v>120</v>
      </c>
      <c r="R392" s="165" t="s">
        <v>61</v>
      </c>
      <c r="S392" s="169" t="s">
        <v>107</v>
      </c>
      <c r="T392" s="165" t="s">
        <v>108</v>
      </c>
      <c r="U392" s="167">
        <v>15</v>
      </c>
      <c r="V392" s="167">
        <v>200</v>
      </c>
      <c r="X392" s="167">
        <v>200</v>
      </c>
      <c r="Y392" s="167">
        <v>4</v>
      </c>
      <c r="Z392" s="167" t="s">
        <v>64</v>
      </c>
      <c r="AA392" s="167" t="s">
        <v>64</v>
      </c>
      <c r="AB392" s="167" t="s">
        <v>65</v>
      </c>
      <c r="AD392" s="169" t="s">
        <v>1292</v>
      </c>
      <c r="AE392" s="167" t="s">
        <v>67</v>
      </c>
      <c r="AG392" s="165" t="s">
        <v>122</v>
      </c>
      <c r="AH392" s="167">
        <v>50</v>
      </c>
      <c r="AI392" s="167">
        <v>2</v>
      </c>
      <c r="AJ392" s="171">
        <f t="shared" si="70"/>
        <v>6372</v>
      </c>
      <c r="AK392" s="185">
        <v>50</v>
      </c>
      <c r="AL392" s="171">
        <v>0</v>
      </c>
      <c r="AM392" s="171">
        <f t="shared" si="64"/>
        <v>3000000</v>
      </c>
      <c r="AN392" s="171">
        <f t="shared" si="71"/>
        <v>3750000</v>
      </c>
      <c r="AO392" s="171">
        <f t="shared" si="72"/>
        <v>0</v>
      </c>
      <c r="AP392" s="171">
        <f t="shared" si="73"/>
        <v>19116000</v>
      </c>
      <c r="AR392" s="171">
        <f t="shared" si="68"/>
        <v>0</v>
      </c>
      <c r="AS392" s="171">
        <f t="shared" si="69"/>
        <v>25866000</v>
      </c>
    </row>
    <row r="393" spans="1:45" ht="20.149999999999999" customHeight="1" x14ac:dyDescent="0.35">
      <c r="A393" s="167">
        <v>14642</v>
      </c>
      <c r="B393" s="163" t="s">
        <v>49</v>
      </c>
      <c r="C393" s="163" t="s">
        <v>50</v>
      </c>
      <c r="D393" s="167">
        <v>4</v>
      </c>
      <c r="E393" s="167">
        <v>2025</v>
      </c>
      <c r="F393" s="167">
        <v>2025</v>
      </c>
      <c r="G393" s="165" t="s">
        <v>51</v>
      </c>
      <c r="H393" s="184" t="s">
        <v>52</v>
      </c>
      <c r="I393" s="165" t="s">
        <v>53</v>
      </c>
      <c r="J393" s="165" t="s">
        <v>427</v>
      </c>
      <c r="K393" s="169" t="s">
        <v>428</v>
      </c>
      <c r="N393" s="167">
        <v>13</v>
      </c>
      <c r="O393" s="169" t="s">
        <v>104</v>
      </c>
      <c r="P393" s="165" t="s">
        <v>513</v>
      </c>
      <c r="Q393" s="165" t="s">
        <v>120</v>
      </c>
      <c r="R393" s="165" t="s">
        <v>61</v>
      </c>
      <c r="S393" s="169" t="s">
        <v>107</v>
      </c>
      <c r="T393" s="165" t="s">
        <v>108</v>
      </c>
      <c r="U393" s="167">
        <v>15</v>
      </c>
      <c r="V393" s="167">
        <v>90</v>
      </c>
      <c r="X393" s="167">
        <v>90</v>
      </c>
      <c r="Y393" s="167">
        <v>4</v>
      </c>
      <c r="Z393" s="167" t="s">
        <v>64</v>
      </c>
      <c r="AA393" s="167" t="s">
        <v>64</v>
      </c>
      <c r="AB393" s="167" t="s">
        <v>65</v>
      </c>
      <c r="AD393" s="169" t="s">
        <v>1293</v>
      </c>
      <c r="AE393" s="167" t="s">
        <v>67</v>
      </c>
      <c r="AG393" s="165" t="s">
        <v>122</v>
      </c>
      <c r="AH393" s="167">
        <v>23</v>
      </c>
      <c r="AI393" s="167">
        <v>2</v>
      </c>
      <c r="AJ393" s="171">
        <f t="shared" si="70"/>
        <v>6372</v>
      </c>
      <c r="AK393" s="185">
        <v>22.5</v>
      </c>
      <c r="AL393" s="171">
        <v>0</v>
      </c>
      <c r="AM393" s="171">
        <f t="shared" si="64"/>
        <v>1380000</v>
      </c>
      <c r="AN393" s="171">
        <f t="shared" si="71"/>
        <v>1725000</v>
      </c>
      <c r="AO393" s="171">
        <f t="shared" si="72"/>
        <v>0</v>
      </c>
      <c r="AP393" s="171">
        <f t="shared" si="73"/>
        <v>8602200</v>
      </c>
      <c r="AR393" s="171">
        <f t="shared" si="68"/>
        <v>0</v>
      </c>
      <c r="AS393" s="171">
        <f t="shared" si="69"/>
        <v>11707200</v>
      </c>
    </row>
    <row r="394" spans="1:45" ht="20.149999999999999" customHeight="1" x14ac:dyDescent="0.35">
      <c r="A394" s="167">
        <v>14645</v>
      </c>
      <c r="B394" s="163" t="s">
        <v>49</v>
      </c>
      <c r="C394" s="163" t="s">
        <v>50</v>
      </c>
      <c r="D394" s="167">
        <v>4</v>
      </c>
      <c r="E394" s="167">
        <v>2025</v>
      </c>
      <c r="F394" s="167">
        <v>2025</v>
      </c>
      <c r="G394" s="165" t="s">
        <v>51</v>
      </c>
      <c r="H394" s="184" t="s">
        <v>52</v>
      </c>
      <c r="I394" s="165" t="s">
        <v>53</v>
      </c>
      <c r="J394" s="165" t="s">
        <v>939</v>
      </c>
      <c r="K394" s="169" t="s">
        <v>940</v>
      </c>
      <c r="N394" s="167">
        <v>13</v>
      </c>
      <c r="O394" s="169" t="s">
        <v>104</v>
      </c>
      <c r="P394" s="165" t="s">
        <v>616</v>
      </c>
      <c r="Q394" s="165" t="s">
        <v>120</v>
      </c>
      <c r="R394" s="165" t="s">
        <v>61</v>
      </c>
      <c r="S394" s="169" t="s">
        <v>107</v>
      </c>
      <c r="T394" s="165" t="s">
        <v>108</v>
      </c>
      <c r="U394" s="167">
        <v>20</v>
      </c>
      <c r="V394" s="167">
        <v>120</v>
      </c>
      <c r="X394" s="167">
        <v>120</v>
      </c>
      <c r="Y394" s="167">
        <v>4</v>
      </c>
      <c r="Z394" s="167" t="s">
        <v>64</v>
      </c>
      <c r="AA394" s="167" t="s">
        <v>64</v>
      </c>
      <c r="AB394" s="167" t="s">
        <v>65</v>
      </c>
      <c r="AD394" s="169" t="s">
        <v>1294</v>
      </c>
      <c r="AE394" s="167" t="s">
        <v>67</v>
      </c>
      <c r="AG394" s="165" t="s">
        <v>122</v>
      </c>
      <c r="AH394" s="167">
        <v>30</v>
      </c>
      <c r="AI394" s="167">
        <v>2</v>
      </c>
      <c r="AJ394" s="171">
        <f t="shared" si="70"/>
        <v>6372</v>
      </c>
      <c r="AK394" s="185">
        <v>30</v>
      </c>
      <c r="AL394" s="171">
        <v>0</v>
      </c>
      <c r="AM394" s="171">
        <f t="shared" si="64"/>
        <v>2400000</v>
      </c>
      <c r="AN394" s="171">
        <f t="shared" si="71"/>
        <v>3000000</v>
      </c>
      <c r="AO394" s="171">
        <f t="shared" si="72"/>
        <v>0</v>
      </c>
      <c r="AP394" s="171">
        <f t="shared" si="73"/>
        <v>15292800</v>
      </c>
      <c r="AR394" s="171">
        <f t="shared" si="68"/>
        <v>0</v>
      </c>
      <c r="AS394" s="171">
        <f t="shared" si="69"/>
        <v>20692800</v>
      </c>
    </row>
    <row r="395" spans="1:45" ht="20.149999999999999" customHeight="1" x14ac:dyDescent="0.35">
      <c r="A395" s="167">
        <v>15668</v>
      </c>
      <c r="B395" s="163" t="s">
        <v>49</v>
      </c>
      <c r="C395" s="163" t="s">
        <v>50</v>
      </c>
      <c r="D395" s="167">
        <v>4</v>
      </c>
      <c r="E395" s="167">
        <v>2025</v>
      </c>
      <c r="F395" s="167">
        <v>2025</v>
      </c>
      <c r="G395" s="165" t="s">
        <v>51</v>
      </c>
      <c r="H395" s="184" t="s">
        <v>52</v>
      </c>
      <c r="I395" s="165" t="s">
        <v>53</v>
      </c>
      <c r="J395" s="165" t="s">
        <v>1295</v>
      </c>
      <c r="K395" s="169" t="s">
        <v>1296</v>
      </c>
      <c r="N395" s="167">
        <v>13</v>
      </c>
      <c r="O395" s="169" t="s">
        <v>104</v>
      </c>
      <c r="P395" s="165" t="s">
        <v>193</v>
      </c>
      <c r="Q395" s="165" t="s">
        <v>120</v>
      </c>
      <c r="R395" s="165" t="s">
        <v>61</v>
      </c>
      <c r="S395" s="169" t="s">
        <v>107</v>
      </c>
      <c r="T395" s="165" t="s">
        <v>108</v>
      </c>
      <c r="U395" s="167">
        <v>15</v>
      </c>
      <c r="V395" s="167">
        <v>110</v>
      </c>
      <c r="X395" s="167">
        <v>110</v>
      </c>
      <c r="Y395" s="167">
        <v>4</v>
      </c>
      <c r="Z395" s="167" t="s">
        <v>64</v>
      </c>
      <c r="AA395" s="167" t="s">
        <v>64</v>
      </c>
      <c r="AB395" s="167" t="s">
        <v>65</v>
      </c>
      <c r="AD395" s="169" t="s">
        <v>1297</v>
      </c>
      <c r="AE395" s="167" t="s">
        <v>67</v>
      </c>
      <c r="AG395" s="165" t="s">
        <v>122</v>
      </c>
      <c r="AH395" s="167">
        <v>28</v>
      </c>
      <c r="AI395" s="167">
        <v>2</v>
      </c>
      <c r="AJ395" s="171">
        <f t="shared" si="70"/>
        <v>6372</v>
      </c>
      <c r="AK395" s="185">
        <v>27.5</v>
      </c>
      <c r="AL395" s="171">
        <v>0</v>
      </c>
      <c r="AM395" s="171">
        <f t="shared" si="64"/>
        <v>1680000</v>
      </c>
      <c r="AN395" s="171">
        <f t="shared" si="71"/>
        <v>2100000</v>
      </c>
      <c r="AO395" s="171">
        <f t="shared" si="72"/>
        <v>0</v>
      </c>
      <c r="AP395" s="171">
        <f t="shared" si="73"/>
        <v>10513800</v>
      </c>
      <c r="AR395" s="171">
        <f t="shared" si="68"/>
        <v>0</v>
      </c>
      <c r="AS395" s="171">
        <f t="shared" si="69"/>
        <v>14293800</v>
      </c>
    </row>
  </sheetData>
  <autoFilter ref="A1:AW1" xr:uid="{0C226827-ADD7-4A16-9F27-7AA7DDC16EE2}"/>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48C7-8F42-435A-80FE-F3543A4425C8}">
  <dimension ref="A1:L523"/>
  <sheetViews>
    <sheetView topLeftCell="A512" workbookViewId="0">
      <selection activeCell="H519" sqref="H519:H523"/>
    </sheetView>
  </sheetViews>
  <sheetFormatPr baseColWidth="10" defaultColWidth="11.453125" defaultRowHeight="14.5" x14ac:dyDescent="0.35"/>
  <cols>
    <col min="2" max="4" width="10.81640625" style="8"/>
    <col min="5" max="5" width="20.453125" customWidth="1"/>
    <col min="7" max="7" width="24.7265625" customWidth="1"/>
  </cols>
  <sheetData>
    <row r="1" spans="1:12" ht="27.65" customHeight="1" x14ac:dyDescent="0.35">
      <c r="A1" s="19" t="s">
        <v>1302</v>
      </c>
      <c r="B1" s="148">
        <v>1</v>
      </c>
      <c r="C1" s="148">
        <v>2</v>
      </c>
      <c r="D1" s="148">
        <v>3</v>
      </c>
      <c r="E1" s="148" t="s">
        <v>2066</v>
      </c>
      <c r="F1" s="148" t="s">
        <v>2067</v>
      </c>
      <c r="G1" s="149" t="s">
        <v>2068</v>
      </c>
      <c r="H1" s="149" t="s">
        <v>1513</v>
      </c>
      <c r="J1" t="s">
        <v>2132</v>
      </c>
      <c r="L1" t="s">
        <v>2132</v>
      </c>
    </row>
    <row r="2" spans="1:12" x14ac:dyDescent="0.35">
      <c r="A2" s="33" t="s">
        <v>1543</v>
      </c>
      <c r="D2" s="8">
        <v>1</v>
      </c>
      <c r="E2" s="144">
        <f t="shared" ref="E2:E65" si="0">(B2*0.8)+(C2*0.15)+(D2*0.05)</f>
        <v>0.05</v>
      </c>
      <c r="F2">
        <v>3</v>
      </c>
      <c r="G2">
        <f>+(E2/F2)*100</f>
        <v>1.6666666666666667</v>
      </c>
      <c r="H2" s="144">
        <f t="shared" ref="H2:H65" si="1">IF(G2&lt;=1,7,IF(AND(G2&gt;1,G2&lt;=3),5,IF(AND(G2&gt;3,G2&lt;=10),3,IF(G2&gt;10,1))))</f>
        <v>5</v>
      </c>
      <c r="L2" t="s">
        <v>2194</v>
      </c>
    </row>
    <row r="3" spans="1:12" x14ac:dyDescent="0.35">
      <c r="A3" s="33" t="s">
        <v>1548</v>
      </c>
      <c r="B3" s="8">
        <v>1</v>
      </c>
      <c r="E3" s="144">
        <f t="shared" si="0"/>
        <v>0.8</v>
      </c>
      <c r="F3">
        <v>65</v>
      </c>
      <c r="G3">
        <f t="shared" ref="G3:G66" si="2">+(E3/F3)*100</f>
        <v>1.2307692307692308</v>
      </c>
      <c r="H3" s="144">
        <f t="shared" si="1"/>
        <v>5</v>
      </c>
      <c r="L3" t="s">
        <v>2130</v>
      </c>
    </row>
    <row r="4" spans="1:12" x14ac:dyDescent="0.35">
      <c r="A4" s="33" t="s">
        <v>1549</v>
      </c>
      <c r="C4" s="8">
        <v>1</v>
      </c>
      <c r="D4" s="8">
        <v>1</v>
      </c>
      <c r="E4" s="144">
        <f t="shared" si="0"/>
        <v>0.2</v>
      </c>
      <c r="F4">
        <v>187</v>
      </c>
      <c r="G4">
        <f t="shared" si="2"/>
        <v>0.10695187165775401</v>
      </c>
      <c r="H4" s="144">
        <f t="shared" si="1"/>
        <v>7</v>
      </c>
      <c r="L4" t="s">
        <v>2126</v>
      </c>
    </row>
    <row r="5" spans="1:12" x14ac:dyDescent="0.35">
      <c r="A5" s="33" t="s">
        <v>1550</v>
      </c>
      <c r="D5" s="8">
        <v>4</v>
      </c>
      <c r="E5" s="144">
        <f t="shared" si="0"/>
        <v>0.2</v>
      </c>
      <c r="F5">
        <v>153</v>
      </c>
      <c r="G5">
        <f t="shared" si="2"/>
        <v>0.13071895424836602</v>
      </c>
      <c r="H5" s="144">
        <f t="shared" si="1"/>
        <v>7</v>
      </c>
    </row>
    <row r="6" spans="1:12" x14ac:dyDescent="0.35">
      <c r="A6" s="33" t="s">
        <v>1551</v>
      </c>
      <c r="D6" s="8">
        <v>4</v>
      </c>
      <c r="E6" s="144">
        <f t="shared" si="0"/>
        <v>0.2</v>
      </c>
      <c r="F6">
        <v>70</v>
      </c>
      <c r="G6">
        <f t="shared" si="2"/>
        <v>0.2857142857142857</v>
      </c>
      <c r="H6" s="144">
        <f t="shared" si="1"/>
        <v>7</v>
      </c>
    </row>
    <row r="7" spans="1:12" x14ac:dyDescent="0.35">
      <c r="A7" s="33" t="s">
        <v>1553</v>
      </c>
      <c r="D7" s="8">
        <v>1</v>
      </c>
      <c r="E7" s="144">
        <f t="shared" si="0"/>
        <v>0.05</v>
      </c>
      <c r="F7">
        <v>79</v>
      </c>
      <c r="G7">
        <f t="shared" si="2"/>
        <v>6.3291139240506333E-2</v>
      </c>
      <c r="H7" s="144">
        <f t="shared" si="1"/>
        <v>7</v>
      </c>
    </row>
    <row r="8" spans="1:12" x14ac:dyDescent="0.35">
      <c r="A8" s="33" t="s">
        <v>1555</v>
      </c>
      <c r="C8" s="8">
        <v>2</v>
      </c>
      <c r="D8" s="8">
        <v>4</v>
      </c>
      <c r="E8" s="144">
        <f t="shared" si="0"/>
        <v>0.5</v>
      </c>
      <c r="F8">
        <v>37</v>
      </c>
      <c r="G8">
        <f t="shared" si="2"/>
        <v>1.3513513513513513</v>
      </c>
      <c r="H8" s="144">
        <f t="shared" si="1"/>
        <v>5</v>
      </c>
    </row>
    <row r="9" spans="1:12" x14ac:dyDescent="0.35">
      <c r="A9" s="33" t="s">
        <v>1556</v>
      </c>
      <c r="D9" s="8">
        <v>2</v>
      </c>
      <c r="E9" s="144">
        <f t="shared" si="0"/>
        <v>0.1</v>
      </c>
      <c r="F9">
        <v>18</v>
      </c>
      <c r="G9">
        <f t="shared" si="2"/>
        <v>0.55555555555555558</v>
      </c>
      <c r="H9" s="144">
        <f t="shared" si="1"/>
        <v>7</v>
      </c>
    </row>
    <row r="10" spans="1:12" x14ac:dyDescent="0.35">
      <c r="A10" s="33" t="s">
        <v>1557</v>
      </c>
      <c r="B10" s="8">
        <v>2</v>
      </c>
      <c r="C10" s="8">
        <v>3</v>
      </c>
      <c r="D10" s="8">
        <v>4</v>
      </c>
      <c r="E10" s="144">
        <f t="shared" si="0"/>
        <v>2.25</v>
      </c>
      <c r="F10">
        <v>31</v>
      </c>
      <c r="G10">
        <f t="shared" si="2"/>
        <v>7.2580645161290329</v>
      </c>
      <c r="H10" s="144">
        <f t="shared" si="1"/>
        <v>3</v>
      </c>
    </row>
    <row r="11" spans="1:12" x14ac:dyDescent="0.35">
      <c r="A11" s="33" t="s">
        <v>1558</v>
      </c>
      <c r="B11" s="8">
        <v>12</v>
      </c>
      <c r="C11" s="8">
        <v>5</v>
      </c>
      <c r="D11" s="8">
        <v>10</v>
      </c>
      <c r="E11" s="144">
        <f t="shared" si="0"/>
        <v>10.850000000000001</v>
      </c>
      <c r="F11">
        <v>274</v>
      </c>
      <c r="G11">
        <f t="shared" si="2"/>
        <v>3.9598540145985406</v>
      </c>
      <c r="H11" s="144">
        <f t="shared" si="1"/>
        <v>3</v>
      </c>
    </row>
    <row r="12" spans="1:12" x14ac:dyDescent="0.35">
      <c r="A12" s="33" t="s">
        <v>1559</v>
      </c>
      <c r="B12" s="8">
        <v>1</v>
      </c>
      <c r="C12" s="8">
        <v>1</v>
      </c>
      <c r="D12" s="8">
        <v>1</v>
      </c>
      <c r="E12" s="144">
        <f t="shared" si="0"/>
        <v>1</v>
      </c>
      <c r="F12">
        <v>89</v>
      </c>
      <c r="G12">
        <f t="shared" si="2"/>
        <v>1.1235955056179776</v>
      </c>
      <c r="H12" s="144">
        <f t="shared" si="1"/>
        <v>5</v>
      </c>
    </row>
    <row r="13" spans="1:12" x14ac:dyDescent="0.35">
      <c r="A13" s="33" t="s">
        <v>1561</v>
      </c>
      <c r="C13" s="8">
        <v>1</v>
      </c>
      <c r="D13" s="8">
        <v>1</v>
      </c>
      <c r="E13" s="144">
        <f t="shared" si="0"/>
        <v>0.2</v>
      </c>
      <c r="F13">
        <v>9</v>
      </c>
      <c r="G13">
        <f t="shared" si="2"/>
        <v>2.2222222222222223</v>
      </c>
      <c r="H13" s="144">
        <f t="shared" si="1"/>
        <v>5</v>
      </c>
    </row>
    <row r="14" spans="1:12" x14ac:dyDescent="0.35">
      <c r="A14" s="33" t="s">
        <v>1564</v>
      </c>
      <c r="B14" s="8">
        <v>4</v>
      </c>
      <c r="D14" s="8">
        <v>6</v>
      </c>
      <c r="E14" s="144">
        <f t="shared" si="0"/>
        <v>3.5</v>
      </c>
      <c r="F14">
        <v>35</v>
      </c>
      <c r="G14">
        <f t="shared" si="2"/>
        <v>10</v>
      </c>
      <c r="H14" s="144">
        <f t="shared" si="1"/>
        <v>3</v>
      </c>
    </row>
    <row r="15" spans="1:12" x14ac:dyDescent="0.35">
      <c r="A15" s="33" t="s">
        <v>1565</v>
      </c>
      <c r="B15" s="8">
        <v>1</v>
      </c>
      <c r="C15" s="8">
        <v>4</v>
      </c>
      <c r="D15" s="8">
        <v>4</v>
      </c>
      <c r="E15" s="144">
        <f t="shared" si="0"/>
        <v>1.5999999999999999</v>
      </c>
      <c r="F15">
        <v>30</v>
      </c>
      <c r="G15">
        <f t="shared" si="2"/>
        <v>5.333333333333333</v>
      </c>
      <c r="H15" s="144">
        <f t="shared" si="1"/>
        <v>3</v>
      </c>
    </row>
    <row r="16" spans="1:12" x14ac:dyDescent="0.35">
      <c r="A16" s="33" t="s">
        <v>1566</v>
      </c>
      <c r="C16" s="8">
        <v>2</v>
      </c>
      <c r="D16" s="8">
        <v>2</v>
      </c>
      <c r="E16" s="144">
        <f t="shared" si="0"/>
        <v>0.4</v>
      </c>
      <c r="F16">
        <v>914</v>
      </c>
      <c r="G16">
        <f t="shared" si="2"/>
        <v>4.3763676148796497E-2</v>
      </c>
      <c r="H16" s="144">
        <f t="shared" si="1"/>
        <v>7</v>
      </c>
    </row>
    <row r="17" spans="1:8" x14ac:dyDescent="0.35">
      <c r="A17" s="33" t="s">
        <v>1569</v>
      </c>
      <c r="D17" s="8">
        <v>7</v>
      </c>
      <c r="E17" s="144">
        <f t="shared" si="0"/>
        <v>0.35000000000000003</v>
      </c>
      <c r="F17">
        <v>28</v>
      </c>
      <c r="G17">
        <f t="shared" si="2"/>
        <v>1.25</v>
      </c>
      <c r="H17" s="144">
        <f t="shared" si="1"/>
        <v>5</v>
      </c>
    </row>
    <row r="18" spans="1:8" x14ac:dyDescent="0.35">
      <c r="A18" s="33" t="s">
        <v>1570</v>
      </c>
      <c r="D18" s="8">
        <v>2</v>
      </c>
      <c r="E18" s="144">
        <f t="shared" si="0"/>
        <v>0.1</v>
      </c>
      <c r="F18">
        <v>11</v>
      </c>
      <c r="G18">
        <f t="shared" si="2"/>
        <v>0.90909090909090917</v>
      </c>
      <c r="H18" s="144">
        <f t="shared" si="1"/>
        <v>7</v>
      </c>
    </row>
    <row r="19" spans="1:8" x14ac:dyDescent="0.35">
      <c r="A19" s="33" t="s">
        <v>1572</v>
      </c>
      <c r="D19" s="8">
        <v>1</v>
      </c>
      <c r="E19" s="144">
        <f t="shared" si="0"/>
        <v>0.05</v>
      </c>
      <c r="F19">
        <v>12</v>
      </c>
      <c r="G19">
        <f t="shared" si="2"/>
        <v>0.41666666666666669</v>
      </c>
      <c r="H19" s="144">
        <f t="shared" si="1"/>
        <v>7</v>
      </c>
    </row>
    <row r="20" spans="1:8" x14ac:dyDescent="0.35">
      <c r="A20" s="33" t="s">
        <v>1576</v>
      </c>
      <c r="D20" s="8">
        <v>3</v>
      </c>
      <c r="E20" s="144">
        <f t="shared" si="0"/>
        <v>0.15000000000000002</v>
      </c>
      <c r="F20">
        <v>10</v>
      </c>
      <c r="G20">
        <f t="shared" si="2"/>
        <v>1.5000000000000002</v>
      </c>
      <c r="H20" s="144">
        <f t="shared" si="1"/>
        <v>5</v>
      </c>
    </row>
    <row r="21" spans="1:8" x14ac:dyDescent="0.35">
      <c r="A21" s="33" t="s">
        <v>1577</v>
      </c>
      <c r="D21" s="8">
        <v>3</v>
      </c>
      <c r="E21" s="144">
        <f t="shared" si="0"/>
        <v>0.15000000000000002</v>
      </c>
      <c r="F21">
        <v>376</v>
      </c>
      <c r="G21">
        <f t="shared" si="2"/>
        <v>3.9893617021276598E-2</v>
      </c>
      <c r="H21" s="144">
        <f t="shared" si="1"/>
        <v>7</v>
      </c>
    </row>
    <row r="22" spans="1:8" x14ac:dyDescent="0.35">
      <c r="A22" s="33" t="s">
        <v>1580</v>
      </c>
      <c r="B22" s="8">
        <v>4</v>
      </c>
      <c r="C22" s="8">
        <v>4</v>
      </c>
      <c r="D22" s="8">
        <v>6</v>
      </c>
      <c r="E22" s="144">
        <f t="shared" si="0"/>
        <v>4.1000000000000005</v>
      </c>
      <c r="F22">
        <v>26</v>
      </c>
      <c r="G22">
        <f t="shared" si="2"/>
        <v>15.769230769230772</v>
      </c>
      <c r="H22" s="144">
        <f t="shared" si="1"/>
        <v>1</v>
      </c>
    </row>
    <row r="23" spans="1:8" x14ac:dyDescent="0.35">
      <c r="A23" s="150" t="s">
        <v>1583</v>
      </c>
      <c r="B23" s="151">
        <v>2</v>
      </c>
      <c r="C23" s="151">
        <v>2</v>
      </c>
      <c r="D23" s="151"/>
      <c r="E23" s="144">
        <f t="shared" si="0"/>
        <v>1.9000000000000001</v>
      </c>
      <c r="F23">
        <v>32</v>
      </c>
      <c r="G23">
        <f t="shared" si="2"/>
        <v>5.9375</v>
      </c>
      <c r="H23" s="144">
        <f t="shared" si="1"/>
        <v>3</v>
      </c>
    </row>
    <row r="24" spans="1:8" x14ac:dyDescent="0.35">
      <c r="A24" s="33" t="s">
        <v>1585</v>
      </c>
      <c r="D24" s="8">
        <v>1</v>
      </c>
      <c r="E24" s="144">
        <f t="shared" si="0"/>
        <v>0.05</v>
      </c>
      <c r="F24">
        <v>9</v>
      </c>
      <c r="G24">
        <f t="shared" si="2"/>
        <v>0.55555555555555558</v>
      </c>
      <c r="H24" s="144">
        <f t="shared" si="1"/>
        <v>7</v>
      </c>
    </row>
    <row r="25" spans="1:8" x14ac:dyDescent="0.35">
      <c r="A25" s="33" t="s">
        <v>1586</v>
      </c>
      <c r="C25" s="8">
        <v>1</v>
      </c>
      <c r="D25" s="8">
        <v>3</v>
      </c>
      <c r="E25" s="144">
        <f t="shared" si="0"/>
        <v>0.30000000000000004</v>
      </c>
      <c r="F25">
        <v>17</v>
      </c>
      <c r="G25">
        <f t="shared" si="2"/>
        <v>1.7647058823529416</v>
      </c>
      <c r="H25" s="144">
        <f t="shared" si="1"/>
        <v>5</v>
      </c>
    </row>
    <row r="26" spans="1:8" x14ac:dyDescent="0.35">
      <c r="A26" s="33" t="s">
        <v>1589</v>
      </c>
      <c r="B26" s="8">
        <v>1</v>
      </c>
      <c r="D26" s="8">
        <v>2</v>
      </c>
      <c r="E26" s="144">
        <f t="shared" si="0"/>
        <v>0.9</v>
      </c>
      <c r="F26">
        <v>20</v>
      </c>
      <c r="G26">
        <f t="shared" si="2"/>
        <v>4.5</v>
      </c>
      <c r="H26" s="144">
        <f t="shared" si="1"/>
        <v>3</v>
      </c>
    </row>
    <row r="27" spans="1:8" x14ac:dyDescent="0.35">
      <c r="A27" s="33" t="s">
        <v>1590</v>
      </c>
      <c r="D27" s="8">
        <v>2</v>
      </c>
      <c r="E27" s="144">
        <f t="shared" si="0"/>
        <v>0.1</v>
      </c>
      <c r="F27">
        <v>22</v>
      </c>
      <c r="G27">
        <f t="shared" si="2"/>
        <v>0.45454545454545459</v>
      </c>
      <c r="H27" s="144">
        <f t="shared" si="1"/>
        <v>7</v>
      </c>
    </row>
    <row r="28" spans="1:8" x14ac:dyDescent="0.35">
      <c r="A28" s="33" t="s">
        <v>1591</v>
      </c>
      <c r="C28" s="8">
        <v>3</v>
      </c>
      <c r="D28" s="8">
        <v>5</v>
      </c>
      <c r="E28" s="144">
        <f t="shared" si="0"/>
        <v>0.7</v>
      </c>
      <c r="F28">
        <v>72</v>
      </c>
      <c r="G28">
        <f t="shared" si="2"/>
        <v>0.97222222222222221</v>
      </c>
      <c r="H28" s="144">
        <f t="shared" si="1"/>
        <v>7</v>
      </c>
    </row>
    <row r="29" spans="1:8" x14ac:dyDescent="0.35">
      <c r="A29" s="33" t="s">
        <v>1594</v>
      </c>
      <c r="C29" s="8">
        <v>4</v>
      </c>
      <c r="D29" s="8">
        <v>10</v>
      </c>
      <c r="E29" s="144">
        <f t="shared" si="0"/>
        <v>1.1000000000000001</v>
      </c>
      <c r="F29">
        <v>64</v>
      </c>
      <c r="G29">
        <f t="shared" si="2"/>
        <v>1.7187500000000002</v>
      </c>
      <c r="H29" s="144">
        <f t="shared" si="1"/>
        <v>5</v>
      </c>
    </row>
    <row r="30" spans="1:8" x14ac:dyDescent="0.35">
      <c r="A30" s="33" t="s">
        <v>1598</v>
      </c>
      <c r="C30" s="8">
        <v>2</v>
      </c>
      <c r="D30" s="8">
        <v>4</v>
      </c>
      <c r="E30" s="144">
        <f t="shared" si="0"/>
        <v>0.5</v>
      </c>
      <c r="F30">
        <v>22</v>
      </c>
      <c r="G30">
        <f t="shared" si="2"/>
        <v>2.2727272727272729</v>
      </c>
      <c r="H30" s="144">
        <f t="shared" si="1"/>
        <v>5</v>
      </c>
    </row>
    <row r="31" spans="1:8" x14ac:dyDescent="0.35">
      <c r="A31" s="33" t="s">
        <v>1599</v>
      </c>
      <c r="D31" s="8">
        <v>1</v>
      </c>
      <c r="E31" s="144">
        <f t="shared" si="0"/>
        <v>0.05</v>
      </c>
      <c r="F31">
        <v>6</v>
      </c>
      <c r="G31">
        <f t="shared" si="2"/>
        <v>0.83333333333333337</v>
      </c>
      <c r="H31" s="144">
        <f t="shared" si="1"/>
        <v>7</v>
      </c>
    </row>
    <row r="32" spans="1:8" x14ac:dyDescent="0.35">
      <c r="A32" s="33" t="s">
        <v>1600</v>
      </c>
      <c r="C32" s="8">
        <v>2</v>
      </c>
      <c r="D32" s="8">
        <v>1</v>
      </c>
      <c r="E32" s="144">
        <f t="shared" si="0"/>
        <v>0.35</v>
      </c>
      <c r="F32">
        <v>8</v>
      </c>
      <c r="G32">
        <f t="shared" si="2"/>
        <v>4.375</v>
      </c>
      <c r="H32" s="144">
        <f t="shared" si="1"/>
        <v>3</v>
      </c>
    </row>
    <row r="33" spans="1:8" x14ac:dyDescent="0.35">
      <c r="A33" s="33" t="s">
        <v>2069</v>
      </c>
      <c r="B33" s="8">
        <v>2</v>
      </c>
      <c r="C33" s="8">
        <v>1</v>
      </c>
      <c r="E33" s="144">
        <f t="shared" si="0"/>
        <v>1.75</v>
      </c>
      <c r="F33">
        <v>21</v>
      </c>
      <c r="G33">
        <f t="shared" si="2"/>
        <v>8.3333333333333321</v>
      </c>
      <c r="H33" s="144">
        <f t="shared" si="1"/>
        <v>3</v>
      </c>
    </row>
    <row r="34" spans="1:8" x14ac:dyDescent="0.35">
      <c r="A34" s="33" t="s">
        <v>1604</v>
      </c>
      <c r="D34" s="8">
        <v>1</v>
      </c>
      <c r="E34" s="144">
        <f t="shared" si="0"/>
        <v>0.05</v>
      </c>
      <c r="F34">
        <v>1133</v>
      </c>
      <c r="G34">
        <f t="shared" si="2"/>
        <v>4.4130626654898504E-3</v>
      </c>
      <c r="H34" s="144">
        <f t="shared" si="1"/>
        <v>7</v>
      </c>
    </row>
    <row r="35" spans="1:8" x14ac:dyDescent="0.35">
      <c r="A35" s="33" t="s">
        <v>1607</v>
      </c>
      <c r="B35" s="8">
        <v>2</v>
      </c>
      <c r="C35" s="8">
        <v>1</v>
      </c>
      <c r="D35" s="8">
        <v>3</v>
      </c>
      <c r="E35" s="144">
        <f t="shared" si="0"/>
        <v>1.9</v>
      </c>
      <c r="F35">
        <v>17</v>
      </c>
      <c r="G35">
        <f t="shared" si="2"/>
        <v>11.176470588235293</v>
      </c>
      <c r="H35" s="144">
        <f t="shared" si="1"/>
        <v>1</v>
      </c>
    </row>
    <row r="36" spans="1:8" x14ac:dyDescent="0.35">
      <c r="A36" s="33" t="s">
        <v>1609</v>
      </c>
      <c r="B36" s="8">
        <v>4</v>
      </c>
      <c r="C36" s="8">
        <v>1</v>
      </c>
      <c r="D36" s="8">
        <v>1</v>
      </c>
      <c r="E36" s="144">
        <f t="shared" si="0"/>
        <v>3.4</v>
      </c>
      <c r="F36">
        <v>83</v>
      </c>
      <c r="G36">
        <f t="shared" si="2"/>
        <v>4.096385542168675</v>
      </c>
      <c r="H36" s="144">
        <f t="shared" si="1"/>
        <v>3</v>
      </c>
    </row>
    <row r="37" spans="1:8" x14ac:dyDescent="0.35">
      <c r="A37" s="33" t="s">
        <v>1612</v>
      </c>
      <c r="D37" s="8">
        <v>8</v>
      </c>
      <c r="E37" s="144">
        <f t="shared" si="0"/>
        <v>0.4</v>
      </c>
      <c r="F37">
        <v>21</v>
      </c>
      <c r="G37">
        <f t="shared" si="2"/>
        <v>1.9047619047619049</v>
      </c>
      <c r="H37" s="144">
        <f t="shared" si="1"/>
        <v>5</v>
      </c>
    </row>
    <row r="38" spans="1:8" x14ac:dyDescent="0.35">
      <c r="A38" s="33" t="s">
        <v>1613</v>
      </c>
      <c r="D38" s="8">
        <v>4</v>
      </c>
      <c r="E38" s="144">
        <f t="shared" si="0"/>
        <v>0.2</v>
      </c>
      <c r="F38">
        <v>48</v>
      </c>
      <c r="G38">
        <f t="shared" si="2"/>
        <v>0.41666666666666669</v>
      </c>
      <c r="H38" s="144">
        <f t="shared" si="1"/>
        <v>7</v>
      </c>
    </row>
    <row r="39" spans="1:8" x14ac:dyDescent="0.35">
      <c r="A39" s="33" t="s">
        <v>1614</v>
      </c>
      <c r="D39" s="8">
        <v>2</v>
      </c>
      <c r="E39" s="144">
        <f t="shared" si="0"/>
        <v>0.1</v>
      </c>
      <c r="F39">
        <v>103</v>
      </c>
      <c r="G39">
        <f t="shared" si="2"/>
        <v>9.7087378640776711E-2</v>
      </c>
      <c r="H39" s="144">
        <f t="shared" si="1"/>
        <v>7</v>
      </c>
    </row>
    <row r="40" spans="1:8" x14ac:dyDescent="0.35">
      <c r="A40" s="33" t="s">
        <v>1615</v>
      </c>
      <c r="C40" s="8">
        <v>2</v>
      </c>
      <c r="D40" s="8">
        <v>4</v>
      </c>
      <c r="E40" s="144">
        <f t="shared" si="0"/>
        <v>0.5</v>
      </c>
      <c r="F40">
        <v>573</v>
      </c>
      <c r="G40">
        <f t="shared" si="2"/>
        <v>8.7260034904013961E-2</v>
      </c>
      <c r="H40" s="144">
        <f t="shared" si="1"/>
        <v>7</v>
      </c>
    </row>
    <row r="41" spans="1:8" x14ac:dyDescent="0.35">
      <c r="A41" s="33" t="s">
        <v>1811</v>
      </c>
      <c r="C41" s="8">
        <v>1</v>
      </c>
      <c r="E41" s="144">
        <f t="shared" si="0"/>
        <v>0.15</v>
      </c>
      <c r="F41">
        <v>21</v>
      </c>
      <c r="G41">
        <f t="shared" si="2"/>
        <v>0.7142857142857143</v>
      </c>
      <c r="H41" s="144">
        <f t="shared" si="1"/>
        <v>7</v>
      </c>
    </row>
    <row r="42" spans="1:8" x14ac:dyDescent="0.35">
      <c r="A42" s="33" t="s">
        <v>1617</v>
      </c>
      <c r="C42" s="8">
        <v>1</v>
      </c>
      <c r="D42" s="8">
        <v>1</v>
      </c>
      <c r="E42" s="144">
        <f t="shared" si="0"/>
        <v>0.2</v>
      </c>
      <c r="F42">
        <v>165</v>
      </c>
      <c r="G42">
        <f t="shared" si="2"/>
        <v>0.12121212121212122</v>
      </c>
      <c r="H42" s="144">
        <f t="shared" si="1"/>
        <v>7</v>
      </c>
    </row>
    <row r="43" spans="1:8" x14ac:dyDescent="0.35">
      <c r="A43" s="33" t="s">
        <v>1618</v>
      </c>
      <c r="C43" s="8">
        <v>4</v>
      </c>
      <c r="D43" s="8">
        <v>10</v>
      </c>
      <c r="E43" s="144">
        <f t="shared" si="0"/>
        <v>1.1000000000000001</v>
      </c>
      <c r="F43">
        <v>29</v>
      </c>
      <c r="G43">
        <f t="shared" si="2"/>
        <v>3.7931034482758625</v>
      </c>
      <c r="H43" s="144">
        <f t="shared" si="1"/>
        <v>3</v>
      </c>
    </row>
    <row r="44" spans="1:8" x14ac:dyDescent="0.35">
      <c r="A44" s="33" t="s">
        <v>1369</v>
      </c>
      <c r="D44" s="8">
        <v>1</v>
      </c>
      <c r="E44" s="144">
        <f t="shared" si="0"/>
        <v>0.05</v>
      </c>
      <c r="F44">
        <v>86</v>
      </c>
      <c r="G44">
        <f t="shared" si="2"/>
        <v>5.8139534883720929E-2</v>
      </c>
      <c r="H44" s="144">
        <f t="shared" si="1"/>
        <v>7</v>
      </c>
    </row>
    <row r="45" spans="1:8" x14ac:dyDescent="0.35">
      <c r="A45" s="33" t="s">
        <v>1628</v>
      </c>
      <c r="C45" s="8">
        <v>1</v>
      </c>
      <c r="D45" s="8">
        <v>4</v>
      </c>
      <c r="E45" s="144">
        <f t="shared" si="0"/>
        <v>0.35</v>
      </c>
      <c r="F45">
        <v>9</v>
      </c>
      <c r="G45">
        <f t="shared" si="2"/>
        <v>3.8888888888888888</v>
      </c>
      <c r="H45" s="144">
        <f t="shared" si="1"/>
        <v>3</v>
      </c>
    </row>
    <row r="46" spans="1:8" x14ac:dyDescent="0.35">
      <c r="A46" s="33" t="s">
        <v>1629</v>
      </c>
      <c r="D46" s="8">
        <v>1</v>
      </c>
      <c r="E46" s="144">
        <f t="shared" si="0"/>
        <v>0.05</v>
      </c>
      <c r="F46">
        <v>76</v>
      </c>
      <c r="G46">
        <f t="shared" si="2"/>
        <v>6.5789473684210523E-2</v>
      </c>
      <c r="H46" s="144">
        <f t="shared" si="1"/>
        <v>7</v>
      </c>
    </row>
    <row r="47" spans="1:8" x14ac:dyDescent="0.35">
      <c r="A47" s="33" t="s">
        <v>1633</v>
      </c>
      <c r="D47" s="8">
        <v>1</v>
      </c>
      <c r="E47" s="144">
        <f t="shared" si="0"/>
        <v>0.05</v>
      </c>
      <c r="F47">
        <v>2</v>
      </c>
      <c r="G47">
        <f t="shared" si="2"/>
        <v>2.5</v>
      </c>
      <c r="H47" s="144">
        <f t="shared" si="1"/>
        <v>5</v>
      </c>
    </row>
    <row r="48" spans="1:8" x14ac:dyDescent="0.35">
      <c r="A48" s="33" t="s">
        <v>1638</v>
      </c>
      <c r="C48" s="8">
        <v>1</v>
      </c>
      <c r="D48" s="8">
        <v>1</v>
      </c>
      <c r="E48" s="144">
        <f t="shared" si="0"/>
        <v>0.2</v>
      </c>
      <c r="F48">
        <v>80</v>
      </c>
      <c r="G48">
        <f t="shared" si="2"/>
        <v>0.25</v>
      </c>
      <c r="H48" s="144">
        <f t="shared" si="1"/>
        <v>7</v>
      </c>
    </row>
    <row r="49" spans="1:8" x14ac:dyDescent="0.35">
      <c r="A49" s="33" t="s">
        <v>2070</v>
      </c>
      <c r="C49" s="8">
        <v>1</v>
      </c>
      <c r="E49">
        <f t="shared" si="0"/>
        <v>0.15</v>
      </c>
      <c r="F49">
        <v>14</v>
      </c>
      <c r="G49">
        <f t="shared" si="2"/>
        <v>1.0714285714285714</v>
      </c>
      <c r="H49">
        <f t="shared" si="1"/>
        <v>5</v>
      </c>
    </row>
    <row r="50" spans="1:8" x14ac:dyDescent="0.35">
      <c r="A50" s="150" t="s">
        <v>1639</v>
      </c>
      <c r="B50" s="151">
        <v>3</v>
      </c>
      <c r="C50" s="151">
        <v>2</v>
      </c>
      <c r="D50" s="151">
        <v>1</v>
      </c>
      <c r="E50" s="144">
        <f t="shared" si="0"/>
        <v>2.75</v>
      </c>
      <c r="F50">
        <v>41</v>
      </c>
      <c r="G50">
        <f t="shared" si="2"/>
        <v>6.7073170731707323</v>
      </c>
      <c r="H50" s="144">
        <f t="shared" si="1"/>
        <v>3</v>
      </c>
    </row>
    <row r="51" spans="1:8" x14ac:dyDescent="0.35">
      <c r="A51" s="33" t="s">
        <v>1641</v>
      </c>
      <c r="B51" s="8">
        <v>1</v>
      </c>
      <c r="D51" s="8">
        <v>4</v>
      </c>
      <c r="E51" s="144">
        <f t="shared" si="0"/>
        <v>1</v>
      </c>
      <c r="F51">
        <v>3</v>
      </c>
      <c r="G51">
        <f t="shared" si="2"/>
        <v>33.333333333333329</v>
      </c>
      <c r="H51" s="144">
        <f t="shared" si="1"/>
        <v>1</v>
      </c>
    </row>
    <row r="52" spans="1:8" x14ac:dyDescent="0.35">
      <c r="A52" s="150" t="s">
        <v>1646</v>
      </c>
      <c r="B52" s="151"/>
      <c r="C52" s="151">
        <v>2</v>
      </c>
      <c r="D52" s="151">
        <v>3</v>
      </c>
      <c r="E52" s="144">
        <f t="shared" si="0"/>
        <v>0.45</v>
      </c>
      <c r="F52">
        <v>277</v>
      </c>
      <c r="G52">
        <f t="shared" si="2"/>
        <v>0.16245487364620939</v>
      </c>
      <c r="H52" s="144">
        <f t="shared" si="1"/>
        <v>7</v>
      </c>
    </row>
    <row r="53" spans="1:8" x14ac:dyDescent="0.35">
      <c r="A53" s="33" t="s">
        <v>1647</v>
      </c>
      <c r="D53" s="8">
        <v>1</v>
      </c>
      <c r="E53" s="144">
        <f t="shared" si="0"/>
        <v>0.05</v>
      </c>
      <c r="F53">
        <v>84</v>
      </c>
      <c r="G53">
        <f t="shared" si="2"/>
        <v>5.9523809523809527E-2</v>
      </c>
      <c r="H53" s="144">
        <f t="shared" si="1"/>
        <v>7</v>
      </c>
    </row>
    <row r="54" spans="1:8" x14ac:dyDescent="0.35">
      <c r="A54" s="33" t="s">
        <v>1648</v>
      </c>
      <c r="C54" s="8">
        <v>1</v>
      </c>
      <c r="E54" s="144">
        <f t="shared" si="0"/>
        <v>0.15</v>
      </c>
      <c r="F54">
        <v>176</v>
      </c>
      <c r="G54">
        <f t="shared" si="2"/>
        <v>8.5227272727272721E-2</v>
      </c>
      <c r="H54" s="144">
        <f t="shared" si="1"/>
        <v>7</v>
      </c>
    </row>
    <row r="55" spans="1:8" x14ac:dyDescent="0.35">
      <c r="A55" s="33" t="s">
        <v>1650</v>
      </c>
      <c r="D55" s="8">
        <v>2</v>
      </c>
      <c r="E55" s="144">
        <f t="shared" si="0"/>
        <v>0.1</v>
      </c>
      <c r="F55">
        <v>78</v>
      </c>
      <c r="G55">
        <f t="shared" si="2"/>
        <v>0.12820512820512819</v>
      </c>
      <c r="H55" s="144">
        <f t="shared" si="1"/>
        <v>7</v>
      </c>
    </row>
    <row r="56" spans="1:8" x14ac:dyDescent="0.35">
      <c r="A56" s="33" t="s">
        <v>1655</v>
      </c>
      <c r="D56" s="8">
        <v>3</v>
      </c>
      <c r="E56" s="144">
        <f t="shared" si="0"/>
        <v>0.15000000000000002</v>
      </c>
      <c r="F56">
        <v>5</v>
      </c>
      <c r="G56">
        <f t="shared" si="2"/>
        <v>3.0000000000000004</v>
      </c>
      <c r="H56" s="144">
        <f t="shared" si="1"/>
        <v>5</v>
      </c>
    </row>
    <row r="57" spans="1:8" x14ac:dyDescent="0.35">
      <c r="A57" s="33" t="s">
        <v>1656</v>
      </c>
      <c r="D57" s="8">
        <v>2</v>
      </c>
      <c r="E57" s="144">
        <f t="shared" si="0"/>
        <v>0.1</v>
      </c>
      <c r="F57">
        <v>376</v>
      </c>
      <c r="G57">
        <f t="shared" si="2"/>
        <v>2.6595744680851064E-2</v>
      </c>
      <c r="H57" s="144">
        <f t="shared" si="1"/>
        <v>7</v>
      </c>
    </row>
    <row r="58" spans="1:8" x14ac:dyDescent="0.35">
      <c r="A58" s="33" t="s">
        <v>1658</v>
      </c>
      <c r="D58" s="8">
        <v>1</v>
      </c>
      <c r="E58" s="144">
        <f t="shared" si="0"/>
        <v>0.05</v>
      </c>
      <c r="F58">
        <v>18</v>
      </c>
      <c r="G58">
        <f t="shared" si="2"/>
        <v>0.27777777777777779</v>
      </c>
      <c r="H58" s="144">
        <f t="shared" si="1"/>
        <v>7</v>
      </c>
    </row>
    <row r="59" spans="1:8" x14ac:dyDescent="0.35">
      <c r="A59" s="33" t="s">
        <v>1666</v>
      </c>
      <c r="B59" s="8">
        <v>1</v>
      </c>
      <c r="D59" s="8">
        <v>1</v>
      </c>
      <c r="E59" s="144">
        <f t="shared" si="0"/>
        <v>0.85000000000000009</v>
      </c>
      <c r="F59">
        <v>68</v>
      </c>
      <c r="G59">
        <f t="shared" si="2"/>
        <v>1.25</v>
      </c>
      <c r="H59" s="144">
        <f t="shared" si="1"/>
        <v>5</v>
      </c>
    </row>
    <row r="60" spans="1:8" x14ac:dyDescent="0.35">
      <c r="A60" s="33" t="s">
        <v>1669</v>
      </c>
      <c r="D60" s="8">
        <v>1</v>
      </c>
      <c r="E60" s="144">
        <f t="shared" si="0"/>
        <v>0.05</v>
      </c>
      <c r="F60">
        <v>70</v>
      </c>
      <c r="G60">
        <f t="shared" si="2"/>
        <v>7.1428571428571425E-2</v>
      </c>
      <c r="H60" s="144">
        <f t="shared" si="1"/>
        <v>7</v>
      </c>
    </row>
    <row r="61" spans="1:8" x14ac:dyDescent="0.35">
      <c r="A61" s="33" t="s">
        <v>1670</v>
      </c>
      <c r="D61" s="8">
        <v>1</v>
      </c>
      <c r="E61" s="144">
        <f t="shared" si="0"/>
        <v>0.05</v>
      </c>
      <c r="F61">
        <v>50</v>
      </c>
      <c r="G61">
        <f t="shared" si="2"/>
        <v>0.1</v>
      </c>
      <c r="H61" s="144">
        <f t="shared" si="1"/>
        <v>7</v>
      </c>
    </row>
    <row r="62" spans="1:8" x14ac:dyDescent="0.35">
      <c r="A62" s="33" t="s">
        <v>1672</v>
      </c>
      <c r="D62" s="8">
        <v>1</v>
      </c>
      <c r="E62" s="144">
        <f t="shared" si="0"/>
        <v>0.05</v>
      </c>
      <c r="F62">
        <v>167</v>
      </c>
      <c r="G62">
        <f t="shared" si="2"/>
        <v>2.9940119760479042E-2</v>
      </c>
      <c r="H62" s="144">
        <f t="shared" si="1"/>
        <v>7</v>
      </c>
    </row>
    <row r="63" spans="1:8" x14ac:dyDescent="0.35">
      <c r="A63" s="33" t="s">
        <v>1681</v>
      </c>
      <c r="C63" s="8">
        <v>1</v>
      </c>
      <c r="E63" s="144">
        <f t="shared" si="0"/>
        <v>0.15</v>
      </c>
      <c r="F63">
        <v>22</v>
      </c>
      <c r="G63">
        <f t="shared" si="2"/>
        <v>0.68181818181818177</v>
      </c>
      <c r="H63" s="144">
        <f t="shared" si="1"/>
        <v>7</v>
      </c>
    </row>
    <row r="64" spans="1:8" x14ac:dyDescent="0.35">
      <c r="A64" s="33" t="s">
        <v>1682</v>
      </c>
      <c r="C64" s="8">
        <v>6</v>
      </c>
      <c r="E64" s="144">
        <f t="shared" si="0"/>
        <v>0.89999999999999991</v>
      </c>
      <c r="F64">
        <v>16</v>
      </c>
      <c r="G64">
        <f t="shared" si="2"/>
        <v>5.6249999999999991</v>
      </c>
      <c r="H64" s="144">
        <f t="shared" si="1"/>
        <v>3</v>
      </c>
    </row>
    <row r="65" spans="1:8" x14ac:dyDescent="0.35">
      <c r="A65" s="33" t="s">
        <v>1685</v>
      </c>
      <c r="D65" s="8">
        <v>5</v>
      </c>
      <c r="E65" s="144">
        <f t="shared" si="0"/>
        <v>0.25</v>
      </c>
      <c r="F65">
        <v>45</v>
      </c>
      <c r="G65">
        <f t="shared" si="2"/>
        <v>0.55555555555555558</v>
      </c>
      <c r="H65" s="144">
        <f t="shared" si="1"/>
        <v>7</v>
      </c>
    </row>
    <row r="66" spans="1:8" x14ac:dyDescent="0.35">
      <c r="A66" s="150" t="s">
        <v>1688</v>
      </c>
      <c r="B66" s="151">
        <v>3</v>
      </c>
      <c r="C66" s="151">
        <v>1</v>
      </c>
      <c r="D66" s="151">
        <v>1</v>
      </c>
      <c r="E66" s="144">
        <f t="shared" ref="E66:E129" si="3">(B66*0.8)+(C66*0.15)+(D66*0.05)</f>
        <v>2.6</v>
      </c>
      <c r="F66">
        <v>15</v>
      </c>
      <c r="G66">
        <f t="shared" si="2"/>
        <v>17.333333333333336</v>
      </c>
      <c r="H66" s="144">
        <f t="shared" ref="H66:H129" si="4">IF(G66&lt;=1,7,IF(AND(G66&gt;1,G66&lt;=3),5,IF(AND(G66&gt;3,G66&lt;=10),3,IF(G66&gt;10,1))))</f>
        <v>1</v>
      </c>
    </row>
    <row r="67" spans="1:8" x14ac:dyDescent="0.35">
      <c r="A67" s="33" t="s">
        <v>1692</v>
      </c>
      <c r="D67" s="8">
        <v>2</v>
      </c>
      <c r="E67" s="144">
        <f t="shared" si="3"/>
        <v>0.1</v>
      </c>
      <c r="F67">
        <v>76</v>
      </c>
      <c r="G67">
        <f t="shared" ref="G67:G130" si="5">+(E67/F67)*100</f>
        <v>0.13157894736842105</v>
      </c>
      <c r="H67" s="144">
        <f t="shared" si="4"/>
        <v>7</v>
      </c>
    </row>
    <row r="68" spans="1:8" x14ac:dyDescent="0.35">
      <c r="A68" s="33" t="s">
        <v>1695</v>
      </c>
      <c r="B68" s="8">
        <v>1</v>
      </c>
      <c r="D68" s="8">
        <v>2</v>
      </c>
      <c r="E68" s="144">
        <f t="shared" si="3"/>
        <v>0.9</v>
      </c>
      <c r="F68">
        <v>15</v>
      </c>
      <c r="G68">
        <f t="shared" si="5"/>
        <v>6.0000000000000009</v>
      </c>
      <c r="H68" s="144">
        <f t="shared" si="4"/>
        <v>3</v>
      </c>
    </row>
    <row r="69" spans="1:8" x14ac:dyDescent="0.35">
      <c r="A69" s="33" t="s">
        <v>1699</v>
      </c>
      <c r="D69" s="8">
        <v>4</v>
      </c>
      <c r="E69" s="144">
        <f t="shared" si="3"/>
        <v>0.2</v>
      </c>
      <c r="F69">
        <v>24</v>
      </c>
      <c r="G69">
        <f t="shared" si="5"/>
        <v>0.83333333333333337</v>
      </c>
      <c r="H69" s="144">
        <f t="shared" si="4"/>
        <v>7</v>
      </c>
    </row>
    <row r="70" spans="1:8" x14ac:dyDescent="0.35">
      <c r="A70" s="33" t="s">
        <v>1700</v>
      </c>
      <c r="D70" s="8">
        <v>4</v>
      </c>
      <c r="E70" s="144">
        <f t="shared" si="3"/>
        <v>0.2</v>
      </c>
      <c r="F70">
        <v>1430</v>
      </c>
      <c r="G70">
        <f t="shared" si="5"/>
        <v>1.3986013986013986E-2</v>
      </c>
      <c r="H70" s="144">
        <f t="shared" si="4"/>
        <v>7</v>
      </c>
    </row>
    <row r="71" spans="1:8" x14ac:dyDescent="0.35">
      <c r="A71" s="33" t="s">
        <v>2071</v>
      </c>
      <c r="C71" s="8">
        <v>2</v>
      </c>
      <c r="E71">
        <f t="shared" si="3"/>
        <v>0.3</v>
      </c>
      <c r="F71">
        <v>9</v>
      </c>
      <c r="G71">
        <f t="shared" si="5"/>
        <v>3.3333333333333335</v>
      </c>
      <c r="H71">
        <f t="shared" si="4"/>
        <v>3</v>
      </c>
    </row>
    <row r="72" spans="1:8" x14ac:dyDescent="0.35">
      <c r="A72" s="33" t="s">
        <v>1702</v>
      </c>
      <c r="B72" s="8">
        <v>1</v>
      </c>
      <c r="E72" s="144">
        <f t="shared" si="3"/>
        <v>0.8</v>
      </c>
      <c r="F72">
        <v>10</v>
      </c>
      <c r="G72">
        <f t="shared" si="5"/>
        <v>8</v>
      </c>
      <c r="H72" s="144">
        <f t="shared" si="4"/>
        <v>3</v>
      </c>
    </row>
    <row r="73" spans="1:8" x14ac:dyDescent="0.35">
      <c r="A73" s="33" t="s">
        <v>1703</v>
      </c>
      <c r="C73" s="8">
        <v>4</v>
      </c>
      <c r="E73" s="144">
        <f t="shared" si="3"/>
        <v>0.6</v>
      </c>
      <c r="F73">
        <v>55</v>
      </c>
      <c r="G73">
        <f t="shared" si="5"/>
        <v>1.0909090909090908</v>
      </c>
      <c r="H73" s="144">
        <f t="shared" si="4"/>
        <v>5</v>
      </c>
    </row>
    <row r="74" spans="1:8" x14ac:dyDescent="0.35">
      <c r="A74" s="33" t="s">
        <v>1704</v>
      </c>
      <c r="C74" s="8">
        <v>2</v>
      </c>
      <c r="E74" s="144">
        <f t="shared" si="3"/>
        <v>0.3</v>
      </c>
      <c r="F74">
        <v>11</v>
      </c>
      <c r="G74">
        <f t="shared" si="5"/>
        <v>2.7272727272727271</v>
      </c>
      <c r="H74" s="144">
        <f t="shared" si="4"/>
        <v>5</v>
      </c>
    </row>
    <row r="75" spans="1:8" x14ac:dyDescent="0.35">
      <c r="A75" s="33" t="s">
        <v>1708</v>
      </c>
      <c r="B75" s="8">
        <v>2</v>
      </c>
      <c r="C75" s="8">
        <v>4</v>
      </c>
      <c r="D75" s="8">
        <v>1</v>
      </c>
      <c r="E75" s="144">
        <f t="shared" si="3"/>
        <v>2.25</v>
      </c>
      <c r="F75">
        <v>103</v>
      </c>
      <c r="G75">
        <f t="shared" si="5"/>
        <v>2.1844660194174756</v>
      </c>
      <c r="H75" s="144">
        <f t="shared" si="4"/>
        <v>5</v>
      </c>
    </row>
    <row r="76" spans="1:8" x14ac:dyDescent="0.35">
      <c r="A76" s="33" t="s">
        <v>1712</v>
      </c>
      <c r="C76" s="8">
        <v>5</v>
      </c>
      <c r="D76" s="8">
        <v>3</v>
      </c>
      <c r="E76" s="144">
        <f t="shared" si="3"/>
        <v>0.9</v>
      </c>
      <c r="F76">
        <v>361</v>
      </c>
      <c r="G76">
        <f t="shared" si="5"/>
        <v>0.24930747922437671</v>
      </c>
      <c r="H76" s="144">
        <f t="shared" si="4"/>
        <v>7</v>
      </c>
    </row>
    <row r="77" spans="1:8" x14ac:dyDescent="0.35">
      <c r="A77" s="33" t="s">
        <v>1715</v>
      </c>
      <c r="C77" s="8">
        <v>1</v>
      </c>
      <c r="E77" s="144">
        <f t="shared" si="3"/>
        <v>0.15</v>
      </c>
      <c r="F77">
        <v>107</v>
      </c>
      <c r="G77">
        <f t="shared" si="5"/>
        <v>0.14018691588785046</v>
      </c>
      <c r="H77" s="144">
        <f t="shared" si="4"/>
        <v>7</v>
      </c>
    </row>
    <row r="78" spans="1:8" x14ac:dyDescent="0.35">
      <c r="A78" s="33" t="s">
        <v>1716</v>
      </c>
      <c r="D78" s="8">
        <v>1</v>
      </c>
      <c r="E78" s="144">
        <f t="shared" si="3"/>
        <v>0.05</v>
      </c>
      <c r="F78">
        <v>147</v>
      </c>
      <c r="G78">
        <f t="shared" si="5"/>
        <v>3.4013605442176874E-2</v>
      </c>
      <c r="H78" s="144">
        <f t="shared" si="4"/>
        <v>7</v>
      </c>
    </row>
    <row r="79" spans="1:8" x14ac:dyDescent="0.35">
      <c r="A79" s="33" t="s">
        <v>1720</v>
      </c>
      <c r="D79" s="8">
        <v>1</v>
      </c>
      <c r="E79" s="144">
        <f t="shared" si="3"/>
        <v>0.05</v>
      </c>
      <c r="F79">
        <v>24</v>
      </c>
      <c r="G79">
        <f t="shared" si="5"/>
        <v>0.20833333333333334</v>
      </c>
      <c r="H79" s="144">
        <f t="shared" si="4"/>
        <v>7</v>
      </c>
    </row>
    <row r="80" spans="1:8" x14ac:dyDescent="0.35">
      <c r="A80" s="33" t="s">
        <v>1725</v>
      </c>
      <c r="D80" s="8">
        <v>3</v>
      </c>
      <c r="E80" s="144">
        <f t="shared" si="3"/>
        <v>0.15000000000000002</v>
      </c>
      <c r="F80">
        <v>22</v>
      </c>
      <c r="G80">
        <f t="shared" si="5"/>
        <v>0.68181818181818199</v>
      </c>
      <c r="H80" s="144">
        <f t="shared" si="4"/>
        <v>7</v>
      </c>
    </row>
    <row r="81" spans="1:8" x14ac:dyDescent="0.35">
      <c r="A81" s="33" t="s">
        <v>1728</v>
      </c>
      <c r="B81" s="8">
        <v>13</v>
      </c>
      <c r="C81" s="8">
        <v>11</v>
      </c>
      <c r="D81" s="8">
        <v>7</v>
      </c>
      <c r="E81" s="144">
        <f t="shared" si="3"/>
        <v>12.4</v>
      </c>
      <c r="F81">
        <v>29</v>
      </c>
      <c r="G81">
        <f t="shared" si="5"/>
        <v>42.758620689655174</v>
      </c>
      <c r="H81" s="144">
        <f t="shared" si="4"/>
        <v>1</v>
      </c>
    </row>
    <row r="82" spans="1:8" x14ac:dyDescent="0.35">
      <c r="A82" s="33" t="s">
        <v>1729</v>
      </c>
      <c r="C82" s="8">
        <v>1</v>
      </c>
      <c r="D82" s="8">
        <v>2</v>
      </c>
      <c r="E82" s="144">
        <f t="shared" si="3"/>
        <v>0.25</v>
      </c>
      <c r="F82">
        <v>34</v>
      </c>
      <c r="G82">
        <f t="shared" si="5"/>
        <v>0.73529411764705876</v>
      </c>
      <c r="H82" s="144">
        <f t="shared" si="4"/>
        <v>7</v>
      </c>
    </row>
    <row r="83" spans="1:8" x14ac:dyDescent="0.35">
      <c r="A83" s="33" t="s">
        <v>1731</v>
      </c>
      <c r="C83" s="8">
        <v>1</v>
      </c>
      <c r="D83" s="8">
        <v>1</v>
      </c>
      <c r="E83" s="144">
        <f t="shared" si="3"/>
        <v>0.2</v>
      </c>
      <c r="F83">
        <v>15</v>
      </c>
      <c r="G83">
        <f t="shared" si="5"/>
        <v>1.3333333333333335</v>
      </c>
      <c r="H83" s="144">
        <f t="shared" si="4"/>
        <v>5</v>
      </c>
    </row>
    <row r="84" spans="1:8" x14ac:dyDescent="0.35">
      <c r="A84" s="33" t="s">
        <v>1732</v>
      </c>
      <c r="D84" s="8">
        <v>1</v>
      </c>
      <c r="E84" s="144">
        <f t="shared" si="3"/>
        <v>0.05</v>
      </c>
      <c r="F84">
        <v>21</v>
      </c>
      <c r="G84">
        <f t="shared" si="5"/>
        <v>0.23809523809523811</v>
      </c>
      <c r="H84" s="144">
        <f t="shared" si="4"/>
        <v>7</v>
      </c>
    </row>
    <row r="85" spans="1:8" x14ac:dyDescent="0.35">
      <c r="A85" s="33" t="s">
        <v>1738</v>
      </c>
      <c r="C85" s="8">
        <v>2</v>
      </c>
      <c r="D85" s="8">
        <v>2</v>
      </c>
      <c r="E85" s="144">
        <f t="shared" si="3"/>
        <v>0.4</v>
      </c>
      <c r="F85">
        <v>2</v>
      </c>
      <c r="G85">
        <f t="shared" si="5"/>
        <v>20</v>
      </c>
      <c r="H85" s="144">
        <f t="shared" si="4"/>
        <v>1</v>
      </c>
    </row>
    <row r="86" spans="1:8" x14ac:dyDescent="0.35">
      <c r="A86" s="33" t="s">
        <v>1739</v>
      </c>
      <c r="C86" s="8">
        <v>3</v>
      </c>
      <c r="E86" s="144">
        <f t="shared" si="3"/>
        <v>0.44999999999999996</v>
      </c>
      <c r="F86">
        <v>9</v>
      </c>
      <c r="G86">
        <f t="shared" si="5"/>
        <v>5</v>
      </c>
      <c r="H86" s="144">
        <f t="shared" si="4"/>
        <v>3</v>
      </c>
    </row>
    <row r="87" spans="1:8" x14ac:dyDescent="0.35">
      <c r="A87" s="33" t="s">
        <v>1743</v>
      </c>
      <c r="C87" s="8">
        <v>1</v>
      </c>
      <c r="E87" s="144">
        <f t="shared" si="3"/>
        <v>0.15</v>
      </c>
      <c r="F87">
        <v>31</v>
      </c>
      <c r="G87">
        <f t="shared" si="5"/>
        <v>0.4838709677419355</v>
      </c>
      <c r="H87" s="144">
        <f t="shared" si="4"/>
        <v>7</v>
      </c>
    </row>
    <row r="88" spans="1:8" x14ac:dyDescent="0.35">
      <c r="A88" s="33" t="s">
        <v>1746</v>
      </c>
      <c r="C88" s="8">
        <v>2</v>
      </c>
      <c r="D88" s="8">
        <v>1</v>
      </c>
      <c r="E88" s="144">
        <f t="shared" si="3"/>
        <v>0.35</v>
      </c>
      <c r="F88">
        <v>1</v>
      </c>
      <c r="G88">
        <f t="shared" si="5"/>
        <v>35</v>
      </c>
      <c r="H88" s="144">
        <f t="shared" si="4"/>
        <v>1</v>
      </c>
    </row>
    <row r="89" spans="1:8" x14ac:dyDescent="0.35">
      <c r="A89" s="33" t="s">
        <v>1758</v>
      </c>
      <c r="C89" s="8">
        <v>2</v>
      </c>
      <c r="D89" s="8">
        <v>8</v>
      </c>
      <c r="E89" s="144">
        <f t="shared" si="3"/>
        <v>0.7</v>
      </c>
      <c r="F89">
        <v>164</v>
      </c>
      <c r="G89">
        <f t="shared" si="5"/>
        <v>0.42682926829268286</v>
      </c>
      <c r="H89" s="144">
        <f t="shared" si="4"/>
        <v>7</v>
      </c>
    </row>
    <row r="90" spans="1:8" x14ac:dyDescent="0.35">
      <c r="A90" s="33" t="s">
        <v>1761</v>
      </c>
      <c r="B90" s="8">
        <v>2</v>
      </c>
      <c r="C90" s="8">
        <v>2</v>
      </c>
      <c r="E90" s="144">
        <f t="shared" si="3"/>
        <v>1.9000000000000001</v>
      </c>
      <c r="F90">
        <v>26</v>
      </c>
      <c r="G90">
        <f t="shared" si="5"/>
        <v>7.3076923076923084</v>
      </c>
      <c r="H90" s="144">
        <f t="shared" si="4"/>
        <v>3</v>
      </c>
    </row>
    <row r="91" spans="1:8" x14ac:dyDescent="0.35">
      <c r="A91" s="33" t="s">
        <v>1762</v>
      </c>
      <c r="B91" s="8">
        <v>11</v>
      </c>
      <c r="C91" s="8">
        <v>1</v>
      </c>
      <c r="D91" s="8">
        <v>9</v>
      </c>
      <c r="E91" s="144">
        <f t="shared" si="3"/>
        <v>9.4</v>
      </c>
      <c r="F91">
        <v>619</v>
      </c>
      <c r="G91">
        <f t="shared" si="5"/>
        <v>1.5185783521809371</v>
      </c>
      <c r="H91" s="144">
        <f t="shared" si="4"/>
        <v>5</v>
      </c>
    </row>
    <row r="92" spans="1:8" x14ac:dyDescent="0.35">
      <c r="A92" s="33" t="s">
        <v>1763</v>
      </c>
      <c r="D92" s="8">
        <v>3</v>
      </c>
      <c r="E92" s="144">
        <f t="shared" si="3"/>
        <v>0.15000000000000002</v>
      </c>
      <c r="F92">
        <v>50</v>
      </c>
      <c r="G92">
        <f t="shared" si="5"/>
        <v>0.30000000000000004</v>
      </c>
      <c r="H92" s="144">
        <f t="shared" si="4"/>
        <v>7</v>
      </c>
    </row>
    <row r="93" spans="1:8" x14ac:dyDescent="0.35">
      <c r="A93" s="33" t="s">
        <v>1764</v>
      </c>
      <c r="B93" s="8">
        <v>1</v>
      </c>
      <c r="C93" s="8">
        <v>23</v>
      </c>
      <c r="D93" s="8">
        <v>5</v>
      </c>
      <c r="E93" s="144">
        <f t="shared" si="3"/>
        <v>4.5</v>
      </c>
      <c r="F93">
        <v>110</v>
      </c>
      <c r="G93">
        <f t="shared" si="5"/>
        <v>4.0909090909090908</v>
      </c>
      <c r="H93" s="144">
        <f t="shared" si="4"/>
        <v>3</v>
      </c>
    </row>
    <row r="94" spans="1:8" x14ac:dyDescent="0.35">
      <c r="A94" s="33" t="s">
        <v>1768</v>
      </c>
      <c r="B94" s="8">
        <v>1</v>
      </c>
      <c r="E94" s="144">
        <f t="shared" si="3"/>
        <v>0.8</v>
      </c>
      <c r="F94">
        <v>49</v>
      </c>
      <c r="G94">
        <f t="shared" si="5"/>
        <v>1.6326530612244898</v>
      </c>
      <c r="H94" s="144">
        <f t="shared" si="4"/>
        <v>5</v>
      </c>
    </row>
    <row r="95" spans="1:8" x14ac:dyDescent="0.35">
      <c r="A95" s="33" t="s">
        <v>1770</v>
      </c>
      <c r="D95" s="8">
        <v>1</v>
      </c>
      <c r="E95" s="144">
        <f t="shared" si="3"/>
        <v>0.05</v>
      </c>
      <c r="F95">
        <v>4</v>
      </c>
      <c r="G95">
        <f t="shared" si="5"/>
        <v>1.25</v>
      </c>
      <c r="H95" s="144">
        <f t="shared" si="4"/>
        <v>5</v>
      </c>
    </row>
    <row r="96" spans="1:8" x14ac:dyDescent="0.35">
      <c r="A96" s="33" t="s">
        <v>1773</v>
      </c>
      <c r="C96" s="8">
        <v>1</v>
      </c>
      <c r="D96" s="8">
        <v>1</v>
      </c>
      <c r="E96" s="144">
        <f t="shared" si="3"/>
        <v>0.2</v>
      </c>
      <c r="F96">
        <v>776</v>
      </c>
      <c r="G96">
        <f t="shared" si="5"/>
        <v>2.5773195876288662E-2</v>
      </c>
      <c r="H96" s="144">
        <f t="shared" si="4"/>
        <v>7</v>
      </c>
    </row>
    <row r="97" spans="1:8" x14ac:dyDescent="0.35">
      <c r="A97" s="33" t="s">
        <v>1775</v>
      </c>
      <c r="D97" s="8">
        <v>1</v>
      </c>
      <c r="E97" s="144">
        <f t="shared" si="3"/>
        <v>0.05</v>
      </c>
      <c r="F97">
        <v>59</v>
      </c>
      <c r="G97">
        <f t="shared" si="5"/>
        <v>8.4745762711864417E-2</v>
      </c>
      <c r="H97" s="144">
        <f t="shared" si="4"/>
        <v>7</v>
      </c>
    </row>
    <row r="98" spans="1:8" x14ac:dyDescent="0.35">
      <c r="A98" s="33" t="s">
        <v>1778</v>
      </c>
      <c r="C98" s="8">
        <v>1</v>
      </c>
      <c r="E98" s="144">
        <f t="shared" si="3"/>
        <v>0.15</v>
      </c>
      <c r="F98">
        <v>56</v>
      </c>
      <c r="G98">
        <f t="shared" si="5"/>
        <v>0.26785714285714285</v>
      </c>
      <c r="H98" s="144">
        <f t="shared" si="4"/>
        <v>7</v>
      </c>
    </row>
    <row r="99" spans="1:8" x14ac:dyDescent="0.35">
      <c r="A99" s="33" t="s">
        <v>1782</v>
      </c>
      <c r="C99" s="8">
        <v>2</v>
      </c>
      <c r="E99" s="144">
        <f t="shared" si="3"/>
        <v>0.3</v>
      </c>
      <c r="F99">
        <v>84</v>
      </c>
      <c r="G99">
        <f t="shared" si="5"/>
        <v>0.35714285714285715</v>
      </c>
      <c r="H99" s="144">
        <f t="shared" si="4"/>
        <v>7</v>
      </c>
    </row>
    <row r="100" spans="1:8" x14ac:dyDescent="0.35">
      <c r="A100" s="33" t="s">
        <v>1783</v>
      </c>
      <c r="B100" s="8">
        <v>2</v>
      </c>
      <c r="C100" s="8">
        <v>1</v>
      </c>
      <c r="D100" s="8">
        <v>4</v>
      </c>
      <c r="E100" s="144">
        <f t="shared" si="3"/>
        <v>1.95</v>
      </c>
      <c r="F100">
        <v>78</v>
      </c>
      <c r="G100">
        <f t="shared" si="5"/>
        <v>2.5</v>
      </c>
      <c r="H100" s="144">
        <f t="shared" si="4"/>
        <v>5</v>
      </c>
    </row>
    <row r="101" spans="1:8" x14ac:dyDescent="0.35">
      <c r="A101" s="33" t="s">
        <v>1788</v>
      </c>
      <c r="B101" s="8">
        <v>5</v>
      </c>
      <c r="C101" s="8">
        <v>3</v>
      </c>
      <c r="D101" s="8">
        <v>2</v>
      </c>
      <c r="E101" s="144">
        <f t="shared" si="3"/>
        <v>4.55</v>
      </c>
      <c r="F101">
        <v>337</v>
      </c>
      <c r="G101">
        <f t="shared" si="5"/>
        <v>1.3501483679525221</v>
      </c>
      <c r="H101" s="144">
        <f t="shared" si="4"/>
        <v>5</v>
      </c>
    </row>
    <row r="102" spans="1:8" x14ac:dyDescent="0.35">
      <c r="A102" s="33" t="s">
        <v>1791</v>
      </c>
      <c r="C102" s="8">
        <v>4</v>
      </c>
      <c r="D102" s="8">
        <v>1</v>
      </c>
      <c r="E102" s="144">
        <f t="shared" si="3"/>
        <v>0.65</v>
      </c>
      <c r="F102">
        <v>41</v>
      </c>
      <c r="G102">
        <f t="shared" si="5"/>
        <v>1.5853658536585367</v>
      </c>
      <c r="H102" s="144">
        <f t="shared" si="4"/>
        <v>5</v>
      </c>
    </row>
    <row r="103" spans="1:8" x14ac:dyDescent="0.35">
      <c r="A103" s="33" t="s">
        <v>1371</v>
      </c>
      <c r="C103" s="8">
        <v>2</v>
      </c>
      <c r="D103" s="8">
        <v>3</v>
      </c>
      <c r="E103" s="144">
        <f t="shared" si="3"/>
        <v>0.45</v>
      </c>
      <c r="F103">
        <v>67</v>
      </c>
      <c r="G103">
        <f t="shared" si="5"/>
        <v>0.67164179104477606</v>
      </c>
      <c r="H103" s="144">
        <f t="shared" si="4"/>
        <v>7</v>
      </c>
    </row>
    <row r="104" spans="1:8" x14ac:dyDescent="0.35">
      <c r="A104" s="33" t="s">
        <v>1794</v>
      </c>
      <c r="D104" s="8">
        <v>4</v>
      </c>
      <c r="E104" s="144">
        <f t="shared" si="3"/>
        <v>0.2</v>
      </c>
      <c r="F104">
        <v>450</v>
      </c>
      <c r="G104">
        <f t="shared" si="5"/>
        <v>4.4444444444444446E-2</v>
      </c>
      <c r="H104" s="144">
        <f t="shared" si="4"/>
        <v>7</v>
      </c>
    </row>
    <row r="105" spans="1:8" x14ac:dyDescent="0.35">
      <c r="A105" s="33" t="s">
        <v>1795</v>
      </c>
      <c r="B105" s="8">
        <v>1</v>
      </c>
      <c r="D105" s="8">
        <v>1</v>
      </c>
      <c r="E105" s="144">
        <f t="shared" si="3"/>
        <v>0.85000000000000009</v>
      </c>
      <c r="F105">
        <v>94</v>
      </c>
      <c r="G105">
        <f t="shared" si="5"/>
        <v>0.90425531914893631</v>
      </c>
      <c r="H105" s="144">
        <f t="shared" si="4"/>
        <v>7</v>
      </c>
    </row>
    <row r="106" spans="1:8" x14ac:dyDescent="0.35">
      <c r="A106" s="33" t="s">
        <v>1797</v>
      </c>
      <c r="C106" s="8">
        <v>42</v>
      </c>
      <c r="E106" s="144">
        <f t="shared" si="3"/>
        <v>6.3</v>
      </c>
      <c r="F106">
        <v>263</v>
      </c>
      <c r="G106">
        <f t="shared" si="5"/>
        <v>2.3954372623574147</v>
      </c>
      <c r="H106" s="144">
        <f t="shared" si="4"/>
        <v>5</v>
      </c>
    </row>
    <row r="107" spans="1:8" x14ac:dyDescent="0.35">
      <c r="A107" s="33" t="s">
        <v>1798</v>
      </c>
      <c r="B107" s="8">
        <v>2</v>
      </c>
      <c r="D107" s="8">
        <v>5</v>
      </c>
      <c r="E107" s="144">
        <f t="shared" si="3"/>
        <v>1.85</v>
      </c>
      <c r="F107">
        <v>389</v>
      </c>
      <c r="G107">
        <f t="shared" si="5"/>
        <v>0.47557840616966579</v>
      </c>
      <c r="H107" s="144">
        <f t="shared" si="4"/>
        <v>7</v>
      </c>
    </row>
    <row r="108" spans="1:8" x14ac:dyDescent="0.35">
      <c r="A108" s="33" t="s">
        <v>1800</v>
      </c>
      <c r="C108" s="8">
        <v>1</v>
      </c>
      <c r="E108" s="144">
        <f t="shared" si="3"/>
        <v>0.15</v>
      </c>
      <c r="F108">
        <v>5</v>
      </c>
      <c r="G108">
        <f t="shared" si="5"/>
        <v>3</v>
      </c>
      <c r="H108" s="144">
        <f t="shared" si="4"/>
        <v>5</v>
      </c>
    </row>
    <row r="109" spans="1:8" x14ac:dyDescent="0.35">
      <c r="A109" s="33" t="s">
        <v>1803</v>
      </c>
      <c r="B109" s="8">
        <v>1</v>
      </c>
      <c r="C109" s="8">
        <v>1</v>
      </c>
      <c r="D109" s="8">
        <v>2</v>
      </c>
      <c r="E109" s="144">
        <f t="shared" si="3"/>
        <v>1.05</v>
      </c>
      <c r="F109">
        <v>52</v>
      </c>
      <c r="G109">
        <f t="shared" si="5"/>
        <v>2.0192307692307692</v>
      </c>
      <c r="H109" s="144">
        <f t="shared" si="4"/>
        <v>5</v>
      </c>
    </row>
    <row r="110" spans="1:8" x14ac:dyDescent="0.35">
      <c r="A110" s="33" t="s">
        <v>1810</v>
      </c>
      <c r="C110" s="8">
        <v>2</v>
      </c>
      <c r="E110" s="144">
        <f t="shared" si="3"/>
        <v>0.3</v>
      </c>
      <c r="F110">
        <v>9</v>
      </c>
      <c r="G110">
        <f t="shared" si="5"/>
        <v>3.3333333333333335</v>
      </c>
      <c r="H110" s="144">
        <f t="shared" si="4"/>
        <v>3</v>
      </c>
    </row>
    <row r="111" spans="1:8" x14ac:dyDescent="0.35">
      <c r="A111" s="33" t="s">
        <v>1812</v>
      </c>
      <c r="C111" s="8">
        <v>1</v>
      </c>
      <c r="E111" s="144">
        <f t="shared" si="3"/>
        <v>0.15</v>
      </c>
      <c r="F111">
        <v>7</v>
      </c>
      <c r="G111">
        <f t="shared" si="5"/>
        <v>2.1428571428571428</v>
      </c>
      <c r="H111" s="144">
        <f t="shared" si="4"/>
        <v>5</v>
      </c>
    </row>
    <row r="112" spans="1:8" x14ac:dyDescent="0.35">
      <c r="A112" s="33" t="s">
        <v>1814</v>
      </c>
      <c r="C112" s="8">
        <v>1</v>
      </c>
      <c r="E112" s="144">
        <f t="shared" si="3"/>
        <v>0.15</v>
      </c>
      <c r="F112">
        <v>24</v>
      </c>
      <c r="G112">
        <f t="shared" si="5"/>
        <v>0.625</v>
      </c>
      <c r="H112" s="144">
        <f t="shared" si="4"/>
        <v>7</v>
      </c>
    </row>
    <row r="113" spans="1:8" x14ac:dyDescent="0.35">
      <c r="A113" s="33" t="s">
        <v>1816</v>
      </c>
      <c r="B113" s="8">
        <v>1</v>
      </c>
      <c r="E113" s="144">
        <f t="shared" si="3"/>
        <v>0.8</v>
      </c>
      <c r="F113">
        <v>50</v>
      </c>
      <c r="G113">
        <f t="shared" si="5"/>
        <v>1.6</v>
      </c>
      <c r="H113" s="144">
        <f t="shared" si="4"/>
        <v>5</v>
      </c>
    </row>
    <row r="114" spans="1:8" x14ac:dyDescent="0.35">
      <c r="A114" s="33" t="s">
        <v>1817</v>
      </c>
      <c r="B114" s="8">
        <v>6</v>
      </c>
      <c r="C114" s="8">
        <v>4</v>
      </c>
      <c r="D114" s="8">
        <v>14</v>
      </c>
      <c r="E114" s="144">
        <f t="shared" si="3"/>
        <v>6.1000000000000005</v>
      </c>
      <c r="F114">
        <v>66</v>
      </c>
      <c r="G114">
        <f t="shared" si="5"/>
        <v>9.242424242424244</v>
      </c>
      <c r="H114" s="144">
        <f t="shared" si="4"/>
        <v>3</v>
      </c>
    </row>
    <row r="115" spans="1:8" x14ac:dyDescent="0.35">
      <c r="A115" s="33" t="s">
        <v>1822</v>
      </c>
      <c r="C115" s="8">
        <v>2</v>
      </c>
      <c r="D115" s="8">
        <v>6</v>
      </c>
      <c r="E115" s="144">
        <f t="shared" si="3"/>
        <v>0.60000000000000009</v>
      </c>
      <c r="F115">
        <v>86</v>
      </c>
      <c r="G115">
        <f t="shared" si="5"/>
        <v>0.69767441860465129</v>
      </c>
      <c r="H115" s="144">
        <f t="shared" si="4"/>
        <v>7</v>
      </c>
    </row>
    <row r="116" spans="1:8" x14ac:dyDescent="0.35">
      <c r="A116" s="33" t="s">
        <v>1830</v>
      </c>
      <c r="D116" s="8">
        <v>4</v>
      </c>
      <c r="E116" s="144">
        <f t="shared" si="3"/>
        <v>0.2</v>
      </c>
      <c r="F116">
        <v>41</v>
      </c>
      <c r="G116">
        <f t="shared" si="5"/>
        <v>0.48780487804878048</v>
      </c>
      <c r="H116" s="144">
        <f t="shared" si="4"/>
        <v>7</v>
      </c>
    </row>
    <row r="117" spans="1:8" x14ac:dyDescent="0.35">
      <c r="A117" s="33" t="s">
        <v>1832</v>
      </c>
      <c r="D117" s="8">
        <v>2</v>
      </c>
      <c r="E117" s="144">
        <f t="shared" si="3"/>
        <v>0.1</v>
      </c>
      <c r="F117">
        <v>93</v>
      </c>
      <c r="G117">
        <f t="shared" si="5"/>
        <v>0.10752688172043011</v>
      </c>
      <c r="H117" s="144">
        <f t="shared" si="4"/>
        <v>7</v>
      </c>
    </row>
    <row r="118" spans="1:8" x14ac:dyDescent="0.35">
      <c r="A118" s="33" t="s">
        <v>1833</v>
      </c>
      <c r="D118" s="8">
        <v>1</v>
      </c>
      <c r="E118" s="144">
        <f t="shared" si="3"/>
        <v>0.05</v>
      </c>
      <c r="F118">
        <v>118</v>
      </c>
      <c r="G118">
        <f t="shared" si="5"/>
        <v>4.2372881355932208E-2</v>
      </c>
      <c r="H118" s="144">
        <f t="shared" si="4"/>
        <v>7</v>
      </c>
    </row>
    <row r="119" spans="1:8" x14ac:dyDescent="0.35">
      <c r="A119" s="33" t="s">
        <v>1835</v>
      </c>
      <c r="C119" s="8">
        <v>7</v>
      </c>
      <c r="D119" s="8">
        <v>10</v>
      </c>
      <c r="E119" s="144">
        <f t="shared" si="3"/>
        <v>1.55</v>
      </c>
      <c r="F119">
        <v>37</v>
      </c>
      <c r="G119">
        <f t="shared" si="5"/>
        <v>4.1891891891891895</v>
      </c>
      <c r="H119" s="144">
        <f t="shared" si="4"/>
        <v>3</v>
      </c>
    </row>
    <row r="120" spans="1:8" x14ac:dyDescent="0.35">
      <c r="A120" s="33" t="s">
        <v>1838</v>
      </c>
      <c r="C120" s="8">
        <v>1</v>
      </c>
      <c r="E120" s="144">
        <f t="shared" si="3"/>
        <v>0.15</v>
      </c>
      <c r="F120">
        <v>33</v>
      </c>
      <c r="G120">
        <f t="shared" si="5"/>
        <v>0.45454545454545453</v>
      </c>
      <c r="H120" s="144">
        <f t="shared" si="4"/>
        <v>7</v>
      </c>
    </row>
    <row r="121" spans="1:8" x14ac:dyDescent="0.35">
      <c r="A121" s="33" t="s">
        <v>1843</v>
      </c>
      <c r="B121" s="8">
        <v>8</v>
      </c>
      <c r="D121" s="8">
        <v>5</v>
      </c>
      <c r="E121" s="144">
        <f t="shared" si="3"/>
        <v>6.65</v>
      </c>
      <c r="F121">
        <v>24</v>
      </c>
      <c r="G121">
        <f t="shared" si="5"/>
        <v>27.708333333333336</v>
      </c>
      <c r="H121" s="144">
        <f t="shared" si="4"/>
        <v>1</v>
      </c>
    </row>
    <row r="122" spans="1:8" x14ac:dyDescent="0.35">
      <c r="A122" s="33" t="s">
        <v>1845</v>
      </c>
      <c r="C122" s="8">
        <v>1</v>
      </c>
      <c r="E122" s="144">
        <f t="shared" si="3"/>
        <v>0.15</v>
      </c>
      <c r="F122">
        <v>29</v>
      </c>
      <c r="G122">
        <f t="shared" si="5"/>
        <v>0.51724137931034486</v>
      </c>
      <c r="H122" s="144">
        <f t="shared" si="4"/>
        <v>7</v>
      </c>
    </row>
    <row r="123" spans="1:8" x14ac:dyDescent="0.35">
      <c r="A123" s="33" t="s">
        <v>2072</v>
      </c>
      <c r="C123" s="8">
        <v>6</v>
      </c>
      <c r="E123" s="144">
        <f t="shared" si="3"/>
        <v>0.89999999999999991</v>
      </c>
      <c r="F123">
        <v>13</v>
      </c>
      <c r="G123">
        <f t="shared" si="5"/>
        <v>6.9230769230769225</v>
      </c>
      <c r="H123" s="144">
        <f t="shared" si="4"/>
        <v>3</v>
      </c>
    </row>
    <row r="124" spans="1:8" x14ac:dyDescent="0.35">
      <c r="A124" s="33" t="s">
        <v>1849</v>
      </c>
      <c r="C124" s="8">
        <v>1</v>
      </c>
      <c r="E124" s="144">
        <f t="shared" si="3"/>
        <v>0.15</v>
      </c>
      <c r="F124">
        <v>42</v>
      </c>
      <c r="G124">
        <f t="shared" si="5"/>
        <v>0.35714285714285715</v>
      </c>
      <c r="H124" s="144">
        <f t="shared" si="4"/>
        <v>7</v>
      </c>
    </row>
    <row r="125" spans="1:8" x14ac:dyDescent="0.35">
      <c r="A125" s="33" t="s">
        <v>2073</v>
      </c>
      <c r="D125" s="8">
        <v>1</v>
      </c>
      <c r="E125" s="144">
        <f t="shared" si="3"/>
        <v>0.05</v>
      </c>
      <c r="F125">
        <v>182</v>
      </c>
      <c r="G125">
        <f t="shared" si="5"/>
        <v>2.7472527472527472E-2</v>
      </c>
      <c r="H125" s="144">
        <f t="shared" si="4"/>
        <v>7</v>
      </c>
    </row>
    <row r="126" spans="1:8" x14ac:dyDescent="0.35">
      <c r="A126" s="33" t="s">
        <v>1856</v>
      </c>
      <c r="B126" s="8">
        <v>4</v>
      </c>
      <c r="D126" s="8">
        <v>5</v>
      </c>
      <c r="E126" s="144">
        <f t="shared" si="3"/>
        <v>3.45</v>
      </c>
      <c r="F126">
        <v>8</v>
      </c>
      <c r="G126">
        <f t="shared" si="5"/>
        <v>43.125</v>
      </c>
      <c r="H126" s="144">
        <f t="shared" si="4"/>
        <v>1</v>
      </c>
    </row>
    <row r="127" spans="1:8" x14ac:dyDescent="0.35">
      <c r="A127" s="33" t="s">
        <v>1857</v>
      </c>
      <c r="D127" s="8">
        <v>2</v>
      </c>
      <c r="E127" s="144">
        <f t="shared" si="3"/>
        <v>0.1</v>
      </c>
      <c r="F127">
        <v>33</v>
      </c>
      <c r="G127">
        <f t="shared" si="5"/>
        <v>0.30303030303030304</v>
      </c>
      <c r="H127" s="144">
        <f t="shared" si="4"/>
        <v>7</v>
      </c>
    </row>
    <row r="128" spans="1:8" x14ac:dyDescent="0.35">
      <c r="A128" s="33" t="s">
        <v>1372</v>
      </c>
      <c r="C128" s="8">
        <v>1</v>
      </c>
      <c r="E128" s="144">
        <f t="shared" si="3"/>
        <v>0.15</v>
      </c>
      <c r="F128">
        <v>16</v>
      </c>
      <c r="G128">
        <f t="shared" si="5"/>
        <v>0.9375</v>
      </c>
      <c r="H128" s="144">
        <f t="shared" si="4"/>
        <v>7</v>
      </c>
    </row>
    <row r="129" spans="1:8" x14ac:dyDescent="0.35">
      <c r="A129" s="33" t="s">
        <v>1873</v>
      </c>
      <c r="D129" s="8">
        <v>1</v>
      </c>
      <c r="E129" s="144">
        <f t="shared" si="3"/>
        <v>0.05</v>
      </c>
      <c r="F129">
        <v>87</v>
      </c>
      <c r="G129">
        <f t="shared" si="5"/>
        <v>5.7471264367816091E-2</v>
      </c>
      <c r="H129" s="144">
        <f t="shared" si="4"/>
        <v>7</v>
      </c>
    </row>
    <row r="130" spans="1:8" x14ac:dyDescent="0.35">
      <c r="A130" s="33" t="s">
        <v>1874</v>
      </c>
      <c r="B130" s="8">
        <v>10</v>
      </c>
      <c r="C130" s="8">
        <v>5</v>
      </c>
      <c r="D130" s="8">
        <v>11</v>
      </c>
      <c r="E130" s="144">
        <f t="shared" ref="E130:E171" si="6">(B130*0.8)+(C130*0.15)+(D130*0.05)</f>
        <v>9.3000000000000007</v>
      </c>
      <c r="F130">
        <v>26</v>
      </c>
      <c r="G130">
        <f t="shared" si="5"/>
        <v>35.769230769230766</v>
      </c>
      <c r="H130" s="144">
        <f t="shared" ref="H130:H193" si="7">IF(G130&lt;=1,7,IF(AND(G130&gt;1,G130&lt;=3),5,IF(AND(G130&gt;3,G130&lt;=10),3,IF(G130&gt;10,1))))</f>
        <v>1</v>
      </c>
    </row>
    <row r="131" spans="1:8" x14ac:dyDescent="0.35">
      <c r="A131" s="33" t="s">
        <v>1875</v>
      </c>
      <c r="B131" s="8">
        <v>1</v>
      </c>
      <c r="C131" s="8">
        <v>2</v>
      </c>
      <c r="E131" s="144">
        <f t="shared" si="6"/>
        <v>1.1000000000000001</v>
      </c>
      <c r="F131">
        <v>10</v>
      </c>
      <c r="G131">
        <f t="shared" ref="G131:G194" si="8">+(E131/F131)*100</f>
        <v>11.000000000000002</v>
      </c>
      <c r="H131" s="144">
        <f t="shared" si="7"/>
        <v>1</v>
      </c>
    </row>
    <row r="132" spans="1:8" x14ac:dyDescent="0.35">
      <c r="A132" s="33" t="s">
        <v>1877</v>
      </c>
      <c r="C132" s="8">
        <v>1</v>
      </c>
      <c r="E132" s="144">
        <f t="shared" si="6"/>
        <v>0.15</v>
      </c>
      <c r="F132">
        <v>4</v>
      </c>
      <c r="G132">
        <f t="shared" si="8"/>
        <v>3.75</v>
      </c>
      <c r="H132" s="144">
        <f t="shared" si="7"/>
        <v>3</v>
      </c>
    </row>
    <row r="133" spans="1:8" x14ac:dyDescent="0.35">
      <c r="A133" s="33" t="s">
        <v>2074</v>
      </c>
      <c r="D133" s="8">
        <v>8</v>
      </c>
      <c r="E133" s="144">
        <f t="shared" si="6"/>
        <v>0.4</v>
      </c>
      <c r="F133">
        <v>8</v>
      </c>
      <c r="G133">
        <f t="shared" si="8"/>
        <v>5</v>
      </c>
      <c r="H133" s="144">
        <f t="shared" si="7"/>
        <v>3</v>
      </c>
    </row>
    <row r="134" spans="1:8" x14ac:dyDescent="0.35">
      <c r="A134" s="33" t="s">
        <v>1880</v>
      </c>
      <c r="C134" s="8">
        <v>1</v>
      </c>
      <c r="D134" s="8">
        <v>1</v>
      </c>
      <c r="E134" s="144">
        <f t="shared" si="6"/>
        <v>0.2</v>
      </c>
      <c r="F134">
        <v>12</v>
      </c>
      <c r="G134">
        <f t="shared" si="8"/>
        <v>1.6666666666666667</v>
      </c>
      <c r="H134" s="144">
        <f t="shared" si="7"/>
        <v>5</v>
      </c>
    </row>
    <row r="135" spans="1:8" x14ac:dyDescent="0.35">
      <c r="A135" s="33" t="s">
        <v>1882</v>
      </c>
      <c r="C135" s="8">
        <v>8</v>
      </c>
      <c r="D135" s="8">
        <v>10</v>
      </c>
      <c r="E135" s="144">
        <f t="shared" si="6"/>
        <v>1.7</v>
      </c>
      <c r="F135">
        <v>39</v>
      </c>
      <c r="G135">
        <f t="shared" si="8"/>
        <v>4.3589743589743586</v>
      </c>
      <c r="H135" s="144">
        <f t="shared" si="7"/>
        <v>3</v>
      </c>
    </row>
    <row r="136" spans="1:8" x14ac:dyDescent="0.35">
      <c r="A136" s="33" t="s">
        <v>1884</v>
      </c>
      <c r="C136" s="8">
        <v>6</v>
      </c>
      <c r="D136" s="8">
        <v>6</v>
      </c>
      <c r="E136" s="144">
        <f t="shared" si="6"/>
        <v>1.2</v>
      </c>
      <c r="F136">
        <v>32</v>
      </c>
      <c r="G136">
        <f t="shared" si="8"/>
        <v>3.75</v>
      </c>
      <c r="H136" s="144">
        <f t="shared" si="7"/>
        <v>3</v>
      </c>
    </row>
    <row r="137" spans="1:8" x14ac:dyDescent="0.35">
      <c r="A137" s="33" t="s">
        <v>1886</v>
      </c>
      <c r="D137" s="8">
        <v>12</v>
      </c>
      <c r="E137" s="144">
        <f t="shared" si="6"/>
        <v>0.60000000000000009</v>
      </c>
      <c r="F137">
        <v>70</v>
      </c>
      <c r="G137">
        <f t="shared" si="8"/>
        <v>0.85714285714285721</v>
      </c>
      <c r="H137" s="144">
        <f t="shared" si="7"/>
        <v>7</v>
      </c>
    </row>
    <row r="138" spans="1:8" x14ac:dyDescent="0.35">
      <c r="A138" s="33" t="s">
        <v>2075</v>
      </c>
      <c r="D138" s="8">
        <v>1</v>
      </c>
      <c r="E138" s="144">
        <f t="shared" si="6"/>
        <v>0.05</v>
      </c>
      <c r="F138">
        <v>65</v>
      </c>
      <c r="G138">
        <f t="shared" si="8"/>
        <v>7.6923076923076927E-2</v>
      </c>
      <c r="H138" s="144">
        <f t="shared" si="7"/>
        <v>7</v>
      </c>
    </row>
    <row r="139" spans="1:8" x14ac:dyDescent="0.35">
      <c r="A139" s="33" t="s">
        <v>1889</v>
      </c>
      <c r="B139" s="8">
        <v>1</v>
      </c>
      <c r="E139" s="144">
        <f t="shared" si="6"/>
        <v>0.8</v>
      </c>
      <c r="F139">
        <v>1196</v>
      </c>
      <c r="G139">
        <f t="shared" si="8"/>
        <v>6.6889632107023422E-2</v>
      </c>
      <c r="H139" s="144">
        <f t="shared" si="7"/>
        <v>7</v>
      </c>
    </row>
    <row r="140" spans="1:8" x14ac:dyDescent="0.35">
      <c r="A140" s="33" t="s">
        <v>1890</v>
      </c>
      <c r="B140" s="8">
        <v>1</v>
      </c>
      <c r="E140" s="144">
        <f t="shared" si="6"/>
        <v>0.8</v>
      </c>
      <c r="F140">
        <v>77</v>
      </c>
      <c r="G140">
        <f t="shared" si="8"/>
        <v>1.0389610389610389</v>
      </c>
      <c r="H140" s="144">
        <f t="shared" si="7"/>
        <v>5</v>
      </c>
    </row>
    <row r="141" spans="1:8" x14ac:dyDescent="0.35">
      <c r="A141" s="33" t="s">
        <v>1891</v>
      </c>
      <c r="B141" s="8">
        <v>1</v>
      </c>
      <c r="C141" s="8">
        <v>19</v>
      </c>
      <c r="D141" s="8">
        <v>12</v>
      </c>
      <c r="E141" s="144">
        <f t="shared" si="6"/>
        <v>4.25</v>
      </c>
      <c r="F141">
        <v>1393</v>
      </c>
      <c r="G141">
        <f t="shared" si="8"/>
        <v>0.30509691313711418</v>
      </c>
      <c r="H141" s="144">
        <f t="shared" si="7"/>
        <v>7</v>
      </c>
    </row>
    <row r="142" spans="1:8" x14ac:dyDescent="0.35">
      <c r="A142" s="33" t="s">
        <v>1892</v>
      </c>
      <c r="D142" s="8">
        <v>1</v>
      </c>
      <c r="E142" s="144">
        <f t="shared" si="6"/>
        <v>0.05</v>
      </c>
      <c r="F142">
        <v>225</v>
      </c>
      <c r="G142">
        <f t="shared" si="8"/>
        <v>2.2222222222222223E-2</v>
      </c>
      <c r="H142" s="144">
        <f t="shared" si="7"/>
        <v>7</v>
      </c>
    </row>
    <row r="143" spans="1:8" x14ac:dyDescent="0.35">
      <c r="A143" s="33" t="s">
        <v>1893</v>
      </c>
      <c r="C143" s="8">
        <v>1</v>
      </c>
      <c r="E143" s="144">
        <f t="shared" si="6"/>
        <v>0.15</v>
      </c>
      <c r="F143">
        <v>9</v>
      </c>
      <c r="G143">
        <f t="shared" si="8"/>
        <v>1.6666666666666667</v>
      </c>
      <c r="H143" s="144">
        <f t="shared" si="7"/>
        <v>5</v>
      </c>
    </row>
    <row r="144" spans="1:8" x14ac:dyDescent="0.35">
      <c r="A144" s="33" t="s">
        <v>1902</v>
      </c>
      <c r="C144" s="8">
        <v>1</v>
      </c>
      <c r="D144" s="8">
        <v>2</v>
      </c>
      <c r="E144" s="144">
        <f t="shared" si="6"/>
        <v>0.25</v>
      </c>
      <c r="F144">
        <v>17</v>
      </c>
      <c r="G144">
        <f t="shared" si="8"/>
        <v>1.4705882352941175</v>
      </c>
      <c r="H144" s="144">
        <f t="shared" si="7"/>
        <v>5</v>
      </c>
    </row>
    <row r="145" spans="1:8" x14ac:dyDescent="0.35">
      <c r="A145" s="33" t="s">
        <v>1907</v>
      </c>
      <c r="C145" s="8">
        <v>1</v>
      </c>
      <c r="E145" s="144">
        <f t="shared" si="6"/>
        <v>0.15</v>
      </c>
      <c r="F145">
        <v>5</v>
      </c>
      <c r="G145">
        <f t="shared" si="8"/>
        <v>3</v>
      </c>
      <c r="H145" s="144">
        <f t="shared" si="7"/>
        <v>5</v>
      </c>
    </row>
    <row r="146" spans="1:8" x14ac:dyDescent="0.35">
      <c r="A146" s="33" t="s">
        <v>1915</v>
      </c>
      <c r="B146" s="8">
        <v>2</v>
      </c>
      <c r="C146" s="8">
        <v>4</v>
      </c>
      <c r="D146" s="8">
        <v>3</v>
      </c>
      <c r="E146" s="144">
        <f t="shared" si="6"/>
        <v>2.35</v>
      </c>
      <c r="F146">
        <v>4</v>
      </c>
      <c r="G146">
        <f t="shared" si="8"/>
        <v>58.75</v>
      </c>
      <c r="H146" s="144">
        <f t="shared" si="7"/>
        <v>1</v>
      </c>
    </row>
    <row r="147" spans="1:8" x14ac:dyDescent="0.35">
      <c r="A147" s="33" t="s">
        <v>1927</v>
      </c>
      <c r="B147" s="8">
        <v>1</v>
      </c>
      <c r="C147" s="8">
        <v>5</v>
      </c>
      <c r="E147" s="144">
        <f t="shared" si="6"/>
        <v>1.55</v>
      </c>
      <c r="F147">
        <v>903</v>
      </c>
      <c r="G147">
        <f t="shared" si="8"/>
        <v>0.1716500553709856</v>
      </c>
      <c r="H147" s="144">
        <f t="shared" si="7"/>
        <v>7</v>
      </c>
    </row>
    <row r="148" spans="1:8" x14ac:dyDescent="0.35">
      <c r="A148" s="33" t="s">
        <v>1935</v>
      </c>
      <c r="B148" s="8">
        <v>2</v>
      </c>
      <c r="C148" s="8">
        <v>1</v>
      </c>
      <c r="D148" s="8">
        <v>2</v>
      </c>
      <c r="E148" s="144">
        <f t="shared" si="6"/>
        <v>1.85</v>
      </c>
      <c r="F148">
        <v>85</v>
      </c>
      <c r="G148">
        <f t="shared" si="8"/>
        <v>2.1764705882352944</v>
      </c>
      <c r="H148" s="144">
        <f t="shared" si="7"/>
        <v>5</v>
      </c>
    </row>
    <row r="149" spans="1:8" x14ac:dyDescent="0.35">
      <c r="A149" s="33" t="s">
        <v>1939</v>
      </c>
      <c r="D149" s="8">
        <v>1</v>
      </c>
      <c r="E149" s="144">
        <f t="shared" si="6"/>
        <v>0.05</v>
      </c>
      <c r="F149">
        <v>52</v>
      </c>
      <c r="G149">
        <f t="shared" si="8"/>
        <v>9.6153846153846159E-2</v>
      </c>
      <c r="H149" s="144">
        <f t="shared" si="7"/>
        <v>7</v>
      </c>
    </row>
    <row r="150" spans="1:8" x14ac:dyDescent="0.35">
      <c r="A150" s="33" t="s">
        <v>1940</v>
      </c>
      <c r="D150" s="8">
        <v>2</v>
      </c>
      <c r="E150" s="144">
        <f t="shared" si="6"/>
        <v>0.1</v>
      </c>
      <c r="F150">
        <v>214</v>
      </c>
      <c r="G150">
        <f t="shared" si="8"/>
        <v>4.6728971962616828E-2</v>
      </c>
      <c r="H150" s="144">
        <f t="shared" si="7"/>
        <v>7</v>
      </c>
    </row>
    <row r="151" spans="1:8" x14ac:dyDescent="0.35">
      <c r="A151" s="33" t="s">
        <v>1941</v>
      </c>
      <c r="B151" s="8">
        <v>1</v>
      </c>
      <c r="C151" s="8">
        <v>1</v>
      </c>
      <c r="D151" s="8">
        <v>1</v>
      </c>
      <c r="E151" s="144">
        <f t="shared" si="6"/>
        <v>1</v>
      </c>
      <c r="F151">
        <v>8</v>
      </c>
      <c r="G151">
        <f t="shared" si="8"/>
        <v>12.5</v>
      </c>
      <c r="H151" s="144">
        <f t="shared" si="7"/>
        <v>1</v>
      </c>
    </row>
    <row r="152" spans="1:8" x14ac:dyDescent="0.35">
      <c r="A152" s="33" t="s">
        <v>1947</v>
      </c>
      <c r="D152" s="8">
        <v>2</v>
      </c>
      <c r="E152" s="144">
        <f t="shared" si="6"/>
        <v>0.1</v>
      </c>
      <c r="F152">
        <v>29</v>
      </c>
      <c r="G152">
        <f t="shared" si="8"/>
        <v>0.34482758620689657</v>
      </c>
      <c r="H152" s="144">
        <f t="shared" si="7"/>
        <v>7</v>
      </c>
    </row>
    <row r="153" spans="1:8" x14ac:dyDescent="0.35">
      <c r="A153" s="33" t="s">
        <v>1954</v>
      </c>
      <c r="C153" s="8">
        <v>1</v>
      </c>
      <c r="E153" s="144">
        <f t="shared" si="6"/>
        <v>0.15</v>
      </c>
      <c r="F153">
        <v>400</v>
      </c>
      <c r="G153">
        <f t="shared" si="8"/>
        <v>3.7499999999999999E-2</v>
      </c>
      <c r="H153" s="144">
        <f t="shared" si="7"/>
        <v>7</v>
      </c>
    </row>
    <row r="154" spans="1:8" x14ac:dyDescent="0.35">
      <c r="A154" s="33" t="s">
        <v>1957</v>
      </c>
      <c r="B154" s="8">
        <v>5</v>
      </c>
      <c r="D154" s="8">
        <v>1</v>
      </c>
      <c r="E154" s="144">
        <f t="shared" si="6"/>
        <v>4.05</v>
      </c>
      <c r="F154">
        <v>37</v>
      </c>
      <c r="G154">
        <f t="shared" si="8"/>
        <v>10.945945945945946</v>
      </c>
      <c r="H154" s="144">
        <f t="shared" si="7"/>
        <v>1</v>
      </c>
    </row>
    <row r="155" spans="1:8" x14ac:dyDescent="0.35">
      <c r="A155" s="33" t="s">
        <v>1960</v>
      </c>
      <c r="D155" s="8">
        <v>1</v>
      </c>
      <c r="E155" s="144">
        <f t="shared" si="6"/>
        <v>0.05</v>
      </c>
      <c r="F155">
        <v>640</v>
      </c>
      <c r="G155">
        <f t="shared" si="8"/>
        <v>7.8125E-3</v>
      </c>
      <c r="H155" s="144">
        <f t="shared" si="7"/>
        <v>7</v>
      </c>
    </row>
    <row r="156" spans="1:8" x14ac:dyDescent="0.35">
      <c r="A156" s="33" t="s">
        <v>1964</v>
      </c>
      <c r="D156" s="8">
        <v>2</v>
      </c>
      <c r="E156" s="144">
        <f t="shared" si="6"/>
        <v>0.1</v>
      </c>
      <c r="F156">
        <v>44</v>
      </c>
      <c r="G156">
        <f t="shared" si="8"/>
        <v>0.22727272727272729</v>
      </c>
      <c r="H156" s="144">
        <f t="shared" si="7"/>
        <v>7</v>
      </c>
    </row>
    <row r="157" spans="1:8" x14ac:dyDescent="0.35">
      <c r="A157" s="33" t="s">
        <v>1966</v>
      </c>
      <c r="B157" s="8">
        <v>3</v>
      </c>
      <c r="C157" s="8">
        <v>1</v>
      </c>
      <c r="D157" s="8">
        <v>1</v>
      </c>
      <c r="E157" s="144">
        <f t="shared" si="6"/>
        <v>2.6</v>
      </c>
      <c r="F157">
        <v>38</v>
      </c>
      <c r="G157">
        <f t="shared" si="8"/>
        <v>6.8421052631578956</v>
      </c>
      <c r="H157" s="144">
        <f t="shared" si="7"/>
        <v>3</v>
      </c>
    </row>
    <row r="158" spans="1:8" x14ac:dyDescent="0.35">
      <c r="A158" s="33" t="s">
        <v>1967</v>
      </c>
      <c r="B158" s="8">
        <v>6</v>
      </c>
      <c r="C158" s="8">
        <v>5</v>
      </c>
      <c r="D158" s="8">
        <v>4</v>
      </c>
      <c r="E158" s="144">
        <f t="shared" si="6"/>
        <v>5.7500000000000009</v>
      </c>
      <c r="F158">
        <v>1702</v>
      </c>
      <c r="G158">
        <f t="shared" si="8"/>
        <v>0.33783783783783788</v>
      </c>
      <c r="H158" s="144">
        <f t="shared" si="7"/>
        <v>7</v>
      </c>
    </row>
    <row r="159" spans="1:8" x14ac:dyDescent="0.35">
      <c r="A159" s="33" t="s">
        <v>1969</v>
      </c>
      <c r="D159" s="8">
        <v>1</v>
      </c>
      <c r="E159" s="144">
        <f t="shared" si="6"/>
        <v>0.05</v>
      </c>
      <c r="F159">
        <v>50</v>
      </c>
      <c r="G159">
        <f t="shared" si="8"/>
        <v>0.1</v>
      </c>
      <c r="H159" s="144">
        <f t="shared" si="7"/>
        <v>7</v>
      </c>
    </row>
    <row r="160" spans="1:8" x14ac:dyDescent="0.35">
      <c r="A160" s="33" t="s">
        <v>1971</v>
      </c>
      <c r="D160" s="8">
        <v>3</v>
      </c>
      <c r="E160" s="144">
        <f t="shared" si="6"/>
        <v>0.15000000000000002</v>
      </c>
      <c r="F160">
        <v>194</v>
      </c>
      <c r="G160">
        <f t="shared" si="8"/>
        <v>7.7319587628865982E-2</v>
      </c>
      <c r="H160" s="144">
        <f t="shared" si="7"/>
        <v>7</v>
      </c>
    </row>
    <row r="161" spans="1:8" x14ac:dyDescent="0.35">
      <c r="A161" s="33" t="s">
        <v>1973</v>
      </c>
      <c r="C161" s="8">
        <v>1</v>
      </c>
      <c r="E161" s="144">
        <f t="shared" si="6"/>
        <v>0.15</v>
      </c>
      <c r="F161">
        <v>1</v>
      </c>
      <c r="G161">
        <f t="shared" si="8"/>
        <v>15</v>
      </c>
      <c r="H161" s="144">
        <f t="shared" si="7"/>
        <v>1</v>
      </c>
    </row>
    <row r="162" spans="1:8" x14ac:dyDescent="0.35">
      <c r="A162" s="33" t="s">
        <v>1977</v>
      </c>
      <c r="B162" s="8">
        <v>1</v>
      </c>
      <c r="E162" s="144">
        <f t="shared" si="6"/>
        <v>0.8</v>
      </c>
      <c r="F162">
        <v>36</v>
      </c>
      <c r="G162">
        <f t="shared" si="8"/>
        <v>2.2222222222222223</v>
      </c>
      <c r="H162" s="144">
        <f t="shared" si="7"/>
        <v>5</v>
      </c>
    </row>
    <row r="163" spans="1:8" x14ac:dyDescent="0.35">
      <c r="A163" s="33" t="s">
        <v>1978</v>
      </c>
      <c r="C163" s="8">
        <v>1</v>
      </c>
      <c r="E163" s="144">
        <f t="shared" si="6"/>
        <v>0.15</v>
      </c>
      <c r="F163">
        <v>37</v>
      </c>
      <c r="G163">
        <f t="shared" si="8"/>
        <v>0.40540540540540543</v>
      </c>
      <c r="H163" s="144">
        <f t="shared" si="7"/>
        <v>7</v>
      </c>
    </row>
    <row r="164" spans="1:8" x14ac:dyDescent="0.35">
      <c r="A164" s="33" t="s">
        <v>1983</v>
      </c>
      <c r="C164" s="8">
        <v>1</v>
      </c>
      <c r="E164" s="144">
        <f t="shared" si="6"/>
        <v>0.15</v>
      </c>
      <c r="F164">
        <v>55</v>
      </c>
      <c r="G164">
        <f t="shared" si="8"/>
        <v>0.27272727272727271</v>
      </c>
      <c r="H164" s="144">
        <f t="shared" si="7"/>
        <v>7</v>
      </c>
    </row>
    <row r="165" spans="1:8" x14ac:dyDescent="0.35">
      <c r="A165" s="33" t="s">
        <v>1984</v>
      </c>
      <c r="B165" s="8">
        <v>1</v>
      </c>
      <c r="C165" s="8">
        <v>1</v>
      </c>
      <c r="E165" s="144">
        <f t="shared" si="6"/>
        <v>0.95000000000000007</v>
      </c>
      <c r="F165">
        <v>78</v>
      </c>
      <c r="G165">
        <f t="shared" si="8"/>
        <v>1.2179487179487181</v>
      </c>
      <c r="H165" s="144">
        <f t="shared" si="7"/>
        <v>5</v>
      </c>
    </row>
    <row r="166" spans="1:8" x14ac:dyDescent="0.35">
      <c r="A166" s="33" t="s">
        <v>1985</v>
      </c>
      <c r="B166" s="8">
        <v>1</v>
      </c>
      <c r="D166" s="8">
        <v>2</v>
      </c>
      <c r="E166" s="144">
        <f t="shared" si="6"/>
        <v>0.9</v>
      </c>
      <c r="F166">
        <v>15</v>
      </c>
      <c r="G166">
        <f t="shared" si="8"/>
        <v>6.0000000000000009</v>
      </c>
      <c r="H166" s="144">
        <f t="shared" si="7"/>
        <v>3</v>
      </c>
    </row>
    <row r="167" spans="1:8" x14ac:dyDescent="0.35">
      <c r="A167" s="33" t="s">
        <v>1987</v>
      </c>
      <c r="C167" s="8">
        <v>2</v>
      </c>
      <c r="E167" s="144">
        <f t="shared" si="6"/>
        <v>0.3</v>
      </c>
      <c r="F167">
        <v>137</v>
      </c>
      <c r="G167">
        <f t="shared" si="8"/>
        <v>0.218978102189781</v>
      </c>
      <c r="H167" s="144">
        <f t="shared" si="7"/>
        <v>7</v>
      </c>
    </row>
    <row r="168" spans="1:8" x14ac:dyDescent="0.35">
      <c r="A168" s="33" t="s">
        <v>1999</v>
      </c>
      <c r="C168" s="8">
        <v>5</v>
      </c>
      <c r="E168" s="144">
        <f t="shared" si="6"/>
        <v>0.75</v>
      </c>
      <c r="F168">
        <v>808</v>
      </c>
      <c r="G168">
        <f t="shared" si="8"/>
        <v>9.2821782178217821E-2</v>
      </c>
      <c r="H168" s="144">
        <f t="shared" si="7"/>
        <v>7</v>
      </c>
    </row>
    <row r="169" spans="1:8" x14ac:dyDescent="0.35">
      <c r="A169" s="33" t="s">
        <v>2000</v>
      </c>
      <c r="B169" s="8">
        <v>3</v>
      </c>
      <c r="C169" s="8">
        <v>6</v>
      </c>
      <c r="E169" s="144">
        <f t="shared" si="6"/>
        <v>3.3000000000000003</v>
      </c>
      <c r="F169">
        <v>2236</v>
      </c>
      <c r="G169">
        <f t="shared" si="8"/>
        <v>0.14758497316636854</v>
      </c>
      <c r="H169" s="144">
        <f t="shared" si="7"/>
        <v>7</v>
      </c>
    </row>
    <row r="170" spans="1:8" x14ac:dyDescent="0.35">
      <c r="A170" s="33" t="s">
        <v>2002</v>
      </c>
      <c r="D170" s="8">
        <v>1</v>
      </c>
      <c r="E170" s="144">
        <f t="shared" si="6"/>
        <v>0.05</v>
      </c>
      <c r="F170">
        <v>110</v>
      </c>
      <c r="G170">
        <f t="shared" si="8"/>
        <v>4.5454545454545456E-2</v>
      </c>
      <c r="H170" s="144">
        <f t="shared" si="7"/>
        <v>7</v>
      </c>
    </row>
    <row r="171" spans="1:8" x14ac:dyDescent="0.35">
      <c r="A171" s="33" t="s">
        <v>2009</v>
      </c>
      <c r="C171" s="8">
        <v>3</v>
      </c>
      <c r="D171" s="8">
        <v>1</v>
      </c>
      <c r="E171" s="144">
        <f t="shared" si="6"/>
        <v>0.49999999999999994</v>
      </c>
      <c r="F171">
        <v>58</v>
      </c>
      <c r="G171">
        <f t="shared" si="8"/>
        <v>0.86206896551724133</v>
      </c>
      <c r="H171" s="144">
        <f t="shared" si="7"/>
        <v>7</v>
      </c>
    </row>
    <row r="172" spans="1:8" x14ac:dyDescent="0.35">
      <c r="A172" t="s">
        <v>1514</v>
      </c>
      <c r="F172">
        <v>1</v>
      </c>
      <c r="G172">
        <f t="shared" si="8"/>
        <v>0</v>
      </c>
      <c r="H172" s="144">
        <f t="shared" si="7"/>
        <v>7</v>
      </c>
    </row>
    <row r="173" spans="1:8" x14ac:dyDescent="0.35">
      <c r="A173" t="s">
        <v>1515</v>
      </c>
      <c r="F173">
        <v>2</v>
      </c>
      <c r="G173">
        <f t="shared" si="8"/>
        <v>0</v>
      </c>
      <c r="H173" s="144">
        <f t="shared" si="7"/>
        <v>7</v>
      </c>
    </row>
    <row r="174" spans="1:8" x14ac:dyDescent="0.35">
      <c r="A174" t="s">
        <v>1516</v>
      </c>
      <c r="F174">
        <v>2</v>
      </c>
      <c r="G174">
        <f t="shared" si="8"/>
        <v>0</v>
      </c>
      <c r="H174" s="144">
        <f t="shared" si="7"/>
        <v>7</v>
      </c>
    </row>
    <row r="175" spans="1:8" x14ac:dyDescent="0.35">
      <c r="A175" t="s">
        <v>1517</v>
      </c>
      <c r="F175">
        <v>3</v>
      </c>
      <c r="G175">
        <f t="shared" si="8"/>
        <v>0</v>
      </c>
      <c r="H175" s="144">
        <f t="shared" si="7"/>
        <v>7</v>
      </c>
    </row>
    <row r="176" spans="1:8" x14ac:dyDescent="0.35">
      <c r="A176" t="s">
        <v>1518</v>
      </c>
      <c r="F176">
        <v>2</v>
      </c>
      <c r="G176">
        <f t="shared" si="8"/>
        <v>0</v>
      </c>
      <c r="H176" s="144">
        <f t="shared" si="7"/>
        <v>7</v>
      </c>
    </row>
    <row r="177" spans="1:8" x14ac:dyDescent="0.35">
      <c r="A177" t="s">
        <v>1519</v>
      </c>
      <c r="F177">
        <v>1</v>
      </c>
      <c r="G177">
        <f t="shared" si="8"/>
        <v>0</v>
      </c>
      <c r="H177" s="144">
        <f t="shared" si="7"/>
        <v>7</v>
      </c>
    </row>
    <row r="178" spans="1:8" x14ac:dyDescent="0.35">
      <c r="A178" t="s">
        <v>1520</v>
      </c>
      <c r="F178">
        <v>1</v>
      </c>
      <c r="G178">
        <f t="shared" si="8"/>
        <v>0</v>
      </c>
      <c r="H178" s="144">
        <f t="shared" si="7"/>
        <v>7</v>
      </c>
    </row>
    <row r="179" spans="1:8" x14ac:dyDescent="0.35">
      <c r="A179" t="s">
        <v>1521</v>
      </c>
      <c r="F179">
        <v>2</v>
      </c>
      <c r="G179">
        <f t="shared" si="8"/>
        <v>0</v>
      </c>
      <c r="H179" s="144">
        <f t="shared" si="7"/>
        <v>7</v>
      </c>
    </row>
    <row r="180" spans="1:8" x14ac:dyDescent="0.35">
      <c r="A180" t="s">
        <v>1522</v>
      </c>
      <c r="F180">
        <v>3</v>
      </c>
      <c r="G180">
        <f t="shared" si="8"/>
        <v>0</v>
      </c>
      <c r="H180" s="144">
        <f t="shared" si="7"/>
        <v>7</v>
      </c>
    </row>
    <row r="181" spans="1:8" x14ac:dyDescent="0.35">
      <c r="A181" t="s">
        <v>1523</v>
      </c>
      <c r="F181">
        <v>2</v>
      </c>
      <c r="G181">
        <f t="shared" si="8"/>
        <v>0</v>
      </c>
      <c r="H181" s="144">
        <f t="shared" si="7"/>
        <v>7</v>
      </c>
    </row>
    <row r="182" spans="1:8" x14ac:dyDescent="0.35">
      <c r="A182" t="s">
        <v>1524</v>
      </c>
      <c r="F182">
        <v>2</v>
      </c>
      <c r="G182">
        <f t="shared" si="8"/>
        <v>0</v>
      </c>
      <c r="H182" s="144">
        <f t="shared" si="7"/>
        <v>7</v>
      </c>
    </row>
    <row r="183" spans="1:8" x14ac:dyDescent="0.35">
      <c r="A183" t="s">
        <v>1525</v>
      </c>
      <c r="F183">
        <v>2</v>
      </c>
      <c r="G183">
        <f t="shared" si="8"/>
        <v>0</v>
      </c>
      <c r="H183" s="144">
        <f t="shared" si="7"/>
        <v>7</v>
      </c>
    </row>
    <row r="184" spans="1:8" x14ac:dyDescent="0.35">
      <c r="A184" t="s">
        <v>1526</v>
      </c>
      <c r="F184">
        <v>1</v>
      </c>
      <c r="G184">
        <f t="shared" si="8"/>
        <v>0</v>
      </c>
      <c r="H184" s="144">
        <f t="shared" si="7"/>
        <v>7</v>
      </c>
    </row>
    <row r="185" spans="1:8" x14ac:dyDescent="0.35">
      <c r="A185" t="s">
        <v>1527</v>
      </c>
      <c r="F185">
        <v>1</v>
      </c>
      <c r="G185">
        <f t="shared" si="8"/>
        <v>0</v>
      </c>
      <c r="H185" s="144">
        <f t="shared" si="7"/>
        <v>7</v>
      </c>
    </row>
    <row r="186" spans="1:8" x14ac:dyDescent="0.35">
      <c r="A186" t="s">
        <v>1528</v>
      </c>
      <c r="F186">
        <v>1</v>
      </c>
      <c r="G186">
        <f t="shared" si="8"/>
        <v>0</v>
      </c>
      <c r="H186" s="144">
        <f t="shared" si="7"/>
        <v>7</v>
      </c>
    </row>
    <row r="187" spans="1:8" x14ac:dyDescent="0.35">
      <c r="A187" t="s">
        <v>1529</v>
      </c>
      <c r="F187">
        <v>1</v>
      </c>
      <c r="G187">
        <f t="shared" si="8"/>
        <v>0</v>
      </c>
      <c r="H187" s="144">
        <f t="shared" si="7"/>
        <v>7</v>
      </c>
    </row>
    <row r="188" spans="1:8" x14ac:dyDescent="0.35">
      <c r="A188" t="s">
        <v>1530</v>
      </c>
      <c r="F188">
        <v>1</v>
      </c>
      <c r="G188">
        <f t="shared" si="8"/>
        <v>0</v>
      </c>
      <c r="H188" s="144">
        <f t="shared" si="7"/>
        <v>7</v>
      </c>
    </row>
    <row r="189" spans="1:8" x14ac:dyDescent="0.35">
      <c r="A189" t="s">
        <v>1531</v>
      </c>
      <c r="F189">
        <v>1</v>
      </c>
      <c r="G189">
        <f t="shared" si="8"/>
        <v>0</v>
      </c>
      <c r="H189" s="144">
        <f t="shared" si="7"/>
        <v>7</v>
      </c>
    </row>
    <row r="190" spans="1:8" x14ac:dyDescent="0.35">
      <c r="A190" t="s">
        <v>1532</v>
      </c>
      <c r="F190">
        <v>1</v>
      </c>
      <c r="G190">
        <f t="shared" si="8"/>
        <v>0</v>
      </c>
      <c r="H190" s="144">
        <f t="shared" si="7"/>
        <v>7</v>
      </c>
    </row>
    <row r="191" spans="1:8" x14ac:dyDescent="0.35">
      <c r="A191" t="s">
        <v>1533</v>
      </c>
      <c r="F191">
        <v>47</v>
      </c>
      <c r="G191">
        <f t="shared" si="8"/>
        <v>0</v>
      </c>
      <c r="H191" s="144">
        <f t="shared" si="7"/>
        <v>7</v>
      </c>
    </row>
    <row r="192" spans="1:8" x14ac:dyDescent="0.35">
      <c r="A192" t="s">
        <v>1534</v>
      </c>
      <c r="F192">
        <v>1</v>
      </c>
      <c r="G192">
        <f t="shared" si="8"/>
        <v>0</v>
      </c>
      <c r="H192" s="144">
        <f t="shared" si="7"/>
        <v>7</v>
      </c>
    </row>
    <row r="193" spans="1:8" x14ac:dyDescent="0.35">
      <c r="A193" t="s">
        <v>1535</v>
      </c>
      <c r="F193">
        <v>16</v>
      </c>
      <c r="G193">
        <f t="shared" si="8"/>
        <v>0</v>
      </c>
      <c r="H193" s="144">
        <f t="shared" si="7"/>
        <v>7</v>
      </c>
    </row>
    <row r="194" spans="1:8" x14ac:dyDescent="0.35">
      <c r="A194" t="s">
        <v>1536</v>
      </c>
      <c r="F194">
        <v>4</v>
      </c>
      <c r="G194">
        <f t="shared" si="8"/>
        <v>0</v>
      </c>
      <c r="H194" s="144">
        <f t="shared" ref="H194:H257" si="9">IF(G194&lt;=1,7,IF(AND(G194&gt;1,G194&lt;=3),5,IF(AND(G194&gt;3,G194&lt;=10),3,IF(G194&gt;10,1))))</f>
        <v>7</v>
      </c>
    </row>
    <row r="195" spans="1:8" x14ac:dyDescent="0.35">
      <c r="A195" t="s">
        <v>1537</v>
      </c>
      <c r="F195">
        <v>1</v>
      </c>
      <c r="G195">
        <f t="shared" ref="G195:G258" si="10">+(E195/F195)*100</f>
        <v>0</v>
      </c>
      <c r="H195" s="144">
        <f t="shared" si="9"/>
        <v>7</v>
      </c>
    </row>
    <row r="196" spans="1:8" x14ac:dyDescent="0.35">
      <c r="A196" t="s">
        <v>1538</v>
      </c>
      <c r="F196">
        <v>2</v>
      </c>
      <c r="G196">
        <f t="shared" si="10"/>
        <v>0</v>
      </c>
      <c r="H196" s="144">
        <f t="shared" si="9"/>
        <v>7</v>
      </c>
    </row>
    <row r="197" spans="1:8" x14ac:dyDescent="0.35">
      <c r="A197" t="s">
        <v>1539</v>
      </c>
      <c r="F197">
        <v>14</v>
      </c>
      <c r="G197">
        <f t="shared" si="10"/>
        <v>0</v>
      </c>
      <c r="H197" s="144">
        <f t="shared" si="9"/>
        <v>7</v>
      </c>
    </row>
    <row r="198" spans="1:8" x14ac:dyDescent="0.35">
      <c r="A198" t="s">
        <v>1540</v>
      </c>
      <c r="F198">
        <v>39</v>
      </c>
      <c r="G198">
        <f t="shared" si="10"/>
        <v>0</v>
      </c>
      <c r="H198" s="144">
        <f t="shared" si="9"/>
        <v>7</v>
      </c>
    </row>
    <row r="199" spans="1:8" x14ac:dyDescent="0.35">
      <c r="A199" t="s">
        <v>1541</v>
      </c>
      <c r="F199">
        <v>5</v>
      </c>
      <c r="G199">
        <f t="shared" si="10"/>
        <v>0</v>
      </c>
      <c r="H199" s="144">
        <f t="shared" si="9"/>
        <v>7</v>
      </c>
    </row>
    <row r="200" spans="1:8" x14ac:dyDescent="0.35">
      <c r="A200" t="s">
        <v>1542</v>
      </c>
      <c r="F200">
        <v>7</v>
      </c>
      <c r="G200">
        <f t="shared" si="10"/>
        <v>0</v>
      </c>
      <c r="H200" s="144">
        <f t="shared" si="9"/>
        <v>7</v>
      </c>
    </row>
    <row r="201" spans="1:8" x14ac:dyDescent="0.35">
      <c r="A201" t="s">
        <v>1544</v>
      </c>
      <c r="F201">
        <v>8</v>
      </c>
      <c r="G201">
        <f t="shared" si="10"/>
        <v>0</v>
      </c>
      <c r="H201" s="144">
        <f t="shared" si="9"/>
        <v>7</v>
      </c>
    </row>
    <row r="202" spans="1:8" x14ac:dyDescent="0.35">
      <c r="A202" t="s">
        <v>1545</v>
      </c>
      <c r="F202">
        <v>2</v>
      </c>
      <c r="G202">
        <f t="shared" si="10"/>
        <v>0</v>
      </c>
      <c r="H202" s="144">
        <f t="shared" si="9"/>
        <v>7</v>
      </c>
    </row>
    <row r="203" spans="1:8" x14ac:dyDescent="0.35">
      <c r="A203" t="s">
        <v>1546</v>
      </c>
      <c r="F203">
        <v>3</v>
      </c>
      <c r="G203">
        <f t="shared" si="10"/>
        <v>0</v>
      </c>
      <c r="H203" s="144">
        <f t="shared" si="9"/>
        <v>7</v>
      </c>
    </row>
    <row r="204" spans="1:8" x14ac:dyDescent="0.35">
      <c r="A204" t="s">
        <v>1547</v>
      </c>
      <c r="F204">
        <v>4</v>
      </c>
      <c r="G204">
        <f t="shared" si="10"/>
        <v>0</v>
      </c>
      <c r="H204" s="144">
        <f t="shared" si="9"/>
        <v>7</v>
      </c>
    </row>
    <row r="205" spans="1:8" x14ac:dyDescent="0.35">
      <c r="A205" t="s">
        <v>1552</v>
      </c>
      <c r="F205">
        <v>1</v>
      </c>
      <c r="G205">
        <f t="shared" si="10"/>
        <v>0</v>
      </c>
      <c r="H205" s="144">
        <f t="shared" si="9"/>
        <v>7</v>
      </c>
    </row>
    <row r="206" spans="1:8" x14ac:dyDescent="0.35">
      <c r="A206" t="s">
        <v>1554</v>
      </c>
      <c r="F206">
        <v>19</v>
      </c>
      <c r="G206">
        <f t="shared" si="10"/>
        <v>0</v>
      </c>
      <c r="H206" s="144">
        <f t="shared" si="9"/>
        <v>7</v>
      </c>
    </row>
    <row r="207" spans="1:8" x14ac:dyDescent="0.35">
      <c r="A207" t="s">
        <v>1374</v>
      </c>
      <c r="F207">
        <v>125</v>
      </c>
      <c r="G207">
        <f t="shared" si="10"/>
        <v>0</v>
      </c>
      <c r="H207" s="144">
        <f t="shared" si="9"/>
        <v>7</v>
      </c>
    </row>
    <row r="208" spans="1:8" x14ac:dyDescent="0.35">
      <c r="A208" t="s">
        <v>1560</v>
      </c>
      <c r="F208">
        <v>11</v>
      </c>
      <c r="G208">
        <f t="shared" si="10"/>
        <v>0</v>
      </c>
      <c r="H208" s="144">
        <f t="shared" si="9"/>
        <v>7</v>
      </c>
    </row>
    <row r="209" spans="1:8" x14ac:dyDescent="0.35">
      <c r="A209" t="s">
        <v>1562</v>
      </c>
      <c r="F209">
        <v>8</v>
      </c>
      <c r="G209">
        <f t="shared" si="10"/>
        <v>0</v>
      </c>
      <c r="H209" s="144">
        <f t="shared" si="9"/>
        <v>7</v>
      </c>
    </row>
    <row r="210" spans="1:8" x14ac:dyDescent="0.35">
      <c r="A210" t="s">
        <v>1563</v>
      </c>
      <c r="F210">
        <v>41</v>
      </c>
      <c r="G210">
        <f t="shared" si="10"/>
        <v>0</v>
      </c>
      <c r="H210" s="144">
        <f t="shared" si="9"/>
        <v>7</v>
      </c>
    </row>
    <row r="211" spans="1:8" x14ac:dyDescent="0.35">
      <c r="A211" t="s">
        <v>1567</v>
      </c>
      <c r="F211">
        <v>11</v>
      </c>
      <c r="G211">
        <f t="shared" si="10"/>
        <v>0</v>
      </c>
      <c r="H211" s="144">
        <f t="shared" si="9"/>
        <v>7</v>
      </c>
    </row>
    <row r="212" spans="1:8" x14ac:dyDescent="0.35">
      <c r="A212" t="s">
        <v>1568</v>
      </c>
      <c r="F212">
        <v>89</v>
      </c>
      <c r="G212">
        <f t="shared" si="10"/>
        <v>0</v>
      </c>
      <c r="H212" s="144">
        <f t="shared" si="9"/>
        <v>7</v>
      </c>
    </row>
    <row r="213" spans="1:8" x14ac:dyDescent="0.35">
      <c r="A213" t="s">
        <v>1571</v>
      </c>
      <c r="F213">
        <v>9</v>
      </c>
      <c r="G213">
        <f t="shared" si="10"/>
        <v>0</v>
      </c>
      <c r="H213" s="144">
        <f t="shared" si="9"/>
        <v>7</v>
      </c>
    </row>
    <row r="214" spans="1:8" x14ac:dyDescent="0.35">
      <c r="A214" t="s">
        <v>1573</v>
      </c>
      <c r="F214">
        <v>2</v>
      </c>
      <c r="G214">
        <f t="shared" si="10"/>
        <v>0</v>
      </c>
      <c r="H214" s="144">
        <f t="shared" si="9"/>
        <v>7</v>
      </c>
    </row>
    <row r="215" spans="1:8" x14ac:dyDescent="0.35">
      <c r="A215" t="s">
        <v>1574</v>
      </c>
      <c r="F215">
        <v>1</v>
      </c>
      <c r="G215">
        <f t="shared" si="10"/>
        <v>0</v>
      </c>
      <c r="H215" s="144">
        <f t="shared" si="9"/>
        <v>7</v>
      </c>
    </row>
    <row r="216" spans="1:8" x14ac:dyDescent="0.35">
      <c r="A216" t="s">
        <v>1575</v>
      </c>
      <c r="F216">
        <v>1</v>
      </c>
      <c r="G216">
        <f t="shared" si="10"/>
        <v>0</v>
      </c>
      <c r="H216" s="144">
        <f t="shared" si="9"/>
        <v>7</v>
      </c>
    </row>
    <row r="217" spans="1:8" x14ac:dyDescent="0.35">
      <c r="A217" t="s">
        <v>1578</v>
      </c>
      <c r="F217">
        <v>9</v>
      </c>
      <c r="G217">
        <f t="shared" si="10"/>
        <v>0</v>
      </c>
      <c r="H217" s="144">
        <f t="shared" si="9"/>
        <v>7</v>
      </c>
    </row>
    <row r="218" spans="1:8" x14ac:dyDescent="0.35">
      <c r="A218" t="s">
        <v>1579</v>
      </c>
      <c r="F218">
        <v>11</v>
      </c>
      <c r="G218">
        <f t="shared" si="10"/>
        <v>0</v>
      </c>
      <c r="H218" s="144">
        <f t="shared" si="9"/>
        <v>7</v>
      </c>
    </row>
    <row r="219" spans="1:8" x14ac:dyDescent="0.35">
      <c r="A219" t="s">
        <v>1581</v>
      </c>
      <c r="F219">
        <v>10</v>
      </c>
      <c r="G219">
        <f t="shared" si="10"/>
        <v>0</v>
      </c>
      <c r="H219" s="144">
        <f t="shared" si="9"/>
        <v>7</v>
      </c>
    </row>
    <row r="220" spans="1:8" x14ac:dyDescent="0.35">
      <c r="A220" t="s">
        <v>1582</v>
      </c>
      <c r="F220">
        <v>10</v>
      </c>
      <c r="G220">
        <f t="shared" si="10"/>
        <v>0</v>
      </c>
      <c r="H220" s="144">
        <f t="shared" si="9"/>
        <v>7</v>
      </c>
    </row>
    <row r="221" spans="1:8" x14ac:dyDescent="0.35">
      <c r="A221" t="s">
        <v>1584</v>
      </c>
      <c r="F221">
        <v>49</v>
      </c>
      <c r="G221">
        <f t="shared" si="10"/>
        <v>0</v>
      </c>
      <c r="H221" s="144">
        <f t="shared" si="9"/>
        <v>7</v>
      </c>
    </row>
    <row r="222" spans="1:8" x14ac:dyDescent="0.35">
      <c r="A222" t="s">
        <v>1587</v>
      </c>
      <c r="F222">
        <v>5</v>
      </c>
      <c r="G222">
        <f t="shared" si="10"/>
        <v>0</v>
      </c>
      <c r="H222" s="144">
        <f t="shared" si="9"/>
        <v>7</v>
      </c>
    </row>
    <row r="223" spans="1:8" x14ac:dyDescent="0.35">
      <c r="A223" t="s">
        <v>1588</v>
      </c>
      <c r="F223">
        <v>4</v>
      </c>
      <c r="G223">
        <f t="shared" si="10"/>
        <v>0</v>
      </c>
      <c r="H223" s="144">
        <f t="shared" si="9"/>
        <v>7</v>
      </c>
    </row>
    <row r="224" spans="1:8" x14ac:dyDescent="0.35">
      <c r="A224" t="s">
        <v>1592</v>
      </c>
      <c r="F224">
        <v>30</v>
      </c>
      <c r="G224">
        <f t="shared" si="10"/>
        <v>0</v>
      </c>
      <c r="H224" s="144">
        <f t="shared" si="9"/>
        <v>7</v>
      </c>
    </row>
    <row r="225" spans="1:8" x14ac:dyDescent="0.35">
      <c r="A225" t="s">
        <v>1593</v>
      </c>
      <c r="F225">
        <v>161</v>
      </c>
      <c r="G225">
        <f t="shared" si="10"/>
        <v>0</v>
      </c>
      <c r="H225" s="144">
        <f t="shared" si="9"/>
        <v>7</v>
      </c>
    </row>
    <row r="226" spans="1:8" x14ac:dyDescent="0.35">
      <c r="A226" t="s">
        <v>1595</v>
      </c>
      <c r="F226">
        <v>2</v>
      </c>
      <c r="G226">
        <f t="shared" si="10"/>
        <v>0</v>
      </c>
      <c r="H226" s="144">
        <f t="shared" si="9"/>
        <v>7</v>
      </c>
    </row>
    <row r="227" spans="1:8" x14ac:dyDescent="0.35">
      <c r="A227" t="s">
        <v>1596</v>
      </c>
      <c r="F227">
        <v>1</v>
      </c>
      <c r="G227">
        <f t="shared" si="10"/>
        <v>0</v>
      </c>
      <c r="H227" s="144">
        <f t="shared" si="9"/>
        <v>7</v>
      </c>
    </row>
    <row r="228" spans="1:8" x14ac:dyDescent="0.35">
      <c r="A228" t="s">
        <v>1597</v>
      </c>
      <c r="F228">
        <v>30</v>
      </c>
      <c r="G228">
        <f t="shared" si="10"/>
        <v>0</v>
      </c>
      <c r="H228" s="144">
        <f t="shared" si="9"/>
        <v>7</v>
      </c>
    </row>
    <row r="229" spans="1:8" x14ac:dyDescent="0.35">
      <c r="A229" t="s">
        <v>621</v>
      </c>
      <c r="F229">
        <v>1</v>
      </c>
      <c r="G229">
        <f t="shared" si="10"/>
        <v>0</v>
      </c>
      <c r="H229" s="144">
        <f t="shared" si="9"/>
        <v>7</v>
      </c>
    </row>
    <row r="230" spans="1:8" x14ac:dyDescent="0.35">
      <c r="A230" t="s">
        <v>1601</v>
      </c>
      <c r="F230">
        <v>2</v>
      </c>
      <c r="G230">
        <f t="shared" si="10"/>
        <v>0</v>
      </c>
      <c r="H230" s="144">
        <f t="shared" si="9"/>
        <v>7</v>
      </c>
    </row>
    <row r="231" spans="1:8" x14ac:dyDescent="0.35">
      <c r="A231" t="s">
        <v>1603</v>
      </c>
      <c r="F231">
        <v>6</v>
      </c>
      <c r="G231">
        <f t="shared" si="10"/>
        <v>0</v>
      </c>
      <c r="H231" s="144">
        <f t="shared" si="9"/>
        <v>7</v>
      </c>
    </row>
    <row r="232" spans="1:8" x14ac:dyDescent="0.35">
      <c r="A232" t="s">
        <v>1605</v>
      </c>
      <c r="F232">
        <v>17</v>
      </c>
      <c r="G232">
        <f t="shared" si="10"/>
        <v>0</v>
      </c>
      <c r="H232" s="144">
        <f t="shared" si="9"/>
        <v>7</v>
      </c>
    </row>
    <row r="233" spans="1:8" x14ac:dyDescent="0.35">
      <c r="A233" t="s">
        <v>1606</v>
      </c>
      <c r="F233">
        <v>3</v>
      </c>
      <c r="G233">
        <f t="shared" si="10"/>
        <v>0</v>
      </c>
      <c r="H233" s="144">
        <f t="shared" si="9"/>
        <v>7</v>
      </c>
    </row>
    <row r="234" spans="1:8" x14ac:dyDescent="0.35">
      <c r="A234" t="s">
        <v>1608</v>
      </c>
      <c r="F234">
        <v>47</v>
      </c>
      <c r="G234">
        <f t="shared" si="10"/>
        <v>0</v>
      </c>
      <c r="H234" s="144">
        <f t="shared" si="9"/>
        <v>7</v>
      </c>
    </row>
    <row r="235" spans="1:8" x14ac:dyDescent="0.35">
      <c r="A235" t="s">
        <v>1610</v>
      </c>
      <c r="F235">
        <v>18</v>
      </c>
      <c r="G235">
        <f t="shared" si="10"/>
        <v>0</v>
      </c>
      <c r="H235" s="144">
        <f t="shared" si="9"/>
        <v>7</v>
      </c>
    </row>
    <row r="236" spans="1:8" x14ac:dyDescent="0.35">
      <c r="A236" t="s">
        <v>1611</v>
      </c>
      <c r="F236">
        <v>4</v>
      </c>
      <c r="G236">
        <f t="shared" si="10"/>
        <v>0</v>
      </c>
      <c r="H236" s="144">
        <f t="shared" si="9"/>
        <v>7</v>
      </c>
    </row>
    <row r="237" spans="1:8" x14ac:dyDescent="0.35">
      <c r="A237" t="s">
        <v>1616</v>
      </c>
      <c r="F237">
        <v>6</v>
      </c>
      <c r="G237">
        <f t="shared" si="10"/>
        <v>0</v>
      </c>
      <c r="H237" s="144">
        <f t="shared" si="9"/>
        <v>7</v>
      </c>
    </row>
    <row r="238" spans="1:8" x14ac:dyDescent="0.35">
      <c r="A238" t="s">
        <v>1619</v>
      </c>
      <c r="F238">
        <v>2</v>
      </c>
      <c r="G238">
        <f t="shared" si="10"/>
        <v>0</v>
      </c>
      <c r="H238" s="144">
        <f t="shared" si="9"/>
        <v>7</v>
      </c>
    </row>
    <row r="239" spans="1:8" x14ac:dyDescent="0.35">
      <c r="A239" t="s">
        <v>1620</v>
      </c>
      <c r="F239">
        <v>5</v>
      </c>
      <c r="G239">
        <f t="shared" si="10"/>
        <v>0</v>
      </c>
      <c r="H239" s="144">
        <f t="shared" si="9"/>
        <v>7</v>
      </c>
    </row>
    <row r="240" spans="1:8" x14ac:dyDescent="0.35">
      <c r="A240" t="s">
        <v>1621</v>
      </c>
      <c r="F240">
        <v>8</v>
      </c>
      <c r="G240">
        <f t="shared" si="10"/>
        <v>0</v>
      </c>
      <c r="H240" s="144">
        <f t="shared" si="9"/>
        <v>7</v>
      </c>
    </row>
    <row r="241" spans="1:8" x14ac:dyDescent="0.35">
      <c r="A241" t="s">
        <v>1622</v>
      </c>
      <c r="F241">
        <v>6</v>
      </c>
      <c r="G241">
        <f t="shared" si="10"/>
        <v>0</v>
      </c>
      <c r="H241" s="144">
        <f t="shared" si="9"/>
        <v>7</v>
      </c>
    </row>
    <row r="242" spans="1:8" x14ac:dyDescent="0.35">
      <c r="A242" t="s">
        <v>1623</v>
      </c>
      <c r="F242">
        <v>5</v>
      </c>
      <c r="G242">
        <f t="shared" si="10"/>
        <v>0</v>
      </c>
      <c r="H242" s="144">
        <f t="shared" si="9"/>
        <v>7</v>
      </c>
    </row>
    <row r="243" spans="1:8" x14ac:dyDescent="0.35">
      <c r="A243" t="s">
        <v>1624</v>
      </c>
      <c r="F243">
        <v>18</v>
      </c>
      <c r="G243">
        <f t="shared" si="10"/>
        <v>0</v>
      </c>
      <c r="H243" s="144">
        <f t="shared" si="9"/>
        <v>7</v>
      </c>
    </row>
    <row r="244" spans="1:8" x14ac:dyDescent="0.35">
      <c r="A244" t="s">
        <v>1625</v>
      </c>
      <c r="F244">
        <v>1</v>
      </c>
      <c r="G244">
        <f t="shared" si="10"/>
        <v>0</v>
      </c>
      <c r="H244" s="144">
        <f t="shared" si="9"/>
        <v>7</v>
      </c>
    </row>
    <row r="245" spans="1:8" x14ac:dyDescent="0.35">
      <c r="A245" t="s">
        <v>1626</v>
      </c>
      <c r="F245">
        <v>56</v>
      </c>
      <c r="G245">
        <f t="shared" si="10"/>
        <v>0</v>
      </c>
      <c r="H245" s="144">
        <f t="shared" si="9"/>
        <v>7</v>
      </c>
    </row>
    <row r="246" spans="1:8" x14ac:dyDescent="0.35">
      <c r="A246" t="s">
        <v>1627</v>
      </c>
      <c r="F246">
        <v>2</v>
      </c>
      <c r="G246">
        <f t="shared" si="10"/>
        <v>0</v>
      </c>
      <c r="H246" s="144">
        <f t="shared" si="9"/>
        <v>7</v>
      </c>
    </row>
    <row r="247" spans="1:8" x14ac:dyDescent="0.35">
      <c r="A247" t="s">
        <v>1630</v>
      </c>
      <c r="F247">
        <v>8</v>
      </c>
      <c r="G247">
        <f t="shared" si="10"/>
        <v>0</v>
      </c>
      <c r="H247" s="144">
        <f t="shared" si="9"/>
        <v>7</v>
      </c>
    </row>
    <row r="248" spans="1:8" x14ac:dyDescent="0.35">
      <c r="A248" t="s">
        <v>1631</v>
      </c>
      <c r="F248">
        <v>6</v>
      </c>
      <c r="G248">
        <f t="shared" si="10"/>
        <v>0</v>
      </c>
      <c r="H248" s="144">
        <f t="shared" si="9"/>
        <v>7</v>
      </c>
    </row>
    <row r="249" spans="1:8" x14ac:dyDescent="0.35">
      <c r="A249" t="s">
        <v>1632</v>
      </c>
      <c r="F249">
        <v>3</v>
      </c>
      <c r="G249">
        <f t="shared" si="10"/>
        <v>0</v>
      </c>
      <c r="H249" s="144">
        <f t="shared" si="9"/>
        <v>7</v>
      </c>
    </row>
    <row r="250" spans="1:8" x14ac:dyDescent="0.35">
      <c r="A250" t="s">
        <v>1634</v>
      </c>
      <c r="F250">
        <v>2</v>
      </c>
      <c r="G250">
        <f t="shared" si="10"/>
        <v>0</v>
      </c>
      <c r="H250" s="144">
        <f t="shared" si="9"/>
        <v>7</v>
      </c>
    </row>
    <row r="251" spans="1:8" x14ac:dyDescent="0.35">
      <c r="A251" t="s">
        <v>1635</v>
      </c>
      <c r="F251">
        <v>3</v>
      </c>
      <c r="G251">
        <f t="shared" si="10"/>
        <v>0</v>
      </c>
      <c r="H251" s="144">
        <f t="shared" si="9"/>
        <v>7</v>
      </c>
    </row>
    <row r="252" spans="1:8" x14ac:dyDescent="0.35">
      <c r="A252" t="s">
        <v>1636</v>
      </c>
      <c r="F252">
        <v>11</v>
      </c>
      <c r="G252">
        <f t="shared" si="10"/>
        <v>0</v>
      </c>
      <c r="H252" s="144">
        <f t="shared" si="9"/>
        <v>7</v>
      </c>
    </row>
    <row r="253" spans="1:8" x14ac:dyDescent="0.35">
      <c r="A253" t="s">
        <v>1637</v>
      </c>
      <c r="F253">
        <v>4</v>
      </c>
      <c r="G253">
        <f t="shared" si="10"/>
        <v>0</v>
      </c>
      <c r="H253" s="144">
        <f t="shared" si="9"/>
        <v>7</v>
      </c>
    </row>
    <row r="254" spans="1:8" x14ac:dyDescent="0.35">
      <c r="A254" t="s">
        <v>1640</v>
      </c>
      <c r="F254">
        <v>39</v>
      </c>
      <c r="G254">
        <f t="shared" si="10"/>
        <v>0</v>
      </c>
      <c r="H254" s="144">
        <f t="shared" si="9"/>
        <v>7</v>
      </c>
    </row>
    <row r="255" spans="1:8" x14ac:dyDescent="0.35">
      <c r="A255" t="s">
        <v>1642</v>
      </c>
      <c r="F255">
        <v>2</v>
      </c>
      <c r="G255">
        <f t="shared" si="10"/>
        <v>0</v>
      </c>
      <c r="H255" s="144">
        <f t="shared" si="9"/>
        <v>7</v>
      </c>
    </row>
    <row r="256" spans="1:8" x14ac:dyDescent="0.35">
      <c r="A256" t="s">
        <v>1643</v>
      </c>
      <c r="F256">
        <v>17</v>
      </c>
      <c r="G256">
        <f t="shared" si="10"/>
        <v>0</v>
      </c>
      <c r="H256" s="144">
        <f t="shared" si="9"/>
        <v>7</v>
      </c>
    </row>
    <row r="257" spans="1:8" x14ac:dyDescent="0.35">
      <c r="A257" t="s">
        <v>1644</v>
      </c>
      <c r="F257">
        <v>1</v>
      </c>
      <c r="G257">
        <f t="shared" si="10"/>
        <v>0</v>
      </c>
      <c r="H257" s="144">
        <f t="shared" si="9"/>
        <v>7</v>
      </c>
    </row>
    <row r="258" spans="1:8" x14ac:dyDescent="0.35">
      <c r="A258" t="s">
        <v>1645</v>
      </c>
      <c r="F258">
        <v>48</v>
      </c>
      <c r="G258">
        <f t="shared" si="10"/>
        <v>0</v>
      </c>
      <c r="H258" s="144">
        <f t="shared" ref="H258:H321" si="11">IF(G258&lt;=1,7,IF(AND(G258&gt;1,G258&lt;=3),5,IF(AND(G258&gt;3,G258&lt;=10),3,IF(G258&gt;10,1))))</f>
        <v>7</v>
      </c>
    </row>
    <row r="259" spans="1:8" x14ac:dyDescent="0.35">
      <c r="A259" t="s">
        <v>1649</v>
      </c>
      <c r="F259">
        <v>4</v>
      </c>
      <c r="G259">
        <f t="shared" ref="G259:G322" si="12">+(E259/F259)*100</f>
        <v>0</v>
      </c>
      <c r="H259" s="144">
        <f t="shared" si="11"/>
        <v>7</v>
      </c>
    </row>
    <row r="260" spans="1:8" x14ac:dyDescent="0.35">
      <c r="A260" t="s">
        <v>1651</v>
      </c>
      <c r="F260">
        <v>1</v>
      </c>
      <c r="G260">
        <f t="shared" si="12"/>
        <v>0</v>
      </c>
      <c r="H260" s="144">
        <f t="shared" si="11"/>
        <v>7</v>
      </c>
    </row>
    <row r="261" spans="1:8" x14ac:dyDescent="0.35">
      <c r="A261" t="s">
        <v>1652</v>
      </c>
      <c r="F261">
        <v>9</v>
      </c>
      <c r="G261">
        <f t="shared" si="12"/>
        <v>0</v>
      </c>
      <c r="H261" s="144">
        <f t="shared" si="11"/>
        <v>7</v>
      </c>
    </row>
    <row r="262" spans="1:8" x14ac:dyDescent="0.35">
      <c r="A262" t="s">
        <v>1653</v>
      </c>
      <c r="F262">
        <v>17</v>
      </c>
      <c r="G262">
        <f t="shared" si="12"/>
        <v>0</v>
      </c>
      <c r="H262" s="144">
        <f t="shared" si="11"/>
        <v>7</v>
      </c>
    </row>
    <row r="263" spans="1:8" x14ac:dyDescent="0.35">
      <c r="A263" t="s">
        <v>1654</v>
      </c>
      <c r="F263">
        <v>6</v>
      </c>
      <c r="G263">
        <f t="shared" si="12"/>
        <v>0</v>
      </c>
      <c r="H263" s="144">
        <f t="shared" si="11"/>
        <v>7</v>
      </c>
    </row>
    <row r="264" spans="1:8" x14ac:dyDescent="0.35">
      <c r="A264" t="s">
        <v>1657</v>
      </c>
      <c r="F264">
        <v>1</v>
      </c>
      <c r="G264">
        <f t="shared" si="12"/>
        <v>0</v>
      </c>
      <c r="H264" s="144">
        <f t="shared" si="11"/>
        <v>7</v>
      </c>
    </row>
    <row r="265" spans="1:8" x14ac:dyDescent="0.35">
      <c r="A265" t="s">
        <v>1659</v>
      </c>
      <c r="F265">
        <v>4</v>
      </c>
      <c r="G265">
        <f t="shared" si="12"/>
        <v>0</v>
      </c>
      <c r="H265" s="144">
        <f t="shared" si="11"/>
        <v>7</v>
      </c>
    </row>
    <row r="266" spans="1:8" x14ac:dyDescent="0.35">
      <c r="A266" t="s">
        <v>1660</v>
      </c>
      <c r="F266">
        <v>11</v>
      </c>
      <c r="G266">
        <f t="shared" si="12"/>
        <v>0</v>
      </c>
      <c r="H266" s="144">
        <f t="shared" si="11"/>
        <v>7</v>
      </c>
    </row>
    <row r="267" spans="1:8" x14ac:dyDescent="0.35">
      <c r="A267" t="s">
        <v>1661</v>
      </c>
      <c r="F267">
        <v>5</v>
      </c>
      <c r="G267">
        <f t="shared" si="12"/>
        <v>0</v>
      </c>
      <c r="H267" s="144">
        <f t="shared" si="11"/>
        <v>7</v>
      </c>
    </row>
    <row r="268" spans="1:8" x14ac:dyDescent="0.35">
      <c r="A268" t="s">
        <v>1662</v>
      </c>
      <c r="F268">
        <v>11</v>
      </c>
      <c r="G268">
        <f t="shared" si="12"/>
        <v>0</v>
      </c>
      <c r="H268" s="144">
        <f t="shared" si="11"/>
        <v>7</v>
      </c>
    </row>
    <row r="269" spans="1:8" x14ac:dyDescent="0.35">
      <c r="A269" t="s">
        <v>1663</v>
      </c>
      <c r="F269">
        <v>1</v>
      </c>
      <c r="G269">
        <f t="shared" si="12"/>
        <v>0</v>
      </c>
      <c r="H269" s="144">
        <f t="shared" si="11"/>
        <v>7</v>
      </c>
    </row>
    <row r="270" spans="1:8" x14ac:dyDescent="0.35">
      <c r="A270" t="s">
        <v>1370</v>
      </c>
      <c r="F270">
        <v>22</v>
      </c>
      <c r="G270">
        <f t="shared" si="12"/>
        <v>0</v>
      </c>
      <c r="H270" s="144">
        <f t="shared" si="11"/>
        <v>7</v>
      </c>
    </row>
    <row r="271" spans="1:8" x14ac:dyDescent="0.35">
      <c r="A271" t="s">
        <v>1664</v>
      </c>
      <c r="F271">
        <v>5</v>
      </c>
      <c r="G271">
        <f t="shared" si="12"/>
        <v>0</v>
      </c>
      <c r="H271" s="144">
        <f t="shared" si="11"/>
        <v>7</v>
      </c>
    </row>
    <row r="272" spans="1:8" x14ac:dyDescent="0.35">
      <c r="A272" t="s">
        <v>1665</v>
      </c>
      <c r="F272">
        <v>23</v>
      </c>
      <c r="G272">
        <f t="shared" si="12"/>
        <v>0</v>
      </c>
      <c r="H272" s="144">
        <f t="shared" si="11"/>
        <v>7</v>
      </c>
    </row>
    <row r="273" spans="1:8" x14ac:dyDescent="0.35">
      <c r="A273" t="s">
        <v>1667</v>
      </c>
      <c r="F273">
        <v>4</v>
      </c>
      <c r="G273">
        <f t="shared" si="12"/>
        <v>0</v>
      </c>
      <c r="H273" s="144">
        <f t="shared" si="11"/>
        <v>7</v>
      </c>
    </row>
    <row r="274" spans="1:8" x14ac:dyDescent="0.35">
      <c r="A274" t="s">
        <v>1668</v>
      </c>
      <c r="F274">
        <v>14</v>
      </c>
      <c r="G274">
        <f t="shared" si="12"/>
        <v>0</v>
      </c>
      <c r="H274" s="144">
        <f t="shared" si="11"/>
        <v>7</v>
      </c>
    </row>
    <row r="275" spans="1:8" x14ac:dyDescent="0.35">
      <c r="A275" t="s">
        <v>1671</v>
      </c>
      <c r="F275">
        <v>2</v>
      </c>
      <c r="G275">
        <f t="shared" si="12"/>
        <v>0</v>
      </c>
      <c r="H275" s="144">
        <f t="shared" si="11"/>
        <v>7</v>
      </c>
    </row>
    <row r="276" spans="1:8" x14ac:dyDescent="0.35">
      <c r="A276" t="s">
        <v>1673</v>
      </c>
      <c r="F276">
        <v>1</v>
      </c>
      <c r="G276">
        <f t="shared" si="12"/>
        <v>0</v>
      </c>
      <c r="H276" s="144">
        <f t="shared" si="11"/>
        <v>7</v>
      </c>
    </row>
    <row r="277" spans="1:8" x14ac:dyDescent="0.35">
      <c r="A277" t="s">
        <v>1674</v>
      </c>
      <c r="F277">
        <v>1</v>
      </c>
      <c r="G277">
        <f t="shared" si="12"/>
        <v>0</v>
      </c>
      <c r="H277" s="144">
        <f t="shared" si="11"/>
        <v>7</v>
      </c>
    </row>
    <row r="278" spans="1:8" x14ac:dyDescent="0.35">
      <c r="A278" t="s">
        <v>1675</v>
      </c>
      <c r="F278">
        <v>1</v>
      </c>
      <c r="G278">
        <f t="shared" si="12"/>
        <v>0</v>
      </c>
      <c r="H278" s="144">
        <f t="shared" si="11"/>
        <v>7</v>
      </c>
    </row>
    <row r="279" spans="1:8" x14ac:dyDescent="0.35">
      <c r="A279" t="s">
        <v>1676</v>
      </c>
      <c r="F279">
        <v>1</v>
      </c>
      <c r="G279">
        <f t="shared" si="12"/>
        <v>0</v>
      </c>
      <c r="H279" s="144">
        <f t="shared" si="11"/>
        <v>7</v>
      </c>
    </row>
    <row r="280" spans="1:8" x14ac:dyDescent="0.35">
      <c r="A280" t="s">
        <v>1677</v>
      </c>
      <c r="F280">
        <v>2</v>
      </c>
      <c r="G280">
        <f t="shared" si="12"/>
        <v>0</v>
      </c>
      <c r="H280" s="144">
        <f t="shared" si="11"/>
        <v>7</v>
      </c>
    </row>
    <row r="281" spans="1:8" x14ac:dyDescent="0.35">
      <c r="A281" t="s">
        <v>1678</v>
      </c>
      <c r="F281">
        <v>1</v>
      </c>
      <c r="G281">
        <f t="shared" si="12"/>
        <v>0</v>
      </c>
      <c r="H281" s="144">
        <f t="shared" si="11"/>
        <v>7</v>
      </c>
    </row>
    <row r="282" spans="1:8" x14ac:dyDescent="0.35">
      <c r="A282" t="s">
        <v>1679</v>
      </c>
      <c r="F282">
        <v>10</v>
      </c>
      <c r="G282">
        <f t="shared" si="12"/>
        <v>0</v>
      </c>
      <c r="H282" s="144">
        <f t="shared" si="11"/>
        <v>7</v>
      </c>
    </row>
    <row r="283" spans="1:8" x14ac:dyDescent="0.35">
      <c r="A283" t="s">
        <v>1680</v>
      </c>
      <c r="F283">
        <v>18</v>
      </c>
      <c r="G283">
        <f t="shared" si="12"/>
        <v>0</v>
      </c>
      <c r="H283" s="144">
        <f t="shared" si="11"/>
        <v>7</v>
      </c>
    </row>
    <row r="284" spans="1:8" x14ac:dyDescent="0.35">
      <c r="A284" t="s">
        <v>1683</v>
      </c>
      <c r="F284">
        <v>6</v>
      </c>
      <c r="G284">
        <f t="shared" si="12"/>
        <v>0</v>
      </c>
      <c r="H284" s="144">
        <f t="shared" si="11"/>
        <v>7</v>
      </c>
    </row>
    <row r="285" spans="1:8" x14ac:dyDescent="0.35">
      <c r="A285" t="s">
        <v>1684</v>
      </c>
      <c r="F285">
        <v>14</v>
      </c>
      <c r="G285">
        <f t="shared" si="12"/>
        <v>0</v>
      </c>
      <c r="H285" s="144">
        <f t="shared" si="11"/>
        <v>7</v>
      </c>
    </row>
    <row r="286" spans="1:8" x14ac:dyDescent="0.35">
      <c r="A286" t="s">
        <v>1686</v>
      </c>
      <c r="F286">
        <v>5</v>
      </c>
      <c r="G286">
        <f t="shared" si="12"/>
        <v>0</v>
      </c>
      <c r="H286" s="144">
        <f t="shared" si="11"/>
        <v>7</v>
      </c>
    </row>
    <row r="287" spans="1:8" x14ac:dyDescent="0.35">
      <c r="A287" t="s">
        <v>1687</v>
      </c>
      <c r="F287">
        <v>2</v>
      </c>
      <c r="G287">
        <f t="shared" si="12"/>
        <v>0</v>
      </c>
      <c r="H287" s="144">
        <f t="shared" si="11"/>
        <v>7</v>
      </c>
    </row>
    <row r="288" spans="1:8" x14ac:dyDescent="0.35">
      <c r="A288" t="s">
        <v>1689</v>
      </c>
      <c r="F288">
        <v>2</v>
      </c>
      <c r="G288">
        <f t="shared" si="12"/>
        <v>0</v>
      </c>
      <c r="H288" s="144">
        <f t="shared" si="11"/>
        <v>7</v>
      </c>
    </row>
    <row r="289" spans="1:8" x14ac:dyDescent="0.35">
      <c r="A289" t="s">
        <v>1690</v>
      </c>
      <c r="F289">
        <v>1</v>
      </c>
      <c r="G289">
        <f t="shared" si="12"/>
        <v>0</v>
      </c>
      <c r="H289" s="144">
        <f t="shared" si="11"/>
        <v>7</v>
      </c>
    </row>
    <row r="290" spans="1:8" x14ac:dyDescent="0.35">
      <c r="A290" t="s">
        <v>1691</v>
      </c>
      <c r="F290">
        <v>4</v>
      </c>
      <c r="G290">
        <f t="shared" si="12"/>
        <v>0</v>
      </c>
      <c r="H290" s="144">
        <f t="shared" si="11"/>
        <v>7</v>
      </c>
    </row>
    <row r="291" spans="1:8" x14ac:dyDescent="0.35">
      <c r="A291" t="s">
        <v>1693</v>
      </c>
      <c r="F291">
        <v>1</v>
      </c>
      <c r="G291">
        <f t="shared" si="12"/>
        <v>0</v>
      </c>
      <c r="H291" s="144">
        <f t="shared" si="11"/>
        <v>7</v>
      </c>
    </row>
    <row r="292" spans="1:8" x14ac:dyDescent="0.35">
      <c r="A292" t="s">
        <v>1694</v>
      </c>
      <c r="F292">
        <v>1</v>
      </c>
      <c r="G292">
        <f t="shared" si="12"/>
        <v>0</v>
      </c>
      <c r="H292" s="144">
        <f t="shared" si="11"/>
        <v>7</v>
      </c>
    </row>
    <row r="293" spans="1:8" x14ac:dyDescent="0.35">
      <c r="A293" t="s">
        <v>1696</v>
      </c>
      <c r="F293">
        <v>1</v>
      </c>
      <c r="G293">
        <f t="shared" si="12"/>
        <v>0</v>
      </c>
      <c r="H293" s="144">
        <f t="shared" si="11"/>
        <v>7</v>
      </c>
    </row>
    <row r="294" spans="1:8" x14ac:dyDescent="0.35">
      <c r="A294" t="s">
        <v>1697</v>
      </c>
      <c r="F294">
        <v>33</v>
      </c>
      <c r="G294">
        <f t="shared" si="12"/>
        <v>0</v>
      </c>
      <c r="H294" s="144">
        <f t="shared" si="11"/>
        <v>7</v>
      </c>
    </row>
    <row r="295" spans="1:8" x14ac:dyDescent="0.35">
      <c r="A295" t="s">
        <v>1698</v>
      </c>
      <c r="F295">
        <v>34</v>
      </c>
      <c r="G295">
        <f t="shared" si="12"/>
        <v>0</v>
      </c>
      <c r="H295" s="144">
        <f t="shared" si="11"/>
        <v>7</v>
      </c>
    </row>
    <row r="296" spans="1:8" x14ac:dyDescent="0.35">
      <c r="A296" t="s">
        <v>1701</v>
      </c>
      <c r="F296">
        <v>33</v>
      </c>
      <c r="G296">
        <f t="shared" si="12"/>
        <v>0</v>
      </c>
      <c r="H296" s="144">
        <f t="shared" si="11"/>
        <v>7</v>
      </c>
    </row>
    <row r="297" spans="1:8" x14ac:dyDescent="0.35">
      <c r="A297" t="s">
        <v>1705</v>
      </c>
      <c r="F297">
        <v>17</v>
      </c>
      <c r="G297">
        <f t="shared" si="12"/>
        <v>0</v>
      </c>
      <c r="H297" s="144">
        <f t="shared" si="11"/>
        <v>7</v>
      </c>
    </row>
    <row r="298" spans="1:8" x14ac:dyDescent="0.35">
      <c r="A298" t="s">
        <v>1706</v>
      </c>
      <c r="F298">
        <v>5</v>
      </c>
      <c r="G298">
        <f t="shared" si="12"/>
        <v>0</v>
      </c>
      <c r="H298" s="144">
        <f t="shared" si="11"/>
        <v>7</v>
      </c>
    </row>
    <row r="299" spans="1:8" x14ac:dyDescent="0.35">
      <c r="A299" t="s">
        <v>1707</v>
      </c>
      <c r="F299">
        <v>32</v>
      </c>
      <c r="G299">
        <f t="shared" si="12"/>
        <v>0</v>
      </c>
      <c r="H299" s="144">
        <f t="shared" si="11"/>
        <v>7</v>
      </c>
    </row>
    <row r="300" spans="1:8" x14ac:dyDescent="0.35">
      <c r="A300" t="s">
        <v>1709</v>
      </c>
      <c r="F300">
        <v>5</v>
      </c>
      <c r="G300">
        <f t="shared" si="12"/>
        <v>0</v>
      </c>
      <c r="H300" s="144">
        <f t="shared" si="11"/>
        <v>7</v>
      </c>
    </row>
    <row r="301" spans="1:8" x14ac:dyDescent="0.35">
      <c r="A301" t="s">
        <v>1710</v>
      </c>
      <c r="F301">
        <v>33</v>
      </c>
      <c r="G301">
        <f t="shared" si="12"/>
        <v>0</v>
      </c>
      <c r="H301" s="144">
        <f t="shared" si="11"/>
        <v>7</v>
      </c>
    </row>
    <row r="302" spans="1:8" x14ac:dyDescent="0.35">
      <c r="A302" t="s">
        <v>1711</v>
      </c>
      <c r="F302">
        <v>13</v>
      </c>
      <c r="G302">
        <f t="shared" si="12"/>
        <v>0</v>
      </c>
      <c r="H302" s="144">
        <f t="shared" si="11"/>
        <v>7</v>
      </c>
    </row>
    <row r="303" spans="1:8" x14ac:dyDescent="0.35">
      <c r="A303" t="s">
        <v>1713</v>
      </c>
      <c r="F303">
        <v>2</v>
      </c>
      <c r="G303">
        <f t="shared" si="12"/>
        <v>0</v>
      </c>
      <c r="H303" s="144">
        <f t="shared" si="11"/>
        <v>7</v>
      </c>
    </row>
    <row r="304" spans="1:8" x14ac:dyDescent="0.35">
      <c r="A304" t="s">
        <v>1714</v>
      </c>
      <c r="F304">
        <v>20</v>
      </c>
      <c r="G304">
        <f t="shared" si="12"/>
        <v>0</v>
      </c>
      <c r="H304" s="144">
        <f t="shared" si="11"/>
        <v>7</v>
      </c>
    </row>
    <row r="305" spans="1:8" x14ac:dyDescent="0.35">
      <c r="A305" t="s">
        <v>1717</v>
      </c>
      <c r="F305">
        <v>75</v>
      </c>
      <c r="G305">
        <f t="shared" si="12"/>
        <v>0</v>
      </c>
      <c r="H305" s="144">
        <f t="shared" si="11"/>
        <v>7</v>
      </c>
    </row>
    <row r="306" spans="1:8" x14ac:dyDescent="0.35">
      <c r="A306" t="s">
        <v>1718</v>
      </c>
      <c r="F306">
        <v>8</v>
      </c>
      <c r="G306">
        <f t="shared" si="12"/>
        <v>0</v>
      </c>
      <c r="H306" s="144">
        <f t="shared" si="11"/>
        <v>7</v>
      </c>
    </row>
    <row r="307" spans="1:8" x14ac:dyDescent="0.35">
      <c r="A307" t="s">
        <v>1719</v>
      </c>
      <c r="F307">
        <v>11</v>
      </c>
      <c r="G307">
        <f t="shared" si="12"/>
        <v>0</v>
      </c>
      <c r="H307" s="144">
        <f t="shared" si="11"/>
        <v>7</v>
      </c>
    </row>
    <row r="308" spans="1:8" x14ac:dyDescent="0.35">
      <c r="A308" t="s">
        <v>1721</v>
      </c>
      <c r="F308">
        <v>91</v>
      </c>
      <c r="G308">
        <f t="shared" si="12"/>
        <v>0</v>
      </c>
      <c r="H308" s="144">
        <f t="shared" si="11"/>
        <v>7</v>
      </c>
    </row>
    <row r="309" spans="1:8" x14ac:dyDescent="0.35">
      <c r="A309" t="s">
        <v>1722</v>
      </c>
      <c r="F309">
        <v>7</v>
      </c>
      <c r="G309">
        <f t="shared" si="12"/>
        <v>0</v>
      </c>
      <c r="H309" s="144">
        <f t="shared" si="11"/>
        <v>7</v>
      </c>
    </row>
    <row r="310" spans="1:8" x14ac:dyDescent="0.35">
      <c r="A310" t="s">
        <v>1723</v>
      </c>
      <c r="F310">
        <v>4</v>
      </c>
      <c r="G310">
        <f t="shared" si="12"/>
        <v>0</v>
      </c>
      <c r="H310" s="144">
        <f t="shared" si="11"/>
        <v>7</v>
      </c>
    </row>
    <row r="311" spans="1:8" x14ac:dyDescent="0.35">
      <c r="A311" t="s">
        <v>1724</v>
      </c>
      <c r="F311">
        <v>23</v>
      </c>
      <c r="G311">
        <f t="shared" si="12"/>
        <v>0</v>
      </c>
      <c r="H311" s="144">
        <f t="shared" si="11"/>
        <v>7</v>
      </c>
    </row>
    <row r="312" spans="1:8" x14ac:dyDescent="0.35">
      <c r="A312" t="s">
        <v>1726</v>
      </c>
      <c r="F312">
        <v>9</v>
      </c>
      <c r="G312">
        <f t="shared" si="12"/>
        <v>0</v>
      </c>
      <c r="H312" s="144">
        <f t="shared" si="11"/>
        <v>7</v>
      </c>
    </row>
    <row r="313" spans="1:8" x14ac:dyDescent="0.35">
      <c r="A313" t="s">
        <v>1727</v>
      </c>
      <c r="F313">
        <v>3</v>
      </c>
      <c r="G313">
        <f t="shared" si="12"/>
        <v>0</v>
      </c>
      <c r="H313" s="144">
        <f t="shared" si="11"/>
        <v>7</v>
      </c>
    </row>
    <row r="314" spans="1:8" x14ac:dyDescent="0.35">
      <c r="A314" t="s">
        <v>1730</v>
      </c>
      <c r="F314">
        <v>5</v>
      </c>
      <c r="G314">
        <f t="shared" si="12"/>
        <v>0</v>
      </c>
      <c r="H314" s="144">
        <f t="shared" si="11"/>
        <v>7</v>
      </c>
    </row>
    <row r="315" spans="1:8" x14ac:dyDescent="0.35">
      <c r="A315" t="s">
        <v>1733</v>
      </c>
      <c r="F315">
        <v>2</v>
      </c>
      <c r="G315">
        <f t="shared" si="12"/>
        <v>0</v>
      </c>
      <c r="H315" s="144">
        <f t="shared" si="11"/>
        <v>7</v>
      </c>
    </row>
    <row r="316" spans="1:8" x14ac:dyDescent="0.35">
      <c r="A316" t="s">
        <v>1734</v>
      </c>
      <c r="F316">
        <v>1</v>
      </c>
      <c r="G316">
        <f t="shared" si="12"/>
        <v>0</v>
      </c>
      <c r="H316" s="144">
        <f t="shared" si="11"/>
        <v>7</v>
      </c>
    </row>
    <row r="317" spans="1:8" x14ac:dyDescent="0.35">
      <c r="A317" t="s">
        <v>1735</v>
      </c>
      <c r="F317">
        <v>18</v>
      </c>
      <c r="G317">
        <f t="shared" si="12"/>
        <v>0</v>
      </c>
      <c r="H317" s="144">
        <f t="shared" si="11"/>
        <v>7</v>
      </c>
    </row>
    <row r="318" spans="1:8" x14ac:dyDescent="0.35">
      <c r="A318" t="s">
        <v>1736</v>
      </c>
      <c r="F318">
        <v>8</v>
      </c>
      <c r="G318">
        <f t="shared" si="12"/>
        <v>0</v>
      </c>
      <c r="H318" s="144">
        <f t="shared" si="11"/>
        <v>7</v>
      </c>
    </row>
    <row r="319" spans="1:8" x14ac:dyDescent="0.35">
      <c r="A319" t="s">
        <v>1737</v>
      </c>
      <c r="F319">
        <v>1</v>
      </c>
      <c r="G319">
        <f t="shared" si="12"/>
        <v>0</v>
      </c>
      <c r="H319" s="144">
        <f t="shared" si="11"/>
        <v>7</v>
      </c>
    </row>
    <row r="320" spans="1:8" x14ac:dyDescent="0.35">
      <c r="A320" t="s">
        <v>1740</v>
      </c>
      <c r="F320">
        <v>17</v>
      </c>
      <c r="G320">
        <f t="shared" si="12"/>
        <v>0</v>
      </c>
      <c r="H320" s="144">
        <f t="shared" si="11"/>
        <v>7</v>
      </c>
    </row>
    <row r="321" spans="1:8" x14ac:dyDescent="0.35">
      <c r="A321" t="s">
        <v>1741</v>
      </c>
      <c r="F321">
        <v>2</v>
      </c>
      <c r="G321">
        <f t="shared" si="12"/>
        <v>0</v>
      </c>
      <c r="H321" s="144">
        <f t="shared" si="11"/>
        <v>7</v>
      </c>
    </row>
    <row r="322" spans="1:8" x14ac:dyDescent="0.35">
      <c r="A322" t="s">
        <v>1742</v>
      </c>
      <c r="F322">
        <v>11</v>
      </c>
      <c r="G322">
        <f t="shared" si="12"/>
        <v>0</v>
      </c>
      <c r="H322" s="144">
        <f t="shared" ref="H322:H385" si="13">IF(G322&lt;=1,7,IF(AND(G322&gt;1,G322&lt;=3),5,IF(AND(G322&gt;3,G322&lt;=10),3,IF(G322&gt;10,1))))</f>
        <v>7</v>
      </c>
    </row>
    <row r="323" spans="1:8" x14ac:dyDescent="0.35">
      <c r="A323" t="s">
        <v>1744</v>
      </c>
      <c r="F323">
        <v>8</v>
      </c>
      <c r="G323">
        <f t="shared" ref="G323:G386" si="14">+(E323/F323)*100</f>
        <v>0</v>
      </c>
      <c r="H323" s="144">
        <f t="shared" si="13"/>
        <v>7</v>
      </c>
    </row>
    <row r="324" spans="1:8" x14ac:dyDescent="0.35">
      <c r="A324" t="s">
        <v>1745</v>
      </c>
      <c r="F324">
        <v>5</v>
      </c>
      <c r="G324">
        <f t="shared" si="14"/>
        <v>0</v>
      </c>
      <c r="H324" s="144">
        <f t="shared" si="13"/>
        <v>7</v>
      </c>
    </row>
    <row r="325" spans="1:8" x14ac:dyDescent="0.35">
      <c r="A325" t="s">
        <v>1747</v>
      </c>
      <c r="F325">
        <v>16</v>
      </c>
      <c r="G325">
        <f t="shared" si="14"/>
        <v>0</v>
      </c>
      <c r="H325" s="144">
        <f t="shared" si="13"/>
        <v>7</v>
      </c>
    </row>
    <row r="326" spans="1:8" x14ac:dyDescent="0.35">
      <c r="A326" t="s">
        <v>1748</v>
      </c>
      <c r="F326">
        <v>4</v>
      </c>
      <c r="G326">
        <f t="shared" si="14"/>
        <v>0</v>
      </c>
      <c r="H326" s="144">
        <f t="shared" si="13"/>
        <v>7</v>
      </c>
    </row>
    <row r="327" spans="1:8" x14ac:dyDescent="0.35">
      <c r="A327" t="s">
        <v>1749</v>
      </c>
      <c r="F327">
        <v>49</v>
      </c>
      <c r="G327">
        <f t="shared" si="14"/>
        <v>0</v>
      </c>
      <c r="H327" s="144">
        <f t="shared" si="13"/>
        <v>7</v>
      </c>
    </row>
    <row r="328" spans="1:8" x14ac:dyDescent="0.35">
      <c r="A328" t="s">
        <v>1750</v>
      </c>
      <c r="F328">
        <v>31</v>
      </c>
      <c r="G328">
        <f t="shared" si="14"/>
        <v>0</v>
      </c>
      <c r="H328" s="144">
        <f t="shared" si="13"/>
        <v>7</v>
      </c>
    </row>
    <row r="329" spans="1:8" x14ac:dyDescent="0.35">
      <c r="A329" t="s">
        <v>1751</v>
      </c>
      <c r="F329">
        <v>13</v>
      </c>
      <c r="G329">
        <f t="shared" si="14"/>
        <v>0</v>
      </c>
      <c r="H329" s="144">
        <f t="shared" si="13"/>
        <v>7</v>
      </c>
    </row>
    <row r="330" spans="1:8" x14ac:dyDescent="0.35">
      <c r="A330" t="s">
        <v>1752</v>
      </c>
      <c r="F330">
        <v>181</v>
      </c>
      <c r="G330">
        <f t="shared" si="14"/>
        <v>0</v>
      </c>
      <c r="H330" s="144">
        <f t="shared" si="13"/>
        <v>7</v>
      </c>
    </row>
    <row r="331" spans="1:8" x14ac:dyDescent="0.35">
      <c r="A331" t="s">
        <v>1753</v>
      </c>
      <c r="F331">
        <v>7</v>
      </c>
      <c r="G331">
        <f t="shared" si="14"/>
        <v>0</v>
      </c>
      <c r="H331" s="144">
        <f t="shared" si="13"/>
        <v>7</v>
      </c>
    </row>
    <row r="332" spans="1:8" x14ac:dyDescent="0.35">
      <c r="A332" t="s">
        <v>1754</v>
      </c>
      <c r="F332">
        <v>34</v>
      </c>
      <c r="G332">
        <f t="shared" si="14"/>
        <v>0</v>
      </c>
      <c r="H332" s="144">
        <f t="shared" si="13"/>
        <v>7</v>
      </c>
    </row>
    <row r="333" spans="1:8" x14ac:dyDescent="0.35">
      <c r="A333" t="s">
        <v>1755</v>
      </c>
      <c r="F333">
        <v>1</v>
      </c>
      <c r="G333">
        <f t="shared" si="14"/>
        <v>0</v>
      </c>
      <c r="H333" s="144">
        <f t="shared" si="13"/>
        <v>7</v>
      </c>
    </row>
    <row r="334" spans="1:8" x14ac:dyDescent="0.35">
      <c r="A334" t="s">
        <v>1756</v>
      </c>
      <c r="F334">
        <v>1</v>
      </c>
      <c r="G334">
        <f t="shared" si="14"/>
        <v>0</v>
      </c>
      <c r="H334" s="144">
        <f t="shared" si="13"/>
        <v>7</v>
      </c>
    </row>
    <row r="335" spans="1:8" x14ac:dyDescent="0.35">
      <c r="A335" t="s">
        <v>1757</v>
      </c>
      <c r="F335">
        <v>12</v>
      </c>
      <c r="G335">
        <f t="shared" si="14"/>
        <v>0</v>
      </c>
      <c r="H335" s="144">
        <f t="shared" si="13"/>
        <v>7</v>
      </c>
    </row>
    <row r="336" spans="1:8" x14ac:dyDescent="0.35">
      <c r="A336" t="s">
        <v>1759</v>
      </c>
      <c r="F336">
        <v>1</v>
      </c>
      <c r="G336">
        <f t="shared" si="14"/>
        <v>0</v>
      </c>
      <c r="H336" s="144">
        <f t="shared" si="13"/>
        <v>7</v>
      </c>
    </row>
    <row r="337" spans="1:8" x14ac:dyDescent="0.35">
      <c r="A337" t="s">
        <v>1760</v>
      </c>
      <c r="F337">
        <v>3</v>
      </c>
      <c r="G337">
        <f t="shared" si="14"/>
        <v>0</v>
      </c>
      <c r="H337" s="144">
        <f t="shared" si="13"/>
        <v>7</v>
      </c>
    </row>
    <row r="338" spans="1:8" x14ac:dyDescent="0.35">
      <c r="A338" t="s">
        <v>1765</v>
      </c>
      <c r="F338">
        <v>37</v>
      </c>
      <c r="G338">
        <f t="shared" si="14"/>
        <v>0</v>
      </c>
      <c r="H338" s="144">
        <f t="shared" si="13"/>
        <v>7</v>
      </c>
    </row>
    <row r="339" spans="1:8" x14ac:dyDescent="0.35">
      <c r="A339" t="s">
        <v>1766</v>
      </c>
      <c r="F339">
        <v>23</v>
      </c>
      <c r="G339">
        <f t="shared" si="14"/>
        <v>0</v>
      </c>
      <c r="H339" s="144">
        <f t="shared" si="13"/>
        <v>7</v>
      </c>
    </row>
    <row r="340" spans="1:8" x14ac:dyDescent="0.35">
      <c r="A340" t="s">
        <v>1767</v>
      </c>
      <c r="F340">
        <v>1</v>
      </c>
      <c r="G340">
        <f t="shared" si="14"/>
        <v>0</v>
      </c>
      <c r="H340" s="144">
        <f t="shared" si="13"/>
        <v>7</v>
      </c>
    </row>
    <row r="341" spans="1:8" x14ac:dyDescent="0.35">
      <c r="A341" t="s">
        <v>1769</v>
      </c>
      <c r="F341">
        <v>1</v>
      </c>
      <c r="G341">
        <f t="shared" si="14"/>
        <v>0</v>
      </c>
      <c r="H341" s="144">
        <f t="shared" si="13"/>
        <v>7</v>
      </c>
    </row>
    <row r="342" spans="1:8" x14ac:dyDescent="0.35">
      <c r="A342" t="s">
        <v>1771</v>
      </c>
      <c r="F342">
        <v>11</v>
      </c>
      <c r="G342">
        <f t="shared" si="14"/>
        <v>0</v>
      </c>
      <c r="H342" s="144">
        <f t="shared" si="13"/>
        <v>7</v>
      </c>
    </row>
    <row r="343" spans="1:8" x14ac:dyDescent="0.35">
      <c r="A343" t="s">
        <v>1772</v>
      </c>
      <c r="F343">
        <v>4</v>
      </c>
      <c r="G343">
        <f t="shared" si="14"/>
        <v>0</v>
      </c>
      <c r="H343" s="144">
        <f t="shared" si="13"/>
        <v>7</v>
      </c>
    </row>
    <row r="344" spans="1:8" x14ac:dyDescent="0.35">
      <c r="A344" t="s">
        <v>1774</v>
      </c>
      <c r="F344">
        <v>1</v>
      </c>
      <c r="G344">
        <f t="shared" si="14"/>
        <v>0</v>
      </c>
      <c r="H344" s="144">
        <f t="shared" si="13"/>
        <v>7</v>
      </c>
    </row>
    <row r="345" spans="1:8" x14ac:dyDescent="0.35">
      <c r="A345" t="s">
        <v>1776</v>
      </c>
      <c r="F345">
        <v>11</v>
      </c>
      <c r="G345">
        <f t="shared" si="14"/>
        <v>0</v>
      </c>
      <c r="H345" s="144">
        <f t="shared" si="13"/>
        <v>7</v>
      </c>
    </row>
    <row r="346" spans="1:8" x14ac:dyDescent="0.35">
      <c r="A346" t="s">
        <v>1777</v>
      </c>
      <c r="F346">
        <v>17</v>
      </c>
      <c r="G346">
        <f t="shared" si="14"/>
        <v>0</v>
      </c>
      <c r="H346" s="144">
        <f t="shared" si="13"/>
        <v>7</v>
      </c>
    </row>
    <row r="347" spans="1:8" x14ac:dyDescent="0.35">
      <c r="A347" t="s">
        <v>1779</v>
      </c>
      <c r="F347">
        <v>9</v>
      </c>
      <c r="G347">
        <f t="shared" si="14"/>
        <v>0</v>
      </c>
      <c r="H347" s="144">
        <f t="shared" si="13"/>
        <v>7</v>
      </c>
    </row>
    <row r="348" spans="1:8" x14ac:dyDescent="0.35">
      <c r="A348" t="s">
        <v>1780</v>
      </c>
      <c r="F348">
        <v>9</v>
      </c>
      <c r="G348">
        <f t="shared" si="14"/>
        <v>0</v>
      </c>
      <c r="H348" s="144">
        <f t="shared" si="13"/>
        <v>7</v>
      </c>
    </row>
    <row r="349" spans="1:8" x14ac:dyDescent="0.35">
      <c r="A349" t="s">
        <v>1781</v>
      </c>
      <c r="F349">
        <v>5</v>
      </c>
      <c r="G349">
        <f t="shared" si="14"/>
        <v>0</v>
      </c>
      <c r="H349" s="144">
        <f t="shared" si="13"/>
        <v>7</v>
      </c>
    </row>
    <row r="350" spans="1:8" x14ac:dyDescent="0.35">
      <c r="A350" t="s">
        <v>1784</v>
      </c>
      <c r="F350">
        <v>15</v>
      </c>
      <c r="G350">
        <f t="shared" si="14"/>
        <v>0</v>
      </c>
      <c r="H350" s="144">
        <f t="shared" si="13"/>
        <v>7</v>
      </c>
    </row>
    <row r="351" spans="1:8" x14ac:dyDescent="0.35">
      <c r="A351" t="s">
        <v>1785</v>
      </c>
      <c r="F351">
        <v>16</v>
      </c>
      <c r="G351">
        <f t="shared" si="14"/>
        <v>0</v>
      </c>
      <c r="H351" s="144">
        <f t="shared" si="13"/>
        <v>7</v>
      </c>
    </row>
    <row r="352" spans="1:8" x14ac:dyDescent="0.35">
      <c r="A352" t="s">
        <v>1786</v>
      </c>
      <c r="F352">
        <v>1</v>
      </c>
      <c r="G352">
        <f t="shared" si="14"/>
        <v>0</v>
      </c>
      <c r="H352" s="144">
        <f t="shared" si="13"/>
        <v>7</v>
      </c>
    </row>
    <row r="353" spans="1:8" x14ac:dyDescent="0.35">
      <c r="A353" t="s">
        <v>1787</v>
      </c>
      <c r="F353">
        <v>2</v>
      </c>
      <c r="G353">
        <f t="shared" si="14"/>
        <v>0</v>
      </c>
      <c r="H353" s="144">
        <f t="shared" si="13"/>
        <v>7</v>
      </c>
    </row>
    <row r="354" spans="1:8" x14ac:dyDescent="0.35">
      <c r="A354" t="s">
        <v>1789</v>
      </c>
      <c r="F354">
        <v>37</v>
      </c>
      <c r="G354">
        <f t="shared" si="14"/>
        <v>0</v>
      </c>
      <c r="H354" s="144">
        <f t="shared" si="13"/>
        <v>7</v>
      </c>
    </row>
    <row r="355" spans="1:8" x14ac:dyDescent="0.35">
      <c r="A355" t="s">
        <v>1790</v>
      </c>
      <c r="F355">
        <v>11</v>
      </c>
      <c r="G355">
        <f t="shared" si="14"/>
        <v>0</v>
      </c>
      <c r="H355" s="144">
        <f t="shared" si="13"/>
        <v>7</v>
      </c>
    </row>
    <row r="356" spans="1:8" x14ac:dyDescent="0.35">
      <c r="A356" t="s">
        <v>1792</v>
      </c>
      <c r="F356">
        <v>2</v>
      </c>
      <c r="G356">
        <f t="shared" si="14"/>
        <v>0</v>
      </c>
      <c r="H356" s="144">
        <f t="shared" si="13"/>
        <v>7</v>
      </c>
    </row>
    <row r="357" spans="1:8" x14ac:dyDescent="0.35">
      <c r="A357" t="s">
        <v>1793</v>
      </c>
      <c r="F357">
        <v>13</v>
      </c>
      <c r="G357">
        <f t="shared" si="14"/>
        <v>0</v>
      </c>
      <c r="H357" s="144">
        <f t="shared" si="13"/>
        <v>7</v>
      </c>
    </row>
    <row r="358" spans="1:8" x14ac:dyDescent="0.35">
      <c r="A358" t="s">
        <v>1796</v>
      </c>
      <c r="F358">
        <v>4</v>
      </c>
      <c r="G358">
        <f t="shared" si="14"/>
        <v>0</v>
      </c>
      <c r="H358" s="144">
        <f t="shared" si="13"/>
        <v>7</v>
      </c>
    </row>
    <row r="359" spans="1:8" x14ac:dyDescent="0.35">
      <c r="A359" t="s">
        <v>1799</v>
      </c>
      <c r="F359">
        <v>8</v>
      </c>
      <c r="G359">
        <f t="shared" si="14"/>
        <v>0</v>
      </c>
      <c r="H359" s="144">
        <f t="shared" si="13"/>
        <v>7</v>
      </c>
    </row>
    <row r="360" spans="1:8" x14ac:dyDescent="0.35">
      <c r="A360" t="s">
        <v>1801</v>
      </c>
      <c r="F360">
        <v>25</v>
      </c>
      <c r="G360">
        <f t="shared" si="14"/>
        <v>0</v>
      </c>
      <c r="H360" s="144">
        <f t="shared" si="13"/>
        <v>7</v>
      </c>
    </row>
    <row r="361" spans="1:8" x14ac:dyDescent="0.35">
      <c r="A361" t="s">
        <v>1802</v>
      </c>
      <c r="F361">
        <v>2</v>
      </c>
      <c r="G361">
        <f t="shared" si="14"/>
        <v>0</v>
      </c>
      <c r="H361" s="144">
        <f t="shared" si="13"/>
        <v>7</v>
      </c>
    </row>
    <row r="362" spans="1:8" x14ac:dyDescent="0.35">
      <c r="A362" t="s">
        <v>1804</v>
      </c>
      <c r="F362">
        <v>4</v>
      </c>
      <c r="G362">
        <f t="shared" si="14"/>
        <v>0</v>
      </c>
      <c r="H362" s="144">
        <f t="shared" si="13"/>
        <v>7</v>
      </c>
    </row>
    <row r="363" spans="1:8" x14ac:dyDescent="0.35">
      <c r="A363" t="s">
        <v>1805</v>
      </c>
      <c r="F363">
        <v>1</v>
      </c>
      <c r="G363">
        <f t="shared" si="14"/>
        <v>0</v>
      </c>
      <c r="H363" s="144">
        <f t="shared" si="13"/>
        <v>7</v>
      </c>
    </row>
    <row r="364" spans="1:8" x14ac:dyDescent="0.35">
      <c r="A364" t="s">
        <v>1806</v>
      </c>
      <c r="F364">
        <v>6</v>
      </c>
      <c r="G364">
        <f t="shared" si="14"/>
        <v>0</v>
      </c>
      <c r="H364" s="144">
        <f t="shared" si="13"/>
        <v>7</v>
      </c>
    </row>
    <row r="365" spans="1:8" x14ac:dyDescent="0.35">
      <c r="A365" t="s">
        <v>1807</v>
      </c>
      <c r="F365">
        <v>1</v>
      </c>
      <c r="G365">
        <f t="shared" si="14"/>
        <v>0</v>
      </c>
      <c r="H365" s="144">
        <f t="shared" si="13"/>
        <v>7</v>
      </c>
    </row>
    <row r="366" spans="1:8" x14ac:dyDescent="0.35">
      <c r="A366" t="s">
        <v>1808</v>
      </c>
      <c r="F366">
        <v>2</v>
      </c>
      <c r="G366">
        <f t="shared" si="14"/>
        <v>0</v>
      </c>
      <c r="H366" s="144">
        <f t="shared" si="13"/>
        <v>7</v>
      </c>
    </row>
    <row r="367" spans="1:8" x14ac:dyDescent="0.35">
      <c r="A367" t="s">
        <v>1809</v>
      </c>
      <c r="F367">
        <v>32</v>
      </c>
      <c r="G367">
        <f t="shared" si="14"/>
        <v>0</v>
      </c>
      <c r="H367" s="144">
        <f t="shared" si="13"/>
        <v>7</v>
      </c>
    </row>
    <row r="368" spans="1:8" x14ac:dyDescent="0.35">
      <c r="A368" t="s">
        <v>1813</v>
      </c>
      <c r="F368">
        <v>2</v>
      </c>
      <c r="G368">
        <f t="shared" si="14"/>
        <v>0</v>
      </c>
      <c r="H368" s="144">
        <f t="shared" si="13"/>
        <v>7</v>
      </c>
    </row>
    <row r="369" spans="1:8" x14ac:dyDescent="0.35">
      <c r="A369" t="s">
        <v>1815</v>
      </c>
      <c r="F369">
        <v>1</v>
      </c>
      <c r="G369">
        <f t="shared" si="14"/>
        <v>0</v>
      </c>
      <c r="H369" s="144">
        <f t="shared" si="13"/>
        <v>7</v>
      </c>
    </row>
    <row r="370" spans="1:8" x14ac:dyDescent="0.35">
      <c r="A370" t="s">
        <v>1818</v>
      </c>
      <c r="F370">
        <v>1</v>
      </c>
      <c r="G370">
        <f t="shared" si="14"/>
        <v>0</v>
      </c>
      <c r="H370" s="144">
        <f t="shared" si="13"/>
        <v>7</v>
      </c>
    </row>
    <row r="371" spans="1:8" x14ac:dyDescent="0.35">
      <c r="A371" t="s">
        <v>1819</v>
      </c>
      <c r="F371">
        <v>24</v>
      </c>
      <c r="G371">
        <f t="shared" si="14"/>
        <v>0</v>
      </c>
      <c r="H371" s="144">
        <f t="shared" si="13"/>
        <v>7</v>
      </c>
    </row>
    <row r="372" spans="1:8" x14ac:dyDescent="0.35">
      <c r="A372" t="s">
        <v>1820</v>
      </c>
      <c r="F372">
        <v>40</v>
      </c>
      <c r="G372">
        <f t="shared" si="14"/>
        <v>0</v>
      </c>
      <c r="H372" s="144">
        <f t="shared" si="13"/>
        <v>7</v>
      </c>
    </row>
    <row r="373" spans="1:8" x14ac:dyDescent="0.35">
      <c r="A373" t="s">
        <v>1821</v>
      </c>
      <c r="F373">
        <v>2</v>
      </c>
      <c r="G373">
        <f t="shared" si="14"/>
        <v>0</v>
      </c>
      <c r="H373" s="144">
        <f t="shared" si="13"/>
        <v>7</v>
      </c>
    </row>
    <row r="374" spans="1:8" x14ac:dyDescent="0.35">
      <c r="A374" t="s">
        <v>1823</v>
      </c>
      <c r="F374">
        <v>8</v>
      </c>
      <c r="G374">
        <f t="shared" si="14"/>
        <v>0</v>
      </c>
      <c r="H374" s="144">
        <f t="shared" si="13"/>
        <v>7</v>
      </c>
    </row>
    <row r="375" spans="1:8" x14ac:dyDescent="0.35">
      <c r="A375" t="s">
        <v>1824</v>
      </c>
      <c r="F375">
        <v>1</v>
      </c>
      <c r="G375">
        <f t="shared" si="14"/>
        <v>0</v>
      </c>
      <c r="H375" s="144">
        <f t="shared" si="13"/>
        <v>7</v>
      </c>
    </row>
    <row r="376" spans="1:8" x14ac:dyDescent="0.35">
      <c r="A376" t="s">
        <v>1825</v>
      </c>
      <c r="F376">
        <v>10</v>
      </c>
      <c r="G376">
        <f t="shared" si="14"/>
        <v>0</v>
      </c>
      <c r="H376" s="144">
        <f t="shared" si="13"/>
        <v>7</v>
      </c>
    </row>
    <row r="377" spans="1:8" x14ac:dyDescent="0.35">
      <c r="A377" t="s">
        <v>1826</v>
      </c>
      <c r="F377">
        <v>1</v>
      </c>
      <c r="G377">
        <f t="shared" si="14"/>
        <v>0</v>
      </c>
      <c r="H377" s="144">
        <f t="shared" si="13"/>
        <v>7</v>
      </c>
    </row>
    <row r="378" spans="1:8" x14ac:dyDescent="0.35">
      <c r="A378" t="s">
        <v>1827</v>
      </c>
      <c r="F378">
        <v>2</v>
      </c>
      <c r="G378">
        <f t="shared" si="14"/>
        <v>0</v>
      </c>
      <c r="H378" s="144">
        <f t="shared" si="13"/>
        <v>7</v>
      </c>
    </row>
    <row r="379" spans="1:8" x14ac:dyDescent="0.35">
      <c r="A379" t="s">
        <v>1828</v>
      </c>
      <c r="F379">
        <v>17</v>
      </c>
      <c r="G379">
        <f t="shared" si="14"/>
        <v>0</v>
      </c>
      <c r="H379" s="144">
        <f t="shared" si="13"/>
        <v>7</v>
      </c>
    </row>
    <row r="380" spans="1:8" x14ac:dyDescent="0.35">
      <c r="A380" t="s">
        <v>1829</v>
      </c>
      <c r="F380">
        <v>63</v>
      </c>
      <c r="G380">
        <f t="shared" si="14"/>
        <v>0</v>
      </c>
      <c r="H380" s="144">
        <f t="shared" si="13"/>
        <v>7</v>
      </c>
    </row>
    <row r="381" spans="1:8" x14ac:dyDescent="0.35">
      <c r="A381" t="s">
        <v>1831</v>
      </c>
      <c r="F381">
        <v>1</v>
      </c>
      <c r="G381">
        <f t="shared" si="14"/>
        <v>0</v>
      </c>
      <c r="H381" s="144">
        <f t="shared" si="13"/>
        <v>7</v>
      </c>
    </row>
    <row r="382" spans="1:8" x14ac:dyDescent="0.35">
      <c r="A382" t="s">
        <v>1834</v>
      </c>
      <c r="F382">
        <v>26</v>
      </c>
      <c r="G382">
        <f t="shared" si="14"/>
        <v>0</v>
      </c>
      <c r="H382" s="144">
        <f t="shared" si="13"/>
        <v>7</v>
      </c>
    </row>
    <row r="383" spans="1:8" x14ac:dyDescent="0.35">
      <c r="A383" t="s">
        <v>1836</v>
      </c>
      <c r="F383">
        <v>11</v>
      </c>
      <c r="G383">
        <f t="shared" si="14"/>
        <v>0</v>
      </c>
      <c r="H383" s="144">
        <f t="shared" si="13"/>
        <v>7</v>
      </c>
    </row>
    <row r="384" spans="1:8" x14ac:dyDescent="0.35">
      <c r="A384" t="s">
        <v>1837</v>
      </c>
      <c r="F384">
        <v>2</v>
      </c>
      <c r="G384">
        <f t="shared" si="14"/>
        <v>0</v>
      </c>
      <c r="H384" s="144">
        <f t="shared" si="13"/>
        <v>7</v>
      </c>
    </row>
    <row r="385" spans="1:8" x14ac:dyDescent="0.35">
      <c r="A385" t="s">
        <v>1839</v>
      </c>
      <c r="F385">
        <v>3</v>
      </c>
      <c r="G385">
        <f t="shared" si="14"/>
        <v>0</v>
      </c>
      <c r="H385" s="144">
        <f t="shared" si="13"/>
        <v>7</v>
      </c>
    </row>
    <row r="386" spans="1:8" x14ac:dyDescent="0.35">
      <c r="A386" t="s">
        <v>1840</v>
      </c>
      <c r="F386">
        <v>3</v>
      </c>
      <c r="G386">
        <f t="shared" si="14"/>
        <v>0</v>
      </c>
      <c r="H386" s="144">
        <f t="shared" ref="H386:H449" si="15">IF(G386&lt;=1,7,IF(AND(G386&gt;1,G386&lt;=3),5,IF(AND(G386&gt;3,G386&lt;=10),3,IF(G386&gt;10,1))))</f>
        <v>7</v>
      </c>
    </row>
    <row r="387" spans="1:8" x14ac:dyDescent="0.35">
      <c r="A387" t="s">
        <v>1841</v>
      </c>
      <c r="F387">
        <v>3</v>
      </c>
      <c r="G387">
        <f t="shared" ref="G387:G450" si="16">+(E387/F387)*100</f>
        <v>0</v>
      </c>
      <c r="H387" s="144">
        <f t="shared" si="15"/>
        <v>7</v>
      </c>
    </row>
    <row r="388" spans="1:8" x14ac:dyDescent="0.35">
      <c r="A388" t="s">
        <v>1842</v>
      </c>
      <c r="F388">
        <v>3</v>
      </c>
      <c r="G388">
        <f t="shared" si="16"/>
        <v>0</v>
      </c>
      <c r="H388" s="144">
        <f t="shared" si="15"/>
        <v>7</v>
      </c>
    </row>
    <row r="389" spans="1:8" x14ac:dyDescent="0.35">
      <c r="A389" t="s">
        <v>1844</v>
      </c>
      <c r="F389">
        <v>4</v>
      </c>
      <c r="G389">
        <f t="shared" si="16"/>
        <v>0</v>
      </c>
      <c r="H389" s="144">
        <f t="shared" si="15"/>
        <v>7</v>
      </c>
    </row>
    <row r="390" spans="1:8" x14ac:dyDescent="0.35">
      <c r="A390" t="s">
        <v>1846</v>
      </c>
      <c r="F390">
        <v>2</v>
      </c>
      <c r="G390">
        <f t="shared" si="16"/>
        <v>0</v>
      </c>
      <c r="H390" s="144">
        <f t="shared" si="15"/>
        <v>7</v>
      </c>
    </row>
    <row r="391" spans="1:8" x14ac:dyDescent="0.35">
      <c r="A391" t="s">
        <v>1848</v>
      </c>
      <c r="F391">
        <v>1</v>
      </c>
      <c r="G391">
        <f t="shared" si="16"/>
        <v>0</v>
      </c>
      <c r="H391" s="144">
        <f t="shared" si="15"/>
        <v>7</v>
      </c>
    </row>
    <row r="392" spans="1:8" x14ac:dyDescent="0.35">
      <c r="A392" t="s">
        <v>1850</v>
      </c>
      <c r="F392">
        <v>1</v>
      </c>
      <c r="G392">
        <f t="shared" si="16"/>
        <v>0</v>
      </c>
      <c r="H392" s="144">
        <f t="shared" si="15"/>
        <v>7</v>
      </c>
    </row>
    <row r="393" spans="1:8" x14ac:dyDescent="0.35">
      <c r="A393" t="s">
        <v>1851</v>
      </c>
      <c r="F393">
        <v>2</v>
      </c>
      <c r="G393">
        <f t="shared" si="16"/>
        <v>0</v>
      </c>
      <c r="H393" s="144">
        <f t="shared" si="15"/>
        <v>7</v>
      </c>
    </row>
    <row r="394" spans="1:8" x14ac:dyDescent="0.35">
      <c r="A394" t="s">
        <v>1852</v>
      </c>
      <c r="F394">
        <v>7</v>
      </c>
      <c r="G394">
        <f t="shared" si="16"/>
        <v>0</v>
      </c>
      <c r="H394" s="144">
        <f t="shared" si="15"/>
        <v>7</v>
      </c>
    </row>
    <row r="395" spans="1:8" x14ac:dyDescent="0.35">
      <c r="A395" t="s">
        <v>1853</v>
      </c>
      <c r="F395">
        <v>2</v>
      </c>
      <c r="G395">
        <f t="shared" si="16"/>
        <v>0</v>
      </c>
      <c r="H395" s="144">
        <f t="shared" si="15"/>
        <v>7</v>
      </c>
    </row>
    <row r="396" spans="1:8" x14ac:dyDescent="0.35">
      <c r="A396" t="s">
        <v>1854</v>
      </c>
      <c r="F396">
        <v>11</v>
      </c>
      <c r="G396">
        <f t="shared" si="16"/>
        <v>0</v>
      </c>
      <c r="H396" s="144">
        <f t="shared" si="15"/>
        <v>7</v>
      </c>
    </row>
    <row r="397" spans="1:8" x14ac:dyDescent="0.35">
      <c r="A397" t="s">
        <v>1855</v>
      </c>
      <c r="F397">
        <v>3</v>
      </c>
      <c r="G397">
        <f t="shared" si="16"/>
        <v>0</v>
      </c>
      <c r="H397" s="144">
        <f t="shared" si="15"/>
        <v>7</v>
      </c>
    </row>
    <row r="398" spans="1:8" x14ac:dyDescent="0.35">
      <c r="A398" t="s">
        <v>1858</v>
      </c>
      <c r="F398">
        <v>1</v>
      </c>
      <c r="G398">
        <f t="shared" si="16"/>
        <v>0</v>
      </c>
      <c r="H398" s="144">
        <f t="shared" si="15"/>
        <v>7</v>
      </c>
    </row>
    <row r="399" spans="1:8" x14ac:dyDescent="0.35">
      <c r="A399" t="s">
        <v>1859</v>
      </c>
      <c r="F399">
        <v>3</v>
      </c>
      <c r="G399">
        <f t="shared" si="16"/>
        <v>0</v>
      </c>
      <c r="H399" s="144">
        <f t="shared" si="15"/>
        <v>7</v>
      </c>
    </row>
    <row r="400" spans="1:8" x14ac:dyDescent="0.35">
      <c r="A400" t="s">
        <v>1860</v>
      </c>
      <c r="F400">
        <v>5</v>
      </c>
      <c r="G400">
        <f t="shared" si="16"/>
        <v>0</v>
      </c>
      <c r="H400" s="144">
        <f t="shared" si="15"/>
        <v>7</v>
      </c>
    </row>
    <row r="401" spans="1:8" x14ac:dyDescent="0.35">
      <c r="A401" t="s">
        <v>1861</v>
      </c>
      <c r="F401">
        <v>4</v>
      </c>
      <c r="G401">
        <f t="shared" si="16"/>
        <v>0</v>
      </c>
      <c r="H401" s="144">
        <f t="shared" si="15"/>
        <v>7</v>
      </c>
    </row>
    <row r="402" spans="1:8" x14ac:dyDescent="0.35">
      <c r="A402" t="s">
        <v>1862</v>
      </c>
      <c r="F402">
        <v>26</v>
      </c>
      <c r="G402">
        <f t="shared" si="16"/>
        <v>0</v>
      </c>
      <c r="H402" s="144">
        <f t="shared" si="15"/>
        <v>7</v>
      </c>
    </row>
    <row r="403" spans="1:8" x14ac:dyDescent="0.35">
      <c r="A403" t="s">
        <v>1863</v>
      </c>
      <c r="F403">
        <v>15</v>
      </c>
      <c r="G403">
        <f t="shared" si="16"/>
        <v>0</v>
      </c>
      <c r="H403" s="144">
        <f t="shared" si="15"/>
        <v>7</v>
      </c>
    </row>
    <row r="404" spans="1:8" x14ac:dyDescent="0.35">
      <c r="A404" t="s">
        <v>1864</v>
      </c>
      <c r="F404">
        <v>3</v>
      </c>
      <c r="G404">
        <f t="shared" si="16"/>
        <v>0</v>
      </c>
      <c r="H404" s="144">
        <f t="shared" si="15"/>
        <v>7</v>
      </c>
    </row>
    <row r="405" spans="1:8" x14ac:dyDescent="0.35">
      <c r="A405" t="s">
        <v>1865</v>
      </c>
      <c r="F405">
        <v>3</v>
      </c>
      <c r="G405">
        <f t="shared" si="16"/>
        <v>0</v>
      </c>
      <c r="H405" s="144">
        <f t="shared" si="15"/>
        <v>7</v>
      </c>
    </row>
    <row r="406" spans="1:8" x14ac:dyDescent="0.35">
      <c r="A406" t="s">
        <v>1866</v>
      </c>
      <c r="F406">
        <v>1</v>
      </c>
      <c r="G406">
        <f t="shared" si="16"/>
        <v>0</v>
      </c>
      <c r="H406" s="144">
        <f t="shared" si="15"/>
        <v>7</v>
      </c>
    </row>
    <row r="407" spans="1:8" x14ac:dyDescent="0.35">
      <c r="A407" t="s">
        <v>1867</v>
      </c>
      <c r="F407">
        <v>1</v>
      </c>
      <c r="G407">
        <f t="shared" si="16"/>
        <v>0</v>
      </c>
      <c r="H407" s="144">
        <f t="shared" si="15"/>
        <v>7</v>
      </c>
    </row>
    <row r="408" spans="1:8" x14ac:dyDescent="0.35">
      <c r="A408" t="s">
        <v>1868</v>
      </c>
      <c r="F408">
        <v>2</v>
      </c>
      <c r="G408">
        <f t="shared" si="16"/>
        <v>0</v>
      </c>
      <c r="H408" s="144">
        <f t="shared" si="15"/>
        <v>7</v>
      </c>
    </row>
    <row r="409" spans="1:8" x14ac:dyDescent="0.35">
      <c r="A409" t="s">
        <v>1869</v>
      </c>
      <c r="F409">
        <v>2</v>
      </c>
      <c r="G409">
        <f t="shared" si="16"/>
        <v>0</v>
      </c>
      <c r="H409" s="144">
        <f t="shared" si="15"/>
        <v>7</v>
      </c>
    </row>
    <row r="410" spans="1:8" x14ac:dyDescent="0.35">
      <c r="A410" t="s">
        <v>1870</v>
      </c>
      <c r="F410">
        <v>25</v>
      </c>
      <c r="G410">
        <f t="shared" si="16"/>
        <v>0</v>
      </c>
      <c r="H410" s="144">
        <f t="shared" si="15"/>
        <v>7</v>
      </c>
    </row>
    <row r="411" spans="1:8" x14ac:dyDescent="0.35">
      <c r="A411" t="s">
        <v>1871</v>
      </c>
      <c r="F411">
        <v>3</v>
      </c>
      <c r="G411">
        <f t="shared" si="16"/>
        <v>0</v>
      </c>
      <c r="H411" s="144">
        <f t="shared" si="15"/>
        <v>7</v>
      </c>
    </row>
    <row r="412" spans="1:8" x14ac:dyDescent="0.35">
      <c r="A412" t="s">
        <v>1872</v>
      </c>
      <c r="F412">
        <v>2</v>
      </c>
      <c r="G412">
        <f t="shared" si="16"/>
        <v>0</v>
      </c>
      <c r="H412" s="144">
        <f t="shared" si="15"/>
        <v>7</v>
      </c>
    </row>
    <row r="413" spans="1:8" x14ac:dyDescent="0.35">
      <c r="A413" t="s">
        <v>1876</v>
      </c>
      <c r="F413">
        <v>3</v>
      </c>
      <c r="G413">
        <f t="shared" si="16"/>
        <v>0</v>
      </c>
      <c r="H413" s="144">
        <f t="shared" si="15"/>
        <v>7</v>
      </c>
    </row>
    <row r="414" spans="1:8" x14ac:dyDescent="0.35">
      <c r="A414" t="s">
        <v>1878</v>
      </c>
      <c r="F414">
        <v>34</v>
      </c>
      <c r="G414">
        <f t="shared" si="16"/>
        <v>0</v>
      </c>
      <c r="H414" s="144">
        <f t="shared" si="15"/>
        <v>7</v>
      </c>
    </row>
    <row r="415" spans="1:8" x14ac:dyDescent="0.35">
      <c r="A415" t="s">
        <v>1879</v>
      </c>
      <c r="F415">
        <v>4</v>
      </c>
      <c r="G415">
        <f t="shared" si="16"/>
        <v>0</v>
      </c>
      <c r="H415" s="144">
        <f t="shared" si="15"/>
        <v>7</v>
      </c>
    </row>
    <row r="416" spans="1:8" x14ac:dyDescent="0.35">
      <c r="A416" t="s">
        <v>1881</v>
      </c>
      <c r="F416">
        <v>1</v>
      </c>
      <c r="G416">
        <f t="shared" si="16"/>
        <v>0</v>
      </c>
      <c r="H416" s="144">
        <f t="shared" si="15"/>
        <v>7</v>
      </c>
    </row>
    <row r="417" spans="1:8" x14ac:dyDescent="0.35">
      <c r="A417" t="s">
        <v>1883</v>
      </c>
      <c r="F417">
        <v>6</v>
      </c>
      <c r="G417">
        <f t="shared" si="16"/>
        <v>0</v>
      </c>
      <c r="H417" s="144">
        <f t="shared" si="15"/>
        <v>7</v>
      </c>
    </row>
    <row r="418" spans="1:8" x14ac:dyDescent="0.35">
      <c r="A418" t="s">
        <v>1885</v>
      </c>
      <c r="F418">
        <v>2</v>
      </c>
      <c r="G418">
        <f t="shared" si="16"/>
        <v>0</v>
      </c>
      <c r="H418" s="144">
        <f t="shared" si="15"/>
        <v>7</v>
      </c>
    </row>
    <row r="419" spans="1:8" x14ac:dyDescent="0.35">
      <c r="A419" t="s">
        <v>1887</v>
      </c>
      <c r="F419">
        <v>2</v>
      </c>
      <c r="G419">
        <f t="shared" si="16"/>
        <v>0</v>
      </c>
      <c r="H419" s="144">
        <f t="shared" si="15"/>
        <v>7</v>
      </c>
    </row>
    <row r="420" spans="1:8" x14ac:dyDescent="0.35">
      <c r="A420" t="s">
        <v>1888</v>
      </c>
      <c r="F420">
        <v>1</v>
      </c>
      <c r="G420">
        <f t="shared" si="16"/>
        <v>0</v>
      </c>
      <c r="H420" s="144">
        <f t="shared" si="15"/>
        <v>7</v>
      </c>
    </row>
    <row r="421" spans="1:8" x14ac:dyDescent="0.35">
      <c r="A421" t="s">
        <v>1373</v>
      </c>
      <c r="F421">
        <v>36</v>
      </c>
      <c r="G421">
        <f t="shared" si="16"/>
        <v>0</v>
      </c>
      <c r="H421" s="144">
        <f t="shared" si="15"/>
        <v>7</v>
      </c>
    </row>
    <row r="422" spans="1:8" x14ac:dyDescent="0.35">
      <c r="A422" t="s">
        <v>1894</v>
      </c>
      <c r="F422">
        <v>2</v>
      </c>
      <c r="G422">
        <f t="shared" si="16"/>
        <v>0</v>
      </c>
      <c r="H422" s="144">
        <f t="shared" si="15"/>
        <v>7</v>
      </c>
    </row>
    <row r="423" spans="1:8" x14ac:dyDescent="0.35">
      <c r="A423" t="s">
        <v>1895</v>
      </c>
      <c r="F423">
        <v>5</v>
      </c>
      <c r="G423">
        <f t="shared" si="16"/>
        <v>0</v>
      </c>
      <c r="H423" s="144">
        <f t="shared" si="15"/>
        <v>7</v>
      </c>
    </row>
    <row r="424" spans="1:8" x14ac:dyDescent="0.35">
      <c r="A424" t="s">
        <v>1896</v>
      </c>
      <c r="F424">
        <v>1</v>
      </c>
      <c r="G424">
        <f t="shared" si="16"/>
        <v>0</v>
      </c>
      <c r="H424" s="144">
        <f t="shared" si="15"/>
        <v>7</v>
      </c>
    </row>
    <row r="425" spans="1:8" x14ac:dyDescent="0.35">
      <c r="A425" t="s">
        <v>1897</v>
      </c>
      <c r="F425">
        <v>1</v>
      </c>
      <c r="G425">
        <f t="shared" si="16"/>
        <v>0</v>
      </c>
      <c r="H425" s="144">
        <f t="shared" si="15"/>
        <v>7</v>
      </c>
    </row>
    <row r="426" spans="1:8" x14ac:dyDescent="0.35">
      <c r="A426" t="s">
        <v>1898</v>
      </c>
      <c r="F426">
        <v>66</v>
      </c>
      <c r="G426">
        <f t="shared" si="16"/>
        <v>0</v>
      </c>
      <c r="H426" s="144">
        <f t="shared" si="15"/>
        <v>7</v>
      </c>
    </row>
    <row r="427" spans="1:8" x14ac:dyDescent="0.35">
      <c r="A427" t="s">
        <v>1899</v>
      </c>
      <c r="F427">
        <v>11</v>
      </c>
      <c r="G427">
        <f t="shared" si="16"/>
        <v>0</v>
      </c>
      <c r="H427" s="144">
        <f t="shared" si="15"/>
        <v>7</v>
      </c>
    </row>
    <row r="428" spans="1:8" x14ac:dyDescent="0.35">
      <c r="A428" t="s">
        <v>1900</v>
      </c>
      <c r="F428">
        <v>1</v>
      </c>
      <c r="G428">
        <f t="shared" si="16"/>
        <v>0</v>
      </c>
      <c r="H428" s="144">
        <f t="shared" si="15"/>
        <v>7</v>
      </c>
    </row>
    <row r="429" spans="1:8" x14ac:dyDescent="0.35">
      <c r="A429" t="s">
        <v>1901</v>
      </c>
      <c r="F429">
        <v>6</v>
      </c>
      <c r="G429">
        <f t="shared" si="16"/>
        <v>0</v>
      </c>
      <c r="H429" s="144">
        <f t="shared" si="15"/>
        <v>7</v>
      </c>
    </row>
    <row r="430" spans="1:8" x14ac:dyDescent="0.35">
      <c r="A430" t="s">
        <v>1903</v>
      </c>
      <c r="F430">
        <v>51</v>
      </c>
      <c r="G430">
        <f t="shared" si="16"/>
        <v>0</v>
      </c>
      <c r="H430" s="144">
        <f t="shared" si="15"/>
        <v>7</v>
      </c>
    </row>
    <row r="431" spans="1:8" x14ac:dyDescent="0.35">
      <c r="A431" t="s">
        <v>1904</v>
      </c>
      <c r="F431">
        <v>1</v>
      </c>
      <c r="G431">
        <f t="shared" si="16"/>
        <v>0</v>
      </c>
      <c r="H431" s="144">
        <f t="shared" si="15"/>
        <v>7</v>
      </c>
    </row>
    <row r="432" spans="1:8" x14ac:dyDescent="0.35">
      <c r="A432" t="s">
        <v>1377</v>
      </c>
      <c r="F432">
        <v>6</v>
      </c>
      <c r="G432">
        <f t="shared" si="16"/>
        <v>0</v>
      </c>
      <c r="H432" s="144">
        <f t="shared" si="15"/>
        <v>7</v>
      </c>
    </row>
    <row r="433" spans="1:8" x14ac:dyDescent="0.35">
      <c r="A433" t="s">
        <v>1905</v>
      </c>
      <c r="F433">
        <v>2</v>
      </c>
      <c r="G433">
        <f t="shared" si="16"/>
        <v>0</v>
      </c>
      <c r="H433" s="144">
        <f t="shared" si="15"/>
        <v>7</v>
      </c>
    </row>
    <row r="434" spans="1:8" x14ac:dyDescent="0.35">
      <c r="A434" t="s">
        <v>1906</v>
      </c>
      <c r="F434">
        <v>3</v>
      </c>
      <c r="G434">
        <f t="shared" si="16"/>
        <v>0</v>
      </c>
      <c r="H434" s="144">
        <f t="shared" si="15"/>
        <v>7</v>
      </c>
    </row>
    <row r="435" spans="1:8" x14ac:dyDescent="0.35">
      <c r="A435" t="s">
        <v>1908</v>
      </c>
      <c r="F435">
        <v>3</v>
      </c>
      <c r="G435">
        <f t="shared" si="16"/>
        <v>0</v>
      </c>
      <c r="H435" s="144">
        <f t="shared" si="15"/>
        <v>7</v>
      </c>
    </row>
    <row r="436" spans="1:8" x14ac:dyDescent="0.35">
      <c r="A436" t="s">
        <v>1909</v>
      </c>
      <c r="F436">
        <v>9</v>
      </c>
      <c r="G436">
        <f t="shared" si="16"/>
        <v>0</v>
      </c>
      <c r="H436" s="144">
        <f t="shared" si="15"/>
        <v>7</v>
      </c>
    </row>
    <row r="437" spans="1:8" x14ac:dyDescent="0.35">
      <c r="A437" t="s">
        <v>1910</v>
      </c>
      <c r="F437">
        <v>1</v>
      </c>
      <c r="G437">
        <f t="shared" si="16"/>
        <v>0</v>
      </c>
      <c r="H437" s="144">
        <f t="shared" si="15"/>
        <v>7</v>
      </c>
    </row>
    <row r="438" spans="1:8" x14ac:dyDescent="0.35">
      <c r="A438" t="s">
        <v>1911</v>
      </c>
      <c r="F438">
        <v>6</v>
      </c>
      <c r="G438">
        <f t="shared" si="16"/>
        <v>0</v>
      </c>
      <c r="H438" s="144">
        <f t="shared" si="15"/>
        <v>7</v>
      </c>
    </row>
    <row r="439" spans="1:8" x14ac:dyDescent="0.35">
      <c r="A439" t="s">
        <v>1912</v>
      </c>
      <c r="F439">
        <v>2</v>
      </c>
      <c r="G439">
        <f t="shared" si="16"/>
        <v>0</v>
      </c>
      <c r="H439" s="144">
        <f t="shared" si="15"/>
        <v>7</v>
      </c>
    </row>
    <row r="440" spans="1:8" x14ac:dyDescent="0.35">
      <c r="A440" t="s">
        <v>1913</v>
      </c>
      <c r="F440">
        <v>26</v>
      </c>
      <c r="G440">
        <f t="shared" si="16"/>
        <v>0</v>
      </c>
      <c r="H440" s="144">
        <f t="shared" si="15"/>
        <v>7</v>
      </c>
    </row>
    <row r="441" spans="1:8" x14ac:dyDescent="0.35">
      <c r="A441" t="s">
        <v>1914</v>
      </c>
      <c r="F441">
        <v>33</v>
      </c>
      <c r="G441">
        <f t="shared" si="16"/>
        <v>0</v>
      </c>
      <c r="H441" s="144">
        <f t="shared" si="15"/>
        <v>7</v>
      </c>
    </row>
    <row r="442" spans="1:8" x14ac:dyDescent="0.35">
      <c r="A442" t="s">
        <v>1916</v>
      </c>
      <c r="F442">
        <v>33</v>
      </c>
      <c r="G442">
        <f t="shared" si="16"/>
        <v>0</v>
      </c>
      <c r="H442" s="144">
        <f t="shared" si="15"/>
        <v>7</v>
      </c>
    </row>
    <row r="443" spans="1:8" x14ac:dyDescent="0.35">
      <c r="A443" t="s">
        <v>1917</v>
      </c>
      <c r="F443">
        <v>32</v>
      </c>
      <c r="G443">
        <f t="shared" si="16"/>
        <v>0</v>
      </c>
      <c r="H443" s="144">
        <f t="shared" si="15"/>
        <v>7</v>
      </c>
    </row>
    <row r="444" spans="1:8" x14ac:dyDescent="0.35">
      <c r="A444" t="s">
        <v>1918</v>
      </c>
      <c r="F444">
        <v>2</v>
      </c>
      <c r="G444">
        <f t="shared" si="16"/>
        <v>0</v>
      </c>
      <c r="H444" s="144">
        <f t="shared" si="15"/>
        <v>7</v>
      </c>
    </row>
    <row r="445" spans="1:8" x14ac:dyDescent="0.35">
      <c r="A445" t="s">
        <v>1919</v>
      </c>
      <c r="F445">
        <v>1</v>
      </c>
      <c r="G445">
        <f t="shared" si="16"/>
        <v>0</v>
      </c>
      <c r="H445" s="144">
        <f t="shared" si="15"/>
        <v>7</v>
      </c>
    </row>
    <row r="446" spans="1:8" x14ac:dyDescent="0.35">
      <c r="A446" t="s">
        <v>1920</v>
      </c>
      <c r="F446">
        <v>5</v>
      </c>
      <c r="G446">
        <f t="shared" si="16"/>
        <v>0</v>
      </c>
      <c r="H446" s="144">
        <f t="shared" si="15"/>
        <v>7</v>
      </c>
    </row>
    <row r="447" spans="1:8" x14ac:dyDescent="0.35">
      <c r="A447" t="s">
        <v>1921</v>
      </c>
      <c r="F447">
        <v>22</v>
      </c>
      <c r="G447">
        <f t="shared" si="16"/>
        <v>0</v>
      </c>
      <c r="H447" s="144">
        <f t="shared" si="15"/>
        <v>7</v>
      </c>
    </row>
    <row r="448" spans="1:8" x14ac:dyDescent="0.35">
      <c r="A448" t="s">
        <v>1922</v>
      </c>
      <c r="F448">
        <v>16</v>
      </c>
      <c r="G448">
        <f t="shared" si="16"/>
        <v>0</v>
      </c>
      <c r="H448" s="144">
        <f t="shared" si="15"/>
        <v>7</v>
      </c>
    </row>
    <row r="449" spans="1:8" x14ac:dyDescent="0.35">
      <c r="A449" t="s">
        <v>1923</v>
      </c>
      <c r="F449">
        <v>21</v>
      </c>
      <c r="G449">
        <f t="shared" si="16"/>
        <v>0</v>
      </c>
      <c r="H449" s="144">
        <f t="shared" si="15"/>
        <v>7</v>
      </c>
    </row>
    <row r="450" spans="1:8" x14ac:dyDescent="0.35">
      <c r="A450" t="s">
        <v>1924</v>
      </c>
      <c r="F450">
        <v>3</v>
      </c>
      <c r="G450">
        <f t="shared" si="16"/>
        <v>0</v>
      </c>
      <c r="H450" s="144">
        <f t="shared" ref="H450:H513" si="17">IF(G450&lt;=1,7,IF(AND(G450&gt;1,G450&lt;=3),5,IF(AND(G450&gt;3,G450&lt;=10),3,IF(G450&gt;10,1))))</f>
        <v>7</v>
      </c>
    </row>
    <row r="451" spans="1:8" x14ac:dyDescent="0.35">
      <c r="A451" t="s">
        <v>1925</v>
      </c>
      <c r="F451">
        <v>1</v>
      </c>
      <c r="G451">
        <f t="shared" ref="G451:G513" si="18">+(E451/F451)*100</f>
        <v>0</v>
      </c>
      <c r="H451" s="144">
        <f t="shared" si="17"/>
        <v>7</v>
      </c>
    </row>
    <row r="452" spans="1:8" x14ac:dyDescent="0.35">
      <c r="A452" t="s">
        <v>1926</v>
      </c>
      <c r="F452">
        <v>1</v>
      </c>
      <c r="G452">
        <f t="shared" si="18"/>
        <v>0</v>
      </c>
      <c r="H452" s="144">
        <f t="shared" si="17"/>
        <v>7</v>
      </c>
    </row>
    <row r="453" spans="1:8" x14ac:dyDescent="0.35">
      <c r="A453" t="s">
        <v>1928</v>
      </c>
      <c r="F453">
        <v>1</v>
      </c>
      <c r="G453">
        <f t="shared" si="18"/>
        <v>0</v>
      </c>
      <c r="H453" s="144">
        <f t="shared" si="17"/>
        <v>7</v>
      </c>
    </row>
    <row r="454" spans="1:8" x14ac:dyDescent="0.35">
      <c r="A454" t="s">
        <v>1929</v>
      </c>
      <c r="F454">
        <v>2</v>
      </c>
      <c r="G454">
        <f t="shared" si="18"/>
        <v>0</v>
      </c>
      <c r="H454" s="144">
        <f t="shared" si="17"/>
        <v>7</v>
      </c>
    </row>
    <row r="455" spans="1:8" x14ac:dyDescent="0.35">
      <c r="A455" t="s">
        <v>1930</v>
      </c>
      <c r="F455">
        <v>1</v>
      </c>
      <c r="G455">
        <f t="shared" si="18"/>
        <v>0</v>
      </c>
      <c r="H455" s="144">
        <f t="shared" si="17"/>
        <v>7</v>
      </c>
    </row>
    <row r="456" spans="1:8" x14ac:dyDescent="0.35">
      <c r="A456" t="s">
        <v>1931</v>
      </c>
      <c r="F456">
        <v>1</v>
      </c>
      <c r="G456">
        <f t="shared" si="18"/>
        <v>0</v>
      </c>
      <c r="H456" s="144">
        <f t="shared" si="17"/>
        <v>7</v>
      </c>
    </row>
    <row r="457" spans="1:8" x14ac:dyDescent="0.35">
      <c r="A457" t="s">
        <v>1932</v>
      </c>
      <c r="F457">
        <v>11</v>
      </c>
      <c r="G457">
        <f t="shared" si="18"/>
        <v>0</v>
      </c>
      <c r="H457" s="144">
        <f t="shared" si="17"/>
        <v>7</v>
      </c>
    </row>
    <row r="458" spans="1:8" x14ac:dyDescent="0.35">
      <c r="A458" t="s">
        <v>1933</v>
      </c>
      <c r="F458">
        <v>20</v>
      </c>
      <c r="G458">
        <f t="shared" si="18"/>
        <v>0</v>
      </c>
      <c r="H458" s="144">
        <f t="shared" si="17"/>
        <v>7</v>
      </c>
    </row>
    <row r="459" spans="1:8" x14ac:dyDescent="0.35">
      <c r="A459" t="s">
        <v>1934</v>
      </c>
      <c r="F459">
        <v>7</v>
      </c>
      <c r="G459">
        <f t="shared" si="18"/>
        <v>0</v>
      </c>
      <c r="H459" s="144">
        <f t="shared" si="17"/>
        <v>7</v>
      </c>
    </row>
    <row r="460" spans="1:8" x14ac:dyDescent="0.35">
      <c r="A460" t="s">
        <v>1936</v>
      </c>
      <c r="F460">
        <v>5</v>
      </c>
      <c r="G460">
        <f t="shared" si="18"/>
        <v>0</v>
      </c>
      <c r="H460" s="144">
        <f t="shared" si="17"/>
        <v>7</v>
      </c>
    </row>
    <row r="461" spans="1:8" x14ac:dyDescent="0.35">
      <c r="A461" t="s">
        <v>1937</v>
      </c>
      <c r="F461">
        <v>19</v>
      </c>
      <c r="G461">
        <f t="shared" si="18"/>
        <v>0</v>
      </c>
      <c r="H461" s="144">
        <f t="shared" si="17"/>
        <v>7</v>
      </c>
    </row>
    <row r="462" spans="1:8" x14ac:dyDescent="0.35">
      <c r="A462" t="s">
        <v>1938</v>
      </c>
      <c r="F462">
        <v>9</v>
      </c>
      <c r="G462">
        <f t="shared" si="18"/>
        <v>0</v>
      </c>
      <c r="H462" s="144">
        <f t="shared" si="17"/>
        <v>7</v>
      </c>
    </row>
    <row r="463" spans="1:8" x14ac:dyDescent="0.35">
      <c r="A463" t="s">
        <v>1942</v>
      </c>
      <c r="F463">
        <v>2</v>
      </c>
      <c r="G463">
        <f t="shared" si="18"/>
        <v>0</v>
      </c>
      <c r="H463" s="144">
        <f t="shared" si="17"/>
        <v>7</v>
      </c>
    </row>
    <row r="464" spans="1:8" x14ac:dyDescent="0.35">
      <c r="A464" t="s">
        <v>1943</v>
      </c>
      <c r="F464">
        <v>6</v>
      </c>
      <c r="G464">
        <f t="shared" si="18"/>
        <v>0</v>
      </c>
      <c r="H464" s="144">
        <f t="shared" si="17"/>
        <v>7</v>
      </c>
    </row>
    <row r="465" spans="1:8" x14ac:dyDescent="0.35">
      <c r="A465" t="s">
        <v>1944</v>
      </c>
      <c r="F465">
        <v>5</v>
      </c>
      <c r="G465">
        <f t="shared" si="18"/>
        <v>0</v>
      </c>
      <c r="H465" s="144">
        <f t="shared" si="17"/>
        <v>7</v>
      </c>
    </row>
    <row r="466" spans="1:8" x14ac:dyDescent="0.35">
      <c r="A466" t="s">
        <v>1945</v>
      </c>
      <c r="F466">
        <v>5</v>
      </c>
      <c r="G466">
        <f t="shared" si="18"/>
        <v>0</v>
      </c>
      <c r="H466" s="144">
        <f t="shared" si="17"/>
        <v>7</v>
      </c>
    </row>
    <row r="467" spans="1:8" x14ac:dyDescent="0.35">
      <c r="A467" t="s">
        <v>1946</v>
      </c>
      <c r="F467">
        <v>112</v>
      </c>
      <c r="G467">
        <f t="shared" si="18"/>
        <v>0</v>
      </c>
      <c r="H467" s="144">
        <f t="shared" si="17"/>
        <v>7</v>
      </c>
    </row>
    <row r="468" spans="1:8" x14ac:dyDescent="0.35">
      <c r="A468" t="s">
        <v>1948</v>
      </c>
      <c r="F468">
        <v>4</v>
      </c>
      <c r="G468">
        <f t="shared" si="18"/>
        <v>0</v>
      </c>
      <c r="H468" s="144">
        <f t="shared" si="17"/>
        <v>7</v>
      </c>
    </row>
    <row r="469" spans="1:8" x14ac:dyDescent="0.35">
      <c r="A469" t="s">
        <v>1949</v>
      </c>
      <c r="F469">
        <v>16</v>
      </c>
      <c r="G469">
        <f t="shared" si="18"/>
        <v>0</v>
      </c>
      <c r="H469" s="144">
        <f t="shared" si="17"/>
        <v>7</v>
      </c>
    </row>
    <row r="470" spans="1:8" x14ac:dyDescent="0.35">
      <c r="A470" t="s">
        <v>1950</v>
      </c>
      <c r="F470">
        <v>1</v>
      </c>
      <c r="G470">
        <f t="shared" si="18"/>
        <v>0</v>
      </c>
      <c r="H470" s="144">
        <f t="shared" si="17"/>
        <v>7</v>
      </c>
    </row>
    <row r="471" spans="1:8" x14ac:dyDescent="0.35">
      <c r="A471" t="s">
        <v>1951</v>
      </c>
      <c r="F471">
        <v>7</v>
      </c>
      <c r="G471">
        <f t="shared" si="18"/>
        <v>0</v>
      </c>
      <c r="H471" s="144">
        <f t="shared" si="17"/>
        <v>7</v>
      </c>
    </row>
    <row r="472" spans="1:8" x14ac:dyDescent="0.35">
      <c r="A472" t="s">
        <v>1952</v>
      </c>
      <c r="F472">
        <v>1</v>
      </c>
      <c r="G472">
        <f t="shared" si="18"/>
        <v>0</v>
      </c>
      <c r="H472" s="144">
        <f t="shared" si="17"/>
        <v>7</v>
      </c>
    </row>
    <row r="473" spans="1:8" x14ac:dyDescent="0.35">
      <c r="A473" t="s">
        <v>1953</v>
      </c>
      <c r="F473">
        <v>3</v>
      </c>
      <c r="G473">
        <f t="shared" si="18"/>
        <v>0</v>
      </c>
      <c r="H473" s="144">
        <f t="shared" si="17"/>
        <v>7</v>
      </c>
    </row>
    <row r="474" spans="1:8" x14ac:dyDescent="0.35">
      <c r="A474" t="s">
        <v>1955</v>
      </c>
      <c r="F474">
        <v>1</v>
      </c>
      <c r="G474">
        <f t="shared" si="18"/>
        <v>0</v>
      </c>
      <c r="H474" s="144">
        <f t="shared" si="17"/>
        <v>7</v>
      </c>
    </row>
    <row r="475" spans="1:8" x14ac:dyDescent="0.35">
      <c r="A475" t="s">
        <v>1956</v>
      </c>
      <c r="F475">
        <v>89</v>
      </c>
      <c r="G475">
        <f t="shared" si="18"/>
        <v>0</v>
      </c>
      <c r="H475" s="144">
        <f t="shared" si="17"/>
        <v>7</v>
      </c>
    </row>
    <row r="476" spans="1:8" x14ac:dyDescent="0.35">
      <c r="A476" t="s">
        <v>1958</v>
      </c>
      <c r="F476">
        <v>1</v>
      </c>
      <c r="G476">
        <f t="shared" si="18"/>
        <v>0</v>
      </c>
      <c r="H476" s="144">
        <f t="shared" si="17"/>
        <v>7</v>
      </c>
    </row>
    <row r="477" spans="1:8" x14ac:dyDescent="0.35">
      <c r="A477" t="s">
        <v>1959</v>
      </c>
      <c r="F477">
        <v>5</v>
      </c>
      <c r="G477">
        <f t="shared" si="18"/>
        <v>0</v>
      </c>
      <c r="H477" s="144">
        <f t="shared" si="17"/>
        <v>7</v>
      </c>
    </row>
    <row r="478" spans="1:8" x14ac:dyDescent="0.35">
      <c r="A478" t="s">
        <v>1961</v>
      </c>
      <c r="F478">
        <v>35</v>
      </c>
      <c r="G478">
        <f t="shared" si="18"/>
        <v>0</v>
      </c>
      <c r="H478" s="144">
        <f t="shared" si="17"/>
        <v>7</v>
      </c>
    </row>
    <row r="479" spans="1:8" x14ac:dyDescent="0.35">
      <c r="A479" t="s">
        <v>1962</v>
      </c>
      <c r="F479">
        <v>27</v>
      </c>
      <c r="G479">
        <f t="shared" si="18"/>
        <v>0</v>
      </c>
      <c r="H479" s="144">
        <f t="shared" si="17"/>
        <v>7</v>
      </c>
    </row>
    <row r="480" spans="1:8" x14ac:dyDescent="0.35">
      <c r="A480" t="s">
        <v>1963</v>
      </c>
      <c r="F480">
        <v>5</v>
      </c>
      <c r="G480">
        <f t="shared" si="18"/>
        <v>0</v>
      </c>
      <c r="H480" s="144">
        <f t="shared" si="17"/>
        <v>7</v>
      </c>
    </row>
    <row r="481" spans="1:8" x14ac:dyDescent="0.35">
      <c r="A481" t="s">
        <v>1965</v>
      </c>
      <c r="F481">
        <v>45</v>
      </c>
      <c r="G481">
        <f t="shared" si="18"/>
        <v>0</v>
      </c>
      <c r="H481" s="144">
        <f t="shared" si="17"/>
        <v>7</v>
      </c>
    </row>
    <row r="482" spans="1:8" x14ac:dyDescent="0.35">
      <c r="A482" t="s">
        <v>1968</v>
      </c>
      <c r="F482">
        <v>10</v>
      </c>
      <c r="G482">
        <f t="shared" si="18"/>
        <v>0</v>
      </c>
      <c r="H482" s="144">
        <f t="shared" si="17"/>
        <v>7</v>
      </c>
    </row>
    <row r="483" spans="1:8" x14ac:dyDescent="0.35">
      <c r="A483" t="s">
        <v>1970</v>
      </c>
      <c r="F483">
        <v>59</v>
      </c>
      <c r="G483">
        <f t="shared" si="18"/>
        <v>0</v>
      </c>
      <c r="H483" s="144">
        <f t="shared" si="17"/>
        <v>7</v>
      </c>
    </row>
    <row r="484" spans="1:8" x14ac:dyDescent="0.35">
      <c r="A484" t="s">
        <v>1972</v>
      </c>
      <c r="F484">
        <v>73</v>
      </c>
      <c r="G484">
        <f t="shared" si="18"/>
        <v>0</v>
      </c>
      <c r="H484" s="144">
        <f t="shared" si="17"/>
        <v>7</v>
      </c>
    </row>
    <row r="485" spans="1:8" x14ac:dyDescent="0.35">
      <c r="A485" t="s">
        <v>1974</v>
      </c>
      <c r="F485">
        <v>20</v>
      </c>
      <c r="G485">
        <f t="shared" si="18"/>
        <v>0</v>
      </c>
      <c r="H485" s="144">
        <f t="shared" si="17"/>
        <v>7</v>
      </c>
    </row>
    <row r="486" spans="1:8" x14ac:dyDescent="0.35">
      <c r="A486" t="s">
        <v>1975</v>
      </c>
      <c r="F486">
        <v>21</v>
      </c>
      <c r="G486">
        <f t="shared" si="18"/>
        <v>0</v>
      </c>
      <c r="H486" s="144">
        <f t="shared" si="17"/>
        <v>7</v>
      </c>
    </row>
    <row r="487" spans="1:8" x14ac:dyDescent="0.35">
      <c r="A487" t="s">
        <v>1976</v>
      </c>
      <c r="F487">
        <v>1</v>
      </c>
      <c r="G487">
        <f t="shared" si="18"/>
        <v>0</v>
      </c>
      <c r="H487" s="144">
        <f t="shared" si="17"/>
        <v>7</v>
      </c>
    </row>
    <row r="488" spans="1:8" x14ac:dyDescent="0.35">
      <c r="A488" t="s">
        <v>1979</v>
      </c>
      <c r="F488">
        <v>4</v>
      </c>
      <c r="G488">
        <f t="shared" si="18"/>
        <v>0</v>
      </c>
      <c r="H488" s="144">
        <f t="shared" si="17"/>
        <v>7</v>
      </c>
    </row>
    <row r="489" spans="1:8" x14ac:dyDescent="0.35">
      <c r="A489" t="s">
        <v>1980</v>
      </c>
      <c r="F489">
        <v>2</v>
      </c>
      <c r="G489">
        <f t="shared" si="18"/>
        <v>0</v>
      </c>
      <c r="H489" s="144">
        <f t="shared" si="17"/>
        <v>7</v>
      </c>
    </row>
    <row r="490" spans="1:8" x14ac:dyDescent="0.35">
      <c r="A490" t="s">
        <v>1981</v>
      </c>
      <c r="F490">
        <v>15</v>
      </c>
      <c r="G490">
        <f t="shared" si="18"/>
        <v>0</v>
      </c>
      <c r="H490" s="144">
        <f t="shared" si="17"/>
        <v>7</v>
      </c>
    </row>
    <row r="491" spans="1:8" x14ac:dyDescent="0.35">
      <c r="A491" t="s">
        <v>1982</v>
      </c>
      <c r="F491">
        <v>1</v>
      </c>
      <c r="G491">
        <f t="shared" si="18"/>
        <v>0</v>
      </c>
      <c r="H491" s="144">
        <f t="shared" si="17"/>
        <v>7</v>
      </c>
    </row>
    <row r="492" spans="1:8" x14ac:dyDescent="0.35">
      <c r="A492" t="s">
        <v>1986</v>
      </c>
      <c r="F492">
        <v>7</v>
      </c>
      <c r="G492">
        <f t="shared" si="18"/>
        <v>0</v>
      </c>
      <c r="H492" s="144">
        <f t="shared" si="17"/>
        <v>7</v>
      </c>
    </row>
    <row r="493" spans="1:8" x14ac:dyDescent="0.35">
      <c r="A493" t="s">
        <v>1988</v>
      </c>
      <c r="F493">
        <v>2</v>
      </c>
      <c r="G493">
        <f t="shared" si="18"/>
        <v>0</v>
      </c>
      <c r="H493" s="144">
        <f t="shared" si="17"/>
        <v>7</v>
      </c>
    </row>
    <row r="494" spans="1:8" x14ac:dyDescent="0.35">
      <c r="A494" t="s">
        <v>1989</v>
      </c>
      <c r="F494">
        <v>2</v>
      </c>
      <c r="G494">
        <f t="shared" si="18"/>
        <v>0</v>
      </c>
      <c r="H494" s="144">
        <f t="shared" si="17"/>
        <v>7</v>
      </c>
    </row>
    <row r="495" spans="1:8" x14ac:dyDescent="0.35">
      <c r="A495" t="s">
        <v>1990</v>
      </c>
      <c r="F495">
        <v>28</v>
      </c>
      <c r="G495">
        <f t="shared" si="18"/>
        <v>0</v>
      </c>
      <c r="H495" s="144">
        <f t="shared" si="17"/>
        <v>7</v>
      </c>
    </row>
    <row r="496" spans="1:8" x14ac:dyDescent="0.35">
      <c r="A496" t="s">
        <v>1991</v>
      </c>
      <c r="F496">
        <v>8</v>
      </c>
      <c r="G496">
        <f t="shared" si="18"/>
        <v>0</v>
      </c>
      <c r="H496" s="144">
        <f t="shared" si="17"/>
        <v>7</v>
      </c>
    </row>
    <row r="497" spans="1:8" x14ac:dyDescent="0.35">
      <c r="A497" t="s">
        <v>1992</v>
      </c>
      <c r="F497">
        <v>2</v>
      </c>
      <c r="G497">
        <f t="shared" si="18"/>
        <v>0</v>
      </c>
      <c r="H497" s="144">
        <f t="shared" si="17"/>
        <v>7</v>
      </c>
    </row>
    <row r="498" spans="1:8" x14ac:dyDescent="0.35">
      <c r="A498" t="s">
        <v>1993</v>
      </c>
      <c r="F498">
        <v>1</v>
      </c>
      <c r="G498">
        <f t="shared" si="18"/>
        <v>0</v>
      </c>
      <c r="H498" s="144">
        <f t="shared" si="17"/>
        <v>7</v>
      </c>
    </row>
    <row r="499" spans="1:8" x14ac:dyDescent="0.35">
      <c r="A499" t="s">
        <v>1994</v>
      </c>
      <c r="F499">
        <v>11</v>
      </c>
      <c r="G499">
        <f t="shared" si="18"/>
        <v>0</v>
      </c>
      <c r="H499" s="144">
        <f t="shared" si="17"/>
        <v>7</v>
      </c>
    </row>
    <row r="500" spans="1:8" x14ac:dyDescent="0.35">
      <c r="A500" t="s">
        <v>1995</v>
      </c>
      <c r="F500">
        <v>2</v>
      </c>
      <c r="G500">
        <f t="shared" si="18"/>
        <v>0</v>
      </c>
      <c r="H500" s="144">
        <f t="shared" si="17"/>
        <v>7</v>
      </c>
    </row>
    <row r="501" spans="1:8" x14ac:dyDescent="0.35">
      <c r="A501" t="s">
        <v>1996</v>
      </c>
      <c r="F501">
        <v>2</v>
      </c>
      <c r="G501">
        <f t="shared" si="18"/>
        <v>0</v>
      </c>
      <c r="H501" s="144">
        <f t="shared" si="17"/>
        <v>7</v>
      </c>
    </row>
    <row r="502" spans="1:8" x14ac:dyDescent="0.35">
      <c r="A502" t="s">
        <v>1997</v>
      </c>
      <c r="F502">
        <v>1</v>
      </c>
      <c r="G502">
        <f t="shared" si="18"/>
        <v>0</v>
      </c>
      <c r="H502" s="144">
        <f t="shared" si="17"/>
        <v>7</v>
      </c>
    </row>
    <row r="503" spans="1:8" x14ac:dyDescent="0.35">
      <c r="A503" t="s">
        <v>1998</v>
      </c>
      <c r="F503">
        <v>52</v>
      </c>
      <c r="G503">
        <f t="shared" si="18"/>
        <v>0</v>
      </c>
      <c r="H503" s="144">
        <f t="shared" si="17"/>
        <v>7</v>
      </c>
    </row>
    <row r="504" spans="1:8" x14ac:dyDescent="0.35">
      <c r="A504" t="s">
        <v>2001</v>
      </c>
      <c r="F504">
        <v>37</v>
      </c>
      <c r="G504">
        <f t="shared" si="18"/>
        <v>0</v>
      </c>
      <c r="H504" s="144">
        <f t="shared" si="17"/>
        <v>7</v>
      </c>
    </row>
    <row r="505" spans="1:8" x14ac:dyDescent="0.35">
      <c r="A505" t="s">
        <v>2003</v>
      </c>
      <c r="F505">
        <v>2</v>
      </c>
      <c r="G505">
        <f t="shared" si="18"/>
        <v>0</v>
      </c>
      <c r="H505" s="144">
        <f t="shared" si="17"/>
        <v>7</v>
      </c>
    </row>
    <row r="506" spans="1:8" x14ac:dyDescent="0.35">
      <c r="A506" t="s">
        <v>2004</v>
      </c>
      <c r="F506">
        <v>39</v>
      </c>
      <c r="G506">
        <f t="shared" si="18"/>
        <v>0</v>
      </c>
      <c r="H506" s="144">
        <f t="shared" si="17"/>
        <v>7</v>
      </c>
    </row>
    <row r="507" spans="1:8" x14ac:dyDescent="0.35">
      <c r="A507" t="s">
        <v>2005</v>
      </c>
      <c r="F507">
        <v>8</v>
      </c>
      <c r="G507">
        <f t="shared" si="18"/>
        <v>0</v>
      </c>
      <c r="H507" s="144">
        <f t="shared" si="17"/>
        <v>7</v>
      </c>
    </row>
    <row r="508" spans="1:8" x14ac:dyDescent="0.35">
      <c r="A508" t="s">
        <v>1375</v>
      </c>
      <c r="F508">
        <v>53</v>
      </c>
      <c r="G508">
        <f t="shared" si="18"/>
        <v>0</v>
      </c>
      <c r="H508" s="144">
        <f t="shared" si="17"/>
        <v>7</v>
      </c>
    </row>
    <row r="509" spans="1:8" x14ac:dyDescent="0.35">
      <c r="A509" t="s">
        <v>2006</v>
      </c>
      <c r="F509">
        <v>1</v>
      </c>
      <c r="G509">
        <f t="shared" si="18"/>
        <v>0</v>
      </c>
      <c r="H509" s="144">
        <f t="shared" si="17"/>
        <v>7</v>
      </c>
    </row>
    <row r="510" spans="1:8" x14ac:dyDescent="0.35">
      <c r="A510" t="s">
        <v>2007</v>
      </c>
      <c r="F510">
        <v>1</v>
      </c>
      <c r="G510">
        <f t="shared" si="18"/>
        <v>0</v>
      </c>
      <c r="H510" s="144">
        <f t="shared" si="17"/>
        <v>7</v>
      </c>
    </row>
    <row r="511" spans="1:8" x14ac:dyDescent="0.35">
      <c r="A511" t="s">
        <v>2008</v>
      </c>
      <c r="F511">
        <v>3</v>
      </c>
      <c r="G511">
        <f t="shared" si="18"/>
        <v>0</v>
      </c>
      <c r="H511" s="144">
        <f t="shared" si="17"/>
        <v>7</v>
      </c>
    </row>
    <row r="512" spans="1:8" x14ac:dyDescent="0.35">
      <c r="A512" t="s">
        <v>2010</v>
      </c>
      <c r="F512">
        <v>8</v>
      </c>
      <c r="G512">
        <f t="shared" si="18"/>
        <v>0</v>
      </c>
      <c r="H512" s="144">
        <f t="shared" si="17"/>
        <v>7</v>
      </c>
    </row>
    <row r="513" spans="1:8" x14ac:dyDescent="0.35">
      <c r="A513" t="s">
        <v>2011</v>
      </c>
      <c r="F513">
        <v>2</v>
      </c>
      <c r="G513">
        <f t="shared" si="18"/>
        <v>0</v>
      </c>
      <c r="H513" s="144">
        <f t="shared" si="17"/>
        <v>7</v>
      </c>
    </row>
    <row r="514" spans="1:8" x14ac:dyDescent="0.35">
      <c r="A514" t="s">
        <v>2076</v>
      </c>
      <c r="G514">
        <v>0</v>
      </c>
      <c r="H514" s="144">
        <f t="shared" ref="H514:H523" si="19">IF(G514&lt;=1,7,IF(AND(G514&gt;1,G514&lt;=3),5,IF(AND(G514&gt;3,G514&lt;=10),3,IF(G514&gt;10,1))))</f>
        <v>7</v>
      </c>
    </row>
    <row r="515" spans="1:8" x14ac:dyDescent="0.35">
      <c r="A515" t="s">
        <v>2132</v>
      </c>
      <c r="G515">
        <v>0</v>
      </c>
      <c r="H515" s="144">
        <f t="shared" si="19"/>
        <v>7</v>
      </c>
    </row>
    <row r="516" spans="1:8" x14ac:dyDescent="0.35">
      <c r="A516" t="s">
        <v>2194</v>
      </c>
      <c r="G516">
        <v>0</v>
      </c>
      <c r="H516" s="144">
        <f t="shared" si="19"/>
        <v>7</v>
      </c>
    </row>
    <row r="517" spans="1:8" x14ac:dyDescent="0.35">
      <c r="A517" t="s">
        <v>2130</v>
      </c>
      <c r="G517">
        <v>0</v>
      </c>
      <c r="H517" s="144">
        <f t="shared" si="19"/>
        <v>7</v>
      </c>
    </row>
    <row r="518" spans="1:8" x14ac:dyDescent="0.35">
      <c r="A518" t="s">
        <v>2126</v>
      </c>
      <c r="G518">
        <v>0</v>
      </c>
      <c r="H518" s="144">
        <f t="shared" si="19"/>
        <v>7</v>
      </c>
    </row>
    <row r="519" spans="1:8" x14ac:dyDescent="0.35">
      <c r="A519" t="s">
        <v>2147</v>
      </c>
      <c r="G519">
        <v>0</v>
      </c>
      <c r="H519" s="144">
        <f t="shared" si="19"/>
        <v>7</v>
      </c>
    </row>
    <row r="520" spans="1:8" x14ac:dyDescent="0.35">
      <c r="A520" t="s">
        <v>2110</v>
      </c>
      <c r="G520">
        <v>0</v>
      </c>
      <c r="H520" s="144">
        <f t="shared" si="19"/>
        <v>7</v>
      </c>
    </row>
    <row r="521" spans="1:8" x14ac:dyDescent="0.35">
      <c r="A521" t="s">
        <v>2092</v>
      </c>
      <c r="G521">
        <v>0</v>
      </c>
      <c r="H521" s="144">
        <f t="shared" si="19"/>
        <v>7</v>
      </c>
    </row>
    <row r="522" spans="1:8" x14ac:dyDescent="0.35">
      <c r="A522" t="s">
        <v>1374</v>
      </c>
      <c r="G522">
        <v>0</v>
      </c>
      <c r="H522" s="144">
        <f t="shared" si="19"/>
        <v>7</v>
      </c>
    </row>
    <row r="523" spans="1:8" x14ac:dyDescent="0.35">
      <c r="A523" t="s">
        <v>1712</v>
      </c>
      <c r="G523">
        <v>0</v>
      </c>
      <c r="H523" s="144">
        <f t="shared" si="19"/>
        <v>7</v>
      </c>
    </row>
  </sheetData>
  <autoFilter ref="A1:H171" xr:uid="{560548C7-8F42-435A-80FE-F3543A4425C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F3F3A-CC44-418E-A7BE-C4AE59442B00}">
  <dimension ref="A1:DT85"/>
  <sheetViews>
    <sheetView topLeftCell="BK1" workbookViewId="0">
      <selection activeCell="BS9" sqref="BS9"/>
    </sheetView>
  </sheetViews>
  <sheetFormatPr baseColWidth="10" defaultColWidth="11.453125" defaultRowHeight="14.5" x14ac:dyDescent="0.35"/>
  <cols>
    <col min="49" max="49" width="14" customWidth="1"/>
    <col min="50" max="50" width="12.54296875" bestFit="1" customWidth="1"/>
    <col min="72" max="72" width="11.453125" style="57"/>
  </cols>
  <sheetData>
    <row r="1" spans="1:124" s="29" customFormat="1" ht="91.5" customHeight="1" x14ac:dyDescent="0.35">
      <c r="A1" s="13" t="s">
        <v>0</v>
      </c>
      <c r="B1" s="13" t="s">
        <v>2</v>
      </c>
      <c r="C1" s="13" t="s">
        <v>1315</v>
      </c>
      <c r="D1" s="13" t="s">
        <v>6</v>
      </c>
      <c r="E1" s="13" t="s">
        <v>1316</v>
      </c>
      <c r="F1" s="13" t="s">
        <v>1317</v>
      </c>
      <c r="G1" s="13" t="s">
        <v>1318</v>
      </c>
      <c r="H1" s="6" t="s">
        <v>1319</v>
      </c>
      <c r="I1" s="6" t="s">
        <v>1320</v>
      </c>
      <c r="J1" s="6" t="s">
        <v>1321</v>
      </c>
      <c r="K1" s="6" t="s">
        <v>1322</v>
      </c>
      <c r="L1" s="13" t="s">
        <v>1323</v>
      </c>
      <c r="M1" s="46" t="s">
        <v>13</v>
      </c>
      <c r="N1" s="13" t="s">
        <v>14</v>
      </c>
      <c r="O1" s="13" t="s">
        <v>15</v>
      </c>
      <c r="P1" s="13" t="s">
        <v>16</v>
      </c>
      <c r="Q1" s="13" t="s">
        <v>17</v>
      </c>
      <c r="R1" s="13" t="s">
        <v>18</v>
      </c>
      <c r="S1" s="13" t="s">
        <v>19</v>
      </c>
      <c r="T1" s="13" t="s">
        <v>20</v>
      </c>
      <c r="U1" s="13" t="s">
        <v>1324</v>
      </c>
      <c r="V1" s="13" t="s">
        <v>22</v>
      </c>
      <c r="W1" s="13" t="s">
        <v>23</v>
      </c>
      <c r="X1" s="13" t="s">
        <v>24</v>
      </c>
      <c r="Y1" s="13" t="s">
        <v>25</v>
      </c>
      <c r="Z1" s="13" t="s">
        <v>26</v>
      </c>
      <c r="AA1" s="13" t="s">
        <v>27</v>
      </c>
      <c r="AB1" s="13" t="s">
        <v>28</v>
      </c>
      <c r="AC1" s="13" t="s">
        <v>1325</v>
      </c>
      <c r="AD1" s="13" t="s">
        <v>30</v>
      </c>
      <c r="AE1" s="13" t="s">
        <v>31</v>
      </c>
      <c r="AF1" s="13" t="s">
        <v>32</v>
      </c>
      <c r="AG1" s="13" t="s">
        <v>33</v>
      </c>
      <c r="AH1" s="13" t="s">
        <v>34</v>
      </c>
      <c r="AI1" s="13" t="s">
        <v>1378</v>
      </c>
      <c r="AJ1" s="14" t="s">
        <v>1328</v>
      </c>
      <c r="AK1" s="5" t="s">
        <v>1329</v>
      </c>
      <c r="AL1" s="5" t="s">
        <v>1330</v>
      </c>
      <c r="AM1" s="11" t="s">
        <v>1331</v>
      </c>
      <c r="AN1" s="11" t="s">
        <v>1332</v>
      </c>
      <c r="AO1" s="47" t="s">
        <v>1333</v>
      </c>
      <c r="AP1" s="11" t="s">
        <v>41</v>
      </c>
      <c r="AQ1" s="11" t="s">
        <v>38</v>
      </c>
      <c r="AR1" s="11" t="s">
        <v>1334</v>
      </c>
      <c r="AS1" s="11" t="s">
        <v>1335</v>
      </c>
      <c r="AT1" s="11" t="s">
        <v>1336</v>
      </c>
      <c r="AU1" s="11" t="s">
        <v>1337</v>
      </c>
      <c r="AV1" s="11" t="s">
        <v>1338</v>
      </c>
      <c r="AW1" s="11" t="s">
        <v>1339</v>
      </c>
      <c r="AX1" s="9" t="s">
        <v>1340</v>
      </c>
      <c r="AY1" s="45" t="s">
        <v>1341</v>
      </c>
      <c r="AZ1" s="9" t="s">
        <v>1342</v>
      </c>
      <c r="BA1" s="9" t="s">
        <v>1343</v>
      </c>
      <c r="BB1" s="9" t="s">
        <v>1344</v>
      </c>
      <c r="BC1" s="9" t="s">
        <v>1345</v>
      </c>
      <c r="BD1" s="9" t="s">
        <v>1379</v>
      </c>
      <c r="BE1" s="9" t="s">
        <v>1347</v>
      </c>
      <c r="BF1" s="9" t="s">
        <v>1348</v>
      </c>
      <c r="BG1" s="9" t="s">
        <v>1349</v>
      </c>
      <c r="BH1" s="9" t="s">
        <v>1380</v>
      </c>
      <c r="BI1" s="9" t="s">
        <v>1381</v>
      </c>
      <c r="BJ1" s="9" t="s">
        <v>1382</v>
      </c>
      <c r="BK1" s="9" t="s">
        <v>1353</v>
      </c>
      <c r="BL1" s="9" t="s">
        <v>1383</v>
      </c>
      <c r="BM1" s="9" t="s">
        <v>1384</v>
      </c>
      <c r="BN1" s="9" t="s">
        <v>1356</v>
      </c>
      <c r="BO1" s="5" t="s">
        <v>1357</v>
      </c>
      <c r="BP1" s="37" t="s">
        <v>1358</v>
      </c>
      <c r="BQ1" s="28" t="s">
        <v>1359</v>
      </c>
      <c r="BR1" s="17" t="s">
        <v>1360</v>
      </c>
      <c r="BS1" s="17" t="s">
        <v>1361</v>
      </c>
      <c r="BT1" s="256" t="s">
        <v>1362</v>
      </c>
      <c r="BU1" s="15" t="s">
        <v>1385</v>
      </c>
      <c r="BV1" s="15" t="s">
        <v>1386</v>
      </c>
      <c r="BW1" s="15" t="s">
        <v>1387</v>
      </c>
      <c r="BX1" s="15" t="s">
        <v>2077</v>
      </c>
      <c r="BY1" s="15" t="s">
        <v>1406</v>
      </c>
      <c r="BZ1" s="15" t="s">
        <v>2078</v>
      </c>
      <c r="CA1" s="15" t="s">
        <v>1408</v>
      </c>
      <c r="CB1" s="15" t="s">
        <v>2079</v>
      </c>
      <c r="CC1" s="15" t="s">
        <v>1410</v>
      </c>
      <c r="CD1" s="15" t="s">
        <v>2080</v>
      </c>
      <c r="CE1" s="15" t="s">
        <v>1412</v>
      </c>
      <c r="CF1" s="15" t="s">
        <v>1413</v>
      </c>
      <c r="CG1" s="38" t="s">
        <v>2081</v>
      </c>
      <c r="CH1" s="15" t="s">
        <v>1416</v>
      </c>
      <c r="CI1" s="15" t="s">
        <v>1417</v>
      </c>
      <c r="CJ1" s="15" t="s">
        <v>1418</v>
      </c>
      <c r="CK1" s="15" t="s">
        <v>1419</v>
      </c>
      <c r="CL1" s="15" t="s">
        <v>1420</v>
      </c>
      <c r="CM1" s="15" t="s">
        <v>1421</v>
      </c>
      <c r="CN1" s="15" t="s">
        <v>1422</v>
      </c>
      <c r="CO1" s="15" t="s">
        <v>2082</v>
      </c>
      <c r="CP1" s="15" t="s">
        <v>2083</v>
      </c>
      <c r="CQ1" s="38" t="s">
        <v>1425</v>
      </c>
      <c r="CR1" s="15" t="s">
        <v>2084</v>
      </c>
      <c r="CS1" s="39" t="s">
        <v>1426</v>
      </c>
      <c r="CT1" s="16" t="s">
        <v>1427</v>
      </c>
      <c r="CU1" s="17" t="s">
        <v>1428</v>
      </c>
      <c r="CV1" s="17" t="s">
        <v>1429</v>
      </c>
      <c r="CW1" s="39" t="s">
        <v>1430</v>
      </c>
      <c r="CX1" s="16" t="s">
        <v>1431</v>
      </c>
      <c r="CY1" s="16" t="s">
        <v>1432</v>
      </c>
      <c r="CZ1" s="44" t="s">
        <v>2085</v>
      </c>
      <c r="DA1" s="18" t="s">
        <v>1434</v>
      </c>
      <c r="DB1" s="43" t="s">
        <v>2086</v>
      </c>
      <c r="DC1" s="18" t="s">
        <v>1363</v>
      </c>
      <c r="DD1" s="16" t="s">
        <v>1436</v>
      </c>
      <c r="DE1" s="18" t="s">
        <v>1437</v>
      </c>
      <c r="DF1" s="16" t="s">
        <v>1438</v>
      </c>
      <c r="DG1" s="18" t="s">
        <v>1439</v>
      </c>
      <c r="DH1" s="18" t="s">
        <v>1440</v>
      </c>
      <c r="DI1" s="18" t="s">
        <v>1441</v>
      </c>
      <c r="DJ1" s="18" t="s">
        <v>1442</v>
      </c>
      <c r="DK1" s="18" t="s">
        <v>1443</v>
      </c>
      <c r="DL1" s="18" t="s">
        <v>2087</v>
      </c>
      <c r="DM1" s="16" t="s">
        <v>1447</v>
      </c>
      <c r="DN1" s="18" t="s">
        <v>1448</v>
      </c>
      <c r="DO1" s="18" t="s">
        <v>2088</v>
      </c>
      <c r="DP1" s="18" t="s">
        <v>1450</v>
      </c>
      <c r="DQ1" s="18" t="s">
        <v>1451</v>
      </c>
      <c r="DR1" s="18" t="s">
        <v>1452</v>
      </c>
      <c r="DS1" s="18" t="s">
        <v>1453</v>
      </c>
      <c r="DT1" s="32" t="s">
        <v>1454</v>
      </c>
    </row>
    <row r="2" spans="1:124" x14ac:dyDescent="0.35">
      <c r="A2">
        <v>14391</v>
      </c>
      <c r="B2" t="s">
        <v>1069</v>
      </c>
      <c r="C2">
        <v>2025</v>
      </c>
      <c r="D2" t="s">
        <v>127</v>
      </c>
      <c r="E2" t="s">
        <v>468</v>
      </c>
      <c r="F2" t="s">
        <v>467</v>
      </c>
      <c r="I2" t="s">
        <v>493</v>
      </c>
      <c r="J2" t="s">
        <v>494</v>
      </c>
      <c r="K2" t="s">
        <v>65</v>
      </c>
      <c r="L2" t="s">
        <v>65</v>
      </c>
      <c r="M2">
        <v>5</v>
      </c>
      <c r="N2" t="s">
        <v>2233</v>
      </c>
      <c r="O2" t="s">
        <v>461</v>
      </c>
      <c r="P2" t="s">
        <v>462</v>
      </c>
      <c r="Q2" t="s">
        <v>61</v>
      </c>
      <c r="R2" t="s">
        <v>107</v>
      </c>
      <c r="S2">
        <v>18</v>
      </c>
      <c r="T2">
        <v>17</v>
      </c>
      <c r="U2">
        <v>72</v>
      </c>
      <c r="V2">
        <v>0</v>
      </c>
      <c r="W2">
        <v>72</v>
      </c>
      <c r="X2">
        <v>4</v>
      </c>
      <c r="Y2" t="s">
        <v>64</v>
      </c>
      <c r="Z2" t="s">
        <v>67</v>
      </c>
      <c r="AA2" t="s">
        <v>67</v>
      </c>
      <c r="AB2" t="s">
        <v>2234</v>
      </c>
      <c r="AC2" t="s">
        <v>464</v>
      </c>
      <c r="AD2" t="s">
        <v>67</v>
      </c>
      <c r="AE2">
        <v>0</v>
      </c>
      <c r="AF2" t="s">
        <v>1366</v>
      </c>
      <c r="AG2">
        <v>18</v>
      </c>
      <c r="AH2">
        <v>1</v>
      </c>
      <c r="AI2" t="s">
        <v>1677</v>
      </c>
      <c r="AJ2" t="s">
        <v>2122</v>
      </c>
      <c r="AK2">
        <v>72</v>
      </c>
      <c r="AL2">
        <v>18</v>
      </c>
      <c r="AM2">
        <v>4130</v>
      </c>
      <c r="AN2">
        <v>0</v>
      </c>
      <c r="AO2">
        <v>0</v>
      </c>
      <c r="AP2">
        <v>5055120</v>
      </c>
      <c r="AQ2">
        <v>1224000</v>
      </c>
      <c r="AR2">
        <v>0</v>
      </c>
      <c r="AS2">
        <v>0</v>
      </c>
      <c r="AT2">
        <v>0</v>
      </c>
      <c r="AU2">
        <v>6279120</v>
      </c>
      <c r="AV2" t="s">
        <v>64</v>
      </c>
      <c r="AW2">
        <v>0</v>
      </c>
      <c r="AX2">
        <v>1</v>
      </c>
      <c r="AY2">
        <v>7</v>
      </c>
      <c r="AZ2">
        <v>0</v>
      </c>
      <c r="BA2">
        <v>0</v>
      </c>
      <c r="BB2">
        <v>0</v>
      </c>
      <c r="BC2">
        <v>0</v>
      </c>
      <c r="BD2">
        <v>0</v>
      </c>
      <c r="BE2">
        <v>0</v>
      </c>
      <c r="BF2">
        <v>0</v>
      </c>
      <c r="BG2">
        <v>7</v>
      </c>
      <c r="BH2">
        <v>7</v>
      </c>
      <c r="BI2">
        <v>7</v>
      </c>
      <c r="BJ2">
        <v>7</v>
      </c>
      <c r="BK2">
        <v>7</v>
      </c>
      <c r="BL2">
        <v>7</v>
      </c>
      <c r="BM2">
        <v>6.4</v>
      </c>
      <c r="BN2" t="s">
        <v>64</v>
      </c>
      <c r="BO2" t="s">
        <v>2235</v>
      </c>
      <c r="BP2" t="s">
        <v>2236</v>
      </c>
      <c r="BQ2">
        <v>342358308</v>
      </c>
      <c r="BR2" t="s">
        <v>2237</v>
      </c>
      <c r="BS2" t="s">
        <v>2238</v>
      </c>
      <c r="BT2" s="57" t="s">
        <v>2239</v>
      </c>
      <c r="BU2">
        <v>0</v>
      </c>
      <c r="BV2">
        <v>0</v>
      </c>
      <c r="BW2">
        <v>0</v>
      </c>
    </row>
    <row r="3" spans="1:124" x14ac:dyDescent="0.35">
      <c r="A3">
        <v>14330</v>
      </c>
      <c r="B3" t="s">
        <v>1069</v>
      </c>
      <c r="C3">
        <v>2025</v>
      </c>
      <c r="D3" t="s">
        <v>127</v>
      </c>
      <c r="E3" t="s">
        <v>241</v>
      </c>
      <c r="F3" t="s">
        <v>2252</v>
      </c>
      <c r="I3" t="s">
        <v>79</v>
      </c>
      <c r="J3" t="s">
        <v>80</v>
      </c>
      <c r="K3" t="s">
        <v>56</v>
      </c>
      <c r="L3" t="s">
        <v>57</v>
      </c>
      <c r="M3">
        <v>2</v>
      </c>
      <c r="N3" t="s">
        <v>144</v>
      </c>
      <c r="O3" t="s">
        <v>244</v>
      </c>
      <c r="P3" t="s">
        <v>152</v>
      </c>
      <c r="Q3" t="s">
        <v>61</v>
      </c>
      <c r="R3" t="s">
        <v>62</v>
      </c>
      <c r="S3">
        <v>31</v>
      </c>
      <c r="T3">
        <v>10</v>
      </c>
      <c r="U3">
        <v>110</v>
      </c>
      <c r="V3">
        <v>12</v>
      </c>
      <c r="W3">
        <v>122</v>
      </c>
      <c r="X3">
        <v>4</v>
      </c>
      <c r="Y3" t="s">
        <v>64</v>
      </c>
      <c r="Z3" t="s">
        <v>67</v>
      </c>
      <c r="AA3" t="s">
        <v>64</v>
      </c>
      <c r="AB3" t="s">
        <v>2234</v>
      </c>
      <c r="AC3" t="s">
        <v>1089</v>
      </c>
      <c r="AD3" t="s">
        <v>67</v>
      </c>
      <c r="AE3">
        <v>0</v>
      </c>
      <c r="AF3" t="s">
        <v>1366</v>
      </c>
      <c r="AG3">
        <v>31</v>
      </c>
      <c r="AH3">
        <v>2</v>
      </c>
      <c r="AI3" t="s">
        <v>1978</v>
      </c>
      <c r="AJ3" t="s">
        <v>2174</v>
      </c>
      <c r="AK3">
        <v>122</v>
      </c>
      <c r="AL3">
        <v>31</v>
      </c>
      <c r="AM3">
        <v>5720</v>
      </c>
      <c r="AN3">
        <v>100000</v>
      </c>
      <c r="AO3">
        <v>0</v>
      </c>
      <c r="AP3">
        <v>6978400</v>
      </c>
      <c r="AQ3">
        <v>1240000</v>
      </c>
      <c r="AR3">
        <v>1000000</v>
      </c>
      <c r="AS3">
        <v>0</v>
      </c>
      <c r="AT3">
        <v>0</v>
      </c>
      <c r="AU3">
        <v>9218400</v>
      </c>
      <c r="AV3" t="s">
        <v>64</v>
      </c>
      <c r="AW3">
        <v>0</v>
      </c>
      <c r="AX3">
        <v>3</v>
      </c>
      <c r="AY3">
        <v>7</v>
      </c>
      <c r="AZ3">
        <v>0</v>
      </c>
      <c r="BA3">
        <v>0</v>
      </c>
      <c r="BB3">
        <v>0</v>
      </c>
      <c r="BC3">
        <v>0</v>
      </c>
      <c r="BD3">
        <v>0</v>
      </c>
      <c r="BE3">
        <v>0</v>
      </c>
      <c r="BF3">
        <v>0</v>
      </c>
      <c r="BG3">
        <v>7</v>
      </c>
      <c r="BH3">
        <v>7</v>
      </c>
      <c r="BI3">
        <v>5</v>
      </c>
      <c r="BJ3">
        <v>5</v>
      </c>
      <c r="BK3">
        <v>5</v>
      </c>
      <c r="BL3">
        <v>7</v>
      </c>
      <c r="BM3">
        <v>6</v>
      </c>
      <c r="BN3" t="s">
        <v>64</v>
      </c>
      <c r="BO3" t="s">
        <v>2253</v>
      </c>
      <c r="BP3" t="s">
        <v>2254</v>
      </c>
      <c r="BQ3">
        <v>552555962</v>
      </c>
      <c r="BR3" t="s">
        <v>2255</v>
      </c>
      <c r="BS3">
        <v>0</v>
      </c>
      <c r="BT3" s="57">
        <v>0</v>
      </c>
      <c r="BU3">
        <v>0</v>
      </c>
      <c r="BV3">
        <v>0</v>
      </c>
      <c r="BW3">
        <v>0</v>
      </c>
    </row>
    <row r="4" spans="1:124" x14ac:dyDescent="0.35">
      <c r="A4">
        <v>14287</v>
      </c>
      <c r="B4" t="s">
        <v>1069</v>
      </c>
      <c r="C4">
        <v>2025</v>
      </c>
      <c r="D4" t="s">
        <v>127</v>
      </c>
      <c r="E4" t="s">
        <v>168</v>
      </c>
      <c r="F4" t="s">
        <v>2246</v>
      </c>
      <c r="I4" t="s">
        <v>1157</v>
      </c>
      <c r="J4" t="s">
        <v>2592</v>
      </c>
      <c r="K4" t="s">
        <v>56</v>
      </c>
      <c r="L4" t="s">
        <v>57</v>
      </c>
      <c r="M4">
        <v>2</v>
      </c>
      <c r="N4" t="s">
        <v>144</v>
      </c>
      <c r="O4" t="s">
        <v>1158</v>
      </c>
      <c r="P4" t="s">
        <v>152</v>
      </c>
      <c r="Q4" t="s">
        <v>61</v>
      </c>
      <c r="R4" t="s">
        <v>62</v>
      </c>
      <c r="S4">
        <v>71</v>
      </c>
      <c r="T4">
        <v>20</v>
      </c>
      <c r="U4">
        <v>0</v>
      </c>
      <c r="V4">
        <v>12</v>
      </c>
      <c r="W4">
        <v>212</v>
      </c>
      <c r="X4">
        <v>3</v>
      </c>
      <c r="Y4" t="s">
        <v>64</v>
      </c>
      <c r="Z4" t="s">
        <v>67</v>
      </c>
      <c r="AA4" t="s">
        <v>64</v>
      </c>
      <c r="AB4" t="s">
        <v>2247</v>
      </c>
      <c r="AC4" t="s">
        <v>2051</v>
      </c>
      <c r="AD4" t="s">
        <v>67</v>
      </c>
      <c r="AE4">
        <v>0</v>
      </c>
      <c r="AF4" t="s">
        <v>1366</v>
      </c>
      <c r="AG4">
        <v>71</v>
      </c>
      <c r="AH4">
        <v>3</v>
      </c>
      <c r="AI4" t="s">
        <v>1978</v>
      </c>
      <c r="AJ4" t="s">
        <v>2174</v>
      </c>
      <c r="AK4">
        <v>212</v>
      </c>
      <c r="AL4">
        <v>71</v>
      </c>
      <c r="AM4">
        <v>6820</v>
      </c>
      <c r="AN4">
        <v>180000</v>
      </c>
      <c r="AO4">
        <v>0</v>
      </c>
      <c r="AP4">
        <v>28916800</v>
      </c>
      <c r="AQ4">
        <v>5680000</v>
      </c>
      <c r="AR4">
        <v>3600000</v>
      </c>
      <c r="AS4">
        <v>0</v>
      </c>
      <c r="AT4">
        <v>0</v>
      </c>
      <c r="AU4">
        <v>38196800</v>
      </c>
      <c r="AV4" t="s">
        <v>64</v>
      </c>
      <c r="AW4">
        <v>0</v>
      </c>
      <c r="AX4">
        <v>3</v>
      </c>
      <c r="AY4">
        <v>7</v>
      </c>
      <c r="AZ4">
        <v>7</v>
      </c>
      <c r="BA4">
        <v>7</v>
      </c>
      <c r="BB4">
        <v>7</v>
      </c>
      <c r="BC4">
        <v>7</v>
      </c>
      <c r="BD4">
        <v>7</v>
      </c>
      <c r="BE4">
        <v>7</v>
      </c>
      <c r="BF4">
        <v>7</v>
      </c>
      <c r="BG4">
        <v>7</v>
      </c>
      <c r="BH4">
        <v>7</v>
      </c>
      <c r="BI4">
        <v>5</v>
      </c>
      <c r="BJ4">
        <v>5</v>
      </c>
      <c r="BK4">
        <v>5</v>
      </c>
      <c r="BL4">
        <v>6.5</v>
      </c>
      <c r="BM4">
        <v>6.2</v>
      </c>
      <c r="BN4" t="s">
        <v>64</v>
      </c>
      <c r="BO4" t="s">
        <v>2253</v>
      </c>
      <c r="BP4" t="s">
        <v>2254</v>
      </c>
      <c r="BQ4">
        <v>552555962</v>
      </c>
      <c r="BR4" t="s">
        <v>2258</v>
      </c>
      <c r="BS4" t="s">
        <v>2259</v>
      </c>
      <c r="BT4" s="57" t="s">
        <v>2260</v>
      </c>
      <c r="BU4">
        <v>0</v>
      </c>
      <c r="BV4">
        <v>0</v>
      </c>
      <c r="BW4">
        <v>0</v>
      </c>
    </row>
    <row r="5" spans="1:124" x14ac:dyDescent="0.35">
      <c r="A5">
        <v>14288</v>
      </c>
      <c r="B5" t="s">
        <v>1069</v>
      </c>
      <c r="C5">
        <v>2025</v>
      </c>
      <c r="D5" t="s">
        <v>127</v>
      </c>
      <c r="E5" t="s">
        <v>168</v>
      </c>
      <c r="F5" t="s">
        <v>2246</v>
      </c>
      <c r="I5" t="s">
        <v>100</v>
      </c>
      <c r="J5" t="s">
        <v>101</v>
      </c>
      <c r="K5" t="s">
        <v>56</v>
      </c>
      <c r="L5" t="s">
        <v>57</v>
      </c>
      <c r="M5">
        <v>2</v>
      </c>
      <c r="N5" t="s">
        <v>144</v>
      </c>
      <c r="O5" t="s">
        <v>165</v>
      </c>
      <c r="P5" t="s">
        <v>152</v>
      </c>
      <c r="Q5" t="s">
        <v>61</v>
      </c>
      <c r="R5" t="s">
        <v>62</v>
      </c>
      <c r="S5">
        <v>68</v>
      </c>
      <c r="T5">
        <v>10</v>
      </c>
      <c r="U5">
        <v>260</v>
      </c>
      <c r="V5">
        <v>12</v>
      </c>
      <c r="W5">
        <v>272</v>
      </c>
      <c r="X5">
        <v>4</v>
      </c>
      <c r="Y5" t="s">
        <v>64</v>
      </c>
      <c r="Z5" t="s">
        <v>67</v>
      </c>
      <c r="AA5" t="s">
        <v>64</v>
      </c>
      <c r="AB5" t="s">
        <v>2234</v>
      </c>
      <c r="AC5" t="s">
        <v>2049</v>
      </c>
      <c r="AD5" t="s">
        <v>64</v>
      </c>
      <c r="AE5" t="s">
        <v>110</v>
      </c>
      <c r="AF5" t="s">
        <v>1366</v>
      </c>
      <c r="AG5">
        <v>68</v>
      </c>
      <c r="AH5">
        <v>2</v>
      </c>
      <c r="AI5" t="s">
        <v>1778</v>
      </c>
      <c r="AJ5" t="s">
        <v>2177</v>
      </c>
      <c r="AK5">
        <v>272</v>
      </c>
      <c r="AL5">
        <v>68</v>
      </c>
      <c r="AM5">
        <v>6000</v>
      </c>
      <c r="AN5">
        <v>200000</v>
      </c>
      <c r="AO5">
        <v>250000</v>
      </c>
      <c r="AP5">
        <v>16320000</v>
      </c>
      <c r="AQ5">
        <v>2720000</v>
      </c>
      <c r="AR5">
        <v>2000000</v>
      </c>
      <c r="AS5">
        <v>0</v>
      </c>
      <c r="AT5">
        <v>2500000</v>
      </c>
      <c r="AU5">
        <v>23540000</v>
      </c>
      <c r="AV5" t="s">
        <v>64</v>
      </c>
      <c r="AW5">
        <v>0</v>
      </c>
      <c r="AX5">
        <v>5</v>
      </c>
      <c r="AY5">
        <v>7</v>
      </c>
      <c r="AZ5">
        <v>0</v>
      </c>
      <c r="BA5">
        <v>0</v>
      </c>
      <c r="BB5">
        <v>0</v>
      </c>
      <c r="BC5">
        <v>0</v>
      </c>
      <c r="BD5">
        <v>0</v>
      </c>
      <c r="BE5">
        <v>0</v>
      </c>
      <c r="BF5">
        <v>0</v>
      </c>
      <c r="BG5">
        <v>7</v>
      </c>
      <c r="BH5">
        <v>7</v>
      </c>
      <c r="BI5">
        <v>5</v>
      </c>
      <c r="BJ5">
        <v>7</v>
      </c>
      <c r="BK5">
        <v>7</v>
      </c>
      <c r="BL5">
        <v>7</v>
      </c>
      <c r="BM5">
        <v>6.5</v>
      </c>
      <c r="BN5" t="s">
        <v>64</v>
      </c>
      <c r="BO5" t="s">
        <v>2273</v>
      </c>
      <c r="BP5" t="s">
        <v>2274</v>
      </c>
      <c r="BQ5">
        <v>998372226</v>
      </c>
      <c r="BR5" t="s">
        <v>2275</v>
      </c>
      <c r="BS5" t="s">
        <v>2276</v>
      </c>
      <c r="BT5" s="57" t="s">
        <v>2277</v>
      </c>
      <c r="BU5">
        <v>0</v>
      </c>
      <c r="BV5">
        <v>0</v>
      </c>
      <c r="BW5">
        <v>0</v>
      </c>
    </row>
    <row r="6" spans="1:124" x14ac:dyDescent="0.35">
      <c r="A6">
        <v>14261</v>
      </c>
      <c r="B6" t="s">
        <v>1069</v>
      </c>
      <c r="C6">
        <v>2025</v>
      </c>
      <c r="D6" t="s">
        <v>127</v>
      </c>
      <c r="E6" t="s">
        <v>135</v>
      </c>
      <c r="F6" t="s">
        <v>2283</v>
      </c>
      <c r="I6" t="s">
        <v>605</v>
      </c>
      <c r="J6" t="s">
        <v>606</v>
      </c>
      <c r="K6" t="s">
        <v>65</v>
      </c>
      <c r="L6" t="s">
        <v>65</v>
      </c>
      <c r="M6">
        <v>8</v>
      </c>
      <c r="N6" t="s">
        <v>1368</v>
      </c>
      <c r="O6" t="s">
        <v>131</v>
      </c>
      <c r="P6" t="s">
        <v>132</v>
      </c>
      <c r="Q6" t="s">
        <v>61</v>
      </c>
      <c r="R6" t="s">
        <v>62</v>
      </c>
      <c r="S6">
        <v>18</v>
      </c>
      <c r="T6">
        <v>12</v>
      </c>
      <c r="U6">
        <v>70</v>
      </c>
      <c r="V6">
        <v>0</v>
      </c>
      <c r="W6">
        <v>70</v>
      </c>
      <c r="X6">
        <v>4</v>
      </c>
      <c r="Y6" t="s">
        <v>64</v>
      </c>
      <c r="Z6" t="s">
        <v>67</v>
      </c>
      <c r="AA6" t="s">
        <v>67</v>
      </c>
      <c r="AB6" t="s">
        <v>2234</v>
      </c>
      <c r="AC6" t="s">
        <v>607</v>
      </c>
      <c r="AD6" t="s">
        <v>67</v>
      </c>
      <c r="AE6">
        <v>0</v>
      </c>
      <c r="AF6" t="s">
        <v>1366</v>
      </c>
      <c r="AG6">
        <v>18</v>
      </c>
      <c r="AH6">
        <v>2</v>
      </c>
      <c r="AI6" t="s">
        <v>1749</v>
      </c>
      <c r="AJ6" t="s">
        <v>2172</v>
      </c>
      <c r="AK6">
        <v>70</v>
      </c>
      <c r="AL6">
        <v>18</v>
      </c>
      <c r="AM6">
        <v>5075</v>
      </c>
      <c r="AN6">
        <v>0</v>
      </c>
      <c r="AO6">
        <v>0</v>
      </c>
      <c r="AP6">
        <v>4263000</v>
      </c>
      <c r="AQ6">
        <v>864000</v>
      </c>
      <c r="AR6">
        <v>0</v>
      </c>
      <c r="AS6">
        <v>0</v>
      </c>
      <c r="AT6">
        <v>0</v>
      </c>
      <c r="AU6">
        <v>5127000</v>
      </c>
      <c r="AV6" t="s">
        <v>64</v>
      </c>
      <c r="AW6">
        <v>0</v>
      </c>
      <c r="AX6">
        <v>5</v>
      </c>
      <c r="AY6">
        <v>7</v>
      </c>
      <c r="AZ6">
        <v>0</v>
      </c>
      <c r="BA6">
        <v>0</v>
      </c>
      <c r="BB6">
        <v>0</v>
      </c>
      <c r="BC6">
        <v>0</v>
      </c>
      <c r="BD6">
        <v>0</v>
      </c>
      <c r="BE6">
        <v>0</v>
      </c>
      <c r="BF6">
        <v>0</v>
      </c>
      <c r="BG6">
        <v>7</v>
      </c>
      <c r="BH6">
        <v>7</v>
      </c>
      <c r="BI6">
        <v>7</v>
      </c>
      <c r="BJ6">
        <v>7</v>
      </c>
      <c r="BK6">
        <v>7</v>
      </c>
      <c r="BL6">
        <v>7</v>
      </c>
      <c r="BM6">
        <v>6.8</v>
      </c>
      <c r="BN6" t="s">
        <v>64</v>
      </c>
      <c r="BO6" t="s">
        <v>2284</v>
      </c>
      <c r="BP6" t="s">
        <v>2285</v>
      </c>
      <c r="BQ6">
        <v>452737246</v>
      </c>
      <c r="BR6" t="s">
        <v>2286</v>
      </c>
      <c r="BS6" t="s">
        <v>2287</v>
      </c>
      <c r="BT6" s="57" t="s">
        <v>2288</v>
      </c>
      <c r="BU6">
        <v>0</v>
      </c>
      <c r="BV6">
        <v>0</v>
      </c>
      <c r="BW6">
        <v>0</v>
      </c>
    </row>
    <row r="7" spans="1:124" x14ac:dyDescent="0.35">
      <c r="A7">
        <v>14413</v>
      </c>
      <c r="B7" t="s">
        <v>1069</v>
      </c>
      <c r="C7">
        <v>2025</v>
      </c>
      <c r="D7" t="s">
        <v>127</v>
      </c>
      <c r="E7" t="s">
        <v>476</v>
      </c>
      <c r="F7" t="s">
        <v>603</v>
      </c>
      <c r="I7" t="s">
        <v>897</v>
      </c>
      <c r="J7" t="s">
        <v>2592</v>
      </c>
      <c r="K7" t="s">
        <v>65</v>
      </c>
      <c r="L7" t="s">
        <v>65</v>
      </c>
      <c r="M7">
        <v>13</v>
      </c>
      <c r="N7" t="s">
        <v>1365</v>
      </c>
      <c r="O7" t="s">
        <v>604</v>
      </c>
      <c r="P7" t="s">
        <v>152</v>
      </c>
      <c r="Q7" t="s">
        <v>61</v>
      </c>
      <c r="R7" t="s">
        <v>107</v>
      </c>
      <c r="S7">
        <v>25</v>
      </c>
      <c r="T7">
        <v>20</v>
      </c>
      <c r="U7">
        <v>0</v>
      </c>
      <c r="V7">
        <v>0</v>
      </c>
      <c r="W7">
        <v>100</v>
      </c>
      <c r="X7">
        <v>4</v>
      </c>
      <c r="Y7" t="s">
        <v>64</v>
      </c>
      <c r="Z7" t="s">
        <v>67</v>
      </c>
      <c r="AA7" t="s">
        <v>67</v>
      </c>
      <c r="AB7" t="s">
        <v>2244</v>
      </c>
      <c r="AC7" t="s">
        <v>600</v>
      </c>
      <c r="AD7" t="s">
        <v>67</v>
      </c>
      <c r="AE7">
        <v>0</v>
      </c>
      <c r="AF7" t="s">
        <v>1366</v>
      </c>
      <c r="AG7">
        <v>25</v>
      </c>
      <c r="AH7">
        <v>2</v>
      </c>
      <c r="AI7" t="s">
        <v>1797</v>
      </c>
      <c r="AJ7" t="s">
        <v>2120</v>
      </c>
      <c r="AK7">
        <v>100</v>
      </c>
      <c r="AL7">
        <v>25</v>
      </c>
      <c r="AM7">
        <v>5075</v>
      </c>
      <c r="AN7">
        <v>0</v>
      </c>
      <c r="AO7">
        <v>0</v>
      </c>
      <c r="AP7">
        <v>10150000</v>
      </c>
      <c r="AQ7">
        <v>2000000</v>
      </c>
      <c r="AR7">
        <v>0</v>
      </c>
      <c r="AS7">
        <v>0</v>
      </c>
      <c r="AT7">
        <v>0</v>
      </c>
      <c r="AU7">
        <v>12150000</v>
      </c>
      <c r="AV7" t="s">
        <v>64</v>
      </c>
      <c r="AW7">
        <v>0</v>
      </c>
      <c r="AX7">
        <v>7</v>
      </c>
      <c r="AY7">
        <v>5</v>
      </c>
      <c r="AZ7">
        <v>7</v>
      </c>
      <c r="BA7">
        <v>7</v>
      </c>
      <c r="BB7">
        <v>7</v>
      </c>
      <c r="BC7">
        <v>7</v>
      </c>
      <c r="BD7">
        <v>7</v>
      </c>
      <c r="BE7">
        <v>7</v>
      </c>
      <c r="BF7">
        <v>7</v>
      </c>
      <c r="BG7">
        <v>7</v>
      </c>
      <c r="BH7">
        <v>7</v>
      </c>
      <c r="BI7">
        <v>7</v>
      </c>
      <c r="BJ7">
        <v>7</v>
      </c>
      <c r="BK7">
        <v>7</v>
      </c>
      <c r="BL7">
        <v>7</v>
      </c>
      <c r="BM7">
        <v>6.8</v>
      </c>
      <c r="BN7" t="s">
        <v>64</v>
      </c>
      <c r="BO7" t="s">
        <v>2295</v>
      </c>
      <c r="BP7" t="s">
        <v>2296</v>
      </c>
      <c r="BQ7">
        <v>223624611</v>
      </c>
      <c r="BR7" t="s">
        <v>2297</v>
      </c>
      <c r="BS7" t="s">
        <v>2298</v>
      </c>
      <c r="BT7" s="57" t="s">
        <v>2299</v>
      </c>
      <c r="BU7">
        <v>0</v>
      </c>
      <c r="BV7">
        <v>0</v>
      </c>
      <c r="BW7">
        <v>0</v>
      </c>
    </row>
    <row r="8" spans="1:124" x14ac:dyDescent="0.35">
      <c r="A8">
        <v>14480</v>
      </c>
      <c r="B8" t="s">
        <v>1069</v>
      </c>
      <c r="C8">
        <v>2025</v>
      </c>
      <c r="D8" t="s">
        <v>127</v>
      </c>
      <c r="E8" t="s">
        <v>440</v>
      </c>
      <c r="F8" t="s">
        <v>2243</v>
      </c>
      <c r="I8" t="s">
        <v>56</v>
      </c>
      <c r="J8" t="s">
        <v>57</v>
      </c>
      <c r="K8" t="s">
        <v>65</v>
      </c>
      <c r="L8" t="s">
        <v>65</v>
      </c>
      <c r="M8">
        <v>13</v>
      </c>
      <c r="N8" t="s">
        <v>1365</v>
      </c>
      <c r="O8" t="s">
        <v>434</v>
      </c>
      <c r="P8" t="s">
        <v>435</v>
      </c>
      <c r="Q8" t="s">
        <v>61</v>
      </c>
      <c r="R8" t="s">
        <v>62</v>
      </c>
      <c r="S8">
        <v>3</v>
      </c>
      <c r="T8">
        <v>15</v>
      </c>
      <c r="U8">
        <v>12</v>
      </c>
      <c r="V8">
        <v>0</v>
      </c>
      <c r="W8">
        <v>12</v>
      </c>
      <c r="X8">
        <v>4</v>
      </c>
      <c r="Y8" t="s">
        <v>64</v>
      </c>
      <c r="Z8" t="s">
        <v>67</v>
      </c>
      <c r="AA8" t="s">
        <v>67</v>
      </c>
      <c r="AB8" t="s">
        <v>2234</v>
      </c>
      <c r="AC8" t="s">
        <v>436</v>
      </c>
      <c r="AD8" t="s">
        <v>67</v>
      </c>
      <c r="AE8">
        <v>0</v>
      </c>
      <c r="AF8" t="s">
        <v>1366</v>
      </c>
      <c r="AG8">
        <v>3</v>
      </c>
      <c r="AH8">
        <v>1</v>
      </c>
      <c r="AI8" t="s">
        <v>2110</v>
      </c>
      <c r="AJ8" t="s">
        <v>2109</v>
      </c>
      <c r="AK8">
        <v>12</v>
      </c>
      <c r="AL8">
        <v>3</v>
      </c>
      <c r="AM8">
        <v>4130</v>
      </c>
      <c r="AN8">
        <v>0</v>
      </c>
      <c r="AO8">
        <v>0</v>
      </c>
      <c r="AP8">
        <v>743400</v>
      </c>
      <c r="AQ8">
        <v>180000</v>
      </c>
      <c r="AR8">
        <v>0</v>
      </c>
      <c r="AS8">
        <v>0</v>
      </c>
      <c r="AT8">
        <v>0</v>
      </c>
      <c r="AU8">
        <v>923400</v>
      </c>
      <c r="AV8" t="s">
        <v>64</v>
      </c>
      <c r="AW8">
        <v>0</v>
      </c>
      <c r="AX8">
        <v>1</v>
      </c>
      <c r="AY8">
        <v>7</v>
      </c>
      <c r="AZ8">
        <v>0</v>
      </c>
      <c r="BA8">
        <v>0</v>
      </c>
      <c r="BB8">
        <v>0</v>
      </c>
      <c r="BC8">
        <v>0</v>
      </c>
      <c r="BD8">
        <v>0</v>
      </c>
      <c r="BE8">
        <v>0</v>
      </c>
      <c r="BF8">
        <v>0</v>
      </c>
      <c r="BG8">
        <v>7</v>
      </c>
      <c r="BH8">
        <v>7</v>
      </c>
      <c r="BI8">
        <v>7</v>
      </c>
      <c r="BJ8">
        <v>7</v>
      </c>
      <c r="BK8">
        <v>7</v>
      </c>
      <c r="BL8">
        <v>7</v>
      </c>
      <c r="BM8">
        <v>6.4</v>
      </c>
      <c r="BN8" t="s">
        <v>64</v>
      </c>
      <c r="BO8" t="s">
        <v>2301</v>
      </c>
      <c r="BP8" t="s">
        <v>2302</v>
      </c>
      <c r="BQ8">
        <v>994508645</v>
      </c>
      <c r="BR8" t="s">
        <v>2303</v>
      </c>
      <c r="BS8" t="s">
        <v>2304</v>
      </c>
      <c r="BT8" s="57" t="s">
        <v>2305</v>
      </c>
      <c r="BU8">
        <v>0</v>
      </c>
      <c r="BV8">
        <v>0</v>
      </c>
      <c r="BW8">
        <v>0</v>
      </c>
    </row>
    <row r="9" spans="1:124" x14ac:dyDescent="0.35">
      <c r="A9">
        <v>14334</v>
      </c>
      <c r="B9" t="s">
        <v>1069</v>
      </c>
      <c r="C9">
        <v>2025</v>
      </c>
      <c r="D9" t="s">
        <v>127</v>
      </c>
      <c r="E9" t="s">
        <v>241</v>
      </c>
      <c r="F9" t="s">
        <v>2252</v>
      </c>
      <c r="I9" t="s">
        <v>740</v>
      </c>
      <c r="J9" t="s">
        <v>741</v>
      </c>
      <c r="K9" t="s">
        <v>56</v>
      </c>
      <c r="L9" t="s">
        <v>57</v>
      </c>
      <c r="M9">
        <v>5</v>
      </c>
      <c r="N9" t="s">
        <v>2233</v>
      </c>
      <c r="O9" t="s">
        <v>237</v>
      </c>
      <c r="P9" t="s">
        <v>152</v>
      </c>
      <c r="Q9" t="s">
        <v>61</v>
      </c>
      <c r="R9" t="s">
        <v>62</v>
      </c>
      <c r="S9">
        <v>27</v>
      </c>
      <c r="T9">
        <v>10</v>
      </c>
      <c r="U9">
        <v>95</v>
      </c>
      <c r="V9">
        <v>12</v>
      </c>
      <c r="W9">
        <v>107</v>
      </c>
      <c r="X9">
        <v>4</v>
      </c>
      <c r="Y9" t="s">
        <v>64</v>
      </c>
      <c r="Z9" t="s">
        <v>67</v>
      </c>
      <c r="AA9" t="s">
        <v>64</v>
      </c>
      <c r="AB9" t="s">
        <v>2234</v>
      </c>
      <c r="AC9" t="s">
        <v>1068</v>
      </c>
      <c r="AD9" t="s">
        <v>67</v>
      </c>
      <c r="AE9">
        <v>0</v>
      </c>
      <c r="AF9" t="s">
        <v>1366</v>
      </c>
      <c r="AG9">
        <v>27</v>
      </c>
      <c r="AH9">
        <v>2</v>
      </c>
      <c r="AI9" t="s">
        <v>1768</v>
      </c>
      <c r="AJ9" t="s">
        <v>2211</v>
      </c>
      <c r="AK9">
        <v>107</v>
      </c>
      <c r="AL9">
        <v>27</v>
      </c>
      <c r="AM9">
        <v>5075</v>
      </c>
      <c r="AN9">
        <v>100000</v>
      </c>
      <c r="AO9">
        <v>0</v>
      </c>
      <c r="AP9">
        <v>5430250</v>
      </c>
      <c r="AQ9">
        <v>1080000</v>
      </c>
      <c r="AR9">
        <v>1000000</v>
      </c>
      <c r="AS9">
        <v>0</v>
      </c>
      <c r="AT9">
        <v>0</v>
      </c>
      <c r="AU9">
        <v>7510250</v>
      </c>
      <c r="AV9" t="s">
        <v>64</v>
      </c>
      <c r="AW9">
        <v>0</v>
      </c>
      <c r="AX9">
        <v>3</v>
      </c>
      <c r="AY9">
        <v>5</v>
      </c>
      <c r="AZ9">
        <v>0</v>
      </c>
      <c r="BA9">
        <v>0</v>
      </c>
      <c r="BB9">
        <v>0</v>
      </c>
      <c r="BC9">
        <v>0</v>
      </c>
      <c r="BD9">
        <v>0</v>
      </c>
      <c r="BE9">
        <v>0</v>
      </c>
      <c r="BF9">
        <v>0</v>
      </c>
      <c r="BG9">
        <v>7</v>
      </c>
      <c r="BH9">
        <v>7</v>
      </c>
      <c r="BI9">
        <v>7</v>
      </c>
      <c r="BJ9">
        <v>7</v>
      </c>
      <c r="BK9">
        <v>7</v>
      </c>
      <c r="BL9">
        <v>7</v>
      </c>
      <c r="BM9">
        <v>6.4</v>
      </c>
      <c r="BN9" t="s">
        <v>64</v>
      </c>
      <c r="BO9" t="s">
        <v>2314</v>
      </c>
      <c r="BP9" t="s">
        <v>2315</v>
      </c>
      <c r="BQ9">
        <v>722604254</v>
      </c>
      <c r="BR9" t="s">
        <v>2316</v>
      </c>
      <c r="BS9" t="s">
        <v>2317</v>
      </c>
      <c r="BT9" s="57" t="s">
        <v>2318</v>
      </c>
      <c r="BU9">
        <v>0</v>
      </c>
      <c r="BV9">
        <v>0</v>
      </c>
      <c r="BW9">
        <v>0</v>
      </c>
    </row>
    <row r="10" spans="1:124" x14ac:dyDescent="0.35">
      <c r="A10">
        <v>14584</v>
      </c>
      <c r="B10" t="s">
        <v>1069</v>
      </c>
      <c r="C10">
        <v>2025</v>
      </c>
      <c r="D10" t="s">
        <v>127</v>
      </c>
      <c r="E10" t="s">
        <v>214</v>
      </c>
      <c r="F10" t="s">
        <v>2242</v>
      </c>
      <c r="I10" t="s">
        <v>552</v>
      </c>
      <c r="J10" t="s">
        <v>553</v>
      </c>
      <c r="K10" t="s">
        <v>65</v>
      </c>
      <c r="L10" t="s">
        <v>65</v>
      </c>
      <c r="M10">
        <v>5</v>
      </c>
      <c r="N10" t="s">
        <v>2233</v>
      </c>
      <c r="O10" t="s">
        <v>559</v>
      </c>
      <c r="P10" t="s">
        <v>152</v>
      </c>
      <c r="Q10" t="s">
        <v>61</v>
      </c>
      <c r="R10" t="s">
        <v>107</v>
      </c>
      <c r="S10">
        <v>20</v>
      </c>
      <c r="T10">
        <v>20</v>
      </c>
      <c r="U10">
        <v>80</v>
      </c>
      <c r="V10">
        <v>0</v>
      </c>
      <c r="W10">
        <v>80</v>
      </c>
      <c r="X10">
        <v>4</v>
      </c>
      <c r="Y10" t="s">
        <v>64</v>
      </c>
      <c r="Z10" t="s">
        <v>67</v>
      </c>
      <c r="AA10" t="s">
        <v>67</v>
      </c>
      <c r="AB10" t="s">
        <v>2234</v>
      </c>
      <c r="AC10" t="s">
        <v>2312</v>
      </c>
      <c r="AD10" t="s">
        <v>67</v>
      </c>
      <c r="AE10">
        <v>0</v>
      </c>
      <c r="AF10" t="s">
        <v>1366</v>
      </c>
      <c r="AG10">
        <v>20</v>
      </c>
      <c r="AH10">
        <v>3</v>
      </c>
      <c r="AI10" t="s">
        <v>1638</v>
      </c>
      <c r="AJ10" t="s">
        <v>2148</v>
      </c>
      <c r="AK10">
        <v>80</v>
      </c>
      <c r="AL10">
        <v>20</v>
      </c>
      <c r="AM10">
        <v>6373</v>
      </c>
      <c r="AN10">
        <v>0</v>
      </c>
      <c r="AO10">
        <v>0</v>
      </c>
      <c r="AP10">
        <v>10196800</v>
      </c>
      <c r="AQ10">
        <v>1600000</v>
      </c>
      <c r="AR10">
        <v>0</v>
      </c>
      <c r="AS10">
        <v>0</v>
      </c>
      <c r="AT10">
        <v>0</v>
      </c>
      <c r="AU10">
        <v>11796800</v>
      </c>
      <c r="AV10" t="s">
        <v>64</v>
      </c>
      <c r="AW10">
        <v>0</v>
      </c>
      <c r="AX10">
        <v>7</v>
      </c>
      <c r="AY10">
        <v>7</v>
      </c>
      <c r="AZ10">
        <v>0</v>
      </c>
      <c r="BA10">
        <v>0</v>
      </c>
      <c r="BB10">
        <v>0</v>
      </c>
      <c r="BC10">
        <v>0</v>
      </c>
      <c r="BD10">
        <v>0</v>
      </c>
      <c r="BE10">
        <v>0</v>
      </c>
      <c r="BF10">
        <v>0</v>
      </c>
      <c r="BG10">
        <v>7</v>
      </c>
      <c r="BH10">
        <v>7</v>
      </c>
      <c r="BI10">
        <v>7</v>
      </c>
      <c r="BJ10">
        <v>7</v>
      </c>
      <c r="BK10">
        <v>7</v>
      </c>
      <c r="BL10">
        <v>7</v>
      </c>
      <c r="BM10">
        <v>7</v>
      </c>
      <c r="BN10" t="s">
        <v>64</v>
      </c>
      <c r="BO10" t="s">
        <v>2320</v>
      </c>
      <c r="BP10" t="s">
        <v>2321</v>
      </c>
      <c r="BQ10">
        <v>227925071</v>
      </c>
      <c r="BR10" t="s">
        <v>2322</v>
      </c>
      <c r="BS10" t="s">
        <v>2323</v>
      </c>
      <c r="BT10" s="57" t="s">
        <v>2324</v>
      </c>
      <c r="BU10">
        <v>0</v>
      </c>
      <c r="BV10">
        <v>0</v>
      </c>
      <c r="BW10">
        <v>0</v>
      </c>
    </row>
    <row r="11" spans="1:124" x14ac:dyDescent="0.35">
      <c r="A11">
        <v>14439</v>
      </c>
      <c r="B11" t="s">
        <v>1069</v>
      </c>
      <c r="C11">
        <v>2025</v>
      </c>
      <c r="D11" t="s">
        <v>127</v>
      </c>
      <c r="E11" t="s">
        <v>173</v>
      </c>
      <c r="F11" t="s">
        <v>176</v>
      </c>
      <c r="I11" t="s">
        <v>552</v>
      </c>
      <c r="J11" t="s">
        <v>553</v>
      </c>
      <c r="K11" t="s">
        <v>65</v>
      </c>
      <c r="L11" t="s">
        <v>65</v>
      </c>
      <c r="M11">
        <v>6</v>
      </c>
      <c r="N11" t="s">
        <v>2326</v>
      </c>
      <c r="O11" t="s">
        <v>2327</v>
      </c>
      <c r="P11" t="s">
        <v>152</v>
      </c>
      <c r="Q11" t="s">
        <v>61</v>
      </c>
      <c r="R11" t="s">
        <v>107</v>
      </c>
      <c r="S11">
        <v>20</v>
      </c>
      <c r="T11">
        <v>10</v>
      </c>
      <c r="U11">
        <v>80</v>
      </c>
      <c r="V11">
        <v>0</v>
      </c>
      <c r="W11">
        <v>80</v>
      </c>
      <c r="X11">
        <v>4</v>
      </c>
      <c r="Y11" t="s">
        <v>64</v>
      </c>
      <c r="Z11" t="s">
        <v>67</v>
      </c>
      <c r="AA11" t="s">
        <v>67</v>
      </c>
      <c r="AB11" t="s">
        <v>2234</v>
      </c>
      <c r="AC11" t="s">
        <v>418</v>
      </c>
      <c r="AD11" t="s">
        <v>67</v>
      </c>
      <c r="AE11">
        <v>0</v>
      </c>
      <c r="AF11" t="s">
        <v>1366</v>
      </c>
      <c r="AG11">
        <v>20</v>
      </c>
      <c r="AH11">
        <v>3</v>
      </c>
      <c r="AI11" t="s">
        <v>1638</v>
      </c>
      <c r="AJ11" t="s">
        <v>2148</v>
      </c>
      <c r="AK11">
        <v>80</v>
      </c>
      <c r="AL11">
        <v>20</v>
      </c>
      <c r="AM11">
        <v>6373</v>
      </c>
      <c r="AN11">
        <v>0</v>
      </c>
      <c r="AO11">
        <v>0</v>
      </c>
      <c r="AP11">
        <v>5098400</v>
      </c>
      <c r="AQ11">
        <v>800000</v>
      </c>
      <c r="AR11">
        <v>0</v>
      </c>
      <c r="AS11">
        <v>0</v>
      </c>
      <c r="AT11">
        <v>0</v>
      </c>
      <c r="AU11">
        <v>5898400</v>
      </c>
      <c r="AV11" t="s">
        <v>64</v>
      </c>
      <c r="AW11">
        <v>0</v>
      </c>
      <c r="AX11">
        <v>7</v>
      </c>
      <c r="AY11">
        <v>7</v>
      </c>
      <c r="AZ11">
        <v>0</v>
      </c>
      <c r="BA11">
        <v>0</v>
      </c>
      <c r="BB11">
        <v>0</v>
      </c>
      <c r="BC11">
        <v>0</v>
      </c>
      <c r="BD11">
        <v>0</v>
      </c>
      <c r="BE11">
        <v>0</v>
      </c>
      <c r="BF11">
        <v>0</v>
      </c>
      <c r="BG11">
        <v>7</v>
      </c>
      <c r="BH11">
        <v>7</v>
      </c>
      <c r="BI11">
        <v>7</v>
      </c>
      <c r="BJ11">
        <v>7</v>
      </c>
      <c r="BK11">
        <v>7</v>
      </c>
      <c r="BL11">
        <v>7</v>
      </c>
      <c r="BM11">
        <v>7</v>
      </c>
      <c r="BN11" t="s">
        <v>64</v>
      </c>
      <c r="BO11" t="s">
        <v>2320</v>
      </c>
      <c r="BP11" t="s">
        <v>2321</v>
      </c>
      <c r="BQ11">
        <v>227925071</v>
      </c>
      <c r="BR11" t="s">
        <v>2328</v>
      </c>
      <c r="BS11" t="s">
        <v>2323</v>
      </c>
      <c r="BT11" s="57" t="s">
        <v>2324</v>
      </c>
      <c r="BU11">
        <v>0</v>
      </c>
      <c r="BV11">
        <v>0</v>
      </c>
      <c r="BW11">
        <v>0</v>
      </c>
    </row>
    <row r="12" spans="1:124" x14ac:dyDescent="0.35">
      <c r="A12">
        <v>14429</v>
      </c>
      <c r="B12" t="s">
        <v>1069</v>
      </c>
      <c r="C12">
        <v>2025</v>
      </c>
      <c r="D12" t="s">
        <v>127</v>
      </c>
      <c r="E12" t="s">
        <v>173</v>
      </c>
      <c r="F12" t="s">
        <v>176</v>
      </c>
      <c r="I12" t="s">
        <v>1038</v>
      </c>
      <c r="J12" t="s">
        <v>1039</v>
      </c>
      <c r="K12" t="s">
        <v>56</v>
      </c>
      <c r="L12" t="s">
        <v>57</v>
      </c>
      <c r="M12">
        <v>6</v>
      </c>
      <c r="N12" t="s">
        <v>2326</v>
      </c>
      <c r="O12" t="s">
        <v>1040</v>
      </c>
      <c r="P12" t="s">
        <v>152</v>
      </c>
      <c r="Q12" t="s">
        <v>61</v>
      </c>
      <c r="R12" t="s">
        <v>62</v>
      </c>
      <c r="S12">
        <v>33</v>
      </c>
      <c r="T12">
        <v>10</v>
      </c>
      <c r="U12">
        <v>120</v>
      </c>
      <c r="V12">
        <v>12</v>
      </c>
      <c r="W12">
        <v>132</v>
      </c>
      <c r="X12">
        <v>4</v>
      </c>
      <c r="Y12" t="s">
        <v>64</v>
      </c>
      <c r="Z12" t="s">
        <v>67</v>
      </c>
      <c r="AA12" t="s">
        <v>64</v>
      </c>
      <c r="AB12" t="s">
        <v>2234</v>
      </c>
      <c r="AC12" t="s">
        <v>1041</v>
      </c>
      <c r="AD12" t="s">
        <v>67</v>
      </c>
      <c r="AE12">
        <v>0</v>
      </c>
      <c r="AF12" t="s">
        <v>1366</v>
      </c>
      <c r="AG12">
        <v>33</v>
      </c>
      <c r="AH12">
        <v>1</v>
      </c>
      <c r="AI12" t="s">
        <v>1638</v>
      </c>
      <c r="AJ12" t="s">
        <v>2148</v>
      </c>
      <c r="AK12">
        <v>132</v>
      </c>
      <c r="AL12">
        <v>33</v>
      </c>
      <c r="AM12">
        <v>4130</v>
      </c>
      <c r="AN12">
        <v>100000</v>
      </c>
      <c r="AO12">
        <v>0</v>
      </c>
      <c r="AP12">
        <v>5451600</v>
      </c>
      <c r="AQ12">
        <v>1320000</v>
      </c>
      <c r="AR12">
        <v>1000000</v>
      </c>
      <c r="AS12">
        <v>0</v>
      </c>
      <c r="AT12">
        <v>0</v>
      </c>
      <c r="AU12">
        <v>7771600</v>
      </c>
      <c r="AV12" t="s">
        <v>64</v>
      </c>
      <c r="AW12">
        <v>0</v>
      </c>
      <c r="AX12">
        <v>7</v>
      </c>
      <c r="AY12">
        <v>7</v>
      </c>
      <c r="AZ12">
        <v>0</v>
      </c>
      <c r="BA12">
        <v>0</v>
      </c>
      <c r="BB12">
        <v>0</v>
      </c>
      <c r="BC12">
        <v>0</v>
      </c>
      <c r="BD12">
        <v>0</v>
      </c>
      <c r="BE12">
        <v>0</v>
      </c>
      <c r="BF12">
        <v>0</v>
      </c>
      <c r="BG12">
        <v>7</v>
      </c>
      <c r="BH12">
        <v>7</v>
      </c>
      <c r="BI12">
        <v>7</v>
      </c>
      <c r="BJ12">
        <v>7</v>
      </c>
      <c r="BK12">
        <v>7</v>
      </c>
      <c r="BL12">
        <v>7</v>
      </c>
      <c r="BM12">
        <v>7</v>
      </c>
      <c r="BN12" t="s">
        <v>64</v>
      </c>
      <c r="BO12" t="s">
        <v>2320</v>
      </c>
      <c r="BP12" t="s">
        <v>2321</v>
      </c>
      <c r="BQ12">
        <v>227925071</v>
      </c>
      <c r="BR12" t="s">
        <v>2329</v>
      </c>
      <c r="BS12" t="s">
        <v>2330</v>
      </c>
      <c r="BT12" s="57" t="s">
        <v>2331</v>
      </c>
      <c r="BU12">
        <v>0</v>
      </c>
      <c r="BV12">
        <v>0</v>
      </c>
      <c r="BW12">
        <v>0</v>
      </c>
    </row>
    <row r="13" spans="1:124" x14ac:dyDescent="0.35">
      <c r="A13">
        <v>14329</v>
      </c>
      <c r="B13" t="s">
        <v>1069</v>
      </c>
      <c r="C13">
        <v>2025</v>
      </c>
      <c r="D13" t="s">
        <v>127</v>
      </c>
      <c r="E13" t="s">
        <v>241</v>
      </c>
      <c r="F13" t="s">
        <v>2252</v>
      </c>
      <c r="I13" t="s">
        <v>79</v>
      </c>
      <c r="J13" t="s">
        <v>80</v>
      </c>
      <c r="K13" t="s">
        <v>56</v>
      </c>
      <c r="L13" t="s">
        <v>57</v>
      </c>
      <c r="M13">
        <v>5</v>
      </c>
      <c r="N13" t="s">
        <v>2233</v>
      </c>
      <c r="O13" t="s">
        <v>237</v>
      </c>
      <c r="P13" t="s">
        <v>152</v>
      </c>
      <c r="Q13" t="s">
        <v>61</v>
      </c>
      <c r="R13" t="s">
        <v>62</v>
      </c>
      <c r="S13">
        <v>31</v>
      </c>
      <c r="T13">
        <v>10</v>
      </c>
      <c r="U13">
        <v>110</v>
      </c>
      <c r="V13">
        <v>12</v>
      </c>
      <c r="W13">
        <v>122</v>
      </c>
      <c r="X13">
        <v>4</v>
      </c>
      <c r="Y13" t="s">
        <v>64</v>
      </c>
      <c r="Z13" t="s">
        <v>67</v>
      </c>
      <c r="AA13" t="s">
        <v>64</v>
      </c>
      <c r="AB13" t="s">
        <v>2234</v>
      </c>
      <c r="AC13" t="s">
        <v>1086</v>
      </c>
      <c r="AD13" t="s">
        <v>67</v>
      </c>
      <c r="AE13">
        <v>0</v>
      </c>
      <c r="AF13" t="s">
        <v>1366</v>
      </c>
      <c r="AG13">
        <v>31</v>
      </c>
      <c r="AH13">
        <v>2</v>
      </c>
      <c r="AI13" t="s">
        <v>1638</v>
      </c>
      <c r="AJ13" t="s">
        <v>2148</v>
      </c>
      <c r="AK13">
        <v>122</v>
      </c>
      <c r="AL13">
        <v>31</v>
      </c>
      <c r="AM13">
        <v>5075</v>
      </c>
      <c r="AN13">
        <v>100000</v>
      </c>
      <c r="AO13">
        <v>0</v>
      </c>
      <c r="AP13">
        <v>6191500</v>
      </c>
      <c r="AQ13">
        <v>1240000</v>
      </c>
      <c r="AR13">
        <v>1000000</v>
      </c>
      <c r="AS13">
        <v>0</v>
      </c>
      <c r="AT13">
        <v>0</v>
      </c>
      <c r="AU13">
        <v>8431500</v>
      </c>
      <c r="AV13" t="s">
        <v>64</v>
      </c>
      <c r="AW13">
        <v>0</v>
      </c>
      <c r="AX13">
        <v>7</v>
      </c>
      <c r="AY13">
        <v>7</v>
      </c>
      <c r="AZ13">
        <v>0</v>
      </c>
      <c r="BA13">
        <v>0</v>
      </c>
      <c r="BB13">
        <v>0</v>
      </c>
      <c r="BC13">
        <v>0</v>
      </c>
      <c r="BD13">
        <v>0</v>
      </c>
      <c r="BE13">
        <v>0</v>
      </c>
      <c r="BF13">
        <v>0</v>
      </c>
      <c r="BG13">
        <v>7</v>
      </c>
      <c r="BH13">
        <v>7</v>
      </c>
      <c r="BI13">
        <v>7</v>
      </c>
      <c r="BJ13">
        <v>7</v>
      </c>
      <c r="BK13">
        <v>7</v>
      </c>
      <c r="BL13">
        <v>7</v>
      </c>
      <c r="BM13">
        <v>7</v>
      </c>
      <c r="BN13" t="s">
        <v>64</v>
      </c>
      <c r="BO13" t="s">
        <v>2320</v>
      </c>
      <c r="BP13" t="s">
        <v>2321</v>
      </c>
      <c r="BQ13">
        <v>227925071</v>
      </c>
      <c r="BR13" t="s">
        <v>2332</v>
      </c>
      <c r="BS13" t="s">
        <v>2333</v>
      </c>
      <c r="BT13" s="57" t="s">
        <v>2334</v>
      </c>
      <c r="BU13">
        <v>0</v>
      </c>
      <c r="BV13">
        <v>0</v>
      </c>
      <c r="BW13">
        <v>0</v>
      </c>
    </row>
    <row r="14" spans="1:124" x14ac:dyDescent="0.35">
      <c r="A14">
        <v>14434</v>
      </c>
      <c r="B14" t="s">
        <v>1069</v>
      </c>
      <c r="C14">
        <v>2025</v>
      </c>
      <c r="D14" t="s">
        <v>127</v>
      </c>
      <c r="E14" t="s">
        <v>173</v>
      </c>
      <c r="F14" t="s">
        <v>176</v>
      </c>
      <c r="I14" t="s">
        <v>762</v>
      </c>
      <c r="J14" t="s">
        <v>763</v>
      </c>
      <c r="K14" t="s">
        <v>56</v>
      </c>
      <c r="L14" t="s">
        <v>57</v>
      </c>
      <c r="M14">
        <v>3</v>
      </c>
      <c r="N14" t="s">
        <v>2335</v>
      </c>
      <c r="O14" t="s">
        <v>1093</v>
      </c>
      <c r="P14" t="s">
        <v>152</v>
      </c>
      <c r="Q14" t="s">
        <v>61</v>
      </c>
      <c r="R14" t="s">
        <v>62</v>
      </c>
      <c r="S14">
        <v>30</v>
      </c>
      <c r="T14">
        <v>10</v>
      </c>
      <c r="U14">
        <v>108</v>
      </c>
      <c r="V14">
        <v>12</v>
      </c>
      <c r="W14">
        <v>120</v>
      </c>
      <c r="X14">
        <v>4</v>
      </c>
      <c r="Y14" t="s">
        <v>64</v>
      </c>
      <c r="Z14" t="s">
        <v>67</v>
      </c>
      <c r="AA14" t="s">
        <v>64</v>
      </c>
      <c r="AB14" t="s">
        <v>2234</v>
      </c>
      <c r="AC14" t="s">
        <v>1094</v>
      </c>
      <c r="AD14" t="s">
        <v>67</v>
      </c>
      <c r="AE14">
        <v>0</v>
      </c>
      <c r="AF14" t="s">
        <v>1366</v>
      </c>
      <c r="AG14">
        <v>30</v>
      </c>
      <c r="AH14">
        <v>3</v>
      </c>
      <c r="AI14" t="s">
        <v>1638</v>
      </c>
      <c r="AJ14" t="s">
        <v>2148</v>
      </c>
      <c r="AK14">
        <v>120</v>
      </c>
      <c r="AL14">
        <v>30</v>
      </c>
      <c r="AM14">
        <v>6373</v>
      </c>
      <c r="AN14">
        <v>100000</v>
      </c>
      <c r="AO14">
        <v>0</v>
      </c>
      <c r="AP14">
        <v>7647600</v>
      </c>
      <c r="AQ14">
        <v>1200000</v>
      </c>
      <c r="AR14">
        <v>1000000</v>
      </c>
      <c r="AS14">
        <v>0</v>
      </c>
      <c r="AT14">
        <v>0</v>
      </c>
      <c r="AU14">
        <v>9847600</v>
      </c>
      <c r="AV14" t="s">
        <v>64</v>
      </c>
      <c r="AW14">
        <v>0</v>
      </c>
      <c r="AX14">
        <v>7</v>
      </c>
      <c r="AY14">
        <v>7</v>
      </c>
      <c r="AZ14">
        <v>0</v>
      </c>
      <c r="BA14">
        <v>0</v>
      </c>
      <c r="BB14">
        <v>0</v>
      </c>
      <c r="BC14">
        <v>0</v>
      </c>
      <c r="BD14">
        <v>0</v>
      </c>
      <c r="BE14">
        <v>0</v>
      </c>
      <c r="BF14">
        <v>0</v>
      </c>
      <c r="BG14">
        <v>7</v>
      </c>
      <c r="BH14">
        <v>7</v>
      </c>
      <c r="BI14">
        <v>7</v>
      </c>
      <c r="BJ14">
        <v>7</v>
      </c>
      <c r="BK14">
        <v>7</v>
      </c>
      <c r="BL14">
        <v>7</v>
      </c>
      <c r="BM14">
        <v>7</v>
      </c>
      <c r="BN14" t="s">
        <v>64</v>
      </c>
      <c r="BO14" t="s">
        <v>2320</v>
      </c>
      <c r="BP14" t="s">
        <v>2321</v>
      </c>
      <c r="BQ14">
        <v>227925071</v>
      </c>
      <c r="BR14" t="s">
        <v>2336</v>
      </c>
      <c r="BS14" t="s">
        <v>2337</v>
      </c>
      <c r="BT14" s="57" t="s">
        <v>2338</v>
      </c>
      <c r="BU14">
        <v>0</v>
      </c>
      <c r="BV14">
        <v>0</v>
      </c>
      <c r="BW14">
        <v>0</v>
      </c>
    </row>
    <row r="15" spans="1:124" x14ac:dyDescent="0.35">
      <c r="A15">
        <v>14262</v>
      </c>
      <c r="B15" t="s">
        <v>1069</v>
      </c>
      <c r="C15">
        <v>2025</v>
      </c>
      <c r="D15" t="s">
        <v>127</v>
      </c>
      <c r="E15" t="s">
        <v>812</v>
      </c>
      <c r="F15" t="s">
        <v>2268</v>
      </c>
      <c r="I15" t="s">
        <v>817</v>
      </c>
      <c r="J15" t="s">
        <v>2592</v>
      </c>
      <c r="K15" t="s">
        <v>483</v>
      </c>
      <c r="L15" t="s">
        <v>484</v>
      </c>
      <c r="M15">
        <v>13</v>
      </c>
      <c r="N15" t="s">
        <v>1365</v>
      </c>
      <c r="O15" t="s">
        <v>312</v>
      </c>
      <c r="P15" t="s">
        <v>445</v>
      </c>
      <c r="Q15" t="s">
        <v>61</v>
      </c>
      <c r="R15" t="s">
        <v>107</v>
      </c>
      <c r="S15">
        <v>47</v>
      </c>
      <c r="T15">
        <v>15</v>
      </c>
      <c r="U15">
        <v>0</v>
      </c>
      <c r="V15">
        <v>8</v>
      </c>
      <c r="W15">
        <v>188</v>
      </c>
      <c r="X15">
        <v>4</v>
      </c>
      <c r="Y15" t="s">
        <v>64</v>
      </c>
      <c r="Z15" t="s">
        <v>67</v>
      </c>
      <c r="AA15" t="s">
        <v>67</v>
      </c>
      <c r="AB15" t="s">
        <v>2339</v>
      </c>
      <c r="AC15" t="s">
        <v>808</v>
      </c>
      <c r="AD15" t="s">
        <v>67</v>
      </c>
      <c r="AE15">
        <v>0</v>
      </c>
      <c r="AF15" t="s">
        <v>1366</v>
      </c>
      <c r="AG15">
        <v>47</v>
      </c>
      <c r="AH15">
        <v>3</v>
      </c>
      <c r="AI15" t="s">
        <v>1371</v>
      </c>
      <c r="AJ15" t="s">
        <v>2154</v>
      </c>
      <c r="AK15">
        <v>188</v>
      </c>
      <c r="AL15">
        <v>47</v>
      </c>
      <c r="AM15">
        <v>6373</v>
      </c>
      <c r="AN15">
        <v>0</v>
      </c>
      <c r="AO15">
        <v>0</v>
      </c>
      <c r="AP15">
        <v>17971860</v>
      </c>
      <c r="AQ15">
        <v>2820000</v>
      </c>
      <c r="AR15">
        <v>0</v>
      </c>
      <c r="AS15">
        <v>0</v>
      </c>
      <c r="AT15">
        <v>0</v>
      </c>
      <c r="AU15">
        <v>20791860</v>
      </c>
      <c r="AV15" t="s">
        <v>64</v>
      </c>
      <c r="AW15">
        <v>0</v>
      </c>
      <c r="AX15">
        <v>7</v>
      </c>
      <c r="AY15">
        <v>7</v>
      </c>
      <c r="AZ15">
        <v>7</v>
      </c>
      <c r="BA15">
        <v>7</v>
      </c>
      <c r="BB15">
        <v>7</v>
      </c>
      <c r="BC15">
        <v>7</v>
      </c>
      <c r="BD15">
        <v>7</v>
      </c>
      <c r="BE15">
        <v>7</v>
      </c>
      <c r="BF15">
        <v>7</v>
      </c>
      <c r="BG15">
        <v>7</v>
      </c>
      <c r="BH15">
        <v>7</v>
      </c>
      <c r="BI15">
        <v>7</v>
      </c>
      <c r="BJ15">
        <v>7</v>
      </c>
      <c r="BK15">
        <v>7</v>
      </c>
      <c r="BL15">
        <v>7</v>
      </c>
      <c r="BM15">
        <v>7</v>
      </c>
      <c r="BN15" t="s">
        <v>64</v>
      </c>
      <c r="BO15" t="s">
        <v>2350</v>
      </c>
      <c r="BP15" t="s">
        <v>2351</v>
      </c>
      <c r="BQ15">
        <v>992196137</v>
      </c>
      <c r="BR15" t="s">
        <v>2352</v>
      </c>
      <c r="BS15" t="s">
        <v>2353</v>
      </c>
      <c r="BT15" s="57" t="s">
        <v>2354</v>
      </c>
      <c r="BU15">
        <v>0</v>
      </c>
      <c r="BV15">
        <v>0</v>
      </c>
      <c r="BW15">
        <v>0</v>
      </c>
    </row>
    <row r="16" spans="1:124" x14ac:dyDescent="0.35">
      <c r="A16">
        <v>14290</v>
      </c>
      <c r="B16" t="s">
        <v>1069</v>
      </c>
      <c r="C16">
        <v>2025</v>
      </c>
      <c r="D16" t="s">
        <v>127</v>
      </c>
      <c r="E16" t="s">
        <v>812</v>
      </c>
      <c r="F16" t="s">
        <v>2268</v>
      </c>
      <c r="I16" t="s">
        <v>858</v>
      </c>
      <c r="J16" t="s">
        <v>2592</v>
      </c>
      <c r="K16" t="s">
        <v>814</v>
      </c>
      <c r="L16" t="s">
        <v>815</v>
      </c>
      <c r="M16">
        <v>13</v>
      </c>
      <c r="N16" t="s">
        <v>1365</v>
      </c>
      <c r="O16" t="s">
        <v>312</v>
      </c>
      <c r="P16" t="s">
        <v>445</v>
      </c>
      <c r="Q16" t="s">
        <v>61</v>
      </c>
      <c r="R16" t="s">
        <v>107</v>
      </c>
      <c r="S16">
        <v>48</v>
      </c>
      <c r="T16">
        <v>15</v>
      </c>
      <c r="U16">
        <v>0</v>
      </c>
      <c r="V16">
        <v>12</v>
      </c>
      <c r="W16">
        <v>192</v>
      </c>
      <c r="X16">
        <v>4</v>
      </c>
      <c r="Y16" t="s">
        <v>64</v>
      </c>
      <c r="Z16" t="s">
        <v>67</v>
      </c>
      <c r="AA16" t="s">
        <v>67</v>
      </c>
      <c r="AB16" t="s">
        <v>2341</v>
      </c>
      <c r="AC16" t="s">
        <v>2342</v>
      </c>
      <c r="AD16" t="s">
        <v>67</v>
      </c>
      <c r="AE16">
        <v>0</v>
      </c>
      <c r="AF16" t="s">
        <v>1366</v>
      </c>
      <c r="AG16">
        <v>48</v>
      </c>
      <c r="AH16">
        <v>2</v>
      </c>
      <c r="AI16" t="s">
        <v>1371</v>
      </c>
      <c r="AJ16" t="s">
        <v>2154</v>
      </c>
      <c r="AK16">
        <v>192</v>
      </c>
      <c r="AL16">
        <v>48</v>
      </c>
      <c r="AM16">
        <v>5075</v>
      </c>
      <c r="AN16">
        <v>0</v>
      </c>
      <c r="AO16">
        <v>0</v>
      </c>
      <c r="AP16">
        <v>14616000</v>
      </c>
      <c r="AQ16">
        <v>2880000</v>
      </c>
      <c r="AR16">
        <v>0</v>
      </c>
      <c r="AS16">
        <v>0</v>
      </c>
      <c r="AT16">
        <v>0</v>
      </c>
      <c r="AU16">
        <v>17496000</v>
      </c>
      <c r="AV16" t="s">
        <v>64</v>
      </c>
      <c r="AW16">
        <v>0</v>
      </c>
      <c r="AX16">
        <v>7</v>
      </c>
      <c r="AY16">
        <v>7</v>
      </c>
      <c r="AZ16">
        <v>7</v>
      </c>
      <c r="BA16">
        <v>7</v>
      </c>
      <c r="BB16">
        <v>7</v>
      </c>
      <c r="BC16">
        <v>7</v>
      </c>
      <c r="BD16">
        <v>7</v>
      </c>
      <c r="BE16">
        <v>7</v>
      </c>
      <c r="BF16">
        <v>7</v>
      </c>
      <c r="BG16">
        <v>7</v>
      </c>
      <c r="BH16">
        <v>7</v>
      </c>
      <c r="BI16">
        <v>7</v>
      </c>
      <c r="BJ16">
        <v>7</v>
      </c>
      <c r="BK16">
        <v>7</v>
      </c>
      <c r="BL16">
        <v>7</v>
      </c>
      <c r="BM16">
        <v>7</v>
      </c>
      <c r="BN16" t="s">
        <v>64</v>
      </c>
      <c r="BO16" t="s">
        <v>2350</v>
      </c>
      <c r="BP16" t="s">
        <v>2351</v>
      </c>
      <c r="BQ16">
        <v>992196137</v>
      </c>
      <c r="BR16" t="s">
        <v>2352</v>
      </c>
      <c r="BS16" t="s">
        <v>2355</v>
      </c>
      <c r="BT16" s="57" t="s">
        <v>2356</v>
      </c>
      <c r="BU16">
        <v>0</v>
      </c>
      <c r="BV16">
        <v>0</v>
      </c>
      <c r="BW16">
        <v>0</v>
      </c>
    </row>
    <row r="17" spans="1:75" x14ac:dyDescent="0.35">
      <c r="A17">
        <v>14294</v>
      </c>
      <c r="B17" t="s">
        <v>1069</v>
      </c>
      <c r="C17">
        <v>2025</v>
      </c>
      <c r="D17" t="s">
        <v>127</v>
      </c>
      <c r="E17" t="s">
        <v>812</v>
      </c>
      <c r="F17" t="s">
        <v>2268</v>
      </c>
      <c r="I17" t="s">
        <v>841</v>
      </c>
      <c r="J17" t="s">
        <v>2592</v>
      </c>
      <c r="K17" t="s">
        <v>814</v>
      </c>
      <c r="L17" t="s">
        <v>815</v>
      </c>
      <c r="M17">
        <v>13</v>
      </c>
      <c r="N17" t="s">
        <v>1365</v>
      </c>
      <c r="O17" t="s">
        <v>312</v>
      </c>
      <c r="P17" t="s">
        <v>965</v>
      </c>
      <c r="Q17" t="s">
        <v>61</v>
      </c>
      <c r="R17" t="s">
        <v>107</v>
      </c>
      <c r="S17">
        <v>48</v>
      </c>
      <c r="T17">
        <v>15</v>
      </c>
      <c r="U17">
        <v>0</v>
      </c>
      <c r="V17">
        <v>12</v>
      </c>
      <c r="W17">
        <v>192</v>
      </c>
      <c r="X17">
        <v>4</v>
      </c>
      <c r="Y17" t="s">
        <v>64</v>
      </c>
      <c r="Z17" t="s">
        <v>67</v>
      </c>
      <c r="AA17" t="s">
        <v>67</v>
      </c>
      <c r="AB17" t="s">
        <v>2340</v>
      </c>
      <c r="AC17" t="s">
        <v>808</v>
      </c>
      <c r="AD17" t="s">
        <v>67</v>
      </c>
      <c r="AE17">
        <v>0</v>
      </c>
      <c r="AF17" t="s">
        <v>1366</v>
      </c>
      <c r="AG17">
        <v>48</v>
      </c>
      <c r="AH17">
        <v>2</v>
      </c>
      <c r="AI17" t="s">
        <v>1371</v>
      </c>
      <c r="AJ17" t="s">
        <v>2154</v>
      </c>
      <c r="AK17">
        <v>192</v>
      </c>
      <c r="AL17">
        <v>48</v>
      </c>
      <c r="AM17">
        <v>5075</v>
      </c>
      <c r="AN17">
        <v>0</v>
      </c>
      <c r="AO17">
        <v>0</v>
      </c>
      <c r="AP17">
        <v>14616000</v>
      </c>
      <c r="AQ17">
        <v>2880000</v>
      </c>
      <c r="AR17">
        <v>0</v>
      </c>
      <c r="AS17">
        <v>0</v>
      </c>
      <c r="AT17">
        <v>0</v>
      </c>
      <c r="AU17">
        <v>17496000</v>
      </c>
      <c r="AV17" t="s">
        <v>64</v>
      </c>
      <c r="AW17">
        <v>0</v>
      </c>
      <c r="AX17">
        <v>7</v>
      </c>
      <c r="AY17">
        <v>7</v>
      </c>
      <c r="AZ17">
        <v>7</v>
      </c>
      <c r="BA17">
        <v>7</v>
      </c>
      <c r="BB17">
        <v>7</v>
      </c>
      <c r="BC17">
        <v>7</v>
      </c>
      <c r="BD17">
        <v>7</v>
      </c>
      <c r="BE17">
        <v>7</v>
      </c>
      <c r="BF17">
        <v>7</v>
      </c>
      <c r="BG17">
        <v>7</v>
      </c>
      <c r="BH17">
        <v>7</v>
      </c>
      <c r="BI17">
        <v>7</v>
      </c>
      <c r="BJ17">
        <v>7</v>
      </c>
      <c r="BK17">
        <v>7</v>
      </c>
      <c r="BL17">
        <v>7</v>
      </c>
      <c r="BM17">
        <v>7</v>
      </c>
      <c r="BN17" t="s">
        <v>64</v>
      </c>
      <c r="BO17" t="s">
        <v>2350</v>
      </c>
      <c r="BP17" t="s">
        <v>2351</v>
      </c>
      <c r="BQ17">
        <v>992196137</v>
      </c>
      <c r="BR17" t="s">
        <v>2352</v>
      </c>
      <c r="BS17" t="s">
        <v>2357</v>
      </c>
      <c r="BT17" s="57" t="s">
        <v>2358</v>
      </c>
      <c r="BU17">
        <v>0</v>
      </c>
      <c r="BV17">
        <v>0</v>
      </c>
      <c r="BW17">
        <v>0</v>
      </c>
    </row>
    <row r="18" spans="1:75" x14ac:dyDescent="0.35">
      <c r="A18">
        <v>14406</v>
      </c>
      <c r="B18" t="s">
        <v>1069</v>
      </c>
      <c r="C18">
        <v>2025</v>
      </c>
      <c r="D18" t="s">
        <v>127</v>
      </c>
      <c r="E18" t="s">
        <v>476</v>
      </c>
      <c r="F18" t="s">
        <v>603</v>
      </c>
      <c r="I18" t="s">
        <v>882</v>
      </c>
      <c r="J18" t="s">
        <v>2592</v>
      </c>
      <c r="K18" t="s">
        <v>65</v>
      </c>
      <c r="L18" t="s">
        <v>65</v>
      </c>
      <c r="M18">
        <v>13</v>
      </c>
      <c r="N18" t="s">
        <v>1365</v>
      </c>
      <c r="O18" t="s">
        <v>595</v>
      </c>
      <c r="P18" t="s">
        <v>152</v>
      </c>
      <c r="Q18" t="s">
        <v>61</v>
      </c>
      <c r="R18" t="s">
        <v>107</v>
      </c>
      <c r="S18">
        <v>50</v>
      </c>
      <c r="T18">
        <v>20</v>
      </c>
      <c r="U18">
        <v>0</v>
      </c>
      <c r="V18">
        <v>0</v>
      </c>
      <c r="W18">
        <v>200</v>
      </c>
      <c r="X18">
        <v>4</v>
      </c>
      <c r="Y18" t="s">
        <v>64</v>
      </c>
      <c r="Z18" t="s">
        <v>67</v>
      </c>
      <c r="AA18" t="s">
        <v>67</v>
      </c>
      <c r="AB18" t="s">
        <v>2250</v>
      </c>
      <c r="AC18" t="s">
        <v>600</v>
      </c>
      <c r="AD18" t="s">
        <v>67</v>
      </c>
      <c r="AE18">
        <v>0</v>
      </c>
      <c r="AF18" t="s">
        <v>1366</v>
      </c>
      <c r="AG18">
        <v>50</v>
      </c>
      <c r="AH18">
        <v>2</v>
      </c>
      <c r="AI18" t="s">
        <v>1371</v>
      </c>
      <c r="AJ18" t="s">
        <v>2154</v>
      </c>
      <c r="AK18">
        <v>200</v>
      </c>
      <c r="AL18">
        <v>50</v>
      </c>
      <c r="AM18">
        <v>5075</v>
      </c>
      <c r="AN18">
        <v>0</v>
      </c>
      <c r="AO18">
        <v>0</v>
      </c>
      <c r="AP18">
        <v>20300000</v>
      </c>
      <c r="AQ18">
        <v>4000000</v>
      </c>
      <c r="AR18">
        <v>0</v>
      </c>
      <c r="AS18">
        <v>0</v>
      </c>
      <c r="AT18">
        <v>0</v>
      </c>
      <c r="AU18">
        <v>24300000</v>
      </c>
      <c r="AV18" t="s">
        <v>64</v>
      </c>
      <c r="AW18">
        <v>0</v>
      </c>
      <c r="AX18">
        <v>7</v>
      </c>
      <c r="AY18">
        <v>7</v>
      </c>
      <c r="AZ18">
        <v>7</v>
      </c>
      <c r="BA18">
        <v>7</v>
      </c>
      <c r="BB18">
        <v>7</v>
      </c>
      <c r="BC18">
        <v>7</v>
      </c>
      <c r="BD18">
        <v>7</v>
      </c>
      <c r="BE18">
        <v>7</v>
      </c>
      <c r="BF18">
        <v>7</v>
      </c>
      <c r="BG18">
        <v>7</v>
      </c>
      <c r="BH18">
        <v>7</v>
      </c>
      <c r="BI18">
        <v>7</v>
      </c>
      <c r="BJ18">
        <v>7</v>
      </c>
      <c r="BK18">
        <v>7</v>
      </c>
      <c r="BL18">
        <v>7</v>
      </c>
      <c r="BM18">
        <v>7</v>
      </c>
      <c r="BN18" t="s">
        <v>64</v>
      </c>
      <c r="BO18" t="s">
        <v>2350</v>
      </c>
      <c r="BP18" t="s">
        <v>2351</v>
      </c>
      <c r="BQ18">
        <v>992196137</v>
      </c>
      <c r="BR18" t="s">
        <v>2359</v>
      </c>
      <c r="BS18" t="s">
        <v>2360</v>
      </c>
      <c r="BT18" s="57" t="s">
        <v>2361</v>
      </c>
      <c r="BU18">
        <v>0</v>
      </c>
      <c r="BV18">
        <v>0</v>
      </c>
      <c r="BW18">
        <v>0</v>
      </c>
    </row>
    <row r="19" spans="1:75" x14ac:dyDescent="0.35">
      <c r="A19">
        <v>14407</v>
      </c>
      <c r="B19" t="s">
        <v>1069</v>
      </c>
      <c r="C19">
        <v>2025</v>
      </c>
      <c r="D19" t="s">
        <v>127</v>
      </c>
      <c r="E19" t="s">
        <v>476</v>
      </c>
      <c r="F19" t="s">
        <v>603</v>
      </c>
      <c r="I19" t="s">
        <v>882</v>
      </c>
      <c r="J19" t="s">
        <v>2592</v>
      </c>
      <c r="K19" t="s">
        <v>65</v>
      </c>
      <c r="L19" t="s">
        <v>65</v>
      </c>
      <c r="M19">
        <v>13</v>
      </c>
      <c r="N19" t="s">
        <v>1365</v>
      </c>
      <c r="O19" t="s">
        <v>604</v>
      </c>
      <c r="P19" t="s">
        <v>152</v>
      </c>
      <c r="Q19" t="s">
        <v>61</v>
      </c>
      <c r="R19" t="s">
        <v>107</v>
      </c>
      <c r="S19">
        <v>50</v>
      </c>
      <c r="T19">
        <v>20</v>
      </c>
      <c r="U19">
        <v>0</v>
      </c>
      <c r="V19">
        <v>0</v>
      </c>
      <c r="W19">
        <v>200</v>
      </c>
      <c r="X19">
        <v>4</v>
      </c>
      <c r="Y19" t="s">
        <v>64</v>
      </c>
      <c r="Z19" t="s">
        <v>67</v>
      </c>
      <c r="AA19" t="s">
        <v>67</v>
      </c>
      <c r="AB19" t="s">
        <v>2250</v>
      </c>
      <c r="AC19" t="s">
        <v>2251</v>
      </c>
      <c r="AD19" t="s">
        <v>67</v>
      </c>
      <c r="AE19">
        <v>0</v>
      </c>
      <c r="AF19" t="s">
        <v>1366</v>
      </c>
      <c r="AG19">
        <v>50</v>
      </c>
      <c r="AH19">
        <v>2</v>
      </c>
      <c r="AI19" t="s">
        <v>1371</v>
      </c>
      <c r="AJ19" t="s">
        <v>2154</v>
      </c>
      <c r="AK19">
        <v>200</v>
      </c>
      <c r="AL19">
        <v>50</v>
      </c>
      <c r="AM19">
        <v>5075</v>
      </c>
      <c r="AN19">
        <v>0</v>
      </c>
      <c r="AO19">
        <v>0</v>
      </c>
      <c r="AP19">
        <v>20300000</v>
      </c>
      <c r="AQ19">
        <v>4000000</v>
      </c>
      <c r="AR19">
        <v>0</v>
      </c>
      <c r="AS19">
        <v>0</v>
      </c>
      <c r="AT19">
        <v>0</v>
      </c>
      <c r="AU19">
        <v>24300000</v>
      </c>
      <c r="AV19" t="s">
        <v>64</v>
      </c>
      <c r="AW19">
        <v>0</v>
      </c>
      <c r="AX19">
        <v>7</v>
      </c>
      <c r="AY19">
        <v>7</v>
      </c>
      <c r="AZ19">
        <v>7</v>
      </c>
      <c r="BA19">
        <v>7</v>
      </c>
      <c r="BB19">
        <v>7</v>
      </c>
      <c r="BC19">
        <v>7</v>
      </c>
      <c r="BD19">
        <v>7</v>
      </c>
      <c r="BE19">
        <v>7</v>
      </c>
      <c r="BF19">
        <v>7</v>
      </c>
      <c r="BG19">
        <v>7</v>
      </c>
      <c r="BH19">
        <v>7</v>
      </c>
      <c r="BI19">
        <v>7</v>
      </c>
      <c r="BJ19">
        <v>7</v>
      </c>
      <c r="BK19">
        <v>7</v>
      </c>
      <c r="BL19">
        <v>7</v>
      </c>
      <c r="BM19">
        <v>7</v>
      </c>
      <c r="BN19" t="s">
        <v>64</v>
      </c>
      <c r="BO19" t="s">
        <v>2350</v>
      </c>
      <c r="BP19" t="s">
        <v>2351</v>
      </c>
      <c r="BQ19">
        <v>992196137</v>
      </c>
      <c r="BR19" t="s">
        <v>2362</v>
      </c>
      <c r="BS19" t="s">
        <v>2360</v>
      </c>
      <c r="BT19" s="57" t="s">
        <v>2361</v>
      </c>
      <c r="BU19">
        <v>0</v>
      </c>
      <c r="BV19">
        <v>0</v>
      </c>
      <c r="BW19">
        <v>0</v>
      </c>
    </row>
    <row r="20" spans="1:75" x14ac:dyDescent="0.35">
      <c r="A20">
        <v>14509</v>
      </c>
      <c r="B20" t="s">
        <v>1069</v>
      </c>
      <c r="C20">
        <v>2025</v>
      </c>
      <c r="D20" t="s">
        <v>127</v>
      </c>
      <c r="E20" t="s">
        <v>2256</v>
      </c>
      <c r="F20" t="s">
        <v>2257</v>
      </c>
      <c r="I20" t="s">
        <v>427</v>
      </c>
      <c r="J20" t="s">
        <v>428</v>
      </c>
      <c r="K20" t="s">
        <v>65</v>
      </c>
      <c r="L20" t="s">
        <v>65</v>
      </c>
      <c r="M20">
        <v>2</v>
      </c>
      <c r="N20" t="s">
        <v>144</v>
      </c>
      <c r="O20" t="s">
        <v>430</v>
      </c>
      <c r="P20" t="s">
        <v>132</v>
      </c>
      <c r="Q20" t="s">
        <v>61</v>
      </c>
      <c r="R20" t="s">
        <v>62</v>
      </c>
      <c r="S20">
        <v>18</v>
      </c>
      <c r="T20">
        <v>10</v>
      </c>
      <c r="U20">
        <v>90</v>
      </c>
      <c r="V20">
        <v>0</v>
      </c>
      <c r="W20">
        <v>90</v>
      </c>
      <c r="X20">
        <v>5</v>
      </c>
      <c r="Y20" t="s">
        <v>64</v>
      </c>
      <c r="Z20" t="s">
        <v>67</v>
      </c>
      <c r="AA20" t="s">
        <v>67</v>
      </c>
      <c r="AB20" t="s">
        <v>2234</v>
      </c>
      <c r="AC20" t="s">
        <v>431</v>
      </c>
      <c r="AD20" t="s">
        <v>67</v>
      </c>
      <c r="AE20">
        <v>0</v>
      </c>
      <c r="AF20" t="s">
        <v>1366</v>
      </c>
      <c r="AG20">
        <v>18</v>
      </c>
      <c r="AH20">
        <v>1</v>
      </c>
      <c r="AI20" t="s">
        <v>1724</v>
      </c>
      <c r="AJ20" t="s">
        <v>2213</v>
      </c>
      <c r="AK20">
        <v>90</v>
      </c>
      <c r="AL20">
        <v>18</v>
      </c>
      <c r="AM20">
        <v>4130</v>
      </c>
      <c r="AN20">
        <v>0</v>
      </c>
      <c r="AO20">
        <v>0</v>
      </c>
      <c r="AP20">
        <v>3717000</v>
      </c>
      <c r="AQ20">
        <v>720000</v>
      </c>
      <c r="AR20">
        <v>0</v>
      </c>
      <c r="AS20">
        <v>0</v>
      </c>
      <c r="AT20">
        <v>0</v>
      </c>
      <c r="AU20">
        <v>4437000</v>
      </c>
      <c r="AV20" t="s">
        <v>64</v>
      </c>
      <c r="AW20">
        <v>0</v>
      </c>
      <c r="AX20">
        <v>3</v>
      </c>
      <c r="AY20">
        <v>7</v>
      </c>
      <c r="AZ20">
        <v>0</v>
      </c>
      <c r="BA20">
        <v>0</v>
      </c>
      <c r="BB20">
        <v>0</v>
      </c>
      <c r="BC20">
        <v>0</v>
      </c>
      <c r="BD20">
        <v>0</v>
      </c>
      <c r="BE20">
        <v>0</v>
      </c>
      <c r="BF20">
        <v>0</v>
      </c>
      <c r="BG20">
        <v>7</v>
      </c>
      <c r="BH20">
        <v>7</v>
      </c>
      <c r="BI20">
        <v>7</v>
      </c>
      <c r="BJ20">
        <v>7</v>
      </c>
      <c r="BK20">
        <v>7</v>
      </c>
      <c r="BL20">
        <v>7</v>
      </c>
      <c r="BM20">
        <v>6.6</v>
      </c>
      <c r="BN20" t="s">
        <v>64</v>
      </c>
      <c r="BO20" t="s">
        <v>2367</v>
      </c>
      <c r="BP20" t="s">
        <v>2368</v>
      </c>
      <c r="BQ20">
        <v>973778527</v>
      </c>
      <c r="BR20" t="s">
        <v>2369</v>
      </c>
      <c r="BS20" t="s">
        <v>2370</v>
      </c>
      <c r="BT20" s="57" t="s">
        <v>2371</v>
      </c>
      <c r="BU20">
        <v>0</v>
      </c>
      <c r="BV20">
        <v>0</v>
      </c>
      <c r="BW20">
        <v>0</v>
      </c>
    </row>
    <row r="21" spans="1:75" x14ac:dyDescent="0.35">
      <c r="A21">
        <v>14506</v>
      </c>
      <c r="B21" t="s">
        <v>1069</v>
      </c>
      <c r="C21">
        <v>2025</v>
      </c>
      <c r="D21" t="s">
        <v>127</v>
      </c>
      <c r="E21" t="s">
        <v>2256</v>
      </c>
      <c r="F21" t="s">
        <v>2257</v>
      </c>
      <c r="I21" t="s">
        <v>411</v>
      </c>
      <c r="J21" t="s">
        <v>412</v>
      </c>
      <c r="K21" t="s">
        <v>65</v>
      </c>
      <c r="L21" t="s">
        <v>65</v>
      </c>
      <c r="M21">
        <v>2</v>
      </c>
      <c r="N21" t="s">
        <v>144</v>
      </c>
      <c r="O21" t="s">
        <v>244</v>
      </c>
      <c r="P21" t="s">
        <v>132</v>
      </c>
      <c r="Q21" t="s">
        <v>61</v>
      </c>
      <c r="R21" t="s">
        <v>62</v>
      </c>
      <c r="S21">
        <v>11</v>
      </c>
      <c r="T21">
        <v>10</v>
      </c>
      <c r="U21">
        <v>55</v>
      </c>
      <c r="V21">
        <v>0</v>
      </c>
      <c r="W21">
        <v>55</v>
      </c>
      <c r="X21">
        <v>5</v>
      </c>
      <c r="Y21" t="s">
        <v>64</v>
      </c>
      <c r="Z21" t="s">
        <v>67</v>
      </c>
      <c r="AA21" t="s">
        <v>67</v>
      </c>
      <c r="AB21" t="s">
        <v>2234</v>
      </c>
      <c r="AC21" t="s">
        <v>413</v>
      </c>
      <c r="AD21" t="s">
        <v>67</v>
      </c>
      <c r="AE21">
        <v>0</v>
      </c>
      <c r="AF21" t="s">
        <v>1366</v>
      </c>
      <c r="AG21">
        <v>11</v>
      </c>
      <c r="AH21">
        <v>1</v>
      </c>
      <c r="AI21" t="s">
        <v>1724</v>
      </c>
      <c r="AJ21" t="s">
        <v>2213</v>
      </c>
      <c r="AK21">
        <v>55</v>
      </c>
      <c r="AL21">
        <v>11</v>
      </c>
      <c r="AM21">
        <v>4900</v>
      </c>
      <c r="AN21">
        <v>0</v>
      </c>
      <c r="AO21">
        <v>0</v>
      </c>
      <c r="AP21">
        <v>2695000</v>
      </c>
      <c r="AQ21">
        <v>440000</v>
      </c>
      <c r="AR21">
        <v>0</v>
      </c>
      <c r="AS21">
        <v>0</v>
      </c>
      <c r="AT21">
        <v>0</v>
      </c>
      <c r="AU21">
        <v>3135000</v>
      </c>
      <c r="AV21" t="s">
        <v>64</v>
      </c>
      <c r="AW21">
        <v>0</v>
      </c>
      <c r="AX21">
        <v>3</v>
      </c>
      <c r="AY21">
        <v>7</v>
      </c>
      <c r="AZ21">
        <v>0</v>
      </c>
      <c r="BA21">
        <v>0</v>
      </c>
      <c r="BB21">
        <v>0</v>
      </c>
      <c r="BC21">
        <v>0</v>
      </c>
      <c r="BD21">
        <v>0</v>
      </c>
      <c r="BE21">
        <v>0</v>
      </c>
      <c r="BF21">
        <v>0</v>
      </c>
      <c r="BG21">
        <v>7</v>
      </c>
      <c r="BH21">
        <v>7</v>
      </c>
      <c r="BI21">
        <v>7</v>
      </c>
      <c r="BJ21">
        <v>7</v>
      </c>
      <c r="BK21">
        <v>7</v>
      </c>
      <c r="BL21">
        <v>6.8</v>
      </c>
      <c r="BM21">
        <v>6.6</v>
      </c>
      <c r="BN21" t="s">
        <v>64</v>
      </c>
      <c r="BO21" t="s">
        <v>2372</v>
      </c>
      <c r="BP21" t="s">
        <v>2368</v>
      </c>
      <c r="BQ21">
        <v>973778527</v>
      </c>
      <c r="BR21" t="s">
        <v>2373</v>
      </c>
      <c r="BS21" t="s">
        <v>2374</v>
      </c>
      <c r="BT21" s="57" t="s">
        <v>2375</v>
      </c>
      <c r="BU21">
        <v>0</v>
      </c>
      <c r="BV21">
        <v>0</v>
      </c>
      <c r="BW21">
        <v>0</v>
      </c>
    </row>
    <row r="22" spans="1:75" x14ac:dyDescent="0.35">
      <c r="A22">
        <v>14325</v>
      </c>
      <c r="B22" t="s">
        <v>1069</v>
      </c>
      <c r="C22">
        <v>2025</v>
      </c>
      <c r="D22" t="s">
        <v>127</v>
      </c>
      <c r="E22" t="s">
        <v>964</v>
      </c>
      <c r="F22" t="s">
        <v>2348</v>
      </c>
      <c r="I22" t="s">
        <v>960</v>
      </c>
      <c r="J22" t="s">
        <v>961</v>
      </c>
      <c r="K22" t="s">
        <v>56</v>
      </c>
      <c r="L22" t="s">
        <v>57</v>
      </c>
      <c r="M22">
        <v>13</v>
      </c>
      <c r="N22" t="s">
        <v>1365</v>
      </c>
      <c r="O22" t="s">
        <v>209</v>
      </c>
      <c r="P22" t="s">
        <v>445</v>
      </c>
      <c r="Q22" t="s">
        <v>61</v>
      </c>
      <c r="R22" t="s">
        <v>62</v>
      </c>
      <c r="S22">
        <v>63</v>
      </c>
      <c r="T22">
        <v>10</v>
      </c>
      <c r="U22">
        <v>240</v>
      </c>
      <c r="V22">
        <v>12</v>
      </c>
      <c r="W22">
        <v>252</v>
      </c>
      <c r="X22">
        <v>4</v>
      </c>
      <c r="Y22" t="s">
        <v>64</v>
      </c>
      <c r="Z22" t="s">
        <v>67</v>
      </c>
      <c r="AA22" t="s">
        <v>64</v>
      </c>
      <c r="AB22" t="s">
        <v>2234</v>
      </c>
      <c r="AC22" t="s">
        <v>962</v>
      </c>
      <c r="AD22" t="s">
        <v>67</v>
      </c>
      <c r="AE22">
        <v>0</v>
      </c>
      <c r="AF22" t="s">
        <v>1366</v>
      </c>
      <c r="AG22">
        <v>63</v>
      </c>
      <c r="AH22">
        <v>3</v>
      </c>
      <c r="AI22" t="s">
        <v>1646</v>
      </c>
      <c r="AJ22" t="s">
        <v>2128</v>
      </c>
      <c r="AK22">
        <v>252</v>
      </c>
      <c r="AL22">
        <v>63</v>
      </c>
      <c r="AM22">
        <v>6373</v>
      </c>
      <c r="AN22">
        <v>70000</v>
      </c>
      <c r="AO22">
        <v>0</v>
      </c>
      <c r="AP22">
        <v>16059960</v>
      </c>
      <c r="AQ22">
        <v>2520000</v>
      </c>
      <c r="AR22">
        <v>700000</v>
      </c>
      <c r="AS22">
        <v>0</v>
      </c>
      <c r="AT22">
        <v>0</v>
      </c>
      <c r="AU22">
        <v>19279960</v>
      </c>
      <c r="AV22" t="s">
        <v>64</v>
      </c>
      <c r="AW22">
        <v>0</v>
      </c>
      <c r="AX22">
        <v>7</v>
      </c>
      <c r="AY22">
        <v>7</v>
      </c>
      <c r="AZ22">
        <v>0</v>
      </c>
      <c r="BA22">
        <v>0</v>
      </c>
      <c r="BB22">
        <v>0</v>
      </c>
      <c r="BC22">
        <v>0</v>
      </c>
      <c r="BD22">
        <v>0</v>
      </c>
      <c r="BE22">
        <v>0</v>
      </c>
      <c r="BF22">
        <v>0</v>
      </c>
      <c r="BG22">
        <v>7</v>
      </c>
      <c r="BH22">
        <v>7</v>
      </c>
      <c r="BI22">
        <v>7</v>
      </c>
      <c r="BJ22">
        <v>7</v>
      </c>
      <c r="BK22">
        <v>7</v>
      </c>
      <c r="BL22">
        <v>7</v>
      </c>
      <c r="BM22">
        <v>7</v>
      </c>
      <c r="BN22" t="s">
        <v>64</v>
      </c>
      <c r="BO22" t="s">
        <v>2376</v>
      </c>
      <c r="BP22" t="s">
        <v>2377</v>
      </c>
      <c r="BQ22">
        <v>995163347</v>
      </c>
      <c r="BR22" t="s">
        <v>2378</v>
      </c>
      <c r="BS22" t="s">
        <v>2379</v>
      </c>
      <c r="BT22" s="57" t="s">
        <v>2380</v>
      </c>
      <c r="BU22">
        <v>0</v>
      </c>
      <c r="BV22">
        <v>0</v>
      </c>
      <c r="BW22">
        <v>0</v>
      </c>
    </row>
    <row r="23" spans="1:75" x14ac:dyDescent="0.35">
      <c r="A23">
        <v>14273</v>
      </c>
      <c r="B23" t="s">
        <v>1069</v>
      </c>
      <c r="C23">
        <v>2025</v>
      </c>
      <c r="D23" t="s">
        <v>127</v>
      </c>
      <c r="E23" t="s">
        <v>1018</v>
      </c>
      <c r="F23" t="s">
        <v>2381</v>
      </c>
      <c r="I23" t="s">
        <v>614</v>
      </c>
      <c r="J23" t="s">
        <v>615</v>
      </c>
      <c r="K23" t="s">
        <v>56</v>
      </c>
      <c r="L23" t="s">
        <v>57</v>
      </c>
      <c r="M23">
        <v>13</v>
      </c>
      <c r="N23" t="s">
        <v>1365</v>
      </c>
      <c r="O23" t="s">
        <v>209</v>
      </c>
      <c r="P23" t="s">
        <v>445</v>
      </c>
      <c r="Q23" t="s">
        <v>61</v>
      </c>
      <c r="R23" t="s">
        <v>62</v>
      </c>
      <c r="S23">
        <v>38</v>
      </c>
      <c r="T23">
        <v>11</v>
      </c>
      <c r="U23">
        <v>100</v>
      </c>
      <c r="V23">
        <v>12</v>
      </c>
      <c r="W23">
        <v>112</v>
      </c>
      <c r="X23">
        <v>3</v>
      </c>
      <c r="Y23" t="s">
        <v>64</v>
      </c>
      <c r="Z23" t="s">
        <v>67</v>
      </c>
      <c r="AA23" t="s">
        <v>64</v>
      </c>
      <c r="AB23" t="s">
        <v>2234</v>
      </c>
      <c r="AC23" t="s">
        <v>1016</v>
      </c>
      <c r="AD23" t="s">
        <v>67</v>
      </c>
      <c r="AE23">
        <v>0</v>
      </c>
      <c r="AF23" t="s">
        <v>1366</v>
      </c>
      <c r="AG23">
        <v>38</v>
      </c>
      <c r="AH23">
        <v>2</v>
      </c>
      <c r="AI23" t="s">
        <v>1646</v>
      </c>
      <c r="AJ23" t="s">
        <v>2128</v>
      </c>
      <c r="AK23">
        <v>112</v>
      </c>
      <c r="AL23">
        <v>38</v>
      </c>
      <c r="AM23">
        <v>5075</v>
      </c>
      <c r="AN23">
        <v>115000</v>
      </c>
      <c r="AO23">
        <v>0</v>
      </c>
      <c r="AP23">
        <v>6252400</v>
      </c>
      <c r="AQ23">
        <v>1672000</v>
      </c>
      <c r="AR23">
        <v>1265000</v>
      </c>
      <c r="AS23">
        <v>0</v>
      </c>
      <c r="AT23">
        <v>0</v>
      </c>
      <c r="AU23">
        <v>9189400</v>
      </c>
      <c r="AV23" t="s">
        <v>64</v>
      </c>
      <c r="AW23">
        <v>0</v>
      </c>
      <c r="AX23">
        <v>7</v>
      </c>
      <c r="AY23">
        <v>7</v>
      </c>
      <c r="AZ23">
        <v>0</v>
      </c>
      <c r="BA23">
        <v>0</v>
      </c>
      <c r="BB23">
        <v>0</v>
      </c>
      <c r="BC23">
        <v>0</v>
      </c>
      <c r="BD23">
        <v>0</v>
      </c>
      <c r="BE23">
        <v>0</v>
      </c>
      <c r="BF23">
        <v>0</v>
      </c>
      <c r="BG23">
        <v>7</v>
      </c>
      <c r="BH23">
        <v>7</v>
      </c>
      <c r="BI23">
        <v>7</v>
      </c>
      <c r="BJ23">
        <v>7</v>
      </c>
      <c r="BK23">
        <v>7</v>
      </c>
      <c r="BL23">
        <v>7</v>
      </c>
      <c r="BM23">
        <v>7</v>
      </c>
      <c r="BN23" t="s">
        <v>64</v>
      </c>
      <c r="BO23" t="s">
        <v>2376</v>
      </c>
      <c r="BP23" t="s">
        <v>2377</v>
      </c>
      <c r="BQ23">
        <v>995163347</v>
      </c>
      <c r="BR23" t="s">
        <v>2382</v>
      </c>
      <c r="BS23" t="s">
        <v>2383</v>
      </c>
      <c r="BT23" s="57" t="s">
        <v>2384</v>
      </c>
      <c r="BU23">
        <v>0</v>
      </c>
      <c r="BV23">
        <v>0</v>
      </c>
      <c r="BW23">
        <v>0</v>
      </c>
    </row>
    <row r="24" spans="1:75" x14ac:dyDescent="0.35">
      <c r="A24">
        <v>14315</v>
      </c>
      <c r="B24" t="s">
        <v>1069</v>
      </c>
      <c r="C24">
        <v>2025</v>
      </c>
      <c r="D24" t="s">
        <v>127</v>
      </c>
      <c r="E24" t="s">
        <v>157</v>
      </c>
      <c r="F24" t="s">
        <v>2319</v>
      </c>
      <c r="I24" t="s">
        <v>129</v>
      </c>
      <c r="J24" t="s">
        <v>130</v>
      </c>
      <c r="K24" t="s">
        <v>56</v>
      </c>
      <c r="L24" t="s">
        <v>57</v>
      </c>
      <c r="M24">
        <v>13</v>
      </c>
      <c r="N24" t="s">
        <v>1365</v>
      </c>
      <c r="O24" t="s">
        <v>151</v>
      </c>
      <c r="P24" t="s">
        <v>152</v>
      </c>
      <c r="Q24" t="s">
        <v>61</v>
      </c>
      <c r="R24" t="s">
        <v>62</v>
      </c>
      <c r="S24">
        <v>47</v>
      </c>
      <c r="T24">
        <v>19</v>
      </c>
      <c r="U24">
        <v>176</v>
      </c>
      <c r="V24">
        <v>12</v>
      </c>
      <c r="W24">
        <v>188</v>
      </c>
      <c r="X24">
        <v>4</v>
      </c>
      <c r="Y24" t="s">
        <v>64</v>
      </c>
      <c r="Z24" t="s">
        <v>67</v>
      </c>
      <c r="AA24" t="s">
        <v>67</v>
      </c>
      <c r="AB24" t="s">
        <v>2234</v>
      </c>
      <c r="AC24" t="s">
        <v>153</v>
      </c>
      <c r="AD24" t="s">
        <v>64</v>
      </c>
      <c r="AE24" t="s">
        <v>110</v>
      </c>
      <c r="AF24" t="s">
        <v>1366</v>
      </c>
      <c r="AG24">
        <v>47</v>
      </c>
      <c r="AH24">
        <v>2</v>
      </c>
      <c r="AI24" t="s">
        <v>1646</v>
      </c>
      <c r="AJ24" t="s">
        <v>2128</v>
      </c>
      <c r="AK24">
        <v>188</v>
      </c>
      <c r="AL24">
        <v>47</v>
      </c>
      <c r="AM24">
        <v>5075</v>
      </c>
      <c r="AN24">
        <v>0</v>
      </c>
      <c r="AO24">
        <v>250000</v>
      </c>
      <c r="AP24">
        <v>18127900</v>
      </c>
      <c r="AQ24">
        <v>3572000</v>
      </c>
      <c r="AR24">
        <v>0</v>
      </c>
      <c r="AS24">
        <v>0</v>
      </c>
      <c r="AT24">
        <v>4750000</v>
      </c>
      <c r="AU24">
        <v>26449900</v>
      </c>
      <c r="AV24" t="s">
        <v>64</v>
      </c>
      <c r="AW24">
        <v>0</v>
      </c>
      <c r="AX24">
        <v>7</v>
      </c>
      <c r="AY24">
        <v>7</v>
      </c>
      <c r="AZ24">
        <v>0</v>
      </c>
      <c r="BA24">
        <v>0</v>
      </c>
      <c r="BB24">
        <v>0</v>
      </c>
      <c r="BC24">
        <v>0</v>
      </c>
      <c r="BD24">
        <v>0</v>
      </c>
      <c r="BE24">
        <v>0</v>
      </c>
      <c r="BF24">
        <v>0</v>
      </c>
      <c r="BG24">
        <v>7</v>
      </c>
      <c r="BH24">
        <v>7</v>
      </c>
      <c r="BI24">
        <v>7</v>
      </c>
      <c r="BJ24">
        <v>7</v>
      </c>
      <c r="BK24">
        <v>7</v>
      </c>
      <c r="BL24">
        <v>7</v>
      </c>
      <c r="BM24">
        <v>7</v>
      </c>
      <c r="BN24" t="s">
        <v>64</v>
      </c>
      <c r="BO24" t="s">
        <v>2376</v>
      </c>
      <c r="BP24" t="s">
        <v>2377</v>
      </c>
      <c r="BQ24">
        <v>995163347</v>
      </c>
      <c r="BR24" t="s">
        <v>2385</v>
      </c>
      <c r="BS24" t="s">
        <v>2386</v>
      </c>
      <c r="BT24" s="57" t="s">
        <v>2387</v>
      </c>
      <c r="BU24">
        <v>0</v>
      </c>
      <c r="BV24">
        <v>0</v>
      </c>
      <c r="BW24">
        <v>0</v>
      </c>
    </row>
    <row r="25" spans="1:75" x14ac:dyDescent="0.35">
      <c r="A25">
        <v>14430</v>
      </c>
      <c r="B25" t="s">
        <v>1069</v>
      </c>
      <c r="C25">
        <v>2025</v>
      </c>
      <c r="D25" t="s">
        <v>127</v>
      </c>
      <c r="E25" t="s">
        <v>173</v>
      </c>
      <c r="F25" t="s">
        <v>176</v>
      </c>
      <c r="I25" t="s">
        <v>100</v>
      </c>
      <c r="J25" t="s">
        <v>101</v>
      </c>
      <c r="K25" t="s">
        <v>56</v>
      </c>
      <c r="L25" t="s">
        <v>57</v>
      </c>
      <c r="M25">
        <v>7</v>
      </c>
      <c r="N25" t="s">
        <v>951</v>
      </c>
      <c r="O25" t="s">
        <v>176</v>
      </c>
      <c r="P25" t="s">
        <v>152</v>
      </c>
      <c r="Q25" t="s">
        <v>61</v>
      </c>
      <c r="R25" t="s">
        <v>62</v>
      </c>
      <c r="S25">
        <v>68</v>
      </c>
      <c r="T25">
        <v>10</v>
      </c>
      <c r="U25">
        <v>260</v>
      </c>
      <c r="V25">
        <v>12</v>
      </c>
      <c r="W25">
        <v>272</v>
      </c>
      <c r="X25">
        <v>4</v>
      </c>
      <c r="Y25" t="s">
        <v>64</v>
      </c>
      <c r="Z25" t="s">
        <v>67</v>
      </c>
      <c r="AA25" t="s">
        <v>64</v>
      </c>
      <c r="AB25" t="s">
        <v>2234</v>
      </c>
      <c r="AC25" t="s">
        <v>177</v>
      </c>
      <c r="AD25" t="s">
        <v>64</v>
      </c>
      <c r="AE25" t="s">
        <v>110</v>
      </c>
      <c r="AF25" t="s">
        <v>1366</v>
      </c>
      <c r="AG25">
        <v>68</v>
      </c>
      <c r="AH25">
        <v>2</v>
      </c>
      <c r="AI25" t="s">
        <v>1646</v>
      </c>
      <c r="AJ25" t="s">
        <v>2128</v>
      </c>
      <c r="AK25">
        <v>272</v>
      </c>
      <c r="AL25">
        <v>68</v>
      </c>
      <c r="AM25">
        <v>5075</v>
      </c>
      <c r="AN25">
        <v>100000</v>
      </c>
      <c r="AO25">
        <v>250000</v>
      </c>
      <c r="AP25">
        <v>13804000</v>
      </c>
      <c r="AQ25">
        <v>2720000</v>
      </c>
      <c r="AR25">
        <v>1000000</v>
      </c>
      <c r="AS25">
        <v>0</v>
      </c>
      <c r="AT25">
        <v>2500000</v>
      </c>
      <c r="AU25">
        <v>20024000</v>
      </c>
      <c r="AV25" t="s">
        <v>64</v>
      </c>
      <c r="AW25">
        <v>0</v>
      </c>
      <c r="AX25">
        <v>7</v>
      </c>
      <c r="AY25">
        <v>7</v>
      </c>
      <c r="AZ25">
        <v>0</v>
      </c>
      <c r="BA25">
        <v>0</v>
      </c>
      <c r="BB25">
        <v>0</v>
      </c>
      <c r="BC25">
        <v>0</v>
      </c>
      <c r="BD25">
        <v>0</v>
      </c>
      <c r="BE25">
        <v>0</v>
      </c>
      <c r="BF25">
        <v>0</v>
      </c>
      <c r="BG25">
        <v>7</v>
      </c>
      <c r="BH25">
        <v>7</v>
      </c>
      <c r="BI25">
        <v>7</v>
      </c>
      <c r="BJ25">
        <v>7</v>
      </c>
      <c r="BK25">
        <v>7</v>
      </c>
      <c r="BL25">
        <v>7</v>
      </c>
      <c r="BM25">
        <v>7</v>
      </c>
      <c r="BN25" t="s">
        <v>64</v>
      </c>
      <c r="BO25" t="s">
        <v>2376</v>
      </c>
      <c r="BP25" t="s">
        <v>2377</v>
      </c>
      <c r="BQ25">
        <v>995163347</v>
      </c>
      <c r="BR25" t="s">
        <v>2388</v>
      </c>
      <c r="BS25" t="s">
        <v>2276</v>
      </c>
      <c r="BT25" s="57" t="s">
        <v>2277</v>
      </c>
      <c r="BU25">
        <v>0</v>
      </c>
      <c r="BV25">
        <v>0</v>
      </c>
      <c r="BW25">
        <v>0</v>
      </c>
    </row>
    <row r="26" spans="1:75" x14ac:dyDescent="0.35">
      <c r="A26">
        <v>14284</v>
      </c>
      <c r="B26" t="s">
        <v>1069</v>
      </c>
      <c r="C26">
        <v>2025</v>
      </c>
      <c r="D26" t="s">
        <v>127</v>
      </c>
      <c r="E26" t="s">
        <v>507</v>
      </c>
      <c r="F26" t="s">
        <v>2240</v>
      </c>
      <c r="I26" t="s">
        <v>493</v>
      </c>
      <c r="J26" t="s">
        <v>494</v>
      </c>
      <c r="K26" t="s">
        <v>207</v>
      </c>
      <c r="L26" t="s">
        <v>208</v>
      </c>
      <c r="M26">
        <v>13</v>
      </c>
      <c r="N26" t="s">
        <v>1365</v>
      </c>
      <c r="O26" t="s">
        <v>504</v>
      </c>
      <c r="P26" t="s">
        <v>462</v>
      </c>
      <c r="Q26" t="s">
        <v>61</v>
      </c>
      <c r="R26" t="s">
        <v>107</v>
      </c>
      <c r="S26">
        <v>27</v>
      </c>
      <c r="T26">
        <v>20</v>
      </c>
      <c r="U26">
        <v>72</v>
      </c>
      <c r="V26">
        <v>8</v>
      </c>
      <c r="W26">
        <v>80</v>
      </c>
      <c r="X26">
        <v>3</v>
      </c>
      <c r="Y26" t="s">
        <v>64</v>
      </c>
      <c r="Z26" t="s">
        <v>67</v>
      </c>
      <c r="AA26" t="s">
        <v>67</v>
      </c>
      <c r="AB26" t="s">
        <v>2234</v>
      </c>
      <c r="AC26" t="s">
        <v>2241</v>
      </c>
      <c r="AD26" t="s">
        <v>67</v>
      </c>
      <c r="AE26">
        <v>0</v>
      </c>
      <c r="AF26" t="s">
        <v>1366</v>
      </c>
      <c r="AG26">
        <v>27</v>
      </c>
      <c r="AH26">
        <v>1</v>
      </c>
      <c r="AI26" t="s">
        <v>1646</v>
      </c>
      <c r="AJ26" t="s">
        <v>2128</v>
      </c>
      <c r="AK26">
        <v>80</v>
      </c>
      <c r="AL26">
        <v>27</v>
      </c>
      <c r="AM26">
        <v>4130</v>
      </c>
      <c r="AN26">
        <v>0</v>
      </c>
      <c r="AO26">
        <v>0</v>
      </c>
      <c r="AP26">
        <v>6608000</v>
      </c>
      <c r="AQ26">
        <v>2160000</v>
      </c>
      <c r="AR26">
        <v>0</v>
      </c>
      <c r="AS26">
        <v>0</v>
      </c>
      <c r="AT26">
        <v>0</v>
      </c>
      <c r="AU26">
        <v>8768000</v>
      </c>
      <c r="AV26" t="s">
        <v>64</v>
      </c>
      <c r="AW26">
        <v>0</v>
      </c>
      <c r="AX26">
        <v>7</v>
      </c>
      <c r="AY26">
        <v>7</v>
      </c>
      <c r="AZ26">
        <v>0</v>
      </c>
      <c r="BA26">
        <v>0</v>
      </c>
      <c r="BB26">
        <v>0</v>
      </c>
      <c r="BC26">
        <v>0</v>
      </c>
      <c r="BD26">
        <v>0</v>
      </c>
      <c r="BE26">
        <v>0</v>
      </c>
      <c r="BF26">
        <v>0</v>
      </c>
      <c r="BG26">
        <v>7</v>
      </c>
      <c r="BH26">
        <v>7</v>
      </c>
      <c r="BI26">
        <v>7</v>
      </c>
      <c r="BJ26">
        <v>7</v>
      </c>
      <c r="BK26">
        <v>7</v>
      </c>
      <c r="BL26">
        <v>7</v>
      </c>
      <c r="BM26">
        <v>7</v>
      </c>
      <c r="BN26" t="s">
        <v>64</v>
      </c>
      <c r="BO26" t="s">
        <v>2376</v>
      </c>
      <c r="BP26" t="s">
        <v>2377</v>
      </c>
      <c r="BQ26">
        <v>995163347</v>
      </c>
      <c r="BR26" t="s">
        <v>2389</v>
      </c>
      <c r="BS26" t="s">
        <v>2238</v>
      </c>
      <c r="BT26" s="57" t="s">
        <v>2239</v>
      </c>
      <c r="BU26">
        <v>0</v>
      </c>
      <c r="BV26">
        <v>0</v>
      </c>
      <c r="BW26">
        <v>0</v>
      </c>
    </row>
    <row r="27" spans="1:75" x14ac:dyDescent="0.35">
      <c r="A27">
        <v>14292</v>
      </c>
      <c r="B27" t="s">
        <v>1069</v>
      </c>
      <c r="C27">
        <v>2025</v>
      </c>
      <c r="D27" t="s">
        <v>127</v>
      </c>
      <c r="E27" t="s">
        <v>812</v>
      </c>
      <c r="F27" t="s">
        <v>2268</v>
      </c>
      <c r="I27" t="s">
        <v>889</v>
      </c>
      <c r="J27" t="s">
        <v>2592</v>
      </c>
      <c r="K27" t="s">
        <v>483</v>
      </c>
      <c r="L27" t="s">
        <v>484</v>
      </c>
      <c r="M27">
        <v>13</v>
      </c>
      <c r="N27" t="s">
        <v>1365</v>
      </c>
      <c r="O27" t="s">
        <v>312</v>
      </c>
      <c r="P27" t="s">
        <v>445</v>
      </c>
      <c r="Q27" t="s">
        <v>61</v>
      </c>
      <c r="R27" t="s">
        <v>107</v>
      </c>
      <c r="S27">
        <v>47</v>
      </c>
      <c r="T27">
        <v>20</v>
      </c>
      <c r="U27">
        <v>0</v>
      </c>
      <c r="V27">
        <v>8</v>
      </c>
      <c r="W27">
        <v>188</v>
      </c>
      <c r="X27">
        <v>4</v>
      </c>
      <c r="Y27" t="s">
        <v>64</v>
      </c>
      <c r="Z27" t="s">
        <v>67</v>
      </c>
      <c r="AA27" t="s">
        <v>67</v>
      </c>
      <c r="AB27" t="s">
        <v>2271</v>
      </c>
      <c r="AC27" t="s">
        <v>808</v>
      </c>
      <c r="AD27" t="s">
        <v>67</v>
      </c>
      <c r="AE27">
        <v>0</v>
      </c>
      <c r="AF27" t="s">
        <v>1366</v>
      </c>
      <c r="AG27">
        <v>47</v>
      </c>
      <c r="AH27">
        <v>2</v>
      </c>
      <c r="AI27" t="s">
        <v>1646</v>
      </c>
      <c r="AJ27" t="s">
        <v>2128</v>
      </c>
      <c r="AK27">
        <v>188</v>
      </c>
      <c r="AL27">
        <v>47</v>
      </c>
      <c r="AM27">
        <v>5075</v>
      </c>
      <c r="AN27">
        <v>0</v>
      </c>
      <c r="AO27">
        <v>0</v>
      </c>
      <c r="AP27">
        <v>19082000</v>
      </c>
      <c r="AQ27">
        <v>3760000</v>
      </c>
      <c r="AR27">
        <v>0</v>
      </c>
      <c r="AS27">
        <v>0</v>
      </c>
      <c r="AT27">
        <v>0</v>
      </c>
      <c r="AU27">
        <v>22842000</v>
      </c>
      <c r="AV27" t="s">
        <v>64</v>
      </c>
      <c r="AW27">
        <v>0</v>
      </c>
      <c r="AX27">
        <v>7</v>
      </c>
      <c r="AY27">
        <v>7</v>
      </c>
      <c r="AZ27">
        <v>7</v>
      </c>
      <c r="BA27">
        <v>7</v>
      </c>
      <c r="BB27">
        <v>7</v>
      </c>
      <c r="BC27">
        <v>7</v>
      </c>
      <c r="BD27">
        <v>7</v>
      </c>
      <c r="BE27">
        <v>7</v>
      </c>
      <c r="BF27">
        <v>7</v>
      </c>
      <c r="BG27">
        <v>7</v>
      </c>
      <c r="BH27">
        <v>7</v>
      </c>
      <c r="BI27">
        <v>7</v>
      </c>
      <c r="BJ27">
        <v>7</v>
      </c>
      <c r="BK27">
        <v>7</v>
      </c>
      <c r="BL27">
        <v>7</v>
      </c>
      <c r="BM27">
        <v>7</v>
      </c>
      <c r="BN27" t="s">
        <v>64</v>
      </c>
      <c r="BO27" t="s">
        <v>2376</v>
      </c>
      <c r="BP27" t="s">
        <v>2377</v>
      </c>
      <c r="BQ27">
        <v>995163347</v>
      </c>
      <c r="BR27" t="s">
        <v>2390</v>
      </c>
      <c r="BS27" t="s">
        <v>2391</v>
      </c>
      <c r="BT27" s="57" t="s">
        <v>2392</v>
      </c>
      <c r="BU27">
        <v>0</v>
      </c>
      <c r="BV27">
        <v>0</v>
      </c>
      <c r="BW27">
        <v>0</v>
      </c>
    </row>
    <row r="28" spans="1:75" x14ac:dyDescent="0.35">
      <c r="A28">
        <v>14500</v>
      </c>
      <c r="B28" t="s">
        <v>1069</v>
      </c>
      <c r="C28">
        <v>2025</v>
      </c>
      <c r="D28" t="s">
        <v>127</v>
      </c>
      <c r="E28" t="s">
        <v>2256</v>
      </c>
      <c r="F28" t="s">
        <v>2257</v>
      </c>
      <c r="I28" t="s">
        <v>657</v>
      </c>
      <c r="J28" t="s">
        <v>658</v>
      </c>
      <c r="K28" t="s">
        <v>65</v>
      </c>
      <c r="L28" t="s">
        <v>65</v>
      </c>
      <c r="M28">
        <v>1</v>
      </c>
      <c r="N28" t="s">
        <v>2400</v>
      </c>
      <c r="O28" t="s">
        <v>663</v>
      </c>
      <c r="P28" t="s">
        <v>132</v>
      </c>
      <c r="Q28" t="s">
        <v>61</v>
      </c>
      <c r="R28" t="s">
        <v>62</v>
      </c>
      <c r="S28">
        <v>16</v>
      </c>
      <c r="T28">
        <v>10</v>
      </c>
      <c r="U28">
        <v>80</v>
      </c>
      <c r="V28">
        <v>0</v>
      </c>
      <c r="W28">
        <v>80</v>
      </c>
      <c r="X28">
        <v>5</v>
      </c>
      <c r="Y28" t="s">
        <v>64</v>
      </c>
      <c r="Z28" t="s">
        <v>67</v>
      </c>
      <c r="AA28" t="s">
        <v>67</v>
      </c>
      <c r="AB28" t="s">
        <v>2234</v>
      </c>
      <c r="AC28" t="s">
        <v>664</v>
      </c>
      <c r="AD28" t="s">
        <v>67</v>
      </c>
      <c r="AE28">
        <v>0</v>
      </c>
      <c r="AF28" t="s">
        <v>1366</v>
      </c>
      <c r="AG28">
        <v>16</v>
      </c>
      <c r="AH28">
        <v>2</v>
      </c>
      <c r="AI28" t="s">
        <v>1947</v>
      </c>
      <c r="AJ28" t="s">
        <v>2171</v>
      </c>
      <c r="AK28">
        <v>80</v>
      </c>
      <c r="AL28">
        <v>16</v>
      </c>
      <c r="AM28">
        <v>5075</v>
      </c>
      <c r="AN28">
        <v>0</v>
      </c>
      <c r="AO28">
        <v>0</v>
      </c>
      <c r="AP28">
        <v>4060000</v>
      </c>
      <c r="AQ28">
        <v>640000</v>
      </c>
      <c r="AR28">
        <v>0</v>
      </c>
      <c r="AS28">
        <v>0</v>
      </c>
      <c r="AT28">
        <v>0</v>
      </c>
      <c r="AU28">
        <v>4700000</v>
      </c>
      <c r="AV28" t="s">
        <v>64</v>
      </c>
      <c r="AW28">
        <v>0</v>
      </c>
      <c r="AX28">
        <v>3</v>
      </c>
      <c r="AY28">
        <v>7</v>
      </c>
      <c r="AZ28">
        <v>0</v>
      </c>
      <c r="BA28">
        <v>0</v>
      </c>
      <c r="BB28">
        <v>0</v>
      </c>
      <c r="BC28">
        <v>0</v>
      </c>
      <c r="BD28">
        <v>0</v>
      </c>
      <c r="BE28">
        <v>0</v>
      </c>
      <c r="BF28">
        <v>0</v>
      </c>
      <c r="BG28">
        <v>7</v>
      </c>
      <c r="BH28">
        <v>7</v>
      </c>
      <c r="BI28">
        <v>5</v>
      </c>
      <c r="BJ28">
        <v>5</v>
      </c>
      <c r="BK28">
        <v>5</v>
      </c>
      <c r="BL28">
        <v>7</v>
      </c>
      <c r="BM28">
        <v>6</v>
      </c>
      <c r="BN28" t="s">
        <v>64</v>
      </c>
      <c r="BO28" t="s">
        <v>2401</v>
      </c>
      <c r="BP28" t="s">
        <v>2402</v>
      </c>
      <c r="BQ28">
        <v>412218785</v>
      </c>
      <c r="BR28" t="s">
        <v>2403</v>
      </c>
      <c r="BS28" t="s">
        <v>2404</v>
      </c>
      <c r="BT28" s="57" t="s">
        <v>2405</v>
      </c>
      <c r="BU28">
        <v>0</v>
      </c>
      <c r="BV28">
        <v>0</v>
      </c>
      <c r="BW28">
        <v>0</v>
      </c>
    </row>
    <row r="29" spans="1:75" x14ac:dyDescent="0.35">
      <c r="A29">
        <v>14394</v>
      </c>
      <c r="B29" t="s">
        <v>1069</v>
      </c>
      <c r="C29">
        <v>2025</v>
      </c>
      <c r="D29" t="s">
        <v>127</v>
      </c>
      <c r="E29" t="s">
        <v>255</v>
      </c>
      <c r="F29" t="s">
        <v>254</v>
      </c>
      <c r="I29" t="s">
        <v>1033</v>
      </c>
      <c r="J29" t="s">
        <v>1034</v>
      </c>
      <c r="K29" t="s">
        <v>56</v>
      </c>
      <c r="L29" t="s">
        <v>57</v>
      </c>
      <c r="M29">
        <v>9</v>
      </c>
      <c r="N29" t="s">
        <v>2272</v>
      </c>
      <c r="O29" t="s">
        <v>252</v>
      </c>
      <c r="P29" t="s">
        <v>152</v>
      </c>
      <c r="Q29" t="s">
        <v>61</v>
      </c>
      <c r="R29" t="s">
        <v>62</v>
      </c>
      <c r="S29">
        <v>52</v>
      </c>
      <c r="T29">
        <v>15</v>
      </c>
      <c r="U29">
        <v>195</v>
      </c>
      <c r="V29">
        <v>12</v>
      </c>
      <c r="W29">
        <v>207</v>
      </c>
      <c r="X29">
        <v>4</v>
      </c>
      <c r="Y29" t="s">
        <v>64</v>
      </c>
      <c r="Z29" t="s">
        <v>67</v>
      </c>
      <c r="AA29" t="s">
        <v>64</v>
      </c>
      <c r="AB29" t="s">
        <v>2234</v>
      </c>
      <c r="AC29" t="s">
        <v>253</v>
      </c>
      <c r="AD29" t="s">
        <v>67</v>
      </c>
      <c r="AE29">
        <v>0</v>
      </c>
      <c r="AF29" t="s">
        <v>1366</v>
      </c>
      <c r="AG29">
        <v>52</v>
      </c>
      <c r="AH29">
        <v>2</v>
      </c>
      <c r="AI29" t="s">
        <v>1647</v>
      </c>
      <c r="AJ29" t="s">
        <v>2186</v>
      </c>
      <c r="AK29">
        <v>207</v>
      </c>
      <c r="AL29">
        <v>52</v>
      </c>
      <c r="AM29">
        <v>5075</v>
      </c>
      <c r="AN29">
        <v>50000</v>
      </c>
      <c r="AO29">
        <v>0</v>
      </c>
      <c r="AP29">
        <v>15757875</v>
      </c>
      <c r="AQ29">
        <v>3120000</v>
      </c>
      <c r="AR29">
        <v>750000</v>
      </c>
      <c r="AS29">
        <v>0</v>
      </c>
      <c r="AT29">
        <v>0</v>
      </c>
      <c r="AU29">
        <v>19627875</v>
      </c>
      <c r="AV29" t="s">
        <v>64</v>
      </c>
      <c r="AW29">
        <v>0</v>
      </c>
      <c r="AX29">
        <v>7</v>
      </c>
      <c r="AY29">
        <v>7</v>
      </c>
      <c r="AZ29">
        <v>0</v>
      </c>
      <c r="BA29">
        <v>0</v>
      </c>
      <c r="BB29">
        <v>0</v>
      </c>
      <c r="BC29">
        <v>0</v>
      </c>
      <c r="BD29">
        <v>0</v>
      </c>
      <c r="BE29">
        <v>0</v>
      </c>
      <c r="BF29">
        <v>0</v>
      </c>
      <c r="BG29">
        <v>7</v>
      </c>
      <c r="BH29">
        <v>7</v>
      </c>
      <c r="BI29">
        <v>7</v>
      </c>
      <c r="BJ29">
        <v>7</v>
      </c>
      <c r="BK29">
        <v>7</v>
      </c>
      <c r="BL29">
        <v>7</v>
      </c>
      <c r="BM29">
        <v>7</v>
      </c>
      <c r="BN29" t="s">
        <v>64</v>
      </c>
      <c r="BO29" t="s">
        <v>2407</v>
      </c>
      <c r="BP29" t="s">
        <v>2408</v>
      </c>
      <c r="BQ29">
        <v>994083215</v>
      </c>
      <c r="BR29" t="s">
        <v>2409</v>
      </c>
      <c r="BS29" t="s">
        <v>2410</v>
      </c>
      <c r="BT29" s="57" t="s">
        <v>2411</v>
      </c>
      <c r="BU29">
        <v>0</v>
      </c>
      <c r="BV29">
        <v>0</v>
      </c>
      <c r="BW29">
        <v>0</v>
      </c>
    </row>
    <row r="30" spans="1:75" x14ac:dyDescent="0.35">
      <c r="A30">
        <v>14411</v>
      </c>
      <c r="B30" t="s">
        <v>1069</v>
      </c>
      <c r="C30">
        <v>2025</v>
      </c>
      <c r="D30" t="s">
        <v>127</v>
      </c>
      <c r="E30" t="s">
        <v>476</v>
      </c>
      <c r="F30" t="s">
        <v>603</v>
      </c>
      <c r="I30" t="s">
        <v>834</v>
      </c>
      <c r="J30" t="s">
        <v>2592</v>
      </c>
      <c r="K30" t="s">
        <v>65</v>
      </c>
      <c r="L30" t="s">
        <v>65</v>
      </c>
      <c r="M30">
        <v>13</v>
      </c>
      <c r="N30" t="s">
        <v>1365</v>
      </c>
      <c r="O30" t="s">
        <v>595</v>
      </c>
      <c r="P30" t="s">
        <v>152</v>
      </c>
      <c r="Q30" t="s">
        <v>61</v>
      </c>
      <c r="R30" t="s">
        <v>107</v>
      </c>
      <c r="S30">
        <v>50</v>
      </c>
      <c r="T30">
        <v>20</v>
      </c>
      <c r="U30">
        <v>0</v>
      </c>
      <c r="V30">
        <v>0</v>
      </c>
      <c r="W30">
        <v>200</v>
      </c>
      <c r="X30">
        <v>4</v>
      </c>
      <c r="Y30" t="s">
        <v>64</v>
      </c>
      <c r="Z30" t="s">
        <v>67</v>
      </c>
      <c r="AA30" t="s">
        <v>67</v>
      </c>
      <c r="AB30" t="s">
        <v>2294</v>
      </c>
      <c r="AC30" t="s">
        <v>600</v>
      </c>
      <c r="AD30" t="s">
        <v>67</v>
      </c>
      <c r="AE30">
        <v>0</v>
      </c>
      <c r="AF30" t="s">
        <v>1366</v>
      </c>
      <c r="AG30">
        <v>50</v>
      </c>
      <c r="AH30">
        <v>2</v>
      </c>
      <c r="AI30" t="s">
        <v>1647</v>
      </c>
      <c r="AJ30" t="s">
        <v>2186</v>
      </c>
      <c r="AK30">
        <v>200</v>
      </c>
      <c r="AL30">
        <v>50</v>
      </c>
      <c r="AM30">
        <v>5075</v>
      </c>
      <c r="AN30">
        <v>0</v>
      </c>
      <c r="AO30">
        <v>0</v>
      </c>
      <c r="AP30">
        <v>20300000</v>
      </c>
      <c r="AQ30">
        <v>4000000</v>
      </c>
      <c r="AR30">
        <v>0</v>
      </c>
      <c r="AS30">
        <v>0</v>
      </c>
      <c r="AT30">
        <v>0</v>
      </c>
      <c r="AU30">
        <v>24300000</v>
      </c>
      <c r="AV30" t="s">
        <v>64</v>
      </c>
      <c r="AW30">
        <v>0</v>
      </c>
      <c r="AX30">
        <v>7</v>
      </c>
      <c r="AY30">
        <v>7</v>
      </c>
      <c r="AZ30">
        <v>7</v>
      </c>
      <c r="BA30">
        <v>7</v>
      </c>
      <c r="BB30">
        <v>7</v>
      </c>
      <c r="BC30">
        <v>7</v>
      </c>
      <c r="BD30">
        <v>7</v>
      </c>
      <c r="BE30">
        <v>7</v>
      </c>
      <c r="BF30">
        <v>7</v>
      </c>
      <c r="BG30">
        <v>7</v>
      </c>
      <c r="BH30">
        <v>7</v>
      </c>
      <c r="BI30">
        <v>7</v>
      </c>
      <c r="BJ30">
        <v>7</v>
      </c>
      <c r="BK30">
        <v>7</v>
      </c>
      <c r="BL30">
        <v>7</v>
      </c>
      <c r="BM30">
        <v>7</v>
      </c>
      <c r="BN30" t="s">
        <v>64</v>
      </c>
      <c r="BO30" t="s">
        <v>2412</v>
      </c>
      <c r="BP30" t="s">
        <v>2413</v>
      </c>
      <c r="BQ30">
        <v>950194321</v>
      </c>
      <c r="BR30" t="s">
        <v>2414</v>
      </c>
      <c r="BS30" t="s">
        <v>2415</v>
      </c>
      <c r="BT30" s="57" t="s">
        <v>2416</v>
      </c>
      <c r="BU30">
        <v>0</v>
      </c>
      <c r="BV30">
        <v>0</v>
      </c>
      <c r="BW30">
        <v>0</v>
      </c>
    </row>
    <row r="31" spans="1:75" x14ac:dyDescent="0.35">
      <c r="A31">
        <v>14477</v>
      </c>
      <c r="B31" t="s">
        <v>1069</v>
      </c>
      <c r="C31">
        <v>2025</v>
      </c>
      <c r="D31" t="s">
        <v>127</v>
      </c>
      <c r="E31" t="s">
        <v>440</v>
      </c>
      <c r="F31" t="s">
        <v>2243</v>
      </c>
      <c r="I31" t="s">
        <v>803</v>
      </c>
      <c r="J31" t="s">
        <v>2592</v>
      </c>
      <c r="K31" t="s">
        <v>65</v>
      </c>
      <c r="L31" t="s">
        <v>65</v>
      </c>
      <c r="M31">
        <v>13</v>
      </c>
      <c r="N31" t="s">
        <v>1365</v>
      </c>
      <c r="O31" t="s">
        <v>105</v>
      </c>
      <c r="P31" t="s">
        <v>462</v>
      </c>
      <c r="Q31" t="s">
        <v>61</v>
      </c>
      <c r="R31" t="s">
        <v>107</v>
      </c>
      <c r="S31">
        <v>30</v>
      </c>
      <c r="T31">
        <v>15</v>
      </c>
      <c r="U31">
        <v>0</v>
      </c>
      <c r="V31">
        <v>0</v>
      </c>
      <c r="W31">
        <v>150</v>
      </c>
      <c r="X31">
        <v>5</v>
      </c>
      <c r="Y31" t="s">
        <v>64</v>
      </c>
      <c r="Z31" t="s">
        <v>67</v>
      </c>
      <c r="AA31" t="s">
        <v>67</v>
      </c>
      <c r="AB31" t="s">
        <v>804</v>
      </c>
      <c r="AC31" t="s">
        <v>2035</v>
      </c>
      <c r="AD31" t="s">
        <v>67</v>
      </c>
      <c r="AE31">
        <v>0</v>
      </c>
      <c r="AF31" t="s">
        <v>1366</v>
      </c>
      <c r="AG31">
        <v>30</v>
      </c>
      <c r="AH31">
        <v>2</v>
      </c>
      <c r="AI31" t="s">
        <v>1916</v>
      </c>
      <c r="AJ31" t="s">
        <v>2161</v>
      </c>
      <c r="AK31">
        <v>150</v>
      </c>
      <c r="AL31">
        <v>30</v>
      </c>
      <c r="AM31">
        <v>5075</v>
      </c>
      <c r="AN31">
        <v>0</v>
      </c>
      <c r="AO31">
        <v>0</v>
      </c>
      <c r="AP31">
        <v>11418750</v>
      </c>
      <c r="AQ31">
        <v>1800000</v>
      </c>
      <c r="AR31">
        <v>0</v>
      </c>
      <c r="AS31">
        <v>0</v>
      </c>
      <c r="AT31">
        <v>0</v>
      </c>
      <c r="AU31">
        <v>13218750</v>
      </c>
      <c r="AV31" t="s">
        <v>64</v>
      </c>
      <c r="AW31">
        <v>0</v>
      </c>
      <c r="AX31">
        <v>3</v>
      </c>
      <c r="AY31">
        <v>7</v>
      </c>
      <c r="AZ31">
        <v>7</v>
      </c>
      <c r="BA31">
        <v>7</v>
      </c>
      <c r="BB31">
        <v>7</v>
      </c>
      <c r="BC31">
        <v>7</v>
      </c>
      <c r="BD31">
        <v>7</v>
      </c>
      <c r="BE31">
        <v>7</v>
      </c>
      <c r="BF31">
        <v>7</v>
      </c>
      <c r="BG31">
        <v>7</v>
      </c>
      <c r="BH31">
        <v>7</v>
      </c>
      <c r="BI31">
        <v>7</v>
      </c>
      <c r="BJ31">
        <v>7</v>
      </c>
      <c r="BK31">
        <v>7</v>
      </c>
      <c r="BL31">
        <v>7</v>
      </c>
      <c r="BM31">
        <v>6.6</v>
      </c>
      <c r="BN31" t="s">
        <v>64</v>
      </c>
      <c r="BO31" t="s">
        <v>2417</v>
      </c>
      <c r="BP31" t="s">
        <v>2418</v>
      </c>
      <c r="BQ31">
        <v>225962361</v>
      </c>
      <c r="BR31" t="s">
        <v>2419</v>
      </c>
      <c r="BS31" t="s">
        <v>2420</v>
      </c>
      <c r="BT31" s="57" t="s">
        <v>2421</v>
      </c>
      <c r="BU31">
        <v>0</v>
      </c>
      <c r="BV31">
        <v>0</v>
      </c>
      <c r="BW31">
        <v>0</v>
      </c>
    </row>
    <row r="32" spans="1:75" x14ac:dyDescent="0.35">
      <c r="A32">
        <v>14476</v>
      </c>
      <c r="B32" t="s">
        <v>1069</v>
      </c>
      <c r="C32">
        <v>2025</v>
      </c>
      <c r="D32" t="s">
        <v>127</v>
      </c>
      <c r="E32" t="s">
        <v>440</v>
      </c>
      <c r="F32" t="s">
        <v>2243</v>
      </c>
      <c r="I32" t="s">
        <v>799</v>
      </c>
      <c r="J32" t="s">
        <v>2592</v>
      </c>
      <c r="K32" t="s">
        <v>65</v>
      </c>
      <c r="L32" t="s">
        <v>65</v>
      </c>
      <c r="M32">
        <v>13</v>
      </c>
      <c r="N32" t="s">
        <v>1365</v>
      </c>
      <c r="O32" t="s">
        <v>105</v>
      </c>
      <c r="P32" t="s">
        <v>132</v>
      </c>
      <c r="Q32" t="s">
        <v>61</v>
      </c>
      <c r="R32" t="s">
        <v>107</v>
      </c>
      <c r="S32">
        <v>32</v>
      </c>
      <c r="T32">
        <v>15</v>
      </c>
      <c r="U32">
        <v>0</v>
      </c>
      <c r="V32">
        <v>0</v>
      </c>
      <c r="W32">
        <v>125</v>
      </c>
      <c r="X32">
        <v>4</v>
      </c>
      <c r="Y32" t="s">
        <v>64</v>
      </c>
      <c r="Z32" t="s">
        <v>67</v>
      </c>
      <c r="AA32" t="s">
        <v>67</v>
      </c>
      <c r="AB32" t="s">
        <v>2422</v>
      </c>
      <c r="AC32" t="s">
        <v>802</v>
      </c>
      <c r="AD32" t="s">
        <v>67</v>
      </c>
      <c r="AE32">
        <v>0</v>
      </c>
      <c r="AF32" t="s">
        <v>1366</v>
      </c>
      <c r="AG32">
        <v>32</v>
      </c>
      <c r="AH32">
        <v>2</v>
      </c>
      <c r="AI32" t="s">
        <v>1916</v>
      </c>
      <c r="AJ32" t="s">
        <v>2161</v>
      </c>
      <c r="AK32">
        <v>125</v>
      </c>
      <c r="AL32">
        <v>32</v>
      </c>
      <c r="AM32">
        <v>5075</v>
      </c>
      <c r="AN32">
        <v>0</v>
      </c>
      <c r="AO32">
        <v>0</v>
      </c>
      <c r="AP32">
        <v>9515625</v>
      </c>
      <c r="AQ32">
        <v>1920000</v>
      </c>
      <c r="AR32">
        <v>0</v>
      </c>
      <c r="AS32">
        <v>0</v>
      </c>
      <c r="AT32">
        <v>0</v>
      </c>
      <c r="AU32">
        <v>11435625</v>
      </c>
      <c r="AV32" t="s">
        <v>64</v>
      </c>
      <c r="AW32">
        <v>0</v>
      </c>
      <c r="AX32">
        <v>3</v>
      </c>
      <c r="AY32">
        <v>7</v>
      </c>
      <c r="AZ32">
        <v>1</v>
      </c>
      <c r="BA32">
        <v>1</v>
      </c>
      <c r="BB32">
        <v>7</v>
      </c>
      <c r="BC32">
        <v>7</v>
      </c>
      <c r="BD32">
        <v>7</v>
      </c>
      <c r="BE32">
        <v>7</v>
      </c>
      <c r="BF32">
        <v>7</v>
      </c>
      <c r="BG32">
        <v>7</v>
      </c>
      <c r="BH32">
        <v>7</v>
      </c>
      <c r="BI32">
        <v>5</v>
      </c>
      <c r="BJ32">
        <v>5</v>
      </c>
      <c r="BK32">
        <v>5</v>
      </c>
      <c r="BL32">
        <v>7</v>
      </c>
      <c r="BM32">
        <v>5.6</v>
      </c>
      <c r="BN32" t="s">
        <v>64</v>
      </c>
      <c r="BO32" t="s">
        <v>2417</v>
      </c>
      <c r="BP32" t="s">
        <v>2418</v>
      </c>
      <c r="BQ32">
        <v>225962361</v>
      </c>
      <c r="BR32" t="s">
        <v>2419</v>
      </c>
      <c r="BS32" t="s">
        <v>2423</v>
      </c>
      <c r="BT32" s="57" t="s">
        <v>2424</v>
      </c>
      <c r="BU32">
        <v>0</v>
      </c>
      <c r="BV32">
        <v>0</v>
      </c>
      <c r="BW32">
        <v>0</v>
      </c>
    </row>
    <row r="33" spans="1:75" x14ac:dyDescent="0.35">
      <c r="A33">
        <v>14422</v>
      </c>
      <c r="B33" t="s">
        <v>1069</v>
      </c>
      <c r="C33">
        <v>2025</v>
      </c>
      <c r="D33" t="s">
        <v>127</v>
      </c>
      <c r="E33" t="s">
        <v>173</v>
      </c>
      <c r="F33" t="s">
        <v>176</v>
      </c>
      <c r="I33" t="s">
        <v>100</v>
      </c>
      <c r="J33" t="s">
        <v>101</v>
      </c>
      <c r="K33" t="s">
        <v>56</v>
      </c>
      <c r="L33" t="s">
        <v>57</v>
      </c>
      <c r="M33">
        <v>8</v>
      </c>
      <c r="N33" t="s">
        <v>1368</v>
      </c>
      <c r="O33" t="s">
        <v>131</v>
      </c>
      <c r="P33" t="s">
        <v>152</v>
      </c>
      <c r="Q33" t="s">
        <v>61</v>
      </c>
      <c r="R33" t="s">
        <v>62</v>
      </c>
      <c r="S33">
        <v>68</v>
      </c>
      <c r="T33">
        <v>10</v>
      </c>
      <c r="U33">
        <v>260</v>
      </c>
      <c r="V33">
        <v>12</v>
      </c>
      <c r="W33">
        <v>272</v>
      </c>
      <c r="X33">
        <v>4</v>
      </c>
      <c r="Y33" t="s">
        <v>64</v>
      </c>
      <c r="Z33" t="s">
        <v>67</v>
      </c>
      <c r="AA33" t="s">
        <v>64</v>
      </c>
      <c r="AB33" t="s">
        <v>2234</v>
      </c>
      <c r="AC33" t="s">
        <v>171</v>
      </c>
      <c r="AD33" t="s">
        <v>64</v>
      </c>
      <c r="AE33" t="s">
        <v>110</v>
      </c>
      <c r="AF33" t="s">
        <v>1366</v>
      </c>
      <c r="AG33">
        <v>68</v>
      </c>
      <c r="AH33">
        <v>2</v>
      </c>
      <c r="AI33" t="s">
        <v>1758</v>
      </c>
      <c r="AJ33" t="s">
        <v>2169</v>
      </c>
      <c r="AK33">
        <v>272</v>
      </c>
      <c r="AL33">
        <v>68</v>
      </c>
      <c r="AM33">
        <v>5075</v>
      </c>
      <c r="AN33">
        <v>100000</v>
      </c>
      <c r="AO33">
        <v>250000</v>
      </c>
      <c r="AP33">
        <v>13804000</v>
      </c>
      <c r="AQ33">
        <v>2720000</v>
      </c>
      <c r="AR33">
        <v>1000000</v>
      </c>
      <c r="AS33">
        <v>0</v>
      </c>
      <c r="AT33">
        <v>2500000</v>
      </c>
      <c r="AU33">
        <v>20024000</v>
      </c>
      <c r="AV33" t="s">
        <v>64</v>
      </c>
      <c r="AW33">
        <v>0</v>
      </c>
      <c r="AX33">
        <v>7</v>
      </c>
      <c r="AY33">
        <v>7</v>
      </c>
      <c r="AZ33">
        <v>0</v>
      </c>
      <c r="BA33">
        <v>0</v>
      </c>
      <c r="BB33">
        <v>0</v>
      </c>
      <c r="BC33">
        <v>0</v>
      </c>
      <c r="BD33">
        <v>0</v>
      </c>
      <c r="BE33">
        <v>0</v>
      </c>
      <c r="BF33">
        <v>0</v>
      </c>
      <c r="BG33">
        <v>7</v>
      </c>
      <c r="BH33">
        <v>7</v>
      </c>
      <c r="BI33">
        <v>7</v>
      </c>
      <c r="BJ33">
        <v>7</v>
      </c>
      <c r="BK33">
        <v>7</v>
      </c>
      <c r="BL33">
        <v>7</v>
      </c>
      <c r="BM33">
        <v>7</v>
      </c>
      <c r="BN33" t="s">
        <v>64</v>
      </c>
      <c r="BO33" t="s">
        <v>2426</v>
      </c>
      <c r="BP33" t="s">
        <v>2427</v>
      </c>
      <c r="BQ33">
        <v>512674307</v>
      </c>
      <c r="BR33" t="s">
        <v>2428</v>
      </c>
      <c r="BS33" t="s">
        <v>2276</v>
      </c>
      <c r="BT33" s="57" t="s">
        <v>2277</v>
      </c>
      <c r="BU33">
        <v>0</v>
      </c>
      <c r="BV33">
        <v>0</v>
      </c>
      <c r="BW33">
        <v>0</v>
      </c>
    </row>
    <row r="34" spans="1:75" x14ac:dyDescent="0.35">
      <c r="A34">
        <v>14223</v>
      </c>
      <c r="B34" t="s">
        <v>1069</v>
      </c>
      <c r="C34">
        <v>2025</v>
      </c>
      <c r="D34" t="s">
        <v>127</v>
      </c>
      <c r="E34" t="s">
        <v>135</v>
      </c>
      <c r="F34" t="s">
        <v>2283</v>
      </c>
      <c r="I34" t="s">
        <v>129</v>
      </c>
      <c r="J34" t="s">
        <v>130</v>
      </c>
      <c r="K34" t="s">
        <v>65</v>
      </c>
      <c r="L34" t="s">
        <v>65</v>
      </c>
      <c r="M34">
        <v>8</v>
      </c>
      <c r="N34" t="s">
        <v>1368</v>
      </c>
      <c r="O34" t="s">
        <v>131</v>
      </c>
      <c r="P34" t="s">
        <v>132</v>
      </c>
      <c r="Q34" t="s">
        <v>61</v>
      </c>
      <c r="R34" t="s">
        <v>62</v>
      </c>
      <c r="S34">
        <v>44</v>
      </c>
      <c r="T34">
        <v>10</v>
      </c>
      <c r="U34">
        <v>176</v>
      </c>
      <c r="V34">
        <v>0</v>
      </c>
      <c r="W34">
        <v>176</v>
      </c>
      <c r="X34">
        <v>4</v>
      </c>
      <c r="Y34" t="s">
        <v>64</v>
      </c>
      <c r="Z34" t="s">
        <v>67</v>
      </c>
      <c r="AA34" t="s">
        <v>67</v>
      </c>
      <c r="AB34" t="s">
        <v>2234</v>
      </c>
      <c r="AC34" t="s">
        <v>133</v>
      </c>
      <c r="AD34" t="s">
        <v>64</v>
      </c>
      <c r="AE34" t="s">
        <v>110</v>
      </c>
      <c r="AF34" t="s">
        <v>1366</v>
      </c>
      <c r="AG34">
        <v>44</v>
      </c>
      <c r="AH34">
        <v>2</v>
      </c>
      <c r="AI34" t="s">
        <v>1758</v>
      </c>
      <c r="AJ34" t="s">
        <v>2169</v>
      </c>
      <c r="AK34">
        <v>176</v>
      </c>
      <c r="AL34">
        <v>44</v>
      </c>
      <c r="AM34">
        <v>5075</v>
      </c>
      <c r="AN34">
        <v>0</v>
      </c>
      <c r="AO34">
        <v>250000</v>
      </c>
      <c r="AP34">
        <v>8932000</v>
      </c>
      <c r="AQ34">
        <v>1760000</v>
      </c>
      <c r="AR34">
        <v>0</v>
      </c>
      <c r="AS34">
        <v>0</v>
      </c>
      <c r="AT34">
        <v>2500000</v>
      </c>
      <c r="AU34">
        <v>13192000</v>
      </c>
      <c r="AV34" t="s">
        <v>64</v>
      </c>
      <c r="AW34">
        <v>0</v>
      </c>
      <c r="AX34">
        <v>7</v>
      </c>
      <c r="AY34">
        <v>7</v>
      </c>
      <c r="AZ34">
        <v>0</v>
      </c>
      <c r="BA34">
        <v>0</v>
      </c>
      <c r="BB34">
        <v>0</v>
      </c>
      <c r="BC34">
        <v>0</v>
      </c>
      <c r="BD34">
        <v>0</v>
      </c>
      <c r="BE34">
        <v>0</v>
      </c>
      <c r="BF34">
        <v>0</v>
      </c>
      <c r="BG34">
        <v>7</v>
      </c>
      <c r="BH34">
        <v>7</v>
      </c>
      <c r="BI34">
        <v>7</v>
      </c>
      <c r="BJ34">
        <v>7</v>
      </c>
      <c r="BK34">
        <v>7</v>
      </c>
      <c r="BL34">
        <v>7</v>
      </c>
      <c r="BM34">
        <v>7</v>
      </c>
      <c r="BN34" t="s">
        <v>64</v>
      </c>
      <c r="BO34" t="s">
        <v>2426</v>
      </c>
      <c r="BP34" t="s">
        <v>2427</v>
      </c>
      <c r="BQ34">
        <v>512674307</v>
      </c>
      <c r="BR34" t="s">
        <v>2429</v>
      </c>
      <c r="BS34" t="s">
        <v>2386</v>
      </c>
      <c r="BT34" s="57" t="s">
        <v>2387</v>
      </c>
      <c r="BU34">
        <v>0</v>
      </c>
      <c r="BV34">
        <v>0</v>
      </c>
      <c r="BW34">
        <v>0</v>
      </c>
    </row>
    <row r="35" spans="1:75" x14ac:dyDescent="0.35">
      <c r="A35">
        <v>14317</v>
      </c>
      <c r="B35" t="s">
        <v>1069</v>
      </c>
      <c r="C35">
        <v>2025</v>
      </c>
      <c r="D35" t="s">
        <v>127</v>
      </c>
      <c r="E35" t="s">
        <v>157</v>
      </c>
      <c r="F35" t="s">
        <v>2319</v>
      </c>
      <c r="I35" t="s">
        <v>693</v>
      </c>
      <c r="J35" t="s">
        <v>694</v>
      </c>
      <c r="K35" t="s">
        <v>65</v>
      </c>
      <c r="L35" t="s">
        <v>65</v>
      </c>
      <c r="M35">
        <v>13</v>
      </c>
      <c r="N35" t="s">
        <v>1365</v>
      </c>
      <c r="O35" t="s">
        <v>700</v>
      </c>
      <c r="P35" t="s">
        <v>2014</v>
      </c>
      <c r="Q35" t="s">
        <v>61</v>
      </c>
      <c r="R35" t="s">
        <v>62</v>
      </c>
      <c r="S35">
        <v>44</v>
      </c>
      <c r="T35">
        <v>10</v>
      </c>
      <c r="U35">
        <v>130</v>
      </c>
      <c r="V35">
        <v>0</v>
      </c>
      <c r="W35">
        <v>130</v>
      </c>
      <c r="X35">
        <v>3</v>
      </c>
      <c r="Y35" t="s">
        <v>64</v>
      </c>
      <c r="Z35" t="s">
        <v>67</v>
      </c>
      <c r="AA35" t="s">
        <v>67</v>
      </c>
      <c r="AB35" t="s">
        <v>2234</v>
      </c>
      <c r="AC35" t="s">
        <v>701</v>
      </c>
      <c r="AD35" t="s">
        <v>67</v>
      </c>
      <c r="AE35">
        <v>0</v>
      </c>
      <c r="AF35" t="s">
        <v>1366</v>
      </c>
      <c r="AG35">
        <v>44</v>
      </c>
      <c r="AH35">
        <v>3</v>
      </c>
      <c r="AI35" t="s">
        <v>1809</v>
      </c>
      <c r="AJ35" t="s">
        <v>2127</v>
      </c>
      <c r="AK35">
        <v>130</v>
      </c>
      <c r="AL35">
        <v>44</v>
      </c>
      <c r="AM35">
        <v>6373</v>
      </c>
      <c r="AN35">
        <v>0</v>
      </c>
      <c r="AO35">
        <v>0</v>
      </c>
      <c r="AP35">
        <v>8284900</v>
      </c>
      <c r="AQ35">
        <v>1760000</v>
      </c>
      <c r="AR35">
        <v>0</v>
      </c>
      <c r="AS35">
        <v>0</v>
      </c>
      <c r="AT35">
        <v>0</v>
      </c>
      <c r="AU35">
        <v>10044900</v>
      </c>
      <c r="AV35" t="s">
        <v>64</v>
      </c>
      <c r="AW35">
        <v>0</v>
      </c>
      <c r="AX35">
        <v>3</v>
      </c>
      <c r="AY35">
        <v>7</v>
      </c>
      <c r="AZ35">
        <v>0</v>
      </c>
      <c r="BA35">
        <v>0</v>
      </c>
      <c r="BB35">
        <v>0</v>
      </c>
      <c r="BC35">
        <v>0</v>
      </c>
      <c r="BD35">
        <v>0</v>
      </c>
      <c r="BE35">
        <v>0</v>
      </c>
      <c r="BF35">
        <v>0</v>
      </c>
      <c r="BG35">
        <v>7</v>
      </c>
      <c r="BH35">
        <v>7</v>
      </c>
      <c r="BI35">
        <v>5</v>
      </c>
      <c r="BJ35">
        <v>5</v>
      </c>
      <c r="BK35">
        <v>5</v>
      </c>
      <c r="BL35">
        <v>7</v>
      </c>
      <c r="BM35">
        <v>6</v>
      </c>
      <c r="BN35" t="s">
        <v>64</v>
      </c>
      <c r="BO35" t="s">
        <v>2430</v>
      </c>
      <c r="BP35" t="s">
        <v>2431</v>
      </c>
      <c r="BQ35">
        <v>22318359</v>
      </c>
      <c r="BR35" t="s">
        <v>2432</v>
      </c>
      <c r="BS35" t="s">
        <v>2433</v>
      </c>
      <c r="BT35" s="57" t="s">
        <v>2434</v>
      </c>
      <c r="BU35">
        <v>0</v>
      </c>
      <c r="BV35">
        <v>0</v>
      </c>
      <c r="BW35">
        <v>0</v>
      </c>
    </row>
    <row r="36" spans="1:75" x14ac:dyDescent="0.35">
      <c r="A36">
        <v>14455</v>
      </c>
      <c r="B36" t="s">
        <v>1069</v>
      </c>
      <c r="C36">
        <v>2025</v>
      </c>
      <c r="D36" t="s">
        <v>127</v>
      </c>
      <c r="E36" t="s">
        <v>568</v>
      </c>
      <c r="F36" t="s">
        <v>567</v>
      </c>
      <c r="I36" t="s">
        <v>561</v>
      </c>
      <c r="J36" t="s">
        <v>562</v>
      </c>
      <c r="K36" t="s">
        <v>65</v>
      </c>
      <c r="L36" t="s">
        <v>65</v>
      </c>
      <c r="M36">
        <v>13</v>
      </c>
      <c r="N36" t="s">
        <v>1365</v>
      </c>
      <c r="O36" t="s">
        <v>455</v>
      </c>
      <c r="P36" t="s">
        <v>2014</v>
      </c>
      <c r="Q36" t="s">
        <v>61</v>
      </c>
      <c r="R36" t="s">
        <v>62</v>
      </c>
      <c r="S36">
        <v>20</v>
      </c>
      <c r="T36">
        <v>10</v>
      </c>
      <c r="U36">
        <v>80</v>
      </c>
      <c r="V36">
        <v>0</v>
      </c>
      <c r="W36">
        <v>80</v>
      </c>
      <c r="X36">
        <v>4</v>
      </c>
      <c r="Y36" t="s">
        <v>64</v>
      </c>
      <c r="Z36" t="s">
        <v>67</v>
      </c>
      <c r="AA36" t="s">
        <v>67</v>
      </c>
      <c r="AB36" t="s">
        <v>2234</v>
      </c>
      <c r="AC36" t="s">
        <v>564</v>
      </c>
      <c r="AD36" t="s">
        <v>67</v>
      </c>
      <c r="AE36">
        <v>0</v>
      </c>
      <c r="AF36" t="s">
        <v>1366</v>
      </c>
      <c r="AG36">
        <v>20</v>
      </c>
      <c r="AH36">
        <v>3</v>
      </c>
      <c r="AI36" t="s">
        <v>1809</v>
      </c>
      <c r="AJ36" t="s">
        <v>2127</v>
      </c>
      <c r="AK36">
        <v>80</v>
      </c>
      <c r="AL36">
        <v>20</v>
      </c>
      <c r="AM36">
        <v>6373</v>
      </c>
      <c r="AN36">
        <v>0</v>
      </c>
      <c r="AO36">
        <v>0</v>
      </c>
      <c r="AP36">
        <v>5098400</v>
      </c>
      <c r="AQ36">
        <v>800000</v>
      </c>
      <c r="AR36">
        <v>0</v>
      </c>
      <c r="AS36">
        <v>0</v>
      </c>
      <c r="AT36">
        <v>0</v>
      </c>
      <c r="AU36">
        <v>5898400</v>
      </c>
      <c r="AV36" t="s">
        <v>64</v>
      </c>
      <c r="AW36">
        <v>0</v>
      </c>
      <c r="AX36">
        <v>3</v>
      </c>
      <c r="AY36">
        <v>7</v>
      </c>
      <c r="AZ36">
        <v>0</v>
      </c>
      <c r="BA36">
        <v>0</v>
      </c>
      <c r="BB36">
        <v>0</v>
      </c>
      <c r="BC36">
        <v>0</v>
      </c>
      <c r="BD36">
        <v>0</v>
      </c>
      <c r="BE36">
        <v>0</v>
      </c>
      <c r="BF36">
        <v>0</v>
      </c>
      <c r="BG36">
        <v>7</v>
      </c>
      <c r="BH36">
        <v>7</v>
      </c>
      <c r="BI36">
        <v>7</v>
      </c>
      <c r="BJ36">
        <v>7</v>
      </c>
      <c r="BK36">
        <v>7</v>
      </c>
      <c r="BL36">
        <v>7</v>
      </c>
      <c r="BM36">
        <v>6.6</v>
      </c>
      <c r="BN36" t="s">
        <v>64</v>
      </c>
      <c r="BO36" t="s">
        <v>2430</v>
      </c>
      <c r="BP36" t="s">
        <v>2431</v>
      </c>
      <c r="BQ36">
        <v>22318359</v>
      </c>
      <c r="BR36" t="s">
        <v>2435</v>
      </c>
      <c r="BS36" t="s">
        <v>2436</v>
      </c>
      <c r="BT36" s="57" t="s">
        <v>2437</v>
      </c>
      <c r="BU36">
        <v>0</v>
      </c>
      <c r="BV36">
        <v>0</v>
      </c>
      <c r="BW36">
        <v>0</v>
      </c>
    </row>
    <row r="37" spans="1:75" x14ac:dyDescent="0.35">
      <c r="A37">
        <v>14265</v>
      </c>
      <c r="B37" t="s">
        <v>1069</v>
      </c>
      <c r="C37">
        <v>2025</v>
      </c>
      <c r="D37" t="s">
        <v>127</v>
      </c>
      <c r="E37" t="s">
        <v>641</v>
      </c>
      <c r="F37" t="s">
        <v>2438</v>
      </c>
      <c r="I37" t="s">
        <v>636</v>
      </c>
      <c r="J37" t="s">
        <v>637</v>
      </c>
      <c r="K37" t="s">
        <v>65</v>
      </c>
      <c r="L37" t="s">
        <v>65</v>
      </c>
      <c r="M37">
        <v>8</v>
      </c>
      <c r="N37" t="s">
        <v>1368</v>
      </c>
      <c r="O37" t="s">
        <v>638</v>
      </c>
      <c r="P37" t="s">
        <v>152</v>
      </c>
      <c r="Q37" t="s">
        <v>61</v>
      </c>
      <c r="R37" t="s">
        <v>62</v>
      </c>
      <c r="S37">
        <v>16</v>
      </c>
      <c r="T37">
        <v>10</v>
      </c>
      <c r="U37">
        <v>64</v>
      </c>
      <c r="V37">
        <v>0</v>
      </c>
      <c r="W37">
        <v>64</v>
      </c>
      <c r="X37">
        <v>4</v>
      </c>
      <c r="Y37" t="s">
        <v>64</v>
      </c>
      <c r="Z37" t="s">
        <v>67</v>
      </c>
      <c r="AA37" t="s">
        <v>67</v>
      </c>
      <c r="AB37" t="s">
        <v>2234</v>
      </c>
      <c r="AC37" t="s">
        <v>639</v>
      </c>
      <c r="AD37" t="s">
        <v>67</v>
      </c>
      <c r="AE37">
        <v>0</v>
      </c>
      <c r="AF37" t="s">
        <v>1366</v>
      </c>
      <c r="AG37">
        <v>16</v>
      </c>
      <c r="AH37">
        <v>2</v>
      </c>
      <c r="AI37" t="s">
        <v>1914</v>
      </c>
      <c r="AJ37" t="s">
        <v>2106</v>
      </c>
      <c r="AK37">
        <v>64</v>
      </c>
      <c r="AL37">
        <v>16</v>
      </c>
      <c r="AM37">
        <v>5075</v>
      </c>
      <c r="AN37">
        <v>0</v>
      </c>
      <c r="AO37">
        <v>0</v>
      </c>
      <c r="AP37">
        <v>3248000</v>
      </c>
      <c r="AQ37">
        <v>640000</v>
      </c>
      <c r="AR37">
        <v>0</v>
      </c>
      <c r="AS37">
        <v>0</v>
      </c>
      <c r="AT37">
        <v>0</v>
      </c>
      <c r="AU37">
        <v>3888000</v>
      </c>
      <c r="AV37" t="s">
        <v>64</v>
      </c>
      <c r="AW37">
        <v>0</v>
      </c>
      <c r="AX37">
        <v>3</v>
      </c>
      <c r="AY37">
        <v>7</v>
      </c>
      <c r="AZ37">
        <v>0</v>
      </c>
      <c r="BA37">
        <v>0</v>
      </c>
      <c r="BB37">
        <v>0</v>
      </c>
      <c r="BC37">
        <v>0</v>
      </c>
      <c r="BD37">
        <v>0</v>
      </c>
      <c r="BE37">
        <v>0</v>
      </c>
      <c r="BF37">
        <v>0</v>
      </c>
      <c r="BG37">
        <v>7</v>
      </c>
      <c r="BH37">
        <v>7</v>
      </c>
      <c r="BI37">
        <v>7</v>
      </c>
      <c r="BJ37">
        <v>7</v>
      </c>
      <c r="BK37">
        <v>7</v>
      </c>
      <c r="BL37">
        <v>7</v>
      </c>
      <c r="BM37">
        <v>6.6</v>
      </c>
      <c r="BN37" t="s">
        <v>64</v>
      </c>
      <c r="BO37" t="s">
        <v>2439</v>
      </c>
      <c r="BP37" t="s">
        <v>2440</v>
      </c>
      <c r="BQ37">
        <v>982724176</v>
      </c>
      <c r="BR37" t="s">
        <v>2441</v>
      </c>
      <c r="BS37" t="s">
        <v>2442</v>
      </c>
      <c r="BT37" s="57" t="s">
        <v>2443</v>
      </c>
      <c r="BU37">
        <v>0</v>
      </c>
      <c r="BV37">
        <v>0</v>
      </c>
      <c r="BW37">
        <v>0</v>
      </c>
    </row>
    <row r="38" spans="1:75" x14ac:dyDescent="0.35">
      <c r="A38">
        <v>14266</v>
      </c>
      <c r="B38" t="s">
        <v>1069</v>
      </c>
      <c r="C38">
        <v>2025</v>
      </c>
      <c r="D38" t="s">
        <v>127</v>
      </c>
      <c r="E38" t="s">
        <v>1081</v>
      </c>
      <c r="F38" t="s">
        <v>2306</v>
      </c>
      <c r="I38" t="s">
        <v>79</v>
      </c>
      <c r="J38" t="s">
        <v>80</v>
      </c>
      <c r="K38" t="s">
        <v>56</v>
      </c>
      <c r="L38" t="s">
        <v>57</v>
      </c>
      <c r="M38">
        <v>13</v>
      </c>
      <c r="N38" t="s">
        <v>1365</v>
      </c>
      <c r="O38" t="s">
        <v>209</v>
      </c>
      <c r="P38" t="s">
        <v>152</v>
      </c>
      <c r="Q38" t="s">
        <v>61</v>
      </c>
      <c r="R38" t="s">
        <v>62</v>
      </c>
      <c r="S38">
        <v>41</v>
      </c>
      <c r="T38">
        <v>11</v>
      </c>
      <c r="U38">
        <v>110</v>
      </c>
      <c r="V38">
        <v>12</v>
      </c>
      <c r="W38">
        <v>122</v>
      </c>
      <c r="X38">
        <v>3</v>
      </c>
      <c r="Y38" t="s">
        <v>64</v>
      </c>
      <c r="Z38" t="s">
        <v>67</v>
      </c>
      <c r="AA38" t="s">
        <v>64</v>
      </c>
      <c r="AB38" t="s">
        <v>2234</v>
      </c>
      <c r="AC38" t="s">
        <v>1079</v>
      </c>
      <c r="AD38" t="s">
        <v>67</v>
      </c>
      <c r="AE38">
        <v>0</v>
      </c>
      <c r="AF38" t="s">
        <v>1366</v>
      </c>
      <c r="AG38">
        <v>41</v>
      </c>
      <c r="AH38">
        <v>2</v>
      </c>
      <c r="AI38" t="s">
        <v>1645</v>
      </c>
      <c r="AJ38" t="s">
        <v>2153</v>
      </c>
      <c r="AK38">
        <v>122</v>
      </c>
      <c r="AL38">
        <v>41</v>
      </c>
      <c r="AM38">
        <v>5075</v>
      </c>
      <c r="AN38">
        <v>115000</v>
      </c>
      <c r="AO38">
        <v>0</v>
      </c>
      <c r="AP38">
        <v>6810650</v>
      </c>
      <c r="AQ38">
        <v>1804000</v>
      </c>
      <c r="AR38">
        <v>1265000</v>
      </c>
      <c r="AS38">
        <v>0</v>
      </c>
      <c r="AT38">
        <v>0</v>
      </c>
      <c r="AU38">
        <v>9879650</v>
      </c>
      <c r="AV38" t="s">
        <v>64</v>
      </c>
      <c r="AW38">
        <v>0</v>
      </c>
      <c r="AX38">
        <v>5</v>
      </c>
      <c r="AY38">
        <v>7</v>
      </c>
      <c r="AZ38">
        <v>0</v>
      </c>
      <c r="BA38">
        <v>0</v>
      </c>
      <c r="BB38">
        <v>0</v>
      </c>
      <c r="BC38">
        <v>0</v>
      </c>
      <c r="BD38">
        <v>0</v>
      </c>
      <c r="BE38">
        <v>0</v>
      </c>
      <c r="BF38">
        <v>0</v>
      </c>
      <c r="BG38">
        <v>7</v>
      </c>
      <c r="BH38">
        <v>7</v>
      </c>
      <c r="BI38">
        <v>7</v>
      </c>
      <c r="BJ38">
        <v>7</v>
      </c>
      <c r="BK38">
        <v>7</v>
      </c>
      <c r="BL38">
        <v>7</v>
      </c>
      <c r="BM38">
        <v>6.8</v>
      </c>
      <c r="BN38" t="s">
        <v>64</v>
      </c>
      <c r="BO38" t="s">
        <v>2444</v>
      </c>
      <c r="BP38" t="s">
        <v>2445</v>
      </c>
      <c r="BQ38">
        <v>986851817</v>
      </c>
      <c r="BR38" t="s">
        <v>2446</v>
      </c>
      <c r="BS38" t="s">
        <v>2333</v>
      </c>
      <c r="BT38" s="57" t="s">
        <v>2334</v>
      </c>
      <c r="BU38">
        <v>0</v>
      </c>
      <c r="BV38">
        <v>0</v>
      </c>
      <c r="BW38">
        <v>0</v>
      </c>
    </row>
    <row r="39" spans="1:75" x14ac:dyDescent="0.35">
      <c r="A39">
        <v>14341</v>
      </c>
      <c r="B39" t="s">
        <v>1069</v>
      </c>
      <c r="C39">
        <v>2025</v>
      </c>
      <c r="D39" t="s">
        <v>127</v>
      </c>
      <c r="E39" t="s">
        <v>214</v>
      </c>
      <c r="F39" t="s">
        <v>2242</v>
      </c>
      <c r="I39" t="s">
        <v>182</v>
      </c>
      <c r="J39" t="s">
        <v>183</v>
      </c>
      <c r="K39" t="s">
        <v>207</v>
      </c>
      <c r="L39" t="s">
        <v>208</v>
      </c>
      <c r="M39">
        <v>13</v>
      </c>
      <c r="N39" t="s">
        <v>1365</v>
      </c>
      <c r="O39" t="s">
        <v>209</v>
      </c>
      <c r="P39" t="s">
        <v>152</v>
      </c>
      <c r="Q39" t="s">
        <v>61</v>
      </c>
      <c r="R39" t="s">
        <v>107</v>
      </c>
      <c r="S39">
        <v>33</v>
      </c>
      <c r="T39">
        <v>10</v>
      </c>
      <c r="U39">
        <v>90</v>
      </c>
      <c r="V39">
        <v>8</v>
      </c>
      <c r="W39">
        <v>98</v>
      </c>
      <c r="X39">
        <v>3</v>
      </c>
      <c r="Y39" t="s">
        <v>64</v>
      </c>
      <c r="Z39" t="s">
        <v>67</v>
      </c>
      <c r="AA39" t="s">
        <v>67</v>
      </c>
      <c r="AB39" t="s">
        <v>2234</v>
      </c>
      <c r="AC39" t="s">
        <v>210</v>
      </c>
      <c r="AD39" t="s">
        <v>64</v>
      </c>
      <c r="AE39" t="s">
        <v>2308</v>
      </c>
      <c r="AF39" t="s">
        <v>1366</v>
      </c>
      <c r="AG39">
        <v>33</v>
      </c>
      <c r="AH39">
        <v>3</v>
      </c>
      <c r="AI39" t="s">
        <v>1645</v>
      </c>
      <c r="AJ39" t="s">
        <v>2153</v>
      </c>
      <c r="AK39">
        <v>98</v>
      </c>
      <c r="AL39">
        <v>33</v>
      </c>
      <c r="AM39">
        <v>6373</v>
      </c>
      <c r="AN39">
        <v>0</v>
      </c>
      <c r="AO39">
        <v>12000</v>
      </c>
      <c r="AP39">
        <v>6245540</v>
      </c>
      <c r="AQ39">
        <v>1320000</v>
      </c>
      <c r="AR39">
        <v>0</v>
      </c>
      <c r="AS39">
        <v>0</v>
      </c>
      <c r="AT39">
        <v>120000</v>
      </c>
      <c r="AU39">
        <v>7685540</v>
      </c>
      <c r="AV39" t="s">
        <v>64</v>
      </c>
      <c r="AW39">
        <v>0</v>
      </c>
      <c r="AX39">
        <v>5</v>
      </c>
      <c r="AY39">
        <v>7</v>
      </c>
      <c r="AZ39">
        <v>0</v>
      </c>
      <c r="BA39">
        <v>0</v>
      </c>
      <c r="BB39">
        <v>0</v>
      </c>
      <c r="BC39">
        <v>0</v>
      </c>
      <c r="BD39">
        <v>0</v>
      </c>
      <c r="BE39">
        <v>0</v>
      </c>
      <c r="BF39">
        <v>0</v>
      </c>
      <c r="BG39">
        <v>7</v>
      </c>
      <c r="BH39">
        <v>7</v>
      </c>
      <c r="BI39">
        <v>7</v>
      </c>
      <c r="BJ39">
        <v>7</v>
      </c>
      <c r="BK39">
        <v>7</v>
      </c>
      <c r="BL39">
        <v>7</v>
      </c>
      <c r="BM39">
        <v>6.8</v>
      </c>
      <c r="BN39" t="s">
        <v>64</v>
      </c>
      <c r="BO39" t="s">
        <v>2444</v>
      </c>
      <c r="BP39" t="s">
        <v>2445</v>
      </c>
      <c r="BQ39">
        <v>986851817</v>
      </c>
      <c r="BR39" t="s">
        <v>2447</v>
      </c>
      <c r="BS39" t="s">
        <v>2448</v>
      </c>
      <c r="BT39" s="57" t="s">
        <v>2449</v>
      </c>
      <c r="BU39">
        <v>0</v>
      </c>
      <c r="BV39">
        <v>0</v>
      </c>
      <c r="BW39">
        <v>0</v>
      </c>
    </row>
    <row r="40" spans="1:75" x14ac:dyDescent="0.35">
      <c r="A40">
        <v>14421</v>
      </c>
      <c r="B40" t="s">
        <v>1069</v>
      </c>
      <c r="C40">
        <v>2025</v>
      </c>
      <c r="D40" t="s">
        <v>127</v>
      </c>
      <c r="E40" t="s">
        <v>948</v>
      </c>
      <c r="F40" t="s">
        <v>2313</v>
      </c>
      <c r="I40" t="s">
        <v>552</v>
      </c>
      <c r="J40" t="s">
        <v>553</v>
      </c>
      <c r="K40" t="s">
        <v>56</v>
      </c>
      <c r="L40" t="s">
        <v>57</v>
      </c>
      <c r="M40">
        <v>13</v>
      </c>
      <c r="N40" t="s">
        <v>1365</v>
      </c>
      <c r="O40" t="s">
        <v>203</v>
      </c>
      <c r="P40" t="s">
        <v>152</v>
      </c>
      <c r="Q40" t="s">
        <v>61</v>
      </c>
      <c r="R40" t="s">
        <v>62</v>
      </c>
      <c r="S40">
        <v>23</v>
      </c>
      <c r="T40">
        <v>13</v>
      </c>
      <c r="U40">
        <v>80</v>
      </c>
      <c r="V40">
        <v>12</v>
      </c>
      <c r="W40">
        <v>92</v>
      </c>
      <c r="X40">
        <v>4</v>
      </c>
      <c r="Y40" t="s">
        <v>64</v>
      </c>
      <c r="Z40" t="s">
        <v>67</v>
      </c>
      <c r="AA40" t="s">
        <v>64</v>
      </c>
      <c r="AB40" t="s">
        <v>2234</v>
      </c>
      <c r="AC40" t="s">
        <v>946</v>
      </c>
      <c r="AD40" t="s">
        <v>67</v>
      </c>
      <c r="AE40">
        <v>0</v>
      </c>
      <c r="AF40" t="s">
        <v>1366</v>
      </c>
      <c r="AG40">
        <v>23</v>
      </c>
      <c r="AH40">
        <v>3</v>
      </c>
      <c r="AI40" t="s">
        <v>1645</v>
      </c>
      <c r="AJ40" t="s">
        <v>2153</v>
      </c>
      <c r="AK40">
        <v>92</v>
      </c>
      <c r="AL40">
        <v>23</v>
      </c>
      <c r="AM40">
        <v>6373</v>
      </c>
      <c r="AN40">
        <v>160000</v>
      </c>
      <c r="AO40">
        <v>0</v>
      </c>
      <c r="AP40">
        <v>7622108</v>
      </c>
      <c r="AQ40">
        <v>1196000</v>
      </c>
      <c r="AR40">
        <v>2080000</v>
      </c>
      <c r="AS40">
        <v>0</v>
      </c>
      <c r="AT40">
        <v>0</v>
      </c>
      <c r="AU40">
        <v>10898108</v>
      </c>
      <c r="AV40" t="s">
        <v>64</v>
      </c>
      <c r="AW40">
        <v>0</v>
      </c>
      <c r="AX40">
        <v>5</v>
      </c>
      <c r="AY40">
        <v>7</v>
      </c>
      <c r="AZ40">
        <v>0</v>
      </c>
      <c r="BA40">
        <v>0</v>
      </c>
      <c r="BB40">
        <v>0</v>
      </c>
      <c r="BC40">
        <v>0</v>
      </c>
      <c r="BD40">
        <v>0</v>
      </c>
      <c r="BE40">
        <v>0</v>
      </c>
      <c r="BF40">
        <v>0</v>
      </c>
      <c r="BG40">
        <v>7</v>
      </c>
      <c r="BH40">
        <v>7</v>
      </c>
      <c r="BI40">
        <v>7</v>
      </c>
      <c r="BJ40">
        <v>7</v>
      </c>
      <c r="BK40">
        <v>7</v>
      </c>
      <c r="BL40">
        <v>7</v>
      </c>
      <c r="BM40">
        <v>6.8</v>
      </c>
      <c r="BN40" t="s">
        <v>64</v>
      </c>
      <c r="BO40" t="s">
        <v>2444</v>
      </c>
      <c r="BP40" t="s">
        <v>2445</v>
      </c>
      <c r="BQ40">
        <v>986851817</v>
      </c>
      <c r="BR40" t="s">
        <v>2450</v>
      </c>
      <c r="BS40" t="s">
        <v>2451</v>
      </c>
      <c r="BT40" s="57" t="s">
        <v>2452</v>
      </c>
      <c r="BU40">
        <v>0</v>
      </c>
      <c r="BV40">
        <v>0</v>
      </c>
      <c r="BW40">
        <v>0</v>
      </c>
    </row>
    <row r="41" spans="1:75" x14ac:dyDescent="0.35">
      <c r="A41">
        <v>14418</v>
      </c>
      <c r="B41" t="s">
        <v>1069</v>
      </c>
      <c r="C41">
        <v>2025</v>
      </c>
      <c r="D41" t="s">
        <v>127</v>
      </c>
      <c r="E41" t="s">
        <v>948</v>
      </c>
      <c r="F41" t="s">
        <v>2313</v>
      </c>
      <c r="I41" t="s">
        <v>677</v>
      </c>
      <c r="J41" t="s">
        <v>678</v>
      </c>
      <c r="K41" t="s">
        <v>56</v>
      </c>
      <c r="L41" t="s">
        <v>57</v>
      </c>
      <c r="M41">
        <v>13</v>
      </c>
      <c r="N41" t="s">
        <v>1365</v>
      </c>
      <c r="O41" t="s">
        <v>203</v>
      </c>
      <c r="P41" t="s">
        <v>152</v>
      </c>
      <c r="Q41" t="s">
        <v>61</v>
      </c>
      <c r="R41" t="s">
        <v>62</v>
      </c>
      <c r="S41">
        <v>13</v>
      </c>
      <c r="T41">
        <v>20</v>
      </c>
      <c r="U41">
        <v>40</v>
      </c>
      <c r="V41">
        <v>12</v>
      </c>
      <c r="W41">
        <v>52</v>
      </c>
      <c r="X41">
        <v>4</v>
      </c>
      <c r="Y41" t="s">
        <v>64</v>
      </c>
      <c r="Z41" t="s">
        <v>67</v>
      </c>
      <c r="AA41" t="s">
        <v>67</v>
      </c>
      <c r="AB41" t="s">
        <v>2234</v>
      </c>
      <c r="AC41" t="s">
        <v>1052</v>
      </c>
      <c r="AD41" t="s">
        <v>67</v>
      </c>
      <c r="AE41">
        <v>0</v>
      </c>
      <c r="AF41" t="s">
        <v>1366</v>
      </c>
      <c r="AG41">
        <v>13</v>
      </c>
      <c r="AH41">
        <v>3</v>
      </c>
      <c r="AI41" t="s">
        <v>1645</v>
      </c>
      <c r="AJ41" t="s">
        <v>2153</v>
      </c>
      <c r="AK41">
        <v>52</v>
      </c>
      <c r="AL41">
        <v>13</v>
      </c>
      <c r="AM41">
        <v>6373</v>
      </c>
      <c r="AN41">
        <v>0</v>
      </c>
      <c r="AO41">
        <v>0</v>
      </c>
      <c r="AP41">
        <v>6627920</v>
      </c>
      <c r="AQ41">
        <v>1040000</v>
      </c>
      <c r="AR41">
        <v>0</v>
      </c>
      <c r="AS41">
        <v>0</v>
      </c>
      <c r="AT41">
        <v>0</v>
      </c>
      <c r="AU41">
        <v>7667920</v>
      </c>
      <c r="AV41" t="s">
        <v>64</v>
      </c>
      <c r="AW41">
        <v>0</v>
      </c>
      <c r="AX41">
        <v>5</v>
      </c>
      <c r="AY41">
        <v>7</v>
      </c>
      <c r="AZ41">
        <v>0</v>
      </c>
      <c r="BA41">
        <v>0</v>
      </c>
      <c r="BB41">
        <v>0</v>
      </c>
      <c r="BC41">
        <v>0</v>
      </c>
      <c r="BD41">
        <v>0</v>
      </c>
      <c r="BE41">
        <v>0</v>
      </c>
      <c r="BF41">
        <v>0</v>
      </c>
      <c r="BG41">
        <v>7</v>
      </c>
      <c r="BH41">
        <v>7</v>
      </c>
      <c r="BI41">
        <v>7</v>
      </c>
      <c r="BJ41">
        <v>7</v>
      </c>
      <c r="BK41">
        <v>7</v>
      </c>
      <c r="BL41">
        <v>7</v>
      </c>
      <c r="BM41">
        <v>6.8</v>
      </c>
      <c r="BN41" t="s">
        <v>64</v>
      </c>
      <c r="BO41" t="s">
        <v>2444</v>
      </c>
      <c r="BP41" t="s">
        <v>2445</v>
      </c>
      <c r="BQ41">
        <v>986851817</v>
      </c>
      <c r="BR41" t="s">
        <v>2450</v>
      </c>
      <c r="BS41" t="s">
        <v>2453</v>
      </c>
      <c r="BT41" s="57" t="s">
        <v>2454</v>
      </c>
      <c r="BU41">
        <v>0</v>
      </c>
      <c r="BV41">
        <v>0</v>
      </c>
      <c r="BW41">
        <v>0</v>
      </c>
    </row>
    <row r="42" spans="1:75" x14ac:dyDescent="0.35">
      <c r="A42">
        <v>14328</v>
      </c>
      <c r="B42" t="s">
        <v>1069</v>
      </c>
      <c r="C42">
        <v>2025</v>
      </c>
      <c r="D42" t="s">
        <v>127</v>
      </c>
      <c r="E42" t="s">
        <v>974</v>
      </c>
      <c r="F42" t="s">
        <v>2248</v>
      </c>
      <c r="I42" t="s">
        <v>1106</v>
      </c>
      <c r="J42" t="s">
        <v>2592</v>
      </c>
      <c r="K42" t="s">
        <v>56</v>
      </c>
      <c r="L42" t="s">
        <v>57</v>
      </c>
      <c r="M42">
        <v>13</v>
      </c>
      <c r="N42" t="s">
        <v>1365</v>
      </c>
      <c r="O42" t="s">
        <v>455</v>
      </c>
      <c r="P42" t="s">
        <v>152</v>
      </c>
      <c r="Q42" t="s">
        <v>61</v>
      </c>
      <c r="R42" t="s">
        <v>62</v>
      </c>
      <c r="S42">
        <v>40</v>
      </c>
      <c r="T42">
        <v>15</v>
      </c>
      <c r="U42">
        <v>0</v>
      </c>
      <c r="V42">
        <v>12</v>
      </c>
      <c r="W42">
        <v>160</v>
      </c>
      <c r="X42">
        <v>4</v>
      </c>
      <c r="Y42" t="s">
        <v>64</v>
      </c>
      <c r="Z42" t="s">
        <v>67</v>
      </c>
      <c r="AA42" t="s">
        <v>67</v>
      </c>
      <c r="AB42" t="s">
        <v>2249</v>
      </c>
      <c r="AC42" t="s">
        <v>1108</v>
      </c>
      <c r="AD42" t="s">
        <v>67</v>
      </c>
      <c r="AE42">
        <v>0</v>
      </c>
      <c r="AF42" t="s">
        <v>1366</v>
      </c>
      <c r="AG42">
        <v>40</v>
      </c>
      <c r="AH42">
        <v>1</v>
      </c>
      <c r="AI42" t="s">
        <v>1374</v>
      </c>
      <c r="AJ42" t="s">
        <v>2162</v>
      </c>
      <c r="AK42">
        <v>160</v>
      </c>
      <c r="AL42">
        <v>40</v>
      </c>
      <c r="AM42">
        <v>4130</v>
      </c>
      <c r="AN42">
        <v>0</v>
      </c>
      <c r="AO42">
        <v>0</v>
      </c>
      <c r="AP42">
        <v>9912000</v>
      </c>
      <c r="AQ42">
        <v>2400000</v>
      </c>
      <c r="AR42">
        <v>0</v>
      </c>
      <c r="AS42">
        <v>0</v>
      </c>
      <c r="AT42">
        <v>0</v>
      </c>
      <c r="AU42">
        <v>12312000</v>
      </c>
      <c r="AV42" t="s">
        <v>64</v>
      </c>
      <c r="AW42">
        <v>0</v>
      </c>
      <c r="AX42">
        <v>7</v>
      </c>
      <c r="AY42">
        <v>7</v>
      </c>
      <c r="AZ42">
        <v>7</v>
      </c>
      <c r="BA42">
        <v>7</v>
      </c>
      <c r="BB42">
        <v>7</v>
      </c>
      <c r="BC42">
        <v>7</v>
      </c>
      <c r="BD42">
        <v>7</v>
      </c>
      <c r="BE42">
        <v>7</v>
      </c>
      <c r="BF42">
        <v>7</v>
      </c>
      <c r="BG42">
        <v>7</v>
      </c>
      <c r="BH42">
        <v>7</v>
      </c>
      <c r="BI42">
        <v>7</v>
      </c>
      <c r="BJ42">
        <v>7</v>
      </c>
      <c r="BK42">
        <v>7</v>
      </c>
      <c r="BL42">
        <v>7</v>
      </c>
      <c r="BM42">
        <v>7</v>
      </c>
      <c r="BN42" t="s">
        <v>64</v>
      </c>
      <c r="BO42" t="s">
        <v>2457</v>
      </c>
      <c r="BP42" t="s">
        <v>2458</v>
      </c>
      <c r="BQ42">
        <v>228347804</v>
      </c>
      <c r="BR42" t="s">
        <v>2459</v>
      </c>
      <c r="BS42" t="s">
        <v>2460</v>
      </c>
      <c r="BT42" s="57" t="s">
        <v>2461</v>
      </c>
      <c r="BU42">
        <v>0</v>
      </c>
      <c r="BV42">
        <v>0</v>
      </c>
      <c r="BW42">
        <v>0</v>
      </c>
    </row>
    <row r="43" spans="1:75" x14ac:dyDescent="0.35">
      <c r="A43">
        <v>14390</v>
      </c>
      <c r="B43" t="s">
        <v>1069</v>
      </c>
      <c r="C43">
        <v>2025</v>
      </c>
      <c r="D43" t="s">
        <v>127</v>
      </c>
      <c r="E43" t="s">
        <v>468</v>
      </c>
      <c r="F43" t="s">
        <v>467</v>
      </c>
      <c r="I43" t="s">
        <v>207</v>
      </c>
      <c r="J43" t="s">
        <v>208</v>
      </c>
      <c r="K43" t="s">
        <v>2015</v>
      </c>
      <c r="L43" t="s">
        <v>484</v>
      </c>
      <c r="M43">
        <v>5</v>
      </c>
      <c r="N43" t="s">
        <v>2233</v>
      </c>
      <c r="O43" t="s">
        <v>461</v>
      </c>
      <c r="P43" t="s">
        <v>462</v>
      </c>
      <c r="Q43" t="s">
        <v>61</v>
      </c>
      <c r="R43" t="s">
        <v>107</v>
      </c>
      <c r="S43">
        <v>4</v>
      </c>
      <c r="T43">
        <v>20</v>
      </c>
      <c r="U43">
        <v>8</v>
      </c>
      <c r="V43">
        <v>8</v>
      </c>
      <c r="W43">
        <v>16</v>
      </c>
      <c r="X43">
        <v>4</v>
      </c>
      <c r="Y43" t="s">
        <v>64</v>
      </c>
      <c r="Z43" t="s">
        <v>67</v>
      </c>
      <c r="AA43" t="s">
        <v>67</v>
      </c>
      <c r="AB43" t="s">
        <v>2234</v>
      </c>
      <c r="AC43" t="s">
        <v>464</v>
      </c>
      <c r="AD43" t="s">
        <v>67</v>
      </c>
      <c r="AE43">
        <v>0</v>
      </c>
      <c r="AF43" t="s">
        <v>1366</v>
      </c>
      <c r="AG43">
        <v>4</v>
      </c>
      <c r="AH43">
        <v>1</v>
      </c>
      <c r="AI43" t="s">
        <v>1374</v>
      </c>
      <c r="AJ43" t="s">
        <v>2162</v>
      </c>
      <c r="AK43">
        <v>16</v>
      </c>
      <c r="AL43">
        <v>4</v>
      </c>
      <c r="AM43">
        <v>4130</v>
      </c>
      <c r="AN43">
        <v>0</v>
      </c>
      <c r="AO43">
        <v>0</v>
      </c>
      <c r="AP43">
        <v>1321600</v>
      </c>
      <c r="AQ43">
        <v>320000</v>
      </c>
      <c r="AR43">
        <v>0</v>
      </c>
      <c r="AS43">
        <v>0</v>
      </c>
      <c r="AT43">
        <v>0</v>
      </c>
      <c r="AU43">
        <v>1641600</v>
      </c>
      <c r="AV43" t="s">
        <v>64</v>
      </c>
      <c r="AW43">
        <v>0</v>
      </c>
      <c r="AX43">
        <v>7</v>
      </c>
      <c r="AY43">
        <v>7</v>
      </c>
      <c r="AZ43">
        <v>0</v>
      </c>
      <c r="BA43">
        <v>0</v>
      </c>
      <c r="BB43">
        <v>0</v>
      </c>
      <c r="BC43">
        <v>0</v>
      </c>
      <c r="BD43">
        <v>0</v>
      </c>
      <c r="BE43">
        <v>0</v>
      </c>
      <c r="BF43">
        <v>0</v>
      </c>
      <c r="BG43">
        <v>7</v>
      </c>
      <c r="BH43">
        <v>7</v>
      </c>
      <c r="BI43">
        <v>7</v>
      </c>
      <c r="BJ43">
        <v>7</v>
      </c>
      <c r="BK43">
        <v>7</v>
      </c>
      <c r="BL43">
        <v>7</v>
      </c>
      <c r="BM43">
        <v>7</v>
      </c>
      <c r="BN43" t="s">
        <v>64</v>
      </c>
      <c r="BO43" t="s">
        <v>2457</v>
      </c>
      <c r="BP43" t="s">
        <v>2463</v>
      </c>
      <c r="BQ43">
        <v>228347804</v>
      </c>
      <c r="BR43" t="s">
        <v>2464</v>
      </c>
      <c r="BS43" t="s">
        <v>2465</v>
      </c>
      <c r="BT43" s="57" t="s">
        <v>2466</v>
      </c>
      <c r="BU43">
        <v>0</v>
      </c>
      <c r="BV43">
        <v>0</v>
      </c>
      <c r="BW43">
        <v>0</v>
      </c>
    </row>
    <row r="44" spans="1:75" x14ac:dyDescent="0.35">
      <c r="A44">
        <v>14402</v>
      </c>
      <c r="B44" t="s">
        <v>1069</v>
      </c>
      <c r="C44">
        <v>2025</v>
      </c>
      <c r="D44" t="s">
        <v>127</v>
      </c>
      <c r="E44" t="s">
        <v>476</v>
      </c>
      <c r="F44" t="s">
        <v>603</v>
      </c>
      <c r="I44" t="s">
        <v>593</v>
      </c>
      <c r="J44" t="s">
        <v>594</v>
      </c>
      <c r="K44" t="s">
        <v>65</v>
      </c>
      <c r="L44" t="s">
        <v>65</v>
      </c>
      <c r="M44">
        <v>13</v>
      </c>
      <c r="N44" t="s">
        <v>1365</v>
      </c>
      <c r="O44" t="s">
        <v>595</v>
      </c>
      <c r="P44" t="s">
        <v>152</v>
      </c>
      <c r="Q44" t="s">
        <v>61</v>
      </c>
      <c r="R44" t="s">
        <v>107</v>
      </c>
      <c r="S44">
        <v>38</v>
      </c>
      <c r="T44">
        <v>19</v>
      </c>
      <c r="U44">
        <v>150</v>
      </c>
      <c r="V44">
        <v>0</v>
      </c>
      <c r="W44">
        <v>150</v>
      </c>
      <c r="X44">
        <v>4</v>
      </c>
      <c r="Y44" t="s">
        <v>64</v>
      </c>
      <c r="Z44" t="s">
        <v>67</v>
      </c>
      <c r="AA44" t="s">
        <v>67</v>
      </c>
      <c r="AB44" t="s">
        <v>2234</v>
      </c>
      <c r="AC44" t="s">
        <v>600</v>
      </c>
      <c r="AD44" t="s">
        <v>67</v>
      </c>
      <c r="AE44">
        <v>0</v>
      </c>
      <c r="AF44" t="s">
        <v>1366</v>
      </c>
      <c r="AG44">
        <v>38</v>
      </c>
      <c r="AH44">
        <v>3</v>
      </c>
      <c r="AI44" t="s">
        <v>1374</v>
      </c>
      <c r="AJ44" t="s">
        <v>2162</v>
      </c>
      <c r="AK44">
        <v>150</v>
      </c>
      <c r="AL44">
        <v>38</v>
      </c>
      <c r="AM44">
        <v>6373</v>
      </c>
      <c r="AN44">
        <v>0</v>
      </c>
      <c r="AO44">
        <v>0</v>
      </c>
      <c r="AP44">
        <v>18163050</v>
      </c>
      <c r="AQ44">
        <v>2888000</v>
      </c>
      <c r="AR44">
        <v>0</v>
      </c>
      <c r="AS44">
        <v>0</v>
      </c>
      <c r="AT44">
        <v>0</v>
      </c>
      <c r="AU44">
        <v>21051050</v>
      </c>
      <c r="AV44" t="s">
        <v>64</v>
      </c>
      <c r="AW44">
        <v>0</v>
      </c>
      <c r="AX44">
        <v>7</v>
      </c>
      <c r="AY44">
        <v>7</v>
      </c>
      <c r="AZ44">
        <v>0</v>
      </c>
      <c r="BA44">
        <v>0</v>
      </c>
      <c r="BB44">
        <v>0</v>
      </c>
      <c r="BC44">
        <v>0</v>
      </c>
      <c r="BD44">
        <v>0</v>
      </c>
      <c r="BE44">
        <v>0</v>
      </c>
      <c r="BF44">
        <v>0</v>
      </c>
      <c r="BG44">
        <v>7</v>
      </c>
      <c r="BH44">
        <v>7</v>
      </c>
      <c r="BI44">
        <v>7</v>
      </c>
      <c r="BJ44">
        <v>7</v>
      </c>
      <c r="BK44">
        <v>7</v>
      </c>
      <c r="BL44">
        <v>7</v>
      </c>
      <c r="BM44">
        <v>7</v>
      </c>
      <c r="BN44" t="s">
        <v>64</v>
      </c>
      <c r="BO44" t="s">
        <v>2457</v>
      </c>
      <c r="BP44" t="s">
        <v>2458</v>
      </c>
      <c r="BQ44">
        <v>228347804</v>
      </c>
      <c r="BR44" t="s">
        <v>2467</v>
      </c>
      <c r="BS44" t="s">
        <v>2468</v>
      </c>
      <c r="BT44" s="57" t="s">
        <v>2469</v>
      </c>
      <c r="BU44">
        <v>0</v>
      </c>
      <c r="BV44">
        <v>0</v>
      </c>
      <c r="BW44">
        <v>0</v>
      </c>
    </row>
    <row r="45" spans="1:75" x14ac:dyDescent="0.35">
      <c r="A45">
        <v>14404</v>
      </c>
      <c r="B45" t="s">
        <v>1069</v>
      </c>
      <c r="C45">
        <v>2025</v>
      </c>
      <c r="D45" t="s">
        <v>127</v>
      </c>
      <c r="E45" t="s">
        <v>476</v>
      </c>
      <c r="F45" t="s">
        <v>603</v>
      </c>
      <c r="I45" t="s">
        <v>593</v>
      </c>
      <c r="J45" t="s">
        <v>594</v>
      </c>
      <c r="K45" t="s">
        <v>65</v>
      </c>
      <c r="L45" t="s">
        <v>65</v>
      </c>
      <c r="M45">
        <v>13</v>
      </c>
      <c r="N45" t="s">
        <v>1365</v>
      </c>
      <c r="O45" t="s">
        <v>604</v>
      </c>
      <c r="P45" t="s">
        <v>152</v>
      </c>
      <c r="Q45" t="s">
        <v>61</v>
      </c>
      <c r="R45" t="s">
        <v>107</v>
      </c>
      <c r="S45">
        <v>38</v>
      </c>
      <c r="T45">
        <v>20</v>
      </c>
      <c r="U45">
        <v>150</v>
      </c>
      <c r="V45">
        <v>0</v>
      </c>
      <c r="W45">
        <v>150</v>
      </c>
      <c r="X45">
        <v>4</v>
      </c>
      <c r="Y45" t="s">
        <v>64</v>
      </c>
      <c r="Z45" t="s">
        <v>67</v>
      </c>
      <c r="AA45" t="s">
        <v>67</v>
      </c>
      <c r="AB45" t="s">
        <v>2234</v>
      </c>
      <c r="AC45" t="s">
        <v>600</v>
      </c>
      <c r="AD45" t="s">
        <v>67</v>
      </c>
      <c r="AE45">
        <v>0</v>
      </c>
      <c r="AF45" t="s">
        <v>1366</v>
      </c>
      <c r="AG45">
        <v>38</v>
      </c>
      <c r="AH45">
        <v>3</v>
      </c>
      <c r="AI45" t="s">
        <v>1374</v>
      </c>
      <c r="AJ45" t="s">
        <v>2162</v>
      </c>
      <c r="AK45">
        <v>150</v>
      </c>
      <c r="AL45">
        <v>38</v>
      </c>
      <c r="AM45">
        <v>6373</v>
      </c>
      <c r="AN45">
        <v>0</v>
      </c>
      <c r="AO45">
        <v>0</v>
      </c>
      <c r="AP45">
        <v>19119000</v>
      </c>
      <c r="AQ45">
        <v>3040000</v>
      </c>
      <c r="AR45">
        <v>0</v>
      </c>
      <c r="AS45">
        <v>0</v>
      </c>
      <c r="AT45">
        <v>0</v>
      </c>
      <c r="AU45">
        <v>22159000</v>
      </c>
      <c r="AV45" t="s">
        <v>64</v>
      </c>
      <c r="AW45">
        <v>0</v>
      </c>
      <c r="AX45">
        <v>7</v>
      </c>
      <c r="AY45">
        <v>7</v>
      </c>
      <c r="AZ45">
        <v>0</v>
      </c>
      <c r="BA45">
        <v>0</v>
      </c>
      <c r="BB45">
        <v>0</v>
      </c>
      <c r="BC45">
        <v>0</v>
      </c>
      <c r="BD45">
        <v>0</v>
      </c>
      <c r="BE45">
        <v>0</v>
      </c>
      <c r="BF45">
        <v>0</v>
      </c>
      <c r="BG45">
        <v>7</v>
      </c>
      <c r="BH45">
        <v>7</v>
      </c>
      <c r="BI45">
        <v>7</v>
      </c>
      <c r="BJ45">
        <v>7</v>
      </c>
      <c r="BK45">
        <v>7</v>
      </c>
      <c r="BL45">
        <v>7</v>
      </c>
      <c r="BM45">
        <v>7</v>
      </c>
      <c r="BN45" t="s">
        <v>64</v>
      </c>
      <c r="BO45" t="s">
        <v>2457</v>
      </c>
      <c r="BP45" t="s">
        <v>2463</v>
      </c>
      <c r="BQ45">
        <v>228347804</v>
      </c>
      <c r="BR45" t="s">
        <v>2470</v>
      </c>
      <c r="BS45" t="s">
        <v>2468</v>
      </c>
      <c r="BT45" s="57" t="s">
        <v>2469</v>
      </c>
      <c r="BU45">
        <v>0</v>
      </c>
      <c r="BV45">
        <v>0</v>
      </c>
      <c r="BW45">
        <v>0</v>
      </c>
    </row>
    <row r="46" spans="1:75" x14ac:dyDescent="0.35">
      <c r="A46">
        <v>14432</v>
      </c>
      <c r="B46" t="s">
        <v>1069</v>
      </c>
      <c r="C46">
        <v>2025</v>
      </c>
      <c r="D46" t="s">
        <v>127</v>
      </c>
      <c r="E46" t="s">
        <v>173</v>
      </c>
      <c r="F46" t="s">
        <v>176</v>
      </c>
      <c r="I46" t="s">
        <v>296</v>
      </c>
      <c r="J46" t="s">
        <v>297</v>
      </c>
      <c r="K46" t="s">
        <v>65</v>
      </c>
      <c r="L46" t="s">
        <v>65</v>
      </c>
      <c r="M46">
        <v>8</v>
      </c>
      <c r="N46" t="s">
        <v>1368</v>
      </c>
      <c r="O46" t="s">
        <v>76</v>
      </c>
      <c r="P46" t="s">
        <v>152</v>
      </c>
      <c r="Q46" t="s">
        <v>61</v>
      </c>
      <c r="R46" t="s">
        <v>107</v>
      </c>
      <c r="S46">
        <v>40</v>
      </c>
      <c r="T46">
        <v>10</v>
      </c>
      <c r="U46">
        <v>160</v>
      </c>
      <c r="V46">
        <v>0</v>
      </c>
      <c r="W46">
        <v>160</v>
      </c>
      <c r="X46">
        <v>4</v>
      </c>
      <c r="Y46" t="s">
        <v>64</v>
      </c>
      <c r="Z46" t="s">
        <v>67</v>
      </c>
      <c r="AA46" t="s">
        <v>67</v>
      </c>
      <c r="AB46" t="s">
        <v>2234</v>
      </c>
      <c r="AC46" t="s">
        <v>324</v>
      </c>
      <c r="AD46" t="s">
        <v>64</v>
      </c>
      <c r="AE46" t="s">
        <v>1254</v>
      </c>
      <c r="AF46" t="s">
        <v>1366</v>
      </c>
      <c r="AG46">
        <v>40</v>
      </c>
      <c r="AH46">
        <v>3</v>
      </c>
      <c r="AI46" t="s">
        <v>1374</v>
      </c>
      <c r="AJ46" t="s">
        <v>2162</v>
      </c>
      <c r="AK46">
        <v>160</v>
      </c>
      <c r="AL46">
        <v>40</v>
      </c>
      <c r="AM46">
        <v>6373</v>
      </c>
      <c r="AN46">
        <v>0</v>
      </c>
      <c r="AO46">
        <v>50000</v>
      </c>
      <c r="AP46">
        <v>10196800</v>
      </c>
      <c r="AQ46">
        <v>1600000</v>
      </c>
      <c r="AR46">
        <v>0</v>
      </c>
      <c r="AS46">
        <v>0</v>
      </c>
      <c r="AT46">
        <v>500000</v>
      </c>
      <c r="AU46">
        <v>12296800</v>
      </c>
      <c r="AV46" t="s">
        <v>64</v>
      </c>
      <c r="AW46">
        <v>0</v>
      </c>
      <c r="AX46">
        <v>7</v>
      </c>
      <c r="AY46">
        <v>7</v>
      </c>
      <c r="AZ46">
        <v>0</v>
      </c>
      <c r="BA46">
        <v>0</v>
      </c>
      <c r="BB46">
        <v>0</v>
      </c>
      <c r="BC46">
        <v>0</v>
      </c>
      <c r="BD46">
        <v>0</v>
      </c>
      <c r="BE46">
        <v>0</v>
      </c>
      <c r="BF46">
        <v>0</v>
      </c>
      <c r="BG46">
        <v>7</v>
      </c>
      <c r="BH46">
        <v>7</v>
      </c>
      <c r="BI46">
        <v>7</v>
      </c>
      <c r="BJ46">
        <v>7</v>
      </c>
      <c r="BK46">
        <v>7</v>
      </c>
      <c r="BL46">
        <v>7</v>
      </c>
      <c r="BM46">
        <v>7</v>
      </c>
      <c r="BN46" t="s">
        <v>64</v>
      </c>
      <c r="BO46" t="s">
        <v>2457</v>
      </c>
      <c r="BP46" t="s">
        <v>2463</v>
      </c>
      <c r="BQ46">
        <v>228347804</v>
      </c>
      <c r="BR46" t="s">
        <v>2471</v>
      </c>
      <c r="BS46" t="s">
        <v>2472</v>
      </c>
      <c r="BT46" s="57" t="s">
        <v>2473</v>
      </c>
      <c r="BU46">
        <v>0</v>
      </c>
      <c r="BV46">
        <v>0</v>
      </c>
      <c r="BW46">
        <v>0</v>
      </c>
    </row>
    <row r="47" spans="1:75" x14ac:dyDescent="0.35">
      <c r="A47">
        <v>14435</v>
      </c>
      <c r="B47" t="s">
        <v>1069</v>
      </c>
      <c r="C47">
        <v>2025</v>
      </c>
      <c r="D47" t="s">
        <v>127</v>
      </c>
      <c r="E47" t="s">
        <v>173</v>
      </c>
      <c r="F47" t="s">
        <v>176</v>
      </c>
      <c r="I47" t="s">
        <v>74</v>
      </c>
      <c r="J47" t="s">
        <v>75</v>
      </c>
      <c r="K47" t="s">
        <v>56</v>
      </c>
      <c r="L47" t="s">
        <v>57</v>
      </c>
      <c r="M47">
        <v>10</v>
      </c>
      <c r="N47" t="s">
        <v>2279</v>
      </c>
      <c r="O47" t="s">
        <v>221</v>
      </c>
      <c r="P47" t="s">
        <v>152</v>
      </c>
      <c r="Q47" t="s">
        <v>61</v>
      </c>
      <c r="R47" t="s">
        <v>62</v>
      </c>
      <c r="S47">
        <v>43</v>
      </c>
      <c r="T47">
        <v>10</v>
      </c>
      <c r="U47">
        <v>160</v>
      </c>
      <c r="V47">
        <v>12</v>
      </c>
      <c r="W47">
        <v>172</v>
      </c>
      <c r="X47">
        <v>4</v>
      </c>
      <c r="Y47" t="s">
        <v>64</v>
      </c>
      <c r="Z47" t="s">
        <v>67</v>
      </c>
      <c r="AA47" t="s">
        <v>64</v>
      </c>
      <c r="AB47" t="s">
        <v>2234</v>
      </c>
      <c r="AC47" t="s">
        <v>989</v>
      </c>
      <c r="AD47" t="s">
        <v>67</v>
      </c>
      <c r="AE47">
        <v>0</v>
      </c>
      <c r="AF47" t="s">
        <v>1366</v>
      </c>
      <c r="AG47">
        <v>43</v>
      </c>
      <c r="AH47">
        <v>3</v>
      </c>
      <c r="AI47" t="s">
        <v>1374</v>
      </c>
      <c r="AJ47" t="s">
        <v>2162</v>
      </c>
      <c r="AK47">
        <v>172</v>
      </c>
      <c r="AL47">
        <v>43</v>
      </c>
      <c r="AM47">
        <v>6373</v>
      </c>
      <c r="AN47">
        <v>100000</v>
      </c>
      <c r="AO47">
        <v>0</v>
      </c>
      <c r="AP47">
        <v>10961560</v>
      </c>
      <c r="AQ47">
        <v>1720000</v>
      </c>
      <c r="AR47">
        <v>1000000</v>
      </c>
      <c r="AS47">
        <v>0</v>
      </c>
      <c r="AT47">
        <v>0</v>
      </c>
      <c r="AU47">
        <v>13681560</v>
      </c>
      <c r="AV47" t="s">
        <v>64</v>
      </c>
      <c r="AW47">
        <v>0</v>
      </c>
      <c r="AX47">
        <v>7</v>
      </c>
      <c r="AY47">
        <v>7</v>
      </c>
      <c r="AZ47">
        <v>0</v>
      </c>
      <c r="BA47">
        <v>0</v>
      </c>
      <c r="BB47">
        <v>0</v>
      </c>
      <c r="BC47">
        <v>0</v>
      </c>
      <c r="BD47">
        <v>0</v>
      </c>
      <c r="BE47">
        <v>0</v>
      </c>
      <c r="BF47">
        <v>0</v>
      </c>
      <c r="BG47">
        <v>7</v>
      </c>
      <c r="BH47">
        <v>7</v>
      </c>
      <c r="BI47">
        <v>7</v>
      </c>
      <c r="BJ47">
        <v>7</v>
      </c>
      <c r="BK47">
        <v>7</v>
      </c>
      <c r="BL47">
        <v>7</v>
      </c>
      <c r="BM47">
        <v>7</v>
      </c>
      <c r="BN47" t="s">
        <v>64</v>
      </c>
      <c r="BO47" t="s">
        <v>2457</v>
      </c>
      <c r="BP47" t="s">
        <v>2463</v>
      </c>
      <c r="BQ47">
        <v>228347804</v>
      </c>
      <c r="BR47" t="s">
        <v>2474</v>
      </c>
      <c r="BS47" t="s">
        <v>2475</v>
      </c>
      <c r="BT47" s="57" t="s">
        <v>2476</v>
      </c>
      <c r="BU47">
        <v>0</v>
      </c>
      <c r="BV47">
        <v>0</v>
      </c>
      <c r="BW47">
        <v>0</v>
      </c>
    </row>
    <row r="48" spans="1:75" x14ac:dyDescent="0.35">
      <c r="A48">
        <v>14448</v>
      </c>
      <c r="B48" t="s">
        <v>1069</v>
      </c>
      <c r="C48">
        <v>2025</v>
      </c>
      <c r="D48" t="s">
        <v>127</v>
      </c>
      <c r="E48" t="s">
        <v>173</v>
      </c>
      <c r="F48" t="s">
        <v>176</v>
      </c>
      <c r="I48" t="s">
        <v>762</v>
      </c>
      <c r="J48" t="s">
        <v>763</v>
      </c>
      <c r="K48" t="s">
        <v>56</v>
      </c>
      <c r="L48" t="s">
        <v>57</v>
      </c>
      <c r="M48">
        <v>5</v>
      </c>
      <c r="N48" t="s">
        <v>2233</v>
      </c>
      <c r="O48" t="s">
        <v>1097</v>
      </c>
      <c r="P48" t="s">
        <v>152</v>
      </c>
      <c r="Q48" t="s">
        <v>61</v>
      </c>
      <c r="R48" t="s">
        <v>62</v>
      </c>
      <c r="S48">
        <v>30</v>
      </c>
      <c r="T48">
        <v>10</v>
      </c>
      <c r="U48">
        <v>108</v>
      </c>
      <c r="V48">
        <v>12</v>
      </c>
      <c r="W48">
        <v>120</v>
      </c>
      <c r="X48">
        <v>4</v>
      </c>
      <c r="Y48" t="s">
        <v>64</v>
      </c>
      <c r="Z48" t="s">
        <v>67</v>
      </c>
      <c r="AA48" t="s">
        <v>64</v>
      </c>
      <c r="AB48" t="s">
        <v>2234</v>
      </c>
      <c r="AC48" t="s">
        <v>1098</v>
      </c>
      <c r="AD48" t="s">
        <v>67</v>
      </c>
      <c r="AE48">
        <v>0</v>
      </c>
      <c r="AF48" t="s">
        <v>1366</v>
      </c>
      <c r="AG48">
        <v>30</v>
      </c>
      <c r="AH48">
        <v>3</v>
      </c>
      <c r="AI48" t="s">
        <v>1374</v>
      </c>
      <c r="AJ48" t="s">
        <v>2162</v>
      </c>
      <c r="AK48">
        <v>120</v>
      </c>
      <c r="AL48">
        <v>30</v>
      </c>
      <c r="AM48">
        <v>6373</v>
      </c>
      <c r="AN48">
        <v>100000</v>
      </c>
      <c r="AO48">
        <v>0</v>
      </c>
      <c r="AP48">
        <v>7647600</v>
      </c>
      <c r="AQ48">
        <v>1200000</v>
      </c>
      <c r="AR48">
        <v>1000000</v>
      </c>
      <c r="AS48">
        <v>0</v>
      </c>
      <c r="AT48">
        <v>0</v>
      </c>
      <c r="AU48">
        <v>9847600</v>
      </c>
      <c r="AV48" t="s">
        <v>64</v>
      </c>
      <c r="AW48">
        <v>0</v>
      </c>
      <c r="AX48">
        <v>7</v>
      </c>
      <c r="AY48">
        <v>7</v>
      </c>
      <c r="AZ48">
        <v>0</v>
      </c>
      <c r="BA48">
        <v>0</v>
      </c>
      <c r="BB48">
        <v>0</v>
      </c>
      <c r="BC48">
        <v>0</v>
      </c>
      <c r="BD48">
        <v>0</v>
      </c>
      <c r="BE48">
        <v>0</v>
      </c>
      <c r="BF48">
        <v>0</v>
      </c>
      <c r="BG48">
        <v>7</v>
      </c>
      <c r="BH48">
        <v>7</v>
      </c>
      <c r="BI48">
        <v>7</v>
      </c>
      <c r="BJ48">
        <v>7</v>
      </c>
      <c r="BK48">
        <v>7</v>
      </c>
      <c r="BL48">
        <v>7</v>
      </c>
      <c r="BM48">
        <v>7</v>
      </c>
      <c r="BN48" t="s">
        <v>64</v>
      </c>
      <c r="BO48" t="s">
        <v>2457</v>
      </c>
      <c r="BP48" t="s">
        <v>2463</v>
      </c>
      <c r="BQ48">
        <v>228347804</v>
      </c>
      <c r="BR48" t="s">
        <v>2477</v>
      </c>
      <c r="BS48" t="s">
        <v>2337</v>
      </c>
      <c r="BT48" s="57" t="s">
        <v>2338</v>
      </c>
      <c r="BU48">
        <v>0</v>
      </c>
      <c r="BV48">
        <v>0</v>
      </c>
      <c r="BW48">
        <v>0</v>
      </c>
    </row>
    <row r="49" spans="1:75" x14ac:dyDescent="0.35">
      <c r="A49">
        <v>14461</v>
      </c>
      <c r="B49" t="s">
        <v>1069</v>
      </c>
      <c r="C49">
        <v>2025</v>
      </c>
      <c r="D49" t="s">
        <v>127</v>
      </c>
      <c r="E49" t="s">
        <v>619</v>
      </c>
      <c r="F49" t="s">
        <v>2263</v>
      </c>
      <c r="I49" t="s">
        <v>614</v>
      </c>
      <c r="J49" t="s">
        <v>615</v>
      </c>
      <c r="K49" t="s">
        <v>65</v>
      </c>
      <c r="L49" t="s">
        <v>65</v>
      </c>
      <c r="M49">
        <v>13</v>
      </c>
      <c r="N49" t="s">
        <v>1365</v>
      </c>
      <c r="O49" t="s">
        <v>616</v>
      </c>
      <c r="P49" t="s">
        <v>152</v>
      </c>
      <c r="Q49" t="s">
        <v>61</v>
      </c>
      <c r="R49" t="s">
        <v>62</v>
      </c>
      <c r="S49">
        <v>25</v>
      </c>
      <c r="T49">
        <v>12</v>
      </c>
      <c r="U49">
        <v>100</v>
      </c>
      <c r="V49">
        <v>0</v>
      </c>
      <c r="W49">
        <v>100</v>
      </c>
      <c r="X49">
        <v>4</v>
      </c>
      <c r="Y49" t="s">
        <v>64</v>
      </c>
      <c r="Z49" t="s">
        <v>67</v>
      </c>
      <c r="AA49" t="s">
        <v>67</v>
      </c>
      <c r="AB49" t="s">
        <v>2234</v>
      </c>
      <c r="AC49" t="s">
        <v>617</v>
      </c>
      <c r="AD49" t="s">
        <v>67</v>
      </c>
      <c r="AE49">
        <v>0</v>
      </c>
      <c r="AF49" t="s">
        <v>1366</v>
      </c>
      <c r="AG49">
        <v>25</v>
      </c>
      <c r="AH49">
        <v>2</v>
      </c>
      <c r="AI49" t="s">
        <v>1374</v>
      </c>
      <c r="AJ49" t="s">
        <v>2162</v>
      </c>
      <c r="AK49">
        <v>100</v>
      </c>
      <c r="AL49">
        <v>25</v>
      </c>
      <c r="AM49">
        <v>5075</v>
      </c>
      <c r="AN49">
        <v>0</v>
      </c>
      <c r="AO49">
        <v>0</v>
      </c>
      <c r="AP49">
        <v>6090000</v>
      </c>
      <c r="AQ49">
        <v>1200000</v>
      </c>
      <c r="AR49">
        <v>0</v>
      </c>
      <c r="AS49">
        <v>0</v>
      </c>
      <c r="AT49">
        <v>0</v>
      </c>
      <c r="AU49">
        <v>7290000</v>
      </c>
      <c r="AV49" t="s">
        <v>64</v>
      </c>
      <c r="AW49">
        <v>0</v>
      </c>
      <c r="AX49">
        <v>7</v>
      </c>
      <c r="AY49">
        <v>7</v>
      </c>
      <c r="AZ49">
        <v>0</v>
      </c>
      <c r="BA49">
        <v>0</v>
      </c>
      <c r="BB49">
        <v>0</v>
      </c>
      <c r="BC49">
        <v>0</v>
      </c>
      <c r="BD49">
        <v>0</v>
      </c>
      <c r="BE49">
        <v>0</v>
      </c>
      <c r="BF49">
        <v>0</v>
      </c>
      <c r="BG49">
        <v>7</v>
      </c>
      <c r="BH49">
        <v>7</v>
      </c>
      <c r="BI49">
        <v>7</v>
      </c>
      <c r="BJ49">
        <v>7</v>
      </c>
      <c r="BK49">
        <v>7</v>
      </c>
      <c r="BL49">
        <v>7</v>
      </c>
      <c r="BM49">
        <v>7</v>
      </c>
      <c r="BN49" t="s">
        <v>64</v>
      </c>
      <c r="BO49" t="s">
        <v>2457</v>
      </c>
      <c r="BP49" t="s">
        <v>2463</v>
      </c>
      <c r="BQ49">
        <v>228347804</v>
      </c>
      <c r="BR49" t="s">
        <v>2478</v>
      </c>
      <c r="BS49" t="s">
        <v>2383</v>
      </c>
      <c r="BT49" s="57" t="s">
        <v>2384</v>
      </c>
      <c r="BU49">
        <v>0</v>
      </c>
      <c r="BV49">
        <v>0</v>
      </c>
      <c r="BW49">
        <v>0</v>
      </c>
    </row>
    <row r="50" spans="1:75" x14ac:dyDescent="0.35">
      <c r="A50">
        <v>14465</v>
      </c>
      <c r="B50" t="s">
        <v>1069</v>
      </c>
      <c r="C50">
        <v>2025</v>
      </c>
      <c r="D50" t="s">
        <v>127</v>
      </c>
      <c r="E50" t="s">
        <v>619</v>
      </c>
      <c r="F50" t="s">
        <v>2263</v>
      </c>
      <c r="I50" t="s">
        <v>826</v>
      </c>
      <c r="J50" t="s">
        <v>2592</v>
      </c>
      <c r="K50" t="s">
        <v>827</v>
      </c>
      <c r="L50" t="s">
        <v>828</v>
      </c>
      <c r="M50">
        <v>13</v>
      </c>
      <c r="N50" t="s">
        <v>1365</v>
      </c>
      <c r="O50" t="s">
        <v>455</v>
      </c>
      <c r="P50" t="s">
        <v>132</v>
      </c>
      <c r="Q50" t="s">
        <v>61</v>
      </c>
      <c r="R50" t="s">
        <v>107</v>
      </c>
      <c r="S50">
        <v>18</v>
      </c>
      <c r="T50">
        <v>20</v>
      </c>
      <c r="U50">
        <v>0</v>
      </c>
      <c r="V50">
        <v>10</v>
      </c>
      <c r="W50">
        <v>52</v>
      </c>
      <c r="X50">
        <v>3</v>
      </c>
      <c r="Y50" t="s">
        <v>64</v>
      </c>
      <c r="Z50" t="s">
        <v>67</v>
      </c>
      <c r="AA50" t="s">
        <v>67</v>
      </c>
      <c r="AB50" t="s">
        <v>2266</v>
      </c>
      <c r="AC50" t="s">
        <v>831</v>
      </c>
      <c r="AD50" t="s">
        <v>67</v>
      </c>
      <c r="AE50">
        <v>0</v>
      </c>
      <c r="AF50" t="s">
        <v>1366</v>
      </c>
      <c r="AG50">
        <v>18</v>
      </c>
      <c r="AH50">
        <v>1</v>
      </c>
      <c r="AI50" t="s">
        <v>1374</v>
      </c>
      <c r="AJ50" t="s">
        <v>2162</v>
      </c>
      <c r="AK50">
        <v>52</v>
      </c>
      <c r="AL50">
        <v>18</v>
      </c>
      <c r="AM50">
        <v>4130</v>
      </c>
      <c r="AN50">
        <v>0</v>
      </c>
      <c r="AO50">
        <v>0</v>
      </c>
      <c r="AP50">
        <v>4295200</v>
      </c>
      <c r="AQ50">
        <v>1440000</v>
      </c>
      <c r="AR50">
        <v>0</v>
      </c>
      <c r="AS50">
        <v>0</v>
      </c>
      <c r="AT50">
        <v>0</v>
      </c>
      <c r="AU50">
        <v>5735200</v>
      </c>
      <c r="AV50" t="s">
        <v>64</v>
      </c>
      <c r="AW50">
        <v>0</v>
      </c>
      <c r="AX50">
        <v>7</v>
      </c>
      <c r="AY50">
        <v>7</v>
      </c>
      <c r="AZ50">
        <v>7</v>
      </c>
      <c r="BA50">
        <v>7</v>
      </c>
      <c r="BB50">
        <v>7</v>
      </c>
      <c r="BC50">
        <v>7</v>
      </c>
      <c r="BD50">
        <v>7</v>
      </c>
      <c r="BE50">
        <v>7</v>
      </c>
      <c r="BF50">
        <v>7</v>
      </c>
      <c r="BG50">
        <v>7</v>
      </c>
      <c r="BH50">
        <v>7</v>
      </c>
      <c r="BI50">
        <v>7</v>
      </c>
      <c r="BJ50">
        <v>7</v>
      </c>
      <c r="BK50">
        <v>7</v>
      </c>
      <c r="BL50">
        <v>7</v>
      </c>
      <c r="BM50">
        <v>7</v>
      </c>
      <c r="BN50" t="s">
        <v>64</v>
      </c>
      <c r="BO50" t="s">
        <v>2457</v>
      </c>
      <c r="BP50" t="s">
        <v>2463</v>
      </c>
      <c r="BQ50">
        <v>228347804</v>
      </c>
      <c r="BR50" t="s">
        <v>2459</v>
      </c>
      <c r="BS50" t="s">
        <v>2560</v>
      </c>
      <c r="BT50" s="57" t="s">
        <v>2561</v>
      </c>
      <c r="BU50">
        <v>0</v>
      </c>
      <c r="BV50">
        <v>0</v>
      </c>
      <c r="BW50">
        <v>0</v>
      </c>
    </row>
    <row r="51" spans="1:75" x14ac:dyDescent="0.35">
      <c r="A51">
        <v>14504</v>
      </c>
      <c r="B51" t="s">
        <v>1069</v>
      </c>
      <c r="C51">
        <v>2025</v>
      </c>
      <c r="D51" t="s">
        <v>127</v>
      </c>
      <c r="E51" t="s">
        <v>2256</v>
      </c>
      <c r="F51" t="s">
        <v>2257</v>
      </c>
      <c r="I51" t="s">
        <v>670</v>
      </c>
      <c r="J51" t="s">
        <v>671</v>
      </c>
      <c r="K51" t="s">
        <v>65</v>
      </c>
      <c r="L51" t="s">
        <v>65</v>
      </c>
      <c r="M51">
        <v>9</v>
      </c>
      <c r="N51" t="s">
        <v>2272</v>
      </c>
      <c r="O51" t="s">
        <v>672</v>
      </c>
      <c r="P51" t="s">
        <v>132</v>
      </c>
      <c r="Q51" t="s">
        <v>61</v>
      </c>
      <c r="R51" t="s">
        <v>62</v>
      </c>
      <c r="S51">
        <v>8</v>
      </c>
      <c r="T51">
        <v>10</v>
      </c>
      <c r="U51">
        <v>36</v>
      </c>
      <c r="V51">
        <v>0</v>
      </c>
      <c r="W51">
        <v>36</v>
      </c>
      <c r="X51">
        <v>5</v>
      </c>
      <c r="Y51" t="s">
        <v>64</v>
      </c>
      <c r="Z51" t="s">
        <v>67</v>
      </c>
      <c r="AA51" t="s">
        <v>67</v>
      </c>
      <c r="AB51" t="s">
        <v>2234</v>
      </c>
      <c r="AC51" t="s">
        <v>673</v>
      </c>
      <c r="AD51" t="s">
        <v>67</v>
      </c>
      <c r="AE51">
        <v>0</v>
      </c>
      <c r="AF51" t="s">
        <v>1366</v>
      </c>
      <c r="AG51">
        <v>8</v>
      </c>
      <c r="AH51">
        <v>1</v>
      </c>
      <c r="AI51" t="s">
        <v>1374</v>
      </c>
      <c r="AJ51" t="s">
        <v>2162</v>
      </c>
      <c r="AK51">
        <v>36</v>
      </c>
      <c r="AL51">
        <v>8</v>
      </c>
      <c r="AM51">
        <v>4130</v>
      </c>
      <c r="AN51">
        <v>0</v>
      </c>
      <c r="AO51">
        <v>0</v>
      </c>
      <c r="AP51">
        <v>1486800</v>
      </c>
      <c r="AQ51">
        <v>320000</v>
      </c>
      <c r="AR51">
        <v>0</v>
      </c>
      <c r="AS51">
        <v>0</v>
      </c>
      <c r="AT51">
        <v>0</v>
      </c>
      <c r="AU51">
        <v>1806800</v>
      </c>
      <c r="AV51" t="s">
        <v>64</v>
      </c>
      <c r="AW51">
        <v>0</v>
      </c>
      <c r="AX51">
        <v>7</v>
      </c>
      <c r="AY51">
        <v>7</v>
      </c>
      <c r="AZ51">
        <v>0</v>
      </c>
      <c r="BA51">
        <v>0</v>
      </c>
      <c r="BB51">
        <v>0</v>
      </c>
      <c r="BC51">
        <v>0</v>
      </c>
      <c r="BD51">
        <v>0</v>
      </c>
      <c r="BE51">
        <v>0</v>
      </c>
      <c r="BF51">
        <v>0</v>
      </c>
      <c r="BG51">
        <v>7</v>
      </c>
      <c r="BH51">
        <v>7</v>
      </c>
      <c r="BI51">
        <v>7</v>
      </c>
      <c r="BJ51">
        <v>7</v>
      </c>
      <c r="BK51">
        <v>7</v>
      </c>
      <c r="BL51">
        <v>7</v>
      </c>
      <c r="BM51">
        <v>7</v>
      </c>
      <c r="BN51" t="s">
        <v>64</v>
      </c>
      <c r="BO51" t="s">
        <v>2457</v>
      </c>
      <c r="BP51" t="s">
        <v>2463</v>
      </c>
      <c r="BQ51">
        <v>228347804</v>
      </c>
      <c r="BR51" t="s">
        <v>2479</v>
      </c>
      <c r="BS51" t="s">
        <v>2480</v>
      </c>
      <c r="BT51" s="57" t="s">
        <v>2481</v>
      </c>
      <c r="BU51">
        <v>0</v>
      </c>
      <c r="BV51">
        <v>0</v>
      </c>
      <c r="BW51">
        <v>0</v>
      </c>
    </row>
    <row r="52" spans="1:75" x14ac:dyDescent="0.35">
      <c r="A52">
        <v>14505</v>
      </c>
      <c r="B52" t="s">
        <v>1069</v>
      </c>
      <c r="C52">
        <v>2025</v>
      </c>
      <c r="D52" t="s">
        <v>127</v>
      </c>
      <c r="E52" t="s">
        <v>2256</v>
      </c>
      <c r="F52" t="s">
        <v>2257</v>
      </c>
      <c r="I52" t="s">
        <v>670</v>
      </c>
      <c r="J52" t="s">
        <v>671</v>
      </c>
      <c r="K52" t="s">
        <v>65</v>
      </c>
      <c r="L52" t="s">
        <v>65</v>
      </c>
      <c r="M52">
        <v>9</v>
      </c>
      <c r="N52" t="s">
        <v>2272</v>
      </c>
      <c r="O52" t="s">
        <v>672</v>
      </c>
      <c r="P52" t="s">
        <v>132</v>
      </c>
      <c r="Q52" t="s">
        <v>61</v>
      </c>
      <c r="R52" t="s">
        <v>62</v>
      </c>
      <c r="S52">
        <v>8</v>
      </c>
      <c r="T52">
        <v>10</v>
      </c>
      <c r="U52">
        <v>36</v>
      </c>
      <c r="V52">
        <v>0</v>
      </c>
      <c r="W52">
        <v>36</v>
      </c>
      <c r="X52">
        <v>5</v>
      </c>
      <c r="Y52" t="s">
        <v>64</v>
      </c>
      <c r="Z52" t="s">
        <v>67</v>
      </c>
      <c r="AA52" t="s">
        <v>67</v>
      </c>
      <c r="AB52" t="s">
        <v>2234</v>
      </c>
      <c r="AC52" t="s">
        <v>673</v>
      </c>
      <c r="AD52" t="s">
        <v>67</v>
      </c>
      <c r="AE52">
        <v>0</v>
      </c>
      <c r="AF52" t="s">
        <v>1366</v>
      </c>
      <c r="AG52">
        <v>8</v>
      </c>
      <c r="AH52">
        <v>1</v>
      </c>
      <c r="AI52" t="s">
        <v>1374</v>
      </c>
      <c r="AJ52" t="s">
        <v>2162</v>
      </c>
      <c r="AK52">
        <v>36</v>
      </c>
      <c r="AL52">
        <v>8</v>
      </c>
      <c r="AM52">
        <v>4130</v>
      </c>
      <c r="AN52">
        <v>0</v>
      </c>
      <c r="AO52">
        <v>0</v>
      </c>
      <c r="AP52">
        <v>1486800</v>
      </c>
      <c r="AQ52">
        <v>320000</v>
      </c>
      <c r="AR52">
        <v>0</v>
      </c>
      <c r="AS52">
        <v>0</v>
      </c>
      <c r="AT52">
        <v>0</v>
      </c>
      <c r="AU52">
        <v>1806800</v>
      </c>
      <c r="AV52" t="s">
        <v>64</v>
      </c>
      <c r="AW52">
        <v>0</v>
      </c>
      <c r="AX52">
        <v>7</v>
      </c>
      <c r="AY52">
        <v>7</v>
      </c>
      <c r="AZ52">
        <v>0</v>
      </c>
      <c r="BA52">
        <v>0</v>
      </c>
      <c r="BB52">
        <v>0</v>
      </c>
      <c r="BC52">
        <v>0</v>
      </c>
      <c r="BD52">
        <v>0</v>
      </c>
      <c r="BE52">
        <v>0</v>
      </c>
      <c r="BF52">
        <v>0</v>
      </c>
      <c r="BG52">
        <v>7</v>
      </c>
      <c r="BH52">
        <v>7</v>
      </c>
      <c r="BI52">
        <v>7</v>
      </c>
      <c r="BJ52">
        <v>7</v>
      </c>
      <c r="BK52">
        <v>7</v>
      </c>
      <c r="BL52">
        <v>7</v>
      </c>
      <c r="BM52">
        <v>7</v>
      </c>
      <c r="BN52" t="s">
        <v>64</v>
      </c>
      <c r="BO52" t="s">
        <v>2457</v>
      </c>
      <c r="BP52" t="s">
        <v>2458</v>
      </c>
      <c r="BQ52">
        <v>228347804</v>
      </c>
      <c r="BR52" t="s">
        <v>2479</v>
      </c>
      <c r="BS52" t="s">
        <v>2480</v>
      </c>
      <c r="BT52" s="57" t="s">
        <v>2481</v>
      </c>
      <c r="BU52">
        <v>0</v>
      </c>
      <c r="BV52">
        <v>0</v>
      </c>
      <c r="BW52">
        <v>0</v>
      </c>
    </row>
    <row r="53" spans="1:75" x14ac:dyDescent="0.35">
      <c r="A53">
        <v>14585</v>
      </c>
      <c r="B53" t="s">
        <v>1069</v>
      </c>
      <c r="C53">
        <v>2025</v>
      </c>
      <c r="D53" t="s">
        <v>127</v>
      </c>
      <c r="E53" t="s">
        <v>214</v>
      </c>
      <c r="F53" t="s">
        <v>2242</v>
      </c>
      <c r="I53" t="s">
        <v>762</v>
      </c>
      <c r="J53" t="s">
        <v>763</v>
      </c>
      <c r="K53" t="s">
        <v>65</v>
      </c>
      <c r="L53" t="s">
        <v>65</v>
      </c>
      <c r="M53">
        <v>5</v>
      </c>
      <c r="N53" t="s">
        <v>2233</v>
      </c>
      <c r="O53" t="s">
        <v>770</v>
      </c>
      <c r="P53" t="s">
        <v>152</v>
      </c>
      <c r="Q53" t="s">
        <v>61</v>
      </c>
      <c r="R53" t="s">
        <v>107</v>
      </c>
      <c r="S53">
        <v>27</v>
      </c>
      <c r="T53">
        <v>10</v>
      </c>
      <c r="U53">
        <v>108</v>
      </c>
      <c r="V53">
        <v>0</v>
      </c>
      <c r="W53">
        <v>108</v>
      </c>
      <c r="X53">
        <v>4</v>
      </c>
      <c r="Y53" t="s">
        <v>64</v>
      </c>
      <c r="Z53" t="s">
        <v>67</v>
      </c>
      <c r="AA53" t="s">
        <v>67</v>
      </c>
      <c r="AB53" t="s">
        <v>2234</v>
      </c>
      <c r="AC53" t="s">
        <v>771</v>
      </c>
      <c r="AD53" t="s">
        <v>67</v>
      </c>
      <c r="AE53">
        <v>0</v>
      </c>
      <c r="AF53" t="s">
        <v>1366</v>
      </c>
      <c r="AG53">
        <v>27</v>
      </c>
      <c r="AH53">
        <v>3</v>
      </c>
      <c r="AI53" t="s">
        <v>1374</v>
      </c>
      <c r="AJ53" t="s">
        <v>2162</v>
      </c>
      <c r="AK53">
        <v>108</v>
      </c>
      <c r="AL53">
        <v>27</v>
      </c>
      <c r="AM53">
        <v>6373</v>
      </c>
      <c r="AN53">
        <v>0</v>
      </c>
      <c r="AO53">
        <v>0</v>
      </c>
      <c r="AP53">
        <v>6882840</v>
      </c>
      <c r="AQ53">
        <v>1080000</v>
      </c>
      <c r="AR53">
        <v>0</v>
      </c>
      <c r="AS53">
        <v>0</v>
      </c>
      <c r="AT53">
        <v>0</v>
      </c>
      <c r="AU53">
        <v>7962840</v>
      </c>
      <c r="AV53" t="s">
        <v>64</v>
      </c>
      <c r="AW53">
        <v>0</v>
      </c>
      <c r="AX53">
        <v>7</v>
      </c>
      <c r="AY53">
        <v>7</v>
      </c>
      <c r="AZ53">
        <v>0</v>
      </c>
      <c r="BA53">
        <v>0</v>
      </c>
      <c r="BB53">
        <v>0</v>
      </c>
      <c r="BC53">
        <v>0</v>
      </c>
      <c r="BD53">
        <v>0</v>
      </c>
      <c r="BE53">
        <v>0</v>
      </c>
      <c r="BF53">
        <v>0</v>
      </c>
      <c r="BG53">
        <v>7</v>
      </c>
      <c r="BH53">
        <v>7</v>
      </c>
      <c r="BI53">
        <v>7</v>
      </c>
      <c r="BJ53">
        <v>7</v>
      </c>
      <c r="BK53">
        <v>7</v>
      </c>
      <c r="BL53">
        <v>7</v>
      </c>
      <c r="BM53">
        <v>7</v>
      </c>
      <c r="BN53" t="s">
        <v>64</v>
      </c>
      <c r="BO53" t="s">
        <v>2457</v>
      </c>
      <c r="BP53" t="s">
        <v>2463</v>
      </c>
      <c r="BQ53">
        <v>228347804</v>
      </c>
      <c r="BR53" t="s">
        <v>2482</v>
      </c>
      <c r="BS53" t="s">
        <v>2337</v>
      </c>
      <c r="BT53" s="57" t="s">
        <v>2338</v>
      </c>
      <c r="BU53">
        <v>0</v>
      </c>
      <c r="BV53">
        <v>0</v>
      </c>
      <c r="BW53">
        <v>0</v>
      </c>
    </row>
    <row r="54" spans="1:75" x14ac:dyDescent="0.35">
      <c r="A54">
        <v>14586</v>
      </c>
      <c r="B54" t="s">
        <v>1069</v>
      </c>
      <c r="C54">
        <v>2025</v>
      </c>
      <c r="D54" t="s">
        <v>127</v>
      </c>
      <c r="E54" t="s">
        <v>214</v>
      </c>
      <c r="F54" t="s">
        <v>2242</v>
      </c>
      <c r="I54" t="s">
        <v>296</v>
      </c>
      <c r="J54" t="s">
        <v>297</v>
      </c>
      <c r="K54" t="s">
        <v>65</v>
      </c>
      <c r="L54" t="s">
        <v>65</v>
      </c>
      <c r="M54">
        <v>5</v>
      </c>
      <c r="N54" t="s">
        <v>2233</v>
      </c>
      <c r="O54" t="s">
        <v>328</v>
      </c>
      <c r="P54" t="s">
        <v>152</v>
      </c>
      <c r="Q54" t="s">
        <v>61</v>
      </c>
      <c r="R54" t="s">
        <v>107</v>
      </c>
      <c r="S54">
        <v>40</v>
      </c>
      <c r="T54">
        <v>15</v>
      </c>
      <c r="U54">
        <v>160</v>
      </c>
      <c r="V54">
        <v>0</v>
      </c>
      <c r="W54">
        <v>160</v>
      </c>
      <c r="X54">
        <v>4</v>
      </c>
      <c r="Y54" t="s">
        <v>64</v>
      </c>
      <c r="Z54" t="s">
        <v>67</v>
      </c>
      <c r="AA54" t="s">
        <v>67</v>
      </c>
      <c r="AB54" t="s">
        <v>2234</v>
      </c>
      <c r="AC54" t="s">
        <v>329</v>
      </c>
      <c r="AD54" t="s">
        <v>64</v>
      </c>
      <c r="AE54" t="s">
        <v>1254</v>
      </c>
      <c r="AF54" t="s">
        <v>1366</v>
      </c>
      <c r="AG54">
        <v>40</v>
      </c>
      <c r="AH54">
        <v>3</v>
      </c>
      <c r="AI54" t="s">
        <v>1374</v>
      </c>
      <c r="AJ54" t="s">
        <v>2162</v>
      </c>
      <c r="AK54">
        <v>160</v>
      </c>
      <c r="AL54">
        <v>40</v>
      </c>
      <c r="AM54">
        <v>6373</v>
      </c>
      <c r="AN54">
        <v>0</v>
      </c>
      <c r="AO54">
        <v>50000</v>
      </c>
      <c r="AP54">
        <v>15295200</v>
      </c>
      <c r="AQ54">
        <v>2400000</v>
      </c>
      <c r="AR54">
        <v>0</v>
      </c>
      <c r="AS54">
        <v>0</v>
      </c>
      <c r="AT54">
        <v>750000</v>
      </c>
      <c r="AU54">
        <v>18445200</v>
      </c>
      <c r="AV54" t="s">
        <v>64</v>
      </c>
      <c r="AW54">
        <v>0</v>
      </c>
      <c r="AX54">
        <v>7</v>
      </c>
      <c r="AY54">
        <v>7</v>
      </c>
      <c r="AZ54">
        <v>0</v>
      </c>
      <c r="BA54">
        <v>0</v>
      </c>
      <c r="BB54">
        <v>0</v>
      </c>
      <c r="BC54">
        <v>0</v>
      </c>
      <c r="BD54">
        <v>0</v>
      </c>
      <c r="BE54">
        <v>0</v>
      </c>
      <c r="BF54">
        <v>0</v>
      </c>
      <c r="BG54">
        <v>7</v>
      </c>
      <c r="BH54">
        <v>7</v>
      </c>
      <c r="BI54">
        <v>7</v>
      </c>
      <c r="BJ54">
        <v>7</v>
      </c>
      <c r="BK54">
        <v>7</v>
      </c>
      <c r="BL54">
        <v>7</v>
      </c>
      <c r="BM54">
        <v>7</v>
      </c>
      <c r="BN54" t="s">
        <v>64</v>
      </c>
      <c r="BO54" t="s">
        <v>2457</v>
      </c>
      <c r="BP54" t="s">
        <v>2458</v>
      </c>
      <c r="BQ54">
        <v>228347804</v>
      </c>
      <c r="BR54" t="s">
        <v>2483</v>
      </c>
      <c r="BS54" t="s">
        <v>2472</v>
      </c>
      <c r="BT54" s="57" t="s">
        <v>2473</v>
      </c>
      <c r="BU54">
        <v>0</v>
      </c>
      <c r="BV54">
        <v>0</v>
      </c>
      <c r="BW54">
        <v>0</v>
      </c>
    </row>
    <row r="55" spans="1:75" x14ac:dyDescent="0.35">
      <c r="A55">
        <v>14401</v>
      </c>
      <c r="B55" t="s">
        <v>1069</v>
      </c>
      <c r="C55">
        <v>2025</v>
      </c>
      <c r="D55" t="s">
        <v>127</v>
      </c>
      <c r="E55" t="s">
        <v>850</v>
      </c>
      <c r="F55" t="s">
        <v>849</v>
      </c>
      <c r="I55" t="s">
        <v>851</v>
      </c>
      <c r="J55" t="s">
        <v>2592</v>
      </c>
      <c r="K55" t="s">
        <v>65</v>
      </c>
      <c r="L55" t="s">
        <v>65</v>
      </c>
      <c r="M55">
        <v>13</v>
      </c>
      <c r="N55" t="s">
        <v>1365</v>
      </c>
      <c r="O55" t="s">
        <v>844</v>
      </c>
      <c r="P55" t="s">
        <v>462</v>
      </c>
      <c r="Q55" t="s">
        <v>61</v>
      </c>
      <c r="R55" t="s">
        <v>107</v>
      </c>
      <c r="S55">
        <v>12</v>
      </c>
      <c r="T55">
        <v>20</v>
      </c>
      <c r="U55">
        <v>0</v>
      </c>
      <c r="V55">
        <v>0</v>
      </c>
      <c r="W55">
        <v>45</v>
      </c>
      <c r="X55">
        <v>4</v>
      </c>
      <c r="Y55" t="s">
        <v>64</v>
      </c>
      <c r="Z55" t="s">
        <v>67</v>
      </c>
      <c r="AA55" t="s">
        <v>67</v>
      </c>
      <c r="AB55" t="s">
        <v>2265</v>
      </c>
      <c r="AC55" t="s">
        <v>853</v>
      </c>
      <c r="AD55" t="s">
        <v>67</v>
      </c>
      <c r="AE55">
        <v>0</v>
      </c>
      <c r="AF55" t="s">
        <v>1366</v>
      </c>
      <c r="AG55">
        <v>12</v>
      </c>
      <c r="AH55">
        <v>1</v>
      </c>
      <c r="AI55" t="s">
        <v>1374</v>
      </c>
      <c r="AJ55" t="s">
        <v>2162</v>
      </c>
      <c r="AK55">
        <v>45</v>
      </c>
      <c r="AL55">
        <v>12</v>
      </c>
      <c r="AM55">
        <v>4130</v>
      </c>
      <c r="AN55">
        <v>0</v>
      </c>
      <c r="AO55">
        <v>0</v>
      </c>
      <c r="AP55">
        <v>3717000</v>
      </c>
      <c r="AQ55">
        <v>960000</v>
      </c>
      <c r="AR55">
        <v>0</v>
      </c>
      <c r="AS55">
        <v>0</v>
      </c>
      <c r="AT55">
        <v>0</v>
      </c>
      <c r="AU55">
        <v>4677000</v>
      </c>
      <c r="AV55" t="s">
        <v>64</v>
      </c>
      <c r="AW55">
        <v>0</v>
      </c>
      <c r="AX55">
        <v>7</v>
      </c>
      <c r="AY55">
        <v>7</v>
      </c>
      <c r="AZ55">
        <v>7</v>
      </c>
      <c r="BA55">
        <v>7</v>
      </c>
      <c r="BB55">
        <v>7</v>
      </c>
      <c r="BC55">
        <v>7</v>
      </c>
      <c r="BD55">
        <v>7</v>
      </c>
      <c r="BE55">
        <v>7</v>
      </c>
      <c r="BF55">
        <v>7</v>
      </c>
      <c r="BG55">
        <v>7</v>
      </c>
      <c r="BH55">
        <v>7</v>
      </c>
      <c r="BI55">
        <v>7</v>
      </c>
      <c r="BJ55">
        <v>7</v>
      </c>
      <c r="BK55">
        <v>7</v>
      </c>
      <c r="BL55">
        <v>7</v>
      </c>
      <c r="BM55">
        <v>7</v>
      </c>
      <c r="BN55" t="s">
        <v>64</v>
      </c>
      <c r="BO55" t="s">
        <v>2457</v>
      </c>
      <c r="BP55" t="s">
        <v>2458</v>
      </c>
      <c r="BQ55">
        <v>228347804</v>
      </c>
      <c r="BR55" t="s">
        <v>2484</v>
      </c>
      <c r="BS55" t="s">
        <v>2485</v>
      </c>
      <c r="BT55" s="57" t="s">
        <v>2486</v>
      </c>
      <c r="BU55">
        <v>0</v>
      </c>
      <c r="BV55">
        <v>0</v>
      </c>
      <c r="BW55">
        <v>0</v>
      </c>
    </row>
    <row r="56" spans="1:75" x14ac:dyDescent="0.35">
      <c r="A56">
        <v>14405</v>
      </c>
      <c r="B56" t="s">
        <v>1069</v>
      </c>
      <c r="C56">
        <v>2025</v>
      </c>
      <c r="D56" t="s">
        <v>127</v>
      </c>
      <c r="E56" t="s">
        <v>850</v>
      </c>
      <c r="F56" t="s">
        <v>849</v>
      </c>
      <c r="I56" t="s">
        <v>843</v>
      </c>
      <c r="J56" t="s">
        <v>2592</v>
      </c>
      <c r="K56" t="s">
        <v>65</v>
      </c>
      <c r="L56" t="s">
        <v>65</v>
      </c>
      <c r="M56">
        <v>13</v>
      </c>
      <c r="N56" t="s">
        <v>1365</v>
      </c>
      <c r="O56" t="s">
        <v>844</v>
      </c>
      <c r="P56" t="s">
        <v>462</v>
      </c>
      <c r="Q56" t="s">
        <v>61</v>
      </c>
      <c r="R56" t="s">
        <v>107</v>
      </c>
      <c r="S56">
        <v>22</v>
      </c>
      <c r="T56">
        <v>20</v>
      </c>
      <c r="U56">
        <v>0</v>
      </c>
      <c r="V56">
        <v>0</v>
      </c>
      <c r="W56">
        <v>88</v>
      </c>
      <c r="X56">
        <v>4</v>
      </c>
      <c r="Y56" t="s">
        <v>64</v>
      </c>
      <c r="Z56" t="s">
        <v>67</v>
      </c>
      <c r="AA56" t="s">
        <v>67</v>
      </c>
      <c r="AB56" t="s">
        <v>2264</v>
      </c>
      <c r="AC56" t="s">
        <v>846</v>
      </c>
      <c r="AD56" t="s">
        <v>67</v>
      </c>
      <c r="AE56">
        <v>0</v>
      </c>
      <c r="AF56" t="s">
        <v>1366</v>
      </c>
      <c r="AG56">
        <v>22</v>
      </c>
      <c r="AH56">
        <v>1</v>
      </c>
      <c r="AI56" t="s">
        <v>1374</v>
      </c>
      <c r="AJ56" t="s">
        <v>2162</v>
      </c>
      <c r="AK56">
        <v>88</v>
      </c>
      <c r="AL56">
        <v>22</v>
      </c>
      <c r="AM56">
        <v>4130</v>
      </c>
      <c r="AN56">
        <v>0</v>
      </c>
      <c r="AO56">
        <v>0</v>
      </c>
      <c r="AP56">
        <v>7268800</v>
      </c>
      <c r="AQ56">
        <v>1760000</v>
      </c>
      <c r="AR56">
        <v>0</v>
      </c>
      <c r="AS56">
        <v>0</v>
      </c>
      <c r="AT56">
        <v>0</v>
      </c>
      <c r="AU56">
        <v>9028800</v>
      </c>
      <c r="AV56" t="s">
        <v>64</v>
      </c>
      <c r="AW56">
        <v>0</v>
      </c>
      <c r="AX56">
        <v>7</v>
      </c>
      <c r="AY56">
        <v>7</v>
      </c>
      <c r="AZ56">
        <v>7</v>
      </c>
      <c r="BA56">
        <v>7</v>
      </c>
      <c r="BB56">
        <v>7</v>
      </c>
      <c r="BC56">
        <v>7</v>
      </c>
      <c r="BD56">
        <v>7</v>
      </c>
      <c r="BE56">
        <v>7</v>
      </c>
      <c r="BF56">
        <v>7</v>
      </c>
      <c r="BG56">
        <v>7</v>
      </c>
      <c r="BH56">
        <v>7</v>
      </c>
      <c r="BI56">
        <v>7</v>
      </c>
      <c r="BJ56">
        <v>7</v>
      </c>
      <c r="BK56">
        <v>7</v>
      </c>
      <c r="BL56">
        <v>7</v>
      </c>
      <c r="BM56">
        <v>7</v>
      </c>
      <c r="BN56" t="s">
        <v>64</v>
      </c>
      <c r="BO56" t="s">
        <v>2457</v>
      </c>
      <c r="BP56" t="s">
        <v>2463</v>
      </c>
      <c r="BQ56">
        <v>228347804</v>
      </c>
      <c r="BR56" t="s">
        <v>2484</v>
      </c>
      <c r="BS56" t="s">
        <v>2487</v>
      </c>
      <c r="BT56" s="57" t="s">
        <v>2488</v>
      </c>
      <c r="BU56">
        <v>0</v>
      </c>
      <c r="BV56">
        <v>0</v>
      </c>
      <c r="BW56">
        <v>0</v>
      </c>
    </row>
    <row r="57" spans="1:75" x14ac:dyDescent="0.35">
      <c r="A57">
        <v>14446</v>
      </c>
      <c r="B57" t="s">
        <v>1069</v>
      </c>
      <c r="C57">
        <v>2025</v>
      </c>
      <c r="D57" t="s">
        <v>127</v>
      </c>
      <c r="E57" t="s">
        <v>173</v>
      </c>
      <c r="F57" t="s">
        <v>176</v>
      </c>
      <c r="I57" t="s">
        <v>939</v>
      </c>
      <c r="J57" t="s">
        <v>940</v>
      </c>
      <c r="K57" t="s">
        <v>56</v>
      </c>
      <c r="L57" t="s">
        <v>57</v>
      </c>
      <c r="M57">
        <v>10</v>
      </c>
      <c r="N57" t="s">
        <v>2279</v>
      </c>
      <c r="O57" t="s">
        <v>112</v>
      </c>
      <c r="P57" t="s">
        <v>152</v>
      </c>
      <c r="Q57" t="s">
        <v>61</v>
      </c>
      <c r="R57" t="s">
        <v>62</v>
      </c>
      <c r="S57">
        <v>33</v>
      </c>
      <c r="T57">
        <v>10</v>
      </c>
      <c r="U57">
        <v>120</v>
      </c>
      <c r="V57">
        <v>12</v>
      </c>
      <c r="W57">
        <v>132</v>
      </c>
      <c r="X57">
        <v>4</v>
      </c>
      <c r="Y57" t="s">
        <v>64</v>
      </c>
      <c r="Z57" t="s">
        <v>67</v>
      </c>
      <c r="AA57" t="s">
        <v>64</v>
      </c>
      <c r="AB57" t="s">
        <v>2234</v>
      </c>
      <c r="AC57" t="s">
        <v>941</v>
      </c>
      <c r="AD57" t="s">
        <v>67</v>
      </c>
      <c r="AE57">
        <v>0</v>
      </c>
      <c r="AF57" t="s">
        <v>1366</v>
      </c>
      <c r="AG57">
        <v>33</v>
      </c>
      <c r="AH57">
        <v>3</v>
      </c>
      <c r="AI57" t="s">
        <v>1822</v>
      </c>
      <c r="AJ57" t="s">
        <v>2141</v>
      </c>
      <c r="AK57">
        <v>132</v>
      </c>
      <c r="AL57">
        <v>33</v>
      </c>
      <c r="AM57">
        <v>6373</v>
      </c>
      <c r="AN57">
        <v>100000</v>
      </c>
      <c r="AO57">
        <v>0</v>
      </c>
      <c r="AP57">
        <v>8412360</v>
      </c>
      <c r="AQ57">
        <v>1320000</v>
      </c>
      <c r="AR57">
        <v>1000000</v>
      </c>
      <c r="AS57">
        <v>0</v>
      </c>
      <c r="AT57">
        <v>0</v>
      </c>
      <c r="AU57">
        <v>10732360</v>
      </c>
      <c r="AV57" t="s">
        <v>64</v>
      </c>
      <c r="AW57">
        <v>0</v>
      </c>
      <c r="AX57">
        <v>7</v>
      </c>
      <c r="AY57">
        <v>7</v>
      </c>
      <c r="AZ57">
        <v>0</v>
      </c>
      <c r="BA57">
        <v>0</v>
      </c>
      <c r="BB57">
        <v>0</v>
      </c>
      <c r="BC57">
        <v>0</v>
      </c>
      <c r="BD57">
        <v>0</v>
      </c>
      <c r="BE57">
        <v>0</v>
      </c>
      <c r="BF57">
        <v>0</v>
      </c>
      <c r="BG57">
        <v>7</v>
      </c>
      <c r="BH57">
        <v>7</v>
      </c>
      <c r="BI57">
        <v>7</v>
      </c>
      <c r="BJ57">
        <v>7</v>
      </c>
      <c r="BK57">
        <v>7</v>
      </c>
      <c r="BL57">
        <v>7</v>
      </c>
      <c r="BM57">
        <v>7</v>
      </c>
      <c r="BN57" t="s">
        <v>64</v>
      </c>
      <c r="BO57" t="s">
        <v>2489</v>
      </c>
      <c r="BP57" t="s">
        <v>2490</v>
      </c>
      <c r="BQ57">
        <v>989200476</v>
      </c>
      <c r="BR57" t="s">
        <v>2491</v>
      </c>
      <c r="BS57" t="s">
        <v>2492</v>
      </c>
      <c r="BT57" s="57" t="s">
        <v>2493</v>
      </c>
      <c r="BU57">
        <v>0</v>
      </c>
      <c r="BV57">
        <v>0</v>
      </c>
      <c r="BW57">
        <v>0</v>
      </c>
    </row>
    <row r="58" spans="1:75" x14ac:dyDescent="0.35">
      <c r="A58">
        <v>14445</v>
      </c>
      <c r="B58" t="s">
        <v>1069</v>
      </c>
      <c r="C58">
        <v>2025</v>
      </c>
      <c r="D58" t="s">
        <v>127</v>
      </c>
      <c r="E58" t="s">
        <v>173</v>
      </c>
      <c r="F58" t="s">
        <v>176</v>
      </c>
      <c r="I58" t="s">
        <v>234</v>
      </c>
      <c r="J58" t="s">
        <v>235</v>
      </c>
      <c r="K58" t="s">
        <v>65</v>
      </c>
      <c r="L58" t="s">
        <v>65</v>
      </c>
      <c r="M58">
        <v>10</v>
      </c>
      <c r="N58" t="s">
        <v>2279</v>
      </c>
      <c r="O58" t="s">
        <v>112</v>
      </c>
      <c r="P58" t="s">
        <v>152</v>
      </c>
      <c r="Q58" t="s">
        <v>61</v>
      </c>
      <c r="R58" t="s">
        <v>107</v>
      </c>
      <c r="S58">
        <v>6</v>
      </c>
      <c r="T58">
        <v>10</v>
      </c>
      <c r="U58">
        <v>24</v>
      </c>
      <c r="V58">
        <v>0</v>
      </c>
      <c r="W58">
        <v>24</v>
      </c>
      <c r="X58">
        <v>4</v>
      </c>
      <c r="Y58" t="s">
        <v>64</v>
      </c>
      <c r="Z58" t="s">
        <v>67</v>
      </c>
      <c r="AA58" t="s">
        <v>67</v>
      </c>
      <c r="AB58" t="s">
        <v>2234</v>
      </c>
      <c r="AC58" t="s">
        <v>266</v>
      </c>
      <c r="AD58" t="s">
        <v>64</v>
      </c>
      <c r="AE58" t="s">
        <v>239</v>
      </c>
      <c r="AF58" t="s">
        <v>1366</v>
      </c>
      <c r="AG58">
        <v>6</v>
      </c>
      <c r="AH58">
        <v>3</v>
      </c>
      <c r="AI58" t="s">
        <v>1822</v>
      </c>
      <c r="AJ58" t="s">
        <v>2141</v>
      </c>
      <c r="AK58">
        <v>24</v>
      </c>
      <c r="AL58">
        <v>6</v>
      </c>
      <c r="AM58">
        <v>7434</v>
      </c>
      <c r="AN58">
        <v>0</v>
      </c>
      <c r="AO58">
        <v>50000</v>
      </c>
      <c r="AP58">
        <v>1784160</v>
      </c>
      <c r="AQ58">
        <v>240000</v>
      </c>
      <c r="AR58">
        <v>0</v>
      </c>
      <c r="AS58">
        <v>0</v>
      </c>
      <c r="AT58">
        <v>500000</v>
      </c>
      <c r="AU58">
        <v>2524160</v>
      </c>
      <c r="AV58" t="s">
        <v>64</v>
      </c>
      <c r="AW58">
        <v>0</v>
      </c>
      <c r="AX58">
        <v>7</v>
      </c>
      <c r="AY58">
        <v>7</v>
      </c>
      <c r="AZ58">
        <v>0</v>
      </c>
      <c r="BA58">
        <v>0</v>
      </c>
      <c r="BB58">
        <v>0</v>
      </c>
      <c r="BC58">
        <v>0</v>
      </c>
      <c r="BD58">
        <v>0</v>
      </c>
      <c r="BE58">
        <v>0</v>
      </c>
      <c r="BF58">
        <v>0</v>
      </c>
      <c r="BG58">
        <v>7</v>
      </c>
      <c r="BH58">
        <v>7</v>
      </c>
      <c r="BI58">
        <v>7</v>
      </c>
      <c r="BJ58">
        <v>7</v>
      </c>
      <c r="BK58">
        <v>7</v>
      </c>
      <c r="BL58">
        <v>7</v>
      </c>
      <c r="BM58">
        <v>7</v>
      </c>
      <c r="BN58" t="s">
        <v>64</v>
      </c>
      <c r="BO58" t="s">
        <v>2489</v>
      </c>
      <c r="BP58" t="s">
        <v>2490</v>
      </c>
      <c r="BQ58">
        <v>989200476</v>
      </c>
      <c r="BR58" t="s">
        <v>2491</v>
      </c>
      <c r="BS58" t="s">
        <v>2494</v>
      </c>
      <c r="BT58" s="57" t="s">
        <v>2495</v>
      </c>
      <c r="BU58">
        <v>0</v>
      </c>
      <c r="BV58">
        <v>0</v>
      </c>
      <c r="BW58">
        <v>0</v>
      </c>
    </row>
    <row r="59" spans="1:75" x14ac:dyDescent="0.35">
      <c r="A59">
        <v>14306</v>
      </c>
      <c r="B59" t="s">
        <v>1069</v>
      </c>
      <c r="C59">
        <v>2025</v>
      </c>
      <c r="D59" t="s">
        <v>127</v>
      </c>
      <c r="E59" t="s">
        <v>2289</v>
      </c>
      <c r="F59" t="s">
        <v>909</v>
      </c>
      <c r="I59" t="s">
        <v>906</v>
      </c>
      <c r="J59" t="s">
        <v>2592</v>
      </c>
      <c r="K59" t="s">
        <v>65</v>
      </c>
      <c r="L59" t="s">
        <v>65</v>
      </c>
      <c r="M59">
        <v>14</v>
      </c>
      <c r="N59" t="s">
        <v>2282</v>
      </c>
      <c r="O59" t="s">
        <v>486</v>
      </c>
      <c r="P59" t="s">
        <v>152</v>
      </c>
      <c r="Q59" t="s">
        <v>61</v>
      </c>
      <c r="R59" t="s">
        <v>107</v>
      </c>
      <c r="S59">
        <v>14</v>
      </c>
      <c r="T59">
        <v>20</v>
      </c>
      <c r="U59">
        <v>0</v>
      </c>
      <c r="V59">
        <v>0</v>
      </c>
      <c r="W59">
        <v>40</v>
      </c>
      <c r="X59">
        <v>3</v>
      </c>
      <c r="Y59" t="s">
        <v>64</v>
      </c>
      <c r="Z59" t="s">
        <v>67</v>
      </c>
      <c r="AA59" t="s">
        <v>67</v>
      </c>
      <c r="AB59" t="s">
        <v>2290</v>
      </c>
      <c r="AC59" t="s">
        <v>2047</v>
      </c>
      <c r="AD59" t="s">
        <v>67</v>
      </c>
      <c r="AE59">
        <v>0</v>
      </c>
      <c r="AF59" t="s">
        <v>1366</v>
      </c>
      <c r="AG59">
        <v>14</v>
      </c>
      <c r="AH59">
        <v>1</v>
      </c>
      <c r="AI59" t="s">
        <v>1617</v>
      </c>
      <c r="AJ59" t="s">
        <v>2152</v>
      </c>
      <c r="AK59">
        <v>40</v>
      </c>
      <c r="AL59">
        <v>14</v>
      </c>
      <c r="AM59">
        <v>4130</v>
      </c>
      <c r="AN59">
        <v>0</v>
      </c>
      <c r="AO59">
        <v>0</v>
      </c>
      <c r="AP59">
        <v>3304000</v>
      </c>
      <c r="AQ59">
        <v>1120000</v>
      </c>
      <c r="AR59">
        <v>0</v>
      </c>
      <c r="AS59">
        <v>0</v>
      </c>
      <c r="AT59">
        <v>0</v>
      </c>
      <c r="AU59">
        <v>4424000</v>
      </c>
      <c r="AV59" t="s">
        <v>64</v>
      </c>
      <c r="AW59">
        <v>0</v>
      </c>
      <c r="AX59">
        <v>7</v>
      </c>
      <c r="AY59">
        <v>7</v>
      </c>
      <c r="AZ59">
        <v>7</v>
      </c>
      <c r="BA59">
        <v>7</v>
      </c>
      <c r="BB59">
        <v>7</v>
      </c>
      <c r="BC59">
        <v>7</v>
      </c>
      <c r="BD59">
        <v>7</v>
      </c>
      <c r="BE59">
        <v>7</v>
      </c>
      <c r="BF59">
        <v>7</v>
      </c>
      <c r="BG59">
        <v>7</v>
      </c>
      <c r="BH59">
        <v>7</v>
      </c>
      <c r="BI59">
        <v>7</v>
      </c>
      <c r="BJ59">
        <v>7</v>
      </c>
      <c r="BK59">
        <v>7</v>
      </c>
      <c r="BL59">
        <v>7</v>
      </c>
      <c r="BM59">
        <v>7</v>
      </c>
      <c r="BN59" t="s">
        <v>64</v>
      </c>
      <c r="BO59" t="s">
        <v>2496</v>
      </c>
      <c r="BP59" t="s">
        <v>2497</v>
      </c>
      <c r="BQ59">
        <v>452915301</v>
      </c>
      <c r="BR59" t="s">
        <v>2498</v>
      </c>
      <c r="BS59" t="s">
        <v>2499</v>
      </c>
      <c r="BT59" s="57" t="s">
        <v>2500</v>
      </c>
      <c r="BU59">
        <v>0</v>
      </c>
      <c r="BV59">
        <v>0</v>
      </c>
      <c r="BW59">
        <v>0</v>
      </c>
    </row>
    <row r="60" spans="1:75" x14ac:dyDescent="0.35">
      <c r="A60">
        <v>14276</v>
      </c>
      <c r="B60" t="s">
        <v>1069</v>
      </c>
      <c r="C60">
        <v>2025</v>
      </c>
      <c r="D60" t="s">
        <v>127</v>
      </c>
      <c r="E60" t="s">
        <v>502</v>
      </c>
      <c r="F60" t="s">
        <v>2280</v>
      </c>
      <c r="I60" t="s">
        <v>493</v>
      </c>
      <c r="J60" t="s">
        <v>494</v>
      </c>
      <c r="K60" t="s">
        <v>207</v>
      </c>
      <c r="L60" t="s">
        <v>208</v>
      </c>
      <c r="M60">
        <v>9</v>
      </c>
      <c r="N60" t="s">
        <v>2272</v>
      </c>
      <c r="O60" t="s">
        <v>187</v>
      </c>
      <c r="P60" t="s">
        <v>462</v>
      </c>
      <c r="Q60" t="s">
        <v>61</v>
      </c>
      <c r="R60" t="s">
        <v>107</v>
      </c>
      <c r="S60">
        <v>20</v>
      </c>
      <c r="T60">
        <v>11</v>
      </c>
      <c r="U60">
        <v>72</v>
      </c>
      <c r="V60">
        <v>8</v>
      </c>
      <c r="W60">
        <v>80</v>
      </c>
      <c r="X60">
        <v>4</v>
      </c>
      <c r="Y60" t="s">
        <v>64</v>
      </c>
      <c r="Z60" t="s">
        <v>67</v>
      </c>
      <c r="AA60" t="s">
        <v>67</v>
      </c>
      <c r="AB60" t="s">
        <v>2234</v>
      </c>
      <c r="AC60" t="s">
        <v>2281</v>
      </c>
      <c r="AD60" t="s">
        <v>67</v>
      </c>
      <c r="AE60">
        <v>0</v>
      </c>
      <c r="AF60" t="s">
        <v>1366</v>
      </c>
      <c r="AG60">
        <v>20</v>
      </c>
      <c r="AH60">
        <v>1</v>
      </c>
      <c r="AI60" t="s">
        <v>1617</v>
      </c>
      <c r="AJ60" t="s">
        <v>2152</v>
      </c>
      <c r="AK60">
        <v>80</v>
      </c>
      <c r="AL60">
        <v>20</v>
      </c>
      <c r="AM60">
        <v>4130</v>
      </c>
      <c r="AN60">
        <v>0</v>
      </c>
      <c r="AO60">
        <v>0</v>
      </c>
      <c r="AP60">
        <v>3634400</v>
      </c>
      <c r="AQ60">
        <v>880000</v>
      </c>
      <c r="AR60">
        <v>0</v>
      </c>
      <c r="AS60">
        <v>0</v>
      </c>
      <c r="AT60">
        <v>0</v>
      </c>
      <c r="AU60">
        <v>4514400</v>
      </c>
      <c r="AV60" t="s">
        <v>64</v>
      </c>
      <c r="AW60">
        <v>0</v>
      </c>
      <c r="AX60">
        <v>7</v>
      </c>
      <c r="AY60">
        <v>7</v>
      </c>
      <c r="AZ60">
        <v>0</v>
      </c>
      <c r="BA60">
        <v>0</v>
      </c>
      <c r="BB60">
        <v>0</v>
      </c>
      <c r="BC60">
        <v>0</v>
      </c>
      <c r="BD60">
        <v>0</v>
      </c>
      <c r="BE60">
        <v>0</v>
      </c>
      <c r="BF60">
        <v>0</v>
      </c>
      <c r="BG60">
        <v>7</v>
      </c>
      <c r="BH60">
        <v>7</v>
      </c>
      <c r="BI60">
        <v>7</v>
      </c>
      <c r="BJ60">
        <v>7</v>
      </c>
      <c r="BK60">
        <v>7</v>
      </c>
      <c r="BL60">
        <v>7</v>
      </c>
      <c r="BM60">
        <v>7</v>
      </c>
      <c r="BN60" t="s">
        <v>64</v>
      </c>
      <c r="BO60" t="s">
        <v>2496</v>
      </c>
      <c r="BP60" t="s">
        <v>2497</v>
      </c>
      <c r="BQ60">
        <v>452915301</v>
      </c>
      <c r="BR60" t="s">
        <v>2501</v>
      </c>
      <c r="BS60" t="s">
        <v>2238</v>
      </c>
      <c r="BT60" s="57" t="s">
        <v>2239</v>
      </c>
      <c r="BU60">
        <v>0</v>
      </c>
      <c r="BV60">
        <v>0</v>
      </c>
      <c r="BW60">
        <v>0</v>
      </c>
    </row>
    <row r="61" spans="1:75" x14ac:dyDescent="0.35">
      <c r="A61">
        <v>14416</v>
      </c>
      <c r="B61" t="s">
        <v>1069</v>
      </c>
      <c r="C61">
        <v>2025</v>
      </c>
      <c r="D61" t="s">
        <v>127</v>
      </c>
      <c r="E61" t="s">
        <v>2363</v>
      </c>
      <c r="F61" t="s">
        <v>2364</v>
      </c>
      <c r="I61" t="s">
        <v>1166</v>
      </c>
      <c r="J61" t="s">
        <v>2592</v>
      </c>
      <c r="K61" t="s">
        <v>56</v>
      </c>
      <c r="L61" t="s">
        <v>57</v>
      </c>
      <c r="M61">
        <v>14</v>
      </c>
      <c r="N61" t="s">
        <v>2282</v>
      </c>
      <c r="O61" t="s">
        <v>486</v>
      </c>
      <c r="P61" t="s">
        <v>462</v>
      </c>
      <c r="Q61" t="s">
        <v>61</v>
      </c>
      <c r="R61" t="s">
        <v>62</v>
      </c>
      <c r="S61">
        <v>19</v>
      </c>
      <c r="T61">
        <v>20</v>
      </c>
      <c r="U61">
        <v>0</v>
      </c>
      <c r="V61">
        <v>12</v>
      </c>
      <c r="W61">
        <v>128</v>
      </c>
      <c r="X61">
        <v>7</v>
      </c>
      <c r="Y61" t="s">
        <v>64</v>
      </c>
      <c r="Z61" t="s">
        <v>67</v>
      </c>
      <c r="AA61" t="s">
        <v>64</v>
      </c>
      <c r="AB61" t="s">
        <v>2365</v>
      </c>
      <c r="AC61" t="s">
        <v>1169</v>
      </c>
      <c r="AD61" t="s">
        <v>67</v>
      </c>
      <c r="AE61">
        <v>0</v>
      </c>
      <c r="AF61" t="s">
        <v>1366</v>
      </c>
      <c r="AG61">
        <v>19</v>
      </c>
      <c r="AH61">
        <v>3</v>
      </c>
      <c r="AI61" t="s">
        <v>1617</v>
      </c>
      <c r="AJ61" t="s">
        <v>2152</v>
      </c>
      <c r="AK61">
        <v>128</v>
      </c>
      <c r="AL61">
        <v>19</v>
      </c>
      <c r="AM61">
        <v>6373</v>
      </c>
      <c r="AN61">
        <v>180000</v>
      </c>
      <c r="AO61">
        <v>0</v>
      </c>
      <c r="AP61">
        <v>16314880</v>
      </c>
      <c r="AQ61">
        <v>1520000</v>
      </c>
      <c r="AR61">
        <v>3600000</v>
      </c>
      <c r="AS61">
        <v>0</v>
      </c>
      <c r="AT61">
        <v>0</v>
      </c>
      <c r="AU61">
        <v>21434880</v>
      </c>
      <c r="AV61" t="s">
        <v>64</v>
      </c>
      <c r="AW61">
        <v>0</v>
      </c>
      <c r="AX61">
        <v>7</v>
      </c>
      <c r="AY61">
        <v>7</v>
      </c>
      <c r="AZ61">
        <v>7</v>
      </c>
      <c r="BA61">
        <v>7</v>
      </c>
      <c r="BB61">
        <v>7</v>
      </c>
      <c r="BC61">
        <v>7</v>
      </c>
      <c r="BD61">
        <v>7</v>
      </c>
      <c r="BE61">
        <v>7</v>
      </c>
      <c r="BF61">
        <v>7</v>
      </c>
      <c r="BG61">
        <v>7</v>
      </c>
      <c r="BH61">
        <v>7</v>
      </c>
      <c r="BI61">
        <v>7</v>
      </c>
      <c r="BJ61">
        <v>7</v>
      </c>
      <c r="BK61">
        <v>7</v>
      </c>
      <c r="BL61">
        <v>7</v>
      </c>
      <c r="BM61">
        <v>7</v>
      </c>
      <c r="BN61" t="s">
        <v>64</v>
      </c>
      <c r="BO61" t="s">
        <v>2496</v>
      </c>
      <c r="BP61" t="s">
        <v>2497</v>
      </c>
      <c r="BQ61">
        <v>452915301</v>
      </c>
      <c r="BR61" t="s">
        <v>2502</v>
      </c>
      <c r="BS61" t="s">
        <v>2503</v>
      </c>
      <c r="BT61" s="57" t="s">
        <v>2504</v>
      </c>
      <c r="BU61">
        <v>0</v>
      </c>
      <c r="BV61">
        <v>0</v>
      </c>
      <c r="BW61">
        <v>0</v>
      </c>
    </row>
    <row r="62" spans="1:75" x14ac:dyDescent="0.35">
      <c r="A62">
        <v>14501</v>
      </c>
      <c r="B62" t="s">
        <v>1069</v>
      </c>
      <c r="C62">
        <v>2025</v>
      </c>
      <c r="D62" t="s">
        <v>127</v>
      </c>
      <c r="E62" t="s">
        <v>2256</v>
      </c>
      <c r="F62" t="s">
        <v>2257</v>
      </c>
      <c r="I62" t="s">
        <v>605</v>
      </c>
      <c r="J62" t="s">
        <v>606</v>
      </c>
      <c r="K62" t="s">
        <v>65</v>
      </c>
      <c r="L62" t="s">
        <v>65</v>
      </c>
      <c r="M62">
        <v>8</v>
      </c>
      <c r="N62" t="s">
        <v>1368</v>
      </c>
      <c r="O62" t="s">
        <v>610</v>
      </c>
      <c r="P62" t="s">
        <v>132</v>
      </c>
      <c r="Q62" t="s">
        <v>61</v>
      </c>
      <c r="R62" t="s">
        <v>62</v>
      </c>
      <c r="S62">
        <v>14</v>
      </c>
      <c r="T62">
        <v>10</v>
      </c>
      <c r="U62">
        <v>70</v>
      </c>
      <c r="V62">
        <v>0</v>
      </c>
      <c r="W62">
        <v>70</v>
      </c>
      <c r="X62">
        <v>5</v>
      </c>
      <c r="Y62" t="s">
        <v>64</v>
      </c>
      <c r="Z62" t="s">
        <v>67</v>
      </c>
      <c r="AA62" t="s">
        <v>67</v>
      </c>
      <c r="AB62" t="s">
        <v>2234</v>
      </c>
      <c r="AC62" t="s">
        <v>611</v>
      </c>
      <c r="AD62" t="s">
        <v>67</v>
      </c>
      <c r="AE62">
        <v>0</v>
      </c>
      <c r="AF62" t="s">
        <v>1366</v>
      </c>
      <c r="AG62">
        <v>14</v>
      </c>
      <c r="AH62">
        <v>2</v>
      </c>
      <c r="AI62" t="s">
        <v>1617</v>
      </c>
      <c r="AJ62" t="s">
        <v>2152</v>
      </c>
      <c r="AK62">
        <v>70</v>
      </c>
      <c r="AL62">
        <v>14</v>
      </c>
      <c r="AM62">
        <v>5075</v>
      </c>
      <c r="AN62">
        <v>0</v>
      </c>
      <c r="AO62">
        <v>0</v>
      </c>
      <c r="AP62">
        <v>3552500</v>
      </c>
      <c r="AQ62">
        <v>560000</v>
      </c>
      <c r="AR62">
        <v>0</v>
      </c>
      <c r="AS62">
        <v>0</v>
      </c>
      <c r="AT62">
        <v>0</v>
      </c>
      <c r="AU62">
        <v>4112500</v>
      </c>
      <c r="AV62" t="s">
        <v>64</v>
      </c>
      <c r="AW62">
        <v>0</v>
      </c>
      <c r="AX62">
        <v>7</v>
      </c>
      <c r="AY62">
        <v>7</v>
      </c>
      <c r="AZ62">
        <v>0</v>
      </c>
      <c r="BA62">
        <v>0</v>
      </c>
      <c r="BB62">
        <v>0</v>
      </c>
      <c r="BC62">
        <v>0</v>
      </c>
      <c r="BD62">
        <v>0</v>
      </c>
      <c r="BE62">
        <v>0</v>
      </c>
      <c r="BF62">
        <v>0</v>
      </c>
      <c r="BG62">
        <v>7</v>
      </c>
      <c r="BH62">
        <v>7</v>
      </c>
      <c r="BI62">
        <v>7</v>
      </c>
      <c r="BJ62">
        <v>7</v>
      </c>
      <c r="BK62">
        <v>7</v>
      </c>
      <c r="BL62">
        <v>7</v>
      </c>
      <c r="BM62">
        <v>7</v>
      </c>
      <c r="BN62" t="s">
        <v>64</v>
      </c>
      <c r="BO62" t="s">
        <v>2496</v>
      </c>
      <c r="BP62" t="s">
        <v>2497</v>
      </c>
      <c r="BQ62">
        <v>452915301</v>
      </c>
      <c r="BR62" t="s">
        <v>2505</v>
      </c>
      <c r="BS62" t="s">
        <v>2287</v>
      </c>
      <c r="BT62" s="57" t="s">
        <v>2506</v>
      </c>
      <c r="BU62">
        <v>0</v>
      </c>
      <c r="BV62">
        <v>0</v>
      </c>
      <c r="BW62">
        <v>0</v>
      </c>
    </row>
    <row r="63" spans="1:75" x14ac:dyDescent="0.35">
      <c r="A63">
        <v>14304</v>
      </c>
      <c r="B63" t="s">
        <v>1069</v>
      </c>
      <c r="C63">
        <v>2025</v>
      </c>
      <c r="D63" t="s">
        <v>127</v>
      </c>
      <c r="E63" t="s">
        <v>2289</v>
      </c>
      <c r="F63" t="s">
        <v>909</v>
      </c>
      <c r="I63" t="s">
        <v>906</v>
      </c>
      <c r="J63" t="s">
        <v>2592</v>
      </c>
      <c r="K63" t="s">
        <v>65</v>
      </c>
      <c r="L63" t="s">
        <v>65</v>
      </c>
      <c r="M63">
        <v>14</v>
      </c>
      <c r="N63" t="s">
        <v>2282</v>
      </c>
      <c r="O63" t="s">
        <v>486</v>
      </c>
      <c r="P63" t="s">
        <v>152</v>
      </c>
      <c r="Q63" t="s">
        <v>61</v>
      </c>
      <c r="R63" t="s">
        <v>107</v>
      </c>
      <c r="S63">
        <v>14</v>
      </c>
      <c r="T63">
        <v>20</v>
      </c>
      <c r="U63">
        <v>0</v>
      </c>
      <c r="V63">
        <v>0</v>
      </c>
      <c r="W63">
        <v>40</v>
      </c>
      <c r="X63">
        <v>3</v>
      </c>
      <c r="Y63" t="s">
        <v>64</v>
      </c>
      <c r="Z63" t="s">
        <v>67</v>
      </c>
      <c r="AA63" t="s">
        <v>67</v>
      </c>
      <c r="AB63" t="s">
        <v>2292</v>
      </c>
      <c r="AC63" t="s">
        <v>908</v>
      </c>
      <c r="AD63" t="s">
        <v>67</v>
      </c>
      <c r="AE63">
        <v>0</v>
      </c>
      <c r="AF63" t="s">
        <v>1366</v>
      </c>
      <c r="AG63">
        <v>14</v>
      </c>
      <c r="AH63">
        <v>1</v>
      </c>
      <c r="AI63" t="s">
        <v>1617</v>
      </c>
      <c r="AJ63" t="s">
        <v>2152</v>
      </c>
      <c r="AK63">
        <v>40</v>
      </c>
      <c r="AL63">
        <v>14</v>
      </c>
      <c r="AM63">
        <v>4130</v>
      </c>
      <c r="AN63">
        <v>0</v>
      </c>
      <c r="AO63">
        <v>0</v>
      </c>
      <c r="AP63">
        <v>3304000</v>
      </c>
      <c r="AQ63">
        <v>1120000</v>
      </c>
      <c r="AR63">
        <v>0</v>
      </c>
      <c r="AS63">
        <v>0</v>
      </c>
      <c r="AT63">
        <v>0</v>
      </c>
      <c r="AU63">
        <v>4424000</v>
      </c>
      <c r="AV63" t="s">
        <v>64</v>
      </c>
      <c r="AW63">
        <v>0</v>
      </c>
      <c r="AX63">
        <v>7</v>
      </c>
      <c r="AY63">
        <v>7</v>
      </c>
      <c r="AZ63">
        <v>7</v>
      </c>
      <c r="BA63">
        <v>7</v>
      </c>
      <c r="BB63">
        <v>7</v>
      </c>
      <c r="BC63">
        <v>7</v>
      </c>
      <c r="BD63">
        <v>7</v>
      </c>
      <c r="BE63">
        <v>7</v>
      </c>
      <c r="BF63">
        <v>7</v>
      </c>
      <c r="BG63">
        <v>7</v>
      </c>
      <c r="BH63">
        <v>7</v>
      </c>
      <c r="BI63">
        <v>7</v>
      </c>
      <c r="BJ63">
        <v>7</v>
      </c>
      <c r="BK63">
        <v>7</v>
      </c>
      <c r="BL63">
        <v>7</v>
      </c>
      <c r="BM63">
        <v>7</v>
      </c>
      <c r="BN63" t="s">
        <v>64</v>
      </c>
      <c r="BO63" t="s">
        <v>2496</v>
      </c>
      <c r="BP63" t="s">
        <v>2497</v>
      </c>
      <c r="BQ63">
        <v>452915301</v>
      </c>
      <c r="BR63" t="s">
        <v>2498</v>
      </c>
      <c r="BS63" t="s">
        <v>2499</v>
      </c>
      <c r="BT63" s="57" t="s">
        <v>2500</v>
      </c>
      <c r="BU63">
        <v>0</v>
      </c>
      <c r="BV63">
        <v>0</v>
      </c>
      <c r="BW63">
        <v>0</v>
      </c>
    </row>
    <row r="64" spans="1:75" x14ac:dyDescent="0.35">
      <c r="A64">
        <v>14444</v>
      </c>
      <c r="B64" t="s">
        <v>1069</v>
      </c>
      <c r="C64">
        <v>2025</v>
      </c>
      <c r="D64" t="s">
        <v>127</v>
      </c>
      <c r="E64" t="s">
        <v>173</v>
      </c>
      <c r="F64" t="s">
        <v>176</v>
      </c>
      <c r="I64" t="s">
        <v>82</v>
      </c>
      <c r="J64" t="s">
        <v>83</v>
      </c>
      <c r="K64" t="s">
        <v>56</v>
      </c>
      <c r="L64" t="s">
        <v>57</v>
      </c>
      <c r="M64">
        <v>8</v>
      </c>
      <c r="N64" t="s">
        <v>1368</v>
      </c>
      <c r="O64" t="s">
        <v>262</v>
      </c>
      <c r="P64" t="s">
        <v>152</v>
      </c>
      <c r="Q64" t="s">
        <v>61</v>
      </c>
      <c r="R64" t="s">
        <v>62</v>
      </c>
      <c r="S64">
        <v>33</v>
      </c>
      <c r="T64">
        <v>10</v>
      </c>
      <c r="U64">
        <v>120</v>
      </c>
      <c r="V64">
        <v>12</v>
      </c>
      <c r="W64">
        <v>132</v>
      </c>
      <c r="X64">
        <v>4</v>
      </c>
      <c r="Y64" t="s">
        <v>64</v>
      </c>
      <c r="Z64" t="s">
        <v>67</v>
      </c>
      <c r="AA64" t="s">
        <v>64</v>
      </c>
      <c r="AB64" t="s">
        <v>2234</v>
      </c>
      <c r="AC64" t="s">
        <v>958</v>
      </c>
      <c r="AD64" t="s">
        <v>67</v>
      </c>
      <c r="AE64">
        <v>0</v>
      </c>
      <c r="AF64" t="s">
        <v>1366</v>
      </c>
      <c r="AG64">
        <v>33</v>
      </c>
      <c r="AH64">
        <v>3</v>
      </c>
      <c r="AI64" t="s">
        <v>1617</v>
      </c>
      <c r="AJ64" t="s">
        <v>2152</v>
      </c>
      <c r="AK64">
        <v>132</v>
      </c>
      <c r="AL64">
        <v>33</v>
      </c>
      <c r="AM64">
        <v>6373</v>
      </c>
      <c r="AN64">
        <v>100000</v>
      </c>
      <c r="AO64">
        <v>0</v>
      </c>
      <c r="AP64">
        <v>8412360</v>
      </c>
      <c r="AQ64">
        <v>1320000</v>
      </c>
      <c r="AR64">
        <v>1000000</v>
      </c>
      <c r="AS64">
        <v>0</v>
      </c>
      <c r="AT64">
        <v>0</v>
      </c>
      <c r="AU64">
        <v>10732360</v>
      </c>
      <c r="AV64" t="s">
        <v>64</v>
      </c>
      <c r="AW64">
        <v>0</v>
      </c>
      <c r="AX64">
        <v>7</v>
      </c>
      <c r="AY64">
        <v>7</v>
      </c>
      <c r="AZ64">
        <v>0</v>
      </c>
      <c r="BA64">
        <v>0</v>
      </c>
      <c r="BB64">
        <v>0</v>
      </c>
      <c r="BC64">
        <v>0</v>
      </c>
      <c r="BD64">
        <v>0</v>
      </c>
      <c r="BE64">
        <v>0</v>
      </c>
      <c r="BF64">
        <v>0</v>
      </c>
      <c r="BG64">
        <v>7</v>
      </c>
      <c r="BH64">
        <v>7</v>
      </c>
      <c r="BI64">
        <v>7</v>
      </c>
      <c r="BJ64">
        <v>7</v>
      </c>
      <c r="BK64">
        <v>7</v>
      </c>
      <c r="BL64">
        <v>7</v>
      </c>
      <c r="BM64">
        <v>7</v>
      </c>
      <c r="BN64" t="s">
        <v>64</v>
      </c>
      <c r="BO64" t="s">
        <v>2496</v>
      </c>
      <c r="BP64" t="s">
        <v>2497</v>
      </c>
      <c r="BQ64">
        <v>452915301</v>
      </c>
      <c r="BR64" t="s">
        <v>2507</v>
      </c>
      <c r="BS64" t="s">
        <v>2508</v>
      </c>
      <c r="BT64" s="57" t="s">
        <v>2509</v>
      </c>
      <c r="BU64">
        <v>0</v>
      </c>
      <c r="BV64">
        <v>0</v>
      </c>
      <c r="BW64">
        <v>0</v>
      </c>
    </row>
    <row r="65" spans="1:75" x14ac:dyDescent="0.35">
      <c r="A65">
        <v>14393</v>
      </c>
      <c r="B65" t="s">
        <v>1069</v>
      </c>
      <c r="C65">
        <v>2025</v>
      </c>
      <c r="D65" t="s">
        <v>127</v>
      </c>
      <c r="E65" t="s">
        <v>255</v>
      </c>
      <c r="F65" t="s">
        <v>254</v>
      </c>
      <c r="I65" t="s">
        <v>992</v>
      </c>
      <c r="J65" t="s">
        <v>993</v>
      </c>
      <c r="K65" t="s">
        <v>56</v>
      </c>
      <c r="L65" t="s">
        <v>57</v>
      </c>
      <c r="M65">
        <v>9</v>
      </c>
      <c r="N65" t="s">
        <v>2272</v>
      </c>
      <c r="O65" t="s">
        <v>252</v>
      </c>
      <c r="P65" t="s">
        <v>152</v>
      </c>
      <c r="Q65" t="s">
        <v>61</v>
      </c>
      <c r="R65" t="s">
        <v>62</v>
      </c>
      <c r="S65">
        <v>43</v>
      </c>
      <c r="T65">
        <v>15</v>
      </c>
      <c r="U65">
        <v>160</v>
      </c>
      <c r="V65">
        <v>12</v>
      </c>
      <c r="W65">
        <v>172</v>
      </c>
      <c r="X65">
        <v>4</v>
      </c>
      <c r="Y65" t="s">
        <v>64</v>
      </c>
      <c r="Z65" t="s">
        <v>67</v>
      </c>
      <c r="AA65" t="s">
        <v>64</v>
      </c>
      <c r="AB65" t="s">
        <v>2234</v>
      </c>
      <c r="AC65" t="s">
        <v>253</v>
      </c>
      <c r="AD65" t="s">
        <v>67</v>
      </c>
      <c r="AE65">
        <v>0</v>
      </c>
      <c r="AF65" t="s">
        <v>1366</v>
      </c>
      <c r="AG65">
        <v>43</v>
      </c>
      <c r="AH65">
        <v>1</v>
      </c>
      <c r="AI65" t="s">
        <v>1617</v>
      </c>
      <c r="AJ65" t="s">
        <v>2152</v>
      </c>
      <c r="AK65">
        <v>172</v>
      </c>
      <c r="AL65">
        <v>43</v>
      </c>
      <c r="AM65">
        <v>4130</v>
      </c>
      <c r="AN65">
        <v>50000</v>
      </c>
      <c r="AO65">
        <v>0</v>
      </c>
      <c r="AP65">
        <v>10655400</v>
      </c>
      <c r="AQ65">
        <v>2580000</v>
      </c>
      <c r="AR65">
        <v>750000</v>
      </c>
      <c r="AS65">
        <v>0</v>
      </c>
      <c r="AT65">
        <v>0</v>
      </c>
      <c r="AU65">
        <v>13985400</v>
      </c>
      <c r="AV65" t="s">
        <v>64</v>
      </c>
      <c r="AW65">
        <v>0</v>
      </c>
      <c r="AX65">
        <v>7</v>
      </c>
      <c r="AY65">
        <v>7</v>
      </c>
      <c r="AZ65">
        <v>0</v>
      </c>
      <c r="BA65">
        <v>0</v>
      </c>
      <c r="BB65">
        <v>0</v>
      </c>
      <c r="BC65">
        <v>0</v>
      </c>
      <c r="BD65">
        <v>0</v>
      </c>
      <c r="BE65">
        <v>0</v>
      </c>
      <c r="BF65">
        <v>0</v>
      </c>
      <c r="BG65">
        <v>7</v>
      </c>
      <c r="BH65">
        <v>7</v>
      </c>
      <c r="BI65">
        <v>7</v>
      </c>
      <c r="BJ65">
        <v>7</v>
      </c>
      <c r="BK65">
        <v>7</v>
      </c>
      <c r="BL65">
        <v>7</v>
      </c>
      <c r="BM65">
        <v>7</v>
      </c>
      <c r="BN65" t="s">
        <v>64</v>
      </c>
      <c r="BO65" t="s">
        <v>2496</v>
      </c>
      <c r="BP65" t="s">
        <v>2497</v>
      </c>
      <c r="BQ65">
        <v>452915301</v>
      </c>
      <c r="BR65" t="s">
        <v>2510</v>
      </c>
      <c r="BS65" t="s">
        <v>2511</v>
      </c>
      <c r="BT65" s="57" t="s">
        <v>2512</v>
      </c>
      <c r="BU65">
        <v>0</v>
      </c>
      <c r="BV65">
        <v>0</v>
      </c>
      <c r="BW65">
        <v>0</v>
      </c>
    </row>
    <row r="66" spans="1:75" x14ac:dyDescent="0.35">
      <c r="A66">
        <v>14438</v>
      </c>
      <c r="B66" t="s">
        <v>1069</v>
      </c>
      <c r="C66">
        <v>2025</v>
      </c>
      <c r="D66" t="s">
        <v>127</v>
      </c>
      <c r="E66" t="s">
        <v>173</v>
      </c>
      <c r="F66" t="s">
        <v>176</v>
      </c>
      <c r="I66" t="s">
        <v>1000</v>
      </c>
      <c r="J66" t="s">
        <v>1001</v>
      </c>
      <c r="K66" t="s">
        <v>56</v>
      </c>
      <c r="L66" t="s">
        <v>57</v>
      </c>
      <c r="M66">
        <v>10</v>
      </c>
      <c r="N66" t="s">
        <v>2279</v>
      </c>
      <c r="O66" t="s">
        <v>221</v>
      </c>
      <c r="P66" t="s">
        <v>152</v>
      </c>
      <c r="Q66" t="s">
        <v>61</v>
      </c>
      <c r="R66" t="s">
        <v>62</v>
      </c>
      <c r="S66">
        <v>48</v>
      </c>
      <c r="T66">
        <v>10</v>
      </c>
      <c r="U66">
        <v>180</v>
      </c>
      <c r="V66">
        <v>12</v>
      </c>
      <c r="W66">
        <v>192</v>
      </c>
      <c r="X66">
        <v>4</v>
      </c>
      <c r="Y66" t="s">
        <v>64</v>
      </c>
      <c r="Z66" t="s">
        <v>67</v>
      </c>
      <c r="AA66" t="s">
        <v>64</v>
      </c>
      <c r="AB66" t="s">
        <v>2234</v>
      </c>
      <c r="AC66" t="s">
        <v>1002</v>
      </c>
      <c r="AD66" t="s">
        <v>67</v>
      </c>
      <c r="AE66">
        <v>0</v>
      </c>
      <c r="AF66" t="s">
        <v>1366</v>
      </c>
      <c r="AG66">
        <v>48</v>
      </c>
      <c r="AH66">
        <v>2</v>
      </c>
      <c r="AI66" t="s">
        <v>1617</v>
      </c>
      <c r="AJ66" t="s">
        <v>2152</v>
      </c>
      <c r="AK66">
        <v>192</v>
      </c>
      <c r="AL66">
        <v>48</v>
      </c>
      <c r="AM66">
        <v>5075</v>
      </c>
      <c r="AN66">
        <v>100000</v>
      </c>
      <c r="AO66">
        <v>0</v>
      </c>
      <c r="AP66">
        <v>9744000</v>
      </c>
      <c r="AQ66">
        <v>1920000</v>
      </c>
      <c r="AR66">
        <v>1000000</v>
      </c>
      <c r="AS66">
        <v>0</v>
      </c>
      <c r="AT66">
        <v>0</v>
      </c>
      <c r="AU66">
        <v>12664000</v>
      </c>
      <c r="AV66" t="s">
        <v>64</v>
      </c>
      <c r="AW66">
        <v>0</v>
      </c>
      <c r="AX66">
        <v>7</v>
      </c>
      <c r="AY66">
        <v>7</v>
      </c>
      <c r="AZ66">
        <v>0</v>
      </c>
      <c r="BA66">
        <v>0</v>
      </c>
      <c r="BB66">
        <v>0</v>
      </c>
      <c r="BC66">
        <v>0</v>
      </c>
      <c r="BD66">
        <v>0</v>
      </c>
      <c r="BE66">
        <v>0</v>
      </c>
      <c r="BF66">
        <v>0</v>
      </c>
      <c r="BG66">
        <v>7</v>
      </c>
      <c r="BH66">
        <v>7</v>
      </c>
      <c r="BI66">
        <v>7</v>
      </c>
      <c r="BJ66">
        <v>7</v>
      </c>
      <c r="BK66">
        <v>7</v>
      </c>
      <c r="BL66">
        <v>7</v>
      </c>
      <c r="BM66">
        <v>7</v>
      </c>
      <c r="BN66" t="s">
        <v>64</v>
      </c>
      <c r="BO66" t="s">
        <v>2496</v>
      </c>
      <c r="BP66" t="s">
        <v>2497</v>
      </c>
      <c r="BQ66">
        <v>452915301</v>
      </c>
      <c r="BR66" t="s">
        <v>2513</v>
      </c>
      <c r="BS66" t="s">
        <v>2514</v>
      </c>
      <c r="BT66" s="57" t="s">
        <v>2515</v>
      </c>
      <c r="BU66">
        <v>0</v>
      </c>
      <c r="BV66">
        <v>0</v>
      </c>
      <c r="BW66">
        <v>0</v>
      </c>
    </row>
    <row r="67" spans="1:75" x14ac:dyDescent="0.35">
      <c r="A67">
        <v>14415</v>
      </c>
      <c r="B67" t="s">
        <v>1069</v>
      </c>
      <c r="C67">
        <v>2025</v>
      </c>
      <c r="D67" t="s">
        <v>127</v>
      </c>
      <c r="E67" t="s">
        <v>2363</v>
      </c>
      <c r="F67" t="s">
        <v>2364</v>
      </c>
      <c r="I67" t="s">
        <v>2516</v>
      </c>
      <c r="J67" t="s">
        <v>2592</v>
      </c>
      <c r="K67" t="s">
        <v>483</v>
      </c>
      <c r="L67" t="s">
        <v>484</v>
      </c>
      <c r="M67">
        <v>14</v>
      </c>
      <c r="N67" t="s">
        <v>2282</v>
      </c>
      <c r="O67" t="s">
        <v>486</v>
      </c>
      <c r="P67" t="s">
        <v>462</v>
      </c>
      <c r="Q67" t="s">
        <v>61</v>
      </c>
      <c r="R67" t="s">
        <v>107</v>
      </c>
      <c r="S67">
        <v>14</v>
      </c>
      <c r="T67">
        <v>20</v>
      </c>
      <c r="U67">
        <v>0</v>
      </c>
      <c r="V67">
        <v>8</v>
      </c>
      <c r="W67">
        <v>66</v>
      </c>
      <c r="X67">
        <v>5</v>
      </c>
      <c r="Y67" t="s">
        <v>64</v>
      </c>
      <c r="Z67" t="s">
        <v>67</v>
      </c>
      <c r="AA67" t="s">
        <v>67</v>
      </c>
      <c r="AB67" t="s">
        <v>2517</v>
      </c>
      <c r="AC67" t="s">
        <v>2518</v>
      </c>
      <c r="AD67" t="s">
        <v>67</v>
      </c>
      <c r="AE67">
        <v>0</v>
      </c>
      <c r="AF67" t="s">
        <v>1366</v>
      </c>
      <c r="AG67">
        <v>14</v>
      </c>
      <c r="AH67">
        <v>1</v>
      </c>
      <c r="AI67" t="s">
        <v>1617</v>
      </c>
      <c r="AJ67" t="s">
        <v>2152</v>
      </c>
      <c r="AK67">
        <v>66</v>
      </c>
      <c r="AL67">
        <v>14</v>
      </c>
      <c r="AM67">
        <v>4130</v>
      </c>
      <c r="AN67">
        <v>0</v>
      </c>
      <c r="AO67">
        <v>0</v>
      </c>
      <c r="AP67">
        <v>5451600</v>
      </c>
      <c r="AQ67">
        <v>1120000</v>
      </c>
      <c r="AR67">
        <v>0</v>
      </c>
      <c r="AS67">
        <v>0</v>
      </c>
      <c r="AT67">
        <v>0</v>
      </c>
      <c r="AU67">
        <v>6571600</v>
      </c>
      <c r="AV67" t="s">
        <v>64</v>
      </c>
      <c r="AW67">
        <v>0</v>
      </c>
      <c r="AX67">
        <v>7</v>
      </c>
      <c r="AY67">
        <v>7</v>
      </c>
      <c r="AZ67">
        <v>7</v>
      </c>
      <c r="BA67">
        <v>7</v>
      </c>
      <c r="BB67">
        <v>7</v>
      </c>
      <c r="BC67">
        <v>7</v>
      </c>
      <c r="BD67">
        <v>7</v>
      </c>
      <c r="BE67">
        <v>7</v>
      </c>
      <c r="BF67">
        <v>7</v>
      </c>
      <c r="BG67">
        <v>7</v>
      </c>
      <c r="BH67">
        <v>7</v>
      </c>
      <c r="BI67">
        <v>7</v>
      </c>
      <c r="BJ67">
        <v>7</v>
      </c>
      <c r="BK67">
        <v>7</v>
      </c>
      <c r="BL67">
        <v>7</v>
      </c>
      <c r="BM67">
        <v>7</v>
      </c>
      <c r="BN67" t="s">
        <v>64</v>
      </c>
      <c r="BO67" t="s">
        <v>2496</v>
      </c>
      <c r="BP67" t="s">
        <v>2497</v>
      </c>
      <c r="BQ67">
        <v>452915301</v>
      </c>
      <c r="BR67" t="s">
        <v>2519</v>
      </c>
      <c r="BS67" t="s">
        <v>2520</v>
      </c>
      <c r="BT67" s="57" t="s">
        <v>2521</v>
      </c>
      <c r="BU67">
        <v>0</v>
      </c>
      <c r="BV67">
        <v>0</v>
      </c>
      <c r="BW67">
        <v>0</v>
      </c>
    </row>
    <row r="68" spans="1:75" x14ac:dyDescent="0.35">
      <c r="A68">
        <v>14275</v>
      </c>
      <c r="B68" t="s">
        <v>1069</v>
      </c>
      <c r="C68">
        <v>2025</v>
      </c>
      <c r="D68" t="s">
        <v>127</v>
      </c>
      <c r="E68" t="s">
        <v>502</v>
      </c>
      <c r="F68" t="s">
        <v>2280</v>
      </c>
      <c r="I68" t="s">
        <v>493</v>
      </c>
      <c r="J68" t="s">
        <v>494</v>
      </c>
      <c r="K68" t="s">
        <v>207</v>
      </c>
      <c r="L68" t="s">
        <v>208</v>
      </c>
      <c r="M68">
        <v>14</v>
      </c>
      <c r="N68" t="s">
        <v>2282</v>
      </c>
      <c r="O68" t="s">
        <v>496</v>
      </c>
      <c r="P68" t="s">
        <v>462</v>
      </c>
      <c r="Q68" t="s">
        <v>61</v>
      </c>
      <c r="R68" t="s">
        <v>107</v>
      </c>
      <c r="S68">
        <v>20</v>
      </c>
      <c r="T68">
        <v>11</v>
      </c>
      <c r="U68">
        <v>72</v>
      </c>
      <c r="V68">
        <v>8</v>
      </c>
      <c r="W68">
        <v>80</v>
      </c>
      <c r="X68">
        <v>4</v>
      </c>
      <c r="Y68" t="s">
        <v>64</v>
      </c>
      <c r="Z68" t="s">
        <v>67</v>
      </c>
      <c r="AA68" t="s">
        <v>67</v>
      </c>
      <c r="AB68" t="s">
        <v>2234</v>
      </c>
      <c r="AC68" t="s">
        <v>498</v>
      </c>
      <c r="AD68" t="s">
        <v>67</v>
      </c>
      <c r="AE68">
        <v>0</v>
      </c>
      <c r="AF68" t="s">
        <v>1366</v>
      </c>
      <c r="AG68">
        <v>20</v>
      </c>
      <c r="AH68">
        <v>1</v>
      </c>
      <c r="AI68" t="s">
        <v>1617</v>
      </c>
      <c r="AJ68" t="s">
        <v>2152</v>
      </c>
      <c r="AK68">
        <v>80</v>
      </c>
      <c r="AL68">
        <v>20</v>
      </c>
      <c r="AM68">
        <v>4130</v>
      </c>
      <c r="AN68">
        <v>0</v>
      </c>
      <c r="AO68">
        <v>0</v>
      </c>
      <c r="AP68">
        <v>3634400</v>
      </c>
      <c r="AQ68">
        <v>880000</v>
      </c>
      <c r="AR68">
        <v>0</v>
      </c>
      <c r="AS68">
        <v>0</v>
      </c>
      <c r="AT68">
        <v>0</v>
      </c>
      <c r="AU68">
        <v>4514400</v>
      </c>
      <c r="AV68" t="s">
        <v>64</v>
      </c>
      <c r="AW68">
        <v>0</v>
      </c>
      <c r="AX68">
        <v>7</v>
      </c>
      <c r="AY68">
        <v>7</v>
      </c>
      <c r="AZ68">
        <v>0</v>
      </c>
      <c r="BA68">
        <v>0</v>
      </c>
      <c r="BB68">
        <v>0</v>
      </c>
      <c r="BC68">
        <v>0</v>
      </c>
      <c r="BD68">
        <v>0</v>
      </c>
      <c r="BE68">
        <v>0</v>
      </c>
      <c r="BF68">
        <v>0</v>
      </c>
      <c r="BG68">
        <v>7</v>
      </c>
      <c r="BH68">
        <v>7</v>
      </c>
      <c r="BI68">
        <v>7</v>
      </c>
      <c r="BJ68">
        <v>7</v>
      </c>
      <c r="BK68">
        <v>7</v>
      </c>
      <c r="BL68">
        <v>7</v>
      </c>
      <c r="BM68">
        <v>7</v>
      </c>
      <c r="BN68" t="s">
        <v>64</v>
      </c>
      <c r="BO68" t="s">
        <v>2496</v>
      </c>
      <c r="BP68" t="s">
        <v>2497</v>
      </c>
      <c r="BQ68">
        <v>452915301</v>
      </c>
      <c r="BR68" t="s">
        <v>2522</v>
      </c>
      <c r="BS68" t="s">
        <v>2238</v>
      </c>
      <c r="BT68" s="57" t="s">
        <v>2239</v>
      </c>
      <c r="BU68">
        <v>0</v>
      </c>
      <c r="BV68">
        <v>0</v>
      </c>
      <c r="BW68">
        <v>0</v>
      </c>
    </row>
    <row r="69" spans="1:75" x14ac:dyDescent="0.35">
      <c r="A69">
        <v>14450</v>
      </c>
      <c r="B69" t="s">
        <v>1069</v>
      </c>
      <c r="C69">
        <v>2025</v>
      </c>
      <c r="D69" t="s">
        <v>127</v>
      </c>
      <c r="E69" t="s">
        <v>173</v>
      </c>
      <c r="F69" t="s">
        <v>176</v>
      </c>
      <c r="I69" t="s">
        <v>1047</v>
      </c>
      <c r="J69" t="s">
        <v>1048</v>
      </c>
      <c r="K69" t="s">
        <v>56</v>
      </c>
      <c r="L69" t="s">
        <v>57</v>
      </c>
      <c r="M69">
        <v>8</v>
      </c>
      <c r="N69" t="s">
        <v>1368</v>
      </c>
      <c r="O69" t="s">
        <v>199</v>
      </c>
      <c r="P69" t="s">
        <v>152</v>
      </c>
      <c r="Q69" t="s">
        <v>61</v>
      </c>
      <c r="R69" t="s">
        <v>62</v>
      </c>
      <c r="S69">
        <v>68</v>
      </c>
      <c r="T69">
        <v>10</v>
      </c>
      <c r="U69">
        <v>260</v>
      </c>
      <c r="V69">
        <v>12</v>
      </c>
      <c r="W69">
        <v>272</v>
      </c>
      <c r="X69">
        <v>4</v>
      </c>
      <c r="Y69" t="s">
        <v>64</v>
      </c>
      <c r="Z69" t="s">
        <v>67</v>
      </c>
      <c r="AA69" t="s">
        <v>64</v>
      </c>
      <c r="AB69" t="s">
        <v>2234</v>
      </c>
      <c r="AC69" t="s">
        <v>1049</v>
      </c>
      <c r="AD69" t="s">
        <v>64</v>
      </c>
      <c r="AE69" t="s">
        <v>2245</v>
      </c>
      <c r="AF69" t="s">
        <v>1366</v>
      </c>
      <c r="AG69">
        <v>68</v>
      </c>
      <c r="AH69">
        <v>2</v>
      </c>
      <c r="AI69" t="s">
        <v>1617</v>
      </c>
      <c r="AJ69" t="s">
        <v>2152</v>
      </c>
      <c r="AK69">
        <v>272</v>
      </c>
      <c r="AL69">
        <v>68</v>
      </c>
      <c r="AM69">
        <v>5075</v>
      </c>
      <c r="AN69">
        <v>100000</v>
      </c>
      <c r="AO69">
        <v>250000</v>
      </c>
      <c r="AP69">
        <v>13804000</v>
      </c>
      <c r="AQ69">
        <v>2720000</v>
      </c>
      <c r="AR69">
        <v>1000000</v>
      </c>
      <c r="AS69">
        <v>0</v>
      </c>
      <c r="AT69">
        <v>2500000</v>
      </c>
      <c r="AU69">
        <v>20024000</v>
      </c>
      <c r="AV69" t="s">
        <v>64</v>
      </c>
      <c r="AW69">
        <v>0</v>
      </c>
      <c r="AX69">
        <v>7</v>
      </c>
      <c r="AY69">
        <v>7</v>
      </c>
      <c r="AZ69">
        <v>0</v>
      </c>
      <c r="BA69">
        <v>0</v>
      </c>
      <c r="BB69">
        <v>0</v>
      </c>
      <c r="BC69">
        <v>0</v>
      </c>
      <c r="BD69">
        <v>0</v>
      </c>
      <c r="BE69">
        <v>0</v>
      </c>
      <c r="BF69">
        <v>0</v>
      </c>
      <c r="BG69">
        <v>7</v>
      </c>
      <c r="BH69">
        <v>7</v>
      </c>
      <c r="BI69">
        <v>7</v>
      </c>
      <c r="BJ69">
        <v>7</v>
      </c>
      <c r="BK69">
        <v>7</v>
      </c>
      <c r="BL69">
        <v>7</v>
      </c>
      <c r="BM69">
        <v>7</v>
      </c>
      <c r="BN69" t="s">
        <v>64</v>
      </c>
      <c r="BO69" t="s">
        <v>2496</v>
      </c>
      <c r="BP69" t="s">
        <v>2497</v>
      </c>
      <c r="BQ69">
        <v>452915301</v>
      </c>
      <c r="BR69" t="s">
        <v>2523</v>
      </c>
      <c r="BS69" t="s">
        <v>2524</v>
      </c>
      <c r="BT69" s="57" t="s">
        <v>2525</v>
      </c>
      <c r="BU69">
        <v>0</v>
      </c>
      <c r="BV69">
        <v>0</v>
      </c>
      <c r="BW69">
        <v>0</v>
      </c>
    </row>
    <row r="70" spans="1:75" x14ac:dyDescent="0.35">
      <c r="A70">
        <v>14296</v>
      </c>
      <c r="B70" t="s">
        <v>1069</v>
      </c>
      <c r="C70">
        <v>2025</v>
      </c>
      <c r="D70" t="s">
        <v>127</v>
      </c>
      <c r="E70" t="s">
        <v>812</v>
      </c>
      <c r="F70" t="s">
        <v>2268</v>
      </c>
      <c r="I70" t="s">
        <v>806</v>
      </c>
      <c r="J70" t="s">
        <v>2592</v>
      </c>
      <c r="K70" t="s">
        <v>483</v>
      </c>
      <c r="L70" t="s">
        <v>484</v>
      </c>
      <c r="M70">
        <v>13</v>
      </c>
      <c r="N70" t="s">
        <v>1365</v>
      </c>
      <c r="O70" t="s">
        <v>312</v>
      </c>
      <c r="P70" t="s">
        <v>965</v>
      </c>
      <c r="Q70" t="s">
        <v>61</v>
      </c>
      <c r="R70" t="s">
        <v>107</v>
      </c>
      <c r="S70">
        <v>47</v>
      </c>
      <c r="T70">
        <v>10</v>
      </c>
      <c r="U70">
        <v>0</v>
      </c>
      <c r="V70">
        <v>8</v>
      </c>
      <c r="W70">
        <v>188</v>
      </c>
      <c r="X70">
        <v>4</v>
      </c>
      <c r="Y70" t="s">
        <v>64</v>
      </c>
      <c r="Z70" t="s">
        <v>67</v>
      </c>
      <c r="AA70" t="s">
        <v>67</v>
      </c>
      <c r="AB70" t="s">
        <v>2345</v>
      </c>
      <c r="AC70" t="s">
        <v>808</v>
      </c>
      <c r="AD70" t="s">
        <v>67</v>
      </c>
      <c r="AE70">
        <v>0</v>
      </c>
      <c r="AF70" t="s">
        <v>1366</v>
      </c>
      <c r="AG70">
        <v>47</v>
      </c>
      <c r="AH70">
        <v>2</v>
      </c>
      <c r="AI70" t="s">
        <v>2167</v>
      </c>
      <c r="AJ70" t="s">
        <v>2166</v>
      </c>
      <c r="AK70">
        <v>188</v>
      </c>
      <c r="AL70">
        <v>47</v>
      </c>
      <c r="AM70">
        <v>5075</v>
      </c>
      <c r="AN70">
        <v>0</v>
      </c>
      <c r="AO70">
        <v>0</v>
      </c>
      <c r="AP70">
        <v>9541000</v>
      </c>
      <c r="AQ70">
        <v>1880000</v>
      </c>
      <c r="AR70">
        <v>0</v>
      </c>
      <c r="AS70">
        <v>0</v>
      </c>
      <c r="AT70">
        <v>0</v>
      </c>
      <c r="AU70">
        <v>11421000</v>
      </c>
      <c r="AV70" t="s">
        <v>64</v>
      </c>
      <c r="AW70">
        <v>0</v>
      </c>
      <c r="AX70">
        <v>5</v>
      </c>
      <c r="AY70">
        <v>7</v>
      </c>
      <c r="AZ70">
        <v>7</v>
      </c>
      <c r="BA70">
        <v>7</v>
      </c>
      <c r="BB70">
        <v>7</v>
      </c>
      <c r="BC70">
        <v>7</v>
      </c>
      <c r="BD70">
        <v>7</v>
      </c>
      <c r="BE70">
        <v>7</v>
      </c>
      <c r="BF70">
        <v>7</v>
      </c>
      <c r="BG70">
        <v>7</v>
      </c>
      <c r="BH70">
        <v>7</v>
      </c>
      <c r="BI70">
        <v>7</v>
      </c>
      <c r="BJ70">
        <v>7</v>
      </c>
      <c r="BK70">
        <v>7</v>
      </c>
      <c r="BL70">
        <v>7</v>
      </c>
      <c r="BM70">
        <v>6.8</v>
      </c>
      <c r="BN70" t="s">
        <v>64</v>
      </c>
      <c r="BO70" t="s">
        <v>2526</v>
      </c>
      <c r="BP70" t="s">
        <v>2527</v>
      </c>
      <c r="BQ70">
        <v>935990640</v>
      </c>
      <c r="BR70" t="s">
        <v>2528</v>
      </c>
      <c r="BS70" t="s">
        <v>2529</v>
      </c>
      <c r="BT70" s="57" t="s">
        <v>2530</v>
      </c>
      <c r="BU70">
        <v>0</v>
      </c>
      <c r="BV70">
        <v>0</v>
      </c>
      <c r="BW70">
        <v>0</v>
      </c>
    </row>
    <row r="71" spans="1:75" x14ac:dyDescent="0.35">
      <c r="A71">
        <v>14298</v>
      </c>
      <c r="B71" t="s">
        <v>1069</v>
      </c>
      <c r="C71">
        <v>2025</v>
      </c>
      <c r="D71" t="s">
        <v>127</v>
      </c>
      <c r="E71" t="s">
        <v>812</v>
      </c>
      <c r="F71" t="s">
        <v>2268</v>
      </c>
      <c r="I71" t="s">
        <v>813</v>
      </c>
      <c r="J71" t="s">
        <v>2592</v>
      </c>
      <c r="K71" t="s">
        <v>814</v>
      </c>
      <c r="L71" t="s">
        <v>815</v>
      </c>
      <c r="M71">
        <v>13</v>
      </c>
      <c r="N71" t="s">
        <v>1365</v>
      </c>
      <c r="O71" t="s">
        <v>312</v>
      </c>
      <c r="P71" t="s">
        <v>445</v>
      </c>
      <c r="Q71" t="s">
        <v>61</v>
      </c>
      <c r="R71" t="s">
        <v>107</v>
      </c>
      <c r="S71">
        <v>48</v>
      </c>
      <c r="T71">
        <v>15</v>
      </c>
      <c r="U71">
        <v>0</v>
      </c>
      <c r="V71">
        <v>12</v>
      </c>
      <c r="W71">
        <v>192</v>
      </c>
      <c r="X71">
        <v>4</v>
      </c>
      <c r="Y71" t="s">
        <v>64</v>
      </c>
      <c r="Z71" t="s">
        <v>67</v>
      </c>
      <c r="AA71" t="s">
        <v>67</v>
      </c>
      <c r="AB71" t="s">
        <v>2269</v>
      </c>
      <c r="AC71" t="s">
        <v>808</v>
      </c>
      <c r="AD71" t="s">
        <v>67</v>
      </c>
      <c r="AE71">
        <v>0</v>
      </c>
      <c r="AF71" t="s">
        <v>1366</v>
      </c>
      <c r="AG71">
        <v>48</v>
      </c>
      <c r="AH71">
        <v>1</v>
      </c>
      <c r="AI71" t="s">
        <v>2167</v>
      </c>
      <c r="AJ71" t="s">
        <v>2166</v>
      </c>
      <c r="AK71">
        <v>192</v>
      </c>
      <c r="AL71">
        <v>48</v>
      </c>
      <c r="AM71">
        <v>4130</v>
      </c>
      <c r="AN71">
        <v>0</v>
      </c>
      <c r="AO71">
        <v>0</v>
      </c>
      <c r="AP71">
        <v>11894400</v>
      </c>
      <c r="AQ71">
        <v>2880000</v>
      </c>
      <c r="AR71">
        <v>0</v>
      </c>
      <c r="AS71">
        <v>0</v>
      </c>
      <c r="AT71">
        <v>0</v>
      </c>
      <c r="AU71">
        <v>14774400</v>
      </c>
      <c r="AV71" t="s">
        <v>64</v>
      </c>
      <c r="AW71">
        <v>0</v>
      </c>
      <c r="AX71">
        <v>5</v>
      </c>
      <c r="AY71">
        <v>7</v>
      </c>
      <c r="AZ71">
        <v>7</v>
      </c>
      <c r="BA71">
        <v>7</v>
      </c>
      <c r="BB71">
        <v>7</v>
      </c>
      <c r="BC71">
        <v>7</v>
      </c>
      <c r="BD71">
        <v>7</v>
      </c>
      <c r="BE71">
        <v>7</v>
      </c>
      <c r="BF71">
        <v>7</v>
      </c>
      <c r="BG71">
        <v>7</v>
      </c>
      <c r="BH71">
        <v>7</v>
      </c>
      <c r="BI71">
        <v>7</v>
      </c>
      <c r="BJ71">
        <v>7</v>
      </c>
      <c r="BK71">
        <v>7</v>
      </c>
      <c r="BL71">
        <v>7</v>
      </c>
      <c r="BM71">
        <v>6.8</v>
      </c>
      <c r="BN71" t="s">
        <v>64</v>
      </c>
      <c r="BO71" t="s">
        <v>2531</v>
      </c>
      <c r="BP71" t="s">
        <v>2527</v>
      </c>
      <c r="BQ71">
        <v>935990640</v>
      </c>
      <c r="BR71" t="s">
        <v>2528</v>
      </c>
      <c r="BS71" t="s">
        <v>2532</v>
      </c>
      <c r="BT71" s="57" t="s">
        <v>2533</v>
      </c>
      <c r="BU71">
        <v>0</v>
      </c>
      <c r="BV71">
        <v>0</v>
      </c>
      <c r="BW71">
        <v>0</v>
      </c>
    </row>
    <row r="72" spans="1:75" x14ac:dyDescent="0.35">
      <c r="A72">
        <v>14412</v>
      </c>
      <c r="B72" t="s">
        <v>1069</v>
      </c>
      <c r="C72">
        <v>2025</v>
      </c>
      <c r="D72" t="s">
        <v>127</v>
      </c>
      <c r="E72" t="s">
        <v>476</v>
      </c>
      <c r="F72" t="s">
        <v>603</v>
      </c>
      <c r="I72" t="s">
        <v>897</v>
      </c>
      <c r="J72" t="s">
        <v>2592</v>
      </c>
      <c r="K72" t="s">
        <v>65</v>
      </c>
      <c r="L72" t="s">
        <v>65</v>
      </c>
      <c r="M72">
        <v>13</v>
      </c>
      <c r="N72" t="s">
        <v>1365</v>
      </c>
      <c r="O72" t="s">
        <v>595</v>
      </c>
      <c r="P72" t="s">
        <v>152</v>
      </c>
      <c r="Q72" t="s">
        <v>61</v>
      </c>
      <c r="R72" t="s">
        <v>107</v>
      </c>
      <c r="S72">
        <v>25</v>
      </c>
      <c r="T72">
        <v>20</v>
      </c>
      <c r="U72">
        <v>0</v>
      </c>
      <c r="V72">
        <v>0</v>
      </c>
      <c r="W72">
        <v>100</v>
      </c>
      <c r="X72">
        <v>4</v>
      </c>
      <c r="Y72" t="s">
        <v>64</v>
      </c>
      <c r="Z72" t="s">
        <v>67</v>
      </c>
      <c r="AA72" t="s">
        <v>67</v>
      </c>
      <c r="AB72" t="s">
        <v>2244</v>
      </c>
      <c r="AC72" t="s">
        <v>600</v>
      </c>
      <c r="AD72" t="s">
        <v>67</v>
      </c>
      <c r="AE72">
        <v>0</v>
      </c>
      <c r="AF72" t="s">
        <v>1366</v>
      </c>
      <c r="AG72">
        <v>25</v>
      </c>
      <c r="AH72">
        <v>2</v>
      </c>
      <c r="AI72" t="s">
        <v>2167</v>
      </c>
      <c r="AJ72" t="s">
        <v>2166</v>
      </c>
      <c r="AK72">
        <v>100</v>
      </c>
      <c r="AL72">
        <v>25</v>
      </c>
      <c r="AM72">
        <v>5075</v>
      </c>
      <c r="AN72">
        <v>0</v>
      </c>
      <c r="AO72">
        <v>0</v>
      </c>
      <c r="AP72">
        <v>10150000</v>
      </c>
      <c r="AQ72">
        <v>2000000</v>
      </c>
      <c r="AR72">
        <v>0</v>
      </c>
      <c r="AS72">
        <v>0</v>
      </c>
      <c r="AT72">
        <v>0</v>
      </c>
      <c r="AU72">
        <v>12150000</v>
      </c>
      <c r="AV72" t="s">
        <v>64</v>
      </c>
      <c r="AW72">
        <v>0</v>
      </c>
      <c r="AX72">
        <v>5</v>
      </c>
      <c r="AY72">
        <v>7</v>
      </c>
      <c r="AZ72">
        <v>7</v>
      </c>
      <c r="BA72">
        <v>7</v>
      </c>
      <c r="BB72">
        <v>7</v>
      </c>
      <c r="BC72">
        <v>7</v>
      </c>
      <c r="BD72">
        <v>7</v>
      </c>
      <c r="BE72">
        <v>7</v>
      </c>
      <c r="BF72">
        <v>7</v>
      </c>
      <c r="BG72">
        <v>7</v>
      </c>
      <c r="BH72">
        <v>7</v>
      </c>
      <c r="BI72">
        <v>7</v>
      </c>
      <c r="BJ72">
        <v>7</v>
      </c>
      <c r="BK72">
        <v>7</v>
      </c>
      <c r="BL72">
        <v>7</v>
      </c>
      <c r="BM72">
        <v>6.8</v>
      </c>
      <c r="BN72" t="s">
        <v>64</v>
      </c>
      <c r="BO72" t="s">
        <v>2534</v>
      </c>
      <c r="BP72" t="s">
        <v>2527</v>
      </c>
      <c r="BQ72">
        <v>935475767</v>
      </c>
      <c r="BR72" t="s">
        <v>2535</v>
      </c>
      <c r="BS72" t="s">
        <v>2298</v>
      </c>
      <c r="BT72" s="57" t="s">
        <v>2299</v>
      </c>
      <c r="BU72">
        <v>0</v>
      </c>
      <c r="BV72">
        <v>0</v>
      </c>
      <c r="BW72">
        <v>0</v>
      </c>
    </row>
    <row r="73" spans="1:75" x14ac:dyDescent="0.35">
      <c r="A73">
        <v>14502</v>
      </c>
      <c r="B73" t="s">
        <v>1069</v>
      </c>
      <c r="C73">
        <v>2025</v>
      </c>
      <c r="D73" t="s">
        <v>127</v>
      </c>
      <c r="E73" t="s">
        <v>2256</v>
      </c>
      <c r="F73" t="s">
        <v>2257</v>
      </c>
      <c r="I73" t="s">
        <v>421</v>
      </c>
      <c r="J73" t="s">
        <v>422</v>
      </c>
      <c r="K73" t="s">
        <v>65</v>
      </c>
      <c r="L73" t="s">
        <v>65</v>
      </c>
      <c r="M73">
        <v>4</v>
      </c>
      <c r="N73" t="s">
        <v>1044</v>
      </c>
      <c r="O73" t="s">
        <v>423</v>
      </c>
      <c r="P73" t="s">
        <v>132</v>
      </c>
      <c r="Q73" t="s">
        <v>61</v>
      </c>
      <c r="R73" t="s">
        <v>62</v>
      </c>
      <c r="S73">
        <v>16</v>
      </c>
      <c r="T73">
        <v>10</v>
      </c>
      <c r="U73">
        <v>80</v>
      </c>
      <c r="V73">
        <v>0</v>
      </c>
      <c r="W73">
        <v>80</v>
      </c>
      <c r="X73">
        <v>5</v>
      </c>
      <c r="Y73" t="s">
        <v>64</v>
      </c>
      <c r="Z73" t="s">
        <v>67</v>
      </c>
      <c r="AA73" t="s">
        <v>67</v>
      </c>
      <c r="AB73" t="s">
        <v>2234</v>
      </c>
      <c r="AC73" t="s">
        <v>424</v>
      </c>
      <c r="AD73" t="s">
        <v>67</v>
      </c>
      <c r="AE73">
        <v>0</v>
      </c>
      <c r="AF73" t="s">
        <v>1366</v>
      </c>
      <c r="AG73">
        <v>16</v>
      </c>
      <c r="AH73">
        <v>1</v>
      </c>
      <c r="AI73" t="s">
        <v>1712</v>
      </c>
      <c r="AJ73" t="s">
        <v>2098</v>
      </c>
      <c r="AK73">
        <v>80</v>
      </c>
      <c r="AL73">
        <v>16</v>
      </c>
      <c r="AM73">
        <v>4500</v>
      </c>
      <c r="AN73">
        <v>0</v>
      </c>
      <c r="AO73">
        <v>0</v>
      </c>
      <c r="AP73">
        <v>3600000</v>
      </c>
      <c r="AQ73">
        <v>640000</v>
      </c>
      <c r="AR73">
        <v>0</v>
      </c>
      <c r="AS73">
        <v>0</v>
      </c>
      <c r="AT73">
        <v>0</v>
      </c>
      <c r="AU73">
        <v>4240000</v>
      </c>
      <c r="AV73" t="s">
        <v>64</v>
      </c>
      <c r="AW73">
        <v>0</v>
      </c>
      <c r="AX73">
        <v>1</v>
      </c>
      <c r="AY73">
        <v>7</v>
      </c>
      <c r="AZ73">
        <v>0</v>
      </c>
      <c r="BA73">
        <v>0</v>
      </c>
      <c r="BB73">
        <v>0</v>
      </c>
      <c r="BC73">
        <v>0</v>
      </c>
      <c r="BD73">
        <v>0</v>
      </c>
      <c r="BE73">
        <v>0</v>
      </c>
      <c r="BF73">
        <v>0</v>
      </c>
      <c r="BG73">
        <v>7</v>
      </c>
      <c r="BH73">
        <v>7</v>
      </c>
      <c r="BI73">
        <v>7</v>
      </c>
      <c r="BJ73">
        <v>7</v>
      </c>
      <c r="BK73">
        <v>7</v>
      </c>
      <c r="BL73">
        <v>6.7</v>
      </c>
      <c r="BM73">
        <v>6.4</v>
      </c>
      <c r="BN73" t="s">
        <v>64</v>
      </c>
      <c r="BO73" t="s">
        <v>2536</v>
      </c>
      <c r="BP73" t="s">
        <v>2537</v>
      </c>
      <c r="BQ73">
        <v>946133009</v>
      </c>
      <c r="BR73" t="s">
        <v>2538</v>
      </c>
      <c r="BS73" t="s">
        <v>2539</v>
      </c>
      <c r="BT73" s="57" t="s">
        <v>2540</v>
      </c>
      <c r="BU73">
        <v>0</v>
      </c>
      <c r="BV73">
        <v>0</v>
      </c>
      <c r="BW73">
        <v>0</v>
      </c>
    </row>
    <row r="74" spans="1:75" x14ac:dyDescent="0.35">
      <c r="A74">
        <v>14440</v>
      </c>
      <c r="B74" t="s">
        <v>1069</v>
      </c>
      <c r="C74">
        <v>2025</v>
      </c>
      <c r="D74" t="s">
        <v>127</v>
      </c>
      <c r="E74" t="s">
        <v>173</v>
      </c>
      <c r="F74" t="s">
        <v>176</v>
      </c>
      <c r="I74" t="s">
        <v>415</v>
      </c>
      <c r="J74" t="s">
        <v>416</v>
      </c>
      <c r="K74" t="s">
        <v>65</v>
      </c>
      <c r="L74" t="s">
        <v>65</v>
      </c>
      <c r="M74">
        <v>6</v>
      </c>
      <c r="N74" t="s">
        <v>2541</v>
      </c>
      <c r="O74" t="s">
        <v>2327</v>
      </c>
      <c r="P74" t="s">
        <v>152</v>
      </c>
      <c r="Q74" t="s">
        <v>61</v>
      </c>
      <c r="R74" t="s">
        <v>62</v>
      </c>
      <c r="S74">
        <v>4</v>
      </c>
      <c r="T74">
        <v>10</v>
      </c>
      <c r="U74">
        <v>15</v>
      </c>
      <c r="V74">
        <v>0</v>
      </c>
      <c r="W74">
        <v>15</v>
      </c>
      <c r="X74">
        <v>4</v>
      </c>
      <c r="Y74" t="s">
        <v>64</v>
      </c>
      <c r="Z74" t="s">
        <v>67</v>
      </c>
      <c r="AA74" t="s">
        <v>67</v>
      </c>
      <c r="AB74" t="s">
        <v>2234</v>
      </c>
      <c r="AC74" t="s">
        <v>418</v>
      </c>
      <c r="AD74" t="s">
        <v>67</v>
      </c>
      <c r="AE74">
        <v>0</v>
      </c>
      <c r="AF74" t="s">
        <v>1366</v>
      </c>
      <c r="AG74">
        <v>4</v>
      </c>
      <c r="AH74">
        <v>1</v>
      </c>
      <c r="AI74" t="s">
        <v>1712</v>
      </c>
      <c r="AJ74" t="s">
        <v>2098</v>
      </c>
      <c r="AK74">
        <v>15</v>
      </c>
      <c r="AL74">
        <v>4</v>
      </c>
      <c r="AM74">
        <v>4500</v>
      </c>
      <c r="AN74">
        <v>0</v>
      </c>
      <c r="AO74">
        <v>0</v>
      </c>
      <c r="AP74">
        <v>675000</v>
      </c>
      <c r="AQ74">
        <v>160000</v>
      </c>
      <c r="AR74">
        <v>0</v>
      </c>
      <c r="AS74">
        <v>0</v>
      </c>
      <c r="AT74">
        <v>0</v>
      </c>
      <c r="AU74">
        <v>835000</v>
      </c>
      <c r="AV74" t="s">
        <v>64</v>
      </c>
      <c r="AW74">
        <v>0</v>
      </c>
      <c r="AX74">
        <v>1</v>
      </c>
      <c r="AY74">
        <v>7</v>
      </c>
      <c r="AZ74">
        <v>0</v>
      </c>
      <c r="BA74">
        <v>0</v>
      </c>
      <c r="BB74">
        <v>0</v>
      </c>
      <c r="BC74">
        <v>0</v>
      </c>
      <c r="BD74">
        <v>0</v>
      </c>
      <c r="BE74">
        <v>0</v>
      </c>
      <c r="BF74">
        <v>0</v>
      </c>
      <c r="BG74">
        <v>7</v>
      </c>
      <c r="BH74">
        <v>7</v>
      </c>
      <c r="BI74">
        <v>7</v>
      </c>
      <c r="BJ74">
        <v>7</v>
      </c>
      <c r="BK74">
        <v>7</v>
      </c>
      <c r="BL74">
        <v>7</v>
      </c>
      <c r="BM74">
        <v>6.4</v>
      </c>
      <c r="BN74" t="s">
        <v>64</v>
      </c>
      <c r="BO74" t="s">
        <v>2536</v>
      </c>
      <c r="BP74" t="s">
        <v>2537</v>
      </c>
      <c r="BQ74">
        <v>946133009</v>
      </c>
      <c r="BR74" t="s">
        <v>2542</v>
      </c>
      <c r="BS74" t="s">
        <v>2543</v>
      </c>
      <c r="BT74" s="57" t="s">
        <v>2544</v>
      </c>
      <c r="BU74">
        <v>0</v>
      </c>
      <c r="BV74">
        <v>0</v>
      </c>
      <c r="BW74">
        <v>0</v>
      </c>
    </row>
    <row r="75" spans="1:75" x14ac:dyDescent="0.35">
      <c r="A75">
        <v>14483</v>
      </c>
      <c r="B75" t="s">
        <v>1069</v>
      </c>
      <c r="C75">
        <v>2025</v>
      </c>
      <c r="D75" t="s">
        <v>127</v>
      </c>
      <c r="E75" t="s">
        <v>440</v>
      </c>
      <c r="F75" t="s">
        <v>2243</v>
      </c>
      <c r="I75" t="s">
        <v>724</v>
      </c>
      <c r="J75" t="s">
        <v>725</v>
      </c>
      <c r="K75" t="s">
        <v>65</v>
      </c>
      <c r="L75" t="s">
        <v>65</v>
      </c>
      <c r="M75">
        <v>13</v>
      </c>
      <c r="N75" t="s">
        <v>1365</v>
      </c>
      <c r="O75" t="s">
        <v>726</v>
      </c>
      <c r="P75" t="s">
        <v>435</v>
      </c>
      <c r="Q75" t="s">
        <v>61</v>
      </c>
      <c r="R75" t="s">
        <v>62</v>
      </c>
      <c r="S75">
        <v>33</v>
      </c>
      <c r="T75">
        <v>15</v>
      </c>
      <c r="U75">
        <v>130</v>
      </c>
      <c r="V75">
        <v>0</v>
      </c>
      <c r="W75">
        <v>130</v>
      </c>
      <c r="X75">
        <v>4</v>
      </c>
      <c r="Y75" t="s">
        <v>64</v>
      </c>
      <c r="Z75" t="s">
        <v>67</v>
      </c>
      <c r="AA75" t="s">
        <v>67</v>
      </c>
      <c r="AB75" t="s">
        <v>2234</v>
      </c>
      <c r="AC75" t="s">
        <v>727</v>
      </c>
      <c r="AD75" t="s">
        <v>67</v>
      </c>
      <c r="AE75">
        <v>0</v>
      </c>
      <c r="AF75" t="s">
        <v>1366</v>
      </c>
      <c r="AG75">
        <v>33</v>
      </c>
      <c r="AH75">
        <v>2</v>
      </c>
      <c r="AI75" t="s">
        <v>2145</v>
      </c>
      <c r="AJ75" t="s">
        <v>2144</v>
      </c>
      <c r="AK75">
        <v>130</v>
      </c>
      <c r="AL75">
        <v>33</v>
      </c>
      <c r="AM75">
        <v>5075</v>
      </c>
      <c r="AN75">
        <v>0</v>
      </c>
      <c r="AO75">
        <v>0</v>
      </c>
      <c r="AP75">
        <v>9896250</v>
      </c>
      <c r="AQ75">
        <v>1980000</v>
      </c>
      <c r="AR75">
        <v>0</v>
      </c>
      <c r="AS75">
        <v>0</v>
      </c>
      <c r="AT75">
        <v>0</v>
      </c>
      <c r="AU75">
        <v>11876250</v>
      </c>
      <c r="AV75" t="s">
        <v>64</v>
      </c>
      <c r="AW75">
        <v>0</v>
      </c>
      <c r="AX75">
        <v>1</v>
      </c>
      <c r="AY75">
        <v>7</v>
      </c>
      <c r="AZ75">
        <v>0</v>
      </c>
      <c r="BA75">
        <v>0</v>
      </c>
      <c r="BB75">
        <v>0</v>
      </c>
      <c r="BC75">
        <v>0</v>
      </c>
      <c r="BD75">
        <v>0</v>
      </c>
      <c r="BE75">
        <v>0</v>
      </c>
      <c r="BF75">
        <v>0</v>
      </c>
      <c r="BG75">
        <v>7</v>
      </c>
      <c r="BH75">
        <v>7</v>
      </c>
      <c r="BI75">
        <v>7</v>
      </c>
      <c r="BJ75">
        <v>7</v>
      </c>
      <c r="BK75">
        <v>7</v>
      </c>
      <c r="BL75">
        <v>7</v>
      </c>
      <c r="BM75">
        <v>6.4</v>
      </c>
      <c r="BN75" t="s">
        <v>64</v>
      </c>
      <c r="BO75" t="s">
        <v>2547</v>
      </c>
      <c r="BP75" t="s">
        <v>2548</v>
      </c>
      <c r="BQ75">
        <v>939479334</v>
      </c>
      <c r="BR75" t="s">
        <v>2549</v>
      </c>
      <c r="BS75" t="s">
        <v>2550</v>
      </c>
      <c r="BT75" s="57" t="s">
        <v>2551</v>
      </c>
      <c r="BU75">
        <v>0</v>
      </c>
      <c r="BV75">
        <v>0</v>
      </c>
      <c r="BW75">
        <v>0</v>
      </c>
    </row>
    <row r="76" spans="1:75" x14ac:dyDescent="0.35">
      <c r="A76">
        <v>14302</v>
      </c>
      <c r="B76" t="s">
        <v>1069</v>
      </c>
      <c r="C76">
        <v>2025</v>
      </c>
      <c r="D76" t="s">
        <v>127</v>
      </c>
      <c r="E76" t="s">
        <v>812</v>
      </c>
      <c r="F76" t="s">
        <v>2268</v>
      </c>
      <c r="I76" t="s">
        <v>854</v>
      </c>
      <c r="J76" t="s">
        <v>2592</v>
      </c>
      <c r="K76" t="s">
        <v>483</v>
      </c>
      <c r="L76" t="s">
        <v>484</v>
      </c>
      <c r="M76">
        <v>13</v>
      </c>
      <c r="N76" t="s">
        <v>1365</v>
      </c>
      <c r="O76" t="s">
        <v>312</v>
      </c>
      <c r="P76" t="s">
        <v>445</v>
      </c>
      <c r="Q76" t="s">
        <v>61</v>
      </c>
      <c r="R76" t="s">
        <v>107</v>
      </c>
      <c r="S76">
        <v>47</v>
      </c>
      <c r="T76">
        <v>10</v>
      </c>
      <c r="U76">
        <v>0</v>
      </c>
      <c r="V76">
        <v>8</v>
      </c>
      <c r="W76">
        <v>188</v>
      </c>
      <c r="X76">
        <v>4</v>
      </c>
      <c r="Y76" t="s">
        <v>64</v>
      </c>
      <c r="Z76" t="s">
        <v>67</v>
      </c>
      <c r="AA76" t="s">
        <v>67</v>
      </c>
      <c r="AB76" t="s">
        <v>2343</v>
      </c>
      <c r="AC76" t="s">
        <v>2041</v>
      </c>
      <c r="AD76" t="s">
        <v>67</v>
      </c>
      <c r="AE76">
        <v>0</v>
      </c>
      <c r="AF76" t="s">
        <v>1366</v>
      </c>
      <c r="AG76">
        <v>47</v>
      </c>
      <c r="AH76">
        <v>1</v>
      </c>
      <c r="AI76" t="s">
        <v>1805</v>
      </c>
      <c r="AJ76" t="s">
        <v>2105</v>
      </c>
      <c r="AK76">
        <v>188</v>
      </c>
      <c r="AL76">
        <v>47</v>
      </c>
      <c r="AM76">
        <v>4130</v>
      </c>
      <c r="AN76">
        <v>0</v>
      </c>
      <c r="AO76">
        <v>0</v>
      </c>
      <c r="AP76">
        <v>7764400</v>
      </c>
      <c r="AQ76">
        <v>1880000</v>
      </c>
      <c r="AR76">
        <v>0</v>
      </c>
      <c r="AS76">
        <v>0</v>
      </c>
      <c r="AT76">
        <v>0</v>
      </c>
      <c r="AU76">
        <v>9644400</v>
      </c>
      <c r="AV76" t="s">
        <v>64</v>
      </c>
      <c r="AW76">
        <v>0</v>
      </c>
      <c r="AX76">
        <v>1</v>
      </c>
      <c r="AY76">
        <v>7</v>
      </c>
      <c r="AZ76">
        <v>7</v>
      </c>
      <c r="BA76">
        <v>7</v>
      </c>
      <c r="BB76">
        <v>7</v>
      </c>
      <c r="BC76">
        <v>7</v>
      </c>
      <c r="BD76">
        <v>7</v>
      </c>
      <c r="BE76">
        <v>7</v>
      </c>
      <c r="BF76">
        <v>7</v>
      </c>
      <c r="BG76">
        <v>7</v>
      </c>
      <c r="BH76">
        <v>7</v>
      </c>
      <c r="BI76">
        <v>7</v>
      </c>
      <c r="BJ76">
        <v>7</v>
      </c>
      <c r="BK76">
        <v>7</v>
      </c>
      <c r="BL76">
        <v>7</v>
      </c>
      <c r="BM76">
        <v>6.4</v>
      </c>
      <c r="BN76" t="s">
        <v>64</v>
      </c>
      <c r="BO76" t="s">
        <v>2553</v>
      </c>
      <c r="BP76" t="s">
        <v>2554</v>
      </c>
      <c r="BQ76">
        <v>322599775</v>
      </c>
      <c r="BR76" t="s">
        <v>2555</v>
      </c>
      <c r="BS76" t="s">
        <v>2556</v>
      </c>
      <c r="BT76" s="57" t="s">
        <v>2557</v>
      </c>
      <c r="BU76">
        <v>0</v>
      </c>
      <c r="BV76">
        <v>0</v>
      </c>
      <c r="BW76">
        <v>0</v>
      </c>
    </row>
    <row r="77" spans="1:75" x14ac:dyDescent="0.35">
      <c r="A77">
        <v>14481</v>
      </c>
      <c r="B77" t="s">
        <v>1069</v>
      </c>
      <c r="C77">
        <v>2025</v>
      </c>
      <c r="D77" t="s">
        <v>127</v>
      </c>
      <c r="E77" t="s">
        <v>440</v>
      </c>
      <c r="F77" t="s">
        <v>2243</v>
      </c>
      <c r="I77" t="s">
        <v>580</v>
      </c>
      <c r="J77" t="s">
        <v>581</v>
      </c>
      <c r="K77" t="s">
        <v>65</v>
      </c>
      <c r="L77" t="s">
        <v>65</v>
      </c>
      <c r="M77">
        <v>13</v>
      </c>
      <c r="N77" t="s">
        <v>1365</v>
      </c>
      <c r="O77" t="s">
        <v>582</v>
      </c>
      <c r="P77" t="s">
        <v>435</v>
      </c>
      <c r="Q77" t="s">
        <v>61</v>
      </c>
      <c r="R77" t="s">
        <v>62</v>
      </c>
      <c r="S77">
        <v>25</v>
      </c>
      <c r="T77">
        <v>15</v>
      </c>
      <c r="U77">
        <v>100</v>
      </c>
      <c r="V77">
        <v>0</v>
      </c>
      <c r="W77">
        <v>100</v>
      </c>
      <c r="X77">
        <v>4</v>
      </c>
      <c r="Y77" t="s">
        <v>64</v>
      </c>
      <c r="Z77" t="s">
        <v>67</v>
      </c>
      <c r="AA77" t="s">
        <v>67</v>
      </c>
      <c r="AB77" t="s">
        <v>2234</v>
      </c>
      <c r="AC77" t="s">
        <v>436</v>
      </c>
      <c r="AD77" t="s">
        <v>67</v>
      </c>
      <c r="AE77">
        <v>0</v>
      </c>
      <c r="AF77" t="s">
        <v>1366</v>
      </c>
      <c r="AG77">
        <v>25</v>
      </c>
      <c r="AH77">
        <v>1</v>
      </c>
      <c r="AI77" t="s">
        <v>1956</v>
      </c>
      <c r="AJ77" t="s">
        <v>2202</v>
      </c>
      <c r="AK77">
        <v>100</v>
      </c>
      <c r="AL77">
        <v>25</v>
      </c>
      <c r="AM77">
        <v>4130</v>
      </c>
      <c r="AN77">
        <v>0</v>
      </c>
      <c r="AO77">
        <v>0</v>
      </c>
      <c r="AP77">
        <v>6195000</v>
      </c>
      <c r="AQ77">
        <v>1500000</v>
      </c>
      <c r="AR77">
        <v>0</v>
      </c>
      <c r="AS77">
        <v>0</v>
      </c>
      <c r="AT77">
        <v>0</v>
      </c>
      <c r="AU77">
        <v>7695000</v>
      </c>
      <c r="AV77" t="s">
        <v>64</v>
      </c>
      <c r="AW77">
        <v>0</v>
      </c>
      <c r="AX77">
        <v>7</v>
      </c>
      <c r="AY77">
        <v>7</v>
      </c>
      <c r="AZ77">
        <v>0</v>
      </c>
      <c r="BA77">
        <v>0</v>
      </c>
      <c r="BB77">
        <v>0</v>
      </c>
      <c r="BC77">
        <v>0</v>
      </c>
      <c r="BD77">
        <v>0</v>
      </c>
      <c r="BE77">
        <v>0</v>
      </c>
      <c r="BF77">
        <v>0</v>
      </c>
      <c r="BG77">
        <v>7</v>
      </c>
      <c r="BH77">
        <v>7</v>
      </c>
      <c r="BI77">
        <v>7</v>
      </c>
      <c r="BJ77">
        <v>7</v>
      </c>
      <c r="BK77">
        <v>7</v>
      </c>
      <c r="BL77">
        <v>7</v>
      </c>
      <c r="BM77">
        <v>7</v>
      </c>
      <c r="BN77" t="s">
        <v>64</v>
      </c>
      <c r="BO77" t="s">
        <v>2558</v>
      </c>
      <c r="BP77" t="s">
        <v>2559</v>
      </c>
      <c r="BQ77">
        <v>222225139</v>
      </c>
      <c r="BR77" t="s">
        <v>2562</v>
      </c>
      <c r="BS77" t="s">
        <v>2563</v>
      </c>
      <c r="BT77" s="57" t="s">
        <v>2564</v>
      </c>
      <c r="BU77">
        <v>0</v>
      </c>
      <c r="BV77">
        <v>0</v>
      </c>
      <c r="BW77">
        <v>0</v>
      </c>
    </row>
    <row r="78" spans="1:75" x14ac:dyDescent="0.35">
      <c r="A78">
        <v>14466</v>
      </c>
      <c r="B78" t="s">
        <v>1069</v>
      </c>
      <c r="C78">
        <v>2025</v>
      </c>
      <c r="D78" t="s">
        <v>127</v>
      </c>
      <c r="E78" t="s">
        <v>619</v>
      </c>
      <c r="F78" t="s">
        <v>2263</v>
      </c>
      <c r="I78" t="s">
        <v>826</v>
      </c>
      <c r="J78" t="s">
        <v>2592</v>
      </c>
      <c r="K78" t="s">
        <v>483</v>
      </c>
      <c r="L78" t="s">
        <v>484</v>
      </c>
      <c r="M78">
        <v>13</v>
      </c>
      <c r="N78" t="s">
        <v>1365</v>
      </c>
      <c r="O78" t="s">
        <v>726</v>
      </c>
      <c r="P78" t="s">
        <v>152</v>
      </c>
      <c r="Q78" t="s">
        <v>61</v>
      </c>
      <c r="R78" t="s">
        <v>62</v>
      </c>
      <c r="S78">
        <v>17</v>
      </c>
      <c r="T78">
        <v>20</v>
      </c>
      <c r="U78">
        <v>0</v>
      </c>
      <c r="V78">
        <v>8</v>
      </c>
      <c r="W78">
        <v>50</v>
      </c>
      <c r="X78">
        <v>3</v>
      </c>
      <c r="Y78" t="s">
        <v>64</v>
      </c>
      <c r="Z78" t="s">
        <v>67</v>
      </c>
      <c r="AA78" t="s">
        <v>67</v>
      </c>
      <c r="AB78" t="s">
        <v>2399</v>
      </c>
      <c r="AC78" t="s">
        <v>1219</v>
      </c>
      <c r="AD78" t="s">
        <v>67</v>
      </c>
      <c r="AE78">
        <v>0</v>
      </c>
      <c r="AF78" t="s">
        <v>1366</v>
      </c>
      <c r="AG78">
        <v>17</v>
      </c>
      <c r="AH78">
        <v>1</v>
      </c>
      <c r="AI78" t="s">
        <v>1956</v>
      </c>
      <c r="AJ78" t="s">
        <v>2202</v>
      </c>
      <c r="AK78">
        <v>50</v>
      </c>
      <c r="AL78">
        <v>17</v>
      </c>
      <c r="AM78">
        <v>4130</v>
      </c>
      <c r="AN78">
        <v>0</v>
      </c>
      <c r="AO78">
        <v>0</v>
      </c>
      <c r="AP78">
        <v>4130000</v>
      </c>
      <c r="AQ78">
        <v>1360000</v>
      </c>
      <c r="AR78">
        <v>0</v>
      </c>
      <c r="AS78">
        <v>0</v>
      </c>
      <c r="AT78">
        <v>0</v>
      </c>
      <c r="AU78">
        <v>5490000</v>
      </c>
      <c r="AV78" t="s">
        <v>64</v>
      </c>
      <c r="AW78">
        <v>0</v>
      </c>
      <c r="AX78">
        <v>7</v>
      </c>
      <c r="AY78">
        <v>7</v>
      </c>
      <c r="AZ78">
        <v>7</v>
      </c>
      <c r="BA78">
        <v>7</v>
      </c>
      <c r="BB78">
        <v>7</v>
      </c>
      <c r="BC78">
        <v>7</v>
      </c>
      <c r="BD78">
        <v>7</v>
      </c>
      <c r="BE78">
        <v>7</v>
      </c>
      <c r="BF78">
        <v>7</v>
      </c>
      <c r="BG78">
        <v>7</v>
      </c>
      <c r="BH78">
        <v>7</v>
      </c>
      <c r="BI78">
        <v>7</v>
      </c>
      <c r="BJ78">
        <v>7</v>
      </c>
      <c r="BK78">
        <v>7</v>
      </c>
      <c r="BL78">
        <v>7</v>
      </c>
      <c r="BM78">
        <v>7</v>
      </c>
      <c r="BN78" t="s">
        <v>64</v>
      </c>
      <c r="BO78" t="s">
        <v>2558</v>
      </c>
      <c r="BP78" t="s">
        <v>2559</v>
      </c>
      <c r="BQ78">
        <v>222225139</v>
      </c>
      <c r="BR78" t="s">
        <v>2565</v>
      </c>
      <c r="BS78" t="s">
        <v>2560</v>
      </c>
      <c r="BT78" s="57" t="s">
        <v>2561</v>
      </c>
      <c r="BU78">
        <v>0</v>
      </c>
      <c r="BV78">
        <v>0</v>
      </c>
      <c r="BW78">
        <v>0</v>
      </c>
    </row>
    <row r="79" spans="1:75" x14ac:dyDescent="0.35">
      <c r="A79">
        <v>14460</v>
      </c>
      <c r="B79" t="s">
        <v>1069</v>
      </c>
      <c r="C79">
        <v>2025</v>
      </c>
      <c r="D79" t="s">
        <v>127</v>
      </c>
      <c r="E79" t="s">
        <v>568</v>
      </c>
      <c r="F79" t="s">
        <v>567</v>
      </c>
      <c r="I79" t="s">
        <v>622</v>
      </c>
      <c r="J79" t="s">
        <v>623</v>
      </c>
      <c r="K79" t="s">
        <v>65</v>
      </c>
      <c r="L79" t="s">
        <v>65</v>
      </c>
      <c r="M79">
        <v>13</v>
      </c>
      <c r="N79" t="s">
        <v>1365</v>
      </c>
      <c r="O79" t="s">
        <v>455</v>
      </c>
      <c r="P79" t="s">
        <v>2014</v>
      </c>
      <c r="Q79" t="s">
        <v>61</v>
      </c>
      <c r="R79" t="s">
        <v>62</v>
      </c>
      <c r="S79">
        <v>7</v>
      </c>
      <c r="T79">
        <v>10</v>
      </c>
      <c r="U79">
        <v>28</v>
      </c>
      <c r="V79">
        <v>0</v>
      </c>
      <c r="W79">
        <v>28</v>
      </c>
      <c r="X79">
        <v>4</v>
      </c>
      <c r="Y79" t="s">
        <v>67</v>
      </c>
      <c r="Z79" t="s">
        <v>67</v>
      </c>
      <c r="AA79" t="s">
        <v>67</v>
      </c>
      <c r="AB79" t="s">
        <v>2234</v>
      </c>
      <c r="AC79" t="s">
        <v>564</v>
      </c>
      <c r="AD79" t="s">
        <v>67</v>
      </c>
      <c r="AE79">
        <v>0</v>
      </c>
      <c r="AF79" t="s">
        <v>1366</v>
      </c>
      <c r="AG79">
        <v>7</v>
      </c>
      <c r="AH79">
        <v>1</v>
      </c>
      <c r="AI79" t="s">
        <v>1681</v>
      </c>
      <c r="AJ79" t="s">
        <v>2205</v>
      </c>
      <c r="AK79">
        <v>28</v>
      </c>
      <c r="AL79">
        <v>7</v>
      </c>
      <c r="AM79">
        <v>4130</v>
      </c>
      <c r="AN79">
        <v>0</v>
      </c>
      <c r="AO79">
        <v>0</v>
      </c>
      <c r="AP79">
        <v>1156400</v>
      </c>
      <c r="AQ79">
        <v>0</v>
      </c>
      <c r="AR79">
        <v>0</v>
      </c>
      <c r="AS79">
        <v>0</v>
      </c>
      <c r="AT79">
        <v>0</v>
      </c>
      <c r="AU79">
        <v>1156400</v>
      </c>
      <c r="AV79" t="s">
        <v>64</v>
      </c>
      <c r="AW79">
        <v>0</v>
      </c>
      <c r="AX79">
        <v>3</v>
      </c>
      <c r="AY79">
        <v>7</v>
      </c>
      <c r="AZ79">
        <v>0</v>
      </c>
      <c r="BA79">
        <v>0</v>
      </c>
      <c r="BB79">
        <v>0</v>
      </c>
      <c r="BC79">
        <v>0</v>
      </c>
      <c r="BD79">
        <v>0</v>
      </c>
      <c r="BE79">
        <v>0</v>
      </c>
      <c r="BF79">
        <v>0</v>
      </c>
      <c r="BG79">
        <v>7</v>
      </c>
      <c r="BH79">
        <v>7</v>
      </c>
      <c r="BI79">
        <v>7</v>
      </c>
      <c r="BJ79">
        <v>7</v>
      </c>
      <c r="BK79">
        <v>7</v>
      </c>
      <c r="BL79">
        <v>7</v>
      </c>
      <c r="BM79">
        <v>6.6</v>
      </c>
      <c r="BN79" t="s">
        <v>64</v>
      </c>
      <c r="BO79" t="s">
        <v>2568</v>
      </c>
      <c r="BP79" t="s">
        <v>2569</v>
      </c>
      <c r="BQ79">
        <v>993423661</v>
      </c>
      <c r="BR79" t="s">
        <v>2570</v>
      </c>
      <c r="BS79" t="s">
        <v>2571</v>
      </c>
      <c r="BT79" s="57" t="s">
        <v>2572</v>
      </c>
      <c r="BU79">
        <v>0</v>
      </c>
      <c r="BV79">
        <v>0</v>
      </c>
      <c r="BW79">
        <v>0</v>
      </c>
    </row>
    <row r="80" spans="1:75" x14ac:dyDescent="0.35">
      <c r="A80">
        <v>14459</v>
      </c>
      <c r="B80" t="s">
        <v>1069</v>
      </c>
      <c r="C80">
        <v>2025</v>
      </c>
      <c r="D80" t="s">
        <v>127</v>
      </c>
      <c r="E80" t="s">
        <v>568</v>
      </c>
      <c r="F80" t="s">
        <v>567</v>
      </c>
      <c r="I80" t="s">
        <v>622</v>
      </c>
      <c r="J80" t="s">
        <v>623</v>
      </c>
      <c r="K80" t="s">
        <v>65</v>
      </c>
      <c r="L80" t="s">
        <v>65</v>
      </c>
      <c r="M80">
        <v>13</v>
      </c>
      <c r="N80" t="s">
        <v>1365</v>
      </c>
      <c r="O80" t="s">
        <v>455</v>
      </c>
      <c r="P80" t="s">
        <v>2014</v>
      </c>
      <c r="Q80" t="s">
        <v>61</v>
      </c>
      <c r="R80" t="s">
        <v>62</v>
      </c>
      <c r="S80">
        <v>7</v>
      </c>
      <c r="T80">
        <v>10</v>
      </c>
      <c r="U80">
        <v>28</v>
      </c>
      <c r="V80">
        <v>0</v>
      </c>
      <c r="W80">
        <v>28</v>
      </c>
      <c r="X80">
        <v>4</v>
      </c>
      <c r="Y80" t="s">
        <v>67</v>
      </c>
      <c r="Z80" t="s">
        <v>67</v>
      </c>
      <c r="AA80" t="s">
        <v>67</v>
      </c>
      <c r="AB80" t="s">
        <v>2234</v>
      </c>
      <c r="AC80" t="s">
        <v>564</v>
      </c>
      <c r="AD80" t="s">
        <v>67</v>
      </c>
      <c r="AE80">
        <v>0</v>
      </c>
      <c r="AF80" t="s">
        <v>1366</v>
      </c>
      <c r="AG80">
        <v>7</v>
      </c>
      <c r="AH80">
        <v>1</v>
      </c>
      <c r="AI80" t="s">
        <v>1681</v>
      </c>
      <c r="AJ80" t="s">
        <v>2205</v>
      </c>
      <c r="AK80">
        <v>28</v>
      </c>
      <c r="AL80">
        <v>7</v>
      </c>
      <c r="AM80">
        <v>4130</v>
      </c>
      <c r="AN80">
        <v>0</v>
      </c>
      <c r="AO80">
        <v>0</v>
      </c>
      <c r="AP80">
        <v>1156400</v>
      </c>
      <c r="AQ80">
        <v>0</v>
      </c>
      <c r="AR80">
        <v>0</v>
      </c>
      <c r="AS80">
        <v>0</v>
      </c>
      <c r="AT80">
        <v>0</v>
      </c>
      <c r="AU80">
        <v>1156400</v>
      </c>
      <c r="AV80" t="s">
        <v>64</v>
      </c>
      <c r="AW80">
        <v>0</v>
      </c>
      <c r="AX80">
        <v>3</v>
      </c>
      <c r="AY80">
        <v>7</v>
      </c>
      <c r="AZ80">
        <v>0</v>
      </c>
      <c r="BA80">
        <v>0</v>
      </c>
      <c r="BB80">
        <v>0</v>
      </c>
      <c r="BC80">
        <v>0</v>
      </c>
      <c r="BD80">
        <v>0</v>
      </c>
      <c r="BE80">
        <v>0</v>
      </c>
      <c r="BF80">
        <v>0</v>
      </c>
      <c r="BG80">
        <v>7</v>
      </c>
      <c r="BH80">
        <v>7</v>
      </c>
      <c r="BI80">
        <v>7</v>
      </c>
      <c r="BJ80">
        <v>7</v>
      </c>
      <c r="BK80">
        <v>7</v>
      </c>
      <c r="BL80">
        <v>7</v>
      </c>
      <c r="BM80">
        <v>6.6</v>
      </c>
      <c r="BN80" t="s">
        <v>64</v>
      </c>
      <c r="BO80" t="s">
        <v>2568</v>
      </c>
      <c r="BP80" t="s">
        <v>2569</v>
      </c>
      <c r="BQ80">
        <v>993423661</v>
      </c>
      <c r="BR80" t="s">
        <v>2570</v>
      </c>
      <c r="BS80" t="s">
        <v>2571</v>
      </c>
      <c r="BT80" s="57" t="s">
        <v>2572</v>
      </c>
      <c r="BU80">
        <v>0</v>
      </c>
      <c r="BV80">
        <v>0</v>
      </c>
      <c r="BW80">
        <v>0</v>
      </c>
    </row>
    <row r="81" spans="1:75" x14ac:dyDescent="0.35">
      <c r="A81">
        <v>14456</v>
      </c>
      <c r="B81" t="s">
        <v>1069</v>
      </c>
      <c r="C81">
        <v>2025</v>
      </c>
      <c r="D81" t="s">
        <v>127</v>
      </c>
      <c r="E81" t="s">
        <v>568</v>
      </c>
      <c r="F81" t="s">
        <v>567</v>
      </c>
      <c r="I81" t="s">
        <v>622</v>
      </c>
      <c r="J81" t="s">
        <v>623</v>
      </c>
      <c r="K81" t="s">
        <v>65</v>
      </c>
      <c r="L81" t="s">
        <v>65</v>
      </c>
      <c r="M81">
        <v>13</v>
      </c>
      <c r="N81" t="s">
        <v>1365</v>
      </c>
      <c r="O81" t="s">
        <v>455</v>
      </c>
      <c r="P81" t="s">
        <v>2014</v>
      </c>
      <c r="Q81" t="s">
        <v>61</v>
      </c>
      <c r="R81" t="s">
        <v>62</v>
      </c>
      <c r="S81">
        <v>7</v>
      </c>
      <c r="T81">
        <v>10</v>
      </c>
      <c r="U81">
        <v>28</v>
      </c>
      <c r="V81">
        <v>0</v>
      </c>
      <c r="W81">
        <v>28</v>
      </c>
      <c r="X81">
        <v>4</v>
      </c>
      <c r="Y81" t="s">
        <v>67</v>
      </c>
      <c r="Z81" t="s">
        <v>67</v>
      </c>
      <c r="AA81" t="s">
        <v>67</v>
      </c>
      <c r="AB81" t="s">
        <v>2234</v>
      </c>
      <c r="AC81" t="s">
        <v>564</v>
      </c>
      <c r="AD81" t="s">
        <v>67</v>
      </c>
      <c r="AE81">
        <v>0</v>
      </c>
      <c r="AF81" t="s">
        <v>1366</v>
      </c>
      <c r="AG81">
        <v>7</v>
      </c>
      <c r="AH81">
        <v>1</v>
      </c>
      <c r="AI81" t="s">
        <v>1681</v>
      </c>
      <c r="AJ81" t="s">
        <v>2205</v>
      </c>
      <c r="AK81">
        <v>28</v>
      </c>
      <c r="AL81">
        <v>7</v>
      </c>
      <c r="AM81">
        <v>4130</v>
      </c>
      <c r="AN81">
        <v>0</v>
      </c>
      <c r="AO81">
        <v>0</v>
      </c>
      <c r="AP81">
        <v>1156400</v>
      </c>
      <c r="AQ81">
        <v>0</v>
      </c>
      <c r="AR81">
        <v>0</v>
      </c>
      <c r="AS81">
        <v>0</v>
      </c>
      <c r="AT81">
        <v>0</v>
      </c>
      <c r="AU81">
        <v>1156400</v>
      </c>
      <c r="AV81" t="s">
        <v>64</v>
      </c>
      <c r="AW81">
        <v>0</v>
      </c>
      <c r="AX81">
        <v>3</v>
      </c>
      <c r="AY81">
        <v>7</v>
      </c>
      <c r="AZ81">
        <v>0</v>
      </c>
      <c r="BA81">
        <v>0</v>
      </c>
      <c r="BB81">
        <v>0</v>
      </c>
      <c r="BC81">
        <v>0</v>
      </c>
      <c r="BD81">
        <v>0</v>
      </c>
      <c r="BE81">
        <v>0</v>
      </c>
      <c r="BF81">
        <v>0</v>
      </c>
      <c r="BG81">
        <v>7</v>
      </c>
      <c r="BH81">
        <v>7</v>
      </c>
      <c r="BI81">
        <v>7</v>
      </c>
      <c r="BJ81">
        <v>7</v>
      </c>
      <c r="BK81">
        <v>7</v>
      </c>
      <c r="BL81">
        <v>7</v>
      </c>
      <c r="BM81">
        <v>6.6</v>
      </c>
      <c r="BN81" t="s">
        <v>64</v>
      </c>
      <c r="BO81" t="s">
        <v>2568</v>
      </c>
      <c r="BP81" t="s">
        <v>2569</v>
      </c>
      <c r="BQ81">
        <v>993423661</v>
      </c>
      <c r="BR81" t="s">
        <v>2570</v>
      </c>
      <c r="BS81" t="s">
        <v>2571</v>
      </c>
      <c r="BT81" s="57" t="s">
        <v>2572</v>
      </c>
      <c r="BU81">
        <v>0</v>
      </c>
      <c r="BV81">
        <v>0</v>
      </c>
      <c r="BW81">
        <v>0</v>
      </c>
    </row>
    <row r="82" spans="1:75" x14ac:dyDescent="0.35">
      <c r="A82">
        <v>14458</v>
      </c>
      <c r="B82" t="s">
        <v>1069</v>
      </c>
      <c r="C82">
        <v>2025</v>
      </c>
      <c r="D82" t="s">
        <v>127</v>
      </c>
      <c r="E82" t="s">
        <v>568</v>
      </c>
      <c r="F82" t="s">
        <v>567</v>
      </c>
      <c r="I82" t="s">
        <v>79</v>
      </c>
      <c r="J82" t="s">
        <v>80</v>
      </c>
      <c r="K82" t="s">
        <v>65</v>
      </c>
      <c r="L82" t="s">
        <v>65</v>
      </c>
      <c r="M82">
        <v>13</v>
      </c>
      <c r="N82" t="s">
        <v>1365</v>
      </c>
      <c r="O82" t="s">
        <v>455</v>
      </c>
      <c r="P82" t="s">
        <v>2014</v>
      </c>
      <c r="Q82" t="s">
        <v>61</v>
      </c>
      <c r="R82" t="s">
        <v>62</v>
      </c>
      <c r="S82">
        <v>28</v>
      </c>
      <c r="T82">
        <v>10</v>
      </c>
      <c r="U82">
        <v>110</v>
      </c>
      <c r="V82">
        <v>0</v>
      </c>
      <c r="W82">
        <v>110</v>
      </c>
      <c r="X82">
        <v>4</v>
      </c>
      <c r="Y82" t="s">
        <v>64</v>
      </c>
      <c r="Z82" t="s">
        <v>67</v>
      </c>
      <c r="AA82" t="s">
        <v>67</v>
      </c>
      <c r="AB82" t="s">
        <v>2234</v>
      </c>
      <c r="AC82" t="s">
        <v>564</v>
      </c>
      <c r="AD82" t="s">
        <v>67</v>
      </c>
      <c r="AE82">
        <v>0</v>
      </c>
      <c r="AF82" t="s">
        <v>1366</v>
      </c>
      <c r="AG82">
        <v>28</v>
      </c>
      <c r="AH82">
        <v>2</v>
      </c>
      <c r="AI82" t="s">
        <v>1681</v>
      </c>
      <c r="AJ82" t="s">
        <v>2205</v>
      </c>
      <c r="AK82">
        <v>110</v>
      </c>
      <c r="AL82">
        <v>28</v>
      </c>
      <c r="AM82">
        <v>5075</v>
      </c>
      <c r="AN82">
        <v>0</v>
      </c>
      <c r="AO82">
        <v>0</v>
      </c>
      <c r="AP82">
        <v>5582500</v>
      </c>
      <c r="AQ82">
        <v>1120000</v>
      </c>
      <c r="AR82">
        <v>0</v>
      </c>
      <c r="AS82">
        <v>0</v>
      </c>
      <c r="AT82">
        <v>0</v>
      </c>
      <c r="AU82">
        <v>6702500</v>
      </c>
      <c r="AV82" t="s">
        <v>64</v>
      </c>
      <c r="AW82">
        <v>0</v>
      </c>
      <c r="AX82">
        <v>3</v>
      </c>
      <c r="AY82">
        <v>7</v>
      </c>
      <c r="AZ82">
        <v>0</v>
      </c>
      <c r="BA82">
        <v>0</v>
      </c>
      <c r="BB82">
        <v>0</v>
      </c>
      <c r="BC82">
        <v>0</v>
      </c>
      <c r="BD82">
        <v>0</v>
      </c>
      <c r="BE82">
        <v>0</v>
      </c>
      <c r="BF82">
        <v>0</v>
      </c>
      <c r="BG82">
        <v>7</v>
      </c>
      <c r="BH82">
        <v>7</v>
      </c>
      <c r="BI82">
        <v>7</v>
      </c>
      <c r="BJ82">
        <v>7</v>
      </c>
      <c r="BK82">
        <v>7</v>
      </c>
      <c r="BL82">
        <v>7</v>
      </c>
      <c r="BM82">
        <v>6.6</v>
      </c>
      <c r="BN82" t="s">
        <v>64</v>
      </c>
      <c r="BO82" t="s">
        <v>2568</v>
      </c>
      <c r="BP82" t="s">
        <v>2569</v>
      </c>
      <c r="BQ82">
        <v>993423661</v>
      </c>
      <c r="BR82" t="s">
        <v>2570</v>
      </c>
      <c r="BS82" t="s">
        <v>2333</v>
      </c>
      <c r="BT82" s="57" t="s">
        <v>2334</v>
      </c>
      <c r="BU82">
        <v>0</v>
      </c>
      <c r="BV82">
        <v>0</v>
      </c>
      <c r="BW82">
        <v>0</v>
      </c>
    </row>
    <row r="83" spans="1:75" x14ac:dyDescent="0.35">
      <c r="A83">
        <v>14453</v>
      </c>
      <c r="B83" t="s">
        <v>1069</v>
      </c>
      <c r="C83">
        <v>2025</v>
      </c>
      <c r="D83" t="s">
        <v>127</v>
      </c>
      <c r="E83" t="s">
        <v>568</v>
      </c>
      <c r="F83" t="s">
        <v>567</v>
      </c>
      <c r="I83" t="s">
        <v>79</v>
      </c>
      <c r="J83" t="s">
        <v>80</v>
      </c>
      <c r="K83" t="s">
        <v>56</v>
      </c>
      <c r="L83" t="s">
        <v>57</v>
      </c>
      <c r="M83">
        <v>13</v>
      </c>
      <c r="N83" t="s">
        <v>1365</v>
      </c>
      <c r="O83" t="s">
        <v>455</v>
      </c>
      <c r="P83" t="s">
        <v>2014</v>
      </c>
      <c r="Q83" t="s">
        <v>61</v>
      </c>
      <c r="R83" t="s">
        <v>62</v>
      </c>
      <c r="S83">
        <v>31</v>
      </c>
      <c r="T83">
        <v>10</v>
      </c>
      <c r="U83">
        <v>110</v>
      </c>
      <c r="V83">
        <v>12</v>
      </c>
      <c r="W83">
        <v>122</v>
      </c>
      <c r="X83">
        <v>4</v>
      </c>
      <c r="Y83" t="s">
        <v>67</v>
      </c>
      <c r="Z83" t="s">
        <v>67</v>
      </c>
      <c r="AA83" t="s">
        <v>64</v>
      </c>
      <c r="AB83" t="s">
        <v>2234</v>
      </c>
      <c r="AC83" t="s">
        <v>564</v>
      </c>
      <c r="AD83" t="s">
        <v>67</v>
      </c>
      <c r="AE83">
        <v>0</v>
      </c>
      <c r="AF83" t="s">
        <v>1366</v>
      </c>
      <c r="AG83">
        <v>31</v>
      </c>
      <c r="AH83">
        <v>2</v>
      </c>
      <c r="AI83" t="s">
        <v>1681</v>
      </c>
      <c r="AJ83" t="s">
        <v>2205</v>
      </c>
      <c r="AK83">
        <v>122</v>
      </c>
      <c r="AL83">
        <v>31</v>
      </c>
      <c r="AM83">
        <v>5075</v>
      </c>
      <c r="AN83">
        <v>115000</v>
      </c>
      <c r="AO83">
        <v>0</v>
      </c>
      <c r="AP83">
        <v>6191500</v>
      </c>
      <c r="AQ83">
        <v>0</v>
      </c>
      <c r="AR83">
        <v>1150000</v>
      </c>
      <c r="AS83">
        <v>0</v>
      </c>
      <c r="AT83">
        <v>0</v>
      </c>
      <c r="AU83">
        <v>7341500</v>
      </c>
      <c r="AV83" t="s">
        <v>64</v>
      </c>
      <c r="AW83">
        <v>0</v>
      </c>
      <c r="AX83">
        <v>3</v>
      </c>
      <c r="AY83">
        <v>7</v>
      </c>
      <c r="AZ83">
        <v>0</v>
      </c>
      <c r="BA83">
        <v>0</v>
      </c>
      <c r="BB83">
        <v>0</v>
      </c>
      <c r="BC83">
        <v>0</v>
      </c>
      <c r="BD83">
        <v>0</v>
      </c>
      <c r="BE83">
        <v>0</v>
      </c>
      <c r="BF83">
        <v>0</v>
      </c>
      <c r="BG83">
        <v>7</v>
      </c>
      <c r="BH83">
        <v>7</v>
      </c>
      <c r="BI83">
        <v>7</v>
      </c>
      <c r="BJ83">
        <v>7</v>
      </c>
      <c r="BK83">
        <v>7</v>
      </c>
      <c r="BL83">
        <v>7</v>
      </c>
      <c r="BM83">
        <v>6.6</v>
      </c>
      <c r="BN83" t="s">
        <v>64</v>
      </c>
      <c r="BO83" t="s">
        <v>2568</v>
      </c>
      <c r="BP83" t="s">
        <v>2569</v>
      </c>
      <c r="BQ83">
        <v>993423661</v>
      </c>
      <c r="BR83" t="s">
        <v>2570</v>
      </c>
      <c r="BS83" t="s">
        <v>2333</v>
      </c>
      <c r="BT83" s="57" t="s">
        <v>2334</v>
      </c>
      <c r="BU83">
        <v>0</v>
      </c>
      <c r="BV83">
        <v>0</v>
      </c>
      <c r="BW83">
        <v>0</v>
      </c>
    </row>
    <row r="84" spans="1:75" x14ac:dyDescent="0.35">
      <c r="A84">
        <v>14426</v>
      </c>
      <c r="B84" t="s">
        <v>1069</v>
      </c>
      <c r="C84">
        <v>2025</v>
      </c>
      <c r="D84" t="s">
        <v>127</v>
      </c>
      <c r="E84" t="s">
        <v>173</v>
      </c>
      <c r="F84" t="s">
        <v>176</v>
      </c>
      <c r="I84" t="s">
        <v>552</v>
      </c>
      <c r="J84" t="s">
        <v>553</v>
      </c>
      <c r="K84" t="s">
        <v>65</v>
      </c>
      <c r="L84" t="s">
        <v>65</v>
      </c>
      <c r="M84">
        <v>15</v>
      </c>
      <c r="N84" t="s">
        <v>2425</v>
      </c>
      <c r="O84" t="s">
        <v>554</v>
      </c>
      <c r="P84" t="s">
        <v>152</v>
      </c>
      <c r="Q84" t="s">
        <v>61</v>
      </c>
      <c r="R84" t="s">
        <v>107</v>
      </c>
      <c r="S84">
        <v>20</v>
      </c>
      <c r="T84">
        <v>10</v>
      </c>
      <c r="U84">
        <v>80</v>
      </c>
      <c r="V84">
        <v>0</v>
      </c>
      <c r="W84">
        <v>80</v>
      </c>
      <c r="X84">
        <v>4</v>
      </c>
      <c r="Y84" t="s">
        <v>64</v>
      </c>
      <c r="Z84" t="s">
        <v>67</v>
      </c>
      <c r="AA84" t="s">
        <v>67</v>
      </c>
      <c r="AB84" t="s">
        <v>2234</v>
      </c>
      <c r="AC84" t="s">
        <v>555</v>
      </c>
      <c r="AD84" t="s">
        <v>67</v>
      </c>
      <c r="AE84">
        <v>0</v>
      </c>
      <c r="AF84" t="s">
        <v>1366</v>
      </c>
      <c r="AG84">
        <v>20</v>
      </c>
      <c r="AH84">
        <v>3</v>
      </c>
      <c r="AI84" t="s">
        <v>2130</v>
      </c>
      <c r="AJ84" t="s">
        <v>2129</v>
      </c>
      <c r="AK84">
        <v>80</v>
      </c>
      <c r="AL84">
        <v>20</v>
      </c>
      <c r="AM84">
        <v>6373</v>
      </c>
      <c r="AN84">
        <v>0</v>
      </c>
      <c r="AO84">
        <v>0</v>
      </c>
      <c r="AP84">
        <v>5098400</v>
      </c>
      <c r="AQ84">
        <v>800000</v>
      </c>
      <c r="AR84">
        <v>0</v>
      </c>
      <c r="AS84">
        <v>0</v>
      </c>
      <c r="AT84">
        <v>0</v>
      </c>
      <c r="AU84">
        <v>5898400</v>
      </c>
      <c r="AV84" t="s">
        <v>64</v>
      </c>
      <c r="AW84">
        <v>0</v>
      </c>
      <c r="AX84">
        <v>1</v>
      </c>
      <c r="AY84">
        <v>7</v>
      </c>
      <c r="AZ84">
        <v>0</v>
      </c>
      <c r="BA84">
        <v>0</v>
      </c>
      <c r="BB84">
        <v>0</v>
      </c>
      <c r="BC84">
        <v>0</v>
      </c>
      <c r="BD84">
        <v>0</v>
      </c>
      <c r="BE84">
        <v>0</v>
      </c>
      <c r="BF84">
        <v>0</v>
      </c>
      <c r="BG84">
        <v>7</v>
      </c>
      <c r="BH84">
        <v>7</v>
      </c>
      <c r="BI84">
        <v>7</v>
      </c>
      <c r="BJ84">
        <v>7</v>
      </c>
      <c r="BK84">
        <v>7</v>
      </c>
      <c r="BL84">
        <v>7</v>
      </c>
      <c r="BM84">
        <v>6.4</v>
      </c>
      <c r="BN84" t="s">
        <v>64</v>
      </c>
      <c r="BO84" t="s">
        <v>2582</v>
      </c>
      <c r="BP84" t="s">
        <v>2583</v>
      </c>
      <c r="BQ84">
        <v>955363371</v>
      </c>
      <c r="BR84" t="s">
        <v>2584</v>
      </c>
      <c r="BS84" t="s">
        <v>2451</v>
      </c>
      <c r="BT84" s="57" t="s">
        <v>2452</v>
      </c>
      <c r="BU84">
        <v>0</v>
      </c>
      <c r="BV84">
        <v>0</v>
      </c>
      <c r="BW84">
        <v>0</v>
      </c>
    </row>
    <row r="85" spans="1:75" x14ac:dyDescent="0.35">
      <c r="A85">
        <v>14503</v>
      </c>
      <c r="B85" t="s">
        <v>1069</v>
      </c>
      <c r="C85">
        <v>2025</v>
      </c>
      <c r="D85" t="s">
        <v>127</v>
      </c>
      <c r="E85" t="s">
        <v>2256</v>
      </c>
      <c r="F85" t="s">
        <v>2257</v>
      </c>
      <c r="I85" t="s">
        <v>734</v>
      </c>
      <c r="J85" t="s">
        <v>735</v>
      </c>
      <c r="K85" t="s">
        <v>65</v>
      </c>
      <c r="L85" t="s">
        <v>65</v>
      </c>
      <c r="M85">
        <v>10</v>
      </c>
      <c r="N85" t="s">
        <v>2279</v>
      </c>
      <c r="O85" t="s">
        <v>736</v>
      </c>
      <c r="P85" t="s">
        <v>132</v>
      </c>
      <c r="Q85" t="s">
        <v>61</v>
      </c>
      <c r="R85" t="s">
        <v>62</v>
      </c>
      <c r="S85">
        <v>15</v>
      </c>
      <c r="T85">
        <v>10</v>
      </c>
      <c r="U85">
        <v>72</v>
      </c>
      <c r="V85">
        <v>0</v>
      </c>
      <c r="W85">
        <v>72</v>
      </c>
      <c r="X85">
        <v>5</v>
      </c>
      <c r="Y85" t="s">
        <v>64</v>
      </c>
      <c r="Z85" t="s">
        <v>67</v>
      </c>
      <c r="AA85" t="s">
        <v>67</v>
      </c>
      <c r="AB85" t="s">
        <v>2234</v>
      </c>
      <c r="AC85" t="s">
        <v>737</v>
      </c>
      <c r="AD85" t="s">
        <v>67</v>
      </c>
      <c r="AE85">
        <v>0</v>
      </c>
      <c r="AF85" t="s">
        <v>1366</v>
      </c>
      <c r="AG85">
        <v>15</v>
      </c>
      <c r="AH85">
        <v>2</v>
      </c>
      <c r="AI85" t="s">
        <v>2126</v>
      </c>
      <c r="AJ85" t="s">
        <v>2125</v>
      </c>
      <c r="AK85">
        <v>72</v>
      </c>
      <c r="AL85">
        <v>15</v>
      </c>
      <c r="AM85">
        <v>5075</v>
      </c>
      <c r="AN85">
        <v>0</v>
      </c>
      <c r="AO85">
        <v>0</v>
      </c>
      <c r="AP85">
        <v>3654000</v>
      </c>
      <c r="AQ85">
        <v>600000</v>
      </c>
      <c r="AR85">
        <v>0</v>
      </c>
      <c r="AS85">
        <v>0</v>
      </c>
      <c r="AT85">
        <v>0</v>
      </c>
      <c r="AU85">
        <v>4254000</v>
      </c>
      <c r="AV85" t="s">
        <v>64</v>
      </c>
      <c r="AW85">
        <v>0</v>
      </c>
      <c r="AX85">
        <v>1</v>
      </c>
      <c r="AY85">
        <v>7</v>
      </c>
      <c r="AZ85">
        <v>0</v>
      </c>
      <c r="BA85">
        <v>0</v>
      </c>
      <c r="BB85">
        <v>0</v>
      </c>
      <c r="BC85">
        <v>0</v>
      </c>
      <c r="BD85">
        <v>0</v>
      </c>
      <c r="BE85">
        <v>0</v>
      </c>
      <c r="BF85">
        <v>0</v>
      </c>
      <c r="BG85">
        <v>7</v>
      </c>
      <c r="BH85">
        <v>7</v>
      </c>
      <c r="BI85">
        <v>7</v>
      </c>
      <c r="BJ85">
        <v>7</v>
      </c>
      <c r="BK85">
        <v>7</v>
      </c>
      <c r="BL85">
        <v>7</v>
      </c>
      <c r="BM85">
        <v>6.4</v>
      </c>
      <c r="BN85" t="s">
        <v>64</v>
      </c>
      <c r="BO85" t="s">
        <v>2585</v>
      </c>
      <c r="BP85" t="s">
        <v>2586</v>
      </c>
      <c r="BQ85">
        <v>981838731</v>
      </c>
      <c r="BR85" t="s">
        <v>2587</v>
      </c>
      <c r="BS85" t="s">
        <v>2588</v>
      </c>
      <c r="BT85" s="57" t="s">
        <v>2589</v>
      </c>
      <c r="BU85">
        <v>0</v>
      </c>
      <c r="BV85">
        <v>0</v>
      </c>
      <c r="BW85">
        <v>0</v>
      </c>
    </row>
  </sheetData>
  <autoFilter ref="A1:DT259" xr:uid="{ECBF3F3A-CC44-418E-A7BE-C4AE59442B00}"/>
  <conditionalFormatting sqref="BR2:BS260">
    <cfRule type="containsText" dxfId="4" priority="1" stopIfTrue="1" operator="containsText" text="Rechazado EV T">
      <formula>NOT(ISERROR(SEARCH("Rechazado EV T",BR2)))</formula>
    </cfRule>
  </conditionalFormatting>
  <conditionalFormatting sqref="BV2:CF259 BT2:BT260">
    <cfRule type="cellIs" dxfId="3" priority="3" operator="greaterThan">
      <formula>0</formula>
    </cfRule>
  </conditionalFormatting>
  <conditionalFormatting sqref="BV260:CF260">
    <cfRule type="cellIs" dxfId="2" priority="9" operator="greaterThan">
      <formula>0</formula>
    </cfRule>
  </conditionalFormatting>
  <conditionalFormatting sqref="BW2:BX260">
    <cfRule type="containsText" dxfId="1" priority="4" stopIfTrue="1" operator="containsText" text="Error">
      <formula>NOT(ISERROR(SEARCH("Error",BW2)))</formula>
    </cfRule>
  </conditionalFormatting>
  <conditionalFormatting sqref="CI2:CI260 CK2:CM260 CR2:CT260 CV2:DA260">
    <cfRule type="containsText" dxfId="0" priority="2" operator="containsText" text="ERROR NOTA">
      <formula>NOT(ISERROR(SEARCH("ERROR NOTA",CI2)))</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6D4B-C74B-41EA-BC73-A0A368719763}">
  <dimension ref="A3:I119"/>
  <sheetViews>
    <sheetView workbookViewId="0">
      <selection activeCell="H33" sqref="H33"/>
    </sheetView>
  </sheetViews>
  <sheetFormatPr baseColWidth="10" defaultColWidth="11.453125" defaultRowHeight="14.5" x14ac:dyDescent="0.35"/>
  <cols>
    <col min="1" max="1" width="16.81640625" bestFit="1" customWidth="1"/>
    <col min="2" max="2" width="22.81640625" bestFit="1" customWidth="1"/>
    <col min="3" max="3" width="30.26953125" bestFit="1" customWidth="1"/>
    <col min="5" max="5" width="13" bestFit="1" customWidth="1"/>
    <col min="8" max="8" width="17.453125" style="50" customWidth="1"/>
  </cols>
  <sheetData>
    <row r="3" spans="1:9" x14ac:dyDescent="0.35">
      <c r="A3" s="35" t="s">
        <v>2057</v>
      </c>
      <c r="B3" t="s">
        <v>2601</v>
      </c>
      <c r="C3" t="s">
        <v>2602</v>
      </c>
      <c r="F3" t="s">
        <v>2057</v>
      </c>
      <c r="G3" t="s">
        <v>2601</v>
      </c>
      <c r="H3" s="50" t="s">
        <v>2602</v>
      </c>
    </row>
    <row r="4" spans="1:9" x14ac:dyDescent="0.35">
      <c r="A4" s="33" t="s">
        <v>1617</v>
      </c>
      <c r="B4">
        <v>11</v>
      </c>
      <c r="C4">
        <v>107401540</v>
      </c>
      <c r="F4" t="s">
        <v>1617</v>
      </c>
      <c r="G4">
        <v>11</v>
      </c>
      <c r="H4" s="50">
        <v>107401540</v>
      </c>
      <c r="I4" s="254">
        <f>+(H4/$H$33)</f>
        <v>0.11882637277194093</v>
      </c>
    </row>
    <row r="5" spans="1:9" x14ac:dyDescent="0.35">
      <c r="A5" s="33" t="s">
        <v>1646</v>
      </c>
      <c r="B5">
        <v>6</v>
      </c>
      <c r="C5">
        <v>106553260</v>
      </c>
      <c r="F5" t="s">
        <v>1646</v>
      </c>
      <c r="G5">
        <v>6</v>
      </c>
      <c r="H5" s="50">
        <v>106553260</v>
      </c>
      <c r="I5" s="254">
        <f t="shared" ref="I5:I33" si="0">+(H5/$H$33)</f>
        <v>0.11788785703469003</v>
      </c>
    </row>
    <row r="6" spans="1:9" x14ac:dyDescent="0.35">
      <c r="A6" s="33" t="s">
        <v>1647</v>
      </c>
      <c r="B6">
        <v>2</v>
      </c>
      <c r="C6">
        <v>43927875</v>
      </c>
      <c r="F6" t="s">
        <v>1647</v>
      </c>
      <c r="G6">
        <v>2</v>
      </c>
      <c r="H6" s="50">
        <v>43927875</v>
      </c>
      <c r="I6" s="254">
        <f t="shared" si="0"/>
        <v>4.8600700230455027E-2</v>
      </c>
    </row>
    <row r="7" spans="1:9" x14ac:dyDescent="0.35">
      <c r="A7" s="33" t="s">
        <v>1778</v>
      </c>
      <c r="B7">
        <v>1</v>
      </c>
      <c r="C7">
        <v>23540000</v>
      </c>
      <c r="F7" t="s">
        <v>1778</v>
      </c>
      <c r="G7">
        <v>1</v>
      </c>
      <c r="H7" s="50">
        <v>23540000</v>
      </c>
      <c r="I7" s="254">
        <f t="shared" si="0"/>
        <v>2.6044066174949535E-2</v>
      </c>
    </row>
    <row r="8" spans="1:9" x14ac:dyDescent="0.35">
      <c r="A8" s="33" t="s">
        <v>2145</v>
      </c>
      <c r="B8">
        <v>1</v>
      </c>
      <c r="C8">
        <v>11876250</v>
      </c>
      <c r="F8" t="s">
        <v>2145</v>
      </c>
      <c r="G8">
        <v>1</v>
      </c>
      <c r="H8" s="50">
        <v>11876250</v>
      </c>
      <c r="I8" s="254">
        <f t="shared" si="0"/>
        <v>1.3139585425244028E-2</v>
      </c>
    </row>
    <row r="9" spans="1:9" x14ac:dyDescent="0.35">
      <c r="A9" s="33" t="s">
        <v>1914</v>
      </c>
      <c r="B9">
        <v>1</v>
      </c>
      <c r="C9">
        <v>3888000</v>
      </c>
      <c r="F9" t="s">
        <v>1914</v>
      </c>
      <c r="G9">
        <v>1</v>
      </c>
      <c r="H9" s="50">
        <v>3888000</v>
      </c>
      <c r="I9" s="254">
        <f t="shared" si="0"/>
        <v>4.3015857811471445E-3</v>
      </c>
    </row>
    <row r="10" spans="1:9" x14ac:dyDescent="0.35">
      <c r="A10" s="33" t="s">
        <v>2167</v>
      </c>
      <c r="B10">
        <v>3</v>
      </c>
      <c r="C10">
        <v>38345400</v>
      </c>
      <c r="F10" t="s">
        <v>2167</v>
      </c>
      <c r="G10">
        <v>3</v>
      </c>
      <c r="H10" s="50">
        <v>38345400</v>
      </c>
      <c r="I10" s="254">
        <f t="shared" si="0"/>
        <v>4.2424389766563715E-2</v>
      </c>
    </row>
    <row r="11" spans="1:9" x14ac:dyDescent="0.35">
      <c r="A11" s="33" t="s">
        <v>1947</v>
      </c>
      <c r="B11">
        <v>1</v>
      </c>
      <c r="C11">
        <v>4700000</v>
      </c>
      <c r="F11" t="s">
        <v>1947</v>
      </c>
      <c r="G11">
        <v>1</v>
      </c>
      <c r="H11" s="50">
        <v>4700000</v>
      </c>
      <c r="I11" s="254">
        <f t="shared" si="0"/>
        <v>5.199962235440221E-3</v>
      </c>
    </row>
    <row r="12" spans="1:9" x14ac:dyDescent="0.35">
      <c r="A12" s="33" t="s">
        <v>1978</v>
      </c>
      <c r="B12">
        <v>2</v>
      </c>
      <c r="C12">
        <v>47415200</v>
      </c>
      <c r="F12" t="s">
        <v>1978</v>
      </c>
      <c r="G12">
        <v>2</v>
      </c>
      <c r="H12" s="50">
        <v>47415200</v>
      </c>
      <c r="I12" s="254">
        <f t="shared" si="0"/>
        <v>5.2458989231030893E-2</v>
      </c>
    </row>
    <row r="13" spans="1:9" x14ac:dyDescent="0.35">
      <c r="A13" s="33" t="s">
        <v>1677</v>
      </c>
      <c r="B13">
        <v>1</v>
      </c>
      <c r="C13">
        <v>6279120</v>
      </c>
      <c r="F13" t="s">
        <v>1677</v>
      </c>
      <c r="G13">
        <v>1</v>
      </c>
      <c r="H13" s="50">
        <v>6279120</v>
      </c>
      <c r="I13" s="254">
        <f t="shared" si="0"/>
        <v>6.9470610365526386E-3</v>
      </c>
    </row>
    <row r="14" spans="1:9" x14ac:dyDescent="0.35">
      <c r="A14" s="33" t="s">
        <v>1749</v>
      </c>
      <c r="B14">
        <v>1</v>
      </c>
      <c r="C14">
        <v>5127000</v>
      </c>
      <c r="F14" t="s">
        <v>1749</v>
      </c>
      <c r="G14">
        <v>1</v>
      </c>
      <c r="H14" s="50">
        <v>5127000</v>
      </c>
      <c r="I14" s="254">
        <f t="shared" si="0"/>
        <v>5.6723843364046844E-3</v>
      </c>
    </row>
    <row r="15" spans="1:9" x14ac:dyDescent="0.35">
      <c r="A15" s="33" t="s">
        <v>1797</v>
      </c>
      <c r="B15">
        <v>1</v>
      </c>
      <c r="C15">
        <v>12150000</v>
      </c>
      <c r="F15" t="s">
        <v>1797</v>
      </c>
      <c r="G15">
        <v>1</v>
      </c>
      <c r="H15" s="50">
        <v>12150000</v>
      </c>
      <c r="I15" s="254">
        <f t="shared" si="0"/>
        <v>1.3442455566084827E-2</v>
      </c>
    </row>
    <row r="16" spans="1:9" x14ac:dyDescent="0.35">
      <c r="A16" s="33" t="s">
        <v>2110</v>
      </c>
      <c r="B16">
        <v>1</v>
      </c>
      <c r="C16">
        <v>923400</v>
      </c>
      <c r="F16" t="s">
        <v>2110</v>
      </c>
      <c r="G16">
        <v>1</v>
      </c>
      <c r="H16" s="50">
        <v>923400</v>
      </c>
      <c r="I16" s="254">
        <f t="shared" si="0"/>
        <v>1.0216266230224469E-3</v>
      </c>
    </row>
    <row r="17" spans="1:9" x14ac:dyDescent="0.35">
      <c r="A17" s="33" t="s">
        <v>1768</v>
      </c>
      <c r="B17">
        <v>1</v>
      </c>
      <c r="C17">
        <v>7510250</v>
      </c>
      <c r="F17" t="s">
        <v>1768</v>
      </c>
      <c r="G17">
        <v>1</v>
      </c>
      <c r="H17" s="50">
        <v>7510250</v>
      </c>
      <c r="I17" s="254">
        <f t="shared" si="0"/>
        <v>8.3091524210031752E-3</v>
      </c>
    </row>
    <row r="18" spans="1:9" x14ac:dyDescent="0.35">
      <c r="A18" s="33" t="s">
        <v>1638</v>
      </c>
      <c r="B18">
        <v>5</v>
      </c>
      <c r="C18">
        <v>43745900</v>
      </c>
      <c r="F18" t="s">
        <v>1638</v>
      </c>
      <c r="G18">
        <v>5</v>
      </c>
      <c r="H18" s="50">
        <v>43745900</v>
      </c>
      <c r="I18" s="254">
        <f t="shared" si="0"/>
        <v>4.8399367650073272E-2</v>
      </c>
    </row>
    <row r="19" spans="1:9" x14ac:dyDescent="0.35">
      <c r="A19" s="33" t="s">
        <v>1371</v>
      </c>
      <c r="B19">
        <v>5</v>
      </c>
      <c r="C19">
        <v>104383860</v>
      </c>
      <c r="F19" t="s">
        <v>1371</v>
      </c>
      <c r="G19">
        <v>5</v>
      </c>
      <c r="H19" s="50">
        <v>104383860</v>
      </c>
      <c r="I19" s="254">
        <f t="shared" si="0"/>
        <v>0.11548768723180407</v>
      </c>
    </row>
    <row r="20" spans="1:9" x14ac:dyDescent="0.35">
      <c r="A20" s="33" t="s">
        <v>1724</v>
      </c>
      <c r="B20">
        <v>2</v>
      </c>
      <c r="C20">
        <v>7572000</v>
      </c>
      <c r="F20" t="s">
        <v>1724</v>
      </c>
      <c r="G20">
        <v>2</v>
      </c>
      <c r="H20" s="50">
        <v>7572000</v>
      </c>
      <c r="I20" s="254">
        <f t="shared" si="0"/>
        <v>8.3774710737773098E-3</v>
      </c>
    </row>
    <row r="21" spans="1:9" x14ac:dyDescent="0.35">
      <c r="A21" s="33" t="s">
        <v>1916</v>
      </c>
      <c r="B21">
        <v>2</v>
      </c>
      <c r="C21">
        <v>24654375</v>
      </c>
      <c r="F21" t="s">
        <v>1916</v>
      </c>
      <c r="G21">
        <v>2</v>
      </c>
      <c r="H21" s="50">
        <v>24654375</v>
      </c>
      <c r="I21" s="254">
        <f t="shared" si="0"/>
        <v>2.727698275284713E-2</v>
      </c>
    </row>
    <row r="22" spans="1:9" x14ac:dyDescent="0.35">
      <c r="A22" s="33" t="s">
        <v>1758</v>
      </c>
      <c r="B22">
        <v>2</v>
      </c>
      <c r="C22">
        <v>33216000</v>
      </c>
      <c r="F22" t="s">
        <v>1758</v>
      </c>
      <c r="G22">
        <v>2</v>
      </c>
      <c r="H22" s="50">
        <v>33216000</v>
      </c>
      <c r="I22" s="254">
        <f t="shared" si="0"/>
        <v>3.6749350130294123E-2</v>
      </c>
    </row>
    <row r="23" spans="1:9" x14ac:dyDescent="0.35">
      <c r="A23" s="33" t="s">
        <v>1809</v>
      </c>
      <c r="B23">
        <v>2</v>
      </c>
      <c r="C23">
        <v>15943300</v>
      </c>
      <c r="F23" t="s">
        <v>1809</v>
      </c>
      <c r="G23">
        <v>2</v>
      </c>
      <c r="H23" s="50">
        <v>15943300</v>
      </c>
      <c r="I23" s="254">
        <f t="shared" si="0"/>
        <v>1.7639267640062569E-2</v>
      </c>
    </row>
    <row r="24" spans="1:9" x14ac:dyDescent="0.35">
      <c r="A24" s="33" t="s">
        <v>1645</v>
      </c>
      <c r="B24">
        <v>4</v>
      </c>
      <c r="C24">
        <v>36131218</v>
      </c>
      <c r="F24" t="s">
        <v>1645</v>
      </c>
      <c r="G24">
        <v>4</v>
      </c>
      <c r="H24" s="50">
        <v>36131218</v>
      </c>
      <c r="I24" s="254">
        <f t="shared" si="0"/>
        <v>3.9974674280948502E-2</v>
      </c>
    </row>
    <row r="25" spans="1:9" x14ac:dyDescent="0.35">
      <c r="A25" s="33" t="s">
        <v>1374</v>
      </c>
      <c r="B25">
        <v>15</v>
      </c>
      <c r="C25">
        <v>149742250</v>
      </c>
      <c r="F25" t="s">
        <v>1374</v>
      </c>
      <c r="G25">
        <v>15</v>
      </c>
      <c r="H25" s="50">
        <v>149742250</v>
      </c>
      <c r="I25" s="254">
        <f t="shared" si="0"/>
        <v>0.16567107341486137</v>
      </c>
    </row>
    <row r="26" spans="1:9" x14ac:dyDescent="0.35">
      <c r="A26" s="33" t="s">
        <v>1822</v>
      </c>
      <c r="B26">
        <v>2</v>
      </c>
      <c r="C26">
        <v>13256520</v>
      </c>
      <c r="F26" t="s">
        <v>1822</v>
      </c>
      <c r="G26">
        <v>2</v>
      </c>
      <c r="H26" s="50">
        <v>13256520</v>
      </c>
      <c r="I26" s="254">
        <f t="shared" si="0"/>
        <v>1.4666681568799576E-2</v>
      </c>
    </row>
    <row r="27" spans="1:9" x14ac:dyDescent="0.35">
      <c r="A27" s="33" t="s">
        <v>1712</v>
      </c>
      <c r="B27">
        <v>2</v>
      </c>
      <c r="C27">
        <v>5075000</v>
      </c>
      <c r="F27" t="s">
        <v>1712</v>
      </c>
      <c r="G27">
        <v>2</v>
      </c>
      <c r="H27" s="50">
        <v>5075000</v>
      </c>
      <c r="I27" s="254">
        <f t="shared" si="0"/>
        <v>5.6148528393317283E-3</v>
      </c>
    </row>
    <row r="28" spans="1:9" x14ac:dyDescent="0.35">
      <c r="A28" s="33" t="s">
        <v>1805</v>
      </c>
      <c r="B28">
        <v>1</v>
      </c>
      <c r="C28">
        <v>9644400</v>
      </c>
      <c r="F28" t="s">
        <v>1805</v>
      </c>
      <c r="G28">
        <v>1</v>
      </c>
      <c r="H28" s="50">
        <v>9644400</v>
      </c>
      <c r="I28" s="254">
        <f t="shared" si="0"/>
        <v>1.0670322507123334E-2</v>
      </c>
    </row>
    <row r="29" spans="1:9" x14ac:dyDescent="0.35">
      <c r="A29" s="33" t="s">
        <v>1956</v>
      </c>
      <c r="B29">
        <v>2</v>
      </c>
      <c r="C29">
        <v>13185000</v>
      </c>
      <c r="F29" t="s">
        <v>1956</v>
      </c>
      <c r="G29">
        <v>2</v>
      </c>
      <c r="H29" s="50">
        <v>13185000</v>
      </c>
      <c r="I29" s="254">
        <f t="shared" si="0"/>
        <v>1.4587553632825387E-2</v>
      </c>
    </row>
    <row r="30" spans="1:9" x14ac:dyDescent="0.35">
      <c r="A30" s="33" t="s">
        <v>1681</v>
      </c>
      <c r="B30">
        <v>5</v>
      </c>
      <c r="C30">
        <v>17513200</v>
      </c>
      <c r="F30" t="s">
        <v>1681</v>
      </c>
      <c r="G30">
        <v>5</v>
      </c>
      <c r="H30" s="50">
        <v>17513200</v>
      </c>
      <c r="I30" s="254">
        <f t="shared" si="0"/>
        <v>1.9376165664193975E-2</v>
      </c>
    </row>
    <row r="31" spans="1:9" x14ac:dyDescent="0.35">
      <c r="A31" s="33" t="s">
        <v>2130</v>
      </c>
      <c r="B31">
        <v>1</v>
      </c>
      <c r="C31">
        <v>5898400</v>
      </c>
      <c r="F31" t="s">
        <v>2130</v>
      </c>
      <c r="G31">
        <v>1</v>
      </c>
      <c r="H31" s="50">
        <v>5898400</v>
      </c>
      <c r="I31" s="254">
        <f t="shared" si="0"/>
        <v>6.525841967983107E-3</v>
      </c>
    </row>
    <row r="32" spans="1:9" x14ac:dyDescent="0.35">
      <c r="A32" s="33" t="s">
        <v>2126</v>
      </c>
      <c r="B32">
        <v>1</v>
      </c>
      <c r="C32">
        <v>4254000</v>
      </c>
      <c r="F32" t="s">
        <v>2126</v>
      </c>
      <c r="G32">
        <v>1</v>
      </c>
      <c r="H32" s="50">
        <v>4254000</v>
      </c>
      <c r="I32" s="254">
        <f t="shared" si="0"/>
        <v>4.7065190105452558E-3</v>
      </c>
    </row>
    <row r="33" spans="1:9" x14ac:dyDescent="0.35">
      <c r="A33" s="33" t="s">
        <v>2012</v>
      </c>
      <c r="B33">
        <v>84</v>
      </c>
      <c r="C33">
        <v>903852718</v>
      </c>
      <c r="F33" t="s">
        <v>2012</v>
      </c>
      <c r="G33">
        <v>84</v>
      </c>
      <c r="H33" s="50">
        <v>903852718</v>
      </c>
      <c r="I33" s="254">
        <f t="shared" si="0"/>
        <v>1</v>
      </c>
    </row>
    <row r="61" spans="5:5" x14ac:dyDescent="0.35">
      <c r="E61" s="36" t="e">
        <f>GETPIVOTDATA("Suma de TOTAL DEL CURSO",$A$3)*10%</f>
        <v>#REF!</v>
      </c>
    </row>
    <row r="118" spans="1:6" x14ac:dyDescent="0.35">
      <c r="C118" s="50"/>
      <c r="E118" s="50">
        <f>C118*10%</f>
        <v>0</v>
      </c>
      <c r="F118" s="51">
        <v>0.1</v>
      </c>
    </row>
    <row r="119" spans="1:6" x14ac:dyDescent="0.35">
      <c r="A119" t="s">
        <v>2012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09AA-CFFD-4CBC-BA34-BD767DBBCAEE}">
  <dimension ref="A5:B15"/>
  <sheetViews>
    <sheetView topLeftCell="A4" workbookViewId="0">
      <selection activeCell="B6" sqref="B6"/>
    </sheetView>
  </sheetViews>
  <sheetFormatPr baseColWidth="10" defaultColWidth="11.453125" defaultRowHeight="14.5" x14ac:dyDescent="0.35"/>
  <cols>
    <col min="1" max="1" width="45" customWidth="1"/>
    <col min="2" max="2" width="25" bestFit="1" customWidth="1"/>
    <col min="3" max="3" width="21" customWidth="1"/>
    <col min="5" max="5" width="11.453125" customWidth="1"/>
    <col min="9" max="9" width="11.453125" customWidth="1"/>
  </cols>
  <sheetData>
    <row r="5" spans="1:2" x14ac:dyDescent="0.35">
      <c r="B5" s="50"/>
    </row>
    <row r="6" spans="1:2" x14ac:dyDescent="0.35">
      <c r="A6" t="s">
        <v>2603</v>
      </c>
      <c r="B6" s="255">
        <v>903852718</v>
      </c>
    </row>
    <row r="7" spans="1:2" x14ac:dyDescent="0.35">
      <c r="A7" t="s">
        <v>2604</v>
      </c>
      <c r="B7" s="50">
        <v>5000000000</v>
      </c>
    </row>
    <row r="8" spans="1:2" x14ac:dyDescent="0.35">
      <c r="A8" t="s">
        <v>2605</v>
      </c>
      <c r="B8" s="21">
        <v>0.9</v>
      </c>
    </row>
    <row r="9" spans="1:2" x14ac:dyDescent="0.35">
      <c r="A9" t="s">
        <v>2606</v>
      </c>
      <c r="B9" s="21">
        <v>0.1</v>
      </c>
    </row>
    <row r="10" spans="1:2" x14ac:dyDescent="0.35">
      <c r="A10" t="s">
        <v>2607</v>
      </c>
      <c r="B10" s="50">
        <v>4900000000</v>
      </c>
    </row>
    <row r="11" spans="1:2" x14ac:dyDescent="0.35">
      <c r="B11" s="50"/>
    </row>
    <row r="12" spans="1:2" x14ac:dyDescent="0.35">
      <c r="A12" t="s">
        <v>2608</v>
      </c>
      <c r="B12" s="50">
        <f>+(B7-B6)</f>
        <v>4096147282</v>
      </c>
    </row>
    <row r="13" spans="1:2" x14ac:dyDescent="0.35">
      <c r="A13" t="s">
        <v>2609</v>
      </c>
      <c r="B13" s="50">
        <f>+(B8*B12)</f>
        <v>3686532553.8000002</v>
      </c>
    </row>
    <row r="14" spans="1:2" x14ac:dyDescent="0.35">
      <c r="A14" t="s">
        <v>2610</v>
      </c>
      <c r="B14" s="50">
        <f>+(B13+B9)</f>
        <v>3686532553.9000001</v>
      </c>
    </row>
    <row r="15" spans="1:2" x14ac:dyDescent="0.35">
      <c r="A15" t="s">
        <v>2611</v>
      </c>
      <c r="B15" s="254">
        <f>+(B14/B10)</f>
        <v>0.75235358242857142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B2:F103"/>
  <sheetViews>
    <sheetView workbookViewId="0">
      <selection activeCell="C4" sqref="C4:F103"/>
    </sheetView>
  </sheetViews>
  <sheetFormatPr baseColWidth="10" defaultColWidth="11.453125" defaultRowHeight="14.5" x14ac:dyDescent="0.35"/>
  <cols>
    <col min="2" max="2" width="4.26953125" customWidth="1"/>
    <col min="3" max="3" width="24" customWidth="1"/>
    <col min="4" max="4" width="14.26953125" customWidth="1"/>
    <col min="5" max="5" width="16.7265625" customWidth="1"/>
    <col min="6" max="6" width="17.81640625" style="60" customWidth="1"/>
  </cols>
  <sheetData>
    <row r="2" spans="2:6" ht="15" thickBot="1" x14ac:dyDescent="0.4">
      <c r="B2" s="258" t="s">
        <v>1298</v>
      </c>
      <c r="C2" s="259"/>
      <c r="D2" s="260"/>
      <c r="E2" s="258" t="s">
        <v>1299</v>
      </c>
      <c r="F2" s="260"/>
    </row>
    <row r="3" spans="2:6" ht="15" thickBot="1" x14ac:dyDescent="0.4">
      <c r="B3" s="63" t="s">
        <v>1300</v>
      </c>
      <c r="C3" s="63" t="s">
        <v>1301</v>
      </c>
      <c r="D3" s="63" t="s">
        <v>1302</v>
      </c>
      <c r="E3" s="63" t="s">
        <v>1303</v>
      </c>
      <c r="F3" s="64" t="s">
        <v>1304</v>
      </c>
    </row>
    <row r="4" spans="2:6" ht="35.15" customHeight="1" thickBot="1" x14ac:dyDescent="0.4">
      <c r="B4" s="1">
        <v>1</v>
      </c>
      <c r="C4" s="193" t="s">
        <v>2089</v>
      </c>
      <c r="D4" s="194" t="s">
        <v>1568</v>
      </c>
      <c r="E4" s="195">
        <v>3</v>
      </c>
      <c r="F4" s="194">
        <v>36640272</v>
      </c>
    </row>
    <row r="5" spans="2:6" ht="35.15" customHeight="1" thickBot="1" x14ac:dyDescent="0.4">
      <c r="B5" s="1">
        <v>2</v>
      </c>
      <c r="C5" s="193" t="s">
        <v>2090</v>
      </c>
      <c r="D5" s="194" t="s">
        <v>1975</v>
      </c>
      <c r="E5" s="195">
        <v>3</v>
      </c>
      <c r="F5" s="194">
        <v>37077920</v>
      </c>
    </row>
    <row r="6" spans="2:6" ht="35.15" customHeight="1" thickBot="1" x14ac:dyDescent="0.4">
      <c r="B6" s="1">
        <v>3</v>
      </c>
      <c r="C6" s="193" t="s">
        <v>2091</v>
      </c>
      <c r="D6" s="194" t="s">
        <v>2092</v>
      </c>
      <c r="E6" s="195">
        <v>13</v>
      </c>
      <c r="F6" s="194">
        <v>119973620</v>
      </c>
    </row>
    <row r="7" spans="2:6" ht="35.15" customHeight="1" thickBot="1" x14ac:dyDescent="0.4">
      <c r="B7" s="1">
        <v>4</v>
      </c>
      <c r="C7" s="193" t="s">
        <v>2093</v>
      </c>
      <c r="D7" s="194" t="s">
        <v>2094</v>
      </c>
      <c r="E7" s="195">
        <v>7</v>
      </c>
      <c r="F7" s="194">
        <v>85257708</v>
      </c>
    </row>
    <row r="8" spans="2:6" ht="35.15" customHeight="1" thickBot="1" x14ac:dyDescent="0.4">
      <c r="B8" s="1">
        <v>5</v>
      </c>
      <c r="C8" s="193" t="s">
        <v>2095</v>
      </c>
      <c r="D8" s="194" t="s">
        <v>2096</v>
      </c>
      <c r="E8" s="195">
        <v>4</v>
      </c>
      <c r="F8" s="194">
        <v>22113400</v>
      </c>
    </row>
    <row r="9" spans="2:6" ht="35.15" customHeight="1" thickBot="1" x14ac:dyDescent="0.4">
      <c r="B9" s="1">
        <v>6</v>
      </c>
      <c r="C9" s="193" t="s">
        <v>2097</v>
      </c>
      <c r="D9" s="194" t="s">
        <v>1735</v>
      </c>
      <c r="E9" s="195">
        <v>1</v>
      </c>
      <c r="F9" s="194">
        <v>9847600</v>
      </c>
    </row>
    <row r="10" spans="2:6" ht="35.15" customHeight="1" thickBot="1" x14ac:dyDescent="0.4">
      <c r="B10" s="1">
        <v>7</v>
      </c>
      <c r="C10" s="193" t="s">
        <v>2098</v>
      </c>
      <c r="D10" s="194" t="s">
        <v>1712</v>
      </c>
      <c r="E10" s="195">
        <v>16</v>
      </c>
      <c r="F10" s="194">
        <v>163150000</v>
      </c>
    </row>
    <row r="11" spans="2:6" ht="35.15" customHeight="1" thickBot="1" x14ac:dyDescent="0.4">
      <c r="B11" s="1">
        <v>8</v>
      </c>
      <c r="C11" s="193" t="s">
        <v>2099</v>
      </c>
      <c r="D11" s="194" t="s">
        <v>1592</v>
      </c>
      <c r="E11" s="195">
        <v>2</v>
      </c>
      <c r="F11" s="194">
        <v>21855000</v>
      </c>
    </row>
    <row r="12" spans="2:6" ht="35.15" customHeight="1" thickBot="1" x14ac:dyDescent="0.4">
      <c r="B12" s="1">
        <v>9</v>
      </c>
      <c r="C12" s="193" t="s">
        <v>2100</v>
      </c>
      <c r="D12" s="194" t="s">
        <v>1889</v>
      </c>
      <c r="E12" s="195">
        <v>5</v>
      </c>
      <c r="F12" s="194">
        <v>107241850</v>
      </c>
    </row>
    <row r="13" spans="2:6" ht="35.15" customHeight="1" thickBot="1" x14ac:dyDescent="0.4">
      <c r="B13" s="1">
        <v>10</v>
      </c>
      <c r="C13" s="193" t="s">
        <v>2101</v>
      </c>
      <c r="D13" s="194" t="s">
        <v>2102</v>
      </c>
      <c r="E13" s="195">
        <v>9</v>
      </c>
      <c r="F13" s="194">
        <v>100587000</v>
      </c>
    </row>
    <row r="14" spans="2:6" ht="35.15" customHeight="1" thickBot="1" x14ac:dyDescent="0.4">
      <c r="B14" s="1">
        <v>11</v>
      </c>
      <c r="C14" s="193" t="s">
        <v>2103</v>
      </c>
      <c r="D14" s="194" t="s">
        <v>2104</v>
      </c>
      <c r="E14" s="195">
        <v>6</v>
      </c>
      <c r="F14" s="194">
        <v>65233708</v>
      </c>
    </row>
    <row r="15" spans="2:6" ht="35.15" customHeight="1" thickBot="1" x14ac:dyDescent="0.4">
      <c r="B15" s="1">
        <v>12</v>
      </c>
      <c r="C15" s="48" t="s">
        <v>2105</v>
      </c>
      <c r="D15" s="49" t="s">
        <v>1805</v>
      </c>
      <c r="E15" s="40">
        <v>9</v>
      </c>
      <c r="F15" s="58">
        <v>142935020</v>
      </c>
    </row>
    <row r="16" spans="2:6" ht="35.15" customHeight="1" thickBot="1" x14ac:dyDescent="0.4">
      <c r="B16" s="1">
        <v>13</v>
      </c>
      <c r="C16" s="48" t="s">
        <v>2106</v>
      </c>
      <c r="D16" s="49" t="s">
        <v>1914</v>
      </c>
      <c r="E16" s="40">
        <v>2</v>
      </c>
      <c r="F16" s="58">
        <v>9015000</v>
      </c>
    </row>
    <row r="17" spans="2:6" ht="35.15" customHeight="1" thickBot="1" x14ac:dyDescent="0.4">
      <c r="B17" s="1">
        <v>14</v>
      </c>
      <c r="C17" s="48" t="s">
        <v>2107</v>
      </c>
      <c r="D17" s="49" t="s">
        <v>2108</v>
      </c>
      <c r="E17" s="40">
        <v>1</v>
      </c>
      <c r="F17" s="58">
        <v>13940000</v>
      </c>
    </row>
    <row r="18" spans="2:6" ht="35.15" customHeight="1" thickBot="1" x14ac:dyDescent="0.4">
      <c r="B18" s="1">
        <v>15</v>
      </c>
      <c r="C18" s="48" t="s">
        <v>2109</v>
      </c>
      <c r="D18" s="49" t="s">
        <v>2110</v>
      </c>
      <c r="E18" s="40">
        <v>16</v>
      </c>
      <c r="F18" s="58">
        <v>144681450</v>
      </c>
    </row>
    <row r="19" spans="2:6" ht="35.15" customHeight="1" thickBot="1" x14ac:dyDescent="0.4">
      <c r="B19" s="1">
        <v>16</v>
      </c>
      <c r="C19" s="48" t="s">
        <v>2111</v>
      </c>
      <c r="D19" s="49" t="s">
        <v>1372</v>
      </c>
      <c r="E19" s="40">
        <v>6</v>
      </c>
      <c r="F19" s="58">
        <v>97033195</v>
      </c>
    </row>
    <row r="20" spans="2:6" ht="35.15" customHeight="1" thickBot="1" x14ac:dyDescent="0.4">
      <c r="B20" s="1">
        <v>17</v>
      </c>
      <c r="C20" s="48" t="s">
        <v>2112</v>
      </c>
      <c r="D20" s="49" t="s">
        <v>1845</v>
      </c>
      <c r="E20" s="40">
        <v>7</v>
      </c>
      <c r="F20" s="58">
        <v>101871240</v>
      </c>
    </row>
    <row r="21" spans="2:6" ht="35.15" customHeight="1" thickBot="1" x14ac:dyDescent="0.4">
      <c r="B21" s="1">
        <v>18</v>
      </c>
      <c r="C21" s="48" t="s">
        <v>2113</v>
      </c>
      <c r="D21" s="49" t="s">
        <v>2114</v>
      </c>
      <c r="E21" s="40">
        <v>11</v>
      </c>
      <c r="F21" s="58">
        <v>109514000</v>
      </c>
    </row>
    <row r="22" spans="2:6" ht="35.15" customHeight="1" thickBot="1" x14ac:dyDescent="0.4">
      <c r="B22" s="1">
        <v>19</v>
      </c>
      <c r="C22" s="48" t="s">
        <v>2115</v>
      </c>
      <c r="D22" s="49" t="s">
        <v>2116</v>
      </c>
      <c r="E22" s="40">
        <v>9</v>
      </c>
      <c r="F22" s="58">
        <v>77527544</v>
      </c>
    </row>
    <row r="23" spans="2:6" ht="35.15" customHeight="1" thickBot="1" x14ac:dyDescent="0.4">
      <c r="B23" s="1">
        <v>20</v>
      </c>
      <c r="C23" s="48" t="s">
        <v>2117</v>
      </c>
      <c r="D23" s="49" t="s">
        <v>1653</v>
      </c>
      <c r="E23" s="40">
        <v>2</v>
      </c>
      <c r="F23" s="58">
        <v>32650000</v>
      </c>
    </row>
    <row r="24" spans="2:6" ht="35.15" customHeight="1" thickBot="1" x14ac:dyDescent="0.4">
      <c r="B24" s="1">
        <v>21</v>
      </c>
      <c r="C24" s="48" t="s">
        <v>2118</v>
      </c>
      <c r="D24" s="49" t="s">
        <v>2119</v>
      </c>
      <c r="E24" s="40">
        <v>16</v>
      </c>
      <c r="F24" s="58">
        <v>276467980</v>
      </c>
    </row>
    <row r="25" spans="2:6" ht="35.15" customHeight="1" thickBot="1" x14ac:dyDescent="0.4">
      <c r="B25" s="1">
        <v>22</v>
      </c>
      <c r="C25" s="48" t="s">
        <v>2120</v>
      </c>
      <c r="D25" s="49" t="s">
        <v>1797</v>
      </c>
      <c r="E25" s="40">
        <v>7</v>
      </c>
      <c r="F25" s="58">
        <v>140410050</v>
      </c>
    </row>
    <row r="26" spans="2:6" ht="35.15" customHeight="1" thickBot="1" x14ac:dyDescent="0.4">
      <c r="B26" s="1">
        <v>23</v>
      </c>
      <c r="C26" s="48" t="s">
        <v>2121</v>
      </c>
      <c r="D26" s="49" t="s">
        <v>1899</v>
      </c>
      <c r="E26" s="40">
        <v>11</v>
      </c>
      <c r="F26" s="58">
        <v>219614380</v>
      </c>
    </row>
    <row r="27" spans="2:6" ht="35.15" customHeight="1" thickBot="1" x14ac:dyDescent="0.4">
      <c r="B27" s="1">
        <v>24</v>
      </c>
      <c r="C27" s="48" t="s">
        <v>2122</v>
      </c>
      <c r="D27" s="49" t="s">
        <v>1677</v>
      </c>
      <c r="E27" s="40">
        <v>15</v>
      </c>
      <c r="F27" s="58">
        <v>228469250</v>
      </c>
    </row>
    <row r="28" spans="2:6" ht="35.15" customHeight="1" thickBot="1" x14ac:dyDescent="0.4">
      <c r="B28" s="1">
        <v>25</v>
      </c>
      <c r="C28" s="48" t="s">
        <v>2123</v>
      </c>
      <c r="D28" s="49" t="s">
        <v>2124</v>
      </c>
      <c r="E28" s="40">
        <v>3</v>
      </c>
      <c r="F28" s="58">
        <v>26209200</v>
      </c>
    </row>
    <row r="29" spans="2:6" ht="35.15" customHeight="1" thickBot="1" x14ac:dyDescent="0.4">
      <c r="B29" s="1">
        <v>26</v>
      </c>
      <c r="C29" s="48" t="s">
        <v>2125</v>
      </c>
      <c r="D29" s="49" t="s">
        <v>2126</v>
      </c>
      <c r="E29" s="40">
        <v>8</v>
      </c>
      <c r="F29" s="58">
        <v>53974320</v>
      </c>
    </row>
    <row r="30" spans="2:6" ht="35.15" customHeight="1" thickBot="1" x14ac:dyDescent="0.4">
      <c r="B30" s="1">
        <v>27</v>
      </c>
      <c r="C30" s="48" t="s">
        <v>2127</v>
      </c>
      <c r="D30" s="49" t="s">
        <v>1809</v>
      </c>
      <c r="E30" s="40">
        <v>7</v>
      </c>
      <c r="F30" s="58">
        <v>33456500</v>
      </c>
    </row>
    <row r="31" spans="2:6" ht="35.15" customHeight="1" thickBot="1" x14ac:dyDescent="0.4">
      <c r="B31" s="1">
        <v>28</v>
      </c>
      <c r="C31" s="48" t="s">
        <v>2128</v>
      </c>
      <c r="D31" s="49" t="s">
        <v>1646</v>
      </c>
      <c r="E31" s="40">
        <v>13</v>
      </c>
      <c r="F31" s="58">
        <v>215370070</v>
      </c>
    </row>
    <row r="32" spans="2:6" ht="35.15" customHeight="1" thickBot="1" x14ac:dyDescent="0.4">
      <c r="B32" s="1">
        <v>29</v>
      </c>
      <c r="C32" s="48" t="s">
        <v>2129</v>
      </c>
      <c r="D32" s="49" t="s">
        <v>2130</v>
      </c>
      <c r="E32" s="40">
        <v>8</v>
      </c>
      <c r="F32" s="58">
        <v>58567628</v>
      </c>
    </row>
    <row r="33" spans="2:6" ht="35.15" customHeight="1" thickBot="1" x14ac:dyDescent="0.4">
      <c r="B33" s="1">
        <v>30</v>
      </c>
      <c r="C33" s="48" t="s">
        <v>2131</v>
      </c>
      <c r="D33" s="49" t="s">
        <v>2132</v>
      </c>
      <c r="E33" s="40">
        <v>7</v>
      </c>
      <c r="F33" s="58">
        <v>114465660</v>
      </c>
    </row>
    <row r="34" spans="2:6" ht="35.15" customHeight="1" thickBot="1" x14ac:dyDescent="0.4">
      <c r="B34" s="1">
        <v>31</v>
      </c>
      <c r="C34" s="48" t="s">
        <v>2133</v>
      </c>
      <c r="D34" s="49" t="s">
        <v>2134</v>
      </c>
      <c r="E34" s="40">
        <v>5</v>
      </c>
      <c r="F34" s="58">
        <v>46106720</v>
      </c>
    </row>
    <row r="35" spans="2:6" ht="35.15" customHeight="1" thickBot="1" x14ac:dyDescent="0.4">
      <c r="B35" s="1">
        <v>32</v>
      </c>
      <c r="C35" s="48" t="s">
        <v>2135</v>
      </c>
      <c r="D35" s="49" t="s">
        <v>2136</v>
      </c>
      <c r="E35" s="40">
        <v>3</v>
      </c>
      <c r="F35" s="58">
        <v>4191600</v>
      </c>
    </row>
    <row r="36" spans="2:6" ht="35.15" customHeight="1" thickBot="1" x14ac:dyDescent="0.4">
      <c r="B36" s="1">
        <v>33</v>
      </c>
      <c r="C36" s="48" t="s">
        <v>2137</v>
      </c>
      <c r="D36" s="49" t="s">
        <v>2002</v>
      </c>
      <c r="E36" s="40">
        <v>1</v>
      </c>
      <c r="F36" s="58">
        <v>26449900</v>
      </c>
    </row>
    <row r="37" spans="2:6" ht="35.15" customHeight="1" thickBot="1" x14ac:dyDescent="0.4">
      <c r="B37" s="1">
        <v>34</v>
      </c>
      <c r="C37" s="48" t="s">
        <v>2138</v>
      </c>
      <c r="D37" s="49" t="s">
        <v>2139</v>
      </c>
      <c r="E37" s="40">
        <v>19</v>
      </c>
      <c r="F37" s="58">
        <v>216861530</v>
      </c>
    </row>
    <row r="38" spans="2:6" ht="35.15" customHeight="1" thickBot="1" x14ac:dyDescent="0.4">
      <c r="B38" s="1">
        <v>35</v>
      </c>
      <c r="C38" s="48" t="s">
        <v>2140</v>
      </c>
      <c r="D38" s="49" t="s">
        <v>1624</v>
      </c>
      <c r="E38" s="40">
        <v>9</v>
      </c>
      <c r="F38" s="58">
        <v>67012740</v>
      </c>
    </row>
    <row r="39" spans="2:6" ht="35.15" customHeight="1" thickBot="1" x14ac:dyDescent="0.4">
      <c r="B39" s="1">
        <v>36</v>
      </c>
      <c r="C39" s="48" t="s">
        <v>2141</v>
      </c>
      <c r="D39" s="49" t="s">
        <v>1822</v>
      </c>
      <c r="E39" s="40">
        <v>7</v>
      </c>
      <c r="F39" s="58">
        <v>131975200</v>
      </c>
    </row>
    <row r="40" spans="2:6" ht="35.15" customHeight="1" thickBot="1" x14ac:dyDescent="0.4">
      <c r="B40" s="1">
        <v>37</v>
      </c>
      <c r="C40" s="48" t="s">
        <v>2142</v>
      </c>
      <c r="D40" s="49" t="s">
        <v>2143</v>
      </c>
      <c r="E40" s="40">
        <v>1</v>
      </c>
      <c r="F40" s="58">
        <v>13985400</v>
      </c>
    </row>
    <row r="41" spans="2:6" ht="35.15" customHeight="1" thickBot="1" x14ac:dyDescent="0.4">
      <c r="B41" s="1">
        <v>38</v>
      </c>
      <c r="C41" s="48" t="s">
        <v>2144</v>
      </c>
      <c r="D41" s="49" t="s">
        <v>2145</v>
      </c>
      <c r="E41" s="40">
        <v>15</v>
      </c>
      <c r="F41" s="58">
        <v>146703748</v>
      </c>
    </row>
    <row r="42" spans="2:6" ht="35.15" customHeight="1" thickBot="1" x14ac:dyDescent="0.4">
      <c r="B42" s="1">
        <v>39</v>
      </c>
      <c r="C42" s="48" t="s">
        <v>2146</v>
      </c>
      <c r="D42" s="49" t="s">
        <v>2147</v>
      </c>
      <c r="E42" s="40">
        <v>8</v>
      </c>
      <c r="F42" s="58">
        <v>31625000</v>
      </c>
    </row>
    <row r="43" spans="2:6" ht="35.15" customHeight="1" thickBot="1" x14ac:dyDescent="0.4">
      <c r="B43" s="1">
        <v>40</v>
      </c>
      <c r="C43" s="48" t="s">
        <v>2148</v>
      </c>
      <c r="D43" s="49" t="s">
        <v>1638</v>
      </c>
      <c r="E43" s="40">
        <v>9</v>
      </c>
      <c r="F43" s="58">
        <v>84081540</v>
      </c>
    </row>
    <row r="44" spans="2:6" ht="35.15" customHeight="1" thickBot="1" x14ac:dyDescent="0.4">
      <c r="B44" s="1">
        <v>41</v>
      </c>
      <c r="C44" s="48" t="s">
        <v>2149</v>
      </c>
      <c r="D44" s="49" t="s">
        <v>2150</v>
      </c>
      <c r="E44" s="40">
        <v>4</v>
      </c>
      <c r="F44" s="58">
        <v>9367600</v>
      </c>
    </row>
    <row r="45" spans="2:6" ht="35.15" customHeight="1" thickBot="1" x14ac:dyDescent="0.4">
      <c r="B45" s="1">
        <v>42</v>
      </c>
      <c r="C45" s="48" t="s">
        <v>2151</v>
      </c>
      <c r="D45" s="49" t="s">
        <v>1625</v>
      </c>
      <c r="E45" s="40">
        <v>2</v>
      </c>
      <c r="F45" s="58">
        <v>14461240</v>
      </c>
    </row>
    <row r="46" spans="2:6" ht="35.15" customHeight="1" thickBot="1" x14ac:dyDescent="0.4">
      <c r="B46" s="1">
        <v>43</v>
      </c>
      <c r="C46" s="48" t="s">
        <v>2152</v>
      </c>
      <c r="D46" s="49" t="s">
        <v>1617</v>
      </c>
      <c r="E46" s="40">
        <v>16</v>
      </c>
      <c r="F46" s="58">
        <v>155056935</v>
      </c>
    </row>
    <row r="47" spans="2:6" ht="35.15" customHeight="1" thickBot="1" x14ac:dyDescent="0.4">
      <c r="B47" s="1">
        <v>44</v>
      </c>
      <c r="C47" s="48" t="s">
        <v>2153</v>
      </c>
      <c r="D47" s="49" t="s">
        <v>1645</v>
      </c>
      <c r="E47" s="40">
        <v>8</v>
      </c>
      <c r="F47" s="58">
        <v>83099108</v>
      </c>
    </row>
    <row r="48" spans="2:6" ht="35.15" customHeight="1" thickBot="1" x14ac:dyDescent="0.4">
      <c r="B48" s="1">
        <v>45</v>
      </c>
      <c r="C48" s="48" t="s">
        <v>2154</v>
      </c>
      <c r="D48" s="49" t="s">
        <v>1371</v>
      </c>
      <c r="E48" s="40">
        <v>17</v>
      </c>
      <c r="F48" s="58">
        <v>365312645</v>
      </c>
    </row>
    <row r="49" spans="2:6" ht="35.15" customHeight="1" thickBot="1" x14ac:dyDescent="0.4">
      <c r="B49" s="1">
        <v>46</v>
      </c>
      <c r="C49" s="48" t="s">
        <v>2155</v>
      </c>
      <c r="D49" s="49" t="s">
        <v>2076</v>
      </c>
      <c r="E49" s="40">
        <v>4</v>
      </c>
      <c r="F49" s="58">
        <v>142177280</v>
      </c>
    </row>
    <row r="50" spans="2:6" ht="35.15" customHeight="1" thickBot="1" x14ac:dyDescent="0.4">
      <c r="B50" s="1">
        <v>47</v>
      </c>
      <c r="C50" s="48" t="s">
        <v>2156</v>
      </c>
      <c r="D50" s="49" t="s">
        <v>1679</v>
      </c>
      <c r="E50" s="40">
        <v>4</v>
      </c>
      <c r="F50" s="58">
        <v>38730000</v>
      </c>
    </row>
    <row r="51" spans="2:6" ht="35.15" customHeight="1" thickBot="1" x14ac:dyDescent="0.4">
      <c r="B51" s="1">
        <v>48</v>
      </c>
      <c r="C51" s="48" t="s">
        <v>2157</v>
      </c>
      <c r="D51" s="49" t="s">
        <v>2158</v>
      </c>
      <c r="E51" s="40">
        <v>1</v>
      </c>
      <c r="F51" s="58">
        <v>14921602</v>
      </c>
    </row>
    <row r="52" spans="2:6" ht="35.15" customHeight="1" thickBot="1" x14ac:dyDescent="0.4">
      <c r="B52" s="1">
        <v>49</v>
      </c>
      <c r="C52" s="48" t="s">
        <v>2159</v>
      </c>
      <c r="D52" s="49" t="s">
        <v>2160</v>
      </c>
      <c r="E52" s="40">
        <v>3</v>
      </c>
      <c r="F52" s="58">
        <v>23923650</v>
      </c>
    </row>
    <row r="53" spans="2:6" ht="35.15" customHeight="1" thickBot="1" x14ac:dyDescent="0.4">
      <c r="B53" s="1">
        <v>50</v>
      </c>
      <c r="C53" s="48" t="s">
        <v>2161</v>
      </c>
      <c r="D53" s="49" t="s">
        <v>1916</v>
      </c>
      <c r="E53" s="40">
        <v>9</v>
      </c>
      <c r="F53" s="58">
        <v>119888845</v>
      </c>
    </row>
    <row r="54" spans="2:6" ht="35.15" customHeight="1" thickBot="1" x14ac:dyDescent="0.4">
      <c r="B54" s="1">
        <v>51</v>
      </c>
      <c r="C54" s="48" t="s">
        <v>2162</v>
      </c>
      <c r="D54" s="49" t="s">
        <v>1374</v>
      </c>
      <c r="E54" s="40">
        <v>39</v>
      </c>
      <c r="F54" s="58">
        <v>421446578</v>
      </c>
    </row>
    <row r="55" spans="2:6" ht="35.15" customHeight="1" thickBot="1" x14ac:dyDescent="0.4">
      <c r="B55" s="1">
        <v>52</v>
      </c>
      <c r="C55" s="48" t="s">
        <v>2163</v>
      </c>
      <c r="D55" s="49" t="s">
        <v>2164</v>
      </c>
      <c r="E55" s="40">
        <v>1</v>
      </c>
      <c r="F55" s="58">
        <v>7640600</v>
      </c>
    </row>
    <row r="56" spans="2:6" ht="35.15" customHeight="1" thickBot="1" x14ac:dyDescent="0.4">
      <c r="B56" s="1">
        <v>53</v>
      </c>
      <c r="C56" s="48" t="s">
        <v>2165</v>
      </c>
      <c r="D56" s="49" t="s">
        <v>1987</v>
      </c>
      <c r="E56" s="40">
        <v>2</v>
      </c>
      <c r="F56" s="58">
        <v>18688000</v>
      </c>
    </row>
    <row r="57" spans="2:6" ht="35.15" customHeight="1" thickBot="1" x14ac:dyDescent="0.4">
      <c r="B57" s="1">
        <v>54</v>
      </c>
      <c r="C57" s="48" t="s">
        <v>2166</v>
      </c>
      <c r="D57" s="49" t="s">
        <v>2167</v>
      </c>
      <c r="E57" s="40">
        <v>13</v>
      </c>
      <c r="F57" s="58">
        <v>224971320</v>
      </c>
    </row>
    <row r="58" spans="2:6" ht="35.15" customHeight="1" thickBot="1" x14ac:dyDescent="0.4">
      <c r="B58" s="1">
        <v>55</v>
      </c>
      <c r="C58" s="48" t="s">
        <v>2168</v>
      </c>
      <c r="D58" s="49" t="s">
        <v>1719</v>
      </c>
      <c r="E58" s="40">
        <v>5</v>
      </c>
      <c r="F58" s="58">
        <v>65438850</v>
      </c>
    </row>
    <row r="59" spans="2:6" ht="35.15" customHeight="1" thickBot="1" x14ac:dyDescent="0.4">
      <c r="B59" s="1">
        <v>56</v>
      </c>
      <c r="C59" s="48" t="s">
        <v>2169</v>
      </c>
      <c r="D59" s="49" t="s">
        <v>1758</v>
      </c>
      <c r="E59" s="40">
        <v>5</v>
      </c>
      <c r="F59" s="58">
        <v>76269160</v>
      </c>
    </row>
    <row r="60" spans="2:6" ht="35.15" customHeight="1" thickBot="1" x14ac:dyDescent="0.4">
      <c r="B60" s="1">
        <v>57</v>
      </c>
      <c r="C60" s="48" t="s">
        <v>2170</v>
      </c>
      <c r="D60" s="49" t="s">
        <v>833</v>
      </c>
      <c r="E60" s="40">
        <v>5</v>
      </c>
      <c r="F60" s="58">
        <v>45094800</v>
      </c>
    </row>
    <row r="61" spans="2:6" ht="35.15" customHeight="1" thickBot="1" x14ac:dyDescent="0.4">
      <c r="B61" s="1">
        <v>58</v>
      </c>
      <c r="C61" s="48" t="s">
        <v>2171</v>
      </c>
      <c r="D61" s="49" t="s">
        <v>1947</v>
      </c>
      <c r="E61" s="40">
        <v>7</v>
      </c>
      <c r="F61" s="58">
        <v>100097035</v>
      </c>
    </row>
    <row r="62" spans="2:6" ht="35.15" customHeight="1" thickBot="1" x14ac:dyDescent="0.4">
      <c r="B62" s="1">
        <v>59</v>
      </c>
      <c r="C62" s="48" t="s">
        <v>2172</v>
      </c>
      <c r="D62" s="49" t="s">
        <v>1749</v>
      </c>
      <c r="E62" s="40">
        <v>9</v>
      </c>
      <c r="F62" s="58">
        <v>71461935</v>
      </c>
    </row>
    <row r="63" spans="2:6" ht="35.15" customHeight="1" thickBot="1" x14ac:dyDescent="0.4">
      <c r="B63" s="1">
        <v>60</v>
      </c>
      <c r="C63" s="48" t="s">
        <v>2173</v>
      </c>
      <c r="D63" s="49" t="s">
        <v>1828</v>
      </c>
      <c r="E63" s="40">
        <v>6</v>
      </c>
      <c r="F63" s="58">
        <v>97911050</v>
      </c>
    </row>
    <row r="64" spans="2:6" ht="35.15" customHeight="1" thickBot="1" x14ac:dyDescent="0.4">
      <c r="B64" s="1">
        <v>61</v>
      </c>
      <c r="C64" s="48" t="s">
        <v>2174</v>
      </c>
      <c r="D64" s="49" t="s">
        <v>1978</v>
      </c>
      <c r="E64" s="40">
        <v>4</v>
      </c>
      <c r="F64" s="58">
        <v>55513450</v>
      </c>
    </row>
    <row r="65" spans="2:6" ht="35.15" customHeight="1" thickBot="1" x14ac:dyDescent="0.4">
      <c r="B65" s="1">
        <v>62</v>
      </c>
      <c r="C65" s="48" t="s">
        <v>2175</v>
      </c>
      <c r="D65" s="49" t="s">
        <v>2176</v>
      </c>
      <c r="E65" s="40">
        <v>1</v>
      </c>
      <c r="F65" s="58">
        <v>5735200</v>
      </c>
    </row>
    <row r="66" spans="2:6" ht="35.15" customHeight="1" thickBot="1" x14ac:dyDescent="0.4">
      <c r="B66" s="1">
        <v>63</v>
      </c>
      <c r="C66" s="48" t="s">
        <v>2177</v>
      </c>
      <c r="D66" s="49" t="s">
        <v>1778</v>
      </c>
      <c r="E66" s="40">
        <v>6</v>
      </c>
      <c r="F66" s="58">
        <v>149087845</v>
      </c>
    </row>
    <row r="67" spans="2:6" ht="35.15" customHeight="1" thickBot="1" x14ac:dyDescent="0.4">
      <c r="B67" s="1">
        <v>64</v>
      </c>
      <c r="C67" s="48" t="s">
        <v>2178</v>
      </c>
      <c r="D67" s="49" t="s">
        <v>1600</v>
      </c>
      <c r="E67" s="40">
        <v>3</v>
      </c>
      <c r="F67" s="58">
        <v>25481475</v>
      </c>
    </row>
    <row r="68" spans="2:6" ht="35.15" customHeight="1" thickBot="1" x14ac:dyDescent="0.4">
      <c r="B68" s="1">
        <v>65</v>
      </c>
      <c r="C68" s="48" t="s">
        <v>2179</v>
      </c>
      <c r="D68" s="49" t="s">
        <v>2180</v>
      </c>
      <c r="E68" s="40">
        <v>1</v>
      </c>
      <c r="F68" s="58">
        <v>2416000</v>
      </c>
    </row>
    <row r="69" spans="2:6" ht="35.15" customHeight="1" thickBot="1" x14ac:dyDescent="0.4">
      <c r="B69" s="1">
        <v>66</v>
      </c>
      <c r="C69" s="48" t="s">
        <v>2181</v>
      </c>
      <c r="D69" s="49" t="s">
        <v>1900</v>
      </c>
      <c r="E69" s="40">
        <v>1</v>
      </c>
      <c r="F69" s="58">
        <v>11796800</v>
      </c>
    </row>
    <row r="70" spans="2:6" ht="35.15" customHeight="1" thickBot="1" x14ac:dyDescent="0.4">
      <c r="B70" s="1">
        <v>67</v>
      </c>
      <c r="C70" s="48" t="s">
        <v>2182</v>
      </c>
      <c r="D70" s="49" t="s">
        <v>1549</v>
      </c>
      <c r="E70" s="40">
        <v>1</v>
      </c>
      <c r="F70" s="58">
        <v>11456500</v>
      </c>
    </row>
    <row r="71" spans="2:6" ht="35.15" customHeight="1" thickBot="1" x14ac:dyDescent="0.4">
      <c r="B71" s="1">
        <v>68</v>
      </c>
      <c r="C71" s="48" t="s">
        <v>2183</v>
      </c>
      <c r="D71" s="49" t="s">
        <v>2184</v>
      </c>
      <c r="E71" s="40">
        <v>8</v>
      </c>
      <c r="F71" s="58">
        <v>42244000</v>
      </c>
    </row>
    <row r="72" spans="2:6" ht="35.15" customHeight="1" thickBot="1" x14ac:dyDescent="0.4">
      <c r="B72" s="1">
        <v>69</v>
      </c>
      <c r="C72" s="48" t="s">
        <v>2185</v>
      </c>
      <c r="D72" s="49" t="s">
        <v>1972</v>
      </c>
      <c r="E72" s="40">
        <v>1</v>
      </c>
      <c r="F72" s="58">
        <v>12296800</v>
      </c>
    </row>
    <row r="73" spans="2:6" ht="35.15" customHeight="1" thickBot="1" x14ac:dyDescent="0.4">
      <c r="B73" s="1">
        <v>70</v>
      </c>
      <c r="C73" s="48" t="s">
        <v>2186</v>
      </c>
      <c r="D73" s="49" t="s">
        <v>1647</v>
      </c>
      <c r="E73" s="40">
        <v>11</v>
      </c>
      <c r="F73" s="58">
        <v>198490125</v>
      </c>
    </row>
    <row r="74" spans="2:6" ht="35.15" customHeight="1" thickBot="1" x14ac:dyDescent="0.4">
      <c r="B74" s="1">
        <v>71</v>
      </c>
      <c r="C74" s="48" t="s">
        <v>2187</v>
      </c>
      <c r="D74" s="49" t="s">
        <v>1551</v>
      </c>
      <c r="E74" s="40">
        <v>4</v>
      </c>
      <c r="F74" s="58">
        <v>74158150</v>
      </c>
    </row>
    <row r="75" spans="2:6" ht="35.15" customHeight="1" thickBot="1" x14ac:dyDescent="0.4">
      <c r="B75" s="1">
        <v>72</v>
      </c>
      <c r="C75" s="41" t="s">
        <v>2188</v>
      </c>
      <c r="D75" s="42" t="s">
        <v>2189</v>
      </c>
      <c r="E75" s="40">
        <v>5</v>
      </c>
      <c r="F75" s="59">
        <v>45501600</v>
      </c>
    </row>
    <row r="76" spans="2:6" ht="35.15" customHeight="1" thickBot="1" x14ac:dyDescent="0.4">
      <c r="B76" s="1">
        <v>73</v>
      </c>
      <c r="C76" s="48" t="s">
        <v>1305</v>
      </c>
      <c r="D76" s="49" t="s">
        <v>1367</v>
      </c>
      <c r="E76" s="40">
        <v>8</v>
      </c>
      <c r="F76" s="58">
        <v>84588800</v>
      </c>
    </row>
    <row r="77" spans="2:6" ht="35.15" customHeight="1" thickBot="1" x14ac:dyDescent="0.4">
      <c r="B77" s="1">
        <v>74</v>
      </c>
      <c r="C77" s="48" t="s">
        <v>1376</v>
      </c>
      <c r="D77" s="49" t="s">
        <v>1375</v>
      </c>
      <c r="E77" s="40">
        <v>5</v>
      </c>
      <c r="F77" s="58">
        <v>76269160</v>
      </c>
    </row>
    <row r="78" spans="2:6" ht="35.15" customHeight="1" thickBot="1" x14ac:dyDescent="0.4">
      <c r="B78" s="1">
        <v>75</v>
      </c>
      <c r="C78" s="48" t="s">
        <v>2190</v>
      </c>
      <c r="D78" s="49" t="s">
        <v>1991</v>
      </c>
      <c r="E78" s="40">
        <v>4</v>
      </c>
      <c r="F78" s="58">
        <v>102536000</v>
      </c>
    </row>
    <row r="79" spans="2:6" ht="35.15" customHeight="1" thickBot="1" x14ac:dyDescent="0.4">
      <c r="B79" s="1">
        <v>76</v>
      </c>
      <c r="C79" s="48" t="s">
        <v>2191</v>
      </c>
      <c r="D79" s="49" t="s">
        <v>1674</v>
      </c>
      <c r="E79" s="40">
        <v>8</v>
      </c>
      <c r="F79" s="58">
        <v>47015168</v>
      </c>
    </row>
    <row r="80" spans="2:6" ht="35.15" customHeight="1" thickBot="1" x14ac:dyDescent="0.4">
      <c r="B80" s="1">
        <v>77</v>
      </c>
      <c r="C80" s="48" t="s">
        <v>2192</v>
      </c>
      <c r="D80" s="49" t="s">
        <v>1898</v>
      </c>
      <c r="E80" s="40">
        <v>2</v>
      </c>
      <c r="F80" s="58">
        <v>15763000</v>
      </c>
    </row>
    <row r="81" spans="2:6" ht="35.15" customHeight="1" thickBot="1" x14ac:dyDescent="0.4">
      <c r="B81" s="1">
        <v>78</v>
      </c>
      <c r="C81" s="48" t="s">
        <v>2193</v>
      </c>
      <c r="D81" s="49" t="s">
        <v>2194</v>
      </c>
      <c r="E81" s="40">
        <v>22</v>
      </c>
      <c r="F81" s="58">
        <v>389274860</v>
      </c>
    </row>
    <row r="82" spans="2:6" ht="35.15" customHeight="1" thickBot="1" x14ac:dyDescent="0.4">
      <c r="B82" s="1">
        <v>79</v>
      </c>
      <c r="C82" s="48" t="s">
        <v>2195</v>
      </c>
      <c r="D82" s="49" t="s">
        <v>1849</v>
      </c>
      <c r="E82" s="40">
        <v>7</v>
      </c>
      <c r="F82" s="58">
        <v>114199200</v>
      </c>
    </row>
    <row r="83" spans="2:6" ht="35.15" customHeight="1" thickBot="1" x14ac:dyDescent="0.4">
      <c r="B83" s="1">
        <v>80</v>
      </c>
      <c r="C83" s="48" t="s">
        <v>2196</v>
      </c>
      <c r="D83" s="49" t="s">
        <v>1708</v>
      </c>
      <c r="E83" s="40">
        <v>1</v>
      </c>
      <c r="F83" s="58">
        <v>7685540</v>
      </c>
    </row>
    <row r="84" spans="2:6" ht="35.15" customHeight="1" thickBot="1" x14ac:dyDescent="0.4">
      <c r="B84" s="1">
        <v>81</v>
      </c>
      <c r="C84" s="48" t="s">
        <v>2197</v>
      </c>
      <c r="D84" s="49" t="s">
        <v>1583</v>
      </c>
      <c r="E84" s="40">
        <v>1</v>
      </c>
      <c r="F84" s="58">
        <v>7685540</v>
      </c>
    </row>
    <row r="85" spans="2:6" ht="35.15" customHeight="1" thickBot="1" x14ac:dyDescent="0.4">
      <c r="B85" s="1">
        <v>82</v>
      </c>
      <c r="C85" s="48" t="s">
        <v>2198</v>
      </c>
      <c r="D85" s="49" t="s">
        <v>1798</v>
      </c>
      <c r="E85" s="40">
        <v>6</v>
      </c>
      <c r="F85" s="58">
        <v>104363125</v>
      </c>
    </row>
    <row r="86" spans="2:6" ht="35.15" customHeight="1" thickBot="1" x14ac:dyDescent="0.4">
      <c r="B86" s="1">
        <v>83</v>
      </c>
      <c r="C86" s="41" t="s">
        <v>2199</v>
      </c>
      <c r="D86" s="42" t="s">
        <v>1731</v>
      </c>
      <c r="E86" s="40">
        <v>1</v>
      </c>
      <c r="F86" s="59">
        <v>7685540</v>
      </c>
    </row>
    <row r="87" spans="2:6" ht="35.15" customHeight="1" thickBot="1" x14ac:dyDescent="0.4">
      <c r="B87" s="1">
        <v>84</v>
      </c>
      <c r="C87" s="41" t="s">
        <v>2200</v>
      </c>
      <c r="D87" s="42" t="s">
        <v>2201</v>
      </c>
      <c r="E87" s="40">
        <v>3</v>
      </c>
      <c r="F87" s="59">
        <v>38349010</v>
      </c>
    </row>
    <row r="88" spans="2:6" ht="35.15" customHeight="1" thickBot="1" x14ac:dyDescent="0.4">
      <c r="B88" s="1">
        <v>85</v>
      </c>
      <c r="C88" s="41" t="s">
        <v>2202</v>
      </c>
      <c r="D88" s="42" t="s">
        <v>1956</v>
      </c>
      <c r="E88" s="40">
        <v>5</v>
      </c>
      <c r="F88" s="59">
        <v>32625200</v>
      </c>
    </row>
    <row r="89" spans="2:6" ht="35.15" customHeight="1" thickBot="1" x14ac:dyDescent="0.4">
      <c r="B89" s="1">
        <v>86</v>
      </c>
      <c r="C89" s="41" t="s">
        <v>2203</v>
      </c>
      <c r="D89" s="42" t="s">
        <v>2204</v>
      </c>
      <c r="E89" s="40">
        <v>4</v>
      </c>
      <c r="F89" s="59">
        <v>43534000</v>
      </c>
    </row>
    <row r="90" spans="2:6" ht="35.15" customHeight="1" thickBot="1" x14ac:dyDescent="0.4">
      <c r="B90" s="1">
        <v>87</v>
      </c>
      <c r="C90" s="41" t="s">
        <v>2205</v>
      </c>
      <c r="D90" s="42" t="s">
        <v>1681</v>
      </c>
      <c r="E90" s="40">
        <v>8</v>
      </c>
      <c r="F90" s="59">
        <v>62394700</v>
      </c>
    </row>
    <row r="91" spans="2:6" ht="35.15" customHeight="1" thickBot="1" x14ac:dyDescent="0.4">
      <c r="B91" s="1">
        <v>88</v>
      </c>
      <c r="C91" s="41" t="s">
        <v>2206</v>
      </c>
      <c r="D91" s="42" t="s">
        <v>2207</v>
      </c>
      <c r="E91" s="40">
        <v>5</v>
      </c>
      <c r="F91" s="59">
        <v>20961000</v>
      </c>
    </row>
    <row r="92" spans="2:6" ht="35.15" customHeight="1" thickBot="1" x14ac:dyDescent="0.4">
      <c r="B92" s="1">
        <v>89</v>
      </c>
      <c r="C92" s="92" t="s">
        <v>2208</v>
      </c>
      <c r="D92" s="93" t="s">
        <v>2209</v>
      </c>
      <c r="E92" s="94">
        <v>1</v>
      </c>
      <c r="F92" s="95">
        <v>6747200</v>
      </c>
    </row>
    <row r="93" spans="2:6" ht="25" thickBot="1" x14ac:dyDescent="0.4">
      <c r="B93" s="1">
        <v>90</v>
      </c>
      <c r="C93" s="92" t="s">
        <v>2210</v>
      </c>
      <c r="D93" s="93" t="s">
        <v>1755</v>
      </c>
      <c r="E93" s="94">
        <v>1</v>
      </c>
      <c r="F93" s="95">
        <v>14774400</v>
      </c>
    </row>
    <row r="94" spans="2:6" ht="25" thickBot="1" x14ac:dyDescent="0.4">
      <c r="B94" s="1">
        <v>91</v>
      </c>
      <c r="C94" s="92" t="s">
        <v>2211</v>
      </c>
      <c r="D94" s="93" t="s">
        <v>1768</v>
      </c>
      <c r="E94" s="94">
        <v>13</v>
      </c>
      <c r="F94" s="95">
        <v>168340308</v>
      </c>
    </row>
    <row r="95" spans="2:6" ht="25" thickBot="1" x14ac:dyDescent="0.4">
      <c r="B95" s="1">
        <v>92</v>
      </c>
      <c r="C95" s="92" t="s">
        <v>2212</v>
      </c>
      <c r="D95" s="93" t="s">
        <v>1825</v>
      </c>
      <c r="E95" s="94">
        <v>9</v>
      </c>
      <c r="F95" s="95">
        <v>75548810</v>
      </c>
    </row>
    <row r="96" spans="2:6" ht="25" thickBot="1" x14ac:dyDescent="0.4">
      <c r="B96" s="1">
        <v>93</v>
      </c>
      <c r="C96" s="92" t="s">
        <v>2213</v>
      </c>
      <c r="D96" s="93" t="s">
        <v>1724</v>
      </c>
      <c r="E96" s="94">
        <v>13</v>
      </c>
      <c r="F96" s="95">
        <v>153367200</v>
      </c>
    </row>
    <row r="97" spans="2:6" ht="15" thickBot="1" x14ac:dyDescent="0.4">
      <c r="B97" s="1">
        <v>94</v>
      </c>
      <c r="C97" s="92" t="s">
        <v>2214</v>
      </c>
      <c r="D97" s="93" t="s">
        <v>1851</v>
      </c>
      <c r="E97" s="94">
        <v>1</v>
      </c>
      <c r="F97" s="95">
        <v>5280000</v>
      </c>
    </row>
    <row r="98" spans="2:6" ht="15" thickBot="1" x14ac:dyDescent="0.4">
      <c r="B98" s="1">
        <v>95</v>
      </c>
      <c r="C98" s="92" t="s">
        <v>2215</v>
      </c>
      <c r="D98" s="93" t="s">
        <v>2216</v>
      </c>
      <c r="E98" s="94">
        <v>2</v>
      </c>
      <c r="F98" s="95">
        <v>20731224</v>
      </c>
    </row>
    <row r="99" spans="2:6" ht="25" thickBot="1" x14ac:dyDescent="0.4">
      <c r="B99" s="1">
        <v>96</v>
      </c>
      <c r="C99" s="92" t="s">
        <v>2217</v>
      </c>
      <c r="D99" s="93" t="s">
        <v>1880</v>
      </c>
      <c r="E99" s="94">
        <v>44</v>
      </c>
      <c r="F99" s="95">
        <v>472663939</v>
      </c>
    </row>
    <row r="100" spans="2:6" ht="25" thickBot="1" x14ac:dyDescent="0.4">
      <c r="B100" s="1">
        <v>97</v>
      </c>
      <c r="C100" s="92" t="s">
        <v>2218</v>
      </c>
      <c r="D100" s="93" t="s">
        <v>1688</v>
      </c>
      <c r="E100" s="94">
        <v>42</v>
      </c>
      <c r="F100" s="95">
        <v>427534531</v>
      </c>
    </row>
    <row r="101" spans="2:6" ht="25" thickBot="1" x14ac:dyDescent="0.4">
      <c r="B101" s="1">
        <v>98</v>
      </c>
      <c r="C101" s="92" t="s">
        <v>2219</v>
      </c>
      <c r="D101" s="93" t="s">
        <v>2220</v>
      </c>
      <c r="E101" s="94">
        <v>42</v>
      </c>
      <c r="F101" s="95">
        <v>427534531</v>
      </c>
    </row>
    <row r="102" spans="2:6" ht="25" thickBot="1" x14ac:dyDescent="0.4">
      <c r="B102" s="1">
        <v>99</v>
      </c>
      <c r="C102" s="92" t="s">
        <v>2221</v>
      </c>
      <c r="D102" s="93" t="s">
        <v>2222</v>
      </c>
      <c r="E102" s="94">
        <v>42</v>
      </c>
      <c r="F102" s="95">
        <v>426214531</v>
      </c>
    </row>
    <row r="103" spans="2:6" ht="25" thickBot="1" x14ac:dyDescent="0.4">
      <c r="B103" s="1">
        <v>100</v>
      </c>
      <c r="C103" s="92" t="s">
        <v>2223</v>
      </c>
      <c r="D103" s="93" t="s">
        <v>2224</v>
      </c>
      <c r="E103" s="94">
        <v>3</v>
      </c>
      <c r="F103" s="95">
        <v>66192000</v>
      </c>
    </row>
  </sheetData>
  <autoFilter ref="B3:F92" xr:uid="{00000000-0001-0000-0000-000000000000}"/>
  <mergeCells count="2">
    <mergeCell ref="B2:D2"/>
    <mergeCell ref="E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534E-961C-451F-830A-D81128130CEA}">
  <sheetPr>
    <tabColor rgb="FF7030A0"/>
  </sheetPr>
  <dimension ref="B1:J48"/>
  <sheetViews>
    <sheetView workbookViewId="0">
      <selection activeCell="J5" sqref="J5"/>
    </sheetView>
  </sheetViews>
  <sheetFormatPr baseColWidth="10" defaultColWidth="11.453125" defaultRowHeight="14.5" x14ac:dyDescent="0.35"/>
  <cols>
    <col min="2" max="2" width="6.1796875" style="8" customWidth="1"/>
    <col min="3" max="3" width="16.26953125" customWidth="1"/>
    <col min="4" max="4" width="19.453125" customWidth="1"/>
    <col min="5" max="5" width="29.1796875" customWidth="1"/>
    <col min="6" max="6" width="11" customWidth="1"/>
    <col min="7" max="7" width="26.26953125" style="8" customWidth="1"/>
    <col min="9" max="9" width="57.81640625" customWidth="1"/>
    <col min="10" max="10" width="16.453125" customWidth="1"/>
  </cols>
  <sheetData>
    <row r="1" spans="2:10" ht="29" x14ac:dyDescent="0.35">
      <c r="B1" s="262" t="s">
        <v>1298</v>
      </c>
      <c r="C1" s="262"/>
      <c r="D1" s="262"/>
      <c r="E1" s="125" t="s">
        <v>1306</v>
      </c>
      <c r="F1" s="126"/>
      <c r="G1" s="261" t="s">
        <v>1307</v>
      </c>
      <c r="I1" s="71" t="s">
        <v>1308</v>
      </c>
      <c r="J1" s="71" t="s">
        <v>1309</v>
      </c>
    </row>
    <row r="2" spans="2:10" ht="23.15" customHeight="1" x14ac:dyDescent="0.35">
      <c r="B2" s="68" t="s">
        <v>1300</v>
      </c>
      <c r="C2" s="69" t="s">
        <v>1301</v>
      </c>
      <c r="D2" s="69" t="s">
        <v>1302</v>
      </c>
      <c r="E2" s="127"/>
      <c r="F2" s="128"/>
      <c r="G2" s="261"/>
      <c r="I2" s="61" t="s">
        <v>1310</v>
      </c>
      <c r="J2" s="62">
        <f>SUM('1 Apertura de Cursos'!E3:E1048574)</f>
        <v>813</v>
      </c>
    </row>
    <row r="3" spans="2:10" ht="36" x14ac:dyDescent="0.35">
      <c r="B3" s="55">
        <v>1</v>
      </c>
      <c r="C3" s="196" t="s">
        <v>2101</v>
      </c>
      <c r="D3" s="196" t="s">
        <v>2102</v>
      </c>
      <c r="E3" s="129" t="s">
        <v>2225</v>
      </c>
      <c r="F3" s="128"/>
      <c r="G3" s="53">
        <v>9</v>
      </c>
      <c r="I3" s="61" t="s">
        <v>1311</v>
      </c>
      <c r="J3" s="62">
        <f>SUM(G3:G1048574)</f>
        <v>191</v>
      </c>
    </row>
    <row r="4" spans="2:10" ht="29" x14ac:dyDescent="0.35">
      <c r="B4" s="70">
        <v>2</v>
      </c>
      <c r="C4" s="196" t="s">
        <v>2111</v>
      </c>
      <c r="D4" s="196" t="s">
        <v>1372</v>
      </c>
      <c r="E4" s="129" t="s">
        <v>2225</v>
      </c>
      <c r="F4" s="131"/>
      <c r="G4" s="53">
        <v>6</v>
      </c>
      <c r="I4" s="61" t="s">
        <v>1312</v>
      </c>
      <c r="J4" s="62">
        <f>J2-J3</f>
        <v>622</v>
      </c>
    </row>
    <row r="5" spans="2:10" ht="58" x14ac:dyDescent="0.35">
      <c r="B5" s="55">
        <v>3</v>
      </c>
      <c r="C5" s="67" t="s">
        <v>2121</v>
      </c>
      <c r="D5" s="67" t="s">
        <v>1899</v>
      </c>
      <c r="E5" s="130" t="s">
        <v>2226</v>
      </c>
      <c r="F5" s="131"/>
      <c r="G5" s="53">
        <v>8</v>
      </c>
      <c r="I5" s="61" t="s">
        <v>1313</v>
      </c>
      <c r="J5" s="143">
        <f>COUNT('3 Planilla Preadjudicación OTIC'!A2:A1985)</f>
        <v>545</v>
      </c>
    </row>
    <row r="6" spans="2:10" ht="29" x14ac:dyDescent="0.35">
      <c r="B6" s="55">
        <v>4</v>
      </c>
      <c r="C6" s="67" t="s">
        <v>2142</v>
      </c>
      <c r="D6" s="67" t="s">
        <v>2143</v>
      </c>
      <c r="E6" s="130" t="s">
        <v>2225</v>
      </c>
      <c r="F6" s="131"/>
      <c r="G6" s="53">
        <v>1</v>
      </c>
      <c r="I6" s="61" t="s">
        <v>1314</v>
      </c>
      <c r="J6" s="143">
        <f>J4-J5</f>
        <v>77</v>
      </c>
    </row>
    <row r="7" spans="2:10" ht="48.5" x14ac:dyDescent="0.35">
      <c r="B7" s="55">
        <v>5</v>
      </c>
      <c r="C7" s="67" t="s">
        <v>2188</v>
      </c>
      <c r="D7" s="67" t="s">
        <v>2189</v>
      </c>
      <c r="E7" s="130" t="s">
        <v>2227</v>
      </c>
      <c r="F7" s="131"/>
      <c r="G7" s="53">
        <v>5</v>
      </c>
    </row>
    <row r="8" spans="2:10" ht="116" x14ac:dyDescent="0.35">
      <c r="B8" s="55">
        <v>6</v>
      </c>
      <c r="C8" s="67" t="s">
        <v>2198</v>
      </c>
      <c r="D8" s="67" t="s">
        <v>1798</v>
      </c>
      <c r="E8" s="130" t="s">
        <v>2228</v>
      </c>
      <c r="F8" s="131"/>
      <c r="G8" s="53">
        <v>5</v>
      </c>
    </row>
    <row r="9" spans="2:10" ht="188.5" x14ac:dyDescent="0.35">
      <c r="B9" s="55">
        <v>7</v>
      </c>
      <c r="C9" s="67" t="s">
        <v>2203</v>
      </c>
      <c r="D9" s="67" t="s">
        <v>2204</v>
      </c>
      <c r="E9" s="130" t="s">
        <v>2229</v>
      </c>
      <c r="F9" s="131"/>
      <c r="G9" s="53">
        <v>4</v>
      </c>
    </row>
    <row r="10" spans="2:10" ht="246.5" x14ac:dyDescent="0.35">
      <c r="B10" s="55">
        <v>8</v>
      </c>
      <c r="C10" s="67" t="s">
        <v>2214</v>
      </c>
      <c r="D10" s="67" t="s">
        <v>1851</v>
      </c>
      <c r="E10" s="130" t="s">
        <v>2230</v>
      </c>
      <c r="F10" s="131"/>
      <c r="G10" s="53">
        <v>1</v>
      </c>
    </row>
    <row r="11" spans="2:10" ht="246.5" x14ac:dyDescent="0.35">
      <c r="B11" s="70">
        <v>9</v>
      </c>
      <c r="C11" s="65" t="s">
        <v>2215</v>
      </c>
      <c r="D11" s="66" t="s">
        <v>2216</v>
      </c>
      <c r="E11" s="130" t="s">
        <v>2231</v>
      </c>
      <c r="F11" s="131"/>
      <c r="G11" s="53">
        <v>2</v>
      </c>
    </row>
    <row r="12" spans="2:10" ht="246.5" x14ac:dyDescent="0.35">
      <c r="B12" s="55">
        <v>10</v>
      </c>
      <c r="C12" s="54" t="s">
        <v>2217</v>
      </c>
      <c r="D12" s="52" t="s">
        <v>1880</v>
      </c>
      <c r="E12" s="130" t="s">
        <v>2232</v>
      </c>
      <c r="F12" s="131"/>
      <c r="G12" s="53">
        <v>38</v>
      </c>
    </row>
    <row r="13" spans="2:10" ht="246.5" x14ac:dyDescent="0.35">
      <c r="B13" s="55">
        <v>11</v>
      </c>
      <c r="C13" s="54" t="s">
        <v>2218</v>
      </c>
      <c r="D13" s="52" t="s">
        <v>1688</v>
      </c>
      <c r="E13" s="130" t="s">
        <v>2232</v>
      </c>
      <c r="F13" s="131"/>
      <c r="G13" s="53">
        <v>37</v>
      </c>
    </row>
    <row r="14" spans="2:10" ht="246.5" x14ac:dyDescent="0.35">
      <c r="B14" s="55">
        <v>12</v>
      </c>
      <c r="C14" s="54" t="s">
        <v>2219</v>
      </c>
      <c r="D14" s="52" t="s">
        <v>2220</v>
      </c>
      <c r="E14" s="130" t="s">
        <v>2232</v>
      </c>
      <c r="F14" s="131"/>
      <c r="G14" s="53">
        <v>37</v>
      </c>
    </row>
    <row r="15" spans="2:10" ht="246.5" x14ac:dyDescent="0.35">
      <c r="B15" s="55">
        <v>13</v>
      </c>
      <c r="C15" s="54" t="s">
        <v>2221</v>
      </c>
      <c r="D15" s="52" t="s">
        <v>2222</v>
      </c>
      <c r="E15" s="130" t="s">
        <v>2232</v>
      </c>
      <c r="F15" s="131"/>
      <c r="G15" s="53">
        <v>37</v>
      </c>
    </row>
    <row r="16" spans="2:10" ht="246.5" x14ac:dyDescent="0.35">
      <c r="B16" s="55">
        <v>14</v>
      </c>
      <c r="C16" s="54" t="s">
        <v>2223</v>
      </c>
      <c r="D16" s="52" t="s">
        <v>2224</v>
      </c>
      <c r="E16" s="130" t="s">
        <v>2232</v>
      </c>
      <c r="F16" s="131"/>
      <c r="G16" s="53">
        <v>1</v>
      </c>
    </row>
    <row r="17" spans="2:5" x14ac:dyDescent="0.35">
      <c r="B17" s="55">
        <v>15</v>
      </c>
      <c r="C17" s="54"/>
      <c r="D17" s="52"/>
      <c r="E17" s="130"/>
    </row>
    <row r="18" spans="2:5" x14ac:dyDescent="0.35">
      <c r="B18" s="55">
        <v>16</v>
      </c>
      <c r="C18" s="54"/>
      <c r="D18" s="52"/>
      <c r="E18" s="130"/>
    </row>
    <row r="19" spans="2:5" x14ac:dyDescent="0.35">
      <c r="B19" s="55">
        <v>17</v>
      </c>
      <c r="C19" s="54"/>
      <c r="D19" s="52"/>
      <c r="E19" s="130"/>
    </row>
    <row r="20" spans="2:5" x14ac:dyDescent="0.35">
      <c r="B20" s="55">
        <v>18</v>
      </c>
      <c r="C20" s="54"/>
      <c r="D20" s="52"/>
      <c r="E20" s="130"/>
    </row>
    <row r="21" spans="2:5" x14ac:dyDescent="0.35">
      <c r="B21" s="55">
        <v>19</v>
      </c>
      <c r="C21" s="54"/>
      <c r="D21" s="52"/>
      <c r="E21" s="130"/>
    </row>
    <row r="22" spans="2:5" x14ac:dyDescent="0.35">
      <c r="B22" s="55">
        <v>20</v>
      </c>
      <c r="C22" s="54"/>
      <c r="D22" s="52"/>
      <c r="E22" s="130"/>
    </row>
    <row r="23" spans="2:5" x14ac:dyDescent="0.35">
      <c r="B23" s="55">
        <v>21</v>
      </c>
      <c r="C23" s="54"/>
      <c r="D23" s="52"/>
      <c r="E23" s="130"/>
    </row>
    <row r="24" spans="2:5" x14ac:dyDescent="0.35">
      <c r="B24" s="55">
        <v>22</v>
      </c>
      <c r="C24" s="54"/>
      <c r="D24" s="52"/>
      <c r="E24" s="130"/>
    </row>
    <row r="25" spans="2:5" x14ac:dyDescent="0.35">
      <c r="B25" s="55">
        <v>23</v>
      </c>
      <c r="C25" s="54"/>
      <c r="D25" s="52"/>
      <c r="E25" s="130"/>
    </row>
    <row r="26" spans="2:5" x14ac:dyDescent="0.35">
      <c r="B26" s="55">
        <v>24</v>
      </c>
      <c r="C26" s="54"/>
      <c r="D26" s="52"/>
      <c r="E26" s="130"/>
    </row>
    <row r="27" spans="2:5" x14ac:dyDescent="0.35">
      <c r="B27" s="55">
        <v>25</v>
      </c>
      <c r="C27" s="54"/>
      <c r="D27" s="52"/>
      <c r="E27" s="130"/>
    </row>
    <row r="28" spans="2:5" x14ac:dyDescent="0.35">
      <c r="B28" s="55">
        <v>26</v>
      </c>
      <c r="C28" s="54"/>
      <c r="D28" s="52"/>
      <c r="E28" s="130"/>
    </row>
    <row r="29" spans="2:5" x14ac:dyDescent="0.35">
      <c r="B29" s="55">
        <v>27</v>
      </c>
      <c r="C29" s="54"/>
      <c r="D29" s="52"/>
      <c r="E29" s="130"/>
    </row>
    <row r="30" spans="2:5" x14ac:dyDescent="0.35">
      <c r="B30" s="55">
        <v>28</v>
      </c>
      <c r="C30" s="54"/>
      <c r="D30" s="52"/>
      <c r="E30" s="130"/>
    </row>
    <row r="31" spans="2:5" x14ac:dyDescent="0.35">
      <c r="B31" s="55">
        <v>29</v>
      </c>
      <c r="C31" s="54"/>
      <c r="D31" s="52"/>
      <c r="E31" s="130"/>
    </row>
    <row r="32" spans="2:5" x14ac:dyDescent="0.35">
      <c r="B32" s="55">
        <v>30</v>
      </c>
      <c r="C32" s="54"/>
      <c r="D32" s="52"/>
      <c r="E32" s="130"/>
    </row>
    <row r="33" spans="2:7" x14ac:dyDescent="0.35">
      <c r="B33" s="55">
        <v>31</v>
      </c>
      <c r="C33" s="54"/>
      <c r="D33" s="52"/>
      <c r="E33" s="130"/>
      <c r="F33" s="131"/>
      <c r="G33" s="53"/>
    </row>
    <row r="34" spans="2:7" x14ac:dyDescent="0.35">
      <c r="B34" s="55">
        <v>32</v>
      </c>
      <c r="C34" s="54"/>
      <c r="D34" s="52"/>
      <c r="E34" s="130"/>
      <c r="F34" s="131"/>
      <c r="G34" s="53"/>
    </row>
    <row r="35" spans="2:7" x14ac:dyDescent="0.35">
      <c r="B35" s="55">
        <v>33</v>
      </c>
      <c r="C35" s="54"/>
      <c r="D35" s="52"/>
      <c r="E35" s="130"/>
      <c r="F35" s="131"/>
      <c r="G35" s="53"/>
    </row>
    <row r="36" spans="2:7" x14ac:dyDescent="0.35">
      <c r="B36" s="55">
        <v>34</v>
      </c>
      <c r="C36" s="54"/>
      <c r="D36" s="52"/>
      <c r="E36" s="130"/>
      <c r="F36" s="131"/>
      <c r="G36" s="53"/>
    </row>
    <row r="37" spans="2:7" x14ac:dyDescent="0.35">
      <c r="B37" s="55">
        <v>35</v>
      </c>
      <c r="C37" s="54"/>
      <c r="D37" s="52"/>
      <c r="E37" s="130"/>
      <c r="F37" s="131"/>
      <c r="G37" s="53"/>
    </row>
    <row r="38" spans="2:7" x14ac:dyDescent="0.35">
      <c r="B38" s="55">
        <v>36</v>
      </c>
      <c r="C38" s="54"/>
      <c r="D38" s="52"/>
      <c r="E38" s="130"/>
      <c r="F38" s="131"/>
      <c r="G38" s="53"/>
    </row>
    <row r="39" spans="2:7" x14ac:dyDescent="0.35">
      <c r="B39" s="55">
        <v>37</v>
      </c>
      <c r="C39" s="54"/>
      <c r="D39" s="52"/>
      <c r="E39" s="130"/>
      <c r="F39" s="131"/>
      <c r="G39" s="53">
        <v>0</v>
      </c>
    </row>
    <row r="40" spans="2:7" x14ac:dyDescent="0.35">
      <c r="B40" s="55">
        <v>38</v>
      </c>
      <c r="C40" s="54"/>
      <c r="D40" s="52"/>
      <c r="E40" s="130"/>
      <c r="F40" s="131"/>
      <c r="G40" s="53">
        <v>0</v>
      </c>
    </row>
    <row r="41" spans="2:7" x14ac:dyDescent="0.35">
      <c r="B41" s="55">
        <v>39</v>
      </c>
      <c r="C41" s="54"/>
      <c r="D41" s="52"/>
      <c r="E41" s="130"/>
      <c r="F41" s="131"/>
      <c r="G41" s="53">
        <v>0</v>
      </c>
    </row>
    <row r="42" spans="2:7" x14ac:dyDescent="0.35">
      <c r="B42" s="55">
        <v>40</v>
      </c>
      <c r="C42" s="54"/>
      <c r="D42" s="52"/>
      <c r="E42" s="130"/>
      <c r="F42" s="131"/>
      <c r="G42" s="53">
        <f>IF(ISERROR(VLOOKUP(D42,'1 Apertura de Cursos'!$D$4:$F$1048576,2,FALSE)),0,VLOOKUP(D42,'1 Apertura de Cursos'!$D$4:$F$1048576,2,FALSE))</f>
        <v>0</v>
      </c>
    </row>
    <row r="43" spans="2:7" x14ac:dyDescent="0.35">
      <c r="B43" s="55">
        <v>41</v>
      </c>
      <c r="C43" s="54"/>
      <c r="D43" s="52"/>
      <c r="E43" s="130"/>
      <c r="F43" s="131"/>
      <c r="G43" s="53">
        <f>IF(ISERROR(VLOOKUP(D43,'1 Apertura de Cursos'!$D$4:$F$1048576,2,FALSE)),0,VLOOKUP(D43,'1 Apertura de Cursos'!$D$4:$F$1048576,2,FALSE))</f>
        <v>0</v>
      </c>
    </row>
    <row r="44" spans="2:7" x14ac:dyDescent="0.35">
      <c r="B44" s="55">
        <v>42</v>
      </c>
      <c r="C44" s="54"/>
      <c r="D44" s="52"/>
      <c r="E44" s="130"/>
      <c r="F44" s="131"/>
      <c r="G44" s="53">
        <f>IF(ISERROR(VLOOKUP(D44,'1 Apertura de Cursos'!$D$4:$F$1048576,2,FALSE)),0,VLOOKUP(D44,'1 Apertura de Cursos'!$D$4:$F$1048576,2,FALSE))</f>
        <v>0</v>
      </c>
    </row>
    <row r="45" spans="2:7" x14ac:dyDescent="0.35">
      <c r="B45" s="55">
        <v>43</v>
      </c>
      <c r="C45" s="54"/>
      <c r="D45" s="52"/>
      <c r="E45" s="130"/>
      <c r="F45" s="131"/>
      <c r="G45" s="53">
        <f>IF(ISERROR(VLOOKUP(D45,'1 Apertura de Cursos'!$D$4:$F$1048576,2,FALSE)),0,VLOOKUP(D45,'1 Apertura de Cursos'!$D$4:$F$1048576,2,FALSE))</f>
        <v>0</v>
      </c>
    </row>
    <row r="46" spans="2:7" x14ac:dyDescent="0.35">
      <c r="B46" s="55">
        <v>44</v>
      </c>
      <c r="C46" s="54"/>
      <c r="D46" s="52"/>
      <c r="E46" s="130"/>
      <c r="F46" s="131"/>
      <c r="G46" s="53">
        <f>IF(ISERROR(VLOOKUP(D46,'1 Apertura de Cursos'!$D$4:$F$1048576,2,FALSE)),0,VLOOKUP(D46,'1 Apertura de Cursos'!$D$4:$F$1048576,2,FALSE))</f>
        <v>0</v>
      </c>
    </row>
    <row r="47" spans="2:7" x14ac:dyDescent="0.35">
      <c r="B47" s="55">
        <v>45</v>
      </c>
      <c r="C47" s="54"/>
      <c r="D47" s="52"/>
      <c r="E47" s="130"/>
      <c r="F47" s="131"/>
      <c r="G47" s="53">
        <f>IF(ISERROR(VLOOKUP(D47,'1 Apertura de Cursos'!$D$4:$F$1048576,2,FALSE)),0,VLOOKUP(D47,'1 Apertura de Cursos'!$D$4:$F$1048576,2,FALSE))</f>
        <v>0</v>
      </c>
    </row>
    <row r="48" spans="2:7" x14ac:dyDescent="0.35">
      <c r="B48" s="55">
        <v>46</v>
      </c>
      <c r="C48" s="54"/>
      <c r="D48" s="52"/>
      <c r="E48" s="130"/>
      <c r="F48" s="131"/>
      <c r="G48" s="53">
        <f>IF(ISERROR(VLOOKUP(D48,'1 Apertura de Cursos'!$D$4:$F$1048576,2,FALSE)),0,VLOOKUP(D48,'1 Apertura de Cursos'!$D$4:$F$1048576,2,FALSE))</f>
        <v>0</v>
      </c>
    </row>
  </sheetData>
  <protectedRanges>
    <protectedRange algorithmName="SHA-512" hashValue="Zu/MHJKWfvdnjR1J5BYNX8n/nfmOD36JDyyjjiHIko674PETHyRoxgFaMkBXIzG02xbveESyfpo0danvcDHrow==" saltValue="ZWue5zzzubMsiO8oJkKg5g==" spinCount="100000" sqref="I1:J6" name="Rango1"/>
  </protectedRanges>
  <mergeCells count="2">
    <mergeCell ref="G1:G2"/>
    <mergeCell ref="B1:D1"/>
  </mergeCells>
  <conditionalFormatting sqref="J6">
    <cfRule type="cellIs" dxfId="13" priority="1" operator="notEqual">
      <formula>0</formula>
    </cfRule>
    <cfRule type="cellIs" dxfId="12" priority="2" operator="equal">
      <formula>0</formula>
    </cfRule>
  </conditionalFormatting>
  <pageMargins left="0.7" right="0.7" top="0.75" bottom="0.75" header="0.3" footer="0.3"/>
  <ignoredErrors>
    <ignoredError sqref="G42:G48"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5E63-B63B-4221-A226-A03545C79122}">
  <sheetPr>
    <tabColor theme="5"/>
  </sheetPr>
  <dimension ref="A1:BU546"/>
  <sheetViews>
    <sheetView tabSelected="1" zoomScaleNormal="100" workbookViewId="0">
      <pane ySplit="1" topLeftCell="A2" activePane="bottomLeft" state="frozen"/>
      <selection pane="bottomLeft" activeCell="F24" sqref="F24"/>
    </sheetView>
  </sheetViews>
  <sheetFormatPr baseColWidth="10" defaultColWidth="10.81640625" defaultRowHeight="15" customHeight="1" x14ac:dyDescent="0.35"/>
  <cols>
    <col min="1" max="1" width="11.1796875" style="81" bestFit="1" customWidth="1"/>
    <col min="2" max="3" width="10.81640625" style="81" customWidth="1"/>
    <col min="4" max="4" width="11" style="81" customWidth="1"/>
    <col min="5" max="5" width="10.81640625" style="81" customWidth="1"/>
    <col min="6" max="6" width="13.453125" style="81" customWidth="1"/>
    <col min="7" max="11" width="16.1796875" style="81" customWidth="1"/>
    <col min="12" max="13" width="11.453125" style="81" customWidth="1"/>
    <col min="14" max="14" width="17" style="81" customWidth="1"/>
    <col min="15" max="16" width="11.453125" style="81" customWidth="1"/>
    <col min="17" max="17" width="14.7265625" style="81" customWidth="1"/>
    <col min="18" max="18" width="11.453125" style="81" customWidth="1"/>
    <col min="19" max="19" width="11.453125" style="109" customWidth="1"/>
    <col min="20" max="20" width="12.453125" style="109" customWidth="1"/>
    <col min="21" max="21" width="18.1796875" style="109" customWidth="1"/>
    <col min="22" max="23" width="11" style="109" customWidth="1"/>
    <col min="24" max="24" width="10.81640625" style="109" customWidth="1"/>
    <col min="25" max="26" width="11.453125" style="109" customWidth="1"/>
    <col min="27" max="28" width="11.453125" style="82" customWidth="1"/>
    <col min="29" max="29" width="11.453125" style="109" customWidth="1"/>
    <col min="30" max="30" width="11.453125" style="82" customWidth="1"/>
    <col min="31" max="31" width="13.81640625" style="109" customWidth="1"/>
    <col min="32" max="33" width="11.453125" style="109" customWidth="1"/>
    <col min="34" max="34" width="14.1796875" style="81" customWidth="1"/>
    <col min="35" max="35" width="14.26953125" style="109" customWidth="1"/>
    <col min="36" max="36" width="11.7265625" style="109" customWidth="1"/>
    <col min="37" max="37" width="14" style="110" hidden="1" customWidth="1"/>
    <col min="38" max="38" width="15.453125" style="110" hidden="1" customWidth="1"/>
    <col min="39" max="39" width="14.7265625" style="110" hidden="1" customWidth="1"/>
    <col min="40" max="40" width="14.54296875" style="110" hidden="1" customWidth="1"/>
    <col min="41" max="41" width="15.1796875" style="111" hidden="1" customWidth="1"/>
    <col min="42" max="42" width="12.81640625" style="111" hidden="1" customWidth="1"/>
    <col min="43" max="43" width="11.453125" style="111" hidden="1" customWidth="1"/>
    <col min="44" max="44" width="14.1796875" style="111" hidden="1" customWidth="1"/>
    <col min="45" max="45" width="14.453125" style="111" hidden="1" customWidth="1"/>
    <col min="46" max="46" width="16" style="109" hidden="1" customWidth="1"/>
    <col min="47" max="47" width="11.453125" style="81" hidden="1" customWidth="1"/>
    <col min="48" max="48" width="13.7265625" style="109" customWidth="1"/>
    <col min="49" max="49" width="18.1796875" style="109" customWidth="1"/>
    <col min="50" max="50" width="16" style="109" customWidth="1"/>
    <col min="51" max="51" width="15.81640625" style="109" customWidth="1"/>
    <col min="52" max="52" width="15.26953125" style="109" customWidth="1"/>
    <col min="53" max="53" width="16" style="109" customWidth="1"/>
    <col min="54" max="54" width="14.26953125" style="109" customWidth="1"/>
    <col min="55" max="55" width="18" style="109" customWidth="1"/>
    <col min="56" max="56" width="17.54296875" style="109" customWidth="1"/>
    <col min="57" max="57" width="14.7265625" style="109" customWidth="1"/>
    <col min="58" max="58" width="13" style="109" customWidth="1"/>
    <col min="59" max="59" width="13.1796875" style="109" customWidth="1"/>
    <col min="60" max="60" width="11.1796875" style="109" customWidth="1"/>
    <col min="61" max="61" width="13.1796875" style="109" customWidth="1"/>
    <col min="62" max="62" width="13.453125" style="109" customWidth="1"/>
    <col min="63" max="63" width="11.1796875" style="112" customWidth="1"/>
    <col min="64" max="64" width="17.1796875" style="109" customWidth="1"/>
    <col min="65" max="65" width="14.7265625" style="81" customWidth="1"/>
    <col min="66" max="66" width="10.81640625" style="81"/>
    <col min="67" max="67" width="12.1796875" style="81" bestFit="1" customWidth="1"/>
    <col min="68" max="68" width="10.81640625" style="81"/>
    <col min="69" max="69" width="11.26953125" style="81" bestFit="1" customWidth="1"/>
    <col min="70" max="73" width="10.81640625" style="81"/>
    <col min="74" max="74" width="15.81640625" style="81" bestFit="1" customWidth="1"/>
    <col min="75" max="16384" width="10.81640625" style="81"/>
  </cols>
  <sheetData>
    <row r="1" spans="1:73" s="56" customFormat="1" ht="53.25" customHeight="1" x14ac:dyDescent="0.3">
      <c r="A1" s="72" t="s">
        <v>0</v>
      </c>
      <c r="B1" s="72" t="s">
        <v>2</v>
      </c>
      <c r="C1" s="72" t="s">
        <v>1</v>
      </c>
      <c r="D1" s="72" t="s">
        <v>3</v>
      </c>
      <c r="E1" s="138" t="s">
        <v>1315</v>
      </c>
      <c r="F1" s="72" t="s">
        <v>6</v>
      </c>
      <c r="G1" s="72" t="s">
        <v>1316</v>
      </c>
      <c r="H1" s="72" t="s">
        <v>1317</v>
      </c>
      <c r="I1" s="72" t="s">
        <v>1320</v>
      </c>
      <c r="J1" s="72" t="s">
        <v>1321</v>
      </c>
      <c r="K1" s="72" t="s">
        <v>1322</v>
      </c>
      <c r="L1" s="72" t="s">
        <v>1323</v>
      </c>
      <c r="M1" s="72" t="s">
        <v>13</v>
      </c>
      <c r="N1" s="72" t="s">
        <v>14</v>
      </c>
      <c r="O1" s="72" t="s">
        <v>15</v>
      </c>
      <c r="P1" s="72" t="s">
        <v>16</v>
      </c>
      <c r="Q1" s="72" t="s">
        <v>17</v>
      </c>
      <c r="R1" s="72" t="s">
        <v>18</v>
      </c>
      <c r="S1" s="72" t="s">
        <v>19</v>
      </c>
      <c r="T1" s="72" t="s">
        <v>20</v>
      </c>
      <c r="U1" s="72" t="s">
        <v>1324</v>
      </c>
      <c r="V1" s="72" t="s">
        <v>22</v>
      </c>
      <c r="W1" s="72" t="s">
        <v>23</v>
      </c>
      <c r="X1" s="72" t="s">
        <v>24</v>
      </c>
      <c r="Y1" s="72" t="s">
        <v>25</v>
      </c>
      <c r="Z1" s="72" t="s">
        <v>26</v>
      </c>
      <c r="AA1" s="72" t="s">
        <v>27</v>
      </c>
      <c r="AB1" s="72" t="s">
        <v>28</v>
      </c>
      <c r="AC1" s="72" t="s">
        <v>1325</v>
      </c>
      <c r="AD1" s="72" t="s">
        <v>30</v>
      </c>
      <c r="AE1" s="72" t="s">
        <v>31</v>
      </c>
      <c r="AF1" s="72" t="s">
        <v>1326</v>
      </c>
      <c r="AG1" s="72" t="s">
        <v>33</v>
      </c>
      <c r="AH1" s="72" t="s">
        <v>34</v>
      </c>
      <c r="AI1" s="74" t="s">
        <v>1327</v>
      </c>
      <c r="AJ1" s="74" t="s">
        <v>1328</v>
      </c>
      <c r="AK1" s="74" t="s">
        <v>1329</v>
      </c>
      <c r="AL1" s="74" t="s">
        <v>1330</v>
      </c>
      <c r="AM1" s="77" t="s">
        <v>1331</v>
      </c>
      <c r="AN1" s="77" t="s">
        <v>1332</v>
      </c>
      <c r="AO1" s="77" t="s">
        <v>1333</v>
      </c>
      <c r="AP1" s="77" t="s">
        <v>41</v>
      </c>
      <c r="AQ1" s="77" t="s">
        <v>38</v>
      </c>
      <c r="AR1" s="77" t="s">
        <v>1334</v>
      </c>
      <c r="AS1" s="77" t="s">
        <v>1335</v>
      </c>
      <c r="AT1" s="77" t="s">
        <v>1336</v>
      </c>
      <c r="AU1" s="77" t="s">
        <v>1337</v>
      </c>
      <c r="AV1" s="73" t="s">
        <v>1338</v>
      </c>
      <c r="AW1" s="73" t="s">
        <v>1339</v>
      </c>
      <c r="AX1" s="73" t="s">
        <v>1340</v>
      </c>
      <c r="AY1" s="73" t="s">
        <v>1341</v>
      </c>
      <c r="AZ1" s="83" t="s">
        <v>1342</v>
      </c>
      <c r="BA1" s="73" t="s">
        <v>1343</v>
      </c>
      <c r="BB1" s="73" t="s">
        <v>1344</v>
      </c>
      <c r="BC1" s="73" t="s">
        <v>1345</v>
      </c>
      <c r="BD1" s="73" t="s">
        <v>1346</v>
      </c>
      <c r="BE1" s="73" t="s">
        <v>1347</v>
      </c>
      <c r="BF1" s="73" t="s">
        <v>1348</v>
      </c>
      <c r="BG1" s="76" t="s">
        <v>1349</v>
      </c>
      <c r="BH1" s="96" t="s">
        <v>1350</v>
      </c>
      <c r="BI1" s="96" t="s">
        <v>1351</v>
      </c>
      <c r="BJ1" s="96" t="s">
        <v>1352</v>
      </c>
      <c r="BK1" s="96" t="s">
        <v>1353</v>
      </c>
      <c r="BL1" s="75" t="s">
        <v>1354</v>
      </c>
      <c r="BM1" s="103" t="s">
        <v>1355</v>
      </c>
      <c r="BN1" s="97" t="s">
        <v>1356</v>
      </c>
      <c r="BO1" s="98" t="s">
        <v>1357</v>
      </c>
      <c r="BP1" s="98" t="s">
        <v>1358</v>
      </c>
      <c r="BQ1" s="98" t="s">
        <v>1359</v>
      </c>
      <c r="BR1" s="98" t="s">
        <v>1360</v>
      </c>
      <c r="BS1" s="98" t="s">
        <v>1361</v>
      </c>
      <c r="BT1" s="99" t="s">
        <v>1362</v>
      </c>
      <c r="BU1" s="75" t="s">
        <v>1363</v>
      </c>
    </row>
    <row r="2" spans="1:73" s="57" customFormat="1" ht="14.15" customHeight="1" x14ac:dyDescent="0.35">
      <c r="A2" s="201">
        <v>14391</v>
      </c>
      <c r="B2" s="197" t="s">
        <v>1069</v>
      </c>
      <c r="C2" s="198" t="s">
        <v>126</v>
      </c>
      <c r="D2" s="199">
        <v>2</v>
      </c>
      <c r="E2" s="199">
        <v>2025</v>
      </c>
      <c r="F2" s="200" t="s">
        <v>127</v>
      </c>
      <c r="G2" s="197" t="s">
        <v>468</v>
      </c>
      <c r="H2" s="198" t="s">
        <v>467</v>
      </c>
      <c r="I2" s="200" t="s">
        <v>493</v>
      </c>
      <c r="J2" s="200" t="s">
        <v>494</v>
      </c>
      <c r="K2" s="200" t="s">
        <v>65</v>
      </c>
      <c r="L2" s="215" t="s">
        <v>65</v>
      </c>
      <c r="M2" s="203">
        <v>5</v>
      </c>
      <c r="N2" s="204" t="s">
        <v>2233</v>
      </c>
      <c r="O2" s="204" t="s">
        <v>461</v>
      </c>
      <c r="P2" s="200" t="s">
        <v>462</v>
      </c>
      <c r="Q2" s="205" t="s">
        <v>61</v>
      </c>
      <c r="R2" s="200" t="s">
        <v>107</v>
      </c>
      <c r="S2" s="204">
        <v>18</v>
      </c>
      <c r="T2" s="203">
        <v>17</v>
      </c>
      <c r="U2" s="203">
        <v>72</v>
      </c>
      <c r="V2" s="203">
        <v>0</v>
      </c>
      <c r="W2" s="203">
        <v>72</v>
      </c>
      <c r="X2" s="203">
        <v>4</v>
      </c>
      <c r="Y2" s="203" t="s">
        <v>64</v>
      </c>
      <c r="Z2" s="207" t="s">
        <v>67</v>
      </c>
      <c r="AA2" s="208" t="s">
        <v>67</v>
      </c>
      <c r="AB2" s="198" t="s">
        <v>2234</v>
      </c>
      <c r="AC2" s="200" t="s">
        <v>464</v>
      </c>
      <c r="AD2" s="203" t="s">
        <v>67</v>
      </c>
      <c r="AE2" s="204">
        <v>0</v>
      </c>
      <c r="AF2" s="200" t="s">
        <v>1366</v>
      </c>
      <c r="AG2" s="57">
        <v>18</v>
      </c>
      <c r="AH2" s="203">
        <v>1</v>
      </c>
      <c r="AI2" s="202" t="s">
        <v>1677</v>
      </c>
      <c r="AJ2" s="197" t="s">
        <v>2122</v>
      </c>
      <c r="AK2" s="209">
        <v>72</v>
      </c>
      <c r="AL2" s="209">
        <v>18</v>
      </c>
      <c r="AM2" s="209">
        <v>4130</v>
      </c>
      <c r="AN2" s="209">
        <v>0</v>
      </c>
      <c r="AO2" s="209">
        <v>0</v>
      </c>
      <c r="AP2" s="209">
        <v>5055120</v>
      </c>
      <c r="AQ2" s="209">
        <v>1224000</v>
      </c>
      <c r="AR2" s="209">
        <v>0</v>
      </c>
      <c r="AS2" s="210">
        <v>0</v>
      </c>
      <c r="AT2" s="210">
        <v>0</v>
      </c>
      <c r="AU2" s="210">
        <v>6279120</v>
      </c>
      <c r="AV2" s="107" t="s">
        <v>64</v>
      </c>
      <c r="AX2" s="107">
        <v>1</v>
      </c>
      <c r="AY2" s="107">
        <v>7</v>
      </c>
      <c r="AZ2" s="107">
        <v>0</v>
      </c>
      <c r="BA2" s="107">
        <v>0</v>
      </c>
      <c r="BB2" s="107">
        <v>0</v>
      </c>
      <c r="BC2" s="107">
        <v>0</v>
      </c>
      <c r="BD2" s="107">
        <v>0</v>
      </c>
      <c r="BE2" s="107">
        <v>0</v>
      </c>
      <c r="BF2" s="107">
        <v>0</v>
      </c>
      <c r="BG2" s="206">
        <v>7</v>
      </c>
      <c r="BH2" s="206">
        <v>7</v>
      </c>
      <c r="BI2" s="206">
        <v>7</v>
      </c>
      <c r="BJ2" s="206">
        <v>7</v>
      </c>
      <c r="BK2" s="206">
        <v>7</v>
      </c>
      <c r="BL2" s="57">
        <v>7</v>
      </c>
      <c r="BM2" s="57">
        <v>6.4</v>
      </c>
      <c r="BN2" s="57" t="s">
        <v>64</v>
      </c>
      <c r="BO2" s="57" t="s">
        <v>2235</v>
      </c>
      <c r="BP2" s="57" t="s">
        <v>2236</v>
      </c>
      <c r="BQ2" s="108">
        <v>342358308</v>
      </c>
      <c r="BR2" s="57" t="s">
        <v>2237</v>
      </c>
      <c r="BS2" s="57" t="s">
        <v>2238</v>
      </c>
      <c r="BT2" s="57" t="s">
        <v>2239</v>
      </c>
    </row>
    <row r="3" spans="1:73" s="57" customFormat="1" ht="14.15" customHeight="1" x14ac:dyDescent="0.35">
      <c r="A3" s="201">
        <v>14432</v>
      </c>
      <c r="B3" s="197" t="s">
        <v>1069</v>
      </c>
      <c r="C3" s="198" t="s">
        <v>126</v>
      </c>
      <c r="D3" s="199">
        <v>2</v>
      </c>
      <c r="E3" s="199">
        <v>2025</v>
      </c>
      <c r="F3" s="200" t="s">
        <v>127</v>
      </c>
      <c r="G3" s="197" t="s">
        <v>173</v>
      </c>
      <c r="H3" s="198" t="s">
        <v>176</v>
      </c>
      <c r="I3" s="200" t="s">
        <v>296</v>
      </c>
      <c r="J3" s="200" t="s">
        <v>297</v>
      </c>
      <c r="K3" s="200" t="s">
        <v>65</v>
      </c>
      <c r="L3" s="215" t="s">
        <v>65</v>
      </c>
      <c r="M3" s="203">
        <v>8</v>
      </c>
      <c r="N3" s="204" t="s">
        <v>1368</v>
      </c>
      <c r="O3" s="204" t="s">
        <v>76</v>
      </c>
      <c r="P3" s="200" t="s">
        <v>152</v>
      </c>
      <c r="Q3" s="205" t="s">
        <v>61</v>
      </c>
      <c r="R3" s="200" t="s">
        <v>107</v>
      </c>
      <c r="S3" s="204">
        <v>40</v>
      </c>
      <c r="T3" s="203">
        <v>10</v>
      </c>
      <c r="U3" s="203">
        <v>160</v>
      </c>
      <c r="V3" s="203">
        <v>0</v>
      </c>
      <c r="W3" s="203">
        <v>160</v>
      </c>
      <c r="X3" s="203">
        <v>4</v>
      </c>
      <c r="Y3" s="203" t="s">
        <v>64</v>
      </c>
      <c r="Z3" s="207" t="s">
        <v>67</v>
      </c>
      <c r="AA3" s="208" t="s">
        <v>67</v>
      </c>
      <c r="AB3" s="198" t="s">
        <v>2234</v>
      </c>
      <c r="AC3" s="200" t="s">
        <v>324</v>
      </c>
      <c r="AD3" s="203" t="s">
        <v>64</v>
      </c>
      <c r="AE3" s="204" t="s">
        <v>1254</v>
      </c>
      <c r="AF3" s="200" t="s">
        <v>1366</v>
      </c>
      <c r="AG3" s="57">
        <v>40</v>
      </c>
      <c r="AH3" s="203">
        <v>3</v>
      </c>
      <c r="AI3" s="202" t="s">
        <v>1677</v>
      </c>
      <c r="AJ3" s="197" t="s">
        <v>2122</v>
      </c>
      <c r="AK3" s="209">
        <v>160</v>
      </c>
      <c r="AL3" s="209">
        <v>40</v>
      </c>
      <c r="AM3" s="209">
        <v>6373</v>
      </c>
      <c r="AN3" s="209">
        <v>0</v>
      </c>
      <c r="AO3" s="209">
        <v>50000</v>
      </c>
      <c r="AP3" s="209">
        <v>10196800</v>
      </c>
      <c r="AQ3" s="209">
        <v>1600000</v>
      </c>
      <c r="AR3" s="209">
        <v>0</v>
      </c>
      <c r="AS3" s="210">
        <v>0</v>
      </c>
      <c r="AT3" s="210">
        <v>500000</v>
      </c>
      <c r="AU3" s="210">
        <v>12296800</v>
      </c>
      <c r="AV3" s="107" t="s">
        <v>64</v>
      </c>
      <c r="AX3" s="107">
        <v>1</v>
      </c>
      <c r="AY3" s="107">
        <v>7</v>
      </c>
      <c r="AZ3" s="107">
        <v>0</v>
      </c>
      <c r="BA3" s="107">
        <v>0</v>
      </c>
      <c r="BB3" s="107">
        <v>0</v>
      </c>
      <c r="BC3" s="107">
        <v>0</v>
      </c>
      <c r="BD3" s="107">
        <v>0</v>
      </c>
      <c r="BE3" s="107">
        <v>0</v>
      </c>
      <c r="BF3" s="107">
        <v>0</v>
      </c>
      <c r="BG3" s="206">
        <v>7</v>
      </c>
      <c r="BH3" s="206">
        <v>7</v>
      </c>
      <c r="BI3" s="206">
        <v>5</v>
      </c>
      <c r="BJ3" s="206">
        <v>5</v>
      </c>
      <c r="BK3" s="206">
        <v>5</v>
      </c>
      <c r="BL3" s="57">
        <v>7</v>
      </c>
      <c r="BM3" s="57">
        <v>5.8</v>
      </c>
      <c r="BN3" s="57" t="s">
        <v>67</v>
      </c>
      <c r="BQ3" s="108"/>
    </row>
    <row r="4" spans="1:73" s="57" customFormat="1" ht="14.15" customHeight="1" x14ac:dyDescent="0.35">
      <c r="A4" s="201">
        <v>14284</v>
      </c>
      <c r="B4" s="197" t="s">
        <v>1069</v>
      </c>
      <c r="C4" s="198" t="s">
        <v>126</v>
      </c>
      <c r="D4" s="199">
        <v>2</v>
      </c>
      <c r="E4" s="199">
        <v>2025</v>
      </c>
      <c r="F4" s="200" t="s">
        <v>127</v>
      </c>
      <c r="G4" s="197" t="s">
        <v>507</v>
      </c>
      <c r="H4" s="198" t="s">
        <v>2240</v>
      </c>
      <c r="I4" s="200" t="s">
        <v>493</v>
      </c>
      <c r="J4" s="200" t="s">
        <v>494</v>
      </c>
      <c r="K4" s="200" t="s">
        <v>207</v>
      </c>
      <c r="L4" s="215" t="s">
        <v>208</v>
      </c>
      <c r="M4" s="203">
        <v>13</v>
      </c>
      <c r="N4" s="204" t="s">
        <v>1365</v>
      </c>
      <c r="O4" s="204" t="s">
        <v>504</v>
      </c>
      <c r="P4" s="200" t="s">
        <v>462</v>
      </c>
      <c r="Q4" s="205" t="s">
        <v>61</v>
      </c>
      <c r="R4" s="200" t="s">
        <v>107</v>
      </c>
      <c r="S4" s="204">
        <v>27</v>
      </c>
      <c r="T4" s="203">
        <v>20</v>
      </c>
      <c r="U4" s="203">
        <v>72</v>
      </c>
      <c r="V4" s="203">
        <v>8</v>
      </c>
      <c r="W4" s="203">
        <v>80</v>
      </c>
      <c r="X4" s="203">
        <v>3</v>
      </c>
      <c r="Y4" s="203" t="s">
        <v>64</v>
      </c>
      <c r="Z4" s="207" t="s">
        <v>67</v>
      </c>
      <c r="AA4" s="208" t="s">
        <v>67</v>
      </c>
      <c r="AB4" s="198" t="s">
        <v>2234</v>
      </c>
      <c r="AC4" s="200" t="s">
        <v>2241</v>
      </c>
      <c r="AD4" s="203" t="s">
        <v>67</v>
      </c>
      <c r="AE4" s="204">
        <v>0</v>
      </c>
      <c r="AF4" s="200" t="s">
        <v>1366</v>
      </c>
      <c r="AG4" s="57">
        <v>27</v>
      </c>
      <c r="AH4" s="203">
        <v>1</v>
      </c>
      <c r="AI4" s="202" t="s">
        <v>1677</v>
      </c>
      <c r="AJ4" s="197" t="s">
        <v>2122</v>
      </c>
      <c r="AK4" s="209">
        <v>80</v>
      </c>
      <c r="AL4" s="209">
        <v>27</v>
      </c>
      <c r="AM4" s="209">
        <v>4130</v>
      </c>
      <c r="AN4" s="209">
        <v>0</v>
      </c>
      <c r="AO4" s="209">
        <v>0</v>
      </c>
      <c r="AP4" s="209">
        <v>6608000</v>
      </c>
      <c r="AQ4" s="209">
        <v>2160000</v>
      </c>
      <c r="AR4" s="209">
        <v>0</v>
      </c>
      <c r="AS4" s="210">
        <v>0</v>
      </c>
      <c r="AT4" s="210">
        <v>0</v>
      </c>
      <c r="AU4" s="210">
        <v>8768000</v>
      </c>
      <c r="AV4" s="107" t="s">
        <v>64</v>
      </c>
      <c r="AX4" s="107">
        <v>1</v>
      </c>
      <c r="AY4" s="107">
        <v>7</v>
      </c>
      <c r="AZ4" s="107">
        <v>0</v>
      </c>
      <c r="BA4" s="107">
        <v>0</v>
      </c>
      <c r="BB4" s="107">
        <v>0</v>
      </c>
      <c r="BC4" s="107">
        <v>0</v>
      </c>
      <c r="BD4" s="107">
        <v>0</v>
      </c>
      <c r="BE4" s="107">
        <v>0</v>
      </c>
      <c r="BF4" s="107">
        <v>0</v>
      </c>
      <c r="BG4" s="206">
        <v>7</v>
      </c>
      <c r="BH4" s="206">
        <v>7</v>
      </c>
      <c r="BI4" s="206">
        <v>7</v>
      </c>
      <c r="BJ4" s="206">
        <v>7</v>
      </c>
      <c r="BK4" s="206">
        <v>7</v>
      </c>
      <c r="BL4" s="57">
        <v>7</v>
      </c>
      <c r="BM4" s="57">
        <v>6.4</v>
      </c>
      <c r="BN4" s="57" t="s">
        <v>67</v>
      </c>
      <c r="BQ4" s="108"/>
    </row>
    <row r="5" spans="1:73" s="57" customFormat="1" ht="14.15" customHeight="1" x14ac:dyDescent="0.35">
      <c r="A5" s="201">
        <v>14586</v>
      </c>
      <c r="B5" s="197" t="s">
        <v>1069</v>
      </c>
      <c r="C5" s="198" t="s">
        <v>126</v>
      </c>
      <c r="D5" s="199">
        <v>2</v>
      </c>
      <c r="E5" s="199">
        <v>2025</v>
      </c>
      <c r="F5" s="200" t="s">
        <v>127</v>
      </c>
      <c r="G5" s="197" t="s">
        <v>214</v>
      </c>
      <c r="H5" s="198" t="s">
        <v>2242</v>
      </c>
      <c r="I5" s="200" t="s">
        <v>296</v>
      </c>
      <c r="J5" s="200" t="s">
        <v>297</v>
      </c>
      <c r="K5" s="200" t="s">
        <v>65</v>
      </c>
      <c r="L5" s="215" t="s">
        <v>65</v>
      </c>
      <c r="M5" s="203">
        <v>5</v>
      </c>
      <c r="N5" s="204" t="s">
        <v>2233</v>
      </c>
      <c r="O5" s="204" t="s">
        <v>328</v>
      </c>
      <c r="P5" s="200" t="s">
        <v>152</v>
      </c>
      <c r="Q5" s="205" t="s">
        <v>61</v>
      </c>
      <c r="R5" s="200" t="s">
        <v>107</v>
      </c>
      <c r="S5" s="204">
        <v>40</v>
      </c>
      <c r="T5" s="203">
        <v>15</v>
      </c>
      <c r="U5" s="203">
        <v>160</v>
      </c>
      <c r="V5" s="203">
        <v>0</v>
      </c>
      <c r="W5" s="203">
        <v>160</v>
      </c>
      <c r="X5" s="203">
        <v>4</v>
      </c>
      <c r="Y5" s="203" t="s">
        <v>64</v>
      </c>
      <c r="Z5" s="207" t="s">
        <v>67</v>
      </c>
      <c r="AA5" s="208" t="s">
        <v>67</v>
      </c>
      <c r="AB5" s="198" t="s">
        <v>2234</v>
      </c>
      <c r="AC5" s="200" t="s">
        <v>329</v>
      </c>
      <c r="AD5" s="203" t="s">
        <v>64</v>
      </c>
      <c r="AE5" s="204" t="s">
        <v>1254</v>
      </c>
      <c r="AF5" s="200" t="s">
        <v>1366</v>
      </c>
      <c r="AG5" s="57">
        <v>40</v>
      </c>
      <c r="AH5" s="203">
        <v>3</v>
      </c>
      <c r="AI5" s="202" t="s">
        <v>1677</v>
      </c>
      <c r="AJ5" s="197" t="s">
        <v>2122</v>
      </c>
      <c r="AK5" s="209">
        <v>160</v>
      </c>
      <c r="AL5" s="209">
        <v>40</v>
      </c>
      <c r="AM5" s="209">
        <v>6373</v>
      </c>
      <c r="AN5" s="209">
        <v>0</v>
      </c>
      <c r="AO5" s="209">
        <v>50000</v>
      </c>
      <c r="AP5" s="209">
        <v>15295200</v>
      </c>
      <c r="AQ5" s="209">
        <v>2400000</v>
      </c>
      <c r="AR5" s="209">
        <v>0</v>
      </c>
      <c r="AS5" s="210">
        <v>0</v>
      </c>
      <c r="AT5" s="210">
        <v>750000</v>
      </c>
      <c r="AU5" s="210">
        <v>18445200</v>
      </c>
      <c r="AV5" s="107" t="s">
        <v>64</v>
      </c>
      <c r="AX5" s="107">
        <v>1</v>
      </c>
      <c r="AY5" s="107">
        <v>7</v>
      </c>
      <c r="AZ5" s="107">
        <v>0</v>
      </c>
      <c r="BA5" s="107">
        <v>0</v>
      </c>
      <c r="BB5" s="107">
        <v>0</v>
      </c>
      <c r="BC5" s="107">
        <v>0</v>
      </c>
      <c r="BD5" s="107">
        <v>0</v>
      </c>
      <c r="BE5" s="107">
        <v>0</v>
      </c>
      <c r="BF5" s="107">
        <v>0</v>
      </c>
      <c r="BG5" s="206">
        <v>7</v>
      </c>
      <c r="BH5" s="206">
        <v>7</v>
      </c>
      <c r="BI5" s="206">
        <v>5</v>
      </c>
      <c r="BJ5" s="206">
        <v>5</v>
      </c>
      <c r="BK5" s="206">
        <v>5</v>
      </c>
      <c r="BL5" s="57">
        <v>7</v>
      </c>
      <c r="BM5" s="57">
        <v>5.8</v>
      </c>
      <c r="BN5" s="57" t="s">
        <v>67</v>
      </c>
      <c r="BQ5" s="108"/>
    </row>
    <row r="6" spans="1:73" s="57" customFormat="1" ht="14.15" customHeight="1" x14ac:dyDescent="0.35">
      <c r="A6" s="201">
        <v>14483</v>
      </c>
      <c r="B6" s="197" t="s">
        <v>1069</v>
      </c>
      <c r="C6" s="198" t="s">
        <v>126</v>
      </c>
      <c r="D6" s="199">
        <v>2</v>
      </c>
      <c r="E6" s="199">
        <v>2025</v>
      </c>
      <c r="F6" s="200" t="s">
        <v>127</v>
      </c>
      <c r="G6" s="197" t="s">
        <v>440</v>
      </c>
      <c r="H6" s="198" t="s">
        <v>2243</v>
      </c>
      <c r="I6" s="200" t="s">
        <v>724</v>
      </c>
      <c r="J6" s="200" t="s">
        <v>725</v>
      </c>
      <c r="K6" s="200" t="s">
        <v>65</v>
      </c>
      <c r="L6" s="215" t="s">
        <v>65</v>
      </c>
      <c r="M6" s="203">
        <v>13</v>
      </c>
      <c r="N6" s="204" t="s">
        <v>1365</v>
      </c>
      <c r="O6" s="204" t="s">
        <v>726</v>
      </c>
      <c r="P6" s="200" t="s">
        <v>435</v>
      </c>
      <c r="Q6" s="205" t="s">
        <v>61</v>
      </c>
      <c r="R6" s="200" t="s">
        <v>62</v>
      </c>
      <c r="S6" s="204">
        <v>33</v>
      </c>
      <c r="T6" s="203">
        <v>15</v>
      </c>
      <c r="U6" s="203">
        <v>130</v>
      </c>
      <c r="V6" s="203">
        <v>0</v>
      </c>
      <c r="W6" s="203">
        <v>130</v>
      </c>
      <c r="X6" s="203">
        <v>4</v>
      </c>
      <c r="Y6" s="203" t="s">
        <v>64</v>
      </c>
      <c r="Z6" s="207" t="s">
        <v>67</v>
      </c>
      <c r="AA6" s="208" t="s">
        <v>67</v>
      </c>
      <c r="AB6" s="198" t="s">
        <v>2234</v>
      </c>
      <c r="AC6" s="200" t="s">
        <v>727</v>
      </c>
      <c r="AD6" s="203" t="s">
        <v>67</v>
      </c>
      <c r="AE6" s="204">
        <v>0</v>
      </c>
      <c r="AF6" s="200" t="s">
        <v>1366</v>
      </c>
      <c r="AG6" s="57">
        <v>33</v>
      </c>
      <c r="AH6" s="203">
        <v>2</v>
      </c>
      <c r="AI6" s="202" t="s">
        <v>1677</v>
      </c>
      <c r="AJ6" s="197" t="s">
        <v>2122</v>
      </c>
      <c r="AK6" s="209">
        <v>130</v>
      </c>
      <c r="AL6" s="209">
        <v>33</v>
      </c>
      <c r="AM6" s="209">
        <v>5075</v>
      </c>
      <c r="AN6" s="209">
        <v>0</v>
      </c>
      <c r="AO6" s="209">
        <v>0</v>
      </c>
      <c r="AP6" s="209">
        <v>9896250</v>
      </c>
      <c r="AQ6" s="209">
        <v>1980000</v>
      </c>
      <c r="AR6" s="209">
        <v>0</v>
      </c>
      <c r="AS6" s="210">
        <v>0</v>
      </c>
      <c r="AT6" s="210">
        <v>0</v>
      </c>
      <c r="AU6" s="210">
        <v>11876250</v>
      </c>
      <c r="AV6" s="107" t="s">
        <v>64</v>
      </c>
      <c r="AX6" s="107">
        <v>1</v>
      </c>
      <c r="AY6" s="107">
        <v>7</v>
      </c>
      <c r="AZ6" s="107">
        <v>0</v>
      </c>
      <c r="BA6" s="107">
        <v>0</v>
      </c>
      <c r="BB6" s="107">
        <v>0</v>
      </c>
      <c r="BC6" s="107">
        <v>0</v>
      </c>
      <c r="BD6" s="107">
        <v>0</v>
      </c>
      <c r="BE6" s="107">
        <v>0</v>
      </c>
      <c r="BF6" s="107">
        <v>0</v>
      </c>
      <c r="BG6" s="206">
        <v>7</v>
      </c>
      <c r="BH6" s="206">
        <v>7</v>
      </c>
      <c r="BI6" s="206">
        <v>5</v>
      </c>
      <c r="BJ6" s="206">
        <v>5</v>
      </c>
      <c r="BK6" s="206">
        <v>5</v>
      </c>
      <c r="BL6" s="57">
        <v>7</v>
      </c>
      <c r="BM6" s="57">
        <v>5.8</v>
      </c>
      <c r="BN6" s="57" t="s">
        <v>67</v>
      </c>
      <c r="BQ6" s="108"/>
    </row>
    <row r="7" spans="1:73" s="57" customFormat="1" ht="14.15" customHeight="1" x14ac:dyDescent="0.35">
      <c r="A7" s="201">
        <v>14413</v>
      </c>
      <c r="B7" s="197" t="s">
        <v>1069</v>
      </c>
      <c r="C7" s="198" t="s">
        <v>126</v>
      </c>
      <c r="D7" s="199">
        <v>2</v>
      </c>
      <c r="E7" s="199">
        <v>2025</v>
      </c>
      <c r="F7" s="200" t="s">
        <v>127</v>
      </c>
      <c r="G7" s="197" t="s">
        <v>476</v>
      </c>
      <c r="H7" s="198" t="s">
        <v>603</v>
      </c>
      <c r="I7" s="200" t="s">
        <v>897</v>
      </c>
      <c r="J7" s="200" t="s">
        <v>2592</v>
      </c>
      <c r="K7" s="200" t="s">
        <v>65</v>
      </c>
      <c r="L7" s="215" t="s">
        <v>65</v>
      </c>
      <c r="M7" s="203">
        <v>13</v>
      </c>
      <c r="N7" s="204" t="s">
        <v>1365</v>
      </c>
      <c r="O7" s="204" t="s">
        <v>604</v>
      </c>
      <c r="P7" s="200" t="s">
        <v>152</v>
      </c>
      <c r="Q7" s="205" t="s">
        <v>61</v>
      </c>
      <c r="R7" s="200" t="s">
        <v>107</v>
      </c>
      <c r="S7" s="204">
        <v>25</v>
      </c>
      <c r="T7" s="203">
        <v>20</v>
      </c>
      <c r="U7" s="203"/>
      <c r="V7" s="203">
        <v>0</v>
      </c>
      <c r="W7" s="203">
        <v>100</v>
      </c>
      <c r="X7" s="203">
        <v>4</v>
      </c>
      <c r="Y7" s="203" t="s">
        <v>64</v>
      </c>
      <c r="Z7" s="207" t="s">
        <v>67</v>
      </c>
      <c r="AA7" s="208" t="s">
        <v>67</v>
      </c>
      <c r="AB7" s="198" t="s">
        <v>2244</v>
      </c>
      <c r="AC7" s="200" t="s">
        <v>600</v>
      </c>
      <c r="AD7" s="203" t="s">
        <v>67</v>
      </c>
      <c r="AE7" s="204">
        <v>0</v>
      </c>
      <c r="AF7" s="200" t="s">
        <v>1366</v>
      </c>
      <c r="AG7" s="57">
        <v>25</v>
      </c>
      <c r="AH7" s="203">
        <v>2</v>
      </c>
      <c r="AI7" s="202" t="s">
        <v>1677</v>
      </c>
      <c r="AJ7" s="197" t="s">
        <v>2122</v>
      </c>
      <c r="AK7" s="209">
        <v>100</v>
      </c>
      <c r="AL7" s="209">
        <v>25</v>
      </c>
      <c r="AM7" s="209">
        <v>5075</v>
      </c>
      <c r="AN7" s="209">
        <v>0</v>
      </c>
      <c r="AO7" s="209">
        <v>0</v>
      </c>
      <c r="AP7" s="209">
        <v>10150000</v>
      </c>
      <c r="AQ7" s="209">
        <v>2000000</v>
      </c>
      <c r="AR7" s="209">
        <v>0</v>
      </c>
      <c r="AS7" s="210">
        <v>0</v>
      </c>
      <c r="AT7" s="210">
        <v>0</v>
      </c>
      <c r="AU7" s="210">
        <v>12150000</v>
      </c>
      <c r="AV7" s="107" t="s">
        <v>64</v>
      </c>
      <c r="AX7" s="107">
        <v>1</v>
      </c>
      <c r="AY7" s="107">
        <v>7</v>
      </c>
      <c r="AZ7" s="107">
        <v>7</v>
      </c>
      <c r="BA7" s="107">
        <v>7</v>
      </c>
      <c r="BB7" s="107">
        <v>7</v>
      </c>
      <c r="BC7" s="107">
        <v>7</v>
      </c>
      <c r="BD7" s="107">
        <v>7</v>
      </c>
      <c r="BE7" s="107">
        <v>7</v>
      </c>
      <c r="BF7" s="107">
        <v>7</v>
      </c>
      <c r="BG7" s="206">
        <v>7</v>
      </c>
      <c r="BH7" s="206">
        <v>7</v>
      </c>
      <c r="BI7" s="206">
        <v>7</v>
      </c>
      <c r="BJ7" s="206">
        <v>7</v>
      </c>
      <c r="BK7" s="206">
        <v>7</v>
      </c>
      <c r="BL7" s="57">
        <v>7</v>
      </c>
      <c r="BM7" s="57">
        <v>6.4</v>
      </c>
      <c r="BN7" s="57" t="s">
        <v>67</v>
      </c>
      <c r="BQ7" s="108"/>
    </row>
    <row r="8" spans="1:73" s="57" customFormat="1" ht="14.15" customHeight="1" x14ac:dyDescent="0.35">
      <c r="A8" s="201">
        <v>14450</v>
      </c>
      <c r="B8" s="197" t="s">
        <v>1069</v>
      </c>
      <c r="C8" s="198" t="s">
        <v>126</v>
      </c>
      <c r="D8" s="199">
        <v>2</v>
      </c>
      <c r="E8" s="199">
        <v>2025</v>
      </c>
      <c r="F8" s="200" t="s">
        <v>127</v>
      </c>
      <c r="G8" s="197" t="s">
        <v>173</v>
      </c>
      <c r="H8" s="198" t="s">
        <v>176</v>
      </c>
      <c r="I8" s="200" t="s">
        <v>1047</v>
      </c>
      <c r="J8" s="200" t="s">
        <v>1048</v>
      </c>
      <c r="K8" s="200" t="s">
        <v>56</v>
      </c>
      <c r="L8" s="215" t="s">
        <v>57</v>
      </c>
      <c r="M8" s="203">
        <v>8</v>
      </c>
      <c r="N8" s="204" t="s">
        <v>1368</v>
      </c>
      <c r="O8" s="204" t="s">
        <v>199</v>
      </c>
      <c r="P8" s="200" t="s">
        <v>152</v>
      </c>
      <c r="Q8" s="205" t="s">
        <v>61</v>
      </c>
      <c r="R8" s="200" t="s">
        <v>62</v>
      </c>
      <c r="S8" s="204">
        <v>68</v>
      </c>
      <c r="T8" s="203">
        <v>10</v>
      </c>
      <c r="U8" s="203">
        <v>260</v>
      </c>
      <c r="V8" s="203">
        <v>12</v>
      </c>
      <c r="W8" s="203">
        <v>272</v>
      </c>
      <c r="X8" s="203">
        <v>4</v>
      </c>
      <c r="Y8" s="203" t="s">
        <v>64</v>
      </c>
      <c r="Z8" s="207" t="s">
        <v>67</v>
      </c>
      <c r="AA8" s="208" t="s">
        <v>64</v>
      </c>
      <c r="AB8" s="198" t="s">
        <v>2234</v>
      </c>
      <c r="AC8" s="200" t="s">
        <v>1049</v>
      </c>
      <c r="AD8" s="203" t="s">
        <v>64</v>
      </c>
      <c r="AE8" s="204" t="s">
        <v>2245</v>
      </c>
      <c r="AF8" s="200" t="s">
        <v>1366</v>
      </c>
      <c r="AG8" s="57">
        <v>68</v>
      </c>
      <c r="AH8" s="203">
        <v>2</v>
      </c>
      <c r="AI8" s="202" t="s">
        <v>1677</v>
      </c>
      <c r="AJ8" s="197" t="s">
        <v>2122</v>
      </c>
      <c r="AK8" s="209">
        <v>272</v>
      </c>
      <c r="AL8" s="209">
        <v>68</v>
      </c>
      <c r="AM8" s="209">
        <v>5075</v>
      </c>
      <c r="AN8" s="209">
        <v>100000</v>
      </c>
      <c r="AO8" s="209">
        <v>250000</v>
      </c>
      <c r="AP8" s="209">
        <v>13804000</v>
      </c>
      <c r="AQ8" s="209">
        <v>2720000</v>
      </c>
      <c r="AR8" s="209">
        <v>1000000</v>
      </c>
      <c r="AS8" s="210">
        <v>0</v>
      </c>
      <c r="AT8" s="210">
        <v>2500000</v>
      </c>
      <c r="AU8" s="210">
        <v>20024000</v>
      </c>
      <c r="AV8" s="107" t="s">
        <v>64</v>
      </c>
      <c r="AX8" s="107">
        <v>1</v>
      </c>
      <c r="AY8" s="107">
        <v>7</v>
      </c>
      <c r="AZ8" s="107">
        <v>0</v>
      </c>
      <c r="BA8" s="107">
        <v>0</v>
      </c>
      <c r="BB8" s="107">
        <v>0</v>
      </c>
      <c r="BC8" s="107">
        <v>0</v>
      </c>
      <c r="BD8" s="107">
        <v>0</v>
      </c>
      <c r="BE8" s="107">
        <v>0</v>
      </c>
      <c r="BF8" s="107">
        <v>0</v>
      </c>
      <c r="BG8" s="206">
        <v>7</v>
      </c>
      <c r="BH8" s="206">
        <v>7</v>
      </c>
      <c r="BI8" s="206">
        <v>5</v>
      </c>
      <c r="BJ8" s="206">
        <v>5</v>
      </c>
      <c r="BK8" s="206">
        <v>5</v>
      </c>
      <c r="BL8" s="57">
        <v>7</v>
      </c>
      <c r="BM8" s="57">
        <v>5.8</v>
      </c>
      <c r="BN8" s="57" t="s">
        <v>67</v>
      </c>
      <c r="BQ8" s="108"/>
    </row>
    <row r="9" spans="1:73" s="57" customFormat="1" ht="14.15" customHeight="1" x14ac:dyDescent="0.35">
      <c r="A9" s="201">
        <v>14287</v>
      </c>
      <c r="B9" s="197" t="s">
        <v>1069</v>
      </c>
      <c r="C9" s="198" t="s">
        <v>126</v>
      </c>
      <c r="D9" s="199">
        <v>2</v>
      </c>
      <c r="E9" s="199">
        <v>2025</v>
      </c>
      <c r="F9" s="200" t="s">
        <v>127</v>
      </c>
      <c r="G9" s="197" t="s">
        <v>168</v>
      </c>
      <c r="H9" s="198" t="s">
        <v>2246</v>
      </c>
      <c r="I9" s="200" t="s">
        <v>1157</v>
      </c>
      <c r="J9" s="200" t="s">
        <v>2592</v>
      </c>
      <c r="K9" s="200" t="s">
        <v>56</v>
      </c>
      <c r="L9" s="215" t="s">
        <v>57</v>
      </c>
      <c r="M9" s="203">
        <v>2</v>
      </c>
      <c r="N9" s="204" t="s">
        <v>144</v>
      </c>
      <c r="O9" s="204" t="s">
        <v>1158</v>
      </c>
      <c r="P9" s="200" t="s">
        <v>152</v>
      </c>
      <c r="Q9" s="205" t="s">
        <v>61</v>
      </c>
      <c r="R9" s="200" t="s">
        <v>62</v>
      </c>
      <c r="S9" s="204">
        <v>71</v>
      </c>
      <c r="T9" s="203">
        <v>20</v>
      </c>
      <c r="U9" s="203"/>
      <c r="V9" s="203">
        <v>12</v>
      </c>
      <c r="W9" s="203">
        <v>212</v>
      </c>
      <c r="X9" s="203">
        <v>3</v>
      </c>
      <c r="Y9" s="203" t="s">
        <v>64</v>
      </c>
      <c r="Z9" s="207" t="s">
        <v>67</v>
      </c>
      <c r="AA9" s="208" t="s">
        <v>64</v>
      </c>
      <c r="AB9" s="198" t="s">
        <v>2247</v>
      </c>
      <c r="AC9" s="200" t="s">
        <v>2051</v>
      </c>
      <c r="AD9" s="203" t="s">
        <v>67</v>
      </c>
      <c r="AE9" s="204">
        <v>0</v>
      </c>
      <c r="AF9" s="200" t="s">
        <v>1366</v>
      </c>
      <c r="AG9" s="57">
        <v>71</v>
      </c>
      <c r="AH9" s="203">
        <v>3</v>
      </c>
      <c r="AI9" s="202" t="s">
        <v>1677</v>
      </c>
      <c r="AJ9" s="197" t="s">
        <v>2122</v>
      </c>
      <c r="AK9" s="209">
        <v>212</v>
      </c>
      <c r="AL9" s="209">
        <v>71</v>
      </c>
      <c r="AM9" s="209">
        <v>6373</v>
      </c>
      <c r="AN9" s="209">
        <v>180000</v>
      </c>
      <c r="AO9" s="209">
        <v>0</v>
      </c>
      <c r="AP9" s="209">
        <v>27021520</v>
      </c>
      <c r="AQ9" s="209">
        <v>5680000</v>
      </c>
      <c r="AR9" s="209">
        <v>3600000</v>
      </c>
      <c r="AS9" s="210">
        <v>0</v>
      </c>
      <c r="AT9" s="210">
        <v>0</v>
      </c>
      <c r="AU9" s="210">
        <v>36301520</v>
      </c>
      <c r="AV9" s="107" t="s">
        <v>64</v>
      </c>
      <c r="AX9" s="107">
        <v>1</v>
      </c>
      <c r="AY9" s="107">
        <v>7</v>
      </c>
      <c r="AZ9" s="107">
        <v>7</v>
      </c>
      <c r="BA9" s="107">
        <v>7</v>
      </c>
      <c r="BB9" s="107">
        <v>5</v>
      </c>
      <c r="BC9" s="107">
        <v>7</v>
      </c>
      <c r="BD9" s="107">
        <v>5.5</v>
      </c>
      <c r="BE9" s="107">
        <v>5</v>
      </c>
      <c r="BF9" s="107">
        <v>7</v>
      </c>
      <c r="BG9" s="206">
        <v>7</v>
      </c>
      <c r="BH9" s="206">
        <v>7</v>
      </c>
      <c r="BI9" s="206">
        <v>5</v>
      </c>
      <c r="BJ9" s="206">
        <v>5</v>
      </c>
      <c r="BK9" s="206">
        <v>5</v>
      </c>
      <c r="BL9" s="57">
        <v>7</v>
      </c>
      <c r="BM9" s="57">
        <v>5.8</v>
      </c>
      <c r="BN9" s="57" t="s">
        <v>67</v>
      </c>
      <c r="BQ9" s="108"/>
    </row>
    <row r="10" spans="1:73" s="57" customFormat="1" ht="14.15" customHeight="1" x14ac:dyDescent="0.35">
      <c r="A10" s="201">
        <v>14328</v>
      </c>
      <c r="B10" s="197" t="s">
        <v>1069</v>
      </c>
      <c r="C10" s="198" t="s">
        <v>126</v>
      </c>
      <c r="D10" s="199">
        <v>2</v>
      </c>
      <c r="E10" s="199">
        <v>2025</v>
      </c>
      <c r="F10" s="200" t="s">
        <v>127</v>
      </c>
      <c r="G10" s="197" t="s">
        <v>974</v>
      </c>
      <c r="H10" s="198" t="s">
        <v>2248</v>
      </c>
      <c r="I10" s="200" t="s">
        <v>1106</v>
      </c>
      <c r="J10" s="200" t="s">
        <v>2592</v>
      </c>
      <c r="K10" s="200" t="s">
        <v>56</v>
      </c>
      <c r="L10" s="215" t="s">
        <v>57</v>
      </c>
      <c r="M10" s="203">
        <v>13</v>
      </c>
      <c r="N10" s="204" t="s">
        <v>1365</v>
      </c>
      <c r="O10" s="204" t="s">
        <v>455</v>
      </c>
      <c r="P10" s="200" t="s">
        <v>152</v>
      </c>
      <c r="Q10" s="205" t="s">
        <v>61</v>
      </c>
      <c r="R10" s="200" t="s">
        <v>62</v>
      </c>
      <c r="S10" s="204">
        <v>40</v>
      </c>
      <c r="T10" s="203">
        <v>15</v>
      </c>
      <c r="U10" s="203"/>
      <c r="V10" s="203">
        <v>12</v>
      </c>
      <c r="W10" s="203">
        <v>160</v>
      </c>
      <c r="X10" s="203">
        <v>4</v>
      </c>
      <c r="Y10" s="203" t="s">
        <v>64</v>
      </c>
      <c r="Z10" s="207" t="s">
        <v>67</v>
      </c>
      <c r="AA10" s="208" t="s">
        <v>67</v>
      </c>
      <c r="AB10" s="198" t="s">
        <v>2249</v>
      </c>
      <c r="AC10" s="200" t="s">
        <v>1108</v>
      </c>
      <c r="AD10" s="203" t="s">
        <v>67</v>
      </c>
      <c r="AE10" s="204">
        <v>0</v>
      </c>
      <c r="AF10" s="200" t="s">
        <v>1366</v>
      </c>
      <c r="AG10" s="57">
        <v>40</v>
      </c>
      <c r="AH10" s="203">
        <v>1</v>
      </c>
      <c r="AI10" s="202" t="s">
        <v>1677</v>
      </c>
      <c r="AJ10" s="197" t="s">
        <v>2122</v>
      </c>
      <c r="AK10" s="209">
        <v>160</v>
      </c>
      <c r="AL10" s="209">
        <v>40</v>
      </c>
      <c r="AM10" s="209">
        <v>4130</v>
      </c>
      <c r="AN10" s="209">
        <v>0</v>
      </c>
      <c r="AO10" s="209">
        <v>0</v>
      </c>
      <c r="AP10" s="209">
        <v>9912000</v>
      </c>
      <c r="AQ10" s="209">
        <v>2400000</v>
      </c>
      <c r="AR10" s="209">
        <v>0</v>
      </c>
      <c r="AS10" s="210">
        <v>0</v>
      </c>
      <c r="AT10" s="210">
        <v>0</v>
      </c>
      <c r="AU10" s="210">
        <v>12312000</v>
      </c>
      <c r="AV10" s="107" t="s">
        <v>64</v>
      </c>
      <c r="AX10" s="107">
        <v>1</v>
      </c>
      <c r="AY10" s="107">
        <v>7</v>
      </c>
      <c r="AZ10" s="107">
        <v>7</v>
      </c>
      <c r="BA10" s="107">
        <v>7</v>
      </c>
      <c r="BB10" s="107">
        <v>7</v>
      </c>
      <c r="BC10" s="107">
        <v>7</v>
      </c>
      <c r="BD10" s="107">
        <v>7</v>
      </c>
      <c r="BE10" s="107">
        <v>7</v>
      </c>
      <c r="BF10" s="107">
        <v>7</v>
      </c>
      <c r="BG10" s="206">
        <v>7</v>
      </c>
      <c r="BH10" s="206">
        <v>7</v>
      </c>
      <c r="BI10" s="206">
        <v>7</v>
      </c>
      <c r="BJ10" s="206">
        <v>7</v>
      </c>
      <c r="BK10" s="206">
        <v>7</v>
      </c>
      <c r="BL10" s="57">
        <v>7</v>
      </c>
      <c r="BM10" s="57">
        <v>6.4</v>
      </c>
      <c r="BN10" s="57" t="s">
        <v>67</v>
      </c>
      <c r="BQ10" s="108"/>
    </row>
    <row r="11" spans="1:73" s="57" customFormat="1" ht="14.15" customHeight="1" x14ac:dyDescent="0.35">
      <c r="A11" s="201">
        <v>14407</v>
      </c>
      <c r="B11" s="197" t="s">
        <v>1069</v>
      </c>
      <c r="C11" s="198" t="s">
        <v>126</v>
      </c>
      <c r="D11" s="199">
        <v>2</v>
      </c>
      <c r="E11" s="199">
        <v>2025</v>
      </c>
      <c r="F11" s="200" t="s">
        <v>127</v>
      </c>
      <c r="G11" s="197" t="s">
        <v>476</v>
      </c>
      <c r="H11" s="198" t="s">
        <v>603</v>
      </c>
      <c r="I11" s="200" t="s">
        <v>882</v>
      </c>
      <c r="J11" s="200" t="s">
        <v>2592</v>
      </c>
      <c r="K11" s="200" t="s">
        <v>65</v>
      </c>
      <c r="L11" s="215" t="s">
        <v>65</v>
      </c>
      <c r="M11" s="203">
        <v>13</v>
      </c>
      <c r="N11" s="204" t="s">
        <v>1365</v>
      </c>
      <c r="O11" s="204" t="s">
        <v>604</v>
      </c>
      <c r="P11" s="200" t="s">
        <v>152</v>
      </c>
      <c r="Q11" s="205" t="s">
        <v>61</v>
      </c>
      <c r="R11" s="200" t="s">
        <v>107</v>
      </c>
      <c r="S11" s="204">
        <v>50</v>
      </c>
      <c r="T11" s="203">
        <v>20</v>
      </c>
      <c r="U11" s="203"/>
      <c r="V11" s="203">
        <v>0</v>
      </c>
      <c r="W11" s="203">
        <v>200</v>
      </c>
      <c r="X11" s="203">
        <v>4</v>
      </c>
      <c r="Y11" s="203" t="s">
        <v>64</v>
      </c>
      <c r="Z11" s="207" t="s">
        <v>67</v>
      </c>
      <c r="AA11" s="208" t="s">
        <v>67</v>
      </c>
      <c r="AB11" s="198" t="s">
        <v>2250</v>
      </c>
      <c r="AC11" s="200" t="s">
        <v>2251</v>
      </c>
      <c r="AD11" s="203" t="s">
        <v>67</v>
      </c>
      <c r="AE11" s="204">
        <v>0</v>
      </c>
      <c r="AF11" s="200" t="s">
        <v>1366</v>
      </c>
      <c r="AG11" s="57">
        <v>50</v>
      </c>
      <c r="AH11" s="203">
        <v>2</v>
      </c>
      <c r="AI11" s="202" t="s">
        <v>1677</v>
      </c>
      <c r="AJ11" s="197" t="s">
        <v>2122</v>
      </c>
      <c r="AK11" s="209">
        <v>200</v>
      </c>
      <c r="AL11" s="209">
        <v>50</v>
      </c>
      <c r="AM11" s="209">
        <v>5075</v>
      </c>
      <c r="AN11" s="209">
        <v>0</v>
      </c>
      <c r="AO11" s="209">
        <v>0</v>
      </c>
      <c r="AP11" s="209">
        <v>20300000</v>
      </c>
      <c r="AQ11" s="209">
        <v>4000000</v>
      </c>
      <c r="AR11" s="209">
        <v>0</v>
      </c>
      <c r="AS11" s="210">
        <v>0</v>
      </c>
      <c r="AT11" s="210">
        <v>0</v>
      </c>
      <c r="AU11" s="210">
        <v>24300000</v>
      </c>
      <c r="AV11" s="107" t="s">
        <v>64</v>
      </c>
      <c r="AX11" s="107">
        <v>1</v>
      </c>
      <c r="AY11" s="107">
        <v>7</v>
      </c>
      <c r="AZ11" s="107">
        <v>7</v>
      </c>
      <c r="BA11" s="107">
        <v>7</v>
      </c>
      <c r="BB11" s="107">
        <v>7</v>
      </c>
      <c r="BC11" s="107">
        <v>7</v>
      </c>
      <c r="BD11" s="107">
        <v>5.5</v>
      </c>
      <c r="BE11" s="107">
        <v>5</v>
      </c>
      <c r="BF11" s="107">
        <v>6</v>
      </c>
      <c r="BG11" s="206">
        <v>7</v>
      </c>
      <c r="BH11" s="206">
        <v>7</v>
      </c>
      <c r="BI11" s="206">
        <v>5</v>
      </c>
      <c r="BJ11" s="206">
        <v>5</v>
      </c>
      <c r="BK11" s="206">
        <v>5</v>
      </c>
      <c r="BL11" s="57">
        <v>7</v>
      </c>
      <c r="BM11" s="57">
        <v>5.9</v>
      </c>
      <c r="BN11" s="57" t="s">
        <v>67</v>
      </c>
      <c r="BQ11" s="108"/>
    </row>
    <row r="12" spans="1:73" s="57" customFormat="1" ht="14.15" customHeight="1" x14ac:dyDescent="0.35">
      <c r="A12" s="201">
        <v>14481</v>
      </c>
      <c r="B12" s="197" t="s">
        <v>1069</v>
      </c>
      <c r="C12" s="198" t="s">
        <v>126</v>
      </c>
      <c r="D12" s="199">
        <v>2</v>
      </c>
      <c r="E12" s="199">
        <v>2025</v>
      </c>
      <c r="F12" s="200" t="s">
        <v>127</v>
      </c>
      <c r="G12" s="197" t="s">
        <v>440</v>
      </c>
      <c r="H12" s="198" t="s">
        <v>2243</v>
      </c>
      <c r="I12" s="200" t="s">
        <v>580</v>
      </c>
      <c r="J12" s="200" t="s">
        <v>581</v>
      </c>
      <c r="K12" s="200" t="s">
        <v>65</v>
      </c>
      <c r="L12" s="215" t="s">
        <v>65</v>
      </c>
      <c r="M12" s="203">
        <v>13</v>
      </c>
      <c r="N12" s="204" t="s">
        <v>1365</v>
      </c>
      <c r="O12" s="204" t="s">
        <v>582</v>
      </c>
      <c r="P12" s="200" t="s">
        <v>435</v>
      </c>
      <c r="Q12" s="205" t="s">
        <v>61</v>
      </c>
      <c r="R12" s="200" t="s">
        <v>62</v>
      </c>
      <c r="S12" s="204">
        <v>25</v>
      </c>
      <c r="T12" s="203">
        <v>15</v>
      </c>
      <c r="U12" s="203">
        <v>100</v>
      </c>
      <c r="V12" s="203">
        <v>0</v>
      </c>
      <c r="W12" s="203">
        <v>100</v>
      </c>
      <c r="X12" s="203">
        <v>4</v>
      </c>
      <c r="Y12" s="203" t="s">
        <v>64</v>
      </c>
      <c r="Z12" s="207" t="s">
        <v>67</v>
      </c>
      <c r="AA12" s="208" t="s">
        <v>67</v>
      </c>
      <c r="AB12" s="198" t="s">
        <v>2234</v>
      </c>
      <c r="AC12" s="200" t="s">
        <v>436</v>
      </c>
      <c r="AD12" s="203" t="s">
        <v>67</v>
      </c>
      <c r="AE12" s="204">
        <v>0</v>
      </c>
      <c r="AF12" s="200" t="s">
        <v>1366</v>
      </c>
      <c r="AG12" s="57">
        <v>25</v>
      </c>
      <c r="AH12" s="203">
        <v>1</v>
      </c>
      <c r="AI12" s="202" t="s">
        <v>1677</v>
      </c>
      <c r="AJ12" s="197" t="s">
        <v>2122</v>
      </c>
      <c r="AK12" s="209">
        <v>100</v>
      </c>
      <c r="AL12" s="209">
        <v>25</v>
      </c>
      <c r="AM12" s="209">
        <v>4130</v>
      </c>
      <c r="AN12" s="209">
        <v>0</v>
      </c>
      <c r="AO12" s="209">
        <v>0</v>
      </c>
      <c r="AP12" s="209">
        <v>6195000</v>
      </c>
      <c r="AQ12" s="209">
        <v>1500000</v>
      </c>
      <c r="AR12" s="209">
        <v>0</v>
      </c>
      <c r="AS12" s="210">
        <v>0</v>
      </c>
      <c r="AT12" s="210">
        <v>0</v>
      </c>
      <c r="AU12" s="210">
        <v>7695000</v>
      </c>
      <c r="AV12" s="107" t="s">
        <v>64</v>
      </c>
      <c r="AX12" s="107">
        <v>1</v>
      </c>
      <c r="AY12" s="107">
        <v>7</v>
      </c>
      <c r="AZ12" s="107">
        <v>0</v>
      </c>
      <c r="BA12" s="107">
        <v>0</v>
      </c>
      <c r="BB12" s="107">
        <v>0</v>
      </c>
      <c r="BC12" s="107">
        <v>0</v>
      </c>
      <c r="BD12" s="107">
        <v>0</v>
      </c>
      <c r="BE12" s="107">
        <v>0</v>
      </c>
      <c r="BF12" s="107">
        <v>0</v>
      </c>
      <c r="BG12" s="206">
        <v>7</v>
      </c>
      <c r="BH12" s="206">
        <v>7</v>
      </c>
      <c r="BI12" s="206">
        <v>5</v>
      </c>
      <c r="BJ12" s="206">
        <v>5</v>
      </c>
      <c r="BK12" s="206">
        <v>5</v>
      </c>
      <c r="BL12" s="57">
        <v>7</v>
      </c>
      <c r="BM12" s="57">
        <v>5.8</v>
      </c>
      <c r="BN12" s="57" t="s">
        <v>67</v>
      </c>
      <c r="BQ12" s="108"/>
    </row>
    <row r="13" spans="1:73" s="57" customFormat="1" ht="14.15" customHeight="1" x14ac:dyDescent="0.35">
      <c r="A13" s="201">
        <v>14455</v>
      </c>
      <c r="B13" s="197" t="s">
        <v>1069</v>
      </c>
      <c r="C13" s="198" t="s">
        <v>126</v>
      </c>
      <c r="D13" s="199">
        <v>2</v>
      </c>
      <c r="E13" s="199">
        <v>2025</v>
      </c>
      <c r="F13" s="200" t="s">
        <v>127</v>
      </c>
      <c r="G13" s="197" t="s">
        <v>568</v>
      </c>
      <c r="H13" s="198" t="s">
        <v>567</v>
      </c>
      <c r="I13" s="200" t="s">
        <v>561</v>
      </c>
      <c r="J13" s="200" t="s">
        <v>562</v>
      </c>
      <c r="K13" s="200" t="s">
        <v>65</v>
      </c>
      <c r="L13" s="215" t="s">
        <v>65</v>
      </c>
      <c r="M13" s="203">
        <v>13</v>
      </c>
      <c r="N13" s="204" t="s">
        <v>1365</v>
      </c>
      <c r="O13" s="204" t="s">
        <v>455</v>
      </c>
      <c r="P13" s="200" t="s">
        <v>2014</v>
      </c>
      <c r="Q13" s="205" t="s">
        <v>61</v>
      </c>
      <c r="R13" s="200" t="s">
        <v>62</v>
      </c>
      <c r="S13" s="204">
        <v>20</v>
      </c>
      <c r="T13" s="203">
        <v>10</v>
      </c>
      <c r="U13" s="203">
        <v>80</v>
      </c>
      <c r="V13" s="203">
        <v>0</v>
      </c>
      <c r="W13" s="203">
        <v>80</v>
      </c>
      <c r="X13" s="203">
        <v>4</v>
      </c>
      <c r="Y13" s="203" t="s">
        <v>64</v>
      </c>
      <c r="Z13" s="207" t="s">
        <v>67</v>
      </c>
      <c r="AA13" s="208" t="s">
        <v>67</v>
      </c>
      <c r="AB13" s="198" t="s">
        <v>2234</v>
      </c>
      <c r="AC13" s="200" t="s">
        <v>564</v>
      </c>
      <c r="AD13" s="203" t="s">
        <v>67</v>
      </c>
      <c r="AE13" s="204">
        <v>0</v>
      </c>
      <c r="AF13" s="200" t="s">
        <v>1366</v>
      </c>
      <c r="AG13" s="57">
        <v>20</v>
      </c>
      <c r="AH13" s="203">
        <v>3</v>
      </c>
      <c r="AI13" s="202" t="s">
        <v>2150</v>
      </c>
      <c r="AJ13" s="197" t="s">
        <v>2149</v>
      </c>
      <c r="AK13" s="209">
        <v>80</v>
      </c>
      <c r="AL13" s="209">
        <v>20</v>
      </c>
      <c r="AM13" s="209">
        <v>6373</v>
      </c>
      <c r="AN13" s="209">
        <v>0</v>
      </c>
      <c r="AO13" s="209">
        <v>0</v>
      </c>
      <c r="AP13" s="209">
        <v>5098400</v>
      </c>
      <c r="AQ13" s="209">
        <v>800000</v>
      </c>
      <c r="AR13" s="209">
        <v>0</v>
      </c>
      <c r="AS13" s="210">
        <v>0</v>
      </c>
      <c r="AT13" s="210">
        <v>0</v>
      </c>
      <c r="AU13" s="210">
        <v>5898400</v>
      </c>
      <c r="AV13" s="107" t="s">
        <v>64</v>
      </c>
      <c r="AX13" s="107">
        <v>1</v>
      </c>
      <c r="AY13" s="107">
        <v>7</v>
      </c>
      <c r="AZ13" s="107">
        <v>0</v>
      </c>
      <c r="BA13" s="107">
        <v>0</v>
      </c>
      <c r="BB13" s="107">
        <v>0</v>
      </c>
      <c r="BC13" s="107">
        <v>0</v>
      </c>
      <c r="BD13" s="107">
        <v>0</v>
      </c>
      <c r="BE13" s="107">
        <v>0</v>
      </c>
      <c r="BF13" s="107">
        <v>0</v>
      </c>
      <c r="BG13" s="206">
        <v>7</v>
      </c>
      <c r="BH13" s="206">
        <v>7</v>
      </c>
      <c r="BI13" s="206">
        <v>7</v>
      </c>
      <c r="BJ13" s="206">
        <v>7</v>
      </c>
      <c r="BK13" s="206">
        <v>7</v>
      </c>
      <c r="BL13" s="57">
        <v>7</v>
      </c>
      <c r="BM13" s="57">
        <v>6.4</v>
      </c>
      <c r="BN13" s="57" t="s">
        <v>67</v>
      </c>
      <c r="BQ13" s="108"/>
    </row>
    <row r="14" spans="1:73" s="57" customFormat="1" ht="14.15" customHeight="1" x14ac:dyDescent="0.35">
      <c r="A14" s="201">
        <v>14456</v>
      </c>
      <c r="B14" s="197" t="s">
        <v>1069</v>
      </c>
      <c r="C14" s="198" t="s">
        <v>126</v>
      </c>
      <c r="D14" s="199">
        <v>2</v>
      </c>
      <c r="E14" s="199">
        <v>2025</v>
      </c>
      <c r="F14" s="200" t="s">
        <v>127</v>
      </c>
      <c r="G14" s="197" t="s">
        <v>568</v>
      </c>
      <c r="H14" s="198" t="s">
        <v>567</v>
      </c>
      <c r="I14" s="200" t="s">
        <v>622</v>
      </c>
      <c r="J14" s="200" t="s">
        <v>623</v>
      </c>
      <c r="K14" s="200" t="s">
        <v>65</v>
      </c>
      <c r="L14" s="215" t="s">
        <v>65</v>
      </c>
      <c r="M14" s="203">
        <v>13</v>
      </c>
      <c r="N14" s="204" t="s">
        <v>1365</v>
      </c>
      <c r="O14" s="204" t="s">
        <v>455</v>
      </c>
      <c r="P14" s="200" t="s">
        <v>2014</v>
      </c>
      <c r="Q14" s="205" t="s">
        <v>61</v>
      </c>
      <c r="R14" s="200" t="s">
        <v>62</v>
      </c>
      <c r="S14" s="204">
        <v>7</v>
      </c>
      <c r="T14" s="203">
        <v>10</v>
      </c>
      <c r="U14" s="203">
        <v>28</v>
      </c>
      <c r="V14" s="203">
        <v>0</v>
      </c>
      <c r="W14" s="203">
        <v>28</v>
      </c>
      <c r="X14" s="203">
        <v>4</v>
      </c>
      <c r="Y14" s="203" t="s">
        <v>67</v>
      </c>
      <c r="Z14" s="207" t="s">
        <v>67</v>
      </c>
      <c r="AA14" s="208" t="s">
        <v>67</v>
      </c>
      <c r="AB14" s="198" t="s">
        <v>2234</v>
      </c>
      <c r="AC14" s="200" t="s">
        <v>564</v>
      </c>
      <c r="AD14" s="203" t="s">
        <v>67</v>
      </c>
      <c r="AE14" s="204">
        <v>0</v>
      </c>
      <c r="AF14" s="200" t="s">
        <v>1366</v>
      </c>
      <c r="AG14" s="57">
        <v>7</v>
      </c>
      <c r="AH14" s="203">
        <v>1</v>
      </c>
      <c r="AI14" s="202" t="s">
        <v>2150</v>
      </c>
      <c r="AJ14" s="197" t="s">
        <v>2149</v>
      </c>
      <c r="AK14" s="209">
        <v>28</v>
      </c>
      <c r="AL14" s="209">
        <v>7</v>
      </c>
      <c r="AM14" s="209">
        <v>4130</v>
      </c>
      <c r="AN14" s="209">
        <v>0</v>
      </c>
      <c r="AO14" s="209">
        <v>0</v>
      </c>
      <c r="AP14" s="209">
        <v>1156400</v>
      </c>
      <c r="AQ14" s="209">
        <v>0</v>
      </c>
      <c r="AR14" s="209">
        <v>0</v>
      </c>
      <c r="AS14" s="210">
        <v>0</v>
      </c>
      <c r="AT14" s="210">
        <v>0</v>
      </c>
      <c r="AU14" s="210">
        <v>1156400</v>
      </c>
      <c r="AV14" s="107" t="s">
        <v>64</v>
      </c>
      <c r="AX14" s="107">
        <v>1</v>
      </c>
      <c r="AY14" s="107">
        <v>7</v>
      </c>
      <c r="AZ14" s="107">
        <v>0</v>
      </c>
      <c r="BA14" s="107">
        <v>0</v>
      </c>
      <c r="BB14" s="107">
        <v>0</v>
      </c>
      <c r="BC14" s="107">
        <v>0</v>
      </c>
      <c r="BD14" s="107">
        <v>0</v>
      </c>
      <c r="BE14" s="107">
        <v>0</v>
      </c>
      <c r="BF14" s="107">
        <v>0</v>
      </c>
      <c r="BG14" s="206">
        <v>7</v>
      </c>
      <c r="BH14" s="206">
        <v>7</v>
      </c>
      <c r="BI14" s="206">
        <v>5</v>
      </c>
      <c r="BJ14" s="206">
        <v>5</v>
      </c>
      <c r="BK14" s="206">
        <v>5</v>
      </c>
      <c r="BL14" s="57">
        <v>7</v>
      </c>
      <c r="BM14" s="57">
        <v>5.8</v>
      </c>
      <c r="BN14" s="57" t="s">
        <v>67</v>
      </c>
      <c r="BQ14" s="108"/>
    </row>
    <row r="15" spans="1:73" s="57" customFormat="1" ht="14.15" customHeight="1" x14ac:dyDescent="0.35">
      <c r="A15" s="201">
        <v>14460</v>
      </c>
      <c r="B15" s="197" t="s">
        <v>1069</v>
      </c>
      <c r="C15" s="198" t="s">
        <v>126</v>
      </c>
      <c r="D15" s="199">
        <v>2</v>
      </c>
      <c r="E15" s="199">
        <v>2025</v>
      </c>
      <c r="F15" s="200" t="s">
        <v>127</v>
      </c>
      <c r="G15" s="197" t="s">
        <v>568</v>
      </c>
      <c r="H15" s="198" t="s">
        <v>567</v>
      </c>
      <c r="I15" s="200" t="s">
        <v>622</v>
      </c>
      <c r="J15" s="200" t="s">
        <v>623</v>
      </c>
      <c r="K15" s="200" t="s">
        <v>65</v>
      </c>
      <c r="L15" s="215" t="s">
        <v>65</v>
      </c>
      <c r="M15" s="203">
        <v>13</v>
      </c>
      <c r="N15" s="204" t="s">
        <v>1365</v>
      </c>
      <c r="O15" s="204" t="s">
        <v>455</v>
      </c>
      <c r="P15" s="200" t="s">
        <v>2014</v>
      </c>
      <c r="Q15" s="205" t="s">
        <v>61</v>
      </c>
      <c r="R15" s="200" t="s">
        <v>62</v>
      </c>
      <c r="S15" s="204">
        <v>7</v>
      </c>
      <c r="T15" s="203">
        <v>10</v>
      </c>
      <c r="U15" s="203">
        <v>28</v>
      </c>
      <c r="V15" s="203">
        <v>0</v>
      </c>
      <c r="W15" s="203">
        <v>28</v>
      </c>
      <c r="X15" s="203">
        <v>4</v>
      </c>
      <c r="Y15" s="203" t="s">
        <v>67</v>
      </c>
      <c r="Z15" s="207" t="s">
        <v>67</v>
      </c>
      <c r="AA15" s="208" t="s">
        <v>67</v>
      </c>
      <c r="AB15" s="198" t="s">
        <v>2234</v>
      </c>
      <c r="AC15" s="200" t="s">
        <v>564</v>
      </c>
      <c r="AD15" s="203" t="s">
        <v>67</v>
      </c>
      <c r="AE15" s="204">
        <v>0</v>
      </c>
      <c r="AF15" s="200" t="s">
        <v>1366</v>
      </c>
      <c r="AG15" s="57">
        <v>7</v>
      </c>
      <c r="AH15" s="203">
        <v>1</v>
      </c>
      <c r="AI15" s="202" t="s">
        <v>2150</v>
      </c>
      <c r="AJ15" s="197" t="s">
        <v>2149</v>
      </c>
      <c r="AK15" s="209">
        <v>28</v>
      </c>
      <c r="AL15" s="209">
        <v>7</v>
      </c>
      <c r="AM15" s="209">
        <v>4130</v>
      </c>
      <c r="AN15" s="209">
        <v>0</v>
      </c>
      <c r="AO15" s="209">
        <v>0</v>
      </c>
      <c r="AP15" s="209">
        <v>1156400</v>
      </c>
      <c r="AQ15" s="209">
        <v>0</v>
      </c>
      <c r="AR15" s="209">
        <v>0</v>
      </c>
      <c r="AS15" s="210">
        <v>0</v>
      </c>
      <c r="AT15" s="210">
        <v>0</v>
      </c>
      <c r="AU15" s="210">
        <v>1156400</v>
      </c>
      <c r="AV15" s="107" t="s">
        <v>64</v>
      </c>
      <c r="AX15" s="107">
        <v>1</v>
      </c>
      <c r="AY15" s="107">
        <v>7</v>
      </c>
      <c r="AZ15" s="107">
        <v>0</v>
      </c>
      <c r="BA15" s="107">
        <v>0</v>
      </c>
      <c r="BB15" s="107">
        <v>0</v>
      </c>
      <c r="BC15" s="107">
        <v>0</v>
      </c>
      <c r="BD15" s="107">
        <v>0</v>
      </c>
      <c r="BE15" s="107">
        <v>0</v>
      </c>
      <c r="BF15" s="107">
        <v>0</v>
      </c>
      <c r="BG15" s="206">
        <v>7</v>
      </c>
      <c r="BH15" s="206">
        <v>7</v>
      </c>
      <c r="BI15" s="206">
        <v>5</v>
      </c>
      <c r="BJ15" s="206">
        <v>5</v>
      </c>
      <c r="BK15" s="206">
        <v>5</v>
      </c>
      <c r="BL15" s="57">
        <v>7</v>
      </c>
      <c r="BM15" s="57">
        <v>5.8</v>
      </c>
      <c r="BN15" s="57" t="s">
        <v>67</v>
      </c>
      <c r="BQ15" s="108"/>
    </row>
    <row r="16" spans="1:73" s="57" customFormat="1" ht="14.15" customHeight="1" x14ac:dyDescent="0.35">
      <c r="A16" s="201">
        <v>14459</v>
      </c>
      <c r="B16" s="197" t="s">
        <v>1069</v>
      </c>
      <c r="C16" s="198" t="s">
        <v>126</v>
      </c>
      <c r="D16" s="199">
        <v>2</v>
      </c>
      <c r="E16" s="199">
        <v>2025</v>
      </c>
      <c r="F16" s="200" t="s">
        <v>127</v>
      </c>
      <c r="G16" s="197" t="s">
        <v>568</v>
      </c>
      <c r="H16" s="198" t="s">
        <v>567</v>
      </c>
      <c r="I16" s="200" t="s">
        <v>622</v>
      </c>
      <c r="J16" s="200" t="s">
        <v>623</v>
      </c>
      <c r="K16" s="200" t="s">
        <v>65</v>
      </c>
      <c r="L16" s="215" t="s">
        <v>65</v>
      </c>
      <c r="M16" s="203">
        <v>13</v>
      </c>
      <c r="N16" s="204" t="s">
        <v>1365</v>
      </c>
      <c r="O16" s="204" t="s">
        <v>455</v>
      </c>
      <c r="P16" s="200" t="s">
        <v>2014</v>
      </c>
      <c r="Q16" s="205" t="s">
        <v>61</v>
      </c>
      <c r="R16" s="200" t="s">
        <v>62</v>
      </c>
      <c r="S16" s="204">
        <v>7</v>
      </c>
      <c r="T16" s="203">
        <v>10</v>
      </c>
      <c r="U16" s="203">
        <v>28</v>
      </c>
      <c r="V16" s="203">
        <v>0</v>
      </c>
      <c r="W16" s="203">
        <v>28</v>
      </c>
      <c r="X16" s="203">
        <v>4</v>
      </c>
      <c r="Y16" s="203" t="s">
        <v>67</v>
      </c>
      <c r="Z16" s="207" t="s">
        <v>67</v>
      </c>
      <c r="AA16" s="208" t="s">
        <v>67</v>
      </c>
      <c r="AB16" s="198" t="s">
        <v>2234</v>
      </c>
      <c r="AC16" s="200" t="s">
        <v>564</v>
      </c>
      <c r="AD16" s="203" t="s">
        <v>67</v>
      </c>
      <c r="AE16" s="204">
        <v>0</v>
      </c>
      <c r="AF16" s="200" t="s">
        <v>1366</v>
      </c>
      <c r="AG16" s="57">
        <v>7</v>
      </c>
      <c r="AH16" s="203">
        <v>1</v>
      </c>
      <c r="AI16" s="202" t="s">
        <v>2150</v>
      </c>
      <c r="AJ16" s="197" t="s">
        <v>2149</v>
      </c>
      <c r="AK16" s="209">
        <v>28</v>
      </c>
      <c r="AL16" s="209">
        <v>7</v>
      </c>
      <c r="AM16" s="209">
        <v>4130</v>
      </c>
      <c r="AN16" s="209">
        <v>0</v>
      </c>
      <c r="AO16" s="209">
        <v>0</v>
      </c>
      <c r="AP16" s="209">
        <v>1156400</v>
      </c>
      <c r="AQ16" s="209">
        <v>0</v>
      </c>
      <c r="AR16" s="209">
        <v>0</v>
      </c>
      <c r="AS16" s="210">
        <v>0</v>
      </c>
      <c r="AT16" s="210">
        <v>0</v>
      </c>
      <c r="AU16" s="210">
        <v>1156400</v>
      </c>
      <c r="AV16" s="107" t="s">
        <v>64</v>
      </c>
      <c r="AX16" s="107">
        <v>1</v>
      </c>
      <c r="AY16" s="107">
        <v>7</v>
      </c>
      <c r="AZ16" s="107">
        <v>0</v>
      </c>
      <c r="BA16" s="107">
        <v>0</v>
      </c>
      <c r="BB16" s="107">
        <v>0</v>
      </c>
      <c r="BC16" s="107">
        <v>0</v>
      </c>
      <c r="BD16" s="107">
        <v>0</v>
      </c>
      <c r="BE16" s="107">
        <v>0</v>
      </c>
      <c r="BF16" s="107">
        <v>0</v>
      </c>
      <c r="BG16" s="206">
        <v>7</v>
      </c>
      <c r="BH16" s="206">
        <v>7</v>
      </c>
      <c r="BI16" s="206">
        <v>5</v>
      </c>
      <c r="BJ16" s="206">
        <v>5</v>
      </c>
      <c r="BK16" s="206">
        <v>5</v>
      </c>
      <c r="BL16" s="57">
        <v>7</v>
      </c>
      <c r="BM16" s="57">
        <v>5.8</v>
      </c>
      <c r="BN16" s="57" t="s">
        <v>67</v>
      </c>
      <c r="BQ16" s="108"/>
    </row>
    <row r="17" spans="1:73" s="57" customFormat="1" ht="14.15" customHeight="1" x14ac:dyDescent="0.35">
      <c r="A17" s="201">
        <v>14330</v>
      </c>
      <c r="B17" s="197" t="s">
        <v>1069</v>
      </c>
      <c r="C17" s="198" t="s">
        <v>126</v>
      </c>
      <c r="D17" s="199">
        <v>2</v>
      </c>
      <c r="E17" s="199">
        <v>2025</v>
      </c>
      <c r="F17" s="200" t="s">
        <v>127</v>
      </c>
      <c r="G17" s="197" t="s">
        <v>241</v>
      </c>
      <c r="H17" s="198" t="s">
        <v>2252</v>
      </c>
      <c r="I17" s="200" t="s">
        <v>79</v>
      </c>
      <c r="J17" s="200" t="s">
        <v>80</v>
      </c>
      <c r="K17" s="200" t="s">
        <v>56</v>
      </c>
      <c r="L17" s="215" t="s">
        <v>57</v>
      </c>
      <c r="M17" s="203">
        <v>2</v>
      </c>
      <c r="N17" s="204" t="s">
        <v>144</v>
      </c>
      <c r="O17" s="204" t="s">
        <v>244</v>
      </c>
      <c r="P17" s="200" t="s">
        <v>152</v>
      </c>
      <c r="Q17" s="205" t="s">
        <v>61</v>
      </c>
      <c r="R17" s="200" t="s">
        <v>62</v>
      </c>
      <c r="S17" s="204">
        <v>31</v>
      </c>
      <c r="T17" s="203">
        <v>10</v>
      </c>
      <c r="U17" s="203">
        <v>110</v>
      </c>
      <c r="V17" s="203">
        <v>12</v>
      </c>
      <c r="W17" s="203">
        <v>122</v>
      </c>
      <c r="X17" s="203">
        <v>4</v>
      </c>
      <c r="Y17" s="203" t="s">
        <v>64</v>
      </c>
      <c r="Z17" s="207" t="s">
        <v>67</v>
      </c>
      <c r="AA17" s="208" t="s">
        <v>64</v>
      </c>
      <c r="AB17" s="198" t="s">
        <v>2234</v>
      </c>
      <c r="AC17" s="200" t="s">
        <v>1089</v>
      </c>
      <c r="AD17" s="203" t="s">
        <v>67</v>
      </c>
      <c r="AE17" s="204">
        <v>0</v>
      </c>
      <c r="AF17" s="200" t="s">
        <v>1366</v>
      </c>
      <c r="AG17" s="57">
        <v>31</v>
      </c>
      <c r="AH17" s="203">
        <v>2</v>
      </c>
      <c r="AI17" s="202" t="s">
        <v>1978</v>
      </c>
      <c r="AJ17" s="197" t="s">
        <v>2174</v>
      </c>
      <c r="AK17" s="209">
        <v>122</v>
      </c>
      <c r="AL17" s="209">
        <v>31</v>
      </c>
      <c r="AM17" s="209">
        <v>5720</v>
      </c>
      <c r="AN17" s="209">
        <v>100000</v>
      </c>
      <c r="AO17" s="209">
        <v>0</v>
      </c>
      <c r="AP17" s="209">
        <v>6978400</v>
      </c>
      <c r="AQ17" s="209">
        <v>1240000</v>
      </c>
      <c r="AR17" s="209">
        <v>1000000</v>
      </c>
      <c r="AS17" s="210">
        <v>0</v>
      </c>
      <c r="AT17" s="210">
        <v>0</v>
      </c>
      <c r="AU17" s="210">
        <v>9218400</v>
      </c>
      <c r="AV17" s="107" t="s">
        <v>64</v>
      </c>
      <c r="AX17" s="107">
        <v>3</v>
      </c>
      <c r="AY17" s="107">
        <v>7</v>
      </c>
      <c r="AZ17" s="107">
        <v>0</v>
      </c>
      <c r="BA17" s="107">
        <v>0</v>
      </c>
      <c r="BB17" s="107">
        <v>0</v>
      </c>
      <c r="BC17" s="107">
        <v>0</v>
      </c>
      <c r="BD17" s="107">
        <v>0</v>
      </c>
      <c r="BE17" s="107">
        <v>0</v>
      </c>
      <c r="BF17" s="107">
        <v>0</v>
      </c>
      <c r="BG17" s="206">
        <v>7</v>
      </c>
      <c r="BH17" s="206">
        <v>7</v>
      </c>
      <c r="BI17" s="206">
        <v>5</v>
      </c>
      <c r="BJ17" s="206">
        <v>5</v>
      </c>
      <c r="BK17" s="206">
        <v>5</v>
      </c>
      <c r="BL17" s="57">
        <v>7</v>
      </c>
      <c r="BM17" s="57">
        <v>6</v>
      </c>
      <c r="BN17" s="57" t="s">
        <v>64</v>
      </c>
      <c r="BO17" s="57" t="s">
        <v>2253</v>
      </c>
      <c r="BP17" s="57" t="s">
        <v>2254</v>
      </c>
      <c r="BQ17" s="108">
        <v>552555962</v>
      </c>
      <c r="BR17" s="57" t="s">
        <v>2255</v>
      </c>
    </row>
    <row r="18" spans="1:73" s="57" customFormat="1" ht="14.15" customHeight="1" x14ac:dyDescent="0.35">
      <c r="A18" s="201">
        <v>14506</v>
      </c>
      <c r="B18" s="197" t="s">
        <v>1069</v>
      </c>
      <c r="C18" s="198" t="s">
        <v>126</v>
      </c>
      <c r="D18" s="199">
        <v>2</v>
      </c>
      <c r="E18" s="199">
        <v>2025</v>
      </c>
      <c r="F18" s="200" t="s">
        <v>127</v>
      </c>
      <c r="G18" s="197" t="s">
        <v>2256</v>
      </c>
      <c r="H18" s="198" t="s">
        <v>2257</v>
      </c>
      <c r="I18" s="200" t="s">
        <v>411</v>
      </c>
      <c r="J18" s="200" t="s">
        <v>412</v>
      </c>
      <c r="K18" s="200" t="s">
        <v>65</v>
      </c>
      <c r="L18" s="215" t="s">
        <v>65</v>
      </c>
      <c r="M18" s="203">
        <v>2</v>
      </c>
      <c r="N18" s="204" t="s">
        <v>144</v>
      </c>
      <c r="O18" s="204" t="s">
        <v>244</v>
      </c>
      <c r="P18" s="200" t="s">
        <v>132</v>
      </c>
      <c r="Q18" s="205" t="s">
        <v>61</v>
      </c>
      <c r="R18" s="200" t="s">
        <v>62</v>
      </c>
      <c r="S18" s="204">
        <v>11</v>
      </c>
      <c r="T18" s="203">
        <v>10</v>
      </c>
      <c r="U18" s="203">
        <v>55</v>
      </c>
      <c r="V18" s="203">
        <v>0</v>
      </c>
      <c r="W18" s="203">
        <v>55</v>
      </c>
      <c r="X18" s="203">
        <v>5</v>
      </c>
      <c r="Y18" s="203" t="s">
        <v>64</v>
      </c>
      <c r="Z18" s="207" t="s">
        <v>67</v>
      </c>
      <c r="AA18" s="208" t="s">
        <v>67</v>
      </c>
      <c r="AB18" s="198" t="s">
        <v>2234</v>
      </c>
      <c r="AC18" s="200" t="s">
        <v>413</v>
      </c>
      <c r="AD18" s="203" t="s">
        <v>67</v>
      </c>
      <c r="AE18" s="204">
        <v>0</v>
      </c>
      <c r="AF18" s="200" t="s">
        <v>1366</v>
      </c>
      <c r="AG18" s="57">
        <v>11</v>
      </c>
      <c r="AH18" s="203">
        <v>1</v>
      </c>
      <c r="AI18" s="202" t="s">
        <v>1978</v>
      </c>
      <c r="AJ18" s="197" t="s">
        <v>2174</v>
      </c>
      <c r="AK18" s="209">
        <v>55</v>
      </c>
      <c r="AL18" s="209">
        <v>11</v>
      </c>
      <c r="AM18" s="209">
        <v>4785</v>
      </c>
      <c r="AN18" s="209">
        <v>0</v>
      </c>
      <c r="AO18" s="209">
        <v>0</v>
      </c>
      <c r="AP18" s="209">
        <v>2631750</v>
      </c>
      <c r="AQ18" s="209">
        <v>440000</v>
      </c>
      <c r="AR18" s="209">
        <v>0</v>
      </c>
      <c r="AS18" s="210">
        <v>0</v>
      </c>
      <c r="AT18" s="210">
        <v>0</v>
      </c>
      <c r="AU18" s="210">
        <v>3071750</v>
      </c>
      <c r="AV18" s="107" t="s">
        <v>64</v>
      </c>
      <c r="AX18" s="107">
        <v>3</v>
      </c>
      <c r="AY18" s="107">
        <v>7</v>
      </c>
      <c r="AZ18" s="107">
        <v>0</v>
      </c>
      <c r="BA18" s="107">
        <v>0</v>
      </c>
      <c r="BB18" s="107">
        <v>0</v>
      </c>
      <c r="BC18" s="107">
        <v>0</v>
      </c>
      <c r="BD18" s="107">
        <v>0</v>
      </c>
      <c r="BE18" s="107">
        <v>0</v>
      </c>
      <c r="BF18" s="107">
        <v>0</v>
      </c>
      <c r="BG18" s="206">
        <v>5</v>
      </c>
      <c r="BH18" s="206">
        <v>5</v>
      </c>
      <c r="BI18" s="206">
        <v>5</v>
      </c>
      <c r="BJ18" s="206">
        <v>5</v>
      </c>
      <c r="BK18" s="206">
        <v>5</v>
      </c>
      <c r="BL18" s="57">
        <v>7</v>
      </c>
      <c r="BM18" s="57">
        <v>5.0999999999999996</v>
      </c>
      <c r="BN18" s="57" t="s">
        <v>67</v>
      </c>
      <c r="BQ18" s="108"/>
    </row>
    <row r="19" spans="1:73" s="57" customFormat="1" ht="14.15" customHeight="1" x14ac:dyDescent="0.35">
      <c r="A19" s="201">
        <v>14287</v>
      </c>
      <c r="B19" s="197" t="s">
        <v>1069</v>
      </c>
      <c r="C19" s="198" t="s">
        <v>126</v>
      </c>
      <c r="D19" s="199">
        <v>2</v>
      </c>
      <c r="E19" s="199">
        <v>2025</v>
      </c>
      <c r="F19" s="200" t="s">
        <v>127</v>
      </c>
      <c r="G19" s="197" t="s">
        <v>168</v>
      </c>
      <c r="H19" s="198" t="s">
        <v>2246</v>
      </c>
      <c r="I19" s="200" t="s">
        <v>1157</v>
      </c>
      <c r="J19" s="200" t="s">
        <v>2592</v>
      </c>
      <c r="K19" s="200" t="s">
        <v>56</v>
      </c>
      <c r="L19" s="215" t="s">
        <v>57</v>
      </c>
      <c r="M19" s="203">
        <v>2</v>
      </c>
      <c r="N19" s="204" t="s">
        <v>144</v>
      </c>
      <c r="O19" s="204" t="s">
        <v>1158</v>
      </c>
      <c r="P19" s="200" t="s">
        <v>152</v>
      </c>
      <c r="Q19" s="205" t="s">
        <v>61</v>
      </c>
      <c r="R19" s="200" t="s">
        <v>62</v>
      </c>
      <c r="S19" s="204">
        <v>71</v>
      </c>
      <c r="T19" s="203">
        <v>20</v>
      </c>
      <c r="U19" s="203"/>
      <c r="V19" s="203">
        <v>12</v>
      </c>
      <c r="W19" s="203">
        <v>212</v>
      </c>
      <c r="X19" s="203">
        <v>3</v>
      </c>
      <c r="Y19" s="203" t="s">
        <v>64</v>
      </c>
      <c r="Z19" s="207" t="s">
        <v>67</v>
      </c>
      <c r="AA19" s="208" t="s">
        <v>64</v>
      </c>
      <c r="AB19" s="198" t="s">
        <v>2247</v>
      </c>
      <c r="AC19" s="200" t="s">
        <v>2051</v>
      </c>
      <c r="AD19" s="203" t="s">
        <v>67</v>
      </c>
      <c r="AE19" s="204">
        <v>0</v>
      </c>
      <c r="AF19" s="200" t="s">
        <v>1366</v>
      </c>
      <c r="AG19" s="57">
        <v>71</v>
      </c>
      <c r="AH19" s="203">
        <v>3</v>
      </c>
      <c r="AI19" s="202" t="s">
        <v>1978</v>
      </c>
      <c r="AJ19" s="197" t="s">
        <v>2174</v>
      </c>
      <c r="AK19" s="209">
        <v>212</v>
      </c>
      <c r="AL19" s="209">
        <v>71</v>
      </c>
      <c r="AM19" s="209">
        <v>6820</v>
      </c>
      <c r="AN19" s="209">
        <v>180000</v>
      </c>
      <c r="AO19" s="209">
        <v>0</v>
      </c>
      <c r="AP19" s="209">
        <v>28916800</v>
      </c>
      <c r="AQ19" s="209">
        <v>5680000</v>
      </c>
      <c r="AR19" s="209">
        <v>3600000</v>
      </c>
      <c r="AS19" s="210">
        <v>0</v>
      </c>
      <c r="AT19" s="210">
        <v>0</v>
      </c>
      <c r="AU19" s="210">
        <v>38196800</v>
      </c>
      <c r="AV19" s="107" t="s">
        <v>64</v>
      </c>
      <c r="AX19" s="107">
        <v>3</v>
      </c>
      <c r="AY19" s="107">
        <v>7</v>
      </c>
      <c r="AZ19" s="107">
        <v>7</v>
      </c>
      <c r="BA19" s="107">
        <v>7</v>
      </c>
      <c r="BB19" s="107">
        <v>7</v>
      </c>
      <c r="BC19" s="107">
        <v>7</v>
      </c>
      <c r="BD19" s="107">
        <v>7</v>
      </c>
      <c r="BE19" s="107">
        <v>7</v>
      </c>
      <c r="BF19" s="107">
        <v>7</v>
      </c>
      <c r="BG19" s="206">
        <v>7</v>
      </c>
      <c r="BH19" s="206">
        <v>7</v>
      </c>
      <c r="BI19" s="206">
        <v>5</v>
      </c>
      <c r="BJ19" s="206">
        <v>5</v>
      </c>
      <c r="BK19" s="206">
        <v>5</v>
      </c>
      <c r="BL19" s="57">
        <v>6.5</v>
      </c>
      <c r="BM19" s="57">
        <v>6.2</v>
      </c>
      <c r="BN19" s="57" t="s">
        <v>64</v>
      </c>
      <c r="BO19" s="57" t="s">
        <v>2253</v>
      </c>
      <c r="BP19" s="57" t="s">
        <v>2254</v>
      </c>
      <c r="BQ19" s="108">
        <v>552555962</v>
      </c>
      <c r="BR19" s="57" t="s">
        <v>2258</v>
      </c>
      <c r="BS19" s="57" t="s">
        <v>2259</v>
      </c>
      <c r="BT19" s="57" t="s">
        <v>2260</v>
      </c>
    </row>
    <row r="20" spans="1:73" s="57" customFormat="1" ht="14.15" customHeight="1" x14ac:dyDescent="0.35">
      <c r="A20" s="201">
        <v>14509</v>
      </c>
      <c r="B20" s="197" t="s">
        <v>1069</v>
      </c>
      <c r="C20" s="198" t="s">
        <v>126</v>
      </c>
      <c r="D20" s="199">
        <v>2</v>
      </c>
      <c r="E20" s="199">
        <v>2025</v>
      </c>
      <c r="F20" s="200" t="s">
        <v>127</v>
      </c>
      <c r="G20" s="197" t="s">
        <v>2256</v>
      </c>
      <c r="H20" s="198" t="s">
        <v>2257</v>
      </c>
      <c r="I20" s="200" t="s">
        <v>427</v>
      </c>
      <c r="J20" s="200" t="s">
        <v>428</v>
      </c>
      <c r="K20" s="200" t="s">
        <v>65</v>
      </c>
      <c r="L20" s="215" t="s">
        <v>65</v>
      </c>
      <c r="M20" s="203">
        <v>2</v>
      </c>
      <c r="N20" s="204" t="s">
        <v>144</v>
      </c>
      <c r="O20" s="204" t="s">
        <v>430</v>
      </c>
      <c r="P20" s="200" t="s">
        <v>132</v>
      </c>
      <c r="Q20" s="205" t="s">
        <v>61</v>
      </c>
      <c r="R20" s="200" t="s">
        <v>62</v>
      </c>
      <c r="S20" s="204">
        <v>18</v>
      </c>
      <c r="T20" s="203">
        <v>10</v>
      </c>
      <c r="U20" s="203">
        <v>90</v>
      </c>
      <c r="V20" s="203">
        <v>0</v>
      </c>
      <c r="W20" s="203">
        <v>90</v>
      </c>
      <c r="X20" s="203">
        <v>5</v>
      </c>
      <c r="Y20" s="203" t="s">
        <v>64</v>
      </c>
      <c r="Z20" s="207" t="s">
        <v>67</v>
      </c>
      <c r="AA20" s="208" t="s">
        <v>67</v>
      </c>
      <c r="AB20" s="198" t="s">
        <v>2234</v>
      </c>
      <c r="AC20" s="200" t="s">
        <v>431</v>
      </c>
      <c r="AD20" s="203" t="s">
        <v>67</v>
      </c>
      <c r="AE20" s="204">
        <v>0</v>
      </c>
      <c r="AF20" s="200" t="s">
        <v>1366</v>
      </c>
      <c r="AG20" s="57">
        <v>18</v>
      </c>
      <c r="AH20" s="203">
        <v>1</v>
      </c>
      <c r="AI20" s="202" t="s">
        <v>1978</v>
      </c>
      <c r="AJ20" s="197" t="s">
        <v>2174</v>
      </c>
      <c r="AK20" s="209">
        <v>90</v>
      </c>
      <c r="AL20" s="209">
        <v>18</v>
      </c>
      <c r="AM20" s="209">
        <v>4785</v>
      </c>
      <c r="AN20" s="209">
        <v>0</v>
      </c>
      <c r="AO20" s="209">
        <v>0</v>
      </c>
      <c r="AP20" s="209">
        <v>4306500</v>
      </c>
      <c r="AQ20" s="209">
        <v>720000</v>
      </c>
      <c r="AR20" s="209">
        <v>0</v>
      </c>
      <c r="AS20" s="210">
        <v>0</v>
      </c>
      <c r="AT20" s="210">
        <v>0</v>
      </c>
      <c r="AU20" s="210">
        <v>5026500</v>
      </c>
      <c r="AV20" s="107" t="s">
        <v>64</v>
      </c>
      <c r="AX20" s="107">
        <v>3</v>
      </c>
      <c r="AY20" s="107">
        <v>7</v>
      </c>
      <c r="AZ20" s="107">
        <v>0</v>
      </c>
      <c r="BA20" s="107">
        <v>0</v>
      </c>
      <c r="BB20" s="107">
        <v>0</v>
      </c>
      <c r="BC20" s="107">
        <v>0</v>
      </c>
      <c r="BD20" s="107">
        <v>0</v>
      </c>
      <c r="BE20" s="107">
        <v>0</v>
      </c>
      <c r="BF20" s="107">
        <v>0</v>
      </c>
      <c r="BG20" s="206">
        <v>7</v>
      </c>
      <c r="BH20" s="206">
        <v>7</v>
      </c>
      <c r="BI20" s="206">
        <v>7</v>
      </c>
      <c r="BJ20" s="206">
        <v>7</v>
      </c>
      <c r="BK20" s="206">
        <v>7</v>
      </c>
      <c r="BL20" s="57">
        <v>6</v>
      </c>
      <c r="BM20" s="57">
        <v>6.6</v>
      </c>
      <c r="BN20" s="57" t="s">
        <v>67</v>
      </c>
      <c r="BQ20" s="108"/>
      <c r="BU20" s="57" t="s">
        <v>2261</v>
      </c>
    </row>
    <row r="21" spans="1:73" s="57" customFormat="1" ht="14.15" customHeight="1" x14ac:dyDescent="0.35">
      <c r="A21" s="201">
        <v>14455</v>
      </c>
      <c r="B21" s="197" t="s">
        <v>1069</v>
      </c>
      <c r="C21" s="198" t="s">
        <v>126</v>
      </c>
      <c r="D21" s="199">
        <v>2</v>
      </c>
      <c r="E21" s="199">
        <v>2025</v>
      </c>
      <c r="F21" s="200" t="s">
        <v>127</v>
      </c>
      <c r="G21" s="197" t="s">
        <v>568</v>
      </c>
      <c r="H21" s="198" t="s">
        <v>567</v>
      </c>
      <c r="I21" s="200" t="s">
        <v>561</v>
      </c>
      <c r="J21" s="200" t="s">
        <v>562</v>
      </c>
      <c r="K21" s="200" t="s">
        <v>65</v>
      </c>
      <c r="L21" s="215" t="s">
        <v>65</v>
      </c>
      <c r="M21" s="203">
        <v>13</v>
      </c>
      <c r="N21" s="204" t="s">
        <v>1365</v>
      </c>
      <c r="O21" s="204" t="s">
        <v>455</v>
      </c>
      <c r="P21" s="200" t="s">
        <v>2014</v>
      </c>
      <c r="Q21" s="205" t="s">
        <v>61</v>
      </c>
      <c r="R21" s="200" t="s">
        <v>62</v>
      </c>
      <c r="S21" s="204">
        <v>20</v>
      </c>
      <c r="T21" s="203">
        <v>10</v>
      </c>
      <c r="U21" s="203">
        <v>80</v>
      </c>
      <c r="V21" s="203">
        <v>0</v>
      </c>
      <c r="W21" s="203">
        <v>80</v>
      </c>
      <c r="X21" s="203">
        <v>4</v>
      </c>
      <c r="Y21" s="203" t="s">
        <v>64</v>
      </c>
      <c r="Z21" s="207" t="s">
        <v>67</v>
      </c>
      <c r="AA21" s="208" t="s">
        <v>67</v>
      </c>
      <c r="AB21" s="198" t="s">
        <v>2234</v>
      </c>
      <c r="AC21" s="200" t="s">
        <v>564</v>
      </c>
      <c r="AD21" s="203" t="s">
        <v>67</v>
      </c>
      <c r="AE21" s="204">
        <v>0</v>
      </c>
      <c r="AF21" s="200" t="s">
        <v>1366</v>
      </c>
      <c r="AG21" s="57">
        <v>20</v>
      </c>
      <c r="AH21" s="203">
        <v>3</v>
      </c>
      <c r="AI21" s="202" t="s">
        <v>2147</v>
      </c>
      <c r="AJ21" s="197" t="s">
        <v>2146</v>
      </c>
      <c r="AK21" s="209">
        <v>80</v>
      </c>
      <c r="AL21" s="209">
        <v>20</v>
      </c>
      <c r="AM21" s="209">
        <v>6373</v>
      </c>
      <c r="AN21" s="209">
        <v>0</v>
      </c>
      <c r="AO21" s="209">
        <v>0</v>
      </c>
      <c r="AP21" s="209">
        <v>5098400</v>
      </c>
      <c r="AQ21" s="209">
        <v>800000</v>
      </c>
      <c r="AR21" s="209">
        <v>0</v>
      </c>
      <c r="AS21" s="210">
        <v>0</v>
      </c>
      <c r="AT21" s="210">
        <v>0</v>
      </c>
      <c r="AU21" s="210">
        <v>5898400</v>
      </c>
      <c r="AV21" s="107" t="s">
        <v>67</v>
      </c>
      <c r="AW21" s="57" t="s">
        <v>2262</v>
      </c>
      <c r="AX21" s="107">
        <v>0</v>
      </c>
      <c r="AY21" s="107">
        <v>0</v>
      </c>
      <c r="AZ21" s="107">
        <v>0</v>
      </c>
      <c r="BA21" s="107">
        <v>0</v>
      </c>
      <c r="BB21" s="107">
        <v>0</v>
      </c>
      <c r="BC21" s="107">
        <v>0</v>
      </c>
      <c r="BD21" s="107">
        <v>0</v>
      </c>
      <c r="BE21" s="107">
        <v>0</v>
      </c>
      <c r="BF21" s="107">
        <v>0</v>
      </c>
      <c r="BG21" s="206">
        <v>0</v>
      </c>
      <c r="BH21" s="206">
        <v>0</v>
      </c>
      <c r="BI21" s="206">
        <v>0</v>
      </c>
      <c r="BJ21" s="206">
        <v>0</v>
      </c>
      <c r="BK21" s="206">
        <v>0</v>
      </c>
      <c r="BL21" s="57">
        <v>0</v>
      </c>
      <c r="BM21" s="57">
        <v>0</v>
      </c>
      <c r="BN21" s="57" t="s">
        <v>67</v>
      </c>
      <c r="BQ21" s="108"/>
    </row>
    <row r="22" spans="1:73" s="57" customFormat="1" ht="14.15" customHeight="1" x14ac:dyDescent="0.35">
      <c r="A22" s="201">
        <v>14456</v>
      </c>
      <c r="B22" s="197" t="s">
        <v>1069</v>
      </c>
      <c r="C22" s="198" t="s">
        <v>126</v>
      </c>
      <c r="D22" s="199">
        <v>2</v>
      </c>
      <c r="E22" s="199">
        <v>2025</v>
      </c>
      <c r="F22" s="200" t="s">
        <v>127</v>
      </c>
      <c r="G22" s="197" t="s">
        <v>568</v>
      </c>
      <c r="H22" s="198" t="s">
        <v>567</v>
      </c>
      <c r="I22" s="200" t="s">
        <v>622</v>
      </c>
      <c r="J22" s="200" t="s">
        <v>623</v>
      </c>
      <c r="K22" s="200" t="s">
        <v>65</v>
      </c>
      <c r="L22" s="215" t="s">
        <v>65</v>
      </c>
      <c r="M22" s="203">
        <v>13</v>
      </c>
      <c r="N22" s="204" t="s">
        <v>1365</v>
      </c>
      <c r="O22" s="204" t="s">
        <v>455</v>
      </c>
      <c r="P22" s="200" t="s">
        <v>2014</v>
      </c>
      <c r="Q22" s="205" t="s">
        <v>61</v>
      </c>
      <c r="R22" s="200" t="s">
        <v>62</v>
      </c>
      <c r="S22" s="204">
        <v>7</v>
      </c>
      <c r="T22" s="203">
        <v>10</v>
      </c>
      <c r="U22" s="203">
        <v>28</v>
      </c>
      <c r="V22" s="203">
        <v>0</v>
      </c>
      <c r="W22" s="203">
        <v>28</v>
      </c>
      <c r="X22" s="203">
        <v>4</v>
      </c>
      <c r="Y22" s="203" t="s">
        <v>67</v>
      </c>
      <c r="Z22" s="207" t="s">
        <v>67</v>
      </c>
      <c r="AA22" s="208" t="s">
        <v>67</v>
      </c>
      <c r="AB22" s="198" t="s">
        <v>2234</v>
      </c>
      <c r="AC22" s="200" t="s">
        <v>564</v>
      </c>
      <c r="AD22" s="203" t="s">
        <v>67</v>
      </c>
      <c r="AE22" s="204">
        <v>0</v>
      </c>
      <c r="AF22" s="200" t="s">
        <v>1366</v>
      </c>
      <c r="AG22" s="57">
        <v>7</v>
      </c>
      <c r="AH22" s="203">
        <v>1</v>
      </c>
      <c r="AI22" s="202" t="s">
        <v>2147</v>
      </c>
      <c r="AJ22" s="197" t="s">
        <v>2146</v>
      </c>
      <c r="AK22" s="209">
        <v>28</v>
      </c>
      <c r="AL22" s="209">
        <v>7</v>
      </c>
      <c r="AM22" s="209">
        <v>4130</v>
      </c>
      <c r="AN22" s="209">
        <v>0</v>
      </c>
      <c r="AO22" s="209">
        <v>0</v>
      </c>
      <c r="AP22" s="209">
        <v>1156400</v>
      </c>
      <c r="AQ22" s="209">
        <v>0</v>
      </c>
      <c r="AR22" s="209">
        <v>0</v>
      </c>
      <c r="AS22" s="210">
        <v>0</v>
      </c>
      <c r="AT22" s="210">
        <v>0</v>
      </c>
      <c r="AU22" s="210">
        <v>1156400</v>
      </c>
      <c r="AV22" s="107" t="s">
        <v>67</v>
      </c>
      <c r="AW22" s="57" t="s">
        <v>2262</v>
      </c>
      <c r="AX22" s="107">
        <v>0</v>
      </c>
      <c r="AY22" s="107">
        <v>0</v>
      </c>
      <c r="AZ22" s="107">
        <v>0</v>
      </c>
      <c r="BA22" s="107">
        <v>0</v>
      </c>
      <c r="BB22" s="107">
        <v>0</v>
      </c>
      <c r="BC22" s="107">
        <v>0</v>
      </c>
      <c r="BD22" s="107">
        <v>0</v>
      </c>
      <c r="BE22" s="107">
        <v>0</v>
      </c>
      <c r="BF22" s="107">
        <v>0</v>
      </c>
      <c r="BG22" s="206">
        <v>0</v>
      </c>
      <c r="BH22" s="206">
        <v>0</v>
      </c>
      <c r="BI22" s="206">
        <v>0</v>
      </c>
      <c r="BJ22" s="206">
        <v>0</v>
      </c>
      <c r="BK22" s="206">
        <v>0</v>
      </c>
      <c r="BL22" s="57">
        <v>0</v>
      </c>
      <c r="BM22" s="57">
        <v>0</v>
      </c>
      <c r="BN22" s="57" t="s">
        <v>67</v>
      </c>
      <c r="BQ22" s="108"/>
    </row>
    <row r="23" spans="1:73" s="57" customFormat="1" ht="14.15" customHeight="1" x14ac:dyDescent="0.35">
      <c r="A23" s="201">
        <v>14459</v>
      </c>
      <c r="B23" s="197" t="s">
        <v>1069</v>
      </c>
      <c r="C23" s="198" t="s">
        <v>126</v>
      </c>
      <c r="D23" s="199">
        <v>2</v>
      </c>
      <c r="E23" s="199">
        <v>2025</v>
      </c>
      <c r="F23" s="200" t="s">
        <v>127</v>
      </c>
      <c r="G23" s="197" t="s">
        <v>568</v>
      </c>
      <c r="H23" s="198" t="s">
        <v>567</v>
      </c>
      <c r="I23" s="200" t="s">
        <v>622</v>
      </c>
      <c r="J23" s="200" t="s">
        <v>623</v>
      </c>
      <c r="K23" s="200" t="s">
        <v>65</v>
      </c>
      <c r="L23" s="215" t="s">
        <v>65</v>
      </c>
      <c r="M23" s="203">
        <v>13</v>
      </c>
      <c r="N23" s="204" t="s">
        <v>1365</v>
      </c>
      <c r="O23" s="204" t="s">
        <v>455</v>
      </c>
      <c r="P23" s="200" t="s">
        <v>2014</v>
      </c>
      <c r="Q23" s="205" t="s">
        <v>61</v>
      </c>
      <c r="R23" s="200" t="s">
        <v>62</v>
      </c>
      <c r="S23" s="204">
        <v>7</v>
      </c>
      <c r="T23" s="203">
        <v>10</v>
      </c>
      <c r="U23" s="203">
        <v>28</v>
      </c>
      <c r="V23" s="203">
        <v>0</v>
      </c>
      <c r="W23" s="203">
        <v>28</v>
      </c>
      <c r="X23" s="203">
        <v>4</v>
      </c>
      <c r="Y23" s="203" t="s">
        <v>67</v>
      </c>
      <c r="Z23" s="207" t="s">
        <v>67</v>
      </c>
      <c r="AA23" s="208" t="s">
        <v>67</v>
      </c>
      <c r="AB23" s="198" t="s">
        <v>2234</v>
      </c>
      <c r="AC23" s="200" t="s">
        <v>564</v>
      </c>
      <c r="AD23" s="203" t="s">
        <v>67</v>
      </c>
      <c r="AE23" s="204">
        <v>0</v>
      </c>
      <c r="AF23" s="200" t="s">
        <v>1366</v>
      </c>
      <c r="AG23" s="57">
        <v>7</v>
      </c>
      <c r="AH23" s="203">
        <v>1</v>
      </c>
      <c r="AI23" s="202" t="s">
        <v>2147</v>
      </c>
      <c r="AJ23" s="197" t="s">
        <v>2146</v>
      </c>
      <c r="AK23" s="209">
        <v>28</v>
      </c>
      <c r="AL23" s="209">
        <v>7</v>
      </c>
      <c r="AM23" s="209">
        <v>4130</v>
      </c>
      <c r="AN23" s="209">
        <v>0</v>
      </c>
      <c r="AO23" s="209">
        <v>0</v>
      </c>
      <c r="AP23" s="209">
        <v>1156400</v>
      </c>
      <c r="AQ23" s="209">
        <v>0</v>
      </c>
      <c r="AR23" s="209">
        <v>0</v>
      </c>
      <c r="AS23" s="210">
        <v>0</v>
      </c>
      <c r="AT23" s="210">
        <v>0</v>
      </c>
      <c r="AU23" s="210">
        <v>1156400</v>
      </c>
      <c r="AV23" s="107" t="s">
        <v>67</v>
      </c>
      <c r="AW23" s="57" t="s">
        <v>2262</v>
      </c>
      <c r="AX23" s="107">
        <v>0</v>
      </c>
      <c r="AY23" s="107">
        <v>0</v>
      </c>
      <c r="AZ23" s="107">
        <v>0</v>
      </c>
      <c r="BA23" s="107">
        <v>0</v>
      </c>
      <c r="BB23" s="107">
        <v>0</v>
      </c>
      <c r="BC23" s="107">
        <v>0</v>
      </c>
      <c r="BD23" s="107">
        <v>0</v>
      </c>
      <c r="BE23" s="107">
        <v>0</v>
      </c>
      <c r="BF23" s="107">
        <v>0</v>
      </c>
      <c r="BG23" s="206">
        <v>0</v>
      </c>
      <c r="BH23" s="206">
        <v>0</v>
      </c>
      <c r="BI23" s="206">
        <v>0</v>
      </c>
      <c r="BJ23" s="206">
        <v>0</v>
      </c>
      <c r="BK23" s="206">
        <v>0</v>
      </c>
      <c r="BL23" s="57">
        <v>0</v>
      </c>
      <c r="BM23" s="57">
        <v>0</v>
      </c>
      <c r="BN23" s="57" t="s">
        <v>67</v>
      </c>
      <c r="BQ23" s="108"/>
    </row>
    <row r="24" spans="1:73" s="57" customFormat="1" ht="14.15" customHeight="1" x14ac:dyDescent="0.35">
      <c r="A24" s="201">
        <v>14460</v>
      </c>
      <c r="B24" s="197" t="s">
        <v>1069</v>
      </c>
      <c r="C24" s="198" t="s">
        <v>126</v>
      </c>
      <c r="D24" s="199">
        <v>2</v>
      </c>
      <c r="E24" s="199">
        <v>2025</v>
      </c>
      <c r="F24" s="200" t="s">
        <v>127</v>
      </c>
      <c r="G24" s="197" t="s">
        <v>568</v>
      </c>
      <c r="H24" s="198" t="s">
        <v>567</v>
      </c>
      <c r="I24" s="200" t="s">
        <v>622</v>
      </c>
      <c r="J24" s="200" t="s">
        <v>623</v>
      </c>
      <c r="K24" s="200" t="s">
        <v>65</v>
      </c>
      <c r="L24" s="215" t="s">
        <v>65</v>
      </c>
      <c r="M24" s="203">
        <v>13</v>
      </c>
      <c r="N24" s="204" t="s">
        <v>1365</v>
      </c>
      <c r="O24" s="204" t="s">
        <v>455</v>
      </c>
      <c r="P24" s="200" t="s">
        <v>2014</v>
      </c>
      <c r="Q24" s="205" t="s">
        <v>61</v>
      </c>
      <c r="R24" s="200" t="s">
        <v>62</v>
      </c>
      <c r="S24" s="204">
        <v>7</v>
      </c>
      <c r="T24" s="203">
        <v>10</v>
      </c>
      <c r="U24" s="203">
        <v>28</v>
      </c>
      <c r="V24" s="203">
        <v>0</v>
      </c>
      <c r="W24" s="203">
        <v>28</v>
      </c>
      <c r="X24" s="203">
        <v>4</v>
      </c>
      <c r="Y24" s="203" t="s">
        <v>67</v>
      </c>
      <c r="Z24" s="207" t="s">
        <v>67</v>
      </c>
      <c r="AA24" s="208" t="s">
        <v>67</v>
      </c>
      <c r="AB24" s="198" t="s">
        <v>2234</v>
      </c>
      <c r="AC24" s="200" t="s">
        <v>564</v>
      </c>
      <c r="AD24" s="203" t="s">
        <v>67</v>
      </c>
      <c r="AE24" s="204">
        <v>0</v>
      </c>
      <c r="AF24" s="200" t="s">
        <v>1366</v>
      </c>
      <c r="AG24" s="57">
        <v>7</v>
      </c>
      <c r="AH24" s="203">
        <v>1</v>
      </c>
      <c r="AI24" s="202" t="s">
        <v>2147</v>
      </c>
      <c r="AJ24" s="197" t="s">
        <v>2146</v>
      </c>
      <c r="AK24" s="209">
        <v>28</v>
      </c>
      <c r="AL24" s="209">
        <v>7</v>
      </c>
      <c r="AM24" s="209">
        <v>4130</v>
      </c>
      <c r="AN24" s="209">
        <v>0</v>
      </c>
      <c r="AO24" s="209">
        <v>0</v>
      </c>
      <c r="AP24" s="209">
        <v>1156400</v>
      </c>
      <c r="AQ24" s="209">
        <v>0</v>
      </c>
      <c r="AR24" s="209">
        <v>0</v>
      </c>
      <c r="AS24" s="210">
        <v>0</v>
      </c>
      <c r="AT24" s="210">
        <v>0</v>
      </c>
      <c r="AU24" s="210">
        <v>1156400</v>
      </c>
      <c r="AV24" s="107" t="s">
        <v>67</v>
      </c>
      <c r="AW24" s="57" t="s">
        <v>2262</v>
      </c>
      <c r="AX24" s="107">
        <v>0</v>
      </c>
      <c r="AY24" s="107">
        <v>0</v>
      </c>
      <c r="AZ24" s="107">
        <v>0</v>
      </c>
      <c r="BA24" s="107">
        <v>0</v>
      </c>
      <c r="BB24" s="107">
        <v>0</v>
      </c>
      <c r="BC24" s="107">
        <v>0</v>
      </c>
      <c r="BD24" s="107">
        <v>0</v>
      </c>
      <c r="BE24" s="107">
        <v>0</v>
      </c>
      <c r="BF24" s="107">
        <v>0</v>
      </c>
      <c r="BG24" s="206">
        <v>0</v>
      </c>
      <c r="BH24" s="206">
        <v>0</v>
      </c>
      <c r="BI24" s="206">
        <v>0</v>
      </c>
      <c r="BJ24" s="206">
        <v>0</v>
      </c>
      <c r="BK24" s="206">
        <v>0</v>
      </c>
      <c r="BL24" s="57">
        <v>0</v>
      </c>
      <c r="BM24" s="57">
        <v>0</v>
      </c>
      <c r="BN24" s="57" t="s">
        <v>67</v>
      </c>
      <c r="BQ24" s="108"/>
    </row>
    <row r="25" spans="1:73" s="57" customFormat="1" ht="14.15" customHeight="1" x14ac:dyDescent="0.35">
      <c r="A25" s="201">
        <v>14458</v>
      </c>
      <c r="B25" s="197" t="s">
        <v>1069</v>
      </c>
      <c r="C25" s="198" t="s">
        <v>126</v>
      </c>
      <c r="D25" s="199">
        <v>2</v>
      </c>
      <c r="E25" s="199">
        <v>2025</v>
      </c>
      <c r="F25" s="200" t="s">
        <v>127</v>
      </c>
      <c r="G25" s="197" t="s">
        <v>568</v>
      </c>
      <c r="H25" s="198" t="s">
        <v>567</v>
      </c>
      <c r="I25" s="200" t="s">
        <v>79</v>
      </c>
      <c r="J25" s="200" t="s">
        <v>80</v>
      </c>
      <c r="K25" s="200" t="s">
        <v>65</v>
      </c>
      <c r="L25" s="215" t="s">
        <v>65</v>
      </c>
      <c r="M25" s="203">
        <v>13</v>
      </c>
      <c r="N25" s="204" t="s">
        <v>1365</v>
      </c>
      <c r="O25" s="204" t="s">
        <v>455</v>
      </c>
      <c r="P25" s="200" t="s">
        <v>2014</v>
      </c>
      <c r="Q25" s="205" t="s">
        <v>61</v>
      </c>
      <c r="R25" s="200" t="s">
        <v>62</v>
      </c>
      <c r="S25" s="204">
        <v>28</v>
      </c>
      <c r="T25" s="203">
        <v>10</v>
      </c>
      <c r="U25" s="203">
        <v>110</v>
      </c>
      <c r="V25" s="203">
        <v>0</v>
      </c>
      <c r="W25" s="203">
        <v>110</v>
      </c>
      <c r="X25" s="203">
        <v>4</v>
      </c>
      <c r="Y25" s="203" t="s">
        <v>64</v>
      </c>
      <c r="Z25" s="207" t="s">
        <v>67</v>
      </c>
      <c r="AA25" s="208" t="s">
        <v>67</v>
      </c>
      <c r="AB25" s="198" t="s">
        <v>2234</v>
      </c>
      <c r="AC25" s="200" t="s">
        <v>564</v>
      </c>
      <c r="AD25" s="203" t="s">
        <v>67</v>
      </c>
      <c r="AE25" s="204">
        <v>0</v>
      </c>
      <c r="AF25" s="200" t="s">
        <v>1366</v>
      </c>
      <c r="AG25" s="57">
        <v>28</v>
      </c>
      <c r="AH25" s="203">
        <v>2</v>
      </c>
      <c r="AI25" s="202" t="s">
        <v>2147</v>
      </c>
      <c r="AJ25" s="197" t="s">
        <v>2146</v>
      </c>
      <c r="AK25" s="209">
        <v>110</v>
      </c>
      <c r="AL25" s="209">
        <v>28</v>
      </c>
      <c r="AM25" s="209">
        <v>5075</v>
      </c>
      <c r="AN25" s="209">
        <v>0</v>
      </c>
      <c r="AO25" s="209">
        <v>0</v>
      </c>
      <c r="AP25" s="209">
        <v>5582500</v>
      </c>
      <c r="AQ25" s="209">
        <v>1120000</v>
      </c>
      <c r="AR25" s="209">
        <v>0</v>
      </c>
      <c r="AS25" s="210">
        <v>0</v>
      </c>
      <c r="AT25" s="210">
        <v>0</v>
      </c>
      <c r="AU25" s="210">
        <v>6702500</v>
      </c>
      <c r="AV25" s="107" t="s">
        <v>67</v>
      </c>
      <c r="AW25" s="57" t="s">
        <v>2262</v>
      </c>
      <c r="AX25" s="107">
        <v>0</v>
      </c>
      <c r="AY25" s="107">
        <v>0</v>
      </c>
      <c r="AZ25" s="107">
        <v>0</v>
      </c>
      <c r="BA25" s="107">
        <v>0</v>
      </c>
      <c r="BB25" s="107">
        <v>0</v>
      </c>
      <c r="BC25" s="107">
        <v>0</v>
      </c>
      <c r="BD25" s="107">
        <v>0</v>
      </c>
      <c r="BE25" s="107">
        <v>0</v>
      </c>
      <c r="BF25" s="107">
        <v>0</v>
      </c>
      <c r="BG25" s="206">
        <v>0</v>
      </c>
      <c r="BH25" s="206">
        <v>0</v>
      </c>
      <c r="BI25" s="206">
        <v>0</v>
      </c>
      <c r="BJ25" s="206">
        <v>0</v>
      </c>
      <c r="BK25" s="206">
        <v>0</v>
      </c>
      <c r="BL25" s="57">
        <v>0</v>
      </c>
      <c r="BM25" s="57">
        <v>0</v>
      </c>
      <c r="BN25" s="57" t="s">
        <v>67</v>
      </c>
      <c r="BQ25" s="108"/>
    </row>
    <row r="26" spans="1:73" s="57" customFormat="1" ht="14.15" customHeight="1" x14ac:dyDescent="0.35">
      <c r="A26" s="201">
        <v>14453</v>
      </c>
      <c r="B26" s="197" t="s">
        <v>1069</v>
      </c>
      <c r="C26" s="198" t="s">
        <v>126</v>
      </c>
      <c r="D26" s="199">
        <v>2</v>
      </c>
      <c r="E26" s="199">
        <v>2025</v>
      </c>
      <c r="F26" s="200" t="s">
        <v>127</v>
      </c>
      <c r="G26" s="197" t="s">
        <v>568</v>
      </c>
      <c r="H26" s="198" t="s">
        <v>567</v>
      </c>
      <c r="I26" s="200" t="s">
        <v>79</v>
      </c>
      <c r="J26" s="200" t="s">
        <v>80</v>
      </c>
      <c r="K26" s="200" t="s">
        <v>56</v>
      </c>
      <c r="L26" s="215" t="s">
        <v>57</v>
      </c>
      <c r="M26" s="203">
        <v>13</v>
      </c>
      <c r="N26" s="204" t="s">
        <v>1365</v>
      </c>
      <c r="O26" s="204" t="s">
        <v>455</v>
      </c>
      <c r="P26" s="200" t="s">
        <v>2014</v>
      </c>
      <c r="Q26" s="205" t="s">
        <v>61</v>
      </c>
      <c r="R26" s="200" t="s">
        <v>62</v>
      </c>
      <c r="S26" s="204">
        <v>31</v>
      </c>
      <c r="T26" s="203">
        <v>10</v>
      </c>
      <c r="U26" s="203">
        <v>110</v>
      </c>
      <c r="V26" s="203">
        <v>12</v>
      </c>
      <c r="W26" s="203">
        <v>122</v>
      </c>
      <c r="X26" s="203">
        <v>4</v>
      </c>
      <c r="Y26" s="203" t="s">
        <v>67</v>
      </c>
      <c r="Z26" s="207" t="s">
        <v>67</v>
      </c>
      <c r="AA26" s="208" t="s">
        <v>64</v>
      </c>
      <c r="AB26" s="198" t="s">
        <v>2234</v>
      </c>
      <c r="AC26" s="200" t="s">
        <v>564</v>
      </c>
      <c r="AD26" s="203" t="s">
        <v>67</v>
      </c>
      <c r="AE26" s="204">
        <v>0</v>
      </c>
      <c r="AF26" s="200" t="s">
        <v>1366</v>
      </c>
      <c r="AG26" s="57">
        <v>31</v>
      </c>
      <c r="AH26" s="203">
        <v>2</v>
      </c>
      <c r="AI26" s="202" t="s">
        <v>2147</v>
      </c>
      <c r="AJ26" s="197" t="s">
        <v>2146</v>
      </c>
      <c r="AK26" s="209">
        <v>122</v>
      </c>
      <c r="AL26" s="209">
        <v>31</v>
      </c>
      <c r="AM26" s="209">
        <v>5075</v>
      </c>
      <c r="AN26" s="209">
        <v>115000</v>
      </c>
      <c r="AO26" s="209">
        <v>0</v>
      </c>
      <c r="AP26" s="209">
        <v>6191500</v>
      </c>
      <c r="AQ26" s="209">
        <v>0</v>
      </c>
      <c r="AR26" s="209">
        <v>1150000</v>
      </c>
      <c r="AS26" s="210">
        <v>0</v>
      </c>
      <c r="AT26" s="210">
        <v>0</v>
      </c>
      <c r="AU26" s="210">
        <v>7341500</v>
      </c>
      <c r="AV26" s="107" t="s">
        <v>67</v>
      </c>
      <c r="AW26" s="57" t="s">
        <v>2262</v>
      </c>
      <c r="AX26" s="107">
        <v>0</v>
      </c>
      <c r="AY26" s="107">
        <v>0</v>
      </c>
      <c r="AZ26" s="107">
        <v>0</v>
      </c>
      <c r="BA26" s="107">
        <v>0</v>
      </c>
      <c r="BB26" s="107">
        <v>0</v>
      </c>
      <c r="BC26" s="107">
        <v>0</v>
      </c>
      <c r="BD26" s="107">
        <v>0</v>
      </c>
      <c r="BE26" s="107">
        <v>0</v>
      </c>
      <c r="BF26" s="107">
        <v>0</v>
      </c>
      <c r="BG26" s="206">
        <v>0</v>
      </c>
      <c r="BH26" s="206">
        <v>0</v>
      </c>
      <c r="BI26" s="206">
        <v>0</v>
      </c>
      <c r="BJ26" s="206">
        <v>0</v>
      </c>
      <c r="BK26" s="206">
        <v>0</v>
      </c>
      <c r="BL26" s="57">
        <v>0</v>
      </c>
      <c r="BM26" s="57">
        <v>0</v>
      </c>
      <c r="BN26" s="57" t="s">
        <v>67</v>
      </c>
      <c r="BQ26" s="108"/>
    </row>
    <row r="27" spans="1:73" s="57" customFormat="1" ht="14.15" customHeight="1" x14ac:dyDescent="0.35">
      <c r="A27" s="201">
        <v>14480</v>
      </c>
      <c r="B27" s="197" t="s">
        <v>1069</v>
      </c>
      <c r="C27" s="198" t="s">
        <v>126</v>
      </c>
      <c r="D27" s="199">
        <v>2</v>
      </c>
      <c r="E27" s="199">
        <v>2025</v>
      </c>
      <c r="F27" s="200" t="s">
        <v>127</v>
      </c>
      <c r="G27" s="197" t="s">
        <v>440</v>
      </c>
      <c r="H27" s="198" t="s">
        <v>2243</v>
      </c>
      <c r="I27" s="200" t="s">
        <v>56</v>
      </c>
      <c r="J27" s="200" t="s">
        <v>57</v>
      </c>
      <c r="K27" s="200" t="s">
        <v>65</v>
      </c>
      <c r="L27" s="215" t="s">
        <v>65</v>
      </c>
      <c r="M27" s="203">
        <v>13</v>
      </c>
      <c r="N27" s="204" t="s">
        <v>1365</v>
      </c>
      <c r="O27" s="204" t="s">
        <v>434</v>
      </c>
      <c r="P27" s="200" t="s">
        <v>435</v>
      </c>
      <c r="Q27" s="205" t="s">
        <v>61</v>
      </c>
      <c r="R27" s="200" t="s">
        <v>62</v>
      </c>
      <c r="S27" s="204">
        <v>3</v>
      </c>
      <c r="T27" s="203">
        <v>15</v>
      </c>
      <c r="U27" s="203">
        <v>12</v>
      </c>
      <c r="V27" s="203">
        <v>0</v>
      </c>
      <c r="W27" s="203">
        <v>12</v>
      </c>
      <c r="X27" s="203">
        <v>4</v>
      </c>
      <c r="Y27" s="203" t="s">
        <v>64</v>
      </c>
      <c r="Z27" s="207" t="s">
        <v>67</v>
      </c>
      <c r="AA27" s="208" t="s">
        <v>67</v>
      </c>
      <c r="AB27" s="198" t="s">
        <v>2234</v>
      </c>
      <c r="AC27" s="200" t="s">
        <v>436</v>
      </c>
      <c r="AD27" s="203" t="s">
        <v>67</v>
      </c>
      <c r="AE27" s="204">
        <v>0</v>
      </c>
      <c r="AF27" s="200" t="s">
        <v>1366</v>
      </c>
      <c r="AG27" s="57">
        <v>3</v>
      </c>
      <c r="AH27" s="203">
        <v>1</v>
      </c>
      <c r="AI27" s="202" t="s">
        <v>2147</v>
      </c>
      <c r="AJ27" s="197" t="s">
        <v>2146</v>
      </c>
      <c r="AK27" s="209">
        <v>12</v>
      </c>
      <c r="AL27" s="209">
        <v>3</v>
      </c>
      <c r="AM27" s="209">
        <v>4130</v>
      </c>
      <c r="AN27" s="209">
        <v>0</v>
      </c>
      <c r="AO27" s="209">
        <v>0</v>
      </c>
      <c r="AP27" s="209">
        <v>743400</v>
      </c>
      <c r="AQ27" s="209">
        <v>180000</v>
      </c>
      <c r="AR27" s="209">
        <v>0</v>
      </c>
      <c r="AS27" s="210">
        <v>0</v>
      </c>
      <c r="AT27" s="210">
        <v>0</v>
      </c>
      <c r="AU27" s="210">
        <v>923400</v>
      </c>
      <c r="AV27" s="107" t="s">
        <v>64</v>
      </c>
      <c r="AX27" s="107">
        <v>1</v>
      </c>
      <c r="AY27" s="107">
        <v>7</v>
      </c>
      <c r="AZ27" s="107">
        <v>0</v>
      </c>
      <c r="BA27" s="107">
        <v>0</v>
      </c>
      <c r="BB27" s="107">
        <v>0</v>
      </c>
      <c r="BC27" s="107">
        <v>0</v>
      </c>
      <c r="BD27" s="107">
        <v>0</v>
      </c>
      <c r="BE27" s="107">
        <v>0</v>
      </c>
      <c r="BF27" s="107">
        <v>0</v>
      </c>
      <c r="BG27" s="206">
        <v>7</v>
      </c>
      <c r="BH27" s="206">
        <v>7</v>
      </c>
      <c r="BI27" s="206">
        <v>5</v>
      </c>
      <c r="BJ27" s="206">
        <v>5</v>
      </c>
      <c r="BK27" s="206">
        <v>5</v>
      </c>
      <c r="BL27" s="57">
        <v>7</v>
      </c>
      <c r="BM27" s="57">
        <v>5.8</v>
      </c>
      <c r="BN27" s="57" t="s">
        <v>67</v>
      </c>
      <c r="BQ27" s="108"/>
    </row>
    <row r="28" spans="1:73" s="57" customFormat="1" ht="14.15" customHeight="1" x14ac:dyDescent="0.35">
      <c r="A28" s="201">
        <v>14461</v>
      </c>
      <c r="B28" s="197" t="s">
        <v>1069</v>
      </c>
      <c r="C28" s="198" t="s">
        <v>126</v>
      </c>
      <c r="D28" s="199">
        <v>2</v>
      </c>
      <c r="E28" s="199">
        <v>2025</v>
      </c>
      <c r="F28" s="200" t="s">
        <v>127</v>
      </c>
      <c r="G28" s="197" t="s">
        <v>619</v>
      </c>
      <c r="H28" s="198" t="s">
        <v>2263</v>
      </c>
      <c r="I28" s="200" t="s">
        <v>614</v>
      </c>
      <c r="J28" s="200" t="s">
        <v>615</v>
      </c>
      <c r="K28" s="200" t="s">
        <v>65</v>
      </c>
      <c r="L28" s="215" t="s">
        <v>65</v>
      </c>
      <c r="M28" s="203">
        <v>13</v>
      </c>
      <c r="N28" s="204" t="s">
        <v>1365</v>
      </c>
      <c r="O28" s="204" t="s">
        <v>616</v>
      </c>
      <c r="P28" s="200" t="s">
        <v>152</v>
      </c>
      <c r="Q28" s="205" t="s">
        <v>61</v>
      </c>
      <c r="R28" s="200" t="s">
        <v>62</v>
      </c>
      <c r="S28" s="204">
        <v>25</v>
      </c>
      <c r="T28" s="203">
        <v>12</v>
      </c>
      <c r="U28" s="203">
        <v>100</v>
      </c>
      <c r="V28" s="203">
        <v>0</v>
      </c>
      <c r="W28" s="203">
        <v>100</v>
      </c>
      <c r="X28" s="203">
        <v>4</v>
      </c>
      <c r="Y28" s="203" t="s">
        <v>64</v>
      </c>
      <c r="Z28" s="207" t="s">
        <v>67</v>
      </c>
      <c r="AA28" s="208" t="s">
        <v>67</v>
      </c>
      <c r="AB28" s="198" t="s">
        <v>2234</v>
      </c>
      <c r="AC28" s="200" t="s">
        <v>617</v>
      </c>
      <c r="AD28" s="203" t="s">
        <v>67</v>
      </c>
      <c r="AE28" s="204">
        <v>0</v>
      </c>
      <c r="AF28" s="200" t="s">
        <v>1366</v>
      </c>
      <c r="AG28" s="57">
        <v>25</v>
      </c>
      <c r="AH28" s="203">
        <v>2</v>
      </c>
      <c r="AI28" s="202" t="s">
        <v>2147</v>
      </c>
      <c r="AJ28" s="197" t="s">
        <v>2146</v>
      </c>
      <c r="AK28" s="209">
        <v>100</v>
      </c>
      <c r="AL28" s="209">
        <v>25</v>
      </c>
      <c r="AM28" s="209">
        <v>5075</v>
      </c>
      <c r="AN28" s="209">
        <v>0</v>
      </c>
      <c r="AO28" s="209">
        <v>0</v>
      </c>
      <c r="AP28" s="209">
        <v>6090000</v>
      </c>
      <c r="AQ28" s="209">
        <v>1200000</v>
      </c>
      <c r="AR28" s="209">
        <v>0</v>
      </c>
      <c r="AS28" s="210">
        <v>0</v>
      </c>
      <c r="AT28" s="210">
        <v>0</v>
      </c>
      <c r="AU28" s="210">
        <v>7290000</v>
      </c>
      <c r="AV28" s="107" t="s">
        <v>64</v>
      </c>
      <c r="AX28" s="107">
        <v>1</v>
      </c>
      <c r="AY28" s="107">
        <v>7</v>
      </c>
      <c r="AZ28" s="107">
        <v>0</v>
      </c>
      <c r="BA28" s="107">
        <v>0</v>
      </c>
      <c r="BB28" s="107">
        <v>0</v>
      </c>
      <c r="BC28" s="107">
        <v>0</v>
      </c>
      <c r="BD28" s="107">
        <v>0</v>
      </c>
      <c r="BE28" s="107">
        <v>0</v>
      </c>
      <c r="BF28" s="107">
        <v>0</v>
      </c>
      <c r="BG28" s="206">
        <v>7</v>
      </c>
      <c r="BH28" s="206">
        <v>7</v>
      </c>
      <c r="BI28" s="206">
        <v>5</v>
      </c>
      <c r="BJ28" s="206">
        <v>5</v>
      </c>
      <c r="BK28" s="206">
        <v>5</v>
      </c>
      <c r="BL28" s="57">
        <v>7</v>
      </c>
      <c r="BM28" s="57">
        <v>5.8</v>
      </c>
      <c r="BN28" s="57" t="s">
        <v>67</v>
      </c>
      <c r="BQ28" s="108"/>
    </row>
    <row r="29" spans="1:73" s="57" customFormat="1" ht="14.15" customHeight="1" x14ac:dyDescent="0.35">
      <c r="A29" s="201">
        <v>14405</v>
      </c>
      <c r="B29" s="197" t="s">
        <v>1069</v>
      </c>
      <c r="C29" s="198" t="s">
        <v>126</v>
      </c>
      <c r="D29" s="199">
        <v>2</v>
      </c>
      <c r="E29" s="199">
        <v>2025</v>
      </c>
      <c r="F29" s="200" t="s">
        <v>127</v>
      </c>
      <c r="G29" s="197" t="s">
        <v>850</v>
      </c>
      <c r="H29" s="198" t="s">
        <v>849</v>
      </c>
      <c r="I29" s="200" t="s">
        <v>843</v>
      </c>
      <c r="J29" s="200" t="s">
        <v>2592</v>
      </c>
      <c r="K29" s="200" t="s">
        <v>65</v>
      </c>
      <c r="L29" s="215" t="s">
        <v>65</v>
      </c>
      <c r="M29" s="203">
        <v>13</v>
      </c>
      <c r="N29" s="204" t="s">
        <v>1365</v>
      </c>
      <c r="O29" s="204" t="s">
        <v>844</v>
      </c>
      <c r="P29" s="200" t="s">
        <v>462</v>
      </c>
      <c r="Q29" s="205" t="s">
        <v>61</v>
      </c>
      <c r="R29" s="200" t="s">
        <v>107</v>
      </c>
      <c r="S29" s="204">
        <v>22</v>
      </c>
      <c r="T29" s="203">
        <v>20</v>
      </c>
      <c r="U29" s="203"/>
      <c r="V29" s="203">
        <v>0</v>
      </c>
      <c r="W29" s="203">
        <v>88</v>
      </c>
      <c r="X29" s="203">
        <v>4</v>
      </c>
      <c r="Y29" s="203" t="s">
        <v>64</v>
      </c>
      <c r="Z29" s="207" t="s">
        <v>67</v>
      </c>
      <c r="AA29" s="208" t="s">
        <v>67</v>
      </c>
      <c r="AB29" s="198" t="s">
        <v>2264</v>
      </c>
      <c r="AC29" s="200" t="s">
        <v>846</v>
      </c>
      <c r="AD29" s="203" t="s">
        <v>67</v>
      </c>
      <c r="AE29" s="204">
        <v>0</v>
      </c>
      <c r="AF29" s="200" t="s">
        <v>1366</v>
      </c>
      <c r="AG29" s="57">
        <v>22</v>
      </c>
      <c r="AH29" s="203">
        <v>1</v>
      </c>
      <c r="AI29" s="202" t="s">
        <v>1367</v>
      </c>
      <c r="AJ29" s="197" t="s">
        <v>1305</v>
      </c>
      <c r="AK29" s="209">
        <v>88</v>
      </c>
      <c r="AL29" s="209">
        <v>22</v>
      </c>
      <c r="AM29" s="209">
        <v>5000</v>
      </c>
      <c r="AN29" s="209">
        <v>0</v>
      </c>
      <c r="AO29" s="209">
        <v>0</v>
      </c>
      <c r="AP29" s="209">
        <v>8800000</v>
      </c>
      <c r="AQ29" s="209">
        <v>1760000</v>
      </c>
      <c r="AR29" s="209">
        <v>0</v>
      </c>
      <c r="AS29" s="210">
        <v>0</v>
      </c>
      <c r="AT29" s="210">
        <v>0</v>
      </c>
      <c r="AU29" s="210">
        <v>10560000</v>
      </c>
      <c r="AV29" s="107" t="s">
        <v>64</v>
      </c>
      <c r="AX29" s="107">
        <v>1</v>
      </c>
      <c r="AY29" s="107">
        <v>7</v>
      </c>
      <c r="AZ29" s="107">
        <v>7</v>
      </c>
      <c r="BA29" s="107">
        <v>7</v>
      </c>
      <c r="BB29" s="107">
        <v>7</v>
      </c>
      <c r="BC29" s="107">
        <v>7</v>
      </c>
      <c r="BD29" s="107">
        <v>1</v>
      </c>
      <c r="BE29" s="107">
        <v>1</v>
      </c>
      <c r="BF29" s="107">
        <v>7</v>
      </c>
      <c r="BG29" s="206">
        <v>7</v>
      </c>
      <c r="BH29" s="206">
        <v>5</v>
      </c>
      <c r="BI29" s="206">
        <v>1</v>
      </c>
      <c r="BJ29" s="206">
        <v>1</v>
      </c>
      <c r="BK29" s="206">
        <v>1</v>
      </c>
      <c r="BL29" s="57">
        <v>5.8</v>
      </c>
      <c r="BM29" s="57">
        <v>4.5</v>
      </c>
      <c r="BN29" s="57" t="s">
        <v>67</v>
      </c>
      <c r="BQ29" s="108"/>
    </row>
    <row r="30" spans="1:73" s="57" customFormat="1" ht="14.15" customHeight="1" x14ac:dyDescent="0.35">
      <c r="A30" s="201">
        <v>14401</v>
      </c>
      <c r="B30" s="197" t="s">
        <v>1069</v>
      </c>
      <c r="C30" s="198" t="s">
        <v>126</v>
      </c>
      <c r="D30" s="199">
        <v>2</v>
      </c>
      <c r="E30" s="199">
        <v>2025</v>
      </c>
      <c r="F30" s="200" t="s">
        <v>127</v>
      </c>
      <c r="G30" s="197" t="s">
        <v>850</v>
      </c>
      <c r="H30" s="198" t="s">
        <v>849</v>
      </c>
      <c r="I30" s="200" t="s">
        <v>851</v>
      </c>
      <c r="J30" s="200" t="s">
        <v>2592</v>
      </c>
      <c r="K30" s="200" t="s">
        <v>65</v>
      </c>
      <c r="L30" s="215" t="s">
        <v>65</v>
      </c>
      <c r="M30" s="203">
        <v>13</v>
      </c>
      <c r="N30" s="204" t="s">
        <v>1365</v>
      </c>
      <c r="O30" s="204" t="s">
        <v>844</v>
      </c>
      <c r="P30" s="200" t="s">
        <v>462</v>
      </c>
      <c r="Q30" s="205" t="s">
        <v>61</v>
      </c>
      <c r="R30" s="200" t="s">
        <v>107</v>
      </c>
      <c r="S30" s="204">
        <v>12</v>
      </c>
      <c r="T30" s="203">
        <v>20</v>
      </c>
      <c r="U30" s="203"/>
      <c r="V30" s="203">
        <v>0</v>
      </c>
      <c r="W30" s="203">
        <v>45</v>
      </c>
      <c r="X30" s="203">
        <v>4</v>
      </c>
      <c r="Y30" s="203" t="s">
        <v>64</v>
      </c>
      <c r="Z30" s="207" t="s">
        <v>67</v>
      </c>
      <c r="AA30" s="208" t="s">
        <v>67</v>
      </c>
      <c r="AB30" s="198" t="s">
        <v>2265</v>
      </c>
      <c r="AC30" s="200" t="s">
        <v>853</v>
      </c>
      <c r="AD30" s="203" t="s">
        <v>67</v>
      </c>
      <c r="AE30" s="204">
        <v>0</v>
      </c>
      <c r="AF30" s="200" t="s">
        <v>1366</v>
      </c>
      <c r="AG30" s="57">
        <v>12</v>
      </c>
      <c r="AH30" s="203">
        <v>1</v>
      </c>
      <c r="AI30" s="202" t="s">
        <v>1367</v>
      </c>
      <c r="AJ30" s="197" t="s">
        <v>1305</v>
      </c>
      <c r="AK30" s="209">
        <v>45</v>
      </c>
      <c r="AL30" s="209">
        <v>12</v>
      </c>
      <c r="AM30" s="209">
        <v>5000</v>
      </c>
      <c r="AN30" s="209">
        <v>0</v>
      </c>
      <c r="AO30" s="209">
        <v>0</v>
      </c>
      <c r="AP30" s="209">
        <v>4500000</v>
      </c>
      <c r="AQ30" s="209">
        <v>960000</v>
      </c>
      <c r="AR30" s="209">
        <v>0</v>
      </c>
      <c r="AS30" s="210">
        <v>0</v>
      </c>
      <c r="AT30" s="210">
        <v>0</v>
      </c>
      <c r="AU30" s="210">
        <v>5460000</v>
      </c>
      <c r="AV30" s="107" t="s">
        <v>64</v>
      </c>
      <c r="AX30" s="107">
        <v>1</v>
      </c>
      <c r="AY30" s="107">
        <v>7</v>
      </c>
      <c r="AZ30" s="107">
        <v>7</v>
      </c>
      <c r="BA30" s="107">
        <v>7</v>
      </c>
      <c r="BB30" s="107">
        <v>7</v>
      </c>
      <c r="BC30" s="107">
        <v>7</v>
      </c>
      <c r="BD30" s="107">
        <v>7</v>
      </c>
      <c r="BE30" s="107">
        <v>7</v>
      </c>
      <c r="BF30" s="107">
        <v>7</v>
      </c>
      <c r="BG30" s="206">
        <v>7</v>
      </c>
      <c r="BH30" s="206">
        <v>7</v>
      </c>
      <c r="BI30" s="206">
        <v>7</v>
      </c>
      <c r="BJ30" s="206">
        <v>7</v>
      </c>
      <c r="BK30" s="206">
        <v>7</v>
      </c>
      <c r="BL30" s="57">
        <v>5.8</v>
      </c>
      <c r="BM30" s="57">
        <v>6.3</v>
      </c>
      <c r="BN30" s="57" t="s">
        <v>67</v>
      </c>
      <c r="BQ30" s="108"/>
    </row>
    <row r="31" spans="1:73" s="57" customFormat="1" ht="14.15" customHeight="1" x14ac:dyDescent="0.35">
      <c r="A31" s="201">
        <v>14465</v>
      </c>
      <c r="B31" s="197" t="s">
        <v>1069</v>
      </c>
      <c r="C31" s="198" t="s">
        <v>126</v>
      </c>
      <c r="D31" s="199">
        <v>2</v>
      </c>
      <c r="E31" s="199">
        <v>2025</v>
      </c>
      <c r="F31" s="200" t="s">
        <v>127</v>
      </c>
      <c r="G31" s="197" t="s">
        <v>619</v>
      </c>
      <c r="H31" s="198" t="s">
        <v>2263</v>
      </c>
      <c r="I31" s="200" t="s">
        <v>826</v>
      </c>
      <c r="J31" s="200" t="s">
        <v>2592</v>
      </c>
      <c r="K31" s="200" t="s">
        <v>827</v>
      </c>
      <c r="L31" s="215" t="s">
        <v>828</v>
      </c>
      <c r="M31" s="203">
        <v>13</v>
      </c>
      <c r="N31" s="204" t="s">
        <v>1365</v>
      </c>
      <c r="O31" s="204" t="s">
        <v>455</v>
      </c>
      <c r="P31" s="200" t="s">
        <v>132</v>
      </c>
      <c r="Q31" s="205" t="s">
        <v>61</v>
      </c>
      <c r="R31" s="200" t="s">
        <v>107</v>
      </c>
      <c r="S31" s="204">
        <v>18</v>
      </c>
      <c r="T31" s="203">
        <v>20</v>
      </c>
      <c r="U31" s="203"/>
      <c r="V31" s="203">
        <v>10</v>
      </c>
      <c r="W31" s="203">
        <v>52</v>
      </c>
      <c r="X31" s="203">
        <v>3</v>
      </c>
      <c r="Y31" s="203" t="s">
        <v>64</v>
      </c>
      <c r="Z31" s="207" t="s">
        <v>67</v>
      </c>
      <c r="AA31" s="208" t="s">
        <v>67</v>
      </c>
      <c r="AB31" s="198" t="s">
        <v>2266</v>
      </c>
      <c r="AC31" s="200" t="s">
        <v>831</v>
      </c>
      <c r="AD31" s="203" t="s">
        <v>67</v>
      </c>
      <c r="AE31" s="204">
        <v>0</v>
      </c>
      <c r="AF31" s="200" t="s">
        <v>1366</v>
      </c>
      <c r="AG31" s="57">
        <v>18</v>
      </c>
      <c r="AH31" s="203">
        <v>1</v>
      </c>
      <c r="AI31" s="202" t="s">
        <v>1367</v>
      </c>
      <c r="AJ31" s="197" t="s">
        <v>1305</v>
      </c>
      <c r="AK31" s="209">
        <v>52</v>
      </c>
      <c r="AL31" s="209">
        <v>18</v>
      </c>
      <c r="AM31" s="209">
        <v>5000</v>
      </c>
      <c r="AN31" s="209">
        <v>0</v>
      </c>
      <c r="AO31" s="209">
        <v>0</v>
      </c>
      <c r="AP31" s="209">
        <v>5200000</v>
      </c>
      <c r="AQ31" s="209">
        <v>1440000</v>
      </c>
      <c r="AR31" s="209">
        <v>0</v>
      </c>
      <c r="AS31" s="210">
        <v>0</v>
      </c>
      <c r="AT31" s="210">
        <v>0</v>
      </c>
      <c r="AU31" s="210">
        <v>6640000</v>
      </c>
      <c r="AV31" s="107" t="s">
        <v>67</v>
      </c>
      <c r="AW31" s="57" t="s">
        <v>2267</v>
      </c>
      <c r="AX31" s="107">
        <v>0</v>
      </c>
      <c r="AY31" s="107">
        <v>0</v>
      </c>
      <c r="AZ31" s="107">
        <v>0</v>
      </c>
      <c r="BA31" s="107">
        <v>0</v>
      </c>
      <c r="BB31" s="107">
        <v>0</v>
      </c>
      <c r="BC31" s="107">
        <v>0</v>
      </c>
      <c r="BD31" s="107">
        <v>0</v>
      </c>
      <c r="BE31" s="107">
        <v>0</v>
      </c>
      <c r="BF31" s="107">
        <v>0</v>
      </c>
      <c r="BG31" s="206">
        <v>0</v>
      </c>
      <c r="BH31" s="206">
        <v>0</v>
      </c>
      <c r="BI31" s="206">
        <v>0</v>
      </c>
      <c r="BJ31" s="206">
        <v>0</v>
      </c>
      <c r="BK31" s="206">
        <v>0</v>
      </c>
      <c r="BL31" s="57">
        <v>0</v>
      </c>
      <c r="BM31" s="57">
        <v>0</v>
      </c>
      <c r="BN31" s="57" t="s">
        <v>67</v>
      </c>
      <c r="BQ31" s="108"/>
    </row>
    <row r="32" spans="1:73" s="57" customFormat="1" ht="14.15" customHeight="1" x14ac:dyDescent="0.35">
      <c r="A32" s="201">
        <v>14298</v>
      </c>
      <c r="B32" s="197" t="s">
        <v>1069</v>
      </c>
      <c r="C32" s="198" t="s">
        <v>126</v>
      </c>
      <c r="D32" s="199">
        <v>2</v>
      </c>
      <c r="E32" s="199">
        <v>2025</v>
      </c>
      <c r="F32" s="200" t="s">
        <v>127</v>
      </c>
      <c r="G32" s="197" t="s">
        <v>812</v>
      </c>
      <c r="H32" s="198" t="s">
        <v>2268</v>
      </c>
      <c r="I32" s="200" t="s">
        <v>813</v>
      </c>
      <c r="J32" s="200" t="s">
        <v>2592</v>
      </c>
      <c r="K32" s="200" t="s">
        <v>814</v>
      </c>
      <c r="L32" s="215" t="s">
        <v>815</v>
      </c>
      <c r="M32" s="203">
        <v>13</v>
      </c>
      <c r="N32" s="204" t="s">
        <v>1365</v>
      </c>
      <c r="O32" s="204" t="s">
        <v>312</v>
      </c>
      <c r="P32" s="200" t="s">
        <v>445</v>
      </c>
      <c r="Q32" s="205" t="s">
        <v>61</v>
      </c>
      <c r="R32" s="200" t="s">
        <v>107</v>
      </c>
      <c r="S32" s="204">
        <v>48</v>
      </c>
      <c r="T32" s="203">
        <v>15</v>
      </c>
      <c r="U32" s="203"/>
      <c r="V32" s="203">
        <v>12</v>
      </c>
      <c r="W32" s="203">
        <v>192</v>
      </c>
      <c r="X32" s="203">
        <v>4</v>
      </c>
      <c r="Y32" s="203" t="s">
        <v>64</v>
      </c>
      <c r="Z32" s="207" t="s">
        <v>67</v>
      </c>
      <c r="AA32" s="208" t="s">
        <v>67</v>
      </c>
      <c r="AB32" s="198" t="s">
        <v>2269</v>
      </c>
      <c r="AC32" s="200" t="s">
        <v>808</v>
      </c>
      <c r="AD32" s="203" t="s">
        <v>67</v>
      </c>
      <c r="AE32" s="204">
        <v>0</v>
      </c>
      <c r="AF32" s="200" t="s">
        <v>1366</v>
      </c>
      <c r="AG32" s="57">
        <v>48</v>
      </c>
      <c r="AH32" s="203">
        <v>1</v>
      </c>
      <c r="AI32" s="202" t="s">
        <v>1367</v>
      </c>
      <c r="AJ32" s="197" t="s">
        <v>1305</v>
      </c>
      <c r="AK32" s="209">
        <v>192</v>
      </c>
      <c r="AL32" s="209">
        <v>48</v>
      </c>
      <c r="AM32" s="209">
        <v>5000</v>
      </c>
      <c r="AN32" s="209">
        <v>0</v>
      </c>
      <c r="AO32" s="209">
        <v>0</v>
      </c>
      <c r="AP32" s="209">
        <v>14400000</v>
      </c>
      <c r="AQ32" s="209">
        <v>2880000</v>
      </c>
      <c r="AR32" s="209">
        <v>0</v>
      </c>
      <c r="AS32" s="210">
        <v>0</v>
      </c>
      <c r="AT32" s="210">
        <v>0</v>
      </c>
      <c r="AU32" s="210">
        <v>17280000</v>
      </c>
      <c r="AV32" s="107" t="s">
        <v>67</v>
      </c>
      <c r="AW32" s="57" t="s">
        <v>2270</v>
      </c>
      <c r="AX32" s="107">
        <v>0</v>
      </c>
      <c r="AY32" s="107">
        <v>0</v>
      </c>
      <c r="AZ32" s="107">
        <v>0</v>
      </c>
      <c r="BA32" s="107">
        <v>0</v>
      </c>
      <c r="BB32" s="107">
        <v>0</v>
      </c>
      <c r="BC32" s="107">
        <v>0</v>
      </c>
      <c r="BD32" s="107">
        <v>0</v>
      </c>
      <c r="BE32" s="107">
        <v>0</v>
      </c>
      <c r="BF32" s="107">
        <v>0</v>
      </c>
      <c r="BG32" s="206">
        <v>0</v>
      </c>
      <c r="BH32" s="206">
        <v>0</v>
      </c>
      <c r="BI32" s="206">
        <v>0</v>
      </c>
      <c r="BJ32" s="206">
        <v>0</v>
      </c>
      <c r="BK32" s="206">
        <v>0</v>
      </c>
      <c r="BL32" s="57">
        <v>0</v>
      </c>
      <c r="BM32" s="57">
        <v>0</v>
      </c>
      <c r="BN32" s="57" t="s">
        <v>67</v>
      </c>
      <c r="BQ32" s="108"/>
    </row>
    <row r="33" spans="1:72" s="57" customFormat="1" ht="14.15" customHeight="1" x14ac:dyDescent="0.35">
      <c r="A33" s="201">
        <v>14292</v>
      </c>
      <c r="B33" s="197" t="s">
        <v>1069</v>
      </c>
      <c r="C33" s="198" t="s">
        <v>126</v>
      </c>
      <c r="D33" s="199">
        <v>2</v>
      </c>
      <c r="E33" s="199">
        <v>2025</v>
      </c>
      <c r="F33" s="200" t="s">
        <v>127</v>
      </c>
      <c r="G33" s="197" t="s">
        <v>812</v>
      </c>
      <c r="H33" s="198" t="s">
        <v>2268</v>
      </c>
      <c r="I33" s="200" t="s">
        <v>889</v>
      </c>
      <c r="J33" s="200" t="s">
        <v>2592</v>
      </c>
      <c r="K33" s="200" t="s">
        <v>483</v>
      </c>
      <c r="L33" s="215" t="s">
        <v>484</v>
      </c>
      <c r="M33" s="203">
        <v>13</v>
      </c>
      <c r="N33" s="204" t="s">
        <v>1365</v>
      </c>
      <c r="O33" s="204" t="s">
        <v>312</v>
      </c>
      <c r="P33" s="200" t="s">
        <v>445</v>
      </c>
      <c r="Q33" s="205" t="s">
        <v>61</v>
      </c>
      <c r="R33" s="200" t="s">
        <v>107</v>
      </c>
      <c r="S33" s="204">
        <v>47</v>
      </c>
      <c r="T33" s="203">
        <v>20</v>
      </c>
      <c r="U33" s="203"/>
      <c r="V33" s="203">
        <v>8</v>
      </c>
      <c r="W33" s="203">
        <v>188</v>
      </c>
      <c r="X33" s="203">
        <v>4</v>
      </c>
      <c r="Y33" s="203" t="s">
        <v>64</v>
      </c>
      <c r="Z33" s="207" t="s">
        <v>67</v>
      </c>
      <c r="AA33" s="208" t="s">
        <v>67</v>
      </c>
      <c r="AB33" s="198" t="s">
        <v>2271</v>
      </c>
      <c r="AC33" s="200" t="s">
        <v>808</v>
      </c>
      <c r="AD33" s="203" t="s">
        <v>67</v>
      </c>
      <c r="AE33" s="204">
        <v>0</v>
      </c>
      <c r="AF33" s="200" t="s">
        <v>1366</v>
      </c>
      <c r="AG33" s="57">
        <v>47</v>
      </c>
      <c r="AH33" s="203">
        <v>2</v>
      </c>
      <c r="AI33" s="202" t="s">
        <v>1367</v>
      </c>
      <c r="AJ33" s="197" t="s">
        <v>1305</v>
      </c>
      <c r="AK33" s="209">
        <v>188</v>
      </c>
      <c r="AL33" s="209">
        <v>47</v>
      </c>
      <c r="AM33" s="209">
        <v>6000</v>
      </c>
      <c r="AN33" s="209">
        <v>0</v>
      </c>
      <c r="AO33" s="209">
        <v>0</v>
      </c>
      <c r="AP33" s="209">
        <v>22560000</v>
      </c>
      <c r="AQ33" s="209">
        <v>3760000</v>
      </c>
      <c r="AR33" s="209">
        <v>0</v>
      </c>
      <c r="AS33" s="210">
        <v>0</v>
      </c>
      <c r="AT33" s="210">
        <v>0</v>
      </c>
      <c r="AU33" s="210">
        <v>26320000</v>
      </c>
      <c r="AV33" s="107" t="s">
        <v>64</v>
      </c>
      <c r="AX33" s="107">
        <v>1</v>
      </c>
      <c r="AY33" s="107">
        <v>7</v>
      </c>
      <c r="AZ33" s="107">
        <v>1</v>
      </c>
      <c r="BA33" s="107">
        <v>1</v>
      </c>
      <c r="BB33" s="107">
        <v>5</v>
      </c>
      <c r="BC33" s="107">
        <v>7</v>
      </c>
      <c r="BD33" s="107">
        <v>1</v>
      </c>
      <c r="BE33" s="107">
        <v>1</v>
      </c>
      <c r="BF33" s="107">
        <v>1</v>
      </c>
      <c r="BG33" s="206">
        <v>7</v>
      </c>
      <c r="BH33" s="206">
        <v>7</v>
      </c>
      <c r="BI33" s="206">
        <v>1</v>
      </c>
      <c r="BJ33" s="206">
        <v>1</v>
      </c>
      <c r="BK33" s="206">
        <v>1</v>
      </c>
      <c r="BL33" s="57">
        <v>5.9</v>
      </c>
      <c r="BM33" s="57">
        <v>3.8</v>
      </c>
      <c r="BN33" s="57" t="s">
        <v>67</v>
      </c>
      <c r="BQ33" s="108"/>
    </row>
    <row r="34" spans="1:72" s="57" customFormat="1" ht="14.15" customHeight="1" x14ac:dyDescent="0.35">
      <c r="A34" s="201">
        <v>14504</v>
      </c>
      <c r="B34" s="197" t="s">
        <v>1069</v>
      </c>
      <c r="C34" s="198" t="s">
        <v>126</v>
      </c>
      <c r="D34" s="199">
        <v>2</v>
      </c>
      <c r="E34" s="199">
        <v>2025</v>
      </c>
      <c r="F34" s="200" t="s">
        <v>127</v>
      </c>
      <c r="G34" s="197" t="s">
        <v>2256</v>
      </c>
      <c r="H34" s="198" t="s">
        <v>2257</v>
      </c>
      <c r="I34" s="200" t="s">
        <v>670</v>
      </c>
      <c r="J34" s="200" t="s">
        <v>671</v>
      </c>
      <c r="K34" s="200" t="s">
        <v>65</v>
      </c>
      <c r="L34" s="215" t="s">
        <v>65</v>
      </c>
      <c r="M34" s="203">
        <v>9</v>
      </c>
      <c r="N34" s="204" t="s">
        <v>2272</v>
      </c>
      <c r="O34" s="204" t="s">
        <v>672</v>
      </c>
      <c r="P34" s="200" t="s">
        <v>132</v>
      </c>
      <c r="Q34" s="205" t="s">
        <v>61</v>
      </c>
      <c r="R34" s="200" t="s">
        <v>62</v>
      </c>
      <c r="S34" s="204">
        <v>8</v>
      </c>
      <c r="T34" s="203">
        <v>10</v>
      </c>
      <c r="U34" s="203">
        <v>36</v>
      </c>
      <c r="V34" s="203">
        <v>0</v>
      </c>
      <c r="W34" s="203">
        <v>36</v>
      </c>
      <c r="X34" s="203">
        <v>5</v>
      </c>
      <c r="Y34" s="203" t="s">
        <v>64</v>
      </c>
      <c r="Z34" s="207" t="s">
        <v>67</v>
      </c>
      <c r="AA34" s="208" t="s">
        <v>67</v>
      </c>
      <c r="AB34" s="198" t="s">
        <v>2234</v>
      </c>
      <c r="AC34" s="200" t="s">
        <v>673</v>
      </c>
      <c r="AD34" s="203" t="s">
        <v>67</v>
      </c>
      <c r="AE34" s="204">
        <v>0</v>
      </c>
      <c r="AF34" s="200" t="s">
        <v>1366</v>
      </c>
      <c r="AG34" s="57">
        <v>8</v>
      </c>
      <c r="AH34" s="203">
        <v>1</v>
      </c>
      <c r="AI34" s="202" t="s">
        <v>1367</v>
      </c>
      <c r="AJ34" s="197" t="s">
        <v>1305</v>
      </c>
      <c r="AK34" s="209">
        <v>36</v>
      </c>
      <c r="AL34" s="209">
        <v>8</v>
      </c>
      <c r="AM34" s="209">
        <v>5000</v>
      </c>
      <c r="AN34" s="209">
        <v>0</v>
      </c>
      <c r="AO34" s="209">
        <v>0</v>
      </c>
      <c r="AP34" s="209">
        <v>1800000</v>
      </c>
      <c r="AQ34" s="209">
        <v>320000</v>
      </c>
      <c r="AR34" s="209">
        <v>0</v>
      </c>
      <c r="AS34" s="210">
        <v>0</v>
      </c>
      <c r="AT34" s="210">
        <v>0</v>
      </c>
      <c r="AU34" s="210">
        <v>2120000</v>
      </c>
      <c r="AV34" s="107" t="s">
        <v>64</v>
      </c>
      <c r="AX34" s="107">
        <v>1</v>
      </c>
      <c r="AY34" s="107">
        <v>7</v>
      </c>
      <c r="AZ34" s="107">
        <v>0</v>
      </c>
      <c r="BA34" s="107">
        <v>0</v>
      </c>
      <c r="BB34" s="107">
        <v>0</v>
      </c>
      <c r="BC34" s="107">
        <v>0</v>
      </c>
      <c r="BD34" s="107">
        <v>0</v>
      </c>
      <c r="BE34" s="107">
        <v>0</v>
      </c>
      <c r="BF34" s="107">
        <v>0</v>
      </c>
      <c r="BG34" s="206">
        <v>5</v>
      </c>
      <c r="BH34" s="206">
        <v>5</v>
      </c>
      <c r="BI34" s="206">
        <v>5</v>
      </c>
      <c r="BJ34" s="206">
        <v>5</v>
      </c>
      <c r="BK34" s="206">
        <v>5</v>
      </c>
      <c r="BL34" s="57">
        <v>5.8</v>
      </c>
      <c r="BM34" s="57">
        <v>4.8</v>
      </c>
      <c r="BN34" s="57" t="s">
        <v>67</v>
      </c>
      <c r="BQ34" s="108"/>
    </row>
    <row r="35" spans="1:72" s="57" customFormat="1" ht="14.15" customHeight="1" x14ac:dyDescent="0.35">
      <c r="A35" s="201">
        <v>14505</v>
      </c>
      <c r="B35" s="197" t="s">
        <v>1069</v>
      </c>
      <c r="C35" s="198" t="s">
        <v>126</v>
      </c>
      <c r="D35" s="199">
        <v>2</v>
      </c>
      <c r="E35" s="199">
        <v>2025</v>
      </c>
      <c r="F35" s="200" t="s">
        <v>127</v>
      </c>
      <c r="G35" s="197" t="s">
        <v>2256</v>
      </c>
      <c r="H35" s="198" t="s">
        <v>2257</v>
      </c>
      <c r="I35" s="200" t="s">
        <v>670</v>
      </c>
      <c r="J35" s="200" t="s">
        <v>671</v>
      </c>
      <c r="K35" s="200" t="s">
        <v>65</v>
      </c>
      <c r="L35" s="215" t="s">
        <v>65</v>
      </c>
      <c r="M35" s="203">
        <v>9</v>
      </c>
      <c r="N35" s="204" t="s">
        <v>2272</v>
      </c>
      <c r="O35" s="204" t="s">
        <v>672</v>
      </c>
      <c r="P35" s="200" t="s">
        <v>132</v>
      </c>
      <c r="Q35" s="205" t="s">
        <v>61</v>
      </c>
      <c r="R35" s="200" t="s">
        <v>62</v>
      </c>
      <c r="S35" s="204">
        <v>8</v>
      </c>
      <c r="T35" s="203">
        <v>10</v>
      </c>
      <c r="U35" s="203">
        <v>36</v>
      </c>
      <c r="V35" s="203">
        <v>0</v>
      </c>
      <c r="W35" s="203">
        <v>36</v>
      </c>
      <c r="X35" s="203">
        <v>5</v>
      </c>
      <c r="Y35" s="203" t="s">
        <v>64</v>
      </c>
      <c r="Z35" s="207" t="s">
        <v>67</v>
      </c>
      <c r="AA35" s="208" t="s">
        <v>67</v>
      </c>
      <c r="AB35" s="198" t="s">
        <v>2234</v>
      </c>
      <c r="AC35" s="200" t="s">
        <v>673</v>
      </c>
      <c r="AD35" s="203" t="s">
        <v>67</v>
      </c>
      <c r="AE35" s="204">
        <v>0</v>
      </c>
      <c r="AF35" s="200" t="s">
        <v>1366</v>
      </c>
      <c r="AG35" s="57">
        <v>8</v>
      </c>
      <c r="AH35" s="203">
        <v>1</v>
      </c>
      <c r="AI35" s="202" t="s">
        <v>1367</v>
      </c>
      <c r="AJ35" s="197" t="s">
        <v>1305</v>
      </c>
      <c r="AK35" s="209">
        <v>36</v>
      </c>
      <c r="AL35" s="209">
        <v>8</v>
      </c>
      <c r="AM35" s="209">
        <v>5000</v>
      </c>
      <c r="AN35" s="209">
        <v>0</v>
      </c>
      <c r="AO35" s="209">
        <v>0</v>
      </c>
      <c r="AP35" s="209">
        <v>1800000</v>
      </c>
      <c r="AQ35" s="209">
        <v>320000</v>
      </c>
      <c r="AR35" s="209">
        <v>0</v>
      </c>
      <c r="AS35" s="210">
        <v>0</v>
      </c>
      <c r="AT35" s="210">
        <v>0</v>
      </c>
      <c r="AU35" s="210">
        <v>2120000</v>
      </c>
      <c r="AV35" s="107" t="s">
        <v>64</v>
      </c>
      <c r="AX35" s="107">
        <v>1</v>
      </c>
      <c r="AY35" s="107">
        <v>7</v>
      </c>
      <c r="AZ35" s="107">
        <v>0</v>
      </c>
      <c r="BA35" s="107">
        <v>0</v>
      </c>
      <c r="BB35" s="107">
        <v>0</v>
      </c>
      <c r="BC35" s="107">
        <v>0</v>
      </c>
      <c r="BD35" s="107">
        <v>0</v>
      </c>
      <c r="BE35" s="107">
        <v>0</v>
      </c>
      <c r="BF35" s="107">
        <v>0</v>
      </c>
      <c r="BG35" s="206">
        <v>5</v>
      </c>
      <c r="BH35" s="206">
        <v>5</v>
      </c>
      <c r="BI35" s="206">
        <v>5</v>
      </c>
      <c r="BJ35" s="206">
        <v>5</v>
      </c>
      <c r="BK35" s="206">
        <v>5</v>
      </c>
      <c r="BL35" s="57">
        <v>5.8</v>
      </c>
      <c r="BM35" s="57">
        <v>4.8</v>
      </c>
      <c r="BN35" s="57" t="s">
        <v>67</v>
      </c>
      <c r="BQ35" s="108"/>
    </row>
    <row r="36" spans="1:72" s="57" customFormat="1" ht="14.15" customHeight="1" x14ac:dyDescent="0.35">
      <c r="A36" s="201">
        <v>14432</v>
      </c>
      <c r="B36" s="197" t="s">
        <v>1069</v>
      </c>
      <c r="C36" s="198" t="s">
        <v>126</v>
      </c>
      <c r="D36" s="199">
        <v>2</v>
      </c>
      <c r="E36" s="199">
        <v>2025</v>
      </c>
      <c r="F36" s="200" t="s">
        <v>127</v>
      </c>
      <c r="G36" s="197" t="s">
        <v>173</v>
      </c>
      <c r="H36" s="198" t="s">
        <v>176</v>
      </c>
      <c r="I36" s="200" t="s">
        <v>296</v>
      </c>
      <c r="J36" s="200" t="s">
        <v>297</v>
      </c>
      <c r="K36" s="200" t="s">
        <v>65</v>
      </c>
      <c r="L36" s="215" t="s">
        <v>65</v>
      </c>
      <c r="M36" s="203">
        <v>8</v>
      </c>
      <c r="N36" s="204" t="s">
        <v>1368</v>
      </c>
      <c r="O36" s="204" t="s">
        <v>76</v>
      </c>
      <c r="P36" s="200" t="s">
        <v>152</v>
      </c>
      <c r="Q36" s="205" t="s">
        <v>61</v>
      </c>
      <c r="R36" s="200" t="s">
        <v>107</v>
      </c>
      <c r="S36" s="204">
        <v>40</v>
      </c>
      <c r="T36" s="203">
        <v>10</v>
      </c>
      <c r="U36" s="203">
        <v>160</v>
      </c>
      <c r="V36" s="203">
        <v>0</v>
      </c>
      <c r="W36" s="203">
        <v>160</v>
      </c>
      <c r="X36" s="203">
        <v>4</v>
      </c>
      <c r="Y36" s="203" t="s">
        <v>64</v>
      </c>
      <c r="Z36" s="207" t="s">
        <v>67</v>
      </c>
      <c r="AA36" s="208" t="s">
        <v>67</v>
      </c>
      <c r="AB36" s="198" t="s">
        <v>2234</v>
      </c>
      <c r="AC36" s="200" t="s">
        <v>324</v>
      </c>
      <c r="AD36" s="203" t="s">
        <v>64</v>
      </c>
      <c r="AE36" s="204" t="s">
        <v>1254</v>
      </c>
      <c r="AF36" s="200" t="s">
        <v>1366</v>
      </c>
      <c r="AG36" s="57">
        <v>40</v>
      </c>
      <c r="AH36" s="203">
        <v>3</v>
      </c>
      <c r="AI36" s="202" t="s">
        <v>1367</v>
      </c>
      <c r="AJ36" s="197" t="s">
        <v>1305</v>
      </c>
      <c r="AK36" s="209">
        <v>160</v>
      </c>
      <c r="AL36" s="209">
        <v>40</v>
      </c>
      <c r="AM36" s="209">
        <v>7343</v>
      </c>
      <c r="AN36" s="209">
        <v>0</v>
      </c>
      <c r="AO36" s="209">
        <v>50000</v>
      </c>
      <c r="AP36" s="209">
        <v>11748800</v>
      </c>
      <c r="AQ36" s="209">
        <v>1600000</v>
      </c>
      <c r="AR36" s="209">
        <v>0</v>
      </c>
      <c r="AS36" s="210">
        <v>0</v>
      </c>
      <c r="AT36" s="210">
        <v>500000</v>
      </c>
      <c r="AU36" s="210">
        <v>13848800</v>
      </c>
      <c r="AV36" s="107" t="s">
        <v>64</v>
      </c>
      <c r="AX36" s="107">
        <v>1</v>
      </c>
      <c r="AY36" s="107">
        <v>7</v>
      </c>
      <c r="AZ36" s="107">
        <v>0</v>
      </c>
      <c r="BA36" s="107">
        <v>0</v>
      </c>
      <c r="BB36" s="107">
        <v>0</v>
      </c>
      <c r="BC36" s="107">
        <v>0</v>
      </c>
      <c r="BD36" s="107">
        <v>0</v>
      </c>
      <c r="BE36" s="107">
        <v>0</v>
      </c>
      <c r="BF36" s="107">
        <v>0</v>
      </c>
      <c r="BG36" s="206">
        <v>7</v>
      </c>
      <c r="BH36" s="206">
        <v>7</v>
      </c>
      <c r="BI36" s="206">
        <v>7</v>
      </c>
      <c r="BJ36" s="206">
        <v>7</v>
      </c>
      <c r="BK36" s="206">
        <v>7</v>
      </c>
      <c r="BL36" s="57">
        <v>6.1</v>
      </c>
      <c r="BM36" s="57">
        <v>6.4</v>
      </c>
      <c r="BN36" s="57" t="s">
        <v>67</v>
      </c>
      <c r="BQ36" s="108"/>
    </row>
    <row r="37" spans="1:72" s="57" customFormat="1" ht="14.15" customHeight="1" x14ac:dyDescent="0.35">
      <c r="A37" s="201">
        <v>14406</v>
      </c>
      <c r="B37" s="197" t="s">
        <v>1069</v>
      </c>
      <c r="C37" s="198" t="s">
        <v>126</v>
      </c>
      <c r="D37" s="199">
        <v>2</v>
      </c>
      <c r="E37" s="199">
        <v>2025</v>
      </c>
      <c r="F37" s="200" t="s">
        <v>127</v>
      </c>
      <c r="G37" s="197" t="s">
        <v>476</v>
      </c>
      <c r="H37" s="198" t="s">
        <v>603</v>
      </c>
      <c r="I37" s="200" t="s">
        <v>882</v>
      </c>
      <c r="J37" s="200" t="s">
        <v>2592</v>
      </c>
      <c r="K37" s="200" t="s">
        <v>65</v>
      </c>
      <c r="L37" s="215" t="s">
        <v>65</v>
      </c>
      <c r="M37" s="203">
        <v>13</v>
      </c>
      <c r="N37" s="204" t="s">
        <v>1365</v>
      </c>
      <c r="O37" s="204" t="s">
        <v>595</v>
      </c>
      <c r="P37" s="200" t="s">
        <v>152</v>
      </c>
      <c r="Q37" s="205" t="s">
        <v>61</v>
      </c>
      <c r="R37" s="200" t="s">
        <v>107</v>
      </c>
      <c r="S37" s="204">
        <v>50</v>
      </c>
      <c r="T37" s="203">
        <v>20</v>
      </c>
      <c r="U37" s="203"/>
      <c r="V37" s="203">
        <v>0</v>
      </c>
      <c r="W37" s="203">
        <v>200</v>
      </c>
      <c r="X37" s="203">
        <v>4</v>
      </c>
      <c r="Y37" s="203" t="s">
        <v>64</v>
      </c>
      <c r="Z37" s="207" t="s">
        <v>67</v>
      </c>
      <c r="AA37" s="208" t="s">
        <v>67</v>
      </c>
      <c r="AB37" s="198" t="s">
        <v>2250</v>
      </c>
      <c r="AC37" s="200" t="s">
        <v>600</v>
      </c>
      <c r="AD37" s="203" t="s">
        <v>67</v>
      </c>
      <c r="AE37" s="204">
        <v>0</v>
      </c>
      <c r="AF37" s="200" t="s">
        <v>1366</v>
      </c>
      <c r="AG37" s="57">
        <v>50</v>
      </c>
      <c r="AH37" s="203">
        <v>2</v>
      </c>
      <c r="AI37" s="202" t="s">
        <v>1778</v>
      </c>
      <c r="AJ37" s="197" t="s">
        <v>2177</v>
      </c>
      <c r="AK37" s="209">
        <v>200</v>
      </c>
      <c r="AL37" s="209">
        <v>50</v>
      </c>
      <c r="AM37" s="209">
        <v>6372</v>
      </c>
      <c r="AN37" s="209">
        <v>0</v>
      </c>
      <c r="AO37" s="209">
        <v>0</v>
      </c>
      <c r="AP37" s="209">
        <v>25488000</v>
      </c>
      <c r="AQ37" s="209">
        <v>4000000</v>
      </c>
      <c r="AR37" s="209">
        <v>0</v>
      </c>
      <c r="AS37" s="210">
        <v>0</v>
      </c>
      <c r="AT37" s="210">
        <v>0</v>
      </c>
      <c r="AU37" s="210">
        <v>29488000</v>
      </c>
      <c r="AV37" s="107" t="s">
        <v>64</v>
      </c>
      <c r="AX37" s="107">
        <v>5</v>
      </c>
      <c r="AY37" s="107">
        <v>7</v>
      </c>
      <c r="AZ37" s="107">
        <v>7</v>
      </c>
      <c r="BA37" s="107">
        <v>7</v>
      </c>
      <c r="BB37" s="107">
        <v>7</v>
      </c>
      <c r="BC37" s="107">
        <v>7</v>
      </c>
      <c r="BD37" s="107">
        <v>5.5</v>
      </c>
      <c r="BE37" s="107">
        <v>5</v>
      </c>
      <c r="BF37" s="107">
        <v>7</v>
      </c>
      <c r="BG37" s="206">
        <v>7</v>
      </c>
      <c r="BH37" s="206">
        <v>7</v>
      </c>
      <c r="BI37" s="206">
        <v>5</v>
      </c>
      <c r="BJ37" s="206">
        <v>5</v>
      </c>
      <c r="BK37" s="206">
        <v>5</v>
      </c>
      <c r="BL37" s="57">
        <v>5.6</v>
      </c>
      <c r="BM37" s="57">
        <v>6.2</v>
      </c>
      <c r="BN37" s="57" t="s">
        <v>67</v>
      </c>
      <c r="BQ37" s="108"/>
    </row>
    <row r="38" spans="1:72" s="57" customFormat="1" ht="14.15" customHeight="1" x14ac:dyDescent="0.35">
      <c r="A38" s="201">
        <v>14393</v>
      </c>
      <c r="B38" s="197" t="s">
        <v>1069</v>
      </c>
      <c r="C38" s="198" t="s">
        <v>126</v>
      </c>
      <c r="D38" s="199">
        <v>2</v>
      </c>
      <c r="E38" s="199">
        <v>2025</v>
      </c>
      <c r="F38" s="200" t="s">
        <v>127</v>
      </c>
      <c r="G38" s="197" t="s">
        <v>255</v>
      </c>
      <c r="H38" s="198" t="s">
        <v>254</v>
      </c>
      <c r="I38" s="200" t="s">
        <v>992</v>
      </c>
      <c r="J38" s="200" t="s">
        <v>993</v>
      </c>
      <c r="K38" s="200" t="s">
        <v>56</v>
      </c>
      <c r="L38" s="215" t="s">
        <v>57</v>
      </c>
      <c r="M38" s="203">
        <v>9</v>
      </c>
      <c r="N38" s="204" t="s">
        <v>2272</v>
      </c>
      <c r="O38" s="204" t="s">
        <v>252</v>
      </c>
      <c r="P38" s="200" t="s">
        <v>152</v>
      </c>
      <c r="Q38" s="205" t="s">
        <v>61</v>
      </c>
      <c r="R38" s="200" t="s">
        <v>62</v>
      </c>
      <c r="S38" s="204">
        <v>43</v>
      </c>
      <c r="T38" s="203">
        <v>15</v>
      </c>
      <c r="U38" s="203">
        <v>160</v>
      </c>
      <c r="V38" s="203">
        <v>12</v>
      </c>
      <c r="W38" s="203">
        <v>172</v>
      </c>
      <c r="X38" s="203">
        <v>4</v>
      </c>
      <c r="Y38" s="203" t="s">
        <v>64</v>
      </c>
      <c r="Z38" s="207" t="s">
        <v>67</v>
      </c>
      <c r="AA38" s="208" t="s">
        <v>64</v>
      </c>
      <c r="AB38" s="198" t="s">
        <v>2234</v>
      </c>
      <c r="AC38" s="200" t="s">
        <v>253</v>
      </c>
      <c r="AD38" s="203" t="s">
        <v>67</v>
      </c>
      <c r="AE38" s="204">
        <v>0</v>
      </c>
      <c r="AF38" s="200" t="s">
        <v>1366</v>
      </c>
      <c r="AG38" s="57">
        <v>43</v>
      </c>
      <c r="AH38" s="203">
        <v>1</v>
      </c>
      <c r="AI38" s="202" t="s">
        <v>1778</v>
      </c>
      <c r="AJ38" s="197" t="s">
        <v>2177</v>
      </c>
      <c r="AK38" s="209">
        <v>172</v>
      </c>
      <c r="AL38" s="209">
        <v>43</v>
      </c>
      <c r="AM38" s="209">
        <v>5074</v>
      </c>
      <c r="AN38" s="209">
        <v>50000</v>
      </c>
      <c r="AO38" s="209">
        <v>0</v>
      </c>
      <c r="AP38" s="209">
        <v>13090920</v>
      </c>
      <c r="AQ38" s="209">
        <v>2580000</v>
      </c>
      <c r="AR38" s="209">
        <v>750000</v>
      </c>
      <c r="AS38" s="210">
        <v>0</v>
      </c>
      <c r="AT38" s="210">
        <v>0</v>
      </c>
      <c r="AU38" s="210">
        <v>16420920</v>
      </c>
      <c r="AV38" s="107" t="s">
        <v>64</v>
      </c>
      <c r="AX38" s="107">
        <v>5</v>
      </c>
      <c r="AY38" s="107">
        <v>7</v>
      </c>
      <c r="AZ38" s="107">
        <v>0</v>
      </c>
      <c r="BA38" s="107">
        <v>0</v>
      </c>
      <c r="BB38" s="107">
        <v>0</v>
      </c>
      <c r="BC38" s="107">
        <v>0</v>
      </c>
      <c r="BD38" s="107">
        <v>0</v>
      </c>
      <c r="BE38" s="107">
        <v>0</v>
      </c>
      <c r="BF38" s="107">
        <v>0</v>
      </c>
      <c r="BG38" s="206">
        <v>7</v>
      </c>
      <c r="BH38" s="206">
        <v>7</v>
      </c>
      <c r="BI38" s="206">
        <v>7</v>
      </c>
      <c r="BJ38" s="206">
        <v>7</v>
      </c>
      <c r="BK38" s="206">
        <v>7</v>
      </c>
      <c r="BL38" s="57">
        <v>5.7</v>
      </c>
      <c r="BM38" s="57">
        <v>6.7</v>
      </c>
      <c r="BN38" s="57" t="s">
        <v>67</v>
      </c>
      <c r="BQ38" s="108"/>
    </row>
    <row r="39" spans="1:72" s="57" customFormat="1" ht="14.15" customHeight="1" x14ac:dyDescent="0.35">
      <c r="A39" s="201">
        <v>14394</v>
      </c>
      <c r="B39" s="197" t="s">
        <v>1069</v>
      </c>
      <c r="C39" s="198" t="s">
        <v>126</v>
      </c>
      <c r="D39" s="199">
        <v>2</v>
      </c>
      <c r="E39" s="199">
        <v>2025</v>
      </c>
      <c r="F39" s="200" t="s">
        <v>127</v>
      </c>
      <c r="G39" s="197" t="s">
        <v>255</v>
      </c>
      <c r="H39" s="198" t="s">
        <v>254</v>
      </c>
      <c r="I39" s="200" t="s">
        <v>1033</v>
      </c>
      <c r="J39" s="200" t="s">
        <v>1034</v>
      </c>
      <c r="K39" s="200" t="s">
        <v>56</v>
      </c>
      <c r="L39" s="215" t="s">
        <v>57</v>
      </c>
      <c r="M39" s="203">
        <v>9</v>
      </c>
      <c r="N39" s="204" t="s">
        <v>2272</v>
      </c>
      <c r="O39" s="204" t="s">
        <v>252</v>
      </c>
      <c r="P39" s="200" t="s">
        <v>152</v>
      </c>
      <c r="Q39" s="205" t="s">
        <v>61</v>
      </c>
      <c r="R39" s="200" t="s">
        <v>62</v>
      </c>
      <c r="S39" s="204">
        <v>52</v>
      </c>
      <c r="T39" s="203">
        <v>15</v>
      </c>
      <c r="U39" s="203">
        <v>195</v>
      </c>
      <c r="V39" s="203">
        <v>12</v>
      </c>
      <c r="W39" s="203">
        <v>207</v>
      </c>
      <c r="X39" s="203">
        <v>4</v>
      </c>
      <c r="Y39" s="203" t="s">
        <v>64</v>
      </c>
      <c r="Z39" s="207" t="s">
        <v>67</v>
      </c>
      <c r="AA39" s="208" t="s">
        <v>64</v>
      </c>
      <c r="AB39" s="198" t="s">
        <v>2234</v>
      </c>
      <c r="AC39" s="200" t="s">
        <v>253</v>
      </c>
      <c r="AD39" s="203" t="s">
        <v>67</v>
      </c>
      <c r="AE39" s="204">
        <v>0</v>
      </c>
      <c r="AF39" s="200" t="s">
        <v>1366</v>
      </c>
      <c r="AG39" s="57">
        <v>52</v>
      </c>
      <c r="AH39" s="203">
        <v>2</v>
      </c>
      <c r="AI39" s="202" t="s">
        <v>1778</v>
      </c>
      <c r="AJ39" s="197" t="s">
        <v>2177</v>
      </c>
      <c r="AK39" s="209">
        <v>207</v>
      </c>
      <c r="AL39" s="209">
        <v>52</v>
      </c>
      <c r="AM39" s="209">
        <v>5075</v>
      </c>
      <c r="AN39" s="209">
        <v>50000</v>
      </c>
      <c r="AO39" s="209">
        <v>0</v>
      </c>
      <c r="AP39" s="209">
        <v>15757875</v>
      </c>
      <c r="AQ39" s="209">
        <v>3120000</v>
      </c>
      <c r="AR39" s="209">
        <v>750000</v>
      </c>
      <c r="AS39" s="210">
        <v>0</v>
      </c>
      <c r="AT39" s="210">
        <v>0</v>
      </c>
      <c r="AU39" s="210">
        <v>19627875</v>
      </c>
      <c r="AV39" s="107" t="s">
        <v>64</v>
      </c>
      <c r="AX39" s="107">
        <v>5</v>
      </c>
      <c r="AY39" s="107">
        <v>7</v>
      </c>
      <c r="AZ39" s="107">
        <v>0</v>
      </c>
      <c r="BA39" s="107">
        <v>0</v>
      </c>
      <c r="BB39" s="107">
        <v>0</v>
      </c>
      <c r="BC39" s="107">
        <v>0</v>
      </c>
      <c r="BD39" s="107">
        <v>0</v>
      </c>
      <c r="BE39" s="107">
        <v>0</v>
      </c>
      <c r="BF39" s="107">
        <v>0</v>
      </c>
      <c r="BG39" s="206">
        <v>7</v>
      </c>
      <c r="BH39" s="206">
        <v>7</v>
      </c>
      <c r="BI39" s="206">
        <v>7</v>
      </c>
      <c r="BJ39" s="206">
        <v>7</v>
      </c>
      <c r="BK39" s="206">
        <v>7</v>
      </c>
      <c r="BL39" s="57">
        <v>7</v>
      </c>
      <c r="BM39" s="57">
        <v>6.8000000000000007</v>
      </c>
      <c r="BN39" s="57" t="s">
        <v>67</v>
      </c>
      <c r="BQ39" s="108"/>
    </row>
    <row r="40" spans="1:72" s="57" customFormat="1" ht="14.15" customHeight="1" x14ac:dyDescent="0.35">
      <c r="A40" s="201">
        <v>14288</v>
      </c>
      <c r="B40" s="197" t="s">
        <v>1069</v>
      </c>
      <c r="C40" s="198" t="s">
        <v>126</v>
      </c>
      <c r="D40" s="199">
        <v>2</v>
      </c>
      <c r="E40" s="199">
        <v>2025</v>
      </c>
      <c r="F40" s="200" t="s">
        <v>127</v>
      </c>
      <c r="G40" s="197" t="s">
        <v>168</v>
      </c>
      <c r="H40" s="198" t="s">
        <v>2246</v>
      </c>
      <c r="I40" s="200" t="s">
        <v>100</v>
      </c>
      <c r="J40" s="200" t="s">
        <v>101</v>
      </c>
      <c r="K40" s="200" t="s">
        <v>56</v>
      </c>
      <c r="L40" s="215" t="s">
        <v>57</v>
      </c>
      <c r="M40" s="203">
        <v>2</v>
      </c>
      <c r="N40" s="204" t="s">
        <v>144</v>
      </c>
      <c r="O40" s="204" t="s">
        <v>165</v>
      </c>
      <c r="P40" s="200" t="s">
        <v>152</v>
      </c>
      <c r="Q40" s="205" t="s">
        <v>61</v>
      </c>
      <c r="R40" s="200" t="s">
        <v>62</v>
      </c>
      <c r="S40" s="204">
        <v>68</v>
      </c>
      <c r="T40" s="203">
        <v>10</v>
      </c>
      <c r="U40" s="203">
        <v>260</v>
      </c>
      <c r="V40" s="203">
        <v>12</v>
      </c>
      <c r="W40" s="203">
        <v>272</v>
      </c>
      <c r="X40" s="203">
        <v>4</v>
      </c>
      <c r="Y40" s="203" t="s">
        <v>64</v>
      </c>
      <c r="Z40" s="207" t="s">
        <v>67</v>
      </c>
      <c r="AA40" s="208" t="s">
        <v>64</v>
      </c>
      <c r="AB40" s="198" t="s">
        <v>2234</v>
      </c>
      <c r="AC40" s="200" t="s">
        <v>2049</v>
      </c>
      <c r="AD40" s="203" t="s">
        <v>64</v>
      </c>
      <c r="AE40" s="204" t="s">
        <v>110</v>
      </c>
      <c r="AF40" s="200" t="s">
        <v>1366</v>
      </c>
      <c r="AG40" s="57">
        <v>68</v>
      </c>
      <c r="AH40" s="203">
        <v>2</v>
      </c>
      <c r="AI40" s="202" t="s">
        <v>1778</v>
      </c>
      <c r="AJ40" s="197" t="s">
        <v>2177</v>
      </c>
      <c r="AK40" s="209">
        <v>272</v>
      </c>
      <c r="AL40" s="209">
        <v>68</v>
      </c>
      <c r="AM40" s="209">
        <v>6000</v>
      </c>
      <c r="AN40" s="209">
        <v>200000</v>
      </c>
      <c r="AO40" s="209">
        <v>250000</v>
      </c>
      <c r="AP40" s="209">
        <v>16320000</v>
      </c>
      <c r="AQ40" s="209">
        <v>2720000</v>
      </c>
      <c r="AR40" s="209">
        <v>2000000</v>
      </c>
      <c r="AS40" s="210">
        <v>0</v>
      </c>
      <c r="AT40" s="210">
        <v>2500000</v>
      </c>
      <c r="AU40" s="210">
        <v>23540000</v>
      </c>
      <c r="AV40" s="107" t="s">
        <v>64</v>
      </c>
      <c r="AX40" s="107">
        <v>5</v>
      </c>
      <c r="AY40" s="107">
        <v>7</v>
      </c>
      <c r="AZ40" s="107">
        <v>0</v>
      </c>
      <c r="BA40" s="107">
        <v>0</v>
      </c>
      <c r="BB40" s="107">
        <v>0</v>
      </c>
      <c r="BC40" s="107">
        <v>0</v>
      </c>
      <c r="BD40" s="107">
        <v>0</v>
      </c>
      <c r="BE40" s="107">
        <v>0</v>
      </c>
      <c r="BF40" s="107">
        <v>0</v>
      </c>
      <c r="BG40" s="206">
        <v>7</v>
      </c>
      <c r="BH40" s="206">
        <v>7</v>
      </c>
      <c r="BI40" s="206">
        <v>5</v>
      </c>
      <c r="BJ40" s="206">
        <v>7</v>
      </c>
      <c r="BK40" s="206">
        <v>7</v>
      </c>
      <c r="BL40" s="57">
        <v>7</v>
      </c>
      <c r="BM40" s="57">
        <v>6.5</v>
      </c>
      <c r="BN40" s="57" t="s">
        <v>64</v>
      </c>
      <c r="BO40" s="57" t="s">
        <v>2273</v>
      </c>
      <c r="BP40" s="57" t="s">
        <v>2274</v>
      </c>
      <c r="BQ40" s="108">
        <v>998372226</v>
      </c>
      <c r="BR40" s="57" t="s">
        <v>2275</v>
      </c>
      <c r="BS40" s="57" t="s">
        <v>2276</v>
      </c>
      <c r="BT40" s="57" t="s">
        <v>2277</v>
      </c>
    </row>
    <row r="41" spans="1:72" s="57" customFormat="1" ht="14.15" customHeight="1" x14ac:dyDescent="0.35">
      <c r="A41" s="201">
        <v>14287</v>
      </c>
      <c r="B41" s="197" t="s">
        <v>1069</v>
      </c>
      <c r="C41" s="198" t="s">
        <v>126</v>
      </c>
      <c r="D41" s="199">
        <v>2</v>
      </c>
      <c r="E41" s="199">
        <v>2025</v>
      </c>
      <c r="F41" s="200" t="s">
        <v>127</v>
      </c>
      <c r="G41" s="197" t="s">
        <v>168</v>
      </c>
      <c r="H41" s="198" t="s">
        <v>2246</v>
      </c>
      <c r="I41" s="200" t="s">
        <v>1157</v>
      </c>
      <c r="J41" s="200" t="s">
        <v>2592</v>
      </c>
      <c r="K41" s="200" t="s">
        <v>56</v>
      </c>
      <c r="L41" s="215" t="s">
        <v>57</v>
      </c>
      <c r="M41" s="203">
        <v>2</v>
      </c>
      <c r="N41" s="204" t="s">
        <v>144</v>
      </c>
      <c r="O41" s="204" t="s">
        <v>1158</v>
      </c>
      <c r="P41" s="200" t="s">
        <v>152</v>
      </c>
      <c r="Q41" s="205" t="s">
        <v>61</v>
      </c>
      <c r="R41" s="200" t="s">
        <v>62</v>
      </c>
      <c r="S41" s="204">
        <v>71</v>
      </c>
      <c r="T41" s="203">
        <v>20</v>
      </c>
      <c r="U41" s="203"/>
      <c r="V41" s="203">
        <v>12</v>
      </c>
      <c r="W41" s="203">
        <v>212</v>
      </c>
      <c r="X41" s="203">
        <v>3</v>
      </c>
      <c r="Y41" s="203" t="s">
        <v>64</v>
      </c>
      <c r="Z41" s="207" t="s">
        <v>67</v>
      </c>
      <c r="AA41" s="208" t="s">
        <v>64</v>
      </c>
      <c r="AB41" s="198" t="s">
        <v>2247</v>
      </c>
      <c r="AC41" s="200" t="s">
        <v>2051</v>
      </c>
      <c r="AD41" s="203" t="s">
        <v>67</v>
      </c>
      <c r="AE41" s="204">
        <v>0</v>
      </c>
      <c r="AF41" s="200" t="s">
        <v>1366</v>
      </c>
      <c r="AG41" s="57">
        <v>71</v>
      </c>
      <c r="AH41" s="203">
        <v>3</v>
      </c>
      <c r="AI41" s="202" t="s">
        <v>1778</v>
      </c>
      <c r="AJ41" s="197" t="s">
        <v>2177</v>
      </c>
      <c r="AK41" s="209">
        <v>212</v>
      </c>
      <c r="AL41" s="209">
        <v>71</v>
      </c>
      <c r="AM41" s="209">
        <v>7000</v>
      </c>
      <c r="AN41" s="209">
        <v>180000</v>
      </c>
      <c r="AO41" s="209">
        <v>0</v>
      </c>
      <c r="AP41" s="209">
        <v>29680000</v>
      </c>
      <c r="AQ41" s="209">
        <v>5680000</v>
      </c>
      <c r="AR41" s="209">
        <v>3600000</v>
      </c>
      <c r="AS41" s="210">
        <v>0</v>
      </c>
      <c r="AT41" s="210">
        <v>0</v>
      </c>
      <c r="AU41" s="210">
        <v>38960000</v>
      </c>
      <c r="AV41" s="107" t="s">
        <v>67</v>
      </c>
      <c r="AW41" s="57" t="s">
        <v>2278</v>
      </c>
      <c r="AX41" s="107">
        <v>0</v>
      </c>
      <c r="AY41" s="107">
        <v>0</v>
      </c>
      <c r="AZ41" s="107">
        <v>0</v>
      </c>
      <c r="BA41" s="107">
        <v>0</v>
      </c>
      <c r="BB41" s="107">
        <v>0</v>
      </c>
      <c r="BC41" s="107">
        <v>0</v>
      </c>
      <c r="BD41" s="107">
        <v>0</v>
      </c>
      <c r="BE41" s="107">
        <v>0</v>
      </c>
      <c r="BF41" s="107">
        <v>0</v>
      </c>
      <c r="BG41" s="206">
        <v>0</v>
      </c>
      <c r="BH41" s="206">
        <v>0</v>
      </c>
      <c r="BI41" s="206">
        <v>0</v>
      </c>
      <c r="BJ41" s="206">
        <v>0</v>
      </c>
      <c r="BK41" s="206">
        <v>0</v>
      </c>
      <c r="BL41" s="57">
        <v>0</v>
      </c>
      <c r="BM41" s="57">
        <v>0</v>
      </c>
      <c r="BN41" s="57" t="s">
        <v>67</v>
      </c>
      <c r="BQ41" s="108"/>
    </row>
    <row r="42" spans="1:72" s="57" customFormat="1" ht="14.15" customHeight="1" x14ac:dyDescent="0.35">
      <c r="A42" s="201">
        <v>14402</v>
      </c>
      <c r="B42" s="197" t="s">
        <v>1069</v>
      </c>
      <c r="C42" s="198" t="s">
        <v>126</v>
      </c>
      <c r="D42" s="199">
        <v>2</v>
      </c>
      <c r="E42" s="199">
        <v>2025</v>
      </c>
      <c r="F42" s="200" t="s">
        <v>127</v>
      </c>
      <c r="G42" s="197" t="s">
        <v>476</v>
      </c>
      <c r="H42" s="198" t="s">
        <v>603</v>
      </c>
      <c r="I42" s="200" t="s">
        <v>593</v>
      </c>
      <c r="J42" s="200" t="s">
        <v>594</v>
      </c>
      <c r="K42" s="200" t="s">
        <v>65</v>
      </c>
      <c r="L42" s="215" t="s">
        <v>65</v>
      </c>
      <c r="M42" s="203">
        <v>13</v>
      </c>
      <c r="N42" s="204" t="s">
        <v>1365</v>
      </c>
      <c r="O42" s="204" t="s">
        <v>595</v>
      </c>
      <c r="P42" s="200" t="s">
        <v>152</v>
      </c>
      <c r="Q42" s="205" t="s">
        <v>61</v>
      </c>
      <c r="R42" s="200" t="s">
        <v>107</v>
      </c>
      <c r="S42" s="204">
        <v>38</v>
      </c>
      <c r="T42" s="203">
        <v>19</v>
      </c>
      <c r="U42" s="203">
        <v>150</v>
      </c>
      <c r="V42" s="203">
        <v>0</v>
      </c>
      <c r="W42" s="203">
        <v>150</v>
      </c>
      <c r="X42" s="203">
        <v>4</v>
      </c>
      <c r="Y42" s="203" t="s">
        <v>64</v>
      </c>
      <c r="Z42" s="207" t="s">
        <v>67</v>
      </c>
      <c r="AA42" s="208" t="s">
        <v>67</v>
      </c>
      <c r="AB42" s="198" t="s">
        <v>2234</v>
      </c>
      <c r="AC42" s="200" t="s">
        <v>600</v>
      </c>
      <c r="AD42" s="203" t="s">
        <v>67</v>
      </c>
      <c r="AE42" s="204">
        <v>0</v>
      </c>
      <c r="AF42" s="200" t="s">
        <v>1366</v>
      </c>
      <c r="AG42" s="57">
        <v>38</v>
      </c>
      <c r="AH42" s="203">
        <v>3</v>
      </c>
      <c r="AI42" s="202" t="s">
        <v>1778</v>
      </c>
      <c r="AJ42" s="197" t="s">
        <v>2177</v>
      </c>
      <c r="AK42" s="209">
        <v>150</v>
      </c>
      <c r="AL42" s="209">
        <v>38</v>
      </c>
      <c r="AM42" s="209">
        <v>6373</v>
      </c>
      <c r="AN42" s="209">
        <v>0</v>
      </c>
      <c r="AO42" s="209">
        <v>0</v>
      </c>
      <c r="AP42" s="209">
        <v>18163050</v>
      </c>
      <c r="AQ42" s="209">
        <v>2888000</v>
      </c>
      <c r="AR42" s="209">
        <v>0</v>
      </c>
      <c r="AS42" s="210">
        <v>0</v>
      </c>
      <c r="AT42" s="210">
        <v>0</v>
      </c>
      <c r="AU42" s="210">
        <v>21051050</v>
      </c>
      <c r="AV42" s="107" t="s">
        <v>64</v>
      </c>
      <c r="AX42" s="107">
        <v>5</v>
      </c>
      <c r="AY42" s="107">
        <v>7</v>
      </c>
      <c r="AZ42" s="107">
        <v>0</v>
      </c>
      <c r="BA42" s="107">
        <v>0</v>
      </c>
      <c r="BB42" s="107">
        <v>0</v>
      </c>
      <c r="BC42" s="107">
        <v>0</v>
      </c>
      <c r="BD42" s="107">
        <v>0</v>
      </c>
      <c r="BE42" s="107">
        <v>0</v>
      </c>
      <c r="BF42" s="107">
        <v>0</v>
      </c>
      <c r="BG42" s="206">
        <v>7</v>
      </c>
      <c r="BH42" s="206">
        <v>7</v>
      </c>
      <c r="BI42" s="206">
        <v>7</v>
      </c>
      <c r="BJ42" s="206">
        <v>7</v>
      </c>
      <c r="BK42" s="206">
        <v>7</v>
      </c>
      <c r="BL42" s="81">
        <v>7</v>
      </c>
      <c r="BM42" s="57">
        <v>6.8</v>
      </c>
      <c r="BN42" s="57" t="s">
        <v>67</v>
      </c>
      <c r="BQ42" s="108"/>
    </row>
    <row r="43" spans="1:72" s="57" customFormat="1" ht="14.15" customHeight="1" x14ac:dyDescent="0.35">
      <c r="A43" s="201">
        <v>14446</v>
      </c>
      <c r="B43" s="197" t="s">
        <v>1069</v>
      </c>
      <c r="C43" s="198" t="s">
        <v>126</v>
      </c>
      <c r="D43" s="199">
        <v>2</v>
      </c>
      <c r="E43" s="199">
        <v>2025</v>
      </c>
      <c r="F43" s="200" t="s">
        <v>127</v>
      </c>
      <c r="G43" s="197" t="s">
        <v>173</v>
      </c>
      <c r="H43" s="198" t="s">
        <v>176</v>
      </c>
      <c r="I43" s="200" t="s">
        <v>939</v>
      </c>
      <c r="J43" s="200" t="s">
        <v>940</v>
      </c>
      <c r="K43" s="200" t="s">
        <v>56</v>
      </c>
      <c r="L43" s="215" t="s">
        <v>57</v>
      </c>
      <c r="M43" s="203">
        <v>10</v>
      </c>
      <c r="N43" s="204" t="s">
        <v>2279</v>
      </c>
      <c r="O43" s="204" t="s">
        <v>112</v>
      </c>
      <c r="P43" s="200" t="s">
        <v>152</v>
      </c>
      <c r="Q43" s="205" t="s">
        <v>61</v>
      </c>
      <c r="R43" s="200" t="s">
        <v>62</v>
      </c>
      <c r="S43" s="204">
        <v>33</v>
      </c>
      <c r="T43" s="203">
        <v>10</v>
      </c>
      <c r="U43" s="203">
        <v>120</v>
      </c>
      <c r="V43" s="203">
        <v>12</v>
      </c>
      <c r="W43" s="203">
        <v>132</v>
      </c>
      <c r="X43" s="203">
        <v>4</v>
      </c>
      <c r="Y43" s="203" t="s">
        <v>64</v>
      </c>
      <c r="Z43" s="207" t="s">
        <v>67</v>
      </c>
      <c r="AA43" s="208" t="s">
        <v>64</v>
      </c>
      <c r="AB43" s="198" t="s">
        <v>2234</v>
      </c>
      <c r="AC43" s="200" t="s">
        <v>941</v>
      </c>
      <c r="AD43" s="203" t="s">
        <v>67</v>
      </c>
      <c r="AE43" s="204">
        <v>0</v>
      </c>
      <c r="AF43" s="200" t="s">
        <v>1366</v>
      </c>
      <c r="AG43" s="57">
        <v>33</v>
      </c>
      <c r="AH43" s="203">
        <v>3</v>
      </c>
      <c r="AI43" s="202" t="s">
        <v>2158</v>
      </c>
      <c r="AJ43" s="197" t="s">
        <v>2157</v>
      </c>
      <c r="AK43" s="209">
        <v>132</v>
      </c>
      <c r="AL43" s="209">
        <v>33</v>
      </c>
      <c r="AM43" s="209">
        <v>7434</v>
      </c>
      <c r="AN43" s="209">
        <v>100000</v>
      </c>
      <c r="AO43" s="209">
        <v>0</v>
      </c>
      <c r="AP43" s="209">
        <v>9812880</v>
      </c>
      <c r="AQ43" s="209">
        <v>1320000</v>
      </c>
      <c r="AR43" s="209">
        <v>1000000</v>
      </c>
      <c r="AS43" s="210">
        <v>0</v>
      </c>
      <c r="AT43" s="210">
        <v>0</v>
      </c>
      <c r="AU43" s="210">
        <v>12132880</v>
      </c>
      <c r="AV43" s="107" t="s">
        <v>64</v>
      </c>
      <c r="AX43" s="107">
        <v>1</v>
      </c>
      <c r="AY43" s="107">
        <v>7</v>
      </c>
      <c r="AZ43" s="107">
        <v>0</v>
      </c>
      <c r="BA43" s="107">
        <v>0</v>
      </c>
      <c r="BB43" s="107">
        <v>0</v>
      </c>
      <c r="BC43" s="107">
        <v>0</v>
      </c>
      <c r="BD43" s="107">
        <v>0</v>
      </c>
      <c r="BE43" s="107">
        <v>0</v>
      </c>
      <c r="BF43" s="107">
        <v>0</v>
      </c>
      <c r="BG43" s="206">
        <v>1</v>
      </c>
      <c r="BH43" s="206">
        <v>1</v>
      </c>
      <c r="BI43" s="206">
        <v>1</v>
      </c>
      <c r="BJ43" s="206">
        <v>1</v>
      </c>
      <c r="BK43" s="206">
        <v>1</v>
      </c>
      <c r="BL43" s="57">
        <v>6</v>
      </c>
      <c r="BM43" s="57">
        <v>1.9</v>
      </c>
      <c r="BN43" s="57" t="s">
        <v>67</v>
      </c>
      <c r="BQ43" s="108"/>
    </row>
    <row r="44" spans="1:72" s="57" customFormat="1" ht="14.15" customHeight="1" x14ac:dyDescent="0.35">
      <c r="A44" s="201">
        <v>14444</v>
      </c>
      <c r="B44" s="197" t="s">
        <v>1069</v>
      </c>
      <c r="C44" s="198" t="s">
        <v>126</v>
      </c>
      <c r="D44" s="199">
        <v>2</v>
      </c>
      <c r="E44" s="199">
        <v>2025</v>
      </c>
      <c r="F44" s="200" t="s">
        <v>127</v>
      </c>
      <c r="G44" s="197" t="s">
        <v>173</v>
      </c>
      <c r="H44" s="198" t="s">
        <v>176</v>
      </c>
      <c r="I44" s="200" t="s">
        <v>82</v>
      </c>
      <c r="J44" s="200" t="s">
        <v>83</v>
      </c>
      <c r="K44" s="200" t="s">
        <v>56</v>
      </c>
      <c r="L44" s="215" t="s">
        <v>57</v>
      </c>
      <c r="M44" s="203">
        <v>8</v>
      </c>
      <c r="N44" s="204" t="s">
        <v>1368</v>
      </c>
      <c r="O44" s="204" t="s">
        <v>262</v>
      </c>
      <c r="P44" s="200" t="s">
        <v>152</v>
      </c>
      <c r="Q44" s="205" t="s">
        <v>61</v>
      </c>
      <c r="R44" s="200" t="s">
        <v>62</v>
      </c>
      <c r="S44" s="204">
        <v>33</v>
      </c>
      <c r="T44" s="203">
        <v>10</v>
      </c>
      <c r="U44" s="203">
        <v>120</v>
      </c>
      <c r="V44" s="203">
        <v>12</v>
      </c>
      <c r="W44" s="203">
        <v>132</v>
      </c>
      <c r="X44" s="203">
        <v>4</v>
      </c>
      <c r="Y44" s="203" t="s">
        <v>64</v>
      </c>
      <c r="Z44" s="207" t="s">
        <v>67</v>
      </c>
      <c r="AA44" s="208" t="s">
        <v>64</v>
      </c>
      <c r="AB44" s="198" t="s">
        <v>2234</v>
      </c>
      <c r="AC44" s="200" t="s">
        <v>958</v>
      </c>
      <c r="AD44" s="203" t="s">
        <v>67</v>
      </c>
      <c r="AE44" s="204">
        <v>0</v>
      </c>
      <c r="AF44" s="200" t="s">
        <v>1366</v>
      </c>
      <c r="AG44" s="57">
        <v>33</v>
      </c>
      <c r="AH44" s="203">
        <v>3</v>
      </c>
      <c r="AI44" s="202" t="s">
        <v>1749</v>
      </c>
      <c r="AJ44" s="197" t="s">
        <v>2172</v>
      </c>
      <c r="AK44" s="209">
        <v>132</v>
      </c>
      <c r="AL44" s="209">
        <v>33</v>
      </c>
      <c r="AM44" s="209">
        <v>6373</v>
      </c>
      <c r="AN44" s="209">
        <v>100000</v>
      </c>
      <c r="AO44" s="209">
        <v>0</v>
      </c>
      <c r="AP44" s="209">
        <v>8412360</v>
      </c>
      <c r="AQ44" s="209">
        <v>1320000</v>
      </c>
      <c r="AR44" s="209">
        <v>1000000</v>
      </c>
      <c r="AS44" s="210">
        <v>0</v>
      </c>
      <c r="AT44" s="210">
        <v>0</v>
      </c>
      <c r="AU44" s="210">
        <v>10732360</v>
      </c>
      <c r="AV44" s="107" t="s">
        <v>64</v>
      </c>
      <c r="AX44" s="107">
        <v>5</v>
      </c>
      <c r="AY44" s="107">
        <v>7</v>
      </c>
      <c r="AZ44" s="107">
        <v>0</v>
      </c>
      <c r="BA44" s="107">
        <v>0</v>
      </c>
      <c r="BB44" s="107">
        <v>0</v>
      </c>
      <c r="BC44" s="107">
        <v>0</v>
      </c>
      <c r="BD44" s="107">
        <v>0</v>
      </c>
      <c r="BE44" s="107">
        <v>0</v>
      </c>
      <c r="BF44" s="107">
        <v>0</v>
      </c>
      <c r="BG44" s="206">
        <v>7</v>
      </c>
      <c r="BH44" s="206">
        <v>7</v>
      </c>
      <c r="BI44" s="206">
        <v>7</v>
      </c>
      <c r="BJ44" s="206">
        <v>7</v>
      </c>
      <c r="BK44" s="206">
        <v>7</v>
      </c>
      <c r="BL44" s="57">
        <v>7</v>
      </c>
      <c r="BM44" s="57">
        <v>6.8000000000000007</v>
      </c>
      <c r="BN44" s="57" t="s">
        <v>67</v>
      </c>
      <c r="BQ44" s="108"/>
    </row>
    <row r="45" spans="1:72" s="57" customFormat="1" ht="14.15" customHeight="1" x14ac:dyDescent="0.35">
      <c r="A45" s="201">
        <v>14276</v>
      </c>
      <c r="B45" s="197" t="s">
        <v>1069</v>
      </c>
      <c r="C45" s="198" t="s">
        <v>126</v>
      </c>
      <c r="D45" s="199">
        <v>2</v>
      </c>
      <c r="E45" s="199">
        <v>2025</v>
      </c>
      <c r="F45" s="200" t="s">
        <v>127</v>
      </c>
      <c r="G45" s="197" t="s">
        <v>502</v>
      </c>
      <c r="H45" s="198" t="s">
        <v>2280</v>
      </c>
      <c r="I45" s="200" t="s">
        <v>493</v>
      </c>
      <c r="J45" s="200" t="s">
        <v>494</v>
      </c>
      <c r="K45" s="200" t="s">
        <v>207</v>
      </c>
      <c r="L45" s="215" t="s">
        <v>208</v>
      </c>
      <c r="M45" s="203">
        <v>9</v>
      </c>
      <c r="N45" s="204" t="s">
        <v>2272</v>
      </c>
      <c r="O45" s="204" t="s">
        <v>187</v>
      </c>
      <c r="P45" s="200" t="s">
        <v>462</v>
      </c>
      <c r="Q45" s="205" t="s">
        <v>61</v>
      </c>
      <c r="R45" s="200" t="s">
        <v>107</v>
      </c>
      <c r="S45" s="204">
        <v>20</v>
      </c>
      <c r="T45" s="203">
        <v>11</v>
      </c>
      <c r="U45" s="203">
        <v>72</v>
      </c>
      <c r="V45" s="203">
        <v>8</v>
      </c>
      <c r="W45" s="203">
        <v>80</v>
      </c>
      <c r="X45" s="203">
        <v>4</v>
      </c>
      <c r="Y45" s="203" t="s">
        <v>64</v>
      </c>
      <c r="Z45" s="207" t="s">
        <v>67</v>
      </c>
      <c r="AA45" s="208" t="s">
        <v>67</v>
      </c>
      <c r="AB45" s="198" t="s">
        <v>2234</v>
      </c>
      <c r="AC45" s="200" t="s">
        <v>2281</v>
      </c>
      <c r="AD45" s="203" t="s">
        <v>67</v>
      </c>
      <c r="AE45" s="204">
        <v>0</v>
      </c>
      <c r="AF45" s="200" t="s">
        <v>1366</v>
      </c>
      <c r="AG45" s="57">
        <v>20</v>
      </c>
      <c r="AH45" s="203">
        <v>1</v>
      </c>
      <c r="AI45" s="202" t="s">
        <v>1749</v>
      </c>
      <c r="AJ45" s="197" t="s">
        <v>2172</v>
      </c>
      <c r="AK45" s="209">
        <v>80</v>
      </c>
      <c r="AL45" s="209">
        <v>20</v>
      </c>
      <c r="AM45" s="209">
        <v>4130</v>
      </c>
      <c r="AN45" s="209">
        <v>0</v>
      </c>
      <c r="AO45" s="209">
        <v>0</v>
      </c>
      <c r="AP45" s="209">
        <v>3634400</v>
      </c>
      <c r="AQ45" s="209">
        <v>880000</v>
      </c>
      <c r="AR45" s="209">
        <v>0</v>
      </c>
      <c r="AS45" s="210">
        <v>0</v>
      </c>
      <c r="AT45" s="210">
        <v>0</v>
      </c>
      <c r="AU45" s="210">
        <v>4514400</v>
      </c>
      <c r="AV45" s="107" t="s">
        <v>64</v>
      </c>
      <c r="AX45" s="107">
        <v>5</v>
      </c>
      <c r="AY45" s="107">
        <v>7</v>
      </c>
      <c r="AZ45" s="107">
        <v>0</v>
      </c>
      <c r="BA45" s="107">
        <v>0</v>
      </c>
      <c r="BB45" s="107">
        <v>0</v>
      </c>
      <c r="BC45" s="107">
        <v>0</v>
      </c>
      <c r="BD45" s="107">
        <v>0</v>
      </c>
      <c r="BE45" s="107">
        <v>0</v>
      </c>
      <c r="BF45" s="107">
        <v>0</v>
      </c>
      <c r="BG45" s="206">
        <v>7</v>
      </c>
      <c r="BH45" s="206">
        <v>7</v>
      </c>
      <c r="BI45" s="206">
        <v>7</v>
      </c>
      <c r="BJ45" s="206">
        <v>7</v>
      </c>
      <c r="BK45" s="206">
        <v>7</v>
      </c>
      <c r="BL45" s="57">
        <v>7</v>
      </c>
      <c r="BM45" s="57">
        <v>6.8000000000000007</v>
      </c>
      <c r="BN45" s="57" t="s">
        <v>67</v>
      </c>
      <c r="BQ45" s="108"/>
    </row>
    <row r="46" spans="1:72" s="57" customFormat="1" ht="14.15" customHeight="1" x14ac:dyDescent="0.35">
      <c r="A46" s="201">
        <v>14275</v>
      </c>
      <c r="B46" s="197" t="s">
        <v>1069</v>
      </c>
      <c r="C46" s="198" t="s">
        <v>126</v>
      </c>
      <c r="D46" s="199">
        <v>2</v>
      </c>
      <c r="E46" s="199">
        <v>2025</v>
      </c>
      <c r="F46" s="200" t="s">
        <v>127</v>
      </c>
      <c r="G46" s="197" t="s">
        <v>502</v>
      </c>
      <c r="H46" s="198" t="s">
        <v>2280</v>
      </c>
      <c r="I46" s="200" t="s">
        <v>493</v>
      </c>
      <c r="J46" s="200" t="s">
        <v>494</v>
      </c>
      <c r="K46" s="200" t="s">
        <v>207</v>
      </c>
      <c r="L46" s="215" t="s">
        <v>208</v>
      </c>
      <c r="M46" s="203">
        <v>14</v>
      </c>
      <c r="N46" s="204" t="s">
        <v>2282</v>
      </c>
      <c r="O46" s="204" t="s">
        <v>496</v>
      </c>
      <c r="P46" s="200" t="s">
        <v>462</v>
      </c>
      <c r="Q46" s="205" t="s">
        <v>61</v>
      </c>
      <c r="R46" s="200" t="s">
        <v>107</v>
      </c>
      <c r="S46" s="204">
        <v>20</v>
      </c>
      <c r="T46" s="203">
        <v>11</v>
      </c>
      <c r="U46" s="203">
        <v>72</v>
      </c>
      <c r="V46" s="203">
        <v>8</v>
      </c>
      <c r="W46" s="203">
        <v>80</v>
      </c>
      <c r="X46" s="203">
        <v>4</v>
      </c>
      <c r="Y46" s="203" t="s">
        <v>64</v>
      </c>
      <c r="Z46" s="207" t="s">
        <v>67</v>
      </c>
      <c r="AA46" s="208" t="s">
        <v>67</v>
      </c>
      <c r="AB46" s="198" t="s">
        <v>2234</v>
      </c>
      <c r="AC46" s="200" t="s">
        <v>498</v>
      </c>
      <c r="AD46" s="203" t="s">
        <v>67</v>
      </c>
      <c r="AE46" s="204">
        <v>0</v>
      </c>
      <c r="AF46" s="200" t="s">
        <v>1366</v>
      </c>
      <c r="AG46" s="57">
        <v>20</v>
      </c>
      <c r="AH46" s="203">
        <v>1</v>
      </c>
      <c r="AI46" s="202" t="s">
        <v>1749</v>
      </c>
      <c r="AJ46" s="197" t="s">
        <v>2172</v>
      </c>
      <c r="AK46" s="209">
        <v>80</v>
      </c>
      <c r="AL46" s="209">
        <v>20</v>
      </c>
      <c r="AM46" s="209">
        <v>4130</v>
      </c>
      <c r="AN46" s="209">
        <v>0</v>
      </c>
      <c r="AO46" s="209">
        <v>0</v>
      </c>
      <c r="AP46" s="209">
        <v>3634400</v>
      </c>
      <c r="AQ46" s="209">
        <v>880000</v>
      </c>
      <c r="AR46" s="209">
        <v>0</v>
      </c>
      <c r="AS46" s="210">
        <v>0</v>
      </c>
      <c r="AT46" s="210">
        <v>0</v>
      </c>
      <c r="AU46" s="210">
        <v>4514400</v>
      </c>
      <c r="AV46" s="107" t="s">
        <v>64</v>
      </c>
      <c r="AX46" s="107">
        <v>5</v>
      </c>
      <c r="AY46" s="107">
        <v>7</v>
      </c>
      <c r="AZ46" s="107">
        <v>0</v>
      </c>
      <c r="BA46" s="107">
        <v>0</v>
      </c>
      <c r="BB46" s="107">
        <v>0</v>
      </c>
      <c r="BC46" s="107">
        <v>0</v>
      </c>
      <c r="BD46" s="107">
        <v>0</v>
      </c>
      <c r="BE46" s="107">
        <v>0</v>
      </c>
      <c r="BF46" s="107">
        <v>0</v>
      </c>
      <c r="BG46" s="206">
        <v>7</v>
      </c>
      <c r="BH46" s="206">
        <v>7</v>
      </c>
      <c r="BI46" s="206">
        <v>7</v>
      </c>
      <c r="BJ46" s="206">
        <v>7</v>
      </c>
      <c r="BK46" s="206">
        <v>7</v>
      </c>
      <c r="BL46" s="57">
        <v>7</v>
      </c>
      <c r="BM46" s="57">
        <v>6.8000000000000007</v>
      </c>
      <c r="BN46" s="57" t="s">
        <v>67</v>
      </c>
      <c r="BQ46" s="108"/>
    </row>
    <row r="47" spans="1:72" s="57" customFormat="1" ht="14.15" customHeight="1" x14ac:dyDescent="0.35">
      <c r="A47" s="201">
        <v>14501</v>
      </c>
      <c r="B47" s="197" t="s">
        <v>1069</v>
      </c>
      <c r="C47" s="198" t="s">
        <v>126</v>
      </c>
      <c r="D47" s="199">
        <v>2</v>
      </c>
      <c r="E47" s="199">
        <v>2025</v>
      </c>
      <c r="F47" s="200" t="s">
        <v>127</v>
      </c>
      <c r="G47" s="197" t="s">
        <v>2256</v>
      </c>
      <c r="H47" s="198" t="s">
        <v>2257</v>
      </c>
      <c r="I47" s="200" t="s">
        <v>605</v>
      </c>
      <c r="J47" s="200" t="s">
        <v>606</v>
      </c>
      <c r="K47" s="200" t="s">
        <v>65</v>
      </c>
      <c r="L47" s="215" t="s">
        <v>65</v>
      </c>
      <c r="M47" s="203">
        <v>8</v>
      </c>
      <c r="N47" s="204" t="s">
        <v>1368</v>
      </c>
      <c r="O47" s="204" t="s">
        <v>610</v>
      </c>
      <c r="P47" s="200" t="s">
        <v>132</v>
      </c>
      <c r="Q47" s="205" t="s">
        <v>61</v>
      </c>
      <c r="R47" s="200" t="s">
        <v>62</v>
      </c>
      <c r="S47" s="204">
        <v>14</v>
      </c>
      <c r="T47" s="203">
        <v>10</v>
      </c>
      <c r="U47" s="203">
        <v>70</v>
      </c>
      <c r="V47" s="203">
        <v>0</v>
      </c>
      <c r="W47" s="203">
        <v>70</v>
      </c>
      <c r="X47" s="203">
        <v>5</v>
      </c>
      <c r="Y47" s="203" t="s">
        <v>64</v>
      </c>
      <c r="Z47" s="207" t="s">
        <v>67</v>
      </c>
      <c r="AA47" s="208" t="s">
        <v>67</v>
      </c>
      <c r="AB47" s="198" t="s">
        <v>2234</v>
      </c>
      <c r="AC47" s="200" t="s">
        <v>611</v>
      </c>
      <c r="AD47" s="203" t="s">
        <v>67</v>
      </c>
      <c r="AE47" s="204">
        <v>0</v>
      </c>
      <c r="AF47" s="200" t="s">
        <v>1366</v>
      </c>
      <c r="AG47" s="57">
        <v>14</v>
      </c>
      <c r="AH47" s="203">
        <v>2</v>
      </c>
      <c r="AI47" s="202" t="s">
        <v>1749</v>
      </c>
      <c r="AJ47" s="197" t="s">
        <v>2172</v>
      </c>
      <c r="AK47" s="209">
        <v>70</v>
      </c>
      <c r="AL47" s="209">
        <v>14</v>
      </c>
      <c r="AM47" s="209">
        <v>5075</v>
      </c>
      <c r="AN47" s="209">
        <v>0</v>
      </c>
      <c r="AO47" s="209">
        <v>0</v>
      </c>
      <c r="AP47" s="209">
        <v>3552500</v>
      </c>
      <c r="AQ47" s="209">
        <v>560000</v>
      </c>
      <c r="AR47" s="209">
        <v>0</v>
      </c>
      <c r="AS47" s="210">
        <v>0</v>
      </c>
      <c r="AT47" s="210">
        <v>0</v>
      </c>
      <c r="AU47" s="210">
        <v>4112500</v>
      </c>
      <c r="AV47" s="107" t="s">
        <v>64</v>
      </c>
      <c r="AX47" s="107">
        <v>5</v>
      </c>
      <c r="AY47" s="107">
        <v>7</v>
      </c>
      <c r="AZ47" s="107">
        <v>0</v>
      </c>
      <c r="BA47" s="107">
        <v>0</v>
      </c>
      <c r="BB47" s="107">
        <v>0</v>
      </c>
      <c r="BC47" s="107">
        <v>0</v>
      </c>
      <c r="BD47" s="107">
        <v>0</v>
      </c>
      <c r="BE47" s="107">
        <v>0</v>
      </c>
      <c r="BF47" s="107">
        <v>0</v>
      </c>
      <c r="BG47" s="206">
        <v>7</v>
      </c>
      <c r="BH47" s="206">
        <v>7</v>
      </c>
      <c r="BI47" s="206">
        <v>7</v>
      </c>
      <c r="BJ47" s="206">
        <v>7</v>
      </c>
      <c r="BK47" s="206">
        <v>7</v>
      </c>
      <c r="BL47" s="57">
        <v>7</v>
      </c>
      <c r="BM47" s="57">
        <v>6.8000000000000007</v>
      </c>
      <c r="BN47" s="57" t="s">
        <v>67</v>
      </c>
      <c r="BQ47" s="108"/>
    </row>
    <row r="48" spans="1:72" s="57" customFormat="1" ht="14.15" customHeight="1" x14ac:dyDescent="0.35">
      <c r="A48" s="201">
        <v>14261</v>
      </c>
      <c r="B48" s="197" t="s">
        <v>1069</v>
      </c>
      <c r="C48" s="198" t="s">
        <v>126</v>
      </c>
      <c r="D48" s="199">
        <v>2</v>
      </c>
      <c r="E48" s="199">
        <v>2025</v>
      </c>
      <c r="F48" s="200" t="s">
        <v>127</v>
      </c>
      <c r="G48" s="197" t="s">
        <v>135</v>
      </c>
      <c r="H48" s="198" t="s">
        <v>2283</v>
      </c>
      <c r="I48" s="200" t="s">
        <v>605</v>
      </c>
      <c r="J48" s="200" t="s">
        <v>606</v>
      </c>
      <c r="K48" s="200" t="s">
        <v>65</v>
      </c>
      <c r="L48" s="215" t="s">
        <v>65</v>
      </c>
      <c r="M48" s="203">
        <v>8</v>
      </c>
      <c r="N48" s="204" t="s">
        <v>1368</v>
      </c>
      <c r="O48" s="204" t="s">
        <v>131</v>
      </c>
      <c r="P48" s="200" t="s">
        <v>132</v>
      </c>
      <c r="Q48" s="205" t="s">
        <v>61</v>
      </c>
      <c r="R48" s="200" t="s">
        <v>62</v>
      </c>
      <c r="S48" s="204">
        <v>18</v>
      </c>
      <c r="T48" s="203">
        <v>12</v>
      </c>
      <c r="U48" s="203">
        <v>70</v>
      </c>
      <c r="V48" s="203">
        <v>0</v>
      </c>
      <c r="W48" s="203">
        <v>70</v>
      </c>
      <c r="X48" s="203">
        <v>4</v>
      </c>
      <c r="Y48" s="203" t="s">
        <v>64</v>
      </c>
      <c r="Z48" s="207" t="s">
        <v>67</v>
      </c>
      <c r="AA48" s="208" t="s">
        <v>67</v>
      </c>
      <c r="AB48" s="198" t="s">
        <v>2234</v>
      </c>
      <c r="AC48" s="200" t="s">
        <v>607</v>
      </c>
      <c r="AD48" s="203" t="s">
        <v>67</v>
      </c>
      <c r="AE48" s="204">
        <v>0</v>
      </c>
      <c r="AF48" s="200" t="s">
        <v>1366</v>
      </c>
      <c r="AG48" s="57">
        <v>18</v>
      </c>
      <c r="AH48" s="203">
        <v>2</v>
      </c>
      <c r="AI48" s="202" t="s">
        <v>1749</v>
      </c>
      <c r="AJ48" s="197" t="s">
        <v>2172</v>
      </c>
      <c r="AK48" s="209">
        <v>70</v>
      </c>
      <c r="AL48" s="209">
        <v>18</v>
      </c>
      <c r="AM48" s="209">
        <v>5075</v>
      </c>
      <c r="AN48" s="209">
        <v>0</v>
      </c>
      <c r="AO48" s="209">
        <v>0</v>
      </c>
      <c r="AP48" s="209">
        <v>4263000</v>
      </c>
      <c r="AQ48" s="209">
        <v>864000</v>
      </c>
      <c r="AR48" s="209">
        <v>0</v>
      </c>
      <c r="AS48" s="210">
        <v>0</v>
      </c>
      <c r="AT48" s="210">
        <v>0</v>
      </c>
      <c r="AU48" s="210">
        <v>5127000</v>
      </c>
      <c r="AV48" s="107" t="s">
        <v>64</v>
      </c>
      <c r="AX48" s="107">
        <v>5</v>
      </c>
      <c r="AY48" s="107">
        <v>7</v>
      </c>
      <c r="AZ48" s="107">
        <v>0</v>
      </c>
      <c r="BA48" s="107">
        <v>0</v>
      </c>
      <c r="BB48" s="107">
        <v>0</v>
      </c>
      <c r="BC48" s="107">
        <v>0</v>
      </c>
      <c r="BD48" s="107">
        <v>0</v>
      </c>
      <c r="BE48" s="107">
        <v>0</v>
      </c>
      <c r="BF48" s="107">
        <v>0</v>
      </c>
      <c r="BG48" s="206">
        <v>7</v>
      </c>
      <c r="BH48" s="206">
        <v>7</v>
      </c>
      <c r="BI48" s="206">
        <v>7</v>
      </c>
      <c r="BJ48" s="206">
        <v>7</v>
      </c>
      <c r="BK48" s="206">
        <v>7</v>
      </c>
      <c r="BL48" s="57">
        <v>7</v>
      </c>
      <c r="BM48" s="57">
        <v>6.8000000000000007</v>
      </c>
      <c r="BN48" s="57" t="s">
        <v>64</v>
      </c>
      <c r="BO48" s="57" t="s">
        <v>2284</v>
      </c>
      <c r="BP48" s="57" t="s">
        <v>2285</v>
      </c>
      <c r="BQ48" s="108">
        <v>452737246</v>
      </c>
      <c r="BR48" s="57" t="s">
        <v>2286</v>
      </c>
      <c r="BS48" s="57" t="s">
        <v>2287</v>
      </c>
      <c r="BT48" s="57" t="s">
        <v>2288</v>
      </c>
    </row>
    <row r="49" spans="1:73" s="57" customFormat="1" ht="14.15" customHeight="1" x14ac:dyDescent="0.35">
      <c r="A49" s="201">
        <v>14393</v>
      </c>
      <c r="B49" s="197" t="s">
        <v>1069</v>
      </c>
      <c r="C49" s="198" t="s">
        <v>126</v>
      </c>
      <c r="D49" s="199">
        <v>2</v>
      </c>
      <c r="E49" s="199">
        <v>2025</v>
      </c>
      <c r="F49" s="200" t="s">
        <v>127</v>
      </c>
      <c r="G49" s="197" t="s">
        <v>255</v>
      </c>
      <c r="H49" s="198" t="s">
        <v>254</v>
      </c>
      <c r="I49" s="200" t="s">
        <v>992</v>
      </c>
      <c r="J49" s="200" t="s">
        <v>993</v>
      </c>
      <c r="K49" s="200" t="s">
        <v>56</v>
      </c>
      <c r="L49" s="215" t="s">
        <v>57</v>
      </c>
      <c r="M49" s="203">
        <v>9</v>
      </c>
      <c r="N49" s="204" t="s">
        <v>2272</v>
      </c>
      <c r="O49" s="204" t="s">
        <v>252</v>
      </c>
      <c r="P49" s="200" t="s">
        <v>152</v>
      </c>
      <c r="Q49" s="205" t="s">
        <v>61</v>
      </c>
      <c r="R49" s="200" t="s">
        <v>62</v>
      </c>
      <c r="S49" s="204">
        <v>43</v>
      </c>
      <c r="T49" s="203">
        <v>15</v>
      </c>
      <c r="U49" s="203">
        <v>160</v>
      </c>
      <c r="V49" s="203">
        <v>12</v>
      </c>
      <c r="W49" s="203">
        <v>172</v>
      </c>
      <c r="X49" s="203">
        <v>4</v>
      </c>
      <c r="Y49" s="203" t="s">
        <v>64</v>
      </c>
      <c r="Z49" s="207" t="s">
        <v>67</v>
      </c>
      <c r="AA49" s="208" t="s">
        <v>64</v>
      </c>
      <c r="AB49" s="198" t="s">
        <v>2234</v>
      </c>
      <c r="AC49" s="200" t="s">
        <v>253</v>
      </c>
      <c r="AD49" s="203" t="s">
        <v>67</v>
      </c>
      <c r="AE49" s="204">
        <v>0</v>
      </c>
      <c r="AF49" s="200" t="s">
        <v>1366</v>
      </c>
      <c r="AG49" s="57">
        <v>43</v>
      </c>
      <c r="AH49" s="203">
        <v>1</v>
      </c>
      <c r="AI49" s="202" t="s">
        <v>1749</v>
      </c>
      <c r="AJ49" s="197" t="s">
        <v>2172</v>
      </c>
      <c r="AK49" s="209">
        <v>172</v>
      </c>
      <c r="AL49" s="209">
        <v>43</v>
      </c>
      <c r="AM49" s="209">
        <v>4130</v>
      </c>
      <c r="AN49" s="209">
        <v>50000</v>
      </c>
      <c r="AO49" s="209">
        <v>0</v>
      </c>
      <c r="AP49" s="209">
        <v>10655400</v>
      </c>
      <c r="AQ49" s="209">
        <v>2580000</v>
      </c>
      <c r="AR49" s="209">
        <v>750000</v>
      </c>
      <c r="AS49" s="210">
        <v>0</v>
      </c>
      <c r="AT49" s="210">
        <v>0</v>
      </c>
      <c r="AU49" s="210">
        <v>13985400</v>
      </c>
      <c r="AV49" s="107" t="s">
        <v>64</v>
      </c>
      <c r="AX49" s="107">
        <v>5</v>
      </c>
      <c r="AY49" s="107">
        <v>7</v>
      </c>
      <c r="AZ49" s="107">
        <v>0</v>
      </c>
      <c r="BA49" s="107">
        <v>0</v>
      </c>
      <c r="BB49" s="107">
        <v>0</v>
      </c>
      <c r="BC49" s="107">
        <v>0</v>
      </c>
      <c r="BD49" s="107">
        <v>0</v>
      </c>
      <c r="BE49" s="107">
        <v>0</v>
      </c>
      <c r="BF49" s="107">
        <v>0</v>
      </c>
      <c r="BG49" s="206">
        <v>7</v>
      </c>
      <c r="BH49" s="206">
        <v>7</v>
      </c>
      <c r="BI49" s="206">
        <v>7</v>
      </c>
      <c r="BJ49" s="206">
        <v>7</v>
      </c>
      <c r="BK49" s="206">
        <v>7</v>
      </c>
      <c r="BL49" s="57">
        <v>7</v>
      </c>
      <c r="BM49" s="57">
        <v>6.8000000000000007</v>
      </c>
      <c r="BN49" s="57" t="s">
        <v>67</v>
      </c>
      <c r="BQ49" s="108"/>
    </row>
    <row r="50" spans="1:73" s="57" customFormat="1" ht="14.15" customHeight="1" x14ac:dyDescent="0.35">
      <c r="A50" s="201">
        <v>14306</v>
      </c>
      <c r="B50" s="197" t="s">
        <v>1069</v>
      </c>
      <c r="C50" s="198" t="s">
        <v>126</v>
      </c>
      <c r="D50" s="199">
        <v>2</v>
      </c>
      <c r="E50" s="199">
        <v>2025</v>
      </c>
      <c r="F50" s="200" t="s">
        <v>127</v>
      </c>
      <c r="G50" s="197" t="s">
        <v>2289</v>
      </c>
      <c r="H50" s="198" t="s">
        <v>909</v>
      </c>
      <c r="I50" s="200" t="s">
        <v>906</v>
      </c>
      <c r="J50" s="200" t="s">
        <v>2592</v>
      </c>
      <c r="K50" s="200" t="s">
        <v>65</v>
      </c>
      <c r="L50" s="215" t="s">
        <v>65</v>
      </c>
      <c r="M50" s="203">
        <v>14</v>
      </c>
      <c r="N50" s="204" t="s">
        <v>2282</v>
      </c>
      <c r="O50" s="204" t="s">
        <v>486</v>
      </c>
      <c r="P50" s="200" t="s">
        <v>152</v>
      </c>
      <c r="Q50" s="205" t="s">
        <v>61</v>
      </c>
      <c r="R50" s="200" t="s">
        <v>107</v>
      </c>
      <c r="S50" s="204">
        <v>14</v>
      </c>
      <c r="T50" s="203">
        <v>20</v>
      </c>
      <c r="U50" s="203"/>
      <c r="V50" s="203">
        <v>0</v>
      </c>
      <c r="W50" s="203">
        <v>40</v>
      </c>
      <c r="X50" s="203">
        <v>3</v>
      </c>
      <c r="Y50" s="203" t="s">
        <v>64</v>
      </c>
      <c r="Z50" s="207" t="s">
        <v>67</v>
      </c>
      <c r="AA50" s="208" t="s">
        <v>67</v>
      </c>
      <c r="AB50" s="198" t="s">
        <v>2290</v>
      </c>
      <c r="AC50" s="200" t="s">
        <v>2047</v>
      </c>
      <c r="AD50" s="203" t="s">
        <v>67</v>
      </c>
      <c r="AE50" s="204">
        <v>0</v>
      </c>
      <c r="AF50" s="200" t="s">
        <v>1366</v>
      </c>
      <c r="AG50" s="57">
        <v>14</v>
      </c>
      <c r="AH50" s="203">
        <v>1</v>
      </c>
      <c r="AI50" s="202" t="s">
        <v>1749</v>
      </c>
      <c r="AJ50" s="197" t="s">
        <v>2172</v>
      </c>
      <c r="AK50" s="209">
        <v>40</v>
      </c>
      <c r="AL50" s="209">
        <v>14</v>
      </c>
      <c r="AM50" s="209">
        <v>4130</v>
      </c>
      <c r="AN50" s="209">
        <v>0</v>
      </c>
      <c r="AO50" s="209">
        <v>0</v>
      </c>
      <c r="AP50" s="209">
        <v>3304000</v>
      </c>
      <c r="AQ50" s="209">
        <v>1120000</v>
      </c>
      <c r="AR50" s="209">
        <v>0</v>
      </c>
      <c r="AS50" s="210">
        <v>0</v>
      </c>
      <c r="AT50" s="210">
        <v>0</v>
      </c>
      <c r="AU50" s="210">
        <v>4424000</v>
      </c>
      <c r="AV50" s="107" t="s">
        <v>67</v>
      </c>
      <c r="AW50" s="57" t="s">
        <v>2291</v>
      </c>
      <c r="AX50" s="107">
        <v>0</v>
      </c>
      <c r="AY50" s="107">
        <v>0</v>
      </c>
      <c r="AZ50" s="107">
        <v>0</v>
      </c>
      <c r="BA50" s="107">
        <v>0</v>
      </c>
      <c r="BB50" s="107">
        <v>0</v>
      </c>
      <c r="BC50" s="107">
        <v>0</v>
      </c>
      <c r="BD50" s="107">
        <v>0</v>
      </c>
      <c r="BE50" s="107">
        <v>0</v>
      </c>
      <c r="BF50" s="107">
        <v>0</v>
      </c>
      <c r="BG50" s="206">
        <v>0</v>
      </c>
      <c r="BH50" s="206">
        <v>0</v>
      </c>
      <c r="BI50" s="206">
        <v>0</v>
      </c>
      <c r="BJ50" s="206">
        <v>0</v>
      </c>
      <c r="BK50" s="206">
        <v>0</v>
      </c>
      <c r="BL50" s="57">
        <v>0</v>
      </c>
      <c r="BM50" s="57">
        <v>0</v>
      </c>
      <c r="BN50" s="57" t="s">
        <v>67</v>
      </c>
      <c r="BQ50" s="108"/>
    </row>
    <row r="51" spans="1:73" s="57" customFormat="1" ht="14.15" customHeight="1" x14ac:dyDescent="0.35">
      <c r="A51" s="201">
        <v>14304</v>
      </c>
      <c r="B51" s="197" t="s">
        <v>1069</v>
      </c>
      <c r="C51" s="198" t="s">
        <v>126</v>
      </c>
      <c r="D51" s="199">
        <v>2</v>
      </c>
      <c r="E51" s="199">
        <v>2025</v>
      </c>
      <c r="F51" s="200" t="s">
        <v>127</v>
      </c>
      <c r="G51" s="197" t="s">
        <v>2289</v>
      </c>
      <c r="H51" s="198" t="s">
        <v>909</v>
      </c>
      <c r="I51" s="200" t="s">
        <v>906</v>
      </c>
      <c r="J51" s="200" t="s">
        <v>2592</v>
      </c>
      <c r="K51" s="200" t="s">
        <v>65</v>
      </c>
      <c r="L51" s="215" t="s">
        <v>65</v>
      </c>
      <c r="M51" s="203">
        <v>14</v>
      </c>
      <c r="N51" s="204" t="s">
        <v>2282</v>
      </c>
      <c r="O51" s="204" t="s">
        <v>486</v>
      </c>
      <c r="P51" s="200" t="s">
        <v>152</v>
      </c>
      <c r="Q51" s="205" t="s">
        <v>61</v>
      </c>
      <c r="R51" s="200" t="s">
        <v>107</v>
      </c>
      <c r="S51" s="204">
        <v>14</v>
      </c>
      <c r="T51" s="203">
        <v>20</v>
      </c>
      <c r="U51" s="203"/>
      <c r="V51" s="203">
        <v>0</v>
      </c>
      <c r="W51" s="203">
        <v>40</v>
      </c>
      <c r="X51" s="203">
        <v>3</v>
      </c>
      <c r="Y51" s="203" t="s">
        <v>64</v>
      </c>
      <c r="Z51" s="207" t="s">
        <v>67</v>
      </c>
      <c r="AA51" s="208" t="s">
        <v>67</v>
      </c>
      <c r="AB51" s="198" t="s">
        <v>2292</v>
      </c>
      <c r="AC51" s="200" t="s">
        <v>908</v>
      </c>
      <c r="AD51" s="203" t="s">
        <v>67</v>
      </c>
      <c r="AE51" s="204">
        <v>0</v>
      </c>
      <c r="AF51" s="200" t="s">
        <v>1366</v>
      </c>
      <c r="AG51" s="57">
        <v>14</v>
      </c>
      <c r="AH51" s="203">
        <v>1</v>
      </c>
      <c r="AI51" s="202" t="s">
        <v>1749</v>
      </c>
      <c r="AJ51" s="197" t="s">
        <v>2172</v>
      </c>
      <c r="AK51" s="209">
        <v>40</v>
      </c>
      <c r="AL51" s="209">
        <v>14</v>
      </c>
      <c r="AM51" s="209">
        <v>4130</v>
      </c>
      <c r="AN51" s="209">
        <v>0</v>
      </c>
      <c r="AO51" s="209">
        <v>0</v>
      </c>
      <c r="AP51" s="209">
        <v>3304000</v>
      </c>
      <c r="AQ51" s="209">
        <v>1120000</v>
      </c>
      <c r="AR51" s="209">
        <v>0</v>
      </c>
      <c r="AS51" s="210">
        <v>0</v>
      </c>
      <c r="AT51" s="210">
        <v>0</v>
      </c>
      <c r="AU51" s="210">
        <v>4424000</v>
      </c>
      <c r="AV51" s="107" t="s">
        <v>67</v>
      </c>
      <c r="AW51" s="57" t="s">
        <v>2293</v>
      </c>
      <c r="AX51" s="107">
        <v>0</v>
      </c>
      <c r="AY51" s="107">
        <v>0</v>
      </c>
      <c r="AZ51" s="107">
        <v>0</v>
      </c>
      <c r="BA51" s="107">
        <v>0</v>
      </c>
      <c r="BB51" s="107">
        <v>0</v>
      </c>
      <c r="BC51" s="107">
        <v>0</v>
      </c>
      <c r="BD51" s="107">
        <v>0</v>
      </c>
      <c r="BE51" s="107">
        <v>0</v>
      </c>
      <c r="BF51" s="107">
        <v>0</v>
      </c>
      <c r="BG51" s="206">
        <v>0</v>
      </c>
      <c r="BH51" s="206">
        <v>0</v>
      </c>
      <c r="BI51" s="206">
        <v>0</v>
      </c>
      <c r="BJ51" s="206">
        <v>0</v>
      </c>
      <c r="BK51" s="206">
        <v>0</v>
      </c>
      <c r="BL51" s="57">
        <v>0</v>
      </c>
      <c r="BM51" s="57">
        <v>0</v>
      </c>
      <c r="BN51" s="57" t="s">
        <v>67</v>
      </c>
      <c r="BQ51" s="108"/>
    </row>
    <row r="52" spans="1:73" s="57" customFormat="1" ht="14.15" customHeight="1" x14ac:dyDescent="0.35">
      <c r="A52" s="201">
        <v>14394</v>
      </c>
      <c r="B52" s="197" t="s">
        <v>1069</v>
      </c>
      <c r="C52" s="198" t="s">
        <v>126</v>
      </c>
      <c r="D52" s="199">
        <v>2</v>
      </c>
      <c r="E52" s="199">
        <v>2025</v>
      </c>
      <c r="F52" s="200" t="s">
        <v>127</v>
      </c>
      <c r="G52" s="197" t="s">
        <v>255</v>
      </c>
      <c r="H52" s="198" t="s">
        <v>254</v>
      </c>
      <c r="I52" s="200" t="s">
        <v>1033</v>
      </c>
      <c r="J52" s="200" t="s">
        <v>1034</v>
      </c>
      <c r="K52" s="200" t="s">
        <v>56</v>
      </c>
      <c r="L52" s="215" t="s">
        <v>57</v>
      </c>
      <c r="M52" s="203">
        <v>9</v>
      </c>
      <c r="N52" s="204" t="s">
        <v>2272</v>
      </c>
      <c r="O52" s="204" t="s">
        <v>252</v>
      </c>
      <c r="P52" s="200" t="s">
        <v>152</v>
      </c>
      <c r="Q52" s="205" t="s">
        <v>61</v>
      </c>
      <c r="R52" s="200" t="s">
        <v>62</v>
      </c>
      <c r="S52" s="204">
        <v>52</v>
      </c>
      <c r="T52" s="203">
        <v>15</v>
      </c>
      <c r="U52" s="203">
        <v>195</v>
      </c>
      <c r="V52" s="203">
        <v>12</v>
      </c>
      <c r="W52" s="203">
        <v>207</v>
      </c>
      <c r="X52" s="203">
        <v>4</v>
      </c>
      <c r="Y52" s="203" t="s">
        <v>64</v>
      </c>
      <c r="Z52" s="207" t="s">
        <v>67</v>
      </c>
      <c r="AA52" s="208" t="s">
        <v>64</v>
      </c>
      <c r="AB52" s="198" t="s">
        <v>2234</v>
      </c>
      <c r="AC52" s="200" t="s">
        <v>253</v>
      </c>
      <c r="AD52" s="203" t="s">
        <v>67</v>
      </c>
      <c r="AE52" s="204">
        <v>0</v>
      </c>
      <c r="AF52" s="200" t="s">
        <v>1366</v>
      </c>
      <c r="AG52" s="57">
        <v>52</v>
      </c>
      <c r="AH52" s="203">
        <v>2</v>
      </c>
      <c r="AI52" s="202" t="s">
        <v>1749</v>
      </c>
      <c r="AJ52" s="197" t="s">
        <v>2172</v>
      </c>
      <c r="AK52" s="209">
        <v>207</v>
      </c>
      <c r="AL52" s="209">
        <v>52</v>
      </c>
      <c r="AM52" s="209">
        <v>5075</v>
      </c>
      <c r="AN52" s="209">
        <v>50000</v>
      </c>
      <c r="AO52" s="209">
        <v>0</v>
      </c>
      <c r="AP52" s="209">
        <v>15757875</v>
      </c>
      <c r="AQ52" s="209">
        <v>3120000</v>
      </c>
      <c r="AR52" s="209">
        <v>750000</v>
      </c>
      <c r="AS52" s="210">
        <v>0</v>
      </c>
      <c r="AT52" s="210">
        <v>0</v>
      </c>
      <c r="AU52" s="210">
        <v>19627875</v>
      </c>
      <c r="AV52" s="107" t="s">
        <v>64</v>
      </c>
      <c r="AX52" s="107">
        <v>5</v>
      </c>
      <c r="AY52" s="107">
        <v>7</v>
      </c>
      <c r="AZ52" s="107">
        <v>0</v>
      </c>
      <c r="BA52" s="107">
        <v>0</v>
      </c>
      <c r="BB52" s="107">
        <v>0</v>
      </c>
      <c r="BC52" s="107">
        <v>0</v>
      </c>
      <c r="BD52" s="107">
        <v>0</v>
      </c>
      <c r="BE52" s="107">
        <v>0</v>
      </c>
      <c r="BF52" s="107">
        <v>0</v>
      </c>
      <c r="BG52" s="206">
        <v>7</v>
      </c>
      <c r="BH52" s="206">
        <v>7</v>
      </c>
      <c r="BI52" s="206">
        <v>7</v>
      </c>
      <c r="BJ52" s="206">
        <v>7</v>
      </c>
      <c r="BK52" s="206">
        <v>7</v>
      </c>
      <c r="BL52" s="57">
        <v>7</v>
      </c>
      <c r="BM52" s="57">
        <v>6.8000000000000007</v>
      </c>
      <c r="BN52" s="57" t="s">
        <v>67</v>
      </c>
      <c r="BQ52" s="108"/>
    </row>
    <row r="53" spans="1:73" s="57" customFormat="1" ht="14.15" customHeight="1" x14ac:dyDescent="0.35">
      <c r="A53" s="201">
        <v>14404</v>
      </c>
      <c r="B53" s="197" t="s">
        <v>1069</v>
      </c>
      <c r="C53" s="198" t="s">
        <v>126</v>
      </c>
      <c r="D53" s="199">
        <v>2</v>
      </c>
      <c r="E53" s="199">
        <v>2025</v>
      </c>
      <c r="F53" s="200" t="s">
        <v>127</v>
      </c>
      <c r="G53" s="197" t="s">
        <v>476</v>
      </c>
      <c r="H53" s="198" t="s">
        <v>603</v>
      </c>
      <c r="I53" s="200" t="s">
        <v>593</v>
      </c>
      <c r="J53" s="200" t="s">
        <v>594</v>
      </c>
      <c r="K53" s="200" t="s">
        <v>65</v>
      </c>
      <c r="L53" s="215" t="s">
        <v>65</v>
      </c>
      <c r="M53" s="203">
        <v>13</v>
      </c>
      <c r="N53" s="204" t="s">
        <v>1365</v>
      </c>
      <c r="O53" s="204" t="s">
        <v>604</v>
      </c>
      <c r="P53" s="200" t="s">
        <v>152</v>
      </c>
      <c r="Q53" s="205" t="s">
        <v>61</v>
      </c>
      <c r="R53" s="200" t="s">
        <v>107</v>
      </c>
      <c r="S53" s="204">
        <v>38</v>
      </c>
      <c r="T53" s="203">
        <v>20</v>
      </c>
      <c r="U53" s="203">
        <v>150</v>
      </c>
      <c r="V53" s="203">
        <v>0</v>
      </c>
      <c r="W53" s="203">
        <v>150</v>
      </c>
      <c r="X53" s="203">
        <v>4</v>
      </c>
      <c r="Y53" s="203" t="s">
        <v>64</v>
      </c>
      <c r="Z53" s="207" t="s">
        <v>67</v>
      </c>
      <c r="AA53" s="208" t="s">
        <v>67</v>
      </c>
      <c r="AB53" s="198" t="s">
        <v>2234</v>
      </c>
      <c r="AC53" s="200" t="s">
        <v>600</v>
      </c>
      <c r="AD53" s="203" t="s">
        <v>67</v>
      </c>
      <c r="AE53" s="204">
        <v>0</v>
      </c>
      <c r="AF53" s="200" t="s">
        <v>1366</v>
      </c>
      <c r="AG53" s="57">
        <v>38</v>
      </c>
      <c r="AH53" s="203">
        <v>3</v>
      </c>
      <c r="AI53" s="202" t="s">
        <v>1797</v>
      </c>
      <c r="AJ53" s="197" t="s">
        <v>2120</v>
      </c>
      <c r="AK53" s="209">
        <v>150</v>
      </c>
      <c r="AL53" s="209">
        <v>38</v>
      </c>
      <c r="AM53" s="209">
        <v>6373</v>
      </c>
      <c r="AN53" s="209">
        <v>0</v>
      </c>
      <c r="AO53" s="209">
        <v>0</v>
      </c>
      <c r="AP53" s="209">
        <v>19119000</v>
      </c>
      <c r="AQ53" s="209">
        <v>3040000</v>
      </c>
      <c r="AR53" s="209">
        <v>0</v>
      </c>
      <c r="AS53" s="210">
        <v>0</v>
      </c>
      <c r="AT53" s="210">
        <v>0</v>
      </c>
      <c r="AU53" s="210">
        <v>22159000</v>
      </c>
      <c r="AV53" s="107" t="s">
        <v>64</v>
      </c>
      <c r="AX53" s="107">
        <v>7</v>
      </c>
      <c r="AY53" s="107">
        <v>5</v>
      </c>
      <c r="AZ53" s="107">
        <v>0</v>
      </c>
      <c r="BA53" s="107">
        <v>0</v>
      </c>
      <c r="BB53" s="107">
        <v>0</v>
      </c>
      <c r="BC53" s="107">
        <v>0</v>
      </c>
      <c r="BD53" s="107">
        <v>0</v>
      </c>
      <c r="BE53" s="107">
        <v>0</v>
      </c>
      <c r="BF53" s="107">
        <v>0</v>
      </c>
      <c r="BG53" s="206">
        <v>7</v>
      </c>
      <c r="BH53" s="206">
        <v>7</v>
      </c>
      <c r="BI53" s="206">
        <v>7</v>
      </c>
      <c r="BJ53" s="206">
        <v>7</v>
      </c>
      <c r="BK53" s="206">
        <v>7</v>
      </c>
      <c r="BL53" s="57">
        <v>7</v>
      </c>
      <c r="BM53" s="57">
        <v>6.8000000000000007</v>
      </c>
      <c r="BN53" s="57" t="s">
        <v>67</v>
      </c>
      <c r="BQ53" s="108"/>
    </row>
    <row r="54" spans="1:73" s="57" customFormat="1" ht="14.15" customHeight="1" x14ac:dyDescent="0.35">
      <c r="A54" s="201">
        <v>14402</v>
      </c>
      <c r="B54" s="197" t="s">
        <v>1069</v>
      </c>
      <c r="C54" s="198" t="s">
        <v>126</v>
      </c>
      <c r="D54" s="199">
        <v>2</v>
      </c>
      <c r="E54" s="199">
        <v>2025</v>
      </c>
      <c r="F54" s="200" t="s">
        <v>127</v>
      </c>
      <c r="G54" s="197" t="s">
        <v>476</v>
      </c>
      <c r="H54" s="198" t="s">
        <v>603</v>
      </c>
      <c r="I54" s="200" t="s">
        <v>593</v>
      </c>
      <c r="J54" s="200" t="s">
        <v>594</v>
      </c>
      <c r="K54" s="200" t="s">
        <v>65</v>
      </c>
      <c r="L54" s="215" t="s">
        <v>65</v>
      </c>
      <c r="M54" s="203">
        <v>13</v>
      </c>
      <c r="N54" s="204" t="s">
        <v>1365</v>
      </c>
      <c r="O54" s="204" t="s">
        <v>595</v>
      </c>
      <c r="P54" s="200" t="s">
        <v>152</v>
      </c>
      <c r="Q54" s="205" t="s">
        <v>61</v>
      </c>
      <c r="R54" s="200" t="s">
        <v>107</v>
      </c>
      <c r="S54" s="204">
        <v>38</v>
      </c>
      <c r="T54" s="203">
        <v>19</v>
      </c>
      <c r="U54" s="203">
        <v>150</v>
      </c>
      <c r="V54" s="203">
        <v>0</v>
      </c>
      <c r="W54" s="203">
        <v>150</v>
      </c>
      <c r="X54" s="203">
        <v>4</v>
      </c>
      <c r="Y54" s="203" t="s">
        <v>64</v>
      </c>
      <c r="Z54" s="207" t="s">
        <v>67</v>
      </c>
      <c r="AA54" s="208" t="s">
        <v>67</v>
      </c>
      <c r="AB54" s="198" t="s">
        <v>2234</v>
      </c>
      <c r="AC54" s="200" t="s">
        <v>600</v>
      </c>
      <c r="AD54" s="203" t="s">
        <v>67</v>
      </c>
      <c r="AE54" s="204">
        <v>0</v>
      </c>
      <c r="AF54" s="200" t="s">
        <v>1366</v>
      </c>
      <c r="AG54" s="57">
        <v>38</v>
      </c>
      <c r="AH54" s="203">
        <v>3</v>
      </c>
      <c r="AI54" s="202" t="s">
        <v>1797</v>
      </c>
      <c r="AJ54" s="197" t="s">
        <v>2120</v>
      </c>
      <c r="AK54" s="209">
        <v>150</v>
      </c>
      <c r="AL54" s="209">
        <v>38</v>
      </c>
      <c r="AM54" s="209">
        <v>6373</v>
      </c>
      <c r="AN54" s="209">
        <v>0</v>
      </c>
      <c r="AO54" s="209">
        <v>0</v>
      </c>
      <c r="AP54" s="209">
        <v>18163050</v>
      </c>
      <c r="AQ54" s="209">
        <v>2888000</v>
      </c>
      <c r="AR54" s="209">
        <v>0</v>
      </c>
      <c r="AS54" s="210">
        <v>0</v>
      </c>
      <c r="AT54" s="210">
        <v>0</v>
      </c>
      <c r="AU54" s="210">
        <v>21051050</v>
      </c>
      <c r="AV54" s="107" t="s">
        <v>64</v>
      </c>
      <c r="AX54" s="107">
        <v>7</v>
      </c>
      <c r="AY54" s="107">
        <v>5</v>
      </c>
      <c r="AZ54" s="107">
        <v>0</v>
      </c>
      <c r="BA54" s="107">
        <v>0</v>
      </c>
      <c r="BB54" s="107">
        <v>0</v>
      </c>
      <c r="BC54" s="107">
        <v>0</v>
      </c>
      <c r="BD54" s="107">
        <v>0</v>
      </c>
      <c r="BE54" s="107">
        <v>0</v>
      </c>
      <c r="BF54" s="107">
        <v>0</v>
      </c>
      <c r="BG54" s="206">
        <v>7</v>
      </c>
      <c r="BH54" s="206">
        <v>7</v>
      </c>
      <c r="BI54" s="206">
        <v>7</v>
      </c>
      <c r="BJ54" s="206">
        <v>7</v>
      </c>
      <c r="BK54" s="206">
        <v>7</v>
      </c>
      <c r="BL54" s="81">
        <v>7</v>
      </c>
      <c r="BM54" s="57">
        <v>6.8</v>
      </c>
      <c r="BN54" s="57" t="s">
        <v>67</v>
      </c>
      <c r="BQ54" s="108"/>
    </row>
    <row r="55" spans="1:73" s="57" customFormat="1" ht="14.15" customHeight="1" x14ac:dyDescent="0.35">
      <c r="A55" s="201">
        <v>14411</v>
      </c>
      <c r="B55" s="197" t="s">
        <v>1069</v>
      </c>
      <c r="C55" s="198" t="s">
        <v>126</v>
      </c>
      <c r="D55" s="199">
        <v>2</v>
      </c>
      <c r="E55" s="199">
        <v>2025</v>
      </c>
      <c r="F55" s="200" t="s">
        <v>127</v>
      </c>
      <c r="G55" s="197" t="s">
        <v>476</v>
      </c>
      <c r="H55" s="198" t="s">
        <v>603</v>
      </c>
      <c r="I55" s="200" t="s">
        <v>834</v>
      </c>
      <c r="J55" s="200" t="s">
        <v>2592</v>
      </c>
      <c r="K55" s="200" t="s">
        <v>65</v>
      </c>
      <c r="L55" s="215" t="s">
        <v>65</v>
      </c>
      <c r="M55" s="203">
        <v>13</v>
      </c>
      <c r="N55" s="204" t="s">
        <v>1365</v>
      </c>
      <c r="O55" s="204" t="s">
        <v>595</v>
      </c>
      <c r="P55" s="200" t="s">
        <v>152</v>
      </c>
      <c r="Q55" s="205" t="s">
        <v>61</v>
      </c>
      <c r="R55" s="200" t="s">
        <v>107</v>
      </c>
      <c r="S55" s="204">
        <v>50</v>
      </c>
      <c r="T55" s="203">
        <v>20</v>
      </c>
      <c r="U55" s="203"/>
      <c r="V55" s="203">
        <v>0</v>
      </c>
      <c r="W55" s="203">
        <v>200</v>
      </c>
      <c r="X55" s="203">
        <v>4</v>
      </c>
      <c r="Y55" s="203" t="s">
        <v>64</v>
      </c>
      <c r="Z55" s="207" t="s">
        <v>67</v>
      </c>
      <c r="AA55" s="208" t="s">
        <v>67</v>
      </c>
      <c r="AB55" s="198" t="s">
        <v>2294</v>
      </c>
      <c r="AC55" s="200" t="s">
        <v>600</v>
      </c>
      <c r="AD55" s="203" t="s">
        <v>67</v>
      </c>
      <c r="AE55" s="204">
        <v>0</v>
      </c>
      <c r="AF55" s="200" t="s">
        <v>1366</v>
      </c>
      <c r="AG55" s="57">
        <v>50</v>
      </c>
      <c r="AH55" s="203">
        <v>2</v>
      </c>
      <c r="AI55" s="202" t="s">
        <v>1797</v>
      </c>
      <c r="AJ55" s="197" t="s">
        <v>2120</v>
      </c>
      <c r="AK55" s="209">
        <v>200</v>
      </c>
      <c r="AL55" s="209">
        <v>50</v>
      </c>
      <c r="AM55" s="209">
        <v>5075</v>
      </c>
      <c r="AN55" s="209">
        <v>0</v>
      </c>
      <c r="AO55" s="209">
        <v>0</v>
      </c>
      <c r="AP55" s="209">
        <v>20300000</v>
      </c>
      <c r="AQ55" s="209">
        <v>4000000</v>
      </c>
      <c r="AR55" s="209">
        <v>0</v>
      </c>
      <c r="AS55" s="210">
        <v>0</v>
      </c>
      <c r="AT55" s="210">
        <v>0</v>
      </c>
      <c r="AU55" s="210">
        <v>24300000</v>
      </c>
      <c r="AV55" s="107" t="s">
        <v>64</v>
      </c>
      <c r="AX55" s="107">
        <v>7</v>
      </c>
      <c r="AY55" s="107">
        <v>5</v>
      </c>
      <c r="AZ55" s="107">
        <v>7</v>
      </c>
      <c r="BA55" s="107">
        <v>7</v>
      </c>
      <c r="BB55" s="107">
        <v>7</v>
      </c>
      <c r="BC55" s="107">
        <v>7</v>
      </c>
      <c r="BD55" s="107">
        <v>7</v>
      </c>
      <c r="BE55" s="107">
        <v>7</v>
      </c>
      <c r="BF55" s="107">
        <v>7</v>
      </c>
      <c r="BG55" s="206">
        <v>7</v>
      </c>
      <c r="BH55" s="206">
        <v>7</v>
      </c>
      <c r="BI55" s="206">
        <v>7</v>
      </c>
      <c r="BJ55" s="206">
        <v>7</v>
      </c>
      <c r="BK55" s="206">
        <v>7</v>
      </c>
      <c r="BL55" s="81">
        <v>7</v>
      </c>
      <c r="BM55" s="57">
        <v>6.8</v>
      </c>
      <c r="BN55" s="57" t="s">
        <v>67</v>
      </c>
      <c r="BQ55" s="108"/>
    </row>
    <row r="56" spans="1:73" s="57" customFormat="1" ht="14.15" customHeight="1" x14ac:dyDescent="0.35">
      <c r="A56" s="201">
        <v>14407</v>
      </c>
      <c r="B56" s="197" t="s">
        <v>1069</v>
      </c>
      <c r="C56" s="198" t="s">
        <v>126</v>
      </c>
      <c r="D56" s="199">
        <v>2</v>
      </c>
      <c r="E56" s="199">
        <v>2025</v>
      </c>
      <c r="F56" s="200" t="s">
        <v>127</v>
      </c>
      <c r="G56" s="197" t="s">
        <v>476</v>
      </c>
      <c r="H56" s="198" t="s">
        <v>603</v>
      </c>
      <c r="I56" s="200" t="s">
        <v>882</v>
      </c>
      <c r="J56" s="200" t="s">
        <v>2592</v>
      </c>
      <c r="K56" s="200" t="s">
        <v>65</v>
      </c>
      <c r="L56" s="215" t="s">
        <v>65</v>
      </c>
      <c r="M56" s="203">
        <v>13</v>
      </c>
      <c r="N56" s="204" t="s">
        <v>1365</v>
      </c>
      <c r="O56" s="204" t="s">
        <v>604</v>
      </c>
      <c r="P56" s="200" t="s">
        <v>152</v>
      </c>
      <c r="Q56" s="205" t="s">
        <v>61</v>
      </c>
      <c r="R56" s="200" t="s">
        <v>107</v>
      </c>
      <c r="S56" s="204">
        <v>50</v>
      </c>
      <c r="T56" s="203">
        <v>20</v>
      </c>
      <c r="U56" s="203"/>
      <c r="V56" s="203">
        <v>0</v>
      </c>
      <c r="W56" s="203">
        <v>200</v>
      </c>
      <c r="X56" s="203">
        <v>4</v>
      </c>
      <c r="Y56" s="203" t="s">
        <v>64</v>
      </c>
      <c r="Z56" s="207" t="s">
        <v>67</v>
      </c>
      <c r="AA56" s="208" t="s">
        <v>67</v>
      </c>
      <c r="AB56" s="198" t="s">
        <v>2250</v>
      </c>
      <c r="AC56" s="200" t="s">
        <v>2251</v>
      </c>
      <c r="AD56" s="203" t="s">
        <v>67</v>
      </c>
      <c r="AE56" s="204">
        <v>0</v>
      </c>
      <c r="AF56" s="200" t="s">
        <v>1366</v>
      </c>
      <c r="AG56" s="57">
        <v>50</v>
      </c>
      <c r="AH56" s="203">
        <v>2</v>
      </c>
      <c r="AI56" s="202" t="s">
        <v>1797</v>
      </c>
      <c r="AJ56" s="197" t="s">
        <v>2120</v>
      </c>
      <c r="AK56" s="209">
        <v>200</v>
      </c>
      <c r="AL56" s="209">
        <v>50</v>
      </c>
      <c r="AM56" s="209">
        <v>5075</v>
      </c>
      <c r="AN56" s="209">
        <v>0</v>
      </c>
      <c r="AO56" s="209">
        <v>0</v>
      </c>
      <c r="AP56" s="209">
        <v>20300000</v>
      </c>
      <c r="AQ56" s="209">
        <v>4000000</v>
      </c>
      <c r="AR56" s="209">
        <v>0</v>
      </c>
      <c r="AS56" s="210">
        <v>0</v>
      </c>
      <c r="AT56" s="210">
        <v>0</v>
      </c>
      <c r="AU56" s="210">
        <v>24300000</v>
      </c>
      <c r="AV56" s="107" t="s">
        <v>64</v>
      </c>
      <c r="AX56" s="107">
        <v>7</v>
      </c>
      <c r="AY56" s="107">
        <v>5</v>
      </c>
      <c r="AZ56" s="107">
        <v>7</v>
      </c>
      <c r="BA56" s="107">
        <v>7</v>
      </c>
      <c r="BB56" s="107">
        <v>7</v>
      </c>
      <c r="BC56" s="107">
        <v>7</v>
      </c>
      <c r="BD56" s="107">
        <v>7</v>
      </c>
      <c r="BE56" s="107">
        <v>7</v>
      </c>
      <c r="BF56" s="107">
        <v>7</v>
      </c>
      <c r="BG56" s="206">
        <v>7</v>
      </c>
      <c r="BH56" s="206">
        <v>7</v>
      </c>
      <c r="BI56" s="206">
        <v>7</v>
      </c>
      <c r="BJ56" s="206">
        <v>7</v>
      </c>
      <c r="BK56" s="206">
        <v>7</v>
      </c>
      <c r="BL56" s="57">
        <v>7</v>
      </c>
      <c r="BM56" s="57">
        <v>6.8000000000000007</v>
      </c>
      <c r="BN56" s="57" t="s">
        <v>67</v>
      </c>
      <c r="BQ56" s="108"/>
    </row>
    <row r="57" spans="1:73" s="57" customFormat="1" ht="14.15" customHeight="1" x14ac:dyDescent="0.35">
      <c r="A57" s="201">
        <v>14406</v>
      </c>
      <c r="B57" s="197" t="s">
        <v>1069</v>
      </c>
      <c r="C57" s="198" t="s">
        <v>126</v>
      </c>
      <c r="D57" s="199">
        <v>2</v>
      </c>
      <c r="E57" s="199">
        <v>2025</v>
      </c>
      <c r="F57" s="200" t="s">
        <v>127</v>
      </c>
      <c r="G57" s="197" t="s">
        <v>476</v>
      </c>
      <c r="H57" s="198" t="s">
        <v>603</v>
      </c>
      <c r="I57" s="200" t="s">
        <v>882</v>
      </c>
      <c r="J57" s="200" t="s">
        <v>2592</v>
      </c>
      <c r="K57" s="200" t="s">
        <v>65</v>
      </c>
      <c r="L57" s="215" t="s">
        <v>65</v>
      </c>
      <c r="M57" s="203">
        <v>13</v>
      </c>
      <c r="N57" s="204" t="s">
        <v>1365</v>
      </c>
      <c r="O57" s="204" t="s">
        <v>595</v>
      </c>
      <c r="P57" s="200" t="s">
        <v>152</v>
      </c>
      <c r="Q57" s="205" t="s">
        <v>61</v>
      </c>
      <c r="R57" s="200" t="s">
        <v>107</v>
      </c>
      <c r="S57" s="204">
        <v>50</v>
      </c>
      <c r="T57" s="203">
        <v>20</v>
      </c>
      <c r="U57" s="203"/>
      <c r="V57" s="203">
        <v>0</v>
      </c>
      <c r="W57" s="203">
        <v>200</v>
      </c>
      <c r="X57" s="203">
        <v>4</v>
      </c>
      <c r="Y57" s="203" t="s">
        <v>64</v>
      </c>
      <c r="Z57" s="207" t="s">
        <v>67</v>
      </c>
      <c r="AA57" s="208" t="s">
        <v>67</v>
      </c>
      <c r="AB57" s="198" t="s">
        <v>2250</v>
      </c>
      <c r="AC57" s="200" t="s">
        <v>600</v>
      </c>
      <c r="AD57" s="203" t="s">
        <v>67</v>
      </c>
      <c r="AE57" s="204">
        <v>0</v>
      </c>
      <c r="AF57" s="200" t="s">
        <v>1366</v>
      </c>
      <c r="AG57" s="57">
        <v>50</v>
      </c>
      <c r="AH57" s="203">
        <v>2</v>
      </c>
      <c r="AI57" s="202" t="s">
        <v>1797</v>
      </c>
      <c r="AJ57" s="197" t="s">
        <v>2120</v>
      </c>
      <c r="AK57" s="209">
        <v>200</v>
      </c>
      <c r="AL57" s="209">
        <v>50</v>
      </c>
      <c r="AM57" s="209">
        <v>5075</v>
      </c>
      <c r="AN57" s="209">
        <v>0</v>
      </c>
      <c r="AO57" s="209">
        <v>0</v>
      </c>
      <c r="AP57" s="209">
        <v>20300000</v>
      </c>
      <c r="AQ57" s="209">
        <v>4000000</v>
      </c>
      <c r="AR57" s="209">
        <v>0</v>
      </c>
      <c r="AS57" s="210">
        <v>0</v>
      </c>
      <c r="AT57" s="210">
        <v>0</v>
      </c>
      <c r="AU57" s="210">
        <v>24300000</v>
      </c>
      <c r="AV57" s="107" t="s">
        <v>64</v>
      </c>
      <c r="AX57" s="107">
        <v>7</v>
      </c>
      <c r="AY57" s="107">
        <v>5</v>
      </c>
      <c r="AZ57" s="107">
        <v>7</v>
      </c>
      <c r="BA57" s="107">
        <v>7</v>
      </c>
      <c r="BB57" s="107">
        <v>7</v>
      </c>
      <c r="BC57" s="107">
        <v>7</v>
      </c>
      <c r="BD57" s="107">
        <v>7</v>
      </c>
      <c r="BE57" s="107">
        <v>7</v>
      </c>
      <c r="BF57" s="107">
        <v>7</v>
      </c>
      <c r="BG57" s="206">
        <v>7</v>
      </c>
      <c r="BH57" s="206">
        <v>7</v>
      </c>
      <c r="BI57" s="206">
        <v>7</v>
      </c>
      <c r="BJ57" s="206">
        <v>7</v>
      </c>
      <c r="BK57" s="206">
        <v>7</v>
      </c>
      <c r="BL57" s="57">
        <v>7</v>
      </c>
      <c r="BM57" s="57">
        <v>6.8000000000000007</v>
      </c>
      <c r="BN57" s="57" t="s">
        <v>67</v>
      </c>
      <c r="BQ57" s="108"/>
    </row>
    <row r="58" spans="1:73" s="57" customFormat="1" ht="14.15" customHeight="1" x14ac:dyDescent="0.35">
      <c r="A58" s="201">
        <v>14413</v>
      </c>
      <c r="B58" s="197" t="s">
        <v>1069</v>
      </c>
      <c r="C58" s="198" t="s">
        <v>126</v>
      </c>
      <c r="D58" s="199">
        <v>2</v>
      </c>
      <c r="E58" s="199">
        <v>2025</v>
      </c>
      <c r="F58" s="200" t="s">
        <v>127</v>
      </c>
      <c r="G58" s="197" t="s">
        <v>476</v>
      </c>
      <c r="H58" s="198" t="s">
        <v>603</v>
      </c>
      <c r="I58" s="200" t="s">
        <v>897</v>
      </c>
      <c r="J58" s="200" t="s">
        <v>2592</v>
      </c>
      <c r="K58" s="200" t="s">
        <v>65</v>
      </c>
      <c r="L58" s="215" t="s">
        <v>65</v>
      </c>
      <c r="M58" s="203">
        <v>13</v>
      </c>
      <c r="N58" s="204" t="s">
        <v>1365</v>
      </c>
      <c r="O58" s="204" t="s">
        <v>604</v>
      </c>
      <c r="P58" s="200" t="s">
        <v>152</v>
      </c>
      <c r="Q58" s="205" t="s">
        <v>61</v>
      </c>
      <c r="R58" s="200" t="s">
        <v>107</v>
      </c>
      <c r="S58" s="204">
        <v>25</v>
      </c>
      <c r="T58" s="203">
        <v>20</v>
      </c>
      <c r="U58" s="203"/>
      <c r="V58" s="203">
        <v>0</v>
      </c>
      <c r="W58" s="203">
        <v>100</v>
      </c>
      <c r="X58" s="203">
        <v>4</v>
      </c>
      <c r="Y58" s="203" t="s">
        <v>64</v>
      </c>
      <c r="Z58" s="207" t="s">
        <v>67</v>
      </c>
      <c r="AA58" s="208" t="s">
        <v>67</v>
      </c>
      <c r="AB58" s="198" t="s">
        <v>2244</v>
      </c>
      <c r="AC58" s="200" t="s">
        <v>600</v>
      </c>
      <c r="AD58" s="203" t="s">
        <v>67</v>
      </c>
      <c r="AE58" s="204">
        <v>0</v>
      </c>
      <c r="AF58" s="200" t="s">
        <v>1366</v>
      </c>
      <c r="AG58" s="57">
        <v>25</v>
      </c>
      <c r="AH58" s="203">
        <v>2</v>
      </c>
      <c r="AI58" s="202" t="s">
        <v>1797</v>
      </c>
      <c r="AJ58" s="197" t="s">
        <v>2120</v>
      </c>
      <c r="AK58" s="209">
        <v>100</v>
      </c>
      <c r="AL58" s="209">
        <v>25</v>
      </c>
      <c r="AM58" s="209">
        <v>5075</v>
      </c>
      <c r="AN58" s="209">
        <v>0</v>
      </c>
      <c r="AO58" s="209">
        <v>0</v>
      </c>
      <c r="AP58" s="209">
        <v>10150000</v>
      </c>
      <c r="AQ58" s="209">
        <v>2000000</v>
      </c>
      <c r="AR58" s="209">
        <v>0</v>
      </c>
      <c r="AS58" s="210">
        <v>0</v>
      </c>
      <c r="AT58" s="210">
        <v>0</v>
      </c>
      <c r="AU58" s="210">
        <v>12150000</v>
      </c>
      <c r="AV58" s="107" t="s">
        <v>64</v>
      </c>
      <c r="AX58" s="107">
        <v>7</v>
      </c>
      <c r="AY58" s="107">
        <v>5</v>
      </c>
      <c r="AZ58" s="107">
        <v>7</v>
      </c>
      <c r="BA58" s="107">
        <v>7</v>
      </c>
      <c r="BB58" s="107">
        <v>7</v>
      </c>
      <c r="BC58" s="107">
        <v>7</v>
      </c>
      <c r="BD58" s="107">
        <v>7</v>
      </c>
      <c r="BE58" s="107">
        <v>7</v>
      </c>
      <c r="BF58" s="107">
        <v>7</v>
      </c>
      <c r="BG58" s="206">
        <v>7</v>
      </c>
      <c r="BH58" s="206">
        <v>7</v>
      </c>
      <c r="BI58" s="206">
        <v>7</v>
      </c>
      <c r="BJ58" s="206">
        <v>7</v>
      </c>
      <c r="BK58" s="206">
        <v>7</v>
      </c>
      <c r="BL58" s="57">
        <v>7</v>
      </c>
      <c r="BM58" s="57">
        <v>6.8000000000000007</v>
      </c>
      <c r="BN58" s="57" t="s">
        <v>64</v>
      </c>
      <c r="BO58" s="57" t="s">
        <v>2295</v>
      </c>
      <c r="BP58" s="57" t="s">
        <v>2296</v>
      </c>
      <c r="BQ58" s="108">
        <v>223624611</v>
      </c>
      <c r="BR58" s="57" t="s">
        <v>2297</v>
      </c>
      <c r="BS58" s="57" t="s">
        <v>2298</v>
      </c>
      <c r="BT58" s="57" t="s">
        <v>2299</v>
      </c>
    </row>
    <row r="59" spans="1:73" s="57" customFormat="1" ht="14.15" customHeight="1" x14ac:dyDescent="0.35">
      <c r="A59" s="201">
        <v>14412</v>
      </c>
      <c r="B59" s="197" t="s">
        <v>1069</v>
      </c>
      <c r="C59" s="198" t="s">
        <v>126</v>
      </c>
      <c r="D59" s="199">
        <v>2</v>
      </c>
      <c r="E59" s="199">
        <v>2025</v>
      </c>
      <c r="F59" s="200" t="s">
        <v>127</v>
      </c>
      <c r="G59" s="197" t="s">
        <v>476</v>
      </c>
      <c r="H59" s="198" t="s">
        <v>603</v>
      </c>
      <c r="I59" s="200" t="s">
        <v>897</v>
      </c>
      <c r="J59" s="200" t="s">
        <v>2592</v>
      </c>
      <c r="K59" s="200" t="s">
        <v>65</v>
      </c>
      <c r="L59" s="215" t="s">
        <v>65</v>
      </c>
      <c r="M59" s="203">
        <v>13</v>
      </c>
      <c r="N59" s="204" t="s">
        <v>1365</v>
      </c>
      <c r="O59" s="204" t="s">
        <v>595</v>
      </c>
      <c r="P59" s="200" t="s">
        <v>152</v>
      </c>
      <c r="Q59" s="205" t="s">
        <v>61</v>
      </c>
      <c r="R59" s="200" t="s">
        <v>107</v>
      </c>
      <c r="S59" s="204">
        <v>25</v>
      </c>
      <c r="T59" s="203">
        <v>20</v>
      </c>
      <c r="U59" s="203"/>
      <c r="V59" s="203">
        <v>0</v>
      </c>
      <c r="W59" s="203">
        <v>100</v>
      </c>
      <c r="X59" s="203">
        <v>4</v>
      </c>
      <c r="Y59" s="203" t="s">
        <v>64</v>
      </c>
      <c r="Z59" s="207" t="s">
        <v>67</v>
      </c>
      <c r="AA59" s="208" t="s">
        <v>67</v>
      </c>
      <c r="AB59" s="198" t="s">
        <v>2244</v>
      </c>
      <c r="AC59" s="200" t="s">
        <v>600</v>
      </c>
      <c r="AD59" s="203" t="s">
        <v>67</v>
      </c>
      <c r="AE59" s="204">
        <v>0</v>
      </c>
      <c r="AF59" s="200" t="s">
        <v>1366</v>
      </c>
      <c r="AG59" s="57">
        <v>25</v>
      </c>
      <c r="AH59" s="203">
        <v>2</v>
      </c>
      <c r="AI59" s="202" t="s">
        <v>1797</v>
      </c>
      <c r="AJ59" s="197" t="s">
        <v>2120</v>
      </c>
      <c r="AK59" s="209">
        <v>100</v>
      </c>
      <c r="AL59" s="209">
        <v>25</v>
      </c>
      <c r="AM59" s="209">
        <v>5075</v>
      </c>
      <c r="AN59" s="209">
        <v>0</v>
      </c>
      <c r="AO59" s="209">
        <v>0</v>
      </c>
      <c r="AP59" s="209">
        <v>10150000</v>
      </c>
      <c r="AQ59" s="209">
        <v>2000000</v>
      </c>
      <c r="AR59" s="209">
        <v>0</v>
      </c>
      <c r="AS59" s="210">
        <v>0</v>
      </c>
      <c r="AT59" s="210">
        <v>0</v>
      </c>
      <c r="AU59" s="210">
        <v>12150000</v>
      </c>
      <c r="AV59" s="107" t="s">
        <v>64</v>
      </c>
      <c r="AX59" s="107">
        <v>7</v>
      </c>
      <c r="AY59" s="107">
        <v>5</v>
      </c>
      <c r="AZ59" s="107">
        <v>7</v>
      </c>
      <c r="BA59" s="107">
        <v>7</v>
      </c>
      <c r="BB59" s="107">
        <v>7</v>
      </c>
      <c r="BC59" s="107">
        <v>7</v>
      </c>
      <c r="BD59" s="107">
        <v>7</v>
      </c>
      <c r="BE59" s="107">
        <v>7</v>
      </c>
      <c r="BF59" s="107">
        <v>7</v>
      </c>
      <c r="BG59" s="206">
        <v>7</v>
      </c>
      <c r="BH59" s="206">
        <v>7</v>
      </c>
      <c r="BI59" s="206">
        <v>7</v>
      </c>
      <c r="BJ59" s="206">
        <v>7</v>
      </c>
      <c r="BK59" s="206">
        <v>7</v>
      </c>
      <c r="BL59" s="57">
        <v>7</v>
      </c>
      <c r="BM59" s="57">
        <v>6.8000000000000007</v>
      </c>
      <c r="BN59" s="57" t="s">
        <v>67</v>
      </c>
      <c r="BQ59" s="108"/>
      <c r="BU59" s="57" t="s">
        <v>2300</v>
      </c>
    </row>
    <row r="60" spans="1:73" s="57" customFormat="1" ht="14.15" customHeight="1" x14ac:dyDescent="0.35">
      <c r="A60" s="201">
        <v>14453</v>
      </c>
      <c r="B60" s="197" t="s">
        <v>1069</v>
      </c>
      <c r="C60" s="198" t="s">
        <v>126</v>
      </c>
      <c r="D60" s="199">
        <v>2</v>
      </c>
      <c r="E60" s="199">
        <v>2025</v>
      </c>
      <c r="F60" s="200" t="s">
        <v>127</v>
      </c>
      <c r="G60" s="197" t="s">
        <v>568</v>
      </c>
      <c r="H60" s="198" t="s">
        <v>567</v>
      </c>
      <c r="I60" s="200" t="s">
        <v>79</v>
      </c>
      <c r="J60" s="200" t="s">
        <v>80</v>
      </c>
      <c r="K60" s="200" t="s">
        <v>56</v>
      </c>
      <c r="L60" s="215" t="s">
        <v>57</v>
      </c>
      <c r="M60" s="203">
        <v>13</v>
      </c>
      <c r="N60" s="204" t="s">
        <v>1365</v>
      </c>
      <c r="O60" s="204" t="s">
        <v>455</v>
      </c>
      <c r="P60" s="200" t="s">
        <v>2014</v>
      </c>
      <c r="Q60" s="205" t="s">
        <v>61</v>
      </c>
      <c r="R60" s="200" t="s">
        <v>62</v>
      </c>
      <c r="S60" s="204">
        <v>31</v>
      </c>
      <c r="T60" s="203">
        <v>10</v>
      </c>
      <c r="U60" s="203">
        <v>110</v>
      </c>
      <c r="V60" s="203">
        <v>12</v>
      </c>
      <c r="W60" s="203">
        <v>122</v>
      </c>
      <c r="X60" s="203">
        <v>4</v>
      </c>
      <c r="Y60" s="203" t="s">
        <v>67</v>
      </c>
      <c r="Z60" s="207" t="s">
        <v>67</v>
      </c>
      <c r="AA60" s="208" t="s">
        <v>64</v>
      </c>
      <c r="AB60" s="198" t="s">
        <v>2234</v>
      </c>
      <c r="AC60" s="200" t="s">
        <v>564</v>
      </c>
      <c r="AD60" s="203" t="s">
        <v>67</v>
      </c>
      <c r="AE60" s="204">
        <v>0</v>
      </c>
      <c r="AF60" s="200" t="s">
        <v>1366</v>
      </c>
      <c r="AG60" s="57">
        <v>31</v>
      </c>
      <c r="AH60" s="203">
        <v>2</v>
      </c>
      <c r="AI60" s="202" t="s">
        <v>2110</v>
      </c>
      <c r="AJ60" s="197" t="s">
        <v>2109</v>
      </c>
      <c r="AK60" s="209">
        <v>122</v>
      </c>
      <c r="AL60" s="209">
        <v>31</v>
      </c>
      <c r="AM60" s="209">
        <v>5075</v>
      </c>
      <c r="AN60" s="209">
        <v>115000</v>
      </c>
      <c r="AO60" s="209">
        <v>0</v>
      </c>
      <c r="AP60" s="209">
        <v>6191500</v>
      </c>
      <c r="AQ60" s="209">
        <v>0</v>
      </c>
      <c r="AR60" s="209">
        <v>1150000</v>
      </c>
      <c r="AS60" s="210">
        <v>0</v>
      </c>
      <c r="AT60" s="210">
        <v>0</v>
      </c>
      <c r="AU60" s="210">
        <v>7341500</v>
      </c>
      <c r="AV60" s="107" t="s">
        <v>64</v>
      </c>
      <c r="AX60" s="107">
        <v>1</v>
      </c>
      <c r="AY60" s="107">
        <v>7</v>
      </c>
      <c r="AZ60" s="107">
        <v>0</v>
      </c>
      <c r="BA60" s="107">
        <v>0</v>
      </c>
      <c r="BB60" s="107">
        <v>0</v>
      </c>
      <c r="BC60" s="107">
        <v>0</v>
      </c>
      <c r="BD60" s="107">
        <v>0</v>
      </c>
      <c r="BE60" s="107">
        <v>0</v>
      </c>
      <c r="BF60" s="107">
        <v>0</v>
      </c>
      <c r="BG60" s="206">
        <v>7</v>
      </c>
      <c r="BH60" s="206">
        <v>7</v>
      </c>
      <c r="BI60" s="206">
        <v>7</v>
      </c>
      <c r="BJ60" s="206">
        <v>7</v>
      </c>
      <c r="BK60" s="206">
        <v>7</v>
      </c>
      <c r="BL60" s="57">
        <v>7</v>
      </c>
      <c r="BM60" s="57">
        <v>6.4</v>
      </c>
      <c r="BN60" s="57" t="s">
        <v>67</v>
      </c>
      <c r="BQ60" s="108"/>
    </row>
    <row r="61" spans="1:73" s="57" customFormat="1" ht="14.15" customHeight="1" x14ac:dyDescent="0.35">
      <c r="A61" s="201">
        <v>14480</v>
      </c>
      <c r="B61" s="197" t="s">
        <v>1069</v>
      </c>
      <c r="C61" s="198" t="s">
        <v>126</v>
      </c>
      <c r="D61" s="199">
        <v>2</v>
      </c>
      <c r="E61" s="199">
        <v>2025</v>
      </c>
      <c r="F61" s="200" t="s">
        <v>127</v>
      </c>
      <c r="G61" s="197" t="s">
        <v>440</v>
      </c>
      <c r="H61" s="198" t="s">
        <v>2243</v>
      </c>
      <c r="I61" s="200" t="s">
        <v>56</v>
      </c>
      <c r="J61" s="200" t="s">
        <v>57</v>
      </c>
      <c r="K61" s="200" t="s">
        <v>65</v>
      </c>
      <c r="L61" s="215" t="s">
        <v>65</v>
      </c>
      <c r="M61" s="203">
        <v>13</v>
      </c>
      <c r="N61" s="204" t="s">
        <v>1365</v>
      </c>
      <c r="O61" s="204" t="s">
        <v>434</v>
      </c>
      <c r="P61" s="200" t="s">
        <v>435</v>
      </c>
      <c r="Q61" s="205" t="s">
        <v>61</v>
      </c>
      <c r="R61" s="200" t="s">
        <v>62</v>
      </c>
      <c r="S61" s="204">
        <v>3</v>
      </c>
      <c r="T61" s="203">
        <v>15</v>
      </c>
      <c r="U61" s="203">
        <v>12</v>
      </c>
      <c r="V61" s="203">
        <v>0</v>
      </c>
      <c r="W61" s="203">
        <v>12</v>
      </c>
      <c r="X61" s="203">
        <v>4</v>
      </c>
      <c r="Y61" s="203" t="s">
        <v>64</v>
      </c>
      <c r="Z61" s="207" t="s">
        <v>67</v>
      </c>
      <c r="AA61" s="208" t="s">
        <v>67</v>
      </c>
      <c r="AB61" s="198" t="s">
        <v>2234</v>
      </c>
      <c r="AC61" s="200" t="s">
        <v>436</v>
      </c>
      <c r="AD61" s="203" t="s">
        <v>67</v>
      </c>
      <c r="AE61" s="204">
        <v>0</v>
      </c>
      <c r="AF61" s="200" t="s">
        <v>1366</v>
      </c>
      <c r="AG61" s="57">
        <v>3</v>
      </c>
      <c r="AH61" s="203">
        <v>1</v>
      </c>
      <c r="AI61" s="202" t="s">
        <v>2110</v>
      </c>
      <c r="AJ61" s="197" t="s">
        <v>2109</v>
      </c>
      <c r="AK61" s="209">
        <v>12</v>
      </c>
      <c r="AL61" s="209">
        <v>3</v>
      </c>
      <c r="AM61" s="209">
        <v>4130</v>
      </c>
      <c r="AN61" s="209">
        <v>0</v>
      </c>
      <c r="AO61" s="209">
        <v>0</v>
      </c>
      <c r="AP61" s="209">
        <v>743400</v>
      </c>
      <c r="AQ61" s="209">
        <v>180000</v>
      </c>
      <c r="AR61" s="209">
        <v>0</v>
      </c>
      <c r="AS61" s="210">
        <v>0</v>
      </c>
      <c r="AT61" s="210">
        <v>0</v>
      </c>
      <c r="AU61" s="210">
        <v>923400</v>
      </c>
      <c r="AV61" s="107" t="s">
        <v>64</v>
      </c>
      <c r="AX61" s="107">
        <v>1</v>
      </c>
      <c r="AY61" s="107">
        <v>7</v>
      </c>
      <c r="AZ61" s="107">
        <v>0</v>
      </c>
      <c r="BA61" s="107">
        <v>0</v>
      </c>
      <c r="BB61" s="107">
        <v>0</v>
      </c>
      <c r="BC61" s="107">
        <v>0</v>
      </c>
      <c r="BD61" s="107">
        <v>0</v>
      </c>
      <c r="BE61" s="107">
        <v>0</v>
      </c>
      <c r="BF61" s="107">
        <v>0</v>
      </c>
      <c r="BG61" s="206">
        <v>7</v>
      </c>
      <c r="BH61" s="206">
        <v>7</v>
      </c>
      <c r="BI61" s="206">
        <v>7</v>
      </c>
      <c r="BJ61" s="206">
        <v>7</v>
      </c>
      <c r="BK61" s="206">
        <v>7</v>
      </c>
      <c r="BL61" s="57">
        <v>7</v>
      </c>
      <c r="BM61" s="57">
        <v>6.4</v>
      </c>
      <c r="BN61" s="57" t="s">
        <v>64</v>
      </c>
      <c r="BO61" s="57" t="s">
        <v>2301</v>
      </c>
      <c r="BP61" s="57" t="s">
        <v>2302</v>
      </c>
      <c r="BQ61" s="108">
        <v>994508645</v>
      </c>
      <c r="BR61" s="57" t="s">
        <v>2303</v>
      </c>
      <c r="BS61" s="57" t="s">
        <v>2304</v>
      </c>
      <c r="BT61" s="57" t="s">
        <v>2305</v>
      </c>
      <c r="BU61" s="57" t="s">
        <v>2261</v>
      </c>
    </row>
    <row r="62" spans="1:73" s="57" customFormat="1" ht="14.15" customHeight="1" x14ac:dyDescent="0.35">
      <c r="A62" s="201">
        <v>14405</v>
      </c>
      <c r="B62" s="197" t="s">
        <v>1069</v>
      </c>
      <c r="C62" s="198" t="s">
        <v>126</v>
      </c>
      <c r="D62" s="199">
        <v>2</v>
      </c>
      <c r="E62" s="199">
        <v>2025</v>
      </c>
      <c r="F62" s="200" t="s">
        <v>127</v>
      </c>
      <c r="G62" s="197" t="s">
        <v>850</v>
      </c>
      <c r="H62" s="198" t="s">
        <v>849</v>
      </c>
      <c r="I62" s="200" t="s">
        <v>843</v>
      </c>
      <c r="J62" s="200" t="s">
        <v>2592</v>
      </c>
      <c r="K62" s="200" t="s">
        <v>65</v>
      </c>
      <c r="L62" s="215" t="s">
        <v>65</v>
      </c>
      <c r="M62" s="203">
        <v>13</v>
      </c>
      <c r="N62" s="204" t="s">
        <v>1365</v>
      </c>
      <c r="O62" s="204" t="s">
        <v>844</v>
      </c>
      <c r="P62" s="200" t="s">
        <v>462</v>
      </c>
      <c r="Q62" s="205" t="s">
        <v>61</v>
      </c>
      <c r="R62" s="200" t="s">
        <v>107</v>
      </c>
      <c r="S62" s="204">
        <v>22</v>
      </c>
      <c r="T62" s="203">
        <v>20</v>
      </c>
      <c r="U62" s="203"/>
      <c r="V62" s="203">
        <v>0</v>
      </c>
      <c r="W62" s="203">
        <v>88</v>
      </c>
      <c r="X62" s="203">
        <v>4</v>
      </c>
      <c r="Y62" s="203" t="s">
        <v>64</v>
      </c>
      <c r="Z62" s="207" t="s">
        <v>67</v>
      </c>
      <c r="AA62" s="208" t="s">
        <v>67</v>
      </c>
      <c r="AB62" s="198" t="s">
        <v>2264</v>
      </c>
      <c r="AC62" s="200" t="s">
        <v>846</v>
      </c>
      <c r="AD62" s="203" t="s">
        <v>67</v>
      </c>
      <c r="AE62" s="204">
        <v>0</v>
      </c>
      <c r="AF62" s="200" t="s">
        <v>1366</v>
      </c>
      <c r="AG62" s="57">
        <v>22</v>
      </c>
      <c r="AH62" s="203">
        <v>1</v>
      </c>
      <c r="AI62" s="202" t="s">
        <v>2110</v>
      </c>
      <c r="AJ62" s="197" t="s">
        <v>2109</v>
      </c>
      <c r="AK62" s="209">
        <v>88</v>
      </c>
      <c r="AL62" s="209">
        <v>22</v>
      </c>
      <c r="AM62" s="209">
        <v>4130</v>
      </c>
      <c r="AN62" s="209">
        <v>0</v>
      </c>
      <c r="AO62" s="209">
        <v>0</v>
      </c>
      <c r="AP62" s="209">
        <v>7268800</v>
      </c>
      <c r="AQ62" s="209">
        <v>1760000</v>
      </c>
      <c r="AR62" s="209">
        <v>0</v>
      </c>
      <c r="AS62" s="210">
        <v>0</v>
      </c>
      <c r="AT62" s="210">
        <v>0</v>
      </c>
      <c r="AU62" s="210">
        <v>9028800</v>
      </c>
      <c r="AV62" s="107" t="s">
        <v>64</v>
      </c>
      <c r="AX62" s="107">
        <v>1</v>
      </c>
      <c r="AY62" s="107">
        <v>7</v>
      </c>
      <c r="AZ62" s="107">
        <v>7</v>
      </c>
      <c r="BA62" s="107">
        <v>7</v>
      </c>
      <c r="BB62" s="107">
        <v>7</v>
      </c>
      <c r="BC62" s="107">
        <v>7</v>
      </c>
      <c r="BD62" s="107">
        <v>7</v>
      </c>
      <c r="BE62" s="107">
        <v>7</v>
      </c>
      <c r="BF62" s="107">
        <v>7</v>
      </c>
      <c r="BG62" s="206">
        <v>7</v>
      </c>
      <c r="BH62" s="206">
        <v>7</v>
      </c>
      <c r="BI62" s="206">
        <v>1</v>
      </c>
      <c r="BJ62" s="206">
        <v>5</v>
      </c>
      <c r="BK62" s="206">
        <v>1</v>
      </c>
      <c r="BL62" s="57">
        <v>7</v>
      </c>
      <c r="BM62" s="57">
        <v>5.6</v>
      </c>
      <c r="BN62" s="57" t="s">
        <v>67</v>
      </c>
      <c r="BQ62" s="108"/>
    </row>
    <row r="63" spans="1:73" s="57" customFormat="1" ht="14.15" customHeight="1" x14ac:dyDescent="0.35">
      <c r="A63" s="201">
        <v>14401</v>
      </c>
      <c r="B63" s="197" t="s">
        <v>1069</v>
      </c>
      <c r="C63" s="198" t="s">
        <v>126</v>
      </c>
      <c r="D63" s="199">
        <v>2</v>
      </c>
      <c r="E63" s="199">
        <v>2025</v>
      </c>
      <c r="F63" s="200" t="s">
        <v>127</v>
      </c>
      <c r="G63" s="197" t="s">
        <v>850</v>
      </c>
      <c r="H63" s="198" t="s">
        <v>849</v>
      </c>
      <c r="I63" s="200" t="s">
        <v>851</v>
      </c>
      <c r="J63" s="200" t="s">
        <v>2592</v>
      </c>
      <c r="K63" s="200" t="s">
        <v>65</v>
      </c>
      <c r="L63" s="215" t="s">
        <v>65</v>
      </c>
      <c r="M63" s="203">
        <v>13</v>
      </c>
      <c r="N63" s="204" t="s">
        <v>1365</v>
      </c>
      <c r="O63" s="204" t="s">
        <v>844</v>
      </c>
      <c r="P63" s="200" t="s">
        <v>462</v>
      </c>
      <c r="Q63" s="205" t="s">
        <v>61</v>
      </c>
      <c r="R63" s="200" t="s">
        <v>107</v>
      </c>
      <c r="S63" s="204">
        <v>12</v>
      </c>
      <c r="T63" s="203">
        <v>20</v>
      </c>
      <c r="U63" s="203"/>
      <c r="V63" s="203">
        <v>0</v>
      </c>
      <c r="W63" s="203">
        <v>45</v>
      </c>
      <c r="X63" s="203">
        <v>4</v>
      </c>
      <c r="Y63" s="203" t="s">
        <v>64</v>
      </c>
      <c r="Z63" s="207" t="s">
        <v>67</v>
      </c>
      <c r="AA63" s="208" t="s">
        <v>67</v>
      </c>
      <c r="AB63" s="198" t="s">
        <v>2265</v>
      </c>
      <c r="AC63" s="200" t="s">
        <v>853</v>
      </c>
      <c r="AD63" s="203" t="s">
        <v>67</v>
      </c>
      <c r="AE63" s="204">
        <v>0</v>
      </c>
      <c r="AF63" s="200" t="s">
        <v>1366</v>
      </c>
      <c r="AG63" s="57">
        <v>12</v>
      </c>
      <c r="AH63" s="203">
        <v>1</v>
      </c>
      <c r="AI63" s="202" t="s">
        <v>2110</v>
      </c>
      <c r="AJ63" s="197" t="s">
        <v>2109</v>
      </c>
      <c r="AK63" s="209">
        <v>45</v>
      </c>
      <c r="AL63" s="209">
        <v>12</v>
      </c>
      <c r="AM63" s="209">
        <v>4130</v>
      </c>
      <c r="AN63" s="209">
        <v>0</v>
      </c>
      <c r="AO63" s="209">
        <v>0</v>
      </c>
      <c r="AP63" s="209">
        <v>3717000</v>
      </c>
      <c r="AQ63" s="209">
        <v>960000</v>
      </c>
      <c r="AR63" s="209">
        <v>0</v>
      </c>
      <c r="AS63" s="210">
        <v>0</v>
      </c>
      <c r="AT63" s="210">
        <v>0</v>
      </c>
      <c r="AU63" s="210">
        <v>4677000</v>
      </c>
      <c r="AV63" s="107" t="s">
        <v>64</v>
      </c>
      <c r="AX63" s="107">
        <v>1</v>
      </c>
      <c r="AY63" s="107">
        <v>7</v>
      </c>
      <c r="AZ63" s="107">
        <v>7</v>
      </c>
      <c r="BA63" s="107">
        <v>7</v>
      </c>
      <c r="BB63" s="107">
        <v>7</v>
      </c>
      <c r="BC63" s="107">
        <v>7</v>
      </c>
      <c r="BD63" s="107">
        <v>7</v>
      </c>
      <c r="BE63" s="107">
        <v>7</v>
      </c>
      <c r="BF63" s="107">
        <v>7</v>
      </c>
      <c r="BG63" s="206">
        <v>7</v>
      </c>
      <c r="BH63" s="206">
        <v>7</v>
      </c>
      <c r="BI63" s="206">
        <v>5</v>
      </c>
      <c r="BJ63" s="206">
        <v>5</v>
      </c>
      <c r="BK63" s="206">
        <v>5</v>
      </c>
      <c r="BL63" s="57">
        <v>7</v>
      </c>
      <c r="BM63" s="57">
        <v>6.1</v>
      </c>
      <c r="BN63" s="57" t="s">
        <v>67</v>
      </c>
      <c r="BQ63" s="108"/>
    </row>
    <row r="64" spans="1:73" s="57" customFormat="1" ht="14.15" customHeight="1" x14ac:dyDescent="0.35">
      <c r="A64" s="201">
        <v>14406</v>
      </c>
      <c r="B64" s="197" t="s">
        <v>1069</v>
      </c>
      <c r="C64" s="198" t="s">
        <v>126</v>
      </c>
      <c r="D64" s="199">
        <v>2</v>
      </c>
      <c r="E64" s="199">
        <v>2025</v>
      </c>
      <c r="F64" s="200" t="s">
        <v>127</v>
      </c>
      <c r="G64" s="197" t="s">
        <v>476</v>
      </c>
      <c r="H64" s="198" t="s">
        <v>603</v>
      </c>
      <c r="I64" s="200" t="s">
        <v>882</v>
      </c>
      <c r="J64" s="200" t="s">
        <v>2592</v>
      </c>
      <c r="K64" s="200" t="s">
        <v>65</v>
      </c>
      <c r="L64" s="215" t="s">
        <v>65</v>
      </c>
      <c r="M64" s="203">
        <v>13</v>
      </c>
      <c r="N64" s="204" t="s">
        <v>1365</v>
      </c>
      <c r="O64" s="204" t="s">
        <v>595</v>
      </c>
      <c r="P64" s="200" t="s">
        <v>152</v>
      </c>
      <c r="Q64" s="205" t="s">
        <v>61</v>
      </c>
      <c r="R64" s="200" t="s">
        <v>107</v>
      </c>
      <c r="S64" s="204">
        <v>50</v>
      </c>
      <c r="T64" s="203">
        <v>20</v>
      </c>
      <c r="U64" s="203"/>
      <c r="V64" s="203">
        <v>0</v>
      </c>
      <c r="W64" s="203">
        <v>200</v>
      </c>
      <c r="X64" s="203">
        <v>4</v>
      </c>
      <c r="Y64" s="203" t="s">
        <v>64</v>
      </c>
      <c r="Z64" s="207" t="s">
        <v>67</v>
      </c>
      <c r="AA64" s="208" t="s">
        <v>67</v>
      </c>
      <c r="AB64" s="198" t="s">
        <v>2250</v>
      </c>
      <c r="AC64" s="200" t="s">
        <v>600</v>
      </c>
      <c r="AD64" s="203" t="s">
        <v>67</v>
      </c>
      <c r="AE64" s="204">
        <v>0</v>
      </c>
      <c r="AF64" s="200" t="s">
        <v>1366</v>
      </c>
      <c r="AG64" s="57">
        <v>50</v>
      </c>
      <c r="AH64" s="203">
        <v>2</v>
      </c>
      <c r="AI64" s="202" t="s">
        <v>2110</v>
      </c>
      <c r="AJ64" s="197" t="s">
        <v>2109</v>
      </c>
      <c r="AK64" s="209">
        <v>200</v>
      </c>
      <c r="AL64" s="209">
        <v>50</v>
      </c>
      <c r="AM64" s="209">
        <v>5075</v>
      </c>
      <c r="AN64" s="209">
        <v>0</v>
      </c>
      <c r="AO64" s="209">
        <v>0</v>
      </c>
      <c r="AP64" s="209">
        <v>20300000</v>
      </c>
      <c r="AQ64" s="209">
        <v>4000000</v>
      </c>
      <c r="AR64" s="209">
        <v>0</v>
      </c>
      <c r="AS64" s="210">
        <v>0</v>
      </c>
      <c r="AT64" s="210">
        <v>0</v>
      </c>
      <c r="AU64" s="210">
        <v>24300000</v>
      </c>
      <c r="AV64" s="107" t="s">
        <v>64</v>
      </c>
      <c r="AX64" s="107">
        <v>1</v>
      </c>
      <c r="AY64" s="107">
        <v>7</v>
      </c>
      <c r="AZ64" s="107">
        <v>7</v>
      </c>
      <c r="BA64" s="107">
        <v>7</v>
      </c>
      <c r="BB64" s="107">
        <v>7</v>
      </c>
      <c r="BC64" s="107">
        <v>7</v>
      </c>
      <c r="BD64" s="107">
        <v>1</v>
      </c>
      <c r="BE64" s="107">
        <v>5</v>
      </c>
      <c r="BF64" s="107">
        <v>7</v>
      </c>
      <c r="BG64" s="206">
        <v>7</v>
      </c>
      <c r="BH64" s="206">
        <v>7</v>
      </c>
      <c r="BI64" s="206">
        <v>5</v>
      </c>
      <c r="BJ64" s="206">
        <v>5</v>
      </c>
      <c r="BK64" s="206">
        <v>5</v>
      </c>
      <c r="BL64" s="57">
        <v>7</v>
      </c>
      <c r="BM64" s="57">
        <v>5.7</v>
      </c>
      <c r="BN64" s="57" t="s">
        <v>67</v>
      </c>
      <c r="BQ64" s="108"/>
    </row>
    <row r="65" spans="1:69" s="57" customFormat="1" ht="14.15" customHeight="1" x14ac:dyDescent="0.35">
      <c r="A65" s="201">
        <v>14407</v>
      </c>
      <c r="B65" s="197" t="s">
        <v>1069</v>
      </c>
      <c r="C65" s="198" t="s">
        <v>126</v>
      </c>
      <c r="D65" s="199">
        <v>2</v>
      </c>
      <c r="E65" s="199">
        <v>2025</v>
      </c>
      <c r="F65" s="200" t="s">
        <v>127</v>
      </c>
      <c r="G65" s="197" t="s">
        <v>476</v>
      </c>
      <c r="H65" s="198" t="s">
        <v>603</v>
      </c>
      <c r="I65" s="200" t="s">
        <v>882</v>
      </c>
      <c r="J65" s="200" t="s">
        <v>2592</v>
      </c>
      <c r="K65" s="200" t="s">
        <v>65</v>
      </c>
      <c r="L65" s="215" t="s">
        <v>65</v>
      </c>
      <c r="M65" s="203">
        <v>13</v>
      </c>
      <c r="N65" s="204" t="s">
        <v>1365</v>
      </c>
      <c r="O65" s="204" t="s">
        <v>604</v>
      </c>
      <c r="P65" s="200" t="s">
        <v>152</v>
      </c>
      <c r="Q65" s="205" t="s">
        <v>61</v>
      </c>
      <c r="R65" s="200" t="s">
        <v>107</v>
      </c>
      <c r="S65" s="204">
        <v>50</v>
      </c>
      <c r="T65" s="203">
        <v>20</v>
      </c>
      <c r="U65" s="203"/>
      <c r="V65" s="203">
        <v>0</v>
      </c>
      <c r="W65" s="203">
        <v>200</v>
      </c>
      <c r="X65" s="203">
        <v>4</v>
      </c>
      <c r="Y65" s="203" t="s">
        <v>64</v>
      </c>
      <c r="Z65" s="207" t="s">
        <v>67</v>
      </c>
      <c r="AA65" s="208" t="s">
        <v>67</v>
      </c>
      <c r="AB65" s="198" t="s">
        <v>2250</v>
      </c>
      <c r="AC65" s="200" t="s">
        <v>2251</v>
      </c>
      <c r="AD65" s="203" t="s">
        <v>67</v>
      </c>
      <c r="AE65" s="204">
        <v>0</v>
      </c>
      <c r="AF65" s="200" t="s">
        <v>1366</v>
      </c>
      <c r="AG65" s="57">
        <v>50</v>
      </c>
      <c r="AH65" s="203">
        <v>2</v>
      </c>
      <c r="AI65" s="202" t="s">
        <v>2110</v>
      </c>
      <c r="AJ65" s="197" t="s">
        <v>2109</v>
      </c>
      <c r="AK65" s="209">
        <v>200</v>
      </c>
      <c r="AL65" s="209">
        <v>50</v>
      </c>
      <c r="AM65" s="209">
        <v>5075</v>
      </c>
      <c r="AN65" s="209">
        <v>0</v>
      </c>
      <c r="AO65" s="209">
        <v>0</v>
      </c>
      <c r="AP65" s="209">
        <v>20300000</v>
      </c>
      <c r="AQ65" s="209">
        <v>4000000</v>
      </c>
      <c r="AR65" s="209">
        <v>0</v>
      </c>
      <c r="AS65" s="210">
        <v>0</v>
      </c>
      <c r="AT65" s="210">
        <v>0</v>
      </c>
      <c r="AU65" s="210">
        <v>24300000</v>
      </c>
      <c r="AV65" s="107" t="s">
        <v>64</v>
      </c>
      <c r="AX65" s="107">
        <v>1</v>
      </c>
      <c r="AY65" s="107">
        <v>7</v>
      </c>
      <c r="AZ65" s="107">
        <v>7</v>
      </c>
      <c r="BA65" s="107">
        <v>7</v>
      </c>
      <c r="BB65" s="107">
        <v>7</v>
      </c>
      <c r="BC65" s="107">
        <v>7</v>
      </c>
      <c r="BD65" s="107">
        <v>1</v>
      </c>
      <c r="BE65" s="107">
        <v>5</v>
      </c>
      <c r="BF65" s="107">
        <v>7</v>
      </c>
      <c r="BG65" s="206">
        <v>7</v>
      </c>
      <c r="BH65" s="206">
        <v>7</v>
      </c>
      <c r="BI65" s="206">
        <v>5</v>
      </c>
      <c r="BJ65" s="206">
        <v>5</v>
      </c>
      <c r="BK65" s="206">
        <v>5</v>
      </c>
      <c r="BL65" s="57">
        <v>7</v>
      </c>
      <c r="BM65" s="57">
        <v>5.7</v>
      </c>
      <c r="BN65" s="57" t="s">
        <v>67</v>
      </c>
      <c r="BQ65" s="108"/>
    </row>
    <row r="66" spans="1:69" s="57" customFormat="1" ht="14.15" customHeight="1" x14ac:dyDescent="0.35">
      <c r="A66" s="201">
        <v>14412</v>
      </c>
      <c r="B66" s="197" t="s">
        <v>1069</v>
      </c>
      <c r="C66" s="198" t="s">
        <v>126</v>
      </c>
      <c r="D66" s="199">
        <v>2</v>
      </c>
      <c r="E66" s="199">
        <v>2025</v>
      </c>
      <c r="F66" s="200" t="s">
        <v>127</v>
      </c>
      <c r="G66" s="197" t="s">
        <v>476</v>
      </c>
      <c r="H66" s="198" t="s">
        <v>603</v>
      </c>
      <c r="I66" s="200" t="s">
        <v>897</v>
      </c>
      <c r="J66" s="200" t="s">
        <v>2592</v>
      </c>
      <c r="K66" s="200" t="s">
        <v>65</v>
      </c>
      <c r="L66" s="215" t="s">
        <v>65</v>
      </c>
      <c r="M66" s="203">
        <v>13</v>
      </c>
      <c r="N66" s="204" t="s">
        <v>1365</v>
      </c>
      <c r="O66" s="204" t="s">
        <v>595</v>
      </c>
      <c r="P66" s="200" t="s">
        <v>152</v>
      </c>
      <c r="Q66" s="205" t="s">
        <v>61</v>
      </c>
      <c r="R66" s="200" t="s">
        <v>107</v>
      </c>
      <c r="S66" s="204">
        <v>25</v>
      </c>
      <c r="T66" s="203">
        <v>20</v>
      </c>
      <c r="U66" s="203"/>
      <c r="V66" s="203">
        <v>0</v>
      </c>
      <c r="W66" s="203">
        <v>100</v>
      </c>
      <c r="X66" s="203">
        <v>4</v>
      </c>
      <c r="Y66" s="203" t="s">
        <v>64</v>
      </c>
      <c r="Z66" s="207" t="s">
        <v>67</v>
      </c>
      <c r="AA66" s="208" t="s">
        <v>67</v>
      </c>
      <c r="AB66" s="198" t="s">
        <v>2244</v>
      </c>
      <c r="AC66" s="200" t="s">
        <v>600</v>
      </c>
      <c r="AD66" s="203" t="s">
        <v>67</v>
      </c>
      <c r="AE66" s="204">
        <v>0</v>
      </c>
      <c r="AF66" s="200" t="s">
        <v>1366</v>
      </c>
      <c r="AG66" s="57">
        <v>25</v>
      </c>
      <c r="AH66" s="203">
        <v>2</v>
      </c>
      <c r="AI66" s="202" t="s">
        <v>2110</v>
      </c>
      <c r="AJ66" s="197" t="s">
        <v>2109</v>
      </c>
      <c r="AK66" s="209">
        <v>100</v>
      </c>
      <c r="AL66" s="209">
        <v>25</v>
      </c>
      <c r="AM66" s="209">
        <v>5075</v>
      </c>
      <c r="AN66" s="209">
        <v>0</v>
      </c>
      <c r="AO66" s="209">
        <v>0</v>
      </c>
      <c r="AP66" s="209">
        <v>10150000</v>
      </c>
      <c r="AQ66" s="209">
        <v>2000000</v>
      </c>
      <c r="AR66" s="209">
        <v>0</v>
      </c>
      <c r="AS66" s="210">
        <v>0</v>
      </c>
      <c r="AT66" s="210">
        <v>0</v>
      </c>
      <c r="AU66" s="210">
        <v>12150000</v>
      </c>
      <c r="AV66" s="107" t="s">
        <v>64</v>
      </c>
      <c r="AX66" s="107">
        <v>1</v>
      </c>
      <c r="AY66" s="107">
        <v>7</v>
      </c>
      <c r="AZ66" s="107">
        <v>7</v>
      </c>
      <c r="BA66" s="107">
        <v>7</v>
      </c>
      <c r="BB66" s="107">
        <v>7</v>
      </c>
      <c r="BC66" s="107">
        <v>7</v>
      </c>
      <c r="BD66" s="107">
        <v>7</v>
      </c>
      <c r="BE66" s="107">
        <v>7</v>
      </c>
      <c r="BF66" s="107">
        <v>7</v>
      </c>
      <c r="BG66" s="206">
        <v>7</v>
      </c>
      <c r="BH66" s="206">
        <v>7</v>
      </c>
      <c r="BI66" s="206">
        <v>5</v>
      </c>
      <c r="BJ66" s="206">
        <v>5</v>
      </c>
      <c r="BK66" s="206">
        <v>5</v>
      </c>
      <c r="BL66" s="57">
        <v>7</v>
      </c>
      <c r="BM66" s="57">
        <v>6.1</v>
      </c>
      <c r="BN66" s="57" t="s">
        <v>67</v>
      </c>
      <c r="BQ66" s="108"/>
    </row>
    <row r="67" spans="1:69" s="57" customFormat="1" ht="14.15" customHeight="1" x14ac:dyDescent="0.35">
      <c r="A67" s="201">
        <v>14413</v>
      </c>
      <c r="B67" s="197" t="s">
        <v>1069</v>
      </c>
      <c r="C67" s="198" t="s">
        <v>126</v>
      </c>
      <c r="D67" s="199">
        <v>2</v>
      </c>
      <c r="E67" s="199">
        <v>2025</v>
      </c>
      <c r="F67" s="200" t="s">
        <v>127</v>
      </c>
      <c r="G67" s="197" t="s">
        <v>476</v>
      </c>
      <c r="H67" s="198" t="s">
        <v>603</v>
      </c>
      <c r="I67" s="200" t="s">
        <v>897</v>
      </c>
      <c r="J67" s="200" t="s">
        <v>2592</v>
      </c>
      <c r="K67" s="200" t="s">
        <v>65</v>
      </c>
      <c r="L67" s="215" t="s">
        <v>65</v>
      </c>
      <c r="M67" s="203">
        <v>13</v>
      </c>
      <c r="N67" s="204" t="s">
        <v>1365</v>
      </c>
      <c r="O67" s="204" t="s">
        <v>604</v>
      </c>
      <c r="P67" s="200" t="s">
        <v>152</v>
      </c>
      <c r="Q67" s="205" t="s">
        <v>61</v>
      </c>
      <c r="R67" s="200" t="s">
        <v>107</v>
      </c>
      <c r="S67" s="204">
        <v>25</v>
      </c>
      <c r="T67" s="203">
        <v>20</v>
      </c>
      <c r="U67" s="203"/>
      <c r="V67" s="203">
        <v>0</v>
      </c>
      <c r="W67" s="203">
        <v>100</v>
      </c>
      <c r="X67" s="203">
        <v>4</v>
      </c>
      <c r="Y67" s="203" t="s">
        <v>64</v>
      </c>
      <c r="Z67" s="207" t="s">
        <v>67</v>
      </c>
      <c r="AA67" s="208" t="s">
        <v>67</v>
      </c>
      <c r="AB67" s="198" t="s">
        <v>2244</v>
      </c>
      <c r="AC67" s="200" t="s">
        <v>600</v>
      </c>
      <c r="AD67" s="203" t="s">
        <v>67</v>
      </c>
      <c r="AE67" s="204">
        <v>0</v>
      </c>
      <c r="AF67" s="200" t="s">
        <v>1366</v>
      </c>
      <c r="AG67" s="57">
        <v>25</v>
      </c>
      <c r="AH67" s="203">
        <v>2</v>
      </c>
      <c r="AI67" s="202" t="s">
        <v>2110</v>
      </c>
      <c r="AJ67" s="197" t="s">
        <v>2109</v>
      </c>
      <c r="AK67" s="209">
        <v>100</v>
      </c>
      <c r="AL67" s="209">
        <v>25</v>
      </c>
      <c r="AM67" s="209">
        <v>5075</v>
      </c>
      <c r="AN67" s="209">
        <v>0</v>
      </c>
      <c r="AO67" s="209">
        <v>0</v>
      </c>
      <c r="AP67" s="209">
        <v>10150000</v>
      </c>
      <c r="AQ67" s="209">
        <v>2000000</v>
      </c>
      <c r="AR67" s="209">
        <v>0</v>
      </c>
      <c r="AS67" s="210">
        <v>0</v>
      </c>
      <c r="AT67" s="210">
        <v>0</v>
      </c>
      <c r="AU67" s="210">
        <v>12150000</v>
      </c>
      <c r="AV67" s="107" t="s">
        <v>64</v>
      </c>
      <c r="AX67" s="107">
        <v>1</v>
      </c>
      <c r="AY67" s="107">
        <v>7</v>
      </c>
      <c r="AZ67" s="107">
        <v>7</v>
      </c>
      <c r="BA67" s="107">
        <v>7</v>
      </c>
      <c r="BB67" s="107">
        <v>7</v>
      </c>
      <c r="BC67" s="107">
        <v>7</v>
      </c>
      <c r="BD67" s="107">
        <v>7</v>
      </c>
      <c r="BE67" s="107">
        <v>7</v>
      </c>
      <c r="BF67" s="107">
        <v>7</v>
      </c>
      <c r="BG67" s="206">
        <v>7</v>
      </c>
      <c r="BH67" s="206">
        <v>7</v>
      </c>
      <c r="BI67" s="206">
        <v>5</v>
      </c>
      <c r="BJ67" s="206">
        <v>5</v>
      </c>
      <c r="BK67" s="206">
        <v>5</v>
      </c>
      <c r="BL67" s="57">
        <v>7</v>
      </c>
      <c r="BM67" s="57">
        <v>6.1</v>
      </c>
      <c r="BN67" s="57" t="s">
        <v>67</v>
      </c>
      <c r="BQ67" s="108"/>
    </row>
    <row r="68" spans="1:69" s="57" customFormat="1" ht="14.15" customHeight="1" x14ac:dyDescent="0.35">
      <c r="A68" s="201">
        <v>14298</v>
      </c>
      <c r="B68" s="197" t="s">
        <v>1069</v>
      </c>
      <c r="C68" s="198" t="s">
        <v>126</v>
      </c>
      <c r="D68" s="199">
        <v>2</v>
      </c>
      <c r="E68" s="199">
        <v>2025</v>
      </c>
      <c r="F68" s="200" t="s">
        <v>127</v>
      </c>
      <c r="G68" s="197" t="s">
        <v>812</v>
      </c>
      <c r="H68" s="198" t="s">
        <v>2268</v>
      </c>
      <c r="I68" s="200" t="s">
        <v>813</v>
      </c>
      <c r="J68" s="200" t="s">
        <v>2592</v>
      </c>
      <c r="K68" s="200" t="s">
        <v>814</v>
      </c>
      <c r="L68" s="215" t="s">
        <v>815</v>
      </c>
      <c r="M68" s="203">
        <v>13</v>
      </c>
      <c r="N68" s="204" t="s">
        <v>1365</v>
      </c>
      <c r="O68" s="204" t="s">
        <v>312</v>
      </c>
      <c r="P68" s="200" t="s">
        <v>445</v>
      </c>
      <c r="Q68" s="205" t="s">
        <v>61</v>
      </c>
      <c r="R68" s="200" t="s">
        <v>107</v>
      </c>
      <c r="S68" s="204">
        <v>48</v>
      </c>
      <c r="T68" s="203">
        <v>15</v>
      </c>
      <c r="U68" s="203"/>
      <c r="V68" s="203">
        <v>12</v>
      </c>
      <c r="W68" s="203">
        <v>192</v>
      </c>
      <c r="X68" s="203">
        <v>4</v>
      </c>
      <c r="Y68" s="203" t="s">
        <v>64</v>
      </c>
      <c r="Z68" s="207" t="s">
        <v>67</v>
      </c>
      <c r="AA68" s="208" t="s">
        <v>67</v>
      </c>
      <c r="AB68" s="198" t="s">
        <v>2269</v>
      </c>
      <c r="AC68" s="200" t="s">
        <v>808</v>
      </c>
      <c r="AD68" s="203" t="s">
        <v>67</v>
      </c>
      <c r="AE68" s="204">
        <v>0</v>
      </c>
      <c r="AF68" s="200" t="s">
        <v>1366</v>
      </c>
      <c r="AG68" s="57">
        <v>48</v>
      </c>
      <c r="AH68" s="203">
        <v>1</v>
      </c>
      <c r="AI68" s="202" t="s">
        <v>2110</v>
      </c>
      <c r="AJ68" s="197" t="s">
        <v>2109</v>
      </c>
      <c r="AK68" s="209">
        <v>192</v>
      </c>
      <c r="AL68" s="209">
        <v>48</v>
      </c>
      <c r="AM68" s="209">
        <v>4130</v>
      </c>
      <c r="AN68" s="209">
        <v>0</v>
      </c>
      <c r="AO68" s="209">
        <v>0</v>
      </c>
      <c r="AP68" s="209">
        <v>11894400</v>
      </c>
      <c r="AQ68" s="209">
        <v>2880000</v>
      </c>
      <c r="AR68" s="209">
        <v>0</v>
      </c>
      <c r="AS68" s="210">
        <v>0</v>
      </c>
      <c r="AT68" s="210">
        <v>0</v>
      </c>
      <c r="AU68" s="210">
        <v>14774400</v>
      </c>
      <c r="AV68" s="107" t="s">
        <v>64</v>
      </c>
      <c r="AX68" s="107">
        <v>1</v>
      </c>
      <c r="AY68" s="107">
        <v>7</v>
      </c>
      <c r="AZ68" s="107">
        <v>7</v>
      </c>
      <c r="BA68" s="107">
        <v>7</v>
      </c>
      <c r="BB68" s="107">
        <v>7</v>
      </c>
      <c r="BC68" s="107">
        <v>7</v>
      </c>
      <c r="BD68" s="107">
        <v>7</v>
      </c>
      <c r="BE68" s="107">
        <v>7</v>
      </c>
      <c r="BF68" s="107">
        <v>7</v>
      </c>
      <c r="BG68" s="206">
        <v>7</v>
      </c>
      <c r="BH68" s="206">
        <v>7</v>
      </c>
      <c r="BI68" s="206">
        <v>7</v>
      </c>
      <c r="BJ68" s="206">
        <v>7</v>
      </c>
      <c r="BK68" s="206">
        <v>7</v>
      </c>
      <c r="BL68" s="57">
        <v>7</v>
      </c>
      <c r="BM68" s="57">
        <v>6.4</v>
      </c>
      <c r="BN68" s="57" t="s">
        <v>67</v>
      </c>
      <c r="BQ68" s="108"/>
    </row>
    <row r="69" spans="1:69" s="57" customFormat="1" ht="14.15" customHeight="1" x14ac:dyDescent="0.35">
      <c r="A69" s="201">
        <v>14461</v>
      </c>
      <c r="B69" s="197" t="s">
        <v>1069</v>
      </c>
      <c r="C69" s="198" t="s">
        <v>126</v>
      </c>
      <c r="D69" s="199">
        <v>2</v>
      </c>
      <c r="E69" s="199">
        <v>2025</v>
      </c>
      <c r="F69" s="200" t="s">
        <v>127</v>
      </c>
      <c r="G69" s="197" t="s">
        <v>619</v>
      </c>
      <c r="H69" s="198" t="s">
        <v>2263</v>
      </c>
      <c r="I69" s="200" t="s">
        <v>614</v>
      </c>
      <c r="J69" s="200" t="s">
        <v>615</v>
      </c>
      <c r="K69" s="200" t="s">
        <v>65</v>
      </c>
      <c r="L69" s="215" t="s">
        <v>65</v>
      </c>
      <c r="M69" s="203">
        <v>13</v>
      </c>
      <c r="N69" s="204" t="s">
        <v>1365</v>
      </c>
      <c r="O69" s="204" t="s">
        <v>616</v>
      </c>
      <c r="P69" s="200" t="s">
        <v>152</v>
      </c>
      <c r="Q69" s="205" t="s">
        <v>61</v>
      </c>
      <c r="R69" s="200" t="s">
        <v>62</v>
      </c>
      <c r="S69" s="204">
        <v>25</v>
      </c>
      <c r="T69" s="203">
        <v>12</v>
      </c>
      <c r="U69" s="203">
        <v>100</v>
      </c>
      <c r="V69" s="203">
        <v>0</v>
      </c>
      <c r="W69" s="203">
        <v>100</v>
      </c>
      <c r="X69" s="203">
        <v>4</v>
      </c>
      <c r="Y69" s="203" t="s">
        <v>64</v>
      </c>
      <c r="Z69" s="207" t="s">
        <v>67</v>
      </c>
      <c r="AA69" s="208" t="s">
        <v>67</v>
      </c>
      <c r="AB69" s="198" t="s">
        <v>2234</v>
      </c>
      <c r="AC69" s="200" t="s">
        <v>617</v>
      </c>
      <c r="AD69" s="203" t="s">
        <v>67</v>
      </c>
      <c r="AE69" s="204">
        <v>0</v>
      </c>
      <c r="AF69" s="200" t="s">
        <v>1366</v>
      </c>
      <c r="AG69" s="57">
        <v>25</v>
      </c>
      <c r="AH69" s="203">
        <v>2</v>
      </c>
      <c r="AI69" s="202" t="s">
        <v>2110</v>
      </c>
      <c r="AJ69" s="197" t="s">
        <v>2109</v>
      </c>
      <c r="AK69" s="209">
        <v>100</v>
      </c>
      <c r="AL69" s="209">
        <v>25</v>
      </c>
      <c r="AM69" s="209">
        <v>5075</v>
      </c>
      <c r="AN69" s="209">
        <v>0</v>
      </c>
      <c r="AO69" s="209">
        <v>0</v>
      </c>
      <c r="AP69" s="209">
        <v>6090000</v>
      </c>
      <c r="AQ69" s="209">
        <v>1200000</v>
      </c>
      <c r="AR69" s="209">
        <v>0</v>
      </c>
      <c r="AS69" s="210">
        <v>0</v>
      </c>
      <c r="AT69" s="210">
        <v>0</v>
      </c>
      <c r="AU69" s="210">
        <v>7290000</v>
      </c>
      <c r="AV69" s="107" t="s">
        <v>64</v>
      </c>
      <c r="AX69" s="107">
        <v>1</v>
      </c>
      <c r="AY69" s="107">
        <v>7</v>
      </c>
      <c r="AZ69" s="107">
        <v>0</v>
      </c>
      <c r="BA69" s="107">
        <v>0</v>
      </c>
      <c r="BB69" s="107">
        <v>0</v>
      </c>
      <c r="BC69" s="107">
        <v>0</v>
      </c>
      <c r="BD69" s="107">
        <v>0</v>
      </c>
      <c r="BE69" s="107">
        <v>0</v>
      </c>
      <c r="BF69" s="107">
        <v>0</v>
      </c>
      <c r="BG69" s="206">
        <v>7</v>
      </c>
      <c r="BH69" s="206">
        <v>7</v>
      </c>
      <c r="BI69" s="206">
        <v>7</v>
      </c>
      <c r="BJ69" s="206">
        <v>7</v>
      </c>
      <c r="BK69" s="206">
        <v>7</v>
      </c>
      <c r="BL69" s="57">
        <v>7</v>
      </c>
      <c r="BM69" s="57">
        <v>6.4</v>
      </c>
      <c r="BN69" s="57" t="s">
        <v>67</v>
      </c>
      <c r="BQ69" s="108"/>
    </row>
    <row r="70" spans="1:69" s="57" customFormat="1" ht="14.15" customHeight="1" x14ac:dyDescent="0.35">
      <c r="A70" s="201">
        <v>14266</v>
      </c>
      <c r="B70" s="197" t="s">
        <v>1069</v>
      </c>
      <c r="C70" s="198" t="s">
        <v>126</v>
      </c>
      <c r="D70" s="199">
        <v>2</v>
      </c>
      <c r="E70" s="199">
        <v>2025</v>
      </c>
      <c r="F70" s="200" t="s">
        <v>127</v>
      </c>
      <c r="G70" s="197" t="s">
        <v>1081</v>
      </c>
      <c r="H70" s="198" t="s">
        <v>2306</v>
      </c>
      <c r="I70" s="200" t="s">
        <v>79</v>
      </c>
      <c r="J70" s="200" t="s">
        <v>80</v>
      </c>
      <c r="K70" s="200" t="s">
        <v>56</v>
      </c>
      <c r="L70" s="215" t="s">
        <v>57</v>
      </c>
      <c r="M70" s="203">
        <v>13</v>
      </c>
      <c r="N70" s="204" t="s">
        <v>1365</v>
      </c>
      <c r="O70" s="204" t="s">
        <v>209</v>
      </c>
      <c r="P70" s="200" t="s">
        <v>152</v>
      </c>
      <c r="Q70" s="205" t="s">
        <v>61</v>
      </c>
      <c r="R70" s="200" t="s">
        <v>62</v>
      </c>
      <c r="S70" s="204">
        <v>41</v>
      </c>
      <c r="T70" s="203">
        <v>11</v>
      </c>
      <c r="U70" s="203">
        <v>110</v>
      </c>
      <c r="V70" s="203">
        <v>12</v>
      </c>
      <c r="W70" s="203">
        <v>122</v>
      </c>
      <c r="X70" s="203">
        <v>3</v>
      </c>
      <c r="Y70" s="203" t="s">
        <v>64</v>
      </c>
      <c r="Z70" s="207" t="s">
        <v>67</v>
      </c>
      <c r="AA70" s="208" t="s">
        <v>64</v>
      </c>
      <c r="AB70" s="198" t="s">
        <v>2234</v>
      </c>
      <c r="AC70" s="200" t="s">
        <v>1079</v>
      </c>
      <c r="AD70" s="203" t="s">
        <v>67</v>
      </c>
      <c r="AE70" s="204">
        <v>0</v>
      </c>
      <c r="AF70" s="200" t="s">
        <v>1366</v>
      </c>
      <c r="AG70" s="57">
        <v>41</v>
      </c>
      <c r="AH70" s="203">
        <v>2</v>
      </c>
      <c r="AI70" s="202" t="s">
        <v>2110</v>
      </c>
      <c r="AJ70" s="197" t="s">
        <v>2109</v>
      </c>
      <c r="AK70" s="209">
        <v>122</v>
      </c>
      <c r="AL70" s="209">
        <v>41</v>
      </c>
      <c r="AM70" s="209">
        <v>5075</v>
      </c>
      <c r="AN70" s="209">
        <v>115000</v>
      </c>
      <c r="AO70" s="209">
        <v>0</v>
      </c>
      <c r="AP70" s="209">
        <v>6810650</v>
      </c>
      <c r="AQ70" s="209">
        <v>1804000</v>
      </c>
      <c r="AR70" s="209">
        <v>1265000</v>
      </c>
      <c r="AS70" s="210">
        <v>0</v>
      </c>
      <c r="AT70" s="210">
        <v>0</v>
      </c>
      <c r="AU70" s="210">
        <v>9879650</v>
      </c>
      <c r="AV70" s="107" t="s">
        <v>64</v>
      </c>
      <c r="AX70" s="107">
        <v>1</v>
      </c>
      <c r="AY70" s="107">
        <v>7</v>
      </c>
      <c r="AZ70" s="107">
        <v>0</v>
      </c>
      <c r="BA70" s="107">
        <v>0</v>
      </c>
      <c r="BB70" s="107">
        <v>0</v>
      </c>
      <c r="BC70" s="107">
        <v>0</v>
      </c>
      <c r="BD70" s="107">
        <v>0</v>
      </c>
      <c r="BE70" s="107">
        <v>0</v>
      </c>
      <c r="BF70" s="107">
        <v>0</v>
      </c>
      <c r="BG70" s="206">
        <v>7</v>
      </c>
      <c r="BH70" s="206">
        <v>7</v>
      </c>
      <c r="BI70" s="206">
        <v>7</v>
      </c>
      <c r="BJ70" s="206">
        <v>7</v>
      </c>
      <c r="BK70" s="206">
        <v>7</v>
      </c>
      <c r="BL70" s="81">
        <v>7</v>
      </c>
      <c r="BM70" s="57">
        <v>6.4</v>
      </c>
      <c r="BN70" s="57" t="s">
        <v>67</v>
      </c>
      <c r="BQ70" s="108"/>
    </row>
    <row r="71" spans="1:69" s="57" customFormat="1" ht="14.15" customHeight="1" x14ac:dyDescent="0.35">
      <c r="A71" s="201">
        <v>14456</v>
      </c>
      <c r="B71" s="197" t="s">
        <v>1069</v>
      </c>
      <c r="C71" s="198" t="s">
        <v>126</v>
      </c>
      <c r="D71" s="199">
        <v>2</v>
      </c>
      <c r="E71" s="199">
        <v>2025</v>
      </c>
      <c r="F71" s="200" t="s">
        <v>127</v>
      </c>
      <c r="G71" s="197" t="s">
        <v>568</v>
      </c>
      <c r="H71" s="198" t="s">
        <v>567</v>
      </c>
      <c r="I71" s="200" t="s">
        <v>622</v>
      </c>
      <c r="J71" s="200" t="s">
        <v>623</v>
      </c>
      <c r="K71" s="200" t="s">
        <v>65</v>
      </c>
      <c r="L71" s="215" t="s">
        <v>65</v>
      </c>
      <c r="M71" s="203">
        <v>13</v>
      </c>
      <c r="N71" s="204" t="s">
        <v>1365</v>
      </c>
      <c r="O71" s="204" t="s">
        <v>455</v>
      </c>
      <c r="P71" s="200" t="s">
        <v>2014</v>
      </c>
      <c r="Q71" s="205" t="s">
        <v>61</v>
      </c>
      <c r="R71" s="200" t="s">
        <v>62</v>
      </c>
      <c r="S71" s="204">
        <v>7</v>
      </c>
      <c r="T71" s="203">
        <v>10</v>
      </c>
      <c r="U71" s="203">
        <v>28</v>
      </c>
      <c r="V71" s="203">
        <v>0</v>
      </c>
      <c r="W71" s="203">
        <v>28</v>
      </c>
      <c r="X71" s="203">
        <v>4</v>
      </c>
      <c r="Y71" s="203" t="s">
        <v>67</v>
      </c>
      <c r="Z71" s="207" t="s">
        <v>67</v>
      </c>
      <c r="AA71" s="208" t="s">
        <v>67</v>
      </c>
      <c r="AB71" s="198" t="s">
        <v>2234</v>
      </c>
      <c r="AC71" s="200" t="s">
        <v>564</v>
      </c>
      <c r="AD71" s="203" t="s">
        <v>67</v>
      </c>
      <c r="AE71" s="204">
        <v>0</v>
      </c>
      <c r="AF71" s="200" t="s">
        <v>1366</v>
      </c>
      <c r="AG71" s="57">
        <v>7</v>
      </c>
      <c r="AH71" s="203">
        <v>1</v>
      </c>
      <c r="AI71" s="202" t="s">
        <v>2110</v>
      </c>
      <c r="AJ71" s="197" t="s">
        <v>2109</v>
      </c>
      <c r="AK71" s="209">
        <v>28</v>
      </c>
      <c r="AL71" s="209">
        <v>7</v>
      </c>
      <c r="AM71" s="209">
        <v>4130</v>
      </c>
      <c r="AN71" s="209">
        <v>0</v>
      </c>
      <c r="AO71" s="209">
        <v>0</v>
      </c>
      <c r="AP71" s="209">
        <v>1156400</v>
      </c>
      <c r="AQ71" s="209">
        <v>0</v>
      </c>
      <c r="AR71" s="209">
        <v>0</v>
      </c>
      <c r="AS71" s="210">
        <v>0</v>
      </c>
      <c r="AT71" s="210">
        <v>0</v>
      </c>
      <c r="AU71" s="210">
        <v>1156400</v>
      </c>
      <c r="AV71" s="107" t="s">
        <v>64</v>
      </c>
      <c r="AX71" s="107">
        <v>1</v>
      </c>
      <c r="AY71" s="107">
        <v>7</v>
      </c>
      <c r="AZ71" s="107">
        <v>0</v>
      </c>
      <c r="BA71" s="107">
        <v>0</v>
      </c>
      <c r="BB71" s="107">
        <v>0</v>
      </c>
      <c r="BC71" s="107">
        <v>0</v>
      </c>
      <c r="BD71" s="107">
        <v>0</v>
      </c>
      <c r="BE71" s="107">
        <v>0</v>
      </c>
      <c r="BF71" s="107">
        <v>0</v>
      </c>
      <c r="BG71" s="206">
        <v>7</v>
      </c>
      <c r="BH71" s="206">
        <v>7</v>
      </c>
      <c r="BI71" s="206">
        <v>5</v>
      </c>
      <c r="BJ71" s="206">
        <v>5</v>
      </c>
      <c r="BK71" s="206">
        <v>5</v>
      </c>
      <c r="BL71" s="57">
        <v>7</v>
      </c>
      <c r="BM71" s="57">
        <v>5.8</v>
      </c>
      <c r="BN71" s="57" t="s">
        <v>67</v>
      </c>
      <c r="BQ71" s="108"/>
    </row>
    <row r="72" spans="1:69" s="57" customFormat="1" ht="14.15" customHeight="1" x14ac:dyDescent="0.35">
      <c r="A72" s="201">
        <v>14459</v>
      </c>
      <c r="B72" s="197" t="s">
        <v>1069</v>
      </c>
      <c r="C72" s="198" t="s">
        <v>126</v>
      </c>
      <c r="D72" s="199">
        <v>2</v>
      </c>
      <c r="E72" s="199">
        <v>2025</v>
      </c>
      <c r="F72" s="200" t="s">
        <v>127</v>
      </c>
      <c r="G72" s="197" t="s">
        <v>568</v>
      </c>
      <c r="H72" s="198" t="s">
        <v>567</v>
      </c>
      <c r="I72" s="200" t="s">
        <v>622</v>
      </c>
      <c r="J72" s="200" t="s">
        <v>623</v>
      </c>
      <c r="K72" s="200" t="s">
        <v>65</v>
      </c>
      <c r="L72" s="215" t="s">
        <v>65</v>
      </c>
      <c r="M72" s="203">
        <v>13</v>
      </c>
      <c r="N72" s="204" t="s">
        <v>1365</v>
      </c>
      <c r="O72" s="204" t="s">
        <v>455</v>
      </c>
      <c r="P72" s="200" t="s">
        <v>2014</v>
      </c>
      <c r="Q72" s="205" t="s">
        <v>61</v>
      </c>
      <c r="R72" s="200" t="s">
        <v>62</v>
      </c>
      <c r="S72" s="204">
        <v>7</v>
      </c>
      <c r="T72" s="203">
        <v>10</v>
      </c>
      <c r="U72" s="203">
        <v>28</v>
      </c>
      <c r="V72" s="203">
        <v>0</v>
      </c>
      <c r="W72" s="203">
        <v>28</v>
      </c>
      <c r="X72" s="203">
        <v>4</v>
      </c>
      <c r="Y72" s="203" t="s">
        <v>67</v>
      </c>
      <c r="Z72" s="207" t="s">
        <v>67</v>
      </c>
      <c r="AA72" s="208" t="s">
        <v>67</v>
      </c>
      <c r="AB72" s="198" t="s">
        <v>2234</v>
      </c>
      <c r="AC72" s="200" t="s">
        <v>564</v>
      </c>
      <c r="AD72" s="203" t="s">
        <v>67</v>
      </c>
      <c r="AE72" s="204">
        <v>0</v>
      </c>
      <c r="AF72" s="200" t="s">
        <v>1366</v>
      </c>
      <c r="AG72" s="57">
        <v>7</v>
      </c>
      <c r="AH72" s="203">
        <v>1</v>
      </c>
      <c r="AI72" s="202" t="s">
        <v>2110</v>
      </c>
      <c r="AJ72" s="197" t="s">
        <v>2109</v>
      </c>
      <c r="AK72" s="209">
        <v>28</v>
      </c>
      <c r="AL72" s="209">
        <v>7</v>
      </c>
      <c r="AM72" s="209">
        <v>4130</v>
      </c>
      <c r="AN72" s="209">
        <v>0</v>
      </c>
      <c r="AO72" s="209">
        <v>0</v>
      </c>
      <c r="AP72" s="209">
        <v>1156400</v>
      </c>
      <c r="AQ72" s="209">
        <v>0</v>
      </c>
      <c r="AR72" s="209">
        <v>0</v>
      </c>
      <c r="AS72" s="210">
        <v>0</v>
      </c>
      <c r="AT72" s="210">
        <v>0</v>
      </c>
      <c r="AU72" s="210">
        <v>1156400</v>
      </c>
      <c r="AV72" s="107" t="s">
        <v>64</v>
      </c>
      <c r="AX72" s="107">
        <v>1</v>
      </c>
      <c r="AY72" s="107">
        <v>7</v>
      </c>
      <c r="AZ72" s="107">
        <v>0</v>
      </c>
      <c r="BA72" s="107">
        <v>0</v>
      </c>
      <c r="BB72" s="107">
        <v>0</v>
      </c>
      <c r="BC72" s="107">
        <v>0</v>
      </c>
      <c r="BD72" s="107">
        <v>0</v>
      </c>
      <c r="BE72" s="107">
        <v>0</v>
      </c>
      <c r="BF72" s="107">
        <v>0</v>
      </c>
      <c r="BG72" s="206">
        <v>7</v>
      </c>
      <c r="BH72" s="206">
        <v>7</v>
      </c>
      <c r="BI72" s="206">
        <v>5</v>
      </c>
      <c r="BJ72" s="206">
        <v>5</v>
      </c>
      <c r="BK72" s="206">
        <v>5</v>
      </c>
      <c r="BL72" s="57">
        <v>7</v>
      </c>
      <c r="BM72" s="57">
        <v>5.8</v>
      </c>
      <c r="BN72" s="57" t="s">
        <v>67</v>
      </c>
      <c r="BQ72" s="108"/>
    </row>
    <row r="73" spans="1:69" s="57" customFormat="1" ht="14.15" customHeight="1" x14ac:dyDescent="0.35">
      <c r="A73" s="201">
        <v>14460</v>
      </c>
      <c r="B73" s="197" t="s">
        <v>1069</v>
      </c>
      <c r="C73" s="198" t="s">
        <v>126</v>
      </c>
      <c r="D73" s="199">
        <v>2</v>
      </c>
      <c r="E73" s="199">
        <v>2025</v>
      </c>
      <c r="F73" s="200" t="s">
        <v>127</v>
      </c>
      <c r="G73" s="197" t="s">
        <v>568</v>
      </c>
      <c r="H73" s="198" t="s">
        <v>567</v>
      </c>
      <c r="I73" s="200" t="s">
        <v>622</v>
      </c>
      <c r="J73" s="200" t="s">
        <v>623</v>
      </c>
      <c r="K73" s="200" t="s">
        <v>65</v>
      </c>
      <c r="L73" s="215" t="s">
        <v>65</v>
      </c>
      <c r="M73" s="203">
        <v>13</v>
      </c>
      <c r="N73" s="204" t="s">
        <v>1365</v>
      </c>
      <c r="O73" s="204" t="s">
        <v>455</v>
      </c>
      <c r="P73" s="200" t="s">
        <v>2014</v>
      </c>
      <c r="Q73" s="205" t="s">
        <v>61</v>
      </c>
      <c r="R73" s="200" t="s">
        <v>62</v>
      </c>
      <c r="S73" s="204">
        <v>7</v>
      </c>
      <c r="T73" s="203">
        <v>10</v>
      </c>
      <c r="U73" s="203">
        <v>28</v>
      </c>
      <c r="V73" s="203">
        <v>0</v>
      </c>
      <c r="W73" s="203">
        <v>28</v>
      </c>
      <c r="X73" s="203">
        <v>4</v>
      </c>
      <c r="Y73" s="203" t="s">
        <v>67</v>
      </c>
      <c r="Z73" s="207" t="s">
        <v>67</v>
      </c>
      <c r="AA73" s="208" t="s">
        <v>67</v>
      </c>
      <c r="AB73" s="198" t="s">
        <v>2234</v>
      </c>
      <c r="AC73" s="200" t="s">
        <v>564</v>
      </c>
      <c r="AD73" s="203" t="s">
        <v>67</v>
      </c>
      <c r="AE73" s="204">
        <v>0</v>
      </c>
      <c r="AF73" s="200" t="s">
        <v>1366</v>
      </c>
      <c r="AG73" s="57">
        <v>7</v>
      </c>
      <c r="AH73" s="203">
        <v>1</v>
      </c>
      <c r="AI73" s="202" t="s">
        <v>2110</v>
      </c>
      <c r="AJ73" s="197" t="s">
        <v>2109</v>
      </c>
      <c r="AK73" s="209">
        <v>28</v>
      </c>
      <c r="AL73" s="209">
        <v>7</v>
      </c>
      <c r="AM73" s="209">
        <v>4130</v>
      </c>
      <c r="AN73" s="209">
        <v>0</v>
      </c>
      <c r="AO73" s="209">
        <v>0</v>
      </c>
      <c r="AP73" s="209">
        <v>1156400</v>
      </c>
      <c r="AQ73" s="209">
        <v>0</v>
      </c>
      <c r="AR73" s="209">
        <v>0</v>
      </c>
      <c r="AS73" s="210">
        <v>0</v>
      </c>
      <c r="AT73" s="210">
        <v>0</v>
      </c>
      <c r="AU73" s="210">
        <v>1156400</v>
      </c>
      <c r="AV73" s="107" t="s">
        <v>64</v>
      </c>
      <c r="AX73" s="107">
        <v>1</v>
      </c>
      <c r="AY73" s="107">
        <v>7</v>
      </c>
      <c r="AZ73" s="107">
        <v>0</v>
      </c>
      <c r="BA73" s="107">
        <v>0</v>
      </c>
      <c r="BB73" s="107">
        <v>0</v>
      </c>
      <c r="BC73" s="107">
        <v>0</v>
      </c>
      <c r="BD73" s="107">
        <v>0</v>
      </c>
      <c r="BE73" s="107">
        <v>0</v>
      </c>
      <c r="BF73" s="107">
        <v>0</v>
      </c>
      <c r="BG73" s="206">
        <v>7</v>
      </c>
      <c r="BH73" s="206">
        <v>7</v>
      </c>
      <c r="BI73" s="206">
        <v>5</v>
      </c>
      <c r="BJ73" s="206">
        <v>5</v>
      </c>
      <c r="BK73" s="206">
        <v>5</v>
      </c>
      <c r="BL73" s="57">
        <v>7</v>
      </c>
      <c r="BM73" s="57">
        <v>5.8</v>
      </c>
      <c r="BN73" s="57" t="s">
        <v>67</v>
      </c>
      <c r="BQ73" s="108"/>
    </row>
    <row r="74" spans="1:69" s="57" customFormat="1" ht="14.15" customHeight="1" x14ac:dyDescent="0.35">
      <c r="A74" s="201">
        <v>14458</v>
      </c>
      <c r="B74" s="197" t="s">
        <v>1069</v>
      </c>
      <c r="C74" s="198" t="s">
        <v>126</v>
      </c>
      <c r="D74" s="199">
        <v>2</v>
      </c>
      <c r="E74" s="199">
        <v>2025</v>
      </c>
      <c r="F74" s="200" t="s">
        <v>127</v>
      </c>
      <c r="G74" s="197" t="s">
        <v>568</v>
      </c>
      <c r="H74" s="198" t="s">
        <v>567</v>
      </c>
      <c r="I74" s="200" t="s">
        <v>79</v>
      </c>
      <c r="J74" s="200" t="s">
        <v>80</v>
      </c>
      <c r="K74" s="200" t="s">
        <v>65</v>
      </c>
      <c r="L74" s="215" t="s">
        <v>65</v>
      </c>
      <c r="M74" s="203">
        <v>13</v>
      </c>
      <c r="N74" s="204" t="s">
        <v>1365</v>
      </c>
      <c r="O74" s="204" t="s">
        <v>455</v>
      </c>
      <c r="P74" s="200" t="s">
        <v>2014</v>
      </c>
      <c r="Q74" s="205" t="s">
        <v>61</v>
      </c>
      <c r="R74" s="200" t="s">
        <v>62</v>
      </c>
      <c r="S74" s="204">
        <v>28</v>
      </c>
      <c r="T74" s="203">
        <v>10</v>
      </c>
      <c r="U74" s="203">
        <v>110</v>
      </c>
      <c r="V74" s="203">
        <v>0</v>
      </c>
      <c r="W74" s="203">
        <v>110</v>
      </c>
      <c r="X74" s="203">
        <v>4</v>
      </c>
      <c r="Y74" s="203" t="s">
        <v>64</v>
      </c>
      <c r="Z74" s="207" t="s">
        <v>67</v>
      </c>
      <c r="AA74" s="208" t="s">
        <v>67</v>
      </c>
      <c r="AB74" s="198" t="s">
        <v>2234</v>
      </c>
      <c r="AC74" s="200" t="s">
        <v>564</v>
      </c>
      <c r="AD74" s="203" t="s">
        <v>67</v>
      </c>
      <c r="AE74" s="204">
        <v>0</v>
      </c>
      <c r="AF74" s="200" t="s">
        <v>1366</v>
      </c>
      <c r="AG74" s="57">
        <v>28</v>
      </c>
      <c r="AH74" s="203">
        <v>2</v>
      </c>
      <c r="AI74" s="202" t="s">
        <v>2110</v>
      </c>
      <c r="AJ74" s="197" t="s">
        <v>2109</v>
      </c>
      <c r="AK74" s="209">
        <v>110</v>
      </c>
      <c r="AL74" s="209">
        <v>28</v>
      </c>
      <c r="AM74" s="209">
        <v>5075</v>
      </c>
      <c r="AN74" s="209">
        <v>0</v>
      </c>
      <c r="AO74" s="209">
        <v>0</v>
      </c>
      <c r="AP74" s="209">
        <v>5582500</v>
      </c>
      <c r="AQ74" s="209">
        <v>1120000</v>
      </c>
      <c r="AR74" s="209">
        <v>0</v>
      </c>
      <c r="AS74" s="210">
        <v>0</v>
      </c>
      <c r="AT74" s="210">
        <v>0</v>
      </c>
      <c r="AU74" s="210">
        <v>6702500</v>
      </c>
      <c r="AV74" s="107" t="s">
        <v>64</v>
      </c>
      <c r="AX74" s="107">
        <v>1</v>
      </c>
      <c r="AY74" s="107">
        <v>7</v>
      </c>
      <c r="AZ74" s="107">
        <v>0</v>
      </c>
      <c r="BA74" s="107">
        <v>0</v>
      </c>
      <c r="BB74" s="107">
        <v>0</v>
      </c>
      <c r="BC74" s="107">
        <v>0</v>
      </c>
      <c r="BD74" s="107">
        <v>0</v>
      </c>
      <c r="BE74" s="107">
        <v>0</v>
      </c>
      <c r="BF74" s="107">
        <v>0</v>
      </c>
      <c r="BG74" s="206">
        <v>7</v>
      </c>
      <c r="BH74" s="206">
        <v>7</v>
      </c>
      <c r="BI74" s="206">
        <v>7</v>
      </c>
      <c r="BJ74" s="206">
        <v>7</v>
      </c>
      <c r="BK74" s="206">
        <v>7</v>
      </c>
      <c r="BL74" s="57">
        <v>7</v>
      </c>
      <c r="BM74" s="57">
        <v>6.4</v>
      </c>
      <c r="BN74" s="57" t="s">
        <v>67</v>
      </c>
      <c r="BQ74" s="108"/>
    </row>
    <row r="75" spans="1:69" s="57" customFormat="1" ht="14.15" customHeight="1" x14ac:dyDescent="0.35">
      <c r="A75" s="201">
        <v>14481</v>
      </c>
      <c r="B75" s="197" t="s">
        <v>1069</v>
      </c>
      <c r="C75" s="198" t="s">
        <v>126</v>
      </c>
      <c r="D75" s="199">
        <v>2</v>
      </c>
      <c r="E75" s="199">
        <v>2025</v>
      </c>
      <c r="F75" s="200" t="s">
        <v>127</v>
      </c>
      <c r="G75" s="197" t="s">
        <v>440</v>
      </c>
      <c r="H75" s="198" t="s">
        <v>2243</v>
      </c>
      <c r="I75" s="200" t="s">
        <v>580</v>
      </c>
      <c r="J75" s="200" t="s">
        <v>581</v>
      </c>
      <c r="K75" s="200" t="s">
        <v>65</v>
      </c>
      <c r="L75" s="215" t="s">
        <v>65</v>
      </c>
      <c r="M75" s="203">
        <v>13</v>
      </c>
      <c r="N75" s="204" t="s">
        <v>1365</v>
      </c>
      <c r="O75" s="204" t="s">
        <v>582</v>
      </c>
      <c r="P75" s="200" t="s">
        <v>435</v>
      </c>
      <c r="Q75" s="205" t="s">
        <v>61</v>
      </c>
      <c r="R75" s="200" t="s">
        <v>62</v>
      </c>
      <c r="S75" s="204">
        <v>25</v>
      </c>
      <c r="T75" s="203">
        <v>15</v>
      </c>
      <c r="U75" s="203">
        <v>100</v>
      </c>
      <c r="V75" s="203">
        <v>0</v>
      </c>
      <c r="W75" s="203">
        <v>100</v>
      </c>
      <c r="X75" s="203">
        <v>4</v>
      </c>
      <c r="Y75" s="203" t="s">
        <v>64</v>
      </c>
      <c r="Z75" s="207" t="s">
        <v>67</v>
      </c>
      <c r="AA75" s="208" t="s">
        <v>67</v>
      </c>
      <c r="AB75" s="198" t="s">
        <v>2234</v>
      </c>
      <c r="AC75" s="200" t="s">
        <v>436</v>
      </c>
      <c r="AD75" s="203" t="s">
        <v>67</v>
      </c>
      <c r="AE75" s="204">
        <v>0</v>
      </c>
      <c r="AF75" s="200" t="s">
        <v>1366</v>
      </c>
      <c r="AG75" s="57">
        <v>25</v>
      </c>
      <c r="AH75" s="203">
        <v>1</v>
      </c>
      <c r="AI75" s="202" t="s">
        <v>2110</v>
      </c>
      <c r="AJ75" s="197" t="s">
        <v>2109</v>
      </c>
      <c r="AK75" s="209">
        <v>100</v>
      </c>
      <c r="AL75" s="209">
        <v>25</v>
      </c>
      <c r="AM75" s="209">
        <v>4130</v>
      </c>
      <c r="AN75" s="209">
        <v>0</v>
      </c>
      <c r="AO75" s="209">
        <v>0</v>
      </c>
      <c r="AP75" s="209">
        <v>6195000</v>
      </c>
      <c r="AQ75" s="209">
        <v>1500000</v>
      </c>
      <c r="AR75" s="209">
        <v>0</v>
      </c>
      <c r="AS75" s="210">
        <v>0</v>
      </c>
      <c r="AT75" s="210">
        <v>0</v>
      </c>
      <c r="AU75" s="210">
        <v>7695000</v>
      </c>
      <c r="AV75" s="107" t="s">
        <v>64</v>
      </c>
      <c r="AX75" s="107">
        <v>1</v>
      </c>
      <c r="AY75" s="107">
        <v>7</v>
      </c>
      <c r="AZ75" s="107">
        <v>0</v>
      </c>
      <c r="BA75" s="107">
        <v>0</v>
      </c>
      <c r="BB75" s="107">
        <v>0</v>
      </c>
      <c r="BC75" s="107">
        <v>0</v>
      </c>
      <c r="BD75" s="107">
        <v>0</v>
      </c>
      <c r="BE75" s="107">
        <v>0</v>
      </c>
      <c r="BF75" s="107">
        <v>0</v>
      </c>
      <c r="BG75" s="206">
        <v>7</v>
      </c>
      <c r="BH75" s="206">
        <v>7</v>
      </c>
      <c r="BI75" s="206">
        <v>7</v>
      </c>
      <c r="BJ75" s="206">
        <v>7</v>
      </c>
      <c r="BK75" s="206">
        <v>7</v>
      </c>
      <c r="BL75" s="57">
        <v>7</v>
      </c>
      <c r="BM75" s="57">
        <v>6.4</v>
      </c>
      <c r="BN75" s="57" t="s">
        <v>67</v>
      </c>
      <c r="BQ75" s="108"/>
    </row>
    <row r="76" spans="1:69" s="57" customFormat="1" ht="14.15" customHeight="1" x14ac:dyDescent="0.35">
      <c r="A76" s="201">
        <v>14444</v>
      </c>
      <c r="B76" s="197" t="s">
        <v>1069</v>
      </c>
      <c r="C76" s="198" t="s">
        <v>126</v>
      </c>
      <c r="D76" s="199">
        <v>2</v>
      </c>
      <c r="E76" s="199">
        <v>2025</v>
      </c>
      <c r="F76" s="200" t="s">
        <v>127</v>
      </c>
      <c r="G76" s="197" t="s">
        <v>173</v>
      </c>
      <c r="H76" s="198" t="s">
        <v>176</v>
      </c>
      <c r="I76" s="200" t="s">
        <v>82</v>
      </c>
      <c r="J76" s="200" t="s">
        <v>83</v>
      </c>
      <c r="K76" s="200" t="s">
        <v>56</v>
      </c>
      <c r="L76" s="215" t="s">
        <v>57</v>
      </c>
      <c r="M76" s="203">
        <v>8</v>
      </c>
      <c r="N76" s="204" t="s">
        <v>1368</v>
      </c>
      <c r="O76" s="204" t="s">
        <v>262</v>
      </c>
      <c r="P76" s="200" t="s">
        <v>152</v>
      </c>
      <c r="Q76" s="205" t="s">
        <v>61</v>
      </c>
      <c r="R76" s="200" t="s">
        <v>62</v>
      </c>
      <c r="S76" s="204">
        <v>33</v>
      </c>
      <c r="T76" s="203">
        <v>10</v>
      </c>
      <c r="U76" s="203">
        <v>120</v>
      </c>
      <c r="V76" s="203">
        <v>12</v>
      </c>
      <c r="W76" s="203">
        <v>132</v>
      </c>
      <c r="X76" s="203">
        <v>4</v>
      </c>
      <c r="Y76" s="203" t="s">
        <v>64</v>
      </c>
      <c r="Z76" s="207" t="s">
        <v>67</v>
      </c>
      <c r="AA76" s="208" t="s">
        <v>64</v>
      </c>
      <c r="AB76" s="198" t="s">
        <v>2234</v>
      </c>
      <c r="AC76" s="200" t="s">
        <v>958</v>
      </c>
      <c r="AD76" s="203" t="s">
        <v>67</v>
      </c>
      <c r="AE76" s="204">
        <v>0</v>
      </c>
      <c r="AF76" s="200" t="s">
        <v>1366</v>
      </c>
      <c r="AG76" s="57">
        <v>33</v>
      </c>
      <c r="AH76" s="203">
        <v>3</v>
      </c>
      <c r="AI76" s="202" t="s">
        <v>1375</v>
      </c>
      <c r="AJ76" s="197" t="s">
        <v>1376</v>
      </c>
      <c r="AK76" s="209">
        <v>132</v>
      </c>
      <c r="AL76" s="209">
        <v>33</v>
      </c>
      <c r="AM76" s="209">
        <v>6373</v>
      </c>
      <c r="AN76" s="209">
        <v>100000</v>
      </c>
      <c r="AO76" s="209">
        <v>0</v>
      </c>
      <c r="AP76" s="209">
        <v>8412360</v>
      </c>
      <c r="AQ76" s="209">
        <v>1320000</v>
      </c>
      <c r="AR76" s="209">
        <v>1000000</v>
      </c>
      <c r="AS76" s="210">
        <v>0</v>
      </c>
      <c r="AT76" s="210">
        <v>0</v>
      </c>
      <c r="AU76" s="210">
        <v>10732360</v>
      </c>
      <c r="AV76" s="107" t="s">
        <v>64</v>
      </c>
      <c r="AX76" s="107">
        <v>5</v>
      </c>
      <c r="AY76" s="107">
        <v>7</v>
      </c>
      <c r="AZ76" s="107">
        <v>0</v>
      </c>
      <c r="BA76" s="107">
        <v>0</v>
      </c>
      <c r="BB76" s="107">
        <v>0</v>
      </c>
      <c r="BC76" s="107">
        <v>0</v>
      </c>
      <c r="BD76" s="107">
        <v>0</v>
      </c>
      <c r="BE76" s="107">
        <v>0</v>
      </c>
      <c r="BF76" s="107">
        <v>0</v>
      </c>
      <c r="BG76" s="206">
        <v>7</v>
      </c>
      <c r="BH76" s="206">
        <v>7</v>
      </c>
      <c r="BI76" s="206">
        <v>7</v>
      </c>
      <c r="BJ76" s="206">
        <v>7</v>
      </c>
      <c r="BK76" s="206">
        <v>7</v>
      </c>
      <c r="BL76" s="57">
        <v>7</v>
      </c>
      <c r="BM76" s="57">
        <v>6.8000000000000007</v>
      </c>
      <c r="BN76" s="57" t="s">
        <v>67</v>
      </c>
      <c r="BQ76" s="108"/>
    </row>
    <row r="77" spans="1:69" s="57" customFormat="1" ht="14.15" customHeight="1" x14ac:dyDescent="0.35">
      <c r="A77" s="201">
        <v>14432</v>
      </c>
      <c r="B77" s="197" t="s">
        <v>1069</v>
      </c>
      <c r="C77" s="198" t="s">
        <v>126</v>
      </c>
      <c r="D77" s="199">
        <v>2</v>
      </c>
      <c r="E77" s="199">
        <v>2025</v>
      </c>
      <c r="F77" s="200" t="s">
        <v>127</v>
      </c>
      <c r="G77" s="197" t="s">
        <v>173</v>
      </c>
      <c r="H77" s="198" t="s">
        <v>176</v>
      </c>
      <c r="I77" s="200" t="s">
        <v>296</v>
      </c>
      <c r="J77" s="200" t="s">
        <v>297</v>
      </c>
      <c r="K77" s="200" t="s">
        <v>65</v>
      </c>
      <c r="L77" s="215" t="s">
        <v>65</v>
      </c>
      <c r="M77" s="203">
        <v>8</v>
      </c>
      <c r="N77" s="204" t="s">
        <v>1368</v>
      </c>
      <c r="O77" s="204" t="s">
        <v>76</v>
      </c>
      <c r="P77" s="200" t="s">
        <v>152</v>
      </c>
      <c r="Q77" s="205" t="s">
        <v>61</v>
      </c>
      <c r="R77" s="200" t="s">
        <v>107</v>
      </c>
      <c r="S77" s="204">
        <v>40</v>
      </c>
      <c r="T77" s="203">
        <v>10</v>
      </c>
      <c r="U77" s="203">
        <v>160</v>
      </c>
      <c r="V77" s="203">
        <v>0</v>
      </c>
      <c r="W77" s="203">
        <v>160</v>
      </c>
      <c r="X77" s="203">
        <v>4</v>
      </c>
      <c r="Y77" s="203" t="s">
        <v>64</v>
      </c>
      <c r="Z77" s="207" t="s">
        <v>67</v>
      </c>
      <c r="AA77" s="208" t="s">
        <v>67</v>
      </c>
      <c r="AB77" s="198" t="s">
        <v>2234</v>
      </c>
      <c r="AC77" s="200" t="s">
        <v>324</v>
      </c>
      <c r="AD77" s="203" t="s">
        <v>64</v>
      </c>
      <c r="AE77" s="204" t="s">
        <v>1254</v>
      </c>
      <c r="AF77" s="200" t="s">
        <v>1366</v>
      </c>
      <c r="AG77" s="57">
        <v>40</v>
      </c>
      <c r="AH77" s="203">
        <v>3</v>
      </c>
      <c r="AI77" s="202" t="s">
        <v>1375</v>
      </c>
      <c r="AJ77" s="197" t="s">
        <v>1376</v>
      </c>
      <c r="AK77" s="209">
        <v>160</v>
      </c>
      <c r="AL77" s="209">
        <v>40</v>
      </c>
      <c r="AM77" s="209">
        <v>6373</v>
      </c>
      <c r="AN77" s="209">
        <v>0</v>
      </c>
      <c r="AO77" s="209">
        <v>50000</v>
      </c>
      <c r="AP77" s="209">
        <v>10196800</v>
      </c>
      <c r="AQ77" s="209">
        <v>1600000</v>
      </c>
      <c r="AR77" s="209">
        <v>0</v>
      </c>
      <c r="AS77" s="210">
        <v>0</v>
      </c>
      <c r="AT77" s="210">
        <v>500000</v>
      </c>
      <c r="AU77" s="210">
        <v>12296800</v>
      </c>
      <c r="AV77" s="107" t="s">
        <v>64</v>
      </c>
      <c r="AX77" s="107">
        <v>5</v>
      </c>
      <c r="AY77" s="107">
        <v>7</v>
      </c>
      <c r="AZ77" s="107">
        <v>0</v>
      </c>
      <c r="BA77" s="107">
        <v>0</v>
      </c>
      <c r="BB77" s="107">
        <v>0</v>
      </c>
      <c r="BC77" s="107">
        <v>0</v>
      </c>
      <c r="BD77" s="107">
        <v>0</v>
      </c>
      <c r="BE77" s="107">
        <v>0</v>
      </c>
      <c r="BF77" s="107">
        <v>0</v>
      </c>
      <c r="BG77" s="206">
        <v>7</v>
      </c>
      <c r="BH77" s="206">
        <v>7</v>
      </c>
      <c r="BI77" s="206">
        <v>7</v>
      </c>
      <c r="BJ77" s="206">
        <v>7</v>
      </c>
      <c r="BK77" s="206">
        <v>7</v>
      </c>
      <c r="BL77" s="57">
        <v>7</v>
      </c>
      <c r="BM77" s="57">
        <v>6.8000000000000007</v>
      </c>
      <c r="BN77" s="57" t="s">
        <v>67</v>
      </c>
      <c r="BQ77" s="108"/>
    </row>
    <row r="78" spans="1:69" s="57" customFormat="1" ht="14.15" customHeight="1" x14ac:dyDescent="0.35">
      <c r="A78" s="201">
        <v>14223</v>
      </c>
      <c r="B78" s="197" t="s">
        <v>1069</v>
      </c>
      <c r="C78" s="198" t="s">
        <v>126</v>
      </c>
      <c r="D78" s="199">
        <v>2</v>
      </c>
      <c r="E78" s="199">
        <v>2025</v>
      </c>
      <c r="F78" s="200" t="s">
        <v>127</v>
      </c>
      <c r="G78" s="197" t="s">
        <v>135</v>
      </c>
      <c r="H78" s="198" t="s">
        <v>2283</v>
      </c>
      <c r="I78" s="200" t="s">
        <v>129</v>
      </c>
      <c r="J78" s="200" t="s">
        <v>130</v>
      </c>
      <c r="K78" s="200" t="s">
        <v>65</v>
      </c>
      <c r="L78" s="215" t="s">
        <v>65</v>
      </c>
      <c r="M78" s="203">
        <v>8</v>
      </c>
      <c r="N78" s="204" t="s">
        <v>1368</v>
      </c>
      <c r="O78" s="204" t="s">
        <v>131</v>
      </c>
      <c r="P78" s="200" t="s">
        <v>132</v>
      </c>
      <c r="Q78" s="205" t="s">
        <v>61</v>
      </c>
      <c r="R78" s="200" t="s">
        <v>62</v>
      </c>
      <c r="S78" s="204">
        <v>44</v>
      </c>
      <c r="T78" s="203">
        <v>10</v>
      </c>
      <c r="U78" s="203">
        <v>176</v>
      </c>
      <c r="V78" s="203">
        <v>0</v>
      </c>
      <c r="W78" s="203">
        <v>176</v>
      </c>
      <c r="X78" s="203">
        <v>4</v>
      </c>
      <c r="Y78" s="203" t="s">
        <v>64</v>
      </c>
      <c r="Z78" s="207" t="s">
        <v>67</v>
      </c>
      <c r="AA78" s="208" t="s">
        <v>67</v>
      </c>
      <c r="AB78" s="198" t="s">
        <v>2234</v>
      </c>
      <c r="AC78" s="200" t="s">
        <v>133</v>
      </c>
      <c r="AD78" s="203" t="s">
        <v>64</v>
      </c>
      <c r="AE78" s="204" t="s">
        <v>110</v>
      </c>
      <c r="AF78" s="200" t="s">
        <v>1366</v>
      </c>
      <c r="AG78" s="57">
        <v>44</v>
      </c>
      <c r="AH78" s="203">
        <v>2</v>
      </c>
      <c r="AI78" s="202" t="s">
        <v>1375</v>
      </c>
      <c r="AJ78" s="197" t="s">
        <v>1376</v>
      </c>
      <c r="AK78" s="209">
        <v>176</v>
      </c>
      <c r="AL78" s="209">
        <v>44</v>
      </c>
      <c r="AM78" s="209">
        <v>5075</v>
      </c>
      <c r="AN78" s="209">
        <v>0</v>
      </c>
      <c r="AO78" s="209">
        <v>250000</v>
      </c>
      <c r="AP78" s="209">
        <v>8932000</v>
      </c>
      <c r="AQ78" s="209">
        <v>1760000</v>
      </c>
      <c r="AR78" s="209">
        <v>0</v>
      </c>
      <c r="AS78" s="210">
        <v>0</v>
      </c>
      <c r="AT78" s="210">
        <v>2500000</v>
      </c>
      <c r="AU78" s="210">
        <v>13192000</v>
      </c>
      <c r="AV78" s="107" t="s">
        <v>64</v>
      </c>
      <c r="AX78" s="107">
        <v>5</v>
      </c>
      <c r="AY78" s="107">
        <v>7</v>
      </c>
      <c r="AZ78" s="107">
        <v>0</v>
      </c>
      <c r="BA78" s="107">
        <v>0</v>
      </c>
      <c r="BB78" s="107">
        <v>0</v>
      </c>
      <c r="BC78" s="107">
        <v>0</v>
      </c>
      <c r="BD78" s="107">
        <v>0</v>
      </c>
      <c r="BE78" s="107">
        <v>0</v>
      </c>
      <c r="BF78" s="107">
        <v>0</v>
      </c>
      <c r="BG78" s="206">
        <v>7</v>
      </c>
      <c r="BH78" s="206">
        <v>7</v>
      </c>
      <c r="BI78" s="206">
        <v>7</v>
      </c>
      <c r="BJ78" s="206">
        <v>7</v>
      </c>
      <c r="BK78" s="206">
        <v>7</v>
      </c>
      <c r="BL78" s="57">
        <v>7</v>
      </c>
      <c r="BM78" s="57">
        <v>6.8000000000000007</v>
      </c>
      <c r="BN78" s="57" t="s">
        <v>67</v>
      </c>
      <c r="BQ78" s="108"/>
    </row>
    <row r="79" spans="1:69" s="57" customFormat="1" ht="14.15" customHeight="1" x14ac:dyDescent="0.35">
      <c r="A79" s="201">
        <v>14422</v>
      </c>
      <c r="B79" s="197" t="s">
        <v>1069</v>
      </c>
      <c r="C79" s="198" t="s">
        <v>126</v>
      </c>
      <c r="D79" s="199">
        <v>2</v>
      </c>
      <c r="E79" s="199">
        <v>2025</v>
      </c>
      <c r="F79" s="200" t="s">
        <v>127</v>
      </c>
      <c r="G79" s="197" t="s">
        <v>173</v>
      </c>
      <c r="H79" s="198" t="s">
        <v>176</v>
      </c>
      <c r="I79" s="200" t="s">
        <v>100</v>
      </c>
      <c r="J79" s="200" t="s">
        <v>101</v>
      </c>
      <c r="K79" s="200" t="s">
        <v>56</v>
      </c>
      <c r="L79" s="215" t="s">
        <v>57</v>
      </c>
      <c r="M79" s="203">
        <v>8</v>
      </c>
      <c r="N79" s="204" t="s">
        <v>1368</v>
      </c>
      <c r="O79" s="204" t="s">
        <v>131</v>
      </c>
      <c r="P79" s="200" t="s">
        <v>152</v>
      </c>
      <c r="Q79" s="205" t="s">
        <v>61</v>
      </c>
      <c r="R79" s="200" t="s">
        <v>62</v>
      </c>
      <c r="S79" s="204">
        <v>68</v>
      </c>
      <c r="T79" s="203">
        <v>10</v>
      </c>
      <c r="U79" s="203">
        <v>260</v>
      </c>
      <c r="V79" s="203">
        <v>12</v>
      </c>
      <c r="W79" s="203">
        <v>272</v>
      </c>
      <c r="X79" s="203">
        <v>4</v>
      </c>
      <c r="Y79" s="203" t="s">
        <v>64</v>
      </c>
      <c r="Z79" s="207" t="s">
        <v>67</v>
      </c>
      <c r="AA79" s="208" t="s">
        <v>64</v>
      </c>
      <c r="AB79" s="198" t="s">
        <v>2234</v>
      </c>
      <c r="AC79" s="200" t="s">
        <v>171</v>
      </c>
      <c r="AD79" s="203" t="s">
        <v>64</v>
      </c>
      <c r="AE79" s="204" t="s">
        <v>110</v>
      </c>
      <c r="AF79" s="200" t="s">
        <v>1366</v>
      </c>
      <c r="AG79" s="57">
        <v>68</v>
      </c>
      <c r="AH79" s="203">
        <v>2</v>
      </c>
      <c r="AI79" s="202" t="s">
        <v>1375</v>
      </c>
      <c r="AJ79" s="197" t="s">
        <v>1376</v>
      </c>
      <c r="AK79" s="209">
        <v>272</v>
      </c>
      <c r="AL79" s="209">
        <v>68</v>
      </c>
      <c r="AM79" s="209">
        <v>5075</v>
      </c>
      <c r="AN79" s="209">
        <v>100000</v>
      </c>
      <c r="AO79" s="209">
        <v>250000</v>
      </c>
      <c r="AP79" s="209">
        <v>13804000</v>
      </c>
      <c r="AQ79" s="209">
        <v>2720000</v>
      </c>
      <c r="AR79" s="209">
        <v>1000000</v>
      </c>
      <c r="AS79" s="210">
        <v>0</v>
      </c>
      <c r="AT79" s="210">
        <v>2500000</v>
      </c>
      <c r="AU79" s="210">
        <v>20024000</v>
      </c>
      <c r="AV79" s="107" t="s">
        <v>64</v>
      </c>
      <c r="AX79" s="107">
        <v>5</v>
      </c>
      <c r="AY79" s="107">
        <v>7</v>
      </c>
      <c r="AZ79" s="107">
        <v>0</v>
      </c>
      <c r="BA79" s="107">
        <v>0</v>
      </c>
      <c r="BB79" s="107">
        <v>0</v>
      </c>
      <c r="BC79" s="107">
        <v>0</v>
      </c>
      <c r="BD79" s="107">
        <v>0</v>
      </c>
      <c r="BE79" s="107">
        <v>0</v>
      </c>
      <c r="BF79" s="107">
        <v>0</v>
      </c>
      <c r="BG79" s="206">
        <v>5</v>
      </c>
      <c r="BH79" s="206">
        <v>5</v>
      </c>
      <c r="BI79" s="206">
        <v>7</v>
      </c>
      <c r="BJ79" s="206">
        <v>7</v>
      </c>
      <c r="BK79" s="206">
        <v>7</v>
      </c>
      <c r="BL79" s="57">
        <v>7</v>
      </c>
      <c r="BM79" s="57">
        <v>5.9</v>
      </c>
      <c r="BN79" s="57" t="s">
        <v>67</v>
      </c>
      <c r="BQ79" s="108"/>
    </row>
    <row r="80" spans="1:69" s="57" customFormat="1" ht="14.15" customHeight="1" x14ac:dyDescent="0.35">
      <c r="A80" s="201">
        <v>14430</v>
      </c>
      <c r="B80" s="197" t="s">
        <v>1069</v>
      </c>
      <c r="C80" s="198" t="s">
        <v>126</v>
      </c>
      <c r="D80" s="199">
        <v>2</v>
      </c>
      <c r="E80" s="199">
        <v>2025</v>
      </c>
      <c r="F80" s="200" t="s">
        <v>127</v>
      </c>
      <c r="G80" s="197" t="s">
        <v>173</v>
      </c>
      <c r="H80" s="198" t="s">
        <v>176</v>
      </c>
      <c r="I80" s="200" t="s">
        <v>100</v>
      </c>
      <c r="J80" s="200" t="s">
        <v>101</v>
      </c>
      <c r="K80" s="200" t="s">
        <v>56</v>
      </c>
      <c r="L80" s="215" t="s">
        <v>57</v>
      </c>
      <c r="M80" s="203">
        <v>7</v>
      </c>
      <c r="N80" s="204" t="s">
        <v>951</v>
      </c>
      <c r="O80" s="204" t="s">
        <v>176</v>
      </c>
      <c r="P80" s="200" t="s">
        <v>152</v>
      </c>
      <c r="Q80" s="205" t="s">
        <v>61</v>
      </c>
      <c r="R80" s="200" t="s">
        <v>62</v>
      </c>
      <c r="S80" s="204">
        <v>68</v>
      </c>
      <c r="T80" s="203">
        <v>10</v>
      </c>
      <c r="U80" s="203">
        <v>260</v>
      </c>
      <c r="V80" s="203">
        <v>12</v>
      </c>
      <c r="W80" s="203">
        <v>272</v>
      </c>
      <c r="X80" s="203">
        <v>4</v>
      </c>
      <c r="Y80" s="203" t="s">
        <v>64</v>
      </c>
      <c r="Z80" s="207" t="s">
        <v>67</v>
      </c>
      <c r="AA80" s="208" t="s">
        <v>64</v>
      </c>
      <c r="AB80" s="198" t="s">
        <v>2234</v>
      </c>
      <c r="AC80" s="200" t="s">
        <v>177</v>
      </c>
      <c r="AD80" s="203" t="s">
        <v>64</v>
      </c>
      <c r="AE80" s="204" t="s">
        <v>110</v>
      </c>
      <c r="AF80" s="200" t="s">
        <v>1366</v>
      </c>
      <c r="AG80" s="57">
        <v>68</v>
      </c>
      <c r="AH80" s="203">
        <v>2</v>
      </c>
      <c r="AI80" s="202" t="s">
        <v>1375</v>
      </c>
      <c r="AJ80" s="197" t="s">
        <v>1376</v>
      </c>
      <c r="AK80" s="209">
        <v>272</v>
      </c>
      <c r="AL80" s="209">
        <v>68</v>
      </c>
      <c r="AM80" s="209">
        <v>5075</v>
      </c>
      <c r="AN80" s="209">
        <v>100000</v>
      </c>
      <c r="AO80" s="209">
        <v>250000</v>
      </c>
      <c r="AP80" s="209">
        <v>13804000</v>
      </c>
      <c r="AQ80" s="209">
        <v>2720000</v>
      </c>
      <c r="AR80" s="209">
        <v>1000000</v>
      </c>
      <c r="AS80" s="210">
        <v>0</v>
      </c>
      <c r="AT80" s="210">
        <v>2500000</v>
      </c>
      <c r="AU80" s="210">
        <v>20024000</v>
      </c>
      <c r="AV80" s="107" t="s">
        <v>64</v>
      </c>
      <c r="AX80" s="107">
        <v>5</v>
      </c>
      <c r="AY80" s="107">
        <v>7</v>
      </c>
      <c r="AZ80" s="107">
        <v>0</v>
      </c>
      <c r="BA80" s="107">
        <v>0</v>
      </c>
      <c r="BB80" s="107">
        <v>0</v>
      </c>
      <c r="BC80" s="107">
        <v>0</v>
      </c>
      <c r="BD80" s="107">
        <v>0</v>
      </c>
      <c r="BE80" s="107">
        <v>0</v>
      </c>
      <c r="BF80" s="107">
        <v>0</v>
      </c>
      <c r="BG80" s="206">
        <v>5</v>
      </c>
      <c r="BH80" s="206">
        <v>5</v>
      </c>
      <c r="BI80" s="206">
        <v>7</v>
      </c>
      <c r="BJ80" s="206">
        <v>7</v>
      </c>
      <c r="BK80" s="206">
        <v>7</v>
      </c>
      <c r="BL80" s="57">
        <v>7</v>
      </c>
      <c r="BM80" s="57">
        <v>5.9</v>
      </c>
      <c r="BN80" s="57" t="s">
        <v>67</v>
      </c>
      <c r="BQ80" s="108"/>
    </row>
    <row r="81" spans="1:69" s="57" customFormat="1" ht="14.15" customHeight="1" x14ac:dyDescent="0.35">
      <c r="A81" s="201">
        <v>14443</v>
      </c>
      <c r="B81" s="197" t="s">
        <v>1069</v>
      </c>
      <c r="C81" s="198" t="s">
        <v>126</v>
      </c>
      <c r="D81" s="199">
        <v>2</v>
      </c>
      <c r="E81" s="199">
        <v>2025</v>
      </c>
      <c r="F81" s="200" t="s">
        <v>127</v>
      </c>
      <c r="G81" s="197" t="s">
        <v>173</v>
      </c>
      <c r="H81" s="198" t="s">
        <v>176</v>
      </c>
      <c r="I81" s="200" t="s">
        <v>234</v>
      </c>
      <c r="J81" s="200" t="s">
        <v>235</v>
      </c>
      <c r="K81" s="200" t="s">
        <v>65</v>
      </c>
      <c r="L81" s="215" t="s">
        <v>65</v>
      </c>
      <c r="M81" s="203">
        <v>8</v>
      </c>
      <c r="N81" s="204" t="s">
        <v>1368</v>
      </c>
      <c r="O81" s="204" t="s">
        <v>262</v>
      </c>
      <c r="P81" s="200" t="s">
        <v>152</v>
      </c>
      <c r="Q81" s="205" t="s">
        <v>61</v>
      </c>
      <c r="R81" s="200" t="s">
        <v>107</v>
      </c>
      <c r="S81" s="204">
        <v>6</v>
      </c>
      <c r="T81" s="203">
        <v>10</v>
      </c>
      <c r="U81" s="203">
        <v>24</v>
      </c>
      <c r="V81" s="203">
        <v>0</v>
      </c>
      <c r="W81" s="203">
        <v>24</v>
      </c>
      <c r="X81" s="203">
        <v>4</v>
      </c>
      <c r="Y81" s="203" t="s">
        <v>64</v>
      </c>
      <c r="Z81" s="207" t="s">
        <v>67</v>
      </c>
      <c r="AA81" s="208" t="s">
        <v>67</v>
      </c>
      <c r="AB81" s="198" t="s">
        <v>2234</v>
      </c>
      <c r="AC81" s="200" t="s">
        <v>263</v>
      </c>
      <c r="AD81" s="203" t="s">
        <v>64</v>
      </c>
      <c r="AE81" s="204" t="s">
        <v>239</v>
      </c>
      <c r="AF81" s="200" t="s">
        <v>1366</v>
      </c>
      <c r="AG81" s="57">
        <v>6</v>
      </c>
      <c r="AH81" s="203">
        <v>3</v>
      </c>
      <c r="AI81" s="202" t="s">
        <v>1674</v>
      </c>
      <c r="AJ81" s="197" t="s">
        <v>2191</v>
      </c>
      <c r="AK81" s="209">
        <v>24</v>
      </c>
      <c r="AL81" s="209">
        <v>6</v>
      </c>
      <c r="AM81" s="209">
        <v>7434</v>
      </c>
      <c r="AN81" s="209">
        <v>0</v>
      </c>
      <c r="AO81" s="209">
        <v>50000</v>
      </c>
      <c r="AP81" s="209">
        <v>1784160</v>
      </c>
      <c r="AQ81" s="209">
        <v>240000</v>
      </c>
      <c r="AR81" s="209">
        <v>0</v>
      </c>
      <c r="AS81" s="210">
        <v>0</v>
      </c>
      <c r="AT81" s="210">
        <v>500000</v>
      </c>
      <c r="AU81" s="210">
        <v>2524160</v>
      </c>
      <c r="AV81" s="107" t="s">
        <v>67</v>
      </c>
      <c r="AW81" s="57" t="s">
        <v>2307</v>
      </c>
      <c r="AX81" s="107">
        <v>0</v>
      </c>
      <c r="AY81" s="107">
        <v>0</v>
      </c>
      <c r="AZ81" s="107">
        <v>0</v>
      </c>
      <c r="BA81" s="107">
        <v>0</v>
      </c>
      <c r="BB81" s="107">
        <v>0</v>
      </c>
      <c r="BC81" s="107">
        <v>0</v>
      </c>
      <c r="BD81" s="107">
        <v>0</v>
      </c>
      <c r="BE81" s="107">
        <v>0</v>
      </c>
      <c r="BF81" s="107">
        <v>0</v>
      </c>
      <c r="BG81" s="206">
        <v>0</v>
      </c>
      <c r="BH81" s="206">
        <v>0</v>
      </c>
      <c r="BI81" s="206">
        <v>0</v>
      </c>
      <c r="BJ81" s="206">
        <v>0</v>
      </c>
      <c r="BK81" s="206">
        <v>0</v>
      </c>
      <c r="BL81" s="57">
        <v>0</v>
      </c>
      <c r="BM81" s="57">
        <v>0</v>
      </c>
      <c r="BN81" s="57" t="s">
        <v>67</v>
      </c>
      <c r="BQ81" s="108"/>
    </row>
    <row r="82" spans="1:69" s="57" customFormat="1" ht="14.15" customHeight="1" x14ac:dyDescent="0.35">
      <c r="A82" s="201">
        <v>14449</v>
      </c>
      <c r="B82" s="197" t="s">
        <v>1069</v>
      </c>
      <c r="C82" s="198" t="s">
        <v>126</v>
      </c>
      <c r="D82" s="199">
        <v>2</v>
      </c>
      <c r="E82" s="199">
        <v>2025</v>
      </c>
      <c r="F82" s="200" t="s">
        <v>127</v>
      </c>
      <c r="G82" s="197" t="s">
        <v>173</v>
      </c>
      <c r="H82" s="198" t="s">
        <v>176</v>
      </c>
      <c r="I82" s="200" t="s">
        <v>182</v>
      </c>
      <c r="J82" s="200" t="s">
        <v>183</v>
      </c>
      <c r="K82" s="200" t="s">
        <v>65</v>
      </c>
      <c r="L82" s="215" t="s">
        <v>65</v>
      </c>
      <c r="M82" s="203">
        <v>8</v>
      </c>
      <c r="N82" s="204" t="s">
        <v>1368</v>
      </c>
      <c r="O82" s="204" t="s">
        <v>199</v>
      </c>
      <c r="P82" s="200" t="s">
        <v>152</v>
      </c>
      <c r="Q82" s="205" t="s">
        <v>61</v>
      </c>
      <c r="R82" s="200" t="s">
        <v>107</v>
      </c>
      <c r="S82" s="204">
        <v>23</v>
      </c>
      <c r="T82" s="203">
        <v>10</v>
      </c>
      <c r="U82" s="203">
        <v>90</v>
      </c>
      <c r="V82" s="203">
        <v>0</v>
      </c>
      <c r="W82" s="203">
        <v>90</v>
      </c>
      <c r="X82" s="203">
        <v>4</v>
      </c>
      <c r="Y82" s="203" t="s">
        <v>64</v>
      </c>
      <c r="Z82" s="207" t="s">
        <v>67</v>
      </c>
      <c r="AA82" s="208" t="s">
        <v>67</v>
      </c>
      <c r="AB82" s="198" t="s">
        <v>2234</v>
      </c>
      <c r="AC82" s="200" t="s">
        <v>200</v>
      </c>
      <c r="AD82" s="203" t="s">
        <v>64</v>
      </c>
      <c r="AE82" s="204" t="s">
        <v>2308</v>
      </c>
      <c r="AF82" s="200" t="s">
        <v>1366</v>
      </c>
      <c r="AG82" s="57">
        <v>23</v>
      </c>
      <c r="AH82" s="203">
        <v>3</v>
      </c>
      <c r="AI82" s="202" t="s">
        <v>1674</v>
      </c>
      <c r="AJ82" s="197" t="s">
        <v>2191</v>
      </c>
      <c r="AK82" s="209">
        <v>90</v>
      </c>
      <c r="AL82" s="209">
        <v>23</v>
      </c>
      <c r="AM82" s="209">
        <v>7434</v>
      </c>
      <c r="AN82" s="209">
        <v>0</v>
      </c>
      <c r="AO82" s="209">
        <v>12000</v>
      </c>
      <c r="AP82" s="209">
        <v>6690600</v>
      </c>
      <c r="AQ82" s="209">
        <v>920000</v>
      </c>
      <c r="AR82" s="209">
        <v>0</v>
      </c>
      <c r="AS82" s="210">
        <v>0</v>
      </c>
      <c r="AT82" s="210">
        <v>120000</v>
      </c>
      <c r="AU82" s="210">
        <v>7730600</v>
      </c>
      <c r="AV82" s="107" t="s">
        <v>64</v>
      </c>
      <c r="AX82" s="107">
        <v>1</v>
      </c>
      <c r="AY82" s="107">
        <v>7</v>
      </c>
      <c r="AZ82" s="107">
        <v>0</v>
      </c>
      <c r="BA82" s="107">
        <v>0</v>
      </c>
      <c r="BB82" s="107">
        <v>0</v>
      </c>
      <c r="BC82" s="107">
        <v>0</v>
      </c>
      <c r="BD82" s="107">
        <v>0</v>
      </c>
      <c r="BE82" s="107">
        <v>0</v>
      </c>
      <c r="BF82" s="107">
        <v>0</v>
      </c>
      <c r="BG82" s="206">
        <v>5</v>
      </c>
      <c r="BH82" s="206">
        <v>5</v>
      </c>
      <c r="BI82" s="206">
        <v>1</v>
      </c>
      <c r="BJ82" s="206">
        <v>1</v>
      </c>
      <c r="BK82" s="206">
        <v>1</v>
      </c>
      <c r="BL82" s="57">
        <v>6</v>
      </c>
      <c r="BM82" s="57">
        <v>3.7</v>
      </c>
      <c r="BN82" s="57" t="s">
        <v>67</v>
      </c>
      <c r="BQ82" s="108"/>
    </row>
    <row r="83" spans="1:69" s="57" customFormat="1" ht="14.15" customHeight="1" x14ac:dyDescent="0.35">
      <c r="A83" s="201">
        <v>14395</v>
      </c>
      <c r="B83" s="197" t="s">
        <v>1069</v>
      </c>
      <c r="C83" s="198" t="s">
        <v>126</v>
      </c>
      <c r="D83" s="199">
        <v>2</v>
      </c>
      <c r="E83" s="199">
        <v>2025</v>
      </c>
      <c r="F83" s="200" t="s">
        <v>127</v>
      </c>
      <c r="G83" s="197" t="s">
        <v>255</v>
      </c>
      <c r="H83" s="198" t="s">
        <v>254</v>
      </c>
      <c r="I83" s="200" t="s">
        <v>234</v>
      </c>
      <c r="J83" s="200" t="s">
        <v>235</v>
      </c>
      <c r="K83" s="200" t="s">
        <v>65</v>
      </c>
      <c r="L83" s="215" t="s">
        <v>65</v>
      </c>
      <c r="M83" s="203">
        <v>9</v>
      </c>
      <c r="N83" s="204" t="s">
        <v>2272</v>
      </c>
      <c r="O83" s="204" t="s">
        <v>252</v>
      </c>
      <c r="P83" s="200" t="s">
        <v>152</v>
      </c>
      <c r="Q83" s="205" t="s">
        <v>61</v>
      </c>
      <c r="R83" s="200" t="s">
        <v>62</v>
      </c>
      <c r="S83" s="204">
        <v>6</v>
      </c>
      <c r="T83" s="203">
        <v>16</v>
      </c>
      <c r="U83" s="203">
        <v>24</v>
      </c>
      <c r="V83" s="203">
        <v>0</v>
      </c>
      <c r="W83" s="203">
        <v>24</v>
      </c>
      <c r="X83" s="203">
        <v>4</v>
      </c>
      <c r="Y83" s="203" t="s">
        <v>64</v>
      </c>
      <c r="Z83" s="207" t="s">
        <v>67</v>
      </c>
      <c r="AA83" s="208" t="s">
        <v>67</v>
      </c>
      <c r="AB83" s="198" t="s">
        <v>2234</v>
      </c>
      <c r="AC83" s="200" t="s">
        <v>253</v>
      </c>
      <c r="AD83" s="203" t="s">
        <v>64</v>
      </c>
      <c r="AE83" s="204" t="s">
        <v>239</v>
      </c>
      <c r="AF83" s="200" t="s">
        <v>1366</v>
      </c>
      <c r="AG83" s="57">
        <v>6</v>
      </c>
      <c r="AH83" s="203">
        <v>3</v>
      </c>
      <c r="AI83" s="202" t="s">
        <v>1674</v>
      </c>
      <c r="AJ83" s="197" t="s">
        <v>2191</v>
      </c>
      <c r="AK83" s="209">
        <v>24</v>
      </c>
      <c r="AL83" s="209">
        <v>6</v>
      </c>
      <c r="AM83" s="209">
        <v>7434</v>
      </c>
      <c r="AN83" s="209">
        <v>0</v>
      </c>
      <c r="AO83" s="209">
        <v>50000</v>
      </c>
      <c r="AP83" s="209">
        <v>2854656</v>
      </c>
      <c r="AQ83" s="209">
        <v>384000</v>
      </c>
      <c r="AR83" s="209">
        <v>0</v>
      </c>
      <c r="AS83" s="210">
        <v>0</v>
      </c>
      <c r="AT83" s="210">
        <v>800000</v>
      </c>
      <c r="AU83" s="210">
        <v>4038656</v>
      </c>
      <c r="AV83" s="107" t="s">
        <v>67</v>
      </c>
      <c r="AW83" s="57" t="s">
        <v>2309</v>
      </c>
      <c r="AX83" s="107">
        <v>0</v>
      </c>
      <c r="AY83" s="107">
        <v>0</v>
      </c>
      <c r="AZ83" s="107">
        <v>0</v>
      </c>
      <c r="BA83" s="107">
        <v>0</v>
      </c>
      <c r="BB83" s="107">
        <v>0</v>
      </c>
      <c r="BC83" s="107">
        <v>0</v>
      </c>
      <c r="BD83" s="107">
        <v>0</v>
      </c>
      <c r="BE83" s="107">
        <v>0</v>
      </c>
      <c r="BF83" s="107">
        <v>0</v>
      </c>
      <c r="BG83" s="206">
        <v>0</v>
      </c>
      <c r="BH83" s="206">
        <v>0</v>
      </c>
      <c r="BI83" s="206">
        <v>0</v>
      </c>
      <c r="BJ83" s="206">
        <v>0</v>
      </c>
      <c r="BK83" s="206">
        <v>0</v>
      </c>
      <c r="BL83" s="57">
        <v>0</v>
      </c>
      <c r="BM83" s="57">
        <v>0</v>
      </c>
      <c r="BN83" s="57" t="s">
        <v>67</v>
      </c>
      <c r="BQ83" s="108"/>
    </row>
    <row r="84" spans="1:69" s="57" customFormat="1" ht="14.15" customHeight="1" x14ac:dyDescent="0.35">
      <c r="A84" s="201">
        <v>14444</v>
      </c>
      <c r="B84" s="197" t="s">
        <v>1069</v>
      </c>
      <c r="C84" s="198" t="s">
        <v>126</v>
      </c>
      <c r="D84" s="199">
        <v>2</v>
      </c>
      <c r="E84" s="199">
        <v>2025</v>
      </c>
      <c r="F84" s="200" t="s">
        <v>127</v>
      </c>
      <c r="G84" s="197" t="s">
        <v>173</v>
      </c>
      <c r="H84" s="198" t="s">
        <v>176</v>
      </c>
      <c r="I84" s="200" t="s">
        <v>82</v>
      </c>
      <c r="J84" s="200" t="s">
        <v>83</v>
      </c>
      <c r="K84" s="200" t="s">
        <v>56</v>
      </c>
      <c r="L84" s="215" t="s">
        <v>57</v>
      </c>
      <c r="M84" s="203">
        <v>8</v>
      </c>
      <c r="N84" s="204" t="s">
        <v>1368</v>
      </c>
      <c r="O84" s="204" t="s">
        <v>262</v>
      </c>
      <c r="P84" s="200" t="s">
        <v>152</v>
      </c>
      <c r="Q84" s="205" t="s">
        <v>61</v>
      </c>
      <c r="R84" s="200" t="s">
        <v>62</v>
      </c>
      <c r="S84" s="204">
        <v>33</v>
      </c>
      <c r="T84" s="203">
        <v>10</v>
      </c>
      <c r="U84" s="203">
        <v>120</v>
      </c>
      <c r="V84" s="203">
        <v>12</v>
      </c>
      <c r="W84" s="203">
        <v>132</v>
      </c>
      <c r="X84" s="203">
        <v>4</v>
      </c>
      <c r="Y84" s="203" t="s">
        <v>64</v>
      </c>
      <c r="Z84" s="207" t="s">
        <v>67</v>
      </c>
      <c r="AA84" s="208" t="s">
        <v>64</v>
      </c>
      <c r="AB84" s="198" t="s">
        <v>2234</v>
      </c>
      <c r="AC84" s="200" t="s">
        <v>958</v>
      </c>
      <c r="AD84" s="203" t="s">
        <v>67</v>
      </c>
      <c r="AE84" s="204">
        <v>0</v>
      </c>
      <c r="AF84" s="200" t="s">
        <v>1366</v>
      </c>
      <c r="AG84" s="57">
        <v>33</v>
      </c>
      <c r="AH84" s="203">
        <v>3</v>
      </c>
      <c r="AI84" s="202" t="s">
        <v>1674</v>
      </c>
      <c r="AJ84" s="197" t="s">
        <v>2191</v>
      </c>
      <c r="AK84" s="209">
        <v>132</v>
      </c>
      <c r="AL84" s="209">
        <v>33</v>
      </c>
      <c r="AM84" s="209">
        <v>7434</v>
      </c>
      <c r="AN84" s="209">
        <v>100000</v>
      </c>
      <c r="AO84" s="209">
        <v>0</v>
      </c>
      <c r="AP84" s="209">
        <v>9812880</v>
      </c>
      <c r="AQ84" s="209">
        <v>1320000</v>
      </c>
      <c r="AR84" s="209">
        <v>1000000</v>
      </c>
      <c r="AS84" s="210">
        <v>0</v>
      </c>
      <c r="AT84" s="210">
        <v>0</v>
      </c>
      <c r="AU84" s="210">
        <v>12132880</v>
      </c>
      <c r="AV84" s="107" t="s">
        <v>64</v>
      </c>
      <c r="AX84" s="107">
        <v>1</v>
      </c>
      <c r="AY84" s="107">
        <v>7</v>
      </c>
      <c r="AZ84" s="107">
        <v>0</v>
      </c>
      <c r="BA84" s="107">
        <v>0</v>
      </c>
      <c r="BB84" s="107">
        <v>0</v>
      </c>
      <c r="BC84" s="107">
        <v>0</v>
      </c>
      <c r="BD84" s="107">
        <v>0</v>
      </c>
      <c r="BE84" s="107">
        <v>0</v>
      </c>
      <c r="BF84" s="107">
        <v>0</v>
      </c>
      <c r="BG84" s="206">
        <v>7</v>
      </c>
      <c r="BH84" s="206">
        <v>7</v>
      </c>
      <c r="BI84" s="206">
        <v>5</v>
      </c>
      <c r="BJ84" s="206">
        <v>5</v>
      </c>
      <c r="BK84" s="206">
        <v>5</v>
      </c>
      <c r="BL84" s="57">
        <v>6</v>
      </c>
      <c r="BM84" s="57">
        <v>5.8</v>
      </c>
      <c r="BN84" s="57" t="s">
        <v>67</v>
      </c>
      <c r="BQ84" s="108"/>
    </row>
    <row r="85" spans="1:69" s="57" customFormat="1" ht="14.15" customHeight="1" x14ac:dyDescent="0.35">
      <c r="A85" s="201">
        <v>14396</v>
      </c>
      <c r="B85" s="197" t="s">
        <v>1069</v>
      </c>
      <c r="C85" s="198" t="s">
        <v>126</v>
      </c>
      <c r="D85" s="199">
        <v>2</v>
      </c>
      <c r="E85" s="199">
        <v>2025</v>
      </c>
      <c r="F85" s="200" t="s">
        <v>127</v>
      </c>
      <c r="G85" s="197" t="s">
        <v>255</v>
      </c>
      <c r="H85" s="198" t="s">
        <v>254</v>
      </c>
      <c r="I85" s="200" t="s">
        <v>234</v>
      </c>
      <c r="J85" s="200" t="s">
        <v>235</v>
      </c>
      <c r="K85" s="200" t="s">
        <v>65</v>
      </c>
      <c r="L85" s="215" t="s">
        <v>65</v>
      </c>
      <c r="M85" s="203">
        <v>9</v>
      </c>
      <c r="N85" s="204" t="s">
        <v>2272</v>
      </c>
      <c r="O85" s="204" t="s">
        <v>252</v>
      </c>
      <c r="P85" s="200" t="s">
        <v>152</v>
      </c>
      <c r="Q85" s="205" t="s">
        <v>61</v>
      </c>
      <c r="R85" s="200" t="s">
        <v>62</v>
      </c>
      <c r="S85" s="204">
        <v>6</v>
      </c>
      <c r="T85" s="203">
        <v>16</v>
      </c>
      <c r="U85" s="203">
        <v>24</v>
      </c>
      <c r="V85" s="203">
        <v>0</v>
      </c>
      <c r="W85" s="203">
        <v>24</v>
      </c>
      <c r="X85" s="203">
        <v>4</v>
      </c>
      <c r="Y85" s="203" t="s">
        <v>64</v>
      </c>
      <c r="Z85" s="207" t="s">
        <v>67</v>
      </c>
      <c r="AA85" s="208" t="s">
        <v>67</v>
      </c>
      <c r="AB85" s="198" t="s">
        <v>2234</v>
      </c>
      <c r="AC85" s="200" t="s">
        <v>258</v>
      </c>
      <c r="AD85" s="203" t="s">
        <v>64</v>
      </c>
      <c r="AE85" s="204" t="s">
        <v>239</v>
      </c>
      <c r="AF85" s="200" t="s">
        <v>1366</v>
      </c>
      <c r="AG85" s="57">
        <v>6</v>
      </c>
      <c r="AH85" s="203">
        <v>3</v>
      </c>
      <c r="AI85" s="202" t="s">
        <v>1674</v>
      </c>
      <c r="AJ85" s="197" t="s">
        <v>2191</v>
      </c>
      <c r="AK85" s="209">
        <v>24</v>
      </c>
      <c r="AL85" s="209">
        <v>6</v>
      </c>
      <c r="AM85" s="209">
        <v>7434</v>
      </c>
      <c r="AN85" s="209">
        <v>0</v>
      </c>
      <c r="AO85" s="209">
        <v>50000</v>
      </c>
      <c r="AP85" s="209">
        <v>2854656</v>
      </c>
      <c r="AQ85" s="209">
        <v>384000</v>
      </c>
      <c r="AR85" s="209">
        <v>0</v>
      </c>
      <c r="AS85" s="210">
        <v>0</v>
      </c>
      <c r="AT85" s="210">
        <v>800000</v>
      </c>
      <c r="AU85" s="210">
        <v>4038656</v>
      </c>
      <c r="AV85" s="107" t="s">
        <v>67</v>
      </c>
      <c r="AW85" s="57" t="s">
        <v>2310</v>
      </c>
      <c r="AX85" s="107">
        <v>0</v>
      </c>
      <c r="AY85" s="107">
        <v>0</v>
      </c>
      <c r="AZ85" s="107">
        <v>0</v>
      </c>
      <c r="BA85" s="107">
        <v>0</v>
      </c>
      <c r="BB85" s="107">
        <v>0</v>
      </c>
      <c r="BC85" s="107">
        <v>0</v>
      </c>
      <c r="BD85" s="107">
        <v>0</v>
      </c>
      <c r="BE85" s="107">
        <v>0</v>
      </c>
      <c r="BF85" s="107">
        <v>0</v>
      </c>
      <c r="BG85" s="206">
        <v>0</v>
      </c>
      <c r="BH85" s="206">
        <v>0</v>
      </c>
      <c r="BI85" s="206">
        <v>0</v>
      </c>
      <c r="BJ85" s="206">
        <v>0</v>
      </c>
      <c r="BK85" s="206">
        <v>0</v>
      </c>
      <c r="BL85" s="57">
        <v>0</v>
      </c>
      <c r="BM85" s="57">
        <v>0</v>
      </c>
      <c r="BN85" s="57" t="s">
        <v>67</v>
      </c>
      <c r="BQ85" s="108"/>
    </row>
    <row r="86" spans="1:69" s="57" customFormat="1" ht="14.15" customHeight="1" x14ac:dyDescent="0.35">
      <c r="A86" s="201">
        <v>14397</v>
      </c>
      <c r="B86" s="197" t="s">
        <v>1069</v>
      </c>
      <c r="C86" s="198" t="s">
        <v>126</v>
      </c>
      <c r="D86" s="199">
        <v>2</v>
      </c>
      <c r="E86" s="199">
        <v>2025</v>
      </c>
      <c r="F86" s="200" t="s">
        <v>127</v>
      </c>
      <c r="G86" s="197" t="s">
        <v>255</v>
      </c>
      <c r="H86" s="198" t="s">
        <v>254</v>
      </c>
      <c r="I86" s="200" t="s">
        <v>234</v>
      </c>
      <c r="J86" s="200" t="s">
        <v>235</v>
      </c>
      <c r="K86" s="200" t="s">
        <v>65</v>
      </c>
      <c r="L86" s="215" t="s">
        <v>65</v>
      </c>
      <c r="M86" s="203">
        <v>9</v>
      </c>
      <c r="N86" s="204" t="s">
        <v>2272</v>
      </c>
      <c r="O86" s="204" t="s">
        <v>124</v>
      </c>
      <c r="P86" s="200" t="s">
        <v>152</v>
      </c>
      <c r="Q86" s="205" t="s">
        <v>61</v>
      </c>
      <c r="R86" s="200" t="s">
        <v>62</v>
      </c>
      <c r="S86" s="204">
        <v>6</v>
      </c>
      <c r="T86" s="203">
        <v>16</v>
      </c>
      <c r="U86" s="203">
        <v>24</v>
      </c>
      <c r="V86" s="203">
        <v>0</v>
      </c>
      <c r="W86" s="203">
        <v>24</v>
      </c>
      <c r="X86" s="203">
        <v>4</v>
      </c>
      <c r="Y86" s="203" t="s">
        <v>64</v>
      </c>
      <c r="Z86" s="207" t="s">
        <v>67</v>
      </c>
      <c r="AA86" s="208" t="s">
        <v>67</v>
      </c>
      <c r="AB86" s="198" t="s">
        <v>2234</v>
      </c>
      <c r="AC86" s="200" t="s">
        <v>259</v>
      </c>
      <c r="AD86" s="203" t="s">
        <v>64</v>
      </c>
      <c r="AE86" s="204" t="s">
        <v>239</v>
      </c>
      <c r="AF86" s="200" t="s">
        <v>1366</v>
      </c>
      <c r="AG86" s="57">
        <v>6</v>
      </c>
      <c r="AH86" s="203">
        <v>3</v>
      </c>
      <c r="AI86" s="202" t="s">
        <v>1674</v>
      </c>
      <c r="AJ86" s="197" t="s">
        <v>2191</v>
      </c>
      <c r="AK86" s="209">
        <v>24</v>
      </c>
      <c r="AL86" s="209">
        <v>6</v>
      </c>
      <c r="AM86" s="209">
        <v>7434</v>
      </c>
      <c r="AN86" s="209">
        <v>0</v>
      </c>
      <c r="AO86" s="209">
        <v>50000</v>
      </c>
      <c r="AP86" s="209">
        <v>2854656</v>
      </c>
      <c r="AQ86" s="209">
        <v>384000</v>
      </c>
      <c r="AR86" s="209">
        <v>0</v>
      </c>
      <c r="AS86" s="210">
        <v>0</v>
      </c>
      <c r="AT86" s="210">
        <v>800000</v>
      </c>
      <c r="AU86" s="210">
        <v>4038656</v>
      </c>
      <c r="AV86" s="107" t="s">
        <v>67</v>
      </c>
      <c r="AW86" s="57" t="s">
        <v>2310</v>
      </c>
      <c r="AX86" s="107">
        <v>0</v>
      </c>
      <c r="AY86" s="107">
        <v>0</v>
      </c>
      <c r="AZ86" s="107">
        <v>0</v>
      </c>
      <c r="BA86" s="107">
        <v>0</v>
      </c>
      <c r="BB86" s="107">
        <v>0</v>
      </c>
      <c r="BC86" s="107">
        <v>0</v>
      </c>
      <c r="BD86" s="107">
        <v>0</v>
      </c>
      <c r="BE86" s="107">
        <v>0</v>
      </c>
      <c r="BF86" s="107">
        <v>0</v>
      </c>
      <c r="BG86" s="206">
        <v>0</v>
      </c>
      <c r="BH86" s="206">
        <v>0</v>
      </c>
      <c r="BI86" s="206">
        <v>0</v>
      </c>
      <c r="BJ86" s="206">
        <v>0</v>
      </c>
      <c r="BK86" s="206">
        <v>0</v>
      </c>
      <c r="BL86" s="57">
        <v>0</v>
      </c>
      <c r="BM86" s="57">
        <v>0</v>
      </c>
      <c r="BN86" s="57" t="s">
        <v>67</v>
      </c>
      <c r="BQ86" s="108"/>
    </row>
    <row r="87" spans="1:69" s="57" customFormat="1" ht="14.15" customHeight="1" x14ac:dyDescent="0.35">
      <c r="A87" s="201">
        <v>14588</v>
      </c>
      <c r="B87" s="197" t="s">
        <v>1069</v>
      </c>
      <c r="C87" s="198" t="s">
        <v>126</v>
      </c>
      <c r="D87" s="199">
        <v>2</v>
      </c>
      <c r="E87" s="199">
        <v>2025</v>
      </c>
      <c r="F87" s="200" t="s">
        <v>127</v>
      </c>
      <c r="G87" s="197" t="s">
        <v>135</v>
      </c>
      <c r="H87" s="198" t="s">
        <v>2283</v>
      </c>
      <c r="I87" s="200" t="s">
        <v>234</v>
      </c>
      <c r="J87" s="200" t="s">
        <v>235</v>
      </c>
      <c r="K87" s="200" t="s">
        <v>65</v>
      </c>
      <c r="L87" s="215" t="s">
        <v>65</v>
      </c>
      <c r="M87" s="203">
        <v>8</v>
      </c>
      <c r="N87" s="204" t="s">
        <v>1368</v>
      </c>
      <c r="O87" s="204" t="s">
        <v>131</v>
      </c>
      <c r="P87" s="200" t="s">
        <v>132</v>
      </c>
      <c r="Q87" s="205" t="s">
        <v>61</v>
      </c>
      <c r="R87" s="200" t="s">
        <v>107</v>
      </c>
      <c r="S87" s="204">
        <v>6</v>
      </c>
      <c r="T87" s="203">
        <v>15</v>
      </c>
      <c r="U87" s="203">
        <v>24</v>
      </c>
      <c r="V87" s="203">
        <v>0</v>
      </c>
      <c r="W87" s="203">
        <v>24</v>
      </c>
      <c r="X87" s="203">
        <v>4</v>
      </c>
      <c r="Y87" s="203" t="s">
        <v>64</v>
      </c>
      <c r="Z87" s="207" t="s">
        <v>67</v>
      </c>
      <c r="AA87" s="208" t="s">
        <v>67</v>
      </c>
      <c r="AB87" s="198" t="s">
        <v>2234</v>
      </c>
      <c r="AC87" s="200" t="s">
        <v>2031</v>
      </c>
      <c r="AD87" s="203" t="s">
        <v>64</v>
      </c>
      <c r="AE87" s="204" t="s">
        <v>239</v>
      </c>
      <c r="AF87" s="200" t="s">
        <v>1366</v>
      </c>
      <c r="AG87" s="57">
        <v>6</v>
      </c>
      <c r="AH87" s="203">
        <v>3</v>
      </c>
      <c r="AI87" s="202" t="s">
        <v>1674</v>
      </c>
      <c r="AJ87" s="197" t="s">
        <v>2191</v>
      </c>
      <c r="AK87" s="209">
        <v>24</v>
      </c>
      <c r="AL87" s="209">
        <v>6</v>
      </c>
      <c r="AM87" s="209">
        <v>7434</v>
      </c>
      <c r="AN87" s="209">
        <v>0</v>
      </c>
      <c r="AO87" s="209">
        <v>50000</v>
      </c>
      <c r="AP87" s="209">
        <v>2676240</v>
      </c>
      <c r="AQ87" s="209">
        <v>360000</v>
      </c>
      <c r="AR87" s="209">
        <v>0</v>
      </c>
      <c r="AS87" s="210">
        <v>0</v>
      </c>
      <c r="AT87" s="210">
        <v>750000</v>
      </c>
      <c r="AU87" s="210">
        <v>3786240</v>
      </c>
      <c r="AV87" s="107" t="s">
        <v>67</v>
      </c>
      <c r="AW87" s="57" t="s">
        <v>2307</v>
      </c>
      <c r="AX87" s="107">
        <v>0</v>
      </c>
      <c r="AY87" s="107">
        <v>0</v>
      </c>
      <c r="AZ87" s="107">
        <v>0</v>
      </c>
      <c r="BA87" s="107">
        <v>0</v>
      </c>
      <c r="BB87" s="107">
        <v>0</v>
      </c>
      <c r="BC87" s="107">
        <v>0</v>
      </c>
      <c r="BD87" s="107">
        <v>0</v>
      </c>
      <c r="BE87" s="107">
        <v>0</v>
      </c>
      <c r="BF87" s="107">
        <v>0</v>
      </c>
      <c r="BG87" s="206">
        <v>0</v>
      </c>
      <c r="BH87" s="206">
        <v>0</v>
      </c>
      <c r="BI87" s="206">
        <v>0</v>
      </c>
      <c r="BJ87" s="206">
        <v>0</v>
      </c>
      <c r="BK87" s="206">
        <v>0</v>
      </c>
      <c r="BL87" s="57">
        <v>0</v>
      </c>
      <c r="BM87" s="57">
        <v>0</v>
      </c>
      <c r="BN87" s="57" t="s">
        <v>67</v>
      </c>
      <c r="BQ87" s="108"/>
    </row>
    <row r="88" spans="1:69" s="57" customFormat="1" ht="14.15" customHeight="1" x14ac:dyDescent="0.35">
      <c r="A88" s="201">
        <v>14341</v>
      </c>
      <c r="B88" s="197" t="s">
        <v>1069</v>
      </c>
      <c r="C88" s="198" t="s">
        <v>126</v>
      </c>
      <c r="D88" s="199">
        <v>2</v>
      </c>
      <c r="E88" s="199">
        <v>2025</v>
      </c>
      <c r="F88" s="200" t="s">
        <v>127</v>
      </c>
      <c r="G88" s="197" t="s">
        <v>214</v>
      </c>
      <c r="H88" s="198" t="s">
        <v>2242</v>
      </c>
      <c r="I88" s="200" t="s">
        <v>182</v>
      </c>
      <c r="J88" s="200" t="s">
        <v>183</v>
      </c>
      <c r="K88" s="200" t="s">
        <v>207</v>
      </c>
      <c r="L88" s="215" t="s">
        <v>208</v>
      </c>
      <c r="M88" s="203">
        <v>13</v>
      </c>
      <c r="N88" s="204" t="s">
        <v>1365</v>
      </c>
      <c r="O88" s="204" t="s">
        <v>209</v>
      </c>
      <c r="P88" s="200" t="s">
        <v>152</v>
      </c>
      <c r="Q88" s="205" t="s">
        <v>61</v>
      </c>
      <c r="R88" s="200" t="s">
        <v>107</v>
      </c>
      <c r="S88" s="204">
        <v>33</v>
      </c>
      <c r="T88" s="203">
        <v>10</v>
      </c>
      <c r="U88" s="203">
        <v>90</v>
      </c>
      <c r="V88" s="203">
        <v>8</v>
      </c>
      <c r="W88" s="203">
        <v>98</v>
      </c>
      <c r="X88" s="203">
        <v>3</v>
      </c>
      <c r="Y88" s="203" t="s">
        <v>64</v>
      </c>
      <c r="Z88" s="207" t="s">
        <v>67</v>
      </c>
      <c r="AA88" s="208" t="s">
        <v>67</v>
      </c>
      <c r="AB88" s="198" t="s">
        <v>2234</v>
      </c>
      <c r="AC88" s="200" t="s">
        <v>210</v>
      </c>
      <c r="AD88" s="203" t="s">
        <v>64</v>
      </c>
      <c r="AE88" s="204" t="s">
        <v>2308</v>
      </c>
      <c r="AF88" s="200" t="s">
        <v>1366</v>
      </c>
      <c r="AG88" s="57">
        <v>33</v>
      </c>
      <c r="AH88" s="203">
        <v>3</v>
      </c>
      <c r="AI88" s="202" t="s">
        <v>1674</v>
      </c>
      <c r="AJ88" s="197" t="s">
        <v>2191</v>
      </c>
      <c r="AK88" s="209">
        <v>98</v>
      </c>
      <c r="AL88" s="209">
        <v>33</v>
      </c>
      <c r="AM88" s="209">
        <v>7434</v>
      </c>
      <c r="AN88" s="209">
        <v>0</v>
      </c>
      <c r="AO88" s="209">
        <v>12000</v>
      </c>
      <c r="AP88" s="209">
        <v>7285320</v>
      </c>
      <c r="AQ88" s="209">
        <v>1320000</v>
      </c>
      <c r="AR88" s="209">
        <v>0</v>
      </c>
      <c r="AS88" s="210">
        <v>0</v>
      </c>
      <c r="AT88" s="210">
        <v>120000</v>
      </c>
      <c r="AU88" s="210">
        <v>8725320</v>
      </c>
      <c r="AV88" s="107" t="s">
        <v>64</v>
      </c>
      <c r="AX88" s="107">
        <v>1</v>
      </c>
      <c r="AY88" s="107">
        <v>7</v>
      </c>
      <c r="AZ88" s="107">
        <v>0</v>
      </c>
      <c r="BA88" s="107">
        <v>0</v>
      </c>
      <c r="BB88" s="107">
        <v>0</v>
      </c>
      <c r="BC88" s="107">
        <v>0</v>
      </c>
      <c r="BD88" s="107">
        <v>0</v>
      </c>
      <c r="BE88" s="107">
        <v>0</v>
      </c>
      <c r="BF88" s="107">
        <v>0</v>
      </c>
      <c r="BG88" s="206">
        <v>5</v>
      </c>
      <c r="BH88" s="206">
        <v>5</v>
      </c>
      <c r="BI88" s="206">
        <v>1</v>
      </c>
      <c r="BJ88" s="206">
        <v>1</v>
      </c>
      <c r="BK88" s="206">
        <v>1</v>
      </c>
      <c r="BL88" s="57">
        <v>6</v>
      </c>
      <c r="BM88" s="57">
        <v>3.7</v>
      </c>
      <c r="BN88" s="57" t="s">
        <v>67</v>
      </c>
      <c r="BQ88" s="108"/>
    </row>
    <row r="89" spans="1:69" s="57" customFormat="1" ht="14.15" customHeight="1" x14ac:dyDescent="0.35">
      <c r="A89" s="201">
        <v>14395</v>
      </c>
      <c r="B89" s="197" t="s">
        <v>1069</v>
      </c>
      <c r="C89" s="198" t="s">
        <v>126</v>
      </c>
      <c r="D89" s="199">
        <v>2</v>
      </c>
      <c r="E89" s="199">
        <v>2025</v>
      </c>
      <c r="F89" s="200" t="s">
        <v>127</v>
      </c>
      <c r="G89" s="197" t="s">
        <v>255</v>
      </c>
      <c r="H89" s="198" t="s">
        <v>254</v>
      </c>
      <c r="I89" s="200" t="s">
        <v>234</v>
      </c>
      <c r="J89" s="200" t="s">
        <v>235</v>
      </c>
      <c r="K89" s="200" t="s">
        <v>65</v>
      </c>
      <c r="L89" s="215" t="s">
        <v>65</v>
      </c>
      <c r="M89" s="203">
        <v>9</v>
      </c>
      <c r="N89" s="204" t="s">
        <v>2272</v>
      </c>
      <c r="O89" s="204" t="s">
        <v>252</v>
      </c>
      <c r="P89" s="200" t="s">
        <v>152</v>
      </c>
      <c r="Q89" s="205" t="s">
        <v>61</v>
      </c>
      <c r="R89" s="200" t="s">
        <v>62</v>
      </c>
      <c r="S89" s="204">
        <v>6</v>
      </c>
      <c r="T89" s="203">
        <v>16</v>
      </c>
      <c r="U89" s="203">
        <v>24</v>
      </c>
      <c r="V89" s="203">
        <v>0</v>
      </c>
      <c r="W89" s="203">
        <v>24</v>
      </c>
      <c r="X89" s="203">
        <v>4</v>
      </c>
      <c r="Y89" s="203" t="s">
        <v>64</v>
      </c>
      <c r="Z89" s="207" t="s">
        <v>67</v>
      </c>
      <c r="AA89" s="208" t="s">
        <v>67</v>
      </c>
      <c r="AB89" s="198" t="s">
        <v>2234</v>
      </c>
      <c r="AC89" s="200" t="s">
        <v>253</v>
      </c>
      <c r="AD89" s="203" t="s">
        <v>64</v>
      </c>
      <c r="AE89" s="204" t="s">
        <v>239</v>
      </c>
      <c r="AF89" s="200" t="s">
        <v>1366</v>
      </c>
      <c r="AG89" s="57">
        <v>6</v>
      </c>
      <c r="AH89" s="203">
        <v>3</v>
      </c>
      <c r="AI89" s="202" t="s">
        <v>2207</v>
      </c>
      <c r="AJ89" s="197" t="s">
        <v>2206</v>
      </c>
      <c r="AK89" s="209">
        <v>24</v>
      </c>
      <c r="AL89" s="209">
        <v>6</v>
      </c>
      <c r="AM89" s="209">
        <v>15112</v>
      </c>
      <c r="AN89" s="209">
        <v>0</v>
      </c>
      <c r="AO89" s="209">
        <v>50000</v>
      </c>
      <c r="AP89" s="209">
        <v>5803008</v>
      </c>
      <c r="AQ89" s="209">
        <v>384000</v>
      </c>
      <c r="AR89" s="209">
        <v>0</v>
      </c>
      <c r="AS89" s="210">
        <v>0</v>
      </c>
      <c r="AT89" s="210">
        <v>800000</v>
      </c>
      <c r="AU89" s="210">
        <v>6987008</v>
      </c>
      <c r="AV89" s="107" t="s">
        <v>67</v>
      </c>
      <c r="AW89" s="57" t="s">
        <v>2311</v>
      </c>
      <c r="AX89" s="107">
        <v>0</v>
      </c>
      <c r="AY89" s="107">
        <v>0</v>
      </c>
      <c r="AZ89" s="107">
        <v>0</v>
      </c>
      <c r="BA89" s="107">
        <v>0</v>
      </c>
      <c r="BB89" s="107">
        <v>0</v>
      </c>
      <c r="BC89" s="107">
        <v>0</v>
      </c>
      <c r="BD89" s="107">
        <v>0</v>
      </c>
      <c r="BE89" s="107">
        <v>0</v>
      </c>
      <c r="BF89" s="107">
        <v>0</v>
      </c>
      <c r="BG89" s="206">
        <v>0</v>
      </c>
      <c r="BH89" s="206">
        <v>0</v>
      </c>
      <c r="BI89" s="206">
        <v>0</v>
      </c>
      <c r="BJ89" s="206">
        <v>0</v>
      </c>
      <c r="BK89" s="206">
        <v>0</v>
      </c>
      <c r="BL89" s="57">
        <v>0</v>
      </c>
      <c r="BM89" s="57">
        <v>0</v>
      </c>
      <c r="BN89" s="57" t="s">
        <v>67</v>
      </c>
      <c r="BQ89" s="108"/>
    </row>
    <row r="90" spans="1:69" s="57" customFormat="1" ht="14.15" customHeight="1" x14ac:dyDescent="0.35">
      <c r="A90" s="201">
        <v>14508</v>
      </c>
      <c r="B90" s="197" t="s">
        <v>1069</v>
      </c>
      <c r="C90" s="198" t="s">
        <v>126</v>
      </c>
      <c r="D90" s="199">
        <v>2</v>
      </c>
      <c r="E90" s="199">
        <v>2025</v>
      </c>
      <c r="F90" s="200" t="s">
        <v>127</v>
      </c>
      <c r="G90" s="197" t="s">
        <v>2256</v>
      </c>
      <c r="H90" s="198" t="s">
        <v>2257</v>
      </c>
      <c r="I90" s="200" t="s">
        <v>234</v>
      </c>
      <c r="J90" s="200" t="s">
        <v>235</v>
      </c>
      <c r="K90" s="200" t="s">
        <v>65</v>
      </c>
      <c r="L90" s="215" t="s">
        <v>65</v>
      </c>
      <c r="M90" s="203">
        <v>8</v>
      </c>
      <c r="N90" s="204" t="s">
        <v>1368</v>
      </c>
      <c r="O90" s="204" t="s">
        <v>76</v>
      </c>
      <c r="P90" s="200" t="s">
        <v>132</v>
      </c>
      <c r="Q90" s="205" t="s">
        <v>61</v>
      </c>
      <c r="R90" s="200" t="s">
        <v>62</v>
      </c>
      <c r="S90" s="204">
        <v>5</v>
      </c>
      <c r="T90" s="203">
        <v>10</v>
      </c>
      <c r="U90" s="203">
        <v>24</v>
      </c>
      <c r="V90" s="203">
        <v>0</v>
      </c>
      <c r="W90" s="203">
        <v>24</v>
      </c>
      <c r="X90" s="203">
        <v>5</v>
      </c>
      <c r="Y90" s="203" t="s">
        <v>64</v>
      </c>
      <c r="Z90" s="207" t="s">
        <v>67</v>
      </c>
      <c r="AA90" s="208" t="s">
        <v>67</v>
      </c>
      <c r="AB90" s="198" t="s">
        <v>2234</v>
      </c>
      <c r="AC90" s="200" t="s">
        <v>273</v>
      </c>
      <c r="AD90" s="203" t="s">
        <v>64</v>
      </c>
      <c r="AE90" s="204" t="s">
        <v>239</v>
      </c>
      <c r="AF90" s="200" t="s">
        <v>1366</v>
      </c>
      <c r="AG90" s="57">
        <v>5</v>
      </c>
      <c r="AH90" s="203">
        <v>3</v>
      </c>
      <c r="AI90" s="202" t="s">
        <v>2207</v>
      </c>
      <c r="AJ90" s="197" t="s">
        <v>2206</v>
      </c>
      <c r="AK90" s="209">
        <v>24</v>
      </c>
      <c r="AL90" s="209">
        <v>5</v>
      </c>
      <c r="AM90" s="209">
        <v>33200</v>
      </c>
      <c r="AN90" s="209">
        <v>0</v>
      </c>
      <c r="AO90" s="209">
        <v>50000</v>
      </c>
      <c r="AP90" s="209">
        <v>7968000</v>
      </c>
      <c r="AQ90" s="209">
        <v>200000</v>
      </c>
      <c r="AR90" s="209">
        <v>0</v>
      </c>
      <c r="AS90" s="210">
        <v>0</v>
      </c>
      <c r="AT90" s="210">
        <v>500000</v>
      </c>
      <c r="AU90" s="210">
        <v>8668000</v>
      </c>
      <c r="AV90" s="107" t="s">
        <v>67</v>
      </c>
      <c r="AW90" s="57" t="s">
        <v>2311</v>
      </c>
      <c r="AX90" s="107">
        <v>0</v>
      </c>
      <c r="AY90" s="107">
        <v>0</v>
      </c>
      <c r="AZ90" s="107">
        <v>0</v>
      </c>
      <c r="BA90" s="107">
        <v>0</v>
      </c>
      <c r="BB90" s="107">
        <v>0</v>
      </c>
      <c r="BC90" s="107">
        <v>0</v>
      </c>
      <c r="BD90" s="107">
        <v>0</v>
      </c>
      <c r="BE90" s="107">
        <v>0</v>
      </c>
      <c r="BF90" s="107">
        <v>0</v>
      </c>
      <c r="BG90" s="206">
        <v>0</v>
      </c>
      <c r="BH90" s="206">
        <v>0</v>
      </c>
      <c r="BI90" s="206">
        <v>0</v>
      </c>
      <c r="BJ90" s="206">
        <v>0</v>
      </c>
      <c r="BK90" s="206">
        <v>0</v>
      </c>
      <c r="BL90" s="57">
        <v>0</v>
      </c>
      <c r="BM90" s="57">
        <v>0</v>
      </c>
      <c r="BN90" s="57" t="s">
        <v>67</v>
      </c>
      <c r="BQ90" s="108"/>
    </row>
    <row r="91" spans="1:69" s="57" customFormat="1" ht="14.15" customHeight="1" x14ac:dyDescent="0.35">
      <c r="A91" s="201">
        <v>14443</v>
      </c>
      <c r="B91" s="197" t="s">
        <v>1069</v>
      </c>
      <c r="C91" s="198" t="s">
        <v>126</v>
      </c>
      <c r="D91" s="199">
        <v>2</v>
      </c>
      <c r="E91" s="199">
        <v>2025</v>
      </c>
      <c r="F91" s="200" t="s">
        <v>127</v>
      </c>
      <c r="G91" s="197" t="s">
        <v>173</v>
      </c>
      <c r="H91" s="198" t="s">
        <v>176</v>
      </c>
      <c r="I91" s="200" t="s">
        <v>234</v>
      </c>
      <c r="J91" s="200" t="s">
        <v>235</v>
      </c>
      <c r="K91" s="200" t="s">
        <v>65</v>
      </c>
      <c r="L91" s="215" t="s">
        <v>65</v>
      </c>
      <c r="M91" s="203">
        <v>8</v>
      </c>
      <c r="N91" s="204" t="s">
        <v>1368</v>
      </c>
      <c r="O91" s="204" t="s">
        <v>262</v>
      </c>
      <c r="P91" s="200" t="s">
        <v>152</v>
      </c>
      <c r="Q91" s="205" t="s">
        <v>61</v>
      </c>
      <c r="R91" s="200" t="s">
        <v>107</v>
      </c>
      <c r="S91" s="204">
        <v>6</v>
      </c>
      <c r="T91" s="203">
        <v>10</v>
      </c>
      <c r="U91" s="203">
        <v>24</v>
      </c>
      <c r="V91" s="203">
        <v>0</v>
      </c>
      <c r="W91" s="203">
        <v>24</v>
      </c>
      <c r="X91" s="203">
        <v>4</v>
      </c>
      <c r="Y91" s="203" t="s">
        <v>64</v>
      </c>
      <c r="Z91" s="207" t="s">
        <v>67</v>
      </c>
      <c r="AA91" s="208" t="s">
        <v>67</v>
      </c>
      <c r="AB91" s="198" t="s">
        <v>2234</v>
      </c>
      <c r="AC91" s="200" t="s">
        <v>263</v>
      </c>
      <c r="AD91" s="203" t="s">
        <v>64</v>
      </c>
      <c r="AE91" s="204" t="s">
        <v>239</v>
      </c>
      <c r="AF91" s="200" t="s">
        <v>1366</v>
      </c>
      <c r="AG91" s="57">
        <v>6</v>
      </c>
      <c r="AH91" s="203">
        <v>3</v>
      </c>
      <c r="AI91" s="202" t="s">
        <v>2207</v>
      </c>
      <c r="AJ91" s="197" t="s">
        <v>2206</v>
      </c>
      <c r="AK91" s="209">
        <v>24</v>
      </c>
      <c r="AL91" s="209">
        <v>6</v>
      </c>
      <c r="AM91" s="209">
        <v>33200</v>
      </c>
      <c r="AN91" s="209">
        <v>0</v>
      </c>
      <c r="AO91" s="209">
        <v>50000</v>
      </c>
      <c r="AP91" s="209">
        <v>7968000</v>
      </c>
      <c r="AQ91" s="209">
        <v>240000</v>
      </c>
      <c r="AR91" s="209">
        <v>0</v>
      </c>
      <c r="AS91" s="210">
        <v>0</v>
      </c>
      <c r="AT91" s="210">
        <v>500000</v>
      </c>
      <c r="AU91" s="210">
        <v>8708000</v>
      </c>
      <c r="AV91" s="107" t="s">
        <v>67</v>
      </c>
      <c r="AW91" s="57" t="s">
        <v>2311</v>
      </c>
      <c r="AX91" s="107">
        <v>0</v>
      </c>
      <c r="AY91" s="107">
        <v>0</v>
      </c>
      <c r="AZ91" s="107">
        <v>0</v>
      </c>
      <c r="BA91" s="107">
        <v>0</v>
      </c>
      <c r="BB91" s="107">
        <v>0</v>
      </c>
      <c r="BC91" s="107">
        <v>0</v>
      </c>
      <c r="BD91" s="107">
        <v>0</v>
      </c>
      <c r="BE91" s="107">
        <v>0</v>
      </c>
      <c r="BF91" s="107">
        <v>0</v>
      </c>
      <c r="BG91" s="206">
        <v>0</v>
      </c>
      <c r="BH91" s="206">
        <v>0</v>
      </c>
      <c r="BI91" s="206">
        <v>0</v>
      </c>
      <c r="BJ91" s="206">
        <v>0</v>
      </c>
      <c r="BK91" s="206">
        <v>0</v>
      </c>
      <c r="BL91" s="57">
        <v>0</v>
      </c>
      <c r="BM91" s="57">
        <v>0</v>
      </c>
      <c r="BN91" s="57" t="s">
        <v>67</v>
      </c>
      <c r="BQ91" s="108"/>
    </row>
    <row r="92" spans="1:69" s="57" customFormat="1" ht="14.15" customHeight="1" x14ac:dyDescent="0.35">
      <c r="A92" s="201">
        <v>14396</v>
      </c>
      <c r="B92" s="197" t="s">
        <v>1069</v>
      </c>
      <c r="C92" s="198" t="s">
        <v>126</v>
      </c>
      <c r="D92" s="199">
        <v>2</v>
      </c>
      <c r="E92" s="199">
        <v>2025</v>
      </c>
      <c r="F92" s="200" t="s">
        <v>127</v>
      </c>
      <c r="G92" s="197" t="s">
        <v>255</v>
      </c>
      <c r="H92" s="198" t="s">
        <v>254</v>
      </c>
      <c r="I92" s="200" t="s">
        <v>234</v>
      </c>
      <c r="J92" s="200" t="s">
        <v>235</v>
      </c>
      <c r="K92" s="200" t="s">
        <v>65</v>
      </c>
      <c r="L92" s="215" t="s">
        <v>65</v>
      </c>
      <c r="M92" s="203">
        <v>9</v>
      </c>
      <c r="N92" s="204" t="s">
        <v>2272</v>
      </c>
      <c r="O92" s="204" t="s">
        <v>252</v>
      </c>
      <c r="P92" s="200" t="s">
        <v>152</v>
      </c>
      <c r="Q92" s="205" t="s">
        <v>61</v>
      </c>
      <c r="R92" s="200" t="s">
        <v>62</v>
      </c>
      <c r="S92" s="204">
        <v>6</v>
      </c>
      <c r="T92" s="203">
        <v>16</v>
      </c>
      <c r="U92" s="203">
        <v>24</v>
      </c>
      <c r="V92" s="203">
        <v>0</v>
      </c>
      <c r="W92" s="203">
        <v>24</v>
      </c>
      <c r="X92" s="203">
        <v>4</v>
      </c>
      <c r="Y92" s="203" t="s">
        <v>64</v>
      </c>
      <c r="Z92" s="207" t="s">
        <v>67</v>
      </c>
      <c r="AA92" s="208" t="s">
        <v>67</v>
      </c>
      <c r="AB92" s="198" t="s">
        <v>2234</v>
      </c>
      <c r="AC92" s="200" t="s">
        <v>258</v>
      </c>
      <c r="AD92" s="203" t="s">
        <v>64</v>
      </c>
      <c r="AE92" s="204" t="s">
        <v>239</v>
      </c>
      <c r="AF92" s="200" t="s">
        <v>1366</v>
      </c>
      <c r="AG92" s="57">
        <v>6</v>
      </c>
      <c r="AH92" s="203">
        <v>3</v>
      </c>
      <c r="AI92" s="202" t="s">
        <v>2207</v>
      </c>
      <c r="AJ92" s="197" t="s">
        <v>2206</v>
      </c>
      <c r="AK92" s="209">
        <v>24</v>
      </c>
      <c r="AL92" s="209">
        <v>6</v>
      </c>
      <c r="AM92" s="209">
        <v>25000</v>
      </c>
      <c r="AN92" s="209">
        <v>0</v>
      </c>
      <c r="AO92" s="209">
        <v>50000</v>
      </c>
      <c r="AP92" s="209">
        <v>9600000</v>
      </c>
      <c r="AQ92" s="209">
        <v>384000</v>
      </c>
      <c r="AR92" s="209">
        <v>0</v>
      </c>
      <c r="AS92" s="210">
        <v>0</v>
      </c>
      <c r="AT92" s="210">
        <v>800000</v>
      </c>
      <c r="AU92" s="210">
        <v>10784000</v>
      </c>
      <c r="AV92" s="107" t="s">
        <v>67</v>
      </c>
      <c r="AW92" s="57" t="s">
        <v>2311</v>
      </c>
      <c r="AX92" s="107">
        <v>0</v>
      </c>
      <c r="AY92" s="107">
        <v>0</v>
      </c>
      <c r="AZ92" s="107">
        <v>0</v>
      </c>
      <c r="BA92" s="107">
        <v>0</v>
      </c>
      <c r="BB92" s="107">
        <v>0</v>
      </c>
      <c r="BC92" s="107">
        <v>0</v>
      </c>
      <c r="BD92" s="107">
        <v>0</v>
      </c>
      <c r="BE92" s="107">
        <v>0</v>
      </c>
      <c r="BF92" s="107">
        <v>0</v>
      </c>
      <c r="BG92" s="206">
        <v>0</v>
      </c>
      <c r="BH92" s="206">
        <v>0</v>
      </c>
      <c r="BI92" s="206">
        <v>0</v>
      </c>
      <c r="BJ92" s="206">
        <v>0</v>
      </c>
      <c r="BK92" s="206">
        <v>0</v>
      </c>
      <c r="BL92" s="57">
        <v>0</v>
      </c>
      <c r="BM92" s="57">
        <v>0</v>
      </c>
      <c r="BN92" s="57" t="s">
        <v>67</v>
      </c>
      <c r="BQ92" s="108"/>
    </row>
    <row r="93" spans="1:69" s="57" customFormat="1" ht="14.15" customHeight="1" x14ac:dyDescent="0.35">
      <c r="A93" s="201">
        <v>14588</v>
      </c>
      <c r="B93" s="197" t="s">
        <v>1069</v>
      </c>
      <c r="C93" s="198" t="s">
        <v>126</v>
      </c>
      <c r="D93" s="199">
        <v>2</v>
      </c>
      <c r="E93" s="199">
        <v>2025</v>
      </c>
      <c r="F93" s="200" t="s">
        <v>127</v>
      </c>
      <c r="G93" s="197" t="s">
        <v>135</v>
      </c>
      <c r="H93" s="198" t="s">
        <v>2283</v>
      </c>
      <c r="I93" s="200" t="s">
        <v>234</v>
      </c>
      <c r="J93" s="200" t="s">
        <v>235</v>
      </c>
      <c r="K93" s="200" t="s">
        <v>65</v>
      </c>
      <c r="L93" s="215" t="s">
        <v>65</v>
      </c>
      <c r="M93" s="203">
        <v>8</v>
      </c>
      <c r="N93" s="204" t="s">
        <v>1368</v>
      </c>
      <c r="O93" s="204" t="s">
        <v>131</v>
      </c>
      <c r="P93" s="200" t="s">
        <v>132</v>
      </c>
      <c r="Q93" s="205" t="s">
        <v>61</v>
      </c>
      <c r="R93" s="200" t="s">
        <v>107</v>
      </c>
      <c r="S93" s="204">
        <v>6</v>
      </c>
      <c r="T93" s="203">
        <v>15</v>
      </c>
      <c r="U93" s="203">
        <v>24</v>
      </c>
      <c r="V93" s="203">
        <v>0</v>
      </c>
      <c r="W93" s="203">
        <v>24</v>
      </c>
      <c r="X93" s="203">
        <v>4</v>
      </c>
      <c r="Y93" s="203" t="s">
        <v>64</v>
      </c>
      <c r="Z93" s="207" t="s">
        <v>67</v>
      </c>
      <c r="AA93" s="208" t="s">
        <v>67</v>
      </c>
      <c r="AB93" s="198" t="s">
        <v>2234</v>
      </c>
      <c r="AC93" s="200" t="s">
        <v>2031</v>
      </c>
      <c r="AD93" s="203" t="s">
        <v>64</v>
      </c>
      <c r="AE93" s="204" t="s">
        <v>239</v>
      </c>
      <c r="AF93" s="200" t="s">
        <v>1366</v>
      </c>
      <c r="AG93" s="57">
        <v>6</v>
      </c>
      <c r="AH93" s="203">
        <v>3</v>
      </c>
      <c r="AI93" s="202" t="s">
        <v>2207</v>
      </c>
      <c r="AJ93" s="197" t="s">
        <v>2206</v>
      </c>
      <c r="AK93" s="209">
        <v>24</v>
      </c>
      <c r="AL93" s="209">
        <v>6</v>
      </c>
      <c r="AM93" s="209">
        <v>33200</v>
      </c>
      <c r="AN93" s="209">
        <v>0</v>
      </c>
      <c r="AO93" s="209">
        <v>50000</v>
      </c>
      <c r="AP93" s="209">
        <v>11952000</v>
      </c>
      <c r="AQ93" s="209">
        <v>360000</v>
      </c>
      <c r="AR93" s="209">
        <v>0</v>
      </c>
      <c r="AS93" s="210">
        <v>0</v>
      </c>
      <c r="AT93" s="210">
        <v>750000</v>
      </c>
      <c r="AU93" s="210">
        <v>13062000</v>
      </c>
      <c r="AV93" s="107" t="s">
        <v>67</v>
      </c>
      <c r="AW93" s="57" t="s">
        <v>2311</v>
      </c>
      <c r="AX93" s="107">
        <v>0</v>
      </c>
      <c r="AY93" s="107">
        <v>0</v>
      </c>
      <c r="AZ93" s="107">
        <v>0</v>
      </c>
      <c r="BA93" s="107">
        <v>0</v>
      </c>
      <c r="BB93" s="107">
        <v>0</v>
      </c>
      <c r="BC93" s="107">
        <v>0</v>
      </c>
      <c r="BD93" s="107">
        <v>0</v>
      </c>
      <c r="BE93" s="107">
        <v>0</v>
      </c>
      <c r="BF93" s="107">
        <v>0</v>
      </c>
      <c r="BG93" s="206">
        <v>0</v>
      </c>
      <c r="BH93" s="206">
        <v>0</v>
      </c>
      <c r="BI93" s="206">
        <v>0</v>
      </c>
      <c r="BJ93" s="206">
        <v>0</v>
      </c>
      <c r="BK93" s="206">
        <v>0</v>
      </c>
      <c r="BL93" s="57">
        <v>0</v>
      </c>
      <c r="BM93" s="57">
        <v>0</v>
      </c>
      <c r="BN93" s="57" t="s">
        <v>67</v>
      </c>
      <c r="BQ93" s="108"/>
    </row>
    <row r="94" spans="1:69" s="57" customFormat="1" ht="14.15" customHeight="1" x14ac:dyDescent="0.35">
      <c r="A94" s="201">
        <v>14584</v>
      </c>
      <c r="B94" s="197" t="s">
        <v>1069</v>
      </c>
      <c r="C94" s="198" t="s">
        <v>126</v>
      </c>
      <c r="D94" s="199">
        <v>2</v>
      </c>
      <c r="E94" s="199">
        <v>2025</v>
      </c>
      <c r="F94" s="200" t="s">
        <v>127</v>
      </c>
      <c r="G94" s="197" t="s">
        <v>214</v>
      </c>
      <c r="H94" s="198" t="s">
        <v>2242</v>
      </c>
      <c r="I94" s="200" t="s">
        <v>552</v>
      </c>
      <c r="J94" s="200" t="s">
        <v>553</v>
      </c>
      <c r="K94" s="200" t="s">
        <v>65</v>
      </c>
      <c r="L94" s="215" t="s">
        <v>65</v>
      </c>
      <c r="M94" s="203">
        <v>5</v>
      </c>
      <c r="N94" s="204" t="s">
        <v>2233</v>
      </c>
      <c r="O94" s="204" t="s">
        <v>559</v>
      </c>
      <c r="P94" s="200" t="s">
        <v>152</v>
      </c>
      <c r="Q94" s="205" t="s">
        <v>61</v>
      </c>
      <c r="R94" s="200" t="s">
        <v>107</v>
      </c>
      <c r="S94" s="204">
        <v>20</v>
      </c>
      <c r="T94" s="203">
        <v>20</v>
      </c>
      <c r="U94" s="203">
        <v>80</v>
      </c>
      <c r="V94" s="203">
        <v>0</v>
      </c>
      <c r="W94" s="203">
        <v>80</v>
      </c>
      <c r="X94" s="203">
        <v>4</v>
      </c>
      <c r="Y94" s="203" t="s">
        <v>64</v>
      </c>
      <c r="Z94" s="207" t="s">
        <v>67</v>
      </c>
      <c r="AA94" s="208" t="s">
        <v>67</v>
      </c>
      <c r="AB94" s="198" t="s">
        <v>2234</v>
      </c>
      <c r="AC94" s="200" t="s">
        <v>2312</v>
      </c>
      <c r="AD94" s="203" t="s">
        <v>67</v>
      </c>
      <c r="AE94" s="204">
        <v>0</v>
      </c>
      <c r="AF94" s="200" t="s">
        <v>1366</v>
      </c>
      <c r="AG94" s="57">
        <v>20</v>
      </c>
      <c r="AH94" s="203">
        <v>3</v>
      </c>
      <c r="AI94" s="202" t="s">
        <v>1768</v>
      </c>
      <c r="AJ94" s="197" t="s">
        <v>2211</v>
      </c>
      <c r="AK94" s="209">
        <v>80</v>
      </c>
      <c r="AL94" s="209">
        <v>20</v>
      </c>
      <c r="AM94" s="209">
        <v>6373</v>
      </c>
      <c r="AN94" s="209">
        <v>0</v>
      </c>
      <c r="AO94" s="209">
        <v>0</v>
      </c>
      <c r="AP94" s="209">
        <v>10196800</v>
      </c>
      <c r="AQ94" s="209">
        <v>1600000</v>
      </c>
      <c r="AR94" s="209">
        <v>0</v>
      </c>
      <c r="AS94" s="210">
        <v>0</v>
      </c>
      <c r="AT94" s="210">
        <v>0</v>
      </c>
      <c r="AU94" s="210">
        <v>11796800</v>
      </c>
      <c r="AV94" s="107" t="s">
        <v>64</v>
      </c>
      <c r="AX94" s="107">
        <v>3</v>
      </c>
      <c r="AY94" s="107">
        <v>5</v>
      </c>
      <c r="AZ94" s="107">
        <v>0</v>
      </c>
      <c r="BA94" s="107">
        <v>0</v>
      </c>
      <c r="BB94" s="107">
        <v>0</v>
      </c>
      <c r="BC94" s="107">
        <v>0</v>
      </c>
      <c r="BD94" s="107">
        <v>0</v>
      </c>
      <c r="BE94" s="107">
        <v>0</v>
      </c>
      <c r="BF94" s="107">
        <v>0</v>
      </c>
      <c r="BG94" s="206">
        <v>7</v>
      </c>
      <c r="BH94" s="206">
        <v>7</v>
      </c>
      <c r="BI94" s="206">
        <v>7</v>
      </c>
      <c r="BJ94" s="206">
        <v>7</v>
      </c>
      <c r="BK94" s="206">
        <v>7</v>
      </c>
      <c r="BL94" s="81">
        <v>7</v>
      </c>
      <c r="BM94" s="57">
        <v>6.4</v>
      </c>
      <c r="BN94" s="57" t="s">
        <v>67</v>
      </c>
      <c r="BQ94" s="108"/>
    </row>
    <row r="95" spans="1:69" s="57" customFormat="1" ht="14.15" customHeight="1" x14ac:dyDescent="0.35">
      <c r="A95" s="201">
        <v>14421</v>
      </c>
      <c r="B95" s="197" t="s">
        <v>1069</v>
      </c>
      <c r="C95" s="198" t="s">
        <v>126</v>
      </c>
      <c r="D95" s="199">
        <v>2</v>
      </c>
      <c r="E95" s="199">
        <v>2025</v>
      </c>
      <c r="F95" s="200" t="s">
        <v>127</v>
      </c>
      <c r="G95" s="197" t="s">
        <v>948</v>
      </c>
      <c r="H95" s="198" t="s">
        <v>2313</v>
      </c>
      <c r="I95" s="200" t="s">
        <v>552</v>
      </c>
      <c r="J95" s="200" t="s">
        <v>553</v>
      </c>
      <c r="K95" s="200" t="s">
        <v>56</v>
      </c>
      <c r="L95" s="215" t="s">
        <v>57</v>
      </c>
      <c r="M95" s="203">
        <v>13</v>
      </c>
      <c r="N95" s="204" t="s">
        <v>1365</v>
      </c>
      <c r="O95" s="204" t="s">
        <v>203</v>
      </c>
      <c r="P95" s="200" t="s">
        <v>152</v>
      </c>
      <c r="Q95" s="205" t="s">
        <v>61</v>
      </c>
      <c r="R95" s="200" t="s">
        <v>62</v>
      </c>
      <c r="S95" s="204">
        <v>23</v>
      </c>
      <c r="T95" s="203">
        <v>13</v>
      </c>
      <c r="U95" s="203">
        <v>80</v>
      </c>
      <c r="V95" s="203">
        <v>12</v>
      </c>
      <c r="W95" s="203">
        <v>92</v>
      </c>
      <c r="X95" s="203">
        <v>4</v>
      </c>
      <c r="Y95" s="203" t="s">
        <v>64</v>
      </c>
      <c r="Z95" s="207" t="s">
        <v>67</v>
      </c>
      <c r="AA95" s="208" t="s">
        <v>64</v>
      </c>
      <c r="AB95" s="198" t="s">
        <v>2234</v>
      </c>
      <c r="AC95" s="200" t="s">
        <v>946</v>
      </c>
      <c r="AD95" s="203" t="s">
        <v>67</v>
      </c>
      <c r="AE95" s="204">
        <v>0</v>
      </c>
      <c r="AF95" s="200" t="s">
        <v>1366</v>
      </c>
      <c r="AG95" s="57">
        <v>23</v>
      </c>
      <c r="AH95" s="203">
        <v>3</v>
      </c>
      <c r="AI95" s="202" t="s">
        <v>1768</v>
      </c>
      <c r="AJ95" s="197" t="s">
        <v>2211</v>
      </c>
      <c r="AK95" s="209">
        <v>92</v>
      </c>
      <c r="AL95" s="209">
        <v>23</v>
      </c>
      <c r="AM95" s="209">
        <v>6373</v>
      </c>
      <c r="AN95" s="209">
        <v>160000</v>
      </c>
      <c r="AO95" s="209">
        <v>0</v>
      </c>
      <c r="AP95" s="209">
        <v>7622108</v>
      </c>
      <c r="AQ95" s="209">
        <v>1196000</v>
      </c>
      <c r="AR95" s="209">
        <v>2080000</v>
      </c>
      <c r="AS95" s="210">
        <v>0</v>
      </c>
      <c r="AT95" s="210">
        <v>0</v>
      </c>
      <c r="AU95" s="210">
        <v>10898108</v>
      </c>
      <c r="AV95" s="107" t="s">
        <v>64</v>
      </c>
      <c r="AX95" s="107">
        <v>3</v>
      </c>
      <c r="AY95" s="107">
        <v>5</v>
      </c>
      <c r="AZ95" s="107">
        <v>0</v>
      </c>
      <c r="BA95" s="107">
        <v>0</v>
      </c>
      <c r="BB95" s="107">
        <v>0</v>
      </c>
      <c r="BC95" s="107">
        <v>0</v>
      </c>
      <c r="BD95" s="107">
        <v>0</v>
      </c>
      <c r="BE95" s="107">
        <v>0</v>
      </c>
      <c r="BF95" s="107">
        <v>0</v>
      </c>
      <c r="BG95" s="206">
        <v>7</v>
      </c>
      <c r="BH95" s="206">
        <v>7</v>
      </c>
      <c r="BI95" s="206">
        <v>7</v>
      </c>
      <c r="BJ95" s="206">
        <v>7</v>
      </c>
      <c r="BK95" s="206">
        <v>7</v>
      </c>
      <c r="BL95" s="57">
        <v>7</v>
      </c>
      <c r="BM95" s="57">
        <v>6.4</v>
      </c>
      <c r="BN95" s="57" t="s">
        <v>67</v>
      </c>
      <c r="BQ95" s="108"/>
    </row>
    <row r="96" spans="1:69" s="57" customFormat="1" ht="14.15" customHeight="1" x14ac:dyDescent="0.35">
      <c r="A96" s="201">
        <v>14402</v>
      </c>
      <c r="B96" s="197" t="s">
        <v>1069</v>
      </c>
      <c r="C96" s="198" t="s">
        <v>126</v>
      </c>
      <c r="D96" s="199">
        <v>2</v>
      </c>
      <c r="E96" s="199">
        <v>2025</v>
      </c>
      <c r="F96" s="200" t="s">
        <v>127</v>
      </c>
      <c r="G96" s="197" t="s">
        <v>476</v>
      </c>
      <c r="H96" s="198" t="s">
        <v>603</v>
      </c>
      <c r="I96" s="200" t="s">
        <v>593</v>
      </c>
      <c r="J96" s="200" t="s">
        <v>594</v>
      </c>
      <c r="K96" s="200" t="s">
        <v>65</v>
      </c>
      <c r="L96" s="215" t="s">
        <v>65</v>
      </c>
      <c r="M96" s="203">
        <v>13</v>
      </c>
      <c r="N96" s="204" t="s">
        <v>1365</v>
      </c>
      <c r="O96" s="204" t="s">
        <v>595</v>
      </c>
      <c r="P96" s="200" t="s">
        <v>152</v>
      </c>
      <c r="Q96" s="205" t="s">
        <v>61</v>
      </c>
      <c r="R96" s="200" t="s">
        <v>107</v>
      </c>
      <c r="S96" s="204">
        <v>38</v>
      </c>
      <c r="T96" s="203">
        <v>19</v>
      </c>
      <c r="U96" s="203">
        <v>150</v>
      </c>
      <c r="V96" s="203">
        <v>0</v>
      </c>
      <c r="W96" s="203">
        <v>150</v>
      </c>
      <c r="X96" s="203">
        <v>4</v>
      </c>
      <c r="Y96" s="203" t="s">
        <v>64</v>
      </c>
      <c r="Z96" s="207" t="s">
        <v>67</v>
      </c>
      <c r="AA96" s="208" t="s">
        <v>67</v>
      </c>
      <c r="AB96" s="198" t="s">
        <v>2234</v>
      </c>
      <c r="AC96" s="200" t="s">
        <v>600</v>
      </c>
      <c r="AD96" s="203" t="s">
        <v>67</v>
      </c>
      <c r="AE96" s="204">
        <v>0</v>
      </c>
      <c r="AF96" s="200" t="s">
        <v>1366</v>
      </c>
      <c r="AG96" s="57">
        <v>38</v>
      </c>
      <c r="AH96" s="203">
        <v>3</v>
      </c>
      <c r="AI96" s="202" t="s">
        <v>1768</v>
      </c>
      <c r="AJ96" s="197" t="s">
        <v>2211</v>
      </c>
      <c r="AK96" s="209">
        <v>150</v>
      </c>
      <c r="AL96" s="209">
        <v>38</v>
      </c>
      <c r="AM96" s="209">
        <v>6373</v>
      </c>
      <c r="AN96" s="209">
        <v>0</v>
      </c>
      <c r="AO96" s="209">
        <v>0</v>
      </c>
      <c r="AP96" s="209">
        <v>18163050</v>
      </c>
      <c r="AQ96" s="209">
        <v>2888000</v>
      </c>
      <c r="AR96" s="209">
        <v>0</v>
      </c>
      <c r="AS96" s="210">
        <v>0</v>
      </c>
      <c r="AT96" s="210">
        <v>0</v>
      </c>
      <c r="AU96" s="210">
        <v>21051050</v>
      </c>
      <c r="AV96" s="107" t="s">
        <v>64</v>
      </c>
      <c r="AX96" s="107">
        <v>3</v>
      </c>
      <c r="AY96" s="107">
        <v>5</v>
      </c>
      <c r="AZ96" s="107">
        <v>0</v>
      </c>
      <c r="BA96" s="107">
        <v>0</v>
      </c>
      <c r="BB96" s="107">
        <v>0</v>
      </c>
      <c r="BC96" s="107">
        <v>0</v>
      </c>
      <c r="BD96" s="107">
        <v>0</v>
      </c>
      <c r="BE96" s="107">
        <v>0</v>
      </c>
      <c r="BF96" s="107">
        <v>0</v>
      </c>
      <c r="BG96" s="206">
        <v>7</v>
      </c>
      <c r="BH96" s="206">
        <v>7</v>
      </c>
      <c r="BI96" s="206">
        <v>7</v>
      </c>
      <c r="BJ96" s="206">
        <v>7</v>
      </c>
      <c r="BK96" s="206">
        <v>7</v>
      </c>
      <c r="BL96" s="81">
        <v>7</v>
      </c>
      <c r="BM96" s="57">
        <v>6.4</v>
      </c>
      <c r="BN96" s="57" t="s">
        <v>67</v>
      </c>
      <c r="BQ96" s="108"/>
    </row>
    <row r="97" spans="1:73" s="57" customFormat="1" ht="14.15" customHeight="1" x14ac:dyDescent="0.35">
      <c r="A97" s="201">
        <v>14404</v>
      </c>
      <c r="B97" s="197" t="s">
        <v>1069</v>
      </c>
      <c r="C97" s="198" t="s">
        <v>126</v>
      </c>
      <c r="D97" s="199">
        <v>2</v>
      </c>
      <c r="E97" s="199">
        <v>2025</v>
      </c>
      <c r="F97" s="200" t="s">
        <v>127</v>
      </c>
      <c r="G97" s="197" t="s">
        <v>476</v>
      </c>
      <c r="H97" s="198" t="s">
        <v>603</v>
      </c>
      <c r="I97" s="200" t="s">
        <v>593</v>
      </c>
      <c r="J97" s="200" t="s">
        <v>594</v>
      </c>
      <c r="K97" s="200" t="s">
        <v>65</v>
      </c>
      <c r="L97" s="215" t="s">
        <v>65</v>
      </c>
      <c r="M97" s="203">
        <v>13</v>
      </c>
      <c r="N97" s="204" t="s">
        <v>1365</v>
      </c>
      <c r="O97" s="204" t="s">
        <v>604</v>
      </c>
      <c r="P97" s="200" t="s">
        <v>152</v>
      </c>
      <c r="Q97" s="205" t="s">
        <v>61</v>
      </c>
      <c r="R97" s="200" t="s">
        <v>107</v>
      </c>
      <c r="S97" s="204">
        <v>38</v>
      </c>
      <c r="T97" s="203">
        <v>20</v>
      </c>
      <c r="U97" s="203">
        <v>150</v>
      </c>
      <c r="V97" s="203">
        <v>0</v>
      </c>
      <c r="W97" s="203">
        <v>150</v>
      </c>
      <c r="X97" s="203">
        <v>4</v>
      </c>
      <c r="Y97" s="203" t="s">
        <v>64</v>
      </c>
      <c r="Z97" s="207" t="s">
        <v>67</v>
      </c>
      <c r="AA97" s="208" t="s">
        <v>67</v>
      </c>
      <c r="AB97" s="198" t="s">
        <v>2234</v>
      </c>
      <c r="AC97" s="200" t="s">
        <v>600</v>
      </c>
      <c r="AD97" s="203" t="s">
        <v>67</v>
      </c>
      <c r="AE97" s="204">
        <v>0</v>
      </c>
      <c r="AF97" s="200" t="s">
        <v>1366</v>
      </c>
      <c r="AG97" s="57">
        <v>38</v>
      </c>
      <c r="AH97" s="203">
        <v>3</v>
      </c>
      <c r="AI97" s="202" t="s">
        <v>1768</v>
      </c>
      <c r="AJ97" s="197" t="s">
        <v>2211</v>
      </c>
      <c r="AK97" s="209">
        <v>150</v>
      </c>
      <c r="AL97" s="209">
        <v>38</v>
      </c>
      <c r="AM97" s="209">
        <v>6373</v>
      </c>
      <c r="AN97" s="209">
        <v>0</v>
      </c>
      <c r="AO97" s="209">
        <v>0</v>
      </c>
      <c r="AP97" s="209">
        <v>19119000</v>
      </c>
      <c r="AQ97" s="209">
        <v>3040000</v>
      </c>
      <c r="AR97" s="209">
        <v>0</v>
      </c>
      <c r="AS97" s="210">
        <v>0</v>
      </c>
      <c r="AT97" s="210">
        <v>0</v>
      </c>
      <c r="AU97" s="210">
        <v>22159000</v>
      </c>
      <c r="AV97" s="107" t="s">
        <v>64</v>
      </c>
      <c r="AX97" s="107">
        <v>3</v>
      </c>
      <c r="AY97" s="107">
        <v>5</v>
      </c>
      <c r="AZ97" s="107">
        <v>0</v>
      </c>
      <c r="BA97" s="107">
        <v>0</v>
      </c>
      <c r="BB97" s="107">
        <v>0</v>
      </c>
      <c r="BC97" s="107">
        <v>0</v>
      </c>
      <c r="BD97" s="107">
        <v>0</v>
      </c>
      <c r="BE97" s="107">
        <v>0</v>
      </c>
      <c r="BF97" s="107">
        <v>0</v>
      </c>
      <c r="BG97" s="206">
        <v>7</v>
      </c>
      <c r="BH97" s="206">
        <v>7</v>
      </c>
      <c r="BI97" s="206">
        <v>7</v>
      </c>
      <c r="BJ97" s="206">
        <v>7</v>
      </c>
      <c r="BK97" s="206">
        <v>7</v>
      </c>
      <c r="BL97" s="57">
        <v>7</v>
      </c>
      <c r="BM97" s="57">
        <v>6.4</v>
      </c>
      <c r="BN97" s="57" t="s">
        <v>67</v>
      </c>
      <c r="BQ97" s="108"/>
    </row>
    <row r="98" spans="1:73" s="57" customFormat="1" ht="14.15" customHeight="1" x14ac:dyDescent="0.35">
      <c r="A98" s="201">
        <v>14418</v>
      </c>
      <c r="B98" s="197" t="s">
        <v>1069</v>
      </c>
      <c r="C98" s="198" t="s">
        <v>126</v>
      </c>
      <c r="D98" s="199">
        <v>2</v>
      </c>
      <c r="E98" s="199">
        <v>2025</v>
      </c>
      <c r="F98" s="200" t="s">
        <v>127</v>
      </c>
      <c r="G98" s="197" t="s">
        <v>948</v>
      </c>
      <c r="H98" s="198" t="s">
        <v>2313</v>
      </c>
      <c r="I98" s="200" t="s">
        <v>677</v>
      </c>
      <c r="J98" s="200" t="s">
        <v>678</v>
      </c>
      <c r="K98" s="200" t="s">
        <v>56</v>
      </c>
      <c r="L98" s="215" t="s">
        <v>57</v>
      </c>
      <c r="M98" s="203">
        <v>13</v>
      </c>
      <c r="N98" s="204" t="s">
        <v>1365</v>
      </c>
      <c r="O98" s="204" t="s">
        <v>203</v>
      </c>
      <c r="P98" s="200" t="s">
        <v>152</v>
      </c>
      <c r="Q98" s="205" t="s">
        <v>61</v>
      </c>
      <c r="R98" s="200" t="s">
        <v>62</v>
      </c>
      <c r="S98" s="204">
        <v>13</v>
      </c>
      <c r="T98" s="203">
        <v>20</v>
      </c>
      <c r="U98" s="203">
        <v>40</v>
      </c>
      <c r="V98" s="203">
        <v>12</v>
      </c>
      <c r="W98" s="203">
        <v>52</v>
      </c>
      <c r="X98" s="203">
        <v>4</v>
      </c>
      <c r="Y98" s="203" t="s">
        <v>64</v>
      </c>
      <c r="Z98" s="207" t="s">
        <v>67</v>
      </c>
      <c r="AA98" s="208" t="s">
        <v>67</v>
      </c>
      <c r="AB98" s="198" t="s">
        <v>2234</v>
      </c>
      <c r="AC98" s="200" t="s">
        <v>1052</v>
      </c>
      <c r="AD98" s="203" t="s">
        <v>67</v>
      </c>
      <c r="AE98" s="204">
        <v>0</v>
      </c>
      <c r="AF98" s="200" t="s">
        <v>1366</v>
      </c>
      <c r="AG98" s="57">
        <v>13</v>
      </c>
      <c r="AH98" s="203">
        <v>3</v>
      </c>
      <c r="AI98" s="202" t="s">
        <v>1768</v>
      </c>
      <c r="AJ98" s="197" t="s">
        <v>2211</v>
      </c>
      <c r="AK98" s="209">
        <v>52</v>
      </c>
      <c r="AL98" s="209">
        <v>13</v>
      </c>
      <c r="AM98" s="209">
        <v>6373</v>
      </c>
      <c r="AN98" s="209">
        <v>0</v>
      </c>
      <c r="AO98" s="209">
        <v>0</v>
      </c>
      <c r="AP98" s="209">
        <v>6627920</v>
      </c>
      <c r="AQ98" s="209">
        <v>1040000</v>
      </c>
      <c r="AR98" s="209">
        <v>0</v>
      </c>
      <c r="AS98" s="210">
        <v>0</v>
      </c>
      <c r="AT98" s="210">
        <v>0</v>
      </c>
      <c r="AU98" s="210">
        <v>7667920</v>
      </c>
      <c r="AV98" s="107" t="s">
        <v>64</v>
      </c>
      <c r="AX98" s="107">
        <v>3</v>
      </c>
      <c r="AY98" s="107">
        <v>5</v>
      </c>
      <c r="AZ98" s="107">
        <v>0</v>
      </c>
      <c r="BA98" s="107">
        <v>0</v>
      </c>
      <c r="BB98" s="107">
        <v>0</v>
      </c>
      <c r="BC98" s="107">
        <v>0</v>
      </c>
      <c r="BD98" s="107">
        <v>0</v>
      </c>
      <c r="BE98" s="107">
        <v>0</v>
      </c>
      <c r="BF98" s="107">
        <v>0</v>
      </c>
      <c r="BG98" s="206">
        <v>7</v>
      </c>
      <c r="BH98" s="206">
        <v>7</v>
      </c>
      <c r="BI98" s="206">
        <v>5</v>
      </c>
      <c r="BJ98" s="206">
        <v>5</v>
      </c>
      <c r="BK98" s="206">
        <v>5</v>
      </c>
      <c r="BL98" s="57">
        <v>7</v>
      </c>
      <c r="BM98" s="57">
        <v>5.8</v>
      </c>
      <c r="BN98" s="57" t="s">
        <v>67</v>
      </c>
      <c r="BQ98" s="108"/>
    </row>
    <row r="99" spans="1:73" s="57" customFormat="1" ht="14.15" customHeight="1" x14ac:dyDescent="0.35">
      <c r="A99" s="201">
        <v>14334</v>
      </c>
      <c r="B99" s="197" t="s">
        <v>1069</v>
      </c>
      <c r="C99" s="198" t="s">
        <v>126</v>
      </c>
      <c r="D99" s="199">
        <v>2</v>
      </c>
      <c r="E99" s="199">
        <v>2025</v>
      </c>
      <c r="F99" s="200" t="s">
        <v>127</v>
      </c>
      <c r="G99" s="197" t="s">
        <v>241</v>
      </c>
      <c r="H99" s="198" t="s">
        <v>2252</v>
      </c>
      <c r="I99" s="200" t="s">
        <v>740</v>
      </c>
      <c r="J99" s="200" t="s">
        <v>741</v>
      </c>
      <c r="K99" s="200" t="s">
        <v>56</v>
      </c>
      <c r="L99" s="215" t="s">
        <v>57</v>
      </c>
      <c r="M99" s="203">
        <v>5</v>
      </c>
      <c r="N99" s="204" t="s">
        <v>2233</v>
      </c>
      <c r="O99" s="204" t="s">
        <v>237</v>
      </c>
      <c r="P99" s="200" t="s">
        <v>152</v>
      </c>
      <c r="Q99" s="205" t="s">
        <v>61</v>
      </c>
      <c r="R99" s="200" t="s">
        <v>62</v>
      </c>
      <c r="S99" s="204">
        <v>27</v>
      </c>
      <c r="T99" s="203">
        <v>10</v>
      </c>
      <c r="U99" s="203">
        <v>95</v>
      </c>
      <c r="V99" s="203">
        <v>12</v>
      </c>
      <c r="W99" s="203">
        <v>107</v>
      </c>
      <c r="X99" s="203">
        <v>4</v>
      </c>
      <c r="Y99" s="203" t="s">
        <v>64</v>
      </c>
      <c r="Z99" s="207" t="s">
        <v>67</v>
      </c>
      <c r="AA99" s="208" t="s">
        <v>64</v>
      </c>
      <c r="AB99" s="198" t="s">
        <v>2234</v>
      </c>
      <c r="AC99" s="200" t="s">
        <v>1068</v>
      </c>
      <c r="AD99" s="203" t="s">
        <v>67</v>
      </c>
      <c r="AE99" s="204">
        <v>0</v>
      </c>
      <c r="AF99" s="200" t="s">
        <v>1366</v>
      </c>
      <c r="AG99" s="57">
        <v>27</v>
      </c>
      <c r="AH99" s="203">
        <v>2</v>
      </c>
      <c r="AI99" s="202" t="s">
        <v>1768</v>
      </c>
      <c r="AJ99" s="197" t="s">
        <v>2211</v>
      </c>
      <c r="AK99" s="209">
        <v>107</v>
      </c>
      <c r="AL99" s="209">
        <v>27</v>
      </c>
      <c r="AM99" s="209">
        <v>5075</v>
      </c>
      <c r="AN99" s="209">
        <v>100000</v>
      </c>
      <c r="AO99" s="209">
        <v>0</v>
      </c>
      <c r="AP99" s="209">
        <v>5430250</v>
      </c>
      <c r="AQ99" s="209">
        <v>1080000</v>
      </c>
      <c r="AR99" s="209">
        <v>1000000</v>
      </c>
      <c r="AS99" s="210">
        <v>0</v>
      </c>
      <c r="AT99" s="210">
        <v>0</v>
      </c>
      <c r="AU99" s="210">
        <v>7510250</v>
      </c>
      <c r="AV99" s="107" t="s">
        <v>64</v>
      </c>
      <c r="AX99" s="107">
        <v>3</v>
      </c>
      <c r="AY99" s="107">
        <v>5</v>
      </c>
      <c r="AZ99" s="107">
        <v>0</v>
      </c>
      <c r="BA99" s="107">
        <v>0</v>
      </c>
      <c r="BB99" s="107">
        <v>0</v>
      </c>
      <c r="BC99" s="107">
        <v>0</v>
      </c>
      <c r="BD99" s="107">
        <v>0</v>
      </c>
      <c r="BE99" s="107">
        <v>0</v>
      </c>
      <c r="BF99" s="107">
        <v>0</v>
      </c>
      <c r="BG99" s="206">
        <v>7</v>
      </c>
      <c r="BH99" s="206">
        <v>7</v>
      </c>
      <c r="BI99" s="206">
        <v>7</v>
      </c>
      <c r="BJ99" s="206">
        <v>7</v>
      </c>
      <c r="BK99" s="206">
        <v>7</v>
      </c>
      <c r="BL99" s="57">
        <v>7</v>
      </c>
      <c r="BM99" s="57">
        <v>6.4</v>
      </c>
      <c r="BN99" s="57" t="s">
        <v>64</v>
      </c>
      <c r="BO99" s="57" t="s">
        <v>2314</v>
      </c>
      <c r="BP99" s="57" t="s">
        <v>2315</v>
      </c>
      <c r="BQ99" s="108">
        <v>722604254</v>
      </c>
      <c r="BR99" s="57" t="s">
        <v>2316</v>
      </c>
      <c r="BS99" s="57" t="s">
        <v>2317</v>
      </c>
      <c r="BT99" s="57" t="s">
        <v>2318</v>
      </c>
    </row>
    <row r="100" spans="1:73" s="57" customFormat="1" ht="14.15" customHeight="1" x14ac:dyDescent="0.35">
      <c r="A100" s="201">
        <v>14329</v>
      </c>
      <c r="B100" s="197" t="s">
        <v>1069</v>
      </c>
      <c r="C100" s="198" t="s">
        <v>126</v>
      </c>
      <c r="D100" s="199">
        <v>2</v>
      </c>
      <c r="E100" s="199">
        <v>2025</v>
      </c>
      <c r="F100" s="200" t="s">
        <v>127</v>
      </c>
      <c r="G100" s="197" t="s">
        <v>241</v>
      </c>
      <c r="H100" s="198" t="s">
        <v>2252</v>
      </c>
      <c r="I100" s="200" t="s">
        <v>79</v>
      </c>
      <c r="J100" s="200" t="s">
        <v>80</v>
      </c>
      <c r="K100" s="200" t="s">
        <v>56</v>
      </c>
      <c r="L100" s="215" t="s">
        <v>57</v>
      </c>
      <c r="M100" s="203">
        <v>5</v>
      </c>
      <c r="N100" s="204" t="s">
        <v>2233</v>
      </c>
      <c r="O100" s="204" t="s">
        <v>237</v>
      </c>
      <c r="P100" s="200" t="s">
        <v>152</v>
      </c>
      <c r="Q100" s="205" t="s">
        <v>61</v>
      </c>
      <c r="R100" s="200" t="s">
        <v>62</v>
      </c>
      <c r="S100" s="204">
        <v>31</v>
      </c>
      <c r="T100" s="203">
        <v>10</v>
      </c>
      <c r="U100" s="203">
        <v>110</v>
      </c>
      <c r="V100" s="203">
        <v>12</v>
      </c>
      <c r="W100" s="203">
        <v>122</v>
      </c>
      <c r="X100" s="203">
        <v>4</v>
      </c>
      <c r="Y100" s="203" t="s">
        <v>64</v>
      </c>
      <c r="Z100" s="207" t="s">
        <v>67</v>
      </c>
      <c r="AA100" s="208" t="s">
        <v>64</v>
      </c>
      <c r="AB100" s="198" t="s">
        <v>2234</v>
      </c>
      <c r="AC100" s="200" t="s">
        <v>1086</v>
      </c>
      <c r="AD100" s="203" t="s">
        <v>67</v>
      </c>
      <c r="AE100" s="204">
        <v>0</v>
      </c>
      <c r="AF100" s="200" t="s">
        <v>1366</v>
      </c>
      <c r="AG100" s="57">
        <v>31</v>
      </c>
      <c r="AH100" s="203">
        <v>2</v>
      </c>
      <c r="AI100" s="202" t="s">
        <v>1768</v>
      </c>
      <c r="AJ100" s="197" t="s">
        <v>2211</v>
      </c>
      <c r="AK100" s="209">
        <v>122</v>
      </c>
      <c r="AL100" s="209">
        <v>31</v>
      </c>
      <c r="AM100" s="209">
        <v>5075</v>
      </c>
      <c r="AN100" s="209">
        <v>100000</v>
      </c>
      <c r="AO100" s="209">
        <v>0</v>
      </c>
      <c r="AP100" s="209">
        <v>6191500</v>
      </c>
      <c r="AQ100" s="209">
        <v>1240000</v>
      </c>
      <c r="AR100" s="209">
        <v>1000000</v>
      </c>
      <c r="AS100" s="210">
        <v>0</v>
      </c>
      <c r="AT100" s="210">
        <v>0</v>
      </c>
      <c r="AU100" s="210">
        <v>8431500</v>
      </c>
      <c r="AV100" s="107" t="s">
        <v>64</v>
      </c>
      <c r="AX100" s="107">
        <v>3</v>
      </c>
      <c r="AY100" s="107">
        <v>5</v>
      </c>
      <c r="AZ100" s="107">
        <v>0</v>
      </c>
      <c r="BA100" s="107">
        <v>0</v>
      </c>
      <c r="BB100" s="107">
        <v>0</v>
      </c>
      <c r="BC100" s="107">
        <v>0</v>
      </c>
      <c r="BD100" s="107">
        <v>0</v>
      </c>
      <c r="BE100" s="107">
        <v>0</v>
      </c>
      <c r="BF100" s="107">
        <v>0</v>
      </c>
      <c r="BG100" s="206">
        <v>7</v>
      </c>
      <c r="BH100" s="206">
        <v>7</v>
      </c>
      <c r="BI100" s="206">
        <v>7</v>
      </c>
      <c r="BJ100" s="206">
        <v>7</v>
      </c>
      <c r="BK100" s="206">
        <v>7</v>
      </c>
      <c r="BL100" s="57">
        <v>7</v>
      </c>
      <c r="BM100" s="57">
        <v>6.4</v>
      </c>
      <c r="BN100" s="57" t="s">
        <v>67</v>
      </c>
      <c r="BQ100" s="108"/>
    </row>
    <row r="101" spans="1:73" s="57" customFormat="1" ht="14.15" customHeight="1" x14ac:dyDescent="0.35">
      <c r="A101" s="201">
        <v>14458</v>
      </c>
      <c r="B101" s="197" t="s">
        <v>1069</v>
      </c>
      <c r="C101" s="198" t="s">
        <v>126</v>
      </c>
      <c r="D101" s="199">
        <v>2</v>
      </c>
      <c r="E101" s="199">
        <v>2025</v>
      </c>
      <c r="F101" s="200" t="s">
        <v>127</v>
      </c>
      <c r="G101" s="197" t="s">
        <v>568</v>
      </c>
      <c r="H101" s="198" t="s">
        <v>567</v>
      </c>
      <c r="I101" s="200" t="s">
        <v>79</v>
      </c>
      <c r="J101" s="200" t="s">
        <v>80</v>
      </c>
      <c r="K101" s="200" t="s">
        <v>65</v>
      </c>
      <c r="L101" s="215" t="s">
        <v>65</v>
      </c>
      <c r="M101" s="203">
        <v>13</v>
      </c>
      <c r="N101" s="204" t="s">
        <v>1365</v>
      </c>
      <c r="O101" s="204" t="s">
        <v>455</v>
      </c>
      <c r="P101" s="200" t="s">
        <v>2014</v>
      </c>
      <c r="Q101" s="205" t="s">
        <v>61</v>
      </c>
      <c r="R101" s="200" t="s">
        <v>62</v>
      </c>
      <c r="S101" s="204">
        <v>28</v>
      </c>
      <c r="T101" s="203">
        <v>10</v>
      </c>
      <c r="U101" s="203">
        <v>110</v>
      </c>
      <c r="V101" s="203">
        <v>0</v>
      </c>
      <c r="W101" s="203">
        <v>110</v>
      </c>
      <c r="X101" s="203">
        <v>4</v>
      </c>
      <c r="Y101" s="203" t="s">
        <v>64</v>
      </c>
      <c r="Z101" s="207" t="s">
        <v>67</v>
      </c>
      <c r="AA101" s="208" t="s">
        <v>67</v>
      </c>
      <c r="AB101" s="198" t="s">
        <v>2234</v>
      </c>
      <c r="AC101" s="200" t="s">
        <v>564</v>
      </c>
      <c r="AD101" s="203" t="s">
        <v>67</v>
      </c>
      <c r="AE101" s="204">
        <v>0</v>
      </c>
      <c r="AF101" s="200" t="s">
        <v>1366</v>
      </c>
      <c r="AG101" s="57">
        <v>28</v>
      </c>
      <c r="AH101" s="203">
        <v>2</v>
      </c>
      <c r="AI101" s="202" t="s">
        <v>1768</v>
      </c>
      <c r="AJ101" s="197" t="s">
        <v>2211</v>
      </c>
      <c r="AK101" s="209">
        <v>110</v>
      </c>
      <c r="AL101" s="209">
        <v>28</v>
      </c>
      <c r="AM101" s="209">
        <v>5075</v>
      </c>
      <c r="AN101" s="209">
        <v>0</v>
      </c>
      <c r="AO101" s="209">
        <v>0</v>
      </c>
      <c r="AP101" s="209">
        <v>5582500</v>
      </c>
      <c r="AQ101" s="209">
        <v>1120000</v>
      </c>
      <c r="AR101" s="209">
        <v>0</v>
      </c>
      <c r="AS101" s="210">
        <v>0</v>
      </c>
      <c r="AT101" s="210">
        <v>0</v>
      </c>
      <c r="AU101" s="210">
        <v>6702500</v>
      </c>
      <c r="AV101" s="107" t="s">
        <v>67</v>
      </c>
      <c r="AW101" s="57" t="s">
        <v>2262</v>
      </c>
      <c r="AX101" s="107">
        <v>0</v>
      </c>
      <c r="AY101" s="107">
        <v>0</v>
      </c>
      <c r="AZ101" s="107">
        <v>0</v>
      </c>
      <c r="BA101" s="107">
        <v>0</v>
      </c>
      <c r="BB101" s="107">
        <v>0</v>
      </c>
      <c r="BC101" s="107">
        <v>0</v>
      </c>
      <c r="BD101" s="107">
        <v>0</v>
      </c>
      <c r="BE101" s="107">
        <v>0</v>
      </c>
      <c r="BF101" s="107">
        <v>0</v>
      </c>
      <c r="BG101" s="206">
        <v>0</v>
      </c>
      <c r="BH101" s="206">
        <v>0</v>
      </c>
      <c r="BI101" s="206">
        <v>0</v>
      </c>
      <c r="BJ101" s="206">
        <v>0</v>
      </c>
      <c r="BK101" s="206">
        <v>0</v>
      </c>
      <c r="BL101" s="57">
        <v>0</v>
      </c>
      <c r="BM101" s="57">
        <v>0</v>
      </c>
      <c r="BN101" s="57" t="s">
        <v>67</v>
      </c>
      <c r="BQ101" s="108"/>
    </row>
    <row r="102" spans="1:73" s="57" customFormat="1" ht="14.15" customHeight="1" x14ac:dyDescent="0.35">
      <c r="A102" s="201">
        <v>14453</v>
      </c>
      <c r="B102" s="197" t="s">
        <v>1069</v>
      </c>
      <c r="C102" s="198" t="s">
        <v>126</v>
      </c>
      <c r="D102" s="199">
        <v>2</v>
      </c>
      <c r="E102" s="199">
        <v>2025</v>
      </c>
      <c r="F102" s="200" t="s">
        <v>127</v>
      </c>
      <c r="G102" s="197" t="s">
        <v>568</v>
      </c>
      <c r="H102" s="198" t="s">
        <v>567</v>
      </c>
      <c r="I102" s="200" t="s">
        <v>79</v>
      </c>
      <c r="J102" s="200" t="s">
        <v>80</v>
      </c>
      <c r="K102" s="200" t="s">
        <v>56</v>
      </c>
      <c r="L102" s="215" t="s">
        <v>57</v>
      </c>
      <c r="M102" s="203">
        <v>13</v>
      </c>
      <c r="N102" s="204" t="s">
        <v>1365</v>
      </c>
      <c r="O102" s="204" t="s">
        <v>455</v>
      </c>
      <c r="P102" s="200" t="s">
        <v>2014</v>
      </c>
      <c r="Q102" s="205" t="s">
        <v>61</v>
      </c>
      <c r="R102" s="200" t="s">
        <v>62</v>
      </c>
      <c r="S102" s="204">
        <v>31</v>
      </c>
      <c r="T102" s="203">
        <v>10</v>
      </c>
      <c r="U102" s="203">
        <v>110</v>
      </c>
      <c r="V102" s="203">
        <v>12</v>
      </c>
      <c r="W102" s="203">
        <v>122</v>
      </c>
      <c r="X102" s="203">
        <v>4</v>
      </c>
      <c r="Y102" s="203" t="s">
        <v>67</v>
      </c>
      <c r="Z102" s="207" t="s">
        <v>67</v>
      </c>
      <c r="AA102" s="208" t="s">
        <v>64</v>
      </c>
      <c r="AB102" s="198" t="s">
        <v>2234</v>
      </c>
      <c r="AC102" s="200" t="s">
        <v>564</v>
      </c>
      <c r="AD102" s="203" t="s">
        <v>67</v>
      </c>
      <c r="AE102" s="204">
        <v>0</v>
      </c>
      <c r="AF102" s="200" t="s">
        <v>1366</v>
      </c>
      <c r="AG102" s="57">
        <v>31</v>
      </c>
      <c r="AH102" s="203">
        <v>2</v>
      </c>
      <c r="AI102" s="202" t="s">
        <v>1768</v>
      </c>
      <c r="AJ102" s="197" t="s">
        <v>2211</v>
      </c>
      <c r="AK102" s="209">
        <v>122</v>
      </c>
      <c r="AL102" s="209">
        <v>31</v>
      </c>
      <c r="AM102" s="209">
        <v>5075</v>
      </c>
      <c r="AN102" s="209">
        <v>115000</v>
      </c>
      <c r="AO102" s="209">
        <v>0</v>
      </c>
      <c r="AP102" s="209">
        <v>6191500</v>
      </c>
      <c r="AQ102" s="209">
        <v>0</v>
      </c>
      <c r="AR102" s="209">
        <v>1150000</v>
      </c>
      <c r="AS102" s="210">
        <v>0</v>
      </c>
      <c r="AT102" s="210">
        <v>0</v>
      </c>
      <c r="AU102" s="210">
        <v>7341500</v>
      </c>
      <c r="AV102" s="107" t="s">
        <v>67</v>
      </c>
      <c r="AW102" s="57" t="s">
        <v>2262</v>
      </c>
      <c r="AX102" s="107">
        <v>0</v>
      </c>
      <c r="AY102" s="107">
        <v>0</v>
      </c>
      <c r="AZ102" s="107">
        <v>0</v>
      </c>
      <c r="BA102" s="107">
        <v>0</v>
      </c>
      <c r="BB102" s="107">
        <v>0</v>
      </c>
      <c r="BC102" s="107">
        <v>0</v>
      </c>
      <c r="BD102" s="107">
        <v>0</v>
      </c>
      <c r="BE102" s="107">
        <v>0</v>
      </c>
      <c r="BF102" s="107">
        <v>0</v>
      </c>
      <c r="BG102" s="206">
        <v>0</v>
      </c>
      <c r="BH102" s="206">
        <v>0</v>
      </c>
      <c r="BI102" s="206">
        <v>0</v>
      </c>
      <c r="BJ102" s="206">
        <v>0</v>
      </c>
      <c r="BK102" s="206">
        <v>0</v>
      </c>
      <c r="BL102" s="57">
        <v>0</v>
      </c>
      <c r="BM102" s="57">
        <v>0</v>
      </c>
      <c r="BN102" s="57" t="s">
        <v>67</v>
      </c>
      <c r="BQ102" s="108"/>
    </row>
    <row r="103" spans="1:73" s="57" customFormat="1" ht="14.15" customHeight="1" x14ac:dyDescent="0.35">
      <c r="A103" s="201">
        <v>14315</v>
      </c>
      <c r="B103" s="197" t="s">
        <v>1069</v>
      </c>
      <c r="C103" s="198" t="s">
        <v>126</v>
      </c>
      <c r="D103" s="199">
        <v>2</v>
      </c>
      <c r="E103" s="199">
        <v>2025</v>
      </c>
      <c r="F103" s="200" t="s">
        <v>127</v>
      </c>
      <c r="G103" s="197" t="s">
        <v>157</v>
      </c>
      <c r="H103" s="198" t="s">
        <v>2319</v>
      </c>
      <c r="I103" s="200" t="s">
        <v>129</v>
      </c>
      <c r="J103" s="200" t="s">
        <v>130</v>
      </c>
      <c r="K103" s="200" t="s">
        <v>56</v>
      </c>
      <c r="L103" s="215" t="s">
        <v>57</v>
      </c>
      <c r="M103" s="203">
        <v>13</v>
      </c>
      <c r="N103" s="204" t="s">
        <v>1365</v>
      </c>
      <c r="O103" s="204" t="s">
        <v>151</v>
      </c>
      <c r="P103" s="200" t="s">
        <v>152</v>
      </c>
      <c r="Q103" s="205" t="s">
        <v>61</v>
      </c>
      <c r="R103" s="200" t="s">
        <v>62</v>
      </c>
      <c r="S103" s="204">
        <v>47</v>
      </c>
      <c r="T103" s="203">
        <v>19</v>
      </c>
      <c r="U103" s="203">
        <v>176</v>
      </c>
      <c r="V103" s="203">
        <v>12</v>
      </c>
      <c r="W103" s="203">
        <v>188</v>
      </c>
      <c r="X103" s="203">
        <v>4</v>
      </c>
      <c r="Y103" s="203" t="s">
        <v>64</v>
      </c>
      <c r="Z103" s="207" t="s">
        <v>67</v>
      </c>
      <c r="AA103" s="208" t="s">
        <v>67</v>
      </c>
      <c r="AB103" s="198" t="s">
        <v>2234</v>
      </c>
      <c r="AC103" s="200" t="s">
        <v>153</v>
      </c>
      <c r="AD103" s="203" t="s">
        <v>64</v>
      </c>
      <c r="AE103" s="204" t="s">
        <v>110</v>
      </c>
      <c r="AF103" s="200" t="s">
        <v>1366</v>
      </c>
      <c r="AG103" s="57">
        <v>47</v>
      </c>
      <c r="AH103" s="203">
        <v>2</v>
      </c>
      <c r="AI103" s="202" t="s">
        <v>2002</v>
      </c>
      <c r="AJ103" s="197" t="s">
        <v>2137</v>
      </c>
      <c r="AK103" s="209">
        <v>188</v>
      </c>
      <c r="AL103" s="209">
        <v>47</v>
      </c>
      <c r="AM103" s="209">
        <v>5075</v>
      </c>
      <c r="AN103" s="209">
        <v>0</v>
      </c>
      <c r="AO103" s="209">
        <v>250000</v>
      </c>
      <c r="AP103" s="209">
        <v>18127900</v>
      </c>
      <c r="AQ103" s="209">
        <v>3572000</v>
      </c>
      <c r="AR103" s="209">
        <v>0</v>
      </c>
      <c r="AS103" s="210">
        <v>0</v>
      </c>
      <c r="AT103" s="210">
        <v>4750000</v>
      </c>
      <c r="AU103" s="210">
        <v>26449900</v>
      </c>
      <c r="AV103" s="107" t="s">
        <v>64</v>
      </c>
      <c r="AX103" s="107">
        <v>1</v>
      </c>
      <c r="AY103" s="107">
        <v>7</v>
      </c>
      <c r="AZ103" s="107">
        <v>0</v>
      </c>
      <c r="BA103" s="107">
        <v>0</v>
      </c>
      <c r="BB103" s="107">
        <v>0</v>
      </c>
      <c r="BC103" s="107">
        <v>0</v>
      </c>
      <c r="BD103" s="107">
        <v>0</v>
      </c>
      <c r="BE103" s="107">
        <v>0</v>
      </c>
      <c r="BF103" s="107">
        <v>0</v>
      </c>
      <c r="BG103" s="206">
        <v>7</v>
      </c>
      <c r="BH103" s="206">
        <v>5</v>
      </c>
      <c r="BI103" s="206">
        <v>5</v>
      </c>
      <c r="BJ103" s="206">
        <v>5</v>
      </c>
      <c r="BK103" s="206">
        <v>5</v>
      </c>
      <c r="BL103" s="57">
        <v>7</v>
      </c>
      <c r="BM103" s="57">
        <v>5.4</v>
      </c>
      <c r="BN103" s="57" t="s">
        <v>67</v>
      </c>
      <c r="BQ103" s="108"/>
    </row>
    <row r="104" spans="1:73" s="57" customFormat="1" ht="14.15" customHeight="1" x14ac:dyDescent="0.35">
      <c r="A104" s="201">
        <v>14584</v>
      </c>
      <c r="B104" s="197" t="s">
        <v>1069</v>
      </c>
      <c r="C104" s="198" t="s">
        <v>126</v>
      </c>
      <c r="D104" s="199">
        <v>2</v>
      </c>
      <c r="E104" s="199">
        <v>2025</v>
      </c>
      <c r="F104" s="200" t="s">
        <v>127</v>
      </c>
      <c r="G104" s="197" t="s">
        <v>214</v>
      </c>
      <c r="H104" s="198" t="s">
        <v>2242</v>
      </c>
      <c r="I104" s="200" t="s">
        <v>552</v>
      </c>
      <c r="J104" s="200" t="s">
        <v>553</v>
      </c>
      <c r="K104" s="200" t="s">
        <v>65</v>
      </c>
      <c r="L104" s="215" t="s">
        <v>65</v>
      </c>
      <c r="M104" s="203">
        <v>5</v>
      </c>
      <c r="N104" s="204" t="s">
        <v>2233</v>
      </c>
      <c r="O104" s="204" t="s">
        <v>559</v>
      </c>
      <c r="P104" s="200" t="s">
        <v>152</v>
      </c>
      <c r="Q104" s="205" t="s">
        <v>61</v>
      </c>
      <c r="R104" s="200" t="s">
        <v>107</v>
      </c>
      <c r="S104" s="204">
        <v>20</v>
      </c>
      <c r="T104" s="203">
        <v>20</v>
      </c>
      <c r="U104" s="203">
        <v>80</v>
      </c>
      <c r="V104" s="203">
        <v>0</v>
      </c>
      <c r="W104" s="203">
        <v>80</v>
      </c>
      <c r="X104" s="203">
        <v>4</v>
      </c>
      <c r="Y104" s="203" t="s">
        <v>64</v>
      </c>
      <c r="Z104" s="207" t="s">
        <v>67</v>
      </c>
      <c r="AA104" s="208" t="s">
        <v>67</v>
      </c>
      <c r="AB104" s="198" t="s">
        <v>2234</v>
      </c>
      <c r="AC104" s="200" t="s">
        <v>2312</v>
      </c>
      <c r="AD104" s="203" t="s">
        <v>67</v>
      </c>
      <c r="AE104" s="204">
        <v>0</v>
      </c>
      <c r="AF104" s="200" t="s">
        <v>1366</v>
      </c>
      <c r="AG104" s="57">
        <v>20</v>
      </c>
      <c r="AH104" s="203">
        <v>3</v>
      </c>
      <c r="AI104" s="202" t="s">
        <v>1900</v>
      </c>
      <c r="AJ104" s="197" t="s">
        <v>2181</v>
      </c>
      <c r="AK104" s="209">
        <v>80</v>
      </c>
      <c r="AL104" s="209">
        <v>20</v>
      </c>
      <c r="AM104" s="209">
        <v>6373</v>
      </c>
      <c r="AN104" s="209">
        <v>0</v>
      </c>
      <c r="AO104" s="209">
        <v>0</v>
      </c>
      <c r="AP104" s="209">
        <v>10196800</v>
      </c>
      <c r="AQ104" s="209">
        <v>1600000</v>
      </c>
      <c r="AR104" s="209">
        <v>0</v>
      </c>
      <c r="AS104" s="210">
        <v>0</v>
      </c>
      <c r="AT104" s="210">
        <v>0</v>
      </c>
      <c r="AU104" s="210">
        <v>11796800</v>
      </c>
      <c r="AV104" s="107" t="s">
        <v>64</v>
      </c>
      <c r="AX104" s="107">
        <v>1</v>
      </c>
      <c r="AY104" s="107">
        <v>7</v>
      </c>
      <c r="AZ104" s="107">
        <v>0</v>
      </c>
      <c r="BA104" s="107">
        <v>0</v>
      </c>
      <c r="BB104" s="107">
        <v>0</v>
      </c>
      <c r="BC104" s="107">
        <v>0</v>
      </c>
      <c r="BD104" s="107">
        <v>0</v>
      </c>
      <c r="BE104" s="107">
        <v>0</v>
      </c>
      <c r="BF104" s="107">
        <v>0</v>
      </c>
      <c r="BG104" s="206">
        <v>7</v>
      </c>
      <c r="BH104" s="206">
        <v>7</v>
      </c>
      <c r="BI104" s="206">
        <v>7</v>
      </c>
      <c r="BJ104" s="206">
        <v>7</v>
      </c>
      <c r="BK104" s="206">
        <v>7</v>
      </c>
      <c r="BL104" s="81">
        <v>7</v>
      </c>
      <c r="BM104" s="57">
        <v>6.4</v>
      </c>
      <c r="BN104" s="57" t="s">
        <v>67</v>
      </c>
      <c r="BQ104" s="108"/>
    </row>
    <row r="105" spans="1:73" s="57" customFormat="1" ht="14.15" customHeight="1" x14ac:dyDescent="0.35">
      <c r="A105" s="201">
        <v>14502</v>
      </c>
      <c r="B105" s="197" t="s">
        <v>1069</v>
      </c>
      <c r="C105" s="198" t="s">
        <v>126</v>
      </c>
      <c r="D105" s="199">
        <v>2</v>
      </c>
      <c r="E105" s="199">
        <v>2025</v>
      </c>
      <c r="F105" s="200" t="s">
        <v>127</v>
      </c>
      <c r="G105" s="197" t="s">
        <v>2256</v>
      </c>
      <c r="H105" s="198" t="s">
        <v>2257</v>
      </c>
      <c r="I105" s="200" t="s">
        <v>421</v>
      </c>
      <c r="J105" s="200" t="s">
        <v>422</v>
      </c>
      <c r="K105" s="200" t="s">
        <v>65</v>
      </c>
      <c r="L105" s="215" t="s">
        <v>65</v>
      </c>
      <c r="M105" s="203">
        <v>4</v>
      </c>
      <c r="N105" s="204" t="s">
        <v>1044</v>
      </c>
      <c r="O105" s="204" t="s">
        <v>423</v>
      </c>
      <c r="P105" s="200" t="s">
        <v>132</v>
      </c>
      <c r="Q105" s="205" t="s">
        <v>61</v>
      </c>
      <c r="R105" s="200" t="s">
        <v>62</v>
      </c>
      <c r="S105" s="204">
        <v>16</v>
      </c>
      <c r="T105" s="203">
        <v>10</v>
      </c>
      <c r="U105" s="203">
        <v>80</v>
      </c>
      <c r="V105" s="203">
        <v>0</v>
      </c>
      <c r="W105" s="203">
        <v>80</v>
      </c>
      <c r="X105" s="203">
        <v>5</v>
      </c>
      <c r="Y105" s="203" t="s">
        <v>64</v>
      </c>
      <c r="Z105" s="207" t="s">
        <v>67</v>
      </c>
      <c r="AA105" s="208" t="s">
        <v>67</v>
      </c>
      <c r="AB105" s="198" t="s">
        <v>2234</v>
      </c>
      <c r="AC105" s="200" t="s">
        <v>424</v>
      </c>
      <c r="AD105" s="203" t="s">
        <v>67</v>
      </c>
      <c r="AE105" s="204">
        <v>0</v>
      </c>
      <c r="AF105" s="200" t="s">
        <v>1366</v>
      </c>
      <c r="AG105" s="57">
        <v>16</v>
      </c>
      <c r="AH105" s="203">
        <v>1</v>
      </c>
      <c r="AI105" s="202" t="s">
        <v>1638</v>
      </c>
      <c r="AJ105" s="197" t="s">
        <v>2148</v>
      </c>
      <c r="AK105" s="209">
        <v>80</v>
      </c>
      <c r="AL105" s="209">
        <v>16</v>
      </c>
      <c r="AM105" s="209">
        <v>4300</v>
      </c>
      <c r="AN105" s="209">
        <v>0</v>
      </c>
      <c r="AO105" s="209">
        <v>0</v>
      </c>
      <c r="AP105" s="209">
        <v>3440000</v>
      </c>
      <c r="AQ105" s="209">
        <v>640000</v>
      </c>
      <c r="AR105" s="209">
        <v>0</v>
      </c>
      <c r="AS105" s="210">
        <v>0</v>
      </c>
      <c r="AT105" s="210">
        <v>0</v>
      </c>
      <c r="AU105" s="210">
        <v>4080000</v>
      </c>
      <c r="AV105" s="107" t="s">
        <v>64</v>
      </c>
      <c r="AX105" s="107">
        <v>7</v>
      </c>
      <c r="AY105" s="107">
        <v>7</v>
      </c>
      <c r="AZ105" s="107">
        <v>0</v>
      </c>
      <c r="BA105" s="107">
        <v>0</v>
      </c>
      <c r="BB105" s="107">
        <v>0</v>
      </c>
      <c r="BC105" s="107">
        <v>0</v>
      </c>
      <c r="BD105" s="107">
        <v>0</v>
      </c>
      <c r="BE105" s="107">
        <v>0</v>
      </c>
      <c r="BF105" s="107">
        <v>0</v>
      </c>
      <c r="BG105" s="206">
        <v>7</v>
      </c>
      <c r="BH105" s="206">
        <v>7</v>
      </c>
      <c r="BI105" s="206">
        <v>5</v>
      </c>
      <c r="BJ105" s="206">
        <v>5</v>
      </c>
      <c r="BK105" s="206">
        <v>5</v>
      </c>
      <c r="BL105" s="57">
        <v>7</v>
      </c>
      <c r="BM105" s="57">
        <v>6.4</v>
      </c>
      <c r="BN105" s="57" t="s">
        <v>67</v>
      </c>
      <c r="BQ105" s="108"/>
      <c r="BU105" s="57" t="s">
        <v>2599</v>
      </c>
    </row>
    <row r="106" spans="1:73" s="57" customFormat="1" ht="14.15" customHeight="1" x14ac:dyDescent="0.35">
      <c r="A106" s="201">
        <v>14584</v>
      </c>
      <c r="B106" s="197" t="s">
        <v>1069</v>
      </c>
      <c r="C106" s="198" t="s">
        <v>126</v>
      </c>
      <c r="D106" s="199">
        <v>2</v>
      </c>
      <c r="E106" s="199">
        <v>2025</v>
      </c>
      <c r="F106" s="200" t="s">
        <v>127</v>
      </c>
      <c r="G106" s="197" t="s">
        <v>214</v>
      </c>
      <c r="H106" s="198" t="s">
        <v>2242</v>
      </c>
      <c r="I106" s="200" t="s">
        <v>552</v>
      </c>
      <c r="J106" s="200" t="s">
        <v>553</v>
      </c>
      <c r="K106" s="200" t="s">
        <v>65</v>
      </c>
      <c r="L106" s="215" t="s">
        <v>65</v>
      </c>
      <c r="M106" s="203">
        <v>5</v>
      </c>
      <c r="N106" s="204" t="s">
        <v>2233</v>
      </c>
      <c r="O106" s="204" t="s">
        <v>559</v>
      </c>
      <c r="P106" s="200" t="s">
        <v>152</v>
      </c>
      <c r="Q106" s="205" t="s">
        <v>61</v>
      </c>
      <c r="R106" s="200" t="s">
        <v>107</v>
      </c>
      <c r="S106" s="204">
        <v>20</v>
      </c>
      <c r="T106" s="203">
        <v>20</v>
      </c>
      <c r="U106" s="203">
        <v>80</v>
      </c>
      <c r="V106" s="203">
        <v>0</v>
      </c>
      <c r="W106" s="203">
        <v>80</v>
      </c>
      <c r="X106" s="203">
        <v>4</v>
      </c>
      <c r="Y106" s="203" t="s">
        <v>64</v>
      </c>
      <c r="Z106" s="207" t="s">
        <v>67</v>
      </c>
      <c r="AA106" s="208" t="s">
        <v>67</v>
      </c>
      <c r="AB106" s="198" t="s">
        <v>2234</v>
      </c>
      <c r="AC106" s="200" t="s">
        <v>2312</v>
      </c>
      <c r="AD106" s="203" t="s">
        <v>67</v>
      </c>
      <c r="AE106" s="204">
        <v>0</v>
      </c>
      <c r="AF106" s="200" t="s">
        <v>1366</v>
      </c>
      <c r="AG106" s="57">
        <v>20</v>
      </c>
      <c r="AH106" s="203">
        <v>3</v>
      </c>
      <c r="AI106" s="202" t="s">
        <v>1638</v>
      </c>
      <c r="AJ106" s="197" t="s">
        <v>2148</v>
      </c>
      <c r="AK106" s="209">
        <v>80</v>
      </c>
      <c r="AL106" s="209">
        <v>20</v>
      </c>
      <c r="AM106" s="209">
        <v>6373</v>
      </c>
      <c r="AN106" s="209">
        <v>0</v>
      </c>
      <c r="AO106" s="209">
        <v>0</v>
      </c>
      <c r="AP106" s="209">
        <v>10196800</v>
      </c>
      <c r="AQ106" s="209">
        <v>1600000</v>
      </c>
      <c r="AR106" s="209">
        <v>0</v>
      </c>
      <c r="AS106" s="210">
        <v>0</v>
      </c>
      <c r="AT106" s="210">
        <v>0</v>
      </c>
      <c r="AU106" s="210">
        <v>11796800</v>
      </c>
      <c r="AV106" s="107" t="s">
        <v>64</v>
      </c>
      <c r="AX106" s="107">
        <v>7</v>
      </c>
      <c r="AY106" s="107">
        <v>7</v>
      </c>
      <c r="AZ106" s="107">
        <v>0</v>
      </c>
      <c r="BA106" s="107">
        <v>0</v>
      </c>
      <c r="BB106" s="107">
        <v>0</v>
      </c>
      <c r="BC106" s="107">
        <v>0</v>
      </c>
      <c r="BD106" s="107">
        <v>0</v>
      </c>
      <c r="BE106" s="107">
        <v>0</v>
      </c>
      <c r="BF106" s="107">
        <v>0</v>
      </c>
      <c r="BG106" s="206">
        <v>7</v>
      </c>
      <c r="BH106" s="206">
        <v>7</v>
      </c>
      <c r="BI106" s="206">
        <v>7</v>
      </c>
      <c r="BJ106" s="206">
        <v>7</v>
      </c>
      <c r="BK106" s="206">
        <v>7</v>
      </c>
      <c r="BL106" s="81">
        <v>7</v>
      </c>
      <c r="BM106" s="57">
        <v>7</v>
      </c>
      <c r="BN106" s="57" t="s">
        <v>64</v>
      </c>
      <c r="BO106" s="57" t="s">
        <v>2320</v>
      </c>
      <c r="BP106" s="57" t="s">
        <v>2321</v>
      </c>
      <c r="BQ106" s="108">
        <v>227925071</v>
      </c>
      <c r="BR106" s="57" t="s">
        <v>2322</v>
      </c>
      <c r="BS106" s="57" t="s">
        <v>2323</v>
      </c>
      <c r="BT106" s="57" t="s">
        <v>2324</v>
      </c>
      <c r="BU106" s="57" t="s">
        <v>2325</v>
      </c>
    </row>
    <row r="107" spans="1:73" s="57" customFormat="1" ht="14.15" customHeight="1" x14ac:dyDescent="0.35">
      <c r="A107" s="201">
        <v>14439</v>
      </c>
      <c r="B107" s="197" t="s">
        <v>1069</v>
      </c>
      <c r="C107" s="198" t="s">
        <v>126</v>
      </c>
      <c r="D107" s="199">
        <v>2</v>
      </c>
      <c r="E107" s="199">
        <v>2025</v>
      </c>
      <c r="F107" s="200" t="s">
        <v>127</v>
      </c>
      <c r="G107" s="197" t="s">
        <v>173</v>
      </c>
      <c r="H107" s="198" t="s">
        <v>176</v>
      </c>
      <c r="I107" s="200" t="s">
        <v>552</v>
      </c>
      <c r="J107" s="200" t="s">
        <v>553</v>
      </c>
      <c r="K107" s="200" t="s">
        <v>65</v>
      </c>
      <c r="L107" s="215" t="s">
        <v>65</v>
      </c>
      <c r="M107" s="203">
        <v>6</v>
      </c>
      <c r="N107" s="204" t="s">
        <v>2326</v>
      </c>
      <c r="O107" s="204" t="s">
        <v>2327</v>
      </c>
      <c r="P107" s="200" t="s">
        <v>152</v>
      </c>
      <c r="Q107" s="205" t="s">
        <v>61</v>
      </c>
      <c r="R107" s="200" t="s">
        <v>107</v>
      </c>
      <c r="S107" s="204">
        <v>20</v>
      </c>
      <c r="T107" s="203">
        <v>10</v>
      </c>
      <c r="U107" s="203">
        <v>80</v>
      </c>
      <c r="V107" s="203">
        <v>0</v>
      </c>
      <c r="W107" s="203">
        <v>80</v>
      </c>
      <c r="X107" s="203">
        <v>4</v>
      </c>
      <c r="Y107" s="203" t="s">
        <v>64</v>
      </c>
      <c r="Z107" s="207" t="s">
        <v>67</v>
      </c>
      <c r="AA107" s="208" t="s">
        <v>67</v>
      </c>
      <c r="AB107" s="198" t="s">
        <v>2234</v>
      </c>
      <c r="AC107" s="200" t="s">
        <v>418</v>
      </c>
      <c r="AD107" s="203" t="s">
        <v>67</v>
      </c>
      <c r="AE107" s="204">
        <v>0</v>
      </c>
      <c r="AF107" s="200" t="s">
        <v>1366</v>
      </c>
      <c r="AG107" s="57">
        <v>20</v>
      </c>
      <c r="AH107" s="203">
        <v>3</v>
      </c>
      <c r="AI107" s="202" t="s">
        <v>1638</v>
      </c>
      <c r="AJ107" s="197" t="s">
        <v>2148</v>
      </c>
      <c r="AK107" s="209">
        <v>80</v>
      </c>
      <c r="AL107" s="209">
        <v>20</v>
      </c>
      <c r="AM107" s="209">
        <v>6373</v>
      </c>
      <c r="AN107" s="209">
        <v>0</v>
      </c>
      <c r="AO107" s="209">
        <v>0</v>
      </c>
      <c r="AP107" s="209">
        <v>5098400</v>
      </c>
      <c r="AQ107" s="209">
        <v>800000</v>
      </c>
      <c r="AR107" s="209">
        <v>0</v>
      </c>
      <c r="AS107" s="210">
        <v>0</v>
      </c>
      <c r="AT107" s="210">
        <v>0</v>
      </c>
      <c r="AU107" s="210">
        <v>5898400</v>
      </c>
      <c r="AV107" s="107" t="s">
        <v>64</v>
      </c>
      <c r="AX107" s="107">
        <v>7</v>
      </c>
      <c r="AY107" s="107">
        <v>7</v>
      </c>
      <c r="AZ107" s="107">
        <v>0</v>
      </c>
      <c r="BA107" s="107">
        <v>0</v>
      </c>
      <c r="BB107" s="107">
        <v>0</v>
      </c>
      <c r="BC107" s="107">
        <v>0</v>
      </c>
      <c r="BD107" s="107">
        <v>0</v>
      </c>
      <c r="BE107" s="107">
        <v>0</v>
      </c>
      <c r="BF107" s="107">
        <v>0</v>
      </c>
      <c r="BG107" s="206">
        <v>7</v>
      </c>
      <c r="BH107" s="206">
        <v>7</v>
      </c>
      <c r="BI107" s="206">
        <v>7</v>
      </c>
      <c r="BJ107" s="206">
        <v>7</v>
      </c>
      <c r="BK107" s="206">
        <v>7</v>
      </c>
      <c r="BL107" s="57">
        <v>7</v>
      </c>
      <c r="BM107" s="57">
        <v>7.0000000000000009</v>
      </c>
      <c r="BN107" s="57" t="s">
        <v>64</v>
      </c>
      <c r="BO107" s="57" t="s">
        <v>2320</v>
      </c>
      <c r="BP107" s="57" t="s">
        <v>2321</v>
      </c>
      <c r="BQ107" s="108">
        <v>227925071</v>
      </c>
      <c r="BR107" s="57" t="s">
        <v>2328</v>
      </c>
      <c r="BS107" s="57" t="s">
        <v>2323</v>
      </c>
      <c r="BT107" s="57" t="s">
        <v>2324</v>
      </c>
      <c r="BU107" s="57" t="s">
        <v>2261</v>
      </c>
    </row>
    <row r="108" spans="1:73" s="57" customFormat="1" ht="14.15" customHeight="1" x14ac:dyDescent="0.35">
      <c r="A108" s="201">
        <v>14429</v>
      </c>
      <c r="B108" s="197" t="s">
        <v>1069</v>
      </c>
      <c r="C108" s="198" t="s">
        <v>126</v>
      </c>
      <c r="D108" s="199">
        <v>2</v>
      </c>
      <c r="E108" s="199">
        <v>2025</v>
      </c>
      <c r="F108" s="200" t="s">
        <v>127</v>
      </c>
      <c r="G108" s="197" t="s">
        <v>173</v>
      </c>
      <c r="H108" s="198" t="s">
        <v>176</v>
      </c>
      <c r="I108" s="200" t="s">
        <v>1038</v>
      </c>
      <c r="J108" s="200" t="s">
        <v>1039</v>
      </c>
      <c r="K108" s="200" t="s">
        <v>56</v>
      </c>
      <c r="L108" s="215" t="s">
        <v>57</v>
      </c>
      <c r="M108" s="203">
        <v>6</v>
      </c>
      <c r="N108" s="204" t="s">
        <v>2326</v>
      </c>
      <c r="O108" s="204" t="s">
        <v>1040</v>
      </c>
      <c r="P108" s="200" t="s">
        <v>152</v>
      </c>
      <c r="Q108" s="205" t="s">
        <v>61</v>
      </c>
      <c r="R108" s="200" t="s">
        <v>62</v>
      </c>
      <c r="S108" s="204">
        <v>33</v>
      </c>
      <c r="T108" s="203">
        <v>10</v>
      </c>
      <c r="U108" s="203">
        <v>120</v>
      </c>
      <c r="V108" s="203">
        <v>12</v>
      </c>
      <c r="W108" s="203">
        <v>132</v>
      </c>
      <c r="X108" s="203">
        <v>4</v>
      </c>
      <c r="Y108" s="203" t="s">
        <v>64</v>
      </c>
      <c r="Z108" s="207" t="s">
        <v>67</v>
      </c>
      <c r="AA108" s="208" t="s">
        <v>64</v>
      </c>
      <c r="AB108" s="198" t="s">
        <v>2234</v>
      </c>
      <c r="AC108" s="200" t="s">
        <v>1041</v>
      </c>
      <c r="AD108" s="203" t="s">
        <v>67</v>
      </c>
      <c r="AE108" s="204">
        <v>0</v>
      </c>
      <c r="AF108" s="200" t="s">
        <v>1366</v>
      </c>
      <c r="AG108" s="57">
        <v>33</v>
      </c>
      <c r="AH108" s="203">
        <v>1</v>
      </c>
      <c r="AI108" s="202" t="s">
        <v>1638</v>
      </c>
      <c r="AJ108" s="197" t="s">
        <v>2148</v>
      </c>
      <c r="AK108" s="209">
        <v>132</v>
      </c>
      <c r="AL108" s="209">
        <v>33</v>
      </c>
      <c r="AM108" s="209">
        <v>4130</v>
      </c>
      <c r="AN108" s="209">
        <v>100000</v>
      </c>
      <c r="AO108" s="209">
        <v>0</v>
      </c>
      <c r="AP108" s="209">
        <v>5451600</v>
      </c>
      <c r="AQ108" s="209">
        <v>1320000</v>
      </c>
      <c r="AR108" s="209">
        <v>1000000</v>
      </c>
      <c r="AS108" s="210">
        <v>0</v>
      </c>
      <c r="AT108" s="210">
        <v>0</v>
      </c>
      <c r="AU108" s="210">
        <v>7771600</v>
      </c>
      <c r="AV108" s="107" t="s">
        <v>64</v>
      </c>
      <c r="AX108" s="107">
        <v>7</v>
      </c>
      <c r="AY108" s="107">
        <v>7</v>
      </c>
      <c r="AZ108" s="107">
        <v>0</v>
      </c>
      <c r="BA108" s="107">
        <v>0</v>
      </c>
      <c r="BB108" s="107">
        <v>0</v>
      </c>
      <c r="BC108" s="107">
        <v>0</v>
      </c>
      <c r="BD108" s="107">
        <v>0</v>
      </c>
      <c r="BE108" s="107">
        <v>0</v>
      </c>
      <c r="BF108" s="107">
        <v>0</v>
      </c>
      <c r="BG108" s="206">
        <v>7</v>
      </c>
      <c r="BH108" s="206">
        <v>7</v>
      </c>
      <c r="BI108" s="206">
        <v>7</v>
      </c>
      <c r="BJ108" s="206">
        <v>7</v>
      </c>
      <c r="BK108" s="206">
        <v>7</v>
      </c>
      <c r="BL108" s="57">
        <v>7</v>
      </c>
      <c r="BM108" s="57">
        <v>7.0000000000000009</v>
      </c>
      <c r="BN108" s="57" t="s">
        <v>64</v>
      </c>
      <c r="BO108" s="57" t="s">
        <v>2320</v>
      </c>
      <c r="BP108" s="57" t="s">
        <v>2321</v>
      </c>
      <c r="BQ108" s="108">
        <v>227925071</v>
      </c>
      <c r="BR108" s="57" t="s">
        <v>2329</v>
      </c>
      <c r="BS108" s="57" t="s">
        <v>2330</v>
      </c>
      <c r="BT108" s="57" t="s">
        <v>2331</v>
      </c>
    </row>
    <row r="109" spans="1:73" s="57" customFormat="1" ht="14.15" customHeight="1" x14ac:dyDescent="0.35">
      <c r="A109" s="201">
        <v>14329</v>
      </c>
      <c r="B109" s="197" t="s">
        <v>1069</v>
      </c>
      <c r="C109" s="198" t="s">
        <v>126</v>
      </c>
      <c r="D109" s="199">
        <v>2</v>
      </c>
      <c r="E109" s="199">
        <v>2025</v>
      </c>
      <c r="F109" s="200" t="s">
        <v>127</v>
      </c>
      <c r="G109" s="197" t="s">
        <v>241</v>
      </c>
      <c r="H109" s="198" t="s">
        <v>2252</v>
      </c>
      <c r="I109" s="200" t="s">
        <v>79</v>
      </c>
      <c r="J109" s="200" t="s">
        <v>80</v>
      </c>
      <c r="K109" s="200" t="s">
        <v>56</v>
      </c>
      <c r="L109" s="215" t="s">
        <v>57</v>
      </c>
      <c r="M109" s="203">
        <v>5</v>
      </c>
      <c r="N109" s="204" t="s">
        <v>2233</v>
      </c>
      <c r="O109" s="204" t="s">
        <v>237</v>
      </c>
      <c r="P109" s="200" t="s">
        <v>152</v>
      </c>
      <c r="Q109" s="205" t="s">
        <v>61</v>
      </c>
      <c r="R109" s="200" t="s">
        <v>62</v>
      </c>
      <c r="S109" s="204">
        <v>31</v>
      </c>
      <c r="T109" s="203">
        <v>10</v>
      </c>
      <c r="U109" s="203">
        <v>110</v>
      </c>
      <c r="V109" s="203">
        <v>12</v>
      </c>
      <c r="W109" s="203">
        <v>122</v>
      </c>
      <c r="X109" s="203">
        <v>4</v>
      </c>
      <c r="Y109" s="203" t="s">
        <v>64</v>
      </c>
      <c r="Z109" s="207" t="s">
        <v>67</v>
      </c>
      <c r="AA109" s="208" t="s">
        <v>64</v>
      </c>
      <c r="AB109" s="198" t="s">
        <v>2234</v>
      </c>
      <c r="AC109" s="200" t="s">
        <v>1086</v>
      </c>
      <c r="AD109" s="203" t="s">
        <v>67</v>
      </c>
      <c r="AE109" s="204">
        <v>0</v>
      </c>
      <c r="AF109" s="200" t="s">
        <v>1366</v>
      </c>
      <c r="AG109" s="57">
        <v>31</v>
      </c>
      <c r="AH109" s="203">
        <v>2</v>
      </c>
      <c r="AI109" s="202" t="s">
        <v>1638</v>
      </c>
      <c r="AJ109" s="197" t="s">
        <v>2148</v>
      </c>
      <c r="AK109" s="209">
        <v>122</v>
      </c>
      <c r="AL109" s="209">
        <v>31</v>
      </c>
      <c r="AM109" s="209">
        <v>5075</v>
      </c>
      <c r="AN109" s="209">
        <v>100000</v>
      </c>
      <c r="AO109" s="209">
        <v>0</v>
      </c>
      <c r="AP109" s="209">
        <v>6191500</v>
      </c>
      <c r="AQ109" s="209">
        <v>1240000</v>
      </c>
      <c r="AR109" s="209">
        <v>1000000</v>
      </c>
      <c r="AS109" s="210">
        <v>0</v>
      </c>
      <c r="AT109" s="210">
        <v>0</v>
      </c>
      <c r="AU109" s="210">
        <v>8431500</v>
      </c>
      <c r="AV109" s="107" t="s">
        <v>64</v>
      </c>
      <c r="AX109" s="107">
        <v>7</v>
      </c>
      <c r="AY109" s="107">
        <v>7</v>
      </c>
      <c r="AZ109" s="107">
        <v>0</v>
      </c>
      <c r="BA109" s="107">
        <v>0</v>
      </c>
      <c r="BB109" s="107">
        <v>0</v>
      </c>
      <c r="BC109" s="107">
        <v>0</v>
      </c>
      <c r="BD109" s="107">
        <v>0</v>
      </c>
      <c r="BE109" s="107">
        <v>0</v>
      </c>
      <c r="BF109" s="107">
        <v>0</v>
      </c>
      <c r="BG109" s="206">
        <v>7</v>
      </c>
      <c r="BH109" s="206">
        <v>7</v>
      </c>
      <c r="BI109" s="206">
        <v>7</v>
      </c>
      <c r="BJ109" s="206">
        <v>7</v>
      </c>
      <c r="BK109" s="206">
        <v>7</v>
      </c>
      <c r="BL109" s="57">
        <v>7</v>
      </c>
      <c r="BM109" s="57">
        <v>7.0000000000000009</v>
      </c>
      <c r="BN109" s="57" t="s">
        <v>64</v>
      </c>
      <c r="BO109" s="57" t="s">
        <v>2320</v>
      </c>
      <c r="BP109" s="57" t="s">
        <v>2321</v>
      </c>
      <c r="BQ109" s="108">
        <v>227925071</v>
      </c>
      <c r="BR109" s="57" t="s">
        <v>2332</v>
      </c>
      <c r="BS109" s="57" t="s">
        <v>2333</v>
      </c>
      <c r="BT109" s="57" t="s">
        <v>2334</v>
      </c>
    </row>
    <row r="110" spans="1:73" s="57" customFormat="1" ht="14.15" customHeight="1" x14ac:dyDescent="0.35">
      <c r="A110" s="201">
        <v>14586</v>
      </c>
      <c r="B110" s="197" t="s">
        <v>1069</v>
      </c>
      <c r="C110" s="198" t="s">
        <v>126</v>
      </c>
      <c r="D110" s="199">
        <v>2</v>
      </c>
      <c r="E110" s="199">
        <v>2025</v>
      </c>
      <c r="F110" s="200" t="s">
        <v>127</v>
      </c>
      <c r="G110" s="197" t="s">
        <v>214</v>
      </c>
      <c r="H110" s="198" t="s">
        <v>2242</v>
      </c>
      <c r="I110" s="200" t="s">
        <v>296</v>
      </c>
      <c r="J110" s="200" t="s">
        <v>297</v>
      </c>
      <c r="K110" s="200" t="s">
        <v>65</v>
      </c>
      <c r="L110" s="215" t="s">
        <v>65</v>
      </c>
      <c r="M110" s="203">
        <v>5</v>
      </c>
      <c r="N110" s="204" t="s">
        <v>2233</v>
      </c>
      <c r="O110" s="204" t="s">
        <v>328</v>
      </c>
      <c r="P110" s="200" t="s">
        <v>152</v>
      </c>
      <c r="Q110" s="205" t="s">
        <v>61</v>
      </c>
      <c r="R110" s="200" t="s">
        <v>107</v>
      </c>
      <c r="S110" s="204">
        <v>40</v>
      </c>
      <c r="T110" s="203">
        <v>15</v>
      </c>
      <c r="U110" s="203">
        <v>160</v>
      </c>
      <c r="V110" s="203">
        <v>0</v>
      </c>
      <c r="W110" s="203">
        <v>160</v>
      </c>
      <c r="X110" s="203">
        <v>4</v>
      </c>
      <c r="Y110" s="203" t="s">
        <v>64</v>
      </c>
      <c r="Z110" s="207" t="s">
        <v>67</v>
      </c>
      <c r="AA110" s="208" t="s">
        <v>67</v>
      </c>
      <c r="AB110" s="198" t="s">
        <v>2234</v>
      </c>
      <c r="AC110" s="200" t="s">
        <v>329</v>
      </c>
      <c r="AD110" s="203" t="s">
        <v>64</v>
      </c>
      <c r="AE110" s="204" t="s">
        <v>1254</v>
      </c>
      <c r="AF110" s="200" t="s">
        <v>1366</v>
      </c>
      <c r="AG110" s="57">
        <v>40</v>
      </c>
      <c r="AH110" s="203">
        <v>3</v>
      </c>
      <c r="AI110" s="202" t="s">
        <v>1638</v>
      </c>
      <c r="AJ110" s="197" t="s">
        <v>2148</v>
      </c>
      <c r="AK110" s="209">
        <v>160</v>
      </c>
      <c r="AL110" s="209">
        <v>40</v>
      </c>
      <c r="AM110" s="209">
        <v>6373</v>
      </c>
      <c r="AN110" s="209">
        <v>0</v>
      </c>
      <c r="AO110" s="209">
        <v>50000</v>
      </c>
      <c r="AP110" s="209">
        <v>15295200</v>
      </c>
      <c r="AQ110" s="209">
        <v>2400000</v>
      </c>
      <c r="AR110" s="209">
        <v>0</v>
      </c>
      <c r="AS110" s="210">
        <v>0</v>
      </c>
      <c r="AT110" s="210">
        <v>750000</v>
      </c>
      <c r="AU110" s="210">
        <v>18445200</v>
      </c>
      <c r="AV110" s="107" t="s">
        <v>64</v>
      </c>
      <c r="AX110" s="107">
        <v>7</v>
      </c>
      <c r="AY110" s="107">
        <v>7</v>
      </c>
      <c r="AZ110" s="107">
        <v>0</v>
      </c>
      <c r="BA110" s="107">
        <v>0</v>
      </c>
      <c r="BB110" s="107">
        <v>0</v>
      </c>
      <c r="BC110" s="107">
        <v>0</v>
      </c>
      <c r="BD110" s="107">
        <v>0</v>
      </c>
      <c r="BE110" s="107">
        <v>0</v>
      </c>
      <c r="BF110" s="107">
        <v>0</v>
      </c>
      <c r="BG110" s="206">
        <v>7</v>
      </c>
      <c r="BH110" s="206">
        <v>7</v>
      </c>
      <c r="BI110" s="206">
        <v>7</v>
      </c>
      <c r="BJ110" s="206">
        <v>7</v>
      </c>
      <c r="BK110" s="206">
        <v>7</v>
      </c>
      <c r="BL110" s="57">
        <v>7</v>
      </c>
      <c r="BM110" s="57">
        <v>7.0000000000000009</v>
      </c>
      <c r="BN110" s="57" t="s">
        <v>67</v>
      </c>
      <c r="BQ110" s="108"/>
      <c r="BU110" s="57" t="s">
        <v>2325</v>
      </c>
    </row>
    <row r="111" spans="1:73" s="57" customFormat="1" ht="14.15" customHeight="1" x14ac:dyDescent="0.35">
      <c r="A111" s="201">
        <v>14585</v>
      </c>
      <c r="B111" s="197" t="s">
        <v>1069</v>
      </c>
      <c r="C111" s="198" t="s">
        <v>126</v>
      </c>
      <c r="D111" s="199">
        <v>2</v>
      </c>
      <c r="E111" s="199">
        <v>2025</v>
      </c>
      <c r="F111" s="200" t="s">
        <v>127</v>
      </c>
      <c r="G111" s="197" t="s">
        <v>214</v>
      </c>
      <c r="H111" s="198" t="s">
        <v>2242</v>
      </c>
      <c r="I111" s="200" t="s">
        <v>762</v>
      </c>
      <c r="J111" s="200" t="s">
        <v>763</v>
      </c>
      <c r="K111" s="200" t="s">
        <v>65</v>
      </c>
      <c r="L111" s="215" t="s">
        <v>65</v>
      </c>
      <c r="M111" s="203">
        <v>5</v>
      </c>
      <c r="N111" s="204" t="s">
        <v>2233</v>
      </c>
      <c r="O111" s="204" t="s">
        <v>770</v>
      </c>
      <c r="P111" s="200" t="s">
        <v>152</v>
      </c>
      <c r="Q111" s="205" t="s">
        <v>61</v>
      </c>
      <c r="R111" s="200" t="s">
        <v>107</v>
      </c>
      <c r="S111" s="204">
        <v>27</v>
      </c>
      <c r="T111" s="203">
        <v>10</v>
      </c>
      <c r="U111" s="203">
        <v>108</v>
      </c>
      <c r="V111" s="203">
        <v>0</v>
      </c>
      <c r="W111" s="203">
        <v>108</v>
      </c>
      <c r="X111" s="203">
        <v>4</v>
      </c>
      <c r="Y111" s="203" t="s">
        <v>64</v>
      </c>
      <c r="Z111" s="207" t="s">
        <v>67</v>
      </c>
      <c r="AA111" s="208" t="s">
        <v>67</v>
      </c>
      <c r="AB111" s="198" t="s">
        <v>2234</v>
      </c>
      <c r="AC111" s="200" t="s">
        <v>771</v>
      </c>
      <c r="AD111" s="203" t="s">
        <v>67</v>
      </c>
      <c r="AE111" s="204">
        <v>0</v>
      </c>
      <c r="AF111" s="200" t="s">
        <v>1366</v>
      </c>
      <c r="AG111" s="57">
        <v>27</v>
      </c>
      <c r="AH111" s="203">
        <v>3</v>
      </c>
      <c r="AI111" s="202" t="s">
        <v>1638</v>
      </c>
      <c r="AJ111" s="197" t="s">
        <v>2148</v>
      </c>
      <c r="AK111" s="209">
        <v>108</v>
      </c>
      <c r="AL111" s="209">
        <v>27</v>
      </c>
      <c r="AM111" s="209">
        <v>6373</v>
      </c>
      <c r="AN111" s="209">
        <v>0</v>
      </c>
      <c r="AO111" s="209">
        <v>0</v>
      </c>
      <c r="AP111" s="209">
        <v>6882840</v>
      </c>
      <c r="AQ111" s="209">
        <v>1080000</v>
      </c>
      <c r="AR111" s="209">
        <v>0</v>
      </c>
      <c r="AS111" s="210">
        <v>0</v>
      </c>
      <c r="AT111" s="210">
        <v>0</v>
      </c>
      <c r="AU111" s="210">
        <v>7962840</v>
      </c>
      <c r="AV111" s="107" t="s">
        <v>64</v>
      </c>
      <c r="AX111" s="107">
        <v>7</v>
      </c>
      <c r="AY111" s="107">
        <v>7</v>
      </c>
      <c r="AZ111" s="107">
        <v>0</v>
      </c>
      <c r="BA111" s="107">
        <v>0</v>
      </c>
      <c r="BB111" s="107">
        <v>0</v>
      </c>
      <c r="BC111" s="107">
        <v>0</v>
      </c>
      <c r="BD111" s="107">
        <v>0</v>
      </c>
      <c r="BE111" s="107">
        <v>0</v>
      </c>
      <c r="BF111" s="107">
        <v>0</v>
      </c>
      <c r="BG111" s="206">
        <v>7</v>
      </c>
      <c r="BH111" s="206">
        <v>7</v>
      </c>
      <c r="BI111" s="206">
        <v>7</v>
      </c>
      <c r="BJ111" s="206">
        <v>7</v>
      </c>
      <c r="BK111" s="206">
        <v>7</v>
      </c>
      <c r="BL111" s="81">
        <v>7</v>
      </c>
      <c r="BM111" s="57">
        <v>7</v>
      </c>
      <c r="BN111" s="57" t="s">
        <v>67</v>
      </c>
      <c r="BQ111" s="108"/>
      <c r="BU111" s="57" t="s">
        <v>2325</v>
      </c>
    </row>
    <row r="112" spans="1:73" s="57" customFormat="1" ht="14.15" customHeight="1" x14ac:dyDescent="0.35">
      <c r="A112" s="201">
        <v>14448</v>
      </c>
      <c r="B112" s="197" t="s">
        <v>1069</v>
      </c>
      <c r="C112" s="198" t="s">
        <v>126</v>
      </c>
      <c r="D112" s="199">
        <v>2</v>
      </c>
      <c r="E112" s="199">
        <v>2025</v>
      </c>
      <c r="F112" s="200" t="s">
        <v>127</v>
      </c>
      <c r="G112" s="197" t="s">
        <v>173</v>
      </c>
      <c r="H112" s="198" t="s">
        <v>176</v>
      </c>
      <c r="I112" s="200" t="s">
        <v>762</v>
      </c>
      <c r="J112" s="200" t="s">
        <v>763</v>
      </c>
      <c r="K112" s="200" t="s">
        <v>56</v>
      </c>
      <c r="L112" s="215" t="s">
        <v>57</v>
      </c>
      <c r="M112" s="203">
        <v>5</v>
      </c>
      <c r="N112" s="204" t="s">
        <v>2233</v>
      </c>
      <c r="O112" s="204" t="s">
        <v>1097</v>
      </c>
      <c r="P112" s="200" t="s">
        <v>152</v>
      </c>
      <c r="Q112" s="205" t="s">
        <v>61</v>
      </c>
      <c r="R112" s="200" t="s">
        <v>62</v>
      </c>
      <c r="S112" s="204">
        <v>30</v>
      </c>
      <c r="T112" s="203">
        <v>10</v>
      </c>
      <c r="U112" s="203">
        <v>108</v>
      </c>
      <c r="V112" s="203">
        <v>12</v>
      </c>
      <c r="W112" s="203">
        <v>120</v>
      </c>
      <c r="X112" s="203">
        <v>4</v>
      </c>
      <c r="Y112" s="203" t="s">
        <v>64</v>
      </c>
      <c r="Z112" s="207" t="s">
        <v>67</v>
      </c>
      <c r="AA112" s="208" t="s">
        <v>64</v>
      </c>
      <c r="AB112" s="198" t="s">
        <v>2234</v>
      </c>
      <c r="AC112" s="200" t="s">
        <v>1098</v>
      </c>
      <c r="AD112" s="203" t="s">
        <v>67</v>
      </c>
      <c r="AE112" s="204">
        <v>0</v>
      </c>
      <c r="AF112" s="200" t="s">
        <v>1366</v>
      </c>
      <c r="AG112" s="57">
        <v>30</v>
      </c>
      <c r="AH112" s="203">
        <v>3</v>
      </c>
      <c r="AI112" s="202" t="s">
        <v>1638</v>
      </c>
      <c r="AJ112" s="197" t="s">
        <v>2148</v>
      </c>
      <c r="AK112" s="209">
        <v>120</v>
      </c>
      <c r="AL112" s="209">
        <v>30</v>
      </c>
      <c r="AM112" s="209">
        <v>6373</v>
      </c>
      <c r="AN112" s="209">
        <v>100000</v>
      </c>
      <c r="AO112" s="209">
        <v>0</v>
      </c>
      <c r="AP112" s="209">
        <v>7647600</v>
      </c>
      <c r="AQ112" s="209">
        <v>1200000</v>
      </c>
      <c r="AR112" s="209">
        <v>1000000</v>
      </c>
      <c r="AS112" s="210">
        <v>0</v>
      </c>
      <c r="AT112" s="210">
        <v>0</v>
      </c>
      <c r="AU112" s="210">
        <v>9847600</v>
      </c>
      <c r="AV112" s="107" t="s">
        <v>64</v>
      </c>
      <c r="AX112" s="107">
        <v>7</v>
      </c>
      <c r="AY112" s="107">
        <v>7</v>
      </c>
      <c r="AZ112" s="107">
        <v>0</v>
      </c>
      <c r="BA112" s="107">
        <v>0</v>
      </c>
      <c r="BB112" s="107">
        <v>0</v>
      </c>
      <c r="BC112" s="107">
        <v>0</v>
      </c>
      <c r="BD112" s="107">
        <v>0</v>
      </c>
      <c r="BE112" s="107">
        <v>0</v>
      </c>
      <c r="BF112" s="107">
        <v>0</v>
      </c>
      <c r="BG112" s="206">
        <v>7</v>
      </c>
      <c r="BH112" s="206">
        <v>7</v>
      </c>
      <c r="BI112" s="206">
        <v>7</v>
      </c>
      <c r="BJ112" s="206">
        <v>7</v>
      </c>
      <c r="BK112" s="206">
        <v>7</v>
      </c>
      <c r="BL112" s="81">
        <v>7</v>
      </c>
      <c r="BM112" s="81">
        <v>7</v>
      </c>
      <c r="BN112" s="57" t="s">
        <v>67</v>
      </c>
      <c r="BQ112" s="108"/>
      <c r="BU112" s="57" t="s">
        <v>2325</v>
      </c>
    </row>
    <row r="113" spans="1:73" s="57" customFormat="1" ht="14.15" customHeight="1" x14ac:dyDescent="0.35">
      <c r="A113" s="201">
        <v>14434</v>
      </c>
      <c r="B113" s="197" t="s">
        <v>1069</v>
      </c>
      <c r="C113" s="198" t="s">
        <v>126</v>
      </c>
      <c r="D113" s="199">
        <v>2</v>
      </c>
      <c r="E113" s="199">
        <v>2025</v>
      </c>
      <c r="F113" s="200" t="s">
        <v>127</v>
      </c>
      <c r="G113" s="197" t="s">
        <v>173</v>
      </c>
      <c r="H113" s="198" t="s">
        <v>176</v>
      </c>
      <c r="I113" s="200" t="s">
        <v>762</v>
      </c>
      <c r="J113" s="200" t="s">
        <v>763</v>
      </c>
      <c r="K113" s="200" t="s">
        <v>56</v>
      </c>
      <c r="L113" s="215" t="s">
        <v>57</v>
      </c>
      <c r="M113" s="203">
        <v>3</v>
      </c>
      <c r="N113" s="204" t="s">
        <v>2335</v>
      </c>
      <c r="O113" s="204" t="s">
        <v>1093</v>
      </c>
      <c r="P113" s="200" t="s">
        <v>152</v>
      </c>
      <c r="Q113" s="205" t="s">
        <v>61</v>
      </c>
      <c r="R113" s="200" t="s">
        <v>62</v>
      </c>
      <c r="S113" s="204">
        <v>30</v>
      </c>
      <c r="T113" s="203">
        <v>10</v>
      </c>
      <c r="U113" s="203">
        <v>108</v>
      </c>
      <c r="V113" s="203">
        <v>12</v>
      </c>
      <c r="W113" s="203">
        <v>120</v>
      </c>
      <c r="X113" s="203">
        <v>4</v>
      </c>
      <c r="Y113" s="203" t="s">
        <v>64</v>
      </c>
      <c r="Z113" s="207" t="s">
        <v>67</v>
      </c>
      <c r="AA113" s="208" t="s">
        <v>64</v>
      </c>
      <c r="AB113" s="198" t="s">
        <v>2234</v>
      </c>
      <c r="AC113" s="200" t="s">
        <v>1094</v>
      </c>
      <c r="AD113" s="203" t="s">
        <v>67</v>
      </c>
      <c r="AE113" s="204">
        <v>0</v>
      </c>
      <c r="AF113" s="200" t="s">
        <v>1366</v>
      </c>
      <c r="AG113" s="57">
        <v>30</v>
      </c>
      <c r="AH113" s="203">
        <v>3</v>
      </c>
      <c r="AI113" s="202" t="s">
        <v>1638</v>
      </c>
      <c r="AJ113" s="197" t="s">
        <v>2148</v>
      </c>
      <c r="AK113" s="209">
        <v>120</v>
      </c>
      <c r="AL113" s="209">
        <v>30</v>
      </c>
      <c r="AM113" s="209">
        <v>6373</v>
      </c>
      <c r="AN113" s="209">
        <v>100000</v>
      </c>
      <c r="AO113" s="209">
        <v>0</v>
      </c>
      <c r="AP113" s="209">
        <v>7647600</v>
      </c>
      <c r="AQ113" s="209">
        <v>1200000</v>
      </c>
      <c r="AR113" s="209">
        <v>1000000</v>
      </c>
      <c r="AS113" s="210">
        <v>0</v>
      </c>
      <c r="AT113" s="210">
        <v>0</v>
      </c>
      <c r="AU113" s="210">
        <v>9847600</v>
      </c>
      <c r="AV113" s="107" t="s">
        <v>64</v>
      </c>
      <c r="AX113" s="107">
        <v>7</v>
      </c>
      <c r="AY113" s="107">
        <v>7</v>
      </c>
      <c r="AZ113" s="107">
        <v>0</v>
      </c>
      <c r="BA113" s="107">
        <v>0</v>
      </c>
      <c r="BB113" s="107">
        <v>0</v>
      </c>
      <c r="BC113" s="107">
        <v>0</v>
      </c>
      <c r="BD113" s="107">
        <v>0</v>
      </c>
      <c r="BE113" s="107">
        <v>0</v>
      </c>
      <c r="BF113" s="107">
        <v>0</v>
      </c>
      <c r="BG113" s="206">
        <v>7</v>
      </c>
      <c r="BH113" s="206">
        <v>7</v>
      </c>
      <c r="BI113" s="206">
        <v>7</v>
      </c>
      <c r="BJ113" s="206">
        <v>7</v>
      </c>
      <c r="BK113" s="206">
        <v>7</v>
      </c>
      <c r="BL113" s="57">
        <v>7</v>
      </c>
      <c r="BM113" s="57">
        <v>7.0000000000000009</v>
      </c>
      <c r="BN113" s="57" t="s">
        <v>64</v>
      </c>
      <c r="BO113" s="57" t="s">
        <v>2320</v>
      </c>
      <c r="BP113" s="57" t="s">
        <v>2321</v>
      </c>
      <c r="BQ113" s="108">
        <v>227925071</v>
      </c>
      <c r="BR113" s="57" t="s">
        <v>2336</v>
      </c>
      <c r="BS113" s="57" t="s">
        <v>2337</v>
      </c>
      <c r="BT113" s="57" t="s">
        <v>2338</v>
      </c>
    </row>
    <row r="114" spans="1:73" s="57" customFormat="1" ht="14.15" customHeight="1" x14ac:dyDescent="0.35">
      <c r="A114" s="201">
        <v>14298</v>
      </c>
      <c r="B114" s="197" t="s">
        <v>1069</v>
      </c>
      <c r="C114" s="198" t="s">
        <v>126</v>
      </c>
      <c r="D114" s="199">
        <v>2</v>
      </c>
      <c r="E114" s="199">
        <v>2025</v>
      </c>
      <c r="F114" s="200" t="s">
        <v>127</v>
      </c>
      <c r="G114" s="197" t="s">
        <v>812</v>
      </c>
      <c r="H114" s="198" t="s">
        <v>2268</v>
      </c>
      <c r="I114" s="200" t="s">
        <v>813</v>
      </c>
      <c r="J114" s="200" t="s">
        <v>2592</v>
      </c>
      <c r="K114" s="200" t="s">
        <v>814</v>
      </c>
      <c r="L114" s="215" t="s">
        <v>815</v>
      </c>
      <c r="M114" s="203">
        <v>13</v>
      </c>
      <c r="N114" s="204" t="s">
        <v>1365</v>
      </c>
      <c r="O114" s="204" t="s">
        <v>312</v>
      </c>
      <c r="P114" s="200" t="s">
        <v>445</v>
      </c>
      <c r="Q114" s="205" t="s">
        <v>61</v>
      </c>
      <c r="R114" s="200" t="s">
        <v>107</v>
      </c>
      <c r="S114" s="204">
        <v>48</v>
      </c>
      <c r="T114" s="203">
        <v>15</v>
      </c>
      <c r="U114" s="203"/>
      <c r="V114" s="203">
        <v>12</v>
      </c>
      <c r="W114" s="203">
        <v>192</v>
      </c>
      <c r="X114" s="203">
        <v>4</v>
      </c>
      <c r="Y114" s="203" t="s">
        <v>64</v>
      </c>
      <c r="Z114" s="207" t="s">
        <v>67</v>
      </c>
      <c r="AA114" s="208" t="s">
        <v>67</v>
      </c>
      <c r="AB114" s="198" t="s">
        <v>2269</v>
      </c>
      <c r="AC114" s="200" t="s">
        <v>808</v>
      </c>
      <c r="AD114" s="203" t="s">
        <v>67</v>
      </c>
      <c r="AE114" s="204">
        <v>0</v>
      </c>
      <c r="AF114" s="200" t="s">
        <v>1366</v>
      </c>
      <c r="AG114" s="57">
        <v>48</v>
      </c>
      <c r="AH114" s="203">
        <v>1</v>
      </c>
      <c r="AI114" s="202" t="s">
        <v>2132</v>
      </c>
      <c r="AJ114" s="197" t="s">
        <v>2131</v>
      </c>
      <c r="AK114" s="209">
        <v>192</v>
      </c>
      <c r="AL114" s="209">
        <v>48</v>
      </c>
      <c r="AM114" s="209">
        <v>4130</v>
      </c>
      <c r="AN114" s="209">
        <v>0</v>
      </c>
      <c r="AO114" s="209">
        <v>0</v>
      </c>
      <c r="AP114" s="209">
        <v>11894400</v>
      </c>
      <c r="AQ114" s="209">
        <v>2880000</v>
      </c>
      <c r="AR114" s="209">
        <v>0</v>
      </c>
      <c r="AS114" s="210">
        <v>0</v>
      </c>
      <c r="AT114" s="210">
        <v>0</v>
      </c>
      <c r="AU114" s="210">
        <v>14774400</v>
      </c>
      <c r="AV114" s="107" t="s">
        <v>64</v>
      </c>
      <c r="AX114" s="107">
        <v>1</v>
      </c>
      <c r="AY114" s="107">
        <v>7</v>
      </c>
      <c r="AZ114" s="107">
        <v>7</v>
      </c>
      <c r="BA114" s="107">
        <v>7</v>
      </c>
      <c r="BB114" s="107">
        <v>7</v>
      </c>
      <c r="BC114" s="107">
        <v>7</v>
      </c>
      <c r="BD114" s="107">
        <v>7</v>
      </c>
      <c r="BE114" s="107">
        <v>7</v>
      </c>
      <c r="BF114" s="107">
        <v>7</v>
      </c>
      <c r="BG114" s="206">
        <v>7</v>
      </c>
      <c r="BH114" s="206">
        <v>7</v>
      </c>
      <c r="BI114" s="206">
        <v>5</v>
      </c>
      <c r="BJ114" s="206">
        <v>5</v>
      </c>
      <c r="BK114" s="206">
        <v>5</v>
      </c>
      <c r="BL114" s="57">
        <v>7</v>
      </c>
      <c r="BM114" s="57">
        <v>6.1</v>
      </c>
      <c r="BN114" s="57" t="s">
        <v>67</v>
      </c>
      <c r="BQ114" s="108"/>
    </row>
    <row r="115" spans="1:73" s="57" customFormat="1" ht="14.15" customHeight="1" x14ac:dyDescent="0.35">
      <c r="A115" s="201">
        <v>14262</v>
      </c>
      <c r="B115" s="197" t="s">
        <v>1069</v>
      </c>
      <c r="C115" s="198" t="s">
        <v>126</v>
      </c>
      <c r="D115" s="199">
        <v>2</v>
      </c>
      <c r="E115" s="199">
        <v>2025</v>
      </c>
      <c r="F115" s="200" t="s">
        <v>127</v>
      </c>
      <c r="G115" s="197" t="s">
        <v>812</v>
      </c>
      <c r="H115" s="198" t="s">
        <v>2268</v>
      </c>
      <c r="I115" s="200" t="s">
        <v>817</v>
      </c>
      <c r="J115" s="200" t="s">
        <v>2592</v>
      </c>
      <c r="K115" s="200" t="s">
        <v>483</v>
      </c>
      <c r="L115" s="215" t="s">
        <v>484</v>
      </c>
      <c r="M115" s="203">
        <v>13</v>
      </c>
      <c r="N115" s="204" t="s">
        <v>1365</v>
      </c>
      <c r="O115" s="204" t="s">
        <v>312</v>
      </c>
      <c r="P115" s="200" t="s">
        <v>445</v>
      </c>
      <c r="Q115" s="205" t="s">
        <v>61</v>
      </c>
      <c r="R115" s="200" t="s">
        <v>107</v>
      </c>
      <c r="S115" s="204">
        <v>47</v>
      </c>
      <c r="T115" s="203">
        <v>15</v>
      </c>
      <c r="U115" s="203"/>
      <c r="V115" s="203">
        <v>8</v>
      </c>
      <c r="W115" s="203">
        <v>188</v>
      </c>
      <c r="X115" s="203">
        <v>4</v>
      </c>
      <c r="Y115" s="203" t="s">
        <v>64</v>
      </c>
      <c r="Z115" s="207" t="s">
        <v>67</v>
      </c>
      <c r="AA115" s="208" t="s">
        <v>67</v>
      </c>
      <c r="AB115" s="198" t="s">
        <v>2339</v>
      </c>
      <c r="AC115" s="200" t="s">
        <v>808</v>
      </c>
      <c r="AD115" s="203" t="s">
        <v>67</v>
      </c>
      <c r="AE115" s="204">
        <v>0</v>
      </c>
      <c r="AF115" s="200" t="s">
        <v>1366</v>
      </c>
      <c r="AG115" s="57">
        <v>47</v>
      </c>
      <c r="AH115" s="203">
        <v>3</v>
      </c>
      <c r="AI115" s="202" t="s">
        <v>2132</v>
      </c>
      <c r="AJ115" s="197" t="s">
        <v>2131</v>
      </c>
      <c r="AK115" s="209">
        <v>188</v>
      </c>
      <c r="AL115" s="209">
        <v>47</v>
      </c>
      <c r="AM115" s="209">
        <v>6373</v>
      </c>
      <c r="AN115" s="209">
        <v>0</v>
      </c>
      <c r="AO115" s="209">
        <v>0</v>
      </c>
      <c r="AP115" s="209">
        <v>17971860</v>
      </c>
      <c r="AQ115" s="209">
        <v>2820000</v>
      </c>
      <c r="AR115" s="209">
        <v>0</v>
      </c>
      <c r="AS115" s="210">
        <v>0</v>
      </c>
      <c r="AT115" s="210">
        <v>0</v>
      </c>
      <c r="AU115" s="210">
        <v>20791860</v>
      </c>
      <c r="AV115" s="107" t="s">
        <v>64</v>
      </c>
      <c r="AX115" s="107">
        <v>1</v>
      </c>
      <c r="AY115" s="107">
        <v>7</v>
      </c>
      <c r="AZ115" s="107">
        <v>7</v>
      </c>
      <c r="BA115" s="107">
        <v>7</v>
      </c>
      <c r="BB115" s="107">
        <v>7</v>
      </c>
      <c r="BC115" s="107">
        <v>7</v>
      </c>
      <c r="BD115" s="107">
        <v>7</v>
      </c>
      <c r="BE115" s="107">
        <v>7</v>
      </c>
      <c r="BF115" s="107">
        <v>7</v>
      </c>
      <c r="BG115" s="206">
        <v>7</v>
      </c>
      <c r="BH115" s="206">
        <v>7</v>
      </c>
      <c r="BI115" s="206">
        <v>5</v>
      </c>
      <c r="BJ115" s="206">
        <v>5</v>
      </c>
      <c r="BK115" s="206">
        <v>5</v>
      </c>
      <c r="BL115" s="57">
        <v>7</v>
      </c>
      <c r="BM115" s="57">
        <v>6.1</v>
      </c>
      <c r="BN115" s="57" t="s">
        <v>67</v>
      </c>
      <c r="BQ115" s="108"/>
    </row>
    <row r="116" spans="1:73" s="57" customFormat="1" ht="14.15" customHeight="1" x14ac:dyDescent="0.35">
      <c r="A116" s="201">
        <v>14294</v>
      </c>
      <c r="B116" s="197" t="s">
        <v>1069</v>
      </c>
      <c r="C116" s="198" t="s">
        <v>126</v>
      </c>
      <c r="D116" s="199">
        <v>2</v>
      </c>
      <c r="E116" s="199">
        <v>2025</v>
      </c>
      <c r="F116" s="200" t="s">
        <v>127</v>
      </c>
      <c r="G116" s="197" t="s">
        <v>812</v>
      </c>
      <c r="H116" s="198" t="s">
        <v>2268</v>
      </c>
      <c r="I116" s="200" t="s">
        <v>841</v>
      </c>
      <c r="J116" s="200" t="s">
        <v>2592</v>
      </c>
      <c r="K116" s="200" t="s">
        <v>814</v>
      </c>
      <c r="L116" s="215" t="s">
        <v>815</v>
      </c>
      <c r="M116" s="203">
        <v>13</v>
      </c>
      <c r="N116" s="204" t="s">
        <v>1365</v>
      </c>
      <c r="O116" s="204" t="s">
        <v>312</v>
      </c>
      <c r="P116" s="200" t="s">
        <v>965</v>
      </c>
      <c r="Q116" s="205" t="s">
        <v>61</v>
      </c>
      <c r="R116" s="200" t="s">
        <v>107</v>
      </c>
      <c r="S116" s="204">
        <v>48</v>
      </c>
      <c r="T116" s="203">
        <v>15</v>
      </c>
      <c r="U116" s="203"/>
      <c r="V116" s="203">
        <v>12</v>
      </c>
      <c r="W116" s="203">
        <v>192</v>
      </c>
      <c r="X116" s="203">
        <v>4</v>
      </c>
      <c r="Y116" s="203" t="s">
        <v>64</v>
      </c>
      <c r="Z116" s="207" t="s">
        <v>67</v>
      </c>
      <c r="AA116" s="208" t="s">
        <v>67</v>
      </c>
      <c r="AB116" s="198" t="s">
        <v>2340</v>
      </c>
      <c r="AC116" s="200" t="s">
        <v>808</v>
      </c>
      <c r="AD116" s="203" t="s">
        <v>67</v>
      </c>
      <c r="AE116" s="204">
        <v>0</v>
      </c>
      <c r="AF116" s="200" t="s">
        <v>1366</v>
      </c>
      <c r="AG116" s="57">
        <v>48</v>
      </c>
      <c r="AH116" s="203">
        <v>2</v>
      </c>
      <c r="AI116" s="202" t="s">
        <v>2132</v>
      </c>
      <c r="AJ116" s="197" t="s">
        <v>2131</v>
      </c>
      <c r="AK116" s="209">
        <v>192</v>
      </c>
      <c r="AL116" s="209">
        <v>48</v>
      </c>
      <c r="AM116" s="209">
        <v>5075</v>
      </c>
      <c r="AN116" s="209">
        <v>0</v>
      </c>
      <c r="AO116" s="209">
        <v>0</v>
      </c>
      <c r="AP116" s="209">
        <v>14616000</v>
      </c>
      <c r="AQ116" s="209">
        <v>2880000</v>
      </c>
      <c r="AR116" s="209">
        <v>0</v>
      </c>
      <c r="AS116" s="210">
        <v>0</v>
      </c>
      <c r="AT116" s="210">
        <v>0</v>
      </c>
      <c r="AU116" s="210">
        <v>17496000</v>
      </c>
      <c r="AV116" s="107" t="s">
        <v>64</v>
      </c>
      <c r="AX116" s="107">
        <v>1</v>
      </c>
      <c r="AY116" s="107">
        <v>7</v>
      </c>
      <c r="AZ116" s="107">
        <v>7</v>
      </c>
      <c r="BA116" s="107">
        <v>7</v>
      </c>
      <c r="BB116" s="107">
        <v>7</v>
      </c>
      <c r="BC116" s="107">
        <v>7</v>
      </c>
      <c r="BD116" s="107">
        <v>7</v>
      </c>
      <c r="BE116" s="107">
        <v>7</v>
      </c>
      <c r="BF116" s="107">
        <v>7</v>
      </c>
      <c r="BG116" s="206">
        <v>7</v>
      </c>
      <c r="BH116" s="206">
        <v>7</v>
      </c>
      <c r="BI116" s="206">
        <v>7</v>
      </c>
      <c r="BJ116" s="206">
        <v>7</v>
      </c>
      <c r="BK116" s="206">
        <v>7</v>
      </c>
      <c r="BL116" s="57">
        <v>7</v>
      </c>
      <c r="BM116" s="57">
        <v>6.4</v>
      </c>
      <c r="BN116" s="57" t="s">
        <v>67</v>
      </c>
      <c r="BQ116" s="108"/>
    </row>
    <row r="117" spans="1:73" s="57" customFormat="1" ht="14.15" customHeight="1" x14ac:dyDescent="0.35">
      <c r="A117" s="201">
        <v>14290</v>
      </c>
      <c r="B117" s="197" t="s">
        <v>1069</v>
      </c>
      <c r="C117" s="198" t="s">
        <v>126</v>
      </c>
      <c r="D117" s="199">
        <v>2</v>
      </c>
      <c r="E117" s="199">
        <v>2025</v>
      </c>
      <c r="F117" s="200" t="s">
        <v>127</v>
      </c>
      <c r="G117" s="197" t="s">
        <v>812</v>
      </c>
      <c r="H117" s="198" t="s">
        <v>2268</v>
      </c>
      <c r="I117" s="200" t="s">
        <v>858</v>
      </c>
      <c r="J117" s="200" t="s">
        <v>2592</v>
      </c>
      <c r="K117" s="200" t="s">
        <v>814</v>
      </c>
      <c r="L117" s="215" t="s">
        <v>815</v>
      </c>
      <c r="M117" s="203">
        <v>13</v>
      </c>
      <c r="N117" s="204" t="s">
        <v>1365</v>
      </c>
      <c r="O117" s="204" t="s">
        <v>312</v>
      </c>
      <c r="P117" s="200" t="s">
        <v>445</v>
      </c>
      <c r="Q117" s="205" t="s">
        <v>61</v>
      </c>
      <c r="R117" s="200" t="s">
        <v>107</v>
      </c>
      <c r="S117" s="204">
        <v>48</v>
      </c>
      <c r="T117" s="203">
        <v>15</v>
      </c>
      <c r="U117" s="203"/>
      <c r="V117" s="203">
        <v>12</v>
      </c>
      <c r="W117" s="203">
        <v>192</v>
      </c>
      <c r="X117" s="203">
        <v>4</v>
      </c>
      <c r="Y117" s="203" t="s">
        <v>64</v>
      </c>
      <c r="Z117" s="207" t="s">
        <v>67</v>
      </c>
      <c r="AA117" s="208" t="s">
        <v>67</v>
      </c>
      <c r="AB117" s="198" t="s">
        <v>2341</v>
      </c>
      <c r="AC117" s="200" t="s">
        <v>2342</v>
      </c>
      <c r="AD117" s="203" t="s">
        <v>67</v>
      </c>
      <c r="AE117" s="204">
        <v>0</v>
      </c>
      <c r="AF117" s="200" t="s">
        <v>1366</v>
      </c>
      <c r="AG117" s="57">
        <v>48</v>
      </c>
      <c r="AH117" s="203">
        <v>2</v>
      </c>
      <c r="AI117" s="202" t="s">
        <v>2132</v>
      </c>
      <c r="AJ117" s="197" t="s">
        <v>2131</v>
      </c>
      <c r="AK117" s="209">
        <v>192</v>
      </c>
      <c r="AL117" s="209">
        <v>48</v>
      </c>
      <c r="AM117" s="209">
        <v>5075</v>
      </c>
      <c r="AN117" s="209">
        <v>0</v>
      </c>
      <c r="AO117" s="209">
        <v>0</v>
      </c>
      <c r="AP117" s="209">
        <v>14616000</v>
      </c>
      <c r="AQ117" s="209">
        <v>2880000</v>
      </c>
      <c r="AR117" s="209">
        <v>0</v>
      </c>
      <c r="AS117" s="210">
        <v>0</v>
      </c>
      <c r="AT117" s="210">
        <v>0</v>
      </c>
      <c r="AU117" s="210">
        <v>17496000</v>
      </c>
      <c r="AV117" s="107" t="s">
        <v>64</v>
      </c>
      <c r="AX117" s="107">
        <v>1</v>
      </c>
      <c r="AY117" s="107">
        <v>7</v>
      </c>
      <c r="AZ117" s="107">
        <v>7</v>
      </c>
      <c r="BA117" s="107">
        <v>7</v>
      </c>
      <c r="BB117" s="107">
        <v>7</v>
      </c>
      <c r="BC117" s="107">
        <v>7</v>
      </c>
      <c r="BD117" s="107">
        <v>7</v>
      </c>
      <c r="BE117" s="107">
        <v>7</v>
      </c>
      <c r="BF117" s="107">
        <v>7</v>
      </c>
      <c r="BG117" s="206">
        <v>7</v>
      </c>
      <c r="BH117" s="206">
        <v>7</v>
      </c>
      <c r="BI117" s="206">
        <v>7</v>
      </c>
      <c r="BJ117" s="206">
        <v>7</v>
      </c>
      <c r="BK117" s="206">
        <v>7</v>
      </c>
      <c r="BL117" s="57">
        <v>7</v>
      </c>
      <c r="BM117" s="57">
        <v>6.4</v>
      </c>
      <c r="BN117" s="57" t="s">
        <v>67</v>
      </c>
      <c r="BQ117" s="108"/>
    </row>
    <row r="118" spans="1:73" s="57" customFormat="1" ht="14.15" customHeight="1" x14ac:dyDescent="0.35">
      <c r="A118" s="201">
        <v>14292</v>
      </c>
      <c r="B118" s="197" t="s">
        <v>1069</v>
      </c>
      <c r="C118" s="198" t="s">
        <v>126</v>
      </c>
      <c r="D118" s="199">
        <v>2</v>
      </c>
      <c r="E118" s="199">
        <v>2025</v>
      </c>
      <c r="F118" s="200" t="s">
        <v>127</v>
      </c>
      <c r="G118" s="197" t="s">
        <v>812</v>
      </c>
      <c r="H118" s="198" t="s">
        <v>2268</v>
      </c>
      <c r="I118" s="200" t="s">
        <v>889</v>
      </c>
      <c r="J118" s="200" t="s">
        <v>2592</v>
      </c>
      <c r="K118" s="200" t="s">
        <v>483</v>
      </c>
      <c r="L118" s="215" t="s">
        <v>484</v>
      </c>
      <c r="M118" s="203">
        <v>13</v>
      </c>
      <c r="N118" s="204" t="s">
        <v>1365</v>
      </c>
      <c r="O118" s="204" t="s">
        <v>312</v>
      </c>
      <c r="P118" s="200" t="s">
        <v>445</v>
      </c>
      <c r="Q118" s="205" t="s">
        <v>61</v>
      </c>
      <c r="R118" s="200" t="s">
        <v>107</v>
      </c>
      <c r="S118" s="204">
        <v>47</v>
      </c>
      <c r="T118" s="203">
        <v>20</v>
      </c>
      <c r="U118" s="203"/>
      <c r="V118" s="203">
        <v>8</v>
      </c>
      <c r="W118" s="203">
        <v>188</v>
      </c>
      <c r="X118" s="203">
        <v>4</v>
      </c>
      <c r="Y118" s="203" t="s">
        <v>64</v>
      </c>
      <c r="Z118" s="207" t="s">
        <v>67</v>
      </c>
      <c r="AA118" s="208" t="s">
        <v>67</v>
      </c>
      <c r="AB118" s="198" t="s">
        <v>2271</v>
      </c>
      <c r="AC118" s="200" t="s">
        <v>808</v>
      </c>
      <c r="AD118" s="203" t="s">
        <v>67</v>
      </c>
      <c r="AE118" s="204">
        <v>0</v>
      </c>
      <c r="AF118" s="200" t="s">
        <v>1366</v>
      </c>
      <c r="AG118" s="57">
        <v>47</v>
      </c>
      <c r="AH118" s="203">
        <v>2</v>
      </c>
      <c r="AI118" s="202" t="s">
        <v>2132</v>
      </c>
      <c r="AJ118" s="197" t="s">
        <v>2131</v>
      </c>
      <c r="AK118" s="209">
        <v>188</v>
      </c>
      <c r="AL118" s="209">
        <v>47</v>
      </c>
      <c r="AM118" s="209">
        <v>5075</v>
      </c>
      <c r="AN118" s="209">
        <v>0</v>
      </c>
      <c r="AO118" s="209">
        <v>0</v>
      </c>
      <c r="AP118" s="209">
        <v>19082000</v>
      </c>
      <c r="AQ118" s="209">
        <v>3760000</v>
      </c>
      <c r="AR118" s="209">
        <v>0</v>
      </c>
      <c r="AS118" s="210">
        <v>0</v>
      </c>
      <c r="AT118" s="210">
        <v>0</v>
      </c>
      <c r="AU118" s="210">
        <v>22842000</v>
      </c>
      <c r="AV118" s="107" t="s">
        <v>64</v>
      </c>
      <c r="AX118" s="107">
        <v>1</v>
      </c>
      <c r="AY118" s="107">
        <v>7</v>
      </c>
      <c r="AZ118" s="107">
        <v>7</v>
      </c>
      <c r="BA118" s="107">
        <v>7</v>
      </c>
      <c r="BB118" s="107">
        <v>7</v>
      </c>
      <c r="BC118" s="107">
        <v>7</v>
      </c>
      <c r="BD118" s="107">
        <v>7</v>
      </c>
      <c r="BE118" s="107">
        <v>7</v>
      </c>
      <c r="BF118" s="107">
        <v>7</v>
      </c>
      <c r="BG118" s="206">
        <v>7</v>
      </c>
      <c r="BH118" s="206">
        <v>7</v>
      </c>
      <c r="BI118" s="206">
        <v>7</v>
      </c>
      <c r="BJ118" s="206">
        <v>7</v>
      </c>
      <c r="BK118" s="206">
        <v>7</v>
      </c>
      <c r="BL118" s="57">
        <v>7</v>
      </c>
      <c r="BM118" s="57">
        <v>6.4</v>
      </c>
      <c r="BN118" s="57" t="s">
        <v>67</v>
      </c>
      <c r="BQ118" s="108"/>
    </row>
    <row r="119" spans="1:73" s="57" customFormat="1" ht="14.15" customHeight="1" x14ac:dyDescent="0.35">
      <c r="A119" s="201">
        <v>14302</v>
      </c>
      <c r="B119" s="197" t="s">
        <v>1069</v>
      </c>
      <c r="C119" s="198" t="s">
        <v>126</v>
      </c>
      <c r="D119" s="199">
        <v>2</v>
      </c>
      <c r="E119" s="199">
        <v>2025</v>
      </c>
      <c r="F119" s="200" t="s">
        <v>127</v>
      </c>
      <c r="G119" s="197" t="s">
        <v>812</v>
      </c>
      <c r="H119" s="198" t="s">
        <v>2268</v>
      </c>
      <c r="I119" s="200" t="s">
        <v>854</v>
      </c>
      <c r="J119" s="200" t="s">
        <v>2592</v>
      </c>
      <c r="K119" s="200" t="s">
        <v>483</v>
      </c>
      <c r="L119" s="215" t="s">
        <v>484</v>
      </c>
      <c r="M119" s="203">
        <v>13</v>
      </c>
      <c r="N119" s="204" t="s">
        <v>1365</v>
      </c>
      <c r="O119" s="204" t="s">
        <v>312</v>
      </c>
      <c r="P119" s="200" t="s">
        <v>445</v>
      </c>
      <c r="Q119" s="205" t="s">
        <v>61</v>
      </c>
      <c r="R119" s="200" t="s">
        <v>107</v>
      </c>
      <c r="S119" s="204">
        <v>47</v>
      </c>
      <c r="T119" s="203">
        <v>10</v>
      </c>
      <c r="U119" s="203"/>
      <c r="V119" s="203">
        <v>8</v>
      </c>
      <c r="W119" s="203">
        <v>188</v>
      </c>
      <c r="X119" s="203">
        <v>4</v>
      </c>
      <c r="Y119" s="203" t="s">
        <v>64</v>
      </c>
      <c r="Z119" s="207" t="s">
        <v>67</v>
      </c>
      <c r="AA119" s="208" t="s">
        <v>67</v>
      </c>
      <c r="AB119" s="198" t="s">
        <v>2343</v>
      </c>
      <c r="AC119" s="200" t="s">
        <v>2041</v>
      </c>
      <c r="AD119" s="203" t="s">
        <v>67</v>
      </c>
      <c r="AE119" s="204">
        <v>0</v>
      </c>
      <c r="AF119" s="200" t="s">
        <v>1366</v>
      </c>
      <c r="AG119" s="57">
        <v>47</v>
      </c>
      <c r="AH119" s="203">
        <v>1</v>
      </c>
      <c r="AI119" s="202" t="s">
        <v>2132</v>
      </c>
      <c r="AJ119" s="197" t="s">
        <v>2131</v>
      </c>
      <c r="AK119" s="209">
        <v>188</v>
      </c>
      <c r="AL119" s="209">
        <v>47</v>
      </c>
      <c r="AM119" s="209">
        <v>4130</v>
      </c>
      <c r="AN119" s="209">
        <v>0</v>
      </c>
      <c r="AO119" s="209">
        <v>0</v>
      </c>
      <c r="AP119" s="209">
        <v>7764400</v>
      </c>
      <c r="AQ119" s="209">
        <v>1880000</v>
      </c>
      <c r="AR119" s="209">
        <v>0</v>
      </c>
      <c r="AS119" s="210">
        <v>0</v>
      </c>
      <c r="AT119" s="210">
        <v>0</v>
      </c>
      <c r="AU119" s="210">
        <v>9644400</v>
      </c>
      <c r="AV119" s="107" t="s">
        <v>64</v>
      </c>
      <c r="AX119" s="107">
        <v>1</v>
      </c>
      <c r="AY119" s="107">
        <v>7</v>
      </c>
      <c r="AZ119" s="107">
        <v>7</v>
      </c>
      <c r="BA119" s="107">
        <v>7</v>
      </c>
      <c r="BB119" s="107">
        <v>7</v>
      </c>
      <c r="BC119" s="107">
        <v>7</v>
      </c>
      <c r="BD119" s="107">
        <v>7</v>
      </c>
      <c r="BE119" s="107">
        <v>7</v>
      </c>
      <c r="BF119" s="107">
        <v>7</v>
      </c>
      <c r="BG119" s="206">
        <v>7</v>
      </c>
      <c r="BH119" s="206">
        <v>7</v>
      </c>
      <c r="BI119" s="206">
        <v>7</v>
      </c>
      <c r="BJ119" s="206">
        <v>7</v>
      </c>
      <c r="BK119" s="206">
        <v>7</v>
      </c>
      <c r="BL119" s="57">
        <v>7</v>
      </c>
      <c r="BM119" s="57">
        <v>6.4</v>
      </c>
      <c r="BN119" s="57" t="s">
        <v>67</v>
      </c>
      <c r="BQ119" s="108"/>
      <c r="BU119" s="57" t="s">
        <v>2344</v>
      </c>
    </row>
    <row r="120" spans="1:73" s="57" customFormat="1" ht="14.15" customHeight="1" x14ac:dyDescent="0.35">
      <c r="A120" s="201">
        <v>14296</v>
      </c>
      <c r="B120" s="197" t="s">
        <v>1069</v>
      </c>
      <c r="C120" s="198" t="s">
        <v>126</v>
      </c>
      <c r="D120" s="199">
        <v>2</v>
      </c>
      <c r="E120" s="199">
        <v>2025</v>
      </c>
      <c r="F120" s="200" t="s">
        <v>127</v>
      </c>
      <c r="G120" s="197" t="s">
        <v>812</v>
      </c>
      <c r="H120" s="198" t="s">
        <v>2268</v>
      </c>
      <c r="I120" s="200" t="s">
        <v>806</v>
      </c>
      <c r="J120" s="200" t="s">
        <v>2592</v>
      </c>
      <c r="K120" s="200" t="s">
        <v>483</v>
      </c>
      <c r="L120" s="215" t="s">
        <v>484</v>
      </c>
      <c r="M120" s="203">
        <v>13</v>
      </c>
      <c r="N120" s="204" t="s">
        <v>1365</v>
      </c>
      <c r="O120" s="204" t="s">
        <v>312</v>
      </c>
      <c r="P120" s="200" t="s">
        <v>965</v>
      </c>
      <c r="Q120" s="205" t="s">
        <v>61</v>
      </c>
      <c r="R120" s="200" t="s">
        <v>107</v>
      </c>
      <c r="S120" s="204">
        <v>47</v>
      </c>
      <c r="T120" s="203">
        <v>10</v>
      </c>
      <c r="U120" s="203"/>
      <c r="V120" s="203">
        <v>8</v>
      </c>
      <c r="W120" s="203">
        <v>188</v>
      </c>
      <c r="X120" s="203">
        <v>4</v>
      </c>
      <c r="Y120" s="203" t="s">
        <v>64</v>
      </c>
      <c r="Z120" s="207" t="s">
        <v>67</v>
      </c>
      <c r="AA120" s="208" t="s">
        <v>67</v>
      </c>
      <c r="AB120" s="198" t="s">
        <v>2345</v>
      </c>
      <c r="AC120" s="200" t="s">
        <v>808</v>
      </c>
      <c r="AD120" s="203" t="s">
        <v>67</v>
      </c>
      <c r="AE120" s="204">
        <v>0</v>
      </c>
      <c r="AF120" s="200" t="s">
        <v>1366</v>
      </c>
      <c r="AG120" s="57">
        <v>47</v>
      </c>
      <c r="AH120" s="203">
        <v>2</v>
      </c>
      <c r="AI120" s="202" t="s">
        <v>2132</v>
      </c>
      <c r="AJ120" s="197" t="s">
        <v>2131</v>
      </c>
      <c r="AK120" s="209">
        <v>188</v>
      </c>
      <c r="AL120" s="209">
        <v>47</v>
      </c>
      <c r="AM120" s="209">
        <v>5075</v>
      </c>
      <c r="AN120" s="209">
        <v>0</v>
      </c>
      <c r="AO120" s="209">
        <v>0</v>
      </c>
      <c r="AP120" s="209">
        <v>9541000</v>
      </c>
      <c r="AQ120" s="209">
        <v>1880000</v>
      </c>
      <c r="AR120" s="209">
        <v>0</v>
      </c>
      <c r="AS120" s="210">
        <v>0</v>
      </c>
      <c r="AT120" s="210">
        <v>0</v>
      </c>
      <c r="AU120" s="210">
        <v>11421000</v>
      </c>
      <c r="AV120" s="107" t="s">
        <v>64</v>
      </c>
      <c r="AX120" s="107">
        <v>1</v>
      </c>
      <c r="AY120" s="107">
        <v>7</v>
      </c>
      <c r="AZ120" s="107">
        <v>7</v>
      </c>
      <c r="BA120" s="107">
        <v>7</v>
      </c>
      <c r="BB120" s="107">
        <v>7</v>
      </c>
      <c r="BC120" s="107">
        <v>7</v>
      </c>
      <c r="BD120" s="107">
        <v>7</v>
      </c>
      <c r="BE120" s="107">
        <v>7</v>
      </c>
      <c r="BF120" s="107">
        <v>7</v>
      </c>
      <c r="BG120" s="206">
        <v>7</v>
      </c>
      <c r="BH120" s="206">
        <v>7</v>
      </c>
      <c r="BI120" s="206">
        <v>7</v>
      </c>
      <c r="BJ120" s="206">
        <v>7</v>
      </c>
      <c r="BK120" s="206">
        <v>7</v>
      </c>
      <c r="BL120" s="57">
        <v>7</v>
      </c>
      <c r="BM120" s="57">
        <v>6.4</v>
      </c>
      <c r="BN120" s="57" t="s">
        <v>67</v>
      </c>
      <c r="BQ120" s="108"/>
    </row>
    <row r="121" spans="1:73" s="57" customFormat="1" ht="14.15" customHeight="1" x14ac:dyDescent="0.35">
      <c r="A121" s="201">
        <v>14458</v>
      </c>
      <c r="B121" s="197" t="s">
        <v>1069</v>
      </c>
      <c r="C121" s="198" t="s">
        <v>126</v>
      </c>
      <c r="D121" s="199">
        <v>2</v>
      </c>
      <c r="E121" s="199">
        <v>2025</v>
      </c>
      <c r="F121" s="200" t="s">
        <v>127</v>
      </c>
      <c r="G121" s="197" t="s">
        <v>568</v>
      </c>
      <c r="H121" s="198" t="s">
        <v>567</v>
      </c>
      <c r="I121" s="200" t="s">
        <v>79</v>
      </c>
      <c r="J121" s="200" t="s">
        <v>80</v>
      </c>
      <c r="K121" s="200" t="s">
        <v>65</v>
      </c>
      <c r="L121" s="215" t="s">
        <v>65</v>
      </c>
      <c r="M121" s="203">
        <v>13</v>
      </c>
      <c r="N121" s="204" t="s">
        <v>1365</v>
      </c>
      <c r="O121" s="204" t="s">
        <v>455</v>
      </c>
      <c r="P121" s="200" t="s">
        <v>2014</v>
      </c>
      <c r="Q121" s="205" t="s">
        <v>61</v>
      </c>
      <c r="R121" s="200" t="s">
        <v>62</v>
      </c>
      <c r="S121" s="204">
        <v>28</v>
      </c>
      <c r="T121" s="203">
        <v>10</v>
      </c>
      <c r="U121" s="203">
        <v>110</v>
      </c>
      <c r="V121" s="203">
        <v>0</v>
      </c>
      <c r="W121" s="203">
        <v>110</v>
      </c>
      <c r="X121" s="203">
        <v>4</v>
      </c>
      <c r="Y121" s="203" t="s">
        <v>64</v>
      </c>
      <c r="Z121" s="207" t="s">
        <v>67</v>
      </c>
      <c r="AA121" s="208" t="s">
        <v>67</v>
      </c>
      <c r="AB121" s="198" t="s">
        <v>2234</v>
      </c>
      <c r="AC121" s="200" t="s">
        <v>564</v>
      </c>
      <c r="AD121" s="203" t="s">
        <v>67</v>
      </c>
      <c r="AE121" s="204">
        <v>0</v>
      </c>
      <c r="AF121" s="200" t="s">
        <v>1366</v>
      </c>
      <c r="AG121" s="57">
        <v>28</v>
      </c>
      <c r="AH121" s="203">
        <v>2</v>
      </c>
      <c r="AI121" s="202" t="s">
        <v>2114</v>
      </c>
      <c r="AJ121" s="197" t="s">
        <v>2113</v>
      </c>
      <c r="AK121" s="209">
        <v>110</v>
      </c>
      <c r="AL121" s="209">
        <v>28</v>
      </c>
      <c r="AM121" s="209">
        <v>5000</v>
      </c>
      <c r="AN121" s="209">
        <v>0</v>
      </c>
      <c r="AO121" s="209">
        <v>0</v>
      </c>
      <c r="AP121" s="209">
        <v>5500000</v>
      </c>
      <c r="AQ121" s="209">
        <v>1120000</v>
      </c>
      <c r="AR121" s="209">
        <v>0</v>
      </c>
      <c r="AS121" s="210">
        <v>0</v>
      </c>
      <c r="AT121" s="210">
        <v>0</v>
      </c>
      <c r="AU121" s="210">
        <v>6620000</v>
      </c>
      <c r="AV121" s="107" t="s">
        <v>67</v>
      </c>
      <c r="AW121" s="57" t="s">
        <v>2346</v>
      </c>
      <c r="AX121" s="107">
        <v>0</v>
      </c>
      <c r="AY121" s="107">
        <v>0</v>
      </c>
      <c r="AZ121" s="107">
        <v>0</v>
      </c>
      <c r="BA121" s="107">
        <v>0</v>
      </c>
      <c r="BB121" s="107">
        <v>0</v>
      </c>
      <c r="BC121" s="107">
        <v>0</v>
      </c>
      <c r="BD121" s="107">
        <v>0</v>
      </c>
      <c r="BE121" s="107">
        <v>0</v>
      </c>
      <c r="BF121" s="107">
        <v>0</v>
      </c>
      <c r="BG121" s="206">
        <v>0</v>
      </c>
      <c r="BH121" s="206">
        <v>0</v>
      </c>
      <c r="BI121" s="206">
        <v>0</v>
      </c>
      <c r="BJ121" s="206">
        <v>0</v>
      </c>
      <c r="BK121" s="206">
        <v>0</v>
      </c>
      <c r="BL121" s="57">
        <v>0</v>
      </c>
      <c r="BM121" s="57">
        <v>0</v>
      </c>
      <c r="BN121" s="57" t="s">
        <v>67</v>
      </c>
      <c r="BQ121" s="108"/>
    </row>
    <row r="122" spans="1:73" s="57" customFormat="1" ht="14.15" customHeight="1" x14ac:dyDescent="0.35">
      <c r="A122" s="201">
        <v>14455</v>
      </c>
      <c r="B122" s="197" t="s">
        <v>1069</v>
      </c>
      <c r="C122" s="198" t="s">
        <v>126</v>
      </c>
      <c r="D122" s="199">
        <v>2</v>
      </c>
      <c r="E122" s="199">
        <v>2025</v>
      </c>
      <c r="F122" s="200" t="s">
        <v>127</v>
      </c>
      <c r="G122" s="197" t="s">
        <v>568</v>
      </c>
      <c r="H122" s="198" t="s">
        <v>567</v>
      </c>
      <c r="I122" s="200" t="s">
        <v>561</v>
      </c>
      <c r="J122" s="200" t="s">
        <v>562</v>
      </c>
      <c r="K122" s="200" t="s">
        <v>65</v>
      </c>
      <c r="L122" s="215" t="s">
        <v>65</v>
      </c>
      <c r="M122" s="203">
        <v>13</v>
      </c>
      <c r="N122" s="204" t="s">
        <v>1365</v>
      </c>
      <c r="O122" s="204" t="s">
        <v>455</v>
      </c>
      <c r="P122" s="200" t="s">
        <v>2014</v>
      </c>
      <c r="Q122" s="205" t="s">
        <v>61</v>
      </c>
      <c r="R122" s="200" t="s">
        <v>62</v>
      </c>
      <c r="S122" s="204">
        <v>20</v>
      </c>
      <c r="T122" s="203">
        <v>10</v>
      </c>
      <c r="U122" s="203">
        <v>80</v>
      </c>
      <c r="V122" s="203">
        <v>0</v>
      </c>
      <c r="W122" s="203">
        <v>80</v>
      </c>
      <c r="X122" s="203">
        <v>4</v>
      </c>
      <c r="Y122" s="203" t="s">
        <v>64</v>
      </c>
      <c r="Z122" s="207" t="s">
        <v>67</v>
      </c>
      <c r="AA122" s="208" t="s">
        <v>67</v>
      </c>
      <c r="AB122" s="198" t="s">
        <v>2234</v>
      </c>
      <c r="AC122" s="200" t="s">
        <v>564</v>
      </c>
      <c r="AD122" s="203" t="s">
        <v>67</v>
      </c>
      <c r="AE122" s="204">
        <v>0</v>
      </c>
      <c r="AF122" s="200" t="s">
        <v>1366</v>
      </c>
      <c r="AG122" s="57">
        <v>20</v>
      </c>
      <c r="AH122" s="203">
        <v>3</v>
      </c>
      <c r="AI122" s="202" t="s">
        <v>2114</v>
      </c>
      <c r="AJ122" s="197" t="s">
        <v>2113</v>
      </c>
      <c r="AK122" s="209">
        <v>80</v>
      </c>
      <c r="AL122" s="209">
        <v>20</v>
      </c>
      <c r="AM122" s="209">
        <v>5900</v>
      </c>
      <c r="AN122" s="209">
        <v>0</v>
      </c>
      <c r="AO122" s="209">
        <v>0</v>
      </c>
      <c r="AP122" s="209">
        <v>4720000</v>
      </c>
      <c r="AQ122" s="209">
        <v>800000</v>
      </c>
      <c r="AR122" s="209">
        <v>0</v>
      </c>
      <c r="AS122" s="210">
        <v>0</v>
      </c>
      <c r="AT122" s="210">
        <v>0</v>
      </c>
      <c r="AU122" s="210">
        <v>5520000</v>
      </c>
      <c r="AV122" s="107" t="s">
        <v>67</v>
      </c>
      <c r="AW122" s="57" t="s">
        <v>2346</v>
      </c>
      <c r="AX122" s="107">
        <v>0</v>
      </c>
      <c r="AY122" s="107">
        <v>0</v>
      </c>
      <c r="AZ122" s="107">
        <v>0</v>
      </c>
      <c r="BA122" s="107">
        <v>0</v>
      </c>
      <c r="BB122" s="107">
        <v>0</v>
      </c>
      <c r="BC122" s="107">
        <v>0</v>
      </c>
      <c r="BD122" s="107">
        <v>0</v>
      </c>
      <c r="BE122" s="107">
        <v>0</v>
      </c>
      <c r="BF122" s="107">
        <v>0</v>
      </c>
      <c r="BG122" s="206">
        <v>0</v>
      </c>
      <c r="BH122" s="206">
        <v>0</v>
      </c>
      <c r="BI122" s="206">
        <v>0</v>
      </c>
      <c r="BJ122" s="206">
        <v>0</v>
      </c>
      <c r="BK122" s="206">
        <v>0</v>
      </c>
      <c r="BL122" s="57">
        <v>0</v>
      </c>
      <c r="BM122" s="57">
        <v>0</v>
      </c>
      <c r="BN122" s="57" t="s">
        <v>67</v>
      </c>
      <c r="BQ122" s="108"/>
    </row>
    <row r="123" spans="1:73" s="57" customFormat="1" ht="14.15" customHeight="1" x14ac:dyDescent="0.35">
      <c r="A123" s="201">
        <v>14317</v>
      </c>
      <c r="B123" s="197" t="s">
        <v>1069</v>
      </c>
      <c r="C123" s="198" t="s">
        <v>126</v>
      </c>
      <c r="D123" s="199">
        <v>2</v>
      </c>
      <c r="E123" s="199">
        <v>2025</v>
      </c>
      <c r="F123" s="200" t="s">
        <v>127</v>
      </c>
      <c r="G123" s="197" t="s">
        <v>157</v>
      </c>
      <c r="H123" s="198" t="s">
        <v>2319</v>
      </c>
      <c r="I123" s="200" t="s">
        <v>693</v>
      </c>
      <c r="J123" s="200" t="s">
        <v>694</v>
      </c>
      <c r="K123" s="200" t="s">
        <v>65</v>
      </c>
      <c r="L123" s="215" t="s">
        <v>65</v>
      </c>
      <c r="M123" s="203">
        <v>13</v>
      </c>
      <c r="N123" s="204" t="s">
        <v>1365</v>
      </c>
      <c r="O123" s="204" t="s">
        <v>700</v>
      </c>
      <c r="P123" s="200" t="s">
        <v>2014</v>
      </c>
      <c r="Q123" s="205" t="s">
        <v>61</v>
      </c>
      <c r="R123" s="200" t="s">
        <v>62</v>
      </c>
      <c r="S123" s="204">
        <v>44</v>
      </c>
      <c r="T123" s="203">
        <v>10</v>
      </c>
      <c r="U123" s="203">
        <v>130</v>
      </c>
      <c r="V123" s="203">
        <v>0</v>
      </c>
      <c r="W123" s="203">
        <v>130</v>
      </c>
      <c r="X123" s="203">
        <v>3</v>
      </c>
      <c r="Y123" s="203" t="s">
        <v>64</v>
      </c>
      <c r="Z123" s="207" t="s">
        <v>67</v>
      </c>
      <c r="AA123" s="208" t="s">
        <v>67</v>
      </c>
      <c r="AB123" s="198" t="s">
        <v>2234</v>
      </c>
      <c r="AC123" s="200" t="s">
        <v>701</v>
      </c>
      <c r="AD123" s="203" t="s">
        <v>67</v>
      </c>
      <c r="AE123" s="204">
        <v>0</v>
      </c>
      <c r="AF123" s="200" t="s">
        <v>1366</v>
      </c>
      <c r="AG123" s="57">
        <v>44</v>
      </c>
      <c r="AH123" s="203">
        <v>3</v>
      </c>
      <c r="AI123" s="202" t="s">
        <v>2114</v>
      </c>
      <c r="AJ123" s="197" t="s">
        <v>2113</v>
      </c>
      <c r="AK123" s="209">
        <v>130</v>
      </c>
      <c r="AL123" s="209">
        <v>44</v>
      </c>
      <c r="AM123" s="209">
        <v>5900</v>
      </c>
      <c r="AN123" s="209">
        <v>0</v>
      </c>
      <c r="AO123" s="209">
        <v>0</v>
      </c>
      <c r="AP123" s="209">
        <v>7670000</v>
      </c>
      <c r="AQ123" s="209">
        <v>1760000</v>
      </c>
      <c r="AR123" s="209">
        <v>0</v>
      </c>
      <c r="AS123" s="210">
        <v>0</v>
      </c>
      <c r="AT123" s="210">
        <v>0</v>
      </c>
      <c r="AU123" s="210">
        <v>9430000</v>
      </c>
      <c r="AV123" s="107" t="s">
        <v>67</v>
      </c>
      <c r="AW123" s="57" t="s">
        <v>2346</v>
      </c>
      <c r="AX123" s="107">
        <v>0</v>
      </c>
      <c r="AY123" s="107">
        <v>0</v>
      </c>
      <c r="AZ123" s="107">
        <v>0</v>
      </c>
      <c r="BA123" s="107">
        <v>0</v>
      </c>
      <c r="BB123" s="107">
        <v>0</v>
      </c>
      <c r="BC123" s="107">
        <v>0</v>
      </c>
      <c r="BD123" s="107">
        <v>0</v>
      </c>
      <c r="BE123" s="107">
        <v>0</v>
      </c>
      <c r="BF123" s="107">
        <v>0</v>
      </c>
      <c r="BG123" s="206">
        <v>0</v>
      </c>
      <c r="BH123" s="206">
        <v>0</v>
      </c>
      <c r="BI123" s="206">
        <v>0</v>
      </c>
      <c r="BJ123" s="206">
        <v>0</v>
      </c>
      <c r="BK123" s="206">
        <v>0</v>
      </c>
      <c r="BL123" s="57">
        <v>0</v>
      </c>
      <c r="BM123" s="57">
        <v>0</v>
      </c>
      <c r="BN123" s="57" t="s">
        <v>67</v>
      </c>
      <c r="BQ123" s="108"/>
    </row>
    <row r="124" spans="1:73" s="57" customFormat="1" ht="14.15" customHeight="1" x14ac:dyDescent="0.35">
      <c r="A124" s="201">
        <v>14460</v>
      </c>
      <c r="B124" s="197" t="s">
        <v>1069</v>
      </c>
      <c r="C124" s="198" t="s">
        <v>126</v>
      </c>
      <c r="D124" s="199">
        <v>2</v>
      </c>
      <c r="E124" s="199">
        <v>2025</v>
      </c>
      <c r="F124" s="200" t="s">
        <v>127</v>
      </c>
      <c r="G124" s="197" t="s">
        <v>568</v>
      </c>
      <c r="H124" s="198" t="s">
        <v>567</v>
      </c>
      <c r="I124" s="200" t="s">
        <v>622</v>
      </c>
      <c r="J124" s="200" t="s">
        <v>623</v>
      </c>
      <c r="K124" s="200" t="s">
        <v>65</v>
      </c>
      <c r="L124" s="215" t="s">
        <v>65</v>
      </c>
      <c r="M124" s="203">
        <v>13</v>
      </c>
      <c r="N124" s="204" t="s">
        <v>1365</v>
      </c>
      <c r="O124" s="204" t="s">
        <v>455</v>
      </c>
      <c r="P124" s="200" t="s">
        <v>2014</v>
      </c>
      <c r="Q124" s="205" t="s">
        <v>61</v>
      </c>
      <c r="R124" s="200" t="s">
        <v>62</v>
      </c>
      <c r="S124" s="204">
        <v>7</v>
      </c>
      <c r="T124" s="203">
        <v>10</v>
      </c>
      <c r="U124" s="203">
        <v>28</v>
      </c>
      <c r="V124" s="203">
        <v>0</v>
      </c>
      <c r="W124" s="203">
        <v>28</v>
      </c>
      <c r="X124" s="203">
        <v>4</v>
      </c>
      <c r="Y124" s="203" t="s">
        <v>67</v>
      </c>
      <c r="Z124" s="207" t="s">
        <v>67</v>
      </c>
      <c r="AA124" s="208" t="s">
        <v>67</v>
      </c>
      <c r="AB124" s="198" t="s">
        <v>2234</v>
      </c>
      <c r="AC124" s="200" t="s">
        <v>564</v>
      </c>
      <c r="AD124" s="203" t="s">
        <v>67</v>
      </c>
      <c r="AE124" s="204">
        <v>0</v>
      </c>
      <c r="AF124" s="200" t="s">
        <v>1366</v>
      </c>
      <c r="AG124" s="57">
        <v>7</v>
      </c>
      <c r="AH124" s="203">
        <v>1</v>
      </c>
      <c r="AI124" s="202" t="s">
        <v>2114</v>
      </c>
      <c r="AJ124" s="197" t="s">
        <v>2113</v>
      </c>
      <c r="AK124" s="209">
        <v>28</v>
      </c>
      <c r="AL124" s="209">
        <v>7</v>
      </c>
      <c r="AM124" s="209">
        <v>3900</v>
      </c>
      <c r="AN124" s="209">
        <v>0</v>
      </c>
      <c r="AO124" s="209">
        <v>0</v>
      </c>
      <c r="AP124" s="209">
        <v>1092000</v>
      </c>
      <c r="AQ124" s="209">
        <v>0</v>
      </c>
      <c r="AR124" s="209">
        <v>0</v>
      </c>
      <c r="AS124" s="210">
        <v>0</v>
      </c>
      <c r="AT124" s="210">
        <v>0</v>
      </c>
      <c r="AU124" s="210">
        <v>1092000</v>
      </c>
      <c r="AV124" s="107" t="s">
        <v>67</v>
      </c>
      <c r="AW124" s="57" t="s">
        <v>2346</v>
      </c>
      <c r="AX124" s="107">
        <v>0</v>
      </c>
      <c r="AY124" s="107">
        <v>0</v>
      </c>
      <c r="AZ124" s="107">
        <v>0</v>
      </c>
      <c r="BA124" s="107">
        <v>0</v>
      </c>
      <c r="BB124" s="107">
        <v>0</v>
      </c>
      <c r="BC124" s="107">
        <v>0</v>
      </c>
      <c r="BD124" s="107">
        <v>0</v>
      </c>
      <c r="BE124" s="107">
        <v>0</v>
      </c>
      <c r="BF124" s="107">
        <v>0</v>
      </c>
      <c r="BG124" s="206">
        <v>0</v>
      </c>
      <c r="BH124" s="206">
        <v>0</v>
      </c>
      <c r="BI124" s="206">
        <v>0</v>
      </c>
      <c r="BJ124" s="206">
        <v>0</v>
      </c>
      <c r="BK124" s="206">
        <v>0</v>
      </c>
      <c r="BL124" s="57">
        <v>0</v>
      </c>
      <c r="BM124" s="57">
        <v>0</v>
      </c>
      <c r="BN124" s="57" t="s">
        <v>67</v>
      </c>
      <c r="BQ124" s="108"/>
    </row>
    <row r="125" spans="1:73" s="57" customFormat="1" ht="14.15" customHeight="1" x14ac:dyDescent="0.35">
      <c r="A125" s="201">
        <v>14453</v>
      </c>
      <c r="B125" s="197" t="s">
        <v>1069</v>
      </c>
      <c r="C125" s="198" t="s">
        <v>126</v>
      </c>
      <c r="D125" s="199">
        <v>2</v>
      </c>
      <c r="E125" s="199">
        <v>2025</v>
      </c>
      <c r="F125" s="200" t="s">
        <v>127</v>
      </c>
      <c r="G125" s="197" t="s">
        <v>568</v>
      </c>
      <c r="H125" s="198" t="s">
        <v>567</v>
      </c>
      <c r="I125" s="200" t="s">
        <v>79</v>
      </c>
      <c r="J125" s="200" t="s">
        <v>80</v>
      </c>
      <c r="K125" s="200" t="s">
        <v>56</v>
      </c>
      <c r="L125" s="215" t="s">
        <v>57</v>
      </c>
      <c r="M125" s="203">
        <v>13</v>
      </c>
      <c r="N125" s="204" t="s">
        <v>1365</v>
      </c>
      <c r="O125" s="204" t="s">
        <v>455</v>
      </c>
      <c r="P125" s="200" t="s">
        <v>2014</v>
      </c>
      <c r="Q125" s="205" t="s">
        <v>61</v>
      </c>
      <c r="R125" s="200" t="s">
        <v>62</v>
      </c>
      <c r="S125" s="204">
        <v>31</v>
      </c>
      <c r="T125" s="203">
        <v>10</v>
      </c>
      <c r="U125" s="203">
        <v>110</v>
      </c>
      <c r="V125" s="203">
        <v>12</v>
      </c>
      <c r="W125" s="203">
        <v>122</v>
      </c>
      <c r="X125" s="203">
        <v>4</v>
      </c>
      <c r="Y125" s="203" t="s">
        <v>67</v>
      </c>
      <c r="Z125" s="207" t="s">
        <v>67</v>
      </c>
      <c r="AA125" s="208" t="s">
        <v>64</v>
      </c>
      <c r="AB125" s="198" t="s">
        <v>2234</v>
      </c>
      <c r="AC125" s="200" t="s">
        <v>564</v>
      </c>
      <c r="AD125" s="203" t="s">
        <v>67</v>
      </c>
      <c r="AE125" s="204">
        <v>0</v>
      </c>
      <c r="AF125" s="200" t="s">
        <v>1366</v>
      </c>
      <c r="AG125" s="57">
        <v>31</v>
      </c>
      <c r="AH125" s="203">
        <v>2</v>
      </c>
      <c r="AI125" s="202" t="s">
        <v>2114</v>
      </c>
      <c r="AJ125" s="197" t="s">
        <v>2113</v>
      </c>
      <c r="AK125" s="209">
        <v>122</v>
      </c>
      <c r="AL125" s="209">
        <v>31</v>
      </c>
      <c r="AM125" s="209">
        <v>5000</v>
      </c>
      <c r="AN125" s="209">
        <v>115000</v>
      </c>
      <c r="AO125" s="209">
        <v>0</v>
      </c>
      <c r="AP125" s="209">
        <v>6100000</v>
      </c>
      <c r="AQ125" s="209">
        <v>0</v>
      </c>
      <c r="AR125" s="209">
        <v>1150000</v>
      </c>
      <c r="AS125" s="210">
        <v>0</v>
      </c>
      <c r="AT125" s="210">
        <v>0</v>
      </c>
      <c r="AU125" s="210">
        <v>7250000</v>
      </c>
      <c r="AV125" s="107" t="s">
        <v>67</v>
      </c>
      <c r="AW125" s="57" t="s">
        <v>2346</v>
      </c>
      <c r="AX125" s="107">
        <v>0</v>
      </c>
      <c r="AY125" s="107">
        <v>0</v>
      </c>
      <c r="AZ125" s="107">
        <v>0</v>
      </c>
      <c r="BA125" s="107">
        <v>0</v>
      </c>
      <c r="BB125" s="107">
        <v>0</v>
      </c>
      <c r="BC125" s="107">
        <v>0</v>
      </c>
      <c r="BD125" s="107">
        <v>0</v>
      </c>
      <c r="BE125" s="107">
        <v>0</v>
      </c>
      <c r="BF125" s="107">
        <v>0</v>
      </c>
      <c r="BG125" s="206">
        <v>0</v>
      </c>
      <c r="BH125" s="206">
        <v>0</v>
      </c>
      <c r="BI125" s="206">
        <v>0</v>
      </c>
      <c r="BJ125" s="206">
        <v>0</v>
      </c>
      <c r="BK125" s="206">
        <v>0</v>
      </c>
      <c r="BL125" s="57">
        <v>0</v>
      </c>
      <c r="BM125" s="57">
        <v>0</v>
      </c>
      <c r="BN125" s="57" t="s">
        <v>67</v>
      </c>
      <c r="BQ125" s="108"/>
    </row>
    <row r="126" spans="1:73" s="57" customFormat="1" ht="14.15" customHeight="1" x14ac:dyDescent="0.35">
      <c r="A126" s="201">
        <v>14459</v>
      </c>
      <c r="B126" s="197" t="s">
        <v>1069</v>
      </c>
      <c r="C126" s="198" t="s">
        <v>126</v>
      </c>
      <c r="D126" s="199">
        <v>2</v>
      </c>
      <c r="E126" s="199">
        <v>2025</v>
      </c>
      <c r="F126" s="200" t="s">
        <v>127</v>
      </c>
      <c r="G126" s="197" t="s">
        <v>568</v>
      </c>
      <c r="H126" s="198" t="s">
        <v>567</v>
      </c>
      <c r="I126" s="200" t="s">
        <v>622</v>
      </c>
      <c r="J126" s="200" t="s">
        <v>623</v>
      </c>
      <c r="K126" s="200" t="s">
        <v>65</v>
      </c>
      <c r="L126" s="215" t="s">
        <v>65</v>
      </c>
      <c r="M126" s="203">
        <v>13</v>
      </c>
      <c r="N126" s="204" t="s">
        <v>1365</v>
      </c>
      <c r="O126" s="204" t="s">
        <v>455</v>
      </c>
      <c r="P126" s="200" t="s">
        <v>2014</v>
      </c>
      <c r="Q126" s="205" t="s">
        <v>61</v>
      </c>
      <c r="R126" s="200" t="s">
        <v>62</v>
      </c>
      <c r="S126" s="204">
        <v>7</v>
      </c>
      <c r="T126" s="203">
        <v>10</v>
      </c>
      <c r="U126" s="203">
        <v>28</v>
      </c>
      <c r="V126" s="203">
        <v>0</v>
      </c>
      <c r="W126" s="203">
        <v>28</v>
      </c>
      <c r="X126" s="203">
        <v>4</v>
      </c>
      <c r="Y126" s="203" t="s">
        <v>67</v>
      </c>
      <c r="Z126" s="207" t="s">
        <v>67</v>
      </c>
      <c r="AA126" s="208" t="s">
        <v>67</v>
      </c>
      <c r="AB126" s="198" t="s">
        <v>2234</v>
      </c>
      <c r="AC126" s="200" t="s">
        <v>564</v>
      </c>
      <c r="AD126" s="203" t="s">
        <v>67</v>
      </c>
      <c r="AE126" s="204">
        <v>0</v>
      </c>
      <c r="AF126" s="200" t="s">
        <v>1366</v>
      </c>
      <c r="AG126" s="57">
        <v>7</v>
      </c>
      <c r="AH126" s="203">
        <v>1</v>
      </c>
      <c r="AI126" s="202" t="s">
        <v>2114</v>
      </c>
      <c r="AJ126" s="197" t="s">
        <v>2113</v>
      </c>
      <c r="AK126" s="209">
        <v>28</v>
      </c>
      <c r="AL126" s="209">
        <v>7</v>
      </c>
      <c r="AM126" s="209">
        <v>3900</v>
      </c>
      <c r="AN126" s="209">
        <v>0</v>
      </c>
      <c r="AO126" s="209">
        <v>0</v>
      </c>
      <c r="AP126" s="209">
        <v>1092000</v>
      </c>
      <c r="AQ126" s="209">
        <v>0</v>
      </c>
      <c r="AR126" s="209">
        <v>0</v>
      </c>
      <c r="AS126" s="210">
        <v>0</v>
      </c>
      <c r="AT126" s="210">
        <v>0</v>
      </c>
      <c r="AU126" s="210">
        <v>1092000</v>
      </c>
      <c r="AV126" s="107" t="s">
        <v>67</v>
      </c>
      <c r="AW126" s="57" t="s">
        <v>2347</v>
      </c>
      <c r="AX126" s="107">
        <v>0</v>
      </c>
      <c r="AY126" s="107">
        <v>0</v>
      </c>
      <c r="AZ126" s="107">
        <v>0</v>
      </c>
      <c r="BA126" s="107">
        <v>0</v>
      </c>
      <c r="BB126" s="107">
        <v>0</v>
      </c>
      <c r="BC126" s="107">
        <v>0</v>
      </c>
      <c r="BD126" s="107">
        <v>0</v>
      </c>
      <c r="BE126" s="107">
        <v>0</v>
      </c>
      <c r="BF126" s="107">
        <v>0</v>
      </c>
      <c r="BG126" s="206">
        <v>0</v>
      </c>
      <c r="BH126" s="206">
        <v>0</v>
      </c>
      <c r="BI126" s="206">
        <v>0</v>
      </c>
      <c r="BJ126" s="206">
        <v>0</v>
      </c>
      <c r="BK126" s="206">
        <v>0</v>
      </c>
      <c r="BL126" s="57">
        <v>0</v>
      </c>
      <c r="BM126" s="57">
        <v>0</v>
      </c>
      <c r="BN126" s="57" t="s">
        <v>67</v>
      </c>
      <c r="BQ126" s="108"/>
    </row>
    <row r="127" spans="1:73" s="57" customFormat="1" ht="14.15" customHeight="1" x14ac:dyDescent="0.35">
      <c r="A127" s="201">
        <v>14456</v>
      </c>
      <c r="B127" s="197" t="s">
        <v>1069</v>
      </c>
      <c r="C127" s="198" t="s">
        <v>126</v>
      </c>
      <c r="D127" s="199">
        <v>2</v>
      </c>
      <c r="E127" s="199">
        <v>2025</v>
      </c>
      <c r="F127" s="200" t="s">
        <v>127</v>
      </c>
      <c r="G127" s="197" t="s">
        <v>568</v>
      </c>
      <c r="H127" s="198" t="s">
        <v>567</v>
      </c>
      <c r="I127" s="200" t="s">
        <v>622</v>
      </c>
      <c r="J127" s="200" t="s">
        <v>623</v>
      </c>
      <c r="K127" s="200" t="s">
        <v>65</v>
      </c>
      <c r="L127" s="215" t="s">
        <v>65</v>
      </c>
      <c r="M127" s="203">
        <v>13</v>
      </c>
      <c r="N127" s="204" t="s">
        <v>1365</v>
      </c>
      <c r="O127" s="204" t="s">
        <v>455</v>
      </c>
      <c r="P127" s="200" t="s">
        <v>2014</v>
      </c>
      <c r="Q127" s="205" t="s">
        <v>61</v>
      </c>
      <c r="R127" s="200" t="s">
        <v>62</v>
      </c>
      <c r="S127" s="204">
        <v>7</v>
      </c>
      <c r="T127" s="203">
        <v>10</v>
      </c>
      <c r="U127" s="203">
        <v>28</v>
      </c>
      <c r="V127" s="203">
        <v>0</v>
      </c>
      <c r="W127" s="203">
        <v>28</v>
      </c>
      <c r="X127" s="203">
        <v>4</v>
      </c>
      <c r="Y127" s="203" t="s">
        <v>67</v>
      </c>
      <c r="Z127" s="207" t="s">
        <v>67</v>
      </c>
      <c r="AA127" s="208" t="s">
        <v>67</v>
      </c>
      <c r="AB127" s="198" t="s">
        <v>2234</v>
      </c>
      <c r="AC127" s="200" t="s">
        <v>564</v>
      </c>
      <c r="AD127" s="203" t="s">
        <v>67</v>
      </c>
      <c r="AE127" s="204">
        <v>0</v>
      </c>
      <c r="AF127" s="200" t="s">
        <v>1366</v>
      </c>
      <c r="AG127" s="57">
        <v>7</v>
      </c>
      <c r="AH127" s="203">
        <v>1</v>
      </c>
      <c r="AI127" s="202" t="s">
        <v>2114</v>
      </c>
      <c r="AJ127" s="197" t="s">
        <v>2113</v>
      </c>
      <c r="AK127" s="209">
        <v>28</v>
      </c>
      <c r="AL127" s="209">
        <v>7</v>
      </c>
      <c r="AM127" s="209">
        <v>3900</v>
      </c>
      <c r="AN127" s="209">
        <v>0</v>
      </c>
      <c r="AO127" s="209">
        <v>0</v>
      </c>
      <c r="AP127" s="209">
        <v>1092000</v>
      </c>
      <c r="AQ127" s="209">
        <v>0</v>
      </c>
      <c r="AR127" s="209">
        <v>0</v>
      </c>
      <c r="AS127" s="210">
        <v>0</v>
      </c>
      <c r="AT127" s="210">
        <v>0</v>
      </c>
      <c r="AU127" s="210">
        <v>1092000</v>
      </c>
      <c r="AV127" s="107" t="s">
        <v>67</v>
      </c>
      <c r="AW127" s="57" t="s">
        <v>2347</v>
      </c>
      <c r="AX127" s="107">
        <v>0</v>
      </c>
      <c r="AY127" s="107">
        <v>0</v>
      </c>
      <c r="AZ127" s="107">
        <v>0</v>
      </c>
      <c r="BA127" s="107">
        <v>0</v>
      </c>
      <c r="BB127" s="107">
        <v>0</v>
      </c>
      <c r="BC127" s="107">
        <v>0</v>
      </c>
      <c r="BD127" s="107">
        <v>0</v>
      </c>
      <c r="BE127" s="107">
        <v>0</v>
      </c>
      <c r="BF127" s="107">
        <v>0</v>
      </c>
      <c r="BG127" s="206">
        <v>0</v>
      </c>
      <c r="BH127" s="206">
        <v>0</v>
      </c>
      <c r="BI127" s="206">
        <v>0</v>
      </c>
      <c r="BJ127" s="206">
        <v>0</v>
      </c>
      <c r="BK127" s="206">
        <v>0</v>
      </c>
      <c r="BL127" s="57">
        <v>0</v>
      </c>
      <c r="BM127" s="57">
        <v>0</v>
      </c>
      <c r="BN127" s="57" t="s">
        <v>67</v>
      </c>
      <c r="BQ127" s="108"/>
    </row>
    <row r="128" spans="1:73" s="57" customFormat="1" ht="14.15" customHeight="1" x14ac:dyDescent="0.35">
      <c r="A128" s="201">
        <v>14266</v>
      </c>
      <c r="B128" s="197" t="s">
        <v>1069</v>
      </c>
      <c r="C128" s="198" t="s">
        <v>126</v>
      </c>
      <c r="D128" s="199">
        <v>2</v>
      </c>
      <c r="E128" s="199">
        <v>2025</v>
      </c>
      <c r="F128" s="200" t="s">
        <v>127</v>
      </c>
      <c r="G128" s="197" t="s">
        <v>1081</v>
      </c>
      <c r="H128" s="198" t="s">
        <v>2306</v>
      </c>
      <c r="I128" s="200" t="s">
        <v>79</v>
      </c>
      <c r="J128" s="200" t="s">
        <v>80</v>
      </c>
      <c r="K128" s="200" t="s">
        <v>56</v>
      </c>
      <c r="L128" s="215" t="s">
        <v>57</v>
      </c>
      <c r="M128" s="203">
        <v>13</v>
      </c>
      <c r="N128" s="204" t="s">
        <v>1365</v>
      </c>
      <c r="O128" s="204" t="s">
        <v>209</v>
      </c>
      <c r="P128" s="200" t="s">
        <v>152</v>
      </c>
      <c r="Q128" s="205" t="s">
        <v>61</v>
      </c>
      <c r="R128" s="200" t="s">
        <v>62</v>
      </c>
      <c r="S128" s="204">
        <v>41</v>
      </c>
      <c r="T128" s="203">
        <v>11</v>
      </c>
      <c r="U128" s="203">
        <v>110</v>
      </c>
      <c r="V128" s="203">
        <v>12</v>
      </c>
      <c r="W128" s="203">
        <v>122</v>
      </c>
      <c r="X128" s="203">
        <v>3</v>
      </c>
      <c r="Y128" s="203" t="s">
        <v>64</v>
      </c>
      <c r="Z128" s="207" t="s">
        <v>67</v>
      </c>
      <c r="AA128" s="208" t="s">
        <v>64</v>
      </c>
      <c r="AB128" s="198" t="s">
        <v>2234</v>
      </c>
      <c r="AC128" s="200" t="s">
        <v>1079</v>
      </c>
      <c r="AD128" s="203" t="s">
        <v>67</v>
      </c>
      <c r="AE128" s="204">
        <v>0</v>
      </c>
      <c r="AF128" s="200" t="s">
        <v>1366</v>
      </c>
      <c r="AG128" s="57">
        <v>41</v>
      </c>
      <c r="AH128" s="203">
        <v>2</v>
      </c>
      <c r="AI128" s="202" t="s">
        <v>2114</v>
      </c>
      <c r="AJ128" s="197" t="s">
        <v>2113</v>
      </c>
      <c r="AK128" s="209">
        <v>122</v>
      </c>
      <c r="AL128" s="209">
        <v>41</v>
      </c>
      <c r="AM128" s="209">
        <v>5000</v>
      </c>
      <c r="AN128" s="209">
        <v>115000</v>
      </c>
      <c r="AO128" s="209">
        <v>0</v>
      </c>
      <c r="AP128" s="209">
        <v>6710000</v>
      </c>
      <c r="AQ128" s="209">
        <v>1804000</v>
      </c>
      <c r="AR128" s="209">
        <v>1265000</v>
      </c>
      <c r="AS128" s="210">
        <v>0</v>
      </c>
      <c r="AT128" s="210">
        <v>0</v>
      </c>
      <c r="AU128" s="210">
        <v>9779000</v>
      </c>
      <c r="AV128" s="107" t="s">
        <v>67</v>
      </c>
      <c r="AW128" s="57" t="s">
        <v>2595</v>
      </c>
      <c r="AX128" s="107">
        <v>0</v>
      </c>
      <c r="AY128" s="107">
        <v>0</v>
      </c>
      <c r="AZ128" s="107">
        <v>0</v>
      </c>
      <c r="BA128" s="107">
        <v>0</v>
      </c>
      <c r="BB128" s="107">
        <v>0</v>
      </c>
      <c r="BC128" s="107">
        <v>0</v>
      </c>
      <c r="BD128" s="107">
        <v>0</v>
      </c>
      <c r="BE128" s="107">
        <v>0</v>
      </c>
      <c r="BF128" s="107">
        <v>0</v>
      </c>
      <c r="BG128" s="206">
        <v>0</v>
      </c>
      <c r="BH128" s="206">
        <v>0</v>
      </c>
      <c r="BI128" s="206">
        <v>0</v>
      </c>
      <c r="BJ128" s="206">
        <v>0</v>
      </c>
      <c r="BK128" s="206">
        <v>0</v>
      </c>
      <c r="BL128" s="57">
        <v>0</v>
      </c>
      <c r="BM128" s="57">
        <v>0</v>
      </c>
      <c r="BN128" s="57" t="s">
        <v>67</v>
      </c>
      <c r="BQ128" s="108"/>
    </row>
    <row r="129" spans="1:73" s="57" customFormat="1" ht="14.15" customHeight="1" x14ac:dyDescent="0.35">
      <c r="A129" s="201">
        <v>14402</v>
      </c>
      <c r="B129" s="197" t="s">
        <v>1069</v>
      </c>
      <c r="C129" s="198" t="s">
        <v>126</v>
      </c>
      <c r="D129" s="199">
        <v>2</v>
      </c>
      <c r="E129" s="199">
        <v>2025</v>
      </c>
      <c r="F129" s="200" t="s">
        <v>127</v>
      </c>
      <c r="G129" s="197" t="s">
        <v>476</v>
      </c>
      <c r="H129" s="198" t="s">
        <v>603</v>
      </c>
      <c r="I129" s="200" t="s">
        <v>593</v>
      </c>
      <c r="J129" s="200" t="s">
        <v>594</v>
      </c>
      <c r="K129" s="200" t="s">
        <v>65</v>
      </c>
      <c r="L129" s="215" t="s">
        <v>65</v>
      </c>
      <c r="M129" s="203">
        <v>13</v>
      </c>
      <c r="N129" s="204" t="s">
        <v>1365</v>
      </c>
      <c r="O129" s="204" t="s">
        <v>595</v>
      </c>
      <c r="P129" s="200" t="s">
        <v>152</v>
      </c>
      <c r="Q129" s="205" t="s">
        <v>61</v>
      </c>
      <c r="R129" s="200" t="s">
        <v>107</v>
      </c>
      <c r="S129" s="204">
        <v>38</v>
      </c>
      <c r="T129" s="203">
        <v>19</v>
      </c>
      <c r="U129" s="203">
        <v>150</v>
      </c>
      <c r="V129" s="203">
        <v>0</v>
      </c>
      <c r="W129" s="203">
        <v>150</v>
      </c>
      <c r="X129" s="203">
        <v>4</v>
      </c>
      <c r="Y129" s="203" t="s">
        <v>64</v>
      </c>
      <c r="Z129" s="207" t="s">
        <v>67</v>
      </c>
      <c r="AA129" s="208" t="s">
        <v>67</v>
      </c>
      <c r="AB129" s="198" t="s">
        <v>2234</v>
      </c>
      <c r="AC129" s="200" t="s">
        <v>600</v>
      </c>
      <c r="AD129" s="203" t="s">
        <v>67</v>
      </c>
      <c r="AE129" s="204">
        <v>0</v>
      </c>
      <c r="AF129" s="200" t="s">
        <v>1366</v>
      </c>
      <c r="AG129" s="57">
        <v>38</v>
      </c>
      <c r="AH129" s="203">
        <v>3</v>
      </c>
      <c r="AI129" s="202" t="s">
        <v>2114</v>
      </c>
      <c r="AJ129" s="197" t="s">
        <v>2113</v>
      </c>
      <c r="AK129" s="209">
        <v>150</v>
      </c>
      <c r="AL129" s="209">
        <v>38</v>
      </c>
      <c r="AM129" s="209">
        <v>5900</v>
      </c>
      <c r="AN129" s="209">
        <v>0</v>
      </c>
      <c r="AO129" s="209">
        <v>0</v>
      </c>
      <c r="AP129" s="209">
        <v>16815000</v>
      </c>
      <c r="AQ129" s="209">
        <v>2888000</v>
      </c>
      <c r="AR129" s="209">
        <v>0</v>
      </c>
      <c r="AS129" s="210">
        <v>0</v>
      </c>
      <c r="AT129" s="210">
        <v>0</v>
      </c>
      <c r="AU129" s="210">
        <v>19703000</v>
      </c>
      <c r="AV129" s="107" t="s">
        <v>67</v>
      </c>
      <c r="AW129" s="57" t="s">
        <v>2595</v>
      </c>
      <c r="AX129" s="107">
        <v>0</v>
      </c>
      <c r="AY129" s="107">
        <v>0</v>
      </c>
      <c r="AZ129" s="107">
        <v>0</v>
      </c>
      <c r="BA129" s="107">
        <v>0</v>
      </c>
      <c r="BB129" s="107">
        <v>0</v>
      </c>
      <c r="BC129" s="107">
        <v>0</v>
      </c>
      <c r="BD129" s="107">
        <v>0</v>
      </c>
      <c r="BE129" s="107">
        <v>0</v>
      </c>
      <c r="BF129" s="107">
        <v>0</v>
      </c>
      <c r="BG129" s="206">
        <v>0</v>
      </c>
      <c r="BH129" s="206">
        <v>0</v>
      </c>
      <c r="BI129" s="206">
        <v>0</v>
      </c>
      <c r="BJ129" s="206">
        <v>0</v>
      </c>
      <c r="BK129" s="206">
        <v>0</v>
      </c>
      <c r="BL129" s="57">
        <v>0</v>
      </c>
      <c r="BM129" s="57">
        <v>0</v>
      </c>
      <c r="BN129" s="57" t="s">
        <v>67</v>
      </c>
      <c r="BQ129" s="108"/>
    </row>
    <row r="130" spans="1:73" s="57" customFormat="1" ht="14.15" customHeight="1" x14ac:dyDescent="0.35">
      <c r="A130" s="201">
        <v>14325</v>
      </c>
      <c r="B130" s="197" t="s">
        <v>1069</v>
      </c>
      <c r="C130" s="198" t="s">
        <v>126</v>
      </c>
      <c r="D130" s="199">
        <v>2</v>
      </c>
      <c r="E130" s="199">
        <v>2025</v>
      </c>
      <c r="F130" s="200" t="s">
        <v>127</v>
      </c>
      <c r="G130" s="197" t="s">
        <v>964</v>
      </c>
      <c r="H130" s="198" t="s">
        <v>2348</v>
      </c>
      <c r="I130" s="200" t="s">
        <v>960</v>
      </c>
      <c r="J130" s="200" t="s">
        <v>961</v>
      </c>
      <c r="K130" s="200" t="s">
        <v>56</v>
      </c>
      <c r="L130" s="215" t="s">
        <v>57</v>
      </c>
      <c r="M130" s="203">
        <v>13</v>
      </c>
      <c r="N130" s="204" t="s">
        <v>1365</v>
      </c>
      <c r="O130" s="204" t="s">
        <v>209</v>
      </c>
      <c r="P130" s="200" t="s">
        <v>445</v>
      </c>
      <c r="Q130" s="205" t="s">
        <v>61</v>
      </c>
      <c r="R130" s="200" t="s">
        <v>62</v>
      </c>
      <c r="S130" s="204">
        <v>63</v>
      </c>
      <c r="T130" s="203">
        <v>10</v>
      </c>
      <c r="U130" s="203">
        <v>240</v>
      </c>
      <c r="V130" s="203">
        <v>12</v>
      </c>
      <c r="W130" s="203">
        <v>252</v>
      </c>
      <c r="X130" s="203">
        <v>4</v>
      </c>
      <c r="Y130" s="203" t="s">
        <v>64</v>
      </c>
      <c r="Z130" s="207" t="s">
        <v>67</v>
      </c>
      <c r="AA130" s="208" t="s">
        <v>64</v>
      </c>
      <c r="AB130" s="198" t="s">
        <v>2234</v>
      </c>
      <c r="AC130" s="200" t="s">
        <v>962</v>
      </c>
      <c r="AD130" s="203" t="s">
        <v>67</v>
      </c>
      <c r="AE130" s="204">
        <v>0</v>
      </c>
      <c r="AF130" s="200" t="s">
        <v>1366</v>
      </c>
      <c r="AG130" s="57">
        <v>63</v>
      </c>
      <c r="AH130" s="203">
        <v>3</v>
      </c>
      <c r="AI130" s="202" t="s">
        <v>2114</v>
      </c>
      <c r="AJ130" s="197" t="s">
        <v>2113</v>
      </c>
      <c r="AK130" s="209">
        <v>252</v>
      </c>
      <c r="AL130" s="209">
        <v>63</v>
      </c>
      <c r="AM130" s="209">
        <v>5900</v>
      </c>
      <c r="AN130" s="209">
        <v>70000</v>
      </c>
      <c r="AO130" s="209">
        <v>0</v>
      </c>
      <c r="AP130" s="209">
        <v>14868000</v>
      </c>
      <c r="AQ130" s="209">
        <v>2520000</v>
      </c>
      <c r="AR130" s="209">
        <v>700000</v>
      </c>
      <c r="AS130" s="210">
        <v>0</v>
      </c>
      <c r="AT130" s="210">
        <v>0</v>
      </c>
      <c r="AU130" s="210">
        <v>18088000</v>
      </c>
      <c r="AV130" s="107" t="s">
        <v>67</v>
      </c>
      <c r="AW130" s="57" t="s">
        <v>2349</v>
      </c>
      <c r="AX130" s="107">
        <v>0</v>
      </c>
      <c r="AY130" s="107">
        <v>0</v>
      </c>
      <c r="AZ130" s="107">
        <v>0</v>
      </c>
      <c r="BA130" s="107">
        <v>0</v>
      </c>
      <c r="BB130" s="107">
        <v>0</v>
      </c>
      <c r="BC130" s="107">
        <v>0</v>
      </c>
      <c r="BD130" s="107">
        <v>0</v>
      </c>
      <c r="BE130" s="107">
        <v>0</v>
      </c>
      <c r="BF130" s="107">
        <v>0</v>
      </c>
      <c r="BG130" s="206">
        <v>0</v>
      </c>
      <c r="BH130" s="206">
        <v>0</v>
      </c>
      <c r="BI130" s="206">
        <v>0</v>
      </c>
      <c r="BJ130" s="206">
        <v>0</v>
      </c>
      <c r="BK130" s="206">
        <v>0</v>
      </c>
      <c r="BL130" s="57">
        <v>0</v>
      </c>
      <c r="BM130" s="57">
        <v>0</v>
      </c>
      <c r="BN130" s="57" t="s">
        <v>67</v>
      </c>
      <c r="BQ130" s="108"/>
    </row>
    <row r="131" spans="1:73" s="57" customFormat="1" ht="14.15" customHeight="1" x14ac:dyDescent="0.35">
      <c r="A131" s="201">
        <v>14298</v>
      </c>
      <c r="B131" s="197" t="s">
        <v>1069</v>
      </c>
      <c r="C131" s="198" t="s">
        <v>126</v>
      </c>
      <c r="D131" s="199">
        <v>2</v>
      </c>
      <c r="E131" s="199">
        <v>2025</v>
      </c>
      <c r="F131" s="200" t="s">
        <v>127</v>
      </c>
      <c r="G131" s="197" t="s">
        <v>812</v>
      </c>
      <c r="H131" s="198" t="s">
        <v>2268</v>
      </c>
      <c r="I131" s="200" t="s">
        <v>813</v>
      </c>
      <c r="J131" s="200" t="s">
        <v>2592</v>
      </c>
      <c r="K131" s="200" t="s">
        <v>814</v>
      </c>
      <c r="L131" s="215" t="s">
        <v>815</v>
      </c>
      <c r="M131" s="203">
        <v>13</v>
      </c>
      <c r="N131" s="204" t="s">
        <v>1365</v>
      </c>
      <c r="O131" s="204" t="s">
        <v>312</v>
      </c>
      <c r="P131" s="200" t="s">
        <v>445</v>
      </c>
      <c r="Q131" s="205" t="s">
        <v>61</v>
      </c>
      <c r="R131" s="200" t="s">
        <v>107</v>
      </c>
      <c r="S131" s="204">
        <v>48</v>
      </c>
      <c r="T131" s="203">
        <v>15</v>
      </c>
      <c r="U131" s="203"/>
      <c r="V131" s="203">
        <v>12</v>
      </c>
      <c r="W131" s="203">
        <v>192</v>
      </c>
      <c r="X131" s="203">
        <v>4</v>
      </c>
      <c r="Y131" s="203" t="s">
        <v>64</v>
      </c>
      <c r="Z131" s="207" t="s">
        <v>67</v>
      </c>
      <c r="AA131" s="208" t="s">
        <v>67</v>
      </c>
      <c r="AB131" s="198" t="s">
        <v>2269</v>
      </c>
      <c r="AC131" s="200" t="s">
        <v>808</v>
      </c>
      <c r="AD131" s="203" t="s">
        <v>67</v>
      </c>
      <c r="AE131" s="204">
        <v>0</v>
      </c>
      <c r="AF131" s="200" t="s">
        <v>1366</v>
      </c>
      <c r="AG131" s="57">
        <v>48</v>
      </c>
      <c r="AH131" s="203">
        <v>1</v>
      </c>
      <c r="AI131" s="202" t="s">
        <v>1755</v>
      </c>
      <c r="AJ131" s="197" t="s">
        <v>2210</v>
      </c>
      <c r="AK131" s="209">
        <v>192</v>
      </c>
      <c r="AL131" s="209">
        <v>48</v>
      </c>
      <c r="AM131" s="209">
        <v>4130</v>
      </c>
      <c r="AN131" s="209">
        <v>0</v>
      </c>
      <c r="AO131" s="209">
        <v>0</v>
      </c>
      <c r="AP131" s="209">
        <v>11894400</v>
      </c>
      <c r="AQ131" s="209">
        <v>2880000</v>
      </c>
      <c r="AR131" s="209">
        <v>0</v>
      </c>
      <c r="AS131" s="210">
        <v>0</v>
      </c>
      <c r="AT131" s="210">
        <v>0</v>
      </c>
      <c r="AU131" s="210">
        <v>14774400</v>
      </c>
      <c r="AV131" s="107" t="s">
        <v>64</v>
      </c>
      <c r="AX131" s="107">
        <v>1</v>
      </c>
      <c r="AY131" s="107">
        <v>7</v>
      </c>
      <c r="AZ131" s="107">
        <v>7</v>
      </c>
      <c r="BA131" s="107">
        <v>7</v>
      </c>
      <c r="BB131" s="107">
        <v>7</v>
      </c>
      <c r="BC131" s="107">
        <v>7</v>
      </c>
      <c r="BD131" s="107">
        <v>7</v>
      </c>
      <c r="BE131" s="107">
        <v>7</v>
      </c>
      <c r="BF131" s="107">
        <v>7</v>
      </c>
      <c r="BG131" s="206">
        <v>7</v>
      </c>
      <c r="BH131" s="206">
        <v>7</v>
      </c>
      <c r="BI131" s="206">
        <v>7</v>
      </c>
      <c r="BJ131" s="206">
        <v>7</v>
      </c>
      <c r="BK131" s="206">
        <v>7</v>
      </c>
      <c r="BL131" s="57">
        <v>7</v>
      </c>
      <c r="BM131" s="57">
        <v>6.4</v>
      </c>
      <c r="BN131" s="57" t="s">
        <v>67</v>
      </c>
      <c r="BQ131" s="108"/>
    </row>
    <row r="132" spans="1:73" s="57" customFormat="1" ht="14.15" customHeight="1" x14ac:dyDescent="0.35">
      <c r="A132" s="201">
        <v>14262</v>
      </c>
      <c r="B132" s="197" t="s">
        <v>1069</v>
      </c>
      <c r="C132" s="198" t="s">
        <v>126</v>
      </c>
      <c r="D132" s="199">
        <v>2</v>
      </c>
      <c r="E132" s="199">
        <v>2025</v>
      </c>
      <c r="F132" s="200" t="s">
        <v>127</v>
      </c>
      <c r="G132" s="197" t="s">
        <v>812</v>
      </c>
      <c r="H132" s="198" t="s">
        <v>2268</v>
      </c>
      <c r="I132" s="200" t="s">
        <v>817</v>
      </c>
      <c r="J132" s="200" t="s">
        <v>2592</v>
      </c>
      <c r="K132" s="200" t="s">
        <v>483</v>
      </c>
      <c r="L132" s="215" t="s">
        <v>484</v>
      </c>
      <c r="M132" s="203">
        <v>13</v>
      </c>
      <c r="N132" s="204" t="s">
        <v>1365</v>
      </c>
      <c r="O132" s="204" t="s">
        <v>312</v>
      </c>
      <c r="P132" s="200" t="s">
        <v>445</v>
      </c>
      <c r="Q132" s="205" t="s">
        <v>61</v>
      </c>
      <c r="R132" s="200" t="s">
        <v>107</v>
      </c>
      <c r="S132" s="204">
        <v>47</v>
      </c>
      <c r="T132" s="203">
        <v>15</v>
      </c>
      <c r="U132" s="203"/>
      <c r="V132" s="203">
        <v>8</v>
      </c>
      <c r="W132" s="203">
        <v>188</v>
      </c>
      <c r="X132" s="203">
        <v>4</v>
      </c>
      <c r="Y132" s="203" t="s">
        <v>64</v>
      </c>
      <c r="Z132" s="207" t="s">
        <v>67</v>
      </c>
      <c r="AA132" s="208" t="s">
        <v>67</v>
      </c>
      <c r="AB132" s="198" t="s">
        <v>2339</v>
      </c>
      <c r="AC132" s="200" t="s">
        <v>808</v>
      </c>
      <c r="AD132" s="203" t="s">
        <v>67</v>
      </c>
      <c r="AE132" s="204">
        <v>0</v>
      </c>
      <c r="AF132" s="200" t="s">
        <v>1366</v>
      </c>
      <c r="AG132" s="57">
        <v>47</v>
      </c>
      <c r="AH132" s="203">
        <v>3</v>
      </c>
      <c r="AI132" s="202" t="s">
        <v>1371</v>
      </c>
      <c r="AJ132" s="197" t="s">
        <v>2154</v>
      </c>
      <c r="AK132" s="209">
        <v>188</v>
      </c>
      <c r="AL132" s="209">
        <v>47</v>
      </c>
      <c r="AM132" s="209">
        <v>6373</v>
      </c>
      <c r="AN132" s="209">
        <v>0</v>
      </c>
      <c r="AO132" s="209">
        <v>0</v>
      </c>
      <c r="AP132" s="209">
        <v>17971860</v>
      </c>
      <c r="AQ132" s="209">
        <v>2820000</v>
      </c>
      <c r="AR132" s="209">
        <v>0</v>
      </c>
      <c r="AS132" s="210">
        <v>0</v>
      </c>
      <c r="AT132" s="210">
        <v>0</v>
      </c>
      <c r="AU132" s="210">
        <v>20791860</v>
      </c>
      <c r="AV132" s="107" t="s">
        <v>64</v>
      </c>
      <c r="AX132" s="107">
        <v>7</v>
      </c>
      <c r="AY132" s="107">
        <v>7</v>
      </c>
      <c r="AZ132" s="107">
        <v>7</v>
      </c>
      <c r="BA132" s="107">
        <v>7</v>
      </c>
      <c r="BB132" s="107">
        <v>7</v>
      </c>
      <c r="BC132" s="107">
        <v>7</v>
      </c>
      <c r="BD132" s="107">
        <v>7</v>
      </c>
      <c r="BE132" s="107">
        <v>7</v>
      </c>
      <c r="BF132" s="107">
        <v>7</v>
      </c>
      <c r="BG132" s="206">
        <v>7</v>
      </c>
      <c r="BH132" s="206">
        <v>7</v>
      </c>
      <c r="BI132" s="206">
        <v>7</v>
      </c>
      <c r="BJ132" s="206">
        <v>7</v>
      </c>
      <c r="BK132" s="206">
        <v>7</v>
      </c>
      <c r="BL132" s="57">
        <v>7</v>
      </c>
      <c r="BM132" s="57">
        <v>7.0000000000000009</v>
      </c>
      <c r="BN132" s="57" t="s">
        <v>64</v>
      </c>
      <c r="BO132" s="57" t="s">
        <v>2350</v>
      </c>
      <c r="BP132" s="57" t="s">
        <v>2351</v>
      </c>
      <c r="BQ132" s="108">
        <v>992196137</v>
      </c>
      <c r="BR132" s="57" t="s">
        <v>2352</v>
      </c>
      <c r="BS132" s="57" t="s">
        <v>2353</v>
      </c>
      <c r="BT132" s="57" t="s">
        <v>2354</v>
      </c>
    </row>
    <row r="133" spans="1:73" s="57" customFormat="1" ht="14.15" customHeight="1" x14ac:dyDescent="0.35">
      <c r="A133" s="201">
        <v>14290</v>
      </c>
      <c r="B133" s="197" t="s">
        <v>1069</v>
      </c>
      <c r="C133" s="198" t="s">
        <v>126</v>
      </c>
      <c r="D133" s="199">
        <v>2</v>
      </c>
      <c r="E133" s="199">
        <v>2025</v>
      </c>
      <c r="F133" s="200" t="s">
        <v>127</v>
      </c>
      <c r="G133" s="197" t="s">
        <v>812</v>
      </c>
      <c r="H133" s="198" t="s">
        <v>2268</v>
      </c>
      <c r="I133" s="200" t="s">
        <v>858</v>
      </c>
      <c r="J133" s="200" t="s">
        <v>2592</v>
      </c>
      <c r="K133" s="200" t="s">
        <v>814</v>
      </c>
      <c r="L133" s="215" t="s">
        <v>815</v>
      </c>
      <c r="M133" s="203">
        <v>13</v>
      </c>
      <c r="N133" s="204" t="s">
        <v>1365</v>
      </c>
      <c r="O133" s="204" t="s">
        <v>312</v>
      </c>
      <c r="P133" s="200" t="s">
        <v>445</v>
      </c>
      <c r="Q133" s="205" t="s">
        <v>61</v>
      </c>
      <c r="R133" s="200" t="s">
        <v>107</v>
      </c>
      <c r="S133" s="204">
        <v>48</v>
      </c>
      <c r="T133" s="203">
        <v>15</v>
      </c>
      <c r="U133" s="203"/>
      <c r="V133" s="203">
        <v>12</v>
      </c>
      <c r="W133" s="203">
        <v>192</v>
      </c>
      <c r="X133" s="203">
        <v>4</v>
      </c>
      <c r="Y133" s="203" t="s">
        <v>64</v>
      </c>
      <c r="Z133" s="207" t="s">
        <v>67</v>
      </c>
      <c r="AA133" s="208" t="s">
        <v>67</v>
      </c>
      <c r="AB133" s="198" t="s">
        <v>2341</v>
      </c>
      <c r="AC133" s="200" t="s">
        <v>2342</v>
      </c>
      <c r="AD133" s="203" t="s">
        <v>67</v>
      </c>
      <c r="AE133" s="204">
        <v>0</v>
      </c>
      <c r="AF133" s="200" t="s">
        <v>1366</v>
      </c>
      <c r="AG133" s="57">
        <v>48</v>
      </c>
      <c r="AH133" s="203">
        <v>2</v>
      </c>
      <c r="AI133" s="202" t="s">
        <v>1371</v>
      </c>
      <c r="AJ133" s="197" t="s">
        <v>2154</v>
      </c>
      <c r="AK133" s="209">
        <v>192</v>
      </c>
      <c r="AL133" s="209">
        <v>48</v>
      </c>
      <c r="AM133" s="209">
        <v>5075</v>
      </c>
      <c r="AN133" s="209">
        <v>0</v>
      </c>
      <c r="AO133" s="209">
        <v>0</v>
      </c>
      <c r="AP133" s="209">
        <v>14616000</v>
      </c>
      <c r="AQ133" s="209">
        <v>2880000</v>
      </c>
      <c r="AR133" s="209">
        <v>0</v>
      </c>
      <c r="AS133" s="210">
        <v>0</v>
      </c>
      <c r="AT133" s="210">
        <v>0</v>
      </c>
      <c r="AU133" s="210">
        <v>17496000</v>
      </c>
      <c r="AV133" s="107" t="s">
        <v>64</v>
      </c>
      <c r="AX133" s="107">
        <v>7</v>
      </c>
      <c r="AY133" s="107">
        <v>7</v>
      </c>
      <c r="AZ133" s="107">
        <v>7</v>
      </c>
      <c r="BA133" s="107">
        <v>7</v>
      </c>
      <c r="BB133" s="107">
        <v>7</v>
      </c>
      <c r="BC133" s="107">
        <v>7</v>
      </c>
      <c r="BD133" s="107">
        <v>7</v>
      </c>
      <c r="BE133" s="107">
        <v>7</v>
      </c>
      <c r="BF133" s="107">
        <v>7</v>
      </c>
      <c r="BG133" s="206">
        <v>7</v>
      </c>
      <c r="BH133" s="206">
        <v>7</v>
      </c>
      <c r="BI133" s="206">
        <v>7</v>
      </c>
      <c r="BJ133" s="206">
        <v>7</v>
      </c>
      <c r="BK133" s="206">
        <v>7</v>
      </c>
      <c r="BL133" s="57">
        <v>7</v>
      </c>
      <c r="BM133" s="57">
        <v>7.0000000000000009</v>
      </c>
      <c r="BN133" s="57" t="s">
        <v>64</v>
      </c>
      <c r="BO133" s="57" t="s">
        <v>2350</v>
      </c>
      <c r="BP133" s="57" t="s">
        <v>2351</v>
      </c>
      <c r="BQ133" s="108">
        <v>992196137</v>
      </c>
      <c r="BR133" s="57" t="s">
        <v>2352</v>
      </c>
      <c r="BS133" s="57" t="s">
        <v>2355</v>
      </c>
      <c r="BT133" s="57" t="s">
        <v>2356</v>
      </c>
    </row>
    <row r="134" spans="1:73" s="57" customFormat="1" ht="14.15" customHeight="1" x14ac:dyDescent="0.35">
      <c r="A134" s="201">
        <v>14292</v>
      </c>
      <c r="B134" s="197" t="s">
        <v>1069</v>
      </c>
      <c r="C134" s="198" t="s">
        <v>126</v>
      </c>
      <c r="D134" s="199">
        <v>2</v>
      </c>
      <c r="E134" s="199">
        <v>2025</v>
      </c>
      <c r="F134" s="200" t="s">
        <v>127</v>
      </c>
      <c r="G134" s="197" t="s">
        <v>812</v>
      </c>
      <c r="H134" s="198" t="s">
        <v>2268</v>
      </c>
      <c r="I134" s="200" t="s">
        <v>889</v>
      </c>
      <c r="J134" s="200" t="s">
        <v>2592</v>
      </c>
      <c r="K134" s="200" t="s">
        <v>483</v>
      </c>
      <c r="L134" s="215" t="s">
        <v>484</v>
      </c>
      <c r="M134" s="203">
        <v>13</v>
      </c>
      <c r="N134" s="204" t="s">
        <v>1365</v>
      </c>
      <c r="O134" s="204" t="s">
        <v>312</v>
      </c>
      <c r="P134" s="200" t="s">
        <v>445</v>
      </c>
      <c r="Q134" s="205" t="s">
        <v>61</v>
      </c>
      <c r="R134" s="200" t="s">
        <v>107</v>
      </c>
      <c r="S134" s="204">
        <v>47</v>
      </c>
      <c r="T134" s="203">
        <v>20</v>
      </c>
      <c r="U134" s="203"/>
      <c r="V134" s="203">
        <v>8</v>
      </c>
      <c r="W134" s="203">
        <v>188</v>
      </c>
      <c r="X134" s="203">
        <v>4</v>
      </c>
      <c r="Y134" s="203" t="s">
        <v>64</v>
      </c>
      <c r="Z134" s="207" t="s">
        <v>67</v>
      </c>
      <c r="AA134" s="208" t="s">
        <v>67</v>
      </c>
      <c r="AB134" s="198" t="s">
        <v>2271</v>
      </c>
      <c r="AC134" s="200" t="s">
        <v>808</v>
      </c>
      <c r="AD134" s="203" t="s">
        <v>67</v>
      </c>
      <c r="AE134" s="204">
        <v>0</v>
      </c>
      <c r="AF134" s="200" t="s">
        <v>1366</v>
      </c>
      <c r="AG134" s="57">
        <v>47</v>
      </c>
      <c r="AH134" s="203">
        <v>2</v>
      </c>
      <c r="AI134" s="202" t="s">
        <v>1371</v>
      </c>
      <c r="AJ134" s="197" t="s">
        <v>2154</v>
      </c>
      <c r="AK134" s="209">
        <v>188</v>
      </c>
      <c r="AL134" s="209">
        <v>47</v>
      </c>
      <c r="AM134" s="209">
        <v>5075</v>
      </c>
      <c r="AN134" s="209">
        <v>0</v>
      </c>
      <c r="AO134" s="209">
        <v>0</v>
      </c>
      <c r="AP134" s="209">
        <v>19082000</v>
      </c>
      <c r="AQ134" s="209">
        <v>3760000</v>
      </c>
      <c r="AR134" s="209">
        <v>0</v>
      </c>
      <c r="AS134" s="210">
        <v>0</v>
      </c>
      <c r="AT134" s="210">
        <v>0</v>
      </c>
      <c r="AU134" s="210">
        <v>22842000</v>
      </c>
      <c r="AV134" s="107" t="s">
        <v>64</v>
      </c>
      <c r="AX134" s="107">
        <v>7</v>
      </c>
      <c r="AY134" s="107">
        <v>7</v>
      </c>
      <c r="AZ134" s="107">
        <v>7</v>
      </c>
      <c r="BA134" s="107">
        <v>7</v>
      </c>
      <c r="BB134" s="107">
        <v>7</v>
      </c>
      <c r="BC134" s="107">
        <v>7</v>
      </c>
      <c r="BD134" s="107">
        <v>7</v>
      </c>
      <c r="BE134" s="107">
        <v>7</v>
      </c>
      <c r="BF134" s="107">
        <v>7</v>
      </c>
      <c r="BG134" s="206">
        <v>7</v>
      </c>
      <c r="BH134" s="206">
        <v>7</v>
      </c>
      <c r="BI134" s="206">
        <v>7</v>
      </c>
      <c r="BJ134" s="206">
        <v>7</v>
      </c>
      <c r="BK134" s="206">
        <v>7</v>
      </c>
      <c r="BL134" s="57">
        <v>7</v>
      </c>
      <c r="BM134" s="57">
        <v>7.0000000000000009</v>
      </c>
      <c r="BN134" s="57" t="s">
        <v>67</v>
      </c>
      <c r="BQ134" s="108"/>
      <c r="BU134" s="57" t="s">
        <v>2344</v>
      </c>
    </row>
    <row r="135" spans="1:73" s="57" customFormat="1" ht="14.15" customHeight="1" x14ac:dyDescent="0.35">
      <c r="A135" s="201">
        <v>14294</v>
      </c>
      <c r="B135" s="197" t="s">
        <v>1069</v>
      </c>
      <c r="C135" s="198" t="s">
        <v>126</v>
      </c>
      <c r="D135" s="199">
        <v>2</v>
      </c>
      <c r="E135" s="199">
        <v>2025</v>
      </c>
      <c r="F135" s="200" t="s">
        <v>127</v>
      </c>
      <c r="G135" s="197" t="s">
        <v>812</v>
      </c>
      <c r="H135" s="198" t="s">
        <v>2268</v>
      </c>
      <c r="I135" s="200" t="s">
        <v>841</v>
      </c>
      <c r="J135" s="200" t="s">
        <v>2592</v>
      </c>
      <c r="K135" s="200" t="s">
        <v>814</v>
      </c>
      <c r="L135" s="215" t="s">
        <v>815</v>
      </c>
      <c r="M135" s="203">
        <v>13</v>
      </c>
      <c r="N135" s="204" t="s">
        <v>1365</v>
      </c>
      <c r="O135" s="204" t="s">
        <v>312</v>
      </c>
      <c r="P135" s="200" t="s">
        <v>965</v>
      </c>
      <c r="Q135" s="205" t="s">
        <v>61</v>
      </c>
      <c r="R135" s="200" t="s">
        <v>107</v>
      </c>
      <c r="S135" s="204">
        <v>48</v>
      </c>
      <c r="T135" s="203">
        <v>15</v>
      </c>
      <c r="U135" s="203"/>
      <c r="V135" s="203">
        <v>12</v>
      </c>
      <c r="W135" s="203">
        <v>192</v>
      </c>
      <c r="X135" s="203">
        <v>4</v>
      </c>
      <c r="Y135" s="203" t="s">
        <v>64</v>
      </c>
      <c r="Z135" s="207" t="s">
        <v>67</v>
      </c>
      <c r="AA135" s="208" t="s">
        <v>67</v>
      </c>
      <c r="AB135" s="198" t="s">
        <v>2340</v>
      </c>
      <c r="AC135" s="200" t="s">
        <v>808</v>
      </c>
      <c r="AD135" s="203" t="s">
        <v>67</v>
      </c>
      <c r="AE135" s="204">
        <v>0</v>
      </c>
      <c r="AF135" s="200" t="s">
        <v>1366</v>
      </c>
      <c r="AG135" s="57">
        <v>48</v>
      </c>
      <c r="AH135" s="203">
        <v>2</v>
      </c>
      <c r="AI135" s="202" t="s">
        <v>1371</v>
      </c>
      <c r="AJ135" s="197" t="s">
        <v>2154</v>
      </c>
      <c r="AK135" s="209">
        <v>192</v>
      </c>
      <c r="AL135" s="209">
        <v>48</v>
      </c>
      <c r="AM135" s="209">
        <v>5075</v>
      </c>
      <c r="AN135" s="209">
        <v>0</v>
      </c>
      <c r="AO135" s="209">
        <v>0</v>
      </c>
      <c r="AP135" s="209">
        <v>14616000</v>
      </c>
      <c r="AQ135" s="209">
        <v>2880000</v>
      </c>
      <c r="AR135" s="209">
        <v>0</v>
      </c>
      <c r="AS135" s="210">
        <v>0</v>
      </c>
      <c r="AT135" s="210">
        <v>0</v>
      </c>
      <c r="AU135" s="210">
        <v>17496000</v>
      </c>
      <c r="AV135" s="107" t="s">
        <v>64</v>
      </c>
      <c r="AX135" s="107">
        <v>7</v>
      </c>
      <c r="AY135" s="107">
        <v>7</v>
      </c>
      <c r="AZ135" s="107">
        <v>7</v>
      </c>
      <c r="BA135" s="107">
        <v>7</v>
      </c>
      <c r="BB135" s="107">
        <v>7</v>
      </c>
      <c r="BC135" s="107">
        <v>7</v>
      </c>
      <c r="BD135" s="107">
        <v>7</v>
      </c>
      <c r="BE135" s="107">
        <v>7</v>
      </c>
      <c r="BF135" s="107">
        <v>7</v>
      </c>
      <c r="BG135" s="206">
        <v>7</v>
      </c>
      <c r="BH135" s="206">
        <v>7</v>
      </c>
      <c r="BI135" s="206">
        <v>7</v>
      </c>
      <c r="BJ135" s="206">
        <v>7</v>
      </c>
      <c r="BK135" s="206">
        <v>7</v>
      </c>
      <c r="BL135" s="57">
        <v>7</v>
      </c>
      <c r="BM135" s="57">
        <v>7.0000000000000009</v>
      </c>
      <c r="BN135" s="57" t="s">
        <v>64</v>
      </c>
      <c r="BO135" s="57" t="s">
        <v>2350</v>
      </c>
      <c r="BP135" s="57" t="s">
        <v>2351</v>
      </c>
      <c r="BQ135" s="108">
        <v>992196137</v>
      </c>
      <c r="BR135" s="57" t="s">
        <v>2352</v>
      </c>
      <c r="BS135" s="57" t="s">
        <v>2357</v>
      </c>
      <c r="BT135" s="57" t="s">
        <v>2358</v>
      </c>
    </row>
    <row r="136" spans="1:73" s="57" customFormat="1" ht="14.15" customHeight="1" x14ac:dyDescent="0.35">
      <c r="A136" s="201">
        <v>14315</v>
      </c>
      <c r="B136" s="197" t="s">
        <v>1069</v>
      </c>
      <c r="C136" s="198" t="s">
        <v>126</v>
      </c>
      <c r="D136" s="199">
        <v>2</v>
      </c>
      <c r="E136" s="199">
        <v>2025</v>
      </c>
      <c r="F136" s="200" t="s">
        <v>127</v>
      </c>
      <c r="G136" s="197" t="s">
        <v>157</v>
      </c>
      <c r="H136" s="198" t="s">
        <v>2319</v>
      </c>
      <c r="I136" s="200" t="s">
        <v>129</v>
      </c>
      <c r="J136" s="200" t="s">
        <v>130</v>
      </c>
      <c r="K136" s="200" t="s">
        <v>56</v>
      </c>
      <c r="L136" s="215" t="s">
        <v>57</v>
      </c>
      <c r="M136" s="203">
        <v>13</v>
      </c>
      <c r="N136" s="204" t="s">
        <v>1365</v>
      </c>
      <c r="O136" s="204" t="s">
        <v>151</v>
      </c>
      <c r="P136" s="200" t="s">
        <v>152</v>
      </c>
      <c r="Q136" s="205" t="s">
        <v>61</v>
      </c>
      <c r="R136" s="200" t="s">
        <v>62</v>
      </c>
      <c r="S136" s="204">
        <v>47</v>
      </c>
      <c r="T136" s="203">
        <v>19</v>
      </c>
      <c r="U136" s="203">
        <v>176</v>
      </c>
      <c r="V136" s="203">
        <v>12</v>
      </c>
      <c r="W136" s="203">
        <v>188</v>
      </c>
      <c r="X136" s="203">
        <v>4</v>
      </c>
      <c r="Y136" s="203" t="s">
        <v>64</v>
      </c>
      <c r="Z136" s="207" t="s">
        <v>67</v>
      </c>
      <c r="AA136" s="208" t="s">
        <v>67</v>
      </c>
      <c r="AB136" s="198" t="s">
        <v>2234</v>
      </c>
      <c r="AC136" s="200" t="s">
        <v>153</v>
      </c>
      <c r="AD136" s="203" t="s">
        <v>64</v>
      </c>
      <c r="AE136" s="204" t="s">
        <v>110</v>
      </c>
      <c r="AF136" s="200" t="s">
        <v>1366</v>
      </c>
      <c r="AG136" s="57">
        <v>47</v>
      </c>
      <c r="AH136" s="203">
        <v>2</v>
      </c>
      <c r="AI136" s="202" t="s">
        <v>1371</v>
      </c>
      <c r="AJ136" s="197" t="s">
        <v>2154</v>
      </c>
      <c r="AK136" s="209">
        <v>188</v>
      </c>
      <c r="AL136" s="209">
        <v>47</v>
      </c>
      <c r="AM136" s="209">
        <v>5075</v>
      </c>
      <c r="AN136" s="209">
        <v>0</v>
      </c>
      <c r="AO136" s="209">
        <v>250000</v>
      </c>
      <c r="AP136" s="209">
        <v>18127900</v>
      </c>
      <c r="AQ136" s="209">
        <v>3572000</v>
      </c>
      <c r="AR136" s="209">
        <v>0</v>
      </c>
      <c r="AS136" s="210">
        <v>0</v>
      </c>
      <c r="AT136" s="210">
        <v>4750000</v>
      </c>
      <c r="AU136" s="210">
        <v>26449900</v>
      </c>
      <c r="AV136" s="107" t="s">
        <v>64</v>
      </c>
      <c r="AX136" s="107">
        <v>7</v>
      </c>
      <c r="AY136" s="107">
        <v>7</v>
      </c>
      <c r="AZ136" s="107">
        <v>0</v>
      </c>
      <c r="BA136" s="107">
        <v>0</v>
      </c>
      <c r="BB136" s="107">
        <v>0</v>
      </c>
      <c r="BC136" s="107">
        <v>0</v>
      </c>
      <c r="BD136" s="107">
        <v>0</v>
      </c>
      <c r="BE136" s="107">
        <v>0</v>
      </c>
      <c r="BF136" s="107">
        <v>0</v>
      </c>
      <c r="BG136" s="206">
        <v>7</v>
      </c>
      <c r="BH136" s="206">
        <v>7</v>
      </c>
      <c r="BI136" s="206">
        <v>7</v>
      </c>
      <c r="BJ136" s="206">
        <v>7</v>
      </c>
      <c r="BK136" s="206">
        <v>7</v>
      </c>
      <c r="BL136" s="57">
        <v>7</v>
      </c>
      <c r="BM136" s="57">
        <v>7.0000000000000009</v>
      </c>
      <c r="BN136" s="57" t="s">
        <v>67</v>
      </c>
      <c r="BQ136" s="108"/>
      <c r="BU136" s="57" t="s">
        <v>2344</v>
      </c>
    </row>
    <row r="137" spans="1:73" s="57" customFormat="1" ht="14.15" customHeight="1" x14ac:dyDescent="0.35">
      <c r="A137" s="201">
        <v>14394</v>
      </c>
      <c r="B137" s="197" t="s">
        <v>1069</v>
      </c>
      <c r="C137" s="198" t="s">
        <v>126</v>
      </c>
      <c r="D137" s="199">
        <v>2</v>
      </c>
      <c r="E137" s="199">
        <v>2025</v>
      </c>
      <c r="F137" s="200" t="s">
        <v>127</v>
      </c>
      <c r="G137" s="197" t="s">
        <v>255</v>
      </c>
      <c r="H137" s="198" t="s">
        <v>254</v>
      </c>
      <c r="I137" s="200" t="s">
        <v>1033</v>
      </c>
      <c r="J137" s="200" t="s">
        <v>1034</v>
      </c>
      <c r="K137" s="200" t="s">
        <v>56</v>
      </c>
      <c r="L137" s="215" t="s">
        <v>57</v>
      </c>
      <c r="M137" s="203">
        <v>9</v>
      </c>
      <c r="N137" s="204" t="s">
        <v>2272</v>
      </c>
      <c r="O137" s="204" t="s">
        <v>252</v>
      </c>
      <c r="P137" s="200" t="s">
        <v>152</v>
      </c>
      <c r="Q137" s="205" t="s">
        <v>61</v>
      </c>
      <c r="R137" s="200" t="s">
        <v>62</v>
      </c>
      <c r="S137" s="204">
        <v>52</v>
      </c>
      <c r="T137" s="203">
        <v>15</v>
      </c>
      <c r="U137" s="203">
        <v>195</v>
      </c>
      <c r="V137" s="203">
        <v>12</v>
      </c>
      <c r="W137" s="203">
        <v>207</v>
      </c>
      <c r="X137" s="203">
        <v>4</v>
      </c>
      <c r="Y137" s="203" t="s">
        <v>64</v>
      </c>
      <c r="Z137" s="207" t="s">
        <v>67</v>
      </c>
      <c r="AA137" s="208" t="s">
        <v>64</v>
      </c>
      <c r="AB137" s="198" t="s">
        <v>2234</v>
      </c>
      <c r="AC137" s="200" t="s">
        <v>253</v>
      </c>
      <c r="AD137" s="203" t="s">
        <v>67</v>
      </c>
      <c r="AE137" s="204">
        <v>0</v>
      </c>
      <c r="AF137" s="200" t="s">
        <v>1366</v>
      </c>
      <c r="AG137" s="57">
        <v>52</v>
      </c>
      <c r="AH137" s="203">
        <v>2</v>
      </c>
      <c r="AI137" s="202" t="s">
        <v>1371</v>
      </c>
      <c r="AJ137" s="197" t="s">
        <v>2154</v>
      </c>
      <c r="AK137" s="209">
        <v>207</v>
      </c>
      <c r="AL137" s="209">
        <v>52</v>
      </c>
      <c r="AM137" s="209">
        <v>5075</v>
      </c>
      <c r="AN137" s="209">
        <v>50000</v>
      </c>
      <c r="AO137" s="209">
        <v>0</v>
      </c>
      <c r="AP137" s="209">
        <v>15757875</v>
      </c>
      <c r="AQ137" s="209">
        <v>3120000</v>
      </c>
      <c r="AR137" s="209">
        <v>750000</v>
      </c>
      <c r="AS137" s="210">
        <v>0</v>
      </c>
      <c r="AT137" s="210">
        <v>0</v>
      </c>
      <c r="AU137" s="210">
        <v>19627875</v>
      </c>
      <c r="AV137" s="107" t="s">
        <v>64</v>
      </c>
      <c r="AX137" s="107">
        <v>7</v>
      </c>
      <c r="AY137" s="107">
        <v>7</v>
      </c>
      <c r="AZ137" s="107">
        <v>0</v>
      </c>
      <c r="BA137" s="107">
        <v>0</v>
      </c>
      <c r="BB137" s="107">
        <v>0</v>
      </c>
      <c r="BC137" s="107">
        <v>0</v>
      </c>
      <c r="BD137" s="107">
        <v>0</v>
      </c>
      <c r="BE137" s="107">
        <v>0</v>
      </c>
      <c r="BF137" s="107">
        <v>0</v>
      </c>
      <c r="BG137" s="206">
        <v>7</v>
      </c>
      <c r="BH137" s="206">
        <v>7</v>
      </c>
      <c r="BI137" s="206">
        <v>7</v>
      </c>
      <c r="BJ137" s="206">
        <v>7</v>
      </c>
      <c r="BK137" s="206">
        <v>7</v>
      </c>
      <c r="BL137" s="57">
        <v>7</v>
      </c>
      <c r="BM137" s="57">
        <v>7.0000000000000009</v>
      </c>
      <c r="BN137" s="57" t="s">
        <v>67</v>
      </c>
      <c r="BQ137" s="108"/>
      <c r="BU137" s="57" t="s">
        <v>2325</v>
      </c>
    </row>
    <row r="138" spans="1:73" s="57" customFormat="1" ht="14.15" customHeight="1" x14ac:dyDescent="0.35">
      <c r="A138" s="201">
        <v>14402</v>
      </c>
      <c r="B138" s="197" t="s">
        <v>1069</v>
      </c>
      <c r="C138" s="198" t="s">
        <v>126</v>
      </c>
      <c r="D138" s="199">
        <v>2</v>
      </c>
      <c r="E138" s="199">
        <v>2025</v>
      </c>
      <c r="F138" s="200" t="s">
        <v>127</v>
      </c>
      <c r="G138" s="197" t="s">
        <v>476</v>
      </c>
      <c r="H138" s="198" t="s">
        <v>603</v>
      </c>
      <c r="I138" s="200" t="s">
        <v>593</v>
      </c>
      <c r="J138" s="200" t="s">
        <v>594</v>
      </c>
      <c r="K138" s="200" t="s">
        <v>65</v>
      </c>
      <c r="L138" s="215" t="s">
        <v>65</v>
      </c>
      <c r="M138" s="203">
        <v>13</v>
      </c>
      <c r="N138" s="204" t="s">
        <v>1365</v>
      </c>
      <c r="O138" s="204" t="s">
        <v>595</v>
      </c>
      <c r="P138" s="200" t="s">
        <v>152</v>
      </c>
      <c r="Q138" s="205" t="s">
        <v>61</v>
      </c>
      <c r="R138" s="200" t="s">
        <v>107</v>
      </c>
      <c r="S138" s="204">
        <v>38</v>
      </c>
      <c r="T138" s="203">
        <v>19</v>
      </c>
      <c r="U138" s="203">
        <v>150</v>
      </c>
      <c r="V138" s="203">
        <v>0</v>
      </c>
      <c r="W138" s="203">
        <v>150</v>
      </c>
      <c r="X138" s="203">
        <v>4</v>
      </c>
      <c r="Y138" s="203" t="s">
        <v>64</v>
      </c>
      <c r="Z138" s="207" t="s">
        <v>67</v>
      </c>
      <c r="AA138" s="208" t="s">
        <v>67</v>
      </c>
      <c r="AB138" s="198" t="s">
        <v>2234</v>
      </c>
      <c r="AC138" s="200" t="s">
        <v>600</v>
      </c>
      <c r="AD138" s="203" t="s">
        <v>67</v>
      </c>
      <c r="AE138" s="204">
        <v>0</v>
      </c>
      <c r="AF138" s="200" t="s">
        <v>1366</v>
      </c>
      <c r="AG138" s="57">
        <v>38</v>
      </c>
      <c r="AH138" s="203">
        <v>3</v>
      </c>
      <c r="AI138" s="202" t="s">
        <v>1371</v>
      </c>
      <c r="AJ138" s="197" t="s">
        <v>2154</v>
      </c>
      <c r="AK138" s="209">
        <v>150</v>
      </c>
      <c r="AL138" s="209">
        <v>38</v>
      </c>
      <c r="AM138" s="209">
        <v>6373</v>
      </c>
      <c r="AN138" s="209">
        <v>0</v>
      </c>
      <c r="AO138" s="209">
        <v>0</v>
      </c>
      <c r="AP138" s="209">
        <v>18163050</v>
      </c>
      <c r="AQ138" s="209">
        <v>2888000</v>
      </c>
      <c r="AR138" s="209">
        <v>0</v>
      </c>
      <c r="AS138" s="210">
        <v>0</v>
      </c>
      <c r="AT138" s="210">
        <v>0</v>
      </c>
      <c r="AU138" s="210">
        <v>21051050</v>
      </c>
      <c r="AV138" s="107" t="s">
        <v>64</v>
      </c>
      <c r="AX138" s="107">
        <v>7</v>
      </c>
      <c r="AY138" s="107">
        <v>7</v>
      </c>
      <c r="AZ138" s="107">
        <v>0</v>
      </c>
      <c r="BA138" s="107">
        <v>0</v>
      </c>
      <c r="BB138" s="107">
        <v>0</v>
      </c>
      <c r="BC138" s="107">
        <v>0</v>
      </c>
      <c r="BD138" s="107">
        <v>0</v>
      </c>
      <c r="BE138" s="107">
        <v>0</v>
      </c>
      <c r="BF138" s="107">
        <v>0</v>
      </c>
      <c r="BG138" s="206">
        <v>7</v>
      </c>
      <c r="BH138" s="206">
        <v>7</v>
      </c>
      <c r="BI138" s="206">
        <v>7</v>
      </c>
      <c r="BJ138" s="206">
        <v>7</v>
      </c>
      <c r="BK138" s="206">
        <v>7</v>
      </c>
      <c r="BL138" s="81">
        <v>7</v>
      </c>
      <c r="BM138" s="57">
        <v>7</v>
      </c>
      <c r="BN138" s="57" t="s">
        <v>67</v>
      </c>
      <c r="BQ138" s="108"/>
      <c r="BU138" s="57" t="s">
        <v>2325</v>
      </c>
    </row>
    <row r="139" spans="1:73" s="57" customFormat="1" ht="14.15" customHeight="1" x14ac:dyDescent="0.35">
      <c r="A139" s="201">
        <v>14404</v>
      </c>
      <c r="B139" s="197" t="s">
        <v>1069</v>
      </c>
      <c r="C139" s="198" t="s">
        <v>126</v>
      </c>
      <c r="D139" s="199">
        <v>2</v>
      </c>
      <c r="E139" s="199">
        <v>2025</v>
      </c>
      <c r="F139" s="200" t="s">
        <v>127</v>
      </c>
      <c r="G139" s="197" t="s">
        <v>476</v>
      </c>
      <c r="H139" s="198" t="s">
        <v>603</v>
      </c>
      <c r="I139" s="200" t="s">
        <v>593</v>
      </c>
      <c r="J139" s="200" t="s">
        <v>594</v>
      </c>
      <c r="K139" s="200" t="s">
        <v>65</v>
      </c>
      <c r="L139" s="215" t="s">
        <v>65</v>
      </c>
      <c r="M139" s="203">
        <v>13</v>
      </c>
      <c r="N139" s="204" t="s">
        <v>1365</v>
      </c>
      <c r="O139" s="204" t="s">
        <v>604</v>
      </c>
      <c r="P139" s="200" t="s">
        <v>152</v>
      </c>
      <c r="Q139" s="205" t="s">
        <v>61</v>
      </c>
      <c r="R139" s="200" t="s">
        <v>107</v>
      </c>
      <c r="S139" s="204">
        <v>38</v>
      </c>
      <c r="T139" s="203">
        <v>20</v>
      </c>
      <c r="U139" s="203">
        <v>150</v>
      </c>
      <c r="V139" s="203">
        <v>0</v>
      </c>
      <c r="W139" s="203">
        <v>150</v>
      </c>
      <c r="X139" s="203">
        <v>4</v>
      </c>
      <c r="Y139" s="203" t="s">
        <v>64</v>
      </c>
      <c r="Z139" s="207" t="s">
        <v>67</v>
      </c>
      <c r="AA139" s="208" t="s">
        <v>67</v>
      </c>
      <c r="AB139" s="198" t="s">
        <v>2234</v>
      </c>
      <c r="AC139" s="200" t="s">
        <v>600</v>
      </c>
      <c r="AD139" s="203" t="s">
        <v>67</v>
      </c>
      <c r="AE139" s="204">
        <v>0</v>
      </c>
      <c r="AF139" s="200" t="s">
        <v>1366</v>
      </c>
      <c r="AG139" s="57">
        <v>38</v>
      </c>
      <c r="AH139" s="203">
        <v>3</v>
      </c>
      <c r="AI139" s="202" t="s">
        <v>1371</v>
      </c>
      <c r="AJ139" s="197" t="s">
        <v>2154</v>
      </c>
      <c r="AK139" s="209">
        <v>150</v>
      </c>
      <c r="AL139" s="209">
        <v>38</v>
      </c>
      <c r="AM139" s="209">
        <v>6373</v>
      </c>
      <c r="AN139" s="209">
        <v>0</v>
      </c>
      <c r="AO139" s="209">
        <v>0</v>
      </c>
      <c r="AP139" s="209">
        <v>19119000</v>
      </c>
      <c r="AQ139" s="209">
        <v>3040000</v>
      </c>
      <c r="AR139" s="209">
        <v>0</v>
      </c>
      <c r="AS139" s="210">
        <v>0</v>
      </c>
      <c r="AT139" s="210">
        <v>0</v>
      </c>
      <c r="AU139" s="210">
        <v>22159000</v>
      </c>
      <c r="AV139" s="107" t="s">
        <v>64</v>
      </c>
      <c r="AX139" s="107">
        <v>7</v>
      </c>
      <c r="AY139" s="107">
        <v>7</v>
      </c>
      <c r="AZ139" s="107">
        <v>0</v>
      </c>
      <c r="BA139" s="107">
        <v>0</v>
      </c>
      <c r="BB139" s="107">
        <v>0</v>
      </c>
      <c r="BC139" s="107">
        <v>0</v>
      </c>
      <c r="BD139" s="107">
        <v>0</v>
      </c>
      <c r="BE139" s="107">
        <v>0</v>
      </c>
      <c r="BF139" s="107">
        <v>0</v>
      </c>
      <c r="BG139" s="206">
        <v>7</v>
      </c>
      <c r="BH139" s="206">
        <v>7</v>
      </c>
      <c r="BI139" s="206">
        <v>7</v>
      </c>
      <c r="BJ139" s="206">
        <v>7</v>
      </c>
      <c r="BK139" s="206">
        <v>7</v>
      </c>
      <c r="BL139" s="57">
        <v>7</v>
      </c>
      <c r="BM139" s="57">
        <v>7.0000000000000009</v>
      </c>
      <c r="BN139" s="57" t="s">
        <v>67</v>
      </c>
      <c r="BQ139" s="108"/>
      <c r="BU139" s="57" t="s">
        <v>2325</v>
      </c>
    </row>
    <row r="140" spans="1:73" s="57" customFormat="1" ht="14.15" customHeight="1" x14ac:dyDescent="0.35">
      <c r="A140" s="201">
        <v>14406</v>
      </c>
      <c r="B140" s="197" t="s">
        <v>1069</v>
      </c>
      <c r="C140" s="198" t="s">
        <v>126</v>
      </c>
      <c r="D140" s="199">
        <v>2</v>
      </c>
      <c r="E140" s="199">
        <v>2025</v>
      </c>
      <c r="F140" s="200" t="s">
        <v>127</v>
      </c>
      <c r="G140" s="197" t="s">
        <v>476</v>
      </c>
      <c r="H140" s="198" t="s">
        <v>603</v>
      </c>
      <c r="I140" s="200" t="s">
        <v>882</v>
      </c>
      <c r="J140" s="200" t="s">
        <v>2592</v>
      </c>
      <c r="K140" s="200" t="s">
        <v>65</v>
      </c>
      <c r="L140" s="215" t="s">
        <v>65</v>
      </c>
      <c r="M140" s="203">
        <v>13</v>
      </c>
      <c r="N140" s="204" t="s">
        <v>1365</v>
      </c>
      <c r="O140" s="204" t="s">
        <v>595</v>
      </c>
      <c r="P140" s="200" t="s">
        <v>152</v>
      </c>
      <c r="Q140" s="205" t="s">
        <v>61</v>
      </c>
      <c r="R140" s="200" t="s">
        <v>107</v>
      </c>
      <c r="S140" s="204">
        <v>50</v>
      </c>
      <c r="T140" s="203">
        <v>20</v>
      </c>
      <c r="U140" s="203"/>
      <c r="V140" s="203">
        <v>0</v>
      </c>
      <c r="W140" s="203">
        <v>200</v>
      </c>
      <c r="X140" s="203">
        <v>4</v>
      </c>
      <c r="Y140" s="203" t="s">
        <v>64</v>
      </c>
      <c r="Z140" s="207" t="s">
        <v>67</v>
      </c>
      <c r="AA140" s="208" t="s">
        <v>67</v>
      </c>
      <c r="AB140" s="198" t="s">
        <v>2250</v>
      </c>
      <c r="AC140" s="200" t="s">
        <v>600</v>
      </c>
      <c r="AD140" s="203" t="s">
        <v>67</v>
      </c>
      <c r="AE140" s="204">
        <v>0</v>
      </c>
      <c r="AF140" s="200" t="s">
        <v>1366</v>
      </c>
      <c r="AG140" s="57">
        <v>50</v>
      </c>
      <c r="AH140" s="203">
        <v>2</v>
      </c>
      <c r="AI140" s="202" t="s">
        <v>1371</v>
      </c>
      <c r="AJ140" s="197" t="s">
        <v>2154</v>
      </c>
      <c r="AK140" s="209">
        <v>200</v>
      </c>
      <c r="AL140" s="209">
        <v>50</v>
      </c>
      <c r="AM140" s="209">
        <v>5075</v>
      </c>
      <c r="AN140" s="209">
        <v>0</v>
      </c>
      <c r="AO140" s="209">
        <v>0</v>
      </c>
      <c r="AP140" s="209">
        <v>20300000</v>
      </c>
      <c r="AQ140" s="209">
        <v>4000000</v>
      </c>
      <c r="AR140" s="209">
        <v>0</v>
      </c>
      <c r="AS140" s="210">
        <v>0</v>
      </c>
      <c r="AT140" s="210">
        <v>0</v>
      </c>
      <c r="AU140" s="210">
        <v>24300000</v>
      </c>
      <c r="AV140" s="107" t="s">
        <v>64</v>
      </c>
      <c r="AX140" s="107">
        <v>7</v>
      </c>
      <c r="AY140" s="107">
        <v>7</v>
      </c>
      <c r="AZ140" s="107">
        <v>7</v>
      </c>
      <c r="BA140" s="107">
        <v>7</v>
      </c>
      <c r="BB140" s="107">
        <v>7</v>
      </c>
      <c r="BC140" s="107">
        <v>7</v>
      </c>
      <c r="BD140" s="107">
        <v>7</v>
      </c>
      <c r="BE140" s="107">
        <v>7</v>
      </c>
      <c r="BF140" s="107">
        <v>7</v>
      </c>
      <c r="BG140" s="206">
        <v>7</v>
      </c>
      <c r="BH140" s="206">
        <v>7</v>
      </c>
      <c r="BI140" s="206">
        <v>7</v>
      </c>
      <c r="BJ140" s="206">
        <v>7</v>
      </c>
      <c r="BK140" s="206">
        <v>7</v>
      </c>
      <c r="BL140" s="57">
        <v>7</v>
      </c>
      <c r="BM140" s="57">
        <v>7.0000000000000009</v>
      </c>
      <c r="BN140" s="57" t="s">
        <v>64</v>
      </c>
      <c r="BO140" s="57" t="s">
        <v>2350</v>
      </c>
      <c r="BP140" s="57" t="s">
        <v>2351</v>
      </c>
      <c r="BQ140" s="108">
        <v>992196137</v>
      </c>
      <c r="BR140" s="57" t="s">
        <v>2359</v>
      </c>
      <c r="BS140" s="57" t="s">
        <v>2360</v>
      </c>
      <c r="BT140" s="57" t="s">
        <v>2361</v>
      </c>
    </row>
    <row r="141" spans="1:73" s="57" customFormat="1" ht="14.15" customHeight="1" x14ac:dyDescent="0.35">
      <c r="A141" s="201">
        <v>14407</v>
      </c>
      <c r="B141" s="197" t="s">
        <v>1069</v>
      </c>
      <c r="C141" s="198" t="s">
        <v>126</v>
      </c>
      <c r="D141" s="199">
        <v>2</v>
      </c>
      <c r="E141" s="199">
        <v>2025</v>
      </c>
      <c r="F141" s="200" t="s">
        <v>127</v>
      </c>
      <c r="G141" s="197" t="s">
        <v>476</v>
      </c>
      <c r="H141" s="198" t="s">
        <v>603</v>
      </c>
      <c r="I141" s="200" t="s">
        <v>882</v>
      </c>
      <c r="J141" s="200" t="s">
        <v>2592</v>
      </c>
      <c r="K141" s="200" t="s">
        <v>65</v>
      </c>
      <c r="L141" s="215" t="s">
        <v>65</v>
      </c>
      <c r="M141" s="203">
        <v>13</v>
      </c>
      <c r="N141" s="204" t="s">
        <v>1365</v>
      </c>
      <c r="O141" s="204" t="s">
        <v>604</v>
      </c>
      <c r="P141" s="200" t="s">
        <v>152</v>
      </c>
      <c r="Q141" s="205" t="s">
        <v>61</v>
      </c>
      <c r="R141" s="200" t="s">
        <v>107</v>
      </c>
      <c r="S141" s="204">
        <v>50</v>
      </c>
      <c r="T141" s="203">
        <v>20</v>
      </c>
      <c r="U141" s="203"/>
      <c r="V141" s="203">
        <v>0</v>
      </c>
      <c r="W141" s="203">
        <v>200</v>
      </c>
      <c r="X141" s="203">
        <v>4</v>
      </c>
      <c r="Y141" s="203" t="s">
        <v>64</v>
      </c>
      <c r="Z141" s="207" t="s">
        <v>67</v>
      </c>
      <c r="AA141" s="208" t="s">
        <v>67</v>
      </c>
      <c r="AB141" s="198" t="s">
        <v>2250</v>
      </c>
      <c r="AC141" s="200" t="s">
        <v>2251</v>
      </c>
      <c r="AD141" s="203" t="s">
        <v>67</v>
      </c>
      <c r="AE141" s="204">
        <v>0</v>
      </c>
      <c r="AF141" s="200" t="s">
        <v>1366</v>
      </c>
      <c r="AG141" s="57">
        <v>50</v>
      </c>
      <c r="AH141" s="203">
        <v>2</v>
      </c>
      <c r="AI141" s="202" t="s">
        <v>1371</v>
      </c>
      <c r="AJ141" s="197" t="s">
        <v>2154</v>
      </c>
      <c r="AK141" s="209">
        <v>200</v>
      </c>
      <c r="AL141" s="209">
        <v>50</v>
      </c>
      <c r="AM141" s="209">
        <v>5075</v>
      </c>
      <c r="AN141" s="209">
        <v>0</v>
      </c>
      <c r="AO141" s="209">
        <v>0</v>
      </c>
      <c r="AP141" s="209">
        <v>20300000</v>
      </c>
      <c r="AQ141" s="209">
        <v>4000000</v>
      </c>
      <c r="AR141" s="209">
        <v>0</v>
      </c>
      <c r="AS141" s="210">
        <v>0</v>
      </c>
      <c r="AT141" s="210">
        <v>0</v>
      </c>
      <c r="AU141" s="210">
        <v>24300000</v>
      </c>
      <c r="AV141" s="107" t="s">
        <v>64</v>
      </c>
      <c r="AX141" s="107">
        <v>7</v>
      </c>
      <c r="AY141" s="107">
        <v>7</v>
      </c>
      <c r="AZ141" s="107">
        <v>7</v>
      </c>
      <c r="BA141" s="107">
        <v>7</v>
      </c>
      <c r="BB141" s="107">
        <v>7</v>
      </c>
      <c r="BC141" s="107">
        <v>7</v>
      </c>
      <c r="BD141" s="107">
        <v>7</v>
      </c>
      <c r="BE141" s="107">
        <v>7</v>
      </c>
      <c r="BF141" s="107">
        <v>7</v>
      </c>
      <c r="BG141" s="206">
        <v>7</v>
      </c>
      <c r="BH141" s="206">
        <v>7</v>
      </c>
      <c r="BI141" s="206">
        <v>7</v>
      </c>
      <c r="BJ141" s="206">
        <v>7</v>
      </c>
      <c r="BK141" s="206">
        <v>7</v>
      </c>
      <c r="BL141" s="57">
        <v>7</v>
      </c>
      <c r="BM141" s="57">
        <v>7.0000000000000009</v>
      </c>
      <c r="BN141" s="57" t="s">
        <v>64</v>
      </c>
      <c r="BO141" s="57" t="s">
        <v>2350</v>
      </c>
      <c r="BP141" s="57" t="s">
        <v>2351</v>
      </c>
      <c r="BQ141" s="108">
        <v>992196137</v>
      </c>
      <c r="BR141" s="57" t="s">
        <v>2362</v>
      </c>
      <c r="BS141" s="57" t="s">
        <v>2360</v>
      </c>
      <c r="BT141" s="57" t="s">
        <v>2361</v>
      </c>
    </row>
    <row r="142" spans="1:73" s="57" customFormat="1" ht="14.15" customHeight="1" x14ac:dyDescent="0.35">
      <c r="A142" s="201">
        <v>14411</v>
      </c>
      <c r="B142" s="197" t="s">
        <v>1069</v>
      </c>
      <c r="C142" s="198" t="s">
        <v>126</v>
      </c>
      <c r="D142" s="199">
        <v>2</v>
      </c>
      <c r="E142" s="199">
        <v>2025</v>
      </c>
      <c r="F142" s="200" t="s">
        <v>127</v>
      </c>
      <c r="G142" s="197" t="s">
        <v>476</v>
      </c>
      <c r="H142" s="198" t="s">
        <v>603</v>
      </c>
      <c r="I142" s="200" t="s">
        <v>834</v>
      </c>
      <c r="J142" s="200" t="s">
        <v>2592</v>
      </c>
      <c r="K142" s="200" t="s">
        <v>65</v>
      </c>
      <c r="L142" s="215" t="s">
        <v>65</v>
      </c>
      <c r="M142" s="203">
        <v>13</v>
      </c>
      <c r="N142" s="204" t="s">
        <v>1365</v>
      </c>
      <c r="O142" s="204" t="s">
        <v>595</v>
      </c>
      <c r="P142" s="200" t="s">
        <v>152</v>
      </c>
      <c r="Q142" s="205" t="s">
        <v>61</v>
      </c>
      <c r="R142" s="200" t="s">
        <v>107</v>
      </c>
      <c r="S142" s="204">
        <v>50</v>
      </c>
      <c r="T142" s="203">
        <v>20</v>
      </c>
      <c r="U142" s="203"/>
      <c r="V142" s="203">
        <v>0</v>
      </c>
      <c r="W142" s="203">
        <v>200</v>
      </c>
      <c r="X142" s="203">
        <v>4</v>
      </c>
      <c r="Y142" s="203" t="s">
        <v>64</v>
      </c>
      <c r="Z142" s="207" t="s">
        <v>67</v>
      </c>
      <c r="AA142" s="208" t="s">
        <v>67</v>
      </c>
      <c r="AB142" s="198" t="s">
        <v>2294</v>
      </c>
      <c r="AC142" s="200" t="s">
        <v>600</v>
      </c>
      <c r="AD142" s="203" t="s">
        <v>67</v>
      </c>
      <c r="AE142" s="204">
        <v>0</v>
      </c>
      <c r="AF142" s="200" t="s">
        <v>1366</v>
      </c>
      <c r="AG142" s="57">
        <v>50</v>
      </c>
      <c r="AH142" s="203">
        <v>2</v>
      </c>
      <c r="AI142" s="202" t="s">
        <v>1371</v>
      </c>
      <c r="AJ142" s="197" t="s">
        <v>2154</v>
      </c>
      <c r="AK142" s="209">
        <v>200</v>
      </c>
      <c r="AL142" s="209">
        <v>50</v>
      </c>
      <c r="AM142" s="209">
        <v>5075</v>
      </c>
      <c r="AN142" s="209">
        <v>0</v>
      </c>
      <c r="AO142" s="209">
        <v>0</v>
      </c>
      <c r="AP142" s="209">
        <v>20300000</v>
      </c>
      <c r="AQ142" s="209">
        <v>4000000</v>
      </c>
      <c r="AR142" s="209">
        <v>0</v>
      </c>
      <c r="AS142" s="210">
        <v>0</v>
      </c>
      <c r="AT142" s="210">
        <v>0</v>
      </c>
      <c r="AU142" s="210">
        <v>24300000</v>
      </c>
      <c r="AV142" s="107" t="s">
        <v>64</v>
      </c>
      <c r="AX142" s="107">
        <v>7</v>
      </c>
      <c r="AY142" s="107">
        <v>7</v>
      </c>
      <c r="AZ142" s="107">
        <v>7</v>
      </c>
      <c r="BA142" s="107">
        <v>7</v>
      </c>
      <c r="BB142" s="107">
        <v>7</v>
      </c>
      <c r="BC142" s="107">
        <v>7</v>
      </c>
      <c r="BD142" s="107">
        <v>7</v>
      </c>
      <c r="BE142" s="107">
        <v>7</v>
      </c>
      <c r="BF142" s="107">
        <v>7</v>
      </c>
      <c r="BG142" s="206">
        <v>7</v>
      </c>
      <c r="BH142" s="206">
        <v>7</v>
      </c>
      <c r="BI142" s="206">
        <v>7</v>
      </c>
      <c r="BJ142" s="206">
        <v>7</v>
      </c>
      <c r="BK142" s="206">
        <v>7</v>
      </c>
      <c r="BL142" s="81">
        <v>7</v>
      </c>
      <c r="BM142" s="57">
        <v>7</v>
      </c>
      <c r="BN142" s="57" t="s">
        <v>67</v>
      </c>
      <c r="BQ142" s="108"/>
      <c r="BU142" s="57" t="s">
        <v>2325</v>
      </c>
    </row>
    <row r="143" spans="1:73" s="57" customFormat="1" ht="14.15" customHeight="1" x14ac:dyDescent="0.35">
      <c r="A143" s="201">
        <v>14416</v>
      </c>
      <c r="B143" s="197" t="s">
        <v>1069</v>
      </c>
      <c r="C143" s="198" t="s">
        <v>126</v>
      </c>
      <c r="D143" s="199">
        <v>2</v>
      </c>
      <c r="E143" s="199">
        <v>2025</v>
      </c>
      <c r="F143" s="200" t="s">
        <v>127</v>
      </c>
      <c r="G143" s="197" t="s">
        <v>2363</v>
      </c>
      <c r="H143" s="198" t="s">
        <v>2364</v>
      </c>
      <c r="I143" s="200" t="s">
        <v>1166</v>
      </c>
      <c r="J143" s="200" t="s">
        <v>2592</v>
      </c>
      <c r="K143" s="200" t="s">
        <v>56</v>
      </c>
      <c r="L143" s="215" t="s">
        <v>57</v>
      </c>
      <c r="M143" s="203">
        <v>14</v>
      </c>
      <c r="N143" s="204" t="s">
        <v>2282</v>
      </c>
      <c r="O143" s="204" t="s">
        <v>486</v>
      </c>
      <c r="P143" s="200" t="s">
        <v>462</v>
      </c>
      <c r="Q143" s="205" t="s">
        <v>61</v>
      </c>
      <c r="R143" s="200" t="s">
        <v>62</v>
      </c>
      <c r="S143" s="204">
        <v>19</v>
      </c>
      <c r="T143" s="203">
        <v>20</v>
      </c>
      <c r="U143" s="203"/>
      <c r="V143" s="203">
        <v>12</v>
      </c>
      <c r="W143" s="203">
        <v>128</v>
      </c>
      <c r="X143" s="203">
        <v>7</v>
      </c>
      <c r="Y143" s="203" t="s">
        <v>64</v>
      </c>
      <c r="Z143" s="207" t="s">
        <v>67</v>
      </c>
      <c r="AA143" s="208" t="s">
        <v>64</v>
      </c>
      <c r="AB143" s="198" t="s">
        <v>2365</v>
      </c>
      <c r="AC143" s="200" t="s">
        <v>1169</v>
      </c>
      <c r="AD143" s="203" t="s">
        <v>67</v>
      </c>
      <c r="AE143" s="204">
        <v>0</v>
      </c>
      <c r="AF143" s="200" t="s">
        <v>1366</v>
      </c>
      <c r="AG143" s="57">
        <v>19</v>
      </c>
      <c r="AH143" s="203">
        <v>3</v>
      </c>
      <c r="AI143" s="202" t="s">
        <v>1371</v>
      </c>
      <c r="AJ143" s="197" t="s">
        <v>2154</v>
      </c>
      <c r="AK143" s="209">
        <v>128</v>
      </c>
      <c r="AL143" s="209">
        <v>19</v>
      </c>
      <c r="AM143" s="209">
        <v>6373</v>
      </c>
      <c r="AN143" s="209">
        <v>180000</v>
      </c>
      <c r="AO143" s="209">
        <v>0</v>
      </c>
      <c r="AP143" s="209">
        <v>16314880</v>
      </c>
      <c r="AQ143" s="209">
        <v>1520000</v>
      </c>
      <c r="AR143" s="209">
        <v>3600000</v>
      </c>
      <c r="AS143" s="210">
        <v>0</v>
      </c>
      <c r="AT143" s="210">
        <v>0</v>
      </c>
      <c r="AU143" s="210">
        <v>21434880</v>
      </c>
      <c r="AV143" s="107" t="s">
        <v>64</v>
      </c>
      <c r="AX143" s="107">
        <v>7</v>
      </c>
      <c r="AY143" s="107">
        <v>7</v>
      </c>
      <c r="AZ143" s="107">
        <v>7</v>
      </c>
      <c r="BA143" s="107">
        <v>7</v>
      </c>
      <c r="BB143" s="107">
        <v>7</v>
      </c>
      <c r="BC143" s="107">
        <v>7</v>
      </c>
      <c r="BD143" s="107">
        <v>7</v>
      </c>
      <c r="BE143" s="107">
        <v>7</v>
      </c>
      <c r="BF143" s="107">
        <v>7</v>
      </c>
      <c r="BG143" s="206">
        <v>7</v>
      </c>
      <c r="BH143" s="206">
        <v>7</v>
      </c>
      <c r="BI143" s="206">
        <v>7</v>
      </c>
      <c r="BJ143" s="206">
        <v>7</v>
      </c>
      <c r="BK143" s="206">
        <v>7</v>
      </c>
      <c r="BL143" s="57">
        <v>7</v>
      </c>
      <c r="BM143" s="57">
        <v>7.0000000000000009</v>
      </c>
      <c r="BN143" s="57" t="s">
        <v>67</v>
      </c>
      <c r="BQ143" s="108"/>
      <c r="BU143" s="57" t="s">
        <v>2325</v>
      </c>
    </row>
    <row r="144" spans="1:73" s="57" customFormat="1" ht="14.15" customHeight="1" x14ac:dyDescent="0.35">
      <c r="A144" s="201">
        <v>14584</v>
      </c>
      <c r="B144" s="197" t="s">
        <v>1069</v>
      </c>
      <c r="C144" s="198" t="s">
        <v>126</v>
      </c>
      <c r="D144" s="199">
        <v>2</v>
      </c>
      <c r="E144" s="199">
        <v>2025</v>
      </c>
      <c r="F144" s="200" t="s">
        <v>127</v>
      </c>
      <c r="G144" s="197" t="s">
        <v>214</v>
      </c>
      <c r="H144" s="198" t="s">
        <v>2242</v>
      </c>
      <c r="I144" s="200" t="s">
        <v>552</v>
      </c>
      <c r="J144" s="200" t="s">
        <v>553</v>
      </c>
      <c r="K144" s="200" t="s">
        <v>65</v>
      </c>
      <c r="L144" s="215" t="s">
        <v>65</v>
      </c>
      <c r="M144" s="203">
        <v>5</v>
      </c>
      <c r="N144" s="204" t="s">
        <v>2233</v>
      </c>
      <c r="O144" s="204" t="s">
        <v>559</v>
      </c>
      <c r="P144" s="200" t="s">
        <v>152</v>
      </c>
      <c r="Q144" s="205" t="s">
        <v>61</v>
      </c>
      <c r="R144" s="200" t="s">
        <v>107</v>
      </c>
      <c r="S144" s="204">
        <v>20</v>
      </c>
      <c r="T144" s="203">
        <v>20</v>
      </c>
      <c r="U144" s="203">
        <v>80</v>
      </c>
      <c r="V144" s="203">
        <v>0</v>
      </c>
      <c r="W144" s="203">
        <v>80</v>
      </c>
      <c r="X144" s="203">
        <v>4</v>
      </c>
      <c r="Y144" s="203" t="s">
        <v>64</v>
      </c>
      <c r="Z144" s="207" t="s">
        <v>67</v>
      </c>
      <c r="AA144" s="208" t="s">
        <v>67</v>
      </c>
      <c r="AB144" s="198" t="s">
        <v>2234</v>
      </c>
      <c r="AC144" s="200" t="s">
        <v>2312</v>
      </c>
      <c r="AD144" s="203" t="s">
        <v>67</v>
      </c>
      <c r="AE144" s="204">
        <v>0</v>
      </c>
      <c r="AF144" s="200" t="s">
        <v>1366</v>
      </c>
      <c r="AG144" s="57">
        <v>20</v>
      </c>
      <c r="AH144" s="203">
        <v>3</v>
      </c>
      <c r="AI144" s="202" t="s">
        <v>1371</v>
      </c>
      <c r="AJ144" s="197" t="s">
        <v>2154</v>
      </c>
      <c r="AK144" s="209">
        <v>80</v>
      </c>
      <c r="AL144" s="209">
        <v>20</v>
      </c>
      <c r="AM144" s="209">
        <v>6373</v>
      </c>
      <c r="AN144" s="209">
        <v>0</v>
      </c>
      <c r="AO144" s="209">
        <v>0</v>
      </c>
      <c r="AP144" s="209">
        <v>10196800</v>
      </c>
      <c r="AQ144" s="209">
        <v>1600000</v>
      </c>
      <c r="AR144" s="209">
        <v>0</v>
      </c>
      <c r="AS144" s="210">
        <v>0</v>
      </c>
      <c r="AT144" s="210">
        <v>0</v>
      </c>
      <c r="AU144" s="210">
        <v>11796800</v>
      </c>
      <c r="AV144" s="107" t="s">
        <v>64</v>
      </c>
      <c r="AX144" s="107">
        <v>7</v>
      </c>
      <c r="AY144" s="107">
        <v>7</v>
      </c>
      <c r="AZ144" s="107">
        <v>0</v>
      </c>
      <c r="BA144" s="107">
        <v>0</v>
      </c>
      <c r="BB144" s="107">
        <v>0</v>
      </c>
      <c r="BC144" s="107">
        <v>0</v>
      </c>
      <c r="BD144" s="107">
        <v>0</v>
      </c>
      <c r="BE144" s="107">
        <v>0</v>
      </c>
      <c r="BF144" s="107">
        <v>0</v>
      </c>
      <c r="BG144" s="206">
        <v>7</v>
      </c>
      <c r="BH144" s="206">
        <v>7</v>
      </c>
      <c r="BI144" s="206">
        <v>7</v>
      </c>
      <c r="BJ144" s="206">
        <v>7</v>
      </c>
      <c r="BK144" s="206">
        <v>7</v>
      </c>
      <c r="BL144" s="81">
        <v>7</v>
      </c>
      <c r="BM144" s="57">
        <v>7</v>
      </c>
      <c r="BN144" s="57" t="s">
        <v>67</v>
      </c>
      <c r="BQ144" s="108"/>
      <c r="BU144" s="57" t="s">
        <v>2325</v>
      </c>
    </row>
    <row r="145" spans="1:73" s="57" customFormat="1" ht="14.15" customHeight="1" x14ac:dyDescent="0.35">
      <c r="A145" s="201">
        <v>14586</v>
      </c>
      <c r="B145" s="197" t="s">
        <v>1069</v>
      </c>
      <c r="C145" s="198" t="s">
        <v>126</v>
      </c>
      <c r="D145" s="199">
        <v>2</v>
      </c>
      <c r="E145" s="199">
        <v>2025</v>
      </c>
      <c r="F145" s="200" t="s">
        <v>127</v>
      </c>
      <c r="G145" s="197" t="s">
        <v>214</v>
      </c>
      <c r="H145" s="198" t="s">
        <v>2242</v>
      </c>
      <c r="I145" s="200" t="s">
        <v>296</v>
      </c>
      <c r="J145" s="200" t="s">
        <v>297</v>
      </c>
      <c r="K145" s="200" t="s">
        <v>65</v>
      </c>
      <c r="L145" s="215" t="s">
        <v>65</v>
      </c>
      <c r="M145" s="203">
        <v>5</v>
      </c>
      <c r="N145" s="204" t="s">
        <v>2233</v>
      </c>
      <c r="O145" s="204" t="s">
        <v>328</v>
      </c>
      <c r="P145" s="200" t="s">
        <v>152</v>
      </c>
      <c r="Q145" s="205" t="s">
        <v>61</v>
      </c>
      <c r="R145" s="200" t="s">
        <v>107</v>
      </c>
      <c r="S145" s="204">
        <v>40</v>
      </c>
      <c r="T145" s="203">
        <v>15</v>
      </c>
      <c r="U145" s="203">
        <v>160</v>
      </c>
      <c r="V145" s="203">
        <v>0</v>
      </c>
      <c r="W145" s="203">
        <v>160</v>
      </c>
      <c r="X145" s="203">
        <v>4</v>
      </c>
      <c r="Y145" s="203" t="s">
        <v>64</v>
      </c>
      <c r="Z145" s="207" t="s">
        <v>67</v>
      </c>
      <c r="AA145" s="208" t="s">
        <v>67</v>
      </c>
      <c r="AB145" s="198" t="s">
        <v>2234</v>
      </c>
      <c r="AC145" s="200" t="s">
        <v>329</v>
      </c>
      <c r="AD145" s="203" t="s">
        <v>64</v>
      </c>
      <c r="AE145" s="204" t="s">
        <v>1254</v>
      </c>
      <c r="AF145" s="200" t="s">
        <v>1366</v>
      </c>
      <c r="AG145" s="57">
        <v>40</v>
      </c>
      <c r="AH145" s="203">
        <v>3</v>
      </c>
      <c r="AI145" s="202" t="s">
        <v>1371</v>
      </c>
      <c r="AJ145" s="197" t="s">
        <v>2154</v>
      </c>
      <c r="AK145" s="209">
        <v>160</v>
      </c>
      <c r="AL145" s="209">
        <v>40</v>
      </c>
      <c r="AM145" s="209">
        <v>6373</v>
      </c>
      <c r="AN145" s="209">
        <v>0</v>
      </c>
      <c r="AO145" s="209">
        <v>50000</v>
      </c>
      <c r="AP145" s="209">
        <v>15295200</v>
      </c>
      <c r="AQ145" s="209">
        <v>2400000</v>
      </c>
      <c r="AR145" s="209">
        <v>0</v>
      </c>
      <c r="AS145" s="210">
        <v>0</v>
      </c>
      <c r="AT145" s="210">
        <v>750000</v>
      </c>
      <c r="AU145" s="210">
        <v>18445200</v>
      </c>
      <c r="AV145" s="107" t="s">
        <v>64</v>
      </c>
      <c r="AX145" s="107">
        <v>7</v>
      </c>
      <c r="AY145" s="107">
        <v>7</v>
      </c>
      <c r="AZ145" s="107">
        <v>0</v>
      </c>
      <c r="BA145" s="107">
        <v>0</v>
      </c>
      <c r="BB145" s="107">
        <v>0</v>
      </c>
      <c r="BC145" s="107">
        <v>0</v>
      </c>
      <c r="BD145" s="107">
        <v>0</v>
      </c>
      <c r="BE145" s="107">
        <v>0</v>
      </c>
      <c r="BF145" s="107">
        <v>0</v>
      </c>
      <c r="BG145" s="206">
        <v>7</v>
      </c>
      <c r="BH145" s="206">
        <v>7</v>
      </c>
      <c r="BI145" s="206">
        <v>7</v>
      </c>
      <c r="BJ145" s="206">
        <v>7</v>
      </c>
      <c r="BK145" s="206">
        <v>7</v>
      </c>
      <c r="BL145" s="57">
        <v>7</v>
      </c>
      <c r="BM145" s="57">
        <v>7.0000000000000009</v>
      </c>
      <c r="BN145" s="57" t="s">
        <v>67</v>
      </c>
      <c r="BQ145" s="108"/>
      <c r="BU145" s="57" t="s">
        <v>2325</v>
      </c>
    </row>
    <row r="146" spans="1:73" s="57" customFormat="1" ht="14.15" customHeight="1" x14ac:dyDescent="0.35">
      <c r="A146" s="201">
        <v>14266</v>
      </c>
      <c r="B146" s="197" t="s">
        <v>1069</v>
      </c>
      <c r="C146" s="198" t="s">
        <v>126</v>
      </c>
      <c r="D146" s="199">
        <v>2</v>
      </c>
      <c r="E146" s="199">
        <v>2025</v>
      </c>
      <c r="F146" s="200" t="s">
        <v>127</v>
      </c>
      <c r="G146" s="197" t="s">
        <v>1081</v>
      </c>
      <c r="H146" s="198" t="s">
        <v>2306</v>
      </c>
      <c r="I146" s="200" t="s">
        <v>79</v>
      </c>
      <c r="J146" s="200" t="s">
        <v>80</v>
      </c>
      <c r="K146" s="200" t="s">
        <v>56</v>
      </c>
      <c r="L146" s="215" t="s">
        <v>57</v>
      </c>
      <c r="M146" s="203">
        <v>13</v>
      </c>
      <c r="N146" s="204" t="s">
        <v>1365</v>
      </c>
      <c r="O146" s="204" t="s">
        <v>209</v>
      </c>
      <c r="P146" s="200" t="s">
        <v>152</v>
      </c>
      <c r="Q146" s="205" t="s">
        <v>61</v>
      </c>
      <c r="R146" s="200" t="s">
        <v>62</v>
      </c>
      <c r="S146" s="204">
        <v>41</v>
      </c>
      <c r="T146" s="203">
        <v>11</v>
      </c>
      <c r="U146" s="203">
        <v>110</v>
      </c>
      <c r="V146" s="203">
        <v>12</v>
      </c>
      <c r="W146" s="203">
        <v>122</v>
      </c>
      <c r="X146" s="203">
        <v>3</v>
      </c>
      <c r="Y146" s="203" t="s">
        <v>64</v>
      </c>
      <c r="Z146" s="207" t="s">
        <v>67</v>
      </c>
      <c r="AA146" s="208" t="s">
        <v>64</v>
      </c>
      <c r="AB146" s="198" t="s">
        <v>2234</v>
      </c>
      <c r="AC146" s="200" t="s">
        <v>1079</v>
      </c>
      <c r="AD146" s="203" t="s">
        <v>67</v>
      </c>
      <c r="AE146" s="204">
        <v>0</v>
      </c>
      <c r="AF146" s="200" t="s">
        <v>1366</v>
      </c>
      <c r="AG146" s="57">
        <v>41</v>
      </c>
      <c r="AH146" s="203">
        <v>2</v>
      </c>
      <c r="AI146" s="202" t="s">
        <v>1549</v>
      </c>
      <c r="AJ146" s="197" t="s">
        <v>2182</v>
      </c>
      <c r="AK146" s="209">
        <v>122</v>
      </c>
      <c r="AL146" s="209">
        <v>41</v>
      </c>
      <c r="AM146" s="209">
        <v>6250</v>
      </c>
      <c r="AN146" s="209">
        <v>115000</v>
      </c>
      <c r="AO146" s="209">
        <v>0</v>
      </c>
      <c r="AP146" s="209">
        <v>8387500</v>
      </c>
      <c r="AQ146" s="209">
        <v>1804000</v>
      </c>
      <c r="AR146" s="209">
        <v>1265000</v>
      </c>
      <c r="AS146" s="210">
        <v>0</v>
      </c>
      <c r="AT146" s="210">
        <v>0</v>
      </c>
      <c r="AU146" s="210">
        <v>11456500</v>
      </c>
      <c r="AV146" s="107" t="s">
        <v>67</v>
      </c>
      <c r="AW146" s="57" t="s">
        <v>2366</v>
      </c>
      <c r="AX146" s="107">
        <v>0</v>
      </c>
      <c r="AY146" s="107">
        <v>0</v>
      </c>
      <c r="AZ146" s="107">
        <v>0</v>
      </c>
      <c r="BA146" s="107">
        <v>0</v>
      </c>
      <c r="BB146" s="107">
        <v>0</v>
      </c>
      <c r="BC146" s="107">
        <v>0</v>
      </c>
      <c r="BD146" s="107">
        <v>0</v>
      </c>
      <c r="BE146" s="107">
        <v>0</v>
      </c>
      <c r="BF146" s="107">
        <v>0</v>
      </c>
      <c r="BG146" s="206">
        <v>0</v>
      </c>
      <c r="BH146" s="206">
        <v>0</v>
      </c>
      <c r="BI146" s="206">
        <v>0</v>
      </c>
      <c r="BJ146" s="206">
        <v>0</v>
      </c>
      <c r="BK146" s="206">
        <v>0</v>
      </c>
      <c r="BL146" s="57">
        <v>0</v>
      </c>
      <c r="BM146" s="57">
        <v>0</v>
      </c>
      <c r="BN146" s="57" t="s">
        <v>67</v>
      </c>
      <c r="BQ146" s="108"/>
    </row>
    <row r="147" spans="1:73" s="57" customFormat="1" ht="14.15" customHeight="1" x14ac:dyDescent="0.35">
      <c r="A147" s="201">
        <v>14509</v>
      </c>
      <c r="B147" s="197" t="s">
        <v>1069</v>
      </c>
      <c r="C147" s="198" t="s">
        <v>126</v>
      </c>
      <c r="D147" s="199">
        <v>2</v>
      </c>
      <c r="E147" s="199">
        <v>2025</v>
      </c>
      <c r="F147" s="200" t="s">
        <v>127</v>
      </c>
      <c r="G147" s="197" t="s">
        <v>2256</v>
      </c>
      <c r="H147" s="198" t="s">
        <v>2257</v>
      </c>
      <c r="I147" s="200" t="s">
        <v>427</v>
      </c>
      <c r="J147" s="200" t="s">
        <v>428</v>
      </c>
      <c r="K147" s="200" t="s">
        <v>65</v>
      </c>
      <c r="L147" s="215" t="s">
        <v>65</v>
      </c>
      <c r="M147" s="203">
        <v>2</v>
      </c>
      <c r="N147" s="204" t="s">
        <v>144</v>
      </c>
      <c r="O147" s="204" t="s">
        <v>430</v>
      </c>
      <c r="P147" s="200" t="s">
        <v>132</v>
      </c>
      <c r="Q147" s="205" t="s">
        <v>61</v>
      </c>
      <c r="R147" s="200" t="s">
        <v>62</v>
      </c>
      <c r="S147" s="204">
        <v>18</v>
      </c>
      <c r="T147" s="203">
        <v>10</v>
      </c>
      <c r="U147" s="203">
        <v>90</v>
      </c>
      <c r="V147" s="203">
        <v>0</v>
      </c>
      <c r="W147" s="203">
        <v>90</v>
      </c>
      <c r="X147" s="203">
        <v>5</v>
      </c>
      <c r="Y147" s="203" t="s">
        <v>64</v>
      </c>
      <c r="Z147" s="207" t="s">
        <v>67</v>
      </c>
      <c r="AA147" s="208" t="s">
        <v>67</v>
      </c>
      <c r="AB147" s="198" t="s">
        <v>2234</v>
      </c>
      <c r="AC147" s="200" t="s">
        <v>431</v>
      </c>
      <c r="AD147" s="203" t="s">
        <v>67</v>
      </c>
      <c r="AE147" s="204">
        <v>0</v>
      </c>
      <c r="AF147" s="200" t="s">
        <v>1366</v>
      </c>
      <c r="AG147" s="57">
        <v>18</v>
      </c>
      <c r="AH147" s="203">
        <v>1</v>
      </c>
      <c r="AI147" s="202" t="s">
        <v>1724</v>
      </c>
      <c r="AJ147" s="197" t="s">
        <v>2213</v>
      </c>
      <c r="AK147" s="209">
        <v>90</v>
      </c>
      <c r="AL147" s="209">
        <v>18</v>
      </c>
      <c r="AM147" s="209">
        <v>4130</v>
      </c>
      <c r="AN147" s="209">
        <v>0</v>
      </c>
      <c r="AO147" s="209">
        <v>0</v>
      </c>
      <c r="AP147" s="209">
        <v>3717000</v>
      </c>
      <c r="AQ147" s="209">
        <v>720000</v>
      </c>
      <c r="AR147" s="209">
        <v>0</v>
      </c>
      <c r="AS147" s="210">
        <v>0</v>
      </c>
      <c r="AT147" s="210">
        <v>0</v>
      </c>
      <c r="AU147" s="210">
        <v>4437000</v>
      </c>
      <c r="AV147" s="107" t="s">
        <v>64</v>
      </c>
      <c r="AX147" s="107">
        <v>3</v>
      </c>
      <c r="AY147" s="107">
        <v>7</v>
      </c>
      <c r="AZ147" s="107">
        <v>0</v>
      </c>
      <c r="BA147" s="107">
        <v>0</v>
      </c>
      <c r="BB147" s="107">
        <v>0</v>
      </c>
      <c r="BC147" s="107">
        <v>0</v>
      </c>
      <c r="BD147" s="107">
        <v>0</v>
      </c>
      <c r="BE147" s="107">
        <v>0</v>
      </c>
      <c r="BF147" s="107">
        <v>0</v>
      </c>
      <c r="BG147" s="206">
        <v>7</v>
      </c>
      <c r="BH147" s="206">
        <v>7</v>
      </c>
      <c r="BI147" s="206">
        <v>7</v>
      </c>
      <c r="BJ147" s="206">
        <v>7</v>
      </c>
      <c r="BK147" s="206">
        <v>7</v>
      </c>
      <c r="BL147" s="57">
        <v>7</v>
      </c>
      <c r="BM147" s="57">
        <v>6.6000000000000005</v>
      </c>
      <c r="BN147" s="57" t="s">
        <v>64</v>
      </c>
      <c r="BO147" s="57" t="s">
        <v>2367</v>
      </c>
      <c r="BP147" s="57" t="s">
        <v>2368</v>
      </c>
      <c r="BQ147" s="108">
        <v>973778527</v>
      </c>
      <c r="BR147" s="57" t="s">
        <v>2369</v>
      </c>
      <c r="BS147" s="57" t="s">
        <v>2370</v>
      </c>
      <c r="BT147" s="57" t="s">
        <v>2371</v>
      </c>
      <c r="BU147" s="57" t="s">
        <v>2261</v>
      </c>
    </row>
    <row r="148" spans="1:73" s="57" customFormat="1" ht="14.15" customHeight="1" x14ac:dyDescent="0.35">
      <c r="A148" s="201">
        <v>14504</v>
      </c>
      <c r="B148" s="197" t="s">
        <v>1069</v>
      </c>
      <c r="C148" s="198" t="s">
        <v>126</v>
      </c>
      <c r="D148" s="199">
        <v>2</v>
      </c>
      <c r="E148" s="199">
        <v>2025</v>
      </c>
      <c r="F148" s="200" t="s">
        <v>127</v>
      </c>
      <c r="G148" s="197" t="s">
        <v>2256</v>
      </c>
      <c r="H148" s="198" t="s">
        <v>2257</v>
      </c>
      <c r="I148" s="200" t="s">
        <v>670</v>
      </c>
      <c r="J148" s="200" t="s">
        <v>671</v>
      </c>
      <c r="K148" s="200" t="s">
        <v>65</v>
      </c>
      <c r="L148" s="215" t="s">
        <v>65</v>
      </c>
      <c r="M148" s="203">
        <v>9</v>
      </c>
      <c r="N148" s="204" t="s">
        <v>2272</v>
      </c>
      <c r="O148" s="204" t="s">
        <v>672</v>
      </c>
      <c r="P148" s="200" t="s">
        <v>132</v>
      </c>
      <c r="Q148" s="205" t="s">
        <v>61</v>
      </c>
      <c r="R148" s="200" t="s">
        <v>62</v>
      </c>
      <c r="S148" s="204">
        <v>8</v>
      </c>
      <c r="T148" s="203">
        <v>10</v>
      </c>
      <c r="U148" s="203">
        <v>36</v>
      </c>
      <c r="V148" s="203">
        <v>0</v>
      </c>
      <c r="W148" s="203">
        <v>36</v>
      </c>
      <c r="X148" s="203">
        <v>5</v>
      </c>
      <c r="Y148" s="203" t="s">
        <v>64</v>
      </c>
      <c r="Z148" s="207" t="s">
        <v>67</v>
      </c>
      <c r="AA148" s="208" t="s">
        <v>67</v>
      </c>
      <c r="AB148" s="198" t="s">
        <v>2234</v>
      </c>
      <c r="AC148" s="200" t="s">
        <v>673</v>
      </c>
      <c r="AD148" s="203" t="s">
        <v>67</v>
      </c>
      <c r="AE148" s="204">
        <v>0</v>
      </c>
      <c r="AF148" s="200" t="s">
        <v>1366</v>
      </c>
      <c r="AG148" s="57">
        <v>8</v>
      </c>
      <c r="AH148" s="203">
        <v>1</v>
      </c>
      <c r="AI148" s="202" t="s">
        <v>1724</v>
      </c>
      <c r="AJ148" s="197" t="s">
        <v>2213</v>
      </c>
      <c r="AK148" s="209">
        <v>36</v>
      </c>
      <c r="AL148" s="209">
        <v>8</v>
      </c>
      <c r="AM148" s="209">
        <v>5000</v>
      </c>
      <c r="AN148" s="209">
        <v>0</v>
      </c>
      <c r="AO148" s="209">
        <v>0</v>
      </c>
      <c r="AP148" s="209">
        <v>1800000</v>
      </c>
      <c r="AQ148" s="209">
        <v>320000</v>
      </c>
      <c r="AR148" s="209">
        <v>0</v>
      </c>
      <c r="AS148" s="210">
        <v>0</v>
      </c>
      <c r="AT148" s="210">
        <v>0</v>
      </c>
      <c r="AU148" s="210">
        <v>2120000</v>
      </c>
      <c r="AV148" s="107" t="s">
        <v>64</v>
      </c>
      <c r="AX148" s="107">
        <v>3</v>
      </c>
      <c r="AY148" s="107">
        <v>7</v>
      </c>
      <c r="AZ148" s="107">
        <v>0</v>
      </c>
      <c r="BA148" s="107">
        <v>0</v>
      </c>
      <c r="BB148" s="107">
        <v>0</v>
      </c>
      <c r="BC148" s="107">
        <v>0</v>
      </c>
      <c r="BD148" s="107">
        <v>0</v>
      </c>
      <c r="BE148" s="107">
        <v>0</v>
      </c>
      <c r="BF148" s="107">
        <v>0</v>
      </c>
      <c r="BG148" s="206">
        <v>7</v>
      </c>
      <c r="BH148" s="206">
        <v>7</v>
      </c>
      <c r="BI148" s="206">
        <v>7</v>
      </c>
      <c r="BJ148" s="206">
        <v>7</v>
      </c>
      <c r="BK148" s="206">
        <v>7</v>
      </c>
      <c r="BL148" s="57">
        <v>5.8</v>
      </c>
      <c r="BM148" s="57">
        <v>6.5</v>
      </c>
      <c r="BN148" s="57" t="s">
        <v>67</v>
      </c>
      <c r="BQ148" s="108"/>
    </row>
    <row r="149" spans="1:73" s="57" customFormat="1" ht="14.15" customHeight="1" x14ac:dyDescent="0.35">
      <c r="A149" s="201">
        <v>14505</v>
      </c>
      <c r="B149" s="197" t="s">
        <v>1069</v>
      </c>
      <c r="C149" s="198" t="s">
        <v>126</v>
      </c>
      <c r="D149" s="199">
        <v>2</v>
      </c>
      <c r="E149" s="199">
        <v>2025</v>
      </c>
      <c r="F149" s="200" t="s">
        <v>127</v>
      </c>
      <c r="G149" s="197" t="s">
        <v>2256</v>
      </c>
      <c r="H149" s="198" t="s">
        <v>2257</v>
      </c>
      <c r="I149" s="200" t="s">
        <v>670</v>
      </c>
      <c r="J149" s="200" t="s">
        <v>671</v>
      </c>
      <c r="K149" s="200" t="s">
        <v>65</v>
      </c>
      <c r="L149" s="215" t="s">
        <v>65</v>
      </c>
      <c r="M149" s="203">
        <v>9</v>
      </c>
      <c r="N149" s="204" t="s">
        <v>2272</v>
      </c>
      <c r="O149" s="204" t="s">
        <v>672</v>
      </c>
      <c r="P149" s="200" t="s">
        <v>132</v>
      </c>
      <c r="Q149" s="205" t="s">
        <v>61</v>
      </c>
      <c r="R149" s="200" t="s">
        <v>62</v>
      </c>
      <c r="S149" s="204">
        <v>8</v>
      </c>
      <c r="T149" s="203">
        <v>10</v>
      </c>
      <c r="U149" s="203">
        <v>36</v>
      </c>
      <c r="V149" s="203">
        <v>0</v>
      </c>
      <c r="W149" s="203">
        <v>36</v>
      </c>
      <c r="X149" s="203">
        <v>5</v>
      </c>
      <c r="Y149" s="203" t="s">
        <v>64</v>
      </c>
      <c r="Z149" s="207" t="s">
        <v>67</v>
      </c>
      <c r="AA149" s="208" t="s">
        <v>67</v>
      </c>
      <c r="AB149" s="198" t="s">
        <v>2234</v>
      </c>
      <c r="AC149" s="200" t="s">
        <v>673</v>
      </c>
      <c r="AD149" s="203" t="s">
        <v>67</v>
      </c>
      <c r="AE149" s="204">
        <v>0</v>
      </c>
      <c r="AF149" s="200" t="s">
        <v>1366</v>
      </c>
      <c r="AG149" s="57">
        <v>8</v>
      </c>
      <c r="AH149" s="203">
        <v>1</v>
      </c>
      <c r="AI149" s="202" t="s">
        <v>1724</v>
      </c>
      <c r="AJ149" s="197" t="s">
        <v>2213</v>
      </c>
      <c r="AK149" s="209">
        <v>36</v>
      </c>
      <c r="AL149" s="209">
        <v>8</v>
      </c>
      <c r="AM149" s="209">
        <v>5000</v>
      </c>
      <c r="AN149" s="209">
        <v>0</v>
      </c>
      <c r="AO149" s="209">
        <v>0</v>
      </c>
      <c r="AP149" s="209">
        <v>1800000</v>
      </c>
      <c r="AQ149" s="209">
        <v>320000</v>
      </c>
      <c r="AR149" s="209">
        <v>0</v>
      </c>
      <c r="AS149" s="210">
        <v>0</v>
      </c>
      <c r="AT149" s="210">
        <v>0</v>
      </c>
      <c r="AU149" s="210">
        <v>2120000</v>
      </c>
      <c r="AV149" s="107" t="s">
        <v>64</v>
      </c>
      <c r="AX149" s="107">
        <v>3</v>
      </c>
      <c r="AY149" s="107">
        <v>7</v>
      </c>
      <c r="AZ149" s="107">
        <v>0</v>
      </c>
      <c r="BA149" s="107">
        <v>0</v>
      </c>
      <c r="BB149" s="107">
        <v>0</v>
      </c>
      <c r="BC149" s="107">
        <v>0</v>
      </c>
      <c r="BD149" s="107">
        <v>0</v>
      </c>
      <c r="BE149" s="107">
        <v>0</v>
      </c>
      <c r="BF149" s="107">
        <v>0</v>
      </c>
      <c r="BG149" s="206">
        <v>7</v>
      </c>
      <c r="BH149" s="206">
        <v>7</v>
      </c>
      <c r="BI149" s="206">
        <v>7</v>
      </c>
      <c r="BJ149" s="206">
        <v>7</v>
      </c>
      <c r="BK149" s="206">
        <v>7</v>
      </c>
      <c r="BL149" s="57">
        <v>5.8</v>
      </c>
      <c r="BM149" s="57">
        <v>6.5</v>
      </c>
      <c r="BN149" s="57" t="s">
        <v>67</v>
      </c>
      <c r="BQ149" s="108"/>
    </row>
    <row r="150" spans="1:73" s="57" customFormat="1" ht="14.15" customHeight="1" x14ac:dyDescent="0.35">
      <c r="A150" s="201">
        <v>14481</v>
      </c>
      <c r="B150" s="197" t="s">
        <v>1069</v>
      </c>
      <c r="C150" s="198" t="s">
        <v>126</v>
      </c>
      <c r="D150" s="199">
        <v>2</v>
      </c>
      <c r="E150" s="199">
        <v>2025</v>
      </c>
      <c r="F150" s="200" t="s">
        <v>127</v>
      </c>
      <c r="G150" s="197" t="s">
        <v>440</v>
      </c>
      <c r="H150" s="198" t="s">
        <v>2243</v>
      </c>
      <c r="I150" s="200" t="s">
        <v>580</v>
      </c>
      <c r="J150" s="200" t="s">
        <v>581</v>
      </c>
      <c r="K150" s="200" t="s">
        <v>65</v>
      </c>
      <c r="L150" s="215" t="s">
        <v>65</v>
      </c>
      <c r="M150" s="203">
        <v>13</v>
      </c>
      <c r="N150" s="204" t="s">
        <v>1365</v>
      </c>
      <c r="O150" s="204" t="s">
        <v>582</v>
      </c>
      <c r="P150" s="200" t="s">
        <v>435</v>
      </c>
      <c r="Q150" s="205" t="s">
        <v>61</v>
      </c>
      <c r="R150" s="200" t="s">
        <v>62</v>
      </c>
      <c r="S150" s="204">
        <v>25</v>
      </c>
      <c r="T150" s="203">
        <v>15</v>
      </c>
      <c r="U150" s="203">
        <v>100</v>
      </c>
      <c r="V150" s="203">
        <v>0</v>
      </c>
      <c r="W150" s="203">
        <v>100</v>
      </c>
      <c r="X150" s="203">
        <v>4</v>
      </c>
      <c r="Y150" s="203" t="s">
        <v>64</v>
      </c>
      <c r="Z150" s="207" t="s">
        <v>67</v>
      </c>
      <c r="AA150" s="208" t="s">
        <v>67</v>
      </c>
      <c r="AB150" s="198" t="s">
        <v>2234</v>
      </c>
      <c r="AC150" s="200" t="s">
        <v>436</v>
      </c>
      <c r="AD150" s="203" t="s">
        <v>67</v>
      </c>
      <c r="AE150" s="204">
        <v>0</v>
      </c>
      <c r="AF150" s="200" t="s">
        <v>1366</v>
      </c>
      <c r="AG150" s="57">
        <v>25</v>
      </c>
      <c r="AH150" s="203">
        <v>1</v>
      </c>
      <c r="AI150" s="202" t="s">
        <v>1724</v>
      </c>
      <c r="AJ150" s="197" t="s">
        <v>2213</v>
      </c>
      <c r="AK150" s="209">
        <v>100</v>
      </c>
      <c r="AL150" s="209">
        <v>25</v>
      </c>
      <c r="AM150" s="209">
        <v>4130</v>
      </c>
      <c r="AN150" s="209">
        <v>0</v>
      </c>
      <c r="AO150" s="209">
        <v>0</v>
      </c>
      <c r="AP150" s="209">
        <v>6195000</v>
      </c>
      <c r="AQ150" s="209">
        <v>1500000</v>
      </c>
      <c r="AR150" s="209">
        <v>0</v>
      </c>
      <c r="AS150" s="210">
        <v>0</v>
      </c>
      <c r="AT150" s="210">
        <v>0</v>
      </c>
      <c r="AU150" s="210">
        <v>7695000</v>
      </c>
      <c r="AV150" s="107" t="s">
        <v>64</v>
      </c>
      <c r="AX150" s="107">
        <v>3</v>
      </c>
      <c r="AY150" s="107">
        <v>7</v>
      </c>
      <c r="AZ150" s="107">
        <v>0</v>
      </c>
      <c r="BA150" s="107">
        <v>0</v>
      </c>
      <c r="BB150" s="107">
        <v>0</v>
      </c>
      <c r="BC150" s="107">
        <v>0</v>
      </c>
      <c r="BD150" s="107">
        <v>0</v>
      </c>
      <c r="BE150" s="107">
        <v>0</v>
      </c>
      <c r="BF150" s="107">
        <v>0</v>
      </c>
      <c r="BG150" s="206">
        <v>7</v>
      </c>
      <c r="BH150" s="206">
        <v>7</v>
      </c>
      <c r="BI150" s="206">
        <v>7</v>
      </c>
      <c r="BJ150" s="206">
        <v>7</v>
      </c>
      <c r="BK150" s="206">
        <v>7</v>
      </c>
      <c r="BL150" s="57">
        <v>7</v>
      </c>
      <c r="BM150" s="57">
        <v>6.6000000000000005</v>
      </c>
      <c r="BN150" s="57" t="s">
        <v>67</v>
      </c>
      <c r="BQ150" s="108"/>
    </row>
    <row r="151" spans="1:73" s="57" customFormat="1" ht="14.15" customHeight="1" x14ac:dyDescent="0.35">
      <c r="A151" s="201">
        <v>14586</v>
      </c>
      <c r="B151" s="197" t="s">
        <v>1069</v>
      </c>
      <c r="C151" s="198" t="s">
        <v>126</v>
      </c>
      <c r="D151" s="199">
        <v>2</v>
      </c>
      <c r="E151" s="199">
        <v>2025</v>
      </c>
      <c r="F151" s="200" t="s">
        <v>127</v>
      </c>
      <c r="G151" s="197" t="s">
        <v>214</v>
      </c>
      <c r="H151" s="198" t="s">
        <v>2242</v>
      </c>
      <c r="I151" s="200" t="s">
        <v>296</v>
      </c>
      <c r="J151" s="200" t="s">
        <v>297</v>
      </c>
      <c r="K151" s="200" t="s">
        <v>65</v>
      </c>
      <c r="L151" s="215" t="s">
        <v>65</v>
      </c>
      <c r="M151" s="203">
        <v>5</v>
      </c>
      <c r="N151" s="204" t="s">
        <v>2233</v>
      </c>
      <c r="O151" s="204" t="s">
        <v>328</v>
      </c>
      <c r="P151" s="200" t="s">
        <v>152</v>
      </c>
      <c r="Q151" s="205" t="s">
        <v>61</v>
      </c>
      <c r="R151" s="200" t="s">
        <v>107</v>
      </c>
      <c r="S151" s="204">
        <v>40</v>
      </c>
      <c r="T151" s="203">
        <v>15</v>
      </c>
      <c r="U151" s="203">
        <v>160</v>
      </c>
      <c r="V151" s="203">
        <v>0</v>
      </c>
      <c r="W151" s="203">
        <v>160</v>
      </c>
      <c r="X151" s="203">
        <v>4</v>
      </c>
      <c r="Y151" s="203" t="s">
        <v>64</v>
      </c>
      <c r="Z151" s="207" t="s">
        <v>67</v>
      </c>
      <c r="AA151" s="208" t="s">
        <v>67</v>
      </c>
      <c r="AB151" s="198" t="s">
        <v>2234</v>
      </c>
      <c r="AC151" s="200" t="s">
        <v>329</v>
      </c>
      <c r="AD151" s="203" t="s">
        <v>64</v>
      </c>
      <c r="AE151" s="204" t="s">
        <v>1254</v>
      </c>
      <c r="AF151" s="200" t="s">
        <v>1366</v>
      </c>
      <c r="AG151" s="57">
        <v>40</v>
      </c>
      <c r="AH151" s="203">
        <v>3</v>
      </c>
      <c r="AI151" s="202" t="s">
        <v>1724</v>
      </c>
      <c r="AJ151" s="197" t="s">
        <v>2213</v>
      </c>
      <c r="AK151" s="209">
        <v>160</v>
      </c>
      <c r="AL151" s="209">
        <v>40</v>
      </c>
      <c r="AM151" s="209">
        <v>6373</v>
      </c>
      <c r="AN151" s="209">
        <v>0</v>
      </c>
      <c r="AO151" s="209">
        <v>50000</v>
      </c>
      <c r="AP151" s="209">
        <v>15295200</v>
      </c>
      <c r="AQ151" s="209">
        <v>2400000</v>
      </c>
      <c r="AR151" s="209">
        <v>0</v>
      </c>
      <c r="AS151" s="210">
        <v>0</v>
      </c>
      <c r="AT151" s="210">
        <v>750000</v>
      </c>
      <c r="AU151" s="210">
        <v>18445200</v>
      </c>
      <c r="AV151" s="107" t="s">
        <v>64</v>
      </c>
      <c r="AX151" s="107">
        <v>3</v>
      </c>
      <c r="AY151" s="107">
        <v>7</v>
      </c>
      <c r="AZ151" s="107">
        <v>0</v>
      </c>
      <c r="BA151" s="107">
        <v>0</v>
      </c>
      <c r="BB151" s="107">
        <v>0</v>
      </c>
      <c r="BC151" s="107">
        <v>0</v>
      </c>
      <c r="BD151" s="107">
        <v>0</v>
      </c>
      <c r="BE151" s="107">
        <v>0</v>
      </c>
      <c r="BF151" s="107">
        <v>0</v>
      </c>
      <c r="BG151" s="206">
        <v>7</v>
      </c>
      <c r="BH151" s="206">
        <v>7</v>
      </c>
      <c r="BI151" s="206">
        <v>7</v>
      </c>
      <c r="BJ151" s="206">
        <v>7</v>
      </c>
      <c r="BK151" s="206">
        <v>7</v>
      </c>
      <c r="BL151" s="57">
        <v>7</v>
      </c>
      <c r="BM151" s="57">
        <v>6.6000000000000005</v>
      </c>
      <c r="BN151" s="57" t="s">
        <v>67</v>
      </c>
      <c r="BQ151" s="108"/>
    </row>
    <row r="152" spans="1:73" s="57" customFormat="1" ht="14.15" customHeight="1" x14ac:dyDescent="0.35">
      <c r="A152" s="201">
        <v>14506</v>
      </c>
      <c r="B152" s="197" t="s">
        <v>1069</v>
      </c>
      <c r="C152" s="198" t="s">
        <v>126</v>
      </c>
      <c r="D152" s="199">
        <v>2</v>
      </c>
      <c r="E152" s="199">
        <v>2025</v>
      </c>
      <c r="F152" s="200" t="s">
        <v>127</v>
      </c>
      <c r="G152" s="197" t="s">
        <v>2256</v>
      </c>
      <c r="H152" s="198" t="s">
        <v>2257</v>
      </c>
      <c r="I152" s="200" t="s">
        <v>411</v>
      </c>
      <c r="J152" s="200" t="s">
        <v>412</v>
      </c>
      <c r="K152" s="200" t="s">
        <v>65</v>
      </c>
      <c r="L152" s="215" t="s">
        <v>65</v>
      </c>
      <c r="M152" s="203">
        <v>2</v>
      </c>
      <c r="N152" s="204" t="s">
        <v>144</v>
      </c>
      <c r="O152" s="204" t="s">
        <v>244</v>
      </c>
      <c r="P152" s="200" t="s">
        <v>132</v>
      </c>
      <c r="Q152" s="205" t="s">
        <v>61</v>
      </c>
      <c r="R152" s="200" t="s">
        <v>62</v>
      </c>
      <c r="S152" s="204">
        <v>11</v>
      </c>
      <c r="T152" s="203">
        <v>10</v>
      </c>
      <c r="U152" s="203">
        <v>55</v>
      </c>
      <c r="V152" s="203">
        <v>0</v>
      </c>
      <c r="W152" s="203">
        <v>55</v>
      </c>
      <c r="X152" s="203">
        <v>5</v>
      </c>
      <c r="Y152" s="203" t="s">
        <v>64</v>
      </c>
      <c r="Z152" s="207" t="s">
        <v>67</v>
      </c>
      <c r="AA152" s="208" t="s">
        <v>67</v>
      </c>
      <c r="AB152" s="198" t="s">
        <v>2234</v>
      </c>
      <c r="AC152" s="200" t="s">
        <v>413</v>
      </c>
      <c r="AD152" s="203" t="s">
        <v>67</v>
      </c>
      <c r="AE152" s="204">
        <v>0</v>
      </c>
      <c r="AF152" s="200" t="s">
        <v>1366</v>
      </c>
      <c r="AG152" s="57">
        <v>11</v>
      </c>
      <c r="AH152" s="203">
        <v>1</v>
      </c>
      <c r="AI152" s="202" t="s">
        <v>1724</v>
      </c>
      <c r="AJ152" s="197" t="s">
        <v>2213</v>
      </c>
      <c r="AK152" s="209">
        <v>55</v>
      </c>
      <c r="AL152" s="209">
        <v>11</v>
      </c>
      <c r="AM152" s="209">
        <v>4900</v>
      </c>
      <c r="AN152" s="209">
        <v>0</v>
      </c>
      <c r="AO152" s="209">
        <v>0</v>
      </c>
      <c r="AP152" s="209">
        <v>2695000</v>
      </c>
      <c r="AQ152" s="209">
        <v>440000</v>
      </c>
      <c r="AR152" s="209">
        <v>0</v>
      </c>
      <c r="AS152" s="210">
        <v>0</v>
      </c>
      <c r="AT152" s="210">
        <v>0</v>
      </c>
      <c r="AU152" s="210">
        <v>3135000</v>
      </c>
      <c r="AV152" s="107" t="s">
        <v>64</v>
      </c>
      <c r="AX152" s="107">
        <v>3</v>
      </c>
      <c r="AY152" s="107">
        <v>7</v>
      </c>
      <c r="AZ152" s="107">
        <v>0</v>
      </c>
      <c r="BA152" s="107">
        <v>0</v>
      </c>
      <c r="BB152" s="107">
        <v>0</v>
      </c>
      <c r="BC152" s="107">
        <v>0</v>
      </c>
      <c r="BD152" s="107">
        <v>0</v>
      </c>
      <c r="BE152" s="107">
        <v>0</v>
      </c>
      <c r="BF152" s="107">
        <v>0</v>
      </c>
      <c r="BG152" s="206">
        <v>7</v>
      </c>
      <c r="BH152" s="206">
        <v>7</v>
      </c>
      <c r="BI152" s="206">
        <v>7</v>
      </c>
      <c r="BJ152" s="206">
        <v>7</v>
      </c>
      <c r="BK152" s="206">
        <v>7</v>
      </c>
      <c r="BL152" s="57">
        <v>6.8</v>
      </c>
      <c r="BM152" s="57">
        <v>6.6</v>
      </c>
      <c r="BN152" s="57" t="s">
        <v>64</v>
      </c>
      <c r="BO152" s="57" t="s">
        <v>2372</v>
      </c>
      <c r="BP152" s="57" t="s">
        <v>2368</v>
      </c>
      <c r="BQ152" s="108">
        <v>973778527</v>
      </c>
      <c r="BR152" s="57" t="s">
        <v>2373</v>
      </c>
      <c r="BS152" s="57" t="s">
        <v>2374</v>
      </c>
      <c r="BT152" s="57" t="s">
        <v>2375</v>
      </c>
    </row>
    <row r="153" spans="1:73" s="57" customFormat="1" ht="14.15" customHeight="1" x14ac:dyDescent="0.35">
      <c r="A153" s="201">
        <v>14298</v>
      </c>
      <c r="B153" s="197" t="s">
        <v>1069</v>
      </c>
      <c r="C153" s="198" t="s">
        <v>126</v>
      </c>
      <c r="D153" s="199">
        <v>2</v>
      </c>
      <c r="E153" s="199">
        <v>2025</v>
      </c>
      <c r="F153" s="200" t="s">
        <v>127</v>
      </c>
      <c r="G153" s="197" t="s">
        <v>812</v>
      </c>
      <c r="H153" s="198" t="s">
        <v>2268</v>
      </c>
      <c r="I153" s="200" t="s">
        <v>813</v>
      </c>
      <c r="J153" s="200" t="s">
        <v>2592</v>
      </c>
      <c r="K153" s="200" t="s">
        <v>814</v>
      </c>
      <c r="L153" s="215" t="s">
        <v>815</v>
      </c>
      <c r="M153" s="203">
        <v>13</v>
      </c>
      <c r="N153" s="204" t="s">
        <v>1365</v>
      </c>
      <c r="O153" s="204" t="s">
        <v>312</v>
      </c>
      <c r="P153" s="200" t="s">
        <v>445</v>
      </c>
      <c r="Q153" s="205" t="s">
        <v>61</v>
      </c>
      <c r="R153" s="200" t="s">
        <v>107</v>
      </c>
      <c r="S153" s="204">
        <v>48</v>
      </c>
      <c r="T153" s="203">
        <v>15</v>
      </c>
      <c r="U153" s="203"/>
      <c r="V153" s="203">
        <v>12</v>
      </c>
      <c r="W153" s="203">
        <v>192</v>
      </c>
      <c r="X153" s="203">
        <v>4</v>
      </c>
      <c r="Y153" s="203" t="s">
        <v>64</v>
      </c>
      <c r="Z153" s="207" t="s">
        <v>67</v>
      </c>
      <c r="AA153" s="208" t="s">
        <v>67</v>
      </c>
      <c r="AB153" s="198" t="s">
        <v>2269</v>
      </c>
      <c r="AC153" s="200" t="s">
        <v>808</v>
      </c>
      <c r="AD153" s="203" t="s">
        <v>67</v>
      </c>
      <c r="AE153" s="204">
        <v>0</v>
      </c>
      <c r="AF153" s="200" t="s">
        <v>1366</v>
      </c>
      <c r="AG153" s="57">
        <v>48</v>
      </c>
      <c r="AH153" s="203">
        <v>1</v>
      </c>
      <c r="AI153" s="202" t="s">
        <v>1724</v>
      </c>
      <c r="AJ153" s="197" t="s">
        <v>2213</v>
      </c>
      <c r="AK153" s="209">
        <v>192</v>
      </c>
      <c r="AL153" s="209">
        <v>48</v>
      </c>
      <c r="AM153" s="209">
        <v>4130</v>
      </c>
      <c r="AN153" s="209">
        <v>0</v>
      </c>
      <c r="AO153" s="209">
        <v>0</v>
      </c>
      <c r="AP153" s="209">
        <v>11894400</v>
      </c>
      <c r="AQ153" s="209">
        <v>2880000</v>
      </c>
      <c r="AR153" s="209">
        <v>0</v>
      </c>
      <c r="AS153" s="210">
        <v>0</v>
      </c>
      <c r="AT153" s="210">
        <v>0</v>
      </c>
      <c r="AU153" s="210">
        <v>14774400</v>
      </c>
      <c r="AV153" s="107" t="s">
        <v>64</v>
      </c>
      <c r="AX153" s="107">
        <v>3</v>
      </c>
      <c r="AY153" s="107">
        <v>7</v>
      </c>
      <c r="AZ153" s="107">
        <v>7</v>
      </c>
      <c r="BA153" s="107">
        <v>7</v>
      </c>
      <c r="BB153" s="107">
        <v>7</v>
      </c>
      <c r="BC153" s="107">
        <v>7</v>
      </c>
      <c r="BD153" s="107">
        <v>7</v>
      </c>
      <c r="BE153" s="107">
        <v>7</v>
      </c>
      <c r="BF153" s="107">
        <v>7</v>
      </c>
      <c r="BG153" s="206">
        <v>7</v>
      </c>
      <c r="BH153" s="206">
        <v>7</v>
      </c>
      <c r="BI153" s="206">
        <v>6</v>
      </c>
      <c r="BJ153" s="206">
        <v>6.5</v>
      </c>
      <c r="BK153" s="206">
        <v>6</v>
      </c>
      <c r="BL153" s="57">
        <v>7</v>
      </c>
      <c r="BM153" s="57">
        <v>6.5</v>
      </c>
      <c r="BN153" s="57" t="s">
        <v>67</v>
      </c>
      <c r="BQ153" s="108"/>
    </row>
    <row r="154" spans="1:73" s="57" customFormat="1" ht="14.15" customHeight="1" x14ac:dyDescent="0.35">
      <c r="A154" s="201">
        <v>14446</v>
      </c>
      <c r="B154" s="197" t="s">
        <v>1069</v>
      </c>
      <c r="C154" s="198" t="s">
        <v>126</v>
      </c>
      <c r="D154" s="199">
        <v>2</v>
      </c>
      <c r="E154" s="199">
        <v>2025</v>
      </c>
      <c r="F154" s="200" t="s">
        <v>127</v>
      </c>
      <c r="G154" s="197" t="s">
        <v>173</v>
      </c>
      <c r="H154" s="198" t="s">
        <v>176</v>
      </c>
      <c r="I154" s="200" t="s">
        <v>939</v>
      </c>
      <c r="J154" s="200" t="s">
        <v>940</v>
      </c>
      <c r="K154" s="200" t="s">
        <v>56</v>
      </c>
      <c r="L154" s="215" t="s">
        <v>57</v>
      </c>
      <c r="M154" s="203">
        <v>10</v>
      </c>
      <c r="N154" s="204" t="s">
        <v>2279</v>
      </c>
      <c r="O154" s="204" t="s">
        <v>112</v>
      </c>
      <c r="P154" s="200" t="s">
        <v>152</v>
      </c>
      <c r="Q154" s="205" t="s">
        <v>61</v>
      </c>
      <c r="R154" s="200" t="s">
        <v>62</v>
      </c>
      <c r="S154" s="204">
        <v>33</v>
      </c>
      <c r="T154" s="203">
        <v>10</v>
      </c>
      <c r="U154" s="203">
        <v>120</v>
      </c>
      <c r="V154" s="203">
        <v>12</v>
      </c>
      <c r="W154" s="203">
        <v>132</v>
      </c>
      <c r="X154" s="203">
        <v>4</v>
      </c>
      <c r="Y154" s="203" t="s">
        <v>64</v>
      </c>
      <c r="Z154" s="207" t="s">
        <v>67</v>
      </c>
      <c r="AA154" s="208" t="s">
        <v>64</v>
      </c>
      <c r="AB154" s="198" t="s">
        <v>2234</v>
      </c>
      <c r="AC154" s="200" t="s">
        <v>941</v>
      </c>
      <c r="AD154" s="203" t="s">
        <v>67</v>
      </c>
      <c r="AE154" s="204">
        <v>0</v>
      </c>
      <c r="AF154" s="200" t="s">
        <v>1366</v>
      </c>
      <c r="AG154" s="57">
        <v>33</v>
      </c>
      <c r="AH154" s="203">
        <v>3</v>
      </c>
      <c r="AI154" s="202" t="s">
        <v>1724</v>
      </c>
      <c r="AJ154" s="197" t="s">
        <v>2213</v>
      </c>
      <c r="AK154" s="209">
        <v>132</v>
      </c>
      <c r="AL154" s="209">
        <v>33</v>
      </c>
      <c r="AM154" s="209">
        <v>6373</v>
      </c>
      <c r="AN154" s="209">
        <v>100000</v>
      </c>
      <c r="AO154" s="209">
        <v>0</v>
      </c>
      <c r="AP154" s="209">
        <v>8412360</v>
      </c>
      <c r="AQ154" s="209">
        <v>1320000</v>
      </c>
      <c r="AR154" s="209">
        <v>1000000</v>
      </c>
      <c r="AS154" s="210">
        <v>0</v>
      </c>
      <c r="AT154" s="210">
        <v>0</v>
      </c>
      <c r="AU154" s="210">
        <v>10732360</v>
      </c>
      <c r="AV154" s="107" t="s">
        <v>64</v>
      </c>
      <c r="AX154" s="107">
        <v>3</v>
      </c>
      <c r="AY154" s="107">
        <v>7</v>
      </c>
      <c r="AZ154" s="107">
        <v>0</v>
      </c>
      <c r="BA154" s="107">
        <v>0</v>
      </c>
      <c r="BB154" s="107">
        <v>0</v>
      </c>
      <c r="BC154" s="107">
        <v>0</v>
      </c>
      <c r="BD154" s="107">
        <v>0</v>
      </c>
      <c r="BE154" s="107">
        <v>0</v>
      </c>
      <c r="BF154" s="107">
        <v>0</v>
      </c>
      <c r="BG154" s="206">
        <v>7</v>
      </c>
      <c r="BH154" s="206">
        <v>7</v>
      </c>
      <c r="BI154" s="206">
        <v>7</v>
      </c>
      <c r="BJ154" s="206">
        <v>7</v>
      </c>
      <c r="BK154" s="206">
        <v>7</v>
      </c>
      <c r="BL154" s="57">
        <v>7</v>
      </c>
      <c r="BM154" s="57">
        <v>6.6000000000000005</v>
      </c>
      <c r="BN154" s="57" t="s">
        <v>67</v>
      </c>
      <c r="BQ154" s="108"/>
    </row>
    <row r="155" spans="1:73" s="57" customFormat="1" ht="14.15" customHeight="1" x14ac:dyDescent="0.35">
      <c r="A155" s="201">
        <v>14405</v>
      </c>
      <c r="B155" s="197" t="s">
        <v>1069</v>
      </c>
      <c r="C155" s="198" t="s">
        <v>126</v>
      </c>
      <c r="D155" s="199">
        <v>2</v>
      </c>
      <c r="E155" s="199">
        <v>2025</v>
      </c>
      <c r="F155" s="200" t="s">
        <v>127</v>
      </c>
      <c r="G155" s="197" t="s">
        <v>850</v>
      </c>
      <c r="H155" s="198" t="s">
        <v>849</v>
      </c>
      <c r="I155" s="200" t="s">
        <v>843</v>
      </c>
      <c r="J155" s="200" t="s">
        <v>2592</v>
      </c>
      <c r="K155" s="200" t="s">
        <v>65</v>
      </c>
      <c r="L155" s="215" t="s">
        <v>65</v>
      </c>
      <c r="M155" s="203">
        <v>13</v>
      </c>
      <c r="N155" s="204" t="s">
        <v>1365</v>
      </c>
      <c r="O155" s="204" t="s">
        <v>844</v>
      </c>
      <c r="P155" s="200" t="s">
        <v>462</v>
      </c>
      <c r="Q155" s="205" t="s">
        <v>61</v>
      </c>
      <c r="R155" s="200" t="s">
        <v>107</v>
      </c>
      <c r="S155" s="204">
        <v>22</v>
      </c>
      <c r="T155" s="203">
        <v>20</v>
      </c>
      <c r="U155" s="203"/>
      <c r="V155" s="203">
        <v>0</v>
      </c>
      <c r="W155" s="203">
        <v>88</v>
      </c>
      <c r="X155" s="203">
        <v>4</v>
      </c>
      <c r="Y155" s="203" t="s">
        <v>64</v>
      </c>
      <c r="Z155" s="207" t="s">
        <v>67</v>
      </c>
      <c r="AA155" s="208" t="s">
        <v>67</v>
      </c>
      <c r="AB155" s="198" t="s">
        <v>2264</v>
      </c>
      <c r="AC155" s="200" t="s">
        <v>846</v>
      </c>
      <c r="AD155" s="203" t="s">
        <v>67</v>
      </c>
      <c r="AE155" s="204">
        <v>0</v>
      </c>
      <c r="AF155" s="200" t="s">
        <v>1366</v>
      </c>
      <c r="AG155" s="57">
        <v>22</v>
      </c>
      <c r="AH155" s="203">
        <v>1</v>
      </c>
      <c r="AI155" s="202" t="s">
        <v>1724</v>
      </c>
      <c r="AJ155" s="197" t="s">
        <v>2213</v>
      </c>
      <c r="AK155" s="209">
        <v>88</v>
      </c>
      <c r="AL155" s="209">
        <v>22</v>
      </c>
      <c r="AM155" s="209">
        <v>4130</v>
      </c>
      <c r="AN155" s="209">
        <v>0</v>
      </c>
      <c r="AO155" s="209">
        <v>0</v>
      </c>
      <c r="AP155" s="209">
        <v>7268800</v>
      </c>
      <c r="AQ155" s="209">
        <v>1760000</v>
      </c>
      <c r="AR155" s="209">
        <v>0</v>
      </c>
      <c r="AS155" s="210">
        <v>0</v>
      </c>
      <c r="AT155" s="210">
        <v>0</v>
      </c>
      <c r="AU155" s="210">
        <v>9028800</v>
      </c>
      <c r="AV155" s="107" t="s">
        <v>64</v>
      </c>
      <c r="AX155" s="107">
        <v>3</v>
      </c>
      <c r="AY155" s="107">
        <v>7</v>
      </c>
      <c r="AZ155" s="107">
        <v>7</v>
      </c>
      <c r="BA155" s="107">
        <v>7</v>
      </c>
      <c r="BB155" s="107">
        <v>5</v>
      </c>
      <c r="BC155" s="107">
        <v>7</v>
      </c>
      <c r="BD155" s="107">
        <v>6.3</v>
      </c>
      <c r="BE155" s="107">
        <v>5.9</v>
      </c>
      <c r="BF155" s="107">
        <v>7</v>
      </c>
      <c r="BG155" s="206">
        <v>7</v>
      </c>
      <c r="BH155" s="206">
        <v>6.6</v>
      </c>
      <c r="BI155" s="206">
        <v>5.4</v>
      </c>
      <c r="BJ155" s="206">
        <v>5.2</v>
      </c>
      <c r="BK155" s="206">
        <v>5.9</v>
      </c>
      <c r="BL155" s="57">
        <v>7</v>
      </c>
      <c r="BM155" s="57">
        <v>6.1</v>
      </c>
      <c r="BN155" s="57" t="s">
        <v>67</v>
      </c>
      <c r="BQ155" s="108"/>
    </row>
    <row r="156" spans="1:73" s="57" customFormat="1" ht="14.15" customHeight="1" x14ac:dyDescent="0.35">
      <c r="A156" s="201">
        <v>14292</v>
      </c>
      <c r="B156" s="197" t="s">
        <v>1069</v>
      </c>
      <c r="C156" s="198" t="s">
        <v>126</v>
      </c>
      <c r="D156" s="199">
        <v>2</v>
      </c>
      <c r="E156" s="199">
        <v>2025</v>
      </c>
      <c r="F156" s="200" t="s">
        <v>127</v>
      </c>
      <c r="G156" s="197" t="s">
        <v>812</v>
      </c>
      <c r="H156" s="198" t="s">
        <v>2268</v>
      </c>
      <c r="I156" s="200" t="s">
        <v>889</v>
      </c>
      <c r="J156" s="200" t="s">
        <v>2592</v>
      </c>
      <c r="K156" s="200" t="s">
        <v>483</v>
      </c>
      <c r="L156" s="215" t="s">
        <v>484</v>
      </c>
      <c r="M156" s="203">
        <v>13</v>
      </c>
      <c r="N156" s="204" t="s">
        <v>1365</v>
      </c>
      <c r="O156" s="204" t="s">
        <v>312</v>
      </c>
      <c r="P156" s="200" t="s">
        <v>445</v>
      </c>
      <c r="Q156" s="205" t="s">
        <v>61</v>
      </c>
      <c r="R156" s="200" t="s">
        <v>107</v>
      </c>
      <c r="S156" s="204">
        <v>47</v>
      </c>
      <c r="T156" s="203">
        <v>20</v>
      </c>
      <c r="U156" s="203"/>
      <c r="V156" s="203">
        <v>8</v>
      </c>
      <c r="W156" s="203">
        <v>188</v>
      </c>
      <c r="X156" s="203">
        <v>4</v>
      </c>
      <c r="Y156" s="203" t="s">
        <v>64</v>
      </c>
      <c r="Z156" s="207" t="s">
        <v>67</v>
      </c>
      <c r="AA156" s="208" t="s">
        <v>67</v>
      </c>
      <c r="AB156" s="198" t="s">
        <v>2271</v>
      </c>
      <c r="AC156" s="200" t="s">
        <v>808</v>
      </c>
      <c r="AD156" s="203" t="s">
        <v>67</v>
      </c>
      <c r="AE156" s="204">
        <v>0</v>
      </c>
      <c r="AF156" s="200" t="s">
        <v>1366</v>
      </c>
      <c r="AG156" s="57">
        <v>47</v>
      </c>
      <c r="AH156" s="203">
        <v>2</v>
      </c>
      <c r="AI156" s="202" t="s">
        <v>1724</v>
      </c>
      <c r="AJ156" s="197" t="s">
        <v>2213</v>
      </c>
      <c r="AK156" s="209">
        <v>188</v>
      </c>
      <c r="AL156" s="209">
        <v>47</v>
      </c>
      <c r="AM156" s="209">
        <v>5075</v>
      </c>
      <c r="AN156" s="209">
        <v>0</v>
      </c>
      <c r="AO156" s="209">
        <v>0</v>
      </c>
      <c r="AP156" s="209">
        <v>19082000</v>
      </c>
      <c r="AQ156" s="209">
        <v>3760000</v>
      </c>
      <c r="AR156" s="209">
        <v>0</v>
      </c>
      <c r="AS156" s="210">
        <v>0</v>
      </c>
      <c r="AT156" s="210">
        <v>0</v>
      </c>
      <c r="AU156" s="210">
        <v>22842000</v>
      </c>
      <c r="AV156" s="107" t="s">
        <v>64</v>
      </c>
      <c r="AX156" s="107">
        <v>3</v>
      </c>
      <c r="AY156" s="107">
        <v>7</v>
      </c>
      <c r="AZ156" s="107">
        <v>7</v>
      </c>
      <c r="BA156" s="107">
        <v>7</v>
      </c>
      <c r="BB156" s="107">
        <v>7</v>
      </c>
      <c r="BC156" s="107">
        <v>7</v>
      </c>
      <c r="BD156" s="107">
        <v>7</v>
      </c>
      <c r="BE156" s="107">
        <v>7</v>
      </c>
      <c r="BF156" s="107">
        <v>7</v>
      </c>
      <c r="BG156" s="206">
        <v>7</v>
      </c>
      <c r="BH156" s="206">
        <v>7</v>
      </c>
      <c r="BI156" s="206">
        <v>7</v>
      </c>
      <c r="BJ156" s="206">
        <v>7</v>
      </c>
      <c r="BK156" s="206">
        <v>7</v>
      </c>
      <c r="BL156" s="57">
        <v>7</v>
      </c>
      <c r="BM156" s="57">
        <v>6.6000000000000005</v>
      </c>
      <c r="BN156" s="57" t="s">
        <v>67</v>
      </c>
      <c r="BQ156" s="108"/>
    </row>
    <row r="157" spans="1:73" s="57" customFormat="1" ht="14.15" customHeight="1" x14ac:dyDescent="0.35">
      <c r="A157" s="201">
        <v>14406</v>
      </c>
      <c r="B157" s="197" t="s">
        <v>1069</v>
      </c>
      <c r="C157" s="198" t="s">
        <v>126</v>
      </c>
      <c r="D157" s="199">
        <v>2</v>
      </c>
      <c r="E157" s="199">
        <v>2025</v>
      </c>
      <c r="F157" s="200" t="s">
        <v>127</v>
      </c>
      <c r="G157" s="197" t="s">
        <v>476</v>
      </c>
      <c r="H157" s="198" t="s">
        <v>603</v>
      </c>
      <c r="I157" s="200" t="s">
        <v>882</v>
      </c>
      <c r="J157" s="200" t="s">
        <v>2592</v>
      </c>
      <c r="K157" s="200" t="s">
        <v>65</v>
      </c>
      <c r="L157" s="215" t="s">
        <v>65</v>
      </c>
      <c r="M157" s="203">
        <v>13</v>
      </c>
      <c r="N157" s="204" t="s">
        <v>1365</v>
      </c>
      <c r="O157" s="204" t="s">
        <v>595</v>
      </c>
      <c r="P157" s="200" t="s">
        <v>152</v>
      </c>
      <c r="Q157" s="205" t="s">
        <v>61</v>
      </c>
      <c r="R157" s="200" t="s">
        <v>107</v>
      </c>
      <c r="S157" s="204">
        <v>50</v>
      </c>
      <c r="T157" s="203">
        <v>20</v>
      </c>
      <c r="U157" s="203"/>
      <c r="V157" s="203">
        <v>0</v>
      </c>
      <c r="W157" s="203">
        <v>200</v>
      </c>
      <c r="X157" s="203">
        <v>4</v>
      </c>
      <c r="Y157" s="203" t="s">
        <v>64</v>
      </c>
      <c r="Z157" s="207" t="s">
        <v>67</v>
      </c>
      <c r="AA157" s="208" t="s">
        <v>67</v>
      </c>
      <c r="AB157" s="198" t="s">
        <v>2250</v>
      </c>
      <c r="AC157" s="200" t="s">
        <v>600</v>
      </c>
      <c r="AD157" s="203" t="s">
        <v>67</v>
      </c>
      <c r="AE157" s="204">
        <v>0</v>
      </c>
      <c r="AF157" s="200" t="s">
        <v>1366</v>
      </c>
      <c r="AG157" s="57">
        <v>50</v>
      </c>
      <c r="AH157" s="203">
        <v>2</v>
      </c>
      <c r="AI157" s="202" t="s">
        <v>1724</v>
      </c>
      <c r="AJ157" s="197" t="s">
        <v>2213</v>
      </c>
      <c r="AK157" s="209">
        <v>200</v>
      </c>
      <c r="AL157" s="209">
        <v>50</v>
      </c>
      <c r="AM157" s="209">
        <v>5075</v>
      </c>
      <c r="AN157" s="209">
        <v>0</v>
      </c>
      <c r="AO157" s="209">
        <v>0</v>
      </c>
      <c r="AP157" s="209">
        <v>20300000</v>
      </c>
      <c r="AQ157" s="209">
        <v>4000000</v>
      </c>
      <c r="AR157" s="209">
        <v>0</v>
      </c>
      <c r="AS157" s="210">
        <v>0</v>
      </c>
      <c r="AT157" s="210">
        <v>0</v>
      </c>
      <c r="AU157" s="210">
        <v>24300000</v>
      </c>
      <c r="AV157" s="107" t="s">
        <v>64</v>
      </c>
      <c r="AX157" s="107">
        <v>3</v>
      </c>
      <c r="AY157" s="107">
        <v>7</v>
      </c>
      <c r="AZ157" s="107">
        <v>7</v>
      </c>
      <c r="BA157" s="107">
        <v>7</v>
      </c>
      <c r="BB157" s="107">
        <v>7</v>
      </c>
      <c r="BC157" s="107">
        <v>7</v>
      </c>
      <c r="BD157" s="107">
        <v>6</v>
      </c>
      <c r="BE157" s="107">
        <v>5</v>
      </c>
      <c r="BF157" s="107">
        <v>7</v>
      </c>
      <c r="BG157" s="206">
        <v>7</v>
      </c>
      <c r="BH157" s="206">
        <v>6.5</v>
      </c>
      <c r="BI157" s="206">
        <v>6.5</v>
      </c>
      <c r="BJ157" s="206">
        <v>5.5</v>
      </c>
      <c r="BK157" s="206">
        <v>5.5</v>
      </c>
      <c r="BL157" s="57">
        <v>7</v>
      </c>
      <c r="BM157" s="57">
        <v>6.2</v>
      </c>
      <c r="BN157" s="57" t="s">
        <v>67</v>
      </c>
      <c r="BQ157" s="108"/>
    </row>
    <row r="158" spans="1:73" s="57" customFormat="1" ht="14.15" customHeight="1" x14ac:dyDescent="0.35">
      <c r="A158" s="201">
        <v>14407</v>
      </c>
      <c r="B158" s="197" t="s">
        <v>1069</v>
      </c>
      <c r="C158" s="198" t="s">
        <v>126</v>
      </c>
      <c r="D158" s="199">
        <v>2</v>
      </c>
      <c r="E158" s="199">
        <v>2025</v>
      </c>
      <c r="F158" s="200" t="s">
        <v>127</v>
      </c>
      <c r="G158" s="197" t="s">
        <v>476</v>
      </c>
      <c r="H158" s="198" t="s">
        <v>603</v>
      </c>
      <c r="I158" s="200" t="s">
        <v>882</v>
      </c>
      <c r="J158" s="200" t="s">
        <v>2592</v>
      </c>
      <c r="K158" s="200" t="s">
        <v>65</v>
      </c>
      <c r="L158" s="215" t="s">
        <v>65</v>
      </c>
      <c r="M158" s="203">
        <v>13</v>
      </c>
      <c r="N158" s="204" t="s">
        <v>1365</v>
      </c>
      <c r="O158" s="204" t="s">
        <v>604</v>
      </c>
      <c r="P158" s="200" t="s">
        <v>152</v>
      </c>
      <c r="Q158" s="205" t="s">
        <v>61</v>
      </c>
      <c r="R158" s="200" t="s">
        <v>107</v>
      </c>
      <c r="S158" s="204">
        <v>50</v>
      </c>
      <c r="T158" s="203">
        <v>20</v>
      </c>
      <c r="U158" s="203"/>
      <c r="V158" s="203">
        <v>0</v>
      </c>
      <c r="W158" s="203">
        <v>200</v>
      </c>
      <c r="X158" s="203">
        <v>4</v>
      </c>
      <c r="Y158" s="203" t="s">
        <v>64</v>
      </c>
      <c r="Z158" s="207" t="s">
        <v>67</v>
      </c>
      <c r="AA158" s="208" t="s">
        <v>67</v>
      </c>
      <c r="AB158" s="198" t="s">
        <v>2250</v>
      </c>
      <c r="AC158" s="200" t="s">
        <v>2251</v>
      </c>
      <c r="AD158" s="203" t="s">
        <v>67</v>
      </c>
      <c r="AE158" s="204">
        <v>0</v>
      </c>
      <c r="AF158" s="200" t="s">
        <v>1366</v>
      </c>
      <c r="AG158" s="57">
        <v>50</v>
      </c>
      <c r="AH158" s="203">
        <v>2</v>
      </c>
      <c r="AI158" s="202" t="s">
        <v>1724</v>
      </c>
      <c r="AJ158" s="197" t="s">
        <v>2213</v>
      </c>
      <c r="AK158" s="209">
        <v>200</v>
      </c>
      <c r="AL158" s="209">
        <v>50</v>
      </c>
      <c r="AM158" s="209">
        <v>5075</v>
      </c>
      <c r="AN158" s="209">
        <v>0</v>
      </c>
      <c r="AO158" s="209">
        <v>0</v>
      </c>
      <c r="AP158" s="209">
        <v>20300000</v>
      </c>
      <c r="AQ158" s="209">
        <v>4000000</v>
      </c>
      <c r="AR158" s="209">
        <v>0</v>
      </c>
      <c r="AS158" s="210">
        <v>0</v>
      </c>
      <c r="AT158" s="210">
        <v>0</v>
      </c>
      <c r="AU158" s="210">
        <v>24300000</v>
      </c>
      <c r="AV158" s="107" t="s">
        <v>64</v>
      </c>
      <c r="AX158" s="107">
        <v>3</v>
      </c>
      <c r="AY158" s="107">
        <v>7</v>
      </c>
      <c r="AZ158" s="107">
        <v>7</v>
      </c>
      <c r="BA158" s="107">
        <v>7</v>
      </c>
      <c r="BB158" s="107">
        <v>7</v>
      </c>
      <c r="BC158" s="107">
        <v>7</v>
      </c>
      <c r="BD158" s="107">
        <v>6.5</v>
      </c>
      <c r="BE158" s="107">
        <v>5.5</v>
      </c>
      <c r="BF158" s="107">
        <v>7</v>
      </c>
      <c r="BG158" s="206">
        <v>7</v>
      </c>
      <c r="BH158" s="206">
        <v>6.5</v>
      </c>
      <c r="BI158" s="206">
        <v>6</v>
      </c>
      <c r="BJ158" s="206">
        <v>6</v>
      </c>
      <c r="BK158" s="206">
        <v>6</v>
      </c>
      <c r="BL158" s="57">
        <v>7</v>
      </c>
      <c r="BM158" s="57">
        <v>6.3</v>
      </c>
      <c r="BN158" s="57" t="s">
        <v>67</v>
      </c>
      <c r="BQ158" s="108"/>
    </row>
    <row r="159" spans="1:73" s="57" customFormat="1" ht="14.15" customHeight="1" x14ac:dyDescent="0.35">
      <c r="A159" s="201">
        <v>14461</v>
      </c>
      <c r="B159" s="197" t="s">
        <v>1069</v>
      </c>
      <c r="C159" s="198" t="s">
        <v>126</v>
      </c>
      <c r="D159" s="199">
        <v>2</v>
      </c>
      <c r="E159" s="199">
        <v>2025</v>
      </c>
      <c r="F159" s="200" t="s">
        <v>127</v>
      </c>
      <c r="G159" s="197" t="s">
        <v>619</v>
      </c>
      <c r="H159" s="198" t="s">
        <v>2263</v>
      </c>
      <c r="I159" s="200" t="s">
        <v>614</v>
      </c>
      <c r="J159" s="200" t="s">
        <v>615</v>
      </c>
      <c r="K159" s="200" t="s">
        <v>65</v>
      </c>
      <c r="L159" s="215" t="s">
        <v>65</v>
      </c>
      <c r="M159" s="203">
        <v>13</v>
      </c>
      <c r="N159" s="204" t="s">
        <v>1365</v>
      </c>
      <c r="O159" s="204" t="s">
        <v>616</v>
      </c>
      <c r="P159" s="200" t="s">
        <v>152</v>
      </c>
      <c r="Q159" s="205" t="s">
        <v>61</v>
      </c>
      <c r="R159" s="200" t="s">
        <v>62</v>
      </c>
      <c r="S159" s="204">
        <v>25</v>
      </c>
      <c r="T159" s="203">
        <v>12</v>
      </c>
      <c r="U159" s="203">
        <v>100</v>
      </c>
      <c r="V159" s="203">
        <v>0</v>
      </c>
      <c r="W159" s="203">
        <v>100</v>
      </c>
      <c r="X159" s="203">
        <v>4</v>
      </c>
      <c r="Y159" s="203" t="s">
        <v>64</v>
      </c>
      <c r="Z159" s="207" t="s">
        <v>67</v>
      </c>
      <c r="AA159" s="208" t="s">
        <v>67</v>
      </c>
      <c r="AB159" s="198" t="s">
        <v>2234</v>
      </c>
      <c r="AC159" s="200" t="s">
        <v>617</v>
      </c>
      <c r="AD159" s="203" t="s">
        <v>67</v>
      </c>
      <c r="AE159" s="204">
        <v>0</v>
      </c>
      <c r="AF159" s="200" t="s">
        <v>1366</v>
      </c>
      <c r="AG159" s="57">
        <v>25</v>
      </c>
      <c r="AH159" s="203">
        <v>2</v>
      </c>
      <c r="AI159" s="202" t="s">
        <v>1646</v>
      </c>
      <c r="AJ159" s="197" t="s">
        <v>2128</v>
      </c>
      <c r="AK159" s="209">
        <v>100</v>
      </c>
      <c r="AL159" s="209">
        <v>25</v>
      </c>
      <c r="AM159" s="209">
        <v>5075</v>
      </c>
      <c r="AN159" s="209">
        <v>0</v>
      </c>
      <c r="AO159" s="209">
        <v>0</v>
      </c>
      <c r="AP159" s="209">
        <v>6090000</v>
      </c>
      <c r="AQ159" s="209">
        <v>1200000</v>
      </c>
      <c r="AR159" s="209">
        <v>0</v>
      </c>
      <c r="AS159" s="210">
        <v>0</v>
      </c>
      <c r="AT159" s="210">
        <v>0</v>
      </c>
      <c r="AU159" s="210">
        <v>7290000</v>
      </c>
      <c r="AV159" s="107" t="s">
        <v>64</v>
      </c>
      <c r="AX159" s="107">
        <v>7</v>
      </c>
      <c r="AY159" s="107">
        <v>7</v>
      </c>
      <c r="AZ159" s="107">
        <v>0</v>
      </c>
      <c r="BA159" s="107">
        <v>0</v>
      </c>
      <c r="BB159" s="107">
        <v>0</v>
      </c>
      <c r="BC159" s="107">
        <v>0</v>
      </c>
      <c r="BD159" s="107">
        <v>0</v>
      </c>
      <c r="BE159" s="107">
        <v>0</v>
      </c>
      <c r="BF159" s="107">
        <v>0</v>
      </c>
      <c r="BG159" s="206">
        <v>7</v>
      </c>
      <c r="BH159" s="206">
        <v>7</v>
      </c>
      <c r="BI159" s="206">
        <v>7</v>
      </c>
      <c r="BJ159" s="206">
        <v>7</v>
      </c>
      <c r="BK159" s="206">
        <v>7</v>
      </c>
      <c r="BL159" s="57">
        <v>7</v>
      </c>
      <c r="BM159" s="57">
        <v>7.0000000000000009</v>
      </c>
      <c r="BN159" s="57" t="s">
        <v>67</v>
      </c>
      <c r="BQ159" s="108"/>
      <c r="BU159" s="57" t="s">
        <v>2325</v>
      </c>
    </row>
    <row r="160" spans="1:73" s="57" customFormat="1" ht="14.15" customHeight="1" x14ac:dyDescent="0.35">
      <c r="A160" s="201">
        <v>14586</v>
      </c>
      <c r="B160" s="197" t="s">
        <v>1069</v>
      </c>
      <c r="C160" s="198" t="s">
        <v>126</v>
      </c>
      <c r="D160" s="199">
        <v>2</v>
      </c>
      <c r="E160" s="199">
        <v>2025</v>
      </c>
      <c r="F160" s="200" t="s">
        <v>127</v>
      </c>
      <c r="G160" s="197" t="s">
        <v>214</v>
      </c>
      <c r="H160" s="198" t="s">
        <v>2242</v>
      </c>
      <c r="I160" s="200" t="s">
        <v>296</v>
      </c>
      <c r="J160" s="200" t="s">
        <v>297</v>
      </c>
      <c r="K160" s="200" t="s">
        <v>65</v>
      </c>
      <c r="L160" s="215" t="s">
        <v>65</v>
      </c>
      <c r="M160" s="203">
        <v>5</v>
      </c>
      <c r="N160" s="204" t="s">
        <v>2233</v>
      </c>
      <c r="O160" s="204" t="s">
        <v>328</v>
      </c>
      <c r="P160" s="200" t="s">
        <v>152</v>
      </c>
      <c r="Q160" s="205" t="s">
        <v>61</v>
      </c>
      <c r="R160" s="200" t="s">
        <v>107</v>
      </c>
      <c r="S160" s="204">
        <v>40</v>
      </c>
      <c r="T160" s="203">
        <v>15</v>
      </c>
      <c r="U160" s="203">
        <v>160</v>
      </c>
      <c r="V160" s="203">
        <v>0</v>
      </c>
      <c r="W160" s="203">
        <v>160</v>
      </c>
      <c r="X160" s="203">
        <v>4</v>
      </c>
      <c r="Y160" s="203" t="s">
        <v>64</v>
      </c>
      <c r="Z160" s="207" t="s">
        <v>67</v>
      </c>
      <c r="AA160" s="208" t="s">
        <v>67</v>
      </c>
      <c r="AB160" s="198" t="s">
        <v>2234</v>
      </c>
      <c r="AC160" s="200" t="s">
        <v>329</v>
      </c>
      <c r="AD160" s="203" t="s">
        <v>64</v>
      </c>
      <c r="AE160" s="204" t="s">
        <v>1254</v>
      </c>
      <c r="AF160" s="200" t="s">
        <v>1366</v>
      </c>
      <c r="AG160" s="57">
        <v>40</v>
      </c>
      <c r="AH160" s="203">
        <v>3</v>
      </c>
      <c r="AI160" s="202" t="s">
        <v>1646</v>
      </c>
      <c r="AJ160" s="197" t="s">
        <v>2128</v>
      </c>
      <c r="AK160" s="209">
        <v>160</v>
      </c>
      <c r="AL160" s="209">
        <v>40</v>
      </c>
      <c r="AM160" s="209">
        <v>6373</v>
      </c>
      <c r="AN160" s="209">
        <v>0</v>
      </c>
      <c r="AO160" s="209">
        <v>50000</v>
      </c>
      <c r="AP160" s="209">
        <v>15295200</v>
      </c>
      <c r="AQ160" s="209">
        <v>2400000</v>
      </c>
      <c r="AR160" s="209">
        <v>0</v>
      </c>
      <c r="AS160" s="210">
        <v>0</v>
      </c>
      <c r="AT160" s="210">
        <v>750000</v>
      </c>
      <c r="AU160" s="210">
        <v>18445200</v>
      </c>
      <c r="AV160" s="107" t="s">
        <v>64</v>
      </c>
      <c r="AX160" s="107">
        <v>7</v>
      </c>
      <c r="AY160" s="107">
        <v>7</v>
      </c>
      <c r="AZ160" s="107">
        <v>0</v>
      </c>
      <c r="BA160" s="107">
        <v>0</v>
      </c>
      <c r="BB160" s="107">
        <v>0</v>
      </c>
      <c r="BC160" s="107">
        <v>0</v>
      </c>
      <c r="BD160" s="107">
        <v>0</v>
      </c>
      <c r="BE160" s="107">
        <v>0</v>
      </c>
      <c r="BF160" s="107">
        <v>0</v>
      </c>
      <c r="BG160" s="206">
        <v>7</v>
      </c>
      <c r="BH160" s="206">
        <v>7</v>
      </c>
      <c r="BI160" s="206">
        <v>7</v>
      </c>
      <c r="BJ160" s="206">
        <v>7</v>
      </c>
      <c r="BK160" s="206">
        <v>7</v>
      </c>
      <c r="BL160" s="57">
        <v>7</v>
      </c>
      <c r="BM160" s="57">
        <v>7.0000000000000009</v>
      </c>
      <c r="BN160" s="57" t="s">
        <v>67</v>
      </c>
      <c r="BQ160" s="108"/>
      <c r="BU160" s="57" t="s">
        <v>2325</v>
      </c>
    </row>
    <row r="161" spans="1:73" s="57" customFormat="1" ht="14.15" customHeight="1" x14ac:dyDescent="0.35">
      <c r="A161" s="201">
        <v>14444</v>
      </c>
      <c r="B161" s="197" t="s">
        <v>1069</v>
      </c>
      <c r="C161" s="198" t="s">
        <v>126</v>
      </c>
      <c r="D161" s="199">
        <v>2</v>
      </c>
      <c r="E161" s="199">
        <v>2025</v>
      </c>
      <c r="F161" s="200" t="s">
        <v>127</v>
      </c>
      <c r="G161" s="197" t="s">
        <v>173</v>
      </c>
      <c r="H161" s="198" t="s">
        <v>176</v>
      </c>
      <c r="I161" s="200" t="s">
        <v>82</v>
      </c>
      <c r="J161" s="200" t="s">
        <v>83</v>
      </c>
      <c r="K161" s="200" t="s">
        <v>56</v>
      </c>
      <c r="L161" s="215" t="s">
        <v>57</v>
      </c>
      <c r="M161" s="203">
        <v>8</v>
      </c>
      <c r="N161" s="204" t="s">
        <v>1368</v>
      </c>
      <c r="O161" s="204" t="s">
        <v>262</v>
      </c>
      <c r="P161" s="200" t="s">
        <v>152</v>
      </c>
      <c r="Q161" s="205" t="s">
        <v>61</v>
      </c>
      <c r="R161" s="200" t="s">
        <v>62</v>
      </c>
      <c r="S161" s="204">
        <v>33</v>
      </c>
      <c r="T161" s="203">
        <v>10</v>
      </c>
      <c r="U161" s="203">
        <v>120</v>
      </c>
      <c r="V161" s="203">
        <v>12</v>
      </c>
      <c r="W161" s="203">
        <v>132</v>
      </c>
      <c r="X161" s="203">
        <v>4</v>
      </c>
      <c r="Y161" s="203" t="s">
        <v>64</v>
      </c>
      <c r="Z161" s="207" t="s">
        <v>67</v>
      </c>
      <c r="AA161" s="208" t="s">
        <v>64</v>
      </c>
      <c r="AB161" s="198" t="s">
        <v>2234</v>
      </c>
      <c r="AC161" s="200" t="s">
        <v>958</v>
      </c>
      <c r="AD161" s="203" t="s">
        <v>67</v>
      </c>
      <c r="AE161" s="204">
        <v>0</v>
      </c>
      <c r="AF161" s="200" t="s">
        <v>1366</v>
      </c>
      <c r="AG161" s="57">
        <v>33</v>
      </c>
      <c r="AH161" s="203">
        <v>3</v>
      </c>
      <c r="AI161" s="202" t="s">
        <v>1646</v>
      </c>
      <c r="AJ161" s="197" t="s">
        <v>2128</v>
      </c>
      <c r="AK161" s="209">
        <v>132</v>
      </c>
      <c r="AL161" s="209">
        <v>33</v>
      </c>
      <c r="AM161" s="209">
        <v>6373</v>
      </c>
      <c r="AN161" s="209">
        <v>100000</v>
      </c>
      <c r="AO161" s="209">
        <v>0</v>
      </c>
      <c r="AP161" s="209">
        <v>8412360</v>
      </c>
      <c r="AQ161" s="209">
        <v>1320000</v>
      </c>
      <c r="AR161" s="209">
        <v>1000000</v>
      </c>
      <c r="AS161" s="210">
        <v>0</v>
      </c>
      <c r="AT161" s="210">
        <v>0</v>
      </c>
      <c r="AU161" s="210">
        <v>10732360</v>
      </c>
      <c r="AV161" s="107" t="s">
        <v>64</v>
      </c>
      <c r="AX161" s="107">
        <v>7</v>
      </c>
      <c r="AY161" s="107">
        <v>7</v>
      </c>
      <c r="AZ161" s="107">
        <v>0</v>
      </c>
      <c r="BA161" s="107">
        <v>0</v>
      </c>
      <c r="BB161" s="107">
        <v>0</v>
      </c>
      <c r="BC161" s="107">
        <v>0</v>
      </c>
      <c r="BD161" s="107">
        <v>0</v>
      </c>
      <c r="BE161" s="107">
        <v>0</v>
      </c>
      <c r="BF161" s="107">
        <v>0</v>
      </c>
      <c r="BG161" s="206">
        <v>7</v>
      </c>
      <c r="BH161" s="206">
        <v>7</v>
      </c>
      <c r="BI161" s="206">
        <v>7</v>
      </c>
      <c r="BJ161" s="206">
        <v>7</v>
      </c>
      <c r="BK161" s="206">
        <v>7</v>
      </c>
      <c r="BL161" s="57">
        <v>7</v>
      </c>
      <c r="BM161" s="57">
        <v>7.0000000000000009</v>
      </c>
      <c r="BN161" s="57" t="s">
        <v>67</v>
      </c>
      <c r="BQ161" s="108"/>
      <c r="BU161" s="57" t="s">
        <v>2325</v>
      </c>
    </row>
    <row r="162" spans="1:73" s="57" customFormat="1" ht="14.15" customHeight="1" x14ac:dyDescent="0.35">
      <c r="A162" s="201">
        <v>14325</v>
      </c>
      <c r="B162" s="197" t="s">
        <v>1069</v>
      </c>
      <c r="C162" s="198" t="s">
        <v>126</v>
      </c>
      <c r="D162" s="199">
        <v>2</v>
      </c>
      <c r="E162" s="199">
        <v>2025</v>
      </c>
      <c r="F162" s="200" t="s">
        <v>127</v>
      </c>
      <c r="G162" s="197" t="s">
        <v>964</v>
      </c>
      <c r="H162" s="198" t="s">
        <v>2348</v>
      </c>
      <c r="I162" s="200" t="s">
        <v>960</v>
      </c>
      <c r="J162" s="200" t="s">
        <v>961</v>
      </c>
      <c r="K162" s="200" t="s">
        <v>56</v>
      </c>
      <c r="L162" s="215" t="s">
        <v>57</v>
      </c>
      <c r="M162" s="203">
        <v>13</v>
      </c>
      <c r="N162" s="204" t="s">
        <v>1365</v>
      </c>
      <c r="O162" s="204" t="s">
        <v>209</v>
      </c>
      <c r="P162" s="200" t="s">
        <v>445</v>
      </c>
      <c r="Q162" s="205" t="s">
        <v>61</v>
      </c>
      <c r="R162" s="200" t="s">
        <v>62</v>
      </c>
      <c r="S162" s="204">
        <v>63</v>
      </c>
      <c r="T162" s="203">
        <v>10</v>
      </c>
      <c r="U162" s="203">
        <v>240</v>
      </c>
      <c r="V162" s="203">
        <v>12</v>
      </c>
      <c r="W162" s="203">
        <v>252</v>
      </c>
      <c r="X162" s="203">
        <v>4</v>
      </c>
      <c r="Y162" s="203" t="s">
        <v>64</v>
      </c>
      <c r="Z162" s="207" t="s">
        <v>67</v>
      </c>
      <c r="AA162" s="208" t="s">
        <v>64</v>
      </c>
      <c r="AB162" s="198" t="s">
        <v>2234</v>
      </c>
      <c r="AC162" s="200" t="s">
        <v>962</v>
      </c>
      <c r="AD162" s="203" t="s">
        <v>67</v>
      </c>
      <c r="AE162" s="204">
        <v>0</v>
      </c>
      <c r="AF162" s="200" t="s">
        <v>1366</v>
      </c>
      <c r="AG162" s="57">
        <v>63</v>
      </c>
      <c r="AH162" s="203">
        <v>3</v>
      </c>
      <c r="AI162" s="202" t="s">
        <v>1646</v>
      </c>
      <c r="AJ162" s="197" t="s">
        <v>2128</v>
      </c>
      <c r="AK162" s="209">
        <v>252</v>
      </c>
      <c r="AL162" s="209">
        <v>63</v>
      </c>
      <c r="AM162" s="209">
        <v>6373</v>
      </c>
      <c r="AN162" s="209">
        <v>70000</v>
      </c>
      <c r="AO162" s="209">
        <v>0</v>
      </c>
      <c r="AP162" s="209">
        <v>16059960</v>
      </c>
      <c r="AQ162" s="209">
        <v>2520000</v>
      </c>
      <c r="AR162" s="209">
        <v>700000</v>
      </c>
      <c r="AS162" s="210">
        <v>0</v>
      </c>
      <c r="AT162" s="210">
        <v>0</v>
      </c>
      <c r="AU162" s="210">
        <v>19279960</v>
      </c>
      <c r="AV162" s="107" t="s">
        <v>64</v>
      </c>
      <c r="AX162" s="107">
        <v>7</v>
      </c>
      <c r="AY162" s="107">
        <v>7</v>
      </c>
      <c r="AZ162" s="107">
        <v>0</v>
      </c>
      <c r="BA162" s="107">
        <v>0</v>
      </c>
      <c r="BB162" s="107">
        <v>0</v>
      </c>
      <c r="BC162" s="107">
        <v>0</v>
      </c>
      <c r="BD162" s="107">
        <v>0</v>
      </c>
      <c r="BE162" s="107">
        <v>0</v>
      </c>
      <c r="BF162" s="107">
        <v>0</v>
      </c>
      <c r="BG162" s="206">
        <v>7</v>
      </c>
      <c r="BH162" s="206">
        <v>7</v>
      </c>
      <c r="BI162" s="206">
        <v>7</v>
      </c>
      <c r="BJ162" s="206">
        <v>7</v>
      </c>
      <c r="BK162" s="206">
        <v>7</v>
      </c>
      <c r="BL162" s="57">
        <v>7</v>
      </c>
      <c r="BM162" s="57">
        <v>7.0000000000000009</v>
      </c>
      <c r="BN162" s="57" t="s">
        <v>64</v>
      </c>
      <c r="BO162" s="57" t="s">
        <v>2376</v>
      </c>
      <c r="BP162" s="57" t="s">
        <v>2377</v>
      </c>
      <c r="BQ162" s="108">
        <v>995163347</v>
      </c>
      <c r="BR162" s="57" t="s">
        <v>2378</v>
      </c>
      <c r="BS162" s="57" t="s">
        <v>2379</v>
      </c>
      <c r="BT162" s="57" t="s">
        <v>2380</v>
      </c>
    </row>
    <row r="163" spans="1:73" s="57" customFormat="1" ht="14.15" customHeight="1" x14ac:dyDescent="0.35">
      <c r="A163" s="201">
        <v>14273</v>
      </c>
      <c r="B163" s="197" t="s">
        <v>1069</v>
      </c>
      <c r="C163" s="198" t="s">
        <v>126</v>
      </c>
      <c r="D163" s="199">
        <v>2</v>
      </c>
      <c r="E163" s="199">
        <v>2025</v>
      </c>
      <c r="F163" s="200" t="s">
        <v>127</v>
      </c>
      <c r="G163" s="197" t="s">
        <v>1018</v>
      </c>
      <c r="H163" s="198" t="s">
        <v>2381</v>
      </c>
      <c r="I163" s="200" t="s">
        <v>614</v>
      </c>
      <c r="J163" s="200" t="s">
        <v>615</v>
      </c>
      <c r="K163" s="200" t="s">
        <v>56</v>
      </c>
      <c r="L163" s="215" t="s">
        <v>57</v>
      </c>
      <c r="M163" s="203">
        <v>13</v>
      </c>
      <c r="N163" s="204" t="s">
        <v>1365</v>
      </c>
      <c r="O163" s="204" t="s">
        <v>209</v>
      </c>
      <c r="P163" s="200" t="s">
        <v>445</v>
      </c>
      <c r="Q163" s="205" t="s">
        <v>61</v>
      </c>
      <c r="R163" s="200" t="s">
        <v>62</v>
      </c>
      <c r="S163" s="204">
        <v>38</v>
      </c>
      <c r="T163" s="203">
        <v>11</v>
      </c>
      <c r="U163" s="203">
        <v>100</v>
      </c>
      <c r="V163" s="203">
        <v>12</v>
      </c>
      <c r="W163" s="203">
        <v>112</v>
      </c>
      <c r="X163" s="203">
        <v>3</v>
      </c>
      <c r="Y163" s="203" t="s">
        <v>64</v>
      </c>
      <c r="Z163" s="207" t="s">
        <v>67</v>
      </c>
      <c r="AA163" s="208" t="s">
        <v>64</v>
      </c>
      <c r="AB163" s="198" t="s">
        <v>2234</v>
      </c>
      <c r="AC163" s="200" t="s">
        <v>1016</v>
      </c>
      <c r="AD163" s="203" t="s">
        <v>67</v>
      </c>
      <c r="AE163" s="204">
        <v>0</v>
      </c>
      <c r="AF163" s="200" t="s">
        <v>1366</v>
      </c>
      <c r="AG163" s="57">
        <v>38</v>
      </c>
      <c r="AH163" s="203">
        <v>2</v>
      </c>
      <c r="AI163" s="202" t="s">
        <v>1646</v>
      </c>
      <c r="AJ163" s="197" t="s">
        <v>2128</v>
      </c>
      <c r="AK163" s="209">
        <v>112</v>
      </c>
      <c r="AL163" s="209">
        <v>38</v>
      </c>
      <c r="AM163" s="209">
        <v>5075</v>
      </c>
      <c r="AN163" s="209">
        <v>115000</v>
      </c>
      <c r="AO163" s="209">
        <v>0</v>
      </c>
      <c r="AP163" s="209">
        <v>6252400</v>
      </c>
      <c r="AQ163" s="209">
        <v>1672000</v>
      </c>
      <c r="AR163" s="209">
        <v>1265000</v>
      </c>
      <c r="AS163" s="210">
        <v>0</v>
      </c>
      <c r="AT163" s="210">
        <v>0</v>
      </c>
      <c r="AU163" s="210">
        <v>9189400</v>
      </c>
      <c r="AV163" s="107" t="s">
        <v>64</v>
      </c>
      <c r="AX163" s="107">
        <v>7</v>
      </c>
      <c r="AY163" s="107">
        <v>7</v>
      </c>
      <c r="AZ163" s="107">
        <v>0</v>
      </c>
      <c r="BA163" s="107">
        <v>0</v>
      </c>
      <c r="BB163" s="107">
        <v>0</v>
      </c>
      <c r="BC163" s="107">
        <v>0</v>
      </c>
      <c r="BD163" s="107">
        <v>0</v>
      </c>
      <c r="BE163" s="107">
        <v>0</v>
      </c>
      <c r="BF163" s="107">
        <v>0</v>
      </c>
      <c r="BG163" s="206">
        <v>7</v>
      </c>
      <c r="BH163" s="206">
        <v>7</v>
      </c>
      <c r="BI163" s="206">
        <v>7</v>
      </c>
      <c r="BJ163" s="206">
        <v>7</v>
      </c>
      <c r="BK163" s="206">
        <v>7</v>
      </c>
      <c r="BL163" s="57">
        <v>7</v>
      </c>
      <c r="BM163" s="57">
        <v>7.0000000000000009</v>
      </c>
      <c r="BN163" s="57" t="s">
        <v>64</v>
      </c>
      <c r="BO163" s="57" t="s">
        <v>2376</v>
      </c>
      <c r="BP163" s="57" t="s">
        <v>2377</v>
      </c>
      <c r="BQ163" s="108">
        <v>995163347</v>
      </c>
      <c r="BR163" s="57" t="s">
        <v>2382</v>
      </c>
      <c r="BS163" s="57" t="s">
        <v>2383</v>
      </c>
      <c r="BT163" s="57" t="s">
        <v>2384</v>
      </c>
    </row>
    <row r="164" spans="1:73" s="57" customFormat="1" ht="14.15" customHeight="1" x14ac:dyDescent="0.35">
      <c r="A164" s="201">
        <v>14450</v>
      </c>
      <c r="B164" s="197" t="s">
        <v>1069</v>
      </c>
      <c r="C164" s="198" t="s">
        <v>126</v>
      </c>
      <c r="D164" s="199">
        <v>2</v>
      </c>
      <c r="E164" s="199">
        <v>2025</v>
      </c>
      <c r="F164" s="200" t="s">
        <v>127</v>
      </c>
      <c r="G164" s="197" t="s">
        <v>173</v>
      </c>
      <c r="H164" s="198" t="s">
        <v>176</v>
      </c>
      <c r="I164" s="200" t="s">
        <v>1047</v>
      </c>
      <c r="J164" s="200" t="s">
        <v>1048</v>
      </c>
      <c r="K164" s="200" t="s">
        <v>56</v>
      </c>
      <c r="L164" s="215" t="s">
        <v>57</v>
      </c>
      <c r="M164" s="203">
        <v>8</v>
      </c>
      <c r="N164" s="204" t="s">
        <v>1368</v>
      </c>
      <c r="O164" s="204" t="s">
        <v>199</v>
      </c>
      <c r="P164" s="200" t="s">
        <v>152</v>
      </c>
      <c r="Q164" s="205" t="s">
        <v>61</v>
      </c>
      <c r="R164" s="200" t="s">
        <v>62</v>
      </c>
      <c r="S164" s="204">
        <v>68</v>
      </c>
      <c r="T164" s="203">
        <v>10</v>
      </c>
      <c r="U164" s="203">
        <v>260</v>
      </c>
      <c r="V164" s="203">
        <v>12</v>
      </c>
      <c r="W164" s="203">
        <v>272</v>
      </c>
      <c r="X164" s="203">
        <v>4</v>
      </c>
      <c r="Y164" s="203" t="s">
        <v>64</v>
      </c>
      <c r="Z164" s="207" t="s">
        <v>67</v>
      </c>
      <c r="AA164" s="208" t="s">
        <v>64</v>
      </c>
      <c r="AB164" s="198" t="s">
        <v>2234</v>
      </c>
      <c r="AC164" s="200" t="s">
        <v>1049</v>
      </c>
      <c r="AD164" s="203" t="s">
        <v>64</v>
      </c>
      <c r="AE164" s="204" t="s">
        <v>2245</v>
      </c>
      <c r="AF164" s="200" t="s">
        <v>1366</v>
      </c>
      <c r="AG164" s="57">
        <v>68</v>
      </c>
      <c r="AH164" s="203">
        <v>2</v>
      </c>
      <c r="AI164" s="202" t="s">
        <v>1646</v>
      </c>
      <c r="AJ164" s="197" t="s">
        <v>2128</v>
      </c>
      <c r="AK164" s="209">
        <v>272</v>
      </c>
      <c r="AL164" s="209">
        <v>68</v>
      </c>
      <c r="AM164" s="209">
        <v>5075</v>
      </c>
      <c r="AN164" s="209">
        <v>100000</v>
      </c>
      <c r="AO164" s="209">
        <v>250000</v>
      </c>
      <c r="AP164" s="209">
        <v>13804000</v>
      </c>
      <c r="AQ164" s="209">
        <v>2720000</v>
      </c>
      <c r="AR164" s="209">
        <v>1000000</v>
      </c>
      <c r="AS164" s="210">
        <v>0</v>
      </c>
      <c r="AT164" s="210">
        <v>2500000</v>
      </c>
      <c r="AU164" s="210">
        <v>20024000</v>
      </c>
      <c r="AV164" s="107" t="s">
        <v>64</v>
      </c>
      <c r="AX164" s="107">
        <v>7</v>
      </c>
      <c r="AY164" s="107">
        <v>7</v>
      </c>
      <c r="AZ164" s="107">
        <v>0</v>
      </c>
      <c r="BA164" s="107">
        <v>0</v>
      </c>
      <c r="BB164" s="107">
        <v>0</v>
      </c>
      <c r="BC164" s="107">
        <v>0</v>
      </c>
      <c r="BD164" s="107">
        <v>0</v>
      </c>
      <c r="BE164" s="107">
        <v>0</v>
      </c>
      <c r="BF164" s="107">
        <v>0</v>
      </c>
      <c r="BG164" s="206">
        <v>7</v>
      </c>
      <c r="BH164" s="206">
        <v>7</v>
      </c>
      <c r="BI164" s="206">
        <v>5</v>
      </c>
      <c r="BJ164" s="206">
        <v>5</v>
      </c>
      <c r="BK164" s="206">
        <v>5</v>
      </c>
      <c r="BL164" s="57">
        <v>7</v>
      </c>
      <c r="BM164" s="57">
        <v>6.4</v>
      </c>
      <c r="BN164" s="57" t="s">
        <v>67</v>
      </c>
      <c r="BQ164" s="108"/>
    </row>
    <row r="165" spans="1:73" s="57" customFormat="1" ht="14.15" customHeight="1" x14ac:dyDescent="0.35">
      <c r="A165" s="201">
        <v>14266</v>
      </c>
      <c r="B165" s="197" t="s">
        <v>1069</v>
      </c>
      <c r="C165" s="198" t="s">
        <v>126</v>
      </c>
      <c r="D165" s="199">
        <v>2</v>
      </c>
      <c r="E165" s="199">
        <v>2025</v>
      </c>
      <c r="F165" s="200" t="s">
        <v>127</v>
      </c>
      <c r="G165" s="197" t="s">
        <v>1081</v>
      </c>
      <c r="H165" s="198" t="s">
        <v>2306</v>
      </c>
      <c r="I165" s="200" t="s">
        <v>79</v>
      </c>
      <c r="J165" s="200" t="s">
        <v>80</v>
      </c>
      <c r="K165" s="200" t="s">
        <v>56</v>
      </c>
      <c r="L165" s="215" t="s">
        <v>57</v>
      </c>
      <c r="M165" s="203">
        <v>13</v>
      </c>
      <c r="N165" s="204" t="s">
        <v>1365</v>
      </c>
      <c r="O165" s="204" t="s">
        <v>209</v>
      </c>
      <c r="P165" s="200" t="s">
        <v>152</v>
      </c>
      <c r="Q165" s="205" t="s">
        <v>61</v>
      </c>
      <c r="R165" s="200" t="s">
        <v>62</v>
      </c>
      <c r="S165" s="204">
        <v>41</v>
      </c>
      <c r="T165" s="203">
        <v>11</v>
      </c>
      <c r="U165" s="203">
        <v>110</v>
      </c>
      <c r="V165" s="203">
        <v>12</v>
      </c>
      <c r="W165" s="203">
        <v>122</v>
      </c>
      <c r="X165" s="203">
        <v>3</v>
      </c>
      <c r="Y165" s="203" t="s">
        <v>64</v>
      </c>
      <c r="Z165" s="207" t="s">
        <v>67</v>
      </c>
      <c r="AA165" s="208" t="s">
        <v>64</v>
      </c>
      <c r="AB165" s="198" t="s">
        <v>2234</v>
      </c>
      <c r="AC165" s="200" t="s">
        <v>1079</v>
      </c>
      <c r="AD165" s="203" t="s">
        <v>67</v>
      </c>
      <c r="AE165" s="204">
        <v>0</v>
      </c>
      <c r="AF165" s="200" t="s">
        <v>1366</v>
      </c>
      <c r="AG165" s="57">
        <v>41</v>
      </c>
      <c r="AH165" s="203">
        <v>2</v>
      </c>
      <c r="AI165" s="202" t="s">
        <v>1646</v>
      </c>
      <c r="AJ165" s="197" t="s">
        <v>2128</v>
      </c>
      <c r="AK165" s="209">
        <v>122</v>
      </c>
      <c r="AL165" s="209">
        <v>41</v>
      </c>
      <c r="AM165" s="209">
        <v>5075</v>
      </c>
      <c r="AN165" s="209">
        <v>115000</v>
      </c>
      <c r="AO165" s="209">
        <v>0</v>
      </c>
      <c r="AP165" s="209">
        <v>6810650</v>
      </c>
      <c r="AQ165" s="209">
        <v>1804000</v>
      </c>
      <c r="AR165" s="209">
        <v>1265000</v>
      </c>
      <c r="AS165" s="210">
        <v>0</v>
      </c>
      <c r="AT165" s="210">
        <v>0</v>
      </c>
      <c r="AU165" s="210">
        <v>9879650</v>
      </c>
      <c r="AV165" s="107" t="s">
        <v>64</v>
      </c>
      <c r="AX165" s="107">
        <v>7</v>
      </c>
      <c r="AY165" s="107">
        <v>7</v>
      </c>
      <c r="AZ165" s="107">
        <v>0</v>
      </c>
      <c r="BA165" s="107">
        <v>0</v>
      </c>
      <c r="BB165" s="107">
        <v>0</v>
      </c>
      <c r="BC165" s="107">
        <v>0</v>
      </c>
      <c r="BD165" s="107">
        <v>0</v>
      </c>
      <c r="BE165" s="107">
        <v>0</v>
      </c>
      <c r="BF165" s="107">
        <v>0</v>
      </c>
      <c r="BG165" s="206">
        <v>5</v>
      </c>
      <c r="BH165" s="206">
        <v>5</v>
      </c>
      <c r="BI165" s="206">
        <v>5</v>
      </c>
      <c r="BJ165" s="206">
        <v>5</v>
      </c>
      <c r="BK165" s="206">
        <v>5</v>
      </c>
      <c r="BL165" s="81">
        <v>7</v>
      </c>
      <c r="BM165" s="57">
        <v>5.5</v>
      </c>
      <c r="BN165" s="57" t="s">
        <v>67</v>
      </c>
      <c r="BQ165" s="108"/>
    </row>
    <row r="166" spans="1:73" s="57" customFormat="1" ht="14.15" customHeight="1" x14ac:dyDescent="0.35">
      <c r="A166" s="201">
        <v>14315</v>
      </c>
      <c r="B166" s="197" t="s">
        <v>1069</v>
      </c>
      <c r="C166" s="198" t="s">
        <v>126</v>
      </c>
      <c r="D166" s="199">
        <v>2</v>
      </c>
      <c r="E166" s="199">
        <v>2025</v>
      </c>
      <c r="F166" s="200" t="s">
        <v>127</v>
      </c>
      <c r="G166" s="197" t="s">
        <v>157</v>
      </c>
      <c r="H166" s="198" t="s">
        <v>2319</v>
      </c>
      <c r="I166" s="200" t="s">
        <v>129</v>
      </c>
      <c r="J166" s="200" t="s">
        <v>130</v>
      </c>
      <c r="K166" s="200" t="s">
        <v>56</v>
      </c>
      <c r="L166" s="215" t="s">
        <v>57</v>
      </c>
      <c r="M166" s="203">
        <v>13</v>
      </c>
      <c r="N166" s="204" t="s">
        <v>1365</v>
      </c>
      <c r="O166" s="204" t="s">
        <v>151</v>
      </c>
      <c r="P166" s="200" t="s">
        <v>152</v>
      </c>
      <c r="Q166" s="205" t="s">
        <v>61</v>
      </c>
      <c r="R166" s="200" t="s">
        <v>62</v>
      </c>
      <c r="S166" s="204">
        <v>47</v>
      </c>
      <c r="T166" s="203">
        <v>19</v>
      </c>
      <c r="U166" s="203">
        <v>176</v>
      </c>
      <c r="V166" s="203">
        <v>12</v>
      </c>
      <c r="W166" s="203">
        <v>188</v>
      </c>
      <c r="X166" s="203">
        <v>4</v>
      </c>
      <c r="Y166" s="203" t="s">
        <v>64</v>
      </c>
      <c r="Z166" s="207" t="s">
        <v>67</v>
      </c>
      <c r="AA166" s="208" t="s">
        <v>67</v>
      </c>
      <c r="AB166" s="198" t="s">
        <v>2234</v>
      </c>
      <c r="AC166" s="200" t="s">
        <v>153</v>
      </c>
      <c r="AD166" s="203" t="s">
        <v>64</v>
      </c>
      <c r="AE166" s="204" t="s">
        <v>110</v>
      </c>
      <c r="AF166" s="200" t="s">
        <v>1366</v>
      </c>
      <c r="AG166" s="57">
        <v>47</v>
      </c>
      <c r="AH166" s="203">
        <v>2</v>
      </c>
      <c r="AI166" s="202" t="s">
        <v>1646</v>
      </c>
      <c r="AJ166" s="197" t="s">
        <v>2128</v>
      </c>
      <c r="AK166" s="209">
        <v>188</v>
      </c>
      <c r="AL166" s="209">
        <v>47</v>
      </c>
      <c r="AM166" s="209">
        <v>5075</v>
      </c>
      <c r="AN166" s="209">
        <v>0</v>
      </c>
      <c r="AO166" s="209">
        <v>250000</v>
      </c>
      <c r="AP166" s="209">
        <v>18127900</v>
      </c>
      <c r="AQ166" s="209">
        <v>3572000</v>
      </c>
      <c r="AR166" s="209">
        <v>0</v>
      </c>
      <c r="AS166" s="210">
        <v>0</v>
      </c>
      <c r="AT166" s="210">
        <v>4750000</v>
      </c>
      <c r="AU166" s="210">
        <v>26449900</v>
      </c>
      <c r="AV166" s="107" t="s">
        <v>64</v>
      </c>
      <c r="AX166" s="107">
        <v>7</v>
      </c>
      <c r="AY166" s="107">
        <v>7</v>
      </c>
      <c r="AZ166" s="107">
        <v>0</v>
      </c>
      <c r="BA166" s="107">
        <v>0</v>
      </c>
      <c r="BB166" s="107">
        <v>0</v>
      </c>
      <c r="BC166" s="107">
        <v>0</v>
      </c>
      <c r="BD166" s="107">
        <v>0</v>
      </c>
      <c r="BE166" s="107">
        <v>0</v>
      </c>
      <c r="BF166" s="107">
        <v>0</v>
      </c>
      <c r="BG166" s="206">
        <v>7</v>
      </c>
      <c r="BH166" s="206">
        <v>7</v>
      </c>
      <c r="BI166" s="206">
        <v>7</v>
      </c>
      <c r="BJ166" s="206">
        <v>7</v>
      </c>
      <c r="BK166" s="206">
        <v>7</v>
      </c>
      <c r="BL166" s="57">
        <v>7</v>
      </c>
      <c r="BM166" s="57">
        <v>7.0000000000000009</v>
      </c>
      <c r="BN166" s="57" t="s">
        <v>64</v>
      </c>
      <c r="BO166" s="57" t="s">
        <v>2376</v>
      </c>
      <c r="BP166" s="57" t="s">
        <v>2377</v>
      </c>
      <c r="BQ166" s="108">
        <v>995163347</v>
      </c>
      <c r="BR166" s="57" t="s">
        <v>2385</v>
      </c>
      <c r="BS166" s="57" t="s">
        <v>2386</v>
      </c>
      <c r="BT166" s="57" t="s">
        <v>2387</v>
      </c>
      <c r="BU166" s="57" t="s">
        <v>2344</v>
      </c>
    </row>
    <row r="167" spans="1:73" s="57" customFormat="1" ht="14.15" customHeight="1" x14ac:dyDescent="0.35">
      <c r="A167" s="201">
        <v>14430</v>
      </c>
      <c r="B167" s="197" t="s">
        <v>1069</v>
      </c>
      <c r="C167" s="198" t="s">
        <v>126</v>
      </c>
      <c r="D167" s="199">
        <v>2</v>
      </c>
      <c r="E167" s="199">
        <v>2025</v>
      </c>
      <c r="F167" s="200" t="s">
        <v>127</v>
      </c>
      <c r="G167" s="197" t="s">
        <v>173</v>
      </c>
      <c r="H167" s="198" t="s">
        <v>176</v>
      </c>
      <c r="I167" s="200" t="s">
        <v>100</v>
      </c>
      <c r="J167" s="200" t="s">
        <v>101</v>
      </c>
      <c r="K167" s="200" t="s">
        <v>56</v>
      </c>
      <c r="L167" s="215" t="s">
        <v>57</v>
      </c>
      <c r="M167" s="203">
        <v>7</v>
      </c>
      <c r="N167" s="204" t="s">
        <v>951</v>
      </c>
      <c r="O167" s="204" t="s">
        <v>176</v>
      </c>
      <c r="P167" s="200" t="s">
        <v>152</v>
      </c>
      <c r="Q167" s="205" t="s">
        <v>61</v>
      </c>
      <c r="R167" s="200" t="s">
        <v>62</v>
      </c>
      <c r="S167" s="204">
        <v>68</v>
      </c>
      <c r="T167" s="203">
        <v>10</v>
      </c>
      <c r="U167" s="203">
        <v>260</v>
      </c>
      <c r="V167" s="203">
        <v>12</v>
      </c>
      <c r="W167" s="203">
        <v>272</v>
      </c>
      <c r="X167" s="203">
        <v>4</v>
      </c>
      <c r="Y167" s="203" t="s">
        <v>64</v>
      </c>
      <c r="Z167" s="207" t="s">
        <v>67</v>
      </c>
      <c r="AA167" s="208" t="s">
        <v>64</v>
      </c>
      <c r="AB167" s="198" t="s">
        <v>2234</v>
      </c>
      <c r="AC167" s="200" t="s">
        <v>177</v>
      </c>
      <c r="AD167" s="203" t="s">
        <v>64</v>
      </c>
      <c r="AE167" s="204" t="s">
        <v>110</v>
      </c>
      <c r="AF167" s="200" t="s">
        <v>1366</v>
      </c>
      <c r="AG167" s="57">
        <v>68</v>
      </c>
      <c r="AH167" s="203">
        <v>2</v>
      </c>
      <c r="AI167" s="202" t="s">
        <v>1646</v>
      </c>
      <c r="AJ167" s="197" t="s">
        <v>2128</v>
      </c>
      <c r="AK167" s="209">
        <v>272</v>
      </c>
      <c r="AL167" s="209">
        <v>68</v>
      </c>
      <c r="AM167" s="209">
        <v>5075</v>
      </c>
      <c r="AN167" s="209">
        <v>100000</v>
      </c>
      <c r="AO167" s="209">
        <v>250000</v>
      </c>
      <c r="AP167" s="209">
        <v>13804000</v>
      </c>
      <c r="AQ167" s="209">
        <v>2720000</v>
      </c>
      <c r="AR167" s="209">
        <v>1000000</v>
      </c>
      <c r="AS167" s="210">
        <v>0</v>
      </c>
      <c r="AT167" s="210">
        <v>2500000</v>
      </c>
      <c r="AU167" s="210">
        <v>20024000</v>
      </c>
      <c r="AV167" s="107" t="s">
        <v>64</v>
      </c>
      <c r="AX167" s="107">
        <v>7</v>
      </c>
      <c r="AY167" s="107">
        <v>7</v>
      </c>
      <c r="AZ167" s="107">
        <v>0</v>
      </c>
      <c r="BA167" s="107">
        <v>0</v>
      </c>
      <c r="BB167" s="107">
        <v>0</v>
      </c>
      <c r="BC167" s="107">
        <v>0</v>
      </c>
      <c r="BD167" s="107">
        <v>0</v>
      </c>
      <c r="BE167" s="107">
        <v>0</v>
      </c>
      <c r="BF167" s="107">
        <v>0</v>
      </c>
      <c r="BG167" s="206">
        <v>7</v>
      </c>
      <c r="BH167" s="206">
        <v>7</v>
      </c>
      <c r="BI167" s="206">
        <v>7</v>
      </c>
      <c r="BJ167" s="206">
        <v>7</v>
      </c>
      <c r="BK167" s="206">
        <v>7</v>
      </c>
      <c r="BL167" s="57">
        <v>7</v>
      </c>
      <c r="BM167" s="57">
        <v>7.0000000000000009</v>
      </c>
      <c r="BN167" s="57" t="s">
        <v>64</v>
      </c>
      <c r="BO167" s="57" t="s">
        <v>2376</v>
      </c>
      <c r="BP167" s="57" t="s">
        <v>2377</v>
      </c>
      <c r="BQ167" s="108">
        <v>995163347</v>
      </c>
      <c r="BR167" s="57" t="s">
        <v>2388</v>
      </c>
      <c r="BS167" s="57" t="s">
        <v>2276</v>
      </c>
      <c r="BT167" s="57" t="s">
        <v>2277</v>
      </c>
    </row>
    <row r="168" spans="1:73" s="57" customFormat="1" ht="14.15" customHeight="1" x14ac:dyDescent="0.35">
      <c r="A168" s="201">
        <v>14328</v>
      </c>
      <c r="B168" s="197" t="s">
        <v>1069</v>
      </c>
      <c r="C168" s="198" t="s">
        <v>126</v>
      </c>
      <c r="D168" s="199">
        <v>2</v>
      </c>
      <c r="E168" s="199">
        <v>2025</v>
      </c>
      <c r="F168" s="200" t="s">
        <v>127</v>
      </c>
      <c r="G168" s="197" t="s">
        <v>974</v>
      </c>
      <c r="H168" s="198" t="s">
        <v>2248</v>
      </c>
      <c r="I168" s="200" t="s">
        <v>1106</v>
      </c>
      <c r="J168" s="200" t="s">
        <v>2592</v>
      </c>
      <c r="K168" s="200" t="s">
        <v>56</v>
      </c>
      <c r="L168" s="215" t="s">
        <v>57</v>
      </c>
      <c r="M168" s="203">
        <v>13</v>
      </c>
      <c r="N168" s="204" t="s">
        <v>1365</v>
      </c>
      <c r="O168" s="204" t="s">
        <v>455</v>
      </c>
      <c r="P168" s="200" t="s">
        <v>152</v>
      </c>
      <c r="Q168" s="205" t="s">
        <v>61</v>
      </c>
      <c r="R168" s="200" t="s">
        <v>62</v>
      </c>
      <c r="S168" s="204">
        <v>40</v>
      </c>
      <c r="T168" s="203">
        <v>15</v>
      </c>
      <c r="U168" s="203"/>
      <c r="V168" s="203">
        <v>12</v>
      </c>
      <c r="W168" s="203">
        <v>160</v>
      </c>
      <c r="X168" s="203">
        <v>4</v>
      </c>
      <c r="Y168" s="203" t="s">
        <v>64</v>
      </c>
      <c r="Z168" s="207" t="s">
        <v>67</v>
      </c>
      <c r="AA168" s="208" t="s">
        <v>67</v>
      </c>
      <c r="AB168" s="198" t="s">
        <v>2249</v>
      </c>
      <c r="AC168" s="200" t="s">
        <v>1108</v>
      </c>
      <c r="AD168" s="203" t="s">
        <v>67</v>
      </c>
      <c r="AE168" s="204">
        <v>0</v>
      </c>
      <c r="AF168" s="200" t="s">
        <v>1366</v>
      </c>
      <c r="AG168" s="57">
        <v>40</v>
      </c>
      <c r="AH168" s="203">
        <v>1</v>
      </c>
      <c r="AI168" s="202" t="s">
        <v>1646</v>
      </c>
      <c r="AJ168" s="197" t="s">
        <v>2128</v>
      </c>
      <c r="AK168" s="209">
        <v>160</v>
      </c>
      <c r="AL168" s="209">
        <v>40</v>
      </c>
      <c r="AM168" s="209">
        <v>4130</v>
      </c>
      <c r="AN168" s="209">
        <v>0</v>
      </c>
      <c r="AO168" s="209">
        <v>0</v>
      </c>
      <c r="AP168" s="209">
        <v>9912000</v>
      </c>
      <c r="AQ168" s="209">
        <v>2400000</v>
      </c>
      <c r="AR168" s="209">
        <v>0</v>
      </c>
      <c r="AS168" s="210">
        <v>0</v>
      </c>
      <c r="AT168" s="210">
        <v>0</v>
      </c>
      <c r="AU168" s="210">
        <v>12312000</v>
      </c>
      <c r="AV168" s="107" t="s">
        <v>64</v>
      </c>
      <c r="AX168" s="107">
        <v>7</v>
      </c>
      <c r="AY168" s="107">
        <v>7</v>
      </c>
      <c r="AZ168" s="107">
        <v>7</v>
      </c>
      <c r="BA168" s="107">
        <v>7</v>
      </c>
      <c r="BB168" s="107">
        <v>7</v>
      </c>
      <c r="BC168" s="107">
        <v>7</v>
      </c>
      <c r="BD168" s="107">
        <v>7</v>
      </c>
      <c r="BE168" s="107">
        <v>7</v>
      </c>
      <c r="BF168" s="107">
        <v>7</v>
      </c>
      <c r="BG168" s="206">
        <v>7</v>
      </c>
      <c r="BH168" s="206">
        <v>7</v>
      </c>
      <c r="BI168" s="206">
        <v>7</v>
      </c>
      <c r="BJ168" s="206">
        <v>7</v>
      </c>
      <c r="BK168" s="206">
        <v>7</v>
      </c>
      <c r="BL168" s="57">
        <v>7</v>
      </c>
      <c r="BM168" s="57">
        <v>7.0000000000000009</v>
      </c>
      <c r="BN168" s="57" t="s">
        <v>67</v>
      </c>
      <c r="BQ168" s="108"/>
      <c r="BU168" s="57" t="s">
        <v>2325</v>
      </c>
    </row>
    <row r="169" spans="1:73" s="57" customFormat="1" ht="14.15" customHeight="1" x14ac:dyDescent="0.35">
      <c r="A169" s="201">
        <v>14284</v>
      </c>
      <c r="B169" s="197" t="s">
        <v>1069</v>
      </c>
      <c r="C169" s="198" t="s">
        <v>126</v>
      </c>
      <c r="D169" s="199">
        <v>2</v>
      </c>
      <c r="E169" s="199">
        <v>2025</v>
      </c>
      <c r="F169" s="200" t="s">
        <v>127</v>
      </c>
      <c r="G169" s="197" t="s">
        <v>507</v>
      </c>
      <c r="H169" s="198" t="s">
        <v>2240</v>
      </c>
      <c r="I169" s="200" t="s">
        <v>493</v>
      </c>
      <c r="J169" s="200" t="s">
        <v>494</v>
      </c>
      <c r="K169" s="200" t="s">
        <v>207</v>
      </c>
      <c r="L169" s="215" t="s">
        <v>208</v>
      </c>
      <c r="M169" s="203">
        <v>13</v>
      </c>
      <c r="N169" s="204" t="s">
        <v>1365</v>
      </c>
      <c r="O169" s="204" t="s">
        <v>504</v>
      </c>
      <c r="P169" s="200" t="s">
        <v>462</v>
      </c>
      <c r="Q169" s="205" t="s">
        <v>61</v>
      </c>
      <c r="R169" s="200" t="s">
        <v>107</v>
      </c>
      <c r="S169" s="204">
        <v>27</v>
      </c>
      <c r="T169" s="203">
        <v>20</v>
      </c>
      <c r="U169" s="203">
        <v>72</v>
      </c>
      <c r="V169" s="203">
        <v>8</v>
      </c>
      <c r="W169" s="203">
        <v>80</v>
      </c>
      <c r="X169" s="203">
        <v>3</v>
      </c>
      <c r="Y169" s="203" t="s">
        <v>64</v>
      </c>
      <c r="Z169" s="207" t="s">
        <v>67</v>
      </c>
      <c r="AA169" s="208" t="s">
        <v>67</v>
      </c>
      <c r="AB169" s="198" t="s">
        <v>2234</v>
      </c>
      <c r="AC169" s="200" t="s">
        <v>2241</v>
      </c>
      <c r="AD169" s="203" t="s">
        <v>67</v>
      </c>
      <c r="AE169" s="204">
        <v>0</v>
      </c>
      <c r="AF169" s="200" t="s">
        <v>1366</v>
      </c>
      <c r="AG169" s="57">
        <v>27</v>
      </c>
      <c r="AH169" s="203">
        <v>1</v>
      </c>
      <c r="AI169" s="202" t="s">
        <v>1646</v>
      </c>
      <c r="AJ169" s="197" t="s">
        <v>2128</v>
      </c>
      <c r="AK169" s="209">
        <v>80</v>
      </c>
      <c r="AL169" s="209">
        <v>27</v>
      </c>
      <c r="AM169" s="209">
        <v>4130</v>
      </c>
      <c r="AN169" s="209">
        <v>0</v>
      </c>
      <c r="AO169" s="209">
        <v>0</v>
      </c>
      <c r="AP169" s="209">
        <v>6608000</v>
      </c>
      <c r="AQ169" s="209">
        <v>2160000</v>
      </c>
      <c r="AR169" s="209">
        <v>0</v>
      </c>
      <c r="AS169" s="210">
        <v>0</v>
      </c>
      <c r="AT169" s="210">
        <v>0</v>
      </c>
      <c r="AU169" s="210">
        <v>8768000</v>
      </c>
      <c r="AV169" s="107" t="s">
        <v>64</v>
      </c>
      <c r="AX169" s="107">
        <v>7</v>
      </c>
      <c r="AY169" s="107">
        <v>7</v>
      </c>
      <c r="AZ169" s="107">
        <v>0</v>
      </c>
      <c r="BA169" s="107">
        <v>0</v>
      </c>
      <c r="BB169" s="107">
        <v>0</v>
      </c>
      <c r="BC169" s="107">
        <v>0</v>
      </c>
      <c r="BD169" s="107">
        <v>0</v>
      </c>
      <c r="BE169" s="107">
        <v>0</v>
      </c>
      <c r="BF169" s="107">
        <v>0</v>
      </c>
      <c r="BG169" s="206">
        <v>7</v>
      </c>
      <c r="BH169" s="206">
        <v>7</v>
      </c>
      <c r="BI169" s="206">
        <v>7</v>
      </c>
      <c r="BJ169" s="206">
        <v>7</v>
      </c>
      <c r="BK169" s="206">
        <v>7</v>
      </c>
      <c r="BL169" s="57">
        <v>7</v>
      </c>
      <c r="BM169" s="57">
        <v>7.0000000000000009</v>
      </c>
      <c r="BN169" s="57" t="s">
        <v>64</v>
      </c>
      <c r="BO169" s="57" t="s">
        <v>2376</v>
      </c>
      <c r="BP169" s="57" t="s">
        <v>2377</v>
      </c>
      <c r="BQ169" s="108">
        <v>995163347</v>
      </c>
      <c r="BR169" s="57" t="s">
        <v>2389</v>
      </c>
      <c r="BS169" s="57" t="s">
        <v>2238</v>
      </c>
      <c r="BT169" s="57" t="s">
        <v>2239</v>
      </c>
    </row>
    <row r="170" spans="1:73" s="57" customFormat="1" ht="14.15" customHeight="1" x14ac:dyDescent="0.35">
      <c r="A170" s="201">
        <v>14292</v>
      </c>
      <c r="B170" s="197" t="s">
        <v>1069</v>
      </c>
      <c r="C170" s="198" t="s">
        <v>126</v>
      </c>
      <c r="D170" s="199">
        <v>2</v>
      </c>
      <c r="E170" s="199">
        <v>2025</v>
      </c>
      <c r="F170" s="200" t="s">
        <v>127</v>
      </c>
      <c r="G170" s="197" t="s">
        <v>812</v>
      </c>
      <c r="H170" s="198" t="s">
        <v>2268</v>
      </c>
      <c r="I170" s="200" t="s">
        <v>889</v>
      </c>
      <c r="J170" s="200" t="s">
        <v>2592</v>
      </c>
      <c r="K170" s="200" t="s">
        <v>483</v>
      </c>
      <c r="L170" s="215" t="s">
        <v>484</v>
      </c>
      <c r="M170" s="203">
        <v>13</v>
      </c>
      <c r="N170" s="204" t="s">
        <v>1365</v>
      </c>
      <c r="O170" s="204" t="s">
        <v>312</v>
      </c>
      <c r="P170" s="200" t="s">
        <v>445</v>
      </c>
      <c r="Q170" s="205" t="s">
        <v>61</v>
      </c>
      <c r="R170" s="200" t="s">
        <v>107</v>
      </c>
      <c r="S170" s="204">
        <v>47</v>
      </c>
      <c r="T170" s="203">
        <v>20</v>
      </c>
      <c r="U170" s="203"/>
      <c r="V170" s="203">
        <v>8</v>
      </c>
      <c r="W170" s="203">
        <v>188</v>
      </c>
      <c r="X170" s="203">
        <v>4</v>
      </c>
      <c r="Y170" s="203" t="s">
        <v>64</v>
      </c>
      <c r="Z170" s="207" t="s">
        <v>67</v>
      </c>
      <c r="AA170" s="208" t="s">
        <v>67</v>
      </c>
      <c r="AB170" s="198" t="s">
        <v>2271</v>
      </c>
      <c r="AC170" s="200" t="s">
        <v>808</v>
      </c>
      <c r="AD170" s="203" t="s">
        <v>67</v>
      </c>
      <c r="AE170" s="204">
        <v>0</v>
      </c>
      <c r="AF170" s="200" t="s">
        <v>1366</v>
      </c>
      <c r="AG170" s="57">
        <v>47</v>
      </c>
      <c r="AH170" s="203">
        <v>2</v>
      </c>
      <c r="AI170" s="202" t="s">
        <v>1646</v>
      </c>
      <c r="AJ170" s="197" t="s">
        <v>2128</v>
      </c>
      <c r="AK170" s="209">
        <v>188</v>
      </c>
      <c r="AL170" s="209">
        <v>47</v>
      </c>
      <c r="AM170" s="209">
        <v>5075</v>
      </c>
      <c r="AN170" s="209">
        <v>0</v>
      </c>
      <c r="AO170" s="209">
        <v>0</v>
      </c>
      <c r="AP170" s="209">
        <v>19082000</v>
      </c>
      <c r="AQ170" s="209">
        <v>3760000</v>
      </c>
      <c r="AR170" s="209">
        <v>0</v>
      </c>
      <c r="AS170" s="210">
        <v>0</v>
      </c>
      <c r="AT170" s="210">
        <v>0</v>
      </c>
      <c r="AU170" s="210">
        <v>22842000</v>
      </c>
      <c r="AV170" s="107" t="s">
        <v>64</v>
      </c>
      <c r="AX170" s="107">
        <v>7</v>
      </c>
      <c r="AY170" s="107">
        <v>7</v>
      </c>
      <c r="AZ170" s="107">
        <v>7</v>
      </c>
      <c r="BA170" s="107">
        <v>7</v>
      </c>
      <c r="BB170" s="107">
        <v>7</v>
      </c>
      <c r="BC170" s="107">
        <v>7</v>
      </c>
      <c r="BD170" s="107">
        <v>7</v>
      </c>
      <c r="BE170" s="107">
        <v>7</v>
      </c>
      <c r="BF170" s="107">
        <v>7</v>
      </c>
      <c r="BG170" s="206">
        <v>7</v>
      </c>
      <c r="BH170" s="206">
        <v>7</v>
      </c>
      <c r="BI170" s="206">
        <v>7</v>
      </c>
      <c r="BJ170" s="206">
        <v>7</v>
      </c>
      <c r="BK170" s="206">
        <v>7</v>
      </c>
      <c r="BL170" s="57">
        <v>7</v>
      </c>
      <c r="BM170" s="57">
        <v>7.0000000000000009</v>
      </c>
      <c r="BN170" s="57" t="s">
        <v>64</v>
      </c>
      <c r="BO170" s="57" t="s">
        <v>2376</v>
      </c>
      <c r="BP170" s="57" t="s">
        <v>2377</v>
      </c>
      <c r="BQ170" s="108">
        <v>995163347</v>
      </c>
      <c r="BR170" s="57" t="s">
        <v>2390</v>
      </c>
      <c r="BS170" s="57" t="s">
        <v>2391</v>
      </c>
      <c r="BT170" s="57" t="s">
        <v>2392</v>
      </c>
      <c r="BU170" s="57" t="s">
        <v>2344</v>
      </c>
    </row>
    <row r="171" spans="1:73" s="57" customFormat="1" ht="14.15" customHeight="1" x14ac:dyDescent="0.35">
      <c r="A171" s="201">
        <v>14458</v>
      </c>
      <c r="B171" s="197" t="s">
        <v>1069</v>
      </c>
      <c r="C171" s="198" t="s">
        <v>126</v>
      </c>
      <c r="D171" s="199">
        <v>2</v>
      </c>
      <c r="E171" s="199">
        <v>2025</v>
      </c>
      <c r="F171" s="200" t="s">
        <v>127</v>
      </c>
      <c r="G171" s="197" t="s">
        <v>568</v>
      </c>
      <c r="H171" s="198" t="s">
        <v>567</v>
      </c>
      <c r="I171" s="200" t="s">
        <v>79</v>
      </c>
      <c r="J171" s="200" t="s">
        <v>80</v>
      </c>
      <c r="K171" s="200" t="s">
        <v>65</v>
      </c>
      <c r="L171" s="215" t="s">
        <v>65</v>
      </c>
      <c r="M171" s="203">
        <v>13</v>
      </c>
      <c r="N171" s="204" t="s">
        <v>1365</v>
      </c>
      <c r="O171" s="204" t="s">
        <v>455</v>
      </c>
      <c r="P171" s="200" t="s">
        <v>2014</v>
      </c>
      <c r="Q171" s="205" t="s">
        <v>61</v>
      </c>
      <c r="R171" s="200" t="s">
        <v>62</v>
      </c>
      <c r="S171" s="204">
        <v>28</v>
      </c>
      <c r="T171" s="203">
        <v>10</v>
      </c>
      <c r="U171" s="203">
        <v>110</v>
      </c>
      <c r="V171" s="203">
        <v>0</v>
      </c>
      <c r="W171" s="203">
        <v>110</v>
      </c>
      <c r="X171" s="203">
        <v>4</v>
      </c>
      <c r="Y171" s="203" t="s">
        <v>64</v>
      </c>
      <c r="Z171" s="207" t="s">
        <v>67</v>
      </c>
      <c r="AA171" s="208" t="s">
        <v>67</v>
      </c>
      <c r="AB171" s="198" t="s">
        <v>2234</v>
      </c>
      <c r="AC171" s="200" t="s">
        <v>564</v>
      </c>
      <c r="AD171" s="203" t="s">
        <v>67</v>
      </c>
      <c r="AE171" s="204">
        <v>0</v>
      </c>
      <c r="AF171" s="200" t="s">
        <v>1366</v>
      </c>
      <c r="AG171" s="57">
        <v>28</v>
      </c>
      <c r="AH171" s="203">
        <v>2</v>
      </c>
      <c r="AI171" s="202" t="s">
        <v>2092</v>
      </c>
      <c r="AJ171" s="197" t="s">
        <v>2091</v>
      </c>
      <c r="AK171" s="209">
        <v>110</v>
      </c>
      <c r="AL171" s="209">
        <v>28</v>
      </c>
      <c r="AM171" s="209">
        <v>5075</v>
      </c>
      <c r="AN171" s="209">
        <v>0</v>
      </c>
      <c r="AO171" s="209">
        <v>0</v>
      </c>
      <c r="AP171" s="209">
        <v>5582500</v>
      </c>
      <c r="AQ171" s="209">
        <v>1120000</v>
      </c>
      <c r="AR171" s="209">
        <v>0</v>
      </c>
      <c r="AS171" s="210">
        <v>0</v>
      </c>
      <c r="AT171" s="210">
        <v>0</v>
      </c>
      <c r="AU171" s="210">
        <v>6702500</v>
      </c>
      <c r="AV171" s="107" t="s">
        <v>67</v>
      </c>
      <c r="AW171" s="57" t="s">
        <v>2393</v>
      </c>
      <c r="AX171" s="107">
        <v>0</v>
      </c>
      <c r="AY171" s="107">
        <v>0</v>
      </c>
      <c r="AZ171" s="107">
        <v>0</v>
      </c>
      <c r="BA171" s="107">
        <v>0</v>
      </c>
      <c r="BB171" s="107">
        <v>0</v>
      </c>
      <c r="BC171" s="107">
        <v>0</v>
      </c>
      <c r="BD171" s="107">
        <v>0</v>
      </c>
      <c r="BE171" s="107">
        <v>0</v>
      </c>
      <c r="BF171" s="107">
        <v>0</v>
      </c>
      <c r="BG171" s="206">
        <v>0</v>
      </c>
      <c r="BH171" s="206">
        <v>0</v>
      </c>
      <c r="BI171" s="206">
        <v>0</v>
      </c>
      <c r="BJ171" s="206">
        <v>0</v>
      </c>
      <c r="BK171" s="206">
        <v>0</v>
      </c>
      <c r="BL171" s="57">
        <v>0</v>
      </c>
      <c r="BM171" s="57">
        <v>0</v>
      </c>
      <c r="BN171" s="57" t="s">
        <v>67</v>
      </c>
      <c r="BQ171" s="108"/>
    </row>
    <row r="172" spans="1:73" s="57" customFormat="1" ht="14.15" customHeight="1" x14ac:dyDescent="0.35">
      <c r="A172" s="201">
        <v>14453</v>
      </c>
      <c r="B172" s="197" t="s">
        <v>1069</v>
      </c>
      <c r="C172" s="198" t="s">
        <v>126</v>
      </c>
      <c r="D172" s="199">
        <v>2</v>
      </c>
      <c r="E172" s="199">
        <v>2025</v>
      </c>
      <c r="F172" s="200" t="s">
        <v>127</v>
      </c>
      <c r="G172" s="197" t="s">
        <v>568</v>
      </c>
      <c r="H172" s="198" t="s">
        <v>567</v>
      </c>
      <c r="I172" s="200" t="s">
        <v>79</v>
      </c>
      <c r="J172" s="200" t="s">
        <v>80</v>
      </c>
      <c r="K172" s="200" t="s">
        <v>56</v>
      </c>
      <c r="L172" s="215" t="s">
        <v>57</v>
      </c>
      <c r="M172" s="203">
        <v>13</v>
      </c>
      <c r="N172" s="204" t="s">
        <v>1365</v>
      </c>
      <c r="O172" s="204" t="s">
        <v>455</v>
      </c>
      <c r="P172" s="200" t="s">
        <v>2014</v>
      </c>
      <c r="Q172" s="205" t="s">
        <v>61</v>
      </c>
      <c r="R172" s="200" t="s">
        <v>62</v>
      </c>
      <c r="S172" s="204">
        <v>31</v>
      </c>
      <c r="T172" s="203">
        <v>10</v>
      </c>
      <c r="U172" s="203">
        <v>110</v>
      </c>
      <c r="V172" s="203">
        <v>12</v>
      </c>
      <c r="W172" s="203">
        <v>122</v>
      </c>
      <c r="X172" s="203">
        <v>4</v>
      </c>
      <c r="Y172" s="203" t="s">
        <v>67</v>
      </c>
      <c r="Z172" s="207" t="s">
        <v>67</v>
      </c>
      <c r="AA172" s="208" t="s">
        <v>64</v>
      </c>
      <c r="AB172" s="198" t="s">
        <v>2234</v>
      </c>
      <c r="AC172" s="200" t="s">
        <v>564</v>
      </c>
      <c r="AD172" s="203" t="s">
        <v>67</v>
      </c>
      <c r="AE172" s="204">
        <v>0</v>
      </c>
      <c r="AF172" s="200" t="s">
        <v>1366</v>
      </c>
      <c r="AG172" s="57">
        <v>31</v>
      </c>
      <c r="AH172" s="203">
        <v>2</v>
      </c>
      <c r="AI172" s="202" t="s">
        <v>2092</v>
      </c>
      <c r="AJ172" s="197" t="s">
        <v>2091</v>
      </c>
      <c r="AK172" s="209">
        <v>122</v>
      </c>
      <c r="AL172" s="209">
        <v>31</v>
      </c>
      <c r="AM172" s="209">
        <v>5075</v>
      </c>
      <c r="AN172" s="209">
        <v>115000</v>
      </c>
      <c r="AO172" s="209">
        <v>0</v>
      </c>
      <c r="AP172" s="209">
        <v>6191500</v>
      </c>
      <c r="AQ172" s="209">
        <v>0</v>
      </c>
      <c r="AR172" s="209">
        <v>1150000</v>
      </c>
      <c r="AS172" s="210">
        <v>0</v>
      </c>
      <c r="AT172" s="210">
        <v>0</v>
      </c>
      <c r="AU172" s="210">
        <v>7341500</v>
      </c>
      <c r="AV172" s="107" t="s">
        <v>67</v>
      </c>
      <c r="AW172" s="57" t="s">
        <v>2393</v>
      </c>
      <c r="AX172" s="107">
        <v>0</v>
      </c>
      <c r="AY172" s="107">
        <v>0</v>
      </c>
      <c r="AZ172" s="107">
        <v>0</v>
      </c>
      <c r="BA172" s="107">
        <v>0</v>
      </c>
      <c r="BB172" s="107">
        <v>0</v>
      </c>
      <c r="BC172" s="107">
        <v>0</v>
      </c>
      <c r="BD172" s="107">
        <v>0</v>
      </c>
      <c r="BE172" s="107">
        <v>0</v>
      </c>
      <c r="BF172" s="107">
        <v>0</v>
      </c>
      <c r="BG172" s="206">
        <v>0</v>
      </c>
      <c r="BH172" s="206">
        <v>0</v>
      </c>
      <c r="BI172" s="206">
        <v>0</v>
      </c>
      <c r="BJ172" s="206">
        <v>0</v>
      </c>
      <c r="BK172" s="206">
        <v>0</v>
      </c>
      <c r="BL172" s="57">
        <v>0</v>
      </c>
      <c r="BM172" s="57">
        <v>0</v>
      </c>
      <c r="BN172" s="57" t="s">
        <v>67</v>
      </c>
      <c r="BQ172" s="108"/>
    </row>
    <row r="173" spans="1:73" s="57" customFormat="1" ht="14.15" customHeight="1" x14ac:dyDescent="0.35">
      <c r="A173" s="201">
        <v>14266</v>
      </c>
      <c r="B173" s="197" t="s">
        <v>1069</v>
      </c>
      <c r="C173" s="198" t="s">
        <v>126</v>
      </c>
      <c r="D173" s="199">
        <v>2</v>
      </c>
      <c r="E173" s="199">
        <v>2025</v>
      </c>
      <c r="F173" s="200" t="s">
        <v>127</v>
      </c>
      <c r="G173" s="197" t="s">
        <v>1081</v>
      </c>
      <c r="H173" s="198" t="s">
        <v>2306</v>
      </c>
      <c r="I173" s="200" t="s">
        <v>79</v>
      </c>
      <c r="J173" s="200" t="s">
        <v>80</v>
      </c>
      <c r="K173" s="200" t="s">
        <v>56</v>
      </c>
      <c r="L173" s="215" t="s">
        <v>57</v>
      </c>
      <c r="M173" s="203">
        <v>13</v>
      </c>
      <c r="N173" s="204" t="s">
        <v>1365</v>
      </c>
      <c r="O173" s="204" t="s">
        <v>209</v>
      </c>
      <c r="P173" s="200" t="s">
        <v>152</v>
      </c>
      <c r="Q173" s="205" t="s">
        <v>61</v>
      </c>
      <c r="R173" s="200" t="s">
        <v>62</v>
      </c>
      <c r="S173" s="204">
        <v>41</v>
      </c>
      <c r="T173" s="203">
        <v>11</v>
      </c>
      <c r="U173" s="203">
        <v>110</v>
      </c>
      <c r="V173" s="203">
        <v>12</v>
      </c>
      <c r="W173" s="203">
        <v>122</v>
      </c>
      <c r="X173" s="203">
        <v>3</v>
      </c>
      <c r="Y173" s="203" t="s">
        <v>64</v>
      </c>
      <c r="Z173" s="207" t="s">
        <v>67</v>
      </c>
      <c r="AA173" s="208" t="s">
        <v>64</v>
      </c>
      <c r="AB173" s="198" t="s">
        <v>2234</v>
      </c>
      <c r="AC173" s="200" t="s">
        <v>1079</v>
      </c>
      <c r="AD173" s="203" t="s">
        <v>67</v>
      </c>
      <c r="AE173" s="204">
        <v>0</v>
      </c>
      <c r="AF173" s="200" t="s">
        <v>1366</v>
      </c>
      <c r="AG173" s="57">
        <v>41</v>
      </c>
      <c r="AH173" s="203">
        <v>2</v>
      </c>
      <c r="AI173" s="202" t="s">
        <v>2092</v>
      </c>
      <c r="AJ173" s="197" t="s">
        <v>2091</v>
      </c>
      <c r="AK173" s="209">
        <v>122</v>
      </c>
      <c r="AL173" s="209">
        <v>41</v>
      </c>
      <c r="AM173" s="209">
        <v>5075</v>
      </c>
      <c r="AN173" s="209">
        <v>115000</v>
      </c>
      <c r="AO173" s="209">
        <v>0</v>
      </c>
      <c r="AP173" s="209">
        <v>6810650</v>
      </c>
      <c r="AQ173" s="209">
        <v>1804000</v>
      </c>
      <c r="AR173" s="209">
        <v>1265000</v>
      </c>
      <c r="AS173" s="210">
        <v>0</v>
      </c>
      <c r="AT173" s="210">
        <v>0</v>
      </c>
      <c r="AU173" s="210">
        <v>9879650</v>
      </c>
      <c r="AV173" s="107" t="s">
        <v>67</v>
      </c>
      <c r="AW173" s="57" t="s">
        <v>2394</v>
      </c>
      <c r="AX173" s="107">
        <v>0</v>
      </c>
      <c r="AY173" s="107">
        <v>0</v>
      </c>
      <c r="AZ173" s="107">
        <v>0</v>
      </c>
      <c r="BA173" s="107">
        <v>0</v>
      </c>
      <c r="BB173" s="107">
        <v>0</v>
      </c>
      <c r="BC173" s="107">
        <v>0</v>
      </c>
      <c r="BD173" s="107">
        <v>0</v>
      </c>
      <c r="BE173" s="107">
        <v>0</v>
      </c>
      <c r="BF173" s="107">
        <v>0</v>
      </c>
      <c r="BG173" s="206">
        <v>0</v>
      </c>
      <c r="BH173" s="206">
        <v>0</v>
      </c>
      <c r="BI173" s="206">
        <v>0</v>
      </c>
      <c r="BJ173" s="206">
        <v>0</v>
      </c>
      <c r="BK173" s="206">
        <v>0</v>
      </c>
      <c r="BL173" s="57">
        <v>0</v>
      </c>
      <c r="BM173" s="57">
        <v>0</v>
      </c>
      <c r="BN173" s="57" t="s">
        <v>67</v>
      </c>
      <c r="BQ173" s="108"/>
    </row>
    <row r="174" spans="1:73" s="57" customFormat="1" ht="14.15" customHeight="1" x14ac:dyDescent="0.35">
      <c r="A174" s="201">
        <v>14402</v>
      </c>
      <c r="B174" s="197" t="s">
        <v>1069</v>
      </c>
      <c r="C174" s="198" t="s">
        <v>126</v>
      </c>
      <c r="D174" s="199">
        <v>2</v>
      </c>
      <c r="E174" s="199">
        <v>2025</v>
      </c>
      <c r="F174" s="200" t="s">
        <v>127</v>
      </c>
      <c r="G174" s="197" t="s">
        <v>476</v>
      </c>
      <c r="H174" s="198" t="s">
        <v>603</v>
      </c>
      <c r="I174" s="200" t="s">
        <v>593</v>
      </c>
      <c r="J174" s="200" t="s">
        <v>594</v>
      </c>
      <c r="K174" s="200" t="s">
        <v>65</v>
      </c>
      <c r="L174" s="215" t="s">
        <v>65</v>
      </c>
      <c r="M174" s="203">
        <v>13</v>
      </c>
      <c r="N174" s="204" t="s">
        <v>1365</v>
      </c>
      <c r="O174" s="204" t="s">
        <v>595</v>
      </c>
      <c r="P174" s="200" t="s">
        <v>152</v>
      </c>
      <c r="Q174" s="205" t="s">
        <v>61</v>
      </c>
      <c r="R174" s="200" t="s">
        <v>107</v>
      </c>
      <c r="S174" s="204">
        <v>38</v>
      </c>
      <c r="T174" s="203">
        <v>19</v>
      </c>
      <c r="U174" s="203">
        <v>150</v>
      </c>
      <c r="V174" s="203">
        <v>0</v>
      </c>
      <c r="W174" s="203">
        <v>150</v>
      </c>
      <c r="X174" s="203">
        <v>4</v>
      </c>
      <c r="Y174" s="203" t="s">
        <v>64</v>
      </c>
      <c r="Z174" s="207" t="s">
        <v>67</v>
      </c>
      <c r="AA174" s="208" t="s">
        <v>67</v>
      </c>
      <c r="AB174" s="198" t="s">
        <v>2234</v>
      </c>
      <c r="AC174" s="200" t="s">
        <v>600</v>
      </c>
      <c r="AD174" s="203" t="s">
        <v>67</v>
      </c>
      <c r="AE174" s="204">
        <v>0</v>
      </c>
      <c r="AF174" s="200" t="s">
        <v>1366</v>
      </c>
      <c r="AG174" s="57">
        <v>38</v>
      </c>
      <c r="AH174" s="203">
        <v>3</v>
      </c>
      <c r="AI174" s="202" t="s">
        <v>2092</v>
      </c>
      <c r="AJ174" s="197" t="s">
        <v>2091</v>
      </c>
      <c r="AK174" s="209">
        <v>150</v>
      </c>
      <c r="AL174" s="209">
        <v>38</v>
      </c>
      <c r="AM174" s="209">
        <v>6373</v>
      </c>
      <c r="AN174" s="209">
        <v>0</v>
      </c>
      <c r="AO174" s="209">
        <v>0</v>
      </c>
      <c r="AP174" s="209">
        <v>18163050</v>
      </c>
      <c r="AQ174" s="209">
        <v>2888000</v>
      </c>
      <c r="AR174" s="209">
        <v>0</v>
      </c>
      <c r="AS174" s="210">
        <v>0</v>
      </c>
      <c r="AT174" s="210">
        <v>0</v>
      </c>
      <c r="AU174" s="210">
        <v>21051050</v>
      </c>
      <c r="AV174" s="107" t="s">
        <v>64</v>
      </c>
      <c r="AX174" s="107">
        <v>1</v>
      </c>
      <c r="AY174" s="107">
        <v>7</v>
      </c>
      <c r="AZ174" s="107">
        <v>0</v>
      </c>
      <c r="BA174" s="107">
        <v>0</v>
      </c>
      <c r="BB174" s="107">
        <v>0</v>
      </c>
      <c r="BC174" s="107">
        <v>0</v>
      </c>
      <c r="BD174" s="107">
        <v>0</v>
      </c>
      <c r="BE174" s="107">
        <v>0</v>
      </c>
      <c r="BF174" s="107">
        <v>0</v>
      </c>
      <c r="BG174" s="206">
        <v>7</v>
      </c>
      <c r="BH174" s="206">
        <v>7</v>
      </c>
      <c r="BI174" s="206">
        <v>7</v>
      </c>
      <c r="BJ174" s="206">
        <v>7</v>
      </c>
      <c r="BK174" s="206">
        <v>7</v>
      </c>
      <c r="BL174" s="81">
        <v>7</v>
      </c>
      <c r="BM174" s="57">
        <v>6.4</v>
      </c>
      <c r="BN174" s="57" t="s">
        <v>67</v>
      </c>
      <c r="BQ174" s="108"/>
    </row>
    <row r="175" spans="1:73" s="57" customFormat="1" ht="14.15" customHeight="1" x14ac:dyDescent="0.35">
      <c r="A175" s="201">
        <v>14404</v>
      </c>
      <c r="B175" s="197" t="s">
        <v>1069</v>
      </c>
      <c r="C175" s="198" t="s">
        <v>126</v>
      </c>
      <c r="D175" s="199">
        <v>2</v>
      </c>
      <c r="E175" s="199">
        <v>2025</v>
      </c>
      <c r="F175" s="200" t="s">
        <v>127</v>
      </c>
      <c r="G175" s="197" t="s">
        <v>476</v>
      </c>
      <c r="H175" s="198" t="s">
        <v>603</v>
      </c>
      <c r="I175" s="200" t="s">
        <v>593</v>
      </c>
      <c r="J175" s="200" t="s">
        <v>594</v>
      </c>
      <c r="K175" s="200" t="s">
        <v>65</v>
      </c>
      <c r="L175" s="215" t="s">
        <v>65</v>
      </c>
      <c r="M175" s="203">
        <v>13</v>
      </c>
      <c r="N175" s="204" t="s">
        <v>1365</v>
      </c>
      <c r="O175" s="204" t="s">
        <v>604</v>
      </c>
      <c r="P175" s="200" t="s">
        <v>152</v>
      </c>
      <c r="Q175" s="205" t="s">
        <v>61</v>
      </c>
      <c r="R175" s="200" t="s">
        <v>107</v>
      </c>
      <c r="S175" s="204">
        <v>38</v>
      </c>
      <c r="T175" s="203">
        <v>20</v>
      </c>
      <c r="U175" s="203">
        <v>150</v>
      </c>
      <c r="V175" s="203">
        <v>0</v>
      </c>
      <c r="W175" s="203">
        <v>150</v>
      </c>
      <c r="X175" s="203">
        <v>4</v>
      </c>
      <c r="Y175" s="203" t="s">
        <v>64</v>
      </c>
      <c r="Z175" s="207" t="s">
        <v>67</v>
      </c>
      <c r="AA175" s="208" t="s">
        <v>67</v>
      </c>
      <c r="AB175" s="198" t="s">
        <v>2234</v>
      </c>
      <c r="AC175" s="200" t="s">
        <v>600</v>
      </c>
      <c r="AD175" s="203" t="s">
        <v>67</v>
      </c>
      <c r="AE175" s="204">
        <v>0</v>
      </c>
      <c r="AF175" s="200" t="s">
        <v>1366</v>
      </c>
      <c r="AG175" s="57">
        <v>38</v>
      </c>
      <c r="AH175" s="203">
        <v>3</v>
      </c>
      <c r="AI175" s="202" t="s">
        <v>2092</v>
      </c>
      <c r="AJ175" s="197" t="s">
        <v>2091</v>
      </c>
      <c r="AK175" s="209">
        <v>150</v>
      </c>
      <c r="AL175" s="209">
        <v>38</v>
      </c>
      <c r="AM175" s="209">
        <v>6373</v>
      </c>
      <c r="AN175" s="209">
        <v>0</v>
      </c>
      <c r="AO175" s="209">
        <v>0</v>
      </c>
      <c r="AP175" s="209">
        <v>19119000</v>
      </c>
      <c r="AQ175" s="209">
        <v>3040000</v>
      </c>
      <c r="AR175" s="209">
        <v>0</v>
      </c>
      <c r="AS175" s="210">
        <v>0</v>
      </c>
      <c r="AT175" s="210">
        <v>0</v>
      </c>
      <c r="AU175" s="210">
        <v>22159000</v>
      </c>
      <c r="AV175" s="107" t="s">
        <v>64</v>
      </c>
      <c r="AX175" s="107">
        <v>1</v>
      </c>
      <c r="AY175" s="107">
        <v>7</v>
      </c>
      <c r="AZ175" s="107">
        <v>0</v>
      </c>
      <c r="BA175" s="107">
        <v>0</v>
      </c>
      <c r="BB175" s="107">
        <v>0</v>
      </c>
      <c r="BC175" s="107">
        <v>0</v>
      </c>
      <c r="BD175" s="107">
        <v>0</v>
      </c>
      <c r="BE175" s="107">
        <v>0</v>
      </c>
      <c r="BF175" s="107">
        <v>0</v>
      </c>
      <c r="BG175" s="206">
        <v>7</v>
      </c>
      <c r="BH175" s="206">
        <v>7</v>
      </c>
      <c r="BI175" s="206">
        <v>7</v>
      </c>
      <c r="BJ175" s="206">
        <v>7</v>
      </c>
      <c r="BK175" s="206">
        <v>7</v>
      </c>
      <c r="BL175" s="57">
        <v>7</v>
      </c>
      <c r="BM175" s="57">
        <v>6.4</v>
      </c>
      <c r="BN175" s="57" t="s">
        <v>67</v>
      </c>
      <c r="BQ175" s="108"/>
    </row>
    <row r="176" spans="1:73" s="57" customFormat="1" ht="14.15" customHeight="1" x14ac:dyDescent="0.35">
      <c r="A176" s="201">
        <v>14273</v>
      </c>
      <c r="B176" s="197" t="s">
        <v>1069</v>
      </c>
      <c r="C176" s="198" t="s">
        <v>126</v>
      </c>
      <c r="D176" s="199">
        <v>2</v>
      </c>
      <c r="E176" s="199">
        <v>2025</v>
      </c>
      <c r="F176" s="200" t="s">
        <v>127</v>
      </c>
      <c r="G176" s="197" t="s">
        <v>1018</v>
      </c>
      <c r="H176" s="198" t="s">
        <v>2381</v>
      </c>
      <c r="I176" s="200" t="s">
        <v>614</v>
      </c>
      <c r="J176" s="200" t="s">
        <v>615</v>
      </c>
      <c r="K176" s="200" t="s">
        <v>56</v>
      </c>
      <c r="L176" s="215" t="s">
        <v>57</v>
      </c>
      <c r="M176" s="203">
        <v>13</v>
      </c>
      <c r="N176" s="204" t="s">
        <v>1365</v>
      </c>
      <c r="O176" s="204" t="s">
        <v>209</v>
      </c>
      <c r="P176" s="200" t="s">
        <v>445</v>
      </c>
      <c r="Q176" s="205" t="s">
        <v>61</v>
      </c>
      <c r="R176" s="200" t="s">
        <v>62</v>
      </c>
      <c r="S176" s="204">
        <v>38</v>
      </c>
      <c r="T176" s="203">
        <v>11</v>
      </c>
      <c r="U176" s="203">
        <v>100</v>
      </c>
      <c r="V176" s="203">
        <v>12</v>
      </c>
      <c r="W176" s="203">
        <v>112</v>
      </c>
      <c r="X176" s="203">
        <v>3</v>
      </c>
      <c r="Y176" s="203" t="s">
        <v>64</v>
      </c>
      <c r="Z176" s="207" t="s">
        <v>67</v>
      </c>
      <c r="AA176" s="208" t="s">
        <v>64</v>
      </c>
      <c r="AB176" s="198" t="s">
        <v>2234</v>
      </c>
      <c r="AC176" s="200" t="s">
        <v>1016</v>
      </c>
      <c r="AD176" s="203" t="s">
        <v>67</v>
      </c>
      <c r="AE176" s="204">
        <v>0</v>
      </c>
      <c r="AF176" s="200" t="s">
        <v>1366</v>
      </c>
      <c r="AG176" s="57">
        <v>38</v>
      </c>
      <c r="AH176" s="203">
        <v>2</v>
      </c>
      <c r="AI176" s="202" t="s">
        <v>2092</v>
      </c>
      <c r="AJ176" s="197" t="s">
        <v>2091</v>
      </c>
      <c r="AK176" s="209">
        <v>112</v>
      </c>
      <c r="AL176" s="209">
        <v>38</v>
      </c>
      <c r="AM176" s="209">
        <v>5075</v>
      </c>
      <c r="AN176" s="209">
        <v>115000</v>
      </c>
      <c r="AO176" s="209">
        <v>0</v>
      </c>
      <c r="AP176" s="209">
        <v>6252400</v>
      </c>
      <c r="AQ176" s="209">
        <v>1672000</v>
      </c>
      <c r="AR176" s="209">
        <v>1265000</v>
      </c>
      <c r="AS176" s="210">
        <v>0</v>
      </c>
      <c r="AT176" s="210">
        <v>0</v>
      </c>
      <c r="AU176" s="210">
        <v>9189400</v>
      </c>
      <c r="AV176" s="107" t="s">
        <v>64</v>
      </c>
      <c r="AX176" s="107">
        <v>1</v>
      </c>
      <c r="AY176" s="107">
        <v>7</v>
      </c>
      <c r="AZ176" s="107">
        <v>0</v>
      </c>
      <c r="BA176" s="107">
        <v>0</v>
      </c>
      <c r="BB176" s="107">
        <v>0</v>
      </c>
      <c r="BC176" s="107">
        <v>0</v>
      </c>
      <c r="BD176" s="107">
        <v>0</v>
      </c>
      <c r="BE176" s="107">
        <v>0</v>
      </c>
      <c r="BF176" s="107">
        <v>0</v>
      </c>
      <c r="BG176" s="206">
        <v>7</v>
      </c>
      <c r="BH176" s="206">
        <v>7</v>
      </c>
      <c r="BI176" s="206">
        <v>7</v>
      </c>
      <c r="BJ176" s="206">
        <v>7</v>
      </c>
      <c r="BK176" s="206">
        <v>7</v>
      </c>
      <c r="BL176" s="57">
        <v>7</v>
      </c>
      <c r="BM176" s="57">
        <v>6.4</v>
      </c>
      <c r="BN176" s="57" t="s">
        <v>67</v>
      </c>
      <c r="BQ176" s="108"/>
    </row>
    <row r="177" spans="1:69" s="57" customFormat="1" ht="14.15" customHeight="1" x14ac:dyDescent="0.35">
      <c r="A177" s="201">
        <v>14411</v>
      </c>
      <c r="B177" s="197" t="s">
        <v>1069</v>
      </c>
      <c r="C177" s="198" t="s">
        <v>126</v>
      </c>
      <c r="D177" s="199">
        <v>2</v>
      </c>
      <c r="E177" s="199">
        <v>2025</v>
      </c>
      <c r="F177" s="200" t="s">
        <v>127</v>
      </c>
      <c r="G177" s="197" t="s">
        <v>476</v>
      </c>
      <c r="H177" s="198" t="s">
        <v>603</v>
      </c>
      <c r="I177" s="200" t="s">
        <v>834</v>
      </c>
      <c r="J177" s="200" t="s">
        <v>2592</v>
      </c>
      <c r="K177" s="200" t="s">
        <v>65</v>
      </c>
      <c r="L177" s="215" t="s">
        <v>65</v>
      </c>
      <c r="M177" s="203">
        <v>13</v>
      </c>
      <c r="N177" s="204" t="s">
        <v>1365</v>
      </c>
      <c r="O177" s="204" t="s">
        <v>595</v>
      </c>
      <c r="P177" s="200" t="s">
        <v>152</v>
      </c>
      <c r="Q177" s="205" t="s">
        <v>61</v>
      </c>
      <c r="R177" s="200" t="s">
        <v>107</v>
      </c>
      <c r="S177" s="204">
        <v>50</v>
      </c>
      <c r="T177" s="203">
        <v>20</v>
      </c>
      <c r="U177" s="203"/>
      <c r="V177" s="203">
        <v>0</v>
      </c>
      <c r="W177" s="203">
        <v>200</v>
      </c>
      <c r="X177" s="203">
        <v>4</v>
      </c>
      <c r="Y177" s="203" t="s">
        <v>64</v>
      </c>
      <c r="Z177" s="207" t="s">
        <v>67</v>
      </c>
      <c r="AA177" s="208" t="s">
        <v>67</v>
      </c>
      <c r="AB177" s="198" t="s">
        <v>2294</v>
      </c>
      <c r="AC177" s="200" t="s">
        <v>600</v>
      </c>
      <c r="AD177" s="203" t="s">
        <v>67</v>
      </c>
      <c r="AE177" s="204">
        <v>0</v>
      </c>
      <c r="AF177" s="200" t="s">
        <v>1366</v>
      </c>
      <c r="AG177" s="57">
        <v>50</v>
      </c>
      <c r="AH177" s="203">
        <v>2</v>
      </c>
      <c r="AI177" s="202" t="s">
        <v>2092</v>
      </c>
      <c r="AJ177" s="197" t="s">
        <v>2091</v>
      </c>
      <c r="AK177" s="209">
        <v>200</v>
      </c>
      <c r="AL177" s="209">
        <v>50</v>
      </c>
      <c r="AM177" s="209">
        <v>5075</v>
      </c>
      <c r="AN177" s="209">
        <v>0</v>
      </c>
      <c r="AO177" s="209">
        <v>0</v>
      </c>
      <c r="AP177" s="209">
        <v>20300000</v>
      </c>
      <c r="AQ177" s="209">
        <v>4000000</v>
      </c>
      <c r="AR177" s="209">
        <v>0</v>
      </c>
      <c r="AS177" s="210">
        <v>0</v>
      </c>
      <c r="AT177" s="210">
        <v>0</v>
      </c>
      <c r="AU177" s="210">
        <v>24300000</v>
      </c>
      <c r="AV177" s="107" t="s">
        <v>64</v>
      </c>
      <c r="AX177" s="107">
        <v>1</v>
      </c>
      <c r="AY177" s="107">
        <v>7</v>
      </c>
      <c r="AZ177" s="107">
        <v>7</v>
      </c>
      <c r="BA177" s="107">
        <v>7</v>
      </c>
      <c r="BB177" s="107">
        <v>7</v>
      </c>
      <c r="BC177" s="107">
        <v>7</v>
      </c>
      <c r="BD177" s="107">
        <v>7</v>
      </c>
      <c r="BE177" s="107">
        <v>7</v>
      </c>
      <c r="BF177" s="107">
        <v>7</v>
      </c>
      <c r="BG177" s="206">
        <v>7</v>
      </c>
      <c r="BH177" s="206">
        <v>7</v>
      </c>
      <c r="BI177" s="206">
        <v>7</v>
      </c>
      <c r="BJ177" s="206">
        <v>7</v>
      </c>
      <c r="BK177" s="206">
        <v>7</v>
      </c>
      <c r="BL177" s="81">
        <v>7</v>
      </c>
      <c r="BM177" s="57">
        <v>6.4</v>
      </c>
      <c r="BN177" s="57" t="s">
        <v>67</v>
      </c>
      <c r="BQ177" s="108"/>
    </row>
    <row r="178" spans="1:69" s="57" customFormat="1" ht="14.15" customHeight="1" x14ac:dyDescent="0.35">
      <c r="A178" s="201">
        <v>14418</v>
      </c>
      <c r="B178" s="197" t="s">
        <v>1069</v>
      </c>
      <c r="C178" s="198" t="s">
        <v>126</v>
      </c>
      <c r="D178" s="199">
        <v>2</v>
      </c>
      <c r="E178" s="199">
        <v>2025</v>
      </c>
      <c r="F178" s="200" t="s">
        <v>127</v>
      </c>
      <c r="G178" s="197" t="s">
        <v>948</v>
      </c>
      <c r="H178" s="198" t="s">
        <v>2313</v>
      </c>
      <c r="I178" s="200" t="s">
        <v>677</v>
      </c>
      <c r="J178" s="200" t="s">
        <v>678</v>
      </c>
      <c r="K178" s="200" t="s">
        <v>56</v>
      </c>
      <c r="L178" s="215" t="s">
        <v>57</v>
      </c>
      <c r="M178" s="203">
        <v>13</v>
      </c>
      <c r="N178" s="204" t="s">
        <v>1365</v>
      </c>
      <c r="O178" s="204" t="s">
        <v>203</v>
      </c>
      <c r="P178" s="200" t="s">
        <v>152</v>
      </c>
      <c r="Q178" s="205" t="s">
        <v>61</v>
      </c>
      <c r="R178" s="200" t="s">
        <v>62</v>
      </c>
      <c r="S178" s="204">
        <v>13</v>
      </c>
      <c r="T178" s="203">
        <v>20</v>
      </c>
      <c r="U178" s="203">
        <v>40</v>
      </c>
      <c r="V178" s="203">
        <v>12</v>
      </c>
      <c r="W178" s="203">
        <v>52</v>
      </c>
      <c r="X178" s="203">
        <v>4</v>
      </c>
      <c r="Y178" s="203" t="s">
        <v>64</v>
      </c>
      <c r="Z178" s="207" t="s">
        <v>67</v>
      </c>
      <c r="AA178" s="208" t="s">
        <v>67</v>
      </c>
      <c r="AB178" s="198" t="s">
        <v>2234</v>
      </c>
      <c r="AC178" s="200" t="s">
        <v>1052</v>
      </c>
      <c r="AD178" s="203" t="s">
        <v>67</v>
      </c>
      <c r="AE178" s="204">
        <v>0</v>
      </c>
      <c r="AF178" s="200" t="s">
        <v>1366</v>
      </c>
      <c r="AG178" s="57">
        <v>13</v>
      </c>
      <c r="AH178" s="203">
        <v>3</v>
      </c>
      <c r="AI178" s="202" t="s">
        <v>2092</v>
      </c>
      <c r="AJ178" s="197" t="s">
        <v>2091</v>
      </c>
      <c r="AK178" s="209">
        <v>52</v>
      </c>
      <c r="AL178" s="209">
        <v>13</v>
      </c>
      <c r="AM178" s="209">
        <v>6373</v>
      </c>
      <c r="AN178" s="209">
        <v>0</v>
      </c>
      <c r="AO178" s="209">
        <v>0</v>
      </c>
      <c r="AP178" s="209">
        <v>6627920</v>
      </c>
      <c r="AQ178" s="209">
        <v>1040000</v>
      </c>
      <c r="AR178" s="209">
        <v>0</v>
      </c>
      <c r="AS178" s="210">
        <v>0</v>
      </c>
      <c r="AT178" s="210">
        <v>0</v>
      </c>
      <c r="AU178" s="210">
        <v>7667920</v>
      </c>
      <c r="AV178" s="107" t="s">
        <v>64</v>
      </c>
      <c r="AX178" s="107">
        <v>1</v>
      </c>
      <c r="AY178" s="107">
        <v>7</v>
      </c>
      <c r="AZ178" s="107">
        <v>0</v>
      </c>
      <c r="BA178" s="107">
        <v>0</v>
      </c>
      <c r="BB178" s="107">
        <v>0</v>
      </c>
      <c r="BC178" s="107">
        <v>0</v>
      </c>
      <c r="BD178" s="107">
        <v>0</v>
      </c>
      <c r="BE178" s="107">
        <v>0</v>
      </c>
      <c r="BF178" s="107">
        <v>0</v>
      </c>
      <c r="BG178" s="206">
        <v>7</v>
      </c>
      <c r="BH178" s="206">
        <v>7</v>
      </c>
      <c r="BI178" s="206">
        <v>7</v>
      </c>
      <c r="BJ178" s="206">
        <v>7</v>
      </c>
      <c r="BK178" s="206">
        <v>7</v>
      </c>
      <c r="BL178" s="57">
        <v>7</v>
      </c>
      <c r="BM178" s="57">
        <v>6.4</v>
      </c>
      <c r="BN178" s="57" t="s">
        <v>67</v>
      </c>
      <c r="BQ178" s="108"/>
    </row>
    <row r="179" spans="1:69" s="57" customFormat="1" ht="14.15" customHeight="1" x14ac:dyDescent="0.35">
      <c r="A179" s="201">
        <v>14460</v>
      </c>
      <c r="B179" s="197" t="s">
        <v>1069</v>
      </c>
      <c r="C179" s="198" t="s">
        <v>126</v>
      </c>
      <c r="D179" s="199">
        <v>2</v>
      </c>
      <c r="E179" s="199">
        <v>2025</v>
      </c>
      <c r="F179" s="200" t="s">
        <v>127</v>
      </c>
      <c r="G179" s="197" t="s">
        <v>568</v>
      </c>
      <c r="H179" s="198" t="s">
        <v>567</v>
      </c>
      <c r="I179" s="200" t="s">
        <v>622</v>
      </c>
      <c r="J179" s="200" t="s">
        <v>623</v>
      </c>
      <c r="K179" s="200" t="s">
        <v>65</v>
      </c>
      <c r="L179" s="215" t="s">
        <v>65</v>
      </c>
      <c r="M179" s="203">
        <v>13</v>
      </c>
      <c r="N179" s="204" t="s">
        <v>1365</v>
      </c>
      <c r="O179" s="204" t="s">
        <v>455</v>
      </c>
      <c r="P179" s="200" t="s">
        <v>2014</v>
      </c>
      <c r="Q179" s="205" t="s">
        <v>61</v>
      </c>
      <c r="R179" s="200" t="s">
        <v>62</v>
      </c>
      <c r="S179" s="204">
        <v>7</v>
      </c>
      <c r="T179" s="203">
        <v>10</v>
      </c>
      <c r="U179" s="203">
        <v>28</v>
      </c>
      <c r="V179" s="203">
        <v>0</v>
      </c>
      <c r="W179" s="203">
        <v>28</v>
      </c>
      <c r="X179" s="203">
        <v>4</v>
      </c>
      <c r="Y179" s="203" t="s">
        <v>67</v>
      </c>
      <c r="Z179" s="207" t="s">
        <v>67</v>
      </c>
      <c r="AA179" s="208" t="s">
        <v>67</v>
      </c>
      <c r="AB179" s="198" t="s">
        <v>2234</v>
      </c>
      <c r="AC179" s="200" t="s">
        <v>564</v>
      </c>
      <c r="AD179" s="203" t="s">
        <v>67</v>
      </c>
      <c r="AE179" s="204">
        <v>0</v>
      </c>
      <c r="AF179" s="200" t="s">
        <v>1366</v>
      </c>
      <c r="AG179" s="57">
        <v>7</v>
      </c>
      <c r="AH179" s="203">
        <v>1</v>
      </c>
      <c r="AI179" s="202" t="s">
        <v>2092</v>
      </c>
      <c r="AJ179" s="197" t="s">
        <v>2091</v>
      </c>
      <c r="AK179" s="209">
        <v>28</v>
      </c>
      <c r="AL179" s="209">
        <v>7</v>
      </c>
      <c r="AM179" s="209">
        <v>4130</v>
      </c>
      <c r="AN179" s="209">
        <v>0</v>
      </c>
      <c r="AO179" s="209">
        <v>0</v>
      </c>
      <c r="AP179" s="209">
        <v>1156400</v>
      </c>
      <c r="AQ179" s="209">
        <v>0</v>
      </c>
      <c r="AR179" s="209">
        <v>0</v>
      </c>
      <c r="AS179" s="210">
        <v>0</v>
      </c>
      <c r="AT179" s="210">
        <v>0</v>
      </c>
      <c r="AU179" s="210">
        <v>1156400</v>
      </c>
      <c r="AV179" s="107" t="s">
        <v>67</v>
      </c>
      <c r="AW179" s="57" t="s">
        <v>2393</v>
      </c>
      <c r="AX179" s="107">
        <v>0</v>
      </c>
      <c r="AY179" s="107">
        <v>0</v>
      </c>
      <c r="AZ179" s="107">
        <v>0</v>
      </c>
      <c r="BA179" s="107">
        <v>0</v>
      </c>
      <c r="BB179" s="107">
        <v>0</v>
      </c>
      <c r="BC179" s="107">
        <v>0</v>
      </c>
      <c r="BD179" s="107">
        <v>0</v>
      </c>
      <c r="BE179" s="107">
        <v>0</v>
      </c>
      <c r="BF179" s="107">
        <v>0</v>
      </c>
      <c r="BG179" s="206">
        <v>0</v>
      </c>
      <c r="BH179" s="206">
        <v>0</v>
      </c>
      <c r="BI179" s="206">
        <v>0</v>
      </c>
      <c r="BJ179" s="206">
        <v>0</v>
      </c>
      <c r="BK179" s="206">
        <v>0</v>
      </c>
      <c r="BL179" s="57">
        <v>0</v>
      </c>
      <c r="BM179" s="57">
        <v>0</v>
      </c>
      <c r="BN179" s="57" t="s">
        <v>67</v>
      </c>
      <c r="BQ179" s="108"/>
    </row>
    <row r="180" spans="1:69" s="57" customFormat="1" ht="14.15" customHeight="1" x14ac:dyDescent="0.35">
      <c r="A180" s="201">
        <v>14459</v>
      </c>
      <c r="B180" s="197" t="s">
        <v>1069</v>
      </c>
      <c r="C180" s="198" t="s">
        <v>126</v>
      </c>
      <c r="D180" s="199">
        <v>2</v>
      </c>
      <c r="E180" s="199">
        <v>2025</v>
      </c>
      <c r="F180" s="200" t="s">
        <v>127</v>
      </c>
      <c r="G180" s="197" t="s">
        <v>568</v>
      </c>
      <c r="H180" s="198" t="s">
        <v>567</v>
      </c>
      <c r="I180" s="200" t="s">
        <v>622</v>
      </c>
      <c r="J180" s="200" t="s">
        <v>623</v>
      </c>
      <c r="K180" s="200" t="s">
        <v>65</v>
      </c>
      <c r="L180" s="215" t="s">
        <v>65</v>
      </c>
      <c r="M180" s="203">
        <v>13</v>
      </c>
      <c r="N180" s="204" t="s">
        <v>1365</v>
      </c>
      <c r="O180" s="204" t="s">
        <v>455</v>
      </c>
      <c r="P180" s="200" t="s">
        <v>2014</v>
      </c>
      <c r="Q180" s="205" t="s">
        <v>61</v>
      </c>
      <c r="R180" s="200" t="s">
        <v>62</v>
      </c>
      <c r="S180" s="204">
        <v>7</v>
      </c>
      <c r="T180" s="203">
        <v>10</v>
      </c>
      <c r="U180" s="203">
        <v>28</v>
      </c>
      <c r="V180" s="203">
        <v>0</v>
      </c>
      <c r="W180" s="203">
        <v>28</v>
      </c>
      <c r="X180" s="203">
        <v>4</v>
      </c>
      <c r="Y180" s="203" t="s">
        <v>67</v>
      </c>
      <c r="Z180" s="207" t="s">
        <v>67</v>
      </c>
      <c r="AA180" s="208" t="s">
        <v>67</v>
      </c>
      <c r="AB180" s="198" t="s">
        <v>2234</v>
      </c>
      <c r="AC180" s="200" t="s">
        <v>564</v>
      </c>
      <c r="AD180" s="203" t="s">
        <v>67</v>
      </c>
      <c r="AE180" s="204">
        <v>0</v>
      </c>
      <c r="AF180" s="200" t="s">
        <v>1366</v>
      </c>
      <c r="AG180" s="57">
        <v>7</v>
      </c>
      <c r="AH180" s="203">
        <v>1</v>
      </c>
      <c r="AI180" s="202" t="s">
        <v>2092</v>
      </c>
      <c r="AJ180" s="197" t="s">
        <v>2091</v>
      </c>
      <c r="AK180" s="209">
        <v>28</v>
      </c>
      <c r="AL180" s="209">
        <v>7</v>
      </c>
      <c r="AM180" s="209">
        <v>4130</v>
      </c>
      <c r="AN180" s="209">
        <v>0</v>
      </c>
      <c r="AO180" s="209">
        <v>0</v>
      </c>
      <c r="AP180" s="209">
        <v>1156400</v>
      </c>
      <c r="AQ180" s="209">
        <v>0</v>
      </c>
      <c r="AR180" s="209">
        <v>0</v>
      </c>
      <c r="AS180" s="210">
        <v>0</v>
      </c>
      <c r="AT180" s="210">
        <v>0</v>
      </c>
      <c r="AU180" s="210">
        <v>1156400</v>
      </c>
      <c r="AV180" s="107" t="s">
        <v>67</v>
      </c>
      <c r="AW180" s="57" t="s">
        <v>2393</v>
      </c>
      <c r="AX180" s="107">
        <v>0</v>
      </c>
      <c r="AY180" s="107">
        <v>0</v>
      </c>
      <c r="AZ180" s="107">
        <v>0</v>
      </c>
      <c r="BA180" s="107">
        <v>0</v>
      </c>
      <c r="BB180" s="107">
        <v>0</v>
      </c>
      <c r="BC180" s="107">
        <v>0</v>
      </c>
      <c r="BD180" s="107">
        <v>0</v>
      </c>
      <c r="BE180" s="107">
        <v>0</v>
      </c>
      <c r="BF180" s="107">
        <v>0</v>
      </c>
      <c r="BG180" s="206">
        <v>0</v>
      </c>
      <c r="BH180" s="206">
        <v>0</v>
      </c>
      <c r="BI180" s="206">
        <v>0</v>
      </c>
      <c r="BJ180" s="206">
        <v>0</v>
      </c>
      <c r="BK180" s="206">
        <v>0</v>
      </c>
      <c r="BL180" s="57">
        <v>0</v>
      </c>
      <c r="BM180" s="57">
        <v>0</v>
      </c>
      <c r="BN180" s="57" t="s">
        <v>67</v>
      </c>
      <c r="BQ180" s="108"/>
    </row>
    <row r="181" spans="1:69" s="57" customFormat="1" ht="14.15" customHeight="1" x14ac:dyDescent="0.35">
      <c r="A181" s="201">
        <v>14456</v>
      </c>
      <c r="B181" s="197" t="s">
        <v>1069</v>
      </c>
      <c r="C181" s="198" t="s">
        <v>126</v>
      </c>
      <c r="D181" s="199">
        <v>2</v>
      </c>
      <c r="E181" s="199">
        <v>2025</v>
      </c>
      <c r="F181" s="200" t="s">
        <v>127</v>
      </c>
      <c r="G181" s="197" t="s">
        <v>568</v>
      </c>
      <c r="H181" s="198" t="s">
        <v>567</v>
      </c>
      <c r="I181" s="200" t="s">
        <v>622</v>
      </c>
      <c r="J181" s="200" t="s">
        <v>623</v>
      </c>
      <c r="K181" s="200" t="s">
        <v>65</v>
      </c>
      <c r="L181" s="215" t="s">
        <v>65</v>
      </c>
      <c r="M181" s="203">
        <v>13</v>
      </c>
      <c r="N181" s="204" t="s">
        <v>1365</v>
      </c>
      <c r="O181" s="204" t="s">
        <v>455</v>
      </c>
      <c r="P181" s="200" t="s">
        <v>2014</v>
      </c>
      <c r="Q181" s="205" t="s">
        <v>61</v>
      </c>
      <c r="R181" s="200" t="s">
        <v>62</v>
      </c>
      <c r="S181" s="204">
        <v>7</v>
      </c>
      <c r="T181" s="203">
        <v>10</v>
      </c>
      <c r="U181" s="203">
        <v>28</v>
      </c>
      <c r="V181" s="203">
        <v>0</v>
      </c>
      <c r="W181" s="203">
        <v>28</v>
      </c>
      <c r="X181" s="203">
        <v>4</v>
      </c>
      <c r="Y181" s="203" t="s">
        <v>67</v>
      </c>
      <c r="Z181" s="207" t="s">
        <v>67</v>
      </c>
      <c r="AA181" s="208" t="s">
        <v>67</v>
      </c>
      <c r="AB181" s="198" t="s">
        <v>2234</v>
      </c>
      <c r="AC181" s="200" t="s">
        <v>564</v>
      </c>
      <c r="AD181" s="203" t="s">
        <v>67</v>
      </c>
      <c r="AE181" s="204">
        <v>0</v>
      </c>
      <c r="AF181" s="200" t="s">
        <v>1366</v>
      </c>
      <c r="AG181" s="57">
        <v>7</v>
      </c>
      <c r="AH181" s="203">
        <v>1</v>
      </c>
      <c r="AI181" s="202" t="s">
        <v>2092</v>
      </c>
      <c r="AJ181" s="197" t="s">
        <v>2091</v>
      </c>
      <c r="AK181" s="209">
        <v>28</v>
      </c>
      <c r="AL181" s="209">
        <v>7</v>
      </c>
      <c r="AM181" s="209">
        <v>4130</v>
      </c>
      <c r="AN181" s="209">
        <v>0</v>
      </c>
      <c r="AO181" s="209">
        <v>0</v>
      </c>
      <c r="AP181" s="209">
        <v>1156400</v>
      </c>
      <c r="AQ181" s="209">
        <v>0</v>
      </c>
      <c r="AR181" s="209">
        <v>0</v>
      </c>
      <c r="AS181" s="210">
        <v>0</v>
      </c>
      <c r="AT181" s="210">
        <v>0</v>
      </c>
      <c r="AU181" s="210">
        <v>1156400</v>
      </c>
      <c r="AV181" s="107" t="s">
        <v>67</v>
      </c>
      <c r="AW181" s="57" t="s">
        <v>2393</v>
      </c>
      <c r="AX181" s="107">
        <v>0</v>
      </c>
      <c r="AY181" s="107">
        <v>0</v>
      </c>
      <c r="AZ181" s="107">
        <v>0</v>
      </c>
      <c r="BA181" s="107">
        <v>0</v>
      </c>
      <c r="BB181" s="107">
        <v>0</v>
      </c>
      <c r="BC181" s="107">
        <v>0</v>
      </c>
      <c r="BD181" s="107">
        <v>0</v>
      </c>
      <c r="BE181" s="107">
        <v>0</v>
      </c>
      <c r="BF181" s="107">
        <v>0</v>
      </c>
      <c r="BG181" s="206">
        <v>0</v>
      </c>
      <c r="BH181" s="206">
        <v>0</v>
      </c>
      <c r="BI181" s="206">
        <v>0</v>
      </c>
      <c r="BJ181" s="206">
        <v>0</v>
      </c>
      <c r="BK181" s="206">
        <v>0</v>
      </c>
      <c r="BL181" s="57">
        <v>0</v>
      </c>
      <c r="BM181" s="57">
        <v>0</v>
      </c>
      <c r="BN181" s="57" t="s">
        <v>67</v>
      </c>
      <c r="BQ181" s="108"/>
    </row>
    <row r="182" spans="1:69" s="57" customFormat="1" ht="14.15" customHeight="1" x14ac:dyDescent="0.35">
      <c r="A182" s="201">
        <v>14461</v>
      </c>
      <c r="B182" s="197" t="s">
        <v>1069</v>
      </c>
      <c r="C182" s="198" t="s">
        <v>126</v>
      </c>
      <c r="D182" s="199">
        <v>2</v>
      </c>
      <c r="E182" s="199">
        <v>2025</v>
      </c>
      <c r="F182" s="200" t="s">
        <v>127</v>
      </c>
      <c r="G182" s="197" t="s">
        <v>619</v>
      </c>
      <c r="H182" s="198" t="s">
        <v>2263</v>
      </c>
      <c r="I182" s="200" t="s">
        <v>614</v>
      </c>
      <c r="J182" s="200" t="s">
        <v>615</v>
      </c>
      <c r="K182" s="200" t="s">
        <v>65</v>
      </c>
      <c r="L182" s="215" t="s">
        <v>65</v>
      </c>
      <c r="M182" s="203">
        <v>13</v>
      </c>
      <c r="N182" s="204" t="s">
        <v>1365</v>
      </c>
      <c r="O182" s="204" t="s">
        <v>616</v>
      </c>
      <c r="P182" s="200" t="s">
        <v>152</v>
      </c>
      <c r="Q182" s="205" t="s">
        <v>61</v>
      </c>
      <c r="R182" s="200" t="s">
        <v>62</v>
      </c>
      <c r="S182" s="204">
        <v>25</v>
      </c>
      <c r="T182" s="203">
        <v>12</v>
      </c>
      <c r="U182" s="203">
        <v>100</v>
      </c>
      <c r="V182" s="203">
        <v>0</v>
      </c>
      <c r="W182" s="203">
        <v>100</v>
      </c>
      <c r="X182" s="203">
        <v>4</v>
      </c>
      <c r="Y182" s="203" t="s">
        <v>64</v>
      </c>
      <c r="Z182" s="207" t="s">
        <v>67</v>
      </c>
      <c r="AA182" s="208" t="s">
        <v>67</v>
      </c>
      <c r="AB182" s="198" t="s">
        <v>2234</v>
      </c>
      <c r="AC182" s="200" t="s">
        <v>617</v>
      </c>
      <c r="AD182" s="203" t="s">
        <v>67</v>
      </c>
      <c r="AE182" s="204">
        <v>0</v>
      </c>
      <c r="AF182" s="200" t="s">
        <v>1366</v>
      </c>
      <c r="AG182" s="57">
        <v>25</v>
      </c>
      <c r="AH182" s="203">
        <v>2</v>
      </c>
      <c r="AI182" s="202" t="s">
        <v>2092</v>
      </c>
      <c r="AJ182" s="197" t="s">
        <v>2091</v>
      </c>
      <c r="AK182" s="209">
        <v>100</v>
      </c>
      <c r="AL182" s="209">
        <v>25</v>
      </c>
      <c r="AM182" s="209">
        <v>5075</v>
      </c>
      <c r="AN182" s="209">
        <v>0</v>
      </c>
      <c r="AO182" s="209">
        <v>0</v>
      </c>
      <c r="AP182" s="209">
        <v>6090000</v>
      </c>
      <c r="AQ182" s="209">
        <v>1200000</v>
      </c>
      <c r="AR182" s="209">
        <v>0</v>
      </c>
      <c r="AS182" s="210">
        <v>0</v>
      </c>
      <c r="AT182" s="210">
        <v>0</v>
      </c>
      <c r="AU182" s="210">
        <v>7290000</v>
      </c>
      <c r="AV182" s="107" t="s">
        <v>64</v>
      </c>
      <c r="AX182" s="107">
        <v>1</v>
      </c>
      <c r="AY182" s="107">
        <v>7</v>
      </c>
      <c r="AZ182" s="107">
        <v>0</v>
      </c>
      <c r="BA182" s="107">
        <v>0</v>
      </c>
      <c r="BB182" s="107">
        <v>0</v>
      </c>
      <c r="BC182" s="107">
        <v>0</v>
      </c>
      <c r="BD182" s="107">
        <v>0</v>
      </c>
      <c r="BE182" s="107">
        <v>0</v>
      </c>
      <c r="BF182" s="107">
        <v>0</v>
      </c>
      <c r="BG182" s="206">
        <v>7</v>
      </c>
      <c r="BH182" s="206">
        <v>7</v>
      </c>
      <c r="BI182" s="206">
        <v>7</v>
      </c>
      <c r="BJ182" s="206">
        <v>7</v>
      </c>
      <c r="BK182" s="206">
        <v>7</v>
      </c>
      <c r="BL182" s="57">
        <v>7</v>
      </c>
      <c r="BM182" s="57">
        <v>6.4</v>
      </c>
      <c r="BN182" s="57" t="s">
        <v>67</v>
      </c>
      <c r="BQ182" s="108"/>
    </row>
    <row r="183" spans="1:69" s="57" customFormat="1" ht="14.15" customHeight="1" x14ac:dyDescent="0.35">
      <c r="A183" s="201">
        <v>14480</v>
      </c>
      <c r="B183" s="197" t="s">
        <v>1069</v>
      </c>
      <c r="C183" s="198" t="s">
        <v>126</v>
      </c>
      <c r="D183" s="199">
        <v>2</v>
      </c>
      <c r="E183" s="199">
        <v>2025</v>
      </c>
      <c r="F183" s="200" t="s">
        <v>127</v>
      </c>
      <c r="G183" s="197" t="s">
        <v>440</v>
      </c>
      <c r="H183" s="198" t="s">
        <v>2243</v>
      </c>
      <c r="I183" s="200" t="s">
        <v>56</v>
      </c>
      <c r="J183" s="200" t="s">
        <v>57</v>
      </c>
      <c r="K183" s="200" t="s">
        <v>65</v>
      </c>
      <c r="L183" s="215" t="s">
        <v>65</v>
      </c>
      <c r="M183" s="203">
        <v>13</v>
      </c>
      <c r="N183" s="204" t="s">
        <v>1365</v>
      </c>
      <c r="O183" s="204" t="s">
        <v>434</v>
      </c>
      <c r="P183" s="200" t="s">
        <v>435</v>
      </c>
      <c r="Q183" s="205" t="s">
        <v>61</v>
      </c>
      <c r="R183" s="200" t="s">
        <v>62</v>
      </c>
      <c r="S183" s="204">
        <v>3</v>
      </c>
      <c r="T183" s="203">
        <v>15</v>
      </c>
      <c r="U183" s="203">
        <v>12</v>
      </c>
      <c r="V183" s="203">
        <v>0</v>
      </c>
      <c r="W183" s="203">
        <v>12</v>
      </c>
      <c r="X183" s="203">
        <v>4</v>
      </c>
      <c r="Y183" s="203" t="s">
        <v>64</v>
      </c>
      <c r="Z183" s="207" t="s">
        <v>67</v>
      </c>
      <c r="AA183" s="208" t="s">
        <v>67</v>
      </c>
      <c r="AB183" s="198" t="s">
        <v>2234</v>
      </c>
      <c r="AC183" s="200" t="s">
        <v>436</v>
      </c>
      <c r="AD183" s="203" t="s">
        <v>67</v>
      </c>
      <c r="AE183" s="204">
        <v>0</v>
      </c>
      <c r="AF183" s="200" t="s">
        <v>1366</v>
      </c>
      <c r="AG183" s="57">
        <v>3</v>
      </c>
      <c r="AH183" s="203">
        <v>1</v>
      </c>
      <c r="AI183" s="202" t="s">
        <v>2092</v>
      </c>
      <c r="AJ183" s="197" t="s">
        <v>2091</v>
      </c>
      <c r="AK183" s="209">
        <v>12</v>
      </c>
      <c r="AL183" s="209">
        <v>3</v>
      </c>
      <c r="AM183" s="209">
        <v>4130</v>
      </c>
      <c r="AN183" s="209">
        <v>0</v>
      </c>
      <c r="AO183" s="209">
        <v>0</v>
      </c>
      <c r="AP183" s="209">
        <v>743400</v>
      </c>
      <c r="AQ183" s="209">
        <v>180000</v>
      </c>
      <c r="AR183" s="209">
        <v>0</v>
      </c>
      <c r="AS183" s="210">
        <v>0</v>
      </c>
      <c r="AT183" s="210">
        <v>0</v>
      </c>
      <c r="AU183" s="210">
        <v>923400</v>
      </c>
      <c r="AV183" s="107" t="s">
        <v>64</v>
      </c>
      <c r="AX183" s="107">
        <v>1</v>
      </c>
      <c r="AY183" s="107">
        <v>7</v>
      </c>
      <c r="AZ183" s="107">
        <v>0</v>
      </c>
      <c r="BA183" s="107">
        <v>0</v>
      </c>
      <c r="BB183" s="107">
        <v>0</v>
      </c>
      <c r="BC183" s="107">
        <v>0</v>
      </c>
      <c r="BD183" s="107">
        <v>0</v>
      </c>
      <c r="BE183" s="107">
        <v>0</v>
      </c>
      <c r="BF183" s="107">
        <v>0</v>
      </c>
      <c r="BG183" s="206">
        <v>7</v>
      </c>
      <c r="BH183" s="206">
        <v>7</v>
      </c>
      <c r="BI183" s="206">
        <v>5</v>
      </c>
      <c r="BJ183" s="206">
        <v>5</v>
      </c>
      <c r="BK183" s="206">
        <v>5</v>
      </c>
      <c r="BL183" s="57">
        <v>7</v>
      </c>
      <c r="BM183" s="57">
        <v>5.8</v>
      </c>
      <c r="BN183" s="57" t="s">
        <v>67</v>
      </c>
      <c r="BQ183" s="108"/>
    </row>
    <row r="184" spans="1:69" s="57" customFormat="1" ht="14.15" customHeight="1" x14ac:dyDescent="0.35">
      <c r="A184" s="201">
        <v>14509</v>
      </c>
      <c r="B184" s="197" t="s">
        <v>1069</v>
      </c>
      <c r="C184" s="198" t="s">
        <v>126</v>
      </c>
      <c r="D184" s="199">
        <v>2</v>
      </c>
      <c r="E184" s="199">
        <v>2025</v>
      </c>
      <c r="F184" s="200" t="s">
        <v>127</v>
      </c>
      <c r="G184" s="197" t="s">
        <v>2256</v>
      </c>
      <c r="H184" s="198" t="s">
        <v>2257</v>
      </c>
      <c r="I184" s="200" t="s">
        <v>427</v>
      </c>
      <c r="J184" s="200" t="s">
        <v>428</v>
      </c>
      <c r="K184" s="200" t="s">
        <v>65</v>
      </c>
      <c r="L184" s="215" t="s">
        <v>65</v>
      </c>
      <c r="M184" s="203">
        <v>2</v>
      </c>
      <c r="N184" s="204" t="s">
        <v>144</v>
      </c>
      <c r="O184" s="204" t="s">
        <v>430</v>
      </c>
      <c r="P184" s="200" t="s">
        <v>132</v>
      </c>
      <c r="Q184" s="205" t="s">
        <v>61</v>
      </c>
      <c r="R184" s="200" t="s">
        <v>62</v>
      </c>
      <c r="S184" s="204">
        <v>18</v>
      </c>
      <c r="T184" s="203">
        <v>10</v>
      </c>
      <c r="U184" s="203">
        <v>90</v>
      </c>
      <c r="V184" s="203">
        <v>0</v>
      </c>
      <c r="W184" s="203">
        <v>90</v>
      </c>
      <c r="X184" s="203">
        <v>5</v>
      </c>
      <c r="Y184" s="203" t="s">
        <v>64</v>
      </c>
      <c r="Z184" s="207" t="s">
        <v>67</v>
      </c>
      <c r="AA184" s="208" t="s">
        <v>67</v>
      </c>
      <c r="AB184" s="198" t="s">
        <v>2234</v>
      </c>
      <c r="AC184" s="200" t="s">
        <v>431</v>
      </c>
      <c r="AD184" s="203" t="s">
        <v>67</v>
      </c>
      <c r="AE184" s="204">
        <v>0</v>
      </c>
      <c r="AF184" s="200" t="s">
        <v>1366</v>
      </c>
      <c r="AG184" s="57">
        <v>18</v>
      </c>
      <c r="AH184" s="203">
        <v>1</v>
      </c>
      <c r="AI184" s="202" t="s">
        <v>2116</v>
      </c>
      <c r="AJ184" s="197" t="s">
        <v>2115</v>
      </c>
      <c r="AK184" s="209">
        <v>90</v>
      </c>
      <c r="AL184" s="209">
        <v>18</v>
      </c>
      <c r="AM184" s="209">
        <v>4602</v>
      </c>
      <c r="AN184" s="209">
        <v>0</v>
      </c>
      <c r="AO184" s="209">
        <v>0</v>
      </c>
      <c r="AP184" s="209">
        <v>4141800</v>
      </c>
      <c r="AQ184" s="209">
        <v>720000</v>
      </c>
      <c r="AR184" s="209">
        <v>0</v>
      </c>
      <c r="AS184" s="210">
        <v>0</v>
      </c>
      <c r="AT184" s="210">
        <v>0</v>
      </c>
      <c r="AU184" s="210">
        <v>4861800</v>
      </c>
      <c r="AV184" s="107" t="s">
        <v>67</v>
      </c>
      <c r="AW184" s="57" t="s">
        <v>2395</v>
      </c>
      <c r="AX184" s="107">
        <v>0</v>
      </c>
      <c r="AY184" s="107">
        <v>0</v>
      </c>
      <c r="AZ184" s="107">
        <v>0</v>
      </c>
      <c r="BA184" s="107">
        <v>0</v>
      </c>
      <c r="BB184" s="107">
        <v>0</v>
      </c>
      <c r="BC184" s="107">
        <v>0</v>
      </c>
      <c r="BD184" s="107">
        <v>0</v>
      </c>
      <c r="BE184" s="107">
        <v>0</v>
      </c>
      <c r="BF184" s="107">
        <v>0</v>
      </c>
      <c r="BG184" s="206">
        <v>0</v>
      </c>
      <c r="BH184" s="206">
        <v>0</v>
      </c>
      <c r="BI184" s="206">
        <v>0</v>
      </c>
      <c r="BJ184" s="206">
        <v>0</v>
      </c>
      <c r="BK184" s="206">
        <v>0</v>
      </c>
      <c r="BL184" s="57">
        <v>0</v>
      </c>
      <c r="BM184" s="57">
        <v>0</v>
      </c>
      <c r="BN184" s="57" t="s">
        <v>67</v>
      </c>
      <c r="BQ184" s="108"/>
    </row>
    <row r="185" spans="1:69" s="57" customFormat="1" ht="14.15" customHeight="1" x14ac:dyDescent="0.35">
      <c r="A185" s="201">
        <v>14584</v>
      </c>
      <c r="B185" s="197" t="s">
        <v>1069</v>
      </c>
      <c r="C185" s="198" t="s">
        <v>126</v>
      </c>
      <c r="D185" s="199">
        <v>2</v>
      </c>
      <c r="E185" s="199">
        <v>2025</v>
      </c>
      <c r="F185" s="200" t="s">
        <v>127</v>
      </c>
      <c r="G185" s="197" t="s">
        <v>214</v>
      </c>
      <c r="H185" s="198" t="s">
        <v>2242</v>
      </c>
      <c r="I185" s="200" t="s">
        <v>552</v>
      </c>
      <c r="J185" s="200" t="s">
        <v>553</v>
      </c>
      <c r="K185" s="200" t="s">
        <v>65</v>
      </c>
      <c r="L185" s="215" t="s">
        <v>65</v>
      </c>
      <c r="M185" s="203">
        <v>5</v>
      </c>
      <c r="N185" s="204" t="s">
        <v>2233</v>
      </c>
      <c r="O185" s="204" t="s">
        <v>559</v>
      </c>
      <c r="P185" s="200" t="s">
        <v>152</v>
      </c>
      <c r="Q185" s="205" t="s">
        <v>61</v>
      </c>
      <c r="R185" s="200" t="s">
        <v>107</v>
      </c>
      <c r="S185" s="204">
        <v>20</v>
      </c>
      <c r="T185" s="203">
        <v>20</v>
      </c>
      <c r="U185" s="203">
        <v>80</v>
      </c>
      <c r="V185" s="203">
        <v>0</v>
      </c>
      <c r="W185" s="203">
        <v>80</v>
      </c>
      <c r="X185" s="203">
        <v>4</v>
      </c>
      <c r="Y185" s="203" t="s">
        <v>64</v>
      </c>
      <c r="Z185" s="207" t="s">
        <v>67</v>
      </c>
      <c r="AA185" s="208" t="s">
        <v>67</v>
      </c>
      <c r="AB185" s="198" t="s">
        <v>2234</v>
      </c>
      <c r="AC185" s="200" t="s">
        <v>2312</v>
      </c>
      <c r="AD185" s="203" t="s">
        <v>67</v>
      </c>
      <c r="AE185" s="204">
        <v>0</v>
      </c>
      <c r="AF185" s="200" t="s">
        <v>1366</v>
      </c>
      <c r="AG185" s="57">
        <v>20</v>
      </c>
      <c r="AH185" s="203">
        <v>3</v>
      </c>
      <c r="AI185" s="202" t="s">
        <v>2116</v>
      </c>
      <c r="AJ185" s="197" t="s">
        <v>2115</v>
      </c>
      <c r="AK185" s="209">
        <v>80</v>
      </c>
      <c r="AL185" s="209">
        <v>20</v>
      </c>
      <c r="AM185" s="209">
        <v>4904</v>
      </c>
      <c r="AN185" s="209">
        <v>0</v>
      </c>
      <c r="AO185" s="209">
        <v>0</v>
      </c>
      <c r="AP185" s="209">
        <v>7846400</v>
      </c>
      <c r="AQ185" s="209">
        <v>1600000</v>
      </c>
      <c r="AR185" s="209">
        <v>0</v>
      </c>
      <c r="AS185" s="210">
        <v>0</v>
      </c>
      <c r="AT185" s="210">
        <v>0</v>
      </c>
      <c r="AU185" s="210">
        <v>9446400</v>
      </c>
      <c r="AV185" s="107" t="s">
        <v>67</v>
      </c>
      <c r="AW185" s="57" t="s">
        <v>2396</v>
      </c>
      <c r="AX185" s="107">
        <v>0</v>
      </c>
      <c r="AY185" s="107">
        <v>0</v>
      </c>
      <c r="AZ185" s="107">
        <v>0</v>
      </c>
      <c r="BA185" s="107">
        <v>0</v>
      </c>
      <c r="BB185" s="107">
        <v>0</v>
      </c>
      <c r="BC185" s="107">
        <v>0</v>
      </c>
      <c r="BD185" s="107">
        <v>0</v>
      </c>
      <c r="BE185" s="107">
        <v>0</v>
      </c>
      <c r="BF185" s="107">
        <v>0</v>
      </c>
      <c r="BG185" s="206">
        <v>0</v>
      </c>
      <c r="BH185" s="206">
        <v>0</v>
      </c>
      <c r="BI185" s="206">
        <v>0</v>
      </c>
      <c r="BJ185" s="206">
        <v>0</v>
      </c>
      <c r="BK185" s="206">
        <v>0</v>
      </c>
      <c r="BL185" s="57">
        <v>0</v>
      </c>
      <c r="BM185" s="57">
        <v>0</v>
      </c>
      <c r="BN185" s="57" t="s">
        <v>67</v>
      </c>
      <c r="BQ185" s="108"/>
    </row>
    <row r="186" spans="1:69" s="57" customFormat="1" ht="14.15" customHeight="1" x14ac:dyDescent="0.35">
      <c r="A186" s="201">
        <v>14298</v>
      </c>
      <c r="B186" s="197" t="s">
        <v>1069</v>
      </c>
      <c r="C186" s="198" t="s">
        <v>126</v>
      </c>
      <c r="D186" s="199">
        <v>2</v>
      </c>
      <c r="E186" s="199">
        <v>2025</v>
      </c>
      <c r="F186" s="200" t="s">
        <v>127</v>
      </c>
      <c r="G186" s="197" t="s">
        <v>812</v>
      </c>
      <c r="H186" s="198" t="s">
        <v>2268</v>
      </c>
      <c r="I186" s="200" t="s">
        <v>813</v>
      </c>
      <c r="J186" s="200" t="s">
        <v>2592</v>
      </c>
      <c r="K186" s="200" t="s">
        <v>814</v>
      </c>
      <c r="L186" s="215" t="s">
        <v>815</v>
      </c>
      <c r="M186" s="203">
        <v>13</v>
      </c>
      <c r="N186" s="204" t="s">
        <v>1365</v>
      </c>
      <c r="O186" s="204" t="s">
        <v>312</v>
      </c>
      <c r="P186" s="200" t="s">
        <v>445</v>
      </c>
      <c r="Q186" s="205" t="s">
        <v>61</v>
      </c>
      <c r="R186" s="200" t="s">
        <v>107</v>
      </c>
      <c r="S186" s="204">
        <v>48</v>
      </c>
      <c r="T186" s="203">
        <v>15</v>
      </c>
      <c r="U186" s="203"/>
      <c r="V186" s="203">
        <v>12</v>
      </c>
      <c r="W186" s="203">
        <v>192</v>
      </c>
      <c r="X186" s="203">
        <v>4</v>
      </c>
      <c r="Y186" s="203" t="s">
        <v>64</v>
      </c>
      <c r="Z186" s="207" t="s">
        <v>67</v>
      </c>
      <c r="AA186" s="208" t="s">
        <v>67</v>
      </c>
      <c r="AB186" s="198" t="s">
        <v>2269</v>
      </c>
      <c r="AC186" s="200" t="s">
        <v>808</v>
      </c>
      <c r="AD186" s="203" t="s">
        <v>67</v>
      </c>
      <c r="AE186" s="204">
        <v>0</v>
      </c>
      <c r="AF186" s="200" t="s">
        <v>1366</v>
      </c>
      <c r="AG186" s="57">
        <v>48</v>
      </c>
      <c r="AH186" s="203">
        <v>1</v>
      </c>
      <c r="AI186" s="202" t="s">
        <v>2116</v>
      </c>
      <c r="AJ186" s="197" t="s">
        <v>2115</v>
      </c>
      <c r="AK186" s="209">
        <v>192</v>
      </c>
      <c r="AL186" s="209">
        <v>48</v>
      </c>
      <c r="AM186" s="209">
        <v>4602</v>
      </c>
      <c r="AN186" s="209">
        <v>0</v>
      </c>
      <c r="AO186" s="209">
        <v>0</v>
      </c>
      <c r="AP186" s="209">
        <v>13253760</v>
      </c>
      <c r="AQ186" s="209">
        <v>2880000</v>
      </c>
      <c r="AR186" s="209">
        <v>0</v>
      </c>
      <c r="AS186" s="210">
        <v>0</v>
      </c>
      <c r="AT186" s="210">
        <v>0</v>
      </c>
      <c r="AU186" s="210">
        <v>16133760</v>
      </c>
      <c r="AV186" s="107" t="s">
        <v>67</v>
      </c>
      <c r="AW186" s="57" t="s">
        <v>2397</v>
      </c>
      <c r="AX186" s="107">
        <v>0</v>
      </c>
      <c r="AY186" s="107">
        <v>0</v>
      </c>
      <c r="AZ186" s="107">
        <v>0</v>
      </c>
      <c r="BA186" s="107">
        <v>0</v>
      </c>
      <c r="BB186" s="107">
        <v>0</v>
      </c>
      <c r="BC186" s="107">
        <v>0</v>
      </c>
      <c r="BD186" s="107">
        <v>0</v>
      </c>
      <c r="BE186" s="107">
        <v>0</v>
      </c>
      <c r="BF186" s="107">
        <v>0</v>
      </c>
      <c r="BG186" s="206">
        <v>0</v>
      </c>
      <c r="BH186" s="206">
        <v>0</v>
      </c>
      <c r="BI186" s="206">
        <v>0</v>
      </c>
      <c r="BJ186" s="206">
        <v>0</v>
      </c>
      <c r="BK186" s="206">
        <v>0</v>
      </c>
      <c r="BL186" s="57">
        <v>0</v>
      </c>
      <c r="BM186" s="57">
        <v>0</v>
      </c>
      <c r="BN186" s="57" t="s">
        <v>67</v>
      </c>
      <c r="BQ186" s="108"/>
    </row>
    <row r="187" spans="1:69" s="57" customFormat="1" ht="14.15" customHeight="1" x14ac:dyDescent="0.35">
      <c r="A187" s="201">
        <v>14459</v>
      </c>
      <c r="B187" s="197" t="s">
        <v>1069</v>
      </c>
      <c r="C187" s="198" t="s">
        <v>126</v>
      </c>
      <c r="D187" s="199">
        <v>2</v>
      </c>
      <c r="E187" s="199">
        <v>2025</v>
      </c>
      <c r="F187" s="200" t="s">
        <v>127</v>
      </c>
      <c r="G187" s="197" t="s">
        <v>568</v>
      </c>
      <c r="H187" s="198" t="s">
        <v>567</v>
      </c>
      <c r="I187" s="200" t="s">
        <v>622</v>
      </c>
      <c r="J187" s="200" t="s">
        <v>623</v>
      </c>
      <c r="K187" s="200" t="s">
        <v>65</v>
      </c>
      <c r="L187" s="215" t="s">
        <v>65</v>
      </c>
      <c r="M187" s="203">
        <v>13</v>
      </c>
      <c r="N187" s="204" t="s">
        <v>1365</v>
      </c>
      <c r="O187" s="204" t="s">
        <v>455</v>
      </c>
      <c r="P187" s="200" t="s">
        <v>2014</v>
      </c>
      <c r="Q187" s="205" t="s">
        <v>61</v>
      </c>
      <c r="R187" s="200" t="s">
        <v>62</v>
      </c>
      <c r="S187" s="204">
        <v>7</v>
      </c>
      <c r="T187" s="203">
        <v>10</v>
      </c>
      <c r="U187" s="203">
        <v>28</v>
      </c>
      <c r="V187" s="203">
        <v>0</v>
      </c>
      <c r="W187" s="203">
        <v>28</v>
      </c>
      <c r="X187" s="203">
        <v>4</v>
      </c>
      <c r="Y187" s="203" t="s">
        <v>67</v>
      </c>
      <c r="Z187" s="207" t="s">
        <v>67</v>
      </c>
      <c r="AA187" s="208" t="s">
        <v>67</v>
      </c>
      <c r="AB187" s="198" t="s">
        <v>2234</v>
      </c>
      <c r="AC187" s="200" t="s">
        <v>564</v>
      </c>
      <c r="AD187" s="203" t="s">
        <v>67</v>
      </c>
      <c r="AE187" s="204">
        <v>0</v>
      </c>
      <c r="AF187" s="200" t="s">
        <v>1366</v>
      </c>
      <c r="AG187" s="57">
        <v>7</v>
      </c>
      <c r="AH187" s="203">
        <v>1</v>
      </c>
      <c r="AI187" s="202" t="s">
        <v>2116</v>
      </c>
      <c r="AJ187" s="197" t="s">
        <v>2115</v>
      </c>
      <c r="AK187" s="209">
        <v>28</v>
      </c>
      <c r="AL187" s="209">
        <v>7</v>
      </c>
      <c r="AM187" s="209">
        <v>22236</v>
      </c>
      <c r="AN187" s="209">
        <v>0</v>
      </c>
      <c r="AO187" s="209">
        <v>0</v>
      </c>
      <c r="AP187" s="209">
        <v>6226080</v>
      </c>
      <c r="AQ187" s="209">
        <v>0</v>
      </c>
      <c r="AR187" s="209">
        <v>0</v>
      </c>
      <c r="AS187" s="210">
        <v>0</v>
      </c>
      <c r="AT187" s="210">
        <v>0</v>
      </c>
      <c r="AU187" s="210">
        <v>6226080</v>
      </c>
      <c r="AV187" s="107" t="s">
        <v>67</v>
      </c>
      <c r="AW187" s="57" t="s">
        <v>2262</v>
      </c>
      <c r="AX187" s="107">
        <v>0</v>
      </c>
      <c r="AY187" s="107">
        <v>0</v>
      </c>
      <c r="AZ187" s="107">
        <v>0</v>
      </c>
      <c r="BA187" s="107">
        <v>0</v>
      </c>
      <c r="BB187" s="107">
        <v>0</v>
      </c>
      <c r="BC187" s="107">
        <v>0</v>
      </c>
      <c r="BD187" s="107">
        <v>0</v>
      </c>
      <c r="BE187" s="107">
        <v>0</v>
      </c>
      <c r="BF187" s="107">
        <v>0</v>
      </c>
      <c r="BG187" s="206">
        <v>0</v>
      </c>
      <c r="BH187" s="206">
        <v>0</v>
      </c>
      <c r="BI187" s="206">
        <v>0</v>
      </c>
      <c r="BJ187" s="206">
        <v>0</v>
      </c>
      <c r="BK187" s="206">
        <v>0</v>
      </c>
      <c r="BL187" s="57">
        <v>0</v>
      </c>
      <c r="BM187" s="57">
        <v>0</v>
      </c>
      <c r="BN187" s="57" t="s">
        <v>67</v>
      </c>
      <c r="BQ187" s="108"/>
    </row>
    <row r="188" spans="1:69" s="57" customFormat="1" ht="14.15" customHeight="1" x14ac:dyDescent="0.35">
      <c r="A188" s="201">
        <v>14481</v>
      </c>
      <c r="B188" s="197" t="s">
        <v>1069</v>
      </c>
      <c r="C188" s="198" t="s">
        <v>126</v>
      </c>
      <c r="D188" s="199">
        <v>2</v>
      </c>
      <c r="E188" s="199">
        <v>2025</v>
      </c>
      <c r="F188" s="200" t="s">
        <v>127</v>
      </c>
      <c r="G188" s="197" t="s">
        <v>440</v>
      </c>
      <c r="H188" s="198" t="s">
        <v>2243</v>
      </c>
      <c r="I188" s="200" t="s">
        <v>580</v>
      </c>
      <c r="J188" s="200" t="s">
        <v>581</v>
      </c>
      <c r="K188" s="200" t="s">
        <v>65</v>
      </c>
      <c r="L188" s="215" t="s">
        <v>65</v>
      </c>
      <c r="M188" s="203">
        <v>13</v>
      </c>
      <c r="N188" s="204" t="s">
        <v>1365</v>
      </c>
      <c r="O188" s="204" t="s">
        <v>582</v>
      </c>
      <c r="P188" s="200" t="s">
        <v>435</v>
      </c>
      <c r="Q188" s="205" t="s">
        <v>61</v>
      </c>
      <c r="R188" s="200" t="s">
        <v>62</v>
      </c>
      <c r="S188" s="204">
        <v>25</v>
      </c>
      <c r="T188" s="203">
        <v>15</v>
      </c>
      <c r="U188" s="203">
        <v>100</v>
      </c>
      <c r="V188" s="203">
        <v>0</v>
      </c>
      <c r="W188" s="203">
        <v>100</v>
      </c>
      <c r="X188" s="203">
        <v>4</v>
      </c>
      <c r="Y188" s="203" t="s">
        <v>64</v>
      </c>
      <c r="Z188" s="207" t="s">
        <v>67</v>
      </c>
      <c r="AA188" s="208" t="s">
        <v>67</v>
      </c>
      <c r="AB188" s="198" t="s">
        <v>2234</v>
      </c>
      <c r="AC188" s="200" t="s">
        <v>436</v>
      </c>
      <c r="AD188" s="203" t="s">
        <v>67</v>
      </c>
      <c r="AE188" s="204">
        <v>0</v>
      </c>
      <c r="AF188" s="200" t="s">
        <v>1366</v>
      </c>
      <c r="AG188" s="57">
        <v>25</v>
      </c>
      <c r="AH188" s="203">
        <v>1</v>
      </c>
      <c r="AI188" s="202" t="s">
        <v>2116</v>
      </c>
      <c r="AJ188" s="197" t="s">
        <v>2115</v>
      </c>
      <c r="AK188" s="209">
        <v>100</v>
      </c>
      <c r="AL188" s="209">
        <v>25</v>
      </c>
      <c r="AM188" s="209">
        <v>4602</v>
      </c>
      <c r="AN188" s="209">
        <v>0</v>
      </c>
      <c r="AO188" s="209">
        <v>0</v>
      </c>
      <c r="AP188" s="209">
        <v>6903000</v>
      </c>
      <c r="AQ188" s="209">
        <v>1500000</v>
      </c>
      <c r="AR188" s="209">
        <v>0</v>
      </c>
      <c r="AS188" s="210">
        <v>0</v>
      </c>
      <c r="AT188" s="210">
        <v>0</v>
      </c>
      <c r="AU188" s="210">
        <v>8403000</v>
      </c>
      <c r="AV188" s="107" t="s">
        <v>67</v>
      </c>
      <c r="AW188" s="57" t="s">
        <v>2397</v>
      </c>
      <c r="AX188" s="107">
        <v>0</v>
      </c>
      <c r="AY188" s="107">
        <v>0</v>
      </c>
      <c r="AZ188" s="107">
        <v>0</v>
      </c>
      <c r="BA188" s="107">
        <v>0</v>
      </c>
      <c r="BB188" s="107">
        <v>0</v>
      </c>
      <c r="BC188" s="107">
        <v>0</v>
      </c>
      <c r="BD188" s="107">
        <v>0</v>
      </c>
      <c r="BE188" s="107">
        <v>0</v>
      </c>
      <c r="BF188" s="107">
        <v>0</v>
      </c>
      <c r="BG188" s="206">
        <v>0</v>
      </c>
      <c r="BH188" s="206">
        <v>0</v>
      </c>
      <c r="BI188" s="206">
        <v>0</v>
      </c>
      <c r="BJ188" s="206">
        <v>0</v>
      </c>
      <c r="BK188" s="206">
        <v>0</v>
      </c>
      <c r="BL188" s="57">
        <v>0</v>
      </c>
      <c r="BM188" s="57">
        <v>0</v>
      </c>
      <c r="BN188" s="57" t="s">
        <v>67</v>
      </c>
      <c r="BQ188" s="108"/>
    </row>
    <row r="189" spans="1:69" s="57" customFormat="1" ht="14.15" customHeight="1" x14ac:dyDescent="0.35">
      <c r="A189" s="201">
        <v>14405</v>
      </c>
      <c r="B189" s="197" t="s">
        <v>1069</v>
      </c>
      <c r="C189" s="198" t="s">
        <v>126</v>
      </c>
      <c r="D189" s="199">
        <v>2</v>
      </c>
      <c r="E189" s="199">
        <v>2025</v>
      </c>
      <c r="F189" s="200" t="s">
        <v>127</v>
      </c>
      <c r="G189" s="197" t="s">
        <v>850</v>
      </c>
      <c r="H189" s="198" t="s">
        <v>849</v>
      </c>
      <c r="I189" s="200" t="s">
        <v>843</v>
      </c>
      <c r="J189" s="200" t="s">
        <v>2592</v>
      </c>
      <c r="K189" s="200" t="s">
        <v>65</v>
      </c>
      <c r="L189" s="215" t="s">
        <v>65</v>
      </c>
      <c r="M189" s="203">
        <v>13</v>
      </c>
      <c r="N189" s="204" t="s">
        <v>1365</v>
      </c>
      <c r="O189" s="204" t="s">
        <v>844</v>
      </c>
      <c r="P189" s="200" t="s">
        <v>462</v>
      </c>
      <c r="Q189" s="205" t="s">
        <v>61</v>
      </c>
      <c r="R189" s="200" t="s">
        <v>107</v>
      </c>
      <c r="S189" s="204">
        <v>22</v>
      </c>
      <c r="T189" s="203">
        <v>20</v>
      </c>
      <c r="U189" s="203"/>
      <c r="V189" s="203">
        <v>0</v>
      </c>
      <c r="W189" s="203">
        <v>88</v>
      </c>
      <c r="X189" s="203">
        <v>4</v>
      </c>
      <c r="Y189" s="203" t="s">
        <v>64</v>
      </c>
      <c r="Z189" s="207" t="s">
        <v>67</v>
      </c>
      <c r="AA189" s="208" t="s">
        <v>67</v>
      </c>
      <c r="AB189" s="198" t="s">
        <v>2264</v>
      </c>
      <c r="AC189" s="200" t="s">
        <v>846</v>
      </c>
      <c r="AD189" s="203" t="s">
        <v>67</v>
      </c>
      <c r="AE189" s="204">
        <v>0</v>
      </c>
      <c r="AF189" s="200" t="s">
        <v>1366</v>
      </c>
      <c r="AG189" s="57">
        <v>22</v>
      </c>
      <c r="AH189" s="203">
        <v>1</v>
      </c>
      <c r="AI189" s="202" t="s">
        <v>2116</v>
      </c>
      <c r="AJ189" s="197" t="s">
        <v>2115</v>
      </c>
      <c r="AK189" s="209">
        <v>88</v>
      </c>
      <c r="AL189" s="209">
        <v>22</v>
      </c>
      <c r="AM189" s="209">
        <v>4602</v>
      </c>
      <c r="AN189" s="209">
        <v>0</v>
      </c>
      <c r="AO189" s="209">
        <v>0</v>
      </c>
      <c r="AP189" s="209">
        <v>8099520</v>
      </c>
      <c r="AQ189" s="209">
        <v>1760000</v>
      </c>
      <c r="AR189" s="209">
        <v>0</v>
      </c>
      <c r="AS189" s="210">
        <v>0</v>
      </c>
      <c r="AT189" s="210">
        <v>0</v>
      </c>
      <c r="AU189" s="210">
        <v>9859520</v>
      </c>
      <c r="AV189" s="107" t="s">
        <v>67</v>
      </c>
      <c r="AW189" s="57" t="s">
        <v>2398</v>
      </c>
      <c r="AX189" s="107">
        <v>0</v>
      </c>
      <c r="AY189" s="107">
        <v>0</v>
      </c>
      <c r="AZ189" s="107">
        <v>0</v>
      </c>
      <c r="BA189" s="107">
        <v>0</v>
      </c>
      <c r="BB189" s="107">
        <v>0</v>
      </c>
      <c r="BC189" s="107">
        <v>0</v>
      </c>
      <c r="BD189" s="107">
        <v>0</v>
      </c>
      <c r="BE189" s="107">
        <v>0</v>
      </c>
      <c r="BF189" s="107">
        <v>0</v>
      </c>
      <c r="BG189" s="206">
        <v>0</v>
      </c>
      <c r="BH189" s="206">
        <v>0</v>
      </c>
      <c r="BI189" s="206">
        <v>0</v>
      </c>
      <c r="BJ189" s="206">
        <v>0</v>
      </c>
      <c r="BK189" s="206">
        <v>0</v>
      </c>
      <c r="BL189" s="57">
        <v>0</v>
      </c>
      <c r="BM189" s="57">
        <v>0</v>
      </c>
      <c r="BN189" s="57" t="s">
        <v>67</v>
      </c>
      <c r="BQ189" s="108"/>
    </row>
    <row r="190" spans="1:69" s="57" customFormat="1" ht="14.15" customHeight="1" x14ac:dyDescent="0.35">
      <c r="A190" s="201">
        <v>14401</v>
      </c>
      <c r="B190" s="197" t="s">
        <v>1069</v>
      </c>
      <c r="C190" s="198" t="s">
        <v>126</v>
      </c>
      <c r="D190" s="199">
        <v>2</v>
      </c>
      <c r="E190" s="199">
        <v>2025</v>
      </c>
      <c r="F190" s="200" t="s">
        <v>127</v>
      </c>
      <c r="G190" s="197" t="s">
        <v>850</v>
      </c>
      <c r="H190" s="198" t="s">
        <v>849</v>
      </c>
      <c r="I190" s="200" t="s">
        <v>851</v>
      </c>
      <c r="J190" s="200" t="s">
        <v>2592</v>
      </c>
      <c r="K190" s="200" t="s">
        <v>65</v>
      </c>
      <c r="L190" s="215" t="s">
        <v>65</v>
      </c>
      <c r="M190" s="203">
        <v>13</v>
      </c>
      <c r="N190" s="204" t="s">
        <v>1365</v>
      </c>
      <c r="O190" s="204" t="s">
        <v>844</v>
      </c>
      <c r="P190" s="200" t="s">
        <v>462</v>
      </c>
      <c r="Q190" s="205" t="s">
        <v>61</v>
      </c>
      <c r="R190" s="200" t="s">
        <v>107</v>
      </c>
      <c r="S190" s="204">
        <v>12</v>
      </c>
      <c r="T190" s="203">
        <v>20</v>
      </c>
      <c r="U190" s="203"/>
      <c r="V190" s="203">
        <v>0</v>
      </c>
      <c r="W190" s="203">
        <v>45</v>
      </c>
      <c r="X190" s="203">
        <v>4</v>
      </c>
      <c r="Y190" s="203" t="s">
        <v>64</v>
      </c>
      <c r="Z190" s="207" t="s">
        <v>67</v>
      </c>
      <c r="AA190" s="208" t="s">
        <v>67</v>
      </c>
      <c r="AB190" s="198" t="s">
        <v>2265</v>
      </c>
      <c r="AC190" s="200" t="s">
        <v>853</v>
      </c>
      <c r="AD190" s="203" t="s">
        <v>67</v>
      </c>
      <c r="AE190" s="204">
        <v>0</v>
      </c>
      <c r="AF190" s="200" t="s">
        <v>1366</v>
      </c>
      <c r="AG190" s="57">
        <v>12</v>
      </c>
      <c r="AH190" s="203">
        <v>1</v>
      </c>
      <c r="AI190" s="202" t="s">
        <v>2116</v>
      </c>
      <c r="AJ190" s="197" t="s">
        <v>2115</v>
      </c>
      <c r="AK190" s="209">
        <v>45</v>
      </c>
      <c r="AL190" s="209">
        <v>12</v>
      </c>
      <c r="AM190" s="209">
        <v>4602</v>
      </c>
      <c r="AN190" s="209">
        <v>0</v>
      </c>
      <c r="AO190" s="209">
        <v>0</v>
      </c>
      <c r="AP190" s="209">
        <v>4141800</v>
      </c>
      <c r="AQ190" s="209">
        <v>960000</v>
      </c>
      <c r="AR190" s="209">
        <v>0</v>
      </c>
      <c r="AS190" s="210">
        <v>0</v>
      </c>
      <c r="AT190" s="210">
        <v>0</v>
      </c>
      <c r="AU190" s="210">
        <v>5101800</v>
      </c>
      <c r="AV190" s="107" t="s">
        <v>67</v>
      </c>
      <c r="AW190" s="57" t="s">
        <v>2397</v>
      </c>
      <c r="AX190" s="107">
        <v>0</v>
      </c>
      <c r="AY190" s="107">
        <v>0</v>
      </c>
      <c r="AZ190" s="107">
        <v>0</v>
      </c>
      <c r="BA190" s="107">
        <v>0</v>
      </c>
      <c r="BB190" s="107">
        <v>0</v>
      </c>
      <c r="BC190" s="107">
        <v>0</v>
      </c>
      <c r="BD190" s="107">
        <v>0</v>
      </c>
      <c r="BE190" s="107">
        <v>0</v>
      </c>
      <c r="BF190" s="107">
        <v>0</v>
      </c>
      <c r="BG190" s="206">
        <v>0</v>
      </c>
      <c r="BH190" s="206">
        <v>0</v>
      </c>
      <c r="BI190" s="206">
        <v>0</v>
      </c>
      <c r="BJ190" s="206">
        <v>0</v>
      </c>
      <c r="BK190" s="206">
        <v>0</v>
      </c>
      <c r="BL190" s="57">
        <v>0</v>
      </c>
      <c r="BM190" s="57">
        <v>0</v>
      </c>
      <c r="BN190" s="57" t="s">
        <v>67</v>
      </c>
      <c r="BQ190" s="108"/>
    </row>
    <row r="191" spans="1:69" s="57" customFormat="1" ht="14.15" customHeight="1" x14ac:dyDescent="0.35">
      <c r="A191" s="201">
        <v>14466</v>
      </c>
      <c r="B191" s="197" t="s">
        <v>1069</v>
      </c>
      <c r="C191" s="198" t="s">
        <v>126</v>
      </c>
      <c r="D191" s="199">
        <v>2</v>
      </c>
      <c r="E191" s="199">
        <v>2025</v>
      </c>
      <c r="F191" s="200" t="s">
        <v>127</v>
      </c>
      <c r="G191" s="197" t="s">
        <v>619</v>
      </c>
      <c r="H191" s="198" t="s">
        <v>2263</v>
      </c>
      <c r="I191" s="200" t="s">
        <v>826</v>
      </c>
      <c r="J191" s="200" t="s">
        <v>2592</v>
      </c>
      <c r="K191" s="200" t="s">
        <v>483</v>
      </c>
      <c r="L191" s="215" t="s">
        <v>484</v>
      </c>
      <c r="M191" s="203">
        <v>13</v>
      </c>
      <c r="N191" s="204" t="s">
        <v>1365</v>
      </c>
      <c r="O191" s="204" t="s">
        <v>726</v>
      </c>
      <c r="P191" s="200" t="s">
        <v>152</v>
      </c>
      <c r="Q191" s="205" t="s">
        <v>61</v>
      </c>
      <c r="R191" s="200" t="s">
        <v>62</v>
      </c>
      <c r="S191" s="204">
        <v>17</v>
      </c>
      <c r="T191" s="203">
        <v>20</v>
      </c>
      <c r="U191" s="203"/>
      <c r="V191" s="203">
        <v>8</v>
      </c>
      <c r="W191" s="203">
        <v>50</v>
      </c>
      <c r="X191" s="203">
        <v>3</v>
      </c>
      <c r="Y191" s="203" t="s">
        <v>64</v>
      </c>
      <c r="Z191" s="207" t="s">
        <v>67</v>
      </c>
      <c r="AA191" s="208" t="s">
        <v>67</v>
      </c>
      <c r="AB191" s="198" t="s">
        <v>2399</v>
      </c>
      <c r="AC191" s="200" t="s">
        <v>1219</v>
      </c>
      <c r="AD191" s="203" t="s">
        <v>67</v>
      </c>
      <c r="AE191" s="204">
        <v>0</v>
      </c>
      <c r="AF191" s="200" t="s">
        <v>1366</v>
      </c>
      <c r="AG191" s="57">
        <v>17</v>
      </c>
      <c r="AH191" s="203">
        <v>1</v>
      </c>
      <c r="AI191" s="202" t="s">
        <v>2116</v>
      </c>
      <c r="AJ191" s="197" t="s">
        <v>2115</v>
      </c>
      <c r="AK191" s="209">
        <v>50</v>
      </c>
      <c r="AL191" s="209">
        <v>17</v>
      </c>
      <c r="AM191" s="209">
        <v>4602</v>
      </c>
      <c r="AN191" s="209">
        <v>0</v>
      </c>
      <c r="AO191" s="209">
        <v>0</v>
      </c>
      <c r="AP191" s="209">
        <v>4602000</v>
      </c>
      <c r="AQ191" s="209">
        <v>1360000</v>
      </c>
      <c r="AR191" s="209">
        <v>0</v>
      </c>
      <c r="AS191" s="210">
        <v>0</v>
      </c>
      <c r="AT191" s="210">
        <v>0</v>
      </c>
      <c r="AU191" s="210">
        <v>5962000</v>
      </c>
      <c r="AV191" s="107" t="s">
        <v>64</v>
      </c>
      <c r="AX191" s="107">
        <v>1</v>
      </c>
      <c r="AY191" s="107">
        <v>7</v>
      </c>
      <c r="AZ191" s="107">
        <v>7</v>
      </c>
      <c r="BA191" s="107">
        <v>7</v>
      </c>
      <c r="BB191" s="107">
        <v>7</v>
      </c>
      <c r="BC191" s="107">
        <v>7</v>
      </c>
      <c r="BD191" s="107">
        <v>7</v>
      </c>
      <c r="BE191" s="107">
        <v>7</v>
      </c>
      <c r="BF191" s="107">
        <v>7</v>
      </c>
      <c r="BG191" s="206">
        <v>7</v>
      </c>
      <c r="BH191" s="206">
        <v>7</v>
      </c>
      <c r="BI191" s="206">
        <v>7</v>
      </c>
      <c r="BJ191" s="206">
        <v>7</v>
      </c>
      <c r="BK191" s="206">
        <v>7</v>
      </c>
      <c r="BL191" s="57">
        <v>6.3</v>
      </c>
      <c r="BM191" s="57">
        <v>6.4</v>
      </c>
      <c r="BN191" s="57" t="s">
        <v>67</v>
      </c>
      <c r="BQ191" s="108"/>
    </row>
    <row r="192" spans="1:69" s="57" customFormat="1" ht="14.15" customHeight="1" x14ac:dyDescent="0.35">
      <c r="A192" s="201">
        <v>14421</v>
      </c>
      <c r="B192" s="197" t="s">
        <v>1069</v>
      </c>
      <c r="C192" s="198" t="s">
        <v>126</v>
      </c>
      <c r="D192" s="199">
        <v>2</v>
      </c>
      <c r="E192" s="199">
        <v>2025</v>
      </c>
      <c r="F192" s="200" t="s">
        <v>127</v>
      </c>
      <c r="G192" s="197" t="s">
        <v>948</v>
      </c>
      <c r="H192" s="198" t="s">
        <v>2313</v>
      </c>
      <c r="I192" s="200" t="s">
        <v>552</v>
      </c>
      <c r="J192" s="200" t="s">
        <v>553</v>
      </c>
      <c r="K192" s="200" t="s">
        <v>56</v>
      </c>
      <c r="L192" s="215" t="s">
        <v>57</v>
      </c>
      <c r="M192" s="203">
        <v>13</v>
      </c>
      <c r="N192" s="204" t="s">
        <v>1365</v>
      </c>
      <c r="O192" s="204" t="s">
        <v>203</v>
      </c>
      <c r="P192" s="200" t="s">
        <v>152</v>
      </c>
      <c r="Q192" s="205" t="s">
        <v>61</v>
      </c>
      <c r="R192" s="200" t="s">
        <v>62</v>
      </c>
      <c r="S192" s="204">
        <v>23</v>
      </c>
      <c r="T192" s="203">
        <v>13</v>
      </c>
      <c r="U192" s="203">
        <v>80</v>
      </c>
      <c r="V192" s="203">
        <v>12</v>
      </c>
      <c r="W192" s="203">
        <v>92</v>
      </c>
      <c r="X192" s="203">
        <v>4</v>
      </c>
      <c r="Y192" s="203" t="s">
        <v>64</v>
      </c>
      <c r="Z192" s="207" t="s">
        <v>67</v>
      </c>
      <c r="AA192" s="208" t="s">
        <v>64</v>
      </c>
      <c r="AB192" s="198" t="s">
        <v>2234</v>
      </c>
      <c r="AC192" s="200" t="s">
        <v>946</v>
      </c>
      <c r="AD192" s="203" t="s">
        <v>67</v>
      </c>
      <c r="AE192" s="204">
        <v>0</v>
      </c>
      <c r="AF192" s="200" t="s">
        <v>1366</v>
      </c>
      <c r="AG192" s="57">
        <v>23</v>
      </c>
      <c r="AH192" s="203">
        <v>3</v>
      </c>
      <c r="AI192" s="202" t="s">
        <v>2116</v>
      </c>
      <c r="AJ192" s="197" t="s">
        <v>2115</v>
      </c>
      <c r="AK192" s="209">
        <v>92</v>
      </c>
      <c r="AL192" s="209">
        <v>23</v>
      </c>
      <c r="AM192" s="209">
        <v>6904</v>
      </c>
      <c r="AN192" s="209">
        <v>160000</v>
      </c>
      <c r="AO192" s="209">
        <v>0</v>
      </c>
      <c r="AP192" s="209">
        <v>8257184</v>
      </c>
      <c r="AQ192" s="209">
        <v>1196000</v>
      </c>
      <c r="AR192" s="209">
        <v>2080000</v>
      </c>
      <c r="AS192" s="210">
        <v>0</v>
      </c>
      <c r="AT192" s="210">
        <v>0</v>
      </c>
      <c r="AU192" s="210">
        <v>11533184</v>
      </c>
      <c r="AV192" s="107" t="s">
        <v>64</v>
      </c>
      <c r="AX192" s="107">
        <v>1</v>
      </c>
      <c r="AY192" s="107">
        <v>7</v>
      </c>
      <c r="AZ192" s="107">
        <v>0</v>
      </c>
      <c r="BA192" s="107">
        <v>0</v>
      </c>
      <c r="BB192" s="107">
        <v>0</v>
      </c>
      <c r="BC192" s="107">
        <v>0</v>
      </c>
      <c r="BD192" s="107">
        <v>0</v>
      </c>
      <c r="BE192" s="107">
        <v>0</v>
      </c>
      <c r="BF192" s="107">
        <v>0</v>
      </c>
      <c r="BG192" s="206">
        <v>7</v>
      </c>
      <c r="BH192" s="206">
        <v>7</v>
      </c>
      <c r="BI192" s="206">
        <v>7</v>
      </c>
      <c r="BJ192" s="206">
        <v>7</v>
      </c>
      <c r="BK192" s="206">
        <v>7</v>
      </c>
      <c r="BL192" s="57">
        <v>6.5</v>
      </c>
      <c r="BM192" s="57">
        <v>6.4</v>
      </c>
      <c r="BN192" s="57" t="s">
        <v>67</v>
      </c>
      <c r="BQ192" s="108"/>
    </row>
    <row r="193" spans="1:73" s="57" customFormat="1" ht="14.15" customHeight="1" x14ac:dyDescent="0.35">
      <c r="A193" s="201">
        <v>14500</v>
      </c>
      <c r="B193" s="197" t="s">
        <v>1069</v>
      </c>
      <c r="C193" s="198" t="s">
        <v>126</v>
      </c>
      <c r="D193" s="199">
        <v>2</v>
      </c>
      <c r="E193" s="199">
        <v>2025</v>
      </c>
      <c r="F193" s="200" t="s">
        <v>127</v>
      </c>
      <c r="G193" s="197" t="s">
        <v>2256</v>
      </c>
      <c r="H193" s="198" t="s">
        <v>2257</v>
      </c>
      <c r="I193" s="200" t="s">
        <v>657</v>
      </c>
      <c r="J193" s="200" t="s">
        <v>658</v>
      </c>
      <c r="K193" s="200" t="s">
        <v>65</v>
      </c>
      <c r="L193" s="215" t="s">
        <v>65</v>
      </c>
      <c r="M193" s="203">
        <v>1</v>
      </c>
      <c r="N193" s="204" t="s">
        <v>2400</v>
      </c>
      <c r="O193" s="204" t="s">
        <v>663</v>
      </c>
      <c r="P193" s="200" t="s">
        <v>132</v>
      </c>
      <c r="Q193" s="205" t="s">
        <v>61</v>
      </c>
      <c r="R193" s="200" t="s">
        <v>62</v>
      </c>
      <c r="S193" s="204">
        <v>16</v>
      </c>
      <c r="T193" s="203">
        <v>10</v>
      </c>
      <c r="U193" s="203">
        <v>80</v>
      </c>
      <c r="V193" s="203">
        <v>0</v>
      </c>
      <c r="W193" s="203">
        <v>80</v>
      </c>
      <c r="X193" s="203">
        <v>5</v>
      </c>
      <c r="Y193" s="203" t="s">
        <v>64</v>
      </c>
      <c r="Z193" s="207" t="s">
        <v>67</v>
      </c>
      <c r="AA193" s="208" t="s">
        <v>67</v>
      </c>
      <c r="AB193" s="198" t="s">
        <v>2234</v>
      </c>
      <c r="AC193" s="200" t="s">
        <v>664</v>
      </c>
      <c r="AD193" s="203" t="s">
        <v>67</v>
      </c>
      <c r="AE193" s="204">
        <v>0</v>
      </c>
      <c r="AF193" s="200" t="s">
        <v>1366</v>
      </c>
      <c r="AG193" s="57">
        <v>16</v>
      </c>
      <c r="AH193" s="203">
        <v>2</v>
      </c>
      <c r="AI193" s="202" t="s">
        <v>1947</v>
      </c>
      <c r="AJ193" s="197" t="s">
        <v>2171</v>
      </c>
      <c r="AK193" s="209">
        <v>80</v>
      </c>
      <c r="AL193" s="209">
        <v>16</v>
      </c>
      <c r="AM193" s="209">
        <v>5075</v>
      </c>
      <c r="AN193" s="209">
        <v>0</v>
      </c>
      <c r="AO193" s="209">
        <v>0</v>
      </c>
      <c r="AP193" s="209">
        <v>4060000</v>
      </c>
      <c r="AQ193" s="209">
        <v>640000</v>
      </c>
      <c r="AR193" s="209">
        <v>0</v>
      </c>
      <c r="AS193" s="210">
        <v>0</v>
      </c>
      <c r="AT193" s="210">
        <v>0</v>
      </c>
      <c r="AU193" s="210">
        <v>4700000</v>
      </c>
      <c r="AV193" s="107" t="s">
        <v>64</v>
      </c>
      <c r="AX193" s="107">
        <v>3</v>
      </c>
      <c r="AY193" s="107">
        <v>7</v>
      </c>
      <c r="AZ193" s="107">
        <v>0</v>
      </c>
      <c r="BA193" s="107">
        <v>0</v>
      </c>
      <c r="BB193" s="107">
        <v>0</v>
      </c>
      <c r="BC193" s="107">
        <v>0</v>
      </c>
      <c r="BD193" s="107">
        <v>0</v>
      </c>
      <c r="BE193" s="107">
        <v>0</v>
      </c>
      <c r="BF193" s="107">
        <v>0</v>
      </c>
      <c r="BG193" s="206">
        <v>7</v>
      </c>
      <c r="BH193" s="206">
        <v>7</v>
      </c>
      <c r="BI193" s="206">
        <v>5</v>
      </c>
      <c r="BJ193" s="206">
        <v>5</v>
      </c>
      <c r="BK193" s="206">
        <v>5</v>
      </c>
      <c r="BL193" s="57">
        <v>7</v>
      </c>
      <c r="BM193" s="57">
        <v>6</v>
      </c>
      <c r="BN193" s="57" t="s">
        <v>64</v>
      </c>
      <c r="BO193" s="57" t="s">
        <v>2401</v>
      </c>
      <c r="BP193" s="57" t="s">
        <v>2402</v>
      </c>
      <c r="BQ193" s="108">
        <v>412218785</v>
      </c>
      <c r="BR193" s="57" t="s">
        <v>2403</v>
      </c>
      <c r="BS193" s="57" t="s">
        <v>2404</v>
      </c>
      <c r="BT193" s="57" t="s">
        <v>2405</v>
      </c>
    </row>
    <row r="194" spans="1:73" s="57" customFormat="1" ht="14.15" customHeight="1" x14ac:dyDescent="0.35">
      <c r="A194" s="201">
        <v>14422</v>
      </c>
      <c r="B194" s="197" t="s">
        <v>1069</v>
      </c>
      <c r="C194" s="198" t="s">
        <v>126</v>
      </c>
      <c r="D194" s="199">
        <v>2</v>
      </c>
      <c r="E194" s="199">
        <v>2025</v>
      </c>
      <c r="F194" s="200" t="s">
        <v>127</v>
      </c>
      <c r="G194" s="197" t="s">
        <v>173</v>
      </c>
      <c r="H194" s="198" t="s">
        <v>176</v>
      </c>
      <c r="I194" s="200" t="s">
        <v>100</v>
      </c>
      <c r="J194" s="200" t="s">
        <v>101</v>
      </c>
      <c r="K194" s="200" t="s">
        <v>56</v>
      </c>
      <c r="L194" s="215" t="s">
        <v>57</v>
      </c>
      <c r="M194" s="203">
        <v>8</v>
      </c>
      <c r="N194" s="204" t="s">
        <v>1368</v>
      </c>
      <c r="O194" s="204" t="s">
        <v>131</v>
      </c>
      <c r="P194" s="200" t="s">
        <v>152</v>
      </c>
      <c r="Q194" s="205" t="s">
        <v>61</v>
      </c>
      <c r="R194" s="200" t="s">
        <v>62</v>
      </c>
      <c r="S194" s="204">
        <v>68</v>
      </c>
      <c r="T194" s="203">
        <v>10</v>
      </c>
      <c r="U194" s="203">
        <v>260</v>
      </c>
      <c r="V194" s="203">
        <v>12</v>
      </c>
      <c r="W194" s="203">
        <v>272</v>
      </c>
      <c r="X194" s="203">
        <v>4</v>
      </c>
      <c r="Y194" s="203" t="s">
        <v>64</v>
      </c>
      <c r="Z194" s="207" t="s">
        <v>67</v>
      </c>
      <c r="AA194" s="208" t="s">
        <v>64</v>
      </c>
      <c r="AB194" s="198" t="s">
        <v>2234</v>
      </c>
      <c r="AC194" s="200" t="s">
        <v>171</v>
      </c>
      <c r="AD194" s="203" t="s">
        <v>64</v>
      </c>
      <c r="AE194" s="204" t="s">
        <v>110</v>
      </c>
      <c r="AF194" s="200" t="s">
        <v>1366</v>
      </c>
      <c r="AG194" s="57">
        <v>68</v>
      </c>
      <c r="AH194" s="203">
        <v>2</v>
      </c>
      <c r="AI194" s="202" t="s">
        <v>1947</v>
      </c>
      <c r="AJ194" s="197" t="s">
        <v>2171</v>
      </c>
      <c r="AK194" s="209">
        <v>272</v>
      </c>
      <c r="AL194" s="209">
        <v>68</v>
      </c>
      <c r="AM194" s="209">
        <v>5075</v>
      </c>
      <c r="AN194" s="209">
        <v>100000</v>
      </c>
      <c r="AO194" s="209">
        <v>250000</v>
      </c>
      <c r="AP194" s="209">
        <v>13804000</v>
      </c>
      <c r="AQ194" s="209">
        <v>2720000</v>
      </c>
      <c r="AR194" s="209">
        <v>1000000</v>
      </c>
      <c r="AS194" s="210">
        <v>0</v>
      </c>
      <c r="AT194" s="210">
        <v>2500000</v>
      </c>
      <c r="AU194" s="210">
        <v>20024000</v>
      </c>
      <c r="AV194" s="107" t="s">
        <v>64</v>
      </c>
      <c r="AX194" s="107">
        <v>3</v>
      </c>
      <c r="AY194" s="107">
        <v>7</v>
      </c>
      <c r="AZ194" s="107">
        <v>0</v>
      </c>
      <c r="BA194" s="107">
        <v>0</v>
      </c>
      <c r="BB194" s="107">
        <v>0</v>
      </c>
      <c r="BC194" s="107">
        <v>0</v>
      </c>
      <c r="BD194" s="107">
        <v>0</v>
      </c>
      <c r="BE194" s="107">
        <v>0</v>
      </c>
      <c r="BF194" s="107">
        <v>0</v>
      </c>
      <c r="BG194" s="206">
        <v>7</v>
      </c>
      <c r="BH194" s="206">
        <v>7</v>
      </c>
      <c r="BI194" s="206">
        <v>5</v>
      </c>
      <c r="BJ194" s="206">
        <v>5</v>
      </c>
      <c r="BK194" s="206">
        <v>5</v>
      </c>
      <c r="BL194" s="57">
        <v>7</v>
      </c>
      <c r="BM194" s="57">
        <v>6</v>
      </c>
      <c r="BN194" s="57" t="s">
        <v>67</v>
      </c>
      <c r="BQ194" s="108"/>
    </row>
    <row r="195" spans="1:73" s="57" customFormat="1" ht="14.15" customHeight="1" x14ac:dyDescent="0.35">
      <c r="A195" s="201">
        <v>14430</v>
      </c>
      <c r="B195" s="197" t="s">
        <v>1069</v>
      </c>
      <c r="C195" s="198" t="s">
        <v>126</v>
      </c>
      <c r="D195" s="199">
        <v>2</v>
      </c>
      <c r="E195" s="199">
        <v>2025</v>
      </c>
      <c r="F195" s="200" t="s">
        <v>127</v>
      </c>
      <c r="G195" s="197" t="s">
        <v>173</v>
      </c>
      <c r="H195" s="198" t="s">
        <v>176</v>
      </c>
      <c r="I195" s="200" t="s">
        <v>100</v>
      </c>
      <c r="J195" s="200" t="s">
        <v>101</v>
      </c>
      <c r="K195" s="200" t="s">
        <v>56</v>
      </c>
      <c r="L195" s="215" t="s">
        <v>57</v>
      </c>
      <c r="M195" s="203">
        <v>7</v>
      </c>
      <c r="N195" s="204" t="s">
        <v>951</v>
      </c>
      <c r="O195" s="204" t="s">
        <v>176</v>
      </c>
      <c r="P195" s="200" t="s">
        <v>152</v>
      </c>
      <c r="Q195" s="205" t="s">
        <v>61</v>
      </c>
      <c r="R195" s="200" t="s">
        <v>62</v>
      </c>
      <c r="S195" s="204">
        <v>68</v>
      </c>
      <c r="T195" s="203">
        <v>10</v>
      </c>
      <c r="U195" s="203">
        <v>260</v>
      </c>
      <c r="V195" s="203">
        <v>12</v>
      </c>
      <c r="W195" s="203">
        <v>272</v>
      </c>
      <c r="X195" s="203">
        <v>4</v>
      </c>
      <c r="Y195" s="203" t="s">
        <v>64</v>
      </c>
      <c r="Z195" s="207" t="s">
        <v>67</v>
      </c>
      <c r="AA195" s="208" t="s">
        <v>64</v>
      </c>
      <c r="AB195" s="198" t="s">
        <v>2234</v>
      </c>
      <c r="AC195" s="200" t="s">
        <v>177</v>
      </c>
      <c r="AD195" s="203" t="s">
        <v>64</v>
      </c>
      <c r="AE195" s="204" t="s">
        <v>110</v>
      </c>
      <c r="AF195" s="200" t="s">
        <v>1366</v>
      </c>
      <c r="AG195" s="57">
        <v>68</v>
      </c>
      <c r="AH195" s="203">
        <v>2</v>
      </c>
      <c r="AI195" s="202" t="s">
        <v>1947</v>
      </c>
      <c r="AJ195" s="197" t="s">
        <v>2171</v>
      </c>
      <c r="AK195" s="209">
        <v>272</v>
      </c>
      <c r="AL195" s="209">
        <v>68</v>
      </c>
      <c r="AM195" s="209">
        <v>5075</v>
      </c>
      <c r="AN195" s="209">
        <v>100000</v>
      </c>
      <c r="AO195" s="209">
        <v>250000</v>
      </c>
      <c r="AP195" s="209">
        <v>13804000</v>
      </c>
      <c r="AQ195" s="209">
        <v>2720000</v>
      </c>
      <c r="AR195" s="209">
        <v>1000000</v>
      </c>
      <c r="AS195" s="210">
        <v>0</v>
      </c>
      <c r="AT195" s="210">
        <v>2500000</v>
      </c>
      <c r="AU195" s="210">
        <v>20024000</v>
      </c>
      <c r="AV195" s="107" t="s">
        <v>64</v>
      </c>
      <c r="AX195" s="107">
        <v>3</v>
      </c>
      <c r="AY195" s="107">
        <v>7</v>
      </c>
      <c r="AZ195" s="107">
        <v>0</v>
      </c>
      <c r="BA195" s="107">
        <v>0</v>
      </c>
      <c r="BB195" s="107">
        <v>0</v>
      </c>
      <c r="BC195" s="107">
        <v>0</v>
      </c>
      <c r="BD195" s="107">
        <v>0</v>
      </c>
      <c r="BE195" s="107">
        <v>0</v>
      </c>
      <c r="BF195" s="107">
        <v>0</v>
      </c>
      <c r="BG195" s="206">
        <v>7</v>
      </c>
      <c r="BH195" s="206">
        <v>7</v>
      </c>
      <c r="BI195" s="206">
        <v>5</v>
      </c>
      <c r="BJ195" s="206">
        <v>5</v>
      </c>
      <c r="BK195" s="206">
        <v>5</v>
      </c>
      <c r="BL195" s="57">
        <v>7</v>
      </c>
      <c r="BM195" s="57">
        <v>6</v>
      </c>
      <c r="BN195" s="57" t="s">
        <v>67</v>
      </c>
      <c r="BQ195" s="108"/>
    </row>
    <row r="196" spans="1:73" s="57" customFormat="1" ht="14.15" customHeight="1" x14ac:dyDescent="0.35">
      <c r="A196" s="201">
        <v>14444</v>
      </c>
      <c r="B196" s="197" t="s">
        <v>1069</v>
      </c>
      <c r="C196" s="198" t="s">
        <v>126</v>
      </c>
      <c r="D196" s="199">
        <v>2</v>
      </c>
      <c r="E196" s="199">
        <v>2025</v>
      </c>
      <c r="F196" s="200" t="s">
        <v>127</v>
      </c>
      <c r="G196" s="197" t="s">
        <v>173</v>
      </c>
      <c r="H196" s="198" t="s">
        <v>176</v>
      </c>
      <c r="I196" s="200" t="s">
        <v>82</v>
      </c>
      <c r="J196" s="200" t="s">
        <v>83</v>
      </c>
      <c r="K196" s="200" t="s">
        <v>56</v>
      </c>
      <c r="L196" s="215" t="s">
        <v>57</v>
      </c>
      <c r="M196" s="203">
        <v>8</v>
      </c>
      <c r="N196" s="204" t="s">
        <v>1368</v>
      </c>
      <c r="O196" s="204" t="s">
        <v>262</v>
      </c>
      <c r="P196" s="200" t="s">
        <v>152</v>
      </c>
      <c r="Q196" s="205" t="s">
        <v>61</v>
      </c>
      <c r="R196" s="200" t="s">
        <v>62</v>
      </c>
      <c r="S196" s="204">
        <v>33</v>
      </c>
      <c r="T196" s="203">
        <v>10</v>
      </c>
      <c r="U196" s="203">
        <v>120</v>
      </c>
      <c r="V196" s="203">
        <v>12</v>
      </c>
      <c r="W196" s="203">
        <v>132</v>
      </c>
      <c r="X196" s="203">
        <v>4</v>
      </c>
      <c r="Y196" s="203" t="s">
        <v>64</v>
      </c>
      <c r="Z196" s="207" t="s">
        <v>67</v>
      </c>
      <c r="AA196" s="208" t="s">
        <v>64</v>
      </c>
      <c r="AB196" s="198" t="s">
        <v>2234</v>
      </c>
      <c r="AC196" s="200" t="s">
        <v>958</v>
      </c>
      <c r="AD196" s="203" t="s">
        <v>67</v>
      </c>
      <c r="AE196" s="204">
        <v>0</v>
      </c>
      <c r="AF196" s="200" t="s">
        <v>1366</v>
      </c>
      <c r="AG196" s="57">
        <v>33</v>
      </c>
      <c r="AH196" s="203">
        <v>3</v>
      </c>
      <c r="AI196" s="202" t="s">
        <v>1947</v>
      </c>
      <c r="AJ196" s="197" t="s">
        <v>2171</v>
      </c>
      <c r="AK196" s="209">
        <v>132</v>
      </c>
      <c r="AL196" s="209">
        <v>33</v>
      </c>
      <c r="AM196" s="209">
        <v>6373</v>
      </c>
      <c r="AN196" s="209">
        <v>100000</v>
      </c>
      <c r="AO196" s="209">
        <v>0</v>
      </c>
      <c r="AP196" s="209">
        <v>8412360</v>
      </c>
      <c r="AQ196" s="209">
        <v>1320000</v>
      </c>
      <c r="AR196" s="209">
        <v>1000000</v>
      </c>
      <c r="AS196" s="210">
        <v>0</v>
      </c>
      <c r="AT196" s="210">
        <v>0</v>
      </c>
      <c r="AU196" s="210">
        <v>10732360</v>
      </c>
      <c r="AV196" s="107" t="s">
        <v>64</v>
      </c>
      <c r="AX196" s="107">
        <v>3</v>
      </c>
      <c r="AY196" s="107">
        <v>7</v>
      </c>
      <c r="AZ196" s="107">
        <v>0</v>
      </c>
      <c r="BA196" s="107">
        <v>0</v>
      </c>
      <c r="BB196" s="107">
        <v>0</v>
      </c>
      <c r="BC196" s="107">
        <v>0</v>
      </c>
      <c r="BD196" s="107">
        <v>0</v>
      </c>
      <c r="BE196" s="107">
        <v>0</v>
      </c>
      <c r="BF196" s="107">
        <v>0</v>
      </c>
      <c r="BG196" s="206">
        <v>7</v>
      </c>
      <c r="BH196" s="206">
        <v>7</v>
      </c>
      <c r="BI196" s="206">
        <v>5</v>
      </c>
      <c r="BJ196" s="206">
        <v>5</v>
      </c>
      <c r="BK196" s="206">
        <v>5</v>
      </c>
      <c r="BL196" s="57">
        <v>7</v>
      </c>
      <c r="BM196" s="57">
        <v>6</v>
      </c>
      <c r="BN196" s="57" t="s">
        <v>67</v>
      </c>
      <c r="BQ196" s="108"/>
    </row>
    <row r="197" spans="1:73" s="57" customFormat="1" ht="14.15" customHeight="1" x14ac:dyDescent="0.35">
      <c r="A197" s="201">
        <v>14223</v>
      </c>
      <c r="B197" s="197" t="s">
        <v>1069</v>
      </c>
      <c r="C197" s="198" t="s">
        <v>126</v>
      </c>
      <c r="D197" s="199">
        <v>2</v>
      </c>
      <c r="E197" s="199">
        <v>2025</v>
      </c>
      <c r="F197" s="200" t="s">
        <v>127</v>
      </c>
      <c r="G197" s="197" t="s">
        <v>135</v>
      </c>
      <c r="H197" s="198" t="s">
        <v>2283</v>
      </c>
      <c r="I197" s="200" t="s">
        <v>129</v>
      </c>
      <c r="J197" s="200" t="s">
        <v>130</v>
      </c>
      <c r="K197" s="200" t="s">
        <v>65</v>
      </c>
      <c r="L197" s="215" t="s">
        <v>65</v>
      </c>
      <c r="M197" s="203">
        <v>8</v>
      </c>
      <c r="N197" s="204" t="s">
        <v>1368</v>
      </c>
      <c r="O197" s="204" t="s">
        <v>131</v>
      </c>
      <c r="P197" s="200" t="s">
        <v>132</v>
      </c>
      <c r="Q197" s="205" t="s">
        <v>61</v>
      </c>
      <c r="R197" s="200" t="s">
        <v>62</v>
      </c>
      <c r="S197" s="204">
        <v>44</v>
      </c>
      <c r="T197" s="203">
        <v>10</v>
      </c>
      <c r="U197" s="203">
        <v>176</v>
      </c>
      <c r="V197" s="203">
        <v>0</v>
      </c>
      <c r="W197" s="203">
        <v>176</v>
      </c>
      <c r="X197" s="203">
        <v>4</v>
      </c>
      <c r="Y197" s="203" t="s">
        <v>64</v>
      </c>
      <c r="Z197" s="207" t="s">
        <v>67</v>
      </c>
      <c r="AA197" s="208" t="s">
        <v>67</v>
      </c>
      <c r="AB197" s="198" t="s">
        <v>2234</v>
      </c>
      <c r="AC197" s="200" t="s">
        <v>133</v>
      </c>
      <c r="AD197" s="203" t="s">
        <v>64</v>
      </c>
      <c r="AE197" s="204" t="s">
        <v>110</v>
      </c>
      <c r="AF197" s="200" t="s">
        <v>1366</v>
      </c>
      <c r="AG197" s="57">
        <v>44</v>
      </c>
      <c r="AH197" s="203">
        <v>2</v>
      </c>
      <c r="AI197" s="202" t="s">
        <v>1947</v>
      </c>
      <c r="AJ197" s="197" t="s">
        <v>2171</v>
      </c>
      <c r="AK197" s="209">
        <v>176</v>
      </c>
      <c r="AL197" s="209">
        <v>44</v>
      </c>
      <c r="AM197" s="209">
        <v>5075</v>
      </c>
      <c r="AN197" s="209">
        <v>0</v>
      </c>
      <c r="AO197" s="209">
        <v>250000</v>
      </c>
      <c r="AP197" s="209">
        <v>8932000</v>
      </c>
      <c r="AQ197" s="209">
        <v>1760000</v>
      </c>
      <c r="AR197" s="209">
        <v>0</v>
      </c>
      <c r="AS197" s="210">
        <v>0</v>
      </c>
      <c r="AT197" s="210">
        <v>2500000</v>
      </c>
      <c r="AU197" s="210">
        <v>13192000</v>
      </c>
      <c r="AV197" s="107" t="s">
        <v>64</v>
      </c>
      <c r="AX197" s="107">
        <v>3</v>
      </c>
      <c r="AY197" s="107">
        <v>7</v>
      </c>
      <c r="AZ197" s="107">
        <v>0</v>
      </c>
      <c r="BA197" s="107">
        <v>0</v>
      </c>
      <c r="BB197" s="107">
        <v>0</v>
      </c>
      <c r="BC197" s="107">
        <v>0</v>
      </c>
      <c r="BD197" s="107">
        <v>0</v>
      </c>
      <c r="BE197" s="107">
        <v>0</v>
      </c>
      <c r="BF197" s="107">
        <v>0</v>
      </c>
      <c r="BG197" s="206">
        <v>7</v>
      </c>
      <c r="BH197" s="206">
        <v>7</v>
      </c>
      <c r="BI197" s="206">
        <v>5</v>
      </c>
      <c r="BJ197" s="206">
        <v>5</v>
      </c>
      <c r="BK197" s="206">
        <v>5</v>
      </c>
      <c r="BL197" s="57">
        <v>7</v>
      </c>
      <c r="BM197" s="57">
        <v>6</v>
      </c>
      <c r="BN197" s="57" t="s">
        <v>67</v>
      </c>
      <c r="BQ197" s="108"/>
    </row>
    <row r="198" spans="1:73" s="57" customFormat="1" ht="14.15" customHeight="1" x14ac:dyDescent="0.35">
      <c r="A198" s="201">
        <v>14394</v>
      </c>
      <c r="B198" s="197" t="s">
        <v>1069</v>
      </c>
      <c r="C198" s="198" t="s">
        <v>126</v>
      </c>
      <c r="D198" s="199">
        <v>2</v>
      </c>
      <c r="E198" s="199">
        <v>2025</v>
      </c>
      <c r="F198" s="200" t="s">
        <v>127</v>
      </c>
      <c r="G198" s="197" t="s">
        <v>255</v>
      </c>
      <c r="H198" s="198" t="s">
        <v>254</v>
      </c>
      <c r="I198" s="200" t="s">
        <v>1033</v>
      </c>
      <c r="J198" s="200" t="s">
        <v>1034</v>
      </c>
      <c r="K198" s="200" t="s">
        <v>56</v>
      </c>
      <c r="L198" s="215" t="s">
        <v>57</v>
      </c>
      <c r="M198" s="203">
        <v>9</v>
      </c>
      <c r="N198" s="204" t="s">
        <v>2272</v>
      </c>
      <c r="O198" s="204" t="s">
        <v>252</v>
      </c>
      <c r="P198" s="200" t="s">
        <v>152</v>
      </c>
      <c r="Q198" s="205" t="s">
        <v>61</v>
      </c>
      <c r="R198" s="200" t="s">
        <v>62</v>
      </c>
      <c r="S198" s="204">
        <v>52</v>
      </c>
      <c r="T198" s="203">
        <v>15</v>
      </c>
      <c r="U198" s="203">
        <v>195</v>
      </c>
      <c r="V198" s="203">
        <v>12</v>
      </c>
      <c r="W198" s="203">
        <v>207</v>
      </c>
      <c r="X198" s="203">
        <v>4</v>
      </c>
      <c r="Y198" s="203" t="s">
        <v>64</v>
      </c>
      <c r="Z198" s="207" t="s">
        <v>67</v>
      </c>
      <c r="AA198" s="208" t="s">
        <v>64</v>
      </c>
      <c r="AB198" s="198" t="s">
        <v>2234</v>
      </c>
      <c r="AC198" s="200" t="s">
        <v>253</v>
      </c>
      <c r="AD198" s="203" t="s">
        <v>67</v>
      </c>
      <c r="AE198" s="204">
        <v>0</v>
      </c>
      <c r="AF198" s="200" t="s">
        <v>1366</v>
      </c>
      <c r="AG198" s="57">
        <v>52</v>
      </c>
      <c r="AH198" s="203">
        <v>2</v>
      </c>
      <c r="AI198" s="202" t="s">
        <v>1947</v>
      </c>
      <c r="AJ198" s="197" t="s">
        <v>2171</v>
      </c>
      <c r="AK198" s="209">
        <v>207</v>
      </c>
      <c r="AL198" s="209">
        <v>52</v>
      </c>
      <c r="AM198" s="209">
        <v>5075</v>
      </c>
      <c r="AN198" s="209">
        <v>50000</v>
      </c>
      <c r="AO198" s="209">
        <v>0</v>
      </c>
      <c r="AP198" s="209">
        <v>15757875</v>
      </c>
      <c r="AQ198" s="209">
        <v>3120000</v>
      </c>
      <c r="AR198" s="209">
        <v>750000</v>
      </c>
      <c r="AS198" s="210">
        <v>0</v>
      </c>
      <c r="AT198" s="210">
        <v>0</v>
      </c>
      <c r="AU198" s="210">
        <v>19627875</v>
      </c>
      <c r="AV198" s="107" t="s">
        <v>64</v>
      </c>
      <c r="AX198" s="107">
        <v>3</v>
      </c>
      <c r="AY198" s="107">
        <v>7</v>
      </c>
      <c r="AZ198" s="107">
        <v>0</v>
      </c>
      <c r="BA198" s="107">
        <v>0</v>
      </c>
      <c r="BB198" s="107">
        <v>0</v>
      </c>
      <c r="BC198" s="107">
        <v>0</v>
      </c>
      <c r="BD198" s="107">
        <v>0</v>
      </c>
      <c r="BE198" s="107">
        <v>0</v>
      </c>
      <c r="BF198" s="107">
        <v>0</v>
      </c>
      <c r="BG198" s="206">
        <v>7</v>
      </c>
      <c r="BH198" s="206">
        <v>7</v>
      </c>
      <c r="BI198" s="206">
        <v>7</v>
      </c>
      <c r="BJ198" s="206">
        <v>7</v>
      </c>
      <c r="BK198" s="206">
        <v>7</v>
      </c>
      <c r="BL198" s="57">
        <v>7</v>
      </c>
      <c r="BM198" s="57">
        <v>6.6000000000000005</v>
      </c>
      <c r="BN198" s="57" t="s">
        <v>67</v>
      </c>
      <c r="BQ198" s="108"/>
    </row>
    <row r="199" spans="1:73" s="57" customFormat="1" ht="14.15" customHeight="1" x14ac:dyDescent="0.35">
      <c r="A199" s="201">
        <v>14584</v>
      </c>
      <c r="B199" s="197" t="s">
        <v>1069</v>
      </c>
      <c r="C199" s="198" t="s">
        <v>126</v>
      </c>
      <c r="D199" s="199">
        <v>2</v>
      </c>
      <c r="E199" s="199">
        <v>2025</v>
      </c>
      <c r="F199" s="200" t="s">
        <v>127</v>
      </c>
      <c r="G199" s="197" t="s">
        <v>214</v>
      </c>
      <c r="H199" s="198" t="s">
        <v>2242</v>
      </c>
      <c r="I199" s="200" t="s">
        <v>552</v>
      </c>
      <c r="J199" s="200" t="s">
        <v>553</v>
      </c>
      <c r="K199" s="200" t="s">
        <v>65</v>
      </c>
      <c r="L199" s="215" t="s">
        <v>65</v>
      </c>
      <c r="M199" s="203">
        <v>5</v>
      </c>
      <c r="N199" s="204" t="s">
        <v>2233</v>
      </c>
      <c r="O199" s="204" t="s">
        <v>559</v>
      </c>
      <c r="P199" s="200" t="s">
        <v>152</v>
      </c>
      <c r="Q199" s="205" t="s">
        <v>61</v>
      </c>
      <c r="R199" s="200" t="s">
        <v>107</v>
      </c>
      <c r="S199" s="204">
        <v>20</v>
      </c>
      <c r="T199" s="203">
        <v>20</v>
      </c>
      <c r="U199" s="203">
        <v>80</v>
      </c>
      <c r="V199" s="203">
        <v>0</v>
      </c>
      <c r="W199" s="203">
        <v>80</v>
      </c>
      <c r="X199" s="203">
        <v>4</v>
      </c>
      <c r="Y199" s="203" t="s">
        <v>64</v>
      </c>
      <c r="Z199" s="207" t="s">
        <v>67</v>
      </c>
      <c r="AA199" s="208" t="s">
        <v>67</v>
      </c>
      <c r="AB199" s="198" t="s">
        <v>2234</v>
      </c>
      <c r="AC199" s="200" t="s">
        <v>2312</v>
      </c>
      <c r="AD199" s="203" t="s">
        <v>67</v>
      </c>
      <c r="AE199" s="204">
        <v>0</v>
      </c>
      <c r="AF199" s="200" t="s">
        <v>1366</v>
      </c>
      <c r="AG199" s="57">
        <v>20</v>
      </c>
      <c r="AH199" s="203">
        <v>3</v>
      </c>
      <c r="AI199" s="202" t="s">
        <v>1947</v>
      </c>
      <c r="AJ199" s="197" t="s">
        <v>2171</v>
      </c>
      <c r="AK199" s="209">
        <v>80</v>
      </c>
      <c r="AL199" s="209">
        <v>20</v>
      </c>
      <c r="AM199" s="209">
        <v>6373</v>
      </c>
      <c r="AN199" s="209">
        <v>0</v>
      </c>
      <c r="AO199" s="209">
        <v>0</v>
      </c>
      <c r="AP199" s="209">
        <v>10196800</v>
      </c>
      <c r="AQ199" s="209">
        <v>1600000</v>
      </c>
      <c r="AR199" s="209">
        <v>0</v>
      </c>
      <c r="AS199" s="210">
        <v>0</v>
      </c>
      <c r="AT199" s="210">
        <v>0</v>
      </c>
      <c r="AU199" s="210">
        <v>11796800</v>
      </c>
      <c r="AV199" s="107" t="s">
        <v>64</v>
      </c>
      <c r="AX199" s="107">
        <v>3</v>
      </c>
      <c r="AY199" s="107">
        <v>7</v>
      </c>
      <c r="AZ199" s="107">
        <v>0</v>
      </c>
      <c r="BA199" s="107">
        <v>0</v>
      </c>
      <c r="BB199" s="107">
        <v>0</v>
      </c>
      <c r="BC199" s="107">
        <v>0</v>
      </c>
      <c r="BD199" s="107">
        <v>0</v>
      </c>
      <c r="BE199" s="107">
        <v>0</v>
      </c>
      <c r="BF199" s="107">
        <v>0</v>
      </c>
      <c r="BG199" s="206">
        <v>7</v>
      </c>
      <c r="BH199" s="206">
        <v>7</v>
      </c>
      <c r="BI199" s="206">
        <v>7</v>
      </c>
      <c r="BJ199" s="206">
        <v>7</v>
      </c>
      <c r="BK199" s="206">
        <v>7</v>
      </c>
      <c r="BL199" s="81">
        <v>7</v>
      </c>
      <c r="BM199" s="57">
        <v>6.6</v>
      </c>
      <c r="BN199" s="57" t="s">
        <v>67</v>
      </c>
      <c r="BQ199" s="108"/>
    </row>
    <row r="200" spans="1:73" s="57" customFormat="1" ht="14.15" customHeight="1" x14ac:dyDescent="0.35">
      <c r="A200" s="201">
        <v>14341</v>
      </c>
      <c r="B200" s="197" t="s">
        <v>1069</v>
      </c>
      <c r="C200" s="198" t="s">
        <v>126</v>
      </c>
      <c r="D200" s="199">
        <v>2</v>
      </c>
      <c r="E200" s="199">
        <v>2025</v>
      </c>
      <c r="F200" s="200" t="s">
        <v>127</v>
      </c>
      <c r="G200" s="197" t="s">
        <v>214</v>
      </c>
      <c r="H200" s="198" t="s">
        <v>2242</v>
      </c>
      <c r="I200" s="200" t="s">
        <v>182</v>
      </c>
      <c r="J200" s="200" t="s">
        <v>183</v>
      </c>
      <c r="K200" s="200" t="s">
        <v>207</v>
      </c>
      <c r="L200" s="215" t="s">
        <v>208</v>
      </c>
      <c r="M200" s="203">
        <v>13</v>
      </c>
      <c r="N200" s="204" t="s">
        <v>1365</v>
      </c>
      <c r="O200" s="204" t="s">
        <v>209</v>
      </c>
      <c r="P200" s="200" t="s">
        <v>152</v>
      </c>
      <c r="Q200" s="205" t="s">
        <v>61</v>
      </c>
      <c r="R200" s="200" t="s">
        <v>107</v>
      </c>
      <c r="S200" s="204">
        <v>33</v>
      </c>
      <c r="T200" s="203">
        <v>10</v>
      </c>
      <c r="U200" s="203">
        <v>90</v>
      </c>
      <c r="V200" s="203">
        <v>8</v>
      </c>
      <c r="W200" s="203">
        <v>98</v>
      </c>
      <c r="X200" s="203">
        <v>3</v>
      </c>
      <c r="Y200" s="203" t="s">
        <v>64</v>
      </c>
      <c r="Z200" s="207" t="s">
        <v>67</v>
      </c>
      <c r="AA200" s="208" t="s">
        <v>67</v>
      </c>
      <c r="AB200" s="198" t="s">
        <v>2234</v>
      </c>
      <c r="AC200" s="200" t="s">
        <v>210</v>
      </c>
      <c r="AD200" s="203" t="s">
        <v>64</v>
      </c>
      <c r="AE200" s="204" t="s">
        <v>2308</v>
      </c>
      <c r="AF200" s="200" t="s">
        <v>1366</v>
      </c>
      <c r="AG200" s="57">
        <v>33</v>
      </c>
      <c r="AH200" s="203">
        <v>3</v>
      </c>
      <c r="AI200" s="202" t="s">
        <v>1708</v>
      </c>
      <c r="AJ200" s="197" t="s">
        <v>2196</v>
      </c>
      <c r="AK200" s="209">
        <v>98</v>
      </c>
      <c r="AL200" s="209">
        <v>33</v>
      </c>
      <c r="AM200" s="209">
        <v>6373</v>
      </c>
      <c r="AN200" s="209">
        <v>0</v>
      </c>
      <c r="AO200" s="209">
        <v>12000</v>
      </c>
      <c r="AP200" s="209">
        <v>6245540</v>
      </c>
      <c r="AQ200" s="209">
        <v>1320000</v>
      </c>
      <c r="AR200" s="209">
        <v>0</v>
      </c>
      <c r="AS200" s="210">
        <v>0</v>
      </c>
      <c r="AT200" s="210">
        <v>120000</v>
      </c>
      <c r="AU200" s="210">
        <v>7685540</v>
      </c>
      <c r="AV200" s="107" t="s">
        <v>67</v>
      </c>
      <c r="AW200" s="57" t="s">
        <v>2406</v>
      </c>
      <c r="AX200" s="107">
        <v>0</v>
      </c>
      <c r="AY200" s="107">
        <v>0</v>
      </c>
      <c r="AZ200" s="107">
        <v>0</v>
      </c>
      <c r="BA200" s="107">
        <v>0</v>
      </c>
      <c r="BB200" s="107">
        <v>0</v>
      </c>
      <c r="BC200" s="107">
        <v>0</v>
      </c>
      <c r="BD200" s="107">
        <v>0</v>
      </c>
      <c r="BE200" s="107">
        <v>0</v>
      </c>
      <c r="BF200" s="107">
        <v>0</v>
      </c>
      <c r="BG200" s="206">
        <v>0</v>
      </c>
      <c r="BH200" s="206">
        <v>0</v>
      </c>
      <c r="BI200" s="206">
        <v>0</v>
      </c>
      <c r="BJ200" s="206">
        <v>0</v>
      </c>
      <c r="BK200" s="206">
        <v>0</v>
      </c>
      <c r="BL200" s="57">
        <v>0</v>
      </c>
      <c r="BM200" s="57">
        <v>0</v>
      </c>
      <c r="BN200" s="57" t="s">
        <v>67</v>
      </c>
      <c r="BQ200" s="108"/>
    </row>
    <row r="201" spans="1:73" s="57" customFormat="1" ht="14.15" customHeight="1" x14ac:dyDescent="0.35">
      <c r="A201" s="201">
        <v>14341</v>
      </c>
      <c r="B201" s="197" t="s">
        <v>1069</v>
      </c>
      <c r="C201" s="198" t="s">
        <v>126</v>
      </c>
      <c r="D201" s="199">
        <v>2</v>
      </c>
      <c r="E201" s="199">
        <v>2025</v>
      </c>
      <c r="F201" s="200" t="s">
        <v>127</v>
      </c>
      <c r="G201" s="197" t="s">
        <v>214</v>
      </c>
      <c r="H201" s="198" t="s">
        <v>2242</v>
      </c>
      <c r="I201" s="200" t="s">
        <v>182</v>
      </c>
      <c r="J201" s="200" t="s">
        <v>183</v>
      </c>
      <c r="K201" s="200" t="s">
        <v>207</v>
      </c>
      <c r="L201" s="215" t="s">
        <v>208</v>
      </c>
      <c r="M201" s="203">
        <v>13</v>
      </c>
      <c r="N201" s="204" t="s">
        <v>1365</v>
      </c>
      <c r="O201" s="204" t="s">
        <v>209</v>
      </c>
      <c r="P201" s="200" t="s">
        <v>152</v>
      </c>
      <c r="Q201" s="205" t="s">
        <v>61</v>
      </c>
      <c r="R201" s="200" t="s">
        <v>107</v>
      </c>
      <c r="S201" s="204">
        <v>33</v>
      </c>
      <c r="T201" s="203">
        <v>10</v>
      </c>
      <c r="U201" s="203">
        <v>90</v>
      </c>
      <c r="V201" s="203">
        <v>8</v>
      </c>
      <c r="W201" s="203">
        <v>98</v>
      </c>
      <c r="X201" s="203">
        <v>3</v>
      </c>
      <c r="Y201" s="203" t="s">
        <v>64</v>
      </c>
      <c r="Z201" s="207" t="s">
        <v>67</v>
      </c>
      <c r="AA201" s="208" t="s">
        <v>67</v>
      </c>
      <c r="AB201" s="198" t="s">
        <v>2234</v>
      </c>
      <c r="AC201" s="200" t="s">
        <v>210</v>
      </c>
      <c r="AD201" s="203" t="s">
        <v>64</v>
      </c>
      <c r="AE201" s="204" t="s">
        <v>2308</v>
      </c>
      <c r="AF201" s="200" t="s">
        <v>1366</v>
      </c>
      <c r="AG201" s="57">
        <v>33</v>
      </c>
      <c r="AH201" s="203">
        <v>3</v>
      </c>
      <c r="AI201" s="202" t="s">
        <v>1583</v>
      </c>
      <c r="AJ201" s="197" t="s">
        <v>2197</v>
      </c>
      <c r="AK201" s="209">
        <v>98</v>
      </c>
      <c r="AL201" s="209">
        <v>33</v>
      </c>
      <c r="AM201" s="209">
        <v>6373</v>
      </c>
      <c r="AN201" s="209">
        <v>0</v>
      </c>
      <c r="AO201" s="209">
        <v>12000</v>
      </c>
      <c r="AP201" s="209">
        <v>6245540</v>
      </c>
      <c r="AQ201" s="209">
        <v>1320000</v>
      </c>
      <c r="AR201" s="209">
        <v>0</v>
      </c>
      <c r="AS201" s="210">
        <v>0</v>
      </c>
      <c r="AT201" s="210">
        <v>120000</v>
      </c>
      <c r="AU201" s="210">
        <v>7685540</v>
      </c>
      <c r="AV201" s="107" t="s">
        <v>67</v>
      </c>
      <c r="AW201" s="57" t="s">
        <v>2406</v>
      </c>
      <c r="AX201" s="107">
        <v>0</v>
      </c>
      <c r="AY201" s="107">
        <v>0</v>
      </c>
      <c r="AZ201" s="107">
        <v>0</v>
      </c>
      <c r="BA201" s="107">
        <v>0</v>
      </c>
      <c r="BB201" s="107">
        <v>0</v>
      </c>
      <c r="BC201" s="107">
        <v>0</v>
      </c>
      <c r="BD201" s="107">
        <v>0</v>
      </c>
      <c r="BE201" s="107">
        <v>0</v>
      </c>
      <c r="BF201" s="107">
        <v>0</v>
      </c>
      <c r="BG201" s="206">
        <v>0</v>
      </c>
      <c r="BH201" s="206">
        <v>0</v>
      </c>
      <c r="BI201" s="206">
        <v>0</v>
      </c>
      <c r="BJ201" s="206">
        <v>0</v>
      </c>
      <c r="BK201" s="206">
        <v>0</v>
      </c>
      <c r="BL201" s="57">
        <v>0</v>
      </c>
      <c r="BM201" s="57">
        <v>0</v>
      </c>
      <c r="BN201" s="57" t="s">
        <v>67</v>
      </c>
      <c r="BQ201" s="108"/>
    </row>
    <row r="202" spans="1:73" s="57" customFormat="1" ht="14.15" customHeight="1" x14ac:dyDescent="0.35">
      <c r="A202" s="201">
        <v>14341</v>
      </c>
      <c r="B202" s="197" t="s">
        <v>1069</v>
      </c>
      <c r="C202" s="198" t="s">
        <v>126</v>
      </c>
      <c r="D202" s="199">
        <v>2</v>
      </c>
      <c r="E202" s="199">
        <v>2025</v>
      </c>
      <c r="F202" s="200" t="s">
        <v>127</v>
      </c>
      <c r="G202" s="197" t="s">
        <v>214</v>
      </c>
      <c r="H202" s="198" t="s">
        <v>2242</v>
      </c>
      <c r="I202" s="200" t="s">
        <v>182</v>
      </c>
      <c r="J202" s="200" t="s">
        <v>183</v>
      </c>
      <c r="K202" s="200" t="s">
        <v>207</v>
      </c>
      <c r="L202" s="215" t="s">
        <v>208</v>
      </c>
      <c r="M202" s="203">
        <v>13</v>
      </c>
      <c r="N202" s="204" t="s">
        <v>1365</v>
      </c>
      <c r="O202" s="204" t="s">
        <v>209</v>
      </c>
      <c r="P202" s="200" t="s">
        <v>152</v>
      </c>
      <c r="Q202" s="205" t="s">
        <v>61</v>
      </c>
      <c r="R202" s="200" t="s">
        <v>107</v>
      </c>
      <c r="S202" s="204">
        <v>33</v>
      </c>
      <c r="T202" s="203">
        <v>10</v>
      </c>
      <c r="U202" s="203">
        <v>90</v>
      </c>
      <c r="V202" s="203">
        <v>8</v>
      </c>
      <c r="W202" s="203">
        <v>98</v>
      </c>
      <c r="X202" s="203">
        <v>3</v>
      </c>
      <c r="Y202" s="203" t="s">
        <v>64</v>
      </c>
      <c r="Z202" s="207" t="s">
        <v>67</v>
      </c>
      <c r="AA202" s="208" t="s">
        <v>67</v>
      </c>
      <c r="AB202" s="198" t="s">
        <v>2234</v>
      </c>
      <c r="AC202" s="200" t="s">
        <v>210</v>
      </c>
      <c r="AD202" s="203" t="s">
        <v>64</v>
      </c>
      <c r="AE202" s="204" t="s">
        <v>2308</v>
      </c>
      <c r="AF202" s="200" t="s">
        <v>1366</v>
      </c>
      <c r="AG202" s="57">
        <v>33</v>
      </c>
      <c r="AH202" s="203">
        <v>3</v>
      </c>
      <c r="AI202" s="202" t="s">
        <v>1731</v>
      </c>
      <c r="AJ202" s="197" t="s">
        <v>2199</v>
      </c>
      <c r="AK202" s="209">
        <v>98</v>
      </c>
      <c r="AL202" s="209">
        <v>33</v>
      </c>
      <c r="AM202" s="209">
        <v>6373</v>
      </c>
      <c r="AN202" s="209">
        <v>0</v>
      </c>
      <c r="AO202" s="209">
        <v>12000</v>
      </c>
      <c r="AP202" s="209">
        <v>6245540</v>
      </c>
      <c r="AQ202" s="209">
        <v>1320000</v>
      </c>
      <c r="AR202" s="209">
        <v>0</v>
      </c>
      <c r="AS202" s="210">
        <v>0</v>
      </c>
      <c r="AT202" s="210">
        <v>120000</v>
      </c>
      <c r="AU202" s="210">
        <v>7685540</v>
      </c>
      <c r="AV202" s="107" t="s">
        <v>67</v>
      </c>
      <c r="AW202" s="57" t="s">
        <v>2406</v>
      </c>
      <c r="AX202" s="107">
        <v>0</v>
      </c>
      <c r="AY202" s="107">
        <v>0</v>
      </c>
      <c r="AZ202" s="107">
        <v>0</v>
      </c>
      <c r="BA202" s="107">
        <v>0</v>
      </c>
      <c r="BB202" s="107">
        <v>0</v>
      </c>
      <c r="BC202" s="107">
        <v>0</v>
      </c>
      <c r="BD202" s="107">
        <v>0</v>
      </c>
      <c r="BE202" s="107">
        <v>0</v>
      </c>
      <c r="BF202" s="107">
        <v>0</v>
      </c>
      <c r="BG202" s="206">
        <v>0</v>
      </c>
      <c r="BH202" s="206">
        <v>0</v>
      </c>
      <c r="BI202" s="206">
        <v>0</v>
      </c>
      <c r="BJ202" s="206">
        <v>0</v>
      </c>
      <c r="BK202" s="206">
        <v>0</v>
      </c>
      <c r="BL202" s="57">
        <v>0</v>
      </c>
      <c r="BM202" s="57">
        <v>0</v>
      </c>
      <c r="BN202" s="57" t="s">
        <v>67</v>
      </c>
      <c r="BQ202" s="108"/>
    </row>
    <row r="203" spans="1:73" s="57" customFormat="1" ht="14.15" customHeight="1" x14ac:dyDescent="0.35">
      <c r="A203" s="201">
        <v>14394</v>
      </c>
      <c r="B203" s="197" t="s">
        <v>1069</v>
      </c>
      <c r="C203" s="198" t="s">
        <v>126</v>
      </c>
      <c r="D203" s="199">
        <v>2</v>
      </c>
      <c r="E203" s="199">
        <v>2025</v>
      </c>
      <c r="F203" s="200" t="s">
        <v>127</v>
      </c>
      <c r="G203" s="197" t="s">
        <v>255</v>
      </c>
      <c r="H203" s="198" t="s">
        <v>254</v>
      </c>
      <c r="I203" s="200" t="s">
        <v>1033</v>
      </c>
      <c r="J203" s="200" t="s">
        <v>1034</v>
      </c>
      <c r="K203" s="200" t="s">
        <v>56</v>
      </c>
      <c r="L203" s="215" t="s">
        <v>57</v>
      </c>
      <c r="M203" s="203">
        <v>9</v>
      </c>
      <c r="N203" s="204" t="s">
        <v>2272</v>
      </c>
      <c r="O203" s="204" t="s">
        <v>252</v>
      </c>
      <c r="P203" s="200" t="s">
        <v>152</v>
      </c>
      <c r="Q203" s="205" t="s">
        <v>61</v>
      </c>
      <c r="R203" s="200" t="s">
        <v>62</v>
      </c>
      <c r="S203" s="204">
        <v>52</v>
      </c>
      <c r="T203" s="203">
        <v>15</v>
      </c>
      <c r="U203" s="203">
        <v>195</v>
      </c>
      <c r="V203" s="203">
        <v>12</v>
      </c>
      <c r="W203" s="203">
        <v>207</v>
      </c>
      <c r="X203" s="203">
        <v>4</v>
      </c>
      <c r="Y203" s="203" t="s">
        <v>64</v>
      </c>
      <c r="Z203" s="207" t="s">
        <v>67</v>
      </c>
      <c r="AA203" s="208" t="s">
        <v>64</v>
      </c>
      <c r="AB203" s="198" t="s">
        <v>2234</v>
      </c>
      <c r="AC203" s="200" t="s">
        <v>253</v>
      </c>
      <c r="AD203" s="203" t="s">
        <v>67</v>
      </c>
      <c r="AE203" s="204">
        <v>0</v>
      </c>
      <c r="AF203" s="200" t="s">
        <v>1366</v>
      </c>
      <c r="AG203" s="57">
        <v>52</v>
      </c>
      <c r="AH203" s="203">
        <v>2</v>
      </c>
      <c r="AI203" s="202" t="s">
        <v>1647</v>
      </c>
      <c r="AJ203" s="197" t="s">
        <v>2186</v>
      </c>
      <c r="AK203" s="209">
        <v>207</v>
      </c>
      <c r="AL203" s="209">
        <v>52</v>
      </c>
      <c r="AM203" s="209">
        <v>5075</v>
      </c>
      <c r="AN203" s="209">
        <v>50000</v>
      </c>
      <c r="AO203" s="209">
        <v>0</v>
      </c>
      <c r="AP203" s="209">
        <v>15757875</v>
      </c>
      <c r="AQ203" s="209">
        <v>3120000</v>
      </c>
      <c r="AR203" s="209">
        <v>750000</v>
      </c>
      <c r="AS203" s="210">
        <v>0</v>
      </c>
      <c r="AT203" s="210">
        <v>0</v>
      </c>
      <c r="AU203" s="210">
        <v>19627875</v>
      </c>
      <c r="AV203" s="107" t="s">
        <v>64</v>
      </c>
      <c r="AX203" s="107">
        <v>7</v>
      </c>
      <c r="AY203" s="107">
        <v>7</v>
      </c>
      <c r="AZ203" s="107">
        <v>0</v>
      </c>
      <c r="BA203" s="107">
        <v>0</v>
      </c>
      <c r="BB203" s="107">
        <v>0</v>
      </c>
      <c r="BC203" s="107">
        <v>0</v>
      </c>
      <c r="BD203" s="107">
        <v>0</v>
      </c>
      <c r="BE203" s="107">
        <v>0</v>
      </c>
      <c r="BF203" s="107">
        <v>0</v>
      </c>
      <c r="BG203" s="206">
        <v>7</v>
      </c>
      <c r="BH203" s="206">
        <v>7</v>
      </c>
      <c r="BI203" s="206">
        <v>7</v>
      </c>
      <c r="BJ203" s="206">
        <v>7</v>
      </c>
      <c r="BK203" s="206">
        <v>7</v>
      </c>
      <c r="BL203" s="57">
        <v>7</v>
      </c>
      <c r="BM203" s="57">
        <v>7.0000000000000009</v>
      </c>
      <c r="BN203" s="57" t="s">
        <v>64</v>
      </c>
      <c r="BO203" s="57" t="s">
        <v>2407</v>
      </c>
      <c r="BP203" s="57" t="s">
        <v>2408</v>
      </c>
      <c r="BQ203" s="108">
        <v>994083215</v>
      </c>
      <c r="BR203" s="57" t="s">
        <v>2409</v>
      </c>
      <c r="BS203" s="57" t="s">
        <v>2410</v>
      </c>
      <c r="BT203" s="57" t="s">
        <v>2411</v>
      </c>
      <c r="BU203" s="57" t="s">
        <v>2325</v>
      </c>
    </row>
    <row r="204" spans="1:73" s="57" customFormat="1" ht="14.15" customHeight="1" x14ac:dyDescent="0.35">
      <c r="A204" s="201">
        <v>14328</v>
      </c>
      <c r="B204" s="197" t="s">
        <v>1069</v>
      </c>
      <c r="C204" s="198" t="s">
        <v>126</v>
      </c>
      <c r="D204" s="199">
        <v>2</v>
      </c>
      <c r="E204" s="199">
        <v>2025</v>
      </c>
      <c r="F204" s="200" t="s">
        <v>127</v>
      </c>
      <c r="G204" s="197" t="s">
        <v>974</v>
      </c>
      <c r="H204" s="198" t="s">
        <v>2248</v>
      </c>
      <c r="I204" s="200" t="s">
        <v>1106</v>
      </c>
      <c r="J204" s="200" t="s">
        <v>2592</v>
      </c>
      <c r="K204" s="200" t="s">
        <v>56</v>
      </c>
      <c r="L204" s="215" t="s">
        <v>57</v>
      </c>
      <c r="M204" s="203">
        <v>13</v>
      </c>
      <c r="N204" s="204" t="s">
        <v>1365</v>
      </c>
      <c r="O204" s="204" t="s">
        <v>455</v>
      </c>
      <c r="P204" s="200" t="s">
        <v>152</v>
      </c>
      <c r="Q204" s="205" t="s">
        <v>61</v>
      </c>
      <c r="R204" s="200" t="s">
        <v>62</v>
      </c>
      <c r="S204" s="204">
        <v>40</v>
      </c>
      <c r="T204" s="203">
        <v>15</v>
      </c>
      <c r="U204" s="203"/>
      <c r="V204" s="203">
        <v>12</v>
      </c>
      <c r="W204" s="203">
        <v>160</v>
      </c>
      <c r="X204" s="203">
        <v>4</v>
      </c>
      <c r="Y204" s="203" t="s">
        <v>64</v>
      </c>
      <c r="Z204" s="207" t="s">
        <v>67</v>
      </c>
      <c r="AA204" s="208" t="s">
        <v>67</v>
      </c>
      <c r="AB204" s="198" t="s">
        <v>2249</v>
      </c>
      <c r="AC204" s="200" t="s">
        <v>1108</v>
      </c>
      <c r="AD204" s="203" t="s">
        <v>67</v>
      </c>
      <c r="AE204" s="204">
        <v>0</v>
      </c>
      <c r="AF204" s="200" t="s">
        <v>1366</v>
      </c>
      <c r="AG204" s="57">
        <v>40</v>
      </c>
      <c r="AH204" s="203">
        <v>1</v>
      </c>
      <c r="AI204" s="202" t="s">
        <v>1647</v>
      </c>
      <c r="AJ204" s="197" t="s">
        <v>2186</v>
      </c>
      <c r="AK204" s="209">
        <v>160</v>
      </c>
      <c r="AL204" s="209">
        <v>40</v>
      </c>
      <c r="AM204" s="209">
        <v>4130</v>
      </c>
      <c r="AN204" s="209">
        <v>0</v>
      </c>
      <c r="AO204" s="209">
        <v>0</v>
      </c>
      <c r="AP204" s="209">
        <v>9912000</v>
      </c>
      <c r="AQ204" s="209">
        <v>2400000</v>
      </c>
      <c r="AR204" s="209">
        <v>0</v>
      </c>
      <c r="AS204" s="210">
        <v>0</v>
      </c>
      <c r="AT204" s="210">
        <v>0</v>
      </c>
      <c r="AU204" s="210">
        <v>12312000</v>
      </c>
      <c r="AV204" s="107" t="s">
        <v>64</v>
      </c>
      <c r="AX204" s="107">
        <v>7</v>
      </c>
      <c r="AY204" s="107">
        <v>7</v>
      </c>
      <c r="AZ204" s="107">
        <v>7</v>
      </c>
      <c r="BA204" s="107">
        <v>7</v>
      </c>
      <c r="BB204" s="107">
        <v>7</v>
      </c>
      <c r="BC204" s="107">
        <v>7</v>
      </c>
      <c r="BD204" s="107">
        <v>7</v>
      </c>
      <c r="BE204" s="107">
        <v>7</v>
      </c>
      <c r="BF204" s="107">
        <v>7</v>
      </c>
      <c r="BG204" s="206">
        <v>7</v>
      </c>
      <c r="BH204" s="206">
        <v>7</v>
      </c>
      <c r="BI204" s="206">
        <v>5</v>
      </c>
      <c r="BJ204" s="206">
        <v>5</v>
      </c>
      <c r="BK204" s="206">
        <v>5</v>
      </c>
      <c r="BL204" s="57">
        <v>7</v>
      </c>
      <c r="BM204" s="57">
        <v>6.7</v>
      </c>
      <c r="BN204" s="57" t="s">
        <v>67</v>
      </c>
      <c r="BQ204" s="108"/>
    </row>
    <row r="205" spans="1:73" s="57" customFormat="1" ht="14.15" customHeight="1" x14ac:dyDescent="0.35">
      <c r="A205" s="201">
        <v>14481</v>
      </c>
      <c r="B205" s="197" t="s">
        <v>1069</v>
      </c>
      <c r="C205" s="198" t="s">
        <v>126</v>
      </c>
      <c r="D205" s="199">
        <v>2</v>
      </c>
      <c r="E205" s="199">
        <v>2025</v>
      </c>
      <c r="F205" s="200" t="s">
        <v>127</v>
      </c>
      <c r="G205" s="197" t="s">
        <v>440</v>
      </c>
      <c r="H205" s="198" t="s">
        <v>2243</v>
      </c>
      <c r="I205" s="200" t="s">
        <v>580</v>
      </c>
      <c r="J205" s="200" t="s">
        <v>581</v>
      </c>
      <c r="K205" s="200" t="s">
        <v>65</v>
      </c>
      <c r="L205" s="215" t="s">
        <v>65</v>
      </c>
      <c r="M205" s="203">
        <v>13</v>
      </c>
      <c r="N205" s="204" t="s">
        <v>1365</v>
      </c>
      <c r="O205" s="204" t="s">
        <v>582</v>
      </c>
      <c r="P205" s="200" t="s">
        <v>435</v>
      </c>
      <c r="Q205" s="205" t="s">
        <v>61</v>
      </c>
      <c r="R205" s="200" t="s">
        <v>62</v>
      </c>
      <c r="S205" s="204">
        <v>25</v>
      </c>
      <c r="T205" s="203">
        <v>15</v>
      </c>
      <c r="U205" s="203">
        <v>100</v>
      </c>
      <c r="V205" s="203">
        <v>0</v>
      </c>
      <c r="W205" s="203">
        <v>100</v>
      </c>
      <c r="X205" s="203">
        <v>4</v>
      </c>
      <c r="Y205" s="203" t="s">
        <v>64</v>
      </c>
      <c r="Z205" s="207" t="s">
        <v>67</v>
      </c>
      <c r="AA205" s="208" t="s">
        <v>67</v>
      </c>
      <c r="AB205" s="198" t="s">
        <v>2234</v>
      </c>
      <c r="AC205" s="200" t="s">
        <v>436</v>
      </c>
      <c r="AD205" s="203" t="s">
        <v>67</v>
      </c>
      <c r="AE205" s="204">
        <v>0</v>
      </c>
      <c r="AF205" s="200" t="s">
        <v>1366</v>
      </c>
      <c r="AG205" s="57">
        <v>25</v>
      </c>
      <c r="AH205" s="203">
        <v>1</v>
      </c>
      <c r="AI205" s="202" t="s">
        <v>1647</v>
      </c>
      <c r="AJ205" s="197" t="s">
        <v>2186</v>
      </c>
      <c r="AK205" s="209">
        <v>100</v>
      </c>
      <c r="AL205" s="209">
        <v>25</v>
      </c>
      <c r="AM205" s="209">
        <v>4130</v>
      </c>
      <c r="AN205" s="209">
        <v>0</v>
      </c>
      <c r="AO205" s="209">
        <v>0</v>
      </c>
      <c r="AP205" s="209">
        <v>6195000</v>
      </c>
      <c r="AQ205" s="209">
        <v>1500000</v>
      </c>
      <c r="AR205" s="209">
        <v>0</v>
      </c>
      <c r="AS205" s="210">
        <v>0</v>
      </c>
      <c r="AT205" s="210">
        <v>0</v>
      </c>
      <c r="AU205" s="210">
        <v>7695000</v>
      </c>
      <c r="AV205" s="107" t="s">
        <v>64</v>
      </c>
      <c r="AX205" s="107">
        <v>7</v>
      </c>
      <c r="AY205" s="107">
        <v>7</v>
      </c>
      <c r="AZ205" s="107">
        <v>0</v>
      </c>
      <c r="BA205" s="107">
        <v>0</v>
      </c>
      <c r="BB205" s="107">
        <v>0</v>
      </c>
      <c r="BC205" s="107">
        <v>0</v>
      </c>
      <c r="BD205" s="107">
        <v>0</v>
      </c>
      <c r="BE205" s="107">
        <v>0</v>
      </c>
      <c r="BF205" s="107">
        <v>0</v>
      </c>
      <c r="BG205" s="206">
        <v>7</v>
      </c>
      <c r="BH205" s="206">
        <v>7</v>
      </c>
      <c r="BI205" s="206">
        <v>5</v>
      </c>
      <c r="BJ205" s="206">
        <v>5</v>
      </c>
      <c r="BK205" s="206">
        <v>5</v>
      </c>
      <c r="BL205" s="57">
        <v>7</v>
      </c>
      <c r="BM205" s="57">
        <v>6.4</v>
      </c>
      <c r="BN205" s="57" t="s">
        <v>67</v>
      </c>
      <c r="BQ205" s="108"/>
    </row>
    <row r="206" spans="1:73" s="57" customFormat="1" ht="14.15" customHeight="1" x14ac:dyDescent="0.35">
      <c r="A206" s="201">
        <v>14404</v>
      </c>
      <c r="B206" s="197" t="s">
        <v>1069</v>
      </c>
      <c r="C206" s="198" t="s">
        <v>126</v>
      </c>
      <c r="D206" s="199">
        <v>2</v>
      </c>
      <c r="E206" s="199">
        <v>2025</v>
      </c>
      <c r="F206" s="200" t="s">
        <v>127</v>
      </c>
      <c r="G206" s="197" t="s">
        <v>476</v>
      </c>
      <c r="H206" s="198" t="s">
        <v>603</v>
      </c>
      <c r="I206" s="200" t="s">
        <v>593</v>
      </c>
      <c r="J206" s="200" t="s">
        <v>594</v>
      </c>
      <c r="K206" s="200" t="s">
        <v>65</v>
      </c>
      <c r="L206" s="215" t="s">
        <v>65</v>
      </c>
      <c r="M206" s="203">
        <v>13</v>
      </c>
      <c r="N206" s="204" t="s">
        <v>1365</v>
      </c>
      <c r="O206" s="204" t="s">
        <v>604</v>
      </c>
      <c r="P206" s="200" t="s">
        <v>152</v>
      </c>
      <c r="Q206" s="205" t="s">
        <v>61</v>
      </c>
      <c r="R206" s="200" t="s">
        <v>107</v>
      </c>
      <c r="S206" s="204">
        <v>38</v>
      </c>
      <c r="T206" s="203">
        <v>20</v>
      </c>
      <c r="U206" s="203">
        <v>150</v>
      </c>
      <c r="V206" s="203">
        <v>0</v>
      </c>
      <c r="W206" s="203">
        <v>150</v>
      </c>
      <c r="X206" s="203">
        <v>4</v>
      </c>
      <c r="Y206" s="203" t="s">
        <v>64</v>
      </c>
      <c r="Z206" s="207" t="s">
        <v>67</v>
      </c>
      <c r="AA206" s="208" t="s">
        <v>67</v>
      </c>
      <c r="AB206" s="198" t="s">
        <v>2234</v>
      </c>
      <c r="AC206" s="200" t="s">
        <v>600</v>
      </c>
      <c r="AD206" s="203" t="s">
        <v>67</v>
      </c>
      <c r="AE206" s="204">
        <v>0</v>
      </c>
      <c r="AF206" s="200" t="s">
        <v>1366</v>
      </c>
      <c r="AG206" s="57">
        <v>38</v>
      </c>
      <c r="AH206" s="203">
        <v>3</v>
      </c>
      <c r="AI206" s="202" t="s">
        <v>1647</v>
      </c>
      <c r="AJ206" s="197" t="s">
        <v>2186</v>
      </c>
      <c r="AK206" s="209">
        <v>150</v>
      </c>
      <c r="AL206" s="209">
        <v>38</v>
      </c>
      <c r="AM206" s="209">
        <v>6373</v>
      </c>
      <c r="AN206" s="209">
        <v>0</v>
      </c>
      <c r="AO206" s="209">
        <v>0</v>
      </c>
      <c r="AP206" s="209">
        <v>19119000</v>
      </c>
      <c r="AQ206" s="209">
        <v>3040000</v>
      </c>
      <c r="AR206" s="209">
        <v>0</v>
      </c>
      <c r="AS206" s="210">
        <v>0</v>
      </c>
      <c r="AT206" s="210">
        <v>0</v>
      </c>
      <c r="AU206" s="210">
        <v>22159000</v>
      </c>
      <c r="AV206" s="107" t="s">
        <v>64</v>
      </c>
      <c r="AX206" s="107">
        <v>7</v>
      </c>
      <c r="AY206" s="107">
        <v>7</v>
      </c>
      <c r="AZ206" s="107">
        <v>0</v>
      </c>
      <c r="BA206" s="107">
        <v>0</v>
      </c>
      <c r="BB206" s="107">
        <v>0</v>
      </c>
      <c r="BC206" s="107">
        <v>0</v>
      </c>
      <c r="BD206" s="107">
        <v>0</v>
      </c>
      <c r="BE206" s="107">
        <v>0</v>
      </c>
      <c r="BF206" s="107">
        <v>0</v>
      </c>
      <c r="BG206" s="206">
        <v>7</v>
      </c>
      <c r="BH206" s="206">
        <v>7</v>
      </c>
      <c r="BI206" s="206">
        <v>7</v>
      </c>
      <c r="BJ206" s="206">
        <v>7</v>
      </c>
      <c r="BK206" s="206">
        <v>7</v>
      </c>
      <c r="BL206" s="57">
        <v>7</v>
      </c>
      <c r="BM206" s="57">
        <v>7.0000000000000009</v>
      </c>
      <c r="BN206" s="57" t="s">
        <v>67</v>
      </c>
      <c r="BQ206" s="108"/>
      <c r="BU206" s="57" t="s">
        <v>2325</v>
      </c>
    </row>
    <row r="207" spans="1:73" s="57" customFormat="1" ht="14.15" customHeight="1" x14ac:dyDescent="0.35">
      <c r="A207" s="201">
        <v>14402</v>
      </c>
      <c r="B207" s="197" t="s">
        <v>1069</v>
      </c>
      <c r="C207" s="198" t="s">
        <v>126</v>
      </c>
      <c r="D207" s="199">
        <v>2</v>
      </c>
      <c r="E207" s="199">
        <v>2025</v>
      </c>
      <c r="F207" s="200" t="s">
        <v>127</v>
      </c>
      <c r="G207" s="197" t="s">
        <v>476</v>
      </c>
      <c r="H207" s="198" t="s">
        <v>603</v>
      </c>
      <c r="I207" s="200" t="s">
        <v>593</v>
      </c>
      <c r="J207" s="200" t="s">
        <v>594</v>
      </c>
      <c r="K207" s="200" t="s">
        <v>65</v>
      </c>
      <c r="L207" s="215" t="s">
        <v>65</v>
      </c>
      <c r="M207" s="203">
        <v>13</v>
      </c>
      <c r="N207" s="204" t="s">
        <v>1365</v>
      </c>
      <c r="O207" s="204" t="s">
        <v>595</v>
      </c>
      <c r="P207" s="200" t="s">
        <v>152</v>
      </c>
      <c r="Q207" s="205" t="s">
        <v>61</v>
      </c>
      <c r="R207" s="200" t="s">
        <v>107</v>
      </c>
      <c r="S207" s="204">
        <v>38</v>
      </c>
      <c r="T207" s="203">
        <v>19</v>
      </c>
      <c r="U207" s="203">
        <v>150</v>
      </c>
      <c r="V207" s="203">
        <v>0</v>
      </c>
      <c r="W207" s="203">
        <v>150</v>
      </c>
      <c r="X207" s="203">
        <v>4</v>
      </c>
      <c r="Y207" s="203" t="s">
        <v>64</v>
      </c>
      <c r="Z207" s="207" t="s">
        <v>67</v>
      </c>
      <c r="AA207" s="208" t="s">
        <v>67</v>
      </c>
      <c r="AB207" s="198" t="s">
        <v>2234</v>
      </c>
      <c r="AC207" s="200" t="s">
        <v>600</v>
      </c>
      <c r="AD207" s="203" t="s">
        <v>67</v>
      </c>
      <c r="AE207" s="204">
        <v>0</v>
      </c>
      <c r="AF207" s="200" t="s">
        <v>1366</v>
      </c>
      <c r="AG207" s="57">
        <v>38</v>
      </c>
      <c r="AH207" s="203">
        <v>3</v>
      </c>
      <c r="AI207" s="202" t="s">
        <v>1647</v>
      </c>
      <c r="AJ207" s="197" t="s">
        <v>2186</v>
      </c>
      <c r="AK207" s="209">
        <v>150</v>
      </c>
      <c r="AL207" s="209">
        <v>38</v>
      </c>
      <c r="AM207" s="209">
        <v>6373</v>
      </c>
      <c r="AN207" s="209">
        <v>0</v>
      </c>
      <c r="AO207" s="209">
        <v>0</v>
      </c>
      <c r="AP207" s="209">
        <v>18163050</v>
      </c>
      <c r="AQ207" s="209">
        <v>2888000</v>
      </c>
      <c r="AR207" s="209">
        <v>0</v>
      </c>
      <c r="AS207" s="210">
        <v>0</v>
      </c>
      <c r="AT207" s="210">
        <v>0</v>
      </c>
      <c r="AU207" s="210">
        <v>21051050</v>
      </c>
      <c r="AV207" s="107" t="s">
        <v>64</v>
      </c>
      <c r="AX207" s="107">
        <v>7</v>
      </c>
      <c r="AY207" s="107">
        <v>7</v>
      </c>
      <c r="AZ207" s="107">
        <v>0</v>
      </c>
      <c r="BA207" s="107">
        <v>0</v>
      </c>
      <c r="BB207" s="107">
        <v>0</v>
      </c>
      <c r="BC207" s="107">
        <v>0</v>
      </c>
      <c r="BD207" s="107">
        <v>0</v>
      </c>
      <c r="BE207" s="107">
        <v>0</v>
      </c>
      <c r="BF207" s="107">
        <v>0</v>
      </c>
      <c r="BG207" s="206">
        <v>7</v>
      </c>
      <c r="BH207" s="206">
        <v>7</v>
      </c>
      <c r="BI207" s="206">
        <v>7</v>
      </c>
      <c r="BJ207" s="206">
        <v>7</v>
      </c>
      <c r="BK207" s="206">
        <v>7</v>
      </c>
      <c r="BL207" s="57">
        <v>7</v>
      </c>
      <c r="BM207" s="57">
        <v>7</v>
      </c>
      <c r="BN207" s="57" t="s">
        <v>67</v>
      </c>
      <c r="BQ207" s="108"/>
      <c r="BU207" s="57" t="s">
        <v>2325</v>
      </c>
    </row>
    <row r="208" spans="1:73" s="57" customFormat="1" ht="14.15" customHeight="1" x14ac:dyDescent="0.35">
      <c r="A208" s="201">
        <v>14411</v>
      </c>
      <c r="B208" s="197" t="s">
        <v>1069</v>
      </c>
      <c r="C208" s="198" t="s">
        <v>126</v>
      </c>
      <c r="D208" s="199">
        <v>2</v>
      </c>
      <c r="E208" s="199">
        <v>2025</v>
      </c>
      <c r="F208" s="200" t="s">
        <v>127</v>
      </c>
      <c r="G208" s="197" t="s">
        <v>476</v>
      </c>
      <c r="H208" s="198" t="s">
        <v>603</v>
      </c>
      <c r="I208" s="200" t="s">
        <v>834</v>
      </c>
      <c r="J208" s="200" t="s">
        <v>2592</v>
      </c>
      <c r="K208" s="200" t="s">
        <v>65</v>
      </c>
      <c r="L208" s="215" t="s">
        <v>65</v>
      </c>
      <c r="M208" s="203">
        <v>13</v>
      </c>
      <c r="N208" s="204" t="s">
        <v>1365</v>
      </c>
      <c r="O208" s="204" t="s">
        <v>595</v>
      </c>
      <c r="P208" s="200" t="s">
        <v>152</v>
      </c>
      <c r="Q208" s="205" t="s">
        <v>61</v>
      </c>
      <c r="R208" s="200" t="s">
        <v>107</v>
      </c>
      <c r="S208" s="204">
        <v>50</v>
      </c>
      <c r="T208" s="203">
        <v>20</v>
      </c>
      <c r="U208" s="203"/>
      <c r="V208" s="203">
        <v>0</v>
      </c>
      <c r="W208" s="203">
        <v>200</v>
      </c>
      <c r="X208" s="203">
        <v>4</v>
      </c>
      <c r="Y208" s="203" t="s">
        <v>64</v>
      </c>
      <c r="Z208" s="207" t="s">
        <v>67</v>
      </c>
      <c r="AA208" s="208" t="s">
        <v>67</v>
      </c>
      <c r="AB208" s="198" t="s">
        <v>2294</v>
      </c>
      <c r="AC208" s="200" t="s">
        <v>600</v>
      </c>
      <c r="AD208" s="203" t="s">
        <v>67</v>
      </c>
      <c r="AE208" s="204">
        <v>0</v>
      </c>
      <c r="AF208" s="200" t="s">
        <v>1366</v>
      </c>
      <c r="AG208" s="57">
        <v>50</v>
      </c>
      <c r="AH208" s="203">
        <v>2</v>
      </c>
      <c r="AI208" s="202" t="s">
        <v>1647</v>
      </c>
      <c r="AJ208" s="197" t="s">
        <v>2186</v>
      </c>
      <c r="AK208" s="209">
        <v>200</v>
      </c>
      <c r="AL208" s="209">
        <v>50</v>
      </c>
      <c r="AM208" s="209">
        <v>5075</v>
      </c>
      <c r="AN208" s="209">
        <v>0</v>
      </c>
      <c r="AO208" s="209">
        <v>0</v>
      </c>
      <c r="AP208" s="209">
        <v>20300000</v>
      </c>
      <c r="AQ208" s="209">
        <v>4000000</v>
      </c>
      <c r="AR208" s="209">
        <v>0</v>
      </c>
      <c r="AS208" s="210">
        <v>0</v>
      </c>
      <c r="AT208" s="210">
        <v>0</v>
      </c>
      <c r="AU208" s="210">
        <v>24300000</v>
      </c>
      <c r="AV208" s="107" t="s">
        <v>64</v>
      </c>
      <c r="AX208" s="107">
        <v>7</v>
      </c>
      <c r="AY208" s="107">
        <v>7</v>
      </c>
      <c r="AZ208" s="107">
        <v>7</v>
      </c>
      <c r="BA208" s="107">
        <v>7</v>
      </c>
      <c r="BB208" s="107">
        <v>7</v>
      </c>
      <c r="BC208" s="107">
        <v>7</v>
      </c>
      <c r="BD208" s="107">
        <v>7</v>
      </c>
      <c r="BE208" s="107">
        <v>7</v>
      </c>
      <c r="BF208" s="107">
        <v>7</v>
      </c>
      <c r="BG208" s="206">
        <v>7</v>
      </c>
      <c r="BH208" s="206">
        <v>7</v>
      </c>
      <c r="BI208" s="206">
        <v>7</v>
      </c>
      <c r="BJ208" s="206">
        <v>7</v>
      </c>
      <c r="BK208" s="206">
        <v>7</v>
      </c>
      <c r="BL208" s="81">
        <v>7</v>
      </c>
      <c r="BM208" s="57">
        <v>7</v>
      </c>
      <c r="BN208" s="57" t="s">
        <v>64</v>
      </c>
      <c r="BO208" s="57" t="s">
        <v>2412</v>
      </c>
      <c r="BP208" s="57" t="s">
        <v>2413</v>
      </c>
      <c r="BQ208" s="108">
        <v>950194321</v>
      </c>
      <c r="BR208" s="57" t="s">
        <v>2414</v>
      </c>
      <c r="BS208" s="57" t="s">
        <v>2415</v>
      </c>
      <c r="BT208" s="57" t="s">
        <v>2416</v>
      </c>
      <c r="BU208" s="57" t="s">
        <v>2325</v>
      </c>
    </row>
    <row r="209" spans="1:72" s="57" customFormat="1" ht="14.15" customHeight="1" x14ac:dyDescent="0.35">
      <c r="A209" s="201">
        <v>14407</v>
      </c>
      <c r="B209" s="197" t="s">
        <v>1069</v>
      </c>
      <c r="C209" s="198" t="s">
        <v>126</v>
      </c>
      <c r="D209" s="199">
        <v>2</v>
      </c>
      <c r="E209" s="199">
        <v>2025</v>
      </c>
      <c r="F209" s="200" t="s">
        <v>127</v>
      </c>
      <c r="G209" s="197" t="s">
        <v>476</v>
      </c>
      <c r="H209" s="198" t="s">
        <v>603</v>
      </c>
      <c r="I209" s="200" t="s">
        <v>882</v>
      </c>
      <c r="J209" s="200" t="s">
        <v>2592</v>
      </c>
      <c r="K209" s="200" t="s">
        <v>65</v>
      </c>
      <c r="L209" s="215" t="s">
        <v>65</v>
      </c>
      <c r="M209" s="203">
        <v>13</v>
      </c>
      <c r="N209" s="204" t="s">
        <v>1365</v>
      </c>
      <c r="O209" s="204" t="s">
        <v>604</v>
      </c>
      <c r="P209" s="200" t="s">
        <v>152</v>
      </c>
      <c r="Q209" s="205" t="s">
        <v>61</v>
      </c>
      <c r="R209" s="200" t="s">
        <v>107</v>
      </c>
      <c r="S209" s="204">
        <v>50</v>
      </c>
      <c r="T209" s="203">
        <v>20</v>
      </c>
      <c r="U209" s="203"/>
      <c r="V209" s="203">
        <v>0</v>
      </c>
      <c r="W209" s="203">
        <v>200</v>
      </c>
      <c r="X209" s="203">
        <v>4</v>
      </c>
      <c r="Y209" s="203" t="s">
        <v>64</v>
      </c>
      <c r="Z209" s="207" t="s">
        <v>67</v>
      </c>
      <c r="AA209" s="208" t="s">
        <v>67</v>
      </c>
      <c r="AB209" s="198" t="s">
        <v>2250</v>
      </c>
      <c r="AC209" s="200" t="s">
        <v>2251</v>
      </c>
      <c r="AD209" s="203" t="s">
        <v>67</v>
      </c>
      <c r="AE209" s="204">
        <v>0</v>
      </c>
      <c r="AF209" s="200" t="s">
        <v>1366</v>
      </c>
      <c r="AG209" s="57">
        <v>50</v>
      </c>
      <c r="AH209" s="203">
        <v>2</v>
      </c>
      <c r="AI209" s="202" t="s">
        <v>1647</v>
      </c>
      <c r="AJ209" s="197" t="s">
        <v>2186</v>
      </c>
      <c r="AK209" s="209">
        <v>200</v>
      </c>
      <c r="AL209" s="209">
        <v>50</v>
      </c>
      <c r="AM209" s="209">
        <v>5075</v>
      </c>
      <c r="AN209" s="209">
        <v>0</v>
      </c>
      <c r="AO209" s="209">
        <v>0</v>
      </c>
      <c r="AP209" s="209">
        <v>20300000</v>
      </c>
      <c r="AQ209" s="209">
        <v>4000000</v>
      </c>
      <c r="AR209" s="209">
        <v>0</v>
      </c>
      <c r="AS209" s="210">
        <v>0</v>
      </c>
      <c r="AT209" s="210">
        <v>0</v>
      </c>
      <c r="AU209" s="210">
        <v>24300000</v>
      </c>
      <c r="AV209" s="107" t="s">
        <v>64</v>
      </c>
      <c r="AX209" s="107">
        <v>7</v>
      </c>
      <c r="AY209" s="107">
        <v>7</v>
      </c>
      <c r="AZ209" s="107">
        <v>7</v>
      </c>
      <c r="BA209" s="107">
        <v>7</v>
      </c>
      <c r="BB209" s="107">
        <v>7</v>
      </c>
      <c r="BC209" s="107">
        <v>7</v>
      </c>
      <c r="BD209" s="107">
        <v>7</v>
      </c>
      <c r="BE209" s="107">
        <v>7</v>
      </c>
      <c r="BF209" s="107">
        <v>7</v>
      </c>
      <c r="BG209" s="206">
        <v>7</v>
      </c>
      <c r="BH209" s="206">
        <v>7</v>
      </c>
      <c r="BI209" s="206">
        <v>5</v>
      </c>
      <c r="BJ209" s="206">
        <v>5</v>
      </c>
      <c r="BK209" s="206">
        <v>5</v>
      </c>
      <c r="BL209" s="57">
        <v>7</v>
      </c>
      <c r="BM209" s="57">
        <v>6.7</v>
      </c>
      <c r="BN209" s="57" t="s">
        <v>67</v>
      </c>
      <c r="BQ209" s="108"/>
    </row>
    <row r="210" spans="1:72" s="57" customFormat="1" ht="14.15" customHeight="1" x14ac:dyDescent="0.35">
      <c r="A210" s="201">
        <v>14406</v>
      </c>
      <c r="B210" s="197" t="s">
        <v>1069</v>
      </c>
      <c r="C210" s="198" t="s">
        <v>126</v>
      </c>
      <c r="D210" s="199">
        <v>2</v>
      </c>
      <c r="E210" s="199">
        <v>2025</v>
      </c>
      <c r="F210" s="200" t="s">
        <v>127</v>
      </c>
      <c r="G210" s="197" t="s">
        <v>476</v>
      </c>
      <c r="H210" s="198" t="s">
        <v>603</v>
      </c>
      <c r="I210" s="200" t="s">
        <v>882</v>
      </c>
      <c r="J210" s="200" t="s">
        <v>2592</v>
      </c>
      <c r="K210" s="200" t="s">
        <v>65</v>
      </c>
      <c r="L210" s="215" t="s">
        <v>65</v>
      </c>
      <c r="M210" s="203">
        <v>13</v>
      </c>
      <c r="N210" s="204" t="s">
        <v>1365</v>
      </c>
      <c r="O210" s="204" t="s">
        <v>595</v>
      </c>
      <c r="P210" s="200" t="s">
        <v>152</v>
      </c>
      <c r="Q210" s="205" t="s">
        <v>61</v>
      </c>
      <c r="R210" s="200" t="s">
        <v>107</v>
      </c>
      <c r="S210" s="204">
        <v>50</v>
      </c>
      <c r="T210" s="203">
        <v>20</v>
      </c>
      <c r="U210" s="203"/>
      <c r="V210" s="203">
        <v>0</v>
      </c>
      <c r="W210" s="203">
        <v>200</v>
      </c>
      <c r="X210" s="203">
        <v>4</v>
      </c>
      <c r="Y210" s="203" t="s">
        <v>64</v>
      </c>
      <c r="Z210" s="207" t="s">
        <v>67</v>
      </c>
      <c r="AA210" s="208" t="s">
        <v>67</v>
      </c>
      <c r="AB210" s="198" t="s">
        <v>2250</v>
      </c>
      <c r="AC210" s="200" t="s">
        <v>600</v>
      </c>
      <c r="AD210" s="203" t="s">
        <v>67</v>
      </c>
      <c r="AE210" s="204">
        <v>0</v>
      </c>
      <c r="AF210" s="200" t="s">
        <v>1366</v>
      </c>
      <c r="AG210" s="57">
        <v>50</v>
      </c>
      <c r="AH210" s="203">
        <v>2</v>
      </c>
      <c r="AI210" s="202" t="s">
        <v>1647</v>
      </c>
      <c r="AJ210" s="197" t="s">
        <v>2186</v>
      </c>
      <c r="AK210" s="209">
        <v>200</v>
      </c>
      <c r="AL210" s="209">
        <v>50</v>
      </c>
      <c r="AM210" s="209">
        <v>5075</v>
      </c>
      <c r="AN210" s="209">
        <v>0</v>
      </c>
      <c r="AO210" s="209">
        <v>0</v>
      </c>
      <c r="AP210" s="209">
        <v>20300000</v>
      </c>
      <c r="AQ210" s="209">
        <v>4000000</v>
      </c>
      <c r="AR210" s="209">
        <v>0</v>
      </c>
      <c r="AS210" s="210">
        <v>0</v>
      </c>
      <c r="AT210" s="210">
        <v>0</v>
      </c>
      <c r="AU210" s="210">
        <v>24300000</v>
      </c>
      <c r="AV210" s="107" t="s">
        <v>64</v>
      </c>
      <c r="AX210" s="107">
        <v>7</v>
      </c>
      <c r="AY210" s="107">
        <v>7</v>
      </c>
      <c r="AZ210" s="107">
        <v>7</v>
      </c>
      <c r="BA210" s="107">
        <v>7</v>
      </c>
      <c r="BB210" s="107">
        <v>7</v>
      </c>
      <c r="BC210" s="107">
        <v>7</v>
      </c>
      <c r="BD210" s="107">
        <v>7</v>
      </c>
      <c r="BE210" s="107">
        <v>7</v>
      </c>
      <c r="BF210" s="107">
        <v>7</v>
      </c>
      <c r="BG210" s="206">
        <v>7</v>
      </c>
      <c r="BH210" s="206">
        <v>7</v>
      </c>
      <c r="BI210" s="206">
        <v>5</v>
      </c>
      <c r="BJ210" s="206">
        <v>5</v>
      </c>
      <c r="BK210" s="206">
        <v>5</v>
      </c>
      <c r="BL210" s="57">
        <v>7</v>
      </c>
      <c r="BM210" s="57">
        <v>6.7</v>
      </c>
      <c r="BN210" s="57" t="s">
        <v>67</v>
      </c>
      <c r="BQ210" s="108"/>
    </row>
    <row r="211" spans="1:72" s="57" customFormat="1" ht="14.15" customHeight="1" x14ac:dyDescent="0.35">
      <c r="A211" s="201">
        <v>14586</v>
      </c>
      <c r="B211" s="197" t="s">
        <v>1069</v>
      </c>
      <c r="C211" s="198" t="s">
        <v>126</v>
      </c>
      <c r="D211" s="199">
        <v>2</v>
      </c>
      <c r="E211" s="199">
        <v>2025</v>
      </c>
      <c r="F211" s="200" t="s">
        <v>127</v>
      </c>
      <c r="G211" s="197" t="s">
        <v>214</v>
      </c>
      <c r="H211" s="198" t="s">
        <v>2242</v>
      </c>
      <c r="I211" s="200" t="s">
        <v>296</v>
      </c>
      <c r="J211" s="200" t="s">
        <v>297</v>
      </c>
      <c r="K211" s="200" t="s">
        <v>65</v>
      </c>
      <c r="L211" s="215" t="s">
        <v>65</v>
      </c>
      <c r="M211" s="203">
        <v>5</v>
      </c>
      <c r="N211" s="204" t="s">
        <v>2233</v>
      </c>
      <c r="O211" s="204" t="s">
        <v>328</v>
      </c>
      <c r="P211" s="200" t="s">
        <v>152</v>
      </c>
      <c r="Q211" s="205" t="s">
        <v>61</v>
      </c>
      <c r="R211" s="200" t="s">
        <v>107</v>
      </c>
      <c r="S211" s="204">
        <v>40</v>
      </c>
      <c r="T211" s="203">
        <v>15</v>
      </c>
      <c r="U211" s="203">
        <v>160</v>
      </c>
      <c r="V211" s="203">
        <v>0</v>
      </c>
      <c r="W211" s="203">
        <v>160</v>
      </c>
      <c r="X211" s="203">
        <v>4</v>
      </c>
      <c r="Y211" s="203" t="s">
        <v>64</v>
      </c>
      <c r="Z211" s="207" t="s">
        <v>67</v>
      </c>
      <c r="AA211" s="208" t="s">
        <v>67</v>
      </c>
      <c r="AB211" s="198" t="s">
        <v>2234</v>
      </c>
      <c r="AC211" s="200" t="s">
        <v>329</v>
      </c>
      <c r="AD211" s="203" t="s">
        <v>64</v>
      </c>
      <c r="AE211" s="204" t="s">
        <v>1254</v>
      </c>
      <c r="AF211" s="200" t="s">
        <v>1366</v>
      </c>
      <c r="AG211" s="57">
        <v>40</v>
      </c>
      <c r="AH211" s="203">
        <v>3</v>
      </c>
      <c r="AI211" s="202" t="s">
        <v>1647</v>
      </c>
      <c r="AJ211" s="197" t="s">
        <v>2186</v>
      </c>
      <c r="AK211" s="209">
        <v>160</v>
      </c>
      <c r="AL211" s="209">
        <v>40</v>
      </c>
      <c r="AM211" s="209">
        <v>6373</v>
      </c>
      <c r="AN211" s="209">
        <v>0</v>
      </c>
      <c r="AO211" s="209">
        <v>50000</v>
      </c>
      <c r="AP211" s="209">
        <v>15295200</v>
      </c>
      <c r="AQ211" s="209">
        <v>2400000</v>
      </c>
      <c r="AR211" s="209">
        <v>0</v>
      </c>
      <c r="AS211" s="210">
        <v>0</v>
      </c>
      <c r="AT211" s="210">
        <v>750000</v>
      </c>
      <c r="AU211" s="210">
        <v>18445200</v>
      </c>
      <c r="AV211" s="107" t="s">
        <v>64</v>
      </c>
      <c r="AX211" s="107">
        <v>7</v>
      </c>
      <c r="AY211" s="107">
        <v>7</v>
      </c>
      <c r="AZ211" s="107">
        <v>0</v>
      </c>
      <c r="BA211" s="107">
        <v>0</v>
      </c>
      <c r="BB211" s="107">
        <v>0</v>
      </c>
      <c r="BC211" s="107">
        <v>0</v>
      </c>
      <c r="BD211" s="107">
        <v>0</v>
      </c>
      <c r="BE211" s="107">
        <v>0</v>
      </c>
      <c r="BF211" s="107">
        <v>0</v>
      </c>
      <c r="BG211" s="206">
        <v>7</v>
      </c>
      <c r="BH211" s="206">
        <v>7</v>
      </c>
      <c r="BI211" s="206">
        <v>5</v>
      </c>
      <c r="BJ211" s="206">
        <v>5</v>
      </c>
      <c r="BK211" s="206">
        <v>5</v>
      </c>
      <c r="BL211" s="57">
        <v>7</v>
      </c>
      <c r="BM211" s="57">
        <v>6.4</v>
      </c>
      <c r="BN211" s="57" t="s">
        <v>67</v>
      </c>
      <c r="BQ211" s="108"/>
    </row>
    <row r="212" spans="1:72" s="57" customFormat="1" ht="14.15" customHeight="1" x14ac:dyDescent="0.35">
      <c r="A212" s="201">
        <v>14413</v>
      </c>
      <c r="B212" s="197" t="s">
        <v>1069</v>
      </c>
      <c r="C212" s="198" t="s">
        <v>126</v>
      </c>
      <c r="D212" s="199">
        <v>2</v>
      </c>
      <c r="E212" s="199">
        <v>2025</v>
      </c>
      <c r="F212" s="200" t="s">
        <v>127</v>
      </c>
      <c r="G212" s="197" t="s">
        <v>476</v>
      </c>
      <c r="H212" s="198" t="s">
        <v>603</v>
      </c>
      <c r="I212" s="200" t="s">
        <v>897</v>
      </c>
      <c r="J212" s="200" t="s">
        <v>2592</v>
      </c>
      <c r="K212" s="200" t="s">
        <v>65</v>
      </c>
      <c r="L212" s="215" t="s">
        <v>65</v>
      </c>
      <c r="M212" s="203">
        <v>13</v>
      </c>
      <c r="N212" s="204" t="s">
        <v>1365</v>
      </c>
      <c r="O212" s="204" t="s">
        <v>604</v>
      </c>
      <c r="P212" s="200" t="s">
        <v>152</v>
      </c>
      <c r="Q212" s="205" t="s">
        <v>61</v>
      </c>
      <c r="R212" s="200" t="s">
        <v>107</v>
      </c>
      <c r="S212" s="204">
        <v>25</v>
      </c>
      <c r="T212" s="203">
        <v>20</v>
      </c>
      <c r="U212" s="203"/>
      <c r="V212" s="203">
        <v>0</v>
      </c>
      <c r="W212" s="203">
        <v>100</v>
      </c>
      <c r="X212" s="203">
        <v>4</v>
      </c>
      <c r="Y212" s="203" t="s">
        <v>64</v>
      </c>
      <c r="Z212" s="207" t="s">
        <v>67</v>
      </c>
      <c r="AA212" s="208" t="s">
        <v>67</v>
      </c>
      <c r="AB212" s="198" t="s">
        <v>2244</v>
      </c>
      <c r="AC212" s="200" t="s">
        <v>600</v>
      </c>
      <c r="AD212" s="203" t="s">
        <v>67</v>
      </c>
      <c r="AE212" s="204">
        <v>0</v>
      </c>
      <c r="AF212" s="200" t="s">
        <v>1366</v>
      </c>
      <c r="AG212" s="57">
        <v>25</v>
      </c>
      <c r="AH212" s="203">
        <v>2</v>
      </c>
      <c r="AI212" s="202" t="s">
        <v>1647</v>
      </c>
      <c r="AJ212" s="197" t="s">
        <v>2186</v>
      </c>
      <c r="AK212" s="209">
        <v>100</v>
      </c>
      <c r="AL212" s="209">
        <v>25</v>
      </c>
      <c r="AM212" s="209">
        <v>5075</v>
      </c>
      <c r="AN212" s="209">
        <v>0</v>
      </c>
      <c r="AO212" s="209">
        <v>0</v>
      </c>
      <c r="AP212" s="209">
        <v>10150000</v>
      </c>
      <c r="AQ212" s="209">
        <v>2000000</v>
      </c>
      <c r="AR212" s="209">
        <v>0</v>
      </c>
      <c r="AS212" s="210">
        <v>0</v>
      </c>
      <c r="AT212" s="210">
        <v>0</v>
      </c>
      <c r="AU212" s="210">
        <v>12150000</v>
      </c>
      <c r="AV212" s="107" t="s">
        <v>64</v>
      </c>
      <c r="AX212" s="107">
        <v>7</v>
      </c>
      <c r="AY212" s="107">
        <v>7</v>
      </c>
      <c r="AZ212" s="107">
        <v>7</v>
      </c>
      <c r="BA212" s="107">
        <v>7</v>
      </c>
      <c r="BB212" s="107">
        <v>7</v>
      </c>
      <c r="BC212" s="107">
        <v>7</v>
      </c>
      <c r="BD212" s="107">
        <v>7</v>
      </c>
      <c r="BE212" s="107">
        <v>7</v>
      </c>
      <c r="BF212" s="107">
        <v>7</v>
      </c>
      <c r="BG212" s="206">
        <v>7</v>
      </c>
      <c r="BH212" s="206">
        <v>7</v>
      </c>
      <c r="BI212" s="206">
        <v>5</v>
      </c>
      <c r="BJ212" s="206">
        <v>5</v>
      </c>
      <c r="BK212" s="206">
        <v>5</v>
      </c>
      <c r="BL212" s="57">
        <v>7</v>
      </c>
      <c r="BM212" s="57">
        <v>6.7</v>
      </c>
      <c r="BN212" s="57" t="s">
        <v>67</v>
      </c>
      <c r="BQ212" s="108"/>
    </row>
    <row r="213" spans="1:72" s="57" customFormat="1" ht="14.15" customHeight="1" x14ac:dyDescent="0.35">
      <c r="A213" s="201">
        <v>14412</v>
      </c>
      <c r="B213" s="197" t="s">
        <v>1069</v>
      </c>
      <c r="C213" s="198" t="s">
        <v>126</v>
      </c>
      <c r="D213" s="199">
        <v>2</v>
      </c>
      <c r="E213" s="199">
        <v>2025</v>
      </c>
      <c r="F213" s="200" t="s">
        <v>127</v>
      </c>
      <c r="G213" s="197" t="s">
        <v>476</v>
      </c>
      <c r="H213" s="198" t="s">
        <v>603</v>
      </c>
      <c r="I213" s="200" t="s">
        <v>897</v>
      </c>
      <c r="J213" s="200" t="s">
        <v>2592</v>
      </c>
      <c r="K213" s="200" t="s">
        <v>65</v>
      </c>
      <c r="L213" s="215" t="s">
        <v>65</v>
      </c>
      <c r="M213" s="203">
        <v>13</v>
      </c>
      <c r="N213" s="204" t="s">
        <v>1365</v>
      </c>
      <c r="O213" s="204" t="s">
        <v>595</v>
      </c>
      <c r="P213" s="200" t="s">
        <v>152</v>
      </c>
      <c r="Q213" s="205" t="s">
        <v>61</v>
      </c>
      <c r="R213" s="200" t="s">
        <v>107</v>
      </c>
      <c r="S213" s="204">
        <v>25</v>
      </c>
      <c r="T213" s="203">
        <v>20</v>
      </c>
      <c r="U213" s="203"/>
      <c r="V213" s="203">
        <v>0</v>
      </c>
      <c r="W213" s="203">
        <v>100</v>
      </c>
      <c r="X213" s="203">
        <v>4</v>
      </c>
      <c r="Y213" s="203" t="s">
        <v>64</v>
      </c>
      <c r="Z213" s="207" t="s">
        <v>67</v>
      </c>
      <c r="AA213" s="208" t="s">
        <v>67</v>
      </c>
      <c r="AB213" s="198" t="s">
        <v>2244</v>
      </c>
      <c r="AC213" s="200" t="s">
        <v>600</v>
      </c>
      <c r="AD213" s="203" t="s">
        <v>67</v>
      </c>
      <c r="AE213" s="204">
        <v>0</v>
      </c>
      <c r="AF213" s="200" t="s">
        <v>1366</v>
      </c>
      <c r="AG213" s="57">
        <v>25</v>
      </c>
      <c r="AH213" s="203">
        <v>2</v>
      </c>
      <c r="AI213" s="202" t="s">
        <v>1647</v>
      </c>
      <c r="AJ213" s="197" t="s">
        <v>2186</v>
      </c>
      <c r="AK213" s="209">
        <v>100</v>
      </c>
      <c r="AL213" s="209">
        <v>25</v>
      </c>
      <c r="AM213" s="209">
        <v>5075</v>
      </c>
      <c r="AN213" s="209">
        <v>0</v>
      </c>
      <c r="AO213" s="209">
        <v>0</v>
      </c>
      <c r="AP213" s="209">
        <v>10150000</v>
      </c>
      <c r="AQ213" s="209">
        <v>2000000</v>
      </c>
      <c r="AR213" s="209">
        <v>0</v>
      </c>
      <c r="AS213" s="210">
        <v>0</v>
      </c>
      <c r="AT213" s="210">
        <v>0</v>
      </c>
      <c r="AU213" s="210">
        <v>12150000</v>
      </c>
      <c r="AV213" s="107" t="s">
        <v>64</v>
      </c>
      <c r="AX213" s="107">
        <v>7</v>
      </c>
      <c r="AY213" s="107">
        <v>7</v>
      </c>
      <c r="AZ213" s="107">
        <v>7</v>
      </c>
      <c r="BA213" s="107">
        <v>7</v>
      </c>
      <c r="BB213" s="107">
        <v>7</v>
      </c>
      <c r="BC213" s="107">
        <v>7</v>
      </c>
      <c r="BD213" s="107">
        <v>7</v>
      </c>
      <c r="BE213" s="107">
        <v>7</v>
      </c>
      <c r="BF213" s="107">
        <v>7</v>
      </c>
      <c r="BG213" s="206">
        <v>7</v>
      </c>
      <c r="BH213" s="206">
        <v>7</v>
      </c>
      <c r="BI213" s="206">
        <v>5</v>
      </c>
      <c r="BJ213" s="206">
        <v>5</v>
      </c>
      <c r="BK213" s="206">
        <v>5</v>
      </c>
      <c r="BL213" s="57">
        <v>7</v>
      </c>
      <c r="BM213" s="57">
        <v>6.7</v>
      </c>
      <c r="BN213" s="57" t="s">
        <v>67</v>
      </c>
      <c r="BQ213" s="108"/>
    </row>
    <row r="214" spans="1:72" s="57" customFormat="1" ht="14.15" customHeight="1" x14ac:dyDescent="0.35">
      <c r="A214" s="201">
        <v>14276</v>
      </c>
      <c r="B214" s="197" t="s">
        <v>1069</v>
      </c>
      <c r="C214" s="198" t="s">
        <v>126</v>
      </c>
      <c r="D214" s="199">
        <v>2</v>
      </c>
      <c r="E214" s="199">
        <v>2025</v>
      </c>
      <c r="F214" s="200" t="s">
        <v>127</v>
      </c>
      <c r="G214" s="197" t="s">
        <v>502</v>
      </c>
      <c r="H214" s="198" t="s">
        <v>2280</v>
      </c>
      <c r="I214" s="200" t="s">
        <v>493</v>
      </c>
      <c r="J214" s="200" t="s">
        <v>494</v>
      </c>
      <c r="K214" s="200" t="s">
        <v>207</v>
      </c>
      <c r="L214" s="215" t="s">
        <v>208</v>
      </c>
      <c r="M214" s="203">
        <v>9</v>
      </c>
      <c r="N214" s="204" t="s">
        <v>2272</v>
      </c>
      <c r="O214" s="204" t="s">
        <v>187</v>
      </c>
      <c r="P214" s="200" t="s">
        <v>462</v>
      </c>
      <c r="Q214" s="205" t="s">
        <v>61</v>
      </c>
      <c r="R214" s="200" t="s">
        <v>107</v>
      </c>
      <c r="S214" s="204">
        <v>20</v>
      </c>
      <c r="T214" s="203">
        <v>11</v>
      </c>
      <c r="U214" s="203">
        <v>72</v>
      </c>
      <c r="V214" s="203">
        <v>8</v>
      </c>
      <c r="W214" s="203">
        <v>80</v>
      </c>
      <c r="X214" s="203">
        <v>4</v>
      </c>
      <c r="Y214" s="203" t="s">
        <v>64</v>
      </c>
      <c r="Z214" s="207" t="s">
        <v>67</v>
      </c>
      <c r="AA214" s="208" t="s">
        <v>67</v>
      </c>
      <c r="AB214" s="198" t="s">
        <v>2234</v>
      </c>
      <c r="AC214" s="200" t="s">
        <v>2281</v>
      </c>
      <c r="AD214" s="203" t="s">
        <v>67</v>
      </c>
      <c r="AE214" s="204">
        <v>0</v>
      </c>
      <c r="AF214" s="200" t="s">
        <v>1366</v>
      </c>
      <c r="AG214" s="57">
        <v>20</v>
      </c>
      <c r="AH214" s="203">
        <v>1</v>
      </c>
      <c r="AI214" s="202" t="s">
        <v>2096</v>
      </c>
      <c r="AJ214" s="197" t="s">
        <v>2095</v>
      </c>
      <c r="AK214" s="209">
        <v>80</v>
      </c>
      <c r="AL214" s="209">
        <v>20</v>
      </c>
      <c r="AM214" s="209">
        <v>4130</v>
      </c>
      <c r="AN214" s="209">
        <v>0</v>
      </c>
      <c r="AO214" s="209">
        <v>0</v>
      </c>
      <c r="AP214" s="209">
        <v>3634400</v>
      </c>
      <c r="AQ214" s="209">
        <v>880000</v>
      </c>
      <c r="AR214" s="209">
        <v>0</v>
      </c>
      <c r="AS214" s="210">
        <v>0</v>
      </c>
      <c r="AT214" s="210">
        <v>0</v>
      </c>
      <c r="AU214" s="210">
        <v>4514400</v>
      </c>
      <c r="AV214" s="107" t="s">
        <v>64</v>
      </c>
      <c r="AX214" s="107">
        <v>1</v>
      </c>
      <c r="AY214" s="107">
        <v>7</v>
      </c>
      <c r="AZ214" s="107">
        <v>0</v>
      </c>
      <c r="BA214" s="107">
        <v>0</v>
      </c>
      <c r="BB214" s="107">
        <v>0</v>
      </c>
      <c r="BC214" s="107">
        <v>0</v>
      </c>
      <c r="BD214" s="107">
        <v>0</v>
      </c>
      <c r="BE214" s="107">
        <v>0</v>
      </c>
      <c r="BF214" s="107">
        <v>0</v>
      </c>
      <c r="BG214" s="206">
        <v>7</v>
      </c>
      <c r="BH214" s="206">
        <v>7</v>
      </c>
      <c r="BI214" s="206">
        <v>7</v>
      </c>
      <c r="BJ214" s="206">
        <v>7</v>
      </c>
      <c r="BK214" s="206">
        <v>7</v>
      </c>
      <c r="BL214" s="57">
        <v>7</v>
      </c>
      <c r="BM214" s="57">
        <v>6.4</v>
      </c>
      <c r="BN214" s="57" t="s">
        <v>67</v>
      </c>
      <c r="BQ214" s="108"/>
    </row>
    <row r="215" spans="1:72" s="57" customFormat="1" ht="14.15" customHeight="1" x14ac:dyDescent="0.35">
      <c r="A215" s="201">
        <v>14504</v>
      </c>
      <c r="B215" s="197" t="s">
        <v>1069</v>
      </c>
      <c r="C215" s="198" t="s">
        <v>126</v>
      </c>
      <c r="D215" s="199">
        <v>2</v>
      </c>
      <c r="E215" s="199">
        <v>2025</v>
      </c>
      <c r="F215" s="200" t="s">
        <v>127</v>
      </c>
      <c r="G215" s="197" t="s">
        <v>2256</v>
      </c>
      <c r="H215" s="198" t="s">
        <v>2257</v>
      </c>
      <c r="I215" s="200" t="s">
        <v>670</v>
      </c>
      <c r="J215" s="200" t="s">
        <v>671</v>
      </c>
      <c r="K215" s="200" t="s">
        <v>65</v>
      </c>
      <c r="L215" s="215" t="s">
        <v>65</v>
      </c>
      <c r="M215" s="203">
        <v>9</v>
      </c>
      <c r="N215" s="204" t="s">
        <v>2272</v>
      </c>
      <c r="O215" s="204" t="s">
        <v>672</v>
      </c>
      <c r="P215" s="200" t="s">
        <v>132</v>
      </c>
      <c r="Q215" s="205" t="s">
        <v>61</v>
      </c>
      <c r="R215" s="200" t="s">
        <v>62</v>
      </c>
      <c r="S215" s="204">
        <v>8</v>
      </c>
      <c r="T215" s="203">
        <v>10</v>
      </c>
      <c r="U215" s="203">
        <v>36</v>
      </c>
      <c r="V215" s="203">
        <v>0</v>
      </c>
      <c r="W215" s="203">
        <v>36</v>
      </c>
      <c r="X215" s="203">
        <v>5</v>
      </c>
      <c r="Y215" s="203" t="s">
        <v>64</v>
      </c>
      <c r="Z215" s="207" t="s">
        <v>67</v>
      </c>
      <c r="AA215" s="208" t="s">
        <v>67</v>
      </c>
      <c r="AB215" s="198" t="s">
        <v>2234</v>
      </c>
      <c r="AC215" s="200" t="s">
        <v>673</v>
      </c>
      <c r="AD215" s="203" t="s">
        <v>67</v>
      </c>
      <c r="AE215" s="204">
        <v>0</v>
      </c>
      <c r="AF215" s="200" t="s">
        <v>1366</v>
      </c>
      <c r="AG215" s="57">
        <v>8</v>
      </c>
      <c r="AH215" s="203">
        <v>1</v>
      </c>
      <c r="AI215" s="202" t="s">
        <v>2096</v>
      </c>
      <c r="AJ215" s="197" t="s">
        <v>2095</v>
      </c>
      <c r="AK215" s="209">
        <v>36</v>
      </c>
      <c r="AL215" s="209">
        <v>8</v>
      </c>
      <c r="AM215" s="209">
        <v>4130</v>
      </c>
      <c r="AN215" s="209">
        <v>0</v>
      </c>
      <c r="AO215" s="209">
        <v>0</v>
      </c>
      <c r="AP215" s="209">
        <v>1486800</v>
      </c>
      <c r="AQ215" s="209">
        <v>320000</v>
      </c>
      <c r="AR215" s="209">
        <v>0</v>
      </c>
      <c r="AS215" s="210">
        <v>0</v>
      </c>
      <c r="AT215" s="210">
        <v>0</v>
      </c>
      <c r="AU215" s="210">
        <v>1806800</v>
      </c>
      <c r="AV215" s="107" t="s">
        <v>64</v>
      </c>
      <c r="AX215" s="107">
        <v>1</v>
      </c>
      <c r="AY215" s="107">
        <v>7</v>
      </c>
      <c r="AZ215" s="107">
        <v>0</v>
      </c>
      <c r="BA215" s="107">
        <v>0</v>
      </c>
      <c r="BB215" s="107">
        <v>0</v>
      </c>
      <c r="BC215" s="107">
        <v>0</v>
      </c>
      <c r="BD215" s="107">
        <v>0</v>
      </c>
      <c r="BE215" s="107">
        <v>0</v>
      </c>
      <c r="BF215" s="107">
        <v>0</v>
      </c>
      <c r="BG215" s="206">
        <v>7</v>
      </c>
      <c r="BH215" s="206">
        <v>7</v>
      </c>
      <c r="BI215" s="206">
        <v>7</v>
      </c>
      <c r="BJ215" s="206">
        <v>7</v>
      </c>
      <c r="BK215" s="206">
        <v>7</v>
      </c>
      <c r="BL215" s="57">
        <v>7</v>
      </c>
      <c r="BM215" s="57">
        <v>6.4</v>
      </c>
      <c r="BN215" s="57" t="s">
        <v>67</v>
      </c>
      <c r="BQ215" s="108"/>
    </row>
    <row r="216" spans="1:72" s="57" customFormat="1" ht="14.15" customHeight="1" x14ac:dyDescent="0.35">
      <c r="A216" s="201">
        <v>14505</v>
      </c>
      <c r="B216" s="197" t="s">
        <v>1069</v>
      </c>
      <c r="C216" s="198" t="s">
        <v>126</v>
      </c>
      <c r="D216" s="199">
        <v>2</v>
      </c>
      <c r="E216" s="199">
        <v>2025</v>
      </c>
      <c r="F216" s="200" t="s">
        <v>127</v>
      </c>
      <c r="G216" s="197" t="s">
        <v>2256</v>
      </c>
      <c r="H216" s="198" t="s">
        <v>2257</v>
      </c>
      <c r="I216" s="200" t="s">
        <v>670</v>
      </c>
      <c r="J216" s="200" t="s">
        <v>671</v>
      </c>
      <c r="K216" s="200" t="s">
        <v>65</v>
      </c>
      <c r="L216" s="215" t="s">
        <v>65</v>
      </c>
      <c r="M216" s="203">
        <v>9</v>
      </c>
      <c r="N216" s="204" t="s">
        <v>2272</v>
      </c>
      <c r="O216" s="204" t="s">
        <v>672</v>
      </c>
      <c r="P216" s="200" t="s">
        <v>132</v>
      </c>
      <c r="Q216" s="205" t="s">
        <v>61</v>
      </c>
      <c r="R216" s="200" t="s">
        <v>62</v>
      </c>
      <c r="S216" s="204">
        <v>8</v>
      </c>
      <c r="T216" s="203">
        <v>10</v>
      </c>
      <c r="U216" s="203">
        <v>36</v>
      </c>
      <c r="V216" s="203">
        <v>0</v>
      </c>
      <c r="W216" s="203">
        <v>36</v>
      </c>
      <c r="X216" s="203">
        <v>5</v>
      </c>
      <c r="Y216" s="203" t="s">
        <v>64</v>
      </c>
      <c r="Z216" s="207" t="s">
        <v>67</v>
      </c>
      <c r="AA216" s="208" t="s">
        <v>67</v>
      </c>
      <c r="AB216" s="198" t="s">
        <v>2234</v>
      </c>
      <c r="AC216" s="200" t="s">
        <v>673</v>
      </c>
      <c r="AD216" s="203" t="s">
        <v>67</v>
      </c>
      <c r="AE216" s="204">
        <v>0</v>
      </c>
      <c r="AF216" s="200" t="s">
        <v>1366</v>
      </c>
      <c r="AG216" s="57">
        <v>8</v>
      </c>
      <c r="AH216" s="203">
        <v>1</v>
      </c>
      <c r="AI216" s="202" t="s">
        <v>2096</v>
      </c>
      <c r="AJ216" s="197" t="s">
        <v>2095</v>
      </c>
      <c r="AK216" s="209">
        <v>36</v>
      </c>
      <c r="AL216" s="209">
        <v>8</v>
      </c>
      <c r="AM216" s="209">
        <v>4130</v>
      </c>
      <c r="AN216" s="209">
        <v>0</v>
      </c>
      <c r="AO216" s="209">
        <v>0</v>
      </c>
      <c r="AP216" s="209">
        <v>1486800</v>
      </c>
      <c r="AQ216" s="209">
        <v>320000</v>
      </c>
      <c r="AR216" s="209">
        <v>0</v>
      </c>
      <c r="AS216" s="210">
        <v>0</v>
      </c>
      <c r="AT216" s="210">
        <v>0</v>
      </c>
      <c r="AU216" s="210">
        <v>1806800</v>
      </c>
      <c r="AV216" s="107" t="s">
        <v>64</v>
      </c>
      <c r="AX216" s="107">
        <v>1</v>
      </c>
      <c r="AY216" s="107">
        <v>7</v>
      </c>
      <c r="AZ216" s="107">
        <v>0</v>
      </c>
      <c r="BA216" s="107">
        <v>0</v>
      </c>
      <c r="BB216" s="107">
        <v>0</v>
      </c>
      <c r="BC216" s="107">
        <v>0</v>
      </c>
      <c r="BD216" s="107">
        <v>0</v>
      </c>
      <c r="BE216" s="107">
        <v>0</v>
      </c>
      <c r="BF216" s="107">
        <v>0</v>
      </c>
      <c r="BG216" s="206">
        <v>7</v>
      </c>
      <c r="BH216" s="206">
        <v>7</v>
      </c>
      <c r="BI216" s="206">
        <v>7</v>
      </c>
      <c r="BJ216" s="206">
        <v>7</v>
      </c>
      <c r="BK216" s="206">
        <v>7</v>
      </c>
      <c r="BL216" s="57">
        <v>7</v>
      </c>
      <c r="BM216" s="57">
        <v>6.4</v>
      </c>
      <c r="BN216" s="57" t="s">
        <v>67</v>
      </c>
      <c r="BQ216" s="108"/>
    </row>
    <row r="217" spans="1:72" s="57" customFormat="1" ht="14.15" customHeight="1" x14ac:dyDescent="0.35">
      <c r="A217" s="201">
        <v>14393</v>
      </c>
      <c r="B217" s="197" t="s">
        <v>1069</v>
      </c>
      <c r="C217" s="198" t="s">
        <v>126</v>
      </c>
      <c r="D217" s="199">
        <v>2</v>
      </c>
      <c r="E217" s="199">
        <v>2025</v>
      </c>
      <c r="F217" s="200" t="s">
        <v>127</v>
      </c>
      <c r="G217" s="197" t="s">
        <v>255</v>
      </c>
      <c r="H217" s="198" t="s">
        <v>254</v>
      </c>
      <c r="I217" s="200" t="s">
        <v>992</v>
      </c>
      <c r="J217" s="200" t="s">
        <v>993</v>
      </c>
      <c r="K217" s="200" t="s">
        <v>56</v>
      </c>
      <c r="L217" s="215" t="s">
        <v>57</v>
      </c>
      <c r="M217" s="203">
        <v>9</v>
      </c>
      <c r="N217" s="204" t="s">
        <v>2272</v>
      </c>
      <c r="O217" s="204" t="s">
        <v>252</v>
      </c>
      <c r="P217" s="200" t="s">
        <v>152</v>
      </c>
      <c r="Q217" s="205" t="s">
        <v>61</v>
      </c>
      <c r="R217" s="200" t="s">
        <v>62</v>
      </c>
      <c r="S217" s="204">
        <v>43</v>
      </c>
      <c r="T217" s="203">
        <v>15</v>
      </c>
      <c r="U217" s="203">
        <v>160</v>
      </c>
      <c r="V217" s="203">
        <v>12</v>
      </c>
      <c r="W217" s="203">
        <v>172</v>
      </c>
      <c r="X217" s="203">
        <v>4</v>
      </c>
      <c r="Y217" s="203" t="s">
        <v>64</v>
      </c>
      <c r="Z217" s="207" t="s">
        <v>67</v>
      </c>
      <c r="AA217" s="208" t="s">
        <v>64</v>
      </c>
      <c r="AB217" s="198" t="s">
        <v>2234</v>
      </c>
      <c r="AC217" s="200" t="s">
        <v>253</v>
      </c>
      <c r="AD217" s="203" t="s">
        <v>67</v>
      </c>
      <c r="AE217" s="204">
        <v>0</v>
      </c>
      <c r="AF217" s="200" t="s">
        <v>1366</v>
      </c>
      <c r="AG217" s="57">
        <v>43</v>
      </c>
      <c r="AH217" s="203">
        <v>1</v>
      </c>
      <c r="AI217" s="202" t="s">
        <v>2096</v>
      </c>
      <c r="AJ217" s="197" t="s">
        <v>2095</v>
      </c>
      <c r="AK217" s="209">
        <v>172</v>
      </c>
      <c r="AL217" s="209">
        <v>43</v>
      </c>
      <c r="AM217" s="209">
        <v>4130</v>
      </c>
      <c r="AN217" s="209">
        <v>50000</v>
      </c>
      <c r="AO217" s="209">
        <v>0</v>
      </c>
      <c r="AP217" s="209">
        <v>10655400</v>
      </c>
      <c r="AQ217" s="209">
        <v>2580000</v>
      </c>
      <c r="AR217" s="209">
        <v>750000</v>
      </c>
      <c r="AS217" s="210">
        <v>0</v>
      </c>
      <c r="AT217" s="210">
        <v>0</v>
      </c>
      <c r="AU217" s="210">
        <v>13985400</v>
      </c>
      <c r="AV217" s="107" t="s">
        <v>64</v>
      </c>
      <c r="AX217" s="107">
        <v>1</v>
      </c>
      <c r="AY217" s="107">
        <v>7</v>
      </c>
      <c r="AZ217" s="107">
        <v>0</v>
      </c>
      <c r="BA217" s="107">
        <v>0</v>
      </c>
      <c r="BB217" s="107">
        <v>0</v>
      </c>
      <c r="BC217" s="107">
        <v>0</v>
      </c>
      <c r="BD217" s="107">
        <v>0</v>
      </c>
      <c r="BE217" s="107">
        <v>0</v>
      </c>
      <c r="BF217" s="107">
        <v>0</v>
      </c>
      <c r="BG217" s="206">
        <v>7</v>
      </c>
      <c r="BH217" s="206">
        <v>7</v>
      </c>
      <c r="BI217" s="206">
        <v>7</v>
      </c>
      <c r="BJ217" s="206">
        <v>7</v>
      </c>
      <c r="BK217" s="206">
        <v>7</v>
      </c>
      <c r="BL217" s="57">
        <v>7</v>
      </c>
      <c r="BM217" s="57">
        <v>6.4</v>
      </c>
      <c r="BN217" s="57" t="s">
        <v>67</v>
      </c>
      <c r="BQ217" s="108"/>
    </row>
    <row r="218" spans="1:72" s="57" customFormat="1" ht="14.15" customHeight="1" x14ac:dyDescent="0.35">
      <c r="A218" s="201">
        <v>14446</v>
      </c>
      <c r="B218" s="197" t="s">
        <v>1069</v>
      </c>
      <c r="C218" s="198" t="s">
        <v>126</v>
      </c>
      <c r="D218" s="199">
        <v>2</v>
      </c>
      <c r="E218" s="199">
        <v>2025</v>
      </c>
      <c r="F218" s="200" t="s">
        <v>127</v>
      </c>
      <c r="G218" s="197" t="s">
        <v>173</v>
      </c>
      <c r="H218" s="198" t="s">
        <v>176</v>
      </c>
      <c r="I218" s="200" t="s">
        <v>939</v>
      </c>
      <c r="J218" s="200" t="s">
        <v>940</v>
      </c>
      <c r="K218" s="200" t="s">
        <v>56</v>
      </c>
      <c r="L218" s="215" t="s">
        <v>57</v>
      </c>
      <c r="M218" s="203">
        <v>10</v>
      </c>
      <c r="N218" s="204" t="s">
        <v>2279</v>
      </c>
      <c r="O218" s="204" t="s">
        <v>112</v>
      </c>
      <c r="P218" s="200" t="s">
        <v>152</v>
      </c>
      <c r="Q218" s="205" t="s">
        <v>61</v>
      </c>
      <c r="R218" s="200" t="s">
        <v>62</v>
      </c>
      <c r="S218" s="204">
        <v>33</v>
      </c>
      <c r="T218" s="203">
        <v>10</v>
      </c>
      <c r="U218" s="203">
        <v>120</v>
      </c>
      <c r="V218" s="203">
        <v>12</v>
      </c>
      <c r="W218" s="203">
        <v>132</v>
      </c>
      <c r="X218" s="203">
        <v>4</v>
      </c>
      <c r="Y218" s="203" t="s">
        <v>64</v>
      </c>
      <c r="Z218" s="207" t="s">
        <v>67</v>
      </c>
      <c r="AA218" s="208" t="s">
        <v>64</v>
      </c>
      <c r="AB218" s="198" t="s">
        <v>2234</v>
      </c>
      <c r="AC218" s="200" t="s">
        <v>941</v>
      </c>
      <c r="AD218" s="203" t="s">
        <v>67</v>
      </c>
      <c r="AE218" s="204">
        <v>0</v>
      </c>
      <c r="AF218" s="200" t="s">
        <v>1366</v>
      </c>
      <c r="AG218" s="57">
        <v>33</v>
      </c>
      <c r="AH218" s="203">
        <v>3</v>
      </c>
      <c r="AI218" s="202" t="s">
        <v>2134</v>
      </c>
      <c r="AJ218" s="197" t="s">
        <v>2133</v>
      </c>
      <c r="AK218" s="209">
        <v>132</v>
      </c>
      <c r="AL218" s="209">
        <v>33</v>
      </c>
      <c r="AM218" s="209">
        <v>6373</v>
      </c>
      <c r="AN218" s="209">
        <v>100000</v>
      </c>
      <c r="AO218" s="209">
        <v>0</v>
      </c>
      <c r="AP218" s="209">
        <v>8412360</v>
      </c>
      <c r="AQ218" s="209">
        <v>1320000</v>
      </c>
      <c r="AR218" s="209">
        <v>1000000</v>
      </c>
      <c r="AS218" s="210">
        <v>0</v>
      </c>
      <c r="AT218" s="210">
        <v>0</v>
      </c>
      <c r="AU218" s="210">
        <v>10732360</v>
      </c>
      <c r="AV218" s="107" t="s">
        <v>64</v>
      </c>
      <c r="AX218" s="107">
        <v>1</v>
      </c>
      <c r="AY218" s="107">
        <v>7</v>
      </c>
      <c r="AZ218" s="107">
        <v>0</v>
      </c>
      <c r="BA218" s="107">
        <v>0</v>
      </c>
      <c r="BB218" s="107">
        <v>0</v>
      </c>
      <c r="BC218" s="107">
        <v>0</v>
      </c>
      <c r="BD218" s="107">
        <v>0</v>
      </c>
      <c r="BE218" s="107">
        <v>0</v>
      </c>
      <c r="BF218" s="107">
        <v>0</v>
      </c>
      <c r="BG218" s="206">
        <v>7</v>
      </c>
      <c r="BH218" s="206">
        <v>7</v>
      </c>
      <c r="BI218" s="206">
        <v>7</v>
      </c>
      <c r="BJ218" s="206">
        <v>7</v>
      </c>
      <c r="BK218" s="206">
        <v>7</v>
      </c>
      <c r="BL218" s="57">
        <v>7</v>
      </c>
      <c r="BM218" s="57">
        <v>6.4</v>
      </c>
      <c r="BN218" s="57" t="s">
        <v>67</v>
      </c>
      <c r="BQ218" s="108"/>
    </row>
    <row r="219" spans="1:72" s="57" customFormat="1" ht="14.15" customHeight="1" x14ac:dyDescent="0.35">
      <c r="A219" s="201">
        <v>14276</v>
      </c>
      <c r="B219" s="197" t="s">
        <v>1069</v>
      </c>
      <c r="C219" s="198" t="s">
        <v>126</v>
      </c>
      <c r="D219" s="199">
        <v>2</v>
      </c>
      <c r="E219" s="199">
        <v>2025</v>
      </c>
      <c r="F219" s="200" t="s">
        <v>127</v>
      </c>
      <c r="G219" s="197" t="s">
        <v>502</v>
      </c>
      <c r="H219" s="198" t="s">
        <v>2280</v>
      </c>
      <c r="I219" s="200" t="s">
        <v>493</v>
      </c>
      <c r="J219" s="200" t="s">
        <v>494</v>
      </c>
      <c r="K219" s="200" t="s">
        <v>207</v>
      </c>
      <c r="L219" s="215" t="s">
        <v>208</v>
      </c>
      <c r="M219" s="203">
        <v>9</v>
      </c>
      <c r="N219" s="204" t="s">
        <v>2272</v>
      </c>
      <c r="O219" s="204" t="s">
        <v>187</v>
      </c>
      <c r="P219" s="200" t="s">
        <v>462</v>
      </c>
      <c r="Q219" s="205" t="s">
        <v>61</v>
      </c>
      <c r="R219" s="200" t="s">
        <v>107</v>
      </c>
      <c r="S219" s="204">
        <v>20</v>
      </c>
      <c r="T219" s="203">
        <v>11</v>
      </c>
      <c r="U219" s="203">
        <v>72</v>
      </c>
      <c r="V219" s="203">
        <v>8</v>
      </c>
      <c r="W219" s="203">
        <v>80</v>
      </c>
      <c r="X219" s="203">
        <v>4</v>
      </c>
      <c r="Y219" s="203" t="s">
        <v>64</v>
      </c>
      <c r="Z219" s="207" t="s">
        <v>67</v>
      </c>
      <c r="AA219" s="208" t="s">
        <v>67</v>
      </c>
      <c r="AB219" s="198" t="s">
        <v>2234</v>
      </c>
      <c r="AC219" s="200" t="s">
        <v>2281</v>
      </c>
      <c r="AD219" s="203" t="s">
        <v>67</v>
      </c>
      <c r="AE219" s="204">
        <v>0</v>
      </c>
      <c r="AF219" s="200" t="s">
        <v>1366</v>
      </c>
      <c r="AG219" s="57">
        <v>20</v>
      </c>
      <c r="AH219" s="203">
        <v>1</v>
      </c>
      <c r="AI219" s="202" t="s">
        <v>2134</v>
      </c>
      <c r="AJ219" s="197" t="s">
        <v>2133</v>
      </c>
      <c r="AK219" s="209">
        <v>80</v>
      </c>
      <c r="AL219" s="209">
        <v>20</v>
      </c>
      <c r="AM219" s="209">
        <v>4130</v>
      </c>
      <c r="AN219" s="209">
        <v>0</v>
      </c>
      <c r="AO219" s="209">
        <v>0</v>
      </c>
      <c r="AP219" s="209">
        <v>3634400</v>
      </c>
      <c r="AQ219" s="209">
        <v>880000</v>
      </c>
      <c r="AR219" s="209">
        <v>0</v>
      </c>
      <c r="AS219" s="210">
        <v>0</v>
      </c>
      <c r="AT219" s="210">
        <v>0</v>
      </c>
      <c r="AU219" s="210">
        <v>4514400</v>
      </c>
      <c r="AV219" s="107" t="s">
        <v>64</v>
      </c>
      <c r="AX219" s="107">
        <v>1</v>
      </c>
      <c r="AY219" s="107">
        <v>7</v>
      </c>
      <c r="AZ219" s="107">
        <v>0</v>
      </c>
      <c r="BA219" s="107">
        <v>0</v>
      </c>
      <c r="BB219" s="107">
        <v>0</v>
      </c>
      <c r="BC219" s="107">
        <v>0</v>
      </c>
      <c r="BD219" s="107">
        <v>0</v>
      </c>
      <c r="BE219" s="107">
        <v>0</v>
      </c>
      <c r="BF219" s="107">
        <v>0</v>
      </c>
      <c r="BG219" s="206">
        <v>7</v>
      </c>
      <c r="BH219" s="206">
        <v>7</v>
      </c>
      <c r="BI219" s="206">
        <v>7</v>
      </c>
      <c r="BJ219" s="206">
        <v>7</v>
      </c>
      <c r="BK219" s="206">
        <v>7</v>
      </c>
      <c r="BL219" s="57">
        <v>7</v>
      </c>
      <c r="BM219" s="57">
        <v>6.4</v>
      </c>
      <c r="BN219" s="57" t="s">
        <v>67</v>
      </c>
      <c r="BQ219" s="108"/>
    </row>
    <row r="220" spans="1:72" s="57" customFormat="1" ht="14.15" customHeight="1" x14ac:dyDescent="0.35">
      <c r="A220" s="201">
        <v>14438</v>
      </c>
      <c r="B220" s="197" t="s">
        <v>1069</v>
      </c>
      <c r="C220" s="198" t="s">
        <v>126</v>
      </c>
      <c r="D220" s="199">
        <v>2</v>
      </c>
      <c r="E220" s="199">
        <v>2025</v>
      </c>
      <c r="F220" s="200" t="s">
        <v>127</v>
      </c>
      <c r="G220" s="197" t="s">
        <v>173</v>
      </c>
      <c r="H220" s="198" t="s">
        <v>176</v>
      </c>
      <c r="I220" s="200" t="s">
        <v>1000</v>
      </c>
      <c r="J220" s="200" t="s">
        <v>1001</v>
      </c>
      <c r="K220" s="200" t="s">
        <v>56</v>
      </c>
      <c r="L220" s="215" t="s">
        <v>57</v>
      </c>
      <c r="M220" s="203">
        <v>10</v>
      </c>
      <c r="N220" s="204" t="s">
        <v>2279</v>
      </c>
      <c r="O220" s="204" t="s">
        <v>221</v>
      </c>
      <c r="P220" s="200" t="s">
        <v>152</v>
      </c>
      <c r="Q220" s="205" t="s">
        <v>61</v>
      </c>
      <c r="R220" s="200" t="s">
        <v>62</v>
      </c>
      <c r="S220" s="204">
        <v>48</v>
      </c>
      <c r="T220" s="203">
        <v>10</v>
      </c>
      <c r="U220" s="203">
        <v>180</v>
      </c>
      <c r="V220" s="203">
        <v>12</v>
      </c>
      <c r="W220" s="203">
        <v>192</v>
      </c>
      <c r="X220" s="203">
        <v>4</v>
      </c>
      <c r="Y220" s="203" t="s">
        <v>64</v>
      </c>
      <c r="Z220" s="207" t="s">
        <v>67</v>
      </c>
      <c r="AA220" s="208" t="s">
        <v>64</v>
      </c>
      <c r="AB220" s="198" t="s">
        <v>2234</v>
      </c>
      <c r="AC220" s="200" t="s">
        <v>1002</v>
      </c>
      <c r="AD220" s="203" t="s">
        <v>67</v>
      </c>
      <c r="AE220" s="204">
        <v>0</v>
      </c>
      <c r="AF220" s="200" t="s">
        <v>1366</v>
      </c>
      <c r="AG220" s="57">
        <v>48</v>
      </c>
      <c r="AH220" s="203">
        <v>2</v>
      </c>
      <c r="AI220" s="202" t="s">
        <v>2134</v>
      </c>
      <c r="AJ220" s="197" t="s">
        <v>2133</v>
      </c>
      <c r="AK220" s="209">
        <v>192</v>
      </c>
      <c r="AL220" s="209">
        <v>48</v>
      </c>
      <c r="AM220" s="209">
        <v>5075</v>
      </c>
      <c r="AN220" s="209">
        <v>100000</v>
      </c>
      <c r="AO220" s="209">
        <v>0</v>
      </c>
      <c r="AP220" s="209">
        <v>9744000</v>
      </c>
      <c r="AQ220" s="209">
        <v>1920000</v>
      </c>
      <c r="AR220" s="209">
        <v>1000000</v>
      </c>
      <c r="AS220" s="210">
        <v>0</v>
      </c>
      <c r="AT220" s="210">
        <v>0</v>
      </c>
      <c r="AU220" s="210">
        <v>12664000</v>
      </c>
      <c r="AV220" s="107" t="s">
        <v>64</v>
      </c>
      <c r="AX220" s="107">
        <v>1</v>
      </c>
      <c r="AY220" s="107">
        <v>7</v>
      </c>
      <c r="AZ220" s="107">
        <v>0</v>
      </c>
      <c r="BA220" s="107">
        <v>0</v>
      </c>
      <c r="BB220" s="107">
        <v>0</v>
      </c>
      <c r="BC220" s="107">
        <v>0</v>
      </c>
      <c r="BD220" s="107">
        <v>0</v>
      </c>
      <c r="BE220" s="107">
        <v>0</v>
      </c>
      <c r="BF220" s="107">
        <v>0</v>
      </c>
      <c r="BG220" s="206">
        <v>7</v>
      </c>
      <c r="BH220" s="206">
        <v>7</v>
      </c>
      <c r="BI220" s="206">
        <v>7</v>
      </c>
      <c r="BJ220" s="206">
        <v>7</v>
      </c>
      <c r="BK220" s="206">
        <v>7</v>
      </c>
      <c r="BL220" s="57">
        <v>7</v>
      </c>
      <c r="BM220" s="57">
        <v>6.4</v>
      </c>
      <c r="BN220" s="57" t="s">
        <v>67</v>
      </c>
      <c r="BQ220" s="108"/>
    </row>
    <row r="221" spans="1:72" s="57" customFormat="1" ht="14.15" customHeight="1" x14ac:dyDescent="0.35">
      <c r="A221" s="201">
        <v>14275</v>
      </c>
      <c r="B221" s="197" t="s">
        <v>1069</v>
      </c>
      <c r="C221" s="198" t="s">
        <v>126</v>
      </c>
      <c r="D221" s="199">
        <v>2</v>
      </c>
      <c r="E221" s="199">
        <v>2025</v>
      </c>
      <c r="F221" s="200" t="s">
        <v>127</v>
      </c>
      <c r="G221" s="197" t="s">
        <v>502</v>
      </c>
      <c r="H221" s="198" t="s">
        <v>2280</v>
      </c>
      <c r="I221" s="200" t="s">
        <v>493</v>
      </c>
      <c r="J221" s="200" t="s">
        <v>494</v>
      </c>
      <c r="K221" s="200" t="s">
        <v>207</v>
      </c>
      <c r="L221" s="215" t="s">
        <v>208</v>
      </c>
      <c r="M221" s="203">
        <v>14</v>
      </c>
      <c r="N221" s="204" t="s">
        <v>2282</v>
      </c>
      <c r="O221" s="204" t="s">
        <v>496</v>
      </c>
      <c r="P221" s="200" t="s">
        <v>462</v>
      </c>
      <c r="Q221" s="205" t="s">
        <v>61</v>
      </c>
      <c r="R221" s="200" t="s">
        <v>107</v>
      </c>
      <c r="S221" s="204">
        <v>20</v>
      </c>
      <c r="T221" s="203">
        <v>11</v>
      </c>
      <c r="U221" s="203">
        <v>72</v>
      </c>
      <c r="V221" s="203">
        <v>8</v>
      </c>
      <c r="W221" s="203">
        <v>80</v>
      </c>
      <c r="X221" s="203">
        <v>4</v>
      </c>
      <c r="Y221" s="203" t="s">
        <v>64</v>
      </c>
      <c r="Z221" s="207" t="s">
        <v>67</v>
      </c>
      <c r="AA221" s="208" t="s">
        <v>67</v>
      </c>
      <c r="AB221" s="198" t="s">
        <v>2234</v>
      </c>
      <c r="AC221" s="200" t="s">
        <v>498</v>
      </c>
      <c r="AD221" s="203" t="s">
        <v>67</v>
      </c>
      <c r="AE221" s="204">
        <v>0</v>
      </c>
      <c r="AF221" s="200" t="s">
        <v>1366</v>
      </c>
      <c r="AG221" s="57">
        <v>20</v>
      </c>
      <c r="AH221" s="203">
        <v>1</v>
      </c>
      <c r="AI221" s="202" t="s">
        <v>2134</v>
      </c>
      <c r="AJ221" s="197" t="s">
        <v>2133</v>
      </c>
      <c r="AK221" s="209">
        <v>80</v>
      </c>
      <c r="AL221" s="209">
        <v>20</v>
      </c>
      <c r="AM221" s="209">
        <v>4130</v>
      </c>
      <c r="AN221" s="209">
        <v>0</v>
      </c>
      <c r="AO221" s="209">
        <v>0</v>
      </c>
      <c r="AP221" s="209">
        <v>3634400</v>
      </c>
      <c r="AQ221" s="209">
        <v>880000</v>
      </c>
      <c r="AR221" s="209">
        <v>0</v>
      </c>
      <c r="AS221" s="210">
        <v>0</v>
      </c>
      <c r="AT221" s="210">
        <v>0</v>
      </c>
      <c r="AU221" s="210">
        <v>4514400</v>
      </c>
      <c r="AV221" s="107" t="s">
        <v>64</v>
      </c>
      <c r="AX221" s="107">
        <v>1</v>
      </c>
      <c r="AY221" s="107">
        <v>7</v>
      </c>
      <c r="AZ221" s="107">
        <v>0</v>
      </c>
      <c r="BA221" s="107">
        <v>0</v>
      </c>
      <c r="BB221" s="107">
        <v>0</v>
      </c>
      <c r="BC221" s="107">
        <v>0</v>
      </c>
      <c r="BD221" s="107">
        <v>0</v>
      </c>
      <c r="BE221" s="107">
        <v>0</v>
      </c>
      <c r="BF221" s="107">
        <v>0</v>
      </c>
      <c r="BG221" s="206">
        <v>7</v>
      </c>
      <c r="BH221" s="206">
        <v>7</v>
      </c>
      <c r="BI221" s="206">
        <v>7</v>
      </c>
      <c r="BJ221" s="206">
        <v>7</v>
      </c>
      <c r="BK221" s="206">
        <v>7</v>
      </c>
      <c r="BL221" s="57">
        <v>7</v>
      </c>
      <c r="BM221" s="57">
        <v>6.4</v>
      </c>
      <c r="BN221" s="57" t="s">
        <v>67</v>
      </c>
      <c r="BQ221" s="108"/>
    </row>
    <row r="222" spans="1:72" s="57" customFormat="1" ht="14.15" customHeight="1" x14ac:dyDescent="0.35">
      <c r="A222" s="201">
        <v>14435</v>
      </c>
      <c r="B222" s="197" t="s">
        <v>1069</v>
      </c>
      <c r="C222" s="198" t="s">
        <v>126</v>
      </c>
      <c r="D222" s="199">
        <v>2</v>
      </c>
      <c r="E222" s="199">
        <v>2025</v>
      </c>
      <c r="F222" s="200" t="s">
        <v>127</v>
      </c>
      <c r="G222" s="197" t="s">
        <v>173</v>
      </c>
      <c r="H222" s="198" t="s">
        <v>176</v>
      </c>
      <c r="I222" s="200" t="s">
        <v>74</v>
      </c>
      <c r="J222" s="200" t="s">
        <v>75</v>
      </c>
      <c r="K222" s="200" t="s">
        <v>56</v>
      </c>
      <c r="L222" s="215" t="s">
        <v>57</v>
      </c>
      <c r="M222" s="203">
        <v>10</v>
      </c>
      <c r="N222" s="204" t="s">
        <v>2279</v>
      </c>
      <c r="O222" s="204" t="s">
        <v>221</v>
      </c>
      <c r="P222" s="200" t="s">
        <v>152</v>
      </c>
      <c r="Q222" s="205" t="s">
        <v>61</v>
      </c>
      <c r="R222" s="200" t="s">
        <v>62</v>
      </c>
      <c r="S222" s="204">
        <v>43</v>
      </c>
      <c r="T222" s="203">
        <v>10</v>
      </c>
      <c r="U222" s="203">
        <v>160</v>
      </c>
      <c r="V222" s="203">
        <v>12</v>
      </c>
      <c r="W222" s="203">
        <v>172</v>
      </c>
      <c r="X222" s="203">
        <v>4</v>
      </c>
      <c r="Y222" s="203" t="s">
        <v>64</v>
      </c>
      <c r="Z222" s="207" t="s">
        <v>67</v>
      </c>
      <c r="AA222" s="208" t="s">
        <v>64</v>
      </c>
      <c r="AB222" s="198" t="s">
        <v>2234</v>
      </c>
      <c r="AC222" s="200" t="s">
        <v>989</v>
      </c>
      <c r="AD222" s="203" t="s">
        <v>67</v>
      </c>
      <c r="AE222" s="204">
        <v>0</v>
      </c>
      <c r="AF222" s="200" t="s">
        <v>1366</v>
      </c>
      <c r="AG222" s="57">
        <v>43</v>
      </c>
      <c r="AH222" s="203">
        <v>3</v>
      </c>
      <c r="AI222" s="202" t="s">
        <v>2134</v>
      </c>
      <c r="AJ222" s="197" t="s">
        <v>2133</v>
      </c>
      <c r="AK222" s="209">
        <v>172</v>
      </c>
      <c r="AL222" s="209">
        <v>43</v>
      </c>
      <c r="AM222" s="209">
        <v>6373</v>
      </c>
      <c r="AN222" s="209">
        <v>100000</v>
      </c>
      <c r="AO222" s="209">
        <v>0</v>
      </c>
      <c r="AP222" s="209">
        <v>10961560</v>
      </c>
      <c r="AQ222" s="209">
        <v>1720000</v>
      </c>
      <c r="AR222" s="209">
        <v>1000000</v>
      </c>
      <c r="AS222" s="210">
        <v>0</v>
      </c>
      <c r="AT222" s="210">
        <v>0</v>
      </c>
      <c r="AU222" s="210">
        <v>13681560</v>
      </c>
      <c r="AV222" s="107" t="s">
        <v>64</v>
      </c>
      <c r="AX222" s="107">
        <v>1</v>
      </c>
      <c r="AY222" s="107">
        <v>7</v>
      </c>
      <c r="AZ222" s="107">
        <v>0</v>
      </c>
      <c r="BA222" s="107">
        <v>0</v>
      </c>
      <c r="BB222" s="107">
        <v>0</v>
      </c>
      <c r="BC222" s="107">
        <v>0</v>
      </c>
      <c r="BD222" s="107">
        <v>0</v>
      </c>
      <c r="BE222" s="107">
        <v>0</v>
      </c>
      <c r="BF222" s="107">
        <v>0</v>
      </c>
      <c r="BG222" s="206">
        <v>7</v>
      </c>
      <c r="BH222" s="206">
        <v>7</v>
      </c>
      <c r="BI222" s="206">
        <v>5</v>
      </c>
      <c r="BJ222" s="206">
        <v>5</v>
      </c>
      <c r="BK222" s="206">
        <v>5</v>
      </c>
      <c r="BL222" s="57">
        <v>7</v>
      </c>
      <c r="BM222" s="57">
        <v>5.8</v>
      </c>
      <c r="BN222" s="57" t="s">
        <v>67</v>
      </c>
      <c r="BQ222" s="108"/>
    </row>
    <row r="223" spans="1:72" s="57" customFormat="1" ht="14.15" customHeight="1" x14ac:dyDescent="0.35">
      <c r="A223" s="201">
        <v>14481</v>
      </c>
      <c r="B223" s="197" t="s">
        <v>1069</v>
      </c>
      <c r="C223" s="198" t="s">
        <v>126</v>
      </c>
      <c r="D223" s="199">
        <v>2</v>
      </c>
      <c r="E223" s="199">
        <v>2025</v>
      </c>
      <c r="F223" s="200" t="s">
        <v>127</v>
      </c>
      <c r="G223" s="197" t="s">
        <v>440</v>
      </c>
      <c r="H223" s="198" t="s">
        <v>2243</v>
      </c>
      <c r="I223" s="200" t="s">
        <v>580</v>
      </c>
      <c r="J223" s="200" t="s">
        <v>581</v>
      </c>
      <c r="K223" s="200" t="s">
        <v>65</v>
      </c>
      <c r="L223" s="215" t="s">
        <v>65</v>
      </c>
      <c r="M223" s="203">
        <v>13</v>
      </c>
      <c r="N223" s="204" t="s">
        <v>1365</v>
      </c>
      <c r="O223" s="204" t="s">
        <v>582</v>
      </c>
      <c r="P223" s="200" t="s">
        <v>435</v>
      </c>
      <c r="Q223" s="205" t="s">
        <v>61</v>
      </c>
      <c r="R223" s="200" t="s">
        <v>62</v>
      </c>
      <c r="S223" s="204">
        <v>25</v>
      </c>
      <c r="T223" s="203">
        <v>15</v>
      </c>
      <c r="U223" s="203">
        <v>100</v>
      </c>
      <c r="V223" s="203">
        <v>0</v>
      </c>
      <c r="W223" s="203">
        <v>100</v>
      </c>
      <c r="X223" s="203">
        <v>4</v>
      </c>
      <c r="Y223" s="203" t="s">
        <v>64</v>
      </c>
      <c r="Z223" s="207" t="s">
        <v>67</v>
      </c>
      <c r="AA223" s="208" t="s">
        <v>67</v>
      </c>
      <c r="AB223" s="198" t="s">
        <v>2234</v>
      </c>
      <c r="AC223" s="200" t="s">
        <v>436</v>
      </c>
      <c r="AD223" s="203" t="s">
        <v>67</v>
      </c>
      <c r="AE223" s="204">
        <v>0</v>
      </c>
      <c r="AF223" s="200" t="s">
        <v>1366</v>
      </c>
      <c r="AG223" s="57">
        <v>25</v>
      </c>
      <c r="AH223" s="203">
        <v>1</v>
      </c>
      <c r="AI223" s="202" t="s">
        <v>1916</v>
      </c>
      <c r="AJ223" s="197" t="s">
        <v>2161</v>
      </c>
      <c r="AK223" s="209">
        <v>100</v>
      </c>
      <c r="AL223" s="209">
        <v>25</v>
      </c>
      <c r="AM223" s="209">
        <v>4130</v>
      </c>
      <c r="AN223" s="209">
        <v>0</v>
      </c>
      <c r="AO223" s="209">
        <v>0</v>
      </c>
      <c r="AP223" s="209">
        <v>6195000</v>
      </c>
      <c r="AQ223" s="209">
        <v>1500000</v>
      </c>
      <c r="AR223" s="209">
        <v>0</v>
      </c>
      <c r="AS223" s="210">
        <v>0</v>
      </c>
      <c r="AT223" s="210">
        <v>0</v>
      </c>
      <c r="AU223" s="210">
        <v>7695000</v>
      </c>
      <c r="AV223" s="107" t="s">
        <v>64</v>
      </c>
      <c r="AX223" s="107">
        <v>3</v>
      </c>
      <c r="AY223" s="107">
        <v>7</v>
      </c>
      <c r="AZ223" s="107">
        <v>0</v>
      </c>
      <c r="BA223" s="107">
        <v>0</v>
      </c>
      <c r="BB223" s="107">
        <v>0</v>
      </c>
      <c r="BC223" s="107">
        <v>0</v>
      </c>
      <c r="BD223" s="107">
        <v>0</v>
      </c>
      <c r="BE223" s="107">
        <v>0</v>
      </c>
      <c r="BF223" s="107">
        <v>0</v>
      </c>
      <c r="BG223" s="206">
        <v>7</v>
      </c>
      <c r="BH223" s="206">
        <v>7</v>
      </c>
      <c r="BI223" s="206">
        <v>7</v>
      </c>
      <c r="BJ223" s="206">
        <v>7</v>
      </c>
      <c r="BK223" s="206">
        <v>7</v>
      </c>
      <c r="BL223" s="57">
        <v>7</v>
      </c>
      <c r="BM223" s="57">
        <v>6.6000000000000005</v>
      </c>
      <c r="BN223" s="57" t="s">
        <v>67</v>
      </c>
      <c r="BQ223" s="108"/>
    </row>
    <row r="224" spans="1:72" s="57" customFormat="1" ht="14.15" customHeight="1" x14ac:dyDescent="0.35">
      <c r="A224" s="201">
        <v>14477</v>
      </c>
      <c r="B224" s="197" t="s">
        <v>1069</v>
      </c>
      <c r="C224" s="198" t="s">
        <v>126</v>
      </c>
      <c r="D224" s="199">
        <v>2</v>
      </c>
      <c r="E224" s="199">
        <v>2025</v>
      </c>
      <c r="F224" s="200" t="s">
        <v>127</v>
      </c>
      <c r="G224" s="197" t="s">
        <v>440</v>
      </c>
      <c r="H224" s="198" t="s">
        <v>2243</v>
      </c>
      <c r="I224" s="200" t="s">
        <v>803</v>
      </c>
      <c r="J224" s="200" t="s">
        <v>2592</v>
      </c>
      <c r="K224" s="200" t="s">
        <v>65</v>
      </c>
      <c r="L224" s="215" t="s">
        <v>65</v>
      </c>
      <c r="M224" s="203">
        <v>13</v>
      </c>
      <c r="N224" s="204" t="s">
        <v>1365</v>
      </c>
      <c r="O224" s="204" t="s">
        <v>105</v>
      </c>
      <c r="P224" s="200" t="s">
        <v>462</v>
      </c>
      <c r="Q224" s="205" t="s">
        <v>61</v>
      </c>
      <c r="R224" s="200" t="s">
        <v>107</v>
      </c>
      <c r="S224" s="204">
        <v>30</v>
      </c>
      <c r="T224" s="203">
        <v>15</v>
      </c>
      <c r="U224" s="203"/>
      <c r="V224" s="203">
        <v>0</v>
      </c>
      <c r="W224" s="203">
        <v>150</v>
      </c>
      <c r="X224" s="203">
        <v>5</v>
      </c>
      <c r="Y224" s="203" t="s">
        <v>64</v>
      </c>
      <c r="Z224" s="207" t="s">
        <v>67</v>
      </c>
      <c r="AA224" s="208" t="s">
        <v>67</v>
      </c>
      <c r="AB224" s="198" t="s">
        <v>804</v>
      </c>
      <c r="AC224" s="200" t="s">
        <v>2035</v>
      </c>
      <c r="AD224" s="203" t="s">
        <v>67</v>
      </c>
      <c r="AE224" s="204">
        <v>0</v>
      </c>
      <c r="AF224" s="200" t="s">
        <v>1366</v>
      </c>
      <c r="AG224" s="57">
        <v>30</v>
      </c>
      <c r="AH224" s="203">
        <v>2</v>
      </c>
      <c r="AI224" s="202" t="s">
        <v>1916</v>
      </c>
      <c r="AJ224" s="197" t="s">
        <v>2161</v>
      </c>
      <c r="AK224" s="209">
        <v>150</v>
      </c>
      <c r="AL224" s="209">
        <v>30</v>
      </c>
      <c r="AM224" s="209">
        <v>5075</v>
      </c>
      <c r="AN224" s="209">
        <v>0</v>
      </c>
      <c r="AO224" s="209">
        <v>0</v>
      </c>
      <c r="AP224" s="209">
        <v>11418750</v>
      </c>
      <c r="AQ224" s="209">
        <v>1800000</v>
      </c>
      <c r="AR224" s="209">
        <v>0</v>
      </c>
      <c r="AS224" s="210">
        <v>0</v>
      </c>
      <c r="AT224" s="210">
        <v>0</v>
      </c>
      <c r="AU224" s="210">
        <v>13218750</v>
      </c>
      <c r="AV224" s="107" t="s">
        <v>64</v>
      </c>
      <c r="AX224" s="107">
        <v>3</v>
      </c>
      <c r="AY224" s="107">
        <v>7</v>
      </c>
      <c r="AZ224" s="107">
        <v>7</v>
      </c>
      <c r="BA224" s="107">
        <v>7</v>
      </c>
      <c r="BB224" s="107">
        <v>7</v>
      </c>
      <c r="BC224" s="107">
        <v>7</v>
      </c>
      <c r="BD224" s="107">
        <v>7</v>
      </c>
      <c r="BE224" s="107">
        <v>7</v>
      </c>
      <c r="BF224" s="107">
        <v>7</v>
      </c>
      <c r="BG224" s="206">
        <v>7</v>
      </c>
      <c r="BH224" s="206">
        <v>7</v>
      </c>
      <c r="BI224" s="206">
        <v>7</v>
      </c>
      <c r="BJ224" s="206">
        <v>7</v>
      </c>
      <c r="BK224" s="206">
        <v>7</v>
      </c>
      <c r="BL224" s="57">
        <v>7</v>
      </c>
      <c r="BM224" s="57">
        <v>6.6000000000000005</v>
      </c>
      <c r="BN224" s="57" t="s">
        <v>64</v>
      </c>
      <c r="BO224" s="57" t="s">
        <v>2417</v>
      </c>
      <c r="BP224" s="57" t="s">
        <v>2418</v>
      </c>
      <c r="BQ224" s="108">
        <v>225962361</v>
      </c>
      <c r="BR224" s="57" t="s">
        <v>2419</v>
      </c>
      <c r="BS224" s="57" t="s">
        <v>2420</v>
      </c>
      <c r="BT224" s="57" t="s">
        <v>2421</v>
      </c>
    </row>
    <row r="225" spans="1:73" s="57" customFormat="1" ht="14.15" customHeight="1" x14ac:dyDescent="0.35">
      <c r="A225" s="201">
        <v>14476</v>
      </c>
      <c r="B225" s="197" t="s">
        <v>1069</v>
      </c>
      <c r="C225" s="198" t="s">
        <v>126</v>
      </c>
      <c r="D225" s="199">
        <v>2</v>
      </c>
      <c r="E225" s="199">
        <v>2025</v>
      </c>
      <c r="F225" s="200" t="s">
        <v>127</v>
      </c>
      <c r="G225" s="197" t="s">
        <v>440</v>
      </c>
      <c r="H225" s="198" t="s">
        <v>2243</v>
      </c>
      <c r="I225" s="200" t="s">
        <v>799</v>
      </c>
      <c r="J225" s="200" t="s">
        <v>2592</v>
      </c>
      <c r="K225" s="200" t="s">
        <v>65</v>
      </c>
      <c r="L225" s="215" t="s">
        <v>65</v>
      </c>
      <c r="M225" s="203">
        <v>13</v>
      </c>
      <c r="N225" s="204" t="s">
        <v>1365</v>
      </c>
      <c r="O225" s="204" t="s">
        <v>105</v>
      </c>
      <c r="P225" s="200" t="s">
        <v>132</v>
      </c>
      <c r="Q225" s="205" t="s">
        <v>61</v>
      </c>
      <c r="R225" s="200" t="s">
        <v>107</v>
      </c>
      <c r="S225" s="204">
        <v>32</v>
      </c>
      <c r="T225" s="203">
        <v>15</v>
      </c>
      <c r="U225" s="203"/>
      <c r="V225" s="203">
        <v>0</v>
      </c>
      <c r="W225" s="203">
        <v>125</v>
      </c>
      <c r="X225" s="203">
        <v>4</v>
      </c>
      <c r="Y225" s="203" t="s">
        <v>64</v>
      </c>
      <c r="Z225" s="207" t="s">
        <v>67</v>
      </c>
      <c r="AA225" s="208" t="s">
        <v>67</v>
      </c>
      <c r="AB225" s="198" t="s">
        <v>2422</v>
      </c>
      <c r="AC225" s="200" t="s">
        <v>802</v>
      </c>
      <c r="AD225" s="203" t="s">
        <v>67</v>
      </c>
      <c r="AE225" s="204">
        <v>0</v>
      </c>
      <c r="AF225" s="200" t="s">
        <v>1366</v>
      </c>
      <c r="AG225" s="57">
        <v>32</v>
      </c>
      <c r="AH225" s="203">
        <v>2</v>
      </c>
      <c r="AI225" s="202" t="s">
        <v>1916</v>
      </c>
      <c r="AJ225" s="197" t="s">
        <v>2161</v>
      </c>
      <c r="AK225" s="209">
        <v>125</v>
      </c>
      <c r="AL225" s="209">
        <v>32</v>
      </c>
      <c r="AM225" s="209">
        <v>5075</v>
      </c>
      <c r="AN225" s="209">
        <v>0</v>
      </c>
      <c r="AO225" s="209">
        <v>0</v>
      </c>
      <c r="AP225" s="209">
        <v>9515625</v>
      </c>
      <c r="AQ225" s="209">
        <v>1920000</v>
      </c>
      <c r="AR225" s="209">
        <v>0</v>
      </c>
      <c r="AS225" s="210">
        <v>0</v>
      </c>
      <c r="AT225" s="210">
        <v>0</v>
      </c>
      <c r="AU225" s="210">
        <v>11435625</v>
      </c>
      <c r="AV225" s="107" t="s">
        <v>64</v>
      </c>
      <c r="AX225" s="107">
        <v>3</v>
      </c>
      <c r="AY225" s="107">
        <v>7</v>
      </c>
      <c r="AZ225" s="107">
        <v>1</v>
      </c>
      <c r="BA225" s="107">
        <v>1</v>
      </c>
      <c r="BB225" s="107">
        <v>7</v>
      </c>
      <c r="BC225" s="107">
        <v>7</v>
      </c>
      <c r="BD225" s="107">
        <v>7</v>
      </c>
      <c r="BE225" s="107">
        <v>7</v>
      </c>
      <c r="BF225" s="107">
        <v>7</v>
      </c>
      <c r="BG225" s="206">
        <v>7</v>
      </c>
      <c r="BH225" s="206">
        <v>7</v>
      </c>
      <c r="BI225" s="206">
        <v>5</v>
      </c>
      <c r="BJ225" s="206">
        <v>5</v>
      </c>
      <c r="BK225" s="206">
        <v>5</v>
      </c>
      <c r="BL225" s="57">
        <v>7</v>
      </c>
      <c r="BM225" s="57">
        <v>5.6</v>
      </c>
      <c r="BN225" s="57" t="s">
        <v>64</v>
      </c>
      <c r="BO225" s="57" t="s">
        <v>2417</v>
      </c>
      <c r="BP225" s="57" t="s">
        <v>2418</v>
      </c>
      <c r="BQ225" s="108">
        <v>225962361</v>
      </c>
      <c r="BR225" s="57" t="s">
        <v>2419</v>
      </c>
      <c r="BS225" s="57" t="s">
        <v>2423</v>
      </c>
      <c r="BT225" s="57" t="s">
        <v>2424</v>
      </c>
    </row>
    <row r="226" spans="1:73" s="57" customFormat="1" ht="14.15" customHeight="1" x14ac:dyDescent="0.35">
      <c r="A226" s="201">
        <v>14292</v>
      </c>
      <c r="B226" s="197" t="s">
        <v>1069</v>
      </c>
      <c r="C226" s="198" t="s">
        <v>126</v>
      </c>
      <c r="D226" s="199">
        <v>2</v>
      </c>
      <c r="E226" s="199">
        <v>2025</v>
      </c>
      <c r="F226" s="200" t="s">
        <v>127</v>
      </c>
      <c r="G226" s="197" t="s">
        <v>812</v>
      </c>
      <c r="H226" s="198" t="s">
        <v>2268</v>
      </c>
      <c r="I226" s="200" t="s">
        <v>889</v>
      </c>
      <c r="J226" s="200" t="s">
        <v>2592</v>
      </c>
      <c r="K226" s="200" t="s">
        <v>483</v>
      </c>
      <c r="L226" s="215" t="s">
        <v>484</v>
      </c>
      <c r="M226" s="203">
        <v>13</v>
      </c>
      <c r="N226" s="204" t="s">
        <v>1365</v>
      </c>
      <c r="O226" s="204" t="s">
        <v>312</v>
      </c>
      <c r="P226" s="200" t="s">
        <v>445</v>
      </c>
      <c r="Q226" s="205" t="s">
        <v>61</v>
      </c>
      <c r="R226" s="200" t="s">
        <v>107</v>
      </c>
      <c r="S226" s="204">
        <v>47</v>
      </c>
      <c r="T226" s="203">
        <v>20</v>
      </c>
      <c r="U226" s="203"/>
      <c r="V226" s="203">
        <v>8</v>
      </c>
      <c r="W226" s="203">
        <v>188</v>
      </c>
      <c r="X226" s="203">
        <v>4</v>
      </c>
      <c r="Y226" s="203" t="s">
        <v>64</v>
      </c>
      <c r="Z226" s="207" t="s">
        <v>67</v>
      </c>
      <c r="AA226" s="208" t="s">
        <v>67</v>
      </c>
      <c r="AB226" s="198" t="s">
        <v>2271</v>
      </c>
      <c r="AC226" s="200" t="s">
        <v>808</v>
      </c>
      <c r="AD226" s="203" t="s">
        <v>67</v>
      </c>
      <c r="AE226" s="204">
        <v>0</v>
      </c>
      <c r="AF226" s="200" t="s">
        <v>1366</v>
      </c>
      <c r="AG226" s="57">
        <v>47</v>
      </c>
      <c r="AH226" s="203">
        <v>2</v>
      </c>
      <c r="AI226" s="202" t="s">
        <v>1916</v>
      </c>
      <c r="AJ226" s="197" t="s">
        <v>2161</v>
      </c>
      <c r="AK226" s="209">
        <v>188</v>
      </c>
      <c r="AL226" s="209">
        <v>47</v>
      </c>
      <c r="AM226" s="209">
        <v>5075</v>
      </c>
      <c r="AN226" s="209">
        <v>0</v>
      </c>
      <c r="AO226" s="209">
        <v>0</v>
      </c>
      <c r="AP226" s="209">
        <v>19082000</v>
      </c>
      <c r="AQ226" s="209">
        <v>3760000</v>
      </c>
      <c r="AR226" s="209">
        <v>0</v>
      </c>
      <c r="AS226" s="210">
        <v>0</v>
      </c>
      <c r="AT226" s="210">
        <v>0</v>
      </c>
      <c r="AU226" s="210">
        <v>22842000</v>
      </c>
      <c r="AV226" s="107" t="s">
        <v>64</v>
      </c>
      <c r="AX226" s="107">
        <v>3</v>
      </c>
      <c r="AY226" s="107">
        <v>7</v>
      </c>
      <c r="AZ226" s="107">
        <v>7</v>
      </c>
      <c r="BA226" s="107">
        <v>7</v>
      </c>
      <c r="BB226" s="107">
        <v>7</v>
      </c>
      <c r="BC226" s="107">
        <v>7</v>
      </c>
      <c r="BD226" s="107">
        <v>7</v>
      </c>
      <c r="BE226" s="107">
        <v>7</v>
      </c>
      <c r="BF226" s="107">
        <v>7</v>
      </c>
      <c r="BG226" s="206">
        <v>7</v>
      </c>
      <c r="BH226" s="206">
        <v>7</v>
      </c>
      <c r="BI226" s="206">
        <v>7</v>
      </c>
      <c r="BJ226" s="206">
        <v>7</v>
      </c>
      <c r="BK226" s="206">
        <v>7</v>
      </c>
      <c r="BL226" s="57">
        <v>7</v>
      </c>
      <c r="BM226" s="57">
        <v>6.6000000000000005</v>
      </c>
      <c r="BN226" s="57" t="s">
        <v>67</v>
      </c>
      <c r="BQ226" s="108"/>
    </row>
    <row r="227" spans="1:73" s="57" customFormat="1" ht="14.15" customHeight="1" x14ac:dyDescent="0.35">
      <c r="A227" s="201">
        <v>14341</v>
      </c>
      <c r="B227" s="197" t="s">
        <v>1069</v>
      </c>
      <c r="C227" s="198" t="s">
        <v>126</v>
      </c>
      <c r="D227" s="199">
        <v>2</v>
      </c>
      <c r="E227" s="199">
        <v>2025</v>
      </c>
      <c r="F227" s="200" t="s">
        <v>127</v>
      </c>
      <c r="G227" s="197" t="s">
        <v>214</v>
      </c>
      <c r="H227" s="198" t="s">
        <v>2242</v>
      </c>
      <c r="I227" s="200" t="s">
        <v>182</v>
      </c>
      <c r="J227" s="200" t="s">
        <v>183</v>
      </c>
      <c r="K227" s="200" t="s">
        <v>207</v>
      </c>
      <c r="L227" s="215" t="s">
        <v>208</v>
      </c>
      <c r="M227" s="203">
        <v>13</v>
      </c>
      <c r="N227" s="204" t="s">
        <v>1365</v>
      </c>
      <c r="O227" s="204" t="s">
        <v>209</v>
      </c>
      <c r="P227" s="200" t="s">
        <v>152</v>
      </c>
      <c r="Q227" s="205" t="s">
        <v>61</v>
      </c>
      <c r="R227" s="200" t="s">
        <v>107</v>
      </c>
      <c r="S227" s="204">
        <v>33</v>
      </c>
      <c r="T227" s="203">
        <v>10</v>
      </c>
      <c r="U227" s="203">
        <v>90</v>
      </c>
      <c r="V227" s="203">
        <v>8</v>
      </c>
      <c r="W227" s="203">
        <v>98</v>
      </c>
      <c r="X227" s="203">
        <v>3</v>
      </c>
      <c r="Y227" s="203" t="s">
        <v>64</v>
      </c>
      <c r="Z227" s="207" t="s">
        <v>67</v>
      </c>
      <c r="AA227" s="208" t="s">
        <v>67</v>
      </c>
      <c r="AB227" s="198" t="s">
        <v>2234</v>
      </c>
      <c r="AC227" s="200" t="s">
        <v>210</v>
      </c>
      <c r="AD227" s="203" t="s">
        <v>64</v>
      </c>
      <c r="AE227" s="204" t="s">
        <v>2308</v>
      </c>
      <c r="AF227" s="200" t="s">
        <v>1366</v>
      </c>
      <c r="AG227" s="57">
        <v>33</v>
      </c>
      <c r="AH227" s="203">
        <v>3</v>
      </c>
      <c r="AI227" s="202" t="s">
        <v>1916</v>
      </c>
      <c r="AJ227" s="197" t="s">
        <v>2161</v>
      </c>
      <c r="AK227" s="209">
        <v>98</v>
      </c>
      <c r="AL227" s="209">
        <v>33</v>
      </c>
      <c r="AM227" s="209">
        <v>6373</v>
      </c>
      <c r="AN227" s="209">
        <v>0</v>
      </c>
      <c r="AO227" s="209">
        <v>12000</v>
      </c>
      <c r="AP227" s="209">
        <v>6245540</v>
      </c>
      <c r="AQ227" s="209">
        <v>1320000</v>
      </c>
      <c r="AR227" s="209">
        <v>0</v>
      </c>
      <c r="AS227" s="210">
        <v>0</v>
      </c>
      <c r="AT227" s="210">
        <v>120000</v>
      </c>
      <c r="AU227" s="210">
        <v>7685540</v>
      </c>
      <c r="AV227" s="107" t="s">
        <v>64</v>
      </c>
      <c r="AX227" s="107">
        <v>3</v>
      </c>
      <c r="AY227" s="107">
        <v>7</v>
      </c>
      <c r="AZ227" s="107">
        <v>0</v>
      </c>
      <c r="BA227" s="107">
        <v>0</v>
      </c>
      <c r="BB227" s="107">
        <v>0</v>
      </c>
      <c r="BC227" s="107">
        <v>0</v>
      </c>
      <c r="BD227" s="107">
        <v>0</v>
      </c>
      <c r="BE227" s="107">
        <v>0</v>
      </c>
      <c r="BF227" s="107">
        <v>0</v>
      </c>
      <c r="BG227" s="206">
        <v>7</v>
      </c>
      <c r="BH227" s="206">
        <v>7</v>
      </c>
      <c r="BI227" s="206">
        <v>7</v>
      </c>
      <c r="BJ227" s="206">
        <v>7</v>
      </c>
      <c r="BK227" s="206">
        <v>7</v>
      </c>
      <c r="BL227" s="57">
        <v>7</v>
      </c>
      <c r="BM227" s="57">
        <v>6.6000000000000005</v>
      </c>
      <c r="BN227" s="57" t="s">
        <v>67</v>
      </c>
      <c r="BQ227" s="108"/>
    </row>
    <row r="228" spans="1:73" s="57" customFormat="1" ht="14.15" customHeight="1" x14ac:dyDescent="0.35">
      <c r="A228" s="201">
        <v>14266</v>
      </c>
      <c r="B228" s="197" t="s">
        <v>1069</v>
      </c>
      <c r="C228" s="198" t="s">
        <v>126</v>
      </c>
      <c r="D228" s="199">
        <v>2</v>
      </c>
      <c r="E228" s="199">
        <v>2025</v>
      </c>
      <c r="F228" s="200" t="s">
        <v>127</v>
      </c>
      <c r="G228" s="197" t="s">
        <v>1081</v>
      </c>
      <c r="H228" s="198" t="s">
        <v>2306</v>
      </c>
      <c r="I228" s="200" t="s">
        <v>79</v>
      </c>
      <c r="J228" s="200" t="s">
        <v>80</v>
      </c>
      <c r="K228" s="200" t="s">
        <v>56</v>
      </c>
      <c r="L228" s="215" t="s">
        <v>57</v>
      </c>
      <c r="M228" s="203">
        <v>13</v>
      </c>
      <c r="N228" s="204" t="s">
        <v>1365</v>
      </c>
      <c r="O228" s="204" t="s">
        <v>209</v>
      </c>
      <c r="P228" s="200" t="s">
        <v>152</v>
      </c>
      <c r="Q228" s="205" t="s">
        <v>61</v>
      </c>
      <c r="R228" s="200" t="s">
        <v>62</v>
      </c>
      <c r="S228" s="204">
        <v>41</v>
      </c>
      <c r="T228" s="203">
        <v>11</v>
      </c>
      <c r="U228" s="203">
        <v>110</v>
      </c>
      <c r="V228" s="203">
        <v>12</v>
      </c>
      <c r="W228" s="203">
        <v>122</v>
      </c>
      <c r="X228" s="203">
        <v>3</v>
      </c>
      <c r="Y228" s="203" t="s">
        <v>64</v>
      </c>
      <c r="Z228" s="207" t="s">
        <v>67</v>
      </c>
      <c r="AA228" s="208" t="s">
        <v>64</v>
      </c>
      <c r="AB228" s="198" t="s">
        <v>2234</v>
      </c>
      <c r="AC228" s="200" t="s">
        <v>1079</v>
      </c>
      <c r="AD228" s="203" t="s">
        <v>67</v>
      </c>
      <c r="AE228" s="204">
        <v>0</v>
      </c>
      <c r="AF228" s="200" t="s">
        <v>1366</v>
      </c>
      <c r="AG228" s="57">
        <v>41</v>
      </c>
      <c r="AH228" s="203">
        <v>2</v>
      </c>
      <c r="AI228" s="202" t="s">
        <v>1916</v>
      </c>
      <c r="AJ228" s="197" t="s">
        <v>2161</v>
      </c>
      <c r="AK228" s="209">
        <v>122</v>
      </c>
      <c r="AL228" s="209">
        <v>41</v>
      </c>
      <c r="AM228" s="209">
        <v>5075</v>
      </c>
      <c r="AN228" s="209">
        <v>115000</v>
      </c>
      <c r="AO228" s="209">
        <v>0</v>
      </c>
      <c r="AP228" s="209">
        <v>6810650</v>
      </c>
      <c r="AQ228" s="209">
        <v>1804000</v>
      </c>
      <c r="AR228" s="209">
        <v>1265000</v>
      </c>
      <c r="AS228" s="210">
        <v>0</v>
      </c>
      <c r="AT228" s="210">
        <v>0</v>
      </c>
      <c r="AU228" s="210">
        <v>9879650</v>
      </c>
      <c r="AV228" s="107" t="s">
        <v>64</v>
      </c>
      <c r="AX228" s="107">
        <v>3</v>
      </c>
      <c r="AY228" s="107">
        <v>7</v>
      </c>
      <c r="AZ228" s="107">
        <v>0</v>
      </c>
      <c r="BA228" s="107">
        <v>0</v>
      </c>
      <c r="BB228" s="107">
        <v>0</v>
      </c>
      <c r="BC228" s="107">
        <v>0</v>
      </c>
      <c r="BD228" s="107">
        <v>0</v>
      </c>
      <c r="BE228" s="107">
        <v>0</v>
      </c>
      <c r="BF228" s="107">
        <v>0</v>
      </c>
      <c r="BG228" s="206">
        <v>7</v>
      </c>
      <c r="BH228" s="206">
        <v>7</v>
      </c>
      <c r="BI228" s="206">
        <v>7</v>
      </c>
      <c r="BJ228" s="206">
        <v>7</v>
      </c>
      <c r="BK228" s="206">
        <v>7</v>
      </c>
      <c r="BL228" s="81">
        <v>7</v>
      </c>
      <c r="BM228" s="57">
        <v>6.6</v>
      </c>
      <c r="BN228" s="57" t="s">
        <v>67</v>
      </c>
      <c r="BQ228" s="108"/>
    </row>
    <row r="229" spans="1:73" s="57" customFormat="1" ht="14.15" customHeight="1" x14ac:dyDescent="0.35">
      <c r="A229" s="201">
        <v>14446</v>
      </c>
      <c r="B229" s="197" t="s">
        <v>1069</v>
      </c>
      <c r="C229" s="198" t="s">
        <v>126</v>
      </c>
      <c r="D229" s="199">
        <v>2</v>
      </c>
      <c r="E229" s="199">
        <v>2025</v>
      </c>
      <c r="F229" s="200" t="s">
        <v>127</v>
      </c>
      <c r="G229" s="197" t="s">
        <v>173</v>
      </c>
      <c r="H229" s="198" t="s">
        <v>176</v>
      </c>
      <c r="I229" s="200" t="s">
        <v>939</v>
      </c>
      <c r="J229" s="200" t="s">
        <v>940</v>
      </c>
      <c r="K229" s="200" t="s">
        <v>56</v>
      </c>
      <c r="L229" s="215" t="s">
        <v>57</v>
      </c>
      <c r="M229" s="203">
        <v>10</v>
      </c>
      <c r="N229" s="204" t="s">
        <v>2279</v>
      </c>
      <c r="O229" s="204" t="s">
        <v>112</v>
      </c>
      <c r="P229" s="200" t="s">
        <v>152</v>
      </c>
      <c r="Q229" s="205" t="s">
        <v>61</v>
      </c>
      <c r="R229" s="200" t="s">
        <v>62</v>
      </c>
      <c r="S229" s="204">
        <v>33</v>
      </c>
      <c r="T229" s="203">
        <v>10</v>
      </c>
      <c r="U229" s="203">
        <v>120</v>
      </c>
      <c r="V229" s="203">
        <v>12</v>
      </c>
      <c r="W229" s="203">
        <v>132</v>
      </c>
      <c r="X229" s="203">
        <v>4</v>
      </c>
      <c r="Y229" s="203" t="s">
        <v>64</v>
      </c>
      <c r="Z229" s="207" t="s">
        <v>67</v>
      </c>
      <c r="AA229" s="208" t="s">
        <v>64</v>
      </c>
      <c r="AB229" s="198" t="s">
        <v>2234</v>
      </c>
      <c r="AC229" s="200" t="s">
        <v>941</v>
      </c>
      <c r="AD229" s="203" t="s">
        <v>67</v>
      </c>
      <c r="AE229" s="204">
        <v>0</v>
      </c>
      <c r="AF229" s="200" t="s">
        <v>1366</v>
      </c>
      <c r="AG229" s="57">
        <v>33</v>
      </c>
      <c r="AH229" s="203">
        <v>3</v>
      </c>
      <c r="AI229" s="202" t="s">
        <v>1975</v>
      </c>
      <c r="AJ229" s="197" t="s">
        <v>2090</v>
      </c>
      <c r="AK229" s="209">
        <v>132</v>
      </c>
      <c r="AL229" s="209">
        <v>33</v>
      </c>
      <c r="AM229" s="209">
        <v>6373</v>
      </c>
      <c r="AN229" s="209">
        <v>100000</v>
      </c>
      <c r="AO229" s="209">
        <v>0</v>
      </c>
      <c r="AP229" s="209">
        <v>8412360</v>
      </c>
      <c r="AQ229" s="209">
        <v>1320000</v>
      </c>
      <c r="AR229" s="209">
        <v>1000000</v>
      </c>
      <c r="AS229" s="210">
        <v>0</v>
      </c>
      <c r="AT229" s="210">
        <v>0</v>
      </c>
      <c r="AU229" s="210">
        <v>10732360</v>
      </c>
      <c r="AV229" s="107" t="s">
        <v>64</v>
      </c>
      <c r="AX229" s="107">
        <v>1</v>
      </c>
      <c r="AY229" s="107">
        <v>7</v>
      </c>
      <c r="AZ229" s="107">
        <v>0</v>
      </c>
      <c r="BA229" s="107">
        <v>0</v>
      </c>
      <c r="BB229" s="107">
        <v>0</v>
      </c>
      <c r="BC229" s="107">
        <v>0</v>
      </c>
      <c r="BD229" s="107">
        <v>0</v>
      </c>
      <c r="BE229" s="107">
        <v>0</v>
      </c>
      <c r="BF229" s="107">
        <v>0</v>
      </c>
      <c r="BG229" s="206">
        <v>7</v>
      </c>
      <c r="BH229" s="206">
        <v>7</v>
      </c>
      <c r="BI229" s="206">
        <v>5</v>
      </c>
      <c r="BJ229" s="206">
        <v>5</v>
      </c>
      <c r="BK229" s="206">
        <v>5</v>
      </c>
      <c r="BL229" s="57">
        <v>7</v>
      </c>
      <c r="BM229" s="57">
        <v>5.8</v>
      </c>
      <c r="BN229" s="57" t="s">
        <v>67</v>
      </c>
      <c r="BQ229" s="108"/>
    </row>
    <row r="230" spans="1:73" s="57" customFormat="1" ht="14.15" customHeight="1" x14ac:dyDescent="0.35">
      <c r="A230" s="201">
        <v>14438</v>
      </c>
      <c r="B230" s="197" t="s">
        <v>1069</v>
      </c>
      <c r="C230" s="198" t="s">
        <v>126</v>
      </c>
      <c r="D230" s="199">
        <v>2</v>
      </c>
      <c r="E230" s="199">
        <v>2025</v>
      </c>
      <c r="F230" s="200" t="s">
        <v>127</v>
      </c>
      <c r="G230" s="197" t="s">
        <v>173</v>
      </c>
      <c r="H230" s="198" t="s">
        <v>176</v>
      </c>
      <c r="I230" s="200" t="s">
        <v>1000</v>
      </c>
      <c r="J230" s="200" t="s">
        <v>1001</v>
      </c>
      <c r="K230" s="200" t="s">
        <v>56</v>
      </c>
      <c r="L230" s="215" t="s">
        <v>57</v>
      </c>
      <c r="M230" s="203">
        <v>10</v>
      </c>
      <c r="N230" s="204" t="s">
        <v>2279</v>
      </c>
      <c r="O230" s="204" t="s">
        <v>221</v>
      </c>
      <c r="P230" s="200" t="s">
        <v>152</v>
      </c>
      <c r="Q230" s="205" t="s">
        <v>61</v>
      </c>
      <c r="R230" s="200" t="s">
        <v>62</v>
      </c>
      <c r="S230" s="204">
        <v>48</v>
      </c>
      <c r="T230" s="203">
        <v>10</v>
      </c>
      <c r="U230" s="203">
        <v>180</v>
      </c>
      <c r="V230" s="203">
        <v>12</v>
      </c>
      <c r="W230" s="203">
        <v>192</v>
      </c>
      <c r="X230" s="203">
        <v>4</v>
      </c>
      <c r="Y230" s="203" t="s">
        <v>64</v>
      </c>
      <c r="Z230" s="207" t="s">
        <v>67</v>
      </c>
      <c r="AA230" s="208" t="s">
        <v>64</v>
      </c>
      <c r="AB230" s="198" t="s">
        <v>2234</v>
      </c>
      <c r="AC230" s="200" t="s">
        <v>1002</v>
      </c>
      <c r="AD230" s="203" t="s">
        <v>67</v>
      </c>
      <c r="AE230" s="204">
        <v>0</v>
      </c>
      <c r="AF230" s="200" t="s">
        <v>1366</v>
      </c>
      <c r="AG230" s="57">
        <v>48</v>
      </c>
      <c r="AH230" s="203">
        <v>2</v>
      </c>
      <c r="AI230" s="202" t="s">
        <v>1975</v>
      </c>
      <c r="AJ230" s="197" t="s">
        <v>2090</v>
      </c>
      <c r="AK230" s="209">
        <v>192</v>
      </c>
      <c r="AL230" s="209">
        <v>48</v>
      </c>
      <c r="AM230" s="209">
        <v>5075</v>
      </c>
      <c r="AN230" s="209">
        <v>100000</v>
      </c>
      <c r="AO230" s="209">
        <v>0</v>
      </c>
      <c r="AP230" s="209">
        <v>9744000</v>
      </c>
      <c r="AQ230" s="209">
        <v>1920000</v>
      </c>
      <c r="AR230" s="209">
        <v>1000000</v>
      </c>
      <c r="AS230" s="210">
        <v>0</v>
      </c>
      <c r="AT230" s="210">
        <v>0</v>
      </c>
      <c r="AU230" s="210">
        <v>12664000</v>
      </c>
      <c r="AV230" s="107" t="s">
        <v>64</v>
      </c>
      <c r="AX230" s="107">
        <v>1</v>
      </c>
      <c r="AY230" s="107">
        <v>7</v>
      </c>
      <c r="AZ230" s="107">
        <v>0</v>
      </c>
      <c r="BA230" s="107">
        <v>0</v>
      </c>
      <c r="BB230" s="107">
        <v>0</v>
      </c>
      <c r="BC230" s="107">
        <v>0</v>
      </c>
      <c r="BD230" s="107">
        <v>0</v>
      </c>
      <c r="BE230" s="107">
        <v>0</v>
      </c>
      <c r="BF230" s="107">
        <v>0</v>
      </c>
      <c r="BG230" s="206">
        <v>7</v>
      </c>
      <c r="BH230" s="206">
        <v>7</v>
      </c>
      <c r="BI230" s="206">
        <v>7</v>
      </c>
      <c r="BJ230" s="206">
        <v>7</v>
      </c>
      <c r="BK230" s="206">
        <v>7</v>
      </c>
      <c r="BL230" s="57">
        <v>7</v>
      </c>
      <c r="BM230" s="57">
        <v>6.4</v>
      </c>
      <c r="BN230" s="57" t="s">
        <v>67</v>
      </c>
      <c r="BQ230" s="108"/>
    </row>
    <row r="231" spans="1:73" s="57" customFormat="1" ht="14.15" customHeight="1" x14ac:dyDescent="0.35">
      <c r="A231" s="201">
        <v>14435</v>
      </c>
      <c r="B231" s="197" t="s">
        <v>1069</v>
      </c>
      <c r="C231" s="198" t="s">
        <v>126</v>
      </c>
      <c r="D231" s="199">
        <v>2</v>
      </c>
      <c r="E231" s="199">
        <v>2025</v>
      </c>
      <c r="F231" s="200" t="s">
        <v>127</v>
      </c>
      <c r="G231" s="197" t="s">
        <v>173</v>
      </c>
      <c r="H231" s="198" t="s">
        <v>176</v>
      </c>
      <c r="I231" s="200" t="s">
        <v>74</v>
      </c>
      <c r="J231" s="200" t="s">
        <v>75</v>
      </c>
      <c r="K231" s="200" t="s">
        <v>56</v>
      </c>
      <c r="L231" s="215" t="s">
        <v>57</v>
      </c>
      <c r="M231" s="203">
        <v>10</v>
      </c>
      <c r="N231" s="204" t="s">
        <v>2279</v>
      </c>
      <c r="O231" s="204" t="s">
        <v>221</v>
      </c>
      <c r="P231" s="200" t="s">
        <v>152</v>
      </c>
      <c r="Q231" s="205" t="s">
        <v>61</v>
      </c>
      <c r="R231" s="200" t="s">
        <v>62</v>
      </c>
      <c r="S231" s="204">
        <v>43</v>
      </c>
      <c r="T231" s="203">
        <v>10</v>
      </c>
      <c r="U231" s="203">
        <v>160</v>
      </c>
      <c r="V231" s="203">
        <v>12</v>
      </c>
      <c r="W231" s="203">
        <v>172</v>
      </c>
      <c r="X231" s="203">
        <v>4</v>
      </c>
      <c r="Y231" s="203" t="s">
        <v>64</v>
      </c>
      <c r="Z231" s="207" t="s">
        <v>67</v>
      </c>
      <c r="AA231" s="208" t="s">
        <v>64</v>
      </c>
      <c r="AB231" s="198" t="s">
        <v>2234</v>
      </c>
      <c r="AC231" s="200" t="s">
        <v>989</v>
      </c>
      <c r="AD231" s="203" t="s">
        <v>67</v>
      </c>
      <c r="AE231" s="204">
        <v>0</v>
      </c>
      <c r="AF231" s="200" t="s">
        <v>1366</v>
      </c>
      <c r="AG231" s="57">
        <v>43</v>
      </c>
      <c r="AH231" s="203">
        <v>3</v>
      </c>
      <c r="AI231" s="202" t="s">
        <v>1975</v>
      </c>
      <c r="AJ231" s="197" t="s">
        <v>2090</v>
      </c>
      <c r="AK231" s="209">
        <v>172</v>
      </c>
      <c r="AL231" s="209">
        <v>43</v>
      </c>
      <c r="AM231" s="209">
        <v>6373</v>
      </c>
      <c r="AN231" s="209">
        <v>100000</v>
      </c>
      <c r="AO231" s="209">
        <v>0</v>
      </c>
      <c r="AP231" s="209">
        <v>10961560</v>
      </c>
      <c r="AQ231" s="209">
        <v>1720000</v>
      </c>
      <c r="AR231" s="209">
        <v>1000000</v>
      </c>
      <c r="AS231" s="210">
        <v>0</v>
      </c>
      <c r="AT231" s="210">
        <v>0</v>
      </c>
      <c r="AU231" s="210">
        <v>13681560</v>
      </c>
      <c r="AV231" s="107" t="s">
        <v>64</v>
      </c>
      <c r="AX231" s="107">
        <v>1</v>
      </c>
      <c r="AY231" s="107">
        <v>7</v>
      </c>
      <c r="AZ231" s="107">
        <v>0</v>
      </c>
      <c r="BA231" s="107">
        <v>0</v>
      </c>
      <c r="BB231" s="107">
        <v>0</v>
      </c>
      <c r="BC231" s="107">
        <v>0</v>
      </c>
      <c r="BD231" s="107">
        <v>0</v>
      </c>
      <c r="BE231" s="107">
        <v>0</v>
      </c>
      <c r="BF231" s="107">
        <v>0</v>
      </c>
      <c r="BG231" s="206">
        <v>7</v>
      </c>
      <c r="BH231" s="206">
        <v>7</v>
      </c>
      <c r="BI231" s="206">
        <v>7</v>
      </c>
      <c r="BJ231" s="206">
        <v>7</v>
      </c>
      <c r="BK231" s="206">
        <v>7</v>
      </c>
      <c r="BL231" s="57">
        <v>7</v>
      </c>
      <c r="BM231" s="57">
        <v>6.4</v>
      </c>
      <c r="BN231" s="57" t="s">
        <v>67</v>
      </c>
      <c r="BQ231" s="108"/>
    </row>
    <row r="232" spans="1:73" s="57" customFormat="1" ht="14.15" customHeight="1" x14ac:dyDescent="0.35">
      <c r="A232" s="201">
        <v>14266</v>
      </c>
      <c r="B232" s="197" t="s">
        <v>1069</v>
      </c>
      <c r="C232" s="198" t="s">
        <v>126</v>
      </c>
      <c r="D232" s="199">
        <v>2</v>
      </c>
      <c r="E232" s="199">
        <v>2025</v>
      </c>
      <c r="F232" s="200" t="s">
        <v>127</v>
      </c>
      <c r="G232" s="197" t="s">
        <v>1081</v>
      </c>
      <c r="H232" s="198" t="s">
        <v>2306</v>
      </c>
      <c r="I232" s="200" t="s">
        <v>79</v>
      </c>
      <c r="J232" s="200" t="s">
        <v>80</v>
      </c>
      <c r="K232" s="200" t="s">
        <v>56</v>
      </c>
      <c r="L232" s="215" t="s">
        <v>57</v>
      </c>
      <c r="M232" s="203">
        <v>13</v>
      </c>
      <c r="N232" s="204" t="s">
        <v>1365</v>
      </c>
      <c r="O232" s="204" t="s">
        <v>209</v>
      </c>
      <c r="P232" s="200" t="s">
        <v>152</v>
      </c>
      <c r="Q232" s="205" t="s">
        <v>61</v>
      </c>
      <c r="R232" s="200" t="s">
        <v>62</v>
      </c>
      <c r="S232" s="204">
        <v>41</v>
      </c>
      <c r="T232" s="203">
        <v>11</v>
      </c>
      <c r="U232" s="203">
        <v>110</v>
      </c>
      <c r="V232" s="203">
        <v>12</v>
      </c>
      <c r="W232" s="203">
        <v>122</v>
      </c>
      <c r="X232" s="203">
        <v>3</v>
      </c>
      <c r="Y232" s="203" t="s">
        <v>64</v>
      </c>
      <c r="Z232" s="207" t="s">
        <v>67</v>
      </c>
      <c r="AA232" s="208" t="s">
        <v>64</v>
      </c>
      <c r="AB232" s="198" t="s">
        <v>2234</v>
      </c>
      <c r="AC232" s="200" t="s">
        <v>1079</v>
      </c>
      <c r="AD232" s="203" t="s">
        <v>67</v>
      </c>
      <c r="AE232" s="204">
        <v>0</v>
      </c>
      <c r="AF232" s="200" t="s">
        <v>1366</v>
      </c>
      <c r="AG232" s="57">
        <v>41</v>
      </c>
      <c r="AH232" s="203">
        <v>2</v>
      </c>
      <c r="AI232" s="202" t="s">
        <v>2160</v>
      </c>
      <c r="AJ232" s="197" t="s">
        <v>2159</v>
      </c>
      <c r="AK232" s="209">
        <v>122</v>
      </c>
      <c r="AL232" s="209">
        <v>41</v>
      </c>
      <c r="AM232" s="209">
        <v>5075</v>
      </c>
      <c r="AN232" s="209">
        <v>115000</v>
      </c>
      <c r="AO232" s="209">
        <v>0</v>
      </c>
      <c r="AP232" s="209">
        <v>6810650</v>
      </c>
      <c r="AQ232" s="209">
        <v>1804000</v>
      </c>
      <c r="AR232" s="209">
        <v>1265000</v>
      </c>
      <c r="AS232" s="210">
        <v>0</v>
      </c>
      <c r="AT232" s="210">
        <v>0</v>
      </c>
      <c r="AU232" s="210">
        <v>9879650</v>
      </c>
      <c r="AV232" s="107" t="s">
        <v>64</v>
      </c>
      <c r="AX232" s="107">
        <v>1</v>
      </c>
      <c r="AY232" s="107">
        <v>7</v>
      </c>
      <c r="AZ232" s="107">
        <v>0</v>
      </c>
      <c r="BA232" s="107">
        <v>0</v>
      </c>
      <c r="BB232" s="107">
        <v>0</v>
      </c>
      <c r="BC232" s="107">
        <v>0</v>
      </c>
      <c r="BD232" s="107">
        <v>0</v>
      </c>
      <c r="BE232" s="107">
        <v>0</v>
      </c>
      <c r="BF232" s="107">
        <v>0</v>
      </c>
      <c r="BG232" s="206">
        <v>7</v>
      </c>
      <c r="BH232" s="206">
        <v>7</v>
      </c>
      <c r="BI232" s="206">
        <v>6.3</v>
      </c>
      <c r="BJ232" s="206">
        <v>6.3</v>
      </c>
      <c r="BK232" s="206">
        <v>5</v>
      </c>
      <c r="BL232" s="81">
        <v>7</v>
      </c>
      <c r="BM232" s="57">
        <v>6.1</v>
      </c>
      <c r="BN232" s="57" t="s">
        <v>67</v>
      </c>
      <c r="BQ232" s="108"/>
    </row>
    <row r="233" spans="1:73" s="57" customFormat="1" ht="14.15" customHeight="1" x14ac:dyDescent="0.35">
      <c r="A233" s="201">
        <v>14458</v>
      </c>
      <c r="B233" s="197" t="s">
        <v>1069</v>
      </c>
      <c r="C233" s="198" t="s">
        <v>126</v>
      </c>
      <c r="D233" s="199">
        <v>2</v>
      </c>
      <c r="E233" s="199">
        <v>2025</v>
      </c>
      <c r="F233" s="200" t="s">
        <v>127</v>
      </c>
      <c r="G233" s="197" t="s">
        <v>568</v>
      </c>
      <c r="H233" s="198" t="s">
        <v>567</v>
      </c>
      <c r="I233" s="200" t="s">
        <v>79</v>
      </c>
      <c r="J233" s="200" t="s">
        <v>80</v>
      </c>
      <c r="K233" s="200" t="s">
        <v>65</v>
      </c>
      <c r="L233" s="215" t="s">
        <v>65</v>
      </c>
      <c r="M233" s="203">
        <v>13</v>
      </c>
      <c r="N233" s="204" t="s">
        <v>1365</v>
      </c>
      <c r="O233" s="204" t="s">
        <v>455</v>
      </c>
      <c r="P233" s="200" t="s">
        <v>2014</v>
      </c>
      <c r="Q233" s="205" t="s">
        <v>61</v>
      </c>
      <c r="R233" s="200" t="s">
        <v>62</v>
      </c>
      <c r="S233" s="204">
        <v>28</v>
      </c>
      <c r="T233" s="203">
        <v>10</v>
      </c>
      <c r="U233" s="203">
        <v>110</v>
      </c>
      <c r="V233" s="203">
        <v>0</v>
      </c>
      <c r="W233" s="203">
        <v>110</v>
      </c>
      <c r="X233" s="203">
        <v>4</v>
      </c>
      <c r="Y233" s="203" t="s">
        <v>64</v>
      </c>
      <c r="Z233" s="207" t="s">
        <v>67</v>
      </c>
      <c r="AA233" s="208" t="s">
        <v>67</v>
      </c>
      <c r="AB233" s="198" t="s">
        <v>2234</v>
      </c>
      <c r="AC233" s="200" t="s">
        <v>564</v>
      </c>
      <c r="AD233" s="203" t="s">
        <v>67</v>
      </c>
      <c r="AE233" s="204">
        <v>0</v>
      </c>
      <c r="AF233" s="200" t="s">
        <v>1366</v>
      </c>
      <c r="AG233" s="57">
        <v>28</v>
      </c>
      <c r="AH233" s="203">
        <v>2</v>
      </c>
      <c r="AI233" s="202" t="s">
        <v>2160</v>
      </c>
      <c r="AJ233" s="197" t="s">
        <v>2159</v>
      </c>
      <c r="AK233" s="209">
        <v>110</v>
      </c>
      <c r="AL233" s="209">
        <v>28</v>
      </c>
      <c r="AM233" s="209">
        <v>5075</v>
      </c>
      <c r="AN233" s="209">
        <v>0</v>
      </c>
      <c r="AO233" s="209">
        <v>0</v>
      </c>
      <c r="AP233" s="209">
        <v>5582500</v>
      </c>
      <c r="AQ233" s="209">
        <v>1120000</v>
      </c>
      <c r="AR233" s="209">
        <v>0</v>
      </c>
      <c r="AS233" s="210">
        <v>0</v>
      </c>
      <c r="AT233" s="210">
        <v>0</v>
      </c>
      <c r="AU233" s="210">
        <v>6702500</v>
      </c>
      <c r="AV233" s="107" t="s">
        <v>67</v>
      </c>
      <c r="AW233" s="57" t="s">
        <v>2262</v>
      </c>
      <c r="AX233" s="107">
        <v>0</v>
      </c>
      <c r="AY233" s="107">
        <v>0</v>
      </c>
      <c r="AZ233" s="107">
        <v>0</v>
      </c>
      <c r="BA233" s="107">
        <v>0</v>
      </c>
      <c r="BB233" s="107">
        <v>0</v>
      </c>
      <c r="BC233" s="107">
        <v>0</v>
      </c>
      <c r="BD233" s="107">
        <v>0</v>
      </c>
      <c r="BE233" s="107">
        <v>0</v>
      </c>
      <c r="BF233" s="107">
        <v>0</v>
      </c>
      <c r="BG233" s="206">
        <v>0</v>
      </c>
      <c r="BH233" s="206">
        <v>0</v>
      </c>
      <c r="BI233" s="206">
        <v>0</v>
      </c>
      <c r="BJ233" s="206">
        <v>0</v>
      </c>
      <c r="BK233" s="206">
        <v>0</v>
      </c>
      <c r="BL233" s="57">
        <v>0</v>
      </c>
      <c r="BM233" s="57">
        <v>0</v>
      </c>
      <c r="BN233" s="57" t="s">
        <v>67</v>
      </c>
      <c r="BQ233" s="108"/>
    </row>
    <row r="234" spans="1:73" s="57" customFormat="1" ht="14.15" customHeight="1" x14ac:dyDescent="0.35">
      <c r="A234" s="201">
        <v>14453</v>
      </c>
      <c r="B234" s="197" t="s">
        <v>1069</v>
      </c>
      <c r="C234" s="198" t="s">
        <v>126</v>
      </c>
      <c r="D234" s="199">
        <v>2</v>
      </c>
      <c r="E234" s="199">
        <v>2025</v>
      </c>
      <c r="F234" s="200" t="s">
        <v>127</v>
      </c>
      <c r="G234" s="197" t="s">
        <v>568</v>
      </c>
      <c r="H234" s="198" t="s">
        <v>567</v>
      </c>
      <c r="I234" s="200" t="s">
        <v>79</v>
      </c>
      <c r="J234" s="200" t="s">
        <v>80</v>
      </c>
      <c r="K234" s="200" t="s">
        <v>56</v>
      </c>
      <c r="L234" s="215" t="s">
        <v>57</v>
      </c>
      <c r="M234" s="203">
        <v>13</v>
      </c>
      <c r="N234" s="204" t="s">
        <v>1365</v>
      </c>
      <c r="O234" s="204" t="s">
        <v>455</v>
      </c>
      <c r="P234" s="200" t="s">
        <v>2014</v>
      </c>
      <c r="Q234" s="205" t="s">
        <v>61</v>
      </c>
      <c r="R234" s="200" t="s">
        <v>62</v>
      </c>
      <c r="S234" s="204">
        <v>31</v>
      </c>
      <c r="T234" s="203">
        <v>10</v>
      </c>
      <c r="U234" s="203">
        <v>110</v>
      </c>
      <c r="V234" s="203">
        <v>12</v>
      </c>
      <c r="W234" s="203">
        <v>122</v>
      </c>
      <c r="X234" s="203">
        <v>4</v>
      </c>
      <c r="Y234" s="203" t="s">
        <v>67</v>
      </c>
      <c r="Z234" s="207" t="s">
        <v>67</v>
      </c>
      <c r="AA234" s="208" t="s">
        <v>64</v>
      </c>
      <c r="AB234" s="198" t="s">
        <v>2234</v>
      </c>
      <c r="AC234" s="200" t="s">
        <v>564</v>
      </c>
      <c r="AD234" s="203" t="s">
        <v>67</v>
      </c>
      <c r="AE234" s="204">
        <v>0</v>
      </c>
      <c r="AF234" s="200" t="s">
        <v>1366</v>
      </c>
      <c r="AG234" s="57">
        <v>31</v>
      </c>
      <c r="AH234" s="203">
        <v>2</v>
      </c>
      <c r="AI234" s="202" t="s">
        <v>2160</v>
      </c>
      <c r="AJ234" s="197" t="s">
        <v>2159</v>
      </c>
      <c r="AK234" s="209">
        <v>122</v>
      </c>
      <c r="AL234" s="209">
        <v>31</v>
      </c>
      <c r="AM234" s="209">
        <v>5075</v>
      </c>
      <c r="AN234" s="209">
        <v>115000</v>
      </c>
      <c r="AO234" s="209">
        <v>0</v>
      </c>
      <c r="AP234" s="209">
        <v>6191500</v>
      </c>
      <c r="AQ234" s="209">
        <v>0</v>
      </c>
      <c r="AR234" s="209">
        <v>1150000</v>
      </c>
      <c r="AS234" s="210">
        <v>0</v>
      </c>
      <c r="AT234" s="210">
        <v>0</v>
      </c>
      <c r="AU234" s="210">
        <v>7341500</v>
      </c>
      <c r="AV234" s="107" t="s">
        <v>67</v>
      </c>
      <c r="AW234" s="57" t="s">
        <v>2262</v>
      </c>
      <c r="AX234" s="107">
        <v>0</v>
      </c>
      <c r="AY234" s="107">
        <v>0</v>
      </c>
      <c r="AZ234" s="107">
        <v>0</v>
      </c>
      <c r="BA234" s="107">
        <v>0</v>
      </c>
      <c r="BB234" s="107">
        <v>0</v>
      </c>
      <c r="BC234" s="107">
        <v>0</v>
      </c>
      <c r="BD234" s="107">
        <v>0</v>
      </c>
      <c r="BE234" s="107">
        <v>0</v>
      </c>
      <c r="BF234" s="107">
        <v>0</v>
      </c>
      <c r="BG234" s="206">
        <v>0</v>
      </c>
      <c r="BH234" s="206">
        <v>0</v>
      </c>
      <c r="BI234" s="206">
        <v>0</v>
      </c>
      <c r="BJ234" s="206">
        <v>0</v>
      </c>
      <c r="BK234" s="206">
        <v>0</v>
      </c>
      <c r="BL234" s="57">
        <v>0</v>
      </c>
      <c r="BM234" s="57">
        <v>0</v>
      </c>
      <c r="BN234" s="57" t="s">
        <v>67</v>
      </c>
      <c r="BQ234" s="108"/>
    </row>
    <row r="235" spans="1:73" s="57" customFormat="1" ht="14.15" customHeight="1" x14ac:dyDescent="0.35">
      <c r="A235" s="201">
        <v>14426</v>
      </c>
      <c r="B235" s="197" t="s">
        <v>1069</v>
      </c>
      <c r="C235" s="198" t="s">
        <v>126</v>
      </c>
      <c r="D235" s="199">
        <v>2</v>
      </c>
      <c r="E235" s="199">
        <v>2025</v>
      </c>
      <c r="F235" s="200" t="s">
        <v>127</v>
      </c>
      <c r="G235" s="197" t="s">
        <v>173</v>
      </c>
      <c r="H235" s="198" t="s">
        <v>176</v>
      </c>
      <c r="I235" s="200" t="s">
        <v>552</v>
      </c>
      <c r="J235" s="200" t="s">
        <v>553</v>
      </c>
      <c r="K235" s="200" t="s">
        <v>65</v>
      </c>
      <c r="L235" s="215" t="s">
        <v>65</v>
      </c>
      <c r="M235" s="203">
        <v>15</v>
      </c>
      <c r="N235" s="204" t="s">
        <v>2425</v>
      </c>
      <c r="O235" s="204" t="s">
        <v>554</v>
      </c>
      <c r="P235" s="200" t="s">
        <v>152</v>
      </c>
      <c r="Q235" s="205" t="s">
        <v>61</v>
      </c>
      <c r="R235" s="200" t="s">
        <v>107</v>
      </c>
      <c r="S235" s="204">
        <v>20</v>
      </c>
      <c r="T235" s="203">
        <v>10</v>
      </c>
      <c r="U235" s="203">
        <v>80</v>
      </c>
      <c r="V235" s="203">
        <v>0</v>
      </c>
      <c r="W235" s="203">
        <v>80</v>
      </c>
      <c r="X235" s="203">
        <v>4</v>
      </c>
      <c r="Y235" s="203" t="s">
        <v>64</v>
      </c>
      <c r="Z235" s="207" t="s">
        <v>67</v>
      </c>
      <c r="AA235" s="208" t="s">
        <v>67</v>
      </c>
      <c r="AB235" s="198" t="s">
        <v>2234</v>
      </c>
      <c r="AC235" s="200" t="s">
        <v>555</v>
      </c>
      <c r="AD235" s="203" t="s">
        <v>67</v>
      </c>
      <c r="AE235" s="204">
        <v>0</v>
      </c>
      <c r="AF235" s="200" t="s">
        <v>1366</v>
      </c>
      <c r="AG235" s="57">
        <v>20</v>
      </c>
      <c r="AH235" s="203">
        <v>3</v>
      </c>
      <c r="AI235" s="202" t="s">
        <v>2209</v>
      </c>
      <c r="AJ235" s="197" t="s">
        <v>2208</v>
      </c>
      <c r="AK235" s="209">
        <v>80</v>
      </c>
      <c r="AL235" s="209">
        <v>20</v>
      </c>
      <c r="AM235" s="209">
        <v>7434</v>
      </c>
      <c r="AN235" s="209">
        <v>0</v>
      </c>
      <c r="AO235" s="209">
        <v>0</v>
      </c>
      <c r="AP235" s="209">
        <v>5947200</v>
      </c>
      <c r="AQ235" s="209">
        <v>800000</v>
      </c>
      <c r="AR235" s="209">
        <v>0</v>
      </c>
      <c r="AS235" s="210">
        <v>0</v>
      </c>
      <c r="AT235" s="210">
        <v>0</v>
      </c>
      <c r="AU235" s="210">
        <v>6747200</v>
      </c>
      <c r="AV235" s="107" t="s">
        <v>64</v>
      </c>
      <c r="AX235" s="107">
        <v>1</v>
      </c>
      <c r="AY235" s="107">
        <v>7</v>
      </c>
      <c r="AZ235" s="107">
        <v>0</v>
      </c>
      <c r="BA235" s="107">
        <v>0</v>
      </c>
      <c r="BB235" s="107">
        <v>0</v>
      </c>
      <c r="BC235" s="107">
        <v>0</v>
      </c>
      <c r="BD235" s="107">
        <v>0</v>
      </c>
      <c r="BE235" s="107">
        <v>0</v>
      </c>
      <c r="BF235" s="107">
        <v>0</v>
      </c>
      <c r="BG235" s="206">
        <v>7</v>
      </c>
      <c r="BH235" s="206">
        <v>7</v>
      </c>
      <c r="BI235" s="206">
        <v>7</v>
      </c>
      <c r="BJ235" s="206">
        <v>7</v>
      </c>
      <c r="BK235" s="206">
        <v>7</v>
      </c>
      <c r="BL235" s="57">
        <v>6</v>
      </c>
      <c r="BM235" s="57">
        <v>6.4</v>
      </c>
      <c r="BN235" s="57" t="s">
        <v>67</v>
      </c>
      <c r="BQ235" s="108"/>
      <c r="BU235" s="57" t="s">
        <v>2261</v>
      </c>
    </row>
    <row r="236" spans="1:73" s="57" customFormat="1" ht="14.15" customHeight="1" x14ac:dyDescent="0.35">
      <c r="A236" s="201">
        <v>14422</v>
      </c>
      <c r="B236" s="197" t="s">
        <v>1069</v>
      </c>
      <c r="C236" s="198" t="s">
        <v>126</v>
      </c>
      <c r="D236" s="199">
        <v>2</v>
      </c>
      <c r="E236" s="199">
        <v>2025</v>
      </c>
      <c r="F236" s="200" t="s">
        <v>127</v>
      </c>
      <c r="G236" s="197" t="s">
        <v>173</v>
      </c>
      <c r="H236" s="198" t="s">
        <v>176</v>
      </c>
      <c r="I236" s="200" t="s">
        <v>100</v>
      </c>
      <c r="J236" s="200" t="s">
        <v>101</v>
      </c>
      <c r="K236" s="200" t="s">
        <v>56</v>
      </c>
      <c r="L236" s="215" t="s">
        <v>57</v>
      </c>
      <c r="M236" s="203">
        <v>8</v>
      </c>
      <c r="N236" s="204" t="s">
        <v>1368</v>
      </c>
      <c r="O236" s="204" t="s">
        <v>131</v>
      </c>
      <c r="P236" s="200" t="s">
        <v>152</v>
      </c>
      <c r="Q236" s="205" t="s">
        <v>61</v>
      </c>
      <c r="R236" s="200" t="s">
        <v>62</v>
      </c>
      <c r="S236" s="204">
        <v>68</v>
      </c>
      <c r="T236" s="203">
        <v>10</v>
      </c>
      <c r="U236" s="203">
        <v>260</v>
      </c>
      <c r="V236" s="203">
        <v>12</v>
      </c>
      <c r="W236" s="203">
        <v>272</v>
      </c>
      <c r="X236" s="203">
        <v>4</v>
      </c>
      <c r="Y236" s="203" t="s">
        <v>64</v>
      </c>
      <c r="Z236" s="207" t="s">
        <v>67</v>
      </c>
      <c r="AA236" s="208" t="s">
        <v>64</v>
      </c>
      <c r="AB236" s="198" t="s">
        <v>2234</v>
      </c>
      <c r="AC236" s="200" t="s">
        <v>171</v>
      </c>
      <c r="AD236" s="203" t="s">
        <v>64</v>
      </c>
      <c r="AE236" s="204" t="s">
        <v>110</v>
      </c>
      <c r="AF236" s="200" t="s">
        <v>1366</v>
      </c>
      <c r="AG236" s="57">
        <v>68</v>
      </c>
      <c r="AH236" s="203">
        <v>2</v>
      </c>
      <c r="AI236" s="202" t="s">
        <v>1758</v>
      </c>
      <c r="AJ236" s="197" t="s">
        <v>2169</v>
      </c>
      <c r="AK236" s="209">
        <v>272</v>
      </c>
      <c r="AL236" s="209">
        <v>68</v>
      </c>
      <c r="AM236" s="209">
        <v>5075</v>
      </c>
      <c r="AN236" s="209">
        <v>100000</v>
      </c>
      <c r="AO236" s="209">
        <v>250000</v>
      </c>
      <c r="AP236" s="209">
        <v>13804000</v>
      </c>
      <c r="AQ236" s="209">
        <v>2720000</v>
      </c>
      <c r="AR236" s="209">
        <v>1000000</v>
      </c>
      <c r="AS236" s="210">
        <v>0</v>
      </c>
      <c r="AT236" s="210">
        <v>2500000</v>
      </c>
      <c r="AU236" s="210">
        <v>20024000</v>
      </c>
      <c r="AV236" s="107" t="s">
        <v>64</v>
      </c>
      <c r="AX236" s="107">
        <v>7</v>
      </c>
      <c r="AY236" s="107">
        <v>7</v>
      </c>
      <c r="AZ236" s="107">
        <v>0</v>
      </c>
      <c r="BA236" s="107">
        <v>0</v>
      </c>
      <c r="BB236" s="107">
        <v>0</v>
      </c>
      <c r="BC236" s="107">
        <v>0</v>
      </c>
      <c r="BD236" s="107">
        <v>0</v>
      </c>
      <c r="BE236" s="107">
        <v>0</v>
      </c>
      <c r="BF236" s="107">
        <v>0</v>
      </c>
      <c r="BG236" s="206">
        <v>7</v>
      </c>
      <c r="BH236" s="206">
        <v>7</v>
      </c>
      <c r="BI236" s="206">
        <v>7</v>
      </c>
      <c r="BJ236" s="206">
        <v>7</v>
      </c>
      <c r="BK236" s="206">
        <v>7</v>
      </c>
      <c r="BL236" s="57">
        <v>7</v>
      </c>
      <c r="BM236" s="57">
        <v>7.0000000000000009</v>
      </c>
      <c r="BN236" s="57" t="s">
        <v>64</v>
      </c>
      <c r="BO236" s="57" t="s">
        <v>2426</v>
      </c>
      <c r="BP236" s="57" t="s">
        <v>2427</v>
      </c>
      <c r="BQ236" s="108">
        <v>512674307</v>
      </c>
      <c r="BR236" s="57" t="s">
        <v>2428</v>
      </c>
      <c r="BS236" s="57" t="s">
        <v>2276</v>
      </c>
      <c r="BT236" s="57" t="s">
        <v>2277</v>
      </c>
    </row>
    <row r="237" spans="1:73" s="57" customFormat="1" ht="14.15" customHeight="1" x14ac:dyDescent="0.35">
      <c r="A237" s="201">
        <v>14432</v>
      </c>
      <c r="B237" s="197" t="s">
        <v>1069</v>
      </c>
      <c r="C237" s="198" t="s">
        <v>126</v>
      </c>
      <c r="D237" s="199">
        <v>2</v>
      </c>
      <c r="E237" s="199">
        <v>2025</v>
      </c>
      <c r="F237" s="200" t="s">
        <v>127</v>
      </c>
      <c r="G237" s="197" t="s">
        <v>173</v>
      </c>
      <c r="H237" s="198" t="s">
        <v>176</v>
      </c>
      <c r="I237" s="200" t="s">
        <v>296</v>
      </c>
      <c r="J237" s="200" t="s">
        <v>297</v>
      </c>
      <c r="K237" s="200" t="s">
        <v>65</v>
      </c>
      <c r="L237" s="215" t="s">
        <v>65</v>
      </c>
      <c r="M237" s="203">
        <v>8</v>
      </c>
      <c r="N237" s="204" t="s">
        <v>1368</v>
      </c>
      <c r="O237" s="204" t="s">
        <v>76</v>
      </c>
      <c r="P237" s="200" t="s">
        <v>152</v>
      </c>
      <c r="Q237" s="205" t="s">
        <v>61</v>
      </c>
      <c r="R237" s="200" t="s">
        <v>107</v>
      </c>
      <c r="S237" s="204">
        <v>40</v>
      </c>
      <c r="T237" s="203">
        <v>10</v>
      </c>
      <c r="U237" s="203">
        <v>160</v>
      </c>
      <c r="V237" s="203">
        <v>0</v>
      </c>
      <c r="W237" s="203">
        <v>160</v>
      </c>
      <c r="X237" s="203">
        <v>4</v>
      </c>
      <c r="Y237" s="203" t="s">
        <v>64</v>
      </c>
      <c r="Z237" s="207" t="s">
        <v>67</v>
      </c>
      <c r="AA237" s="208" t="s">
        <v>67</v>
      </c>
      <c r="AB237" s="198" t="s">
        <v>2234</v>
      </c>
      <c r="AC237" s="200" t="s">
        <v>324</v>
      </c>
      <c r="AD237" s="203" t="s">
        <v>64</v>
      </c>
      <c r="AE237" s="204" t="s">
        <v>1254</v>
      </c>
      <c r="AF237" s="200" t="s">
        <v>1366</v>
      </c>
      <c r="AG237" s="57">
        <v>40</v>
      </c>
      <c r="AH237" s="203">
        <v>3</v>
      </c>
      <c r="AI237" s="202" t="s">
        <v>1758</v>
      </c>
      <c r="AJ237" s="197" t="s">
        <v>2169</v>
      </c>
      <c r="AK237" s="209">
        <v>160</v>
      </c>
      <c r="AL237" s="209">
        <v>40</v>
      </c>
      <c r="AM237" s="209">
        <v>6373</v>
      </c>
      <c r="AN237" s="209">
        <v>0</v>
      </c>
      <c r="AO237" s="209">
        <v>50000</v>
      </c>
      <c r="AP237" s="209">
        <v>10196800</v>
      </c>
      <c r="AQ237" s="209">
        <v>1600000</v>
      </c>
      <c r="AR237" s="209">
        <v>0</v>
      </c>
      <c r="AS237" s="210">
        <v>0</v>
      </c>
      <c r="AT237" s="210">
        <v>500000</v>
      </c>
      <c r="AU237" s="210">
        <v>12296800</v>
      </c>
      <c r="AV237" s="107" t="s">
        <v>64</v>
      </c>
      <c r="AX237" s="107">
        <v>7</v>
      </c>
      <c r="AY237" s="107">
        <v>7</v>
      </c>
      <c r="AZ237" s="107">
        <v>0</v>
      </c>
      <c r="BA237" s="107">
        <v>0</v>
      </c>
      <c r="BB237" s="107">
        <v>0</v>
      </c>
      <c r="BC237" s="107">
        <v>0</v>
      </c>
      <c r="BD237" s="107">
        <v>0</v>
      </c>
      <c r="BE237" s="107">
        <v>0</v>
      </c>
      <c r="BF237" s="107">
        <v>0</v>
      </c>
      <c r="BG237" s="206">
        <v>7</v>
      </c>
      <c r="BH237" s="206">
        <v>7</v>
      </c>
      <c r="BI237" s="206">
        <v>7</v>
      </c>
      <c r="BJ237" s="206">
        <v>7</v>
      </c>
      <c r="BK237" s="206">
        <v>7</v>
      </c>
      <c r="BL237" s="57">
        <v>7</v>
      </c>
      <c r="BM237" s="57">
        <v>7.0000000000000009</v>
      </c>
      <c r="BN237" s="57" t="s">
        <v>67</v>
      </c>
      <c r="BQ237" s="108"/>
      <c r="BU237" s="57" t="s">
        <v>2344</v>
      </c>
    </row>
    <row r="238" spans="1:73" s="57" customFormat="1" ht="14.15" customHeight="1" x14ac:dyDescent="0.35">
      <c r="A238" s="201">
        <v>14223</v>
      </c>
      <c r="B238" s="197" t="s">
        <v>1069</v>
      </c>
      <c r="C238" s="198" t="s">
        <v>126</v>
      </c>
      <c r="D238" s="199">
        <v>2</v>
      </c>
      <c r="E238" s="199">
        <v>2025</v>
      </c>
      <c r="F238" s="200" t="s">
        <v>127</v>
      </c>
      <c r="G238" s="197" t="s">
        <v>135</v>
      </c>
      <c r="H238" s="198" t="s">
        <v>2283</v>
      </c>
      <c r="I238" s="200" t="s">
        <v>129</v>
      </c>
      <c r="J238" s="200" t="s">
        <v>130</v>
      </c>
      <c r="K238" s="200" t="s">
        <v>65</v>
      </c>
      <c r="L238" s="215" t="s">
        <v>65</v>
      </c>
      <c r="M238" s="203">
        <v>8</v>
      </c>
      <c r="N238" s="204" t="s">
        <v>1368</v>
      </c>
      <c r="O238" s="204" t="s">
        <v>131</v>
      </c>
      <c r="P238" s="200" t="s">
        <v>132</v>
      </c>
      <c r="Q238" s="205" t="s">
        <v>61</v>
      </c>
      <c r="R238" s="200" t="s">
        <v>62</v>
      </c>
      <c r="S238" s="204">
        <v>44</v>
      </c>
      <c r="T238" s="203">
        <v>10</v>
      </c>
      <c r="U238" s="203">
        <v>176</v>
      </c>
      <c r="V238" s="203">
        <v>0</v>
      </c>
      <c r="W238" s="203">
        <v>176</v>
      </c>
      <c r="X238" s="203">
        <v>4</v>
      </c>
      <c r="Y238" s="203" t="s">
        <v>64</v>
      </c>
      <c r="Z238" s="207" t="s">
        <v>67</v>
      </c>
      <c r="AA238" s="208" t="s">
        <v>67</v>
      </c>
      <c r="AB238" s="198" t="s">
        <v>2234</v>
      </c>
      <c r="AC238" s="200" t="s">
        <v>133</v>
      </c>
      <c r="AD238" s="203" t="s">
        <v>64</v>
      </c>
      <c r="AE238" s="204" t="s">
        <v>110</v>
      </c>
      <c r="AF238" s="200" t="s">
        <v>1366</v>
      </c>
      <c r="AG238" s="57">
        <v>44</v>
      </c>
      <c r="AH238" s="203">
        <v>2</v>
      </c>
      <c r="AI238" s="202" t="s">
        <v>1758</v>
      </c>
      <c r="AJ238" s="197" t="s">
        <v>2169</v>
      </c>
      <c r="AK238" s="209">
        <v>176</v>
      </c>
      <c r="AL238" s="209">
        <v>44</v>
      </c>
      <c r="AM238" s="209">
        <v>5075</v>
      </c>
      <c r="AN238" s="209">
        <v>0</v>
      </c>
      <c r="AO238" s="209">
        <v>250000</v>
      </c>
      <c r="AP238" s="209">
        <v>8932000</v>
      </c>
      <c r="AQ238" s="209">
        <v>1760000</v>
      </c>
      <c r="AR238" s="209">
        <v>0</v>
      </c>
      <c r="AS238" s="210">
        <v>0</v>
      </c>
      <c r="AT238" s="210">
        <v>2500000</v>
      </c>
      <c r="AU238" s="210">
        <v>13192000</v>
      </c>
      <c r="AV238" s="107" t="s">
        <v>64</v>
      </c>
      <c r="AX238" s="107">
        <v>7</v>
      </c>
      <c r="AY238" s="107">
        <v>7</v>
      </c>
      <c r="AZ238" s="107">
        <v>0</v>
      </c>
      <c r="BA238" s="107">
        <v>0</v>
      </c>
      <c r="BB238" s="107">
        <v>0</v>
      </c>
      <c r="BC238" s="107">
        <v>0</v>
      </c>
      <c r="BD238" s="107">
        <v>0</v>
      </c>
      <c r="BE238" s="107">
        <v>0</v>
      </c>
      <c r="BF238" s="107">
        <v>0</v>
      </c>
      <c r="BG238" s="206">
        <v>7</v>
      </c>
      <c r="BH238" s="206">
        <v>7</v>
      </c>
      <c r="BI238" s="206">
        <v>7</v>
      </c>
      <c r="BJ238" s="206">
        <v>7</v>
      </c>
      <c r="BK238" s="206">
        <v>7</v>
      </c>
      <c r="BL238" s="57">
        <v>7</v>
      </c>
      <c r="BM238" s="57">
        <v>7.0000000000000009</v>
      </c>
      <c r="BN238" s="57" t="s">
        <v>64</v>
      </c>
      <c r="BO238" s="57" t="s">
        <v>2426</v>
      </c>
      <c r="BP238" s="57" t="s">
        <v>2427</v>
      </c>
      <c r="BQ238" s="108">
        <v>512674307</v>
      </c>
      <c r="BR238" s="57" t="s">
        <v>2429</v>
      </c>
      <c r="BS238" s="57" t="s">
        <v>2386</v>
      </c>
      <c r="BT238" s="57" t="s">
        <v>2387</v>
      </c>
    </row>
    <row r="239" spans="1:73" s="57" customFormat="1" ht="14.15" customHeight="1" x14ac:dyDescent="0.35">
      <c r="A239" s="201">
        <v>14444</v>
      </c>
      <c r="B239" s="197" t="s">
        <v>1069</v>
      </c>
      <c r="C239" s="198" t="s">
        <v>126</v>
      </c>
      <c r="D239" s="199">
        <v>2</v>
      </c>
      <c r="E239" s="199">
        <v>2025</v>
      </c>
      <c r="F239" s="200" t="s">
        <v>127</v>
      </c>
      <c r="G239" s="197" t="s">
        <v>173</v>
      </c>
      <c r="H239" s="198" t="s">
        <v>176</v>
      </c>
      <c r="I239" s="200" t="s">
        <v>82</v>
      </c>
      <c r="J239" s="200" t="s">
        <v>83</v>
      </c>
      <c r="K239" s="200" t="s">
        <v>56</v>
      </c>
      <c r="L239" s="215" t="s">
        <v>57</v>
      </c>
      <c r="M239" s="203">
        <v>8</v>
      </c>
      <c r="N239" s="204" t="s">
        <v>1368</v>
      </c>
      <c r="O239" s="204" t="s">
        <v>262</v>
      </c>
      <c r="P239" s="200" t="s">
        <v>152</v>
      </c>
      <c r="Q239" s="205" t="s">
        <v>61</v>
      </c>
      <c r="R239" s="200" t="s">
        <v>62</v>
      </c>
      <c r="S239" s="204">
        <v>33</v>
      </c>
      <c r="T239" s="203">
        <v>10</v>
      </c>
      <c r="U239" s="203">
        <v>120</v>
      </c>
      <c r="V239" s="203">
        <v>12</v>
      </c>
      <c r="W239" s="203">
        <v>132</v>
      </c>
      <c r="X239" s="203">
        <v>4</v>
      </c>
      <c r="Y239" s="203" t="s">
        <v>64</v>
      </c>
      <c r="Z239" s="207" t="s">
        <v>67</v>
      </c>
      <c r="AA239" s="208" t="s">
        <v>64</v>
      </c>
      <c r="AB239" s="198" t="s">
        <v>2234</v>
      </c>
      <c r="AC239" s="200" t="s">
        <v>958</v>
      </c>
      <c r="AD239" s="203" t="s">
        <v>67</v>
      </c>
      <c r="AE239" s="204">
        <v>0</v>
      </c>
      <c r="AF239" s="200" t="s">
        <v>1366</v>
      </c>
      <c r="AG239" s="57">
        <v>33</v>
      </c>
      <c r="AH239" s="203">
        <v>3</v>
      </c>
      <c r="AI239" s="202" t="s">
        <v>1758</v>
      </c>
      <c r="AJ239" s="197" t="s">
        <v>2169</v>
      </c>
      <c r="AK239" s="209">
        <v>132</v>
      </c>
      <c r="AL239" s="209">
        <v>33</v>
      </c>
      <c r="AM239" s="209">
        <v>6373</v>
      </c>
      <c r="AN239" s="209">
        <v>100000</v>
      </c>
      <c r="AO239" s="209">
        <v>0</v>
      </c>
      <c r="AP239" s="209">
        <v>8412360</v>
      </c>
      <c r="AQ239" s="209">
        <v>1320000</v>
      </c>
      <c r="AR239" s="209">
        <v>1000000</v>
      </c>
      <c r="AS239" s="210">
        <v>0</v>
      </c>
      <c r="AT239" s="210">
        <v>0</v>
      </c>
      <c r="AU239" s="210">
        <v>10732360</v>
      </c>
      <c r="AV239" s="107" t="s">
        <v>64</v>
      </c>
      <c r="AX239" s="107">
        <v>7</v>
      </c>
      <c r="AY239" s="107">
        <v>7</v>
      </c>
      <c r="AZ239" s="107">
        <v>0</v>
      </c>
      <c r="BA239" s="107">
        <v>0</v>
      </c>
      <c r="BB239" s="107">
        <v>0</v>
      </c>
      <c r="BC239" s="107">
        <v>0</v>
      </c>
      <c r="BD239" s="107">
        <v>0</v>
      </c>
      <c r="BE239" s="107">
        <v>0</v>
      </c>
      <c r="BF239" s="107">
        <v>0</v>
      </c>
      <c r="BG239" s="206">
        <v>7</v>
      </c>
      <c r="BH239" s="206">
        <v>7</v>
      </c>
      <c r="BI239" s="206">
        <v>7</v>
      </c>
      <c r="BJ239" s="206">
        <v>7</v>
      </c>
      <c r="BK239" s="206">
        <v>7</v>
      </c>
      <c r="BL239" s="57">
        <v>7</v>
      </c>
      <c r="BM239" s="57">
        <v>7.0000000000000009</v>
      </c>
      <c r="BN239" s="57" t="s">
        <v>67</v>
      </c>
      <c r="BQ239" s="108"/>
      <c r="BU239" s="57" t="s">
        <v>2325</v>
      </c>
    </row>
    <row r="240" spans="1:73" s="57" customFormat="1" ht="14.15" customHeight="1" x14ac:dyDescent="0.35">
      <c r="A240" s="201">
        <v>14450</v>
      </c>
      <c r="B240" s="197" t="s">
        <v>1069</v>
      </c>
      <c r="C240" s="198" t="s">
        <v>126</v>
      </c>
      <c r="D240" s="199">
        <v>2</v>
      </c>
      <c r="E240" s="199">
        <v>2025</v>
      </c>
      <c r="F240" s="200" t="s">
        <v>127</v>
      </c>
      <c r="G240" s="197" t="s">
        <v>173</v>
      </c>
      <c r="H240" s="198" t="s">
        <v>176</v>
      </c>
      <c r="I240" s="200" t="s">
        <v>1047</v>
      </c>
      <c r="J240" s="200" t="s">
        <v>1048</v>
      </c>
      <c r="K240" s="200" t="s">
        <v>56</v>
      </c>
      <c r="L240" s="215" t="s">
        <v>57</v>
      </c>
      <c r="M240" s="203">
        <v>8</v>
      </c>
      <c r="N240" s="204" t="s">
        <v>1368</v>
      </c>
      <c r="O240" s="204" t="s">
        <v>199</v>
      </c>
      <c r="P240" s="200" t="s">
        <v>152</v>
      </c>
      <c r="Q240" s="205" t="s">
        <v>61</v>
      </c>
      <c r="R240" s="200" t="s">
        <v>62</v>
      </c>
      <c r="S240" s="204">
        <v>68</v>
      </c>
      <c r="T240" s="203">
        <v>10</v>
      </c>
      <c r="U240" s="203">
        <v>260</v>
      </c>
      <c r="V240" s="203">
        <v>12</v>
      </c>
      <c r="W240" s="203">
        <v>272</v>
      </c>
      <c r="X240" s="203">
        <v>4</v>
      </c>
      <c r="Y240" s="203" t="s">
        <v>64</v>
      </c>
      <c r="Z240" s="207" t="s">
        <v>67</v>
      </c>
      <c r="AA240" s="208" t="s">
        <v>64</v>
      </c>
      <c r="AB240" s="198" t="s">
        <v>2234</v>
      </c>
      <c r="AC240" s="200" t="s">
        <v>1049</v>
      </c>
      <c r="AD240" s="203" t="s">
        <v>64</v>
      </c>
      <c r="AE240" s="204" t="s">
        <v>2245</v>
      </c>
      <c r="AF240" s="200" t="s">
        <v>1366</v>
      </c>
      <c r="AG240" s="57">
        <v>68</v>
      </c>
      <c r="AH240" s="203">
        <v>2</v>
      </c>
      <c r="AI240" s="202" t="s">
        <v>1758</v>
      </c>
      <c r="AJ240" s="197" t="s">
        <v>2169</v>
      </c>
      <c r="AK240" s="209">
        <v>272</v>
      </c>
      <c r="AL240" s="209">
        <v>68</v>
      </c>
      <c r="AM240" s="209">
        <v>5075</v>
      </c>
      <c r="AN240" s="209">
        <v>100000</v>
      </c>
      <c r="AO240" s="209">
        <v>250000</v>
      </c>
      <c r="AP240" s="209">
        <v>13804000</v>
      </c>
      <c r="AQ240" s="209">
        <v>2720000</v>
      </c>
      <c r="AR240" s="209">
        <v>1000000</v>
      </c>
      <c r="AS240" s="210">
        <v>0</v>
      </c>
      <c r="AT240" s="210">
        <v>2500000</v>
      </c>
      <c r="AU240" s="210">
        <v>20024000</v>
      </c>
      <c r="AV240" s="107" t="s">
        <v>64</v>
      </c>
      <c r="AX240" s="107">
        <v>7</v>
      </c>
      <c r="AY240" s="107">
        <v>7</v>
      </c>
      <c r="AZ240" s="107">
        <v>0</v>
      </c>
      <c r="BA240" s="107">
        <v>0</v>
      </c>
      <c r="BB240" s="107">
        <v>0</v>
      </c>
      <c r="BC240" s="107">
        <v>0</v>
      </c>
      <c r="BD240" s="107">
        <v>0</v>
      </c>
      <c r="BE240" s="107">
        <v>0</v>
      </c>
      <c r="BF240" s="107">
        <v>0</v>
      </c>
      <c r="BG240" s="206">
        <v>7</v>
      </c>
      <c r="BH240" s="206">
        <v>7</v>
      </c>
      <c r="BI240" s="206">
        <v>7</v>
      </c>
      <c r="BJ240" s="206">
        <v>7</v>
      </c>
      <c r="BK240" s="206">
        <v>7</v>
      </c>
      <c r="BL240" s="57">
        <v>7</v>
      </c>
      <c r="BM240" s="57">
        <v>7.0000000000000009</v>
      </c>
      <c r="BN240" s="57" t="s">
        <v>67</v>
      </c>
      <c r="BQ240" s="108"/>
      <c r="BU240" s="57" t="s">
        <v>2325</v>
      </c>
    </row>
    <row r="241" spans="1:72" s="57" customFormat="1" ht="14.15" customHeight="1" x14ac:dyDescent="0.35">
      <c r="A241" s="201">
        <v>14458</v>
      </c>
      <c r="B241" s="197" t="s">
        <v>1069</v>
      </c>
      <c r="C241" s="198" t="s">
        <v>126</v>
      </c>
      <c r="D241" s="199">
        <v>2</v>
      </c>
      <c r="E241" s="199">
        <v>2025</v>
      </c>
      <c r="F241" s="200" t="s">
        <v>127</v>
      </c>
      <c r="G241" s="197" t="s">
        <v>568</v>
      </c>
      <c r="H241" s="198" t="s">
        <v>567</v>
      </c>
      <c r="I241" s="200" t="s">
        <v>79</v>
      </c>
      <c r="J241" s="200" t="s">
        <v>80</v>
      </c>
      <c r="K241" s="200" t="s">
        <v>65</v>
      </c>
      <c r="L241" s="215" t="s">
        <v>65</v>
      </c>
      <c r="M241" s="203">
        <v>13</v>
      </c>
      <c r="N241" s="204" t="s">
        <v>1365</v>
      </c>
      <c r="O241" s="204" t="s">
        <v>455</v>
      </c>
      <c r="P241" s="200" t="s">
        <v>2014</v>
      </c>
      <c r="Q241" s="205" t="s">
        <v>61</v>
      </c>
      <c r="R241" s="200" t="s">
        <v>62</v>
      </c>
      <c r="S241" s="204">
        <v>28</v>
      </c>
      <c r="T241" s="203">
        <v>10</v>
      </c>
      <c r="U241" s="203">
        <v>110</v>
      </c>
      <c r="V241" s="203">
        <v>0</v>
      </c>
      <c r="W241" s="203">
        <v>110</v>
      </c>
      <c r="X241" s="203">
        <v>4</v>
      </c>
      <c r="Y241" s="203" t="s">
        <v>64</v>
      </c>
      <c r="Z241" s="207" t="s">
        <v>67</v>
      </c>
      <c r="AA241" s="208" t="s">
        <v>67</v>
      </c>
      <c r="AB241" s="198" t="s">
        <v>2234</v>
      </c>
      <c r="AC241" s="200" t="s">
        <v>564</v>
      </c>
      <c r="AD241" s="203" t="s">
        <v>67</v>
      </c>
      <c r="AE241" s="204">
        <v>0</v>
      </c>
      <c r="AF241" s="200" t="s">
        <v>1366</v>
      </c>
      <c r="AG241" s="57">
        <v>28</v>
      </c>
      <c r="AH241" s="203">
        <v>2</v>
      </c>
      <c r="AI241" s="202" t="s">
        <v>1809</v>
      </c>
      <c r="AJ241" s="197" t="s">
        <v>2127</v>
      </c>
      <c r="AK241" s="209">
        <v>110</v>
      </c>
      <c r="AL241" s="209">
        <v>28</v>
      </c>
      <c r="AM241" s="209">
        <v>5075</v>
      </c>
      <c r="AN241" s="209">
        <v>0</v>
      </c>
      <c r="AO241" s="209">
        <v>0</v>
      </c>
      <c r="AP241" s="209">
        <v>5582500</v>
      </c>
      <c r="AQ241" s="209">
        <v>1120000</v>
      </c>
      <c r="AR241" s="209">
        <v>0</v>
      </c>
      <c r="AS241" s="210">
        <v>0</v>
      </c>
      <c r="AT241" s="210">
        <v>0</v>
      </c>
      <c r="AU241" s="210">
        <v>6702500</v>
      </c>
      <c r="AV241" s="107" t="s">
        <v>64</v>
      </c>
      <c r="AX241" s="107">
        <v>3</v>
      </c>
      <c r="AY241" s="107">
        <v>7</v>
      </c>
      <c r="AZ241" s="107">
        <v>0</v>
      </c>
      <c r="BA241" s="107">
        <v>0</v>
      </c>
      <c r="BB241" s="107">
        <v>0</v>
      </c>
      <c r="BC241" s="107">
        <v>0</v>
      </c>
      <c r="BD241" s="107">
        <v>0</v>
      </c>
      <c r="BE241" s="107">
        <v>0</v>
      </c>
      <c r="BF241" s="107">
        <v>0</v>
      </c>
      <c r="BG241" s="206">
        <v>7</v>
      </c>
      <c r="BH241" s="206">
        <v>7</v>
      </c>
      <c r="BI241" s="206">
        <v>5</v>
      </c>
      <c r="BJ241" s="206">
        <v>5</v>
      </c>
      <c r="BK241" s="206">
        <v>5</v>
      </c>
      <c r="BL241" s="57">
        <v>7</v>
      </c>
      <c r="BM241" s="57">
        <v>6</v>
      </c>
      <c r="BN241" s="57" t="s">
        <v>67</v>
      </c>
      <c r="BQ241" s="108"/>
    </row>
    <row r="242" spans="1:72" s="57" customFormat="1" ht="14.15" customHeight="1" x14ac:dyDescent="0.35">
      <c r="A242" s="201">
        <v>14453</v>
      </c>
      <c r="B242" s="197" t="s">
        <v>1069</v>
      </c>
      <c r="C242" s="198" t="s">
        <v>126</v>
      </c>
      <c r="D242" s="199">
        <v>2</v>
      </c>
      <c r="E242" s="199">
        <v>2025</v>
      </c>
      <c r="F242" s="200" t="s">
        <v>127</v>
      </c>
      <c r="G242" s="197" t="s">
        <v>568</v>
      </c>
      <c r="H242" s="198" t="s">
        <v>567</v>
      </c>
      <c r="I242" s="200" t="s">
        <v>79</v>
      </c>
      <c r="J242" s="200" t="s">
        <v>80</v>
      </c>
      <c r="K242" s="200" t="s">
        <v>56</v>
      </c>
      <c r="L242" s="215" t="s">
        <v>57</v>
      </c>
      <c r="M242" s="203">
        <v>13</v>
      </c>
      <c r="N242" s="204" t="s">
        <v>1365</v>
      </c>
      <c r="O242" s="204" t="s">
        <v>455</v>
      </c>
      <c r="P242" s="200" t="s">
        <v>2014</v>
      </c>
      <c r="Q242" s="205" t="s">
        <v>61</v>
      </c>
      <c r="R242" s="200" t="s">
        <v>62</v>
      </c>
      <c r="S242" s="204">
        <v>31</v>
      </c>
      <c r="T242" s="203">
        <v>10</v>
      </c>
      <c r="U242" s="203">
        <v>110</v>
      </c>
      <c r="V242" s="203">
        <v>12</v>
      </c>
      <c r="W242" s="203">
        <v>122</v>
      </c>
      <c r="X242" s="203">
        <v>4</v>
      </c>
      <c r="Y242" s="203" t="s">
        <v>67</v>
      </c>
      <c r="Z242" s="207" t="s">
        <v>67</v>
      </c>
      <c r="AA242" s="208" t="s">
        <v>64</v>
      </c>
      <c r="AB242" s="198" t="s">
        <v>2234</v>
      </c>
      <c r="AC242" s="200" t="s">
        <v>564</v>
      </c>
      <c r="AD242" s="203" t="s">
        <v>67</v>
      </c>
      <c r="AE242" s="204">
        <v>0</v>
      </c>
      <c r="AF242" s="200" t="s">
        <v>1366</v>
      </c>
      <c r="AG242" s="57">
        <v>31</v>
      </c>
      <c r="AH242" s="203">
        <v>2</v>
      </c>
      <c r="AI242" s="202" t="s">
        <v>1809</v>
      </c>
      <c r="AJ242" s="197" t="s">
        <v>2127</v>
      </c>
      <c r="AK242" s="209">
        <v>122</v>
      </c>
      <c r="AL242" s="209">
        <v>31</v>
      </c>
      <c r="AM242" s="209">
        <v>5075</v>
      </c>
      <c r="AN242" s="209">
        <v>115000</v>
      </c>
      <c r="AO242" s="209">
        <v>0</v>
      </c>
      <c r="AP242" s="209">
        <v>6191500</v>
      </c>
      <c r="AQ242" s="209">
        <v>0</v>
      </c>
      <c r="AR242" s="209">
        <v>1150000</v>
      </c>
      <c r="AS242" s="210">
        <v>0</v>
      </c>
      <c r="AT242" s="210">
        <v>0</v>
      </c>
      <c r="AU242" s="210">
        <v>7341500</v>
      </c>
      <c r="AV242" s="107" t="s">
        <v>64</v>
      </c>
      <c r="AX242" s="107">
        <v>3</v>
      </c>
      <c r="AY242" s="107">
        <v>7</v>
      </c>
      <c r="AZ242" s="107">
        <v>0</v>
      </c>
      <c r="BA242" s="107">
        <v>0</v>
      </c>
      <c r="BB242" s="107">
        <v>0</v>
      </c>
      <c r="BC242" s="107">
        <v>0</v>
      </c>
      <c r="BD242" s="107">
        <v>0</v>
      </c>
      <c r="BE242" s="107">
        <v>0</v>
      </c>
      <c r="BF242" s="107">
        <v>0</v>
      </c>
      <c r="BG242" s="206">
        <v>7</v>
      </c>
      <c r="BH242" s="206">
        <v>7</v>
      </c>
      <c r="BI242" s="206">
        <v>5</v>
      </c>
      <c r="BJ242" s="206">
        <v>5</v>
      </c>
      <c r="BK242" s="206">
        <v>5</v>
      </c>
      <c r="BL242" s="57">
        <v>7</v>
      </c>
      <c r="BM242" s="57">
        <v>6</v>
      </c>
      <c r="BN242" s="57" t="s">
        <v>67</v>
      </c>
      <c r="BQ242" s="108"/>
    </row>
    <row r="243" spans="1:72" s="57" customFormat="1" ht="14.15" customHeight="1" x14ac:dyDescent="0.35">
      <c r="A243" s="201">
        <v>14317</v>
      </c>
      <c r="B243" s="197" t="s">
        <v>1069</v>
      </c>
      <c r="C243" s="198" t="s">
        <v>126</v>
      </c>
      <c r="D243" s="199">
        <v>2</v>
      </c>
      <c r="E243" s="199">
        <v>2025</v>
      </c>
      <c r="F243" s="200" t="s">
        <v>127</v>
      </c>
      <c r="G243" s="197" t="s">
        <v>157</v>
      </c>
      <c r="H243" s="198" t="s">
        <v>2319</v>
      </c>
      <c r="I243" s="200" t="s">
        <v>693</v>
      </c>
      <c r="J243" s="200" t="s">
        <v>694</v>
      </c>
      <c r="K243" s="200" t="s">
        <v>65</v>
      </c>
      <c r="L243" s="215" t="s">
        <v>65</v>
      </c>
      <c r="M243" s="203">
        <v>13</v>
      </c>
      <c r="N243" s="204" t="s">
        <v>1365</v>
      </c>
      <c r="O243" s="204" t="s">
        <v>700</v>
      </c>
      <c r="P243" s="200" t="s">
        <v>2014</v>
      </c>
      <c r="Q243" s="205" t="s">
        <v>61</v>
      </c>
      <c r="R243" s="200" t="s">
        <v>62</v>
      </c>
      <c r="S243" s="204">
        <v>44</v>
      </c>
      <c r="T243" s="203">
        <v>10</v>
      </c>
      <c r="U243" s="203">
        <v>130</v>
      </c>
      <c r="V243" s="203">
        <v>0</v>
      </c>
      <c r="W243" s="203">
        <v>130</v>
      </c>
      <c r="X243" s="203">
        <v>3</v>
      </c>
      <c r="Y243" s="203" t="s">
        <v>64</v>
      </c>
      <c r="Z243" s="207" t="s">
        <v>67</v>
      </c>
      <c r="AA243" s="208" t="s">
        <v>67</v>
      </c>
      <c r="AB243" s="198" t="s">
        <v>2234</v>
      </c>
      <c r="AC243" s="200" t="s">
        <v>701</v>
      </c>
      <c r="AD243" s="203" t="s">
        <v>67</v>
      </c>
      <c r="AE243" s="204">
        <v>0</v>
      </c>
      <c r="AF243" s="200" t="s">
        <v>1366</v>
      </c>
      <c r="AG243" s="57">
        <v>44</v>
      </c>
      <c r="AH243" s="203">
        <v>3</v>
      </c>
      <c r="AI243" s="202" t="s">
        <v>1809</v>
      </c>
      <c r="AJ243" s="197" t="s">
        <v>2127</v>
      </c>
      <c r="AK243" s="209">
        <v>130</v>
      </c>
      <c r="AL243" s="209">
        <v>44</v>
      </c>
      <c r="AM243" s="209">
        <v>6373</v>
      </c>
      <c r="AN243" s="209">
        <v>0</v>
      </c>
      <c r="AO243" s="209">
        <v>0</v>
      </c>
      <c r="AP243" s="209">
        <v>8284900</v>
      </c>
      <c r="AQ243" s="209">
        <v>1760000</v>
      </c>
      <c r="AR243" s="209">
        <v>0</v>
      </c>
      <c r="AS243" s="210">
        <v>0</v>
      </c>
      <c r="AT243" s="210">
        <v>0</v>
      </c>
      <c r="AU243" s="210">
        <v>10044900</v>
      </c>
      <c r="AV243" s="107" t="s">
        <v>64</v>
      </c>
      <c r="AX243" s="107">
        <v>3</v>
      </c>
      <c r="AY243" s="107">
        <v>7</v>
      </c>
      <c r="AZ243" s="107">
        <v>0</v>
      </c>
      <c r="BA243" s="107">
        <v>0</v>
      </c>
      <c r="BB243" s="107">
        <v>0</v>
      </c>
      <c r="BC243" s="107">
        <v>0</v>
      </c>
      <c r="BD243" s="107">
        <v>0</v>
      </c>
      <c r="BE243" s="107">
        <v>0</v>
      </c>
      <c r="BF243" s="107">
        <v>0</v>
      </c>
      <c r="BG243" s="206">
        <v>7</v>
      </c>
      <c r="BH243" s="206">
        <v>7</v>
      </c>
      <c r="BI243" s="206">
        <v>5</v>
      </c>
      <c r="BJ243" s="206">
        <v>5</v>
      </c>
      <c r="BK243" s="206">
        <v>5</v>
      </c>
      <c r="BL243" s="57">
        <v>7</v>
      </c>
      <c r="BM243" s="57">
        <v>6</v>
      </c>
      <c r="BN243" s="57" t="s">
        <v>64</v>
      </c>
      <c r="BO243" s="57" t="s">
        <v>2430</v>
      </c>
      <c r="BP243" s="57" t="s">
        <v>2431</v>
      </c>
      <c r="BQ243" s="108">
        <v>22318359</v>
      </c>
      <c r="BR243" s="57" t="s">
        <v>2432</v>
      </c>
      <c r="BS243" s="57" t="s">
        <v>2433</v>
      </c>
      <c r="BT243" s="57" t="s">
        <v>2434</v>
      </c>
    </row>
    <row r="244" spans="1:72" s="57" customFormat="1" ht="14.15" customHeight="1" x14ac:dyDescent="0.35">
      <c r="A244" s="201">
        <v>14460</v>
      </c>
      <c r="B244" s="197" t="s">
        <v>1069</v>
      </c>
      <c r="C244" s="198" t="s">
        <v>126</v>
      </c>
      <c r="D244" s="199">
        <v>2</v>
      </c>
      <c r="E244" s="199">
        <v>2025</v>
      </c>
      <c r="F244" s="200" t="s">
        <v>127</v>
      </c>
      <c r="G244" s="197" t="s">
        <v>568</v>
      </c>
      <c r="H244" s="198" t="s">
        <v>567</v>
      </c>
      <c r="I244" s="200" t="s">
        <v>622</v>
      </c>
      <c r="J244" s="200" t="s">
        <v>623</v>
      </c>
      <c r="K244" s="200" t="s">
        <v>65</v>
      </c>
      <c r="L244" s="215" t="s">
        <v>65</v>
      </c>
      <c r="M244" s="203">
        <v>13</v>
      </c>
      <c r="N244" s="204" t="s">
        <v>1365</v>
      </c>
      <c r="O244" s="204" t="s">
        <v>455</v>
      </c>
      <c r="P244" s="200" t="s">
        <v>2014</v>
      </c>
      <c r="Q244" s="205" t="s">
        <v>61</v>
      </c>
      <c r="R244" s="200" t="s">
        <v>62</v>
      </c>
      <c r="S244" s="204">
        <v>7</v>
      </c>
      <c r="T244" s="203">
        <v>10</v>
      </c>
      <c r="U244" s="203">
        <v>28</v>
      </c>
      <c r="V244" s="203">
        <v>0</v>
      </c>
      <c r="W244" s="203">
        <v>28</v>
      </c>
      <c r="X244" s="203">
        <v>4</v>
      </c>
      <c r="Y244" s="203" t="s">
        <v>67</v>
      </c>
      <c r="Z244" s="207" t="s">
        <v>67</v>
      </c>
      <c r="AA244" s="208" t="s">
        <v>67</v>
      </c>
      <c r="AB244" s="198" t="s">
        <v>2234</v>
      </c>
      <c r="AC244" s="200" t="s">
        <v>564</v>
      </c>
      <c r="AD244" s="203" t="s">
        <v>67</v>
      </c>
      <c r="AE244" s="204">
        <v>0</v>
      </c>
      <c r="AF244" s="200" t="s">
        <v>1366</v>
      </c>
      <c r="AG244" s="57">
        <v>7</v>
      </c>
      <c r="AH244" s="203">
        <v>1</v>
      </c>
      <c r="AI244" s="202" t="s">
        <v>1809</v>
      </c>
      <c r="AJ244" s="197" t="s">
        <v>2127</v>
      </c>
      <c r="AK244" s="209">
        <v>28</v>
      </c>
      <c r="AL244" s="209">
        <v>7</v>
      </c>
      <c r="AM244" s="209">
        <v>4130</v>
      </c>
      <c r="AN244" s="209">
        <v>0</v>
      </c>
      <c r="AO244" s="209">
        <v>0</v>
      </c>
      <c r="AP244" s="209">
        <v>1156400</v>
      </c>
      <c r="AQ244" s="209">
        <v>0</v>
      </c>
      <c r="AR244" s="209">
        <v>0</v>
      </c>
      <c r="AS244" s="210">
        <v>0</v>
      </c>
      <c r="AT244" s="210">
        <v>0</v>
      </c>
      <c r="AU244" s="210">
        <v>1156400</v>
      </c>
      <c r="AV244" s="107" t="s">
        <v>64</v>
      </c>
      <c r="AX244" s="107">
        <v>3</v>
      </c>
      <c r="AY244" s="107">
        <v>7</v>
      </c>
      <c r="AZ244" s="107">
        <v>0</v>
      </c>
      <c r="BA244" s="107">
        <v>0</v>
      </c>
      <c r="BB244" s="107">
        <v>0</v>
      </c>
      <c r="BC244" s="107">
        <v>0</v>
      </c>
      <c r="BD244" s="107">
        <v>0</v>
      </c>
      <c r="BE244" s="107">
        <v>0</v>
      </c>
      <c r="BF244" s="107">
        <v>0</v>
      </c>
      <c r="BG244" s="206">
        <v>5</v>
      </c>
      <c r="BH244" s="206">
        <v>5</v>
      </c>
      <c r="BI244" s="206">
        <v>5</v>
      </c>
      <c r="BJ244" s="206">
        <v>5</v>
      </c>
      <c r="BK244" s="206">
        <v>5</v>
      </c>
      <c r="BL244" s="57">
        <v>7</v>
      </c>
      <c r="BM244" s="57">
        <v>5.0999999999999996</v>
      </c>
      <c r="BN244" s="57" t="s">
        <v>67</v>
      </c>
      <c r="BQ244" s="108"/>
    </row>
    <row r="245" spans="1:72" s="57" customFormat="1" ht="14.15" customHeight="1" x14ac:dyDescent="0.35">
      <c r="A245" s="201">
        <v>14455</v>
      </c>
      <c r="B245" s="197" t="s">
        <v>1069</v>
      </c>
      <c r="C245" s="198" t="s">
        <v>126</v>
      </c>
      <c r="D245" s="199">
        <v>2</v>
      </c>
      <c r="E245" s="199">
        <v>2025</v>
      </c>
      <c r="F245" s="200" t="s">
        <v>127</v>
      </c>
      <c r="G245" s="197" t="s">
        <v>568</v>
      </c>
      <c r="H245" s="198" t="s">
        <v>567</v>
      </c>
      <c r="I245" s="200" t="s">
        <v>561</v>
      </c>
      <c r="J245" s="200" t="s">
        <v>562</v>
      </c>
      <c r="K245" s="200" t="s">
        <v>65</v>
      </c>
      <c r="L245" s="215" t="s">
        <v>65</v>
      </c>
      <c r="M245" s="203">
        <v>13</v>
      </c>
      <c r="N245" s="204" t="s">
        <v>1365</v>
      </c>
      <c r="O245" s="204" t="s">
        <v>455</v>
      </c>
      <c r="P245" s="200" t="s">
        <v>2014</v>
      </c>
      <c r="Q245" s="205" t="s">
        <v>61</v>
      </c>
      <c r="R245" s="200" t="s">
        <v>62</v>
      </c>
      <c r="S245" s="204">
        <v>20</v>
      </c>
      <c r="T245" s="203">
        <v>10</v>
      </c>
      <c r="U245" s="203">
        <v>80</v>
      </c>
      <c r="V245" s="203">
        <v>0</v>
      </c>
      <c r="W245" s="203">
        <v>80</v>
      </c>
      <c r="X245" s="203">
        <v>4</v>
      </c>
      <c r="Y245" s="203" t="s">
        <v>64</v>
      </c>
      <c r="Z245" s="207" t="s">
        <v>67</v>
      </c>
      <c r="AA245" s="208" t="s">
        <v>67</v>
      </c>
      <c r="AB245" s="198" t="s">
        <v>2234</v>
      </c>
      <c r="AC245" s="200" t="s">
        <v>564</v>
      </c>
      <c r="AD245" s="203" t="s">
        <v>67</v>
      </c>
      <c r="AE245" s="204">
        <v>0</v>
      </c>
      <c r="AF245" s="200" t="s">
        <v>1366</v>
      </c>
      <c r="AG245" s="57">
        <v>20</v>
      </c>
      <c r="AH245" s="203">
        <v>3</v>
      </c>
      <c r="AI245" s="202" t="s">
        <v>1809</v>
      </c>
      <c r="AJ245" s="197" t="s">
        <v>2127</v>
      </c>
      <c r="AK245" s="209">
        <v>80</v>
      </c>
      <c r="AL245" s="209">
        <v>20</v>
      </c>
      <c r="AM245" s="209">
        <v>6373</v>
      </c>
      <c r="AN245" s="209">
        <v>0</v>
      </c>
      <c r="AO245" s="209">
        <v>0</v>
      </c>
      <c r="AP245" s="209">
        <v>5098400</v>
      </c>
      <c r="AQ245" s="209">
        <v>800000</v>
      </c>
      <c r="AR245" s="209">
        <v>0</v>
      </c>
      <c r="AS245" s="210">
        <v>0</v>
      </c>
      <c r="AT245" s="210">
        <v>0</v>
      </c>
      <c r="AU245" s="210">
        <v>5898400</v>
      </c>
      <c r="AV245" s="107" t="s">
        <v>64</v>
      </c>
      <c r="AX245" s="107">
        <v>3</v>
      </c>
      <c r="AY245" s="107">
        <v>7</v>
      </c>
      <c r="AZ245" s="107">
        <v>0</v>
      </c>
      <c r="BA245" s="107">
        <v>0</v>
      </c>
      <c r="BB245" s="107">
        <v>0</v>
      </c>
      <c r="BC245" s="107">
        <v>0</v>
      </c>
      <c r="BD245" s="107">
        <v>0</v>
      </c>
      <c r="BE245" s="107">
        <v>0</v>
      </c>
      <c r="BF245" s="107">
        <v>0</v>
      </c>
      <c r="BG245" s="206">
        <v>7</v>
      </c>
      <c r="BH245" s="206">
        <v>7</v>
      </c>
      <c r="BI245" s="206">
        <v>7</v>
      </c>
      <c r="BJ245" s="206">
        <v>7</v>
      </c>
      <c r="BK245" s="206">
        <v>7</v>
      </c>
      <c r="BL245" s="57">
        <v>7</v>
      </c>
      <c r="BM245" s="57">
        <v>6.6000000000000005</v>
      </c>
      <c r="BN245" s="57" t="s">
        <v>64</v>
      </c>
      <c r="BO245" s="57" t="s">
        <v>2430</v>
      </c>
      <c r="BP245" s="57" t="s">
        <v>2431</v>
      </c>
      <c r="BQ245" s="108">
        <v>22318359</v>
      </c>
      <c r="BR245" s="57" t="s">
        <v>2435</v>
      </c>
      <c r="BS245" s="57" t="s">
        <v>2436</v>
      </c>
      <c r="BT245" s="57" t="s">
        <v>2437</v>
      </c>
    </row>
    <row r="246" spans="1:72" s="57" customFormat="1" ht="14.15" customHeight="1" x14ac:dyDescent="0.35">
      <c r="A246" s="201">
        <v>14459</v>
      </c>
      <c r="B246" s="197" t="s">
        <v>1069</v>
      </c>
      <c r="C246" s="198" t="s">
        <v>126</v>
      </c>
      <c r="D246" s="199">
        <v>2</v>
      </c>
      <c r="E246" s="199">
        <v>2025</v>
      </c>
      <c r="F246" s="200" t="s">
        <v>127</v>
      </c>
      <c r="G246" s="197" t="s">
        <v>568</v>
      </c>
      <c r="H246" s="198" t="s">
        <v>567</v>
      </c>
      <c r="I246" s="200" t="s">
        <v>622</v>
      </c>
      <c r="J246" s="200" t="s">
        <v>623</v>
      </c>
      <c r="K246" s="200" t="s">
        <v>65</v>
      </c>
      <c r="L246" s="215" t="s">
        <v>65</v>
      </c>
      <c r="M246" s="203">
        <v>13</v>
      </c>
      <c r="N246" s="204" t="s">
        <v>1365</v>
      </c>
      <c r="O246" s="204" t="s">
        <v>455</v>
      </c>
      <c r="P246" s="200" t="s">
        <v>2014</v>
      </c>
      <c r="Q246" s="205" t="s">
        <v>61</v>
      </c>
      <c r="R246" s="200" t="s">
        <v>62</v>
      </c>
      <c r="S246" s="204">
        <v>7</v>
      </c>
      <c r="T246" s="203">
        <v>10</v>
      </c>
      <c r="U246" s="203">
        <v>28</v>
      </c>
      <c r="V246" s="203">
        <v>0</v>
      </c>
      <c r="W246" s="203">
        <v>28</v>
      </c>
      <c r="X246" s="203">
        <v>4</v>
      </c>
      <c r="Y246" s="203" t="s">
        <v>67</v>
      </c>
      <c r="Z246" s="207" t="s">
        <v>67</v>
      </c>
      <c r="AA246" s="208" t="s">
        <v>67</v>
      </c>
      <c r="AB246" s="198" t="s">
        <v>2234</v>
      </c>
      <c r="AC246" s="200" t="s">
        <v>564</v>
      </c>
      <c r="AD246" s="203" t="s">
        <v>67</v>
      </c>
      <c r="AE246" s="204">
        <v>0</v>
      </c>
      <c r="AF246" s="200" t="s">
        <v>1366</v>
      </c>
      <c r="AG246" s="57">
        <v>7</v>
      </c>
      <c r="AH246" s="203">
        <v>1</v>
      </c>
      <c r="AI246" s="202" t="s">
        <v>1809</v>
      </c>
      <c r="AJ246" s="197" t="s">
        <v>2127</v>
      </c>
      <c r="AK246" s="209">
        <v>28</v>
      </c>
      <c r="AL246" s="209">
        <v>7</v>
      </c>
      <c r="AM246" s="209">
        <v>4130</v>
      </c>
      <c r="AN246" s="209">
        <v>0</v>
      </c>
      <c r="AO246" s="209">
        <v>0</v>
      </c>
      <c r="AP246" s="209">
        <v>1156400</v>
      </c>
      <c r="AQ246" s="209">
        <v>0</v>
      </c>
      <c r="AR246" s="209">
        <v>0</v>
      </c>
      <c r="AS246" s="210">
        <v>0</v>
      </c>
      <c r="AT246" s="210">
        <v>0</v>
      </c>
      <c r="AU246" s="210">
        <v>1156400</v>
      </c>
      <c r="AV246" s="107" t="s">
        <v>64</v>
      </c>
      <c r="AX246" s="107">
        <v>3</v>
      </c>
      <c r="AY246" s="107">
        <v>7</v>
      </c>
      <c r="AZ246" s="107">
        <v>0</v>
      </c>
      <c r="BA246" s="107">
        <v>0</v>
      </c>
      <c r="BB246" s="107">
        <v>0</v>
      </c>
      <c r="BC246" s="107">
        <v>0</v>
      </c>
      <c r="BD246" s="107">
        <v>0</v>
      </c>
      <c r="BE246" s="107">
        <v>0</v>
      </c>
      <c r="BF246" s="107">
        <v>0</v>
      </c>
      <c r="BG246" s="206">
        <v>5</v>
      </c>
      <c r="BH246" s="206">
        <v>5</v>
      </c>
      <c r="BI246" s="206">
        <v>5</v>
      </c>
      <c r="BJ246" s="206">
        <v>5</v>
      </c>
      <c r="BK246" s="206">
        <v>5</v>
      </c>
      <c r="BL246" s="57">
        <v>7</v>
      </c>
      <c r="BM246" s="57">
        <v>5.0999999999999996</v>
      </c>
      <c r="BN246" s="57" t="s">
        <v>67</v>
      </c>
      <c r="BQ246" s="108"/>
    </row>
    <row r="247" spans="1:72" s="57" customFormat="1" ht="14.15" customHeight="1" x14ac:dyDescent="0.35">
      <c r="A247" s="201">
        <v>14456</v>
      </c>
      <c r="B247" s="197" t="s">
        <v>1069</v>
      </c>
      <c r="C247" s="198" t="s">
        <v>126</v>
      </c>
      <c r="D247" s="199">
        <v>2</v>
      </c>
      <c r="E247" s="199">
        <v>2025</v>
      </c>
      <c r="F247" s="200" t="s">
        <v>127</v>
      </c>
      <c r="G247" s="197" t="s">
        <v>568</v>
      </c>
      <c r="H247" s="198" t="s">
        <v>567</v>
      </c>
      <c r="I247" s="200" t="s">
        <v>622</v>
      </c>
      <c r="J247" s="200" t="s">
        <v>623</v>
      </c>
      <c r="K247" s="200" t="s">
        <v>65</v>
      </c>
      <c r="L247" s="215" t="s">
        <v>65</v>
      </c>
      <c r="M247" s="203">
        <v>13</v>
      </c>
      <c r="N247" s="204" t="s">
        <v>1365</v>
      </c>
      <c r="O247" s="204" t="s">
        <v>455</v>
      </c>
      <c r="P247" s="200" t="s">
        <v>2014</v>
      </c>
      <c r="Q247" s="205" t="s">
        <v>61</v>
      </c>
      <c r="R247" s="200" t="s">
        <v>62</v>
      </c>
      <c r="S247" s="204">
        <v>7</v>
      </c>
      <c r="T247" s="203">
        <v>10</v>
      </c>
      <c r="U247" s="203">
        <v>28</v>
      </c>
      <c r="V247" s="203">
        <v>0</v>
      </c>
      <c r="W247" s="203">
        <v>28</v>
      </c>
      <c r="X247" s="203">
        <v>4</v>
      </c>
      <c r="Y247" s="203" t="s">
        <v>67</v>
      </c>
      <c r="Z247" s="207" t="s">
        <v>67</v>
      </c>
      <c r="AA247" s="208" t="s">
        <v>67</v>
      </c>
      <c r="AB247" s="198" t="s">
        <v>2234</v>
      </c>
      <c r="AC247" s="200" t="s">
        <v>564</v>
      </c>
      <c r="AD247" s="203" t="s">
        <v>67</v>
      </c>
      <c r="AE247" s="204">
        <v>0</v>
      </c>
      <c r="AF247" s="200" t="s">
        <v>1366</v>
      </c>
      <c r="AG247" s="57">
        <v>7</v>
      </c>
      <c r="AH247" s="203">
        <v>1</v>
      </c>
      <c r="AI247" s="202" t="s">
        <v>1809</v>
      </c>
      <c r="AJ247" s="197" t="s">
        <v>2127</v>
      </c>
      <c r="AK247" s="209">
        <v>28</v>
      </c>
      <c r="AL247" s="209">
        <v>7</v>
      </c>
      <c r="AM247" s="209">
        <v>4130</v>
      </c>
      <c r="AN247" s="209">
        <v>0</v>
      </c>
      <c r="AO247" s="209">
        <v>0</v>
      </c>
      <c r="AP247" s="209">
        <v>1156400</v>
      </c>
      <c r="AQ247" s="209">
        <v>0</v>
      </c>
      <c r="AR247" s="209">
        <v>0</v>
      </c>
      <c r="AS247" s="210">
        <v>0</v>
      </c>
      <c r="AT247" s="210">
        <v>0</v>
      </c>
      <c r="AU247" s="210">
        <v>1156400</v>
      </c>
      <c r="AV247" s="107" t="s">
        <v>64</v>
      </c>
      <c r="AX247" s="107">
        <v>3</v>
      </c>
      <c r="AY247" s="107">
        <v>7</v>
      </c>
      <c r="AZ247" s="107">
        <v>0</v>
      </c>
      <c r="BA247" s="107">
        <v>0</v>
      </c>
      <c r="BB247" s="107">
        <v>0</v>
      </c>
      <c r="BC247" s="107">
        <v>0</v>
      </c>
      <c r="BD247" s="107">
        <v>0</v>
      </c>
      <c r="BE247" s="107">
        <v>0</v>
      </c>
      <c r="BF247" s="107">
        <v>0</v>
      </c>
      <c r="BG247" s="206">
        <v>5</v>
      </c>
      <c r="BH247" s="206">
        <v>5</v>
      </c>
      <c r="BI247" s="206">
        <v>5</v>
      </c>
      <c r="BJ247" s="206">
        <v>5</v>
      </c>
      <c r="BK247" s="206">
        <v>5</v>
      </c>
      <c r="BL247" s="57">
        <v>7</v>
      </c>
      <c r="BM247" s="57">
        <v>5.0999999999999996</v>
      </c>
      <c r="BN247" s="57" t="s">
        <v>67</v>
      </c>
      <c r="BQ247" s="108"/>
    </row>
    <row r="248" spans="1:72" s="57" customFormat="1" ht="14.15" customHeight="1" x14ac:dyDescent="0.35">
      <c r="A248" s="201">
        <v>14407</v>
      </c>
      <c r="B248" s="197" t="s">
        <v>1069</v>
      </c>
      <c r="C248" s="198" t="s">
        <v>126</v>
      </c>
      <c r="D248" s="199">
        <v>2</v>
      </c>
      <c r="E248" s="199">
        <v>2025</v>
      </c>
      <c r="F248" s="200" t="s">
        <v>127</v>
      </c>
      <c r="G248" s="197" t="s">
        <v>476</v>
      </c>
      <c r="H248" s="198" t="s">
        <v>603</v>
      </c>
      <c r="I248" s="200" t="s">
        <v>882</v>
      </c>
      <c r="J248" s="200" t="s">
        <v>2592</v>
      </c>
      <c r="K248" s="200" t="s">
        <v>65</v>
      </c>
      <c r="L248" s="215" t="s">
        <v>65</v>
      </c>
      <c r="M248" s="203">
        <v>13</v>
      </c>
      <c r="N248" s="204" t="s">
        <v>1365</v>
      </c>
      <c r="O248" s="204" t="s">
        <v>604</v>
      </c>
      <c r="P248" s="200" t="s">
        <v>152</v>
      </c>
      <c r="Q248" s="205" t="s">
        <v>61</v>
      </c>
      <c r="R248" s="200" t="s">
        <v>107</v>
      </c>
      <c r="S248" s="204">
        <v>50</v>
      </c>
      <c r="T248" s="203">
        <v>20</v>
      </c>
      <c r="U248" s="203"/>
      <c r="V248" s="203">
        <v>0</v>
      </c>
      <c r="W248" s="203">
        <v>200</v>
      </c>
      <c r="X248" s="203">
        <v>4</v>
      </c>
      <c r="Y248" s="203" t="s">
        <v>64</v>
      </c>
      <c r="Z248" s="207" t="s">
        <v>67</v>
      </c>
      <c r="AA248" s="208" t="s">
        <v>67</v>
      </c>
      <c r="AB248" s="198" t="s">
        <v>2250</v>
      </c>
      <c r="AC248" s="200" t="s">
        <v>2251</v>
      </c>
      <c r="AD248" s="203" t="s">
        <v>67</v>
      </c>
      <c r="AE248" s="204">
        <v>0</v>
      </c>
      <c r="AF248" s="200" t="s">
        <v>1366</v>
      </c>
      <c r="AG248" s="57">
        <v>50</v>
      </c>
      <c r="AH248" s="203">
        <v>2</v>
      </c>
      <c r="AI248" s="202" t="s">
        <v>1828</v>
      </c>
      <c r="AJ248" s="197" t="s">
        <v>2173</v>
      </c>
      <c r="AK248" s="209">
        <v>200</v>
      </c>
      <c r="AL248" s="209">
        <v>50</v>
      </c>
      <c r="AM248" s="209">
        <v>5075</v>
      </c>
      <c r="AN248" s="209">
        <v>0</v>
      </c>
      <c r="AO248" s="209">
        <v>0</v>
      </c>
      <c r="AP248" s="209">
        <v>20300000</v>
      </c>
      <c r="AQ248" s="209">
        <v>4000000</v>
      </c>
      <c r="AR248" s="209">
        <v>0</v>
      </c>
      <c r="AS248" s="210">
        <v>0</v>
      </c>
      <c r="AT248" s="210">
        <v>0</v>
      </c>
      <c r="AU248" s="210">
        <v>24300000</v>
      </c>
      <c r="AV248" s="107" t="s">
        <v>64</v>
      </c>
      <c r="AX248" s="107">
        <v>1</v>
      </c>
      <c r="AY248" s="107">
        <v>7</v>
      </c>
      <c r="AZ248" s="107">
        <v>7</v>
      </c>
      <c r="BA248" s="107">
        <v>7</v>
      </c>
      <c r="BB248" s="107">
        <v>7</v>
      </c>
      <c r="BC248" s="107">
        <v>7</v>
      </c>
      <c r="BD248" s="107">
        <v>7</v>
      </c>
      <c r="BE248" s="107">
        <v>7</v>
      </c>
      <c r="BF248" s="107">
        <v>7</v>
      </c>
      <c r="BG248" s="206">
        <v>7</v>
      </c>
      <c r="BH248" s="206">
        <v>7</v>
      </c>
      <c r="BI248" s="206">
        <v>7</v>
      </c>
      <c r="BJ248" s="206">
        <v>7</v>
      </c>
      <c r="BK248" s="206">
        <v>7</v>
      </c>
      <c r="BL248" s="57">
        <v>7</v>
      </c>
      <c r="BM248" s="57">
        <v>6.4</v>
      </c>
      <c r="BN248" s="57" t="s">
        <v>67</v>
      </c>
      <c r="BQ248" s="108"/>
    </row>
    <row r="249" spans="1:72" s="57" customFormat="1" ht="14.15" customHeight="1" x14ac:dyDescent="0.35">
      <c r="A249" s="201">
        <v>14406</v>
      </c>
      <c r="B249" s="197" t="s">
        <v>1069</v>
      </c>
      <c r="C249" s="198" t="s">
        <v>126</v>
      </c>
      <c r="D249" s="199">
        <v>2</v>
      </c>
      <c r="E249" s="199">
        <v>2025</v>
      </c>
      <c r="F249" s="200" t="s">
        <v>127</v>
      </c>
      <c r="G249" s="197" t="s">
        <v>476</v>
      </c>
      <c r="H249" s="198" t="s">
        <v>603</v>
      </c>
      <c r="I249" s="200" t="s">
        <v>882</v>
      </c>
      <c r="J249" s="200" t="s">
        <v>2592</v>
      </c>
      <c r="K249" s="200" t="s">
        <v>65</v>
      </c>
      <c r="L249" s="215" t="s">
        <v>65</v>
      </c>
      <c r="M249" s="203">
        <v>13</v>
      </c>
      <c r="N249" s="204" t="s">
        <v>1365</v>
      </c>
      <c r="O249" s="204" t="s">
        <v>595</v>
      </c>
      <c r="P249" s="200" t="s">
        <v>152</v>
      </c>
      <c r="Q249" s="205" t="s">
        <v>61</v>
      </c>
      <c r="R249" s="200" t="s">
        <v>107</v>
      </c>
      <c r="S249" s="204">
        <v>50</v>
      </c>
      <c r="T249" s="203">
        <v>20</v>
      </c>
      <c r="U249" s="203"/>
      <c r="V249" s="203">
        <v>0</v>
      </c>
      <c r="W249" s="203">
        <v>200</v>
      </c>
      <c r="X249" s="203">
        <v>4</v>
      </c>
      <c r="Y249" s="203" t="s">
        <v>64</v>
      </c>
      <c r="Z249" s="207" t="s">
        <v>67</v>
      </c>
      <c r="AA249" s="208" t="s">
        <v>67</v>
      </c>
      <c r="AB249" s="198" t="s">
        <v>2250</v>
      </c>
      <c r="AC249" s="200" t="s">
        <v>600</v>
      </c>
      <c r="AD249" s="203" t="s">
        <v>67</v>
      </c>
      <c r="AE249" s="204">
        <v>0</v>
      </c>
      <c r="AF249" s="200" t="s">
        <v>1366</v>
      </c>
      <c r="AG249" s="57">
        <v>50</v>
      </c>
      <c r="AH249" s="203">
        <v>2</v>
      </c>
      <c r="AI249" s="202" t="s">
        <v>1828</v>
      </c>
      <c r="AJ249" s="197" t="s">
        <v>2173</v>
      </c>
      <c r="AK249" s="209">
        <v>200</v>
      </c>
      <c r="AL249" s="209">
        <v>50</v>
      </c>
      <c r="AM249" s="209">
        <v>5075</v>
      </c>
      <c r="AN249" s="209">
        <v>0</v>
      </c>
      <c r="AO249" s="209">
        <v>0</v>
      </c>
      <c r="AP249" s="209">
        <v>20300000</v>
      </c>
      <c r="AQ249" s="209">
        <v>4000000</v>
      </c>
      <c r="AR249" s="209">
        <v>0</v>
      </c>
      <c r="AS249" s="210">
        <v>0</v>
      </c>
      <c r="AT249" s="210">
        <v>0</v>
      </c>
      <c r="AU249" s="210">
        <v>24300000</v>
      </c>
      <c r="AV249" s="107" t="s">
        <v>64</v>
      </c>
      <c r="AX249" s="107">
        <v>1</v>
      </c>
      <c r="AY249" s="107">
        <v>7</v>
      </c>
      <c r="AZ249" s="107">
        <v>7</v>
      </c>
      <c r="BA249" s="107">
        <v>7</v>
      </c>
      <c r="BB249" s="107">
        <v>7</v>
      </c>
      <c r="BC249" s="107">
        <v>7</v>
      </c>
      <c r="BD249" s="107">
        <v>7</v>
      </c>
      <c r="BE249" s="107">
        <v>7</v>
      </c>
      <c r="BF249" s="107">
        <v>7</v>
      </c>
      <c r="BG249" s="206">
        <v>7</v>
      </c>
      <c r="BH249" s="206">
        <v>7</v>
      </c>
      <c r="BI249" s="206">
        <v>7</v>
      </c>
      <c r="BJ249" s="206">
        <v>7</v>
      </c>
      <c r="BK249" s="206">
        <v>7</v>
      </c>
      <c r="BL249" s="57">
        <v>7</v>
      </c>
      <c r="BM249" s="57">
        <v>6.4</v>
      </c>
      <c r="BN249" s="57" t="s">
        <v>67</v>
      </c>
      <c r="BQ249" s="108"/>
    </row>
    <row r="250" spans="1:72" s="57" customFormat="1" ht="14.15" customHeight="1" x14ac:dyDescent="0.35">
      <c r="A250" s="201">
        <v>14266</v>
      </c>
      <c r="B250" s="197" t="s">
        <v>1069</v>
      </c>
      <c r="C250" s="198" t="s">
        <v>126</v>
      </c>
      <c r="D250" s="199">
        <v>2</v>
      </c>
      <c r="E250" s="199">
        <v>2025</v>
      </c>
      <c r="F250" s="200" t="s">
        <v>127</v>
      </c>
      <c r="G250" s="197" t="s">
        <v>1081</v>
      </c>
      <c r="H250" s="198" t="s">
        <v>2306</v>
      </c>
      <c r="I250" s="200" t="s">
        <v>79</v>
      </c>
      <c r="J250" s="200" t="s">
        <v>80</v>
      </c>
      <c r="K250" s="200" t="s">
        <v>56</v>
      </c>
      <c r="L250" s="215" t="s">
        <v>57</v>
      </c>
      <c r="M250" s="203">
        <v>13</v>
      </c>
      <c r="N250" s="204" t="s">
        <v>1365</v>
      </c>
      <c r="O250" s="204" t="s">
        <v>209</v>
      </c>
      <c r="P250" s="200" t="s">
        <v>152</v>
      </c>
      <c r="Q250" s="205" t="s">
        <v>61</v>
      </c>
      <c r="R250" s="200" t="s">
        <v>62</v>
      </c>
      <c r="S250" s="204">
        <v>41</v>
      </c>
      <c r="T250" s="203">
        <v>11</v>
      </c>
      <c r="U250" s="203">
        <v>110</v>
      </c>
      <c r="V250" s="203">
        <v>12</v>
      </c>
      <c r="W250" s="203">
        <v>122</v>
      </c>
      <c r="X250" s="203">
        <v>3</v>
      </c>
      <c r="Y250" s="203" t="s">
        <v>64</v>
      </c>
      <c r="Z250" s="207" t="s">
        <v>67</v>
      </c>
      <c r="AA250" s="208" t="s">
        <v>64</v>
      </c>
      <c r="AB250" s="198" t="s">
        <v>2234</v>
      </c>
      <c r="AC250" s="200" t="s">
        <v>1079</v>
      </c>
      <c r="AD250" s="203" t="s">
        <v>67</v>
      </c>
      <c r="AE250" s="204">
        <v>0</v>
      </c>
      <c r="AF250" s="200" t="s">
        <v>1366</v>
      </c>
      <c r="AG250" s="57">
        <v>41</v>
      </c>
      <c r="AH250" s="203">
        <v>2</v>
      </c>
      <c r="AI250" s="202" t="s">
        <v>1828</v>
      </c>
      <c r="AJ250" s="197" t="s">
        <v>2173</v>
      </c>
      <c r="AK250" s="209">
        <v>122</v>
      </c>
      <c r="AL250" s="209">
        <v>41</v>
      </c>
      <c r="AM250" s="209">
        <v>5075</v>
      </c>
      <c r="AN250" s="209">
        <v>115000</v>
      </c>
      <c r="AO250" s="209">
        <v>0</v>
      </c>
      <c r="AP250" s="209">
        <v>6810650</v>
      </c>
      <c r="AQ250" s="209">
        <v>1804000</v>
      </c>
      <c r="AR250" s="209">
        <v>1265000</v>
      </c>
      <c r="AS250" s="210">
        <v>0</v>
      </c>
      <c r="AT250" s="210">
        <v>0</v>
      </c>
      <c r="AU250" s="210">
        <v>9879650</v>
      </c>
      <c r="AV250" s="107" t="s">
        <v>64</v>
      </c>
      <c r="AX250" s="107">
        <v>1</v>
      </c>
      <c r="AY250" s="107">
        <v>7</v>
      </c>
      <c r="AZ250" s="107">
        <v>0</v>
      </c>
      <c r="BA250" s="107">
        <v>0</v>
      </c>
      <c r="BB250" s="107">
        <v>0</v>
      </c>
      <c r="BC250" s="107">
        <v>0</v>
      </c>
      <c r="BD250" s="107">
        <v>0</v>
      </c>
      <c r="BE250" s="107">
        <v>0</v>
      </c>
      <c r="BF250" s="107">
        <v>0</v>
      </c>
      <c r="BG250" s="206">
        <v>7</v>
      </c>
      <c r="BH250" s="206">
        <v>7</v>
      </c>
      <c r="BI250" s="206">
        <v>5</v>
      </c>
      <c r="BJ250" s="206">
        <v>5</v>
      </c>
      <c r="BK250" s="206">
        <v>5</v>
      </c>
      <c r="BL250" s="81">
        <v>7</v>
      </c>
      <c r="BM250" s="57">
        <v>5.8</v>
      </c>
      <c r="BN250" s="57" t="s">
        <v>67</v>
      </c>
      <c r="BQ250" s="108"/>
    </row>
    <row r="251" spans="1:72" s="57" customFormat="1" ht="14.15" customHeight="1" x14ac:dyDescent="0.35">
      <c r="A251" s="201">
        <v>14273</v>
      </c>
      <c r="B251" s="197" t="s">
        <v>1069</v>
      </c>
      <c r="C251" s="198" t="s">
        <v>126</v>
      </c>
      <c r="D251" s="199">
        <v>2</v>
      </c>
      <c r="E251" s="199">
        <v>2025</v>
      </c>
      <c r="F251" s="200" t="s">
        <v>127</v>
      </c>
      <c r="G251" s="197" t="s">
        <v>1018</v>
      </c>
      <c r="H251" s="198" t="s">
        <v>2381</v>
      </c>
      <c r="I251" s="200" t="s">
        <v>614</v>
      </c>
      <c r="J251" s="200" t="s">
        <v>615</v>
      </c>
      <c r="K251" s="200" t="s">
        <v>56</v>
      </c>
      <c r="L251" s="215" t="s">
        <v>57</v>
      </c>
      <c r="M251" s="203">
        <v>13</v>
      </c>
      <c r="N251" s="204" t="s">
        <v>1365</v>
      </c>
      <c r="O251" s="204" t="s">
        <v>209</v>
      </c>
      <c r="P251" s="200" t="s">
        <v>445</v>
      </c>
      <c r="Q251" s="205" t="s">
        <v>61</v>
      </c>
      <c r="R251" s="200" t="s">
        <v>62</v>
      </c>
      <c r="S251" s="204">
        <v>38</v>
      </c>
      <c r="T251" s="203">
        <v>11</v>
      </c>
      <c r="U251" s="203">
        <v>100</v>
      </c>
      <c r="V251" s="203">
        <v>12</v>
      </c>
      <c r="W251" s="203">
        <v>112</v>
      </c>
      <c r="X251" s="203">
        <v>3</v>
      </c>
      <c r="Y251" s="203" t="s">
        <v>64</v>
      </c>
      <c r="Z251" s="207" t="s">
        <v>67</v>
      </c>
      <c r="AA251" s="208" t="s">
        <v>64</v>
      </c>
      <c r="AB251" s="198" t="s">
        <v>2234</v>
      </c>
      <c r="AC251" s="200" t="s">
        <v>1016</v>
      </c>
      <c r="AD251" s="203" t="s">
        <v>67</v>
      </c>
      <c r="AE251" s="204">
        <v>0</v>
      </c>
      <c r="AF251" s="200" t="s">
        <v>1366</v>
      </c>
      <c r="AG251" s="57">
        <v>38</v>
      </c>
      <c r="AH251" s="203">
        <v>2</v>
      </c>
      <c r="AI251" s="202" t="s">
        <v>1828</v>
      </c>
      <c r="AJ251" s="197" t="s">
        <v>2173</v>
      </c>
      <c r="AK251" s="209">
        <v>112</v>
      </c>
      <c r="AL251" s="209">
        <v>38</v>
      </c>
      <c r="AM251" s="209">
        <v>5075</v>
      </c>
      <c r="AN251" s="209">
        <v>115000</v>
      </c>
      <c r="AO251" s="209">
        <v>0</v>
      </c>
      <c r="AP251" s="209">
        <v>6252400</v>
      </c>
      <c r="AQ251" s="209">
        <v>1672000</v>
      </c>
      <c r="AR251" s="209">
        <v>1265000</v>
      </c>
      <c r="AS251" s="210">
        <v>0</v>
      </c>
      <c r="AT251" s="210">
        <v>0</v>
      </c>
      <c r="AU251" s="210">
        <v>9189400</v>
      </c>
      <c r="AV251" s="107" t="s">
        <v>64</v>
      </c>
      <c r="AX251" s="107">
        <v>1</v>
      </c>
      <c r="AY251" s="107">
        <v>7</v>
      </c>
      <c r="AZ251" s="107">
        <v>0</v>
      </c>
      <c r="BA251" s="107">
        <v>0</v>
      </c>
      <c r="BB251" s="107">
        <v>0</v>
      </c>
      <c r="BC251" s="107">
        <v>0</v>
      </c>
      <c r="BD251" s="107">
        <v>0</v>
      </c>
      <c r="BE251" s="107">
        <v>0</v>
      </c>
      <c r="BF251" s="107">
        <v>0</v>
      </c>
      <c r="BG251" s="206">
        <v>7</v>
      </c>
      <c r="BH251" s="206">
        <v>7</v>
      </c>
      <c r="BI251" s="206">
        <v>7</v>
      </c>
      <c r="BJ251" s="206">
        <v>7</v>
      </c>
      <c r="BK251" s="206">
        <v>7</v>
      </c>
      <c r="BL251" s="57">
        <v>7</v>
      </c>
      <c r="BM251" s="57">
        <v>6.4</v>
      </c>
      <c r="BN251" s="57" t="s">
        <v>67</v>
      </c>
      <c r="BQ251" s="108"/>
    </row>
    <row r="252" spans="1:72" s="57" customFormat="1" ht="14.15" customHeight="1" x14ac:dyDescent="0.35">
      <c r="A252" s="201">
        <v>14584</v>
      </c>
      <c r="B252" s="197" t="s">
        <v>1069</v>
      </c>
      <c r="C252" s="198" t="s">
        <v>126</v>
      </c>
      <c r="D252" s="199">
        <v>2</v>
      </c>
      <c r="E252" s="199">
        <v>2025</v>
      </c>
      <c r="F252" s="200" t="s">
        <v>127</v>
      </c>
      <c r="G252" s="197" t="s">
        <v>214</v>
      </c>
      <c r="H252" s="198" t="s">
        <v>2242</v>
      </c>
      <c r="I252" s="200" t="s">
        <v>552</v>
      </c>
      <c r="J252" s="200" t="s">
        <v>553</v>
      </c>
      <c r="K252" s="200" t="s">
        <v>65</v>
      </c>
      <c r="L252" s="215" t="s">
        <v>65</v>
      </c>
      <c r="M252" s="203">
        <v>5</v>
      </c>
      <c r="N252" s="204" t="s">
        <v>2233</v>
      </c>
      <c r="O252" s="204" t="s">
        <v>559</v>
      </c>
      <c r="P252" s="200" t="s">
        <v>152</v>
      </c>
      <c r="Q252" s="205" t="s">
        <v>61</v>
      </c>
      <c r="R252" s="200" t="s">
        <v>107</v>
      </c>
      <c r="S252" s="204">
        <v>20</v>
      </c>
      <c r="T252" s="203">
        <v>20</v>
      </c>
      <c r="U252" s="203">
        <v>80</v>
      </c>
      <c r="V252" s="203">
        <v>0</v>
      </c>
      <c r="W252" s="203">
        <v>80</v>
      </c>
      <c r="X252" s="203">
        <v>4</v>
      </c>
      <c r="Y252" s="203" t="s">
        <v>64</v>
      </c>
      <c r="Z252" s="207" t="s">
        <v>67</v>
      </c>
      <c r="AA252" s="208" t="s">
        <v>67</v>
      </c>
      <c r="AB252" s="198" t="s">
        <v>2234</v>
      </c>
      <c r="AC252" s="200" t="s">
        <v>2312</v>
      </c>
      <c r="AD252" s="203" t="s">
        <v>67</v>
      </c>
      <c r="AE252" s="204">
        <v>0</v>
      </c>
      <c r="AF252" s="200" t="s">
        <v>1366</v>
      </c>
      <c r="AG252" s="57">
        <v>20</v>
      </c>
      <c r="AH252" s="203">
        <v>3</v>
      </c>
      <c r="AI252" s="202" t="s">
        <v>1828</v>
      </c>
      <c r="AJ252" s="197" t="s">
        <v>2173</v>
      </c>
      <c r="AK252" s="209">
        <v>80</v>
      </c>
      <c r="AL252" s="209">
        <v>20</v>
      </c>
      <c r="AM252" s="209">
        <v>6373</v>
      </c>
      <c r="AN252" s="209">
        <v>0</v>
      </c>
      <c r="AO252" s="209">
        <v>0</v>
      </c>
      <c r="AP252" s="209">
        <v>10196800</v>
      </c>
      <c r="AQ252" s="209">
        <v>1600000</v>
      </c>
      <c r="AR252" s="209">
        <v>0</v>
      </c>
      <c r="AS252" s="210">
        <v>0</v>
      </c>
      <c r="AT252" s="210">
        <v>0</v>
      </c>
      <c r="AU252" s="210">
        <v>11796800</v>
      </c>
      <c r="AV252" s="107" t="s">
        <v>64</v>
      </c>
      <c r="AX252" s="107">
        <v>1</v>
      </c>
      <c r="AY252" s="107">
        <v>7</v>
      </c>
      <c r="AZ252" s="107">
        <v>0</v>
      </c>
      <c r="BA252" s="107">
        <v>0</v>
      </c>
      <c r="BB252" s="107">
        <v>0</v>
      </c>
      <c r="BC252" s="107">
        <v>0</v>
      </c>
      <c r="BD252" s="107">
        <v>0</v>
      </c>
      <c r="BE252" s="107">
        <v>0</v>
      </c>
      <c r="BF252" s="107">
        <v>0</v>
      </c>
      <c r="BG252" s="206">
        <v>7</v>
      </c>
      <c r="BH252" s="206">
        <v>7</v>
      </c>
      <c r="BI252" s="206">
        <v>7</v>
      </c>
      <c r="BJ252" s="206">
        <v>7</v>
      </c>
      <c r="BK252" s="206">
        <v>7</v>
      </c>
      <c r="BL252" s="81">
        <v>7</v>
      </c>
      <c r="BM252" s="57">
        <v>6.4</v>
      </c>
      <c r="BN252" s="57" t="s">
        <v>67</v>
      </c>
      <c r="BQ252" s="108"/>
    </row>
    <row r="253" spans="1:72" s="57" customFormat="1" ht="14.15" customHeight="1" x14ac:dyDescent="0.35">
      <c r="A253" s="201">
        <v>14586</v>
      </c>
      <c r="B253" s="197" t="s">
        <v>1069</v>
      </c>
      <c r="C253" s="198" t="s">
        <v>126</v>
      </c>
      <c r="D253" s="199">
        <v>2</v>
      </c>
      <c r="E253" s="199">
        <v>2025</v>
      </c>
      <c r="F253" s="200" t="s">
        <v>127</v>
      </c>
      <c r="G253" s="197" t="s">
        <v>214</v>
      </c>
      <c r="H253" s="198" t="s">
        <v>2242</v>
      </c>
      <c r="I253" s="200" t="s">
        <v>296</v>
      </c>
      <c r="J253" s="200" t="s">
        <v>297</v>
      </c>
      <c r="K253" s="200" t="s">
        <v>65</v>
      </c>
      <c r="L253" s="215" t="s">
        <v>65</v>
      </c>
      <c r="M253" s="203">
        <v>5</v>
      </c>
      <c r="N253" s="204" t="s">
        <v>2233</v>
      </c>
      <c r="O253" s="204" t="s">
        <v>328</v>
      </c>
      <c r="P253" s="200" t="s">
        <v>152</v>
      </c>
      <c r="Q253" s="205" t="s">
        <v>61</v>
      </c>
      <c r="R253" s="200" t="s">
        <v>107</v>
      </c>
      <c r="S253" s="204">
        <v>40</v>
      </c>
      <c r="T253" s="203">
        <v>15</v>
      </c>
      <c r="U253" s="203">
        <v>160</v>
      </c>
      <c r="V253" s="203">
        <v>0</v>
      </c>
      <c r="W253" s="203">
        <v>160</v>
      </c>
      <c r="X253" s="203">
        <v>4</v>
      </c>
      <c r="Y253" s="203" t="s">
        <v>64</v>
      </c>
      <c r="Z253" s="207" t="s">
        <v>67</v>
      </c>
      <c r="AA253" s="208" t="s">
        <v>67</v>
      </c>
      <c r="AB253" s="198" t="s">
        <v>2234</v>
      </c>
      <c r="AC253" s="200" t="s">
        <v>329</v>
      </c>
      <c r="AD253" s="203" t="s">
        <v>64</v>
      </c>
      <c r="AE253" s="204" t="s">
        <v>1254</v>
      </c>
      <c r="AF253" s="200" t="s">
        <v>1366</v>
      </c>
      <c r="AG253" s="57">
        <v>40</v>
      </c>
      <c r="AH253" s="203">
        <v>3</v>
      </c>
      <c r="AI253" s="202" t="s">
        <v>1828</v>
      </c>
      <c r="AJ253" s="197" t="s">
        <v>2173</v>
      </c>
      <c r="AK253" s="209">
        <v>160</v>
      </c>
      <c r="AL253" s="209">
        <v>40</v>
      </c>
      <c r="AM253" s="209">
        <v>6373</v>
      </c>
      <c r="AN253" s="209">
        <v>0</v>
      </c>
      <c r="AO253" s="209">
        <v>50000</v>
      </c>
      <c r="AP253" s="209">
        <v>15295200</v>
      </c>
      <c r="AQ253" s="209">
        <v>2400000</v>
      </c>
      <c r="AR253" s="209">
        <v>0</v>
      </c>
      <c r="AS253" s="210">
        <v>0</v>
      </c>
      <c r="AT253" s="210">
        <v>750000</v>
      </c>
      <c r="AU253" s="210">
        <v>18445200</v>
      </c>
      <c r="AV253" s="107" t="s">
        <v>64</v>
      </c>
      <c r="AX253" s="107">
        <v>1</v>
      </c>
      <c r="AY253" s="107">
        <v>7</v>
      </c>
      <c r="AZ253" s="107">
        <v>0</v>
      </c>
      <c r="BA253" s="107">
        <v>0</v>
      </c>
      <c r="BB253" s="107">
        <v>0</v>
      </c>
      <c r="BC253" s="107">
        <v>0</v>
      </c>
      <c r="BD253" s="107">
        <v>0</v>
      </c>
      <c r="BE253" s="107">
        <v>0</v>
      </c>
      <c r="BF253" s="107">
        <v>0</v>
      </c>
      <c r="BG253" s="206">
        <v>7</v>
      </c>
      <c r="BH253" s="206">
        <v>7</v>
      </c>
      <c r="BI253" s="206">
        <v>7</v>
      </c>
      <c r="BJ253" s="206">
        <v>7</v>
      </c>
      <c r="BK253" s="206">
        <v>7</v>
      </c>
      <c r="BL253" s="57">
        <v>7</v>
      </c>
      <c r="BM253" s="57">
        <v>6.4</v>
      </c>
      <c r="BN253" s="57" t="s">
        <v>67</v>
      </c>
      <c r="BQ253" s="108"/>
    </row>
    <row r="254" spans="1:72" s="57" customFormat="1" ht="14.15" customHeight="1" x14ac:dyDescent="0.35">
      <c r="A254" s="201">
        <v>14402</v>
      </c>
      <c r="B254" s="197" t="s">
        <v>1069</v>
      </c>
      <c r="C254" s="198" t="s">
        <v>126</v>
      </c>
      <c r="D254" s="199">
        <v>2</v>
      </c>
      <c r="E254" s="199">
        <v>2025</v>
      </c>
      <c r="F254" s="200" t="s">
        <v>127</v>
      </c>
      <c r="G254" s="197" t="s">
        <v>476</v>
      </c>
      <c r="H254" s="198" t="s">
        <v>603</v>
      </c>
      <c r="I254" s="200" t="s">
        <v>593</v>
      </c>
      <c r="J254" s="200" t="s">
        <v>594</v>
      </c>
      <c r="K254" s="200" t="s">
        <v>65</v>
      </c>
      <c r="L254" s="215" t="s">
        <v>65</v>
      </c>
      <c r="M254" s="203">
        <v>13</v>
      </c>
      <c r="N254" s="204" t="s">
        <v>1365</v>
      </c>
      <c r="O254" s="204" t="s">
        <v>595</v>
      </c>
      <c r="P254" s="200" t="s">
        <v>152</v>
      </c>
      <c r="Q254" s="205" t="s">
        <v>61</v>
      </c>
      <c r="R254" s="200" t="s">
        <v>107</v>
      </c>
      <c r="S254" s="204">
        <v>38</v>
      </c>
      <c r="T254" s="203">
        <v>19</v>
      </c>
      <c r="U254" s="203">
        <v>150</v>
      </c>
      <c r="V254" s="203">
        <v>0</v>
      </c>
      <c r="W254" s="203">
        <v>150</v>
      </c>
      <c r="X254" s="203">
        <v>4</v>
      </c>
      <c r="Y254" s="203" t="s">
        <v>64</v>
      </c>
      <c r="Z254" s="207" t="s">
        <v>67</v>
      </c>
      <c r="AA254" s="208" t="s">
        <v>67</v>
      </c>
      <c r="AB254" s="198" t="s">
        <v>2234</v>
      </c>
      <c r="AC254" s="200" t="s">
        <v>600</v>
      </c>
      <c r="AD254" s="203" t="s">
        <v>67</v>
      </c>
      <c r="AE254" s="204">
        <v>0</v>
      </c>
      <c r="AF254" s="200" t="s">
        <v>1366</v>
      </c>
      <c r="AG254" s="57">
        <v>38</v>
      </c>
      <c r="AH254" s="203">
        <v>3</v>
      </c>
      <c r="AI254" s="202" t="s">
        <v>1679</v>
      </c>
      <c r="AJ254" s="197" t="s">
        <v>2156</v>
      </c>
      <c r="AK254" s="209">
        <v>150</v>
      </c>
      <c r="AL254" s="209">
        <v>38</v>
      </c>
      <c r="AM254" s="209">
        <v>7000</v>
      </c>
      <c r="AN254" s="209">
        <v>0</v>
      </c>
      <c r="AO254" s="209">
        <v>0</v>
      </c>
      <c r="AP254" s="209">
        <v>19950000</v>
      </c>
      <c r="AQ254" s="209">
        <v>2888000</v>
      </c>
      <c r="AR254" s="209">
        <v>0</v>
      </c>
      <c r="AS254" s="210">
        <v>0</v>
      </c>
      <c r="AT254" s="210">
        <v>0</v>
      </c>
      <c r="AU254" s="210">
        <v>22838000</v>
      </c>
      <c r="AV254" s="107" t="s">
        <v>64</v>
      </c>
      <c r="AX254" s="107">
        <v>1</v>
      </c>
      <c r="AY254" s="107">
        <v>7</v>
      </c>
      <c r="AZ254" s="107">
        <v>0</v>
      </c>
      <c r="BA254" s="107">
        <v>0</v>
      </c>
      <c r="BB254" s="107">
        <v>0</v>
      </c>
      <c r="BC254" s="107">
        <v>0</v>
      </c>
      <c r="BD254" s="107">
        <v>0</v>
      </c>
      <c r="BE254" s="107">
        <v>0</v>
      </c>
      <c r="BF254" s="107">
        <v>0</v>
      </c>
      <c r="BG254" s="206">
        <v>7</v>
      </c>
      <c r="BH254" s="206">
        <v>7</v>
      </c>
      <c r="BI254" s="206">
        <v>7</v>
      </c>
      <c r="BJ254" s="206">
        <v>7</v>
      </c>
      <c r="BK254" s="206">
        <v>7</v>
      </c>
      <c r="BL254" s="81">
        <v>6.4</v>
      </c>
      <c r="BM254" s="57">
        <v>6.4</v>
      </c>
      <c r="BN254" s="57" t="s">
        <v>67</v>
      </c>
      <c r="BQ254" s="108"/>
    </row>
    <row r="255" spans="1:72" s="57" customFormat="1" ht="14.15" customHeight="1" x14ac:dyDescent="0.35">
      <c r="A255" s="201">
        <v>14453</v>
      </c>
      <c r="B255" s="197" t="s">
        <v>1069</v>
      </c>
      <c r="C255" s="198" t="s">
        <v>126</v>
      </c>
      <c r="D255" s="199">
        <v>2</v>
      </c>
      <c r="E255" s="199">
        <v>2025</v>
      </c>
      <c r="F255" s="200" t="s">
        <v>127</v>
      </c>
      <c r="G255" s="197" t="s">
        <v>568</v>
      </c>
      <c r="H255" s="198" t="s">
        <v>567</v>
      </c>
      <c r="I255" s="200" t="s">
        <v>79</v>
      </c>
      <c r="J255" s="200" t="s">
        <v>80</v>
      </c>
      <c r="K255" s="200" t="s">
        <v>56</v>
      </c>
      <c r="L255" s="215" t="s">
        <v>57</v>
      </c>
      <c r="M255" s="203">
        <v>13</v>
      </c>
      <c r="N255" s="204" t="s">
        <v>1365</v>
      </c>
      <c r="O255" s="204" t="s">
        <v>455</v>
      </c>
      <c r="P255" s="200" t="s">
        <v>2014</v>
      </c>
      <c r="Q255" s="205" t="s">
        <v>61</v>
      </c>
      <c r="R255" s="200" t="s">
        <v>62</v>
      </c>
      <c r="S255" s="204">
        <v>31</v>
      </c>
      <c r="T255" s="203">
        <v>10</v>
      </c>
      <c r="U255" s="203">
        <v>110</v>
      </c>
      <c r="V255" s="203">
        <v>12</v>
      </c>
      <c r="W255" s="203">
        <v>122</v>
      </c>
      <c r="X255" s="203">
        <v>4</v>
      </c>
      <c r="Y255" s="203" t="s">
        <v>67</v>
      </c>
      <c r="Z255" s="207" t="s">
        <v>67</v>
      </c>
      <c r="AA255" s="208" t="s">
        <v>64</v>
      </c>
      <c r="AB255" s="198" t="s">
        <v>2234</v>
      </c>
      <c r="AC255" s="200" t="s">
        <v>564</v>
      </c>
      <c r="AD255" s="203" t="s">
        <v>67</v>
      </c>
      <c r="AE255" s="204">
        <v>0</v>
      </c>
      <c r="AF255" s="200" t="s">
        <v>1366</v>
      </c>
      <c r="AG255" s="57">
        <v>31</v>
      </c>
      <c r="AH255" s="203">
        <v>2</v>
      </c>
      <c r="AI255" s="202" t="s">
        <v>1679</v>
      </c>
      <c r="AJ255" s="197" t="s">
        <v>2156</v>
      </c>
      <c r="AK255" s="209">
        <v>122</v>
      </c>
      <c r="AL255" s="209">
        <v>31</v>
      </c>
      <c r="AM255" s="209">
        <v>6000</v>
      </c>
      <c r="AN255" s="209">
        <v>115000</v>
      </c>
      <c r="AO255" s="209">
        <v>0</v>
      </c>
      <c r="AP255" s="209">
        <v>7320000</v>
      </c>
      <c r="AQ255" s="209">
        <v>0</v>
      </c>
      <c r="AR255" s="209">
        <v>1150000</v>
      </c>
      <c r="AS255" s="210">
        <v>0</v>
      </c>
      <c r="AT255" s="210">
        <v>0</v>
      </c>
      <c r="AU255" s="210">
        <v>8470000</v>
      </c>
      <c r="AV255" s="107" t="s">
        <v>67</v>
      </c>
      <c r="AW255" s="57" t="s">
        <v>2262</v>
      </c>
      <c r="AX255" s="107">
        <v>0</v>
      </c>
      <c r="AY255" s="107">
        <v>0</v>
      </c>
      <c r="AZ255" s="107">
        <v>0</v>
      </c>
      <c r="BA255" s="107">
        <v>0</v>
      </c>
      <c r="BB255" s="107">
        <v>0</v>
      </c>
      <c r="BC255" s="107">
        <v>0</v>
      </c>
      <c r="BD255" s="107">
        <v>0</v>
      </c>
      <c r="BE255" s="107">
        <v>0</v>
      </c>
      <c r="BF255" s="107">
        <v>0</v>
      </c>
      <c r="BG255" s="206">
        <v>0</v>
      </c>
      <c r="BH255" s="206">
        <v>0</v>
      </c>
      <c r="BI255" s="206">
        <v>0</v>
      </c>
      <c r="BJ255" s="206">
        <v>0</v>
      </c>
      <c r="BK255" s="206">
        <v>0</v>
      </c>
      <c r="BL255" s="57">
        <v>0</v>
      </c>
      <c r="BM255" s="57">
        <v>0</v>
      </c>
      <c r="BN255" s="57" t="s">
        <v>67</v>
      </c>
      <c r="BQ255" s="108"/>
    </row>
    <row r="256" spans="1:72" s="57" customFormat="1" ht="14.15" customHeight="1" x14ac:dyDescent="0.35">
      <c r="A256" s="201">
        <v>14458</v>
      </c>
      <c r="B256" s="197" t="s">
        <v>1069</v>
      </c>
      <c r="C256" s="198" t="s">
        <v>126</v>
      </c>
      <c r="D256" s="199">
        <v>2</v>
      </c>
      <c r="E256" s="199">
        <v>2025</v>
      </c>
      <c r="F256" s="200" t="s">
        <v>127</v>
      </c>
      <c r="G256" s="197" t="s">
        <v>568</v>
      </c>
      <c r="H256" s="198" t="s">
        <v>567</v>
      </c>
      <c r="I256" s="200" t="s">
        <v>79</v>
      </c>
      <c r="J256" s="200" t="s">
        <v>80</v>
      </c>
      <c r="K256" s="200" t="s">
        <v>65</v>
      </c>
      <c r="L256" s="215" t="s">
        <v>65</v>
      </c>
      <c r="M256" s="203">
        <v>13</v>
      </c>
      <c r="N256" s="204" t="s">
        <v>1365</v>
      </c>
      <c r="O256" s="204" t="s">
        <v>455</v>
      </c>
      <c r="P256" s="200" t="s">
        <v>2014</v>
      </c>
      <c r="Q256" s="205" t="s">
        <v>61</v>
      </c>
      <c r="R256" s="200" t="s">
        <v>62</v>
      </c>
      <c r="S256" s="204">
        <v>28</v>
      </c>
      <c r="T256" s="203">
        <v>10</v>
      </c>
      <c r="U256" s="203">
        <v>110</v>
      </c>
      <c r="V256" s="203">
        <v>0</v>
      </c>
      <c r="W256" s="203">
        <v>110</v>
      </c>
      <c r="X256" s="203">
        <v>4</v>
      </c>
      <c r="Y256" s="203" t="s">
        <v>64</v>
      </c>
      <c r="Z256" s="207" t="s">
        <v>67</v>
      </c>
      <c r="AA256" s="208" t="s">
        <v>67</v>
      </c>
      <c r="AB256" s="198" t="s">
        <v>2234</v>
      </c>
      <c r="AC256" s="200" t="s">
        <v>564</v>
      </c>
      <c r="AD256" s="203" t="s">
        <v>67</v>
      </c>
      <c r="AE256" s="204">
        <v>0</v>
      </c>
      <c r="AF256" s="200" t="s">
        <v>1366</v>
      </c>
      <c r="AG256" s="57">
        <v>28</v>
      </c>
      <c r="AH256" s="203">
        <v>2</v>
      </c>
      <c r="AI256" s="202" t="s">
        <v>1679</v>
      </c>
      <c r="AJ256" s="197" t="s">
        <v>2156</v>
      </c>
      <c r="AK256" s="209">
        <v>110</v>
      </c>
      <c r="AL256" s="209">
        <v>28</v>
      </c>
      <c r="AM256" s="209">
        <v>6000</v>
      </c>
      <c r="AN256" s="209">
        <v>0</v>
      </c>
      <c r="AO256" s="209">
        <v>0</v>
      </c>
      <c r="AP256" s="209">
        <v>6600000</v>
      </c>
      <c r="AQ256" s="209">
        <v>1120000</v>
      </c>
      <c r="AR256" s="209">
        <v>0</v>
      </c>
      <c r="AS256" s="210">
        <v>0</v>
      </c>
      <c r="AT256" s="210">
        <v>0</v>
      </c>
      <c r="AU256" s="210">
        <v>7720000</v>
      </c>
      <c r="AV256" s="107" t="s">
        <v>67</v>
      </c>
      <c r="AW256" s="57" t="s">
        <v>2262</v>
      </c>
      <c r="AX256" s="107">
        <v>0</v>
      </c>
      <c r="AY256" s="107">
        <v>0</v>
      </c>
      <c r="AZ256" s="107">
        <v>0</v>
      </c>
      <c r="BA256" s="107">
        <v>0</v>
      </c>
      <c r="BB256" s="107">
        <v>0</v>
      </c>
      <c r="BC256" s="107">
        <v>0</v>
      </c>
      <c r="BD256" s="107">
        <v>0</v>
      </c>
      <c r="BE256" s="107">
        <v>0</v>
      </c>
      <c r="BF256" s="107">
        <v>0</v>
      </c>
      <c r="BG256" s="206">
        <v>0</v>
      </c>
      <c r="BH256" s="206">
        <v>0</v>
      </c>
      <c r="BI256" s="206">
        <v>0</v>
      </c>
      <c r="BJ256" s="206">
        <v>0</v>
      </c>
      <c r="BK256" s="206">
        <v>0</v>
      </c>
      <c r="BL256" s="57">
        <v>0</v>
      </c>
      <c r="BM256" s="57">
        <v>0</v>
      </c>
      <c r="BN256" s="57" t="s">
        <v>67</v>
      </c>
      <c r="BQ256" s="108"/>
    </row>
    <row r="257" spans="1:73" s="57" customFormat="1" ht="14.15" customHeight="1" x14ac:dyDescent="0.35">
      <c r="A257" s="201">
        <v>14404</v>
      </c>
      <c r="B257" s="197" t="s">
        <v>1069</v>
      </c>
      <c r="C257" s="198" t="s">
        <v>126</v>
      </c>
      <c r="D257" s="199">
        <v>2</v>
      </c>
      <c r="E257" s="199">
        <v>2025</v>
      </c>
      <c r="F257" s="200" t="s">
        <v>127</v>
      </c>
      <c r="G257" s="197" t="s">
        <v>476</v>
      </c>
      <c r="H257" s="198" t="s">
        <v>603</v>
      </c>
      <c r="I257" s="200" t="s">
        <v>593</v>
      </c>
      <c r="J257" s="200" t="s">
        <v>594</v>
      </c>
      <c r="K257" s="200" t="s">
        <v>65</v>
      </c>
      <c r="L257" s="215" t="s">
        <v>65</v>
      </c>
      <c r="M257" s="203">
        <v>13</v>
      </c>
      <c r="N257" s="204" t="s">
        <v>1365</v>
      </c>
      <c r="O257" s="204" t="s">
        <v>604</v>
      </c>
      <c r="P257" s="200" t="s">
        <v>152</v>
      </c>
      <c r="Q257" s="205" t="s">
        <v>61</v>
      </c>
      <c r="R257" s="200" t="s">
        <v>107</v>
      </c>
      <c r="S257" s="204">
        <v>38</v>
      </c>
      <c r="T257" s="203">
        <v>20</v>
      </c>
      <c r="U257" s="203">
        <v>150</v>
      </c>
      <c r="V257" s="203">
        <v>0</v>
      </c>
      <c r="W257" s="203">
        <v>150</v>
      </c>
      <c r="X257" s="203">
        <v>4</v>
      </c>
      <c r="Y257" s="203" t="s">
        <v>64</v>
      </c>
      <c r="Z257" s="207" t="s">
        <v>67</v>
      </c>
      <c r="AA257" s="208" t="s">
        <v>67</v>
      </c>
      <c r="AB257" s="198" t="s">
        <v>2234</v>
      </c>
      <c r="AC257" s="200" t="s">
        <v>600</v>
      </c>
      <c r="AD257" s="203" t="s">
        <v>67</v>
      </c>
      <c r="AE257" s="204">
        <v>0</v>
      </c>
      <c r="AF257" s="200" t="s">
        <v>1366</v>
      </c>
      <c r="AG257" s="57">
        <v>38</v>
      </c>
      <c r="AH257" s="203">
        <v>3</v>
      </c>
      <c r="AI257" s="202" t="s">
        <v>1679</v>
      </c>
      <c r="AJ257" s="197" t="s">
        <v>2156</v>
      </c>
      <c r="AK257" s="209">
        <v>150</v>
      </c>
      <c r="AL257" s="209">
        <v>38</v>
      </c>
      <c r="AM257" s="209">
        <v>6500</v>
      </c>
      <c r="AN257" s="209">
        <v>0</v>
      </c>
      <c r="AO257" s="209">
        <v>0</v>
      </c>
      <c r="AP257" s="209">
        <v>19500000</v>
      </c>
      <c r="AQ257" s="209">
        <v>3040000</v>
      </c>
      <c r="AR257" s="209">
        <v>0</v>
      </c>
      <c r="AS257" s="210">
        <v>0</v>
      </c>
      <c r="AT257" s="210">
        <v>0</v>
      </c>
      <c r="AU257" s="210">
        <v>22540000</v>
      </c>
      <c r="AV257" s="107" t="s">
        <v>64</v>
      </c>
      <c r="AX257" s="107">
        <v>1</v>
      </c>
      <c r="AY257" s="107">
        <v>7</v>
      </c>
      <c r="AZ257" s="107">
        <v>0</v>
      </c>
      <c r="BA257" s="107">
        <v>0</v>
      </c>
      <c r="BB257" s="107">
        <v>0</v>
      </c>
      <c r="BC257" s="107">
        <v>0</v>
      </c>
      <c r="BD257" s="107">
        <v>0</v>
      </c>
      <c r="BE257" s="107">
        <v>0</v>
      </c>
      <c r="BF257" s="107">
        <v>0</v>
      </c>
      <c r="BG257" s="206">
        <v>7</v>
      </c>
      <c r="BH257" s="206">
        <v>7</v>
      </c>
      <c r="BI257" s="206">
        <v>7</v>
      </c>
      <c r="BJ257" s="206">
        <v>7</v>
      </c>
      <c r="BK257" s="206">
        <v>7</v>
      </c>
      <c r="BL257" s="57">
        <v>6.9</v>
      </c>
      <c r="BM257" s="57">
        <v>6.4</v>
      </c>
      <c r="BN257" s="57" t="s">
        <v>67</v>
      </c>
      <c r="BQ257" s="108"/>
    </row>
    <row r="258" spans="1:73" s="57" customFormat="1" ht="14.15" customHeight="1" x14ac:dyDescent="0.35">
      <c r="A258" s="201">
        <v>14261</v>
      </c>
      <c r="B258" s="197" t="s">
        <v>1069</v>
      </c>
      <c r="C258" s="198" t="s">
        <v>126</v>
      </c>
      <c r="D258" s="199">
        <v>2</v>
      </c>
      <c r="E258" s="199">
        <v>2025</v>
      </c>
      <c r="F258" s="200" t="s">
        <v>127</v>
      </c>
      <c r="G258" s="197" t="s">
        <v>135</v>
      </c>
      <c r="H258" s="198" t="s">
        <v>2283</v>
      </c>
      <c r="I258" s="200" t="s">
        <v>605</v>
      </c>
      <c r="J258" s="200" t="s">
        <v>606</v>
      </c>
      <c r="K258" s="200" t="s">
        <v>65</v>
      </c>
      <c r="L258" s="215" t="s">
        <v>65</v>
      </c>
      <c r="M258" s="203">
        <v>8</v>
      </c>
      <c r="N258" s="204" t="s">
        <v>1368</v>
      </c>
      <c r="O258" s="204" t="s">
        <v>131</v>
      </c>
      <c r="P258" s="200" t="s">
        <v>132</v>
      </c>
      <c r="Q258" s="205" t="s">
        <v>61</v>
      </c>
      <c r="R258" s="200" t="s">
        <v>62</v>
      </c>
      <c r="S258" s="204">
        <v>18</v>
      </c>
      <c r="T258" s="203">
        <v>12</v>
      </c>
      <c r="U258" s="203">
        <v>70</v>
      </c>
      <c r="V258" s="203">
        <v>0</v>
      </c>
      <c r="W258" s="203">
        <v>70</v>
      </c>
      <c r="X258" s="203">
        <v>4</v>
      </c>
      <c r="Y258" s="203" t="s">
        <v>64</v>
      </c>
      <c r="Z258" s="207" t="s">
        <v>67</v>
      </c>
      <c r="AA258" s="208" t="s">
        <v>67</v>
      </c>
      <c r="AB258" s="198" t="s">
        <v>2234</v>
      </c>
      <c r="AC258" s="200" t="s">
        <v>607</v>
      </c>
      <c r="AD258" s="203" t="s">
        <v>67</v>
      </c>
      <c r="AE258" s="204">
        <v>0</v>
      </c>
      <c r="AF258" s="200" t="s">
        <v>1366</v>
      </c>
      <c r="AG258" s="57">
        <v>18</v>
      </c>
      <c r="AH258" s="203">
        <v>2</v>
      </c>
      <c r="AI258" s="202" t="s">
        <v>1914</v>
      </c>
      <c r="AJ258" s="197" t="s">
        <v>2106</v>
      </c>
      <c r="AK258" s="209">
        <v>70</v>
      </c>
      <c r="AL258" s="209">
        <v>18</v>
      </c>
      <c r="AM258" s="209">
        <v>5075</v>
      </c>
      <c r="AN258" s="209">
        <v>0</v>
      </c>
      <c r="AO258" s="209">
        <v>0</v>
      </c>
      <c r="AP258" s="209">
        <v>4263000</v>
      </c>
      <c r="AQ258" s="209">
        <v>864000</v>
      </c>
      <c r="AR258" s="209">
        <v>0</v>
      </c>
      <c r="AS258" s="210">
        <v>0</v>
      </c>
      <c r="AT258" s="210">
        <v>0</v>
      </c>
      <c r="AU258" s="210">
        <v>5127000</v>
      </c>
      <c r="AV258" s="107" t="s">
        <v>64</v>
      </c>
      <c r="AX258" s="107">
        <v>3</v>
      </c>
      <c r="AY258" s="107">
        <v>7</v>
      </c>
      <c r="AZ258" s="107">
        <v>0</v>
      </c>
      <c r="BA258" s="107">
        <v>0</v>
      </c>
      <c r="BB258" s="107">
        <v>0</v>
      </c>
      <c r="BC258" s="107">
        <v>0</v>
      </c>
      <c r="BD258" s="107">
        <v>0</v>
      </c>
      <c r="BE258" s="107">
        <v>0</v>
      </c>
      <c r="BF258" s="107">
        <v>0</v>
      </c>
      <c r="BG258" s="206">
        <v>7</v>
      </c>
      <c r="BH258" s="206">
        <v>7</v>
      </c>
      <c r="BI258" s="206">
        <v>7</v>
      </c>
      <c r="BJ258" s="206">
        <v>7</v>
      </c>
      <c r="BK258" s="206">
        <v>7</v>
      </c>
      <c r="BL258" s="57">
        <v>7</v>
      </c>
      <c r="BM258" s="57">
        <v>6.6000000000000005</v>
      </c>
      <c r="BN258" s="57" t="s">
        <v>67</v>
      </c>
      <c r="BQ258" s="108"/>
    </row>
    <row r="259" spans="1:73" s="57" customFormat="1" ht="14.15" customHeight="1" x14ac:dyDescent="0.35">
      <c r="A259" s="201">
        <v>14265</v>
      </c>
      <c r="B259" s="197" t="s">
        <v>1069</v>
      </c>
      <c r="C259" s="198" t="s">
        <v>126</v>
      </c>
      <c r="D259" s="199">
        <v>2</v>
      </c>
      <c r="E259" s="199">
        <v>2025</v>
      </c>
      <c r="F259" s="200" t="s">
        <v>127</v>
      </c>
      <c r="G259" s="197" t="s">
        <v>641</v>
      </c>
      <c r="H259" s="198" t="s">
        <v>2438</v>
      </c>
      <c r="I259" s="200" t="s">
        <v>636</v>
      </c>
      <c r="J259" s="200" t="s">
        <v>637</v>
      </c>
      <c r="K259" s="200" t="s">
        <v>65</v>
      </c>
      <c r="L259" s="215" t="s">
        <v>65</v>
      </c>
      <c r="M259" s="203">
        <v>8</v>
      </c>
      <c r="N259" s="204" t="s">
        <v>1368</v>
      </c>
      <c r="O259" s="204" t="s">
        <v>638</v>
      </c>
      <c r="P259" s="200" t="s">
        <v>152</v>
      </c>
      <c r="Q259" s="205" t="s">
        <v>61</v>
      </c>
      <c r="R259" s="200" t="s">
        <v>62</v>
      </c>
      <c r="S259" s="204">
        <v>16</v>
      </c>
      <c r="T259" s="203">
        <v>10</v>
      </c>
      <c r="U259" s="203">
        <v>64</v>
      </c>
      <c r="V259" s="203">
        <v>0</v>
      </c>
      <c r="W259" s="203">
        <v>64</v>
      </c>
      <c r="X259" s="203">
        <v>4</v>
      </c>
      <c r="Y259" s="203" t="s">
        <v>64</v>
      </c>
      <c r="Z259" s="207" t="s">
        <v>67</v>
      </c>
      <c r="AA259" s="208" t="s">
        <v>67</v>
      </c>
      <c r="AB259" s="198" t="s">
        <v>2234</v>
      </c>
      <c r="AC259" s="200" t="s">
        <v>639</v>
      </c>
      <c r="AD259" s="203" t="s">
        <v>67</v>
      </c>
      <c r="AE259" s="204">
        <v>0</v>
      </c>
      <c r="AF259" s="200" t="s">
        <v>1366</v>
      </c>
      <c r="AG259" s="57">
        <v>16</v>
      </c>
      <c r="AH259" s="203">
        <v>2</v>
      </c>
      <c r="AI259" s="202" t="s">
        <v>1914</v>
      </c>
      <c r="AJ259" s="197" t="s">
        <v>2106</v>
      </c>
      <c r="AK259" s="209">
        <v>64</v>
      </c>
      <c r="AL259" s="209">
        <v>16</v>
      </c>
      <c r="AM259" s="209">
        <v>5075</v>
      </c>
      <c r="AN259" s="209">
        <v>0</v>
      </c>
      <c r="AO259" s="209">
        <v>0</v>
      </c>
      <c r="AP259" s="209">
        <v>3248000</v>
      </c>
      <c r="AQ259" s="209">
        <v>640000</v>
      </c>
      <c r="AR259" s="209">
        <v>0</v>
      </c>
      <c r="AS259" s="210">
        <v>0</v>
      </c>
      <c r="AT259" s="210">
        <v>0</v>
      </c>
      <c r="AU259" s="210">
        <v>3888000</v>
      </c>
      <c r="AV259" s="107" t="s">
        <v>64</v>
      </c>
      <c r="AX259" s="107">
        <v>3</v>
      </c>
      <c r="AY259" s="107">
        <v>7</v>
      </c>
      <c r="AZ259" s="107">
        <v>0</v>
      </c>
      <c r="BA259" s="107">
        <v>0</v>
      </c>
      <c r="BB259" s="107">
        <v>0</v>
      </c>
      <c r="BC259" s="107">
        <v>0</v>
      </c>
      <c r="BD259" s="107">
        <v>0</v>
      </c>
      <c r="BE259" s="107">
        <v>0</v>
      </c>
      <c r="BF259" s="107">
        <v>0</v>
      </c>
      <c r="BG259" s="206">
        <v>7</v>
      </c>
      <c r="BH259" s="206">
        <v>7</v>
      </c>
      <c r="BI259" s="206">
        <v>7</v>
      </c>
      <c r="BJ259" s="206">
        <v>7</v>
      </c>
      <c r="BK259" s="206">
        <v>7</v>
      </c>
      <c r="BL259" s="57">
        <v>7</v>
      </c>
      <c r="BM259" s="57">
        <v>6.6000000000000005</v>
      </c>
      <c r="BN259" s="57" t="s">
        <v>64</v>
      </c>
      <c r="BO259" s="57" t="s">
        <v>2439</v>
      </c>
      <c r="BP259" s="57" t="s">
        <v>2440</v>
      </c>
      <c r="BQ259" s="108">
        <v>982724176</v>
      </c>
      <c r="BR259" s="57" t="s">
        <v>2441</v>
      </c>
      <c r="BS259" s="57" t="s">
        <v>2442</v>
      </c>
      <c r="BT259" s="57" t="s">
        <v>2443</v>
      </c>
    </row>
    <row r="260" spans="1:73" s="57" customFormat="1" ht="14.15" customHeight="1" x14ac:dyDescent="0.35">
      <c r="A260" s="201">
        <v>14266</v>
      </c>
      <c r="B260" s="197" t="s">
        <v>1069</v>
      </c>
      <c r="C260" s="198" t="s">
        <v>126</v>
      </c>
      <c r="D260" s="199">
        <v>2</v>
      </c>
      <c r="E260" s="199">
        <v>2025</v>
      </c>
      <c r="F260" s="200" t="s">
        <v>127</v>
      </c>
      <c r="G260" s="197" t="s">
        <v>1081</v>
      </c>
      <c r="H260" s="198" t="s">
        <v>2306</v>
      </c>
      <c r="I260" s="200" t="s">
        <v>79</v>
      </c>
      <c r="J260" s="200" t="s">
        <v>80</v>
      </c>
      <c r="K260" s="200" t="s">
        <v>56</v>
      </c>
      <c r="L260" s="215" t="s">
        <v>57</v>
      </c>
      <c r="M260" s="203">
        <v>13</v>
      </c>
      <c r="N260" s="204" t="s">
        <v>1365</v>
      </c>
      <c r="O260" s="204" t="s">
        <v>209</v>
      </c>
      <c r="P260" s="200" t="s">
        <v>152</v>
      </c>
      <c r="Q260" s="205" t="s">
        <v>61</v>
      </c>
      <c r="R260" s="200" t="s">
        <v>62</v>
      </c>
      <c r="S260" s="204">
        <v>41</v>
      </c>
      <c r="T260" s="203">
        <v>11</v>
      </c>
      <c r="U260" s="203">
        <v>110</v>
      </c>
      <c r="V260" s="203">
        <v>12</v>
      </c>
      <c r="W260" s="203">
        <v>122</v>
      </c>
      <c r="X260" s="203">
        <v>3</v>
      </c>
      <c r="Y260" s="203" t="s">
        <v>64</v>
      </c>
      <c r="Z260" s="207" t="s">
        <v>67</v>
      </c>
      <c r="AA260" s="208" t="s">
        <v>64</v>
      </c>
      <c r="AB260" s="198" t="s">
        <v>2234</v>
      </c>
      <c r="AC260" s="200" t="s">
        <v>1079</v>
      </c>
      <c r="AD260" s="203" t="s">
        <v>67</v>
      </c>
      <c r="AE260" s="204">
        <v>0</v>
      </c>
      <c r="AF260" s="200" t="s">
        <v>1366</v>
      </c>
      <c r="AG260" s="57">
        <v>41</v>
      </c>
      <c r="AH260" s="203">
        <v>2</v>
      </c>
      <c r="AI260" s="202" t="s">
        <v>1645</v>
      </c>
      <c r="AJ260" s="197" t="s">
        <v>2153</v>
      </c>
      <c r="AK260" s="209">
        <v>122</v>
      </c>
      <c r="AL260" s="209">
        <v>41</v>
      </c>
      <c r="AM260" s="209">
        <v>5075</v>
      </c>
      <c r="AN260" s="209">
        <v>115000</v>
      </c>
      <c r="AO260" s="209">
        <v>0</v>
      </c>
      <c r="AP260" s="209">
        <v>6810650</v>
      </c>
      <c r="AQ260" s="209">
        <v>1804000</v>
      </c>
      <c r="AR260" s="209">
        <v>1265000</v>
      </c>
      <c r="AS260" s="210">
        <v>0</v>
      </c>
      <c r="AT260" s="210">
        <v>0</v>
      </c>
      <c r="AU260" s="210">
        <v>9879650</v>
      </c>
      <c r="AV260" s="107" t="s">
        <v>64</v>
      </c>
      <c r="AX260" s="107">
        <v>5</v>
      </c>
      <c r="AY260" s="107">
        <v>7</v>
      </c>
      <c r="AZ260" s="107">
        <v>0</v>
      </c>
      <c r="BA260" s="107">
        <v>0</v>
      </c>
      <c r="BB260" s="107">
        <v>0</v>
      </c>
      <c r="BC260" s="107">
        <v>0</v>
      </c>
      <c r="BD260" s="107">
        <v>0</v>
      </c>
      <c r="BE260" s="107">
        <v>0</v>
      </c>
      <c r="BF260" s="107">
        <v>0</v>
      </c>
      <c r="BG260" s="206">
        <v>7</v>
      </c>
      <c r="BH260" s="206">
        <v>7</v>
      </c>
      <c r="BI260" s="206">
        <v>7</v>
      </c>
      <c r="BJ260" s="206">
        <v>7</v>
      </c>
      <c r="BK260" s="206">
        <v>7</v>
      </c>
      <c r="BL260" s="81">
        <v>7</v>
      </c>
      <c r="BM260" s="57">
        <v>6.8</v>
      </c>
      <c r="BN260" s="57" t="s">
        <v>64</v>
      </c>
      <c r="BO260" s="57" t="s">
        <v>2444</v>
      </c>
      <c r="BP260" s="57" t="s">
        <v>2445</v>
      </c>
      <c r="BQ260" s="108">
        <v>986851817</v>
      </c>
      <c r="BR260" s="57" t="s">
        <v>2446</v>
      </c>
      <c r="BS260" s="57" t="s">
        <v>2333</v>
      </c>
      <c r="BT260" s="57" t="s">
        <v>2334</v>
      </c>
      <c r="BU260" s="57" t="s">
        <v>2325</v>
      </c>
    </row>
    <row r="261" spans="1:73" s="57" customFormat="1" ht="14.15" customHeight="1" x14ac:dyDescent="0.35">
      <c r="A261" s="201">
        <v>14341</v>
      </c>
      <c r="B261" s="197" t="s">
        <v>1069</v>
      </c>
      <c r="C261" s="198" t="s">
        <v>126</v>
      </c>
      <c r="D261" s="199">
        <v>2</v>
      </c>
      <c r="E261" s="199">
        <v>2025</v>
      </c>
      <c r="F261" s="200" t="s">
        <v>127</v>
      </c>
      <c r="G261" s="197" t="s">
        <v>214</v>
      </c>
      <c r="H261" s="198" t="s">
        <v>2242</v>
      </c>
      <c r="I261" s="200" t="s">
        <v>182</v>
      </c>
      <c r="J261" s="200" t="s">
        <v>183</v>
      </c>
      <c r="K261" s="200" t="s">
        <v>207</v>
      </c>
      <c r="L261" s="215" t="s">
        <v>208</v>
      </c>
      <c r="M261" s="203">
        <v>13</v>
      </c>
      <c r="N261" s="204" t="s">
        <v>1365</v>
      </c>
      <c r="O261" s="204" t="s">
        <v>209</v>
      </c>
      <c r="P261" s="200" t="s">
        <v>152</v>
      </c>
      <c r="Q261" s="205" t="s">
        <v>61</v>
      </c>
      <c r="R261" s="200" t="s">
        <v>107</v>
      </c>
      <c r="S261" s="204">
        <v>33</v>
      </c>
      <c r="T261" s="203">
        <v>10</v>
      </c>
      <c r="U261" s="203">
        <v>90</v>
      </c>
      <c r="V261" s="203">
        <v>8</v>
      </c>
      <c r="W261" s="203">
        <v>98</v>
      </c>
      <c r="X261" s="203">
        <v>3</v>
      </c>
      <c r="Y261" s="203" t="s">
        <v>64</v>
      </c>
      <c r="Z261" s="207" t="s">
        <v>67</v>
      </c>
      <c r="AA261" s="208" t="s">
        <v>67</v>
      </c>
      <c r="AB261" s="198" t="s">
        <v>2234</v>
      </c>
      <c r="AC261" s="200" t="s">
        <v>210</v>
      </c>
      <c r="AD261" s="203" t="s">
        <v>64</v>
      </c>
      <c r="AE261" s="204" t="s">
        <v>2308</v>
      </c>
      <c r="AF261" s="200" t="s">
        <v>1366</v>
      </c>
      <c r="AG261" s="57">
        <v>33</v>
      </c>
      <c r="AH261" s="203">
        <v>3</v>
      </c>
      <c r="AI261" s="202" t="s">
        <v>1645</v>
      </c>
      <c r="AJ261" s="197" t="s">
        <v>2153</v>
      </c>
      <c r="AK261" s="209">
        <v>98</v>
      </c>
      <c r="AL261" s="209">
        <v>33</v>
      </c>
      <c r="AM261" s="209">
        <v>6373</v>
      </c>
      <c r="AN261" s="209">
        <v>0</v>
      </c>
      <c r="AO261" s="209">
        <v>12000</v>
      </c>
      <c r="AP261" s="209">
        <v>6245540</v>
      </c>
      <c r="AQ261" s="209">
        <v>1320000</v>
      </c>
      <c r="AR261" s="209">
        <v>0</v>
      </c>
      <c r="AS261" s="210">
        <v>0</v>
      </c>
      <c r="AT261" s="210">
        <v>120000</v>
      </c>
      <c r="AU261" s="210">
        <v>7685540</v>
      </c>
      <c r="AV261" s="107" t="s">
        <v>64</v>
      </c>
      <c r="AX261" s="107">
        <v>5</v>
      </c>
      <c r="AY261" s="107">
        <v>7</v>
      </c>
      <c r="AZ261" s="107">
        <v>0</v>
      </c>
      <c r="BA261" s="107">
        <v>0</v>
      </c>
      <c r="BB261" s="107">
        <v>0</v>
      </c>
      <c r="BC261" s="107">
        <v>0</v>
      </c>
      <c r="BD261" s="107">
        <v>0</v>
      </c>
      <c r="BE261" s="107">
        <v>0</v>
      </c>
      <c r="BF261" s="107">
        <v>0</v>
      </c>
      <c r="BG261" s="206">
        <v>7</v>
      </c>
      <c r="BH261" s="206">
        <v>7</v>
      </c>
      <c r="BI261" s="206">
        <v>7</v>
      </c>
      <c r="BJ261" s="206">
        <v>7</v>
      </c>
      <c r="BK261" s="206">
        <v>7</v>
      </c>
      <c r="BL261" s="57">
        <v>7</v>
      </c>
      <c r="BM261" s="57">
        <v>6.8000000000000007</v>
      </c>
      <c r="BN261" s="57" t="s">
        <v>64</v>
      </c>
      <c r="BO261" s="57" t="s">
        <v>2444</v>
      </c>
      <c r="BP261" s="57" t="s">
        <v>2445</v>
      </c>
      <c r="BQ261" s="108">
        <v>986851817</v>
      </c>
      <c r="BR261" s="57" t="s">
        <v>2447</v>
      </c>
      <c r="BS261" s="57" t="s">
        <v>2448</v>
      </c>
      <c r="BT261" s="57" t="s">
        <v>2449</v>
      </c>
    </row>
    <row r="262" spans="1:73" s="57" customFormat="1" ht="14.15" customHeight="1" x14ac:dyDescent="0.35">
      <c r="A262" s="201">
        <v>14273</v>
      </c>
      <c r="B262" s="197" t="s">
        <v>1069</v>
      </c>
      <c r="C262" s="198" t="s">
        <v>126</v>
      </c>
      <c r="D262" s="199">
        <v>2</v>
      </c>
      <c r="E262" s="199">
        <v>2025</v>
      </c>
      <c r="F262" s="200" t="s">
        <v>127</v>
      </c>
      <c r="G262" s="197" t="s">
        <v>1018</v>
      </c>
      <c r="H262" s="198" t="s">
        <v>2381</v>
      </c>
      <c r="I262" s="200" t="s">
        <v>614</v>
      </c>
      <c r="J262" s="200" t="s">
        <v>615</v>
      </c>
      <c r="K262" s="200" t="s">
        <v>56</v>
      </c>
      <c r="L262" s="215" t="s">
        <v>57</v>
      </c>
      <c r="M262" s="203">
        <v>13</v>
      </c>
      <c r="N262" s="204" t="s">
        <v>1365</v>
      </c>
      <c r="O262" s="204" t="s">
        <v>209</v>
      </c>
      <c r="P262" s="200" t="s">
        <v>445</v>
      </c>
      <c r="Q262" s="205" t="s">
        <v>61</v>
      </c>
      <c r="R262" s="200" t="s">
        <v>62</v>
      </c>
      <c r="S262" s="204">
        <v>38</v>
      </c>
      <c r="T262" s="203">
        <v>11</v>
      </c>
      <c r="U262" s="203">
        <v>100</v>
      </c>
      <c r="V262" s="203">
        <v>12</v>
      </c>
      <c r="W262" s="203">
        <v>112</v>
      </c>
      <c r="X262" s="203">
        <v>3</v>
      </c>
      <c r="Y262" s="203" t="s">
        <v>64</v>
      </c>
      <c r="Z262" s="207" t="s">
        <v>67</v>
      </c>
      <c r="AA262" s="208" t="s">
        <v>64</v>
      </c>
      <c r="AB262" s="198" t="s">
        <v>2234</v>
      </c>
      <c r="AC262" s="200" t="s">
        <v>1016</v>
      </c>
      <c r="AD262" s="203" t="s">
        <v>67</v>
      </c>
      <c r="AE262" s="204">
        <v>0</v>
      </c>
      <c r="AF262" s="200" t="s">
        <v>1366</v>
      </c>
      <c r="AG262" s="57">
        <v>38</v>
      </c>
      <c r="AH262" s="203">
        <v>2</v>
      </c>
      <c r="AI262" s="202" t="s">
        <v>1645</v>
      </c>
      <c r="AJ262" s="197" t="s">
        <v>2153</v>
      </c>
      <c r="AK262" s="209">
        <v>112</v>
      </c>
      <c r="AL262" s="209">
        <v>38</v>
      </c>
      <c r="AM262" s="209">
        <v>5075</v>
      </c>
      <c r="AN262" s="209">
        <v>115000</v>
      </c>
      <c r="AO262" s="209">
        <v>0</v>
      </c>
      <c r="AP262" s="209">
        <v>6252400</v>
      </c>
      <c r="AQ262" s="209">
        <v>1672000</v>
      </c>
      <c r="AR262" s="209">
        <v>1265000</v>
      </c>
      <c r="AS262" s="210">
        <v>0</v>
      </c>
      <c r="AT262" s="210">
        <v>0</v>
      </c>
      <c r="AU262" s="210">
        <v>9189400</v>
      </c>
      <c r="AV262" s="107" t="s">
        <v>64</v>
      </c>
      <c r="AX262" s="107">
        <v>5</v>
      </c>
      <c r="AY262" s="107">
        <v>7</v>
      </c>
      <c r="AZ262" s="107">
        <v>0</v>
      </c>
      <c r="BA262" s="107">
        <v>0</v>
      </c>
      <c r="BB262" s="107">
        <v>0</v>
      </c>
      <c r="BC262" s="107">
        <v>0</v>
      </c>
      <c r="BD262" s="107">
        <v>0</v>
      </c>
      <c r="BE262" s="107">
        <v>0</v>
      </c>
      <c r="BF262" s="107">
        <v>0</v>
      </c>
      <c r="BG262" s="206">
        <v>7</v>
      </c>
      <c r="BH262" s="206">
        <v>7</v>
      </c>
      <c r="BI262" s="206">
        <v>7</v>
      </c>
      <c r="BJ262" s="206">
        <v>7</v>
      </c>
      <c r="BK262" s="206">
        <v>7</v>
      </c>
      <c r="BL262" s="57">
        <v>7</v>
      </c>
      <c r="BM262" s="57">
        <v>6.8000000000000007</v>
      </c>
      <c r="BN262" s="57" t="s">
        <v>67</v>
      </c>
      <c r="BQ262" s="108"/>
    </row>
    <row r="263" spans="1:73" s="57" customFormat="1" ht="14.15" customHeight="1" x14ac:dyDescent="0.35">
      <c r="A263" s="201">
        <v>14461</v>
      </c>
      <c r="B263" s="197" t="s">
        <v>1069</v>
      </c>
      <c r="C263" s="198" t="s">
        <v>126</v>
      </c>
      <c r="D263" s="199">
        <v>2</v>
      </c>
      <c r="E263" s="199">
        <v>2025</v>
      </c>
      <c r="F263" s="200" t="s">
        <v>127</v>
      </c>
      <c r="G263" s="197" t="s">
        <v>619</v>
      </c>
      <c r="H263" s="198" t="s">
        <v>2263</v>
      </c>
      <c r="I263" s="200" t="s">
        <v>614</v>
      </c>
      <c r="J263" s="200" t="s">
        <v>615</v>
      </c>
      <c r="K263" s="200" t="s">
        <v>65</v>
      </c>
      <c r="L263" s="215" t="s">
        <v>65</v>
      </c>
      <c r="M263" s="203">
        <v>13</v>
      </c>
      <c r="N263" s="204" t="s">
        <v>1365</v>
      </c>
      <c r="O263" s="204" t="s">
        <v>616</v>
      </c>
      <c r="P263" s="200" t="s">
        <v>152</v>
      </c>
      <c r="Q263" s="205" t="s">
        <v>61</v>
      </c>
      <c r="R263" s="200" t="s">
        <v>62</v>
      </c>
      <c r="S263" s="204">
        <v>25</v>
      </c>
      <c r="T263" s="203">
        <v>12</v>
      </c>
      <c r="U263" s="203">
        <v>100</v>
      </c>
      <c r="V263" s="203">
        <v>0</v>
      </c>
      <c r="W263" s="203">
        <v>100</v>
      </c>
      <c r="X263" s="203">
        <v>4</v>
      </c>
      <c r="Y263" s="203" t="s">
        <v>64</v>
      </c>
      <c r="Z263" s="207" t="s">
        <v>67</v>
      </c>
      <c r="AA263" s="208" t="s">
        <v>67</v>
      </c>
      <c r="AB263" s="198" t="s">
        <v>2234</v>
      </c>
      <c r="AC263" s="200" t="s">
        <v>617</v>
      </c>
      <c r="AD263" s="203" t="s">
        <v>67</v>
      </c>
      <c r="AE263" s="204">
        <v>0</v>
      </c>
      <c r="AF263" s="200" t="s">
        <v>1366</v>
      </c>
      <c r="AG263" s="57">
        <v>25</v>
      </c>
      <c r="AH263" s="203">
        <v>2</v>
      </c>
      <c r="AI263" s="202" t="s">
        <v>1645</v>
      </c>
      <c r="AJ263" s="197" t="s">
        <v>2153</v>
      </c>
      <c r="AK263" s="209">
        <v>100</v>
      </c>
      <c r="AL263" s="209">
        <v>25</v>
      </c>
      <c r="AM263" s="209">
        <v>5075</v>
      </c>
      <c r="AN263" s="209">
        <v>0</v>
      </c>
      <c r="AO263" s="209">
        <v>0</v>
      </c>
      <c r="AP263" s="209">
        <v>6090000</v>
      </c>
      <c r="AQ263" s="209">
        <v>1200000</v>
      </c>
      <c r="AR263" s="209">
        <v>0</v>
      </c>
      <c r="AS263" s="210">
        <v>0</v>
      </c>
      <c r="AT263" s="210">
        <v>0</v>
      </c>
      <c r="AU263" s="210">
        <v>7290000</v>
      </c>
      <c r="AV263" s="107" t="s">
        <v>64</v>
      </c>
      <c r="AX263" s="107">
        <v>5</v>
      </c>
      <c r="AY263" s="107">
        <v>7</v>
      </c>
      <c r="AZ263" s="107">
        <v>0</v>
      </c>
      <c r="BA263" s="107">
        <v>0</v>
      </c>
      <c r="BB263" s="107">
        <v>0</v>
      </c>
      <c r="BC263" s="107">
        <v>0</v>
      </c>
      <c r="BD263" s="107">
        <v>0</v>
      </c>
      <c r="BE263" s="107">
        <v>0</v>
      </c>
      <c r="BF263" s="107">
        <v>0</v>
      </c>
      <c r="BG263" s="206">
        <v>7</v>
      </c>
      <c r="BH263" s="206">
        <v>7</v>
      </c>
      <c r="BI263" s="206">
        <v>7</v>
      </c>
      <c r="BJ263" s="206">
        <v>7</v>
      </c>
      <c r="BK263" s="206">
        <v>7</v>
      </c>
      <c r="BL263" s="57">
        <v>7</v>
      </c>
      <c r="BM263" s="57">
        <v>6.8000000000000007</v>
      </c>
      <c r="BN263" s="57" t="s">
        <v>67</v>
      </c>
      <c r="BQ263" s="108"/>
    </row>
    <row r="264" spans="1:73" s="57" customFormat="1" ht="14.15" customHeight="1" x14ac:dyDescent="0.35">
      <c r="A264" s="201">
        <v>14402</v>
      </c>
      <c r="B264" s="197" t="s">
        <v>1069</v>
      </c>
      <c r="C264" s="198" t="s">
        <v>126</v>
      </c>
      <c r="D264" s="199">
        <v>2</v>
      </c>
      <c r="E264" s="199">
        <v>2025</v>
      </c>
      <c r="F264" s="200" t="s">
        <v>127</v>
      </c>
      <c r="G264" s="197" t="s">
        <v>476</v>
      </c>
      <c r="H264" s="198" t="s">
        <v>603</v>
      </c>
      <c r="I264" s="200" t="s">
        <v>593</v>
      </c>
      <c r="J264" s="200" t="s">
        <v>594</v>
      </c>
      <c r="K264" s="200" t="s">
        <v>65</v>
      </c>
      <c r="L264" s="215" t="s">
        <v>65</v>
      </c>
      <c r="M264" s="203">
        <v>13</v>
      </c>
      <c r="N264" s="204" t="s">
        <v>1365</v>
      </c>
      <c r="O264" s="204" t="s">
        <v>595</v>
      </c>
      <c r="P264" s="200" t="s">
        <v>152</v>
      </c>
      <c r="Q264" s="205" t="s">
        <v>61</v>
      </c>
      <c r="R264" s="200" t="s">
        <v>107</v>
      </c>
      <c r="S264" s="204">
        <v>38</v>
      </c>
      <c r="T264" s="203">
        <v>19</v>
      </c>
      <c r="U264" s="203">
        <v>150</v>
      </c>
      <c r="V264" s="203">
        <v>0</v>
      </c>
      <c r="W264" s="203">
        <v>150</v>
      </c>
      <c r="X264" s="203">
        <v>4</v>
      </c>
      <c r="Y264" s="203" t="s">
        <v>64</v>
      </c>
      <c r="Z264" s="207" t="s">
        <v>67</v>
      </c>
      <c r="AA264" s="208" t="s">
        <v>67</v>
      </c>
      <c r="AB264" s="198" t="s">
        <v>2234</v>
      </c>
      <c r="AC264" s="200" t="s">
        <v>600</v>
      </c>
      <c r="AD264" s="203" t="s">
        <v>67</v>
      </c>
      <c r="AE264" s="204">
        <v>0</v>
      </c>
      <c r="AF264" s="200" t="s">
        <v>1366</v>
      </c>
      <c r="AG264" s="57">
        <v>38</v>
      </c>
      <c r="AH264" s="203">
        <v>3</v>
      </c>
      <c r="AI264" s="202" t="s">
        <v>1645</v>
      </c>
      <c r="AJ264" s="197" t="s">
        <v>2153</v>
      </c>
      <c r="AK264" s="209">
        <v>150</v>
      </c>
      <c r="AL264" s="209">
        <v>38</v>
      </c>
      <c r="AM264" s="209">
        <v>6373</v>
      </c>
      <c r="AN264" s="209">
        <v>0</v>
      </c>
      <c r="AO264" s="209">
        <v>0</v>
      </c>
      <c r="AP264" s="209">
        <v>18163050</v>
      </c>
      <c r="AQ264" s="209">
        <v>2888000</v>
      </c>
      <c r="AR264" s="209">
        <v>0</v>
      </c>
      <c r="AS264" s="210">
        <v>0</v>
      </c>
      <c r="AT264" s="210">
        <v>0</v>
      </c>
      <c r="AU264" s="210">
        <v>21051050</v>
      </c>
      <c r="AV264" s="107" t="s">
        <v>64</v>
      </c>
      <c r="AX264" s="107">
        <v>5</v>
      </c>
      <c r="AY264" s="107">
        <v>7</v>
      </c>
      <c r="AZ264" s="107">
        <v>0</v>
      </c>
      <c r="BA264" s="107">
        <v>0</v>
      </c>
      <c r="BB264" s="107">
        <v>0</v>
      </c>
      <c r="BC264" s="107">
        <v>0</v>
      </c>
      <c r="BD264" s="107">
        <v>0</v>
      </c>
      <c r="BE264" s="107">
        <v>0</v>
      </c>
      <c r="BF264" s="107">
        <v>0</v>
      </c>
      <c r="BG264" s="206">
        <v>7</v>
      </c>
      <c r="BH264" s="206">
        <v>7</v>
      </c>
      <c r="BI264" s="206">
        <v>7</v>
      </c>
      <c r="BJ264" s="206">
        <v>7</v>
      </c>
      <c r="BK264" s="206">
        <v>7</v>
      </c>
      <c r="BL264" s="81">
        <v>7</v>
      </c>
      <c r="BM264" s="57">
        <v>6.8</v>
      </c>
      <c r="BN264" s="57" t="s">
        <v>67</v>
      </c>
      <c r="BQ264" s="108"/>
    </row>
    <row r="265" spans="1:73" s="57" customFormat="1" ht="14.15" customHeight="1" x14ac:dyDescent="0.35">
      <c r="A265" s="201">
        <v>14421</v>
      </c>
      <c r="B265" s="197" t="s">
        <v>1069</v>
      </c>
      <c r="C265" s="198" t="s">
        <v>126</v>
      </c>
      <c r="D265" s="199">
        <v>2</v>
      </c>
      <c r="E265" s="199">
        <v>2025</v>
      </c>
      <c r="F265" s="200" t="s">
        <v>127</v>
      </c>
      <c r="G265" s="197" t="s">
        <v>948</v>
      </c>
      <c r="H265" s="198" t="s">
        <v>2313</v>
      </c>
      <c r="I265" s="200" t="s">
        <v>552</v>
      </c>
      <c r="J265" s="200" t="s">
        <v>553</v>
      </c>
      <c r="K265" s="200" t="s">
        <v>56</v>
      </c>
      <c r="L265" s="215" t="s">
        <v>57</v>
      </c>
      <c r="M265" s="203">
        <v>13</v>
      </c>
      <c r="N265" s="204" t="s">
        <v>1365</v>
      </c>
      <c r="O265" s="204" t="s">
        <v>203</v>
      </c>
      <c r="P265" s="200" t="s">
        <v>152</v>
      </c>
      <c r="Q265" s="205" t="s">
        <v>61</v>
      </c>
      <c r="R265" s="200" t="s">
        <v>62</v>
      </c>
      <c r="S265" s="204">
        <v>23</v>
      </c>
      <c r="T265" s="203">
        <v>13</v>
      </c>
      <c r="U265" s="203">
        <v>80</v>
      </c>
      <c r="V265" s="203">
        <v>12</v>
      </c>
      <c r="W265" s="203">
        <v>92</v>
      </c>
      <c r="X265" s="203">
        <v>4</v>
      </c>
      <c r="Y265" s="203" t="s">
        <v>64</v>
      </c>
      <c r="Z265" s="207" t="s">
        <v>67</v>
      </c>
      <c r="AA265" s="208" t="s">
        <v>64</v>
      </c>
      <c r="AB265" s="198" t="s">
        <v>2234</v>
      </c>
      <c r="AC265" s="200" t="s">
        <v>946</v>
      </c>
      <c r="AD265" s="203" t="s">
        <v>67</v>
      </c>
      <c r="AE265" s="204">
        <v>0</v>
      </c>
      <c r="AF265" s="200" t="s">
        <v>1366</v>
      </c>
      <c r="AG265" s="57">
        <v>23</v>
      </c>
      <c r="AH265" s="203">
        <v>3</v>
      </c>
      <c r="AI265" s="202" t="s">
        <v>1645</v>
      </c>
      <c r="AJ265" s="197" t="s">
        <v>2153</v>
      </c>
      <c r="AK265" s="209">
        <v>92</v>
      </c>
      <c r="AL265" s="209">
        <v>23</v>
      </c>
      <c r="AM265" s="209">
        <v>6373</v>
      </c>
      <c r="AN265" s="209">
        <v>160000</v>
      </c>
      <c r="AO265" s="209">
        <v>0</v>
      </c>
      <c r="AP265" s="209">
        <v>7622108</v>
      </c>
      <c r="AQ265" s="209">
        <v>1196000</v>
      </c>
      <c r="AR265" s="209">
        <v>2080000</v>
      </c>
      <c r="AS265" s="210">
        <v>0</v>
      </c>
      <c r="AT265" s="210">
        <v>0</v>
      </c>
      <c r="AU265" s="210">
        <v>10898108</v>
      </c>
      <c r="AV265" s="107" t="s">
        <v>64</v>
      </c>
      <c r="AX265" s="107">
        <v>5</v>
      </c>
      <c r="AY265" s="107">
        <v>7</v>
      </c>
      <c r="AZ265" s="107">
        <v>0</v>
      </c>
      <c r="BA265" s="107">
        <v>0</v>
      </c>
      <c r="BB265" s="107">
        <v>0</v>
      </c>
      <c r="BC265" s="107">
        <v>0</v>
      </c>
      <c r="BD265" s="107">
        <v>0</v>
      </c>
      <c r="BE265" s="107">
        <v>0</v>
      </c>
      <c r="BF265" s="107">
        <v>0</v>
      </c>
      <c r="BG265" s="206">
        <v>7</v>
      </c>
      <c r="BH265" s="206">
        <v>7</v>
      </c>
      <c r="BI265" s="206">
        <v>7</v>
      </c>
      <c r="BJ265" s="206">
        <v>7</v>
      </c>
      <c r="BK265" s="206">
        <v>7</v>
      </c>
      <c r="BL265" s="57">
        <v>7</v>
      </c>
      <c r="BM265" s="57">
        <v>6.8000000000000007</v>
      </c>
      <c r="BN265" s="57" t="s">
        <v>64</v>
      </c>
      <c r="BO265" s="57" t="s">
        <v>2444</v>
      </c>
      <c r="BP265" s="57" t="s">
        <v>2445</v>
      </c>
      <c r="BQ265" s="108">
        <v>986851817</v>
      </c>
      <c r="BR265" s="57" t="s">
        <v>2450</v>
      </c>
      <c r="BS265" s="57" t="s">
        <v>2451</v>
      </c>
      <c r="BT265" s="57" t="s">
        <v>2452</v>
      </c>
    </row>
    <row r="266" spans="1:73" s="57" customFormat="1" ht="14.15" customHeight="1" x14ac:dyDescent="0.35">
      <c r="A266" s="201">
        <v>14418</v>
      </c>
      <c r="B266" s="197" t="s">
        <v>1069</v>
      </c>
      <c r="C266" s="198" t="s">
        <v>126</v>
      </c>
      <c r="D266" s="199">
        <v>2</v>
      </c>
      <c r="E266" s="199">
        <v>2025</v>
      </c>
      <c r="F266" s="200" t="s">
        <v>127</v>
      </c>
      <c r="G266" s="197" t="s">
        <v>948</v>
      </c>
      <c r="H266" s="198" t="s">
        <v>2313</v>
      </c>
      <c r="I266" s="200" t="s">
        <v>677</v>
      </c>
      <c r="J266" s="200" t="s">
        <v>678</v>
      </c>
      <c r="K266" s="200" t="s">
        <v>56</v>
      </c>
      <c r="L266" s="215" t="s">
        <v>57</v>
      </c>
      <c r="M266" s="203">
        <v>13</v>
      </c>
      <c r="N266" s="204" t="s">
        <v>1365</v>
      </c>
      <c r="O266" s="204" t="s">
        <v>203</v>
      </c>
      <c r="P266" s="200" t="s">
        <v>152</v>
      </c>
      <c r="Q266" s="205" t="s">
        <v>61</v>
      </c>
      <c r="R266" s="200" t="s">
        <v>62</v>
      </c>
      <c r="S266" s="204">
        <v>13</v>
      </c>
      <c r="T266" s="203">
        <v>20</v>
      </c>
      <c r="U266" s="203">
        <v>40</v>
      </c>
      <c r="V266" s="203">
        <v>12</v>
      </c>
      <c r="W266" s="203">
        <v>52</v>
      </c>
      <c r="X266" s="203">
        <v>4</v>
      </c>
      <c r="Y266" s="203" t="s">
        <v>64</v>
      </c>
      <c r="Z266" s="207" t="s">
        <v>67</v>
      </c>
      <c r="AA266" s="208" t="s">
        <v>67</v>
      </c>
      <c r="AB266" s="198" t="s">
        <v>2234</v>
      </c>
      <c r="AC266" s="200" t="s">
        <v>1052</v>
      </c>
      <c r="AD266" s="203" t="s">
        <v>67</v>
      </c>
      <c r="AE266" s="204">
        <v>0</v>
      </c>
      <c r="AF266" s="200" t="s">
        <v>1366</v>
      </c>
      <c r="AG266" s="57">
        <v>13</v>
      </c>
      <c r="AH266" s="203">
        <v>3</v>
      </c>
      <c r="AI266" s="202" t="s">
        <v>1645</v>
      </c>
      <c r="AJ266" s="197" t="s">
        <v>2153</v>
      </c>
      <c r="AK266" s="209">
        <v>52</v>
      </c>
      <c r="AL266" s="209">
        <v>13</v>
      </c>
      <c r="AM266" s="209">
        <v>6373</v>
      </c>
      <c r="AN266" s="209">
        <v>0</v>
      </c>
      <c r="AO266" s="209">
        <v>0</v>
      </c>
      <c r="AP266" s="209">
        <v>6627920</v>
      </c>
      <c r="AQ266" s="209">
        <v>1040000</v>
      </c>
      <c r="AR266" s="209">
        <v>0</v>
      </c>
      <c r="AS266" s="210">
        <v>0</v>
      </c>
      <c r="AT266" s="210">
        <v>0</v>
      </c>
      <c r="AU266" s="210">
        <v>7667920</v>
      </c>
      <c r="AV266" s="107" t="s">
        <v>64</v>
      </c>
      <c r="AX266" s="107">
        <v>5</v>
      </c>
      <c r="AY266" s="107">
        <v>7</v>
      </c>
      <c r="AZ266" s="107">
        <v>0</v>
      </c>
      <c r="BA266" s="107">
        <v>0</v>
      </c>
      <c r="BB266" s="107">
        <v>0</v>
      </c>
      <c r="BC266" s="107">
        <v>0</v>
      </c>
      <c r="BD266" s="107">
        <v>0</v>
      </c>
      <c r="BE266" s="107">
        <v>0</v>
      </c>
      <c r="BF266" s="107">
        <v>0</v>
      </c>
      <c r="BG266" s="206">
        <v>7</v>
      </c>
      <c r="BH266" s="206">
        <v>7</v>
      </c>
      <c r="BI266" s="206">
        <v>7</v>
      </c>
      <c r="BJ266" s="206">
        <v>7</v>
      </c>
      <c r="BK266" s="206">
        <v>7</v>
      </c>
      <c r="BL266" s="57">
        <v>7</v>
      </c>
      <c r="BM266" s="57">
        <v>6.8000000000000007</v>
      </c>
      <c r="BN266" s="57" t="s">
        <v>64</v>
      </c>
      <c r="BO266" s="57" t="s">
        <v>2444</v>
      </c>
      <c r="BP266" s="57" t="s">
        <v>2445</v>
      </c>
      <c r="BQ266" s="108">
        <v>986851817</v>
      </c>
      <c r="BR266" s="57" t="s">
        <v>2450</v>
      </c>
      <c r="BS266" s="57" t="s">
        <v>2453</v>
      </c>
      <c r="BT266" s="57" t="s">
        <v>2454</v>
      </c>
    </row>
    <row r="267" spans="1:73" s="57" customFormat="1" ht="14.15" customHeight="1" x14ac:dyDescent="0.35">
      <c r="A267" s="201">
        <v>14437</v>
      </c>
      <c r="B267" s="197" t="s">
        <v>1069</v>
      </c>
      <c r="C267" s="198" t="s">
        <v>126</v>
      </c>
      <c r="D267" s="199">
        <v>2</v>
      </c>
      <c r="E267" s="199">
        <v>2025</v>
      </c>
      <c r="F267" s="200" t="s">
        <v>127</v>
      </c>
      <c r="G267" s="197" t="s">
        <v>173</v>
      </c>
      <c r="H267" s="198" t="s">
        <v>176</v>
      </c>
      <c r="I267" s="200" t="s">
        <v>346</v>
      </c>
      <c r="J267" s="200" t="s">
        <v>347</v>
      </c>
      <c r="K267" s="200" t="s">
        <v>65</v>
      </c>
      <c r="L267" s="215" t="s">
        <v>65</v>
      </c>
      <c r="M267" s="203">
        <v>5</v>
      </c>
      <c r="N267" s="204" t="s">
        <v>2233</v>
      </c>
      <c r="O267" s="204" t="s">
        <v>348</v>
      </c>
      <c r="P267" s="200" t="s">
        <v>152</v>
      </c>
      <c r="Q267" s="205" t="s">
        <v>61</v>
      </c>
      <c r="R267" s="200" t="s">
        <v>107</v>
      </c>
      <c r="S267" s="204">
        <v>38</v>
      </c>
      <c r="T267" s="203">
        <v>10</v>
      </c>
      <c r="U267" s="203">
        <v>150</v>
      </c>
      <c r="V267" s="203">
        <v>0</v>
      </c>
      <c r="W267" s="203">
        <v>150</v>
      </c>
      <c r="X267" s="203">
        <v>4</v>
      </c>
      <c r="Y267" s="203" t="s">
        <v>64</v>
      </c>
      <c r="Z267" s="207" t="s">
        <v>67</v>
      </c>
      <c r="AA267" s="208" t="s">
        <v>67</v>
      </c>
      <c r="AB267" s="198" t="s">
        <v>2234</v>
      </c>
      <c r="AC267" s="200" t="s">
        <v>2455</v>
      </c>
      <c r="AD267" s="203" t="s">
        <v>64</v>
      </c>
      <c r="AE267" s="204" t="s">
        <v>350</v>
      </c>
      <c r="AF267" s="200" t="s">
        <v>1366</v>
      </c>
      <c r="AG267" s="57">
        <v>38</v>
      </c>
      <c r="AH267" s="203">
        <v>3</v>
      </c>
      <c r="AI267" s="202" t="s">
        <v>1653</v>
      </c>
      <c r="AJ267" s="197" t="s">
        <v>2117</v>
      </c>
      <c r="AK267" s="209">
        <v>150</v>
      </c>
      <c r="AL267" s="209">
        <v>38</v>
      </c>
      <c r="AM267" s="209">
        <v>7280</v>
      </c>
      <c r="AN267" s="209">
        <v>0</v>
      </c>
      <c r="AO267" s="209">
        <v>50000</v>
      </c>
      <c r="AP267" s="209">
        <v>10920000</v>
      </c>
      <c r="AQ267" s="209">
        <v>1520000</v>
      </c>
      <c r="AR267" s="209">
        <v>0</v>
      </c>
      <c r="AS267" s="210">
        <v>0</v>
      </c>
      <c r="AT267" s="210">
        <v>500000</v>
      </c>
      <c r="AU267" s="210">
        <v>12940000</v>
      </c>
      <c r="AV267" s="107" t="s">
        <v>67</v>
      </c>
      <c r="AW267" s="57" t="s">
        <v>2456</v>
      </c>
      <c r="AX267" s="107">
        <v>0</v>
      </c>
      <c r="AY267" s="107">
        <v>0</v>
      </c>
      <c r="AZ267" s="107">
        <v>0</v>
      </c>
      <c r="BA267" s="107">
        <v>0</v>
      </c>
      <c r="BB267" s="107">
        <v>0</v>
      </c>
      <c r="BC267" s="107">
        <v>0</v>
      </c>
      <c r="BD267" s="107">
        <v>0</v>
      </c>
      <c r="BE267" s="107">
        <v>0</v>
      </c>
      <c r="BF267" s="107">
        <v>0</v>
      </c>
      <c r="BG267" s="206">
        <v>0</v>
      </c>
      <c r="BH267" s="206">
        <v>0</v>
      </c>
      <c r="BI267" s="206">
        <v>0</v>
      </c>
      <c r="BJ267" s="206">
        <v>0</v>
      </c>
      <c r="BK267" s="206">
        <v>0</v>
      </c>
      <c r="BL267" s="57">
        <v>0</v>
      </c>
      <c r="BM267" s="57">
        <v>0</v>
      </c>
      <c r="BN267" s="57" t="s">
        <v>67</v>
      </c>
      <c r="BQ267" s="108"/>
    </row>
    <row r="268" spans="1:73" s="57" customFormat="1" ht="14.15" customHeight="1" x14ac:dyDescent="0.35">
      <c r="A268" s="201">
        <v>14586</v>
      </c>
      <c r="B268" s="197" t="s">
        <v>1069</v>
      </c>
      <c r="C268" s="198" t="s">
        <v>126</v>
      </c>
      <c r="D268" s="199">
        <v>2</v>
      </c>
      <c r="E268" s="199">
        <v>2025</v>
      </c>
      <c r="F268" s="200" t="s">
        <v>127</v>
      </c>
      <c r="G268" s="197" t="s">
        <v>214</v>
      </c>
      <c r="H268" s="198" t="s">
        <v>2242</v>
      </c>
      <c r="I268" s="200" t="s">
        <v>296</v>
      </c>
      <c r="J268" s="200" t="s">
        <v>297</v>
      </c>
      <c r="K268" s="200" t="s">
        <v>65</v>
      </c>
      <c r="L268" s="215" t="s">
        <v>65</v>
      </c>
      <c r="M268" s="203">
        <v>5</v>
      </c>
      <c r="N268" s="204" t="s">
        <v>2233</v>
      </c>
      <c r="O268" s="204" t="s">
        <v>328</v>
      </c>
      <c r="P268" s="200" t="s">
        <v>152</v>
      </c>
      <c r="Q268" s="205" t="s">
        <v>61</v>
      </c>
      <c r="R268" s="200" t="s">
        <v>107</v>
      </c>
      <c r="S268" s="204">
        <v>40</v>
      </c>
      <c r="T268" s="203">
        <v>15</v>
      </c>
      <c r="U268" s="203">
        <v>160</v>
      </c>
      <c r="V268" s="203">
        <v>0</v>
      </c>
      <c r="W268" s="203">
        <v>160</v>
      </c>
      <c r="X268" s="203">
        <v>4</v>
      </c>
      <c r="Y268" s="203" t="s">
        <v>64</v>
      </c>
      <c r="Z268" s="207" t="s">
        <v>67</v>
      </c>
      <c r="AA268" s="208" t="s">
        <v>67</v>
      </c>
      <c r="AB268" s="198" t="s">
        <v>2234</v>
      </c>
      <c r="AC268" s="200" t="s">
        <v>329</v>
      </c>
      <c r="AD268" s="203" t="s">
        <v>64</v>
      </c>
      <c r="AE268" s="204" t="s">
        <v>1254</v>
      </c>
      <c r="AF268" s="200" t="s">
        <v>1366</v>
      </c>
      <c r="AG268" s="57">
        <v>40</v>
      </c>
      <c r="AH268" s="203">
        <v>3</v>
      </c>
      <c r="AI268" s="202" t="s">
        <v>1653</v>
      </c>
      <c r="AJ268" s="197" t="s">
        <v>2117</v>
      </c>
      <c r="AK268" s="209">
        <v>160</v>
      </c>
      <c r="AL268" s="209">
        <v>40</v>
      </c>
      <c r="AM268" s="209">
        <v>6900</v>
      </c>
      <c r="AN268" s="209">
        <v>0</v>
      </c>
      <c r="AO268" s="209">
        <v>50000</v>
      </c>
      <c r="AP268" s="209">
        <v>16560000</v>
      </c>
      <c r="AQ268" s="209">
        <v>2400000</v>
      </c>
      <c r="AR268" s="209">
        <v>0</v>
      </c>
      <c r="AS268" s="210">
        <v>0</v>
      </c>
      <c r="AT268" s="210">
        <v>750000</v>
      </c>
      <c r="AU268" s="210">
        <v>19710000</v>
      </c>
      <c r="AV268" s="107" t="s">
        <v>64</v>
      </c>
      <c r="AX268" s="107">
        <v>1</v>
      </c>
      <c r="AY268" s="107">
        <v>7</v>
      </c>
      <c r="AZ268" s="107">
        <v>0</v>
      </c>
      <c r="BA268" s="107">
        <v>0</v>
      </c>
      <c r="BB268" s="107">
        <v>0</v>
      </c>
      <c r="BC268" s="107">
        <v>0</v>
      </c>
      <c r="BD268" s="107">
        <v>0</v>
      </c>
      <c r="BE268" s="107">
        <v>0</v>
      </c>
      <c r="BF268" s="107">
        <v>0</v>
      </c>
      <c r="BG268" s="206">
        <v>7</v>
      </c>
      <c r="BH268" s="206">
        <v>7</v>
      </c>
      <c r="BI268" s="206">
        <v>7</v>
      </c>
      <c r="BJ268" s="206">
        <v>7</v>
      </c>
      <c r="BK268" s="206">
        <v>7</v>
      </c>
      <c r="BL268" s="57">
        <v>6.5</v>
      </c>
      <c r="BM268" s="57">
        <v>6.4</v>
      </c>
      <c r="BN268" s="57" t="s">
        <v>67</v>
      </c>
      <c r="BQ268" s="108"/>
    </row>
    <row r="269" spans="1:73" s="57" customFormat="1" ht="14.15" customHeight="1" x14ac:dyDescent="0.35">
      <c r="A269" s="201">
        <v>14266</v>
      </c>
      <c r="B269" s="197" t="s">
        <v>1069</v>
      </c>
      <c r="C269" s="198" t="s">
        <v>126</v>
      </c>
      <c r="D269" s="199">
        <v>2</v>
      </c>
      <c r="E269" s="199">
        <v>2025</v>
      </c>
      <c r="F269" s="200" t="s">
        <v>127</v>
      </c>
      <c r="G269" s="197" t="s">
        <v>1081</v>
      </c>
      <c r="H269" s="198" t="s">
        <v>2306</v>
      </c>
      <c r="I269" s="200" t="s">
        <v>79</v>
      </c>
      <c r="J269" s="200" t="s">
        <v>80</v>
      </c>
      <c r="K269" s="200" t="s">
        <v>56</v>
      </c>
      <c r="L269" s="215" t="s">
        <v>57</v>
      </c>
      <c r="M269" s="203">
        <v>13</v>
      </c>
      <c r="N269" s="204" t="s">
        <v>1365</v>
      </c>
      <c r="O269" s="204" t="s">
        <v>209</v>
      </c>
      <c r="P269" s="200" t="s">
        <v>152</v>
      </c>
      <c r="Q269" s="205" t="s">
        <v>61</v>
      </c>
      <c r="R269" s="200" t="s">
        <v>62</v>
      </c>
      <c r="S269" s="204">
        <v>41</v>
      </c>
      <c r="T269" s="203">
        <v>11</v>
      </c>
      <c r="U269" s="203">
        <v>110</v>
      </c>
      <c r="V269" s="203">
        <v>12</v>
      </c>
      <c r="W269" s="203">
        <v>122</v>
      </c>
      <c r="X269" s="203">
        <v>3</v>
      </c>
      <c r="Y269" s="203" t="s">
        <v>64</v>
      </c>
      <c r="Z269" s="207" t="s">
        <v>67</v>
      </c>
      <c r="AA269" s="208" t="s">
        <v>64</v>
      </c>
      <c r="AB269" s="198" t="s">
        <v>2234</v>
      </c>
      <c r="AC269" s="200" t="s">
        <v>1079</v>
      </c>
      <c r="AD269" s="203" t="s">
        <v>67</v>
      </c>
      <c r="AE269" s="204">
        <v>0</v>
      </c>
      <c r="AF269" s="200" t="s">
        <v>1366</v>
      </c>
      <c r="AG269" s="57">
        <v>41</v>
      </c>
      <c r="AH269" s="203">
        <v>2</v>
      </c>
      <c r="AI269" s="202" t="s">
        <v>1374</v>
      </c>
      <c r="AJ269" s="197" t="s">
        <v>2162</v>
      </c>
      <c r="AK269" s="209">
        <v>122</v>
      </c>
      <c r="AL269" s="209">
        <v>41</v>
      </c>
      <c r="AM269" s="209">
        <v>5075</v>
      </c>
      <c r="AN269" s="209">
        <v>115000</v>
      </c>
      <c r="AO269" s="209">
        <v>0</v>
      </c>
      <c r="AP269" s="209">
        <v>6810650</v>
      </c>
      <c r="AQ269" s="209">
        <v>1804000</v>
      </c>
      <c r="AR269" s="209">
        <v>1265000</v>
      </c>
      <c r="AS269" s="210">
        <v>0</v>
      </c>
      <c r="AT269" s="210">
        <v>0</v>
      </c>
      <c r="AU269" s="210">
        <v>9879650</v>
      </c>
      <c r="AV269" s="107" t="s">
        <v>64</v>
      </c>
      <c r="AX269" s="107">
        <v>7</v>
      </c>
      <c r="AY269" s="107">
        <v>7</v>
      </c>
      <c r="AZ269" s="107">
        <v>0</v>
      </c>
      <c r="BA269" s="107">
        <v>0</v>
      </c>
      <c r="BB269" s="107">
        <v>0</v>
      </c>
      <c r="BC269" s="107">
        <v>0</v>
      </c>
      <c r="BD269" s="107">
        <v>0</v>
      </c>
      <c r="BE269" s="107">
        <v>0</v>
      </c>
      <c r="BF269" s="107">
        <v>0</v>
      </c>
      <c r="BG269" s="206">
        <v>7</v>
      </c>
      <c r="BH269" s="206">
        <v>7</v>
      </c>
      <c r="BI269" s="206">
        <v>5</v>
      </c>
      <c r="BJ269" s="206">
        <v>5</v>
      </c>
      <c r="BK269" s="206">
        <v>5</v>
      </c>
      <c r="BL269" s="81">
        <v>7</v>
      </c>
      <c r="BM269" s="57">
        <v>6.4</v>
      </c>
      <c r="BN269" s="57" t="s">
        <v>67</v>
      </c>
      <c r="BQ269" s="108"/>
    </row>
    <row r="270" spans="1:73" s="57" customFormat="1" ht="14.15" customHeight="1" x14ac:dyDescent="0.35">
      <c r="A270" s="201">
        <v>14315</v>
      </c>
      <c r="B270" s="197" t="s">
        <v>1069</v>
      </c>
      <c r="C270" s="198" t="s">
        <v>126</v>
      </c>
      <c r="D270" s="199">
        <v>2</v>
      </c>
      <c r="E270" s="199">
        <v>2025</v>
      </c>
      <c r="F270" s="200" t="s">
        <v>127</v>
      </c>
      <c r="G270" s="197" t="s">
        <v>157</v>
      </c>
      <c r="H270" s="198" t="s">
        <v>2319</v>
      </c>
      <c r="I270" s="200" t="s">
        <v>129</v>
      </c>
      <c r="J270" s="200" t="s">
        <v>130</v>
      </c>
      <c r="K270" s="200" t="s">
        <v>56</v>
      </c>
      <c r="L270" s="215" t="s">
        <v>57</v>
      </c>
      <c r="M270" s="203">
        <v>13</v>
      </c>
      <c r="N270" s="204" t="s">
        <v>1365</v>
      </c>
      <c r="O270" s="204" t="s">
        <v>151</v>
      </c>
      <c r="P270" s="200" t="s">
        <v>152</v>
      </c>
      <c r="Q270" s="205" t="s">
        <v>61</v>
      </c>
      <c r="R270" s="200" t="s">
        <v>62</v>
      </c>
      <c r="S270" s="204">
        <v>47</v>
      </c>
      <c r="T270" s="203">
        <v>19</v>
      </c>
      <c r="U270" s="203">
        <v>176</v>
      </c>
      <c r="V270" s="203">
        <v>12</v>
      </c>
      <c r="W270" s="203">
        <v>188</v>
      </c>
      <c r="X270" s="203">
        <v>4</v>
      </c>
      <c r="Y270" s="203" t="s">
        <v>64</v>
      </c>
      <c r="Z270" s="207" t="s">
        <v>67</v>
      </c>
      <c r="AA270" s="208" t="s">
        <v>67</v>
      </c>
      <c r="AB270" s="198" t="s">
        <v>2234</v>
      </c>
      <c r="AC270" s="200" t="s">
        <v>153</v>
      </c>
      <c r="AD270" s="203" t="s">
        <v>64</v>
      </c>
      <c r="AE270" s="204" t="s">
        <v>110</v>
      </c>
      <c r="AF270" s="200" t="s">
        <v>1366</v>
      </c>
      <c r="AG270" s="57">
        <v>47</v>
      </c>
      <c r="AH270" s="203">
        <v>2</v>
      </c>
      <c r="AI270" s="202" t="s">
        <v>1374</v>
      </c>
      <c r="AJ270" s="197" t="s">
        <v>2162</v>
      </c>
      <c r="AK270" s="209">
        <v>188</v>
      </c>
      <c r="AL270" s="209">
        <v>47</v>
      </c>
      <c r="AM270" s="209">
        <v>5075</v>
      </c>
      <c r="AN270" s="209">
        <v>0</v>
      </c>
      <c r="AO270" s="209">
        <v>250000</v>
      </c>
      <c r="AP270" s="209">
        <v>18127900</v>
      </c>
      <c r="AQ270" s="209">
        <v>3572000</v>
      </c>
      <c r="AR270" s="209">
        <v>0</v>
      </c>
      <c r="AS270" s="210">
        <v>0</v>
      </c>
      <c r="AT270" s="210">
        <v>4750000</v>
      </c>
      <c r="AU270" s="210">
        <v>26449900</v>
      </c>
      <c r="AV270" s="107" t="s">
        <v>64</v>
      </c>
      <c r="AX270" s="107">
        <v>7</v>
      </c>
      <c r="AY270" s="107">
        <v>7</v>
      </c>
      <c r="AZ270" s="107">
        <v>0</v>
      </c>
      <c r="BA270" s="107">
        <v>0</v>
      </c>
      <c r="BB270" s="107">
        <v>0</v>
      </c>
      <c r="BC270" s="107">
        <v>0</v>
      </c>
      <c r="BD270" s="107">
        <v>0</v>
      </c>
      <c r="BE270" s="107">
        <v>0</v>
      </c>
      <c r="BF270" s="107">
        <v>0</v>
      </c>
      <c r="BG270" s="206">
        <v>7</v>
      </c>
      <c r="BH270" s="206">
        <v>7</v>
      </c>
      <c r="BI270" s="206">
        <v>5</v>
      </c>
      <c r="BJ270" s="206">
        <v>5</v>
      </c>
      <c r="BK270" s="206">
        <v>5</v>
      </c>
      <c r="BL270" s="57">
        <v>7</v>
      </c>
      <c r="BM270" s="57">
        <v>6.4</v>
      </c>
      <c r="BN270" s="57" t="s">
        <v>67</v>
      </c>
      <c r="BQ270" s="108"/>
    </row>
    <row r="271" spans="1:73" s="57" customFormat="1" ht="14.15" customHeight="1" x14ac:dyDescent="0.35">
      <c r="A271" s="201">
        <v>14328</v>
      </c>
      <c r="B271" s="197" t="s">
        <v>1069</v>
      </c>
      <c r="C271" s="198" t="s">
        <v>126</v>
      </c>
      <c r="D271" s="199">
        <v>2</v>
      </c>
      <c r="E271" s="199">
        <v>2025</v>
      </c>
      <c r="F271" s="200" t="s">
        <v>127</v>
      </c>
      <c r="G271" s="197" t="s">
        <v>974</v>
      </c>
      <c r="H271" s="198" t="s">
        <v>2248</v>
      </c>
      <c r="I271" s="200" t="s">
        <v>1106</v>
      </c>
      <c r="J271" s="200" t="s">
        <v>2592</v>
      </c>
      <c r="K271" s="200" t="s">
        <v>56</v>
      </c>
      <c r="L271" s="215" t="s">
        <v>57</v>
      </c>
      <c r="M271" s="203">
        <v>13</v>
      </c>
      <c r="N271" s="204" t="s">
        <v>1365</v>
      </c>
      <c r="O271" s="204" t="s">
        <v>455</v>
      </c>
      <c r="P271" s="200" t="s">
        <v>152</v>
      </c>
      <c r="Q271" s="205" t="s">
        <v>61</v>
      </c>
      <c r="R271" s="200" t="s">
        <v>62</v>
      </c>
      <c r="S271" s="204">
        <v>40</v>
      </c>
      <c r="T271" s="203">
        <v>15</v>
      </c>
      <c r="U271" s="203"/>
      <c r="V271" s="203">
        <v>12</v>
      </c>
      <c r="W271" s="203">
        <v>160</v>
      </c>
      <c r="X271" s="203">
        <v>4</v>
      </c>
      <c r="Y271" s="203" t="s">
        <v>64</v>
      </c>
      <c r="Z271" s="207" t="s">
        <v>67</v>
      </c>
      <c r="AA271" s="208" t="s">
        <v>67</v>
      </c>
      <c r="AB271" s="198" t="s">
        <v>2249</v>
      </c>
      <c r="AC271" s="200" t="s">
        <v>1108</v>
      </c>
      <c r="AD271" s="203" t="s">
        <v>67</v>
      </c>
      <c r="AE271" s="204">
        <v>0</v>
      </c>
      <c r="AF271" s="200" t="s">
        <v>1366</v>
      </c>
      <c r="AG271" s="57">
        <v>40</v>
      </c>
      <c r="AH271" s="203">
        <v>1</v>
      </c>
      <c r="AI271" s="202" t="s">
        <v>1374</v>
      </c>
      <c r="AJ271" s="197" t="s">
        <v>2162</v>
      </c>
      <c r="AK271" s="209">
        <v>160</v>
      </c>
      <c r="AL271" s="209">
        <v>40</v>
      </c>
      <c r="AM271" s="209">
        <v>4130</v>
      </c>
      <c r="AN271" s="209">
        <v>0</v>
      </c>
      <c r="AO271" s="209">
        <v>0</v>
      </c>
      <c r="AP271" s="209">
        <v>9912000</v>
      </c>
      <c r="AQ271" s="209">
        <v>2400000</v>
      </c>
      <c r="AR271" s="209">
        <v>0</v>
      </c>
      <c r="AS271" s="210">
        <v>0</v>
      </c>
      <c r="AT271" s="210">
        <v>0</v>
      </c>
      <c r="AU271" s="210">
        <v>12312000</v>
      </c>
      <c r="AV271" s="107" t="s">
        <v>64</v>
      </c>
      <c r="AX271" s="107">
        <v>7</v>
      </c>
      <c r="AY271" s="107">
        <v>7</v>
      </c>
      <c r="AZ271" s="107">
        <v>7</v>
      </c>
      <c r="BA271" s="107">
        <v>7</v>
      </c>
      <c r="BB271" s="107">
        <v>7</v>
      </c>
      <c r="BC271" s="107">
        <v>7</v>
      </c>
      <c r="BD271" s="107">
        <v>7</v>
      </c>
      <c r="BE271" s="107">
        <v>7</v>
      </c>
      <c r="BF271" s="107">
        <v>7</v>
      </c>
      <c r="BG271" s="206">
        <v>7</v>
      </c>
      <c r="BH271" s="206">
        <v>7</v>
      </c>
      <c r="BI271" s="206">
        <v>7</v>
      </c>
      <c r="BJ271" s="206">
        <v>7</v>
      </c>
      <c r="BK271" s="206">
        <v>7</v>
      </c>
      <c r="BL271" s="57">
        <v>7</v>
      </c>
      <c r="BM271" s="57">
        <v>7.0000000000000009</v>
      </c>
      <c r="BN271" s="57" t="s">
        <v>64</v>
      </c>
      <c r="BO271" s="57" t="s">
        <v>2457</v>
      </c>
      <c r="BP271" s="57" t="s">
        <v>2458</v>
      </c>
      <c r="BQ271" s="108">
        <v>228347804</v>
      </c>
      <c r="BR271" s="57" t="s">
        <v>2459</v>
      </c>
      <c r="BS271" s="57" t="s">
        <v>2460</v>
      </c>
      <c r="BT271" s="57" t="s">
        <v>2461</v>
      </c>
      <c r="BU271" s="57" t="s">
        <v>2325</v>
      </c>
    </row>
    <row r="272" spans="1:73" s="57" customFormat="1" ht="14.15" customHeight="1" x14ac:dyDescent="0.35">
      <c r="A272" s="201">
        <v>14329</v>
      </c>
      <c r="B272" s="197" t="s">
        <v>1069</v>
      </c>
      <c r="C272" s="198" t="s">
        <v>126</v>
      </c>
      <c r="D272" s="199">
        <v>2</v>
      </c>
      <c r="E272" s="199">
        <v>2025</v>
      </c>
      <c r="F272" s="200" t="s">
        <v>127</v>
      </c>
      <c r="G272" s="197" t="s">
        <v>241</v>
      </c>
      <c r="H272" s="198" t="s">
        <v>2252</v>
      </c>
      <c r="I272" s="200" t="s">
        <v>79</v>
      </c>
      <c r="J272" s="200" t="s">
        <v>80</v>
      </c>
      <c r="K272" s="200" t="s">
        <v>56</v>
      </c>
      <c r="L272" s="215" t="s">
        <v>57</v>
      </c>
      <c r="M272" s="203">
        <v>5</v>
      </c>
      <c r="N272" s="204" t="s">
        <v>2233</v>
      </c>
      <c r="O272" s="204" t="s">
        <v>237</v>
      </c>
      <c r="P272" s="200" t="s">
        <v>152</v>
      </c>
      <c r="Q272" s="205" t="s">
        <v>61</v>
      </c>
      <c r="R272" s="200" t="s">
        <v>62</v>
      </c>
      <c r="S272" s="204">
        <v>31</v>
      </c>
      <c r="T272" s="203">
        <v>10</v>
      </c>
      <c r="U272" s="203">
        <v>110</v>
      </c>
      <c r="V272" s="203">
        <v>12</v>
      </c>
      <c r="W272" s="203">
        <v>122</v>
      </c>
      <c r="X272" s="203">
        <v>4</v>
      </c>
      <c r="Y272" s="203" t="s">
        <v>64</v>
      </c>
      <c r="Z272" s="207" t="s">
        <v>67</v>
      </c>
      <c r="AA272" s="208" t="s">
        <v>64</v>
      </c>
      <c r="AB272" s="198" t="s">
        <v>2234</v>
      </c>
      <c r="AC272" s="200" t="s">
        <v>1086</v>
      </c>
      <c r="AD272" s="203" t="s">
        <v>67</v>
      </c>
      <c r="AE272" s="204">
        <v>0</v>
      </c>
      <c r="AF272" s="200" t="s">
        <v>1366</v>
      </c>
      <c r="AG272" s="57">
        <v>31</v>
      </c>
      <c r="AH272" s="203">
        <v>2</v>
      </c>
      <c r="AI272" s="202" t="s">
        <v>1374</v>
      </c>
      <c r="AJ272" s="197" t="s">
        <v>2162</v>
      </c>
      <c r="AK272" s="209">
        <v>122</v>
      </c>
      <c r="AL272" s="209">
        <v>31</v>
      </c>
      <c r="AM272" s="209">
        <v>5075</v>
      </c>
      <c r="AN272" s="209">
        <v>100000</v>
      </c>
      <c r="AO272" s="209">
        <v>0</v>
      </c>
      <c r="AP272" s="209">
        <v>6191500</v>
      </c>
      <c r="AQ272" s="209">
        <v>1240000</v>
      </c>
      <c r="AR272" s="209">
        <v>1000000</v>
      </c>
      <c r="AS272" s="210">
        <v>0</v>
      </c>
      <c r="AT272" s="210">
        <v>0</v>
      </c>
      <c r="AU272" s="210">
        <v>8431500</v>
      </c>
      <c r="AV272" s="107" t="s">
        <v>67</v>
      </c>
      <c r="AW272" s="57" t="s">
        <v>2462</v>
      </c>
      <c r="AX272" s="107">
        <v>0</v>
      </c>
      <c r="AY272" s="107">
        <v>0</v>
      </c>
      <c r="AZ272" s="107">
        <v>0</v>
      </c>
      <c r="BA272" s="107">
        <v>0</v>
      </c>
      <c r="BB272" s="107">
        <v>0</v>
      </c>
      <c r="BC272" s="107">
        <v>0</v>
      </c>
      <c r="BD272" s="107">
        <v>0</v>
      </c>
      <c r="BE272" s="107">
        <v>0</v>
      </c>
      <c r="BF272" s="107">
        <v>0</v>
      </c>
      <c r="BG272" s="206">
        <v>0</v>
      </c>
      <c r="BH272" s="206">
        <v>0</v>
      </c>
      <c r="BI272" s="206">
        <v>0</v>
      </c>
      <c r="BJ272" s="206">
        <v>0</v>
      </c>
      <c r="BK272" s="206">
        <v>0</v>
      </c>
      <c r="BL272" s="57">
        <v>0</v>
      </c>
      <c r="BM272" s="57">
        <v>0</v>
      </c>
      <c r="BN272" s="57" t="s">
        <v>67</v>
      </c>
      <c r="BQ272" s="108"/>
    </row>
    <row r="273" spans="1:73" s="57" customFormat="1" ht="14.15" customHeight="1" x14ac:dyDescent="0.35">
      <c r="A273" s="201">
        <v>14390</v>
      </c>
      <c r="B273" s="197" t="s">
        <v>1069</v>
      </c>
      <c r="C273" s="198" t="s">
        <v>126</v>
      </c>
      <c r="D273" s="199">
        <v>2</v>
      </c>
      <c r="E273" s="199">
        <v>2025</v>
      </c>
      <c r="F273" s="200" t="s">
        <v>127</v>
      </c>
      <c r="G273" s="197" t="s">
        <v>468</v>
      </c>
      <c r="H273" s="198" t="s">
        <v>467</v>
      </c>
      <c r="I273" s="200" t="s">
        <v>207</v>
      </c>
      <c r="J273" s="200" t="s">
        <v>208</v>
      </c>
      <c r="K273" s="200" t="s">
        <v>2015</v>
      </c>
      <c r="L273" s="215" t="s">
        <v>484</v>
      </c>
      <c r="M273" s="203">
        <v>5</v>
      </c>
      <c r="N273" s="204" t="s">
        <v>2233</v>
      </c>
      <c r="O273" s="204" t="s">
        <v>461</v>
      </c>
      <c r="P273" s="200" t="s">
        <v>462</v>
      </c>
      <c r="Q273" s="205" t="s">
        <v>61</v>
      </c>
      <c r="R273" s="200" t="s">
        <v>107</v>
      </c>
      <c r="S273" s="204">
        <v>4</v>
      </c>
      <c r="T273" s="203">
        <v>20</v>
      </c>
      <c r="U273" s="203">
        <v>8</v>
      </c>
      <c r="V273" s="203">
        <v>8</v>
      </c>
      <c r="W273" s="203">
        <v>16</v>
      </c>
      <c r="X273" s="203">
        <v>4</v>
      </c>
      <c r="Y273" s="203" t="s">
        <v>64</v>
      </c>
      <c r="Z273" s="207" t="s">
        <v>67</v>
      </c>
      <c r="AA273" s="208" t="s">
        <v>67</v>
      </c>
      <c r="AB273" s="198" t="s">
        <v>2234</v>
      </c>
      <c r="AC273" s="200" t="s">
        <v>464</v>
      </c>
      <c r="AD273" s="203" t="s">
        <v>67</v>
      </c>
      <c r="AE273" s="204">
        <v>0</v>
      </c>
      <c r="AF273" s="200" t="s">
        <v>1366</v>
      </c>
      <c r="AG273" s="57">
        <v>4</v>
      </c>
      <c r="AH273" s="203">
        <v>1</v>
      </c>
      <c r="AI273" s="202" t="s">
        <v>1374</v>
      </c>
      <c r="AJ273" s="197" t="s">
        <v>2162</v>
      </c>
      <c r="AK273" s="209">
        <v>16</v>
      </c>
      <c r="AL273" s="209">
        <v>4</v>
      </c>
      <c r="AM273" s="209">
        <v>4130</v>
      </c>
      <c r="AN273" s="209">
        <v>0</v>
      </c>
      <c r="AO273" s="209">
        <v>0</v>
      </c>
      <c r="AP273" s="209">
        <v>1321600</v>
      </c>
      <c r="AQ273" s="209">
        <v>320000</v>
      </c>
      <c r="AR273" s="209">
        <v>0</v>
      </c>
      <c r="AS273" s="210">
        <v>0</v>
      </c>
      <c r="AT273" s="210">
        <v>0</v>
      </c>
      <c r="AU273" s="210">
        <v>1641600</v>
      </c>
      <c r="AV273" s="107" t="s">
        <v>64</v>
      </c>
      <c r="AX273" s="107">
        <v>7</v>
      </c>
      <c r="AY273" s="107">
        <v>7</v>
      </c>
      <c r="AZ273" s="107">
        <v>0</v>
      </c>
      <c r="BA273" s="107">
        <v>0</v>
      </c>
      <c r="BB273" s="107">
        <v>0</v>
      </c>
      <c r="BC273" s="107">
        <v>0</v>
      </c>
      <c r="BD273" s="107">
        <v>0</v>
      </c>
      <c r="BE273" s="107">
        <v>0</v>
      </c>
      <c r="BF273" s="107">
        <v>0</v>
      </c>
      <c r="BG273" s="206">
        <v>7</v>
      </c>
      <c r="BH273" s="206">
        <v>7</v>
      </c>
      <c r="BI273" s="206">
        <v>7</v>
      </c>
      <c r="BJ273" s="206">
        <v>7</v>
      </c>
      <c r="BK273" s="206">
        <v>7</v>
      </c>
      <c r="BL273" s="57">
        <v>7</v>
      </c>
      <c r="BM273" s="57">
        <v>7.0000000000000009</v>
      </c>
      <c r="BN273" s="57" t="s">
        <v>64</v>
      </c>
      <c r="BO273" s="57" t="s">
        <v>2457</v>
      </c>
      <c r="BP273" s="57" t="s">
        <v>2463</v>
      </c>
      <c r="BQ273" s="108">
        <v>228347804</v>
      </c>
      <c r="BR273" s="57" t="s">
        <v>2464</v>
      </c>
      <c r="BS273" s="57" t="s">
        <v>2465</v>
      </c>
      <c r="BT273" s="57" t="s">
        <v>2466</v>
      </c>
    </row>
    <row r="274" spans="1:73" s="57" customFormat="1" ht="14.15" customHeight="1" x14ac:dyDescent="0.35">
      <c r="A274" s="201">
        <v>14402</v>
      </c>
      <c r="B274" s="197" t="s">
        <v>1069</v>
      </c>
      <c r="C274" s="198" t="s">
        <v>126</v>
      </c>
      <c r="D274" s="199">
        <v>2</v>
      </c>
      <c r="E274" s="199">
        <v>2025</v>
      </c>
      <c r="F274" s="200" t="s">
        <v>127</v>
      </c>
      <c r="G274" s="197" t="s">
        <v>476</v>
      </c>
      <c r="H274" s="198" t="s">
        <v>603</v>
      </c>
      <c r="I274" s="200" t="s">
        <v>593</v>
      </c>
      <c r="J274" s="200" t="s">
        <v>594</v>
      </c>
      <c r="K274" s="200" t="s">
        <v>65</v>
      </c>
      <c r="L274" s="215" t="s">
        <v>65</v>
      </c>
      <c r="M274" s="203">
        <v>13</v>
      </c>
      <c r="N274" s="204" t="s">
        <v>1365</v>
      </c>
      <c r="O274" s="204" t="s">
        <v>595</v>
      </c>
      <c r="P274" s="200" t="s">
        <v>152</v>
      </c>
      <c r="Q274" s="205" t="s">
        <v>61</v>
      </c>
      <c r="R274" s="200" t="s">
        <v>107</v>
      </c>
      <c r="S274" s="204">
        <v>38</v>
      </c>
      <c r="T274" s="203">
        <v>19</v>
      </c>
      <c r="U274" s="203">
        <v>150</v>
      </c>
      <c r="V274" s="203">
        <v>0</v>
      </c>
      <c r="W274" s="203">
        <v>150</v>
      </c>
      <c r="X274" s="203">
        <v>4</v>
      </c>
      <c r="Y274" s="203" t="s">
        <v>64</v>
      </c>
      <c r="Z274" s="207" t="s">
        <v>67</v>
      </c>
      <c r="AA274" s="208" t="s">
        <v>67</v>
      </c>
      <c r="AB274" s="198" t="s">
        <v>2234</v>
      </c>
      <c r="AC274" s="200" t="s">
        <v>600</v>
      </c>
      <c r="AD274" s="203" t="s">
        <v>67</v>
      </c>
      <c r="AE274" s="204">
        <v>0</v>
      </c>
      <c r="AF274" s="200" t="s">
        <v>1366</v>
      </c>
      <c r="AG274" s="57">
        <v>38</v>
      </c>
      <c r="AH274" s="203">
        <v>3</v>
      </c>
      <c r="AI274" s="202" t="s">
        <v>1374</v>
      </c>
      <c r="AJ274" s="197" t="s">
        <v>2162</v>
      </c>
      <c r="AK274" s="209">
        <v>150</v>
      </c>
      <c r="AL274" s="209">
        <v>38</v>
      </c>
      <c r="AM274" s="209">
        <v>6373</v>
      </c>
      <c r="AN274" s="209">
        <v>0</v>
      </c>
      <c r="AO274" s="209">
        <v>0</v>
      </c>
      <c r="AP274" s="209">
        <v>18163050</v>
      </c>
      <c r="AQ274" s="209">
        <v>2888000</v>
      </c>
      <c r="AR274" s="209">
        <v>0</v>
      </c>
      <c r="AS274" s="210">
        <v>0</v>
      </c>
      <c r="AT274" s="210">
        <v>0</v>
      </c>
      <c r="AU274" s="210">
        <v>21051050</v>
      </c>
      <c r="AV274" s="107" t="s">
        <v>64</v>
      </c>
      <c r="AX274" s="107">
        <v>7</v>
      </c>
      <c r="AY274" s="107">
        <v>7</v>
      </c>
      <c r="AZ274" s="107">
        <v>0</v>
      </c>
      <c r="BA274" s="107">
        <v>0</v>
      </c>
      <c r="BB274" s="107">
        <v>0</v>
      </c>
      <c r="BC274" s="107">
        <v>0</v>
      </c>
      <c r="BD274" s="107">
        <v>0</v>
      </c>
      <c r="BE274" s="107">
        <v>0</v>
      </c>
      <c r="BF274" s="107">
        <v>0</v>
      </c>
      <c r="BG274" s="206">
        <v>7</v>
      </c>
      <c r="BH274" s="206">
        <v>7</v>
      </c>
      <c r="BI274" s="206">
        <v>7</v>
      </c>
      <c r="BJ274" s="206">
        <v>7</v>
      </c>
      <c r="BK274" s="206">
        <v>7</v>
      </c>
      <c r="BL274" s="81">
        <v>7</v>
      </c>
      <c r="BM274" s="57">
        <v>7</v>
      </c>
      <c r="BN274" s="57" t="s">
        <v>64</v>
      </c>
      <c r="BO274" s="57" t="s">
        <v>2457</v>
      </c>
      <c r="BP274" s="57" t="s">
        <v>2458</v>
      </c>
      <c r="BQ274" s="108">
        <v>228347804</v>
      </c>
      <c r="BR274" s="57" t="s">
        <v>2467</v>
      </c>
      <c r="BS274" s="57" t="s">
        <v>2468</v>
      </c>
      <c r="BT274" s="57" t="s">
        <v>2469</v>
      </c>
      <c r="BU274" s="57" t="s">
        <v>2325</v>
      </c>
    </row>
    <row r="275" spans="1:73" s="57" customFormat="1" ht="14.15" customHeight="1" x14ac:dyDescent="0.35">
      <c r="A275" s="201">
        <v>14404</v>
      </c>
      <c r="B275" s="197" t="s">
        <v>1069</v>
      </c>
      <c r="C275" s="198" t="s">
        <v>126</v>
      </c>
      <c r="D275" s="199">
        <v>2</v>
      </c>
      <c r="E275" s="199">
        <v>2025</v>
      </c>
      <c r="F275" s="200" t="s">
        <v>127</v>
      </c>
      <c r="G275" s="197" t="s">
        <v>476</v>
      </c>
      <c r="H275" s="198" t="s">
        <v>603</v>
      </c>
      <c r="I275" s="200" t="s">
        <v>593</v>
      </c>
      <c r="J275" s="200" t="s">
        <v>594</v>
      </c>
      <c r="K275" s="200" t="s">
        <v>65</v>
      </c>
      <c r="L275" s="215" t="s">
        <v>65</v>
      </c>
      <c r="M275" s="203">
        <v>13</v>
      </c>
      <c r="N275" s="204" t="s">
        <v>1365</v>
      </c>
      <c r="O275" s="204" t="s">
        <v>604</v>
      </c>
      <c r="P275" s="200" t="s">
        <v>152</v>
      </c>
      <c r="Q275" s="205" t="s">
        <v>61</v>
      </c>
      <c r="R275" s="200" t="s">
        <v>107</v>
      </c>
      <c r="S275" s="204">
        <v>38</v>
      </c>
      <c r="T275" s="203">
        <v>20</v>
      </c>
      <c r="U275" s="203">
        <v>150</v>
      </c>
      <c r="V275" s="203">
        <v>0</v>
      </c>
      <c r="W275" s="203">
        <v>150</v>
      </c>
      <c r="X275" s="203">
        <v>4</v>
      </c>
      <c r="Y275" s="203" t="s">
        <v>64</v>
      </c>
      <c r="Z275" s="207" t="s">
        <v>67</v>
      </c>
      <c r="AA275" s="208" t="s">
        <v>67</v>
      </c>
      <c r="AB275" s="198" t="s">
        <v>2234</v>
      </c>
      <c r="AC275" s="200" t="s">
        <v>600</v>
      </c>
      <c r="AD275" s="203" t="s">
        <v>67</v>
      </c>
      <c r="AE275" s="204">
        <v>0</v>
      </c>
      <c r="AF275" s="200" t="s">
        <v>1366</v>
      </c>
      <c r="AG275" s="57">
        <v>38</v>
      </c>
      <c r="AH275" s="203">
        <v>3</v>
      </c>
      <c r="AI275" s="202" t="s">
        <v>1374</v>
      </c>
      <c r="AJ275" s="197" t="s">
        <v>2162</v>
      </c>
      <c r="AK275" s="209">
        <v>150</v>
      </c>
      <c r="AL275" s="209">
        <v>38</v>
      </c>
      <c r="AM275" s="209">
        <v>6373</v>
      </c>
      <c r="AN275" s="209">
        <v>0</v>
      </c>
      <c r="AO275" s="209">
        <v>0</v>
      </c>
      <c r="AP275" s="209">
        <v>19119000</v>
      </c>
      <c r="AQ275" s="209">
        <v>3040000</v>
      </c>
      <c r="AR275" s="209">
        <v>0</v>
      </c>
      <c r="AS275" s="210">
        <v>0</v>
      </c>
      <c r="AT275" s="210">
        <v>0</v>
      </c>
      <c r="AU275" s="210">
        <v>22159000</v>
      </c>
      <c r="AV275" s="107" t="s">
        <v>64</v>
      </c>
      <c r="AX275" s="107">
        <v>7</v>
      </c>
      <c r="AY275" s="107">
        <v>7</v>
      </c>
      <c r="AZ275" s="107">
        <v>0</v>
      </c>
      <c r="BA275" s="107">
        <v>0</v>
      </c>
      <c r="BB275" s="107">
        <v>0</v>
      </c>
      <c r="BC275" s="107">
        <v>0</v>
      </c>
      <c r="BD275" s="107">
        <v>0</v>
      </c>
      <c r="BE275" s="107">
        <v>0</v>
      </c>
      <c r="BF275" s="107">
        <v>0</v>
      </c>
      <c r="BG275" s="206">
        <v>7</v>
      </c>
      <c r="BH275" s="206">
        <v>7</v>
      </c>
      <c r="BI275" s="206">
        <v>7</v>
      </c>
      <c r="BJ275" s="206">
        <v>7</v>
      </c>
      <c r="BK275" s="206">
        <v>7</v>
      </c>
      <c r="BL275" s="57">
        <v>7</v>
      </c>
      <c r="BM275" s="57">
        <v>7.0000000000000009</v>
      </c>
      <c r="BN275" s="57" t="s">
        <v>64</v>
      </c>
      <c r="BO275" s="57" t="s">
        <v>2457</v>
      </c>
      <c r="BP275" s="57" t="s">
        <v>2463</v>
      </c>
      <c r="BQ275" s="108">
        <v>228347804</v>
      </c>
      <c r="BR275" s="57" t="s">
        <v>2470</v>
      </c>
      <c r="BS275" s="57" t="s">
        <v>2468</v>
      </c>
      <c r="BT275" s="57" t="s">
        <v>2469</v>
      </c>
      <c r="BU275" s="57" t="s">
        <v>2325</v>
      </c>
    </row>
    <row r="276" spans="1:73" s="57" customFormat="1" ht="14.15" customHeight="1" x14ac:dyDescent="0.35">
      <c r="A276" s="201">
        <v>14406</v>
      </c>
      <c r="B276" s="197" t="s">
        <v>1069</v>
      </c>
      <c r="C276" s="198" t="s">
        <v>126</v>
      </c>
      <c r="D276" s="199">
        <v>2</v>
      </c>
      <c r="E276" s="199">
        <v>2025</v>
      </c>
      <c r="F276" s="200" t="s">
        <v>127</v>
      </c>
      <c r="G276" s="197" t="s">
        <v>476</v>
      </c>
      <c r="H276" s="198" t="s">
        <v>603</v>
      </c>
      <c r="I276" s="200" t="s">
        <v>882</v>
      </c>
      <c r="J276" s="200" t="s">
        <v>2592</v>
      </c>
      <c r="K276" s="200" t="s">
        <v>65</v>
      </c>
      <c r="L276" s="215" t="s">
        <v>65</v>
      </c>
      <c r="M276" s="203">
        <v>13</v>
      </c>
      <c r="N276" s="204" t="s">
        <v>1365</v>
      </c>
      <c r="O276" s="204" t="s">
        <v>595</v>
      </c>
      <c r="P276" s="200" t="s">
        <v>152</v>
      </c>
      <c r="Q276" s="205" t="s">
        <v>61</v>
      </c>
      <c r="R276" s="200" t="s">
        <v>107</v>
      </c>
      <c r="S276" s="204">
        <v>50</v>
      </c>
      <c r="T276" s="203">
        <v>20</v>
      </c>
      <c r="U276" s="203"/>
      <c r="V276" s="203">
        <v>0</v>
      </c>
      <c r="W276" s="203">
        <v>200</v>
      </c>
      <c r="X276" s="203">
        <v>4</v>
      </c>
      <c r="Y276" s="203" t="s">
        <v>64</v>
      </c>
      <c r="Z276" s="207" t="s">
        <v>67</v>
      </c>
      <c r="AA276" s="208" t="s">
        <v>67</v>
      </c>
      <c r="AB276" s="198" t="s">
        <v>2250</v>
      </c>
      <c r="AC276" s="200" t="s">
        <v>600</v>
      </c>
      <c r="AD276" s="203" t="s">
        <v>67</v>
      </c>
      <c r="AE276" s="204">
        <v>0</v>
      </c>
      <c r="AF276" s="200" t="s">
        <v>1366</v>
      </c>
      <c r="AG276" s="57">
        <v>50</v>
      </c>
      <c r="AH276" s="203">
        <v>2</v>
      </c>
      <c r="AI276" s="202" t="s">
        <v>1374</v>
      </c>
      <c r="AJ276" s="197" t="s">
        <v>2162</v>
      </c>
      <c r="AK276" s="209">
        <v>200</v>
      </c>
      <c r="AL276" s="209">
        <v>50</v>
      </c>
      <c r="AM276" s="209">
        <v>5075</v>
      </c>
      <c r="AN276" s="209">
        <v>0</v>
      </c>
      <c r="AO276" s="209">
        <v>0</v>
      </c>
      <c r="AP276" s="209">
        <v>20300000</v>
      </c>
      <c r="AQ276" s="209">
        <v>4000000</v>
      </c>
      <c r="AR276" s="209">
        <v>0</v>
      </c>
      <c r="AS276" s="210">
        <v>0</v>
      </c>
      <c r="AT276" s="210">
        <v>0</v>
      </c>
      <c r="AU276" s="210">
        <v>24300000</v>
      </c>
      <c r="AV276" s="107" t="s">
        <v>64</v>
      </c>
      <c r="AX276" s="107">
        <v>7</v>
      </c>
      <c r="AY276" s="107">
        <v>7</v>
      </c>
      <c r="AZ276" s="107">
        <v>1</v>
      </c>
      <c r="BA276" s="107">
        <v>7</v>
      </c>
      <c r="BB276" s="107">
        <v>5</v>
      </c>
      <c r="BC276" s="107">
        <v>7</v>
      </c>
      <c r="BD276" s="107">
        <v>1</v>
      </c>
      <c r="BE276" s="107">
        <v>5</v>
      </c>
      <c r="BF276" s="107">
        <v>7</v>
      </c>
      <c r="BG276" s="206">
        <v>7</v>
      </c>
      <c r="BH276" s="206">
        <v>5</v>
      </c>
      <c r="BI276" s="206">
        <v>5</v>
      </c>
      <c r="BJ276" s="206">
        <v>5</v>
      </c>
      <c r="BK276" s="206">
        <v>5</v>
      </c>
      <c r="BL276" s="57">
        <v>7</v>
      </c>
      <c r="BM276" s="57">
        <v>5.6</v>
      </c>
      <c r="BN276" s="57" t="s">
        <v>67</v>
      </c>
      <c r="BQ276" s="108"/>
    </row>
    <row r="277" spans="1:73" s="57" customFormat="1" ht="14.15" customHeight="1" x14ac:dyDescent="0.35">
      <c r="A277" s="201">
        <v>14407</v>
      </c>
      <c r="B277" s="197" t="s">
        <v>1069</v>
      </c>
      <c r="C277" s="198" t="s">
        <v>126</v>
      </c>
      <c r="D277" s="199">
        <v>2</v>
      </c>
      <c r="E277" s="199">
        <v>2025</v>
      </c>
      <c r="F277" s="200" t="s">
        <v>127</v>
      </c>
      <c r="G277" s="197" t="s">
        <v>476</v>
      </c>
      <c r="H277" s="198" t="s">
        <v>603</v>
      </c>
      <c r="I277" s="200" t="s">
        <v>882</v>
      </c>
      <c r="J277" s="200" t="s">
        <v>2592</v>
      </c>
      <c r="K277" s="200" t="s">
        <v>65</v>
      </c>
      <c r="L277" s="215" t="s">
        <v>65</v>
      </c>
      <c r="M277" s="203">
        <v>13</v>
      </c>
      <c r="N277" s="204" t="s">
        <v>1365</v>
      </c>
      <c r="O277" s="204" t="s">
        <v>604</v>
      </c>
      <c r="P277" s="200" t="s">
        <v>152</v>
      </c>
      <c r="Q277" s="205" t="s">
        <v>61</v>
      </c>
      <c r="R277" s="200" t="s">
        <v>107</v>
      </c>
      <c r="S277" s="204">
        <v>50</v>
      </c>
      <c r="T277" s="203">
        <v>20</v>
      </c>
      <c r="U277" s="203"/>
      <c r="V277" s="203">
        <v>0</v>
      </c>
      <c r="W277" s="203">
        <v>200</v>
      </c>
      <c r="X277" s="203">
        <v>4</v>
      </c>
      <c r="Y277" s="203" t="s">
        <v>64</v>
      </c>
      <c r="Z277" s="207" t="s">
        <v>67</v>
      </c>
      <c r="AA277" s="208" t="s">
        <v>67</v>
      </c>
      <c r="AB277" s="198" t="s">
        <v>2250</v>
      </c>
      <c r="AC277" s="200" t="s">
        <v>2251</v>
      </c>
      <c r="AD277" s="203" t="s">
        <v>67</v>
      </c>
      <c r="AE277" s="204">
        <v>0</v>
      </c>
      <c r="AF277" s="200" t="s">
        <v>1366</v>
      </c>
      <c r="AG277" s="57">
        <v>50</v>
      </c>
      <c r="AH277" s="203">
        <v>2</v>
      </c>
      <c r="AI277" s="202" t="s">
        <v>1374</v>
      </c>
      <c r="AJ277" s="197" t="s">
        <v>2162</v>
      </c>
      <c r="AK277" s="209">
        <v>200</v>
      </c>
      <c r="AL277" s="209">
        <v>50</v>
      </c>
      <c r="AM277" s="209">
        <v>5075</v>
      </c>
      <c r="AN277" s="209">
        <v>0</v>
      </c>
      <c r="AO277" s="209">
        <v>0</v>
      </c>
      <c r="AP277" s="209">
        <v>20300000</v>
      </c>
      <c r="AQ277" s="209">
        <v>4000000</v>
      </c>
      <c r="AR277" s="209">
        <v>0</v>
      </c>
      <c r="AS277" s="210">
        <v>0</v>
      </c>
      <c r="AT277" s="210">
        <v>0</v>
      </c>
      <c r="AU277" s="210">
        <v>24300000</v>
      </c>
      <c r="AV277" s="107" t="s">
        <v>64</v>
      </c>
      <c r="AX277" s="107">
        <v>7</v>
      </c>
      <c r="AY277" s="107">
        <v>7</v>
      </c>
      <c r="AZ277" s="107">
        <v>1</v>
      </c>
      <c r="BA277" s="107">
        <v>7</v>
      </c>
      <c r="BB277" s="107">
        <v>5</v>
      </c>
      <c r="BC277" s="107">
        <v>7</v>
      </c>
      <c r="BD277" s="107">
        <v>1</v>
      </c>
      <c r="BE277" s="107">
        <v>5</v>
      </c>
      <c r="BF277" s="107">
        <v>7</v>
      </c>
      <c r="BG277" s="206">
        <v>7</v>
      </c>
      <c r="BH277" s="206">
        <v>5</v>
      </c>
      <c r="BI277" s="206">
        <v>5</v>
      </c>
      <c r="BJ277" s="206">
        <v>5</v>
      </c>
      <c r="BK277" s="206">
        <v>5</v>
      </c>
      <c r="BL277" s="57">
        <v>7</v>
      </c>
      <c r="BM277" s="57">
        <v>5.6</v>
      </c>
      <c r="BN277" s="57" t="s">
        <v>67</v>
      </c>
      <c r="BQ277" s="108"/>
    </row>
    <row r="278" spans="1:73" s="57" customFormat="1" ht="14.15" customHeight="1" x14ac:dyDescent="0.35">
      <c r="A278" s="201">
        <v>14412</v>
      </c>
      <c r="B278" s="197" t="s">
        <v>1069</v>
      </c>
      <c r="C278" s="198" t="s">
        <v>126</v>
      </c>
      <c r="D278" s="199">
        <v>2</v>
      </c>
      <c r="E278" s="199">
        <v>2025</v>
      </c>
      <c r="F278" s="200" t="s">
        <v>127</v>
      </c>
      <c r="G278" s="197" t="s">
        <v>476</v>
      </c>
      <c r="H278" s="198" t="s">
        <v>603</v>
      </c>
      <c r="I278" s="200" t="s">
        <v>897</v>
      </c>
      <c r="J278" s="200" t="s">
        <v>2592</v>
      </c>
      <c r="K278" s="200" t="s">
        <v>65</v>
      </c>
      <c r="L278" s="215" t="s">
        <v>65</v>
      </c>
      <c r="M278" s="203">
        <v>13</v>
      </c>
      <c r="N278" s="204" t="s">
        <v>1365</v>
      </c>
      <c r="O278" s="204" t="s">
        <v>595</v>
      </c>
      <c r="P278" s="200" t="s">
        <v>152</v>
      </c>
      <c r="Q278" s="205" t="s">
        <v>61</v>
      </c>
      <c r="R278" s="200" t="s">
        <v>107</v>
      </c>
      <c r="S278" s="204">
        <v>25</v>
      </c>
      <c r="T278" s="203">
        <v>20</v>
      </c>
      <c r="U278" s="203"/>
      <c r="V278" s="203">
        <v>0</v>
      </c>
      <c r="W278" s="203">
        <v>100</v>
      </c>
      <c r="X278" s="203">
        <v>4</v>
      </c>
      <c r="Y278" s="203" t="s">
        <v>64</v>
      </c>
      <c r="Z278" s="207" t="s">
        <v>67</v>
      </c>
      <c r="AA278" s="208" t="s">
        <v>67</v>
      </c>
      <c r="AB278" s="198" t="s">
        <v>2244</v>
      </c>
      <c r="AC278" s="200" t="s">
        <v>600</v>
      </c>
      <c r="AD278" s="203" t="s">
        <v>67</v>
      </c>
      <c r="AE278" s="204">
        <v>0</v>
      </c>
      <c r="AF278" s="200" t="s">
        <v>1366</v>
      </c>
      <c r="AG278" s="57">
        <v>25</v>
      </c>
      <c r="AH278" s="203">
        <v>2</v>
      </c>
      <c r="AI278" s="202" t="s">
        <v>1374</v>
      </c>
      <c r="AJ278" s="197" t="s">
        <v>2162</v>
      </c>
      <c r="AK278" s="209">
        <v>100</v>
      </c>
      <c r="AL278" s="209">
        <v>25</v>
      </c>
      <c r="AM278" s="209">
        <v>5075</v>
      </c>
      <c r="AN278" s="209">
        <v>0</v>
      </c>
      <c r="AO278" s="209">
        <v>0</v>
      </c>
      <c r="AP278" s="209">
        <v>10150000</v>
      </c>
      <c r="AQ278" s="209">
        <v>2000000</v>
      </c>
      <c r="AR278" s="209">
        <v>0</v>
      </c>
      <c r="AS278" s="210">
        <v>0</v>
      </c>
      <c r="AT278" s="210">
        <v>0</v>
      </c>
      <c r="AU278" s="210">
        <v>12150000</v>
      </c>
      <c r="AV278" s="107" t="s">
        <v>64</v>
      </c>
      <c r="AX278" s="107">
        <v>7</v>
      </c>
      <c r="AY278" s="107">
        <v>7</v>
      </c>
      <c r="AZ278" s="107">
        <v>7</v>
      </c>
      <c r="BA278" s="107">
        <v>7</v>
      </c>
      <c r="BB278" s="107">
        <v>7</v>
      </c>
      <c r="BC278" s="107">
        <v>7</v>
      </c>
      <c r="BD278" s="107">
        <v>1</v>
      </c>
      <c r="BE278" s="107">
        <v>5</v>
      </c>
      <c r="BF278" s="107">
        <v>7</v>
      </c>
      <c r="BG278" s="206">
        <v>7</v>
      </c>
      <c r="BH278" s="206">
        <v>7</v>
      </c>
      <c r="BI278" s="206">
        <v>1</v>
      </c>
      <c r="BJ278" s="206">
        <v>1</v>
      </c>
      <c r="BK278" s="206">
        <v>1</v>
      </c>
      <c r="BL278" s="57">
        <v>7</v>
      </c>
      <c r="BM278" s="57">
        <v>5.6</v>
      </c>
      <c r="BN278" s="57" t="s">
        <v>67</v>
      </c>
      <c r="BQ278" s="108"/>
    </row>
    <row r="279" spans="1:73" s="57" customFormat="1" ht="14.15" customHeight="1" x14ac:dyDescent="0.35">
      <c r="A279" s="201">
        <v>14413</v>
      </c>
      <c r="B279" s="197" t="s">
        <v>1069</v>
      </c>
      <c r="C279" s="198" t="s">
        <v>126</v>
      </c>
      <c r="D279" s="199">
        <v>2</v>
      </c>
      <c r="E279" s="199">
        <v>2025</v>
      </c>
      <c r="F279" s="200" t="s">
        <v>127</v>
      </c>
      <c r="G279" s="197" t="s">
        <v>476</v>
      </c>
      <c r="H279" s="198" t="s">
        <v>603</v>
      </c>
      <c r="I279" s="200" t="s">
        <v>897</v>
      </c>
      <c r="J279" s="200" t="s">
        <v>2592</v>
      </c>
      <c r="K279" s="200" t="s">
        <v>65</v>
      </c>
      <c r="L279" s="215" t="s">
        <v>65</v>
      </c>
      <c r="M279" s="203">
        <v>13</v>
      </c>
      <c r="N279" s="204" t="s">
        <v>1365</v>
      </c>
      <c r="O279" s="204" t="s">
        <v>604</v>
      </c>
      <c r="P279" s="200" t="s">
        <v>152</v>
      </c>
      <c r="Q279" s="205" t="s">
        <v>61</v>
      </c>
      <c r="R279" s="200" t="s">
        <v>107</v>
      </c>
      <c r="S279" s="204">
        <v>25</v>
      </c>
      <c r="T279" s="203">
        <v>20</v>
      </c>
      <c r="U279" s="203"/>
      <c r="V279" s="203">
        <v>0</v>
      </c>
      <c r="W279" s="203">
        <v>100</v>
      </c>
      <c r="X279" s="203">
        <v>4</v>
      </c>
      <c r="Y279" s="203" t="s">
        <v>64</v>
      </c>
      <c r="Z279" s="207" t="s">
        <v>67</v>
      </c>
      <c r="AA279" s="208" t="s">
        <v>67</v>
      </c>
      <c r="AB279" s="198" t="s">
        <v>2244</v>
      </c>
      <c r="AC279" s="200" t="s">
        <v>600</v>
      </c>
      <c r="AD279" s="203" t="s">
        <v>67</v>
      </c>
      <c r="AE279" s="204">
        <v>0</v>
      </c>
      <c r="AF279" s="200" t="s">
        <v>1366</v>
      </c>
      <c r="AG279" s="57">
        <v>25</v>
      </c>
      <c r="AH279" s="203">
        <v>2</v>
      </c>
      <c r="AI279" s="202" t="s">
        <v>1374</v>
      </c>
      <c r="AJ279" s="197" t="s">
        <v>2162</v>
      </c>
      <c r="AK279" s="209">
        <v>100</v>
      </c>
      <c r="AL279" s="209">
        <v>25</v>
      </c>
      <c r="AM279" s="209">
        <v>5075</v>
      </c>
      <c r="AN279" s="209">
        <v>0</v>
      </c>
      <c r="AO279" s="209">
        <v>0</v>
      </c>
      <c r="AP279" s="209">
        <v>10150000</v>
      </c>
      <c r="AQ279" s="209">
        <v>2000000</v>
      </c>
      <c r="AR279" s="209">
        <v>0</v>
      </c>
      <c r="AS279" s="210">
        <v>0</v>
      </c>
      <c r="AT279" s="210">
        <v>0</v>
      </c>
      <c r="AU279" s="210">
        <v>12150000</v>
      </c>
      <c r="AV279" s="107" t="s">
        <v>64</v>
      </c>
      <c r="AX279" s="107">
        <v>7</v>
      </c>
      <c r="AY279" s="107">
        <v>7</v>
      </c>
      <c r="AZ279" s="107">
        <v>7</v>
      </c>
      <c r="BA279" s="107">
        <v>7</v>
      </c>
      <c r="BB279" s="107">
        <v>7</v>
      </c>
      <c r="BC279" s="107">
        <v>7</v>
      </c>
      <c r="BD279" s="107">
        <v>1</v>
      </c>
      <c r="BE279" s="107">
        <v>5</v>
      </c>
      <c r="BF279" s="107">
        <v>7</v>
      </c>
      <c r="BG279" s="206">
        <v>7</v>
      </c>
      <c r="BH279" s="206">
        <v>7</v>
      </c>
      <c r="BI279" s="206">
        <v>1</v>
      </c>
      <c r="BJ279" s="206">
        <v>1</v>
      </c>
      <c r="BK279" s="206">
        <v>1</v>
      </c>
      <c r="BL279" s="57">
        <v>7</v>
      </c>
      <c r="BM279" s="57">
        <v>5.6</v>
      </c>
      <c r="BN279" s="57" t="s">
        <v>67</v>
      </c>
      <c r="BQ279" s="108"/>
    </row>
    <row r="280" spans="1:73" s="57" customFormat="1" ht="14.15" customHeight="1" x14ac:dyDescent="0.35">
      <c r="A280" s="201">
        <v>14418</v>
      </c>
      <c r="B280" s="197" t="s">
        <v>1069</v>
      </c>
      <c r="C280" s="198" t="s">
        <v>126</v>
      </c>
      <c r="D280" s="199">
        <v>2</v>
      </c>
      <c r="E280" s="199">
        <v>2025</v>
      </c>
      <c r="F280" s="200" t="s">
        <v>127</v>
      </c>
      <c r="G280" s="197" t="s">
        <v>948</v>
      </c>
      <c r="H280" s="198" t="s">
        <v>2313</v>
      </c>
      <c r="I280" s="200" t="s">
        <v>677</v>
      </c>
      <c r="J280" s="200" t="s">
        <v>678</v>
      </c>
      <c r="K280" s="200" t="s">
        <v>56</v>
      </c>
      <c r="L280" s="215" t="s">
        <v>57</v>
      </c>
      <c r="M280" s="203">
        <v>13</v>
      </c>
      <c r="N280" s="204" t="s">
        <v>1365</v>
      </c>
      <c r="O280" s="204" t="s">
        <v>203</v>
      </c>
      <c r="P280" s="200" t="s">
        <v>152</v>
      </c>
      <c r="Q280" s="205" t="s">
        <v>61</v>
      </c>
      <c r="R280" s="200" t="s">
        <v>62</v>
      </c>
      <c r="S280" s="204">
        <v>13</v>
      </c>
      <c r="T280" s="203">
        <v>20</v>
      </c>
      <c r="U280" s="203">
        <v>40</v>
      </c>
      <c r="V280" s="203">
        <v>12</v>
      </c>
      <c r="W280" s="203">
        <v>52</v>
      </c>
      <c r="X280" s="203">
        <v>4</v>
      </c>
      <c r="Y280" s="203" t="s">
        <v>64</v>
      </c>
      <c r="Z280" s="207" t="s">
        <v>67</v>
      </c>
      <c r="AA280" s="208" t="s">
        <v>67</v>
      </c>
      <c r="AB280" s="198" t="s">
        <v>2234</v>
      </c>
      <c r="AC280" s="200" t="s">
        <v>1052</v>
      </c>
      <c r="AD280" s="203" t="s">
        <v>67</v>
      </c>
      <c r="AE280" s="204">
        <v>0</v>
      </c>
      <c r="AF280" s="200" t="s">
        <v>1366</v>
      </c>
      <c r="AG280" s="57">
        <v>13</v>
      </c>
      <c r="AH280" s="203">
        <v>3</v>
      </c>
      <c r="AI280" s="202" t="s">
        <v>1374</v>
      </c>
      <c r="AJ280" s="197" t="s">
        <v>2162</v>
      </c>
      <c r="AK280" s="209">
        <v>52</v>
      </c>
      <c r="AL280" s="209">
        <v>13</v>
      </c>
      <c r="AM280" s="209">
        <v>6373</v>
      </c>
      <c r="AN280" s="209">
        <v>0</v>
      </c>
      <c r="AO280" s="209">
        <v>0</v>
      </c>
      <c r="AP280" s="209">
        <v>6627920</v>
      </c>
      <c r="AQ280" s="209">
        <v>1040000</v>
      </c>
      <c r="AR280" s="209">
        <v>0</v>
      </c>
      <c r="AS280" s="210">
        <v>0</v>
      </c>
      <c r="AT280" s="210">
        <v>0</v>
      </c>
      <c r="AU280" s="210">
        <v>7667920</v>
      </c>
      <c r="AV280" s="107" t="s">
        <v>64</v>
      </c>
      <c r="AX280" s="107">
        <v>7</v>
      </c>
      <c r="AY280" s="107">
        <v>7</v>
      </c>
      <c r="AZ280" s="107">
        <v>0</v>
      </c>
      <c r="BA280" s="107">
        <v>0</v>
      </c>
      <c r="BB280" s="107">
        <v>0</v>
      </c>
      <c r="BC280" s="107">
        <v>0</v>
      </c>
      <c r="BD280" s="107">
        <v>0</v>
      </c>
      <c r="BE280" s="107">
        <v>0</v>
      </c>
      <c r="BF280" s="107">
        <v>0</v>
      </c>
      <c r="BG280" s="206">
        <v>7</v>
      </c>
      <c r="BH280" s="206">
        <v>7</v>
      </c>
      <c r="BI280" s="206">
        <v>5</v>
      </c>
      <c r="BJ280" s="206">
        <v>5</v>
      </c>
      <c r="BK280" s="206">
        <v>5</v>
      </c>
      <c r="BL280" s="57">
        <v>7</v>
      </c>
      <c r="BM280" s="57">
        <v>6.4</v>
      </c>
      <c r="BN280" s="57" t="s">
        <v>67</v>
      </c>
      <c r="BQ280" s="108"/>
    </row>
    <row r="281" spans="1:73" s="57" customFormat="1" ht="14.15" customHeight="1" x14ac:dyDescent="0.35">
      <c r="A281" s="201">
        <v>14421</v>
      </c>
      <c r="B281" s="197" t="s">
        <v>1069</v>
      </c>
      <c r="C281" s="198" t="s">
        <v>126</v>
      </c>
      <c r="D281" s="199">
        <v>2</v>
      </c>
      <c r="E281" s="199">
        <v>2025</v>
      </c>
      <c r="F281" s="200" t="s">
        <v>127</v>
      </c>
      <c r="G281" s="197" t="s">
        <v>948</v>
      </c>
      <c r="H281" s="198" t="s">
        <v>2313</v>
      </c>
      <c r="I281" s="200" t="s">
        <v>552</v>
      </c>
      <c r="J281" s="200" t="s">
        <v>553</v>
      </c>
      <c r="K281" s="200" t="s">
        <v>56</v>
      </c>
      <c r="L281" s="215" t="s">
        <v>57</v>
      </c>
      <c r="M281" s="203">
        <v>13</v>
      </c>
      <c r="N281" s="204" t="s">
        <v>1365</v>
      </c>
      <c r="O281" s="204" t="s">
        <v>203</v>
      </c>
      <c r="P281" s="200" t="s">
        <v>152</v>
      </c>
      <c r="Q281" s="205" t="s">
        <v>61</v>
      </c>
      <c r="R281" s="200" t="s">
        <v>62</v>
      </c>
      <c r="S281" s="204">
        <v>23</v>
      </c>
      <c r="T281" s="203">
        <v>13</v>
      </c>
      <c r="U281" s="203">
        <v>80</v>
      </c>
      <c r="V281" s="203">
        <v>12</v>
      </c>
      <c r="W281" s="203">
        <v>92</v>
      </c>
      <c r="X281" s="203">
        <v>4</v>
      </c>
      <c r="Y281" s="203" t="s">
        <v>64</v>
      </c>
      <c r="Z281" s="207" t="s">
        <v>67</v>
      </c>
      <c r="AA281" s="208" t="s">
        <v>64</v>
      </c>
      <c r="AB281" s="198" t="s">
        <v>2234</v>
      </c>
      <c r="AC281" s="200" t="s">
        <v>946</v>
      </c>
      <c r="AD281" s="203" t="s">
        <v>67</v>
      </c>
      <c r="AE281" s="204">
        <v>0</v>
      </c>
      <c r="AF281" s="200" t="s">
        <v>1366</v>
      </c>
      <c r="AG281" s="57">
        <v>23</v>
      </c>
      <c r="AH281" s="203">
        <v>3</v>
      </c>
      <c r="AI281" s="202" t="s">
        <v>1374</v>
      </c>
      <c r="AJ281" s="197" t="s">
        <v>2162</v>
      </c>
      <c r="AK281" s="209">
        <v>92</v>
      </c>
      <c r="AL281" s="209">
        <v>23</v>
      </c>
      <c r="AM281" s="209">
        <v>6373</v>
      </c>
      <c r="AN281" s="209">
        <v>160000</v>
      </c>
      <c r="AO281" s="209">
        <v>0</v>
      </c>
      <c r="AP281" s="209">
        <v>7622108</v>
      </c>
      <c r="AQ281" s="209">
        <v>1196000</v>
      </c>
      <c r="AR281" s="209">
        <v>2080000</v>
      </c>
      <c r="AS281" s="210">
        <v>0</v>
      </c>
      <c r="AT281" s="210">
        <v>0</v>
      </c>
      <c r="AU281" s="210">
        <v>10898108</v>
      </c>
      <c r="AV281" s="107" t="s">
        <v>64</v>
      </c>
      <c r="AX281" s="107">
        <v>7</v>
      </c>
      <c r="AY281" s="107">
        <v>7</v>
      </c>
      <c r="AZ281" s="107">
        <v>0</v>
      </c>
      <c r="BA281" s="107">
        <v>0</v>
      </c>
      <c r="BB281" s="107">
        <v>0</v>
      </c>
      <c r="BC281" s="107">
        <v>0</v>
      </c>
      <c r="BD281" s="107">
        <v>0</v>
      </c>
      <c r="BE281" s="107">
        <v>0</v>
      </c>
      <c r="BF281" s="107">
        <v>0</v>
      </c>
      <c r="BG281" s="206">
        <v>7</v>
      </c>
      <c r="BH281" s="206">
        <v>7</v>
      </c>
      <c r="BI281" s="206">
        <v>5</v>
      </c>
      <c r="BJ281" s="206">
        <v>5</v>
      </c>
      <c r="BK281" s="206">
        <v>5</v>
      </c>
      <c r="BL281" s="57">
        <v>7</v>
      </c>
      <c r="BM281" s="57">
        <v>6.4</v>
      </c>
      <c r="BN281" s="57" t="s">
        <v>67</v>
      </c>
      <c r="BQ281" s="108"/>
    </row>
    <row r="282" spans="1:73" s="57" customFormat="1" ht="14.15" customHeight="1" x14ac:dyDescent="0.35">
      <c r="A282" s="201">
        <v>14432</v>
      </c>
      <c r="B282" s="197" t="s">
        <v>1069</v>
      </c>
      <c r="C282" s="198" t="s">
        <v>126</v>
      </c>
      <c r="D282" s="199">
        <v>2</v>
      </c>
      <c r="E282" s="199">
        <v>2025</v>
      </c>
      <c r="F282" s="200" t="s">
        <v>127</v>
      </c>
      <c r="G282" s="197" t="s">
        <v>173</v>
      </c>
      <c r="H282" s="198" t="s">
        <v>176</v>
      </c>
      <c r="I282" s="200" t="s">
        <v>296</v>
      </c>
      <c r="J282" s="200" t="s">
        <v>297</v>
      </c>
      <c r="K282" s="200" t="s">
        <v>65</v>
      </c>
      <c r="L282" s="215" t="s">
        <v>65</v>
      </c>
      <c r="M282" s="203">
        <v>8</v>
      </c>
      <c r="N282" s="204" t="s">
        <v>1368</v>
      </c>
      <c r="O282" s="204" t="s">
        <v>76</v>
      </c>
      <c r="P282" s="200" t="s">
        <v>152</v>
      </c>
      <c r="Q282" s="205" t="s">
        <v>61</v>
      </c>
      <c r="R282" s="200" t="s">
        <v>107</v>
      </c>
      <c r="S282" s="204">
        <v>40</v>
      </c>
      <c r="T282" s="203">
        <v>10</v>
      </c>
      <c r="U282" s="203">
        <v>160</v>
      </c>
      <c r="V282" s="203">
        <v>0</v>
      </c>
      <c r="W282" s="203">
        <v>160</v>
      </c>
      <c r="X282" s="203">
        <v>4</v>
      </c>
      <c r="Y282" s="203" t="s">
        <v>64</v>
      </c>
      <c r="Z282" s="207" t="s">
        <v>67</v>
      </c>
      <c r="AA282" s="208" t="s">
        <v>67</v>
      </c>
      <c r="AB282" s="198" t="s">
        <v>2234</v>
      </c>
      <c r="AC282" s="200" t="s">
        <v>324</v>
      </c>
      <c r="AD282" s="203" t="s">
        <v>64</v>
      </c>
      <c r="AE282" s="204" t="s">
        <v>1254</v>
      </c>
      <c r="AF282" s="200" t="s">
        <v>1366</v>
      </c>
      <c r="AG282" s="57">
        <v>40</v>
      </c>
      <c r="AH282" s="203">
        <v>3</v>
      </c>
      <c r="AI282" s="202" t="s">
        <v>1374</v>
      </c>
      <c r="AJ282" s="197" t="s">
        <v>2162</v>
      </c>
      <c r="AK282" s="209">
        <v>160</v>
      </c>
      <c r="AL282" s="209">
        <v>40</v>
      </c>
      <c r="AM282" s="209">
        <v>6373</v>
      </c>
      <c r="AN282" s="209">
        <v>0</v>
      </c>
      <c r="AO282" s="209">
        <v>50000</v>
      </c>
      <c r="AP282" s="209">
        <v>10196800</v>
      </c>
      <c r="AQ282" s="209">
        <v>1600000</v>
      </c>
      <c r="AR282" s="209">
        <v>0</v>
      </c>
      <c r="AS282" s="210">
        <v>0</v>
      </c>
      <c r="AT282" s="210">
        <v>500000</v>
      </c>
      <c r="AU282" s="210">
        <v>12296800</v>
      </c>
      <c r="AV282" s="107" t="s">
        <v>64</v>
      </c>
      <c r="AX282" s="107">
        <v>7</v>
      </c>
      <c r="AY282" s="107">
        <v>7</v>
      </c>
      <c r="AZ282" s="107">
        <v>0</v>
      </c>
      <c r="BA282" s="107">
        <v>0</v>
      </c>
      <c r="BB282" s="107">
        <v>0</v>
      </c>
      <c r="BC282" s="107">
        <v>0</v>
      </c>
      <c r="BD282" s="107">
        <v>0</v>
      </c>
      <c r="BE282" s="107">
        <v>0</v>
      </c>
      <c r="BF282" s="107">
        <v>0</v>
      </c>
      <c r="BG282" s="206">
        <v>7</v>
      </c>
      <c r="BH282" s="206">
        <v>7</v>
      </c>
      <c r="BI282" s="206">
        <v>7</v>
      </c>
      <c r="BJ282" s="206">
        <v>7</v>
      </c>
      <c r="BK282" s="206">
        <v>7</v>
      </c>
      <c r="BL282" s="57">
        <v>7</v>
      </c>
      <c r="BM282" s="57">
        <v>7.0000000000000009</v>
      </c>
      <c r="BN282" s="57" t="s">
        <v>64</v>
      </c>
      <c r="BO282" s="57" t="s">
        <v>2457</v>
      </c>
      <c r="BP282" s="57" t="s">
        <v>2463</v>
      </c>
      <c r="BQ282" s="108">
        <v>228347804</v>
      </c>
      <c r="BR282" s="57" t="s">
        <v>2471</v>
      </c>
      <c r="BS282" s="57" t="s">
        <v>2472</v>
      </c>
      <c r="BT282" s="57" t="s">
        <v>2473</v>
      </c>
      <c r="BU282" s="57" t="s">
        <v>2344</v>
      </c>
    </row>
    <row r="283" spans="1:73" s="57" customFormat="1" ht="14.15" customHeight="1" x14ac:dyDescent="0.35">
      <c r="A283" s="201">
        <v>14435</v>
      </c>
      <c r="B283" s="197" t="s">
        <v>1069</v>
      </c>
      <c r="C283" s="198" t="s">
        <v>126</v>
      </c>
      <c r="D283" s="199">
        <v>2</v>
      </c>
      <c r="E283" s="199">
        <v>2025</v>
      </c>
      <c r="F283" s="200" t="s">
        <v>127</v>
      </c>
      <c r="G283" s="197" t="s">
        <v>173</v>
      </c>
      <c r="H283" s="198" t="s">
        <v>176</v>
      </c>
      <c r="I283" s="200" t="s">
        <v>74</v>
      </c>
      <c r="J283" s="200" t="s">
        <v>75</v>
      </c>
      <c r="K283" s="200" t="s">
        <v>56</v>
      </c>
      <c r="L283" s="215" t="s">
        <v>57</v>
      </c>
      <c r="M283" s="203">
        <v>10</v>
      </c>
      <c r="N283" s="204" t="s">
        <v>2279</v>
      </c>
      <c r="O283" s="204" t="s">
        <v>221</v>
      </c>
      <c r="P283" s="200" t="s">
        <v>152</v>
      </c>
      <c r="Q283" s="205" t="s">
        <v>61</v>
      </c>
      <c r="R283" s="200" t="s">
        <v>62</v>
      </c>
      <c r="S283" s="204">
        <v>43</v>
      </c>
      <c r="T283" s="203">
        <v>10</v>
      </c>
      <c r="U283" s="203">
        <v>160</v>
      </c>
      <c r="V283" s="203">
        <v>12</v>
      </c>
      <c r="W283" s="203">
        <v>172</v>
      </c>
      <c r="X283" s="203">
        <v>4</v>
      </c>
      <c r="Y283" s="203" t="s">
        <v>64</v>
      </c>
      <c r="Z283" s="207" t="s">
        <v>67</v>
      </c>
      <c r="AA283" s="208" t="s">
        <v>64</v>
      </c>
      <c r="AB283" s="198" t="s">
        <v>2234</v>
      </c>
      <c r="AC283" s="200" t="s">
        <v>989</v>
      </c>
      <c r="AD283" s="203" t="s">
        <v>67</v>
      </c>
      <c r="AE283" s="204">
        <v>0</v>
      </c>
      <c r="AF283" s="200" t="s">
        <v>1366</v>
      </c>
      <c r="AG283" s="57">
        <v>43</v>
      </c>
      <c r="AH283" s="203">
        <v>3</v>
      </c>
      <c r="AI283" s="202" t="s">
        <v>1374</v>
      </c>
      <c r="AJ283" s="197" t="s">
        <v>2162</v>
      </c>
      <c r="AK283" s="209">
        <v>172</v>
      </c>
      <c r="AL283" s="209">
        <v>43</v>
      </c>
      <c r="AM283" s="209">
        <v>6373</v>
      </c>
      <c r="AN283" s="209">
        <v>100000</v>
      </c>
      <c r="AO283" s="209">
        <v>0</v>
      </c>
      <c r="AP283" s="209">
        <v>10961560</v>
      </c>
      <c r="AQ283" s="209">
        <v>1720000</v>
      </c>
      <c r="AR283" s="209">
        <v>1000000</v>
      </c>
      <c r="AS283" s="210">
        <v>0</v>
      </c>
      <c r="AT283" s="210">
        <v>0</v>
      </c>
      <c r="AU283" s="210">
        <v>13681560</v>
      </c>
      <c r="AV283" s="107" t="s">
        <v>64</v>
      </c>
      <c r="AX283" s="107">
        <v>7</v>
      </c>
      <c r="AY283" s="107">
        <v>7</v>
      </c>
      <c r="AZ283" s="107">
        <v>0</v>
      </c>
      <c r="BA283" s="107">
        <v>0</v>
      </c>
      <c r="BB283" s="107">
        <v>0</v>
      </c>
      <c r="BC283" s="107">
        <v>0</v>
      </c>
      <c r="BD283" s="107">
        <v>0</v>
      </c>
      <c r="BE283" s="107">
        <v>0</v>
      </c>
      <c r="BF283" s="107">
        <v>0</v>
      </c>
      <c r="BG283" s="206">
        <v>7</v>
      </c>
      <c r="BH283" s="206">
        <v>7</v>
      </c>
      <c r="BI283" s="206">
        <v>7</v>
      </c>
      <c r="BJ283" s="206">
        <v>7</v>
      </c>
      <c r="BK283" s="206">
        <v>7</v>
      </c>
      <c r="BL283" s="57">
        <v>7</v>
      </c>
      <c r="BM283" s="57">
        <v>7.0000000000000009</v>
      </c>
      <c r="BN283" s="57" t="s">
        <v>64</v>
      </c>
      <c r="BO283" s="57" t="s">
        <v>2457</v>
      </c>
      <c r="BP283" s="57" t="s">
        <v>2463</v>
      </c>
      <c r="BQ283" s="108">
        <v>228347804</v>
      </c>
      <c r="BR283" s="57" t="s">
        <v>2474</v>
      </c>
      <c r="BS283" s="57" t="s">
        <v>2475</v>
      </c>
      <c r="BT283" s="57" t="s">
        <v>2476</v>
      </c>
      <c r="BU283" s="57" t="s">
        <v>2325</v>
      </c>
    </row>
    <row r="284" spans="1:73" s="57" customFormat="1" ht="14.15" customHeight="1" x14ac:dyDescent="0.35">
      <c r="A284" s="201">
        <v>14438</v>
      </c>
      <c r="B284" s="197" t="s">
        <v>1069</v>
      </c>
      <c r="C284" s="198" t="s">
        <v>126</v>
      </c>
      <c r="D284" s="199">
        <v>2</v>
      </c>
      <c r="E284" s="199">
        <v>2025</v>
      </c>
      <c r="F284" s="200" t="s">
        <v>127</v>
      </c>
      <c r="G284" s="197" t="s">
        <v>173</v>
      </c>
      <c r="H284" s="198" t="s">
        <v>176</v>
      </c>
      <c r="I284" s="200" t="s">
        <v>1000</v>
      </c>
      <c r="J284" s="200" t="s">
        <v>1001</v>
      </c>
      <c r="K284" s="200" t="s">
        <v>56</v>
      </c>
      <c r="L284" s="215" t="s">
        <v>57</v>
      </c>
      <c r="M284" s="203">
        <v>10</v>
      </c>
      <c r="N284" s="204" t="s">
        <v>2279</v>
      </c>
      <c r="O284" s="204" t="s">
        <v>221</v>
      </c>
      <c r="P284" s="200" t="s">
        <v>152</v>
      </c>
      <c r="Q284" s="205" t="s">
        <v>61</v>
      </c>
      <c r="R284" s="200" t="s">
        <v>62</v>
      </c>
      <c r="S284" s="204">
        <v>48</v>
      </c>
      <c r="T284" s="203">
        <v>10</v>
      </c>
      <c r="U284" s="203">
        <v>180</v>
      </c>
      <c r="V284" s="203">
        <v>12</v>
      </c>
      <c r="W284" s="203">
        <v>192</v>
      </c>
      <c r="X284" s="203">
        <v>4</v>
      </c>
      <c r="Y284" s="203" t="s">
        <v>64</v>
      </c>
      <c r="Z284" s="207" t="s">
        <v>67</v>
      </c>
      <c r="AA284" s="208" t="s">
        <v>64</v>
      </c>
      <c r="AB284" s="198" t="s">
        <v>2234</v>
      </c>
      <c r="AC284" s="200" t="s">
        <v>1002</v>
      </c>
      <c r="AD284" s="203" t="s">
        <v>67</v>
      </c>
      <c r="AE284" s="204">
        <v>0</v>
      </c>
      <c r="AF284" s="200" t="s">
        <v>1366</v>
      </c>
      <c r="AG284" s="57">
        <v>48</v>
      </c>
      <c r="AH284" s="203">
        <v>2</v>
      </c>
      <c r="AI284" s="202" t="s">
        <v>1374</v>
      </c>
      <c r="AJ284" s="197" t="s">
        <v>2162</v>
      </c>
      <c r="AK284" s="209">
        <v>192</v>
      </c>
      <c r="AL284" s="209">
        <v>48</v>
      </c>
      <c r="AM284" s="209">
        <v>5075</v>
      </c>
      <c r="AN284" s="209">
        <v>100000</v>
      </c>
      <c r="AO284" s="209">
        <v>0</v>
      </c>
      <c r="AP284" s="209">
        <v>9744000</v>
      </c>
      <c r="AQ284" s="209">
        <v>1920000</v>
      </c>
      <c r="AR284" s="209">
        <v>1000000</v>
      </c>
      <c r="AS284" s="210">
        <v>0</v>
      </c>
      <c r="AT284" s="210">
        <v>0</v>
      </c>
      <c r="AU284" s="210">
        <v>12664000</v>
      </c>
      <c r="AV284" s="107" t="s">
        <v>64</v>
      </c>
      <c r="AX284" s="107">
        <v>7</v>
      </c>
      <c r="AY284" s="107">
        <v>7</v>
      </c>
      <c r="AZ284" s="107">
        <v>0</v>
      </c>
      <c r="BA284" s="107">
        <v>0</v>
      </c>
      <c r="BB284" s="107">
        <v>0</v>
      </c>
      <c r="BC284" s="107">
        <v>0</v>
      </c>
      <c r="BD284" s="107">
        <v>0</v>
      </c>
      <c r="BE284" s="107">
        <v>0</v>
      </c>
      <c r="BF284" s="107">
        <v>0</v>
      </c>
      <c r="BG284" s="206">
        <v>7</v>
      </c>
      <c r="BH284" s="206">
        <v>7</v>
      </c>
      <c r="BI284" s="206">
        <v>5</v>
      </c>
      <c r="BJ284" s="206">
        <v>5</v>
      </c>
      <c r="BK284" s="206">
        <v>5</v>
      </c>
      <c r="BL284" s="57">
        <v>7</v>
      </c>
      <c r="BM284" s="57">
        <v>6.4</v>
      </c>
      <c r="BN284" s="57" t="s">
        <v>67</v>
      </c>
      <c r="BQ284" s="108"/>
    </row>
    <row r="285" spans="1:73" s="57" customFormat="1" ht="14.15" customHeight="1" x14ac:dyDescent="0.35">
      <c r="A285" s="201">
        <v>14446</v>
      </c>
      <c r="B285" s="197" t="s">
        <v>1069</v>
      </c>
      <c r="C285" s="198" t="s">
        <v>126</v>
      </c>
      <c r="D285" s="199">
        <v>2</v>
      </c>
      <c r="E285" s="199">
        <v>2025</v>
      </c>
      <c r="F285" s="200" t="s">
        <v>127</v>
      </c>
      <c r="G285" s="197" t="s">
        <v>173</v>
      </c>
      <c r="H285" s="198" t="s">
        <v>176</v>
      </c>
      <c r="I285" s="200" t="s">
        <v>939</v>
      </c>
      <c r="J285" s="200" t="s">
        <v>940</v>
      </c>
      <c r="K285" s="200" t="s">
        <v>56</v>
      </c>
      <c r="L285" s="215" t="s">
        <v>57</v>
      </c>
      <c r="M285" s="203">
        <v>10</v>
      </c>
      <c r="N285" s="204" t="s">
        <v>2279</v>
      </c>
      <c r="O285" s="204" t="s">
        <v>112</v>
      </c>
      <c r="P285" s="200" t="s">
        <v>152</v>
      </c>
      <c r="Q285" s="205" t="s">
        <v>61</v>
      </c>
      <c r="R285" s="200" t="s">
        <v>62</v>
      </c>
      <c r="S285" s="204">
        <v>33</v>
      </c>
      <c r="T285" s="203">
        <v>10</v>
      </c>
      <c r="U285" s="203">
        <v>120</v>
      </c>
      <c r="V285" s="203">
        <v>12</v>
      </c>
      <c r="W285" s="203">
        <v>132</v>
      </c>
      <c r="X285" s="203">
        <v>4</v>
      </c>
      <c r="Y285" s="203" t="s">
        <v>64</v>
      </c>
      <c r="Z285" s="207" t="s">
        <v>67</v>
      </c>
      <c r="AA285" s="208" t="s">
        <v>64</v>
      </c>
      <c r="AB285" s="198" t="s">
        <v>2234</v>
      </c>
      <c r="AC285" s="200" t="s">
        <v>941</v>
      </c>
      <c r="AD285" s="203" t="s">
        <v>67</v>
      </c>
      <c r="AE285" s="204">
        <v>0</v>
      </c>
      <c r="AF285" s="200" t="s">
        <v>1366</v>
      </c>
      <c r="AG285" s="57">
        <v>33</v>
      </c>
      <c r="AH285" s="203">
        <v>3</v>
      </c>
      <c r="AI285" s="202" t="s">
        <v>1374</v>
      </c>
      <c r="AJ285" s="197" t="s">
        <v>2162</v>
      </c>
      <c r="AK285" s="209">
        <v>132</v>
      </c>
      <c r="AL285" s="209">
        <v>33</v>
      </c>
      <c r="AM285" s="209">
        <v>6373</v>
      </c>
      <c r="AN285" s="209">
        <v>100000</v>
      </c>
      <c r="AO285" s="209">
        <v>0</v>
      </c>
      <c r="AP285" s="209">
        <v>8412360</v>
      </c>
      <c r="AQ285" s="209">
        <v>1320000</v>
      </c>
      <c r="AR285" s="209">
        <v>1000000</v>
      </c>
      <c r="AS285" s="210">
        <v>0</v>
      </c>
      <c r="AT285" s="210">
        <v>0</v>
      </c>
      <c r="AU285" s="210">
        <v>10732360</v>
      </c>
      <c r="AV285" s="107" t="s">
        <v>64</v>
      </c>
      <c r="AX285" s="107">
        <v>7</v>
      </c>
      <c r="AY285" s="107">
        <v>7</v>
      </c>
      <c r="AZ285" s="107">
        <v>0</v>
      </c>
      <c r="BA285" s="107">
        <v>0</v>
      </c>
      <c r="BB285" s="107">
        <v>0</v>
      </c>
      <c r="BC285" s="107">
        <v>0</v>
      </c>
      <c r="BD285" s="107">
        <v>0</v>
      </c>
      <c r="BE285" s="107">
        <v>0</v>
      </c>
      <c r="BF285" s="107">
        <v>0</v>
      </c>
      <c r="BG285" s="206">
        <v>7</v>
      </c>
      <c r="BH285" s="206">
        <v>7</v>
      </c>
      <c r="BI285" s="206">
        <v>5</v>
      </c>
      <c r="BJ285" s="206">
        <v>5</v>
      </c>
      <c r="BK285" s="206">
        <v>5</v>
      </c>
      <c r="BL285" s="57">
        <v>7</v>
      </c>
      <c r="BM285" s="57">
        <v>6.4</v>
      </c>
      <c r="BN285" s="57" t="s">
        <v>67</v>
      </c>
      <c r="BQ285" s="108"/>
    </row>
    <row r="286" spans="1:73" s="57" customFormat="1" ht="14.15" customHeight="1" x14ac:dyDescent="0.35">
      <c r="A286" s="201">
        <v>14448</v>
      </c>
      <c r="B286" s="197" t="s">
        <v>1069</v>
      </c>
      <c r="C286" s="198" t="s">
        <v>126</v>
      </c>
      <c r="D286" s="199">
        <v>2</v>
      </c>
      <c r="E286" s="199">
        <v>2025</v>
      </c>
      <c r="F286" s="200" t="s">
        <v>127</v>
      </c>
      <c r="G286" s="197" t="s">
        <v>173</v>
      </c>
      <c r="H286" s="198" t="s">
        <v>176</v>
      </c>
      <c r="I286" s="200" t="s">
        <v>762</v>
      </c>
      <c r="J286" s="200" t="s">
        <v>763</v>
      </c>
      <c r="K286" s="200" t="s">
        <v>56</v>
      </c>
      <c r="L286" s="215" t="s">
        <v>57</v>
      </c>
      <c r="M286" s="203">
        <v>5</v>
      </c>
      <c r="N286" s="204" t="s">
        <v>2233</v>
      </c>
      <c r="O286" s="204" t="s">
        <v>1097</v>
      </c>
      <c r="P286" s="200" t="s">
        <v>152</v>
      </c>
      <c r="Q286" s="205" t="s">
        <v>61</v>
      </c>
      <c r="R286" s="200" t="s">
        <v>62</v>
      </c>
      <c r="S286" s="204">
        <v>30</v>
      </c>
      <c r="T286" s="203">
        <v>10</v>
      </c>
      <c r="U286" s="203">
        <v>108</v>
      </c>
      <c r="V286" s="203">
        <v>12</v>
      </c>
      <c r="W286" s="203">
        <v>120</v>
      </c>
      <c r="X286" s="203">
        <v>4</v>
      </c>
      <c r="Y286" s="203" t="s">
        <v>64</v>
      </c>
      <c r="Z286" s="207" t="s">
        <v>67</v>
      </c>
      <c r="AA286" s="208" t="s">
        <v>64</v>
      </c>
      <c r="AB286" s="198" t="s">
        <v>2234</v>
      </c>
      <c r="AC286" s="200" t="s">
        <v>1098</v>
      </c>
      <c r="AD286" s="203" t="s">
        <v>67</v>
      </c>
      <c r="AE286" s="204">
        <v>0</v>
      </c>
      <c r="AF286" s="200" t="s">
        <v>1366</v>
      </c>
      <c r="AG286" s="57">
        <v>30</v>
      </c>
      <c r="AH286" s="203">
        <v>3</v>
      </c>
      <c r="AI286" s="202" t="s">
        <v>1374</v>
      </c>
      <c r="AJ286" s="197" t="s">
        <v>2162</v>
      </c>
      <c r="AK286" s="209">
        <v>120</v>
      </c>
      <c r="AL286" s="209">
        <v>30</v>
      </c>
      <c r="AM286" s="209">
        <v>6373</v>
      </c>
      <c r="AN286" s="209">
        <v>100000</v>
      </c>
      <c r="AO286" s="209">
        <v>0</v>
      </c>
      <c r="AP286" s="209">
        <v>7647600</v>
      </c>
      <c r="AQ286" s="209">
        <v>1200000</v>
      </c>
      <c r="AR286" s="209">
        <v>1000000</v>
      </c>
      <c r="AS286" s="210">
        <v>0</v>
      </c>
      <c r="AT286" s="210">
        <v>0</v>
      </c>
      <c r="AU286" s="210">
        <v>9847600</v>
      </c>
      <c r="AV286" s="107" t="s">
        <v>64</v>
      </c>
      <c r="AX286" s="107">
        <v>7</v>
      </c>
      <c r="AY286" s="107">
        <v>7</v>
      </c>
      <c r="AZ286" s="107">
        <v>0</v>
      </c>
      <c r="BA286" s="107">
        <v>0</v>
      </c>
      <c r="BB286" s="107">
        <v>0</v>
      </c>
      <c r="BC286" s="107">
        <v>0</v>
      </c>
      <c r="BD286" s="107">
        <v>0</v>
      </c>
      <c r="BE286" s="107">
        <v>0</v>
      </c>
      <c r="BF286" s="107">
        <v>0</v>
      </c>
      <c r="BG286" s="206">
        <v>7</v>
      </c>
      <c r="BH286" s="206">
        <v>7</v>
      </c>
      <c r="BI286" s="206">
        <v>7</v>
      </c>
      <c r="BJ286" s="206">
        <v>7</v>
      </c>
      <c r="BK286" s="206">
        <v>7</v>
      </c>
      <c r="BL286" s="81">
        <v>7</v>
      </c>
      <c r="BM286" s="81">
        <v>7</v>
      </c>
      <c r="BN286" s="57" t="s">
        <v>64</v>
      </c>
      <c r="BO286" s="57" t="s">
        <v>2457</v>
      </c>
      <c r="BP286" s="57" t="s">
        <v>2463</v>
      </c>
      <c r="BQ286" s="108">
        <v>228347804</v>
      </c>
      <c r="BR286" s="57" t="s">
        <v>2477</v>
      </c>
      <c r="BS286" s="57" t="s">
        <v>2337</v>
      </c>
      <c r="BT286" s="57" t="s">
        <v>2338</v>
      </c>
      <c r="BU286" s="57" t="s">
        <v>2325</v>
      </c>
    </row>
    <row r="287" spans="1:73" s="57" customFormat="1" ht="14.15" customHeight="1" x14ac:dyDescent="0.35">
      <c r="A287" s="201">
        <v>14453</v>
      </c>
      <c r="B287" s="197" t="s">
        <v>1069</v>
      </c>
      <c r="C287" s="198" t="s">
        <v>126</v>
      </c>
      <c r="D287" s="199">
        <v>2</v>
      </c>
      <c r="E287" s="199">
        <v>2025</v>
      </c>
      <c r="F287" s="200" t="s">
        <v>127</v>
      </c>
      <c r="G287" s="197" t="s">
        <v>568</v>
      </c>
      <c r="H287" s="198" t="s">
        <v>567</v>
      </c>
      <c r="I287" s="200" t="s">
        <v>79</v>
      </c>
      <c r="J287" s="200" t="s">
        <v>80</v>
      </c>
      <c r="K287" s="200" t="s">
        <v>56</v>
      </c>
      <c r="L287" s="215" t="s">
        <v>57</v>
      </c>
      <c r="M287" s="203">
        <v>13</v>
      </c>
      <c r="N287" s="204" t="s">
        <v>1365</v>
      </c>
      <c r="O287" s="204" t="s">
        <v>455</v>
      </c>
      <c r="P287" s="200" t="s">
        <v>2014</v>
      </c>
      <c r="Q287" s="205" t="s">
        <v>61</v>
      </c>
      <c r="R287" s="200" t="s">
        <v>62</v>
      </c>
      <c r="S287" s="204">
        <v>31</v>
      </c>
      <c r="T287" s="203">
        <v>10</v>
      </c>
      <c r="U287" s="203">
        <v>110</v>
      </c>
      <c r="V287" s="203">
        <v>12</v>
      </c>
      <c r="W287" s="203">
        <v>122</v>
      </c>
      <c r="X287" s="203">
        <v>4</v>
      </c>
      <c r="Y287" s="203" t="s">
        <v>67</v>
      </c>
      <c r="Z287" s="207" t="s">
        <v>67</v>
      </c>
      <c r="AA287" s="208" t="s">
        <v>64</v>
      </c>
      <c r="AB287" s="198" t="s">
        <v>2234</v>
      </c>
      <c r="AC287" s="200" t="s">
        <v>564</v>
      </c>
      <c r="AD287" s="203" t="s">
        <v>67</v>
      </c>
      <c r="AE287" s="204">
        <v>0</v>
      </c>
      <c r="AF287" s="200" t="s">
        <v>1366</v>
      </c>
      <c r="AG287" s="57">
        <v>31</v>
      </c>
      <c r="AH287" s="203">
        <v>2</v>
      </c>
      <c r="AI287" s="202" t="s">
        <v>1374</v>
      </c>
      <c r="AJ287" s="197" t="s">
        <v>2162</v>
      </c>
      <c r="AK287" s="209">
        <v>122</v>
      </c>
      <c r="AL287" s="209">
        <v>31</v>
      </c>
      <c r="AM287" s="209">
        <v>5075</v>
      </c>
      <c r="AN287" s="209">
        <v>115000</v>
      </c>
      <c r="AO287" s="209">
        <v>0</v>
      </c>
      <c r="AP287" s="209">
        <v>6191500</v>
      </c>
      <c r="AQ287" s="209">
        <v>0</v>
      </c>
      <c r="AR287" s="209">
        <v>1150000</v>
      </c>
      <c r="AS287" s="210">
        <v>0</v>
      </c>
      <c r="AT287" s="210">
        <v>0</v>
      </c>
      <c r="AU287" s="210">
        <v>7341500</v>
      </c>
      <c r="AV287" s="107" t="s">
        <v>67</v>
      </c>
      <c r="AW287" s="57" t="s">
        <v>2262</v>
      </c>
      <c r="AX287" s="107">
        <v>0</v>
      </c>
      <c r="AY287" s="107">
        <v>0</v>
      </c>
      <c r="AZ287" s="107"/>
      <c r="BA287" s="107"/>
      <c r="BB287" s="107">
        <v>0</v>
      </c>
      <c r="BC287" s="107">
        <v>0</v>
      </c>
      <c r="BD287" s="107">
        <v>0</v>
      </c>
      <c r="BE287" s="107">
        <v>0</v>
      </c>
      <c r="BF287" s="107">
        <v>0</v>
      </c>
      <c r="BG287" s="206">
        <v>0</v>
      </c>
      <c r="BH287" s="206">
        <v>0</v>
      </c>
      <c r="BI287" s="206">
        <v>0</v>
      </c>
      <c r="BJ287" s="206">
        <v>0</v>
      </c>
      <c r="BK287" s="206">
        <v>0</v>
      </c>
      <c r="BL287" s="57">
        <v>0</v>
      </c>
      <c r="BM287" s="57">
        <v>0</v>
      </c>
      <c r="BN287" s="57" t="s">
        <v>67</v>
      </c>
      <c r="BQ287" s="108"/>
    </row>
    <row r="288" spans="1:73" s="57" customFormat="1" ht="14.15" customHeight="1" x14ac:dyDescent="0.35">
      <c r="A288" s="201">
        <v>14456</v>
      </c>
      <c r="B288" s="197" t="s">
        <v>1069</v>
      </c>
      <c r="C288" s="198" t="s">
        <v>126</v>
      </c>
      <c r="D288" s="199">
        <v>2</v>
      </c>
      <c r="E288" s="199">
        <v>2025</v>
      </c>
      <c r="F288" s="200" t="s">
        <v>127</v>
      </c>
      <c r="G288" s="197" t="s">
        <v>568</v>
      </c>
      <c r="H288" s="198" t="s">
        <v>567</v>
      </c>
      <c r="I288" s="200" t="s">
        <v>622</v>
      </c>
      <c r="J288" s="200" t="s">
        <v>623</v>
      </c>
      <c r="K288" s="200" t="s">
        <v>65</v>
      </c>
      <c r="L288" s="215" t="s">
        <v>65</v>
      </c>
      <c r="M288" s="203">
        <v>13</v>
      </c>
      <c r="N288" s="204" t="s">
        <v>1365</v>
      </c>
      <c r="O288" s="204" t="s">
        <v>455</v>
      </c>
      <c r="P288" s="200" t="s">
        <v>2014</v>
      </c>
      <c r="Q288" s="205" t="s">
        <v>61</v>
      </c>
      <c r="R288" s="200" t="s">
        <v>62</v>
      </c>
      <c r="S288" s="204">
        <v>7</v>
      </c>
      <c r="T288" s="203">
        <v>10</v>
      </c>
      <c r="U288" s="203">
        <v>28</v>
      </c>
      <c r="V288" s="203">
        <v>0</v>
      </c>
      <c r="W288" s="203">
        <v>28</v>
      </c>
      <c r="X288" s="203">
        <v>4</v>
      </c>
      <c r="Y288" s="203" t="s">
        <v>67</v>
      </c>
      <c r="Z288" s="207" t="s">
        <v>67</v>
      </c>
      <c r="AA288" s="208" t="s">
        <v>67</v>
      </c>
      <c r="AB288" s="198" t="s">
        <v>2234</v>
      </c>
      <c r="AC288" s="200" t="s">
        <v>564</v>
      </c>
      <c r="AD288" s="203" t="s">
        <v>67</v>
      </c>
      <c r="AE288" s="204">
        <v>0</v>
      </c>
      <c r="AF288" s="200" t="s">
        <v>1366</v>
      </c>
      <c r="AG288" s="57">
        <v>7</v>
      </c>
      <c r="AH288" s="203">
        <v>1</v>
      </c>
      <c r="AI288" s="202" t="s">
        <v>1374</v>
      </c>
      <c r="AJ288" s="197" t="s">
        <v>2162</v>
      </c>
      <c r="AK288" s="209">
        <v>28</v>
      </c>
      <c r="AL288" s="209">
        <v>7</v>
      </c>
      <c r="AM288" s="209">
        <v>4130</v>
      </c>
      <c r="AN288" s="209">
        <v>0</v>
      </c>
      <c r="AO288" s="209">
        <v>0</v>
      </c>
      <c r="AP288" s="209">
        <v>1156400</v>
      </c>
      <c r="AQ288" s="209">
        <v>0</v>
      </c>
      <c r="AR288" s="209">
        <v>0</v>
      </c>
      <c r="AS288" s="210">
        <v>0</v>
      </c>
      <c r="AT288" s="210">
        <v>0</v>
      </c>
      <c r="AU288" s="210">
        <v>1156400</v>
      </c>
      <c r="AV288" s="107" t="s">
        <v>67</v>
      </c>
      <c r="AW288" s="57" t="s">
        <v>2262</v>
      </c>
      <c r="AX288" s="107">
        <v>0</v>
      </c>
      <c r="AY288" s="107">
        <v>0</v>
      </c>
      <c r="AZ288" s="107"/>
      <c r="BA288" s="107"/>
      <c r="BB288" s="107">
        <v>0</v>
      </c>
      <c r="BC288" s="107">
        <v>0</v>
      </c>
      <c r="BD288" s="107">
        <v>0</v>
      </c>
      <c r="BE288" s="107">
        <v>0</v>
      </c>
      <c r="BF288" s="107">
        <v>0</v>
      </c>
      <c r="BG288" s="206">
        <v>0</v>
      </c>
      <c r="BH288" s="206">
        <v>0</v>
      </c>
      <c r="BI288" s="206">
        <v>0</v>
      </c>
      <c r="BJ288" s="206">
        <v>0</v>
      </c>
      <c r="BK288" s="206">
        <v>0</v>
      </c>
      <c r="BL288" s="57">
        <v>0</v>
      </c>
      <c r="BM288" s="57">
        <v>0</v>
      </c>
      <c r="BN288" s="57" t="s">
        <v>67</v>
      </c>
      <c r="BQ288" s="108"/>
    </row>
    <row r="289" spans="1:73" s="57" customFormat="1" ht="14.15" customHeight="1" x14ac:dyDescent="0.35">
      <c r="A289" s="201">
        <v>14458</v>
      </c>
      <c r="B289" s="197" t="s">
        <v>1069</v>
      </c>
      <c r="C289" s="198" t="s">
        <v>126</v>
      </c>
      <c r="D289" s="199">
        <v>2</v>
      </c>
      <c r="E289" s="199">
        <v>2025</v>
      </c>
      <c r="F289" s="200" t="s">
        <v>127</v>
      </c>
      <c r="G289" s="197" t="s">
        <v>568</v>
      </c>
      <c r="H289" s="198" t="s">
        <v>567</v>
      </c>
      <c r="I289" s="200" t="s">
        <v>79</v>
      </c>
      <c r="J289" s="200" t="s">
        <v>80</v>
      </c>
      <c r="K289" s="200" t="s">
        <v>65</v>
      </c>
      <c r="L289" s="215" t="s">
        <v>65</v>
      </c>
      <c r="M289" s="203">
        <v>13</v>
      </c>
      <c r="N289" s="204" t="s">
        <v>1365</v>
      </c>
      <c r="O289" s="204" t="s">
        <v>455</v>
      </c>
      <c r="P289" s="200" t="s">
        <v>2014</v>
      </c>
      <c r="Q289" s="205" t="s">
        <v>61</v>
      </c>
      <c r="R289" s="200" t="s">
        <v>62</v>
      </c>
      <c r="S289" s="204">
        <v>28</v>
      </c>
      <c r="T289" s="203">
        <v>10</v>
      </c>
      <c r="U289" s="203">
        <v>110</v>
      </c>
      <c r="V289" s="203">
        <v>0</v>
      </c>
      <c r="W289" s="203">
        <v>110</v>
      </c>
      <c r="X289" s="203">
        <v>4</v>
      </c>
      <c r="Y289" s="203" t="s">
        <v>64</v>
      </c>
      <c r="Z289" s="207" t="s">
        <v>67</v>
      </c>
      <c r="AA289" s="208" t="s">
        <v>67</v>
      </c>
      <c r="AB289" s="198" t="s">
        <v>2234</v>
      </c>
      <c r="AC289" s="200" t="s">
        <v>564</v>
      </c>
      <c r="AD289" s="203" t="s">
        <v>67</v>
      </c>
      <c r="AE289" s="204">
        <v>0</v>
      </c>
      <c r="AF289" s="200" t="s">
        <v>1366</v>
      </c>
      <c r="AG289" s="57">
        <v>28</v>
      </c>
      <c r="AH289" s="203">
        <v>2</v>
      </c>
      <c r="AI289" s="202" t="s">
        <v>1374</v>
      </c>
      <c r="AJ289" s="197" t="s">
        <v>2162</v>
      </c>
      <c r="AK289" s="209">
        <v>110</v>
      </c>
      <c r="AL289" s="209">
        <v>28</v>
      </c>
      <c r="AM289" s="209">
        <v>5075</v>
      </c>
      <c r="AN289" s="209">
        <v>0</v>
      </c>
      <c r="AO289" s="209">
        <v>0</v>
      </c>
      <c r="AP289" s="209">
        <v>5582500</v>
      </c>
      <c r="AQ289" s="209">
        <v>1120000</v>
      </c>
      <c r="AR289" s="209">
        <v>0</v>
      </c>
      <c r="AS289" s="210">
        <v>0</v>
      </c>
      <c r="AT289" s="210">
        <v>0</v>
      </c>
      <c r="AU289" s="210">
        <v>6702500</v>
      </c>
      <c r="AV289" s="107" t="s">
        <v>67</v>
      </c>
      <c r="AW289" s="57" t="s">
        <v>2262</v>
      </c>
      <c r="AX289" s="107">
        <v>0</v>
      </c>
      <c r="AY289" s="107">
        <v>0</v>
      </c>
      <c r="AZ289" s="107"/>
      <c r="BA289" s="107"/>
      <c r="BB289" s="107">
        <v>0</v>
      </c>
      <c r="BC289" s="107">
        <v>0</v>
      </c>
      <c r="BD289" s="107">
        <v>0</v>
      </c>
      <c r="BE289" s="107">
        <v>0</v>
      </c>
      <c r="BF289" s="107">
        <v>0</v>
      </c>
      <c r="BG289" s="206">
        <v>0</v>
      </c>
      <c r="BH289" s="206">
        <v>0</v>
      </c>
      <c r="BI289" s="206">
        <v>0</v>
      </c>
      <c r="BJ289" s="206">
        <v>0</v>
      </c>
      <c r="BK289" s="206">
        <v>0</v>
      </c>
      <c r="BL289" s="57">
        <v>0</v>
      </c>
      <c r="BM289" s="57">
        <v>0</v>
      </c>
      <c r="BN289" s="57" t="s">
        <v>67</v>
      </c>
      <c r="BQ289" s="108"/>
    </row>
    <row r="290" spans="1:73" s="57" customFormat="1" ht="14.15" customHeight="1" x14ac:dyDescent="0.35">
      <c r="A290" s="201">
        <v>14459</v>
      </c>
      <c r="B290" s="197" t="s">
        <v>1069</v>
      </c>
      <c r="C290" s="198" t="s">
        <v>126</v>
      </c>
      <c r="D290" s="199">
        <v>2</v>
      </c>
      <c r="E290" s="199">
        <v>2025</v>
      </c>
      <c r="F290" s="200" t="s">
        <v>127</v>
      </c>
      <c r="G290" s="197" t="s">
        <v>568</v>
      </c>
      <c r="H290" s="198" t="s">
        <v>567</v>
      </c>
      <c r="I290" s="200" t="s">
        <v>622</v>
      </c>
      <c r="J290" s="200" t="s">
        <v>623</v>
      </c>
      <c r="K290" s="200" t="s">
        <v>65</v>
      </c>
      <c r="L290" s="215" t="s">
        <v>65</v>
      </c>
      <c r="M290" s="203">
        <v>13</v>
      </c>
      <c r="N290" s="204" t="s">
        <v>1365</v>
      </c>
      <c r="O290" s="204" t="s">
        <v>455</v>
      </c>
      <c r="P290" s="200" t="s">
        <v>2014</v>
      </c>
      <c r="Q290" s="205" t="s">
        <v>61</v>
      </c>
      <c r="R290" s="200" t="s">
        <v>62</v>
      </c>
      <c r="S290" s="204">
        <v>7</v>
      </c>
      <c r="T290" s="203">
        <v>10</v>
      </c>
      <c r="U290" s="203">
        <v>28</v>
      </c>
      <c r="V290" s="203">
        <v>0</v>
      </c>
      <c r="W290" s="203">
        <v>28</v>
      </c>
      <c r="X290" s="203">
        <v>4</v>
      </c>
      <c r="Y290" s="203" t="s">
        <v>67</v>
      </c>
      <c r="Z290" s="207" t="s">
        <v>67</v>
      </c>
      <c r="AA290" s="208" t="s">
        <v>67</v>
      </c>
      <c r="AB290" s="198" t="s">
        <v>2234</v>
      </c>
      <c r="AC290" s="200" t="s">
        <v>564</v>
      </c>
      <c r="AD290" s="203" t="s">
        <v>67</v>
      </c>
      <c r="AE290" s="204">
        <v>0</v>
      </c>
      <c r="AF290" s="200" t="s">
        <v>1366</v>
      </c>
      <c r="AG290" s="57">
        <v>7</v>
      </c>
      <c r="AH290" s="203">
        <v>1</v>
      </c>
      <c r="AI290" s="202" t="s">
        <v>1374</v>
      </c>
      <c r="AJ290" s="197" t="s">
        <v>2162</v>
      </c>
      <c r="AK290" s="209">
        <v>28</v>
      </c>
      <c r="AL290" s="209">
        <v>7</v>
      </c>
      <c r="AM290" s="209">
        <v>4130</v>
      </c>
      <c r="AN290" s="209">
        <v>0</v>
      </c>
      <c r="AO290" s="209">
        <v>0</v>
      </c>
      <c r="AP290" s="209">
        <v>1156400</v>
      </c>
      <c r="AQ290" s="209">
        <v>0</v>
      </c>
      <c r="AR290" s="209">
        <v>0</v>
      </c>
      <c r="AS290" s="210">
        <v>0</v>
      </c>
      <c r="AT290" s="210">
        <v>0</v>
      </c>
      <c r="AU290" s="210">
        <v>1156400</v>
      </c>
      <c r="AV290" s="107" t="s">
        <v>67</v>
      </c>
      <c r="AW290" s="57" t="s">
        <v>2262</v>
      </c>
      <c r="AX290" s="107">
        <v>0</v>
      </c>
      <c r="AY290" s="107">
        <v>0</v>
      </c>
      <c r="AZ290" s="107"/>
      <c r="BA290" s="107"/>
      <c r="BB290" s="107">
        <v>0</v>
      </c>
      <c r="BC290" s="107">
        <v>0</v>
      </c>
      <c r="BD290" s="107">
        <v>0</v>
      </c>
      <c r="BE290" s="107">
        <v>0</v>
      </c>
      <c r="BF290" s="107">
        <v>0</v>
      </c>
      <c r="BG290" s="206">
        <v>0</v>
      </c>
      <c r="BH290" s="206">
        <v>0</v>
      </c>
      <c r="BI290" s="206">
        <v>0</v>
      </c>
      <c r="BJ290" s="206">
        <v>0</v>
      </c>
      <c r="BK290" s="206">
        <v>0</v>
      </c>
      <c r="BL290" s="57">
        <v>0</v>
      </c>
      <c r="BM290" s="57">
        <v>0</v>
      </c>
      <c r="BN290" s="57" t="s">
        <v>67</v>
      </c>
      <c r="BQ290" s="108"/>
    </row>
    <row r="291" spans="1:73" s="57" customFormat="1" ht="14.15" customHeight="1" x14ac:dyDescent="0.35">
      <c r="A291" s="201">
        <v>14460</v>
      </c>
      <c r="B291" s="197" t="s">
        <v>1069</v>
      </c>
      <c r="C291" s="198" t="s">
        <v>126</v>
      </c>
      <c r="D291" s="199">
        <v>2</v>
      </c>
      <c r="E291" s="199">
        <v>2025</v>
      </c>
      <c r="F291" s="200" t="s">
        <v>127</v>
      </c>
      <c r="G291" s="197" t="s">
        <v>568</v>
      </c>
      <c r="H291" s="198" t="s">
        <v>567</v>
      </c>
      <c r="I291" s="200" t="s">
        <v>622</v>
      </c>
      <c r="J291" s="200" t="s">
        <v>623</v>
      </c>
      <c r="K291" s="200" t="s">
        <v>65</v>
      </c>
      <c r="L291" s="215" t="s">
        <v>65</v>
      </c>
      <c r="M291" s="203">
        <v>13</v>
      </c>
      <c r="N291" s="204" t="s">
        <v>1365</v>
      </c>
      <c r="O291" s="204" t="s">
        <v>455</v>
      </c>
      <c r="P291" s="200" t="s">
        <v>2014</v>
      </c>
      <c r="Q291" s="205" t="s">
        <v>61</v>
      </c>
      <c r="R291" s="200" t="s">
        <v>62</v>
      </c>
      <c r="S291" s="204">
        <v>7</v>
      </c>
      <c r="T291" s="203">
        <v>10</v>
      </c>
      <c r="U291" s="203">
        <v>28</v>
      </c>
      <c r="V291" s="203">
        <v>0</v>
      </c>
      <c r="W291" s="203">
        <v>28</v>
      </c>
      <c r="X291" s="203">
        <v>4</v>
      </c>
      <c r="Y291" s="203" t="s">
        <v>67</v>
      </c>
      <c r="Z291" s="207" t="s">
        <v>67</v>
      </c>
      <c r="AA291" s="208" t="s">
        <v>67</v>
      </c>
      <c r="AB291" s="198" t="s">
        <v>2234</v>
      </c>
      <c r="AC291" s="200" t="s">
        <v>564</v>
      </c>
      <c r="AD291" s="203" t="s">
        <v>67</v>
      </c>
      <c r="AE291" s="204">
        <v>0</v>
      </c>
      <c r="AF291" s="200" t="s">
        <v>1366</v>
      </c>
      <c r="AG291" s="57">
        <v>7</v>
      </c>
      <c r="AH291" s="203">
        <v>1</v>
      </c>
      <c r="AI291" s="202" t="s">
        <v>1374</v>
      </c>
      <c r="AJ291" s="197" t="s">
        <v>2162</v>
      </c>
      <c r="AK291" s="209">
        <v>28</v>
      </c>
      <c r="AL291" s="209">
        <v>7</v>
      </c>
      <c r="AM291" s="209">
        <v>4130</v>
      </c>
      <c r="AN291" s="209">
        <v>0</v>
      </c>
      <c r="AO291" s="209">
        <v>0</v>
      </c>
      <c r="AP291" s="209">
        <v>1156400</v>
      </c>
      <c r="AQ291" s="209">
        <v>0</v>
      </c>
      <c r="AR291" s="209">
        <v>0</v>
      </c>
      <c r="AS291" s="210">
        <v>0</v>
      </c>
      <c r="AT291" s="210">
        <v>0</v>
      </c>
      <c r="AU291" s="210">
        <v>1156400</v>
      </c>
      <c r="AV291" s="107" t="s">
        <v>67</v>
      </c>
      <c r="AW291" s="57" t="s">
        <v>2262</v>
      </c>
      <c r="AX291" s="107">
        <v>0</v>
      </c>
      <c r="AY291" s="107">
        <v>0</v>
      </c>
      <c r="AZ291" s="107"/>
      <c r="BA291" s="107"/>
      <c r="BB291" s="107">
        <v>0</v>
      </c>
      <c r="BC291" s="107">
        <v>0</v>
      </c>
      <c r="BD291" s="107">
        <v>0</v>
      </c>
      <c r="BE291" s="107">
        <v>0</v>
      </c>
      <c r="BF291" s="107">
        <v>0</v>
      </c>
      <c r="BG291" s="206">
        <v>0</v>
      </c>
      <c r="BH291" s="206">
        <v>0</v>
      </c>
      <c r="BI291" s="206">
        <v>0</v>
      </c>
      <c r="BJ291" s="206">
        <v>0</v>
      </c>
      <c r="BK291" s="206">
        <v>0</v>
      </c>
      <c r="BL291" s="57">
        <v>0</v>
      </c>
      <c r="BM291" s="57">
        <v>0</v>
      </c>
      <c r="BN291" s="57" t="s">
        <v>67</v>
      </c>
      <c r="BQ291" s="108"/>
    </row>
    <row r="292" spans="1:73" s="57" customFormat="1" ht="14.15" customHeight="1" x14ac:dyDescent="0.35">
      <c r="A292" s="201">
        <v>14461</v>
      </c>
      <c r="B292" s="197" t="s">
        <v>1069</v>
      </c>
      <c r="C292" s="198" t="s">
        <v>126</v>
      </c>
      <c r="D292" s="199">
        <v>2</v>
      </c>
      <c r="E292" s="199">
        <v>2025</v>
      </c>
      <c r="F292" s="200" t="s">
        <v>127</v>
      </c>
      <c r="G292" s="197" t="s">
        <v>619</v>
      </c>
      <c r="H292" s="198" t="s">
        <v>2263</v>
      </c>
      <c r="I292" s="200" t="s">
        <v>614</v>
      </c>
      <c r="J292" s="200" t="s">
        <v>615</v>
      </c>
      <c r="K292" s="200" t="s">
        <v>65</v>
      </c>
      <c r="L292" s="215" t="s">
        <v>65</v>
      </c>
      <c r="M292" s="203">
        <v>13</v>
      </c>
      <c r="N292" s="204" t="s">
        <v>1365</v>
      </c>
      <c r="O292" s="204" t="s">
        <v>616</v>
      </c>
      <c r="P292" s="200" t="s">
        <v>152</v>
      </c>
      <c r="Q292" s="205" t="s">
        <v>61</v>
      </c>
      <c r="R292" s="200" t="s">
        <v>62</v>
      </c>
      <c r="S292" s="204">
        <v>25</v>
      </c>
      <c r="T292" s="203">
        <v>12</v>
      </c>
      <c r="U292" s="203">
        <v>100</v>
      </c>
      <c r="V292" s="203">
        <v>0</v>
      </c>
      <c r="W292" s="203">
        <v>100</v>
      </c>
      <c r="X292" s="203">
        <v>4</v>
      </c>
      <c r="Y292" s="203" t="s">
        <v>64</v>
      </c>
      <c r="Z292" s="207" t="s">
        <v>67</v>
      </c>
      <c r="AA292" s="208" t="s">
        <v>67</v>
      </c>
      <c r="AB292" s="198" t="s">
        <v>2234</v>
      </c>
      <c r="AC292" s="200" t="s">
        <v>617</v>
      </c>
      <c r="AD292" s="203" t="s">
        <v>67</v>
      </c>
      <c r="AE292" s="204">
        <v>0</v>
      </c>
      <c r="AF292" s="200" t="s">
        <v>1366</v>
      </c>
      <c r="AG292" s="57">
        <v>25</v>
      </c>
      <c r="AH292" s="203">
        <v>2</v>
      </c>
      <c r="AI292" s="202" t="s">
        <v>1374</v>
      </c>
      <c r="AJ292" s="197" t="s">
        <v>2162</v>
      </c>
      <c r="AK292" s="209">
        <v>100</v>
      </c>
      <c r="AL292" s="209">
        <v>25</v>
      </c>
      <c r="AM292" s="209">
        <v>5075</v>
      </c>
      <c r="AN292" s="209">
        <v>0</v>
      </c>
      <c r="AO292" s="209">
        <v>0</v>
      </c>
      <c r="AP292" s="209">
        <v>6090000</v>
      </c>
      <c r="AQ292" s="209">
        <v>1200000</v>
      </c>
      <c r="AR292" s="209">
        <v>0</v>
      </c>
      <c r="AS292" s="210">
        <v>0</v>
      </c>
      <c r="AT292" s="210">
        <v>0</v>
      </c>
      <c r="AU292" s="210">
        <v>7290000</v>
      </c>
      <c r="AV292" s="107" t="s">
        <v>64</v>
      </c>
      <c r="AX292" s="107">
        <v>7</v>
      </c>
      <c r="AY292" s="107">
        <v>7</v>
      </c>
      <c r="AZ292" s="107">
        <v>0</v>
      </c>
      <c r="BA292" s="107">
        <v>0</v>
      </c>
      <c r="BB292" s="107">
        <v>0</v>
      </c>
      <c r="BC292" s="107">
        <v>0</v>
      </c>
      <c r="BD292" s="107">
        <v>0</v>
      </c>
      <c r="BE292" s="107">
        <v>0</v>
      </c>
      <c r="BF292" s="107">
        <v>0</v>
      </c>
      <c r="BG292" s="206">
        <v>7</v>
      </c>
      <c r="BH292" s="206">
        <v>7</v>
      </c>
      <c r="BI292" s="206">
        <v>7</v>
      </c>
      <c r="BJ292" s="206">
        <v>7</v>
      </c>
      <c r="BK292" s="206">
        <v>7</v>
      </c>
      <c r="BL292" s="57">
        <v>7</v>
      </c>
      <c r="BM292" s="57">
        <v>7.0000000000000009</v>
      </c>
      <c r="BN292" s="57" t="s">
        <v>64</v>
      </c>
      <c r="BO292" s="57" t="s">
        <v>2457</v>
      </c>
      <c r="BP292" s="57" t="s">
        <v>2463</v>
      </c>
      <c r="BQ292" s="108">
        <v>228347804</v>
      </c>
      <c r="BR292" s="57" t="s">
        <v>2478</v>
      </c>
      <c r="BS292" s="57" t="s">
        <v>2383</v>
      </c>
      <c r="BT292" s="57" t="s">
        <v>2384</v>
      </c>
      <c r="BU292" s="57" t="s">
        <v>2325</v>
      </c>
    </row>
    <row r="293" spans="1:73" s="57" customFormat="1" ht="14.15" customHeight="1" x14ac:dyDescent="0.35">
      <c r="A293" s="201">
        <v>14465</v>
      </c>
      <c r="B293" s="197" t="s">
        <v>1069</v>
      </c>
      <c r="C293" s="198" t="s">
        <v>126</v>
      </c>
      <c r="D293" s="199">
        <v>2</v>
      </c>
      <c r="E293" s="199">
        <v>2025</v>
      </c>
      <c r="F293" s="200" t="s">
        <v>127</v>
      </c>
      <c r="G293" s="197" t="s">
        <v>619</v>
      </c>
      <c r="H293" s="198" t="s">
        <v>2263</v>
      </c>
      <c r="I293" s="200" t="s">
        <v>826</v>
      </c>
      <c r="J293" s="200" t="s">
        <v>2592</v>
      </c>
      <c r="K293" s="200" t="s">
        <v>827</v>
      </c>
      <c r="L293" s="215" t="s">
        <v>828</v>
      </c>
      <c r="M293" s="203">
        <v>13</v>
      </c>
      <c r="N293" s="204" t="s">
        <v>1365</v>
      </c>
      <c r="O293" s="204" t="s">
        <v>455</v>
      </c>
      <c r="P293" s="200" t="s">
        <v>132</v>
      </c>
      <c r="Q293" s="205" t="s">
        <v>61</v>
      </c>
      <c r="R293" s="200" t="s">
        <v>107</v>
      </c>
      <c r="S293" s="204">
        <v>18</v>
      </c>
      <c r="T293" s="203">
        <v>20</v>
      </c>
      <c r="U293" s="203"/>
      <c r="V293" s="203">
        <v>10</v>
      </c>
      <c r="W293" s="203">
        <v>52</v>
      </c>
      <c r="X293" s="203">
        <v>3</v>
      </c>
      <c r="Y293" s="203" t="s">
        <v>64</v>
      </c>
      <c r="Z293" s="207" t="s">
        <v>67</v>
      </c>
      <c r="AA293" s="208" t="s">
        <v>67</v>
      </c>
      <c r="AB293" s="198" t="s">
        <v>2266</v>
      </c>
      <c r="AC293" s="200" t="s">
        <v>831</v>
      </c>
      <c r="AD293" s="203" t="s">
        <v>67</v>
      </c>
      <c r="AE293" s="204">
        <v>0</v>
      </c>
      <c r="AF293" s="200" t="s">
        <v>1366</v>
      </c>
      <c r="AG293" s="57">
        <v>18</v>
      </c>
      <c r="AH293" s="203">
        <v>1</v>
      </c>
      <c r="AI293" s="202" t="s">
        <v>1374</v>
      </c>
      <c r="AJ293" s="197" t="s">
        <v>2162</v>
      </c>
      <c r="AK293" s="209">
        <v>52</v>
      </c>
      <c r="AL293" s="209">
        <v>18</v>
      </c>
      <c r="AM293" s="209">
        <v>4130</v>
      </c>
      <c r="AN293" s="209">
        <v>0</v>
      </c>
      <c r="AO293" s="209">
        <v>0</v>
      </c>
      <c r="AP293" s="209">
        <v>4295200</v>
      </c>
      <c r="AQ293" s="209">
        <v>1440000</v>
      </c>
      <c r="AR293" s="209">
        <v>0</v>
      </c>
      <c r="AS293" s="210">
        <v>0</v>
      </c>
      <c r="AT293" s="210">
        <v>0</v>
      </c>
      <c r="AU293" s="210">
        <v>5735200</v>
      </c>
      <c r="AV293" s="107" t="s">
        <v>64</v>
      </c>
      <c r="AX293" s="107">
        <v>7</v>
      </c>
      <c r="AY293" s="107">
        <v>7</v>
      </c>
      <c r="AZ293" s="107">
        <v>7</v>
      </c>
      <c r="BA293" s="107">
        <v>7</v>
      </c>
      <c r="BB293" s="107">
        <v>7</v>
      </c>
      <c r="BC293" s="107">
        <v>7</v>
      </c>
      <c r="BD293" s="107">
        <v>7</v>
      </c>
      <c r="BE293" s="107">
        <v>7</v>
      </c>
      <c r="BF293" s="107">
        <v>7</v>
      </c>
      <c r="BG293" s="206">
        <v>7</v>
      </c>
      <c r="BH293" s="206">
        <v>7</v>
      </c>
      <c r="BI293" s="206">
        <v>7</v>
      </c>
      <c r="BJ293" s="206">
        <v>7</v>
      </c>
      <c r="BK293" s="206">
        <v>7</v>
      </c>
      <c r="BL293" s="57">
        <v>7</v>
      </c>
      <c r="BM293" s="57">
        <v>7.0000000000000009</v>
      </c>
      <c r="BN293" s="57" t="s">
        <v>64</v>
      </c>
      <c r="BO293" s="57" t="s">
        <v>2457</v>
      </c>
      <c r="BP293" s="57" t="s">
        <v>2463</v>
      </c>
      <c r="BQ293" s="108">
        <v>228347804</v>
      </c>
      <c r="BR293" s="57" t="s">
        <v>2459</v>
      </c>
      <c r="BS293" s="57" t="s">
        <v>2560</v>
      </c>
      <c r="BT293" s="57" t="s">
        <v>2561</v>
      </c>
      <c r="BU293" s="57" t="s">
        <v>2344</v>
      </c>
    </row>
    <row r="294" spans="1:73" s="57" customFormat="1" ht="14.15" customHeight="1" x14ac:dyDescent="0.35">
      <c r="A294" s="201">
        <v>14466</v>
      </c>
      <c r="B294" s="197" t="s">
        <v>1069</v>
      </c>
      <c r="C294" s="198" t="s">
        <v>126</v>
      </c>
      <c r="D294" s="199">
        <v>2</v>
      </c>
      <c r="E294" s="199">
        <v>2025</v>
      </c>
      <c r="F294" s="200" t="s">
        <v>127</v>
      </c>
      <c r="G294" s="197" t="s">
        <v>619</v>
      </c>
      <c r="H294" s="198" t="s">
        <v>2263</v>
      </c>
      <c r="I294" s="200" t="s">
        <v>826</v>
      </c>
      <c r="J294" s="200" t="s">
        <v>2592</v>
      </c>
      <c r="K294" s="200" t="s">
        <v>483</v>
      </c>
      <c r="L294" s="215" t="s">
        <v>484</v>
      </c>
      <c r="M294" s="203">
        <v>13</v>
      </c>
      <c r="N294" s="204" t="s">
        <v>1365</v>
      </c>
      <c r="O294" s="204" t="s">
        <v>726</v>
      </c>
      <c r="P294" s="200" t="s">
        <v>152</v>
      </c>
      <c r="Q294" s="205" t="s">
        <v>61</v>
      </c>
      <c r="R294" s="200" t="s">
        <v>62</v>
      </c>
      <c r="S294" s="204">
        <v>17</v>
      </c>
      <c r="T294" s="203">
        <v>20</v>
      </c>
      <c r="U294" s="203"/>
      <c r="V294" s="203">
        <v>8</v>
      </c>
      <c r="W294" s="203">
        <v>50</v>
      </c>
      <c r="X294" s="203">
        <v>3</v>
      </c>
      <c r="Y294" s="203" t="s">
        <v>64</v>
      </c>
      <c r="Z294" s="207" t="s">
        <v>67</v>
      </c>
      <c r="AA294" s="208" t="s">
        <v>67</v>
      </c>
      <c r="AB294" s="198" t="s">
        <v>2399</v>
      </c>
      <c r="AC294" s="200" t="s">
        <v>1219</v>
      </c>
      <c r="AD294" s="203" t="s">
        <v>67</v>
      </c>
      <c r="AE294" s="204">
        <v>0</v>
      </c>
      <c r="AF294" s="200" t="s">
        <v>1366</v>
      </c>
      <c r="AG294" s="57">
        <v>17</v>
      </c>
      <c r="AH294" s="203">
        <v>1</v>
      </c>
      <c r="AI294" s="202" t="s">
        <v>1374</v>
      </c>
      <c r="AJ294" s="197" t="s">
        <v>2162</v>
      </c>
      <c r="AK294" s="209">
        <v>50</v>
      </c>
      <c r="AL294" s="209">
        <v>17</v>
      </c>
      <c r="AM294" s="209">
        <v>4130</v>
      </c>
      <c r="AN294" s="209">
        <v>0</v>
      </c>
      <c r="AO294" s="209">
        <v>0</v>
      </c>
      <c r="AP294" s="209">
        <v>4130000</v>
      </c>
      <c r="AQ294" s="209">
        <v>1360000</v>
      </c>
      <c r="AR294" s="209">
        <v>0</v>
      </c>
      <c r="AS294" s="210">
        <v>0</v>
      </c>
      <c r="AT294" s="210">
        <v>0</v>
      </c>
      <c r="AU294" s="210">
        <v>5490000</v>
      </c>
      <c r="AV294" s="107" t="s">
        <v>64</v>
      </c>
      <c r="AX294" s="107">
        <v>7</v>
      </c>
      <c r="AY294" s="107">
        <v>7</v>
      </c>
      <c r="AZ294" s="107">
        <v>7</v>
      </c>
      <c r="BA294" s="107">
        <v>7</v>
      </c>
      <c r="BB294" s="107">
        <v>6.3</v>
      </c>
      <c r="BC294" s="107">
        <v>6.3</v>
      </c>
      <c r="BD294" s="107">
        <v>6.4</v>
      </c>
      <c r="BE294" s="107">
        <v>6.4</v>
      </c>
      <c r="BF294" s="107">
        <v>5.8</v>
      </c>
      <c r="BG294" s="206">
        <v>5.8</v>
      </c>
      <c r="BH294" s="206">
        <v>5.8</v>
      </c>
      <c r="BI294" s="206">
        <v>5.8</v>
      </c>
      <c r="BJ294" s="206">
        <v>5.8</v>
      </c>
      <c r="BK294" s="206">
        <v>5.8</v>
      </c>
      <c r="BL294" s="57">
        <v>7</v>
      </c>
      <c r="BM294" s="57">
        <v>6.3</v>
      </c>
      <c r="BN294" s="57" t="s">
        <v>67</v>
      </c>
      <c r="BQ294" s="108"/>
    </row>
    <row r="295" spans="1:73" s="57" customFormat="1" ht="14.15" customHeight="1" x14ac:dyDescent="0.35">
      <c r="A295" s="201">
        <v>14480</v>
      </c>
      <c r="B295" s="197" t="s">
        <v>1069</v>
      </c>
      <c r="C295" s="198" t="s">
        <v>126</v>
      </c>
      <c r="D295" s="199">
        <v>2</v>
      </c>
      <c r="E295" s="199">
        <v>2025</v>
      </c>
      <c r="F295" s="200" t="s">
        <v>127</v>
      </c>
      <c r="G295" s="197" t="s">
        <v>440</v>
      </c>
      <c r="H295" s="198" t="s">
        <v>2243</v>
      </c>
      <c r="I295" s="200" t="s">
        <v>56</v>
      </c>
      <c r="J295" s="200" t="s">
        <v>57</v>
      </c>
      <c r="K295" s="200" t="s">
        <v>65</v>
      </c>
      <c r="L295" s="215" t="s">
        <v>65</v>
      </c>
      <c r="M295" s="203">
        <v>13</v>
      </c>
      <c r="N295" s="204" t="s">
        <v>1365</v>
      </c>
      <c r="O295" s="204" t="s">
        <v>434</v>
      </c>
      <c r="P295" s="200" t="s">
        <v>435</v>
      </c>
      <c r="Q295" s="205" t="s">
        <v>61</v>
      </c>
      <c r="R295" s="200" t="s">
        <v>62</v>
      </c>
      <c r="S295" s="204">
        <v>3</v>
      </c>
      <c r="T295" s="203">
        <v>15</v>
      </c>
      <c r="U295" s="203">
        <v>12</v>
      </c>
      <c r="V295" s="203">
        <v>0</v>
      </c>
      <c r="W295" s="203">
        <v>12</v>
      </c>
      <c r="X295" s="203">
        <v>4</v>
      </c>
      <c r="Y295" s="203" t="s">
        <v>64</v>
      </c>
      <c r="Z295" s="207" t="s">
        <v>67</v>
      </c>
      <c r="AA295" s="208" t="s">
        <v>67</v>
      </c>
      <c r="AB295" s="198" t="s">
        <v>2234</v>
      </c>
      <c r="AC295" s="200" t="s">
        <v>436</v>
      </c>
      <c r="AD295" s="203" t="s">
        <v>67</v>
      </c>
      <c r="AE295" s="204">
        <v>0</v>
      </c>
      <c r="AF295" s="200" t="s">
        <v>1366</v>
      </c>
      <c r="AG295" s="57">
        <v>3</v>
      </c>
      <c r="AH295" s="203">
        <v>1</v>
      </c>
      <c r="AI295" s="202" t="s">
        <v>1374</v>
      </c>
      <c r="AJ295" s="197" t="s">
        <v>2162</v>
      </c>
      <c r="AK295" s="209">
        <v>12</v>
      </c>
      <c r="AL295" s="209">
        <v>3</v>
      </c>
      <c r="AM295" s="209">
        <v>4130</v>
      </c>
      <c r="AN295" s="209">
        <v>0</v>
      </c>
      <c r="AO295" s="209">
        <v>0</v>
      </c>
      <c r="AP295" s="209">
        <v>743400</v>
      </c>
      <c r="AQ295" s="209">
        <v>180000</v>
      </c>
      <c r="AR295" s="209">
        <v>0</v>
      </c>
      <c r="AS295" s="210">
        <v>0</v>
      </c>
      <c r="AT295" s="210">
        <v>0</v>
      </c>
      <c r="AU295" s="210">
        <v>923400</v>
      </c>
      <c r="AV295" s="107" t="s">
        <v>64</v>
      </c>
      <c r="AX295" s="107">
        <v>7</v>
      </c>
      <c r="AY295" s="107">
        <v>7</v>
      </c>
      <c r="AZ295" s="107">
        <v>0</v>
      </c>
      <c r="BA295" s="107">
        <v>0</v>
      </c>
      <c r="BB295" s="107">
        <v>0</v>
      </c>
      <c r="BC295" s="107">
        <v>0</v>
      </c>
      <c r="BD295" s="107">
        <v>0</v>
      </c>
      <c r="BE295" s="107">
        <v>0</v>
      </c>
      <c r="BF295" s="107">
        <v>0</v>
      </c>
      <c r="BG295" s="206">
        <v>7</v>
      </c>
      <c r="BH295" s="206">
        <v>1</v>
      </c>
      <c r="BI295" s="206">
        <v>1</v>
      </c>
      <c r="BJ295" s="206">
        <v>1</v>
      </c>
      <c r="BK295" s="206">
        <v>1</v>
      </c>
      <c r="BL295" s="57">
        <v>7</v>
      </c>
      <c r="BM295" s="57">
        <v>3.9</v>
      </c>
      <c r="BN295" s="57" t="s">
        <v>67</v>
      </c>
      <c r="BQ295" s="108"/>
    </row>
    <row r="296" spans="1:73" s="57" customFormat="1" ht="14.15" customHeight="1" x14ac:dyDescent="0.35">
      <c r="A296" s="201">
        <v>14481</v>
      </c>
      <c r="B296" s="197" t="s">
        <v>1069</v>
      </c>
      <c r="C296" s="198" t="s">
        <v>126</v>
      </c>
      <c r="D296" s="199">
        <v>2</v>
      </c>
      <c r="E296" s="199">
        <v>2025</v>
      </c>
      <c r="F296" s="200" t="s">
        <v>127</v>
      </c>
      <c r="G296" s="197" t="s">
        <v>440</v>
      </c>
      <c r="H296" s="198" t="s">
        <v>2243</v>
      </c>
      <c r="I296" s="200" t="s">
        <v>580</v>
      </c>
      <c r="J296" s="200" t="s">
        <v>581</v>
      </c>
      <c r="K296" s="200" t="s">
        <v>65</v>
      </c>
      <c r="L296" s="215" t="s">
        <v>65</v>
      </c>
      <c r="M296" s="203">
        <v>13</v>
      </c>
      <c r="N296" s="204" t="s">
        <v>1365</v>
      </c>
      <c r="O296" s="204" t="s">
        <v>582</v>
      </c>
      <c r="P296" s="200" t="s">
        <v>435</v>
      </c>
      <c r="Q296" s="205" t="s">
        <v>61</v>
      </c>
      <c r="R296" s="200" t="s">
        <v>62</v>
      </c>
      <c r="S296" s="204">
        <v>25</v>
      </c>
      <c r="T296" s="203">
        <v>15</v>
      </c>
      <c r="U296" s="203">
        <v>100</v>
      </c>
      <c r="V296" s="203">
        <v>0</v>
      </c>
      <c r="W296" s="203">
        <v>100</v>
      </c>
      <c r="X296" s="203">
        <v>4</v>
      </c>
      <c r="Y296" s="203" t="s">
        <v>64</v>
      </c>
      <c r="Z296" s="207" t="s">
        <v>67</v>
      </c>
      <c r="AA296" s="208" t="s">
        <v>67</v>
      </c>
      <c r="AB296" s="198" t="s">
        <v>2234</v>
      </c>
      <c r="AC296" s="200" t="s">
        <v>436</v>
      </c>
      <c r="AD296" s="203" t="s">
        <v>67</v>
      </c>
      <c r="AE296" s="204">
        <v>0</v>
      </c>
      <c r="AF296" s="200" t="s">
        <v>1366</v>
      </c>
      <c r="AG296" s="57">
        <v>25</v>
      </c>
      <c r="AH296" s="203">
        <v>1</v>
      </c>
      <c r="AI296" s="202" t="s">
        <v>1374</v>
      </c>
      <c r="AJ296" s="197" t="s">
        <v>2162</v>
      </c>
      <c r="AK296" s="209">
        <v>100</v>
      </c>
      <c r="AL296" s="209">
        <v>25</v>
      </c>
      <c r="AM296" s="209">
        <v>4130</v>
      </c>
      <c r="AN296" s="209">
        <v>0</v>
      </c>
      <c r="AO296" s="209">
        <v>0</v>
      </c>
      <c r="AP296" s="209">
        <v>6195000</v>
      </c>
      <c r="AQ296" s="209">
        <v>1500000</v>
      </c>
      <c r="AR296" s="209">
        <v>0</v>
      </c>
      <c r="AS296" s="210">
        <v>0</v>
      </c>
      <c r="AT296" s="210">
        <v>0</v>
      </c>
      <c r="AU296" s="210">
        <v>7695000</v>
      </c>
      <c r="AV296" s="107" t="s">
        <v>64</v>
      </c>
      <c r="AX296" s="107">
        <v>7</v>
      </c>
      <c r="AY296" s="107">
        <v>7</v>
      </c>
      <c r="AZ296" s="107">
        <v>0</v>
      </c>
      <c r="BA296" s="107">
        <v>0</v>
      </c>
      <c r="BB296" s="107">
        <v>0</v>
      </c>
      <c r="BC296" s="107">
        <v>0</v>
      </c>
      <c r="BD296" s="107">
        <v>0</v>
      </c>
      <c r="BE296" s="107">
        <v>0</v>
      </c>
      <c r="BF296" s="107">
        <v>0</v>
      </c>
      <c r="BG296" s="206">
        <v>7</v>
      </c>
      <c r="BH296" s="206">
        <v>7</v>
      </c>
      <c r="BI296" s="206">
        <v>5</v>
      </c>
      <c r="BJ296" s="206">
        <v>5</v>
      </c>
      <c r="BK296" s="206">
        <v>5</v>
      </c>
      <c r="BL296" s="57">
        <v>7</v>
      </c>
      <c r="BM296" s="57">
        <v>6.4</v>
      </c>
      <c r="BN296" s="57" t="s">
        <v>67</v>
      </c>
      <c r="BQ296" s="108"/>
    </row>
    <row r="297" spans="1:73" s="57" customFormat="1" ht="14.15" customHeight="1" x14ac:dyDescent="0.35">
      <c r="A297" s="201">
        <v>14483</v>
      </c>
      <c r="B297" s="197" t="s">
        <v>1069</v>
      </c>
      <c r="C297" s="198" t="s">
        <v>126</v>
      </c>
      <c r="D297" s="199">
        <v>2</v>
      </c>
      <c r="E297" s="199">
        <v>2025</v>
      </c>
      <c r="F297" s="200" t="s">
        <v>127</v>
      </c>
      <c r="G297" s="197" t="s">
        <v>440</v>
      </c>
      <c r="H297" s="198" t="s">
        <v>2243</v>
      </c>
      <c r="I297" s="200" t="s">
        <v>724</v>
      </c>
      <c r="J297" s="200" t="s">
        <v>725</v>
      </c>
      <c r="K297" s="200" t="s">
        <v>65</v>
      </c>
      <c r="L297" s="215" t="s">
        <v>65</v>
      </c>
      <c r="M297" s="203">
        <v>13</v>
      </c>
      <c r="N297" s="204" t="s">
        <v>1365</v>
      </c>
      <c r="O297" s="204" t="s">
        <v>726</v>
      </c>
      <c r="P297" s="200" t="s">
        <v>435</v>
      </c>
      <c r="Q297" s="205" t="s">
        <v>61</v>
      </c>
      <c r="R297" s="200" t="s">
        <v>62</v>
      </c>
      <c r="S297" s="204">
        <v>33</v>
      </c>
      <c r="T297" s="203">
        <v>15</v>
      </c>
      <c r="U297" s="203">
        <v>130</v>
      </c>
      <c r="V297" s="203">
        <v>0</v>
      </c>
      <c r="W297" s="203">
        <v>130</v>
      </c>
      <c r="X297" s="203">
        <v>4</v>
      </c>
      <c r="Y297" s="203" t="s">
        <v>64</v>
      </c>
      <c r="Z297" s="207" t="s">
        <v>67</v>
      </c>
      <c r="AA297" s="208" t="s">
        <v>67</v>
      </c>
      <c r="AB297" s="198" t="s">
        <v>2234</v>
      </c>
      <c r="AC297" s="200" t="s">
        <v>727</v>
      </c>
      <c r="AD297" s="203" t="s">
        <v>67</v>
      </c>
      <c r="AE297" s="204">
        <v>0</v>
      </c>
      <c r="AF297" s="200" t="s">
        <v>1366</v>
      </c>
      <c r="AG297" s="57">
        <v>33</v>
      </c>
      <c r="AH297" s="203">
        <v>2</v>
      </c>
      <c r="AI297" s="202" t="s">
        <v>1374</v>
      </c>
      <c r="AJ297" s="197" t="s">
        <v>2162</v>
      </c>
      <c r="AK297" s="209">
        <v>130</v>
      </c>
      <c r="AL297" s="209">
        <v>33</v>
      </c>
      <c r="AM297" s="209">
        <v>5075</v>
      </c>
      <c r="AN297" s="209">
        <v>0</v>
      </c>
      <c r="AO297" s="209">
        <v>0</v>
      </c>
      <c r="AP297" s="209">
        <v>9896250</v>
      </c>
      <c r="AQ297" s="209">
        <v>1980000</v>
      </c>
      <c r="AR297" s="209">
        <v>0</v>
      </c>
      <c r="AS297" s="210">
        <v>0</v>
      </c>
      <c r="AT297" s="210">
        <v>0</v>
      </c>
      <c r="AU297" s="210">
        <v>11876250</v>
      </c>
      <c r="AV297" s="107" t="s">
        <v>64</v>
      </c>
      <c r="AX297" s="107">
        <v>7</v>
      </c>
      <c r="AY297" s="107">
        <v>7</v>
      </c>
      <c r="AZ297" s="107">
        <v>0</v>
      </c>
      <c r="BA297" s="107">
        <v>0</v>
      </c>
      <c r="BB297" s="107">
        <v>0</v>
      </c>
      <c r="BC297" s="107">
        <v>0</v>
      </c>
      <c r="BD297" s="107">
        <v>0</v>
      </c>
      <c r="BE297" s="107">
        <v>0</v>
      </c>
      <c r="BF297" s="107">
        <v>0</v>
      </c>
      <c r="BG297" s="206">
        <v>7</v>
      </c>
      <c r="BH297" s="206">
        <v>7</v>
      </c>
      <c r="BI297" s="206">
        <v>5</v>
      </c>
      <c r="BJ297" s="206">
        <v>5</v>
      </c>
      <c r="BK297" s="206">
        <v>5</v>
      </c>
      <c r="BL297" s="57">
        <v>7</v>
      </c>
      <c r="BM297" s="57">
        <v>6.4</v>
      </c>
      <c r="BN297" s="57" t="s">
        <v>67</v>
      </c>
      <c r="BQ297" s="108"/>
    </row>
    <row r="298" spans="1:73" s="57" customFormat="1" ht="14.15" customHeight="1" x14ac:dyDescent="0.35">
      <c r="A298" s="201">
        <v>14504</v>
      </c>
      <c r="B298" s="197" t="s">
        <v>1069</v>
      </c>
      <c r="C298" s="198" t="s">
        <v>126</v>
      </c>
      <c r="D298" s="199">
        <v>2</v>
      </c>
      <c r="E298" s="199">
        <v>2025</v>
      </c>
      <c r="F298" s="200" t="s">
        <v>127</v>
      </c>
      <c r="G298" s="197" t="s">
        <v>2256</v>
      </c>
      <c r="H298" s="198" t="s">
        <v>2257</v>
      </c>
      <c r="I298" s="200" t="s">
        <v>670</v>
      </c>
      <c r="J298" s="200" t="s">
        <v>671</v>
      </c>
      <c r="K298" s="200" t="s">
        <v>65</v>
      </c>
      <c r="L298" s="215" t="s">
        <v>65</v>
      </c>
      <c r="M298" s="203">
        <v>9</v>
      </c>
      <c r="N298" s="204" t="s">
        <v>2272</v>
      </c>
      <c r="O298" s="204" t="s">
        <v>672</v>
      </c>
      <c r="P298" s="200" t="s">
        <v>132</v>
      </c>
      <c r="Q298" s="205" t="s">
        <v>61</v>
      </c>
      <c r="R298" s="200" t="s">
        <v>62</v>
      </c>
      <c r="S298" s="204">
        <v>8</v>
      </c>
      <c r="T298" s="203">
        <v>10</v>
      </c>
      <c r="U298" s="203">
        <v>36</v>
      </c>
      <c r="V298" s="203">
        <v>0</v>
      </c>
      <c r="W298" s="203">
        <v>36</v>
      </c>
      <c r="X298" s="203">
        <v>5</v>
      </c>
      <c r="Y298" s="203" t="s">
        <v>64</v>
      </c>
      <c r="Z298" s="207" t="s">
        <v>67</v>
      </c>
      <c r="AA298" s="208" t="s">
        <v>67</v>
      </c>
      <c r="AB298" s="198" t="s">
        <v>2234</v>
      </c>
      <c r="AC298" s="200" t="s">
        <v>673</v>
      </c>
      <c r="AD298" s="203" t="s">
        <v>67</v>
      </c>
      <c r="AE298" s="204">
        <v>0</v>
      </c>
      <c r="AF298" s="200" t="s">
        <v>1366</v>
      </c>
      <c r="AG298" s="57">
        <v>8</v>
      </c>
      <c r="AH298" s="203">
        <v>1</v>
      </c>
      <c r="AI298" s="202" t="s">
        <v>1374</v>
      </c>
      <c r="AJ298" s="197" t="s">
        <v>2162</v>
      </c>
      <c r="AK298" s="209">
        <v>36</v>
      </c>
      <c r="AL298" s="209">
        <v>8</v>
      </c>
      <c r="AM298" s="209">
        <v>4130</v>
      </c>
      <c r="AN298" s="209">
        <v>0</v>
      </c>
      <c r="AO298" s="209">
        <v>0</v>
      </c>
      <c r="AP298" s="209">
        <v>1486800</v>
      </c>
      <c r="AQ298" s="209">
        <v>320000</v>
      </c>
      <c r="AR298" s="209">
        <v>0</v>
      </c>
      <c r="AS298" s="210">
        <v>0</v>
      </c>
      <c r="AT298" s="210">
        <v>0</v>
      </c>
      <c r="AU298" s="210">
        <v>1806800</v>
      </c>
      <c r="AV298" s="107" t="s">
        <v>64</v>
      </c>
      <c r="AX298" s="107">
        <v>7</v>
      </c>
      <c r="AY298" s="107">
        <v>7</v>
      </c>
      <c r="AZ298" s="107">
        <v>0</v>
      </c>
      <c r="BA298" s="107">
        <v>0</v>
      </c>
      <c r="BB298" s="107">
        <v>0</v>
      </c>
      <c r="BC298" s="107">
        <v>0</v>
      </c>
      <c r="BD298" s="107">
        <v>0</v>
      </c>
      <c r="BE298" s="107">
        <v>0</v>
      </c>
      <c r="BF298" s="107">
        <v>0</v>
      </c>
      <c r="BG298" s="206">
        <v>7</v>
      </c>
      <c r="BH298" s="206">
        <v>7</v>
      </c>
      <c r="BI298" s="206">
        <v>7</v>
      </c>
      <c r="BJ298" s="206">
        <v>7</v>
      </c>
      <c r="BK298" s="206">
        <v>7</v>
      </c>
      <c r="BL298" s="57">
        <v>7</v>
      </c>
      <c r="BM298" s="57">
        <v>7.0000000000000009</v>
      </c>
      <c r="BN298" s="57" t="s">
        <v>64</v>
      </c>
      <c r="BO298" s="57" t="s">
        <v>2457</v>
      </c>
      <c r="BP298" s="57" t="s">
        <v>2463</v>
      </c>
      <c r="BQ298" s="108">
        <v>228347804</v>
      </c>
      <c r="BR298" s="57" t="s">
        <v>2479</v>
      </c>
      <c r="BS298" s="57" t="s">
        <v>2480</v>
      </c>
      <c r="BT298" s="57" t="s">
        <v>2481</v>
      </c>
      <c r="BU298" s="57" t="s">
        <v>2325</v>
      </c>
    </row>
    <row r="299" spans="1:73" s="57" customFormat="1" ht="14.15" customHeight="1" x14ac:dyDescent="0.35">
      <c r="A299" s="201">
        <v>14505</v>
      </c>
      <c r="B299" s="197" t="s">
        <v>1069</v>
      </c>
      <c r="C299" s="198" t="s">
        <v>126</v>
      </c>
      <c r="D299" s="199">
        <v>2</v>
      </c>
      <c r="E299" s="199">
        <v>2025</v>
      </c>
      <c r="F299" s="200" t="s">
        <v>127</v>
      </c>
      <c r="G299" s="197" t="s">
        <v>2256</v>
      </c>
      <c r="H299" s="198" t="s">
        <v>2257</v>
      </c>
      <c r="I299" s="200" t="s">
        <v>670</v>
      </c>
      <c r="J299" s="200" t="s">
        <v>671</v>
      </c>
      <c r="K299" s="200" t="s">
        <v>65</v>
      </c>
      <c r="L299" s="215" t="s">
        <v>65</v>
      </c>
      <c r="M299" s="203">
        <v>9</v>
      </c>
      <c r="N299" s="204" t="s">
        <v>2272</v>
      </c>
      <c r="O299" s="204" t="s">
        <v>672</v>
      </c>
      <c r="P299" s="200" t="s">
        <v>132</v>
      </c>
      <c r="Q299" s="205" t="s">
        <v>61</v>
      </c>
      <c r="R299" s="200" t="s">
        <v>62</v>
      </c>
      <c r="S299" s="204">
        <v>8</v>
      </c>
      <c r="T299" s="203">
        <v>10</v>
      </c>
      <c r="U299" s="203">
        <v>36</v>
      </c>
      <c r="V299" s="203">
        <v>0</v>
      </c>
      <c r="W299" s="203">
        <v>36</v>
      </c>
      <c r="X299" s="203">
        <v>5</v>
      </c>
      <c r="Y299" s="203" t="s">
        <v>64</v>
      </c>
      <c r="Z299" s="207" t="s">
        <v>67</v>
      </c>
      <c r="AA299" s="208" t="s">
        <v>67</v>
      </c>
      <c r="AB299" s="198" t="s">
        <v>2234</v>
      </c>
      <c r="AC299" s="200" t="s">
        <v>673</v>
      </c>
      <c r="AD299" s="203" t="s">
        <v>67</v>
      </c>
      <c r="AE299" s="204">
        <v>0</v>
      </c>
      <c r="AF299" s="200" t="s">
        <v>1366</v>
      </c>
      <c r="AG299" s="57">
        <v>8</v>
      </c>
      <c r="AH299" s="203">
        <v>1</v>
      </c>
      <c r="AI299" s="202" t="s">
        <v>1374</v>
      </c>
      <c r="AJ299" s="197" t="s">
        <v>2162</v>
      </c>
      <c r="AK299" s="209">
        <v>36</v>
      </c>
      <c r="AL299" s="209">
        <v>8</v>
      </c>
      <c r="AM299" s="209">
        <v>4130</v>
      </c>
      <c r="AN299" s="209">
        <v>0</v>
      </c>
      <c r="AO299" s="209">
        <v>0</v>
      </c>
      <c r="AP299" s="209">
        <v>1486800</v>
      </c>
      <c r="AQ299" s="209">
        <v>320000</v>
      </c>
      <c r="AR299" s="209">
        <v>0</v>
      </c>
      <c r="AS299" s="210">
        <v>0</v>
      </c>
      <c r="AT299" s="210">
        <v>0</v>
      </c>
      <c r="AU299" s="210">
        <v>1806800</v>
      </c>
      <c r="AV299" s="107" t="s">
        <v>64</v>
      </c>
      <c r="AX299" s="107">
        <v>7</v>
      </c>
      <c r="AY299" s="107">
        <v>7</v>
      </c>
      <c r="AZ299" s="107">
        <v>0</v>
      </c>
      <c r="BA299" s="107">
        <v>0</v>
      </c>
      <c r="BB299" s="107">
        <v>0</v>
      </c>
      <c r="BC299" s="107">
        <v>0</v>
      </c>
      <c r="BD299" s="107">
        <v>0</v>
      </c>
      <c r="BE299" s="107">
        <v>0</v>
      </c>
      <c r="BF299" s="107">
        <v>0</v>
      </c>
      <c r="BG299" s="206">
        <v>7</v>
      </c>
      <c r="BH299" s="206">
        <v>7</v>
      </c>
      <c r="BI299" s="206">
        <v>7</v>
      </c>
      <c r="BJ299" s="206">
        <v>7</v>
      </c>
      <c r="BK299" s="206">
        <v>7</v>
      </c>
      <c r="BL299" s="57">
        <v>7</v>
      </c>
      <c r="BM299" s="57">
        <v>7.0000000000000009</v>
      </c>
      <c r="BN299" s="57" t="s">
        <v>64</v>
      </c>
      <c r="BO299" s="57" t="s">
        <v>2457</v>
      </c>
      <c r="BP299" s="57" t="s">
        <v>2458</v>
      </c>
      <c r="BQ299" s="108">
        <v>228347804</v>
      </c>
      <c r="BR299" s="57" t="s">
        <v>2479</v>
      </c>
      <c r="BS299" s="57" t="s">
        <v>2480</v>
      </c>
      <c r="BT299" s="57" t="s">
        <v>2481</v>
      </c>
      <c r="BU299" s="57" t="s">
        <v>2325</v>
      </c>
    </row>
    <row r="300" spans="1:73" s="57" customFormat="1" ht="14.15" customHeight="1" x14ac:dyDescent="0.35">
      <c r="A300" s="201">
        <v>14584</v>
      </c>
      <c r="B300" s="197" t="s">
        <v>1069</v>
      </c>
      <c r="C300" s="198" t="s">
        <v>126</v>
      </c>
      <c r="D300" s="199">
        <v>2</v>
      </c>
      <c r="E300" s="199">
        <v>2025</v>
      </c>
      <c r="F300" s="200" t="s">
        <v>127</v>
      </c>
      <c r="G300" s="197" t="s">
        <v>214</v>
      </c>
      <c r="H300" s="198" t="s">
        <v>2242</v>
      </c>
      <c r="I300" s="200" t="s">
        <v>552</v>
      </c>
      <c r="J300" s="200" t="s">
        <v>553</v>
      </c>
      <c r="K300" s="200" t="s">
        <v>65</v>
      </c>
      <c r="L300" s="215" t="s">
        <v>65</v>
      </c>
      <c r="M300" s="203">
        <v>5</v>
      </c>
      <c r="N300" s="204" t="s">
        <v>2233</v>
      </c>
      <c r="O300" s="204" t="s">
        <v>559</v>
      </c>
      <c r="P300" s="200" t="s">
        <v>152</v>
      </c>
      <c r="Q300" s="205" t="s">
        <v>61</v>
      </c>
      <c r="R300" s="200" t="s">
        <v>107</v>
      </c>
      <c r="S300" s="204">
        <v>20</v>
      </c>
      <c r="T300" s="203">
        <v>20</v>
      </c>
      <c r="U300" s="203">
        <v>80</v>
      </c>
      <c r="V300" s="203">
        <v>0</v>
      </c>
      <c r="W300" s="203">
        <v>80</v>
      </c>
      <c r="X300" s="203">
        <v>4</v>
      </c>
      <c r="Y300" s="203" t="s">
        <v>64</v>
      </c>
      <c r="Z300" s="207" t="s">
        <v>67</v>
      </c>
      <c r="AA300" s="208" t="s">
        <v>67</v>
      </c>
      <c r="AB300" s="198" t="s">
        <v>2234</v>
      </c>
      <c r="AC300" s="200" t="s">
        <v>2312</v>
      </c>
      <c r="AD300" s="203" t="s">
        <v>67</v>
      </c>
      <c r="AE300" s="204">
        <v>0</v>
      </c>
      <c r="AF300" s="200" t="s">
        <v>1366</v>
      </c>
      <c r="AG300" s="57">
        <v>20</v>
      </c>
      <c r="AH300" s="203">
        <v>3</v>
      </c>
      <c r="AI300" s="202" t="s">
        <v>1374</v>
      </c>
      <c r="AJ300" s="197" t="s">
        <v>2162</v>
      </c>
      <c r="AK300" s="209">
        <v>80</v>
      </c>
      <c r="AL300" s="209">
        <v>20</v>
      </c>
      <c r="AM300" s="209">
        <v>6373</v>
      </c>
      <c r="AN300" s="209">
        <v>0</v>
      </c>
      <c r="AO300" s="209">
        <v>0</v>
      </c>
      <c r="AP300" s="209">
        <v>10196800</v>
      </c>
      <c r="AQ300" s="209">
        <v>1600000</v>
      </c>
      <c r="AR300" s="209">
        <v>0</v>
      </c>
      <c r="AS300" s="210">
        <v>0</v>
      </c>
      <c r="AT300" s="210">
        <v>0</v>
      </c>
      <c r="AU300" s="210">
        <v>11796800</v>
      </c>
      <c r="AV300" s="107" t="s">
        <v>64</v>
      </c>
      <c r="AX300" s="107">
        <v>7</v>
      </c>
      <c r="AY300" s="107">
        <v>7</v>
      </c>
      <c r="AZ300" s="107">
        <v>0</v>
      </c>
      <c r="BA300" s="107">
        <v>0</v>
      </c>
      <c r="BB300" s="107">
        <v>0</v>
      </c>
      <c r="BC300" s="107">
        <v>0</v>
      </c>
      <c r="BD300" s="107">
        <v>0</v>
      </c>
      <c r="BE300" s="107">
        <v>0</v>
      </c>
      <c r="BF300" s="107">
        <v>0</v>
      </c>
      <c r="BG300" s="206">
        <v>7</v>
      </c>
      <c r="BH300" s="206">
        <v>7</v>
      </c>
      <c r="BI300" s="206">
        <v>5</v>
      </c>
      <c r="BJ300" s="206">
        <v>5</v>
      </c>
      <c r="BK300" s="206">
        <v>5</v>
      </c>
      <c r="BL300" s="81">
        <v>7</v>
      </c>
      <c r="BM300" s="57">
        <v>6.4</v>
      </c>
      <c r="BN300" s="57" t="s">
        <v>67</v>
      </c>
      <c r="BQ300" s="108"/>
    </row>
    <row r="301" spans="1:73" s="57" customFormat="1" ht="14.15" customHeight="1" x14ac:dyDescent="0.35">
      <c r="A301" s="201">
        <v>14585</v>
      </c>
      <c r="B301" s="197" t="s">
        <v>1069</v>
      </c>
      <c r="C301" s="198" t="s">
        <v>126</v>
      </c>
      <c r="D301" s="199">
        <v>2</v>
      </c>
      <c r="E301" s="199">
        <v>2025</v>
      </c>
      <c r="F301" s="200" t="s">
        <v>127</v>
      </c>
      <c r="G301" s="197" t="s">
        <v>214</v>
      </c>
      <c r="H301" s="198" t="s">
        <v>2242</v>
      </c>
      <c r="I301" s="200" t="s">
        <v>762</v>
      </c>
      <c r="J301" s="200" t="s">
        <v>763</v>
      </c>
      <c r="K301" s="200" t="s">
        <v>65</v>
      </c>
      <c r="L301" s="215" t="s">
        <v>65</v>
      </c>
      <c r="M301" s="203">
        <v>5</v>
      </c>
      <c r="N301" s="204" t="s">
        <v>2233</v>
      </c>
      <c r="O301" s="204" t="s">
        <v>770</v>
      </c>
      <c r="P301" s="200" t="s">
        <v>152</v>
      </c>
      <c r="Q301" s="205" t="s">
        <v>61</v>
      </c>
      <c r="R301" s="200" t="s">
        <v>107</v>
      </c>
      <c r="S301" s="204">
        <v>27</v>
      </c>
      <c r="T301" s="203">
        <v>10</v>
      </c>
      <c r="U301" s="203">
        <v>108</v>
      </c>
      <c r="V301" s="203">
        <v>0</v>
      </c>
      <c r="W301" s="203">
        <v>108</v>
      </c>
      <c r="X301" s="203">
        <v>4</v>
      </c>
      <c r="Y301" s="203" t="s">
        <v>64</v>
      </c>
      <c r="Z301" s="207" t="s">
        <v>67</v>
      </c>
      <c r="AA301" s="208" t="s">
        <v>67</v>
      </c>
      <c r="AB301" s="198" t="s">
        <v>2234</v>
      </c>
      <c r="AC301" s="200" t="s">
        <v>771</v>
      </c>
      <c r="AD301" s="203" t="s">
        <v>67</v>
      </c>
      <c r="AE301" s="204">
        <v>0</v>
      </c>
      <c r="AF301" s="200" t="s">
        <v>1366</v>
      </c>
      <c r="AG301" s="57">
        <v>27</v>
      </c>
      <c r="AH301" s="203">
        <v>3</v>
      </c>
      <c r="AI301" s="202" t="s">
        <v>1374</v>
      </c>
      <c r="AJ301" s="197" t="s">
        <v>2162</v>
      </c>
      <c r="AK301" s="209">
        <v>108</v>
      </c>
      <c r="AL301" s="209">
        <v>27</v>
      </c>
      <c r="AM301" s="209">
        <v>6373</v>
      </c>
      <c r="AN301" s="209">
        <v>0</v>
      </c>
      <c r="AO301" s="209">
        <v>0</v>
      </c>
      <c r="AP301" s="209">
        <v>6882840</v>
      </c>
      <c r="AQ301" s="209">
        <v>1080000</v>
      </c>
      <c r="AR301" s="209">
        <v>0</v>
      </c>
      <c r="AS301" s="210">
        <v>0</v>
      </c>
      <c r="AT301" s="210">
        <v>0</v>
      </c>
      <c r="AU301" s="210">
        <v>7962840</v>
      </c>
      <c r="AV301" s="107" t="s">
        <v>64</v>
      </c>
      <c r="AX301" s="107">
        <v>7</v>
      </c>
      <c r="AY301" s="107">
        <v>7</v>
      </c>
      <c r="AZ301" s="107">
        <v>0</v>
      </c>
      <c r="BA301" s="107">
        <v>0</v>
      </c>
      <c r="BB301" s="107">
        <v>0</v>
      </c>
      <c r="BC301" s="107">
        <v>0</v>
      </c>
      <c r="BD301" s="107">
        <v>0</v>
      </c>
      <c r="BE301" s="107">
        <v>0</v>
      </c>
      <c r="BF301" s="107">
        <v>0</v>
      </c>
      <c r="BG301" s="206">
        <v>7</v>
      </c>
      <c r="BH301" s="206">
        <v>7</v>
      </c>
      <c r="BI301" s="206">
        <v>7</v>
      </c>
      <c r="BJ301" s="206">
        <v>7</v>
      </c>
      <c r="BK301" s="206">
        <v>7</v>
      </c>
      <c r="BL301" s="81">
        <v>7</v>
      </c>
      <c r="BM301" s="57">
        <v>7</v>
      </c>
      <c r="BN301" s="57" t="s">
        <v>64</v>
      </c>
      <c r="BO301" s="57" t="s">
        <v>2457</v>
      </c>
      <c r="BP301" s="57" t="s">
        <v>2463</v>
      </c>
      <c r="BQ301" s="108">
        <v>228347804</v>
      </c>
      <c r="BR301" s="57" t="s">
        <v>2482</v>
      </c>
      <c r="BS301" s="57" t="s">
        <v>2337</v>
      </c>
      <c r="BT301" s="57" t="s">
        <v>2338</v>
      </c>
      <c r="BU301" s="57" t="s">
        <v>2325</v>
      </c>
    </row>
    <row r="302" spans="1:73" s="57" customFormat="1" ht="14.15" customHeight="1" x14ac:dyDescent="0.35">
      <c r="A302" s="201">
        <v>14586</v>
      </c>
      <c r="B302" s="197" t="s">
        <v>1069</v>
      </c>
      <c r="C302" s="198" t="s">
        <v>126</v>
      </c>
      <c r="D302" s="199">
        <v>2</v>
      </c>
      <c r="E302" s="199">
        <v>2025</v>
      </c>
      <c r="F302" s="200" t="s">
        <v>127</v>
      </c>
      <c r="G302" s="197" t="s">
        <v>214</v>
      </c>
      <c r="H302" s="198" t="s">
        <v>2242</v>
      </c>
      <c r="I302" s="200" t="s">
        <v>296</v>
      </c>
      <c r="J302" s="200" t="s">
        <v>297</v>
      </c>
      <c r="K302" s="200" t="s">
        <v>65</v>
      </c>
      <c r="L302" s="215" t="s">
        <v>65</v>
      </c>
      <c r="M302" s="203">
        <v>5</v>
      </c>
      <c r="N302" s="204" t="s">
        <v>2233</v>
      </c>
      <c r="O302" s="204" t="s">
        <v>328</v>
      </c>
      <c r="P302" s="200" t="s">
        <v>152</v>
      </c>
      <c r="Q302" s="205" t="s">
        <v>61</v>
      </c>
      <c r="R302" s="200" t="s">
        <v>107</v>
      </c>
      <c r="S302" s="204">
        <v>40</v>
      </c>
      <c r="T302" s="203">
        <v>15</v>
      </c>
      <c r="U302" s="203">
        <v>160</v>
      </c>
      <c r="V302" s="203">
        <v>0</v>
      </c>
      <c r="W302" s="203">
        <v>160</v>
      </c>
      <c r="X302" s="203">
        <v>4</v>
      </c>
      <c r="Y302" s="203" t="s">
        <v>64</v>
      </c>
      <c r="Z302" s="207" t="s">
        <v>67</v>
      </c>
      <c r="AA302" s="208" t="s">
        <v>67</v>
      </c>
      <c r="AB302" s="198" t="s">
        <v>2234</v>
      </c>
      <c r="AC302" s="200" t="s">
        <v>329</v>
      </c>
      <c r="AD302" s="203" t="s">
        <v>64</v>
      </c>
      <c r="AE302" s="204" t="s">
        <v>1254</v>
      </c>
      <c r="AF302" s="200" t="s">
        <v>1366</v>
      </c>
      <c r="AG302" s="57">
        <v>40</v>
      </c>
      <c r="AH302" s="203">
        <v>3</v>
      </c>
      <c r="AI302" s="202" t="s">
        <v>1374</v>
      </c>
      <c r="AJ302" s="197" t="s">
        <v>2162</v>
      </c>
      <c r="AK302" s="209">
        <v>160</v>
      </c>
      <c r="AL302" s="209">
        <v>40</v>
      </c>
      <c r="AM302" s="209">
        <v>6373</v>
      </c>
      <c r="AN302" s="209">
        <v>0</v>
      </c>
      <c r="AO302" s="209">
        <v>50000</v>
      </c>
      <c r="AP302" s="209">
        <v>15295200</v>
      </c>
      <c r="AQ302" s="209">
        <v>2400000</v>
      </c>
      <c r="AR302" s="209">
        <v>0</v>
      </c>
      <c r="AS302" s="210">
        <v>0</v>
      </c>
      <c r="AT302" s="210">
        <v>750000</v>
      </c>
      <c r="AU302" s="210">
        <v>18445200</v>
      </c>
      <c r="AV302" s="107" t="s">
        <v>64</v>
      </c>
      <c r="AX302" s="107">
        <v>7</v>
      </c>
      <c r="AY302" s="107">
        <v>7</v>
      </c>
      <c r="AZ302" s="107">
        <v>0</v>
      </c>
      <c r="BA302" s="107">
        <v>0</v>
      </c>
      <c r="BB302" s="107">
        <v>0</v>
      </c>
      <c r="BC302" s="107">
        <v>0</v>
      </c>
      <c r="BD302" s="107">
        <v>0</v>
      </c>
      <c r="BE302" s="107">
        <v>0</v>
      </c>
      <c r="BF302" s="107">
        <v>0</v>
      </c>
      <c r="BG302" s="206">
        <v>7</v>
      </c>
      <c r="BH302" s="206">
        <v>7</v>
      </c>
      <c r="BI302" s="206">
        <v>7</v>
      </c>
      <c r="BJ302" s="206">
        <v>7</v>
      </c>
      <c r="BK302" s="206">
        <v>7</v>
      </c>
      <c r="BL302" s="57">
        <v>7</v>
      </c>
      <c r="BM302" s="57">
        <v>7.0000000000000009</v>
      </c>
      <c r="BN302" s="57" t="s">
        <v>64</v>
      </c>
      <c r="BO302" s="57" t="s">
        <v>2457</v>
      </c>
      <c r="BP302" s="57" t="s">
        <v>2458</v>
      </c>
      <c r="BQ302" s="108">
        <v>228347804</v>
      </c>
      <c r="BR302" s="57" t="s">
        <v>2483</v>
      </c>
      <c r="BS302" s="57" t="s">
        <v>2472</v>
      </c>
      <c r="BT302" s="57" t="s">
        <v>2473</v>
      </c>
      <c r="BU302" s="57" t="s">
        <v>2325</v>
      </c>
    </row>
    <row r="303" spans="1:73" s="57" customFormat="1" ht="14.15" customHeight="1" x14ac:dyDescent="0.35">
      <c r="A303" s="201">
        <v>14401</v>
      </c>
      <c r="B303" s="197" t="s">
        <v>1069</v>
      </c>
      <c r="C303" s="198" t="s">
        <v>126</v>
      </c>
      <c r="D303" s="199">
        <v>2</v>
      </c>
      <c r="E303" s="199">
        <v>2025</v>
      </c>
      <c r="F303" s="200" t="s">
        <v>127</v>
      </c>
      <c r="G303" s="197" t="s">
        <v>850</v>
      </c>
      <c r="H303" s="198" t="s">
        <v>849</v>
      </c>
      <c r="I303" s="200" t="s">
        <v>851</v>
      </c>
      <c r="J303" s="200" t="s">
        <v>2592</v>
      </c>
      <c r="K303" s="200" t="s">
        <v>65</v>
      </c>
      <c r="L303" s="215" t="s">
        <v>65</v>
      </c>
      <c r="M303" s="203">
        <v>13</v>
      </c>
      <c r="N303" s="204" t="s">
        <v>1365</v>
      </c>
      <c r="O303" s="204" t="s">
        <v>844</v>
      </c>
      <c r="P303" s="200" t="s">
        <v>462</v>
      </c>
      <c r="Q303" s="205" t="s">
        <v>61</v>
      </c>
      <c r="R303" s="200" t="s">
        <v>107</v>
      </c>
      <c r="S303" s="204">
        <v>12</v>
      </c>
      <c r="T303" s="203">
        <v>20</v>
      </c>
      <c r="U303" s="203"/>
      <c r="V303" s="203">
        <v>0</v>
      </c>
      <c r="W303" s="203">
        <v>45</v>
      </c>
      <c r="X303" s="203">
        <v>4</v>
      </c>
      <c r="Y303" s="203" t="s">
        <v>64</v>
      </c>
      <c r="Z303" s="207" t="s">
        <v>67</v>
      </c>
      <c r="AA303" s="208" t="s">
        <v>67</v>
      </c>
      <c r="AB303" s="198" t="s">
        <v>2265</v>
      </c>
      <c r="AC303" s="200" t="s">
        <v>853</v>
      </c>
      <c r="AD303" s="203" t="s">
        <v>67</v>
      </c>
      <c r="AE303" s="204">
        <v>0</v>
      </c>
      <c r="AF303" s="200" t="s">
        <v>1366</v>
      </c>
      <c r="AG303" s="57">
        <v>12</v>
      </c>
      <c r="AH303" s="203">
        <v>1</v>
      </c>
      <c r="AI303" s="202" t="s">
        <v>1374</v>
      </c>
      <c r="AJ303" s="197" t="s">
        <v>2162</v>
      </c>
      <c r="AK303" s="209">
        <v>45</v>
      </c>
      <c r="AL303" s="209">
        <v>12</v>
      </c>
      <c r="AM303" s="209">
        <v>4130</v>
      </c>
      <c r="AN303" s="209">
        <v>0</v>
      </c>
      <c r="AO303" s="209">
        <v>0</v>
      </c>
      <c r="AP303" s="209">
        <v>3717000</v>
      </c>
      <c r="AQ303" s="209">
        <v>960000</v>
      </c>
      <c r="AR303" s="209">
        <v>0</v>
      </c>
      <c r="AS303" s="210">
        <v>0</v>
      </c>
      <c r="AT303" s="210">
        <v>0</v>
      </c>
      <c r="AU303" s="210">
        <v>4677000</v>
      </c>
      <c r="AV303" s="107" t="s">
        <v>64</v>
      </c>
      <c r="AX303" s="107">
        <v>7</v>
      </c>
      <c r="AY303" s="107">
        <v>7</v>
      </c>
      <c r="AZ303" s="107">
        <v>7</v>
      </c>
      <c r="BA303" s="107">
        <v>7</v>
      </c>
      <c r="BB303" s="107">
        <v>7</v>
      </c>
      <c r="BC303" s="107">
        <v>7</v>
      </c>
      <c r="BD303" s="107">
        <v>7</v>
      </c>
      <c r="BE303" s="107">
        <v>7</v>
      </c>
      <c r="BF303" s="107">
        <v>7</v>
      </c>
      <c r="BG303" s="206">
        <v>7</v>
      </c>
      <c r="BH303" s="206">
        <v>7</v>
      </c>
      <c r="BI303" s="206">
        <v>7</v>
      </c>
      <c r="BJ303" s="206">
        <v>7</v>
      </c>
      <c r="BK303" s="206">
        <v>7</v>
      </c>
      <c r="BL303" s="57">
        <v>7</v>
      </c>
      <c r="BM303" s="57">
        <v>7.0000000000000009</v>
      </c>
      <c r="BN303" s="57" t="s">
        <v>64</v>
      </c>
      <c r="BO303" s="57" t="s">
        <v>2457</v>
      </c>
      <c r="BP303" s="57" t="s">
        <v>2458</v>
      </c>
      <c r="BQ303" s="108">
        <v>228347804</v>
      </c>
      <c r="BR303" s="57" t="s">
        <v>2484</v>
      </c>
      <c r="BS303" s="57" t="s">
        <v>2485</v>
      </c>
      <c r="BT303" s="57" t="s">
        <v>2486</v>
      </c>
      <c r="BU303" s="57" t="s">
        <v>2344</v>
      </c>
    </row>
    <row r="304" spans="1:73" s="57" customFormat="1" ht="14.15" customHeight="1" x14ac:dyDescent="0.35">
      <c r="A304" s="201">
        <v>14405</v>
      </c>
      <c r="B304" s="197" t="s">
        <v>1069</v>
      </c>
      <c r="C304" s="198" t="s">
        <v>126</v>
      </c>
      <c r="D304" s="199">
        <v>2</v>
      </c>
      <c r="E304" s="199">
        <v>2025</v>
      </c>
      <c r="F304" s="200" t="s">
        <v>127</v>
      </c>
      <c r="G304" s="197" t="s">
        <v>850</v>
      </c>
      <c r="H304" s="198" t="s">
        <v>849</v>
      </c>
      <c r="I304" s="200" t="s">
        <v>843</v>
      </c>
      <c r="J304" s="200" t="s">
        <v>2592</v>
      </c>
      <c r="K304" s="200" t="s">
        <v>65</v>
      </c>
      <c r="L304" s="215" t="s">
        <v>65</v>
      </c>
      <c r="M304" s="203">
        <v>13</v>
      </c>
      <c r="N304" s="204" t="s">
        <v>1365</v>
      </c>
      <c r="O304" s="204" t="s">
        <v>844</v>
      </c>
      <c r="P304" s="200" t="s">
        <v>462</v>
      </c>
      <c r="Q304" s="205" t="s">
        <v>61</v>
      </c>
      <c r="R304" s="200" t="s">
        <v>107</v>
      </c>
      <c r="S304" s="204">
        <v>22</v>
      </c>
      <c r="T304" s="203">
        <v>20</v>
      </c>
      <c r="U304" s="203"/>
      <c r="V304" s="203">
        <v>0</v>
      </c>
      <c r="W304" s="203">
        <v>88</v>
      </c>
      <c r="X304" s="203">
        <v>4</v>
      </c>
      <c r="Y304" s="203" t="s">
        <v>64</v>
      </c>
      <c r="Z304" s="207" t="s">
        <v>67</v>
      </c>
      <c r="AA304" s="208" t="s">
        <v>67</v>
      </c>
      <c r="AB304" s="198" t="s">
        <v>2264</v>
      </c>
      <c r="AC304" s="200" t="s">
        <v>846</v>
      </c>
      <c r="AD304" s="203" t="s">
        <v>67</v>
      </c>
      <c r="AE304" s="204">
        <v>0</v>
      </c>
      <c r="AF304" s="200" t="s">
        <v>1366</v>
      </c>
      <c r="AG304" s="57">
        <v>22</v>
      </c>
      <c r="AH304" s="203">
        <v>1</v>
      </c>
      <c r="AI304" s="202" t="s">
        <v>1374</v>
      </c>
      <c r="AJ304" s="197" t="s">
        <v>2162</v>
      </c>
      <c r="AK304" s="209">
        <v>88</v>
      </c>
      <c r="AL304" s="209">
        <v>22</v>
      </c>
      <c r="AM304" s="209">
        <v>4130</v>
      </c>
      <c r="AN304" s="209">
        <v>0</v>
      </c>
      <c r="AO304" s="209">
        <v>0</v>
      </c>
      <c r="AP304" s="209">
        <v>7268800</v>
      </c>
      <c r="AQ304" s="209">
        <v>1760000</v>
      </c>
      <c r="AR304" s="209">
        <v>0</v>
      </c>
      <c r="AS304" s="210">
        <v>0</v>
      </c>
      <c r="AT304" s="210">
        <v>0</v>
      </c>
      <c r="AU304" s="210">
        <v>9028800</v>
      </c>
      <c r="AV304" s="107" t="s">
        <v>64</v>
      </c>
      <c r="AX304" s="107">
        <v>7</v>
      </c>
      <c r="AY304" s="107">
        <v>7</v>
      </c>
      <c r="AZ304" s="107">
        <v>7</v>
      </c>
      <c r="BA304" s="107">
        <v>7</v>
      </c>
      <c r="BB304" s="107">
        <v>7</v>
      </c>
      <c r="BC304" s="107">
        <v>7</v>
      </c>
      <c r="BD304" s="107">
        <v>7</v>
      </c>
      <c r="BE304" s="107">
        <v>7</v>
      </c>
      <c r="BF304" s="107">
        <v>7</v>
      </c>
      <c r="BG304" s="206">
        <v>7</v>
      </c>
      <c r="BH304" s="206">
        <v>7</v>
      </c>
      <c r="BI304" s="206">
        <v>7</v>
      </c>
      <c r="BJ304" s="206">
        <v>7</v>
      </c>
      <c r="BK304" s="206">
        <v>7</v>
      </c>
      <c r="BL304" s="57">
        <v>7</v>
      </c>
      <c r="BM304" s="57">
        <v>7.0000000000000009</v>
      </c>
      <c r="BN304" s="57" t="s">
        <v>64</v>
      </c>
      <c r="BO304" s="57" t="s">
        <v>2457</v>
      </c>
      <c r="BP304" s="57" t="s">
        <v>2463</v>
      </c>
      <c r="BQ304" s="108">
        <v>228347804</v>
      </c>
      <c r="BR304" s="57" t="s">
        <v>2484</v>
      </c>
      <c r="BS304" s="57" t="s">
        <v>2487</v>
      </c>
      <c r="BT304" s="57" t="s">
        <v>2488</v>
      </c>
      <c r="BU304" s="57" t="s">
        <v>2344</v>
      </c>
    </row>
    <row r="305" spans="1:73" s="57" customFormat="1" ht="14.15" customHeight="1" x14ac:dyDescent="0.35">
      <c r="A305" s="201">
        <v>14455</v>
      </c>
      <c r="B305" s="197" t="s">
        <v>1069</v>
      </c>
      <c r="C305" s="198" t="s">
        <v>126</v>
      </c>
      <c r="D305" s="199">
        <v>2</v>
      </c>
      <c r="E305" s="199">
        <v>2025</v>
      </c>
      <c r="F305" s="200" t="s">
        <v>127</v>
      </c>
      <c r="G305" s="197" t="s">
        <v>568</v>
      </c>
      <c r="H305" s="198" t="s">
        <v>567</v>
      </c>
      <c r="I305" s="200" t="s">
        <v>561</v>
      </c>
      <c r="J305" s="200" t="s">
        <v>562</v>
      </c>
      <c r="K305" s="200" t="s">
        <v>65</v>
      </c>
      <c r="L305" s="215" t="s">
        <v>65</v>
      </c>
      <c r="M305" s="203">
        <v>13</v>
      </c>
      <c r="N305" s="204" t="s">
        <v>1365</v>
      </c>
      <c r="O305" s="204" t="s">
        <v>455</v>
      </c>
      <c r="P305" s="200" t="s">
        <v>2014</v>
      </c>
      <c r="Q305" s="205" t="s">
        <v>61</v>
      </c>
      <c r="R305" s="200" t="s">
        <v>62</v>
      </c>
      <c r="S305" s="204">
        <v>20</v>
      </c>
      <c r="T305" s="203">
        <v>10</v>
      </c>
      <c r="U305" s="203">
        <v>80</v>
      </c>
      <c r="V305" s="203">
        <v>0</v>
      </c>
      <c r="W305" s="203">
        <v>80</v>
      </c>
      <c r="X305" s="203">
        <v>4</v>
      </c>
      <c r="Y305" s="203" t="s">
        <v>64</v>
      </c>
      <c r="Z305" s="207" t="s">
        <v>67</v>
      </c>
      <c r="AA305" s="208" t="s">
        <v>67</v>
      </c>
      <c r="AB305" s="198" t="s">
        <v>2234</v>
      </c>
      <c r="AC305" s="200" t="s">
        <v>564</v>
      </c>
      <c r="AD305" s="203" t="s">
        <v>67</v>
      </c>
      <c r="AE305" s="204">
        <v>0</v>
      </c>
      <c r="AF305" s="200" t="s">
        <v>1366</v>
      </c>
      <c r="AG305" s="57">
        <v>20</v>
      </c>
      <c r="AH305" s="203">
        <v>3</v>
      </c>
      <c r="AI305" s="202" t="s">
        <v>833</v>
      </c>
      <c r="AJ305" s="197" t="s">
        <v>2170</v>
      </c>
      <c r="AK305" s="209">
        <v>80</v>
      </c>
      <c r="AL305" s="209">
        <v>20</v>
      </c>
      <c r="AM305" s="209">
        <v>7434</v>
      </c>
      <c r="AN305" s="209">
        <v>0</v>
      </c>
      <c r="AO305" s="209">
        <v>0</v>
      </c>
      <c r="AP305" s="209">
        <v>5947200</v>
      </c>
      <c r="AQ305" s="209">
        <v>800000</v>
      </c>
      <c r="AR305" s="209">
        <v>0</v>
      </c>
      <c r="AS305" s="210">
        <v>0</v>
      </c>
      <c r="AT305" s="210">
        <v>0</v>
      </c>
      <c r="AU305" s="210">
        <v>6747200</v>
      </c>
      <c r="AV305" s="107" t="s">
        <v>67</v>
      </c>
      <c r="AW305" s="57" t="s">
        <v>2262</v>
      </c>
      <c r="AX305" s="107">
        <v>0</v>
      </c>
      <c r="AY305" s="107">
        <v>0</v>
      </c>
      <c r="AZ305" s="107"/>
      <c r="BA305" s="107"/>
      <c r="BB305" s="107">
        <v>0</v>
      </c>
      <c r="BC305" s="107">
        <v>0</v>
      </c>
      <c r="BD305" s="107">
        <v>0</v>
      </c>
      <c r="BE305" s="107">
        <v>0</v>
      </c>
      <c r="BF305" s="107">
        <v>0</v>
      </c>
      <c r="BG305" s="206">
        <v>0</v>
      </c>
      <c r="BH305" s="206">
        <v>0</v>
      </c>
      <c r="BI305" s="206">
        <v>0</v>
      </c>
      <c r="BJ305" s="206">
        <v>0</v>
      </c>
      <c r="BK305" s="206">
        <v>0</v>
      </c>
      <c r="BL305" s="57">
        <v>0</v>
      </c>
      <c r="BM305" s="57">
        <v>0</v>
      </c>
      <c r="BN305" s="57" t="s">
        <v>67</v>
      </c>
      <c r="BQ305" s="108"/>
    </row>
    <row r="306" spans="1:73" s="57" customFormat="1" ht="14.15" customHeight="1" x14ac:dyDescent="0.35">
      <c r="A306" s="201">
        <v>14458</v>
      </c>
      <c r="B306" s="197" t="s">
        <v>1069</v>
      </c>
      <c r="C306" s="198" t="s">
        <v>126</v>
      </c>
      <c r="D306" s="199">
        <v>2</v>
      </c>
      <c r="E306" s="199">
        <v>2025</v>
      </c>
      <c r="F306" s="200" t="s">
        <v>127</v>
      </c>
      <c r="G306" s="197" t="s">
        <v>568</v>
      </c>
      <c r="H306" s="198" t="s">
        <v>567</v>
      </c>
      <c r="I306" s="200" t="s">
        <v>79</v>
      </c>
      <c r="J306" s="200" t="s">
        <v>80</v>
      </c>
      <c r="K306" s="200" t="s">
        <v>65</v>
      </c>
      <c r="L306" s="215" t="s">
        <v>65</v>
      </c>
      <c r="M306" s="203">
        <v>13</v>
      </c>
      <c r="N306" s="204" t="s">
        <v>1365</v>
      </c>
      <c r="O306" s="204" t="s">
        <v>455</v>
      </c>
      <c r="P306" s="200" t="s">
        <v>2014</v>
      </c>
      <c r="Q306" s="205" t="s">
        <v>61</v>
      </c>
      <c r="R306" s="200" t="s">
        <v>62</v>
      </c>
      <c r="S306" s="204">
        <v>28</v>
      </c>
      <c r="T306" s="203">
        <v>10</v>
      </c>
      <c r="U306" s="203">
        <v>110</v>
      </c>
      <c r="V306" s="203">
        <v>0</v>
      </c>
      <c r="W306" s="203">
        <v>110</v>
      </c>
      <c r="X306" s="203">
        <v>4</v>
      </c>
      <c r="Y306" s="203" t="s">
        <v>64</v>
      </c>
      <c r="Z306" s="207" t="s">
        <v>67</v>
      </c>
      <c r="AA306" s="208" t="s">
        <v>67</v>
      </c>
      <c r="AB306" s="198" t="s">
        <v>2234</v>
      </c>
      <c r="AC306" s="200" t="s">
        <v>564</v>
      </c>
      <c r="AD306" s="203" t="s">
        <v>67</v>
      </c>
      <c r="AE306" s="204">
        <v>0</v>
      </c>
      <c r="AF306" s="200" t="s">
        <v>1366</v>
      </c>
      <c r="AG306" s="57">
        <v>28</v>
      </c>
      <c r="AH306" s="203">
        <v>2</v>
      </c>
      <c r="AI306" s="202" t="s">
        <v>833</v>
      </c>
      <c r="AJ306" s="197" t="s">
        <v>2170</v>
      </c>
      <c r="AK306" s="209">
        <v>110</v>
      </c>
      <c r="AL306" s="209">
        <v>28</v>
      </c>
      <c r="AM306" s="209">
        <v>6372</v>
      </c>
      <c r="AN306" s="209">
        <v>0</v>
      </c>
      <c r="AO306" s="209">
        <v>0</v>
      </c>
      <c r="AP306" s="209">
        <v>7009200</v>
      </c>
      <c r="AQ306" s="209">
        <v>1120000</v>
      </c>
      <c r="AR306" s="209">
        <v>0</v>
      </c>
      <c r="AS306" s="210">
        <v>0</v>
      </c>
      <c r="AT306" s="210">
        <v>0</v>
      </c>
      <c r="AU306" s="210">
        <v>8129200</v>
      </c>
      <c r="AV306" s="107" t="s">
        <v>67</v>
      </c>
      <c r="AW306" s="57" t="s">
        <v>2262</v>
      </c>
      <c r="AX306" s="107">
        <v>0</v>
      </c>
      <c r="AY306" s="107">
        <v>0</v>
      </c>
      <c r="AZ306" s="107"/>
      <c r="BA306" s="107"/>
      <c r="BB306" s="107">
        <v>0</v>
      </c>
      <c r="BC306" s="107">
        <v>0</v>
      </c>
      <c r="BD306" s="107">
        <v>0</v>
      </c>
      <c r="BE306" s="107">
        <v>0</v>
      </c>
      <c r="BF306" s="107">
        <v>0</v>
      </c>
      <c r="BG306" s="206">
        <v>0</v>
      </c>
      <c r="BH306" s="206">
        <v>0</v>
      </c>
      <c r="BI306" s="206">
        <v>0</v>
      </c>
      <c r="BJ306" s="206">
        <v>0</v>
      </c>
      <c r="BK306" s="206">
        <v>0</v>
      </c>
      <c r="BL306" s="57">
        <v>0</v>
      </c>
      <c r="BM306" s="57">
        <v>0</v>
      </c>
      <c r="BN306" s="57" t="s">
        <v>67</v>
      </c>
      <c r="BQ306" s="108"/>
    </row>
    <row r="307" spans="1:73" s="57" customFormat="1" ht="14.15" customHeight="1" x14ac:dyDescent="0.35">
      <c r="A307" s="201">
        <v>14328</v>
      </c>
      <c r="B307" s="197" t="s">
        <v>1069</v>
      </c>
      <c r="C307" s="198" t="s">
        <v>126</v>
      </c>
      <c r="D307" s="199">
        <v>2</v>
      </c>
      <c r="E307" s="199">
        <v>2025</v>
      </c>
      <c r="F307" s="200" t="s">
        <v>127</v>
      </c>
      <c r="G307" s="197" t="s">
        <v>974</v>
      </c>
      <c r="H307" s="198" t="s">
        <v>2248</v>
      </c>
      <c r="I307" s="200" t="s">
        <v>1106</v>
      </c>
      <c r="J307" s="200" t="s">
        <v>2592</v>
      </c>
      <c r="K307" s="200" t="s">
        <v>56</v>
      </c>
      <c r="L307" s="215" t="s">
        <v>57</v>
      </c>
      <c r="M307" s="203">
        <v>13</v>
      </c>
      <c r="N307" s="204" t="s">
        <v>1365</v>
      </c>
      <c r="O307" s="204" t="s">
        <v>455</v>
      </c>
      <c r="P307" s="200" t="s">
        <v>152</v>
      </c>
      <c r="Q307" s="205" t="s">
        <v>61</v>
      </c>
      <c r="R307" s="200" t="s">
        <v>62</v>
      </c>
      <c r="S307" s="204">
        <v>40</v>
      </c>
      <c r="T307" s="203">
        <v>15</v>
      </c>
      <c r="U307" s="203"/>
      <c r="V307" s="203">
        <v>12</v>
      </c>
      <c r="W307" s="203">
        <v>160</v>
      </c>
      <c r="X307" s="203">
        <v>4</v>
      </c>
      <c r="Y307" s="203" t="s">
        <v>64</v>
      </c>
      <c r="Z307" s="207" t="s">
        <v>67</v>
      </c>
      <c r="AA307" s="208" t="s">
        <v>67</v>
      </c>
      <c r="AB307" s="198" t="s">
        <v>2249</v>
      </c>
      <c r="AC307" s="200" t="s">
        <v>1108</v>
      </c>
      <c r="AD307" s="203" t="s">
        <v>67</v>
      </c>
      <c r="AE307" s="204">
        <v>0</v>
      </c>
      <c r="AF307" s="200" t="s">
        <v>1366</v>
      </c>
      <c r="AG307" s="57">
        <v>40</v>
      </c>
      <c r="AH307" s="203">
        <v>1</v>
      </c>
      <c r="AI307" s="202" t="s">
        <v>833</v>
      </c>
      <c r="AJ307" s="197" t="s">
        <v>2170</v>
      </c>
      <c r="AK307" s="209">
        <v>160</v>
      </c>
      <c r="AL307" s="209">
        <v>40</v>
      </c>
      <c r="AM307" s="209">
        <v>5074</v>
      </c>
      <c r="AN307" s="209">
        <v>0</v>
      </c>
      <c r="AO307" s="209">
        <v>0</v>
      </c>
      <c r="AP307" s="209">
        <v>12177600</v>
      </c>
      <c r="AQ307" s="209">
        <v>2400000</v>
      </c>
      <c r="AR307" s="209">
        <v>0</v>
      </c>
      <c r="AS307" s="210">
        <v>0</v>
      </c>
      <c r="AT307" s="210">
        <v>0</v>
      </c>
      <c r="AU307" s="210">
        <v>14577600</v>
      </c>
      <c r="AV307" s="107" t="s">
        <v>64</v>
      </c>
      <c r="AX307" s="107">
        <v>1</v>
      </c>
      <c r="AY307" s="107">
        <v>7</v>
      </c>
      <c r="AZ307" s="107">
        <v>7</v>
      </c>
      <c r="BA307" s="107">
        <v>7</v>
      </c>
      <c r="BB307" s="107">
        <v>7</v>
      </c>
      <c r="BC307" s="107">
        <v>5</v>
      </c>
      <c r="BD307" s="107">
        <v>2.2999999999999998</v>
      </c>
      <c r="BE307" s="107">
        <v>5.7</v>
      </c>
      <c r="BF307" s="107">
        <v>7</v>
      </c>
      <c r="BG307" s="206">
        <v>7</v>
      </c>
      <c r="BH307" s="206">
        <v>5</v>
      </c>
      <c r="BI307" s="206">
        <v>1</v>
      </c>
      <c r="BJ307" s="206">
        <v>1</v>
      </c>
      <c r="BK307" s="206">
        <v>1</v>
      </c>
      <c r="BL307" s="57">
        <v>5.7</v>
      </c>
      <c r="BM307" s="57">
        <v>4.7</v>
      </c>
      <c r="BN307" s="57" t="s">
        <v>67</v>
      </c>
      <c r="BQ307" s="108"/>
    </row>
    <row r="308" spans="1:73" s="57" customFormat="1" ht="14.15" customHeight="1" x14ac:dyDescent="0.35">
      <c r="A308" s="201">
        <v>14465</v>
      </c>
      <c r="B308" s="197" t="s">
        <v>1069</v>
      </c>
      <c r="C308" s="198" t="s">
        <v>126</v>
      </c>
      <c r="D308" s="199">
        <v>2</v>
      </c>
      <c r="E308" s="199">
        <v>2025</v>
      </c>
      <c r="F308" s="200" t="s">
        <v>127</v>
      </c>
      <c r="G308" s="197" t="s">
        <v>619</v>
      </c>
      <c r="H308" s="198" t="s">
        <v>2263</v>
      </c>
      <c r="I308" s="200" t="s">
        <v>826</v>
      </c>
      <c r="J308" s="200" t="s">
        <v>2592</v>
      </c>
      <c r="K308" s="200" t="s">
        <v>827</v>
      </c>
      <c r="L308" s="215" t="s">
        <v>828</v>
      </c>
      <c r="M308" s="203">
        <v>13</v>
      </c>
      <c r="N308" s="204" t="s">
        <v>1365</v>
      </c>
      <c r="O308" s="204" t="s">
        <v>455</v>
      </c>
      <c r="P308" s="200" t="s">
        <v>132</v>
      </c>
      <c r="Q308" s="205" t="s">
        <v>61</v>
      </c>
      <c r="R308" s="200" t="s">
        <v>107</v>
      </c>
      <c r="S308" s="204">
        <v>18</v>
      </c>
      <c r="T308" s="203">
        <v>20</v>
      </c>
      <c r="U308" s="203"/>
      <c r="V308" s="203">
        <v>10</v>
      </c>
      <c r="W308" s="203">
        <v>52</v>
      </c>
      <c r="X308" s="203">
        <v>3</v>
      </c>
      <c r="Y308" s="203" t="s">
        <v>64</v>
      </c>
      <c r="Z308" s="207" t="s">
        <v>67</v>
      </c>
      <c r="AA308" s="208" t="s">
        <v>67</v>
      </c>
      <c r="AB308" s="198" t="s">
        <v>2266</v>
      </c>
      <c r="AC308" s="200" t="s">
        <v>831</v>
      </c>
      <c r="AD308" s="203" t="s">
        <v>67</v>
      </c>
      <c r="AE308" s="204">
        <v>0</v>
      </c>
      <c r="AF308" s="200" t="s">
        <v>1366</v>
      </c>
      <c r="AG308" s="57">
        <v>18</v>
      </c>
      <c r="AH308" s="203">
        <v>1</v>
      </c>
      <c r="AI308" s="202" t="s">
        <v>833</v>
      </c>
      <c r="AJ308" s="197" t="s">
        <v>2170</v>
      </c>
      <c r="AK308" s="209">
        <v>52</v>
      </c>
      <c r="AL308" s="209">
        <v>18</v>
      </c>
      <c r="AM308" s="209">
        <v>5074</v>
      </c>
      <c r="AN308" s="209">
        <v>0</v>
      </c>
      <c r="AO308" s="209">
        <v>0</v>
      </c>
      <c r="AP308" s="209">
        <v>5276960</v>
      </c>
      <c r="AQ308" s="209">
        <v>1440000</v>
      </c>
      <c r="AR308" s="209">
        <v>0</v>
      </c>
      <c r="AS308" s="210">
        <v>0</v>
      </c>
      <c r="AT308" s="210">
        <v>0</v>
      </c>
      <c r="AU308" s="210">
        <v>6716960</v>
      </c>
      <c r="AV308" s="107" t="s">
        <v>64</v>
      </c>
      <c r="AX308" s="107">
        <v>1</v>
      </c>
      <c r="AY308" s="107">
        <v>7</v>
      </c>
      <c r="AZ308" s="107">
        <v>7</v>
      </c>
      <c r="BA308" s="107">
        <v>7</v>
      </c>
      <c r="BB308" s="107">
        <v>4.2</v>
      </c>
      <c r="BC308" s="107">
        <v>5.8</v>
      </c>
      <c r="BD308" s="107">
        <v>1</v>
      </c>
      <c r="BE308" s="107">
        <v>1</v>
      </c>
      <c r="BF308" s="107">
        <v>1</v>
      </c>
      <c r="BG308" s="206">
        <v>5.8</v>
      </c>
      <c r="BH308" s="206">
        <v>4.2</v>
      </c>
      <c r="BI308" s="206">
        <v>1</v>
      </c>
      <c r="BJ308" s="206">
        <v>1</v>
      </c>
      <c r="BK308" s="206">
        <v>1</v>
      </c>
      <c r="BL308" s="57">
        <v>5.7</v>
      </c>
      <c r="BM308" s="57">
        <v>3.9</v>
      </c>
      <c r="BN308" s="57" t="s">
        <v>67</v>
      </c>
      <c r="BQ308" s="108"/>
    </row>
    <row r="309" spans="1:73" s="57" customFormat="1" ht="14.15" customHeight="1" x14ac:dyDescent="0.35">
      <c r="A309" s="201">
        <v>14453</v>
      </c>
      <c r="B309" s="197" t="s">
        <v>1069</v>
      </c>
      <c r="C309" s="198" t="s">
        <v>126</v>
      </c>
      <c r="D309" s="199">
        <v>2</v>
      </c>
      <c r="E309" s="199">
        <v>2025</v>
      </c>
      <c r="F309" s="200" t="s">
        <v>127</v>
      </c>
      <c r="G309" s="197" t="s">
        <v>568</v>
      </c>
      <c r="H309" s="198" t="s">
        <v>567</v>
      </c>
      <c r="I309" s="200" t="s">
        <v>79</v>
      </c>
      <c r="J309" s="200" t="s">
        <v>80</v>
      </c>
      <c r="K309" s="200" t="s">
        <v>56</v>
      </c>
      <c r="L309" s="215" t="s">
        <v>57</v>
      </c>
      <c r="M309" s="203">
        <v>13</v>
      </c>
      <c r="N309" s="204" t="s">
        <v>1365</v>
      </c>
      <c r="O309" s="204" t="s">
        <v>455</v>
      </c>
      <c r="P309" s="200" t="s">
        <v>2014</v>
      </c>
      <c r="Q309" s="205" t="s">
        <v>61</v>
      </c>
      <c r="R309" s="200" t="s">
        <v>62</v>
      </c>
      <c r="S309" s="204">
        <v>31</v>
      </c>
      <c r="T309" s="203">
        <v>10</v>
      </c>
      <c r="U309" s="203">
        <v>110</v>
      </c>
      <c r="V309" s="203">
        <v>12</v>
      </c>
      <c r="W309" s="203">
        <v>122</v>
      </c>
      <c r="X309" s="203">
        <v>4</v>
      </c>
      <c r="Y309" s="203" t="s">
        <v>67</v>
      </c>
      <c r="Z309" s="207" t="s">
        <v>67</v>
      </c>
      <c r="AA309" s="208" t="s">
        <v>64</v>
      </c>
      <c r="AB309" s="198" t="s">
        <v>2234</v>
      </c>
      <c r="AC309" s="200" t="s">
        <v>564</v>
      </c>
      <c r="AD309" s="203" t="s">
        <v>67</v>
      </c>
      <c r="AE309" s="204">
        <v>0</v>
      </c>
      <c r="AF309" s="200" t="s">
        <v>1366</v>
      </c>
      <c r="AG309" s="57">
        <v>31</v>
      </c>
      <c r="AH309" s="203">
        <v>2</v>
      </c>
      <c r="AI309" s="202" t="s">
        <v>833</v>
      </c>
      <c r="AJ309" s="197" t="s">
        <v>2170</v>
      </c>
      <c r="AK309" s="209">
        <v>122</v>
      </c>
      <c r="AL309" s="209">
        <v>31</v>
      </c>
      <c r="AM309" s="209">
        <v>6372</v>
      </c>
      <c r="AN309" s="209">
        <v>115000</v>
      </c>
      <c r="AO309" s="209">
        <v>0</v>
      </c>
      <c r="AP309" s="209">
        <v>7773840</v>
      </c>
      <c r="AQ309" s="209">
        <v>0</v>
      </c>
      <c r="AR309" s="209">
        <v>1150000</v>
      </c>
      <c r="AS309" s="210">
        <v>0</v>
      </c>
      <c r="AT309" s="210">
        <v>0</v>
      </c>
      <c r="AU309" s="210">
        <v>8923840</v>
      </c>
      <c r="AV309" s="107" t="s">
        <v>67</v>
      </c>
      <c r="AW309" s="57" t="s">
        <v>2262</v>
      </c>
      <c r="AX309" s="107">
        <v>0</v>
      </c>
      <c r="AY309" s="107">
        <v>0</v>
      </c>
      <c r="AZ309" s="107"/>
      <c r="BA309" s="107"/>
      <c r="BB309" s="107">
        <v>0</v>
      </c>
      <c r="BC309" s="107">
        <v>0</v>
      </c>
      <c r="BD309" s="107">
        <v>0</v>
      </c>
      <c r="BE309" s="107">
        <v>0</v>
      </c>
      <c r="BF309" s="107">
        <v>0</v>
      </c>
      <c r="BG309" s="206">
        <v>0</v>
      </c>
      <c r="BH309" s="206">
        <v>0</v>
      </c>
      <c r="BI309" s="206">
        <v>0</v>
      </c>
      <c r="BJ309" s="206">
        <v>0</v>
      </c>
      <c r="BK309" s="206">
        <v>0</v>
      </c>
      <c r="BL309" s="57">
        <v>0</v>
      </c>
      <c r="BM309" s="57">
        <v>0</v>
      </c>
      <c r="BN309" s="57" t="s">
        <v>67</v>
      </c>
      <c r="BQ309" s="108"/>
    </row>
    <row r="310" spans="1:73" s="57" customFormat="1" ht="14.15" customHeight="1" x14ac:dyDescent="0.35">
      <c r="A310" s="201">
        <v>14477</v>
      </c>
      <c r="B310" s="197" t="s">
        <v>1069</v>
      </c>
      <c r="C310" s="198" t="s">
        <v>126</v>
      </c>
      <c r="D310" s="199">
        <v>2</v>
      </c>
      <c r="E310" s="199">
        <v>2025</v>
      </c>
      <c r="F310" s="200" t="s">
        <v>127</v>
      </c>
      <c r="G310" s="197" t="s">
        <v>440</v>
      </c>
      <c r="H310" s="198" t="s">
        <v>2243</v>
      </c>
      <c r="I310" s="200" t="s">
        <v>803</v>
      </c>
      <c r="J310" s="200" t="s">
        <v>2592</v>
      </c>
      <c r="K310" s="200" t="s">
        <v>65</v>
      </c>
      <c r="L310" s="215" t="s">
        <v>65</v>
      </c>
      <c r="M310" s="203">
        <v>13</v>
      </c>
      <c r="N310" s="204" t="s">
        <v>1365</v>
      </c>
      <c r="O310" s="204" t="s">
        <v>105</v>
      </c>
      <c r="P310" s="200" t="s">
        <v>462</v>
      </c>
      <c r="Q310" s="205" t="s">
        <v>61</v>
      </c>
      <c r="R310" s="200" t="s">
        <v>107</v>
      </c>
      <c r="S310" s="204">
        <v>30</v>
      </c>
      <c r="T310" s="203">
        <v>15</v>
      </c>
      <c r="U310" s="203"/>
      <c r="V310" s="203">
        <v>0</v>
      </c>
      <c r="W310" s="203">
        <v>150</v>
      </c>
      <c r="X310" s="203">
        <v>5</v>
      </c>
      <c r="Y310" s="203" t="s">
        <v>64</v>
      </c>
      <c r="Z310" s="207" t="s">
        <v>67</v>
      </c>
      <c r="AA310" s="208" t="s">
        <v>67</v>
      </c>
      <c r="AB310" s="198" t="s">
        <v>804</v>
      </c>
      <c r="AC310" s="200" t="s">
        <v>2035</v>
      </c>
      <c r="AD310" s="203" t="s">
        <v>67</v>
      </c>
      <c r="AE310" s="204">
        <v>0</v>
      </c>
      <c r="AF310" s="200" t="s">
        <v>1366</v>
      </c>
      <c r="AG310" s="57">
        <v>30</v>
      </c>
      <c r="AH310" s="203">
        <v>2</v>
      </c>
      <c r="AI310" s="202" t="s">
        <v>1845</v>
      </c>
      <c r="AJ310" s="197" t="s">
        <v>2112</v>
      </c>
      <c r="AK310" s="209">
        <v>150</v>
      </c>
      <c r="AL310" s="209">
        <v>30</v>
      </c>
      <c r="AM310" s="209">
        <v>5075</v>
      </c>
      <c r="AN310" s="209">
        <v>0</v>
      </c>
      <c r="AO310" s="209">
        <v>0</v>
      </c>
      <c r="AP310" s="209">
        <v>11418750</v>
      </c>
      <c r="AQ310" s="209">
        <v>1800000</v>
      </c>
      <c r="AR310" s="209">
        <v>0</v>
      </c>
      <c r="AS310" s="210">
        <v>0</v>
      </c>
      <c r="AT310" s="210">
        <v>0</v>
      </c>
      <c r="AU310" s="210">
        <v>13218750</v>
      </c>
      <c r="AV310" s="107" t="s">
        <v>64</v>
      </c>
      <c r="AX310" s="107">
        <v>3</v>
      </c>
      <c r="AY310" s="107">
        <v>7</v>
      </c>
      <c r="AZ310" s="107">
        <v>7</v>
      </c>
      <c r="BA310" s="107">
        <v>7</v>
      </c>
      <c r="BB310" s="107">
        <v>5.5</v>
      </c>
      <c r="BC310" s="107">
        <v>5.5</v>
      </c>
      <c r="BD310" s="107">
        <v>5.5</v>
      </c>
      <c r="BE310" s="107">
        <v>5.5</v>
      </c>
      <c r="BF310" s="107">
        <v>5.5</v>
      </c>
      <c r="BG310" s="206">
        <v>5.5</v>
      </c>
      <c r="BH310" s="206">
        <v>5.5</v>
      </c>
      <c r="BI310" s="206">
        <v>5.5</v>
      </c>
      <c r="BJ310" s="206">
        <v>5.5</v>
      </c>
      <c r="BK310" s="206">
        <v>5.5</v>
      </c>
      <c r="BL310" s="57">
        <v>7</v>
      </c>
      <c r="BM310" s="57">
        <v>5.7</v>
      </c>
      <c r="BN310" s="57" t="s">
        <v>67</v>
      </c>
      <c r="BQ310" s="108"/>
    </row>
    <row r="311" spans="1:73" s="57" customFormat="1" ht="14.15" customHeight="1" x14ac:dyDescent="0.35">
      <c r="A311" s="201">
        <v>14266</v>
      </c>
      <c r="B311" s="197" t="s">
        <v>1069</v>
      </c>
      <c r="C311" s="198" t="s">
        <v>126</v>
      </c>
      <c r="D311" s="199">
        <v>2</v>
      </c>
      <c r="E311" s="199">
        <v>2025</v>
      </c>
      <c r="F311" s="200" t="s">
        <v>127</v>
      </c>
      <c r="G311" s="197" t="s">
        <v>1081</v>
      </c>
      <c r="H311" s="198" t="s">
        <v>2306</v>
      </c>
      <c r="I311" s="200" t="s">
        <v>79</v>
      </c>
      <c r="J311" s="200" t="s">
        <v>80</v>
      </c>
      <c r="K311" s="200" t="s">
        <v>56</v>
      </c>
      <c r="L311" s="215" t="s">
        <v>57</v>
      </c>
      <c r="M311" s="203">
        <v>13</v>
      </c>
      <c r="N311" s="204" t="s">
        <v>1365</v>
      </c>
      <c r="O311" s="204" t="s">
        <v>209</v>
      </c>
      <c r="P311" s="200" t="s">
        <v>152</v>
      </c>
      <c r="Q311" s="205" t="s">
        <v>61</v>
      </c>
      <c r="R311" s="200" t="s">
        <v>62</v>
      </c>
      <c r="S311" s="204">
        <v>41</v>
      </c>
      <c r="T311" s="203">
        <v>11</v>
      </c>
      <c r="U311" s="203">
        <v>110</v>
      </c>
      <c r="V311" s="203">
        <v>12</v>
      </c>
      <c r="W311" s="203">
        <v>122</v>
      </c>
      <c r="X311" s="203">
        <v>3</v>
      </c>
      <c r="Y311" s="203" t="s">
        <v>64</v>
      </c>
      <c r="Z311" s="207" t="s">
        <v>67</v>
      </c>
      <c r="AA311" s="208" t="s">
        <v>64</v>
      </c>
      <c r="AB311" s="198" t="s">
        <v>2234</v>
      </c>
      <c r="AC311" s="200" t="s">
        <v>1079</v>
      </c>
      <c r="AD311" s="203" t="s">
        <v>67</v>
      </c>
      <c r="AE311" s="204">
        <v>0</v>
      </c>
      <c r="AF311" s="200" t="s">
        <v>1366</v>
      </c>
      <c r="AG311" s="57">
        <v>41</v>
      </c>
      <c r="AH311" s="203">
        <v>2</v>
      </c>
      <c r="AI311" s="202" t="s">
        <v>1845</v>
      </c>
      <c r="AJ311" s="197" t="s">
        <v>2112</v>
      </c>
      <c r="AK311" s="209">
        <v>122</v>
      </c>
      <c r="AL311" s="209">
        <v>41</v>
      </c>
      <c r="AM311" s="209">
        <v>5075</v>
      </c>
      <c r="AN311" s="209">
        <v>115000</v>
      </c>
      <c r="AO311" s="209">
        <v>0</v>
      </c>
      <c r="AP311" s="209">
        <v>6810650</v>
      </c>
      <c r="AQ311" s="209">
        <v>1804000</v>
      </c>
      <c r="AR311" s="209">
        <v>1265000</v>
      </c>
      <c r="AS311" s="210">
        <v>0</v>
      </c>
      <c r="AT311" s="210">
        <v>0</v>
      </c>
      <c r="AU311" s="210">
        <v>9879650</v>
      </c>
      <c r="AV311" s="107" t="s">
        <v>64</v>
      </c>
      <c r="AX311" s="107">
        <v>3</v>
      </c>
      <c r="AY311" s="107">
        <v>7</v>
      </c>
      <c r="AZ311" s="107">
        <v>0</v>
      </c>
      <c r="BA311" s="107">
        <v>0</v>
      </c>
      <c r="BB311" s="107">
        <v>0</v>
      </c>
      <c r="BC311" s="107">
        <v>0</v>
      </c>
      <c r="BD311" s="107">
        <v>0</v>
      </c>
      <c r="BE311" s="107">
        <v>0</v>
      </c>
      <c r="BF311" s="107">
        <v>0</v>
      </c>
      <c r="BG311" s="206">
        <v>7</v>
      </c>
      <c r="BH311" s="206">
        <v>7</v>
      </c>
      <c r="BI311" s="206">
        <v>7</v>
      </c>
      <c r="BJ311" s="206">
        <v>7</v>
      </c>
      <c r="BK311" s="206">
        <v>7</v>
      </c>
      <c r="BL311" s="81">
        <v>7</v>
      </c>
      <c r="BM311" s="57">
        <v>6.6</v>
      </c>
      <c r="BN311" s="57" t="s">
        <v>67</v>
      </c>
      <c r="BQ311" s="108"/>
    </row>
    <row r="312" spans="1:73" s="57" customFormat="1" ht="14.15" customHeight="1" x14ac:dyDescent="0.35">
      <c r="A312" s="201">
        <v>14448</v>
      </c>
      <c r="B312" s="197" t="s">
        <v>1069</v>
      </c>
      <c r="C312" s="198" t="s">
        <v>126</v>
      </c>
      <c r="D312" s="199">
        <v>2</v>
      </c>
      <c r="E312" s="199">
        <v>2025</v>
      </c>
      <c r="F312" s="200" t="s">
        <v>127</v>
      </c>
      <c r="G312" s="197" t="s">
        <v>173</v>
      </c>
      <c r="H312" s="198" t="s">
        <v>176</v>
      </c>
      <c r="I312" s="200" t="s">
        <v>762</v>
      </c>
      <c r="J312" s="200" t="s">
        <v>763</v>
      </c>
      <c r="K312" s="200" t="s">
        <v>56</v>
      </c>
      <c r="L312" s="215" t="s">
        <v>57</v>
      </c>
      <c r="M312" s="203">
        <v>5</v>
      </c>
      <c r="N312" s="204" t="s">
        <v>2233</v>
      </c>
      <c r="O312" s="204" t="s">
        <v>1097</v>
      </c>
      <c r="P312" s="200" t="s">
        <v>152</v>
      </c>
      <c r="Q312" s="205" t="s">
        <v>61</v>
      </c>
      <c r="R312" s="200" t="s">
        <v>62</v>
      </c>
      <c r="S312" s="204">
        <v>30</v>
      </c>
      <c r="T312" s="203">
        <v>10</v>
      </c>
      <c r="U312" s="203">
        <v>108</v>
      </c>
      <c r="V312" s="203">
        <v>12</v>
      </c>
      <c r="W312" s="203">
        <v>120</v>
      </c>
      <c r="X312" s="203">
        <v>4</v>
      </c>
      <c r="Y312" s="203" t="s">
        <v>64</v>
      </c>
      <c r="Z312" s="207" t="s">
        <v>67</v>
      </c>
      <c r="AA312" s="208" t="s">
        <v>64</v>
      </c>
      <c r="AB312" s="198" t="s">
        <v>2234</v>
      </c>
      <c r="AC312" s="200" t="s">
        <v>1098</v>
      </c>
      <c r="AD312" s="203" t="s">
        <v>67</v>
      </c>
      <c r="AE312" s="204">
        <v>0</v>
      </c>
      <c r="AF312" s="200" t="s">
        <v>1366</v>
      </c>
      <c r="AG312" s="57">
        <v>30</v>
      </c>
      <c r="AH312" s="203">
        <v>3</v>
      </c>
      <c r="AI312" s="202" t="s">
        <v>1845</v>
      </c>
      <c r="AJ312" s="197" t="s">
        <v>2112</v>
      </c>
      <c r="AK312" s="209">
        <v>120</v>
      </c>
      <c r="AL312" s="209">
        <v>30</v>
      </c>
      <c r="AM312" s="209">
        <v>6373</v>
      </c>
      <c r="AN312" s="209">
        <v>100000</v>
      </c>
      <c r="AO312" s="209">
        <v>0</v>
      </c>
      <c r="AP312" s="209">
        <v>7647600</v>
      </c>
      <c r="AQ312" s="209">
        <v>1200000</v>
      </c>
      <c r="AR312" s="209">
        <v>1000000</v>
      </c>
      <c r="AS312" s="210">
        <v>0</v>
      </c>
      <c r="AT312" s="210">
        <v>0</v>
      </c>
      <c r="AU312" s="210">
        <v>9847600</v>
      </c>
      <c r="AV312" s="107" t="s">
        <v>64</v>
      </c>
      <c r="AX312" s="107">
        <v>3</v>
      </c>
      <c r="AY312" s="107">
        <v>7</v>
      </c>
      <c r="AZ312" s="107">
        <v>0</v>
      </c>
      <c r="BA312" s="107">
        <v>0</v>
      </c>
      <c r="BB312" s="107">
        <v>0</v>
      </c>
      <c r="BC312" s="107">
        <v>0</v>
      </c>
      <c r="BD312" s="107">
        <v>0</v>
      </c>
      <c r="BE312" s="107">
        <v>0</v>
      </c>
      <c r="BF312" s="107">
        <v>0</v>
      </c>
      <c r="BG312" s="206">
        <v>7</v>
      </c>
      <c r="BH312" s="206">
        <v>7</v>
      </c>
      <c r="BI312" s="206">
        <v>7</v>
      </c>
      <c r="BJ312" s="206">
        <v>7</v>
      </c>
      <c r="BK312" s="206">
        <v>7</v>
      </c>
      <c r="BL312" s="81">
        <v>7</v>
      </c>
      <c r="BM312" s="81">
        <v>6.6</v>
      </c>
      <c r="BN312" s="57" t="s">
        <v>67</v>
      </c>
      <c r="BQ312" s="108"/>
    </row>
    <row r="313" spans="1:73" s="57" customFormat="1" ht="14.15" customHeight="1" x14ac:dyDescent="0.35">
      <c r="A313" s="201">
        <v>14432</v>
      </c>
      <c r="B313" s="197" t="s">
        <v>1069</v>
      </c>
      <c r="C313" s="198" t="s">
        <v>126</v>
      </c>
      <c r="D313" s="199">
        <v>2</v>
      </c>
      <c r="E313" s="199">
        <v>2025</v>
      </c>
      <c r="F313" s="200" t="s">
        <v>127</v>
      </c>
      <c r="G313" s="197" t="s">
        <v>173</v>
      </c>
      <c r="H313" s="198" t="s">
        <v>176</v>
      </c>
      <c r="I313" s="200" t="s">
        <v>296</v>
      </c>
      <c r="J313" s="200" t="s">
        <v>297</v>
      </c>
      <c r="K313" s="200" t="s">
        <v>65</v>
      </c>
      <c r="L313" s="215" t="s">
        <v>65</v>
      </c>
      <c r="M313" s="203">
        <v>8</v>
      </c>
      <c r="N313" s="204" t="s">
        <v>1368</v>
      </c>
      <c r="O313" s="204" t="s">
        <v>76</v>
      </c>
      <c r="P313" s="200" t="s">
        <v>152</v>
      </c>
      <c r="Q313" s="205" t="s">
        <v>61</v>
      </c>
      <c r="R313" s="200" t="s">
        <v>107</v>
      </c>
      <c r="S313" s="204">
        <v>40</v>
      </c>
      <c r="T313" s="203">
        <v>10</v>
      </c>
      <c r="U313" s="203">
        <v>160</v>
      </c>
      <c r="V313" s="203">
        <v>0</v>
      </c>
      <c r="W313" s="203">
        <v>160</v>
      </c>
      <c r="X313" s="203">
        <v>4</v>
      </c>
      <c r="Y313" s="203" t="s">
        <v>64</v>
      </c>
      <c r="Z313" s="207" t="s">
        <v>67</v>
      </c>
      <c r="AA313" s="208" t="s">
        <v>67</v>
      </c>
      <c r="AB313" s="198" t="s">
        <v>2234</v>
      </c>
      <c r="AC313" s="200" t="s">
        <v>324</v>
      </c>
      <c r="AD313" s="203" t="s">
        <v>64</v>
      </c>
      <c r="AE313" s="204" t="s">
        <v>1254</v>
      </c>
      <c r="AF313" s="200" t="s">
        <v>1366</v>
      </c>
      <c r="AG313" s="57">
        <v>40</v>
      </c>
      <c r="AH313" s="203">
        <v>3</v>
      </c>
      <c r="AI313" s="202" t="s">
        <v>2104</v>
      </c>
      <c r="AJ313" s="197" t="s">
        <v>2103</v>
      </c>
      <c r="AK313" s="209">
        <v>160</v>
      </c>
      <c r="AL313" s="209">
        <v>40</v>
      </c>
      <c r="AM313" s="209">
        <v>6373</v>
      </c>
      <c r="AN313" s="209">
        <v>0</v>
      </c>
      <c r="AO313" s="209">
        <v>50000</v>
      </c>
      <c r="AP313" s="209">
        <v>10196800</v>
      </c>
      <c r="AQ313" s="209">
        <v>1600000</v>
      </c>
      <c r="AR313" s="209">
        <v>0</v>
      </c>
      <c r="AS313" s="210">
        <v>0</v>
      </c>
      <c r="AT313" s="210">
        <v>500000</v>
      </c>
      <c r="AU313" s="210">
        <v>12296800</v>
      </c>
      <c r="AV313" s="107" t="s">
        <v>64</v>
      </c>
      <c r="AX313" s="107">
        <v>1</v>
      </c>
      <c r="AY313" s="107">
        <v>7</v>
      </c>
      <c r="AZ313" s="107">
        <v>0</v>
      </c>
      <c r="BA313" s="107">
        <v>0</v>
      </c>
      <c r="BB313" s="107">
        <v>0</v>
      </c>
      <c r="BC313" s="107">
        <v>0</v>
      </c>
      <c r="BD313" s="107">
        <v>0</v>
      </c>
      <c r="BE313" s="107">
        <v>0</v>
      </c>
      <c r="BF313" s="107">
        <v>0</v>
      </c>
      <c r="BG313" s="206">
        <v>7</v>
      </c>
      <c r="BH313" s="206">
        <v>7</v>
      </c>
      <c r="BI313" s="206">
        <v>7</v>
      </c>
      <c r="BJ313" s="206">
        <v>7</v>
      </c>
      <c r="BK313" s="206">
        <v>7</v>
      </c>
      <c r="BL313" s="57">
        <v>7</v>
      </c>
      <c r="BM313" s="57">
        <v>6.4</v>
      </c>
      <c r="BN313" s="57" t="s">
        <v>67</v>
      </c>
      <c r="BQ313" s="108"/>
    </row>
    <row r="314" spans="1:73" s="57" customFormat="1" ht="14.15" customHeight="1" x14ac:dyDescent="0.35">
      <c r="A314" s="201">
        <v>14586</v>
      </c>
      <c r="B314" s="197" t="s">
        <v>1069</v>
      </c>
      <c r="C314" s="198" t="s">
        <v>126</v>
      </c>
      <c r="D314" s="199">
        <v>2</v>
      </c>
      <c r="E314" s="199">
        <v>2025</v>
      </c>
      <c r="F314" s="200" t="s">
        <v>127</v>
      </c>
      <c r="G314" s="197" t="s">
        <v>214</v>
      </c>
      <c r="H314" s="198" t="s">
        <v>2242</v>
      </c>
      <c r="I314" s="200" t="s">
        <v>296</v>
      </c>
      <c r="J314" s="200" t="s">
        <v>297</v>
      </c>
      <c r="K314" s="200" t="s">
        <v>65</v>
      </c>
      <c r="L314" s="215" t="s">
        <v>65</v>
      </c>
      <c r="M314" s="203">
        <v>5</v>
      </c>
      <c r="N314" s="204" t="s">
        <v>2233</v>
      </c>
      <c r="O314" s="204" t="s">
        <v>328</v>
      </c>
      <c r="P314" s="200" t="s">
        <v>152</v>
      </c>
      <c r="Q314" s="205" t="s">
        <v>61</v>
      </c>
      <c r="R314" s="200" t="s">
        <v>107</v>
      </c>
      <c r="S314" s="204">
        <v>40</v>
      </c>
      <c r="T314" s="203">
        <v>15</v>
      </c>
      <c r="U314" s="203">
        <v>160</v>
      </c>
      <c r="V314" s="203">
        <v>0</v>
      </c>
      <c r="W314" s="203">
        <v>160</v>
      </c>
      <c r="X314" s="203">
        <v>4</v>
      </c>
      <c r="Y314" s="203" t="s">
        <v>64</v>
      </c>
      <c r="Z314" s="207" t="s">
        <v>67</v>
      </c>
      <c r="AA314" s="208" t="s">
        <v>67</v>
      </c>
      <c r="AB314" s="198" t="s">
        <v>2234</v>
      </c>
      <c r="AC314" s="200" t="s">
        <v>329</v>
      </c>
      <c r="AD314" s="203" t="s">
        <v>64</v>
      </c>
      <c r="AE314" s="204" t="s">
        <v>1254</v>
      </c>
      <c r="AF314" s="200" t="s">
        <v>1366</v>
      </c>
      <c r="AG314" s="57">
        <v>40</v>
      </c>
      <c r="AH314" s="203">
        <v>3</v>
      </c>
      <c r="AI314" s="202" t="s">
        <v>2104</v>
      </c>
      <c r="AJ314" s="197" t="s">
        <v>2103</v>
      </c>
      <c r="AK314" s="209">
        <v>160</v>
      </c>
      <c r="AL314" s="209">
        <v>40</v>
      </c>
      <c r="AM314" s="209">
        <v>6373</v>
      </c>
      <c r="AN314" s="209">
        <v>0</v>
      </c>
      <c r="AO314" s="209">
        <v>50000</v>
      </c>
      <c r="AP314" s="209">
        <v>15295200</v>
      </c>
      <c r="AQ314" s="209">
        <v>2400000</v>
      </c>
      <c r="AR314" s="209">
        <v>0</v>
      </c>
      <c r="AS314" s="210">
        <v>0</v>
      </c>
      <c r="AT314" s="210">
        <v>750000</v>
      </c>
      <c r="AU314" s="210">
        <v>18445200</v>
      </c>
      <c r="AV314" s="107" t="s">
        <v>64</v>
      </c>
      <c r="AX314" s="107">
        <v>1</v>
      </c>
      <c r="AY314" s="107">
        <v>7</v>
      </c>
      <c r="AZ314" s="107">
        <v>0</v>
      </c>
      <c r="BA314" s="107">
        <v>0</v>
      </c>
      <c r="BB314" s="107">
        <v>0</v>
      </c>
      <c r="BC314" s="107">
        <v>0</v>
      </c>
      <c r="BD314" s="107">
        <v>0</v>
      </c>
      <c r="BE314" s="107">
        <v>0</v>
      </c>
      <c r="BF314" s="107">
        <v>0</v>
      </c>
      <c r="BG314" s="206">
        <v>7</v>
      </c>
      <c r="BH314" s="206">
        <v>7</v>
      </c>
      <c r="BI314" s="206">
        <v>7</v>
      </c>
      <c r="BJ314" s="206">
        <v>7</v>
      </c>
      <c r="BK314" s="206">
        <v>7</v>
      </c>
      <c r="BL314" s="57">
        <v>7</v>
      </c>
      <c r="BM314" s="57">
        <v>6.4</v>
      </c>
      <c r="BN314" s="57" t="s">
        <v>67</v>
      </c>
      <c r="BQ314" s="108"/>
    </row>
    <row r="315" spans="1:73" s="57" customFormat="1" ht="14.15" customHeight="1" x14ac:dyDescent="0.35">
      <c r="A315" s="201">
        <v>14421</v>
      </c>
      <c r="B315" s="197" t="s">
        <v>1069</v>
      </c>
      <c r="C315" s="198" t="s">
        <v>126</v>
      </c>
      <c r="D315" s="199">
        <v>2</v>
      </c>
      <c r="E315" s="199">
        <v>2025</v>
      </c>
      <c r="F315" s="200" t="s">
        <v>127</v>
      </c>
      <c r="G315" s="197" t="s">
        <v>948</v>
      </c>
      <c r="H315" s="198" t="s">
        <v>2313</v>
      </c>
      <c r="I315" s="200" t="s">
        <v>552</v>
      </c>
      <c r="J315" s="200" t="s">
        <v>553</v>
      </c>
      <c r="K315" s="200" t="s">
        <v>56</v>
      </c>
      <c r="L315" s="215" t="s">
        <v>57</v>
      </c>
      <c r="M315" s="203">
        <v>13</v>
      </c>
      <c r="N315" s="204" t="s">
        <v>1365</v>
      </c>
      <c r="O315" s="204" t="s">
        <v>203</v>
      </c>
      <c r="P315" s="200" t="s">
        <v>152</v>
      </c>
      <c r="Q315" s="205" t="s">
        <v>61</v>
      </c>
      <c r="R315" s="200" t="s">
        <v>62</v>
      </c>
      <c r="S315" s="204">
        <v>23</v>
      </c>
      <c r="T315" s="203">
        <v>13</v>
      </c>
      <c r="U315" s="203">
        <v>80</v>
      </c>
      <c r="V315" s="203">
        <v>12</v>
      </c>
      <c r="W315" s="203">
        <v>92</v>
      </c>
      <c r="X315" s="203">
        <v>4</v>
      </c>
      <c r="Y315" s="203" t="s">
        <v>64</v>
      </c>
      <c r="Z315" s="207" t="s">
        <v>67</v>
      </c>
      <c r="AA315" s="208" t="s">
        <v>64</v>
      </c>
      <c r="AB315" s="198" t="s">
        <v>2234</v>
      </c>
      <c r="AC315" s="200" t="s">
        <v>946</v>
      </c>
      <c r="AD315" s="203" t="s">
        <v>67</v>
      </c>
      <c r="AE315" s="204">
        <v>0</v>
      </c>
      <c r="AF315" s="200" t="s">
        <v>1366</v>
      </c>
      <c r="AG315" s="57">
        <v>23</v>
      </c>
      <c r="AH315" s="203">
        <v>3</v>
      </c>
      <c r="AI315" s="202" t="s">
        <v>2104</v>
      </c>
      <c r="AJ315" s="197" t="s">
        <v>2103</v>
      </c>
      <c r="AK315" s="209">
        <v>92</v>
      </c>
      <c r="AL315" s="209">
        <v>23</v>
      </c>
      <c r="AM315" s="209">
        <v>6373</v>
      </c>
      <c r="AN315" s="209">
        <v>160000</v>
      </c>
      <c r="AO315" s="209">
        <v>0</v>
      </c>
      <c r="AP315" s="209">
        <v>7622108</v>
      </c>
      <c r="AQ315" s="209">
        <v>1196000</v>
      </c>
      <c r="AR315" s="209">
        <v>2080000</v>
      </c>
      <c r="AS315" s="210">
        <v>0</v>
      </c>
      <c r="AT315" s="210">
        <v>0</v>
      </c>
      <c r="AU315" s="210">
        <v>10898108</v>
      </c>
      <c r="AV315" s="107" t="s">
        <v>64</v>
      </c>
      <c r="AX315" s="107">
        <v>1</v>
      </c>
      <c r="AY315" s="107">
        <v>7</v>
      </c>
      <c r="AZ315" s="107">
        <v>0</v>
      </c>
      <c r="BA315" s="107">
        <v>0</v>
      </c>
      <c r="BB315" s="107">
        <v>0</v>
      </c>
      <c r="BC315" s="107">
        <v>0</v>
      </c>
      <c r="BD315" s="107">
        <v>0</v>
      </c>
      <c r="BE315" s="107">
        <v>0</v>
      </c>
      <c r="BF315" s="107">
        <v>0</v>
      </c>
      <c r="BG315" s="206">
        <v>7</v>
      </c>
      <c r="BH315" s="206">
        <v>7</v>
      </c>
      <c r="BI315" s="206">
        <v>5</v>
      </c>
      <c r="BJ315" s="206">
        <v>5</v>
      </c>
      <c r="BK315" s="206">
        <v>5</v>
      </c>
      <c r="BL315" s="57">
        <v>7</v>
      </c>
      <c r="BM315" s="57">
        <v>5.8</v>
      </c>
      <c r="BN315" s="57" t="s">
        <v>67</v>
      </c>
      <c r="BQ315" s="108"/>
    </row>
    <row r="316" spans="1:73" s="57" customFormat="1" ht="14.15" customHeight="1" x14ac:dyDescent="0.35">
      <c r="A316" s="201">
        <v>14426</v>
      </c>
      <c r="B316" s="197" t="s">
        <v>1069</v>
      </c>
      <c r="C316" s="198" t="s">
        <v>126</v>
      </c>
      <c r="D316" s="199">
        <v>2</v>
      </c>
      <c r="E316" s="199">
        <v>2025</v>
      </c>
      <c r="F316" s="200" t="s">
        <v>127</v>
      </c>
      <c r="G316" s="197" t="s">
        <v>173</v>
      </c>
      <c r="H316" s="198" t="s">
        <v>176</v>
      </c>
      <c r="I316" s="200" t="s">
        <v>552</v>
      </c>
      <c r="J316" s="200" t="s">
        <v>553</v>
      </c>
      <c r="K316" s="200" t="s">
        <v>65</v>
      </c>
      <c r="L316" s="215" t="s">
        <v>65</v>
      </c>
      <c r="M316" s="203">
        <v>15</v>
      </c>
      <c r="N316" s="204" t="s">
        <v>2425</v>
      </c>
      <c r="O316" s="204" t="s">
        <v>554</v>
      </c>
      <c r="P316" s="200" t="s">
        <v>152</v>
      </c>
      <c r="Q316" s="205" t="s">
        <v>61</v>
      </c>
      <c r="R316" s="200" t="s">
        <v>107</v>
      </c>
      <c r="S316" s="204">
        <v>20</v>
      </c>
      <c r="T316" s="203">
        <v>10</v>
      </c>
      <c r="U316" s="203">
        <v>80</v>
      </c>
      <c r="V316" s="203">
        <v>0</v>
      </c>
      <c r="W316" s="203">
        <v>80</v>
      </c>
      <c r="X316" s="203">
        <v>4</v>
      </c>
      <c r="Y316" s="203" t="s">
        <v>64</v>
      </c>
      <c r="Z316" s="207" t="s">
        <v>67</v>
      </c>
      <c r="AA316" s="208" t="s">
        <v>67</v>
      </c>
      <c r="AB316" s="198" t="s">
        <v>2234</v>
      </c>
      <c r="AC316" s="200" t="s">
        <v>555</v>
      </c>
      <c r="AD316" s="203" t="s">
        <v>67</v>
      </c>
      <c r="AE316" s="204">
        <v>0</v>
      </c>
      <c r="AF316" s="200" t="s">
        <v>1366</v>
      </c>
      <c r="AG316" s="57">
        <v>20</v>
      </c>
      <c r="AH316" s="203">
        <v>3</v>
      </c>
      <c r="AI316" s="202" t="s">
        <v>2104</v>
      </c>
      <c r="AJ316" s="197" t="s">
        <v>2103</v>
      </c>
      <c r="AK316" s="209">
        <v>80</v>
      </c>
      <c r="AL316" s="209">
        <v>20</v>
      </c>
      <c r="AM316" s="209">
        <v>6373</v>
      </c>
      <c r="AN316" s="209">
        <v>0</v>
      </c>
      <c r="AO316" s="209">
        <v>0</v>
      </c>
      <c r="AP316" s="209">
        <v>5098400</v>
      </c>
      <c r="AQ316" s="209">
        <v>800000</v>
      </c>
      <c r="AR316" s="209">
        <v>0</v>
      </c>
      <c r="AS316" s="210">
        <v>0</v>
      </c>
      <c r="AT316" s="210">
        <v>0</v>
      </c>
      <c r="AU316" s="210">
        <v>5898400</v>
      </c>
      <c r="AV316" s="107" t="s">
        <v>64</v>
      </c>
      <c r="AX316" s="107">
        <v>1</v>
      </c>
      <c r="AY316" s="107">
        <v>7</v>
      </c>
      <c r="AZ316" s="107">
        <v>0</v>
      </c>
      <c r="BA316" s="107">
        <v>0</v>
      </c>
      <c r="BB316" s="107">
        <v>0</v>
      </c>
      <c r="BC316" s="107">
        <v>0</v>
      </c>
      <c r="BD316" s="107">
        <v>0</v>
      </c>
      <c r="BE316" s="107">
        <v>0</v>
      </c>
      <c r="BF316" s="107">
        <v>0</v>
      </c>
      <c r="BG316" s="206">
        <v>7</v>
      </c>
      <c r="BH316" s="206">
        <v>7</v>
      </c>
      <c r="BI316" s="206">
        <v>5</v>
      </c>
      <c r="BJ316" s="206">
        <v>5</v>
      </c>
      <c r="BK316" s="206">
        <v>5</v>
      </c>
      <c r="BL316" s="57">
        <v>7</v>
      </c>
      <c r="BM316" s="57">
        <v>5.8</v>
      </c>
      <c r="BN316" s="57" t="s">
        <v>67</v>
      </c>
      <c r="BQ316" s="108"/>
    </row>
    <row r="317" spans="1:73" s="57" customFormat="1" ht="14.15" customHeight="1" x14ac:dyDescent="0.35">
      <c r="A317" s="201">
        <v>14439</v>
      </c>
      <c r="B317" s="197" t="s">
        <v>1069</v>
      </c>
      <c r="C317" s="198" t="s">
        <v>126</v>
      </c>
      <c r="D317" s="199">
        <v>2</v>
      </c>
      <c r="E317" s="199">
        <v>2025</v>
      </c>
      <c r="F317" s="200" t="s">
        <v>127</v>
      </c>
      <c r="G317" s="197" t="s">
        <v>173</v>
      </c>
      <c r="H317" s="198" t="s">
        <v>176</v>
      </c>
      <c r="I317" s="200" t="s">
        <v>552</v>
      </c>
      <c r="J317" s="200" t="s">
        <v>553</v>
      </c>
      <c r="K317" s="200" t="s">
        <v>65</v>
      </c>
      <c r="L317" s="215" t="s">
        <v>65</v>
      </c>
      <c r="M317" s="203">
        <v>6</v>
      </c>
      <c r="N317" s="204" t="s">
        <v>2326</v>
      </c>
      <c r="O317" s="204" t="s">
        <v>2327</v>
      </c>
      <c r="P317" s="200" t="s">
        <v>152</v>
      </c>
      <c r="Q317" s="205" t="s">
        <v>61</v>
      </c>
      <c r="R317" s="200" t="s">
        <v>107</v>
      </c>
      <c r="S317" s="204">
        <v>20</v>
      </c>
      <c r="T317" s="203">
        <v>10</v>
      </c>
      <c r="U317" s="203">
        <v>80</v>
      </c>
      <c r="V317" s="203">
        <v>0</v>
      </c>
      <c r="W317" s="203">
        <v>80</v>
      </c>
      <c r="X317" s="203">
        <v>4</v>
      </c>
      <c r="Y317" s="203" t="s">
        <v>64</v>
      </c>
      <c r="Z317" s="207" t="s">
        <v>67</v>
      </c>
      <c r="AA317" s="208" t="s">
        <v>67</v>
      </c>
      <c r="AB317" s="198" t="s">
        <v>2234</v>
      </c>
      <c r="AC317" s="200" t="s">
        <v>418</v>
      </c>
      <c r="AD317" s="203" t="s">
        <v>67</v>
      </c>
      <c r="AE317" s="204">
        <v>0</v>
      </c>
      <c r="AF317" s="200" t="s">
        <v>1366</v>
      </c>
      <c r="AG317" s="57">
        <v>20</v>
      </c>
      <c r="AH317" s="203">
        <v>3</v>
      </c>
      <c r="AI317" s="202" t="s">
        <v>2104</v>
      </c>
      <c r="AJ317" s="197" t="s">
        <v>2103</v>
      </c>
      <c r="AK317" s="209">
        <v>80</v>
      </c>
      <c r="AL317" s="209">
        <v>20</v>
      </c>
      <c r="AM317" s="209">
        <v>6373</v>
      </c>
      <c r="AN317" s="209">
        <v>0</v>
      </c>
      <c r="AO317" s="209">
        <v>0</v>
      </c>
      <c r="AP317" s="209">
        <v>5098400</v>
      </c>
      <c r="AQ317" s="209">
        <v>800000</v>
      </c>
      <c r="AR317" s="209">
        <v>0</v>
      </c>
      <c r="AS317" s="210">
        <v>0</v>
      </c>
      <c r="AT317" s="210">
        <v>0</v>
      </c>
      <c r="AU317" s="210">
        <v>5898400</v>
      </c>
      <c r="AV317" s="107" t="s">
        <v>64</v>
      </c>
      <c r="AX317" s="107">
        <v>1</v>
      </c>
      <c r="AY317" s="107">
        <v>7</v>
      </c>
      <c r="AZ317" s="107">
        <v>0</v>
      </c>
      <c r="BA317" s="107">
        <v>0</v>
      </c>
      <c r="BB317" s="107">
        <v>0</v>
      </c>
      <c r="BC317" s="107">
        <v>0</v>
      </c>
      <c r="BD317" s="107">
        <v>0</v>
      </c>
      <c r="BE317" s="107">
        <v>0</v>
      </c>
      <c r="BF317" s="107">
        <v>0</v>
      </c>
      <c r="BG317" s="206">
        <v>7</v>
      </c>
      <c r="BH317" s="206">
        <v>7</v>
      </c>
      <c r="BI317" s="206">
        <v>5</v>
      </c>
      <c r="BJ317" s="206">
        <v>5</v>
      </c>
      <c r="BK317" s="206">
        <v>5</v>
      </c>
      <c r="BL317" s="57">
        <v>7</v>
      </c>
      <c r="BM317" s="57">
        <v>5.8</v>
      </c>
      <c r="BN317" s="57" t="s">
        <v>67</v>
      </c>
      <c r="BQ317" s="108"/>
    </row>
    <row r="318" spans="1:73" s="57" customFormat="1" ht="14.15" customHeight="1" x14ac:dyDescent="0.35">
      <c r="A318" s="201">
        <v>14584</v>
      </c>
      <c r="B318" s="197" t="s">
        <v>1069</v>
      </c>
      <c r="C318" s="198" t="s">
        <v>126</v>
      </c>
      <c r="D318" s="199">
        <v>2</v>
      </c>
      <c r="E318" s="199">
        <v>2025</v>
      </c>
      <c r="F318" s="200" t="s">
        <v>127</v>
      </c>
      <c r="G318" s="197" t="s">
        <v>214</v>
      </c>
      <c r="H318" s="198" t="s">
        <v>2242</v>
      </c>
      <c r="I318" s="200" t="s">
        <v>552</v>
      </c>
      <c r="J318" s="200" t="s">
        <v>553</v>
      </c>
      <c r="K318" s="200" t="s">
        <v>65</v>
      </c>
      <c r="L318" s="215" t="s">
        <v>65</v>
      </c>
      <c r="M318" s="203">
        <v>5</v>
      </c>
      <c r="N318" s="204" t="s">
        <v>2233</v>
      </c>
      <c r="O318" s="204" t="s">
        <v>559</v>
      </c>
      <c r="P318" s="200" t="s">
        <v>152</v>
      </c>
      <c r="Q318" s="205" t="s">
        <v>61</v>
      </c>
      <c r="R318" s="200" t="s">
        <v>107</v>
      </c>
      <c r="S318" s="204">
        <v>20</v>
      </c>
      <c r="T318" s="203">
        <v>20</v>
      </c>
      <c r="U318" s="203">
        <v>80</v>
      </c>
      <c r="V318" s="203">
        <v>0</v>
      </c>
      <c r="W318" s="203">
        <v>80</v>
      </c>
      <c r="X318" s="203">
        <v>4</v>
      </c>
      <c r="Y318" s="203" t="s">
        <v>64</v>
      </c>
      <c r="Z318" s="207" t="s">
        <v>67</v>
      </c>
      <c r="AA318" s="208" t="s">
        <v>67</v>
      </c>
      <c r="AB318" s="198" t="s">
        <v>2234</v>
      </c>
      <c r="AC318" s="200" t="s">
        <v>2312</v>
      </c>
      <c r="AD318" s="203" t="s">
        <v>67</v>
      </c>
      <c r="AE318" s="204">
        <v>0</v>
      </c>
      <c r="AF318" s="200" t="s">
        <v>1366</v>
      </c>
      <c r="AG318" s="57">
        <v>20</v>
      </c>
      <c r="AH318" s="203">
        <v>3</v>
      </c>
      <c r="AI318" s="202" t="s">
        <v>2104</v>
      </c>
      <c r="AJ318" s="197" t="s">
        <v>2103</v>
      </c>
      <c r="AK318" s="209">
        <v>80</v>
      </c>
      <c r="AL318" s="209">
        <v>20</v>
      </c>
      <c r="AM318" s="209">
        <v>6373</v>
      </c>
      <c r="AN318" s="209">
        <v>0</v>
      </c>
      <c r="AO318" s="209">
        <v>0</v>
      </c>
      <c r="AP318" s="209">
        <v>10196800</v>
      </c>
      <c r="AQ318" s="209">
        <v>1600000</v>
      </c>
      <c r="AR318" s="209">
        <v>0</v>
      </c>
      <c r="AS318" s="210">
        <v>0</v>
      </c>
      <c r="AT318" s="210">
        <v>0</v>
      </c>
      <c r="AU318" s="210">
        <v>11796800</v>
      </c>
      <c r="AV318" s="107" t="s">
        <v>64</v>
      </c>
      <c r="AX318" s="107">
        <v>1</v>
      </c>
      <c r="AY318" s="107">
        <v>7</v>
      </c>
      <c r="AZ318" s="107">
        <v>0</v>
      </c>
      <c r="BA318" s="107">
        <v>0</v>
      </c>
      <c r="BB318" s="107">
        <v>0</v>
      </c>
      <c r="BC318" s="107">
        <v>0</v>
      </c>
      <c r="BD318" s="107">
        <v>0</v>
      </c>
      <c r="BE318" s="107">
        <v>0</v>
      </c>
      <c r="BF318" s="107">
        <v>0</v>
      </c>
      <c r="BG318" s="206">
        <v>7</v>
      </c>
      <c r="BH318" s="206">
        <v>7</v>
      </c>
      <c r="BI318" s="206">
        <v>5</v>
      </c>
      <c r="BJ318" s="206">
        <v>5</v>
      </c>
      <c r="BK318" s="206">
        <v>5</v>
      </c>
      <c r="BL318" s="81">
        <v>7</v>
      </c>
      <c r="BM318" s="57">
        <v>5.8</v>
      </c>
      <c r="BN318" s="57" t="s">
        <v>67</v>
      </c>
      <c r="BQ318" s="108"/>
    </row>
    <row r="319" spans="1:73" s="57" customFormat="1" ht="14.15" customHeight="1" x14ac:dyDescent="0.35">
      <c r="A319" s="201">
        <v>14446</v>
      </c>
      <c r="B319" s="197" t="s">
        <v>1069</v>
      </c>
      <c r="C319" s="198" t="s">
        <v>126</v>
      </c>
      <c r="D319" s="199">
        <v>2</v>
      </c>
      <c r="E319" s="199">
        <v>2025</v>
      </c>
      <c r="F319" s="200" t="s">
        <v>127</v>
      </c>
      <c r="G319" s="197" t="s">
        <v>173</v>
      </c>
      <c r="H319" s="198" t="s">
        <v>176</v>
      </c>
      <c r="I319" s="200" t="s">
        <v>939</v>
      </c>
      <c r="J319" s="200" t="s">
        <v>940</v>
      </c>
      <c r="K319" s="200" t="s">
        <v>56</v>
      </c>
      <c r="L319" s="215" t="s">
        <v>57</v>
      </c>
      <c r="M319" s="203">
        <v>10</v>
      </c>
      <c r="N319" s="204" t="s">
        <v>2279</v>
      </c>
      <c r="O319" s="204" t="s">
        <v>112</v>
      </c>
      <c r="P319" s="200" t="s">
        <v>152</v>
      </c>
      <c r="Q319" s="205" t="s">
        <v>61</v>
      </c>
      <c r="R319" s="200" t="s">
        <v>62</v>
      </c>
      <c r="S319" s="204">
        <v>33</v>
      </c>
      <c r="T319" s="203">
        <v>10</v>
      </c>
      <c r="U319" s="203">
        <v>120</v>
      </c>
      <c r="V319" s="203">
        <v>12</v>
      </c>
      <c r="W319" s="203">
        <v>132</v>
      </c>
      <c r="X319" s="203">
        <v>4</v>
      </c>
      <c r="Y319" s="203" t="s">
        <v>64</v>
      </c>
      <c r="Z319" s="207" t="s">
        <v>67</v>
      </c>
      <c r="AA319" s="208" t="s">
        <v>64</v>
      </c>
      <c r="AB319" s="198" t="s">
        <v>2234</v>
      </c>
      <c r="AC319" s="200" t="s">
        <v>941</v>
      </c>
      <c r="AD319" s="203" t="s">
        <v>67</v>
      </c>
      <c r="AE319" s="204">
        <v>0</v>
      </c>
      <c r="AF319" s="200" t="s">
        <v>1366</v>
      </c>
      <c r="AG319" s="57">
        <v>33</v>
      </c>
      <c r="AH319" s="203">
        <v>3</v>
      </c>
      <c r="AI319" s="202" t="s">
        <v>1822</v>
      </c>
      <c r="AJ319" s="197" t="s">
        <v>2141</v>
      </c>
      <c r="AK319" s="209">
        <v>132</v>
      </c>
      <c r="AL319" s="209">
        <v>33</v>
      </c>
      <c r="AM319" s="209">
        <v>6373</v>
      </c>
      <c r="AN319" s="209">
        <v>100000</v>
      </c>
      <c r="AO319" s="209">
        <v>0</v>
      </c>
      <c r="AP319" s="209">
        <v>8412360</v>
      </c>
      <c r="AQ319" s="209">
        <v>1320000</v>
      </c>
      <c r="AR319" s="209">
        <v>1000000</v>
      </c>
      <c r="AS319" s="210">
        <v>0</v>
      </c>
      <c r="AT319" s="210">
        <v>0</v>
      </c>
      <c r="AU319" s="210">
        <v>10732360</v>
      </c>
      <c r="AV319" s="107" t="s">
        <v>64</v>
      </c>
      <c r="AX319" s="107">
        <v>7</v>
      </c>
      <c r="AY319" s="107">
        <v>7</v>
      </c>
      <c r="AZ319" s="107">
        <v>0</v>
      </c>
      <c r="BA319" s="107">
        <v>0</v>
      </c>
      <c r="BB319" s="107">
        <v>0</v>
      </c>
      <c r="BC319" s="107">
        <v>0</v>
      </c>
      <c r="BD319" s="107">
        <v>0</v>
      </c>
      <c r="BE319" s="107">
        <v>0</v>
      </c>
      <c r="BF319" s="107">
        <v>0</v>
      </c>
      <c r="BG319" s="206">
        <v>7</v>
      </c>
      <c r="BH319" s="206">
        <v>7</v>
      </c>
      <c r="BI319" s="206">
        <v>7</v>
      </c>
      <c r="BJ319" s="206">
        <v>7</v>
      </c>
      <c r="BK319" s="206">
        <v>7</v>
      </c>
      <c r="BL319" s="57">
        <v>7</v>
      </c>
      <c r="BM319" s="57">
        <v>7.0000000000000009</v>
      </c>
      <c r="BN319" s="57" t="s">
        <v>64</v>
      </c>
      <c r="BO319" s="57" t="s">
        <v>2489</v>
      </c>
      <c r="BP319" s="57" t="s">
        <v>2490</v>
      </c>
      <c r="BQ319" s="108">
        <v>989200476</v>
      </c>
      <c r="BR319" s="57" t="s">
        <v>2491</v>
      </c>
      <c r="BS319" s="57" t="s">
        <v>2492</v>
      </c>
      <c r="BT319" s="57" t="s">
        <v>2493</v>
      </c>
    </row>
    <row r="320" spans="1:73" s="57" customFormat="1" ht="14.15" customHeight="1" x14ac:dyDescent="0.35">
      <c r="A320" s="201">
        <v>14438</v>
      </c>
      <c r="B320" s="197" t="s">
        <v>1069</v>
      </c>
      <c r="C320" s="198" t="s">
        <v>126</v>
      </c>
      <c r="D320" s="199">
        <v>2</v>
      </c>
      <c r="E320" s="199">
        <v>2025</v>
      </c>
      <c r="F320" s="200" t="s">
        <v>127</v>
      </c>
      <c r="G320" s="197" t="s">
        <v>173</v>
      </c>
      <c r="H320" s="198" t="s">
        <v>176</v>
      </c>
      <c r="I320" s="200" t="s">
        <v>1000</v>
      </c>
      <c r="J320" s="200" t="s">
        <v>1001</v>
      </c>
      <c r="K320" s="200" t="s">
        <v>56</v>
      </c>
      <c r="L320" s="215" t="s">
        <v>57</v>
      </c>
      <c r="M320" s="203">
        <v>10</v>
      </c>
      <c r="N320" s="204" t="s">
        <v>2279</v>
      </c>
      <c r="O320" s="204" t="s">
        <v>221</v>
      </c>
      <c r="P320" s="200" t="s">
        <v>152</v>
      </c>
      <c r="Q320" s="205" t="s">
        <v>61</v>
      </c>
      <c r="R320" s="200" t="s">
        <v>62</v>
      </c>
      <c r="S320" s="204">
        <v>48</v>
      </c>
      <c r="T320" s="203">
        <v>10</v>
      </c>
      <c r="U320" s="203">
        <v>180</v>
      </c>
      <c r="V320" s="203">
        <v>12</v>
      </c>
      <c r="W320" s="203">
        <v>192</v>
      </c>
      <c r="X320" s="203">
        <v>4</v>
      </c>
      <c r="Y320" s="203" t="s">
        <v>64</v>
      </c>
      <c r="Z320" s="207" t="s">
        <v>67</v>
      </c>
      <c r="AA320" s="208" t="s">
        <v>64</v>
      </c>
      <c r="AB320" s="198" t="s">
        <v>2234</v>
      </c>
      <c r="AC320" s="200" t="s">
        <v>1002</v>
      </c>
      <c r="AD320" s="203" t="s">
        <v>67</v>
      </c>
      <c r="AE320" s="204">
        <v>0</v>
      </c>
      <c r="AF320" s="200" t="s">
        <v>1366</v>
      </c>
      <c r="AG320" s="57">
        <v>48</v>
      </c>
      <c r="AH320" s="203">
        <v>2</v>
      </c>
      <c r="AI320" s="202" t="s">
        <v>1822</v>
      </c>
      <c r="AJ320" s="197" t="s">
        <v>2141</v>
      </c>
      <c r="AK320" s="209">
        <v>192</v>
      </c>
      <c r="AL320" s="209">
        <v>48</v>
      </c>
      <c r="AM320" s="209">
        <v>5075</v>
      </c>
      <c r="AN320" s="209">
        <v>100000</v>
      </c>
      <c r="AO320" s="209">
        <v>0</v>
      </c>
      <c r="AP320" s="209">
        <v>9744000</v>
      </c>
      <c r="AQ320" s="209">
        <v>1920000</v>
      </c>
      <c r="AR320" s="209">
        <v>1000000</v>
      </c>
      <c r="AS320" s="210">
        <v>0</v>
      </c>
      <c r="AT320" s="210">
        <v>0</v>
      </c>
      <c r="AU320" s="210">
        <v>12664000</v>
      </c>
      <c r="AV320" s="107" t="s">
        <v>64</v>
      </c>
      <c r="AX320" s="107">
        <v>7</v>
      </c>
      <c r="AY320" s="107">
        <v>7</v>
      </c>
      <c r="AZ320" s="107">
        <v>0</v>
      </c>
      <c r="BA320" s="107">
        <v>0</v>
      </c>
      <c r="BB320" s="107">
        <v>0</v>
      </c>
      <c r="BC320" s="107">
        <v>0</v>
      </c>
      <c r="BD320" s="107">
        <v>0</v>
      </c>
      <c r="BE320" s="107">
        <v>0</v>
      </c>
      <c r="BF320" s="107">
        <v>0</v>
      </c>
      <c r="BG320" s="206">
        <v>7</v>
      </c>
      <c r="BH320" s="206">
        <v>7</v>
      </c>
      <c r="BI320" s="206">
        <v>7</v>
      </c>
      <c r="BJ320" s="206">
        <v>7</v>
      </c>
      <c r="BK320" s="206">
        <v>7</v>
      </c>
      <c r="BL320" s="57">
        <v>7</v>
      </c>
      <c r="BM320" s="57">
        <v>7.0000000000000009</v>
      </c>
      <c r="BN320" s="57" t="s">
        <v>67</v>
      </c>
      <c r="BQ320" s="108"/>
      <c r="BU320" s="57" t="s">
        <v>2325</v>
      </c>
    </row>
    <row r="321" spans="1:73" s="57" customFormat="1" ht="14.15" customHeight="1" x14ac:dyDescent="0.35">
      <c r="A321" s="201">
        <v>14445</v>
      </c>
      <c r="B321" s="197" t="s">
        <v>1069</v>
      </c>
      <c r="C321" s="198" t="s">
        <v>126</v>
      </c>
      <c r="D321" s="199">
        <v>2</v>
      </c>
      <c r="E321" s="199">
        <v>2025</v>
      </c>
      <c r="F321" s="200" t="s">
        <v>127</v>
      </c>
      <c r="G321" s="197" t="s">
        <v>173</v>
      </c>
      <c r="H321" s="198" t="s">
        <v>176</v>
      </c>
      <c r="I321" s="200" t="s">
        <v>234</v>
      </c>
      <c r="J321" s="200" t="s">
        <v>235</v>
      </c>
      <c r="K321" s="200" t="s">
        <v>65</v>
      </c>
      <c r="L321" s="215" t="s">
        <v>65</v>
      </c>
      <c r="M321" s="203">
        <v>10</v>
      </c>
      <c r="N321" s="204" t="s">
        <v>2279</v>
      </c>
      <c r="O321" s="204" t="s">
        <v>112</v>
      </c>
      <c r="P321" s="200" t="s">
        <v>152</v>
      </c>
      <c r="Q321" s="205" t="s">
        <v>61</v>
      </c>
      <c r="R321" s="200" t="s">
        <v>107</v>
      </c>
      <c r="S321" s="204">
        <v>6</v>
      </c>
      <c r="T321" s="203">
        <v>10</v>
      </c>
      <c r="U321" s="203">
        <v>24</v>
      </c>
      <c r="V321" s="203">
        <v>0</v>
      </c>
      <c r="W321" s="203">
        <v>24</v>
      </c>
      <c r="X321" s="203">
        <v>4</v>
      </c>
      <c r="Y321" s="203" t="s">
        <v>64</v>
      </c>
      <c r="Z321" s="207" t="s">
        <v>67</v>
      </c>
      <c r="AA321" s="208" t="s">
        <v>67</v>
      </c>
      <c r="AB321" s="198" t="s">
        <v>2234</v>
      </c>
      <c r="AC321" s="200" t="s">
        <v>266</v>
      </c>
      <c r="AD321" s="203" t="s">
        <v>64</v>
      </c>
      <c r="AE321" s="204" t="s">
        <v>239</v>
      </c>
      <c r="AF321" s="200" t="s">
        <v>1366</v>
      </c>
      <c r="AG321" s="57">
        <v>6</v>
      </c>
      <c r="AH321" s="203">
        <v>3</v>
      </c>
      <c r="AI321" s="202" t="s">
        <v>1822</v>
      </c>
      <c r="AJ321" s="197" t="s">
        <v>2141</v>
      </c>
      <c r="AK321" s="209">
        <v>24</v>
      </c>
      <c r="AL321" s="209">
        <v>6</v>
      </c>
      <c r="AM321" s="209">
        <v>7434</v>
      </c>
      <c r="AN321" s="209">
        <v>0</v>
      </c>
      <c r="AO321" s="209">
        <v>50000</v>
      </c>
      <c r="AP321" s="209">
        <v>1784160</v>
      </c>
      <c r="AQ321" s="209">
        <v>240000</v>
      </c>
      <c r="AR321" s="209">
        <v>0</v>
      </c>
      <c r="AS321" s="210">
        <v>0</v>
      </c>
      <c r="AT321" s="210">
        <v>500000</v>
      </c>
      <c r="AU321" s="210">
        <v>2524160</v>
      </c>
      <c r="AV321" s="107" t="s">
        <v>64</v>
      </c>
      <c r="AX321" s="107">
        <v>7</v>
      </c>
      <c r="AY321" s="107">
        <v>7</v>
      </c>
      <c r="AZ321" s="107">
        <v>0</v>
      </c>
      <c r="BA321" s="107">
        <v>0</v>
      </c>
      <c r="BB321" s="107">
        <v>0</v>
      </c>
      <c r="BC321" s="107">
        <v>0</v>
      </c>
      <c r="BD321" s="107">
        <v>0</v>
      </c>
      <c r="BE321" s="107">
        <v>0</v>
      </c>
      <c r="BF321" s="107">
        <v>0</v>
      </c>
      <c r="BG321" s="206">
        <v>7</v>
      </c>
      <c r="BH321" s="206">
        <v>7</v>
      </c>
      <c r="BI321" s="206">
        <v>7</v>
      </c>
      <c r="BJ321" s="206">
        <v>7</v>
      </c>
      <c r="BK321" s="206">
        <v>7</v>
      </c>
      <c r="BL321" s="57">
        <v>7</v>
      </c>
      <c r="BM321" s="57">
        <v>7.0000000000000009</v>
      </c>
      <c r="BN321" s="57" t="s">
        <v>64</v>
      </c>
      <c r="BO321" s="57" t="s">
        <v>2489</v>
      </c>
      <c r="BP321" s="57" t="s">
        <v>2490</v>
      </c>
      <c r="BQ321" s="108">
        <v>989200476</v>
      </c>
      <c r="BR321" s="57" t="s">
        <v>2491</v>
      </c>
      <c r="BS321" s="57" t="s">
        <v>2494</v>
      </c>
      <c r="BT321" s="57" t="s">
        <v>2495</v>
      </c>
    </row>
    <row r="322" spans="1:73" s="57" customFormat="1" ht="14.15" customHeight="1" x14ac:dyDescent="0.35">
      <c r="A322" s="201">
        <v>14435</v>
      </c>
      <c r="B322" s="197" t="s">
        <v>1069</v>
      </c>
      <c r="C322" s="198" t="s">
        <v>126</v>
      </c>
      <c r="D322" s="199">
        <v>2</v>
      </c>
      <c r="E322" s="199">
        <v>2025</v>
      </c>
      <c r="F322" s="200" t="s">
        <v>127</v>
      </c>
      <c r="G322" s="197" t="s">
        <v>173</v>
      </c>
      <c r="H322" s="198" t="s">
        <v>176</v>
      </c>
      <c r="I322" s="200" t="s">
        <v>74</v>
      </c>
      <c r="J322" s="200" t="s">
        <v>75</v>
      </c>
      <c r="K322" s="200" t="s">
        <v>56</v>
      </c>
      <c r="L322" s="215" t="s">
        <v>57</v>
      </c>
      <c r="M322" s="203">
        <v>10</v>
      </c>
      <c r="N322" s="204" t="s">
        <v>2279</v>
      </c>
      <c r="O322" s="204" t="s">
        <v>221</v>
      </c>
      <c r="P322" s="200" t="s">
        <v>152</v>
      </c>
      <c r="Q322" s="205" t="s">
        <v>61</v>
      </c>
      <c r="R322" s="200" t="s">
        <v>62</v>
      </c>
      <c r="S322" s="204">
        <v>43</v>
      </c>
      <c r="T322" s="203">
        <v>10</v>
      </c>
      <c r="U322" s="203">
        <v>160</v>
      </c>
      <c r="V322" s="203">
        <v>12</v>
      </c>
      <c r="W322" s="203">
        <v>172</v>
      </c>
      <c r="X322" s="203">
        <v>4</v>
      </c>
      <c r="Y322" s="203" t="s">
        <v>64</v>
      </c>
      <c r="Z322" s="207" t="s">
        <v>67</v>
      </c>
      <c r="AA322" s="208" t="s">
        <v>64</v>
      </c>
      <c r="AB322" s="198" t="s">
        <v>2234</v>
      </c>
      <c r="AC322" s="200" t="s">
        <v>989</v>
      </c>
      <c r="AD322" s="203" t="s">
        <v>67</v>
      </c>
      <c r="AE322" s="204">
        <v>0</v>
      </c>
      <c r="AF322" s="200" t="s">
        <v>1366</v>
      </c>
      <c r="AG322" s="57">
        <v>43</v>
      </c>
      <c r="AH322" s="203">
        <v>3</v>
      </c>
      <c r="AI322" s="202" t="s">
        <v>1822</v>
      </c>
      <c r="AJ322" s="197" t="s">
        <v>2141</v>
      </c>
      <c r="AK322" s="209">
        <v>172</v>
      </c>
      <c r="AL322" s="209">
        <v>43</v>
      </c>
      <c r="AM322" s="209">
        <v>6373</v>
      </c>
      <c r="AN322" s="209">
        <v>100000</v>
      </c>
      <c r="AO322" s="209">
        <v>0</v>
      </c>
      <c r="AP322" s="209">
        <v>10961560</v>
      </c>
      <c r="AQ322" s="209">
        <v>1720000</v>
      </c>
      <c r="AR322" s="209">
        <v>1000000</v>
      </c>
      <c r="AS322" s="210">
        <v>0</v>
      </c>
      <c r="AT322" s="210">
        <v>0</v>
      </c>
      <c r="AU322" s="210">
        <v>13681560</v>
      </c>
      <c r="AV322" s="107" t="s">
        <v>64</v>
      </c>
      <c r="AX322" s="107">
        <v>7</v>
      </c>
      <c r="AY322" s="107">
        <v>7</v>
      </c>
      <c r="AZ322" s="107">
        <v>0</v>
      </c>
      <c r="BA322" s="107">
        <v>0</v>
      </c>
      <c r="BB322" s="107">
        <v>0</v>
      </c>
      <c r="BC322" s="107">
        <v>0</v>
      </c>
      <c r="BD322" s="107">
        <v>0</v>
      </c>
      <c r="BE322" s="107">
        <v>0</v>
      </c>
      <c r="BF322" s="107">
        <v>0</v>
      </c>
      <c r="BG322" s="206">
        <v>7</v>
      </c>
      <c r="BH322" s="206">
        <v>7</v>
      </c>
      <c r="BI322" s="206">
        <v>7</v>
      </c>
      <c r="BJ322" s="206">
        <v>7</v>
      </c>
      <c r="BK322" s="206">
        <v>7</v>
      </c>
      <c r="BL322" s="57">
        <v>7</v>
      </c>
      <c r="BM322" s="57">
        <v>7.0000000000000009</v>
      </c>
      <c r="BN322" s="57" t="s">
        <v>67</v>
      </c>
      <c r="BQ322" s="108"/>
      <c r="BU322" s="57" t="s">
        <v>2325</v>
      </c>
    </row>
    <row r="323" spans="1:73" s="57" customFormat="1" ht="14.15" customHeight="1" x14ac:dyDescent="0.35">
      <c r="A323" s="201">
        <v>14584</v>
      </c>
      <c r="B323" s="197" t="s">
        <v>1069</v>
      </c>
      <c r="C323" s="198" t="s">
        <v>126</v>
      </c>
      <c r="D323" s="199">
        <v>2</v>
      </c>
      <c r="E323" s="199">
        <v>2025</v>
      </c>
      <c r="F323" s="200" t="s">
        <v>127</v>
      </c>
      <c r="G323" s="197" t="s">
        <v>214</v>
      </c>
      <c r="H323" s="198" t="s">
        <v>2242</v>
      </c>
      <c r="I323" s="200" t="s">
        <v>552</v>
      </c>
      <c r="J323" s="200" t="s">
        <v>553</v>
      </c>
      <c r="K323" s="200" t="s">
        <v>65</v>
      </c>
      <c r="L323" s="215" t="s">
        <v>65</v>
      </c>
      <c r="M323" s="203">
        <v>5</v>
      </c>
      <c r="N323" s="204" t="s">
        <v>2233</v>
      </c>
      <c r="O323" s="204" t="s">
        <v>559</v>
      </c>
      <c r="P323" s="200" t="s">
        <v>152</v>
      </c>
      <c r="Q323" s="205" t="s">
        <v>61</v>
      </c>
      <c r="R323" s="200" t="s">
        <v>107</v>
      </c>
      <c r="S323" s="204">
        <v>20</v>
      </c>
      <c r="T323" s="203">
        <v>20</v>
      </c>
      <c r="U323" s="203">
        <v>80</v>
      </c>
      <c r="V323" s="203">
        <v>0</v>
      </c>
      <c r="W323" s="203">
        <v>80</v>
      </c>
      <c r="X323" s="203">
        <v>4</v>
      </c>
      <c r="Y323" s="203" t="s">
        <v>64</v>
      </c>
      <c r="Z323" s="207" t="s">
        <v>67</v>
      </c>
      <c r="AA323" s="208" t="s">
        <v>67</v>
      </c>
      <c r="AB323" s="198" t="s">
        <v>2234</v>
      </c>
      <c r="AC323" s="200" t="s">
        <v>2312</v>
      </c>
      <c r="AD323" s="203" t="s">
        <v>67</v>
      </c>
      <c r="AE323" s="204">
        <v>0</v>
      </c>
      <c r="AF323" s="200" t="s">
        <v>1366</v>
      </c>
      <c r="AG323" s="57">
        <v>20</v>
      </c>
      <c r="AH323" s="203">
        <v>3</v>
      </c>
      <c r="AI323" s="202" t="s">
        <v>2094</v>
      </c>
      <c r="AJ323" s="197" t="s">
        <v>2093</v>
      </c>
      <c r="AK323" s="209">
        <v>80</v>
      </c>
      <c r="AL323" s="209">
        <v>20</v>
      </c>
      <c r="AM323" s="209">
        <v>6373</v>
      </c>
      <c r="AN323" s="209">
        <v>0</v>
      </c>
      <c r="AO323" s="209">
        <v>0</v>
      </c>
      <c r="AP323" s="209">
        <v>10196800</v>
      </c>
      <c r="AQ323" s="209">
        <v>1600000</v>
      </c>
      <c r="AR323" s="209">
        <v>0</v>
      </c>
      <c r="AS323" s="210">
        <v>0</v>
      </c>
      <c r="AT323" s="210">
        <v>0</v>
      </c>
      <c r="AU323" s="210">
        <v>11796800</v>
      </c>
      <c r="AV323" s="107" t="s">
        <v>64</v>
      </c>
      <c r="AX323" s="107">
        <v>1</v>
      </c>
      <c r="AY323" s="107">
        <v>7</v>
      </c>
      <c r="AZ323" s="107">
        <v>0</v>
      </c>
      <c r="BA323" s="107">
        <v>0</v>
      </c>
      <c r="BB323" s="107">
        <v>0</v>
      </c>
      <c r="BC323" s="107">
        <v>0</v>
      </c>
      <c r="BD323" s="107">
        <v>0</v>
      </c>
      <c r="BE323" s="107">
        <v>0</v>
      </c>
      <c r="BF323" s="107">
        <v>0</v>
      </c>
      <c r="BG323" s="206">
        <v>7</v>
      </c>
      <c r="BH323" s="206">
        <v>7</v>
      </c>
      <c r="BI323" s="206">
        <v>5</v>
      </c>
      <c r="BJ323" s="206">
        <v>5</v>
      </c>
      <c r="BK323" s="206">
        <v>5</v>
      </c>
      <c r="BL323" s="81">
        <v>7</v>
      </c>
      <c r="BM323" s="57">
        <v>5.8</v>
      </c>
      <c r="BN323" s="57" t="s">
        <v>67</v>
      </c>
      <c r="BQ323" s="108"/>
    </row>
    <row r="324" spans="1:73" s="57" customFormat="1" ht="14.15" customHeight="1" x14ac:dyDescent="0.35">
      <c r="A324" s="201">
        <v>14426</v>
      </c>
      <c r="B324" s="197" t="s">
        <v>1069</v>
      </c>
      <c r="C324" s="198" t="s">
        <v>126</v>
      </c>
      <c r="D324" s="199">
        <v>2</v>
      </c>
      <c r="E324" s="199">
        <v>2025</v>
      </c>
      <c r="F324" s="200" t="s">
        <v>127</v>
      </c>
      <c r="G324" s="197" t="s">
        <v>173</v>
      </c>
      <c r="H324" s="198" t="s">
        <v>176</v>
      </c>
      <c r="I324" s="200" t="s">
        <v>552</v>
      </c>
      <c r="J324" s="200" t="s">
        <v>553</v>
      </c>
      <c r="K324" s="200" t="s">
        <v>65</v>
      </c>
      <c r="L324" s="215" t="s">
        <v>65</v>
      </c>
      <c r="M324" s="203">
        <v>15</v>
      </c>
      <c r="N324" s="204" t="s">
        <v>2425</v>
      </c>
      <c r="O324" s="204" t="s">
        <v>554</v>
      </c>
      <c r="P324" s="200" t="s">
        <v>152</v>
      </c>
      <c r="Q324" s="205" t="s">
        <v>61</v>
      </c>
      <c r="R324" s="200" t="s">
        <v>107</v>
      </c>
      <c r="S324" s="204">
        <v>20</v>
      </c>
      <c r="T324" s="203">
        <v>10</v>
      </c>
      <c r="U324" s="203">
        <v>80</v>
      </c>
      <c r="V324" s="203">
        <v>0</v>
      </c>
      <c r="W324" s="203">
        <v>80</v>
      </c>
      <c r="X324" s="203">
        <v>4</v>
      </c>
      <c r="Y324" s="203" t="s">
        <v>64</v>
      </c>
      <c r="Z324" s="207" t="s">
        <v>67</v>
      </c>
      <c r="AA324" s="208" t="s">
        <v>67</v>
      </c>
      <c r="AB324" s="198" t="s">
        <v>2234</v>
      </c>
      <c r="AC324" s="200" t="s">
        <v>555</v>
      </c>
      <c r="AD324" s="203" t="s">
        <v>67</v>
      </c>
      <c r="AE324" s="204">
        <v>0</v>
      </c>
      <c r="AF324" s="200" t="s">
        <v>1366</v>
      </c>
      <c r="AG324" s="57">
        <v>20</v>
      </c>
      <c r="AH324" s="203">
        <v>3</v>
      </c>
      <c r="AI324" s="202" t="s">
        <v>2094</v>
      </c>
      <c r="AJ324" s="197" t="s">
        <v>2093</v>
      </c>
      <c r="AK324" s="209">
        <v>80</v>
      </c>
      <c r="AL324" s="209">
        <v>20</v>
      </c>
      <c r="AM324" s="209">
        <v>6373</v>
      </c>
      <c r="AN324" s="209">
        <v>0</v>
      </c>
      <c r="AO324" s="209">
        <v>0</v>
      </c>
      <c r="AP324" s="209">
        <v>5098400</v>
      </c>
      <c r="AQ324" s="209">
        <v>800000</v>
      </c>
      <c r="AR324" s="209">
        <v>0</v>
      </c>
      <c r="AS324" s="210">
        <v>0</v>
      </c>
      <c r="AT324" s="210">
        <v>0</v>
      </c>
      <c r="AU324" s="210">
        <v>5898400</v>
      </c>
      <c r="AV324" s="107" t="s">
        <v>64</v>
      </c>
      <c r="AX324" s="107">
        <v>1</v>
      </c>
      <c r="AY324" s="107">
        <v>7</v>
      </c>
      <c r="AZ324" s="107">
        <v>0</v>
      </c>
      <c r="BA324" s="107">
        <v>0</v>
      </c>
      <c r="BB324" s="107">
        <v>0</v>
      </c>
      <c r="BC324" s="107">
        <v>0</v>
      </c>
      <c r="BD324" s="107">
        <v>0</v>
      </c>
      <c r="BE324" s="107">
        <v>0</v>
      </c>
      <c r="BF324" s="107">
        <v>0</v>
      </c>
      <c r="BG324" s="206">
        <v>7</v>
      </c>
      <c r="BH324" s="206">
        <v>7</v>
      </c>
      <c r="BI324" s="206">
        <v>5</v>
      </c>
      <c r="BJ324" s="206">
        <v>5</v>
      </c>
      <c r="BK324" s="206">
        <v>5</v>
      </c>
      <c r="BL324" s="57">
        <v>7</v>
      </c>
      <c r="BM324" s="57">
        <v>5.8</v>
      </c>
      <c r="BN324" s="57" t="s">
        <v>67</v>
      </c>
      <c r="BQ324" s="108"/>
    </row>
    <row r="325" spans="1:73" s="57" customFormat="1" ht="14.15" customHeight="1" x14ac:dyDescent="0.35">
      <c r="A325" s="201">
        <v>14432</v>
      </c>
      <c r="B325" s="197" t="s">
        <v>1069</v>
      </c>
      <c r="C325" s="198" t="s">
        <v>126</v>
      </c>
      <c r="D325" s="199">
        <v>2</v>
      </c>
      <c r="E325" s="199">
        <v>2025</v>
      </c>
      <c r="F325" s="200" t="s">
        <v>127</v>
      </c>
      <c r="G325" s="197" t="s">
        <v>173</v>
      </c>
      <c r="H325" s="198" t="s">
        <v>176</v>
      </c>
      <c r="I325" s="200" t="s">
        <v>296</v>
      </c>
      <c r="J325" s="200" t="s">
        <v>297</v>
      </c>
      <c r="K325" s="200" t="s">
        <v>65</v>
      </c>
      <c r="L325" s="215" t="s">
        <v>65</v>
      </c>
      <c r="M325" s="203">
        <v>8</v>
      </c>
      <c r="N325" s="204" t="s">
        <v>1368</v>
      </c>
      <c r="O325" s="204" t="s">
        <v>76</v>
      </c>
      <c r="P325" s="200" t="s">
        <v>152</v>
      </c>
      <c r="Q325" s="205" t="s">
        <v>61</v>
      </c>
      <c r="R325" s="200" t="s">
        <v>107</v>
      </c>
      <c r="S325" s="204">
        <v>40</v>
      </c>
      <c r="T325" s="203">
        <v>10</v>
      </c>
      <c r="U325" s="203">
        <v>160</v>
      </c>
      <c r="V325" s="203">
        <v>0</v>
      </c>
      <c r="W325" s="203">
        <v>160</v>
      </c>
      <c r="X325" s="203">
        <v>4</v>
      </c>
      <c r="Y325" s="203" t="s">
        <v>64</v>
      </c>
      <c r="Z325" s="207" t="s">
        <v>67</v>
      </c>
      <c r="AA325" s="208" t="s">
        <v>67</v>
      </c>
      <c r="AB325" s="198" t="s">
        <v>2234</v>
      </c>
      <c r="AC325" s="200" t="s">
        <v>324</v>
      </c>
      <c r="AD325" s="203" t="s">
        <v>64</v>
      </c>
      <c r="AE325" s="204" t="s">
        <v>1254</v>
      </c>
      <c r="AF325" s="200" t="s">
        <v>1366</v>
      </c>
      <c r="AG325" s="57">
        <v>40</v>
      </c>
      <c r="AH325" s="203">
        <v>3</v>
      </c>
      <c r="AI325" s="202" t="s">
        <v>2094</v>
      </c>
      <c r="AJ325" s="197" t="s">
        <v>2093</v>
      </c>
      <c r="AK325" s="209">
        <v>160</v>
      </c>
      <c r="AL325" s="209">
        <v>40</v>
      </c>
      <c r="AM325" s="209">
        <v>6373</v>
      </c>
      <c r="AN325" s="209">
        <v>0</v>
      </c>
      <c r="AO325" s="209">
        <v>50000</v>
      </c>
      <c r="AP325" s="209">
        <v>10196800</v>
      </c>
      <c r="AQ325" s="209">
        <v>1600000</v>
      </c>
      <c r="AR325" s="209">
        <v>0</v>
      </c>
      <c r="AS325" s="210">
        <v>0</v>
      </c>
      <c r="AT325" s="210">
        <v>500000</v>
      </c>
      <c r="AU325" s="210">
        <v>12296800</v>
      </c>
      <c r="AV325" s="107" t="s">
        <v>64</v>
      </c>
      <c r="AX325" s="107">
        <v>1</v>
      </c>
      <c r="AY325" s="107">
        <v>7</v>
      </c>
      <c r="AZ325" s="107">
        <v>0</v>
      </c>
      <c r="BA325" s="107">
        <v>0</v>
      </c>
      <c r="BB325" s="107">
        <v>0</v>
      </c>
      <c r="BC325" s="107">
        <v>0</v>
      </c>
      <c r="BD325" s="107">
        <v>0</v>
      </c>
      <c r="BE325" s="107">
        <v>0</v>
      </c>
      <c r="BF325" s="107">
        <v>0</v>
      </c>
      <c r="BG325" s="206">
        <v>7</v>
      </c>
      <c r="BH325" s="206">
        <v>7</v>
      </c>
      <c r="BI325" s="206">
        <v>7</v>
      </c>
      <c r="BJ325" s="206">
        <v>7</v>
      </c>
      <c r="BK325" s="206">
        <v>7</v>
      </c>
      <c r="BL325" s="57">
        <v>7</v>
      </c>
      <c r="BM325" s="57">
        <v>6.4</v>
      </c>
      <c r="BN325" s="57" t="s">
        <v>67</v>
      </c>
      <c r="BQ325" s="108"/>
    </row>
    <row r="326" spans="1:73" s="57" customFormat="1" ht="14.15" customHeight="1" x14ac:dyDescent="0.35">
      <c r="A326" s="201">
        <v>14421</v>
      </c>
      <c r="B326" s="197" t="s">
        <v>1069</v>
      </c>
      <c r="C326" s="198" t="s">
        <v>126</v>
      </c>
      <c r="D326" s="199">
        <v>2</v>
      </c>
      <c r="E326" s="199">
        <v>2025</v>
      </c>
      <c r="F326" s="200" t="s">
        <v>127</v>
      </c>
      <c r="G326" s="197" t="s">
        <v>948</v>
      </c>
      <c r="H326" s="198" t="s">
        <v>2313</v>
      </c>
      <c r="I326" s="200" t="s">
        <v>552</v>
      </c>
      <c r="J326" s="200" t="s">
        <v>553</v>
      </c>
      <c r="K326" s="200" t="s">
        <v>56</v>
      </c>
      <c r="L326" s="215" t="s">
        <v>57</v>
      </c>
      <c r="M326" s="203">
        <v>13</v>
      </c>
      <c r="N326" s="204" t="s">
        <v>1365</v>
      </c>
      <c r="O326" s="204" t="s">
        <v>203</v>
      </c>
      <c r="P326" s="200" t="s">
        <v>152</v>
      </c>
      <c r="Q326" s="205" t="s">
        <v>61</v>
      </c>
      <c r="R326" s="200" t="s">
        <v>62</v>
      </c>
      <c r="S326" s="204">
        <v>23</v>
      </c>
      <c r="T326" s="203">
        <v>13</v>
      </c>
      <c r="U326" s="203">
        <v>80</v>
      </c>
      <c r="V326" s="203">
        <v>12</v>
      </c>
      <c r="W326" s="203">
        <v>92</v>
      </c>
      <c r="X326" s="203">
        <v>4</v>
      </c>
      <c r="Y326" s="203" t="s">
        <v>64</v>
      </c>
      <c r="Z326" s="207" t="s">
        <v>67</v>
      </c>
      <c r="AA326" s="208" t="s">
        <v>64</v>
      </c>
      <c r="AB326" s="198" t="s">
        <v>2234</v>
      </c>
      <c r="AC326" s="200" t="s">
        <v>946</v>
      </c>
      <c r="AD326" s="203" t="s">
        <v>67</v>
      </c>
      <c r="AE326" s="204">
        <v>0</v>
      </c>
      <c r="AF326" s="200" t="s">
        <v>1366</v>
      </c>
      <c r="AG326" s="57">
        <v>23</v>
      </c>
      <c r="AH326" s="203">
        <v>3</v>
      </c>
      <c r="AI326" s="202" t="s">
        <v>2094</v>
      </c>
      <c r="AJ326" s="197" t="s">
        <v>2093</v>
      </c>
      <c r="AK326" s="209">
        <v>92</v>
      </c>
      <c r="AL326" s="209">
        <v>23</v>
      </c>
      <c r="AM326" s="209">
        <v>6373</v>
      </c>
      <c r="AN326" s="209">
        <v>160000</v>
      </c>
      <c r="AO326" s="209">
        <v>0</v>
      </c>
      <c r="AP326" s="209">
        <v>7622108</v>
      </c>
      <c r="AQ326" s="209">
        <v>1196000</v>
      </c>
      <c r="AR326" s="209">
        <v>2080000</v>
      </c>
      <c r="AS326" s="210">
        <v>0</v>
      </c>
      <c r="AT326" s="210">
        <v>0</v>
      </c>
      <c r="AU326" s="210">
        <v>10898108</v>
      </c>
      <c r="AV326" s="107" t="s">
        <v>64</v>
      </c>
      <c r="AX326" s="107">
        <v>1</v>
      </c>
      <c r="AY326" s="107">
        <v>7</v>
      </c>
      <c r="AZ326" s="107">
        <v>0</v>
      </c>
      <c r="BA326" s="107">
        <v>0</v>
      </c>
      <c r="BB326" s="107">
        <v>0</v>
      </c>
      <c r="BC326" s="107">
        <v>0</v>
      </c>
      <c r="BD326" s="107">
        <v>0</v>
      </c>
      <c r="BE326" s="107">
        <v>0</v>
      </c>
      <c r="BF326" s="107">
        <v>0</v>
      </c>
      <c r="BG326" s="206">
        <v>7</v>
      </c>
      <c r="BH326" s="206">
        <v>7</v>
      </c>
      <c r="BI326" s="206">
        <v>5</v>
      </c>
      <c r="BJ326" s="206">
        <v>5</v>
      </c>
      <c r="BK326" s="206">
        <v>5</v>
      </c>
      <c r="BL326" s="57">
        <v>7</v>
      </c>
      <c r="BM326" s="57">
        <v>5.8</v>
      </c>
      <c r="BN326" s="57" t="s">
        <v>67</v>
      </c>
      <c r="BQ326" s="108"/>
    </row>
    <row r="327" spans="1:73" s="57" customFormat="1" ht="14.15" customHeight="1" x14ac:dyDescent="0.35">
      <c r="A327" s="201">
        <v>14586</v>
      </c>
      <c r="B327" s="197" t="s">
        <v>1069</v>
      </c>
      <c r="C327" s="198" t="s">
        <v>126</v>
      </c>
      <c r="D327" s="199">
        <v>2</v>
      </c>
      <c r="E327" s="199">
        <v>2025</v>
      </c>
      <c r="F327" s="200" t="s">
        <v>127</v>
      </c>
      <c r="G327" s="197" t="s">
        <v>214</v>
      </c>
      <c r="H327" s="198" t="s">
        <v>2242</v>
      </c>
      <c r="I327" s="200" t="s">
        <v>296</v>
      </c>
      <c r="J327" s="200" t="s">
        <v>297</v>
      </c>
      <c r="K327" s="200" t="s">
        <v>65</v>
      </c>
      <c r="L327" s="215" t="s">
        <v>65</v>
      </c>
      <c r="M327" s="203">
        <v>5</v>
      </c>
      <c r="N327" s="204" t="s">
        <v>2233</v>
      </c>
      <c r="O327" s="204" t="s">
        <v>328</v>
      </c>
      <c r="P327" s="200" t="s">
        <v>152</v>
      </c>
      <c r="Q327" s="205" t="s">
        <v>61</v>
      </c>
      <c r="R327" s="200" t="s">
        <v>107</v>
      </c>
      <c r="S327" s="204">
        <v>40</v>
      </c>
      <c r="T327" s="203">
        <v>15</v>
      </c>
      <c r="U327" s="203">
        <v>160</v>
      </c>
      <c r="V327" s="203">
        <v>0</v>
      </c>
      <c r="W327" s="203">
        <v>160</v>
      </c>
      <c r="X327" s="203">
        <v>4</v>
      </c>
      <c r="Y327" s="203" t="s">
        <v>64</v>
      </c>
      <c r="Z327" s="207" t="s">
        <v>67</v>
      </c>
      <c r="AA327" s="208" t="s">
        <v>67</v>
      </c>
      <c r="AB327" s="198" t="s">
        <v>2234</v>
      </c>
      <c r="AC327" s="200" t="s">
        <v>329</v>
      </c>
      <c r="AD327" s="203" t="s">
        <v>64</v>
      </c>
      <c r="AE327" s="204" t="s">
        <v>1254</v>
      </c>
      <c r="AF327" s="200" t="s">
        <v>1366</v>
      </c>
      <c r="AG327" s="57">
        <v>40</v>
      </c>
      <c r="AH327" s="203">
        <v>3</v>
      </c>
      <c r="AI327" s="202" t="s">
        <v>2094</v>
      </c>
      <c r="AJ327" s="197" t="s">
        <v>2093</v>
      </c>
      <c r="AK327" s="209">
        <v>160</v>
      </c>
      <c r="AL327" s="209">
        <v>40</v>
      </c>
      <c r="AM327" s="209">
        <v>6373</v>
      </c>
      <c r="AN327" s="209">
        <v>0</v>
      </c>
      <c r="AO327" s="209">
        <v>50000</v>
      </c>
      <c r="AP327" s="209">
        <v>15295200</v>
      </c>
      <c r="AQ327" s="209">
        <v>2400000</v>
      </c>
      <c r="AR327" s="209">
        <v>0</v>
      </c>
      <c r="AS327" s="210">
        <v>0</v>
      </c>
      <c r="AT327" s="210">
        <v>750000</v>
      </c>
      <c r="AU327" s="210">
        <v>18445200</v>
      </c>
      <c r="AV327" s="107" t="s">
        <v>64</v>
      </c>
      <c r="AX327" s="107">
        <v>1</v>
      </c>
      <c r="AY327" s="107">
        <v>7</v>
      </c>
      <c r="AZ327" s="107">
        <v>0</v>
      </c>
      <c r="BA327" s="107">
        <v>0</v>
      </c>
      <c r="BB327" s="107">
        <v>0</v>
      </c>
      <c r="BC327" s="107">
        <v>0</v>
      </c>
      <c r="BD327" s="107">
        <v>0</v>
      </c>
      <c r="BE327" s="107">
        <v>0</v>
      </c>
      <c r="BF327" s="107">
        <v>0</v>
      </c>
      <c r="BG327" s="206">
        <v>7</v>
      </c>
      <c r="BH327" s="206">
        <v>7</v>
      </c>
      <c r="BI327" s="206">
        <v>7</v>
      </c>
      <c r="BJ327" s="206">
        <v>7</v>
      </c>
      <c r="BK327" s="206">
        <v>7</v>
      </c>
      <c r="BL327" s="57">
        <v>7</v>
      </c>
      <c r="BM327" s="57">
        <v>6.4</v>
      </c>
      <c r="BN327" s="57" t="s">
        <v>67</v>
      </c>
      <c r="BQ327" s="108"/>
    </row>
    <row r="328" spans="1:73" s="57" customFormat="1" ht="14.15" customHeight="1" x14ac:dyDescent="0.35">
      <c r="A328" s="201">
        <v>14450</v>
      </c>
      <c r="B328" s="197" t="s">
        <v>1069</v>
      </c>
      <c r="C328" s="198" t="s">
        <v>126</v>
      </c>
      <c r="D328" s="199">
        <v>2</v>
      </c>
      <c r="E328" s="199">
        <v>2025</v>
      </c>
      <c r="F328" s="200" t="s">
        <v>127</v>
      </c>
      <c r="G328" s="197" t="s">
        <v>173</v>
      </c>
      <c r="H328" s="198" t="s">
        <v>176</v>
      </c>
      <c r="I328" s="200" t="s">
        <v>1047</v>
      </c>
      <c r="J328" s="200" t="s">
        <v>1048</v>
      </c>
      <c r="K328" s="200" t="s">
        <v>56</v>
      </c>
      <c r="L328" s="215" t="s">
        <v>57</v>
      </c>
      <c r="M328" s="203">
        <v>8</v>
      </c>
      <c r="N328" s="204" t="s">
        <v>1368</v>
      </c>
      <c r="O328" s="204" t="s">
        <v>199</v>
      </c>
      <c r="P328" s="200" t="s">
        <v>152</v>
      </c>
      <c r="Q328" s="205" t="s">
        <v>61</v>
      </c>
      <c r="R328" s="200" t="s">
        <v>62</v>
      </c>
      <c r="S328" s="204">
        <v>68</v>
      </c>
      <c r="T328" s="203">
        <v>10</v>
      </c>
      <c r="U328" s="203">
        <v>260</v>
      </c>
      <c r="V328" s="203">
        <v>12</v>
      </c>
      <c r="W328" s="203">
        <v>272</v>
      </c>
      <c r="X328" s="203">
        <v>4</v>
      </c>
      <c r="Y328" s="203" t="s">
        <v>64</v>
      </c>
      <c r="Z328" s="207" t="s">
        <v>67</v>
      </c>
      <c r="AA328" s="208" t="s">
        <v>64</v>
      </c>
      <c r="AB328" s="198" t="s">
        <v>2234</v>
      </c>
      <c r="AC328" s="200" t="s">
        <v>1049</v>
      </c>
      <c r="AD328" s="203" t="s">
        <v>64</v>
      </c>
      <c r="AE328" s="204" t="s">
        <v>2245</v>
      </c>
      <c r="AF328" s="200" t="s">
        <v>1366</v>
      </c>
      <c r="AG328" s="57">
        <v>68</v>
      </c>
      <c r="AH328" s="203">
        <v>2</v>
      </c>
      <c r="AI328" s="202" t="s">
        <v>2094</v>
      </c>
      <c r="AJ328" s="197" t="s">
        <v>2093</v>
      </c>
      <c r="AK328" s="209">
        <v>272</v>
      </c>
      <c r="AL328" s="209">
        <v>68</v>
      </c>
      <c r="AM328" s="209">
        <v>5075</v>
      </c>
      <c r="AN328" s="209">
        <v>100000</v>
      </c>
      <c r="AO328" s="209">
        <v>250000</v>
      </c>
      <c r="AP328" s="209">
        <v>13804000</v>
      </c>
      <c r="AQ328" s="209">
        <v>2720000</v>
      </c>
      <c r="AR328" s="209">
        <v>1000000</v>
      </c>
      <c r="AS328" s="210">
        <v>0</v>
      </c>
      <c r="AT328" s="210">
        <v>2500000</v>
      </c>
      <c r="AU328" s="210">
        <v>20024000</v>
      </c>
      <c r="AV328" s="107" t="s">
        <v>64</v>
      </c>
      <c r="AX328" s="107">
        <v>1</v>
      </c>
      <c r="AY328" s="107">
        <v>7</v>
      </c>
      <c r="AZ328" s="107">
        <v>0</v>
      </c>
      <c r="BA328" s="107">
        <v>0</v>
      </c>
      <c r="BB328" s="107">
        <v>0</v>
      </c>
      <c r="BC328" s="107">
        <v>0</v>
      </c>
      <c r="BD328" s="107">
        <v>0</v>
      </c>
      <c r="BE328" s="107">
        <v>0</v>
      </c>
      <c r="BF328" s="107">
        <v>0</v>
      </c>
      <c r="BG328" s="206">
        <v>7</v>
      </c>
      <c r="BH328" s="206">
        <v>7</v>
      </c>
      <c r="BI328" s="206">
        <v>7</v>
      </c>
      <c r="BJ328" s="206">
        <v>7</v>
      </c>
      <c r="BK328" s="206">
        <v>7</v>
      </c>
      <c r="BL328" s="57">
        <v>7</v>
      </c>
      <c r="BM328" s="57">
        <v>6.4</v>
      </c>
      <c r="BN328" s="57" t="s">
        <v>67</v>
      </c>
      <c r="BQ328" s="108"/>
    </row>
    <row r="329" spans="1:73" s="57" customFormat="1" ht="14.15" customHeight="1" x14ac:dyDescent="0.35">
      <c r="A329" s="201">
        <v>14439</v>
      </c>
      <c r="B329" s="197" t="s">
        <v>1069</v>
      </c>
      <c r="C329" s="198" t="s">
        <v>126</v>
      </c>
      <c r="D329" s="199">
        <v>2</v>
      </c>
      <c r="E329" s="199">
        <v>2025</v>
      </c>
      <c r="F329" s="200" t="s">
        <v>127</v>
      </c>
      <c r="G329" s="197" t="s">
        <v>173</v>
      </c>
      <c r="H329" s="198" t="s">
        <v>176</v>
      </c>
      <c r="I329" s="200" t="s">
        <v>552</v>
      </c>
      <c r="J329" s="200" t="s">
        <v>553</v>
      </c>
      <c r="K329" s="200" t="s">
        <v>65</v>
      </c>
      <c r="L329" s="215" t="s">
        <v>65</v>
      </c>
      <c r="M329" s="203">
        <v>6</v>
      </c>
      <c r="N329" s="204" t="s">
        <v>2326</v>
      </c>
      <c r="O329" s="204" t="s">
        <v>2327</v>
      </c>
      <c r="P329" s="200" t="s">
        <v>152</v>
      </c>
      <c r="Q329" s="205" t="s">
        <v>61</v>
      </c>
      <c r="R329" s="200" t="s">
        <v>107</v>
      </c>
      <c r="S329" s="204">
        <v>20</v>
      </c>
      <c r="T329" s="203">
        <v>10</v>
      </c>
      <c r="U329" s="203">
        <v>80</v>
      </c>
      <c r="V329" s="203">
        <v>0</v>
      </c>
      <c r="W329" s="203">
        <v>80</v>
      </c>
      <c r="X329" s="203">
        <v>4</v>
      </c>
      <c r="Y329" s="203" t="s">
        <v>64</v>
      </c>
      <c r="Z329" s="207" t="s">
        <v>67</v>
      </c>
      <c r="AA329" s="208" t="s">
        <v>67</v>
      </c>
      <c r="AB329" s="198" t="s">
        <v>2234</v>
      </c>
      <c r="AC329" s="200" t="s">
        <v>418</v>
      </c>
      <c r="AD329" s="203" t="s">
        <v>67</v>
      </c>
      <c r="AE329" s="204">
        <v>0</v>
      </c>
      <c r="AF329" s="200" t="s">
        <v>1366</v>
      </c>
      <c r="AG329" s="57">
        <v>20</v>
      </c>
      <c r="AH329" s="203">
        <v>3</v>
      </c>
      <c r="AI329" s="202" t="s">
        <v>2094</v>
      </c>
      <c r="AJ329" s="197" t="s">
        <v>2093</v>
      </c>
      <c r="AK329" s="209">
        <v>80</v>
      </c>
      <c r="AL329" s="209">
        <v>20</v>
      </c>
      <c r="AM329" s="209">
        <v>6373</v>
      </c>
      <c r="AN329" s="209">
        <v>0</v>
      </c>
      <c r="AO329" s="209">
        <v>0</v>
      </c>
      <c r="AP329" s="209">
        <v>5098400</v>
      </c>
      <c r="AQ329" s="209">
        <v>800000</v>
      </c>
      <c r="AR329" s="209">
        <v>0</v>
      </c>
      <c r="AS329" s="210">
        <v>0</v>
      </c>
      <c r="AT329" s="210">
        <v>0</v>
      </c>
      <c r="AU329" s="210">
        <v>5898400</v>
      </c>
      <c r="AV329" s="107" t="s">
        <v>64</v>
      </c>
      <c r="AX329" s="107">
        <v>1</v>
      </c>
      <c r="AY329" s="107">
        <v>7</v>
      </c>
      <c r="AZ329" s="107">
        <v>0</v>
      </c>
      <c r="BA329" s="107">
        <v>0</v>
      </c>
      <c r="BB329" s="107">
        <v>0</v>
      </c>
      <c r="BC329" s="107">
        <v>0</v>
      </c>
      <c r="BD329" s="107">
        <v>0</v>
      </c>
      <c r="BE329" s="107">
        <v>0</v>
      </c>
      <c r="BF329" s="107">
        <v>0</v>
      </c>
      <c r="BG329" s="206">
        <v>7</v>
      </c>
      <c r="BH329" s="206">
        <v>7</v>
      </c>
      <c r="BI329" s="206">
        <v>5</v>
      </c>
      <c r="BJ329" s="206">
        <v>5</v>
      </c>
      <c r="BK329" s="206">
        <v>5</v>
      </c>
      <c r="BL329" s="57">
        <v>7</v>
      </c>
      <c r="BM329" s="57">
        <v>5.8</v>
      </c>
      <c r="BN329" s="57" t="s">
        <v>67</v>
      </c>
      <c r="BQ329" s="108"/>
    </row>
    <row r="330" spans="1:73" s="57" customFormat="1" ht="14.15" customHeight="1" x14ac:dyDescent="0.35">
      <c r="A330" s="201">
        <v>14448</v>
      </c>
      <c r="B330" s="197" t="s">
        <v>1069</v>
      </c>
      <c r="C330" s="198" t="s">
        <v>126</v>
      </c>
      <c r="D330" s="199">
        <v>2</v>
      </c>
      <c r="E330" s="199">
        <v>2025</v>
      </c>
      <c r="F330" s="200" t="s">
        <v>127</v>
      </c>
      <c r="G330" s="197" t="s">
        <v>173</v>
      </c>
      <c r="H330" s="198" t="s">
        <v>176</v>
      </c>
      <c r="I330" s="200" t="s">
        <v>762</v>
      </c>
      <c r="J330" s="200" t="s">
        <v>763</v>
      </c>
      <c r="K330" s="200" t="s">
        <v>56</v>
      </c>
      <c r="L330" s="215" t="s">
        <v>57</v>
      </c>
      <c r="M330" s="203">
        <v>5</v>
      </c>
      <c r="N330" s="204" t="s">
        <v>2233</v>
      </c>
      <c r="O330" s="204" t="s">
        <v>1097</v>
      </c>
      <c r="P330" s="200" t="s">
        <v>152</v>
      </c>
      <c r="Q330" s="205" t="s">
        <v>61</v>
      </c>
      <c r="R330" s="200" t="s">
        <v>62</v>
      </c>
      <c r="S330" s="204">
        <v>30</v>
      </c>
      <c r="T330" s="203">
        <v>10</v>
      </c>
      <c r="U330" s="203">
        <v>108</v>
      </c>
      <c r="V330" s="203">
        <v>12</v>
      </c>
      <c r="W330" s="203">
        <v>120</v>
      </c>
      <c r="X330" s="203">
        <v>4</v>
      </c>
      <c r="Y330" s="203" t="s">
        <v>64</v>
      </c>
      <c r="Z330" s="207" t="s">
        <v>67</v>
      </c>
      <c r="AA330" s="208" t="s">
        <v>64</v>
      </c>
      <c r="AB330" s="198" t="s">
        <v>2234</v>
      </c>
      <c r="AC330" s="200" t="s">
        <v>1098</v>
      </c>
      <c r="AD330" s="203" t="s">
        <v>67</v>
      </c>
      <c r="AE330" s="204">
        <v>0</v>
      </c>
      <c r="AF330" s="200" t="s">
        <v>1366</v>
      </c>
      <c r="AG330" s="57">
        <v>30</v>
      </c>
      <c r="AH330" s="203">
        <v>3</v>
      </c>
      <c r="AI330" s="202" t="s">
        <v>2124</v>
      </c>
      <c r="AJ330" s="197" t="s">
        <v>2123</v>
      </c>
      <c r="AK330" s="209">
        <v>120</v>
      </c>
      <c r="AL330" s="209">
        <v>30</v>
      </c>
      <c r="AM330" s="209">
        <v>5401</v>
      </c>
      <c r="AN330" s="209">
        <v>100000</v>
      </c>
      <c r="AO330" s="209">
        <v>0</v>
      </c>
      <c r="AP330" s="209">
        <v>6481200</v>
      </c>
      <c r="AQ330" s="209">
        <v>1200000</v>
      </c>
      <c r="AR330" s="209">
        <v>1000000</v>
      </c>
      <c r="AS330" s="210">
        <v>0</v>
      </c>
      <c r="AT330" s="210">
        <v>0</v>
      </c>
      <c r="AU330" s="210">
        <v>8681200</v>
      </c>
      <c r="AV330" s="107" t="s">
        <v>67</v>
      </c>
      <c r="AW330" s="57" t="s">
        <v>2595</v>
      </c>
      <c r="AX330" s="107">
        <v>0</v>
      </c>
      <c r="AY330" s="107">
        <v>0</v>
      </c>
      <c r="AZ330" s="107"/>
      <c r="BA330" s="107"/>
      <c r="BB330" s="107">
        <v>0</v>
      </c>
      <c r="BC330" s="107">
        <v>0</v>
      </c>
      <c r="BD330" s="107">
        <v>0</v>
      </c>
      <c r="BE330" s="107">
        <v>0</v>
      </c>
      <c r="BF330" s="107">
        <v>0</v>
      </c>
      <c r="BG330" s="206">
        <v>0</v>
      </c>
      <c r="BH330" s="206">
        <v>0</v>
      </c>
      <c r="BI330" s="206">
        <v>0</v>
      </c>
      <c r="BJ330" s="206">
        <v>0</v>
      </c>
      <c r="BK330" s="206">
        <v>0</v>
      </c>
      <c r="BL330" s="57">
        <v>0</v>
      </c>
      <c r="BM330" s="57">
        <v>0</v>
      </c>
      <c r="BN330" s="57" t="s">
        <v>67</v>
      </c>
      <c r="BQ330" s="108"/>
    </row>
    <row r="331" spans="1:73" s="57" customFormat="1" ht="14.15" customHeight="1" x14ac:dyDescent="0.35">
      <c r="A331" s="201">
        <v>14584</v>
      </c>
      <c r="B331" s="197" t="s">
        <v>1069</v>
      </c>
      <c r="C331" s="198" t="s">
        <v>126</v>
      </c>
      <c r="D331" s="199">
        <v>2</v>
      </c>
      <c r="E331" s="199">
        <v>2025</v>
      </c>
      <c r="F331" s="200" t="s">
        <v>127</v>
      </c>
      <c r="G331" s="197" t="s">
        <v>214</v>
      </c>
      <c r="H331" s="198" t="s">
        <v>2242</v>
      </c>
      <c r="I331" s="200" t="s">
        <v>552</v>
      </c>
      <c r="J331" s="200" t="s">
        <v>553</v>
      </c>
      <c r="K331" s="200" t="s">
        <v>65</v>
      </c>
      <c r="L331" s="215" t="s">
        <v>65</v>
      </c>
      <c r="M331" s="203">
        <v>5</v>
      </c>
      <c r="N331" s="204" t="s">
        <v>2233</v>
      </c>
      <c r="O331" s="204" t="s">
        <v>559</v>
      </c>
      <c r="P331" s="200" t="s">
        <v>152</v>
      </c>
      <c r="Q331" s="205" t="s">
        <v>61</v>
      </c>
      <c r="R331" s="200" t="s">
        <v>107</v>
      </c>
      <c r="S331" s="204">
        <v>20</v>
      </c>
      <c r="T331" s="203">
        <v>20</v>
      </c>
      <c r="U331" s="203">
        <v>80</v>
      </c>
      <c r="V331" s="203">
        <v>0</v>
      </c>
      <c r="W331" s="203">
        <v>80</v>
      </c>
      <c r="X331" s="203">
        <v>4</v>
      </c>
      <c r="Y331" s="203" t="s">
        <v>64</v>
      </c>
      <c r="Z331" s="207" t="s">
        <v>67</v>
      </c>
      <c r="AA331" s="208" t="s">
        <v>67</v>
      </c>
      <c r="AB331" s="198" t="s">
        <v>2234</v>
      </c>
      <c r="AC331" s="200" t="s">
        <v>2312</v>
      </c>
      <c r="AD331" s="203" t="s">
        <v>67</v>
      </c>
      <c r="AE331" s="204">
        <v>0</v>
      </c>
      <c r="AF331" s="200" t="s">
        <v>1366</v>
      </c>
      <c r="AG331" s="57">
        <v>20</v>
      </c>
      <c r="AH331" s="203">
        <v>3</v>
      </c>
      <c r="AI331" s="202" t="s">
        <v>2124</v>
      </c>
      <c r="AJ331" s="197" t="s">
        <v>2123</v>
      </c>
      <c r="AK331" s="209">
        <v>80</v>
      </c>
      <c r="AL331" s="209">
        <v>20</v>
      </c>
      <c r="AM331" s="209">
        <v>5500</v>
      </c>
      <c r="AN331" s="209">
        <v>0</v>
      </c>
      <c r="AO331" s="209">
        <v>0</v>
      </c>
      <c r="AP331" s="209">
        <v>8800000</v>
      </c>
      <c r="AQ331" s="209">
        <v>1600000</v>
      </c>
      <c r="AR331" s="209">
        <v>0</v>
      </c>
      <c r="AS331" s="210">
        <v>0</v>
      </c>
      <c r="AT331" s="210">
        <v>0</v>
      </c>
      <c r="AU331" s="210">
        <v>10400000</v>
      </c>
      <c r="AV331" s="107" t="s">
        <v>67</v>
      </c>
      <c r="AW331" s="57" t="s">
        <v>2595</v>
      </c>
      <c r="AX331" s="107">
        <v>0</v>
      </c>
      <c r="AY331" s="107">
        <v>0</v>
      </c>
      <c r="AZ331" s="107"/>
      <c r="BA331" s="107"/>
      <c r="BB331" s="107">
        <v>0</v>
      </c>
      <c r="BC331" s="107">
        <v>0</v>
      </c>
      <c r="BD331" s="107">
        <v>0</v>
      </c>
      <c r="BE331" s="107">
        <v>0</v>
      </c>
      <c r="BF331" s="107">
        <v>0</v>
      </c>
      <c r="BG331" s="206">
        <v>0</v>
      </c>
      <c r="BH331" s="206">
        <v>0</v>
      </c>
      <c r="BI331" s="206">
        <v>0</v>
      </c>
      <c r="BJ331" s="206">
        <v>0</v>
      </c>
      <c r="BK331" s="206">
        <v>0</v>
      </c>
      <c r="BL331" s="57">
        <v>0</v>
      </c>
      <c r="BM331" s="57">
        <v>0</v>
      </c>
      <c r="BN331" s="57" t="s">
        <v>67</v>
      </c>
      <c r="BQ331" s="108"/>
    </row>
    <row r="332" spans="1:73" s="57" customFormat="1" ht="14.15" customHeight="1" x14ac:dyDescent="0.35">
      <c r="A332" s="201">
        <v>14585</v>
      </c>
      <c r="B332" s="197" t="s">
        <v>1069</v>
      </c>
      <c r="C332" s="198" t="s">
        <v>126</v>
      </c>
      <c r="D332" s="199">
        <v>2</v>
      </c>
      <c r="E332" s="199">
        <v>2025</v>
      </c>
      <c r="F332" s="200" t="s">
        <v>127</v>
      </c>
      <c r="G332" s="197" t="s">
        <v>214</v>
      </c>
      <c r="H332" s="198" t="s">
        <v>2242</v>
      </c>
      <c r="I332" s="200" t="s">
        <v>762</v>
      </c>
      <c r="J332" s="200" t="s">
        <v>763</v>
      </c>
      <c r="K332" s="200" t="s">
        <v>65</v>
      </c>
      <c r="L332" s="215" t="s">
        <v>65</v>
      </c>
      <c r="M332" s="203">
        <v>5</v>
      </c>
      <c r="N332" s="204" t="s">
        <v>2233</v>
      </c>
      <c r="O332" s="204" t="s">
        <v>770</v>
      </c>
      <c r="P332" s="200" t="s">
        <v>152</v>
      </c>
      <c r="Q332" s="205" t="s">
        <v>61</v>
      </c>
      <c r="R332" s="200" t="s">
        <v>107</v>
      </c>
      <c r="S332" s="204">
        <v>27</v>
      </c>
      <c r="T332" s="203">
        <v>10</v>
      </c>
      <c r="U332" s="203">
        <v>108</v>
      </c>
      <c r="V332" s="203">
        <v>0</v>
      </c>
      <c r="W332" s="203">
        <v>108</v>
      </c>
      <c r="X332" s="203">
        <v>4</v>
      </c>
      <c r="Y332" s="203" t="s">
        <v>64</v>
      </c>
      <c r="Z332" s="207" t="s">
        <v>67</v>
      </c>
      <c r="AA332" s="208" t="s">
        <v>67</v>
      </c>
      <c r="AB332" s="198" t="s">
        <v>2234</v>
      </c>
      <c r="AC332" s="200" t="s">
        <v>771</v>
      </c>
      <c r="AD332" s="203" t="s">
        <v>67</v>
      </c>
      <c r="AE332" s="204">
        <v>0</v>
      </c>
      <c r="AF332" s="200" t="s">
        <v>1366</v>
      </c>
      <c r="AG332" s="57">
        <v>27</v>
      </c>
      <c r="AH332" s="203">
        <v>3</v>
      </c>
      <c r="AI332" s="202" t="s">
        <v>2124</v>
      </c>
      <c r="AJ332" s="197" t="s">
        <v>2123</v>
      </c>
      <c r="AK332" s="209">
        <v>108</v>
      </c>
      <c r="AL332" s="209">
        <v>27</v>
      </c>
      <c r="AM332" s="209">
        <v>5600</v>
      </c>
      <c r="AN332" s="209">
        <v>0</v>
      </c>
      <c r="AO332" s="209">
        <v>0</v>
      </c>
      <c r="AP332" s="209">
        <v>6048000</v>
      </c>
      <c r="AQ332" s="209">
        <v>1080000</v>
      </c>
      <c r="AR332" s="209">
        <v>0</v>
      </c>
      <c r="AS332" s="210">
        <v>0</v>
      </c>
      <c r="AT332" s="210">
        <v>0</v>
      </c>
      <c r="AU332" s="210">
        <v>7128000</v>
      </c>
      <c r="AV332" s="107" t="s">
        <v>67</v>
      </c>
      <c r="AW332" s="57" t="s">
        <v>2595</v>
      </c>
      <c r="AX332" s="107">
        <v>0</v>
      </c>
      <c r="AY332" s="107">
        <v>0</v>
      </c>
      <c r="AZ332" s="107"/>
      <c r="BA332" s="107"/>
      <c r="BB332" s="107">
        <v>0</v>
      </c>
      <c r="BC332" s="107">
        <v>0</v>
      </c>
      <c r="BD332" s="107">
        <v>0</v>
      </c>
      <c r="BE332" s="107">
        <v>0</v>
      </c>
      <c r="BF332" s="107">
        <v>0</v>
      </c>
      <c r="BG332" s="206">
        <v>0</v>
      </c>
      <c r="BH332" s="206">
        <v>0</v>
      </c>
      <c r="BI332" s="206">
        <v>0</v>
      </c>
      <c r="BJ332" s="206">
        <v>0</v>
      </c>
      <c r="BK332" s="206">
        <v>0</v>
      </c>
      <c r="BL332" s="57">
        <v>0</v>
      </c>
      <c r="BM332" s="57">
        <v>0</v>
      </c>
      <c r="BN332" s="57" t="s">
        <v>67</v>
      </c>
      <c r="BQ332" s="108"/>
    </row>
    <row r="333" spans="1:73" s="57" customFormat="1" ht="14.15" customHeight="1" x14ac:dyDescent="0.35">
      <c r="A333" s="201">
        <v>14328</v>
      </c>
      <c r="B333" s="197" t="s">
        <v>1069</v>
      </c>
      <c r="C333" s="198" t="s">
        <v>126</v>
      </c>
      <c r="D333" s="199">
        <v>2</v>
      </c>
      <c r="E333" s="199">
        <v>2025</v>
      </c>
      <c r="F333" s="200" t="s">
        <v>127</v>
      </c>
      <c r="G333" s="197" t="s">
        <v>974</v>
      </c>
      <c r="H333" s="198" t="s">
        <v>2248</v>
      </c>
      <c r="I333" s="200" t="s">
        <v>1106</v>
      </c>
      <c r="J333" s="200" t="s">
        <v>2592</v>
      </c>
      <c r="K333" s="200" t="s">
        <v>56</v>
      </c>
      <c r="L333" s="215" t="s">
        <v>57</v>
      </c>
      <c r="M333" s="203">
        <v>13</v>
      </c>
      <c r="N333" s="204" t="s">
        <v>1365</v>
      </c>
      <c r="O333" s="204" t="s">
        <v>455</v>
      </c>
      <c r="P333" s="200" t="s">
        <v>152</v>
      </c>
      <c r="Q333" s="205" t="s">
        <v>61</v>
      </c>
      <c r="R333" s="200" t="s">
        <v>62</v>
      </c>
      <c r="S333" s="204">
        <v>40</v>
      </c>
      <c r="T333" s="203">
        <v>15</v>
      </c>
      <c r="U333" s="203"/>
      <c r="V333" s="203">
        <v>12</v>
      </c>
      <c r="W333" s="203">
        <v>160</v>
      </c>
      <c r="X333" s="203">
        <v>4</v>
      </c>
      <c r="Y333" s="203" t="s">
        <v>64</v>
      </c>
      <c r="Z333" s="207" t="s">
        <v>67</v>
      </c>
      <c r="AA333" s="208" t="s">
        <v>67</v>
      </c>
      <c r="AB333" s="198" t="s">
        <v>2249</v>
      </c>
      <c r="AC333" s="200" t="s">
        <v>1108</v>
      </c>
      <c r="AD333" s="203" t="s">
        <v>67</v>
      </c>
      <c r="AE333" s="204">
        <v>0</v>
      </c>
      <c r="AF333" s="200" t="s">
        <v>1366</v>
      </c>
      <c r="AG333" s="57">
        <v>40</v>
      </c>
      <c r="AH333" s="203">
        <v>1</v>
      </c>
      <c r="AI333" s="202" t="s">
        <v>1592</v>
      </c>
      <c r="AJ333" s="197" t="s">
        <v>2099</v>
      </c>
      <c r="AK333" s="209">
        <v>160</v>
      </c>
      <c r="AL333" s="209">
        <v>40</v>
      </c>
      <c r="AM333" s="209">
        <v>4900</v>
      </c>
      <c r="AN333" s="209">
        <v>0</v>
      </c>
      <c r="AO333" s="209">
        <v>0</v>
      </c>
      <c r="AP333" s="209">
        <v>11760000</v>
      </c>
      <c r="AQ333" s="209">
        <v>2400000</v>
      </c>
      <c r="AR333" s="209">
        <v>0</v>
      </c>
      <c r="AS333" s="210">
        <v>0</v>
      </c>
      <c r="AT333" s="210">
        <v>0</v>
      </c>
      <c r="AU333" s="210">
        <v>14160000</v>
      </c>
      <c r="AV333" s="107" t="s">
        <v>64</v>
      </c>
      <c r="AX333" s="107">
        <v>3</v>
      </c>
      <c r="AY333" s="107">
        <v>7</v>
      </c>
      <c r="AZ333" s="107">
        <v>7</v>
      </c>
      <c r="BA333" s="107">
        <v>7</v>
      </c>
      <c r="BB333" s="107">
        <v>7</v>
      </c>
      <c r="BC333" s="107">
        <v>7</v>
      </c>
      <c r="BD333" s="107">
        <v>7</v>
      </c>
      <c r="BE333" s="107">
        <v>7</v>
      </c>
      <c r="BF333" s="107">
        <v>7</v>
      </c>
      <c r="BG333" s="206">
        <v>7</v>
      </c>
      <c r="BH333" s="206">
        <v>7</v>
      </c>
      <c r="BI333" s="206">
        <v>7</v>
      </c>
      <c r="BJ333" s="206">
        <v>7</v>
      </c>
      <c r="BK333" s="206">
        <v>7</v>
      </c>
      <c r="BL333" s="57">
        <v>5.9</v>
      </c>
      <c r="BM333" s="57">
        <v>6.5</v>
      </c>
      <c r="BN333" s="57" t="s">
        <v>67</v>
      </c>
      <c r="BQ333" s="108"/>
    </row>
    <row r="334" spans="1:73" s="57" customFormat="1" ht="14.15" customHeight="1" x14ac:dyDescent="0.35">
      <c r="A334" s="201">
        <v>14481</v>
      </c>
      <c r="B334" s="197" t="s">
        <v>1069</v>
      </c>
      <c r="C334" s="198" t="s">
        <v>126</v>
      </c>
      <c r="D334" s="199">
        <v>2</v>
      </c>
      <c r="E334" s="199">
        <v>2025</v>
      </c>
      <c r="F334" s="200" t="s">
        <v>127</v>
      </c>
      <c r="G334" s="197" t="s">
        <v>440</v>
      </c>
      <c r="H334" s="198" t="s">
        <v>2243</v>
      </c>
      <c r="I334" s="200" t="s">
        <v>580</v>
      </c>
      <c r="J334" s="200" t="s">
        <v>581</v>
      </c>
      <c r="K334" s="200" t="s">
        <v>65</v>
      </c>
      <c r="L334" s="215" t="s">
        <v>65</v>
      </c>
      <c r="M334" s="203">
        <v>13</v>
      </c>
      <c r="N334" s="204" t="s">
        <v>1365</v>
      </c>
      <c r="O334" s="204" t="s">
        <v>582</v>
      </c>
      <c r="P334" s="200" t="s">
        <v>435</v>
      </c>
      <c r="Q334" s="205" t="s">
        <v>61</v>
      </c>
      <c r="R334" s="200" t="s">
        <v>62</v>
      </c>
      <c r="S334" s="204">
        <v>25</v>
      </c>
      <c r="T334" s="203">
        <v>15</v>
      </c>
      <c r="U334" s="203">
        <v>100</v>
      </c>
      <c r="V334" s="203">
        <v>0</v>
      </c>
      <c r="W334" s="203">
        <v>100</v>
      </c>
      <c r="X334" s="203">
        <v>4</v>
      </c>
      <c r="Y334" s="203" t="s">
        <v>64</v>
      </c>
      <c r="Z334" s="207" t="s">
        <v>67</v>
      </c>
      <c r="AA334" s="208" t="s">
        <v>67</v>
      </c>
      <c r="AB334" s="198" t="s">
        <v>2234</v>
      </c>
      <c r="AC334" s="200" t="s">
        <v>436</v>
      </c>
      <c r="AD334" s="203" t="s">
        <v>67</v>
      </c>
      <c r="AE334" s="204">
        <v>0</v>
      </c>
      <c r="AF334" s="200" t="s">
        <v>1366</v>
      </c>
      <c r="AG334" s="57">
        <v>25</v>
      </c>
      <c r="AH334" s="203">
        <v>1</v>
      </c>
      <c r="AI334" s="202" t="s">
        <v>1592</v>
      </c>
      <c r="AJ334" s="197" t="s">
        <v>2099</v>
      </c>
      <c r="AK334" s="209">
        <v>100</v>
      </c>
      <c r="AL334" s="209">
        <v>25</v>
      </c>
      <c r="AM334" s="209">
        <v>4130</v>
      </c>
      <c r="AN334" s="209">
        <v>0</v>
      </c>
      <c r="AO334" s="209">
        <v>0</v>
      </c>
      <c r="AP334" s="209">
        <v>6195000</v>
      </c>
      <c r="AQ334" s="209">
        <v>1500000</v>
      </c>
      <c r="AR334" s="209">
        <v>0</v>
      </c>
      <c r="AS334" s="210">
        <v>0</v>
      </c>
      <c r="AT334" s="210">
        <v>0</v>
      </c>
      <c r="AU334" s="210">
        <v>7695000</v>
      </c>
      <c r="AV334" s="107" t="s">
        <v>64</v>
      </c>
      <c r="AX334" s="107">
        <v>3</v>
      </c>
      <c r="AY334" s="107">
        <v>7</v>
      </c>
      <c r="AZ334" s="107">
        <v>0</v>
      </c>
      <c r="BA334" s="107">
        <v>0</v>
      </c>
      <c r="BB334" s="107">
        <v>0</v>
      </c>
      <c r="BC334" s="107">
        <v>0</v>
      </c>
      <c r="BD334" s="107">
        <v>0</v>
      </c>
      <c r="BE334" s="107">
        <v>0</v>
      </c>
      <c r="BF334" s="107">
        <v>0</v>
      </c>
      <c r="BG334" s="206">
        <v>7</v>
      </c>
      <c r="BH334" s="206">
        <v>7</v>
      </c>
      <c r="BI334" s="206">
        <v>7</v>
      </c>
      <c r="BJ334" s="206">
        <v>7</v>
      </c>
      <c r="BK334" s="206">
        <v>7</v>
      </c>
      <c r="BL334" s="57">
        <v>7</v>
      </c>
      <c r="BM334" s="57">
        <v>6.6000000000000005</v>
      </c>
      <c r="BN334" s="57" t="s">
        <v>67</v>
      </c>
      <c r="BQ334" s="108"/>
    </row>
    <row r="335" spans="1:73" s="57" customFormat="1" ht="14.15" customHeight="1" x14ac:dyDescent="0.35">
      <c r="A335" s="201">
        <v>14446</v>
      </c>
      <c r="B335" s="197" t="s">
        <v>1069</v>
      </c>
      <c r="C335" s="198" t="s">
        <v>126</v>
      </c>
      <c r="D335" s="199">
        <v>2</v>
      </c>
      <c r="E335" s="199">
        <v>2025</v>
      </c>
      <c r="F335" s="200" t="s">
        <v>127</v>
      </c>
      <c r="G335" s="197" t="s">
        <v>173</v>
      </c>
      <c r="H335" s="198" t="s">
        <v>176</v>
      </c>
      <c r="I335" s="200" t="s">
        <v>939</v>
      </c>
      <c r="J335" s="200" t="s">
        <v>940</v>
      </c>
      <c r="K335" s="200" t="s">
        <v>56</v>
      </c>
      <c r="L335" s="215" t="s">
        <v>57</v>
      </c>
      <c r="M335" s="203">
        <v>10</v>
      </c>
      <c r="N335" s="204" t="s">
        <v>2279</v>
      </c>
      <c r="O335" s="204" t="s">
        <v>112</v>
      </c>
      <c r="P335" s="200" t="s">
        <v>152</v>
      </c>
      <c r="Q335" s="205" t="s">
        <v>61</v>
      </c>
      <c r="R335" s="200" t="s">
        <v>62</v>
      </c>
      <c r="S335" s="204">
        <v>33</v>
      </c>
      <c r="T335" s="203">
        <v>10</v>
      </c>
      <c r="U335" s="203">
        <v>120</v>
      </c>
      <c r="V335" s="203">
        <v>12</v>
      </c>
      <c r="W335" s="203">
        <v>132</v>
      </c>
      <c r="X335" s="203">
        <v>4</v>
      </c>
      <c r="Y335" s="203" t="s">
        <v>64</v>
      </c>
      <c r="Z335" s="207" t="s">
        <v>67</v>
      </c>
      <c r="AA335" s="208" t="s">
        <v>64</v>
      </c>
      <c r="AB335" s="198" t="s">
        <v>2234</v>
      </c>
      <c r="AC335" s="200" t="s">
        <v>941</v>
      </c>
      <c r="AD335" s="203" t="s">
        <v>67</v>
      </c>
      <c r="AE335" s="204">
        <v>0</v>
      </c>
      <c r="AF335" s="200" t="s">
        <v>1366</v>
      </c>
      <c r="AG335" s="57">
        <v>33</v>
      </c>
      <c r="AH335" s="203">
        <v>3</v>
      </c>
      <c r="AI335" s="202" t="s">
        <v>1617</v>
      </c>
      <c r="AJ335" s="197" t="s">
        <v>2152</v>
      </c>
      <c r="AK335" s="209">
        <v>132</v>
      </c>
      <c r="AL335" s="209">
        <v>33</v>
      </c>
      <c r="AM335" s="209">
        <v>6373</v>
      </c>
      <c r="AN335" s="209">
        <v>100000</v>
      </c>
      <c r="AO335" s="209">
        <v>0</v>
      </c>
      <c r="AP335" s="209">
        <v>8412360</v>
      </c>
      <c r="AQ335" s="209">
        <v>1320000</v>
      </c>
      <c r="AR335" s="209">
        <v>1000000</v>
      </c>
      <c r="AS335" s="210">
        <v>0</v>
      </c>
      <c r="AT335" s="210">
        <v>0</v>
      </c>
      <c r="AU335" s="210">
        <v>10732360</v>
      </c>
      <c r="AV335" s="107" t="s">
        <v>64</v>
      </c>
      <c r="AX335" s="107">
        <v>7</v>
      </c>
      <c r="AY335" s="107">
        <v>7</v>
      </c>
      <c r="AZ335" s="107">
        <v>0</v>
      </c>
      <c r="BA335" s="107">
        <v>0</v>
      </c>
      <c r="BB335" s="107">
        <v>0</v>
      </c>
      <c r="BC335" s="107">
        <v>0</v>
      </c>
      <c r="BD335" s="107">
        <v>0</v>
      </c>
      <c r="BE335" s="107">
        <v>0</v>
      </c>
      <c r="BF335" s="107">
        <v>0</v>
      </c>
      <c r="BG335" s="206">
        <v>7</v>
      </c>
      <c r="BH335" s="206">
        <v>5.4</v>
      </c>
      <c r="BI335" s="206">
        <v>5</v>
      </c>
      <c r="BJ335" s="206">
        <v>5</v>
      </c>
      <c r="BK335" s="206">
        <v>5</v>
      </c>
      <c r="BL335" s="57">
        <v>7</v>
      </c>
      <c r="BM335" s="57">
        <v>6</v>
      </c>
      <c r="BN335" s="57" t="s">
        <v>67</v>
      </c>
      <c r="BQ335" s="108"/>
    </row>
    <row r="336" spans="1:73" s="57" customFormat="1" ht="14.15" customHeight="1" x14ac:dyDescent="0.35">
      <c r="A336" s="201">
        <v>14306</v>
      </c>
      <c r="B336" s="197" t="s">
        <v>1069</v>
      </c>
      <c r="C336" s="198" t="s">
        <v>126</v>
      </c>
      <c r="D336" s="199">
        <v>2</v>
      </c>
      <c r="E336" s="199">
        <v>2025</v>
      </c>
      <c r="F336" s="200" t="s">
        <v>127</v>
      </c>
      <c r="G336" s="197" t="s">
        <v>2289</v>
      </c>
      <c r="H336" s="198" t="s">
        <v>909</v>
      </c>
      <c r="I336" s="200" t="s">
        <v>906</v>
      </c>
      <c r="J336" s="200" t="s">
        <v>2592</v>
      </c>
      <c r="K336" s="200" t="s">
        <v>65</v>
      </c>
      <c r="L336" s="215" t="s">
        <v>65</v>
      </c>
      <c r="M336" s="203">
        <v>14</v>
      </c>
      <c r="N336" s="204" t="s">
        <v>2282</v>
      </c>
      <c r="O336" s="204" t="s">
        <v>486</v>
      </c>
      <c r="P336" s="200" t="s">
        <v>152</v>
      </c>
      <c r="Q336" s="205" t="s">
        <v>61</v>
      </c>
      <c r="R336" s="200" t="s">
        <v>107</v>
      </c>
      <c r="S336" s="204">
        <v>14</v>
      </c>
      <c r="T336" s="203">
        <v>20</v>
      </c>
      <c r="U336" s="203"/>
      <c r="V336" s="203">
        <v>0</v>
      </c>
      <c r="W336" s="203">
        <v>40</v>
      </c>
      <c r="X336" s="203">
        <v>3</v>
      </c>
      <c r="Y336" s="203" t="s">
        <v>64</v>
      </c>
      <c r="Z336" s="207" t="s">
        <v>67</v>
      </c>
      <c r="AA336" s="208" t="s">
        <v>67</v>
      </c>
      <c r="AB336" s="198" t="s">
        <v>2290</v>
      </c>
      <c r="AC336" s="200" t="s">
        <v>2047</v>
      </c>
      <c r="AD336" s="203" t="s">
        <v>67</v>
      </c>
      <c r="AE336" s="204">
        <v>0</v>
      </c>
      <c r="AF336" s="200" t="s">
        <v>1366</v>
      </c>
      <c r="AG336" s="57">
        <v>14</v>
      </c>
      <c r="AH336" s="203">
        <v>1</v>
      </c>
      <c r="AI336" s="202" t="s">
        <v>1617</v>
      </c>
      <c r="AJ336" s="197" t="s">
        <v>2152</v>
      </c>
      <c r="AK336" s="209">
        <v>40</v>
      </c>
      <c r="AL336" s="209">
        <v>14</v>
      </c>
      <c r="AM336" s="209">
        <v>4130</v>
      </c>
      <c r="AN336" s="209">
        <v>0</v>
      </c>
      <c r="AO336" s="209">
        <v>0</v>
      </c>
      <c r="AP336" s="209">
        <v>3304000</v>
      </c>
      <c r="AQ336" s="209">
        <v>1120000</v>
      </c>
      <c r="AR336" s="209">
        <v>0</v>
      </c>
      <c r="AS336" s="210">
        <v>0</v>
      </c>
      <c r="AT336" s="210">
        <v>0</v>
      </c>
      <c r="AU336" s="210">
        <v>4424000</v>
      </c>
      <c r="AV336" s="107" t="s">
        <v>64</v>
      </c>
      <c r="AX336" s="107">
        <v>7</v>
      </c>
      <c r="AY336" s="107">
        <v>7</v>
      </c>
      <c r="AZ336" s="107">
        <v>7</v>
      </c>
      <c r="BA336" s="107">
        <v>7</v>
      </c>
      <c r="BB336" s="107">
        <v>7</v>
      </c>
      <c r="BC336" s="107">
        <v>7</v>
      </c>
      <c r="BD336" s="107">
        <v>7</v>
      </c>
      <c r="BE336" s="107">
        <v>7</v>
      </c>
      <c r="BF336" s="107">
        <v>7</v>
      </c>
      <c r="BG336" s="206">
        <v>7</v>
      </c>
      <c r="BH336" s="206">
        <v>7</v>
      </c>
      <c r="BI336" s="206">
        <v>7</v>
      </c>
      <c r="BJ336" s="206">
        <v>7</v>
      </c>
      <c r="BK336" s="206">
        <v>7</v>
      </c>
      <c r="BL336" s="57">
        <v>7</v>
      </c>
      <c r="BM336" s="57">
        <v>7.0000000000000009</v>
      </c>
      <c r="BN336" s="57" t="s">
        <v>64</v>
      </c>
      <c r="BO336" s="57" t="s">
        <v>2496</v>
      </c>
      <c r="BP336" s="57" t="s">
        <v>2497</v>
      </c>
      <c r="BQ336" s="108">
        <v>452915301</v>
      </c>
      <c r="BR336" s="57" t="s">
        <v>2498</v>
      </c>
      <c r="BS336" s="57" t="s">
        <v>2499</v>
      </c>
      <c r="BT336" s="57" t="s">
        <v>2500</v>
      </c>
    </row>
    <row r="337" spans="1:73" s="57" customFormat="1" ht="14.15" customHeight="1" x14ac:dyDescent="0.35">
      <c r="A337" s="201">
        <v>14276</v>
      </c>
      <c r="B337" s="197" t="s">
        <v>1069</v>
      </c>
      <c r="C337" s="198" t="s">
        <v>126</v>
      </c>
      <c r="D337" s="199">
        <v>2</v>
      </c>
      <c r="E337" s="199">
        <v>2025</v>
      </c>
      <c r="F337" s="200" t="s">
        <v>127</v>
      </c>
      <c r="G337" s="197" t="s">
        <v>502</v>
      </c>
      <c r="H337" s="198" t="s">
        <v>2280</v>
      </c>
      <c r="I337" s="200" t="s">
        <v>493</v>
      </c>
      <c r="J337" s="200" t="s">
        <v>494</v>
      </c>
      <c r="K337" s="200" t="s">
        <v>207</v>
      </c>
      <c r="L337" s="215" t="s">
        <v>208</v>
      </c>
      <c r="M337" s="203">
        <v>9</v>
      </c>
      <c r="N337" s="204" t="s">
        <v>2272</v>
      </c>
      <c r="O337" s="204" t="s">
        <v>187</v>
      </c>
      <c r="P337" s="200" t="s">
        <v>462</v>
      </c>
      <c r="Q337" s="205" t="s">
        <v>61</v>
      </c>
      <c r="R337" s="200" t="s">
        <v>107</v>
      </c>
      <c r="S337" s="204">
        <v>20</v>
      </c>
      <c r="T337" s="203">
        <v>11</v>
      </c>
      <c r="U337" s="203">
        <v>72</v>
      </c>
      <c r="V337" s="203">
        <v>8</v>
      </c>
      <c r="W337" s="203">
        <v>80</v>
      </c>
      <c r="X337" s="203">
        <v>4</v>
      </c>
      <c r="Y337" s="203" t="s">
        <v>64</v>
      </c>
      <c r="Z337" s="207" t="s">
        <v>67</v>
      </c>
      <c r="AA337" s="208" t="s">
        <v>67</v>
      </c>
      <c r="AB337" s="198" t="s">
        <v>2234</v>
      </c>
      <c r="AC337" s="200" t="s">
        <v>2281</v>
      </c>
      <c r="AD337" s="203" t="s">
        <v>67</v>
      </c>
      <c r="AE337" s="204">
        <v>0</v>
      </c>
      <c r="AF337" s="200" t="s">
        <v>1366</v>
      </c>
      <c r="AG337" s="57">
        <v>20</v>
      </c>
      <c r="AH337" s="203">
        <v>1</v>
      </c>
      <c r="AI337" s="202" t="s">
        <v>1617</v>
      </c>
      <c r="AJ337" s="197" t="s">
        <v>2152</v>
      </c>
      <c r="AK337" s="209">
        <v>80</v>
      </c>
      <c r="AL337" s="209">
        <v>20</v>
      </c>
      <c r="AM337" s="209">
        <v>4130</v>
      </c>
      <c r="AN337" s="209">
        <v>0</v>
      </c>
      <c r="AO337" s="209">
        <v>0</v>
      </c>
      <c r="AP337" s="209">
        <v>3634400</v>
      </c>
      <c r="AQ337" s="209">
        <v>880000</v>
      </c>
      <c r="AR337" s="209">
        <v>0</v>
      </c>
      <c r="AS337" s="210">
        <v>0</v>
      </c>
      <c r="AT337" s="210">
        <v>0</v>
      </c>
      <c r="AU337" s="210">
        <v>4514400</v>
      </c>
      <c r="AV337" s="107" t="s">
        <v>64</v>
      </c>
      <c r="AX337" s="107">
        <v>7</v>
      </c>
      <c r="AY337" s="107">
        <v>7</v>
      </c>
      <c r="AZ337" s="107">
        <v>0</v>
      </c>
      <c r="BA337" s="107">
        <v>0</v>
      </c>
      <c r="BB337" s="107">
        <v>0</v>
      </c>
      <c r="BC337" s="107">
        <v>0</v>
      </c>
      <c r="BD337" s="107">
        <v>0</v>
      </c>
      <c r="BE337" s="107">
        <v>0</v>
      </c>
      <c r="BF337" s="107">
        <v>0</v>
      </c>
      <c r="BG337" s="206">
        <v>7</v>
      </c>
      <c r="BH337" s="206">
        <v>7</v>
      </c>
      <c r="BI337" s="206">
        <v>7</v>
      </c>
      <c r="BJ337" s="206">
        <v>7</v>
      </c>
      <c r="BK337" s="206">
        <v>7</v>
      </c>
      <c r="BL337" s="57">
        <v>7</v>
      </c>
      <c r="BM337" s="57">
        <v>7.0000000000000009</v>
      </c>
      <c r="BN337" s="57" t="s">
        <v>64</v>
      </c>
      <c r="BO337" s="57" t="s">
        <v>2496</v>
      </c>
      <c r="BP337" s="57" t="s">
        <v>2497</v>
      </c>
      <c r="BQ337" s="108">
        <v>452915301</v>
      </c>
      <c r="BR337" s="57" t="s">
        <v>2501</v>
      </c>
      <c r="BS337" s="57" t="s">
        <v>2238</v>
      </c>
      <c r="BT337" s="57" t="s">
        <v>2239</v>
      </c>
    </row>
    <row r="338" spans="1:73" s="57" customFormat="1" ht="14.15" customHeight="1" x14ac:dyDescent="0.35">
      <c r="A338" s="201">
        <v>14504</v>
      </c>
      <c r="B338" s="197" t="s">
        <v>1069</v>
      </c>
      <c r="C338" s="198" t="s">
        <v>126</v>
      </c>
      <c r="D338" s="199">
        <v>2</v>
      </c>
      <c r="E338" s="199">
        <v>2025</v>
      </c>
      <c r="F338" s="200" t="s">
        <v>127</v>
      </c>
      <c r="G338" s="197" t="s">
        <v>2256</v>
      </c>
      <c r="H338" s="198" t="s">
        <v>2257</v>
      </c>
      <c r="I338" s="200" t="s">
        <v>670</v>
      </c>
      <c r="J338" s="200" t="s">
        <v>671</v>
      </c>
      <c r="K338" s="200" t="s">
        <v>65</v>
      </c>
      <c r="L338" s="215" t="s">
        <v>65</v>
      </c>
      <c r="M338" s="203">
        <v>9</v>
      </c>
      <c r="N338" s="204" t="s">
        <v>2272</v>
      </c>
      <c r="O338" s="204" t="s">
        <v>672</v>
      </c>
      <c r="P338" s="200" t="s">
        <v>132</v>
      </c>
      <c r="Q338" s="205" t="s">
        <v>61</v>
      </c>
      <c r="R338" s="200" t="s">
        <v>62</v>
      </c>
      <c r="S338" s="204">
        <v>8</v>
      </c>
      <c r="T338" s="203">
        <v>10</v>
      </c>
      <c r="U338" s="203">
        <v>36</v>
      </c>
      <c r="V338" s="203">
        <v>0</v>
      </c>
      <c r="W338" s="203">
        <v>36</v>
      </c>
      <c r="X338" s="203">
        <v>5</v>
      </c>
      <c r="Y338" s="203" t="s">
        <v>64</v>
      </c>
      <c r="Z338" s="207" t="s">
        <v>67</v>
      </c>
      <c r="AA338" s="208" t="s">
        <v>67</v>
      </c>
      <c r="AB338" s="198" t="s">
        <v>2234</v>
      </c>
      <c r="AC338" s="200" t="s">
        <v>673</v>
      </c>
      <c r="AD338" s="203" t="s">
        <v>67</v>
      </c>
      <c r="AE338" s="204">
        <v>0</v>
      </c>
      <c r="AF338" s="200" t="s">
        <v>1366</v>
      </c>
      <c r="AG338" s="57">
        <v>8</v>
      </c>
      <c r="AH338" s="203">
        <v>1</v>
      </c>
      <c r="AI338" s="202" t="s">
        <v>1617</v>
      </c>
      <c r="AJ338" s="197" t="s">
        <v>2152</v>
      </c>
      <c r="AK338" s="209">
        <v>36</v>
      </c>
      <c r="AL338" s="209">
        <v>8</v>
      </c>
      <c r="AM338" s="209">
        <v>4130</v>
      </c>
      <c r="AN338" s="209">
        <v>0</v>
      </c>
      <c r="AO338" s="209">
        <v>0</v>
      </c>
      <c r="AP338" s="209">
        <v>1486800</v>
      </c>
      <c r="AQ338" s="209">
        <v>320000</v>
      </c>
      <c r="AR338" s="209">
        <v>0</v>
      </c>
      <c r="AS338" s="210">
        <v>0</v>
      </c>
      <c r="AT338" s="210">
        <v>0</v>
      </c>
      <c r="AU338" s="210">
        <v>1806800</v>
      </c>
      <c r="AV338" s="107" t="s">
        <v>64</v>
      </c>
      <c r="AX338" s="107">
        <v>7</v>
      </c>
      <c r="AY338" s="107">
        <v>7</v>
      </c>
      <c r="AZ338" s="107">
        <v>0</v>
      </c>
      <c r="BA338" s="107">
        <v>0</v>
      </c>
      <c r="BB338" s="107">
        <v>0</v>
      </c>
      <c r="BC338" s="107">
        <v>0</v>
      </c>
      <c r="BD338" s="107">
        <v>0</v>
      </c>
      <c r="BE338" s="107">
        <v>0</v>
      </c>
      <c r="BF338" s="107">
        <v>0</v>
      </c>
      <c r="BG338" s="206">
        <v>7</v>
      </c>
      <c r="BH338" s="206">
        <v>7</v>
      </c>
      <c r="BI338" s="206">
        <v>7</v>
      </c>
      <c r="BJ338" s="206">
        <v>7</v>
      </c>
      <c r="BK338" s="206">
        <v>7</v>
      </c>
      <c r="BL338" s="57">
        <v>7</v>
      </c>
      <c r="BM338" s="57">
        <v>7.0000000000000009</v>
      </c>
      <c r="BN338" s="57" t="s">
        <v>67</v>
      </c>
      <c r="BQ338" s="108"/>
      <c r="BU338" s="57" t="s">
        <v>2325</v>
      </c>
    </row>
    <row r="339" spans="1:73" s="57" customFormat="1" ht="14.15" customHeight="1" x14ac:dyDescent="0.35">
      <c r="A339" s="201">
        <v>14416</v>
      </c>
      <c r="B339" s="197" t="s">
        <v>1069</v>
      </c>
      <c r="C339" s="198" t="s">
        <v>126</v>
      </c>
      <c r="D339" s="199">
        <v>2</v>
      </c>
      <c r="E339" s="199">
        <v>2025</v>
      </c>
      <c r="F339" s="200" t="s">
        <v>127</v>
      </c>
      <c r="G339" s="197" t="s">
        <v>2363</v>
      </c>
      <c r="H339" s="198" t="s">
        <v>2364</v>
      </c>
      <c r="I339" s="200" t="s">
        <v>1166</v>
      </c>
      <c r="J339" s="200" t="s">
        <v>2592</v>
      </c>
      <c r="K339" s="200" t="s">
        <v>56</v>
      </c>
      <c r="L339" s="215" t="s">
        <v>57</v>
      </c>
      <c r="M339" s="203">
        <v>14</v>
      </c>
      <c r="N339" s="204" t="s">
        <v>2282</v>
      </c>
      <c r="O339" s="204" t="s">
        <v>486</v>
      </c>
      <c r="P339" s="200" t="s">
        <v>462</v>
      </c>
      <c r="Q339" s="205" t="s">
        <v>61</v>
      </c>
      <c r="R339" s="200" t="s">
        <v>62</v>
      </c>
      <c r="S339" s="204">
        <v>19</v>
      </c>
      <c r="T339" s="203">
        <v>20</v>
      </c>
      <c r="U339" s="203"/>
      <c r="V339" s="203">
        <v>12</v>
      </c>
      <c r="W339" s="203">
        <v>128</v>
      </c>
      <c r="X339" s="203">
        <v>7</v>
      </c>
      <c r="Y339" s="203" t="s">
        <v>64</v>
      </c>
      <c r="Z339" s="207" t="s">
        <v>67</v>
      </c>
      <c r="AA339" s="208" t="s">
        <v>64</v>
      </c>
      <c r="AB339" s="198" t="s">
        <v>2365</v>
      </c>
      <c r="AC339" s="200" t="s">
        <v>1169</v>
      </c>
      <c r="AD339" s="203" t="s">
        <v>67</v>
      </c>
      <c r="AE339" s="204">
        <v>0</v>
      </c>
      <c r="AF339" s="200" t="s">
        <v>1366</v>
      </c>
      <c r="AG339" s="57">
        <v>19</v>
      </c>
      <c r="AH339" s="203">
        <v>3</v>
      </c>
      <c r="AI339" s="202" t="s">
        <v>1617</v>
      </c>
      <c r="AJ339" s="197" t="s">
        <v>2152</v>
      </c>
      <c r="AK339" s="209">
        <v>128</v>
      </c>
      <c r="AL339" s="209">
        <v>19</v>
      </c>
      <c r="AM339" s="209">
        <v>6373</v>
      </c>
      <c r="AN339" s="209">
        <v>180000</v>
      </c>
      <c r="AO339" s="209">
        <v>0</v>
      </c>
      <c r="AP339" s="209">
        <v>16314880</v>
      </c>
      <c r="AQ339" s="209">
        <v>1520000</v>
      </c>
      <c r="AR339" s="209">
        <v>3600000</v>
      </c>
      <c r="AS339" s="210">
        <v>0</v>
      </c>
      <c r="AT339" s="210">
        <v>0</v>
      </c>
      <c r="AU339" s="210">
        <v>21434880</v>
      </c>
      <c r="AV339" s="107" t="s">
        <v>64</v>
      </c>
      <c r="AX339" s="107">
        <v>7</v>
      </c>
      <c r="AY339" s="107">
        <v>7</v>
      </c>
      <c r="AZ339" s="107">
        <v>7</v>
      </c>
      <c r="BA339" s="107">
        <v>7</v>
      </c>
      <c r="BB339" s="107">
        <v>7</v>
      </c>
      <c r="BC339" s="107">
        <v>7</v>
      </c>
      <c r="BD339" s="107">
        <v>7</v>
      </c>
      <c r="BE339" s="107">
        <v>7</v>
      </c>
      <c r="BF339" s="107">
        <v>7</v>
      </c>
      <c r="BG339" s="206">
        <v>7</v>
      </c>
      <c r="BH339" s="206">
        <v>7</v>
      </c>
      <c r="BI339" s="206">
        <v>7</v>
      </c>
      <c r="BJ339" s="206">
        <v>7</v>
      </c>
      <c r="BK339" s="206">
        <v>7</v>
      </c>
      <c r="BL339" s="57">
        <v>7</v>
      </c>
      <c r="BM339" s="57">
        <v>7.0000000000000009</v>
      </c>
      <c r="BN339" s="57" t="s">
        <v>64</v>
      </c>
      <c r="BO339" s="57" t="s">
        <v>2496</v>
      </c>
      <c r="BP339" s="57" t="s">
        <v>2497</v>
      </c>
      <c r="BQ339" s="108">
        <v>452915301</v>
      </c>
      <c r="BR339" s="57" t="s">
        <v>2502</v>
      </c>
      <c r="BS339" s="57" t="s">
        <v>2503</v>
      </c>
      <c r="BT339" s="57" t="s">
        <v>2504</v>
      </c>
      <c r="BU339" s="57" t="s">
        <v>2325</v>
      </c>
    </row>
    <row r="340" spans="1:73" s="57" customFormat="1" ht="14.15" customHeight="1" x14ac:dyDescent="0.35">
      <c r="A340" s="201">
        <v>14501</v>
      </c>
      <c r="B340" s="197" t="s">
        <v>1069</v>
      </c>
      <c r="C340" s="198" t="s">
        <v>126</v>
      </c>
      <c r="D340" s="199">
        <v>2</v>
      </c>
      <c r="E340" s="199">
        <v>2025</v>
      </c>
      <c r="F340" s="200" t="s">
        <v>127</v>
      </c>
      <c r="G340" s="197" t="s">
        <v>2256</v>
      </c>
      <c r="H340" s="198" t="s">
        <v>2257</v>
      </c>
      <c r="I340" s="200" t="s">
        <v>605</v>
      </c>
      <c r="J340" s="200" t="s">
        <v>606</v>
      </c>
      <c r="K340" s="200" t="s">
        <v>65</v>
      </c>
      <c r="L340" s="215" t="s">
        <v>65</v>
      </c>
      <c r="M340" s="203">
        <v>8</v>
      </c>
      <c r="N340" s="204" t="s">
        <v>1368</v>
      </c>
      <c r="O340" s="204" t="s">
        <v>610</v>
      </c>
      <c r="P340" s="200" t="s">
        <v>132</v>
      </c>
      <c r="Q340" s="205" t="s">
        <v>61</v>
      </c>
      <c r="R340" s="200" t="s">
        <v>62</v>
      </c>
      <c r="S340" s="204">
        <v>14</v>
      </c>
      <c r="T340" s="203">
        <v>10</v>
      </c>
      <c r="U340" s="203">
        <v>70</v>
      </c>
      <c r="V340" s="203">
        <v>0</v>
      </c>
      <c r="W340" s="203">
        <v>70</v>
      </c>
      <c r="X340" s="203">
        <v>5</v>
      </c>
      <c r="Y340" s="203" t="s">
        <v>64</v>
      </c>
      <c r="Z340" s="207" t="s">
        <v>67</v>
      </c>
      <c r="AA340" s="208" t="s">
        <v>67</v>
      </c>
      <c r="AB340" s="198" t="s">
        <v>2234</v>
      </c>
      <c r="AC340" s="200" t="s">
        <v>611</v>
      </c>
      <c r="AD340" s="203" t="s">
        <v>67</v>
      </c>
      <c r="AE340" s="204">
        <v>0</v>
      </c>
      <c r="AF340" s="200" t="s">
        <v>1366</v>
      </c>
      <c r="AG340" s="57">
        <v>14</v>
      </c>
      <c r="AH340" s="203">
        <v>2</v>
      </c>
      <c r="AI340" s="202" t="s">
        <v>1617</v>
      </c>
      <c r="AJ340" s="197" t="s">
        <v>2152</v>
      </c>
      <c r="AK340" s="209">
        <v>70</v>
      </c>
      <c r="AL340" s="209">
        <v>14</v>
      </c>
      <c r="AM340" s="209">
        <v>5075</v>
      </c>
      <c r="AN340" s="209">
        <v>0</v>
      </c>
      <c r="AO340" s="209">
        <v>0</v>
      </c>
      <c r="AP340" s="209">
        <v>3552500</v>
      </c>
      <c r="AQ340" s="209">
        <v>560000</v>
      </c>
      <c r="AR340" s="209">
        <v>0</v>
      </c>
      <c r="AS340" s="210">
        <v>0</v>
      </c>
      <c r="AT340" s="210">
        <v>0</v>
      </c>
      <c r="AU340" s="210">
        <v>4112500</v>
      </c>
      <c r="AV340" s="107" t="s">
        <v>64</v>
      </c>
      <c r="AX340" s="107">
        <v>7</v>
      </c>
      <c r="AY340" s="107">
        <v>7</v>
      </c>
      <c r="AZ340" s="107">
        <v>0</v>
      </c>
      <c r="BA340" s="107">
        <v>0</v>
      </c>
      <c r="BB340" s="107">
        <v>0</v>
      </c>
      <c r="BC340" s="107">
        <v>0</v>
      </c>
      <c r="BD340" s="107">
        <v>0</v>
      </c>
      <c r="BE340" s="107">
        <v>0</v>
      </c>
      <c r="BF340" s="107">
        <v>0</v>
      </c>
      <c r="BG340" s="206">
        <v>7</v>
      </c>
      <c r="BH340" s="206">
        <v>7</v>
      </c>
      <c r="BI340" s="206">
        <v>7</v>
      </c>
      <c r="BJ340" s="206">
        <v>7</v>
      </c>
      <c r="BK340" s="206">
        <v>7</v>
      </c>
      <c r="BL340" s="57">
        <v>7</v>
      </c>
      <c r="BM340" s="57">
        <v>7.0000000000000009</v>
      </c>
      <c r="BN340" s="57" t="s">
        <v>64</v>
      </c>
      <c r="BO340" s="57" t="s">
        <v>2496</v>
      </c>
      <c r="BP340" s="57" t="s">
        <v>2497</v>
      </c>
      <c r="BQ340" s="108">
        <v>452915301</v>
      </c>
      <c r="BR340" s="57" t="s">
        <v>2505</v>
      </c>
      <c r="BS340" s="57" t="s">
        <v>2287</v>
      </c>
      <c r="BT340" s="57" t="s">
        <v>2506</v>
      </c>
    </row>
    <row r="341" spans="1:73" s="57" customFormat="1" ht="14.15" customHeight="1" x14ac:dyDescent="0.35">
      <c r="A341" s="201">
        <v>14304</v>
      </c>
      <c r="B341" s="197" t="s">
        <v>1069</v>
      </c>
      <c r="C341" s="198" t="s">
        <v>126</v>
      </c>
      <c r="D341" s="199">
        <v>2</v>
      </c>
      <c r="E341" s="199">
        <v>2025</v>
      </c>
      <c r="F341" s="200" t="s">
        <v>127</v>
      </c>
      <c r="G341" s="197" t="s">
        <v>2289</v>
      </c>
      <c r="H341" s="198" t="s">
        <v>909</v>
      </c>
      <c r="I341" s="200" t="s">
        <v>906</v>
      </c>
      <c r="J341" s="200" t="s">
        <v>2592</v>
      </c>
      <c r="K341" s="200" t="s">
        <v>65</v>
      </c>
      <c r="L341" s="215" t="s">
        <v>65</v>
      </c>
      <c r="M341" s="203">
        <v>14</v>
      </c>
      <c r="N341" s="204" t="s">
        <v>2282</v>
      </c>
      <c r="O341" s="204" t="s">
        <v>486</v>
      </c>
      <c r="P341" s="200" t="s">
        <v>152</v>
      </c>
      <c r="Q341" s="205" t="s">
        <v>61</v>
      </c>
      <c r="R341" s="200" t="s">
        <v>107</v>
      </c>
      <c r="S341" s="204">
        <v>14</v>
      </c>
      <c r="T341" s="203">
        <v>20</v>
      </c>
      <c r="U341" s="203"/>
      <c r="V341" s="203">
        <v>0</v>
      </c>
      <c r="W341" s="203">
        <v>40</v>
      </c>
      <c r="X341" s="203">
        <v>3</v>
      </c>
      <c r="Y341" s="203" t="s">
        <v>64</v>
      </c>
      <c r="Z341" s="207" t="s">
        <v>67</v>
      </c>
      <c r="AA341" s="208" t="s">
        <v>67</v>
      </c>
      <c r="AB341" s="198" t="s">
        <v>2292</v>
      </c>
      <c r="AC341" s="200" t="s">
        <v>908</v>
      </c>
      <c r="AD341" s="203" t="s">
        <v>67</v>
      </c>
      <c r="AE341" s="204">
        <v>0</v>
      </c>
      <c r="AF341" s="200" t="s">
        <v>1366</v>
      </c>
      <c r="AG341" s="57">
        <v>14</v>
      </c>
      <c r="AH341" s="203">
        <v>1</v>
      </c>
      <c r="AI341" s="202" t="s">
        <v>1617</v>
      </c>
      <c r="AJ341" s="197" t="s">
        <v>2152</v>
      </c>
      <c r="AK341" s="209">
        <v>40</v>
      </c>
      <c r="AL341" s="209">
        <v>14</v>
      </c>
      <c r="AM341" s="209">
        <v>4130</v>
      </c>
      <c r="AN341" s="209">
        <v>0</v>
      </c>
      <c r="AO341" s="209">
        <v>0</v>
      </c>
      <c r="AP341" s="209">
        <v>3304000</v>
      </c>
      <c r="AQ341" s="209">
        <v>1120000</v>
      </c>
      <c r="AR341" s="209">
        <v>0</v>
      </c>
      <c r="AS341" s="210">
        <v>0</v>
      </c>
      <c r="AT341" s="210">
        <v>0</v>
      </c>
      <c r="AU341" s="210">
        <v>4424000</v>
      </c>
      <c r="AV341" s="107" t="s">
        <v>64</v>
      </c>
      <c r="AX341" s="107">
        <v>7</v>
      </c>
      <c r="AY341" s="107">
        <v>7</v>
      </c>
      <c r="AZ341" s="107">
        <v>7</v>
      </c>
      <c r="BA341" s="107">
        <v>7</v>
      </c>
      <c r="BB341" s="107">
        <v>7</v>
      </c>
      <c r="BC341" s="107">
        <v>7</v>
      </c>
      <c r="BD341" s="107">
        <v>7</v>
      </c>
      <c r="BE341" s="107">
        <v>7</v>
      </c>
      <c r="BF341" s="107">
        <v>7</v>
      </c>
      <c r="BG341" s="206">
        <v>7</v>
      </c>
      <c r="BH341" s="206">
        <v>7</v>
      </c>
      <c r="BI341" s="206">
        <v>7</v>
      </c>
      <c r="BJ341" s="206">
        <v>7</v>
      </c>
      <c r="BK341" s="206">
        <v>7</v>
      </c>
      <c r="BL341" s="57">
        <v>7</v>
      </c>
      <c r="BM341" s="57">
        <v>7.0000000000000009</v>
      </c>
      <c r="BN341" s="57" t="s">
        <v>64</v>
      </c>
      <c r="BO341" s="57" t="s">
        <v>2496</v>
      </c>
      <c r="BP341" s="57" t="s">
        <v>2497</v>
      </c>
      <c r="BQ341" s="108">
        <v>452915301</v>
      </c>
      <c r="BR341" s="57" t="s">
        <v>2498</v>
      </c>
      <c r="BS341" s="57" t="s">
        <v>2499</v>
      </c>
      <c r="BT341" s="57" t="s">
        <v>2500</v>
      </c>
    </row>
    <row r="342" spans="1:73" s="57" customFormat="1" ht="14.15" customHeight="1" x14ac:dyDescent="0.35">
      <c r="A342" s="201">
        <v>14444</v>
      </c>
      <c r="B342" s="197" t="s">
        <v>1069</v>
      </c>
      <c r="C342" s="198" t="s">
        <v>126</v>
      </c>
      <c r="D342" s="199">
        <v>2</v>
      </c>
      <c r="E342" s="199">
        <v>2025</v>
      </c>
      <c r="F342" s="200" t="s">
        <v>127</v>
      </c>
      <c r="G342" s="197" t="s">
        <v>173</v>
      </c>
      <c r="H342" s="198" t="s">
        <v>176</v>
      </c>
      <c r="I342" s="200" t="s">
        <v>82</v>
      </c>
      <c r="J342" s="200" t="s">
        <v>83</v>
      </c>
      <c r="K342" s="200" t="s">
        <v>56</v>
      </c>
      <c r="L342" s="215" t="s">
        <v>57</v>
      </c>
      <c r="M342" s="203">
        <v>8</v>
      </c>
      <c r="N342" s="204" t="s">
        <v>1368</v>
      </c>
      <c r="O342" s="204" t="s">
        <v>262</v>
      </c>
      <c r="P342" s="200" t="s">
        <v>152</v>
      </c>
      <c r="Q342" s="205" t="s">
        <v>61</v>
      </c>
      <c r="R342" s="200" t="s">
        <v>62</v>
      </c>
      <c r="S342" s="204">
        <v>33</v>
      </c>
      <c r="T342" s="203">
        <v>10</v>
      </c>
      <c r="U342" s="203">
        <v>120</v>
      </c>
      <c r="V342" s="203">
        <v>12</v>
      </c>
      <c r="W342" s="203">
        <v>132</v>
      </c>
      <c r="X342" s="203">
        <v>4</v>
      </c>
      <c r="Y342" s="203" t="s">
        <v>64</v>
      </c>
      <c r="Z342" s="207" t="s">
        <v>67</v>
      </c>
      <c r="AA342" s="208" t="s">
        <v>64</v>
      </c>
      <c r="AB342" s="198" t="s">
        <v>2234</v>
      </c>
      <c r="AC342" s="200" t="s">
        <v>958</v>
      </c>
      <c r="AD342" s="203" t="s">
        <v>67</v>
      </c>
      <c r="AE342" s="204">
        <v>0</v>
      </c>
      <c r="AF342" s="200" t="s">
        <v>1366</v>
      </c>
      <c r="AG342" s="57">
        <v>33</v>
      </c>
      <c r="AH342" s="203">
        <v>3</v>
      </c>
      <c r="AI342" s="202" t="s">
        <v>1617</v>
      </c>
      <c r="AJ342" s="197" t="s">
        <v>2152</v>
      </c>
      <c r="AK342" s="209">
        <v>132</v>
      </c>
      <c r="AL342" s="209">
        <v>33</v>
      </c>
      <c r="AM342" s="209">
        <v>6373</v>
      </c>
      <c r="AN342" s="209">
        <v>100000</v>
      </c>
      <c r="AO342" s="209">
        <v>0</v>
      </c>
      <c r="AP342" s="209">
        <v>8412360</v>
      </c>
      <c r="AQ342" s="209">
        <v>1320000</v>
      </c>
      <c r="AR342" s="209">
        <v>1000000</v>
      </c>
      <c r="AS342" s="210">
        <v>0</v>
      </c>
      <c r="AT342" s="210">
        <v>0</v>
      </c>
      <c r="AU342" s="210">
        <v>10732360</v>
      </c>
      <c r="AV342" s="107" t="s">
        <v>64</v>
      </c>
      <c r="AX342" s="107">
        <v>7</v>
      </c>
      <c r="AY342" s="107">
        <v>7</v>
      </c>
      <c r="AZ342" s="107">
        <v>0</v>
      </c>
      <c r="BA342" s="107">
        <v>0</v>
      </c>
      <c r="BB342" s="107">
        <v>0</v>
      </c>
      <c r="BC342" s="107">
        <v>0</v>
      </c>
      <c r="BD342" s="107">
        <v>0</v>
      </c>
      <c r="BE342" s="107">
        <v>0</v>
      </c>
      <c r="BF342" s="107">
        <v>0</v>
      </c>
      <c r="BG342" s="206">
        <v>7</v>
      </c>
      <c r="BH342" s="206">
        <v>7</v>
      </c>
      <c r="BI342" s="206">
        <v>7</v>
      </c>
      <c r="BJ342" s="206">
        <v>7</v>
      </c>
      <c r="BK342" s="206">
        <v>7</v>
      </c>
      <c r="BL342" s="57">
        <v>7</v>
      </c>
      <c r="BM342" s="57">
        <v>7.0000000000000009</v>
      </c>
      <c r="BN342" s="57" t="s">
        <v>64</v>
      </c>
      <c r="BO342" s="57" t="s">
        <v>2496</v>
      </c>
      <c r="BP342" s="57" t="s">
        <v>2497</v>
      </c>
      <c r="BQ342" s="108">
        <v>452915301</v>
      </c>
      <c r="BR342" s="57" t="s">
        <v>2507</v>
      </c>
      <c r="BS342" s="57" t="s">
        <v>2508</v>
      </c>
      <c r="BT342" s="57" t="s">
        <v>2509</v>
      </c>
      <c r="BU342" s="57" t="s">
        <v>2325</v>
      </c>
    </row>
    <row r="343" spans="1:73" s="57" customFormat="1" ht="14.15" customHeight="1" x14ac:dyDescent="0.35">
      <c r="A343" s="201">
        <v>14505</v>
      </c>
      <c r="B343" s="197" t="s">
        <v>1069</v>
      </c>
      <c r="C343" s="198" t="s">
        <v>126</v>
      </c>
      <c r="D343" s="199">
        <v>2</v>
      </c>
      <c r="E343" s="199">
        <v>2025</v>
      </c>
      <c r="F343" s="200" t="s">
        <v>127</v>
      </c>
      <c r="G343" s="197" t="s">
        <v>2256</v>
      </c>
      <c r="H343" s="198" t="s">
        <v>2257</v>
      </c>
      <c r="I343" s="200" t="s">
        <v>670</v>
      </c>
      <c r="J343" s="200" t="s">
        <v>671</v>
      </c>
      <c r="K343" s="200" t="s">
        <v>65</v>
      </c>
      <c r="L343" s="215" t="s">
        <v>65</v>
      </c>
      <c r="M343" s="203">
        <v>9</v>
      </c>
      <c r="N343" s="204" t="s">
        <v>2272</v>
      </c>
      <c r="O343" s="204" t="s">
        <v>672</v>
      </c>
      <c r="P343" s="200" t="s">
        <v>132</v>
      </c>
      <c r="Q343" s="205" t="s">
        <v>61</v>
      </c>
      <c r="R343" s="200" t="s">
        <v>62</v>
      </c>
      <c r="S343" s="204">
        <v>8</v>
      </c>
      <c r="T343" s="203">
        <v>10</v>
      </c>
      <c r="U343" s="203">
        <v>36</v>
      </c>
      <c r="V343" s="203">
        <v>0</v>
      </c>
      <c r="W343" s="203">
        <v>36</v>
      </c>
      <c r="X343" s="203">
        <v>5</v>
      </c>
      <c r="Y343" s="203" t="s">
        <v>64</v>
      </c>
      <c r="Z343" s="207" t="s">
        <v>67</v>
      </c>
      <c r="AA343" s="208" t="s">
        <v>67</v>
      </c>
      <c r="AB343" s="198" t="s">
        <v>2234</v>
      </c>
      <c r="AC343" s="200" t="s">
        <v>673</v>
      </c>
      <c r="AD343" s="203" t="s">
        <v>67</v>
      </c>
      <c r="AE343" s="204">
        <v>0</v>
      </c>
      <c r="AF343" s="200" t="s">
        <v>1366</v>
      </c>
      <c r="AG343" s="57">
        <v>8</v>
      </c>
      <c r="AH343" s="203">
        <v>1</v>
      </c>
      <c r="AI343" s="202" t="s">
        <v>1617</v>
      </c>
      <c r="AJ343" s="197" t="s">
        <v>2152</v>
      </c>
      <c r="AK343" s="209">
        <v>36</v>
      </c>
      <c r="AL343" s="209">
        <v>8</v>
      </c>
      <c r="AM343" s="209">
        <v>4130</v>
      </c>
      <c r="AN343" s="209">
        <v>0</v>
      </c>
      <c r="AO343" s="209">
        <v>0</v>
      </c>
      <c r="AP343" s="209">
        <v>1486800</v>
      </c>
      <c r="AQ343" s="209">
        <v>320000</v>
      </c>
      <c r="AR343" s="209">
        <v>0</v>
      </c>
      <c r="AS343" s="210">
        <v>0</v>
      </c>
      <c r="AT343" s="210">
        <v>0</v>
      </c>
      <c r="AU343" s="210">
        <v>1806800</v>
      </c>
      <c r="AV343" s="107" t="s">
        <v>64</v>
      </c>
      <c r="AX343" s="107">
        <v>7</v>
      </c>
      <c r="AY343" s="107">
        <v>7</v>
      </c>
      <c r="AZ343" s="107">
        <v>0</v>
      </c>
      <c r="BA343" s="107">
        <v>0</v>
      </c>
      <c r="BB343" s="107">
        <v>0</v>
      </c>
      <c r="BC343" s="107">
        <v>0</v>
      </c>
      <c r="BD343" s="107">
        <v>0</v>
      </c>
      <c r="BE343" s="107">
        <v>0</v>
      </c>
      <c r="BF343" s="107">
        <v>0</v>
      </c>
      <c r="BG343" s="206">
        <v>7</v>
      </c>
      <c r="BH343" s="206">
        <v>7</v>
      </c>
      <c r="BI343" s="206">
        <v>7</v>
      </c>
      <c r="BJ343" s="206">
        <v>7</v>
      </c>
      <c r="BK343" s="206">
        <v>7</v>
      </c>
      <c r="BL343" s="57">
        <v>7</v>
      </c>
      <c r="BM343" s="57">
        <v>7.0000000000000009</v>
      </c>
      <c r="BN343" s="57" t="s">
        <v>67</v>
      </c>
      <c r="BQ343" s="108"/>
      <c r="BU343" s="57" t="s">
        <v>2325</v>
      </c>
    </row>
    <row r="344" spans="1:73" s="57" customFormat="1" ht="14.15" customHeight="1" x14ac:dyDescent="0.35">
      <c r="A344" s="201">
        <v>14393</v>
      </c>
      <c r="B344" s="197" t="s">
        <v>1069</v>
      </c>
      <c r="C344" s="198" t="s">
        <v>126</v>
      </c>
      <c r="D344" s="199">
        <v>2</v>
      </c>
      <c r="E344" s="199">
        <v>2025</v>
      </c>
      <c r="F344" s="200" t="s">
        <v>127</v>
      </c>
      <c r="G344" s="197" t="s">
        <v>255</v>
      </c>
      <c r="H344" s="198" t="s">
        <v>254</v>
      </c>
      <c r="I344" s="200" t="s">
        <v>992</v>
      </c>
      <c r="J344" s="200" t="s">
        <v>993</v>
      </c>
      <c r="K344" s="200" t="s">
        <v>56</v>
      </c>
      <c r="L344" s="215" t="s">
        <v>57</v>
      </c>
      <c r="M344" s="203">
        <v>9</v>
      </c>
      <c r="N344" s="204" t="s">
        <v>2272</v>
      </c>
      <c r="O344" s="204" t="s">
        <v>252</v>
      </c>
      <c r="P344" s="200" t="s">
        <v>152</v>
      </c>
      <c r="Q344" s="205" t="s">
        <v>61</v>
      </c>
      <c r="R344" s="200" t="s">
        <v>62</v>
      </c>
      <c r="S344" s="204">
        <v>43</v>
      </c>
      <c r="T344" s="203">
        <v>15</v>
      </c>
      <c r="U344" s="203">
        <v>160</v>
      </c>
      <c r="V344" s="203">
        <v>12</v>
      </c>
      <c r="W344" s="203">
        <v>172</v>
      </c>
      <c r="X344" s="203">
        <v>4</v>
      </c>
      <c r="Y344" s="203" t="s">
        <v>64</v>
      </c>
      <c r="Z344" s="207" t="s">
        <v>67</v>
      </c>
      <c r="AA344" s="208" t="s">
        <v>64</v>
      </c>
      <c r="AB344" s="198" t="s">
        <v>2234</v>
      </c>
      <c r="AC344" s="200" t="s">
        <v>253</v>
      </c>
      <c r="AD344" s="203" t="s">
        <v>67</v>
      </c>
      <c r="AE344" s="204">
        <v>0</v>
      </c>
      <c r="AF344" s="200" t="s">
        <v>1366</v>
      </c>
      <c r="AG344" s="57">
        <v>43</v>
      </c>
      <c r="AH344" s="203">
        <v>1</v>
      </c>
      <c r="AI344" s="202" t="s">
        <v>1617</v>
      </c>
      <c r="AJ344" s="197" t="s">
        <v>2152</v>
      </c>
      <c r="AK344" s="209">
        <v>172</v>
      </c>
      <c r="AL344" s="209">
        <v>43</v>
      </c>
      <c r="AM344" s="209">
        <v>4130</v>
      </c>
      <c r="AN344" s="209">
        <v>50000</v>
      </c>
      <c r="AO344" s="209">
        <v>0</v>
      </c>
      <c r="AP344" s="209">
        <v>10655400</v>
      </c>
      <c r="AQ344" s="209">
        <v>2580000</v>
      </c>
      <c r="AR344" s="209">
        <v>750000</v>
      </c>
      <c r="AS344" s="210">
        <v>0</v>
      </c>
      <c r="AT344" s="210">
        <v>0</v>
      </c>
      <c r="AU344" s="210">
        <v>13985400</v>
      </c>
      <c r="AV344" s="107" t="s">
        <v>64</v>
      </c>
      <c r="AX344" s="107">
        <v>7</v>
      </c>
      <c r="AY344" s="107">
        <v>7</v>
      </c>
      <c r="AZ344" s="107">
        <v>0</v>
      </c>
      <c r="BA344" s="107">
        <v>0</v>
      </c>
      <c r="BB344" s="107">
        <v>0</v>
      </c>
      <c r="BC344" s="107">
        <v>0</v>
      </c>
      <c r="BD344" s="107">
        <v>0</v>
      </c>
      <c r="BE344" s="107">
        <v>0</v>
      </c>
      <c r="BF344" s="107">
        <v>0</v>
      </c>
      <c r="BG344" s="206">
        <v>7</v>
      </c>
      <c r="BH344" s="206">
        <v>7</v>
      </c>
      <c r="BI344" s="206">
        <v>7</v>
      </c>
      <c r="BJ344" s="206">
        <v>7</v>
      </c>
      <c r="BK344" s="206">
        <v>7</v>
      </c>
      <c r="BL344" s="57">
        <v>7</v>
      </c>
      <c r="BM344" s="57">
        <v>7.0000000000000009</v>
      </c>
      <c r="BN344" s="57" t="s">
        <v>64</v>
      </c>
      <c r="BO344" s="57" t="s">
        <v>2496</v>
      </c>
      <c r="BP344" s="57" t="s">
        <v>2497</v>
      </c>
      <c r="BQ344" s="108">
        <v>452915301</v>
      </c>
      <c r="BR344" s="57" t="s">
        <v>2510</v>
      </c>
      <c r="BS344" s="57" t="s">
        <v>2511</v>
      </c>
      <c r="BT344" s="57" t="s">
        <v>2512</v>
      </c>
    </row>
    <row r="345" spans="1:73" s="57" customFormat="1" ht="14.15" customHeight="1" x14ac:dyDescent="0.35">
      <c r="A345" s="201">
        <v>14394</v>
      </c>
      <c r="B345" s="197" t="s">
        <v>1069</v>
      </c>
      <c r="C345" s="198" t="s">
        <v>126</v>
      </c>
      <c r="D345" s="199">
        <v>2</v>
      </c>
      <c r="E345" s="199">
        <v>2025</v>
      </c>
      <c r="F345" s="200" t="s">
        <v>127</v>
      </c>
      <c r="G345" s="197" t="s">
        <v>255</v>
      </c>
      <c r="H345" s="198" t="s">
        <v>254</v>
      </c>
      <c r="I345" s="200" t="s">
        <v>1033</v>
      </c>
      <c r="J345" s="200" t="s">
        <v>1034</v>
      </c>
      <c r="K345" s="200" t="s">
        <v>56</v>
      </c>
      <c r="L345" s="215" t="s">
        <v>57</v>
      </c>
      <c r="M345" s="203">
        <v>9</v>
      </c>
      <c r="N345" s="204" t="s">
        <v>2272</v>
      </c>
      <c r="O345" s="204" t="s">
        <v>252</v>
      </c>
      <c r="P345" s="200" t="s">
        <v>152</v>
      </c>
      <c r="Q345" s="205" t="s">
        <v>61</v>
      </c>
      <c r="R345" s="200" t="s">
        <v>62</v>
      </c>
      <c r="S345" s="204">
        <v>52</v>
      </c>
      <c r="T345" s="203">
        <v>15</v>
      </c>
      <c r="U345" s="203">
        <v>195</v>
      </c>
      <c r="V345" s="203">
        <v>12</v>
      </c>
      <c r="W345" s="203">
        <v>207</v>
      </c>
      <c r="X345" s="203">
        <v>4</v>
      </c>
      <c r="Y345" s="203" t="s">
        <v>64</v>
      </c>
      <c r="Z345" s="207" t="s">
        <v>67</v>
      </c>
      <c r="AA345" s="208" t="s">
        <v>64</v>
      </c>
      <c r="AB345" s="198" t="s">
        <v>2234</v>
      </c>
      <c r="AC345" s="200" t="s">
        <v>253</v>
      </c>
      <c r="AD345" s="203" t="s">
        <v>67</v>
      </c>
      <c r="AE345" s="204">
        <v>0</v>
      </c>
      <c r="AF345" s="200" t="s">
        <v>1366</v>
      </c>
      <c r="AG345" s="57">
        <v>52</v>
      </c>
      <c r="AH345" s="203">
        <v>2</v>
      </c>
      <c r="AI345" s="202" t="s">
        <v>1617</v>
      </c>
      <c r="AJ345" s="197" t="s">
        <v>2152</v>
      </c>
      <c r="AK345" s="209">
        <v>207</v>
      </c>
      <c r="AL345" s="209">
        <v>52</v>
      </c>
      <c r="AM345" s="209">
        <v>5075</v>
      </c>
      <c r="AN345" s="209">
        <v>50000</v>
      </c>
      <c r="AO345" s="209">
        <v>0</v>
      </c>
      <c r="AP345" s="209">
        <v>15757875</v>
      </c>
      <c r="AQ345" s="209">
        <v>3120000</v>
      </c>
      <c r="AR345" s="209">
        <v>750000</v>
      </c>
      <c r="AS345" s="210">
        <v>0</v>
      </c>
      <c r="AT345" s="210">
        <v>0</v>
      </c>
      <c r="AU345" s="210">
        <v>19627875</v>
      </c>
      <c r="AV345" s="107" t="s">
        <v>64</v>
      </c>
      <c r="AX345" s="107">
        <v>7</v>
      </c>
      <c r="AY345" s="107">
        <v>7</v>
      </c>
      <c r="AZ345" s="107">
        <v>0</v>
      </c>
      <c r="BA345" s="107">
        <v>0</v>
      </c>
      <c r="BB345" s="107">
        <v>0</v>
      </c>
      <c r="BC345" s="107">
        <v>0</v>
      </c>
      <c r="BD345" s="107">
        <v>0</v>
      </c>
      <c r="BE345" s="107">
        <v>0</v>
      </c>
      <c r="BF345" s="107">
        <v>0</v>
      </c>
      <c r="BG345" s="206">
        <v>7</v>
      </c>
      <c r="BH345" s="206">
        <v>7</v>
      </c>
      <c r="BI345" s="206">
        <v>7</v>
      </c>
      <c r="BJ345" s="206">
        <v>7</v>
      </c>
      <c r="BK345" s="206">
        <v>7</v>
      </c>
      <c r="BL345" s="57">
        <v>7</v>
      </c>
      <c r="BM345" s="57">
        <v>7.0000000000000009</v>
      </c>
      <c r="BN345" s="57" t="s">
        <v>67</v>
      </c>
      <c r="BQ345" s="108"/>
      <c r="BU345" s="57" t="s">
        <v>2325</v>
      </c>
    </row>
    <row r="346" spans="1:73" s="57" customFormat="1" ht="14.15" customHeight="1" x14ac:dyDescent="0.35">
      <c r="A346" s="201">
        <v>14435</v>
      </c>
      <c r="B346" s="197" t="s">
        <v>1069</v>
      </c>
      <c r="C346" s="198" t="s">
        <v>126</v>
      </c>
      <c r="D346" s="199">
        <v>2</v>
      </c>
      <c r="E346" s="199">
        <v>2025</v>
      </c>
      <c r="F346" s="200" t="s">
        <v>127</v>
      </c>
      <c r="G346" s="197" t="s">
        <v>173</v>
      </c>
      <c r="H346" s="198" t="s">
        <v>176</v>
      </c>
      <c r="I346" s="200" t="s">
        <v>74</v>
      </c>
      <c r="J346" s="200" t="s">
        <v>75</v>
      </c>
      <c r="K346" s="200" t="s">
        <v>56</v>
      </c>
      <c r="L346" s="215" t="s">
        <v>57</v>
      </c>
      <c r="M346" s="203">
        <v>10</v>
      </c>
      <c r="N346" s="204" t="s">
        <v>2279</v>
      </c>
      <c r="O346" s="204" t="s">
        <v>221</v>
      </c>
      <c r="P346" s="200" t="s">
        <v>152</v>
      </c>
      <c r="Q346" s="205" t="s">
        <v>61</v>
      </c>
      <c r="R346" s="200" t="s">
        <v>62</v>
      </c>
      <c r="S346" s="204">
        <v>43</v>
      </c>
      <c r="T346" s="203">
        <v>10</v>
      </c>
      <c r="U346" s="203">
        <v>160</v>
      </c>
      <c r="V346" s="203">
        <v>12</v>
      </c>
      <c r="W346" s="203">
        <v>172</v>
      </c>
      <c r="X346" s="203">
        <v>4</v>
      </c>
      <c r="Y346" s="203" t="s">
        <v>64</v>
      </c>
      <c r="Z346" s="207" t="s">
        <v>67</v>
      </c>
      <c r="AA346" s="208" t="s">
        <v>64</v>
      </c>
      <c r="AB346" s="198" t="s">
        <v>2234</v>
      </c>
      <c r="AC346" s="200" t="s">
        <v>989</v>
      </c>
      <c r="AD346" s="203" t="s">
        <v>67</v>
      </c>
      <c r="AE346" s="204">
        <v>0</v>
      </c>
      <c r="AF346" s="200" t="s">
        <v>1366</v>
      </c>
      <c r="AG346" s="57">
        <v>43</v>
      </c>
      <c r="AH346" s="203">
        <v>3</v>
      </c>
      <c r="AI346" s="202" t="s">
        <v>1617</v>
      </c>
      <c r="AJ346" s="197" t="s">
        <v>2152</v>
      </c>
      <c r="AK346" s="209">
        <v>172</v>
      </c>
      <c r="AL346" s="209">
        <v>43</v>
      </c>
      <c r="AM346" s="209">
        <v>6373</v>
      </c>
      <c r="AN346" s="209">
        <v>100000</v>
      </c>
      <c r="AO346" s="209">
        <v>0</v>
      </c>
      <c r="AP346" s="209">
        <v>10961560</v>
      </c>
      <c r="AQ346" s="209">
        <v>1720000</v>
      </c>
      <c r="AR346" s="209">
        <v>1000000</v>
      </c>
      <c r="AS346" s="210">
        <v>0</v>
      </c>
      <c r="AT346" s="210">
        <v>0</v>
      </c>
      <c r="AU346" s="210">
        <v>13681560</v>
      </c>
      <c r="AV346" s="107" t="s">
        <v>64</v>
      </c>
      <c r="AX346" s="107">
        <v>7</v>
      </c>
      <c r="AY346" s="107">
        <v>7</v>
      </c>
      <c r="AZ346" s="107">
        <v>0</v>
      </c>
      <c r="BA346" s="107">
        <v>0</v>
      </c>
      <c r="BB346" s="107">
        <v>0</v>
      </c>
      <c r="BC346" s="107">
        <v>0</v>
      </c>
      <c r="BD346" s="107">
        <v>0</v>
      </c>
      <c r="BE346" s="107">
        <v>0</v>
      </c>
      <c r="BF346" s="107">
        <v>0</v>
      </c>
      <c r="BG346" s="206">
        <v>7</v>
      </c>
      <c r="BH346" s="206">
        <v>7</v>
      </c>
      <c r="BI346" s="206">
        <v>7</v>
      </c>
      <c r="BJ346" s="206">
        <v>7</v>
      </c>
      <c r="BK346" s="206">
        <v>7</v>
      </c>
      <c r="BL346" s="57">
        <v>7</v>
      </c>
      <c r="BM346" s="57">
        <v>7.0000000000000009</v>
      </c>
      <c r="BN346" s="57" t="s">
        <v>67</v>
      </c>
      <c r="BQ346" s="108"/>
      <c r="BU346" s="57" t="s">
        <v>2325</v>
      </c>
    </row>
    <row r="347" spans="1:73" s="57" customFormat="1" ht="14.15" customHeight="1" x14ac:dyDescent="0.35">
      <c r="A347" s="201">
        <v>14438</v>
      </c>
      <c r="B347" s="197" t="s">
        <v>1069</v>
      </c>
      <c r="C347" s="198" t="s">
        <v>126</v>
      </c>
      <c r="D347" s="199">
        <v>2</v>
      </c>
      <c r="E347" s="199">
        <v>2025</v>
      </c>
      <c r="F347" s="200" t="s">
        <v>127</v>
      </c>
      <c r="G347" s="197" t="s">
        <v>173</v>
      </c>
      <c r="H347" s="198" t="s">
        <v>176</v>
      </c>
      <c r="I347" s="200" t="s">
        <v>1000</v>
      </c>
      <c r="J347" s="200" t="s">
        <v>1001</v>
      </c>
      <c r="K347" s="200" t="s">
        <v>56</v>
      </c>
      <c r="L347" s="215" t="s">
        <v>57</v>
      </c>
      <c r="M347" s="203">
        <v>10</v>
      </c>
      <c r="N347" s="204" t="s">
        <v>2279</v>
      </c>
      <c r="O347" s="204" t="s">
        <v>221</v>
      </c>
      <c r="P347" s="200" t="s">
        <v>152</v>
      </c>
      <c r="Q347" s="205" t="s">
        <v>61</v>
      </c>
      <c r="R347" s="200" t="s">
        <v>62</v>
      </c>
      <c r="S347" s="204">
        <v>48</v>
      </c>
      <c r="T347" s="203">
        <v>10</v>
      </c>
      <c r="U347" s="203">
        <v>180</v>
      </c>
      <c r="V347" s="203">
        <v>12</v>
      </c>
      <c r="W347" s="203">
        <v>192</v>
      </c>
      <c r="X347" s="203">
        <v>4</v>
      </c>
      <c r="Y347" s="203" t="s">
        <v>64</v>
      </c>
      <c r="Z347" s="207" t="s">
        <v>67</v>
      </c>
      <c r="AA347" s="208" t="s">
        <v>64</v>
      </c>
      <c r="AB347" s="198" t="s">
        <v>2234</v>
      </c>
      <c r="AC347" s="200" t="s">
        <v>1002</v>
      </c>
      <c r="AD347" s="203" t="s">
        <v>67</v>
      </c>
      <c r="AE347" s="204">
        <v>0</v>
      </c>
      <c r="AF347" s="200" t="s">
        <v>1366</v>
      </c>
      <c r="AG347" s="57">
        <v>48</v>
      </c>
      <c r="AH347" s="203">
        <v>2</v>
      </c>
      <c r="AI347" s="202" t="s">
        <v>1617</v>
      </c>
      <c r="AJ347" s="197" t="s">
        <v>2152</v>
      </c>
      <c r="AK347" s="209">
        <v>192</v>
      </c>
      <c r="AL347" s="209">
        <v>48</v>
      </c>
      <c r="AM347" s="209">
        <v>5075</v>
      </c>
      <c r="AN347" s="209">
        <v>100000</v>
      </c>
      <c r="AO347" s="209">
        <v>0</v>
      </c>
      <c r="AP347" s="209">
        <v>9744000</v>
      </c>
      <c r="AQ347" s="209">
        <v>1920000</v>
      </c>
      <c r="AR347" s="209">
        <v>1000000</v>
      </c>
      <c r="AS347" s="210">
        <v>0</v>
      </c>
      <c r="AT347" s="210">
        <v>0</v>
      </c>
      <c r="AU347" s="210">
        <v>12664000</v>
      </c>
      <c r="AV347" s="107" t="s">
        <v>64</v>
      </c>
      <c r="AX347" s="107">
        <v>7</v>
      </c>
      <c r="AY347" s="107">
        <v>7</v>
      </c>
      <c r="AZ347" s="107">
        <v>0</v>
      </c>
      <c r="BA347" s="107">
        <v>0</v>
      </c>
      <c r="BB347" s="107">
        <v>0</v>
      </c>
      <c r="BC347" s="107">
        <v>0</v>
      </c>
      <c r="BD347" s="107">
        <v>0</v>
      </c>
      <c r="BE347" s="107">
        <v>0</v>
      </c>
      <c r="BF347" s="107">
        <v>0</v>
      </c>
      <c r="BG347" s="206">
        <v>7</v>
      </c>
      <c r="BH347" s="206">
        <v>7</v>
      </c>
      <c r="BI347" s="206">
        <v>7</v>
      </c>
      <c r="BJ347" s="206">
        <v>7</v>
      </c>
      <c r="BK347" s="206">
        <v>7</v>
      </c>
      <c r="BL347" s="57">
        <v>7</v>
      </c>
      <c r="BM347" s="57">
        <v>7.0000000000000009</v>
      </c>
      <c r="BN347" s="57" t="s">
        <v>64</v>
      </c>
      <c r="BO347" s="57" t="s">
        <v>2496</v>
      </c>
      <c r="BP347" s="57" t="s">
        <v>2497</v>
      </c>
      <c r="BQ347" s="108">
        <v>452915301</v>
      </c>
      <c r="BR347" s="57" t="s">
        <v>2513</v>
      </c>
      <c r="BS347" s="57" t="s">
        <v>2514</v>
      </c>
      <c r="BT347" s="57" t="s">
        <v>2515</v>
      </c>
      <c r="BU347" s="57" t="s">
        <v>2325</v>
      </c>
    </row>
    <row r="348" spans="1:73" s="57" customFormat="1" ht="14.15" customHeight="1" x14ac:dyDescent="0.35">
      <c r="A348" s="201">
        <v>14415</v>
      </c>
      <c r="B348" s="197" t="s">
        <v>1069</v>
      </c>
      <c r="C348" s="198" t="s">
        <v>126</v>
      </c>
      <c r="D348" s="199">
        <v>2</v>
      </c>
      <c r="E348" s="199">
        <v>2025</v>
      </c>
      <c r="F348" s="200" t="s">
        <v>127</v>
      </c>
      <c r="G348" s="197" t="s">
        <v>2363</v>
      </c>
      <c r="H348" s="198" t="s">
        <v>2364</v>
      </c>
      <c r="I348" s="200" t="s">
        <v>2516</v>
      </c>
      <c r="J348" s="200" t="s">
        <v>2592</v>
      </c>
      <c r="K348" s="200" t="s">
        <v>483</v>
      </c>
      <c r="L348" s="215" t="s">
        <v>484</v>
      </c>
      <c r="M348" s="203">
        <v>14</v>
      </c>
      <c r="N348" s="204" t="s">
        <v>2282</v>
      </c>
      <c r="O348" s="204" t="s">
        <v>486</v>
      </c>
      <c r="P348" s="200" t="s">
        <v>462</v>
      </c>
      <c r="Q348" s="205" t="s">
        <v>61</v>
      </c>
      <c r="R348" s="200" t="s">
        <v>107</v>
      </c>
      <c r="S348" s="204">
        <v>14</v>
      </c>
      <c r="T348" s="203">
        <v>20</v>
      </c>
      <c r="U348" s="203"/>
      <c r="V348" s="203">
        <v>8</v>
      </c>
      <c r="W348" s="203">
        <v>66</v>
      </c>
      <c r="X348" s="203">
        <v>5</v>
      </c>
      <c r="Y348" s="203" t="s">
        <v>64</v>
      </c>
      <c r="Z348" s="207" t="s">
        <v>67</v>
      </c>
      <c r="AA348" s="208" t="s">
        <v>67</v>
      </c>
      <c r="AB348" s="198" t="s">
        <v>2517</v>
      </c>
      <c r="AC348" s="200" t="s">
        <v>2518</v>
      </c>
      <c r="AD348" s="203" t="s">
        <v>67</v>
      </c>
      <c r="AE348" s="204">
        <v>0</v>
      </c>
      <c r="AF348" s="200" t="s">
        <v>1366</v>
      </c>
      <c r="AG348" s="57">
        <v>14</v>
      </c>
      <c r="AH348" s="203">
        <v>1</v>
      </c>
      <c r="AI348" s="202" t="s">
        <v>1617</v>
      </c>
      <c r="AJ348" s="197" t="s">
        <v>2152</v>
      </c>
      <c r="AK348" s="209">
        <v>66</v>
      </c>
      <c r="AL348" s="209">
        <v>14</v>
      </c>
      <c r="AM348" s="209">
        <v>4130</v>
      </c>
      <c r="AN348" s="209">
        <v>0</v>
      </c>
      <c r="AO348" s="209">
        <v>0</v>
      </c>
      <c r="AP348" s="209">
        <v>5451600</v>
      </c>
      <c r="AQ348" s="209">
        <v>1120000</v>
      </c>
      <c r="AR348" s="209">
        <v>0</v>
      </c>
      <c r="AS348" s="210">
        <v>0</v>
      </c>
      <c r="AT348" s="210">
        <v>0</v>
      </c>
      <c r="AU348" s="210">
        <v>6571600</v>
      </c>
      <c r="AV348" s="107" t="s">
        <v>64</v>
      </c>
      <c r="AX348" s="107">
        <v>7</v>
      </c>
      <c r="AY348" s="107">
        <v>7</v>
      </c>
      <c r="AZ348" s="107">
        <v>7</v>
      </c>
      <c r="BA348" s="107">
        <v>7</v>
      </c>
      <c r="BB348" s="107">
        <v>7</v>
      </c>
      <c r="BC348" s="107">
        <v>7</v>
      </c>
      <c r="BD348" s="107">
        <v>7</v>
      </c>
      <c r="BE348" s="107">
        <v>7</v>
      </c>
      <c r="BF348" s="107">
        <v>7</v>
      </c>
      <c r="BG348" s="206">
        <v>7</v>
      </c>
      <c r="BH348" s="206">
        <v>7</v>
      </c>
      <c r="BI348" s="206">
        <v>7</v>
      </c>
      <c r="BJ348" s="206">
        <v>7</v>
      </c>
      <c r="BK348" s="206">
        <v>7</v>
      </c>
      <c r="BL348" s="57">
        <v>7</v>
      </c>
      <c r="BM348" s="57">
        <v>7.0000000000000009</v>
      </c>
      <c r="BN348" s="57" t="s">
        <v>64</v>
      </c>
      <c r="BO348" s="57" t="s">
        <v>2496</v>
      </c>
      <c r="BP348" s="57" t="s">
        <v>2497</v>
      </c>
      <c r="BQ348" s="108">
        <v>452915301</v>
      </c>
      <c r="BR348" s="57" t="s">
        <v>2519</v>
      </c>
      <c r="BS348" s="57" t="s">
        <v>2520</v>
      </c>
      <c r="BT348" s="57" t="s">
        <v>2521</v>
      </c>
    </row>
    <row r="349" spans="1:73" s="57" customFormat="1" ht="14.15" customHeight="1" x14ac:dyDescent="0.35">
      <c r="A349" s="201">
        <v>14275</v>
      </c>
      <c r="B349" s="197" t="s">
        <v>1069</v>
      </c>
      <c r="C349" s="198" t="s">
        <v>126</v>
      </c>
      <c r="D349" s="199">
        <v>2</v>
      </c>
      <c r="E349" s="199">
        <v>2025</v>
      </c>
      <c r="F349" s="200" t="s">
        <v>127</v>
      </c>
      <c r="G349" s="197" t="s">
        <v>502</v>
      </c>
      <c r="H349" s="198" t="s">
        <v>2280</v>
      </c>
      <c r="I349" s="200" t="s">
        <v>493</v>
      </c>
      <c r="J349" s="200" t="s">
        <v>494</v>
      </c>
      <c r="K349" s="200" t="s">
        <v>207</v>
      </c>
      <c r="L349" s="215" t="s">
        <v>208</v>
      </c>
      <c r="M349" s="203">
        <v>14</v>
      </c>
      <c r="N349" s="204" t="s">
        <v>2282</v>
      </c>
      <c r="O349" s="204" t="s">
        <v>496</v>
      </c>
      <c r="P349" s="200" t="s">
        <v>462</v>
      </c>
      <c r="Q349" s="205" t="s">
        <v>61</v>
      </c>
      <c r="R349" s="200" t="s">
        <v>107</v>
      </c>
      <c r="S349" s="204">
        <v>20</v>
      </c>
      <c r="T349" s="203">
        <v>11</v>
      </c>
      <c r="U349" s="203">
        <v>72</v>
      </c>
      <c r="V349" s="203">
        <v>8</v>
      </c>
      <c r="W349" s="203">
        <v>80</v>
      </c>
      <c r="X349" s="203">
        <v>4</v>
      </c>
      <c r="Y349" s="203" t="s">
        <v>64</v>
      </c>
      <c r="Z349" s="207" t="s">
        <v>67</v>
      </c>
      <c r="AA349" s="208" t="s">
        <v>67</v>
      </c>
      <c r="AB349" s="198" t="s">
        <v>2234</v>
      </c>
      <c r="AC349" s="200" t="s">
        <v>498</v>
      </c>
      <c r="AD349" s="203" t="s">
        <v>67</v>
      </c>
      <c r="AE349" s="204">
        <v>0</v>
      </c>
      <c r="AF349" s="200" t="s">
        <v>1366</v>
      </c>
      <c r="AG349" s="57">
        <v>20</v>
      </c>
      <c r="AH349" s="203">
        <v>1</v>
      </c>
      <c r="AI349" s="202" t="s">
        <v>1617</v>
      </c>
      <c r="AJ349" s="197" t="s">
        <v>2152</v>
      </c>
      <c r="AK349" s="209">
        <v>80</v>
      </c>
      <c r="AL349" s="209">
        <v>20</v>
      </c>
      <c r="AM349" s="209">
        <v>4130</v>
      </c>
      <c r="AN349" s="209">
        <v>0</v>
      </c>
      <c r="AO349" s="209">
        <v>0</v>
      </c>
      <c r="AP349" s="209">
        <v>3634400</v>
      </c>
      <c r="AQ349" s="209">
        <v>880000</v>
      </c>
      <c r="AR349" s="209">
        <v>0</v>
      </c>
      <c r="AS349" s="210">
        <v>0</v>
      </c>
      <c r="AT349" s="210">
        <v>0</v>
      </c>
      <c r="AU349" s="210">
        <v>4514400</v>
      </c>
      <c r="AV349" s="107" t="s">
        <v>64</v>
      </c>
      <c r="AX349" s="107">
        <v>7</v>
      </c>
      <c r="AY349" s="107">
        <v>7</v>
      </c>
      <c r="AZ349" s="107">
        <v>0</v>
      </c>
      <c r="BA349" s="107">
        <v>0</v>
      </c>
      <c r="BB349" s="107">
        <v>0</v>
      </c>
      <c r="BC349" s="107">
        <v>0</v>
      </c>
      <c r="BD349" s="107">
        <v>0</v>
      </c>
      <c r="BE349" s="107">
        <v>0</v>
      </c>
      <c r="BF349" s="107">
        <v>0</v>
      </c>
      <c r="BG349" s="206">
        <v>7</v>
      </c>
      <c r="BH349" s="206">
        <v>7</v>
      </c>
      <c r="BI349" s="206">
        <v>7</v>
      </c>
      <c r="BJ349" s="206">
        <v>7</v>
      </c>
      <c r="BK349" s="206">
        <v>7</v>
      </c>
      <c r="BL349" s="57">
        <v>7</v>
      </c>
      <c r="BM349" s="57">
        <v>7.0000000000000009</v>
      </c>
      <c r="BN349" s="57" t="s">
        <v>64</v>
      </c>
      <c r="BO349" s="57" t="s">
        <v>2496</v>
      </c>
      <c r="BP349" s="57" t="s">
        <v>2497</v>
      </c>
      <c r="BQ349" s="108">
        <v>452915301</v>
      </c>
      <c r="BR349" s="57" t="s">
        <v>2522</v>
      </c>
      <c r="BS349" s="57" t="s">
        <v>2238</v>
      </c>
      <c r="BT349" s="57" t="s">
        <v>2239</v>
      </c>
    </row>
    <row r="350" spans="1:73" s="57" customFormat="1" ht="14.15" customHeight="1" x14ac:dyDescent="0.35">
      <c r="A350" s="201">
        <v>14450</v>
      </c>
      <c r="B350" s="197" t="s">
        <v>1069</v>
      </c>
      <c r="C350" s="198" t="s">
        <v>126</v>
      </c>
      <c r="D350" s="199">
        <v>2</v>
      </c>
      <c r="E350" s="199">
        <v>2025</v>
      </c>
      <c r="F350" s="200" t="s">
        <v>127</v>
      </c>
      <c r="G350" s="197" t="s">
        <v>173</v>
      </c>
      <c r="H350" s="198" t="s">
        <v>176</v>
      </c>
      <c r="I350" s="200" t="s">
        <v>1047</v>
      </c>
      <c r="J350" s="200" t="s">
        <v>1048</v>
      </c>
      <c r="K350" s="200" t="s">
        <v>56</v>
      </c>
      <c r="L350" s="215" t="s">
        <v>57</v>
      </c>
      <c r="M350" s="203">
        <v>8</v>
      </c>
      <c r="N350" s="204" t="s">
        <v>1368</v>
      </c>
      <c r="O350" s="204" t="s">
        <v>199</v>
      </c>
      <c r="P350" s="200" t="s">
        <v>152</v>
      </c>
      <c r="Q350" s="205" t="s">
        <v>61</v>
      </c>
      <c r="R350" s="200" t="s">
        <v>62</v>
      </c>
      <c r="S350" s="204">
        <v>68</v>
      </c>
      <c r="T350" s="203">
        <v>10</v>
      </c>
      <c r="U350" s="203">
        <v>260</v>
      </c>
      <c r="V350" s="203">
        <v>12</v>
      </c>
      <c r="W350" s="203">
        <v>272</v>
      </c>
      <c r="X350" s="203">
        <v>4</v>
      </c>
      <c r="Y350" s="203" t="s">
        <v>64</v>
      </c>
      <c r="Z350" s="207" t="s">
        <v>67</v>
      </c>
      <c r="AA350" s="208" t="s">
        <v>64</v>
      </c>
      <c r="AB350" s="198" t="s">
        <v>2234</v>
      </c>
      <c r="AC350" s="200" t="s">
        <v>1049</v>
      </c>
      <c r="AD350" s="203" t="s">
        <v>64</v>
      </c>
      <c r="AE350" s="204" t="s">
        <v>2245</v>
      </c>
      <c r="AF350" s="200" t="s">
        <v>1366</v>
      </c>
      <c r="AG350" s="57">
        <v>68</v>
      </c>
      <c r="AH350" s="203">
        <v>2</v>
      </c>
      <c r="AI350" s="202" t="s">
        <v>1617</v>
      </c>
      <c r="AJ350" s="197" t="s">
        <v>2152</v>
      </c>
      <c r="AK350" s="209">
        <v>272</v>
      </c>
      <c r="AL350" s="209">
        <v>68</v>
      </c>
      <c r="AM350" s="209">
        <v>5075</v>
      </c>
      <c r="AN350" s="209">
        <v>100000</v>
      </c>
      <c r="AO350" s="209">
        <v>250000</v>
      </c>
      <c r="AP350" s="209">
        <v>13804000</v>
      </c>
      <c r="AQ350" s="209">
        <v>2720000</v>
      </c>
      <c r="AR350" s="209">
        <v>1000000</v>
      </c>
      <c r="AS350" s="210">
        <v>0</v>
      </c>
      <c r="AT350" s="210">
        <v>2500000</v>
      </c>
      <c r="AU350" s="210">
        <v>20024000</v>
      </c>
      <c r="AV350" s="107" t="s">
        <v>64</v>
      </c>
      <c r="AX350" s="107">
        <v>7</v>
      </c>
      <c r="AY350" s="107">
        <v>7</v>
      </c>
      <c r="AZ350" s="107">
        <v>0</v>
      </c>
      <c r="BA350" s="107">
        <v>0</v>
      </c>
      <c r="BB350" s="107">
        <v>0</v>
      </c>
      <c r="BC350" s="107">
        <v>0</v>
      </c>
      <c r="BD350" s="107">
        <v>0</v>
      </c>
      <c r="BE350" s="107">
        <v>0</v>
      </c>
      <c r="BF350" s="107">
        <v>0</v>
      </c>
      <c r="BG350" s="206">
        <v>7</v>
      </c>
      <c r="BH350" s="206">
        <v>7</v>
      </c>
      <c r="BI350" s="206">
        <v>7</v>
      </c>
      <c r="BJ350" s="206">
        <v>7</v>
      </c>
      <c r="BK350" s="206">
        <v>7</v>
      </c>
      <c r="BL350" s="57">
        <v>7</v>
      </c>
      <c r="BM350" s="57">
        <v>7.0000000000000009</v>
      </c>
      <c r="BN350" s="57" t="s">
        <v>64</v>
      </c>
      <c r="BO350" s="57" t="s">
        <v>2496</v>
      </c>
      <c r="BP350" s="57" t="s">
        <v>2497</v>
      </c>
      <c r="BQ350" s="108">
        <v>452915301</v>
      </c>
      <c r="BR350" s="57" t="s">
        <v>2523</v>
      </c>
      <c r="BS350" s="57" t="s">
        <v>2524</v>
      </c>
      <c r="BT350" s="57" t="s">
        <v>2525</v>
      </c>
      <c r="BU350" s="57" t="s">
        <v>2325</v>
      </c>
    </row>
    <row r="351" spans="1:73" s="57" customFormat="1" ht="14.15" customHeight="1" x14ac:dyDescent="0.35">
      <c r="A351" s="201">
        <v>14586</v>
      </c>
      <c r="B351" s="197" t="s">
        <v>1069</v>
      </c>
      <c r="C351" s="198" t="s">
        <v>126</v>
      </c>
      <c r="D351" s="199">
        <v>2</v>
      </c>
      <c r="E351" s="199">
        <v>2025</v>
      </c>
      <c r="F351" s="200" t="s">
        <v>127</v>
      </c>
      <c r="G351" s="197" t="s">
        <v>214</v>
      </c>
      <c r="H351" s="198" t="s">
        <v>2242</v>
      </c>
      <c r="I351" s="200" t="s">
        <v>296</v>
      </c>
      <c r="J351" s="200" t="s">
        <v>297</v>
      </c>
      <c r="K351" s="200" t="s">
        <v>65</v>
      </c>
      <c r="L351" s="215" t="s">
        <v>65</v>
      </c>
      <c r="M351" s="203">
        <v>5</v>
      </c>
      <c r="N351" s="204" t="s">
        <v>2233</v>
      </c>
      <c r="O351" s="204" t="s">
        <v>328</v>
      </c>
      <c r="P351" s="200" t="s">
        <v>152</v>
      </c>
      <c r="Q351" s="205" t="s">
        <v>61</v>
      </c>
      <c r="R351" s="200" t="s">
        <v>107</v>
      </c>
      <c r="S351" s="204">
        <v>40</v>
      </c>
      <c r="T351" s="203">
        <v>15</v>
      </c>
      <c r="U351" s="203">
        <v>160</v>
      </c>
      <c r="V351" s="203">
        <v>0</v>
      </c>
      <c r="W351" s="203">
        <v>160</v>
      </c>
      <c r="X351" s="203">
        <v>4</v>
      </c>
      <c r="Y351" s="203" t="s">
        <v>64</v>
      </c>
      <c r="Z351" s="207" t="s">
        <v>67</v>
      </c>
      <c r="AA351" s="208" t="s">
        <v>67</v>
      </c>
      <c r="AB351" s="198" t="s">
        <v>2234</v>
      </c>
      <c r="AC351" s="200" t="s">
        <v>329</v>
      </c>
      <c r="AD351" s="203" t="s">
        <v>64</v>
      </c>
      <c r="AE351" s="204" t="s">
        <v>1254</v>
      </c>
      <c r="AF351" s="200" t="s">
        <v>1366</v>
      </c>
      <c r="AG351" s="57">
        <v>40</v>
      </c>
      <c r="AH351" s="203">
        <v>3</v>
      </c>
      <c r="AI351" s="202" t="s">
        <v>1889</v>
      </c>
      <c r="AJ351" s="197" t="s">
        <v>2100</v>
      </c>
      <c r="AK351" s="209">
        <v>160</v>
      </c>
      <c r="AL351" s="209">
        <v>40</v>
      </c>
      <c r="AM351" s="209">
        <v>5800</v>
      </c>
      <c r="AN351" s="209">
        <v>0</v>
      </c>
      <c r="AO351" s="209">
        <v>50000</v>
      </c>
      <c r="AP351" s="209">
        <v>13920000</v>
      </c>
      <c r="AQ351" s="209">
        <v>2400000</v>
      </c>
      <c r="AR351" s="209">
        <v>0</v>
      </c>
      <c r="AS351" s="210">
        <v>0</v>
      </c>
      <c r="AT351" s="210">
        <v>750000</v>
      </c>
      <c r="AU351" s="210">
        <v>17070000</v>
      </c>
      <c r="AV351" s="107" t="s">
        <v>67</v>
      </c>
      <c r="AW351" s="57" t="s">
        <v>2347</v>
      </c>
      <c r="AX351" s="107">
        <v>0</v>
      </c>
      <c r="AY351" s="107">
        <v>0</v>
      </c>
      <c r="AZ351" s="107"/>
      <c r="BA351" s="107"/>
      <c r="BB351" s="107">
        <v>0</v>
      </c>
      <c r="BC351" s="107">
        <v>0</v>
      </c>
      <c r="BD351" s="107">
        <v>0</v>
      </c>
      <c r="BE351" s="107">
        <v>0</v>
      </c>
      <c r="BF351" s="107">
        <v>0</v>
      </c>
      <c r="BG351" s="206">
        <v>0</v>
      </c>
      <c r="BH351" s="206">
        <v>0</v>
      </c>
      <c r="BI351" s="206">
        <v>0</v>
      </c>
      <c r="BJ351" s="206">
        <v>0</v>
      </c>
      <c r="BK351" s="206">
        <v>0</v>
      </c>
      <c r="BL351" s="57">
        <v>0</v>
      </c>
      <c r="BM351" s="57">
        <v>0</v>
      </c>
      <c r="BN351" s="57" t="s">
        <v>67</v>
      </c>
      <c r="BQ351" s="108"/>
    </row>
    <row r="352" spans="1:73" s="57" customFormat="1" ht="14.15" customHeight="1" x14ac:dyDescent="0.35">
      <c r="A352" s="201">
        <v>14411</v>
      </c>
      <c r="B352" s="197" t="s">
        <v>1069</v>
      </c>
      <c r="C352" s="198" t="s">
        <v>126</v>
      </c>
      <c r="D352" s="199">
        <v>2</v>
      </c>
      <c r="E352" s="199">
        <v>2025</v>
      </c>
      <c r="F352" s="200" t="s">
        <v>127</v>
      </c>
      <c r="G352" s="197" t="s">
        <v>476</v>
      </c>
      <c r="H352" s="198" t="s">
        <v>603</v>
      </c>
      <c r="I352" s="200" t="s">
        <v>834</v>
      </c>
      <c r="J352" s="200" t="s">
        <v>2592</v>
      </c>
      <c r="K352" s="200" t="s">
        <v>65</v>
      </c>
      <c r="L352" s="215" t="s">
        <v>65</v>
      </c>
      <c r="M352" s="203">
        <v>13</v>
      </c>
      <c r="N352" s="204" t="s">
        <v>1365</v>
      </c>
      <c r="O352" s="204" t="s">
        <v>595</v>
      </c>
      <c r="P352" s="200" t="s">
        <v>152</v>
      </c>
      <c r="Q352" s="205" t="s">
        <v>61</v>
      </c>
      <c r="R352" s="200" t="s">
        <v>107</v>
      </c>
      <c r="S352" s="204">
        <v>50</v>
      </c>
      <c r="T352" s="203">
        <v>20</v>
      </c>
      <c r="U352" s="203"/>
      <c r="V352" s="203">
        <v>0</v>
      </c>
      <c r="W352" s="203">
        <v>200</v>
      </c>
      <c r="X352" s="203">
        <v>4</v>
      </c>
      <c r="Y352" s="203" t="s">
        <v>64</v>
      </c>
      <c r="Z352" s="207" t="s">
        <v>67</v>
      </c>
      <c r="AA352" s="208" t="s">
        <v>67</v>
      </c>
      <c r="AB352" s="198" t="s">
        <v>2294</v>
      </c>
      <c r="AC352" s="200" t="s">
        <v>600</v>
      </c>
      <c r="AD352" s="203" t="s">
        <v>67</v>
      </c>
      <c r="AE352" s="204">
        <v>0</v>
      </c>
      <c r="AF352" s="200" t="s">
        <v>1366</v>
      </c>
      <c r="AG352" s="57">
        <v>50</v>
      </c>
      <c r="AH352" s="203">
        <v>2</v>
      </c>
      <c r="AI352" s="202" t="s">
        <v>1889</v>
      </c>
      <c r="AJ352" s="197" t="s">
        <v>2100</v>
      </c>
      <c r="AK352" s="209">
        <v>200</v>
      </c>
      <c r="AL352" s="209">
        <v>50</v>
      </c>
      <c r="AM352" s="209">
        <v>4700</v>
      </c>
      <c r="AN352" s="209">
        <v>0</v>
      </c>
      <c r="AO352" s="209">
        <v>0</v>
      </c>
      <c r="AP352" s="209">
        <v>18800000</v>
      </c>
      <c r="AQ352" s="209">
        <v>4000000</v>
      </c>
      <c r="AR352" s="209">
        <v>0</v>
      </c>
      <c r="AS352" s="210">
        <v>0</v>
      </c>
      <c r="AT352" s="210">
        <v>0</v>
      </c>
      <c r="AU352" s="210">
        <v>22800000</v>
      </c>
      <c r="AV352" s="107" t="s">
        <v>67</v>
      </c>
      <c r="AW352" s="57" t="s">
        <v>2595</v>
      </c>
      <c r="AX352" s="107">
        <v>3</v>
      </c>
      <c r="AY352" s="107">
        <v>7</v>
      </c>
      <c r="AZ352" s="107">
        <v>0</v>
      </c>
      <c r="BA352" s="107">
        <v>0</v>
      </c>
      <c r="BB352" s="107">
        <v>7</v>
      </c>
      <c r="BC352" s="107">
        <v>7</v>
      </c>
      <c r="BD352" s="107">
        <v>7</v>
      </c>
      <c r="BE352" s="107">
        <v>7</v>
      </c>
      <c r="BF352" s="107">
        <v>7</v>
      </c>
      <c r="BG352" s="206">
        <v>7</v>
      </c>
      <c r="BH352" s="206">
        <v>7</v>
      </c>
      <c r="BI352" s="206">
        <v>7</v>
      </c>
      <c r="BJ352" s="206">
        <v>7</v>
      </c>
      <c r="BK352" s="206">
        <v>7</v>
      </c>
      <c r="BL352" s="57">
        <v>0</v>
      </c>
      <c r="BM352" s="57">
        <v>0</v>
      </c>
      <c r="BN352" s="57" t="s">
        <v>67</v>
      </c>
      <c r="BQ352" s="108"/>
    </row>
    <row r="353" spans="1:73" s="57" customFormat="1" ht="14.15" customHeight="1" x14ac:dyDescent="0.35">
      <c r="A353" s="201">
        <v>14402</v>
      </c>
      <c r="B353" s="197" t="s">
        <v>1069</v>
      </c>
      <c r="C353" s="198" t="s">
        <v>126</v>
      </c>
      <c r="D353" s="199">
        <v>2</v>
      </c>
      <c r="E353" s="199">
        <v>2025</v>
      </c>
      <c r="F353" s="200" t="s">
        <v>127</v>
      </c>
      <c r="G353" s="197" t="s">
        <v>476</v>
      </c>
      <c r="H353" s="198" t="s">
        <v>603</v>
      </c>
      <c r="I353" s="200" t="s">
        <v>593</v>
      </c>
      <c r="J353" s="200" t="s">
        <v>594</v>
      </c>
      <c r="K353" s="200" t="s">
        <v>65</v>
      </c>
      <c r="L353" s="215" t="s">
        <v>65</v>
      </c>
      <c r="M353" s="203">
        <v>13</v>
      </c>
      <c r="N353" s="204" t="s">
        <v>1365</v>
      </c>
      <c r="O353" s="204" t="s">
        <v>595</v>
      </c>
      <c r="P353" s="200" t="s">
        <v>152</v>
      </c>
      <c r="Q353" s="205" t="s">
        <v>61</v>
      </c>
      <c r="R353" s="200" t="s">
        <v>107</v>
      </c>
      <c r="S353" s="204">
        <v>38</v>
      </c>
      <c r="T353" s="203">
        <v>19</v>
      </c>
      <c r="U353" s="203">
        <v>150</v>
      </c>
      <c r="V353" s="203">
        <v>0</v>
      </c>
      <c r="W353" s="203">
        <v>150</v>
      </c>
      <c r="X353" s="203">
        <v>4</v>
      </c>
      <c r="Y353" s="203" t="s">
        <v>64</v>
      </c>
      <c r="Z353" s="207" t="s">
        <v>67</v>
      </c>
      <c r="AA353" s="208" t="s">
        <v>67</v>
      </c>
      <c r="AB353" s="198" t="s">
        <v>2234</v>
      </c>
      <c r="AC353" s="200" t="s">
        <v>600</v>
      </c>
      <c r="AD353" s="203" t="s">
        <v>67</v>
      </c>
      <c r="AE353" s="204">
        <v>0</v>
      </c>
      <c r="AF353" s="200" t="s">
        <v>1366</v>
      </c>
      <c r="AG353" s="57">
        <v>38</v>
      </c>
      <c r="AH353" s="203">
        <v>3</v>
      </c>
      <c r="AI353" s="202" t="s">
        <v>1889</v>
      </c>
      <c r="AJ353" s="197" t="s">
        <v>2100</v>
      </c>
      <c r="AK353" s="209">
        <v>150</v>
      </c>
      <c r="AL353" s="209">
        <v>38</v>
      </c>
      <c r="AM353" s="209">
        <v>5401</v>
      </c>
      <c r="AN353" s="209">
        <v>0</v>
      </c>
      <c r="AO353" s="209">
        <v>0</v>
      </c>
      <c r="AP353" s="209">
        <v>15392850</v>
      </c>
      <c r="AQ353" s="209">
        <v>2888000</v>
      </c>
      <c r="AR353" s="209">
        <v>0</v>
      </c>
      <c r="AS353" s="210">
        <v>0</v>
      </c>
      <c r="AT353" s="210">
        <v>0</v>
      </c>
      <c r="AU353" s="210">
        <v>18280850</v>
      </c>
      <c r="AV353" s="107" t="s">
        <v>67</v>
      </c>
      <c r="AW353" s="57" t="s">
        <v>2347</v>
      </c>
      <c r="AX353" s="107">
        <v>0</v>
      </c>
      <c r="AY353" s="107">
        <v>0</v>
      </c>
      <c r="AZ353" s="107"/>
      <c r="BA353" s="107"/>
      <c r="BB353" s="107">
        <v>0</v>
      </c>
      <c r="BC353" s="107">
        <v>0</v>
      </c>
      <c r="BD353" s="107">
        <v>0</v>
      </c>
      <c r="BE353" s="107">
        <v>0</v>
      </c>
      <c r="BF353" s="107">
        <v>0</v>
      </c>
      <c r="BG353" s="206">
        <v>0</v>
      </c>
      <c r="BH353" s="206">
        <v>0</v>
      </c>
      <c r="BI353" s="206">
        <v>0</v>
      </c>
      <c r="BJ353" s="206">
        <v>0</v>
      </c>
      <c r="BK353" s="206">
        <v>0</v>
      </c>
      <c r="BL353" s="57">
        <v>0</v>
      </c>
      <c r="BM353" s="57">
        <v>0</v>
      </c>
      <c r="BN353" s="57" t="s">
        <v>67</v>
      </c>
      <c r="BQ353" s="108"/>
    </row>
    <row r="354" spans="1:73" s="57" customFormat="1" ht="14.15" customHeight="1" x14ac:dyDescent="0.35">
      <c r="A354" s="201">
        <v>14404</v>
      </c>
      <c r="B354" s="197" t="s">
        <v>1069</v>
      </c>
      <c r="C354" s="198" t="s">
        <v>126</v>
      </c>
      <c r="D354" s="199">
        <v>2</v>
      </c>
      <c r="E354" s="199">
        <v>2025</v>
      </c>
      <c r="F354" s="200" t="s">
        <v>127</v>
      </c>
      <c r="G354" s="197" t="s">
        <v>476</v>
      </c>
      <c r="H354" s="198" t="s">
        <v>603</v>
      </c>
      <c r="I354" s="200" t="s">
        <v>593</v>
      </c>
      <c r="J354" s="200" t="s">
        <v>594</v>
      </c>
      <c r="K354" s="200" t="s">
        <v>65</v>
      </c>
      <c r="L354" s="215" t="s">
        <v>65</v>
      </c>
      <c r="M354" s="203">
        <v>13</v>
      </c>
      <c r="N354" s="204" t="s">
        <v>1365</v>
      </c>
      <c r="O354" s="204" t="s">
        <v>604</v>
      </c>
      <c r="P354" s="200" t="s">
        <v>152</v>
      </c>
      <c r="Q354" s="205" t="s">
        <v>61</v>
      </c>
      <c r="R354" s="200" t="s">
        <v>107</v>
      </c>
      <c r="S354" s="204">
        <v>38</v>
      </c>
      <c r="T354" s="203">
        <v>20</v>
      </c>
      <c r="U354" s="203">
        <v>150</v>
      </c>
      <c r="V354" s="203">
        <v>0</v>
      </c>
      <c r="W354" s="203">
        <v>150</v>
      </c>
      <c r="X354" s="203">
        <v>4</v>
      </c>
      <c r="Y354" s="203" t="s">
        <v>64</v>
      </c>
      <c r="Z354" s="207" t="s">
        <v>67</v>
      </c>
      <c r="AA354" s="208" t="s">
        <v>67</v>
      </c>
      <c r="AB354" s="198" t="s">
        <v>2234</v>
      </c>
      <c r="AC354" s="200" t="s">
        <v>600</v>
      </c>
      <c r="AD354" s="203" t="s">
        <v>67</v>
      </c>
      <c r="AE354" s="204">
        <v>0</v>
      </c>
      <c r="AF354" s="200" t="s">
        <v>1366</v>
      </c>
      <c r="AG354" s="57">
        <v>38</v>
      </c>
      <c r="AH354" s="203">
        <v>3</v>
      </c>
      <c r="AI354" s="202" t="s">
        <v>1889</v>
      </c>
      <c r="AJ354" s="197" t="s">
        <v>2100</v>
      </c>
      <c r="AK354" s="209">
        <v>150</v>
      </c>
      <c r="AL354" s="209">
        <v>38</v>
      </c>
      <c r="AM354" s="209">
        <v>5401</v>
      </c>
      <c r="AN354" s="209">
        <v>0</v>
      </c>
      <c r="AO354" s="209">
        <v>0</v>
      </c>
      <c r="AP354" s="209">
        <v>16203000</v>
      </c>
      <c r="AQ354" s="209">
        <v>3040000</v>
      </c>
      <c r="AR354" s="209">
        <v>0</v>
      </c>
      <c r="AS354" s="210">
        <v>0</v>
      </c>
      <c r="AT354" s="210">
        <v>0</v>
      </c>
      <c r="AU354" s="210">
        <v>19243000</v>
      </c>
      <c r="AV354" s="107" t="s">
        <v>67</v>
      </c>
      <c r="AW354" s="57" t="s">
        <v>2347</v>
      </c>
      <c r="AX354" s="107">
        <v>0</v>
      </c>
      <c r="AY354" s="107">
        <v>0</v>
      </c>
      <c r="AZ354" s="107"/>
      <c r="BA354" s="107"/>
      <c r="BB354" s="107">
        <v>0</v>
      </c>
      <c r="BC354" s="107">
        <v>0</v>
      </c>
      <c r="BD354" s="107">
        <v>0</v>
      </c>
      <c r="BE354" s="107">
        <v>0</v>
      </c>
      <c r="BF354" s="107">
        <v>0</v>
      </c>
      <c r="BG354" s="206">
        <v>0</v>
      </c>
      <c r="BH354" s="206">
        <v>0</v>
      </c>
      <c r="BI354" s="206">
        <v>0</v>
      </c>
      <c r="BJ354" s="206">
        <v>0</v>
      </c>
      <c r="BK354" s="206">
        <v>0</v>
      </c>
      <c r="BL354" s="57">
        <v>0</v>
      </c>
      <c r="BM354" s="57">
        <v>0</v>
      </c>
      <c r="BN354" s="57" t="s">
        <v>67</v>
      </c>
      <c r="BQ354" s="108"/>
    </row>
    <row r="355" spans="1:73" s="57" customFormat="1" ht="14.15" customHeight="1" x14ac:dyDescent="0.35">
      <c r="A355" s="201">
        <v>14402</v>
      </c>
      <c r="B355" s="197" t="s">
        <v>1069</v>
      </c>
      <c r="C355" s="198" t="s">
        <v>126</v>
      </c>
      <c r="D355" s="199">
        <v>2</v>
      </c>
      <c r="E355" s="199">
        <v>2025</v>
      </c>
      <c r="F355" s="200" t="s">
        <v>127</v>
      </c>
      <c r="G355" s="197" t="s">
        <v>476</v>
      </c>
      <c r="H355" s="198" t="s">
        <v>603</v>
      </c>
      <c r="I355" s="200" t="s">
        <v>593</v>
      </c>
      <c r="J355" s="200" t="s">
        <v>594</v>
      </c>
      <c r="K355" s="200" t="s">
        <v>65</v>
      </c>
      <c r="L355" s="215" t="s">
        <v>65</v>
      </c>
      <c r="M355" s="203">
        <v>13</v>
      </c>
      <c r="N355" s="204" t="s">
        <v>1365</v>
      </c>
      <c r="O355" s="204" t="s">
        <v>595</v>
      </c>
      <c r="P355" s="200" t="s">
        <v>152</v>
      </c>
      <c r="Q355" s="205" t="s">
        <v>61</v>
      </c>
      <c r="R355" s="200" t="s">
        <v>107</v>
      </c>
      <c r="S355" s="204">
        <v>38</v>
      </c>
      <c r="T355" s="203">
        <v>19</v>
      </c>
      <c r="U355" s="203">
        <v>150</v>
      </c>
      <c r="V355" s="203">
        <v>0</v>
      </c>
      <c r="W355" s="203">
        <v>150</v>
      </c>
      <c r="X355" s="203">
        <v>4</v>
      </c>
      <c r="Y355" s="203" t="s">
        <v>64</v>
      </c>
      <c r="Z355" s="207" t="s">
        <v>67</v>
      </c>
      <c r="AA355" s="208" t="s">
        <v>67</v>
      </c>
      <c r="AB355" s="198" t="s">
        <v>2234</v>
      </c>
      <c r="AC355" s="200" t="s">
        <v>600</v>
      </c>
      <c r="AD355" s="203" t="s">
        <v>67</v>
      </c>
      <c r="AE355" s="204">
        <v>0</v>
      </c>
      <c r="AF355" s="200" t="s">
        <v>1366</v>
      </c>
      <c r="AG355" s="57">
        <v>38</v>
      </c>
      <c r="AH355" s="203">
        <v>3</v>
      </c>
      <c r="AI355" s="202" t="s">
        <v>2167</v>
      </c>
      <c r="AJ355" s="197" t="s">
        <v>2166</v>
      </c>
      <c r="AK355" s="209">
        <v>150</v>
      </c>
      <c r="AL355" s="209">
        <v>38</v>
      </c>
      <c r="AM355" s="209">
        <v>6373</v>
      </c>
      <c r="AN355" s="209">
        <v>0</v>
      </c>
      <c r="AO355" s="209">
        <v>0</v>
      </c>
      <c r="AP355" s="209">
        <v>18163050</v>
      </c>
      <c r="AQ355" s="209">
        <v>2888000</v>
      </c>
      <c r="AR355" s="209">
        <v>0</v>
      </c>
      <c r="AS355" s="210">
        <v>0</v>
      </c>
      <c r="AT355" s="210">
        <v>0</v>
      </c>
      <c r="AU355" s="210">
        <v>21051050</v>
      </c>
      <c r="AV355" s="107" t="s">
        <v>64</v>
      </c>
      <c r="AX355" s="107">
        <v>5</v>
      </c>
      <c r="AY355" s="107">
        <v>7</v>
      </c>
      <c r="AZ355" s="107">
        <v>0</v>
      </c>
      <c r="BA355" s="107">
        <v>0</v>
      </c>
      <c r="BB355" s="107">
        <v>0</v>
      </c>
      <c r="BC355" s="107">
        <v>0</v>
      </c>
      <c r="BD355" s="107">
        <v>0</v>
      </c>
      <c r="BE355" s="107">
        <v>0</v>
      </c>
      <c r="BF355" s="107">
        <v>0</v>
      </c>
      <c r="BG355" s="206">
        <v>7</v>
      </c>
      <c r="BH355" s="206">
        <v>7</v>
      </c>
      <c r="BI355" s="206">
        <v>7</v>
      </c>
      <c r="BJ355" s="206">
        <v>7</v>
      </c>
      <c r="BK355" s="206">
        <v>7</v>
      </c>
      <c r="BL355" s="81">
        <v>7</v>
      </c>
      <c r="BM355" s="57">
        <v>6.8</v>
      </c>
      <c r="BN355" s="57" t="s">
        <v>67</v>
      </c>
      <c r="BQ355" s="108"/>
    </row>
    <row r="356" spans="1:73" s="57" customFormat="1" ht="14.15" customHeight="1" x14ac:dyDescent="0.35">
      <c r="A356" s="201">
        <v>14296</v>
      </c>
      <c r="B356" s="197" t="s">
        <v>1069</v>
      </c>
      <c r="C356" s="198" t="s">
        <v>126</v>
      </c>
      <c r="D356" s="199">
        <v>2</v>
      </c>
      <c r="E356" s="199">
        <v>2025</v>
      </c>
      <c r="F356" s="200" t="s">
        <v>127</v>
      </c>
      <c r="G356" s="197" t="s">
        <v>812</v>
      </c>
      <c r="H356" s="198" t="s">
        <v>2268</v>
      </c>
      <c r="I356" s="200" t="s">
        <v>806</v>
      </c>
      <c r="J356" s="200" t="s">
        <v>2592</v>
      </c>
      <c r="K356" s="200" t="s">
        <v>483</v>
      </c>
      <c r="L356" s="215" t="s">
        <v>484</v>
      </c>
      <c r="M356" s="203">
        <v>13</v>
      </c>
      <c r="N356" s="204" t="s">
        <v>1365</v>
      </c>
      <c r="O356" s="204" t="s">
        <v>312</v>
      </c>
      <c r="P356" s="200" t="s">
        <v>965</v>
      </c>
      <c r="Q356" s="205" t="s">
        <v>61</v>
      </c>
      <c r="R356" s="200" t="s">
        <v>107</v>
      </c>
      <c r="S356" s="204">
        <v>47</v>
      </c>
      <c r="T356" s="203">
        <v>10</v>
      </c>
      <c r="U356" s="203"/>
      <c r="V356" s="203">
        <v>8</v>
      </c>
      <c r="W356" s="203">
        <v>188</v>
      </c>
      <c r="X356" s="203">
        <v>4</v>
      </c>
      <c r="Y356" s="203" t="s">
        <v>64</v>
      </c>
      <c r="Z356" s="207" t="s">
        <v>67</v>
      </c>
      <c r="AA356" s="208" t="s">
        <v>67</v>
      </c>
      <c r="AB356" s="198" t="s">
        <v>2345</v>
      </c>
      <c r="AC356" s="200" t="s">
        <v>808</v>
      </c>
      <c r="AD356" s="203" t="s">
        <v>67</v>
      </c>
      <c r="AE356" s="204">
        <v>0</v>
      </c>
      <c r="AF356" s="200" t="s">
        <v>1366</v>
      </c>
      <c r="AG356" s="57">
        <v>47</v>
      </c>
      <c r="AH356" s="203">
        <v>2</v>
      </c>
      <c r="AI356" s="202" t="s">
        <v>2167</v>
      </c>
      <c r="AJ356" s="197" t="s">
        <v>2166</v>
      </c>
      <c r="AK356" s="209">
        <v>188</v>
      </c>
      <c r="AL356" s="209">
        <v>47</v>
      </c>
      <c r="AM356" s="209">
        <v>5075</v>
      </c>
      <c r="AN356" s="209">
        <v>0</v>
      </c>
      <c r="AO356" s="209">
        <v>0</v>
      </c>
      <c r="AP356" s="209">
        <v>9541000</v>
      </c>
      <c r="AQ356" s="209">
        <v>1880000</v>
      </c>
      <c r="AR356" s="209">
        <v>0</v>
      </c>
      <c r="AS356" s="210">
        <v>0</v>
      </c>
      <c r="AT356" s="210">
        <v>0</v>
      </c>
      <c r="AU356" s="210">
        <v>11421000</v>
      </c>
      <c r="AV356" s="107" t="s">
        <v>64</v>
      </c>
      <c r="AX356" s="107">
        <v>5</v>
      </c>
      <c r="AY356" s="107">
        <v>7</v>
      </c>
      <c r="AZ356" s="107">
        <v>7</v>
      </c>
      <c r="BA356" s="107">
        <v>7</v>
      </c>
      <c r="BB356" s="107">
        <v>7</v>
      </c>
      <c r="BC356" s="107">
        <v>7</v>
      </c>
      <c r="BD356" s="107">
        <v>7</v>
      </c>
      <c r="BE356" s="107">
        <v>7</v>
      </c>
      <c r="BF356" s="107">
        <v>7</v>
      </c>
      <c r="BG356" s="206">
        <v>7</v>
      </c>
      <c r="BH356" s="206">
        <v>7</v>
      </c>
      <c r="BI356" s="206">
        <v>7</v>
      </c>
      <c r="BJ356" s="206">
        <v>7</v>
      </c>
      <c r="BK356" s="206">
        <v>7</v>
      </c>
      <c r="BL356" s="57">
        <v>7</v>
      </c>
      <c r="BM356" s="57">
        <v>6.8000000000000007</v>
      </c>
      <c r="BN356" s="57" t="s">
        <v>64</v>
      </c>
      <c r="BO356" s="57" t="s">
        <v>2526</v>
      </c>
      <c r="BP356" s="57" t="s">
        <v>2527</v>
      </c>
      <c r="BQ356" s="108">
        <v>935990640</v>
      </c>
      <c r="BR356" s="57" t="s">
        <v>2528</v>
      </c>
      <c r="BS356" s="57" t="s">
        <v>2529</v>
      </c>
      <c r="BT356" s="57" t="s">
        <v>2530</v>
      </c>
    </row>
    <row r="357" spans="1:73" s="57" customFormat="1" ht="14.15" customHeight="1" x14ac:dyDescent="0.35">
      <c r="A357" s="201">
        <v>14298</v>
      </c>
      <c r="B357" s="197" t="s">
        <v>1069</v>
      </c>
      <c r="C357" s="198" t="s">
        <v>126</v>
      </c>
      <c r="D357" s="199">
        <v>2</v>
      </c>
      <c r="E357" s="199">
        <v>2025</v>
      </c>
      <c r="F357" s="200" t="s">
        <v>127</v>
      </c>
      <c r="G357" s="197" t="s">
        <v>812</v>
      </c>
      <c r="H357" s="198" t="s">
        <v>2268</v>
      </c>
      <c r="I357" s="200" t="s">
        <v>813</v>
      </c>
      <c r="J357" s="200" t="s">
        <v>2592</v>
      </c>
      <c r="K357" s="200" t="s">
        <v>814</v>
      </c>
      <c r="L357" s="215" t="s">
        <v>815</v>
      </c>
      <c r="M357" s="203">
        <v>13</v>
      </c>
      <c r="N357" s="204" t="s">
        <v>1365</v>
      </c>
      <c r="O357" s="204" t="s">
        <v>312</v>
      </c>
      <c r="P357" s="200" t="s">
        <v>445</v>
      </c>
      <c r="Q357" s="205" t="s">
        <v>61</v>
      </c>
      <c r="R357" s="200" t="s">
        <v>107</v>
      </c>
      <c r="S357" s="204">
        <v>48</v>
      </c>
      <c r="T357" s="203">
        <v>15</v>
      </c>
      <c r="U357" s="203"/>
      <c r="V357" s="203">
        <v>12</v>
      </c>
      <c r="W357" s="203">
        <v>192</v>
      </c>
      <c r="X357" s="203">
        <v>4</v>
      </c>
      <c r="Y357" s="203" t="s">
        <v>64</v>
      </c>
      <c r="Z357" s="207" t="s">
        <v>67</v>
      </c>
      <c r="AA357" s="208" t="s">
        <v>67</v>
      </c>
      <c r="AB357" s="198" t="s">
        <v>2269</v>
      </c>
      <c r="AC357" s="200" t="s">
        <v>808</v>
      </c>
      <c r="AD357" s="203" t="s">
        <v>67</v>
      </c>
      <c r="AE357" s="204">
        <v>0</v>
      </c>
      <c r="AF357" s="200" t="s">
        <v>1366</v>
      </c>
      <c r="AG357" s="57">
        <v>48</v>
      </c>
      <c r="AH357" s="203">
        <v>1</v>
      </c>
      <c r="AI357" s="202" t="s">
        <v>2167</v>
      </c>
      <c r="AJ357" s="197" t="s">
        <v>2166</v>
      </c>
      <c r="AK357" s="209">
        <v>192</v>
      </c>
      <c r="AL357" s="209">
        <v>48</v>
      </c>
      <c r="AM357" s="209">
        <v>4130</v>
      </c>
      <c r="AN357" s="209">
        <v>0</v>
      </c>
      <c r="AO357" s="209">
        <v>0</v>
      </c>
      <c r="AP357" s="209">
        <v>11894400</v>
      </c>
      <c r="AQ357" s="209">
        <v>2880000</v>
      </c>
      <c r="AR357" s="209">
        <v>0</v>
      </c>
      <c r="AS357" s="210">
        <v>0</v>
      </c>
      <c r="AT357" s="210">
        <v>0</v>
      </c>
      <c r="AU357" s="210">
        <v>14774400</v>
      </c>
      <c r="AV357" s="107" t="s">
        <v>64</v>
      </c>
      <c r="AX357" s="107">
        <v>5</v>
      </c>
      <c r="AY357" s="107">
        <v>7</v>
      </c>
      <c r="AZ357" s="107">
        <v>7</v>
      </c>
      <c r="BA357" s="107">
        <v>7</v>
      </c>
      <c r="BB357" s="107">
        <v>7</v>
      </c>
      <c r="BC357" s="107">
        <v>7</v>
      </c>
      <c r="BD357" s="107">
        <v>7</v>
      </c>
      <c r="BE357" s="107">
        <v>7</v>
      </c>
      <c r="BF357" s="107">
        <v>7</v>
      </c>
      <c r="BG357" s="206">
        <v>7</v>
      </c>
      <c r="BH357" s="206">
        <v>7</v>
      </c>
      <c r="BI357" s="206">
        <v>7</v>
      </c>
      <c r="BJ357" s="206">
        <v>7</v>
      </c>
      <c r="BK357" s="206">
        <v>7</v>
      </c>
      <c r="BL357" s="57">
        <v>7</v>
      </c>
      <c r="BM357" s="57">
        <v>6.8000000000000007</v>
      </c>
      <c r="BN357" s="57" t="s">
        <v>64</v>
      </c>
      <c r="BO357" s="57" t="s">
        <v>2531</v>
      </c>
      <c r="BP357" s="57" t="s">
        <v>2527</v>
      </c>
      <c r="BQ357" s="108">
        <v>935990640</v>
      </c>
      <c r="BR357" s="57" t="s">
        <v>2528</v>
      </c>
      <c r="BS357" s="57" t="s">
        <v>2532</v>
      </c>
      <c r="BT357" s="57" t="s">
        <v>2533</v>
      </c>
    </row>
    <row r="358" spans="1:73" s="57" customFormat="1" ht="14.15" customHeight="1" x14ac:dyDescent="0.35">
      <c r="A358" s="201">
        <v>14262</v>
      </c>
      <c r="B358" s="197" t="s">
        <v>1069</v>
      </c>
      <c r="C358" s="198" t="s">
        <v>126</v>
      </c>
      <c r="D358" s="199">
        <v>2</v>
      </c>
      <c r="E358" s="199">
        <v>2025</v>
      </c>
      <c r="F358" s="200" t="s">
        <v>127</v>
      </c>
      <c r="G358" s="197" t="s">
        <v>812</v>
      </c>
      <c r="H358" s="198" t="s">
        <v>2268</v>
      </c>
      <c r="I358" s="200" t="s">
        <v>817</v>
      </c>
      <c r="J358" s="200" t="s">
        <v>2592</v>
      </c>
      <c r="K358" s="200" t="s">
        <v>483</v>
      </c>
      <c r="L358" s="215" t="s">
        <v>484</v>
      </c>
      <c r="M358" s="203">
        <v>13</v>
      </c>
      <c r="N358" s="204" t="s">
        <v>1365</v>
      </c>
      <c r="O358" s="204" t="s">
        <v>312</v>
      </c>
      <c r="P358" s="200" t="s">
        <v>445</v>
      </c>
      <c r="Q358" s="205" t="s">
        <v>61</v>
      </c>
      <c r="R358" s="200" t="s">
        <v>107</v>
      </c>
      <c r="S358" s="204">
        <v>47</v>
      </c>
      <c r="T358" s="203">
        <v>15</v>
      </c>
      <c r="U358" s="203"/>
      <c r="V358" s="203">
        <v>8</v>
      </c>
      <c r="W358" s="203">
        <v>188</v>
      </c>
      <c r="X358" s="203">
        <v>4</v>
      </c>
      <c r="Y358" s="203" t="s">
        <v>64</v>
      </c>
      <c r="Z358" s="207" t="s">
        <v>67</v>
      </c>
      <c r="AA358" s="208" t="s">
        <v>67</v>
      </c>
      <c r="AB358" s="198" t="s">
        <v>2339</v>
      </c>
      <c r="AC358" s="200" t="s">
        <v>808</v>
      </c>
      <c r="AD358" s="203" t="s">
        <v>67</v>
      </c>
      <c r="AE358" s="204">
        <v>0</v>
      </c>
      <c r="AF358" s="200" t="s">
        <v>1366</v>
      </c>
      <c r="AG358" s="57">
        <v>47</v>
      </c>
      <c r="AH358" s="203">
        <v>3</v>
      </c>
      <c r="AI358" s="202" t="s">
        <v>2167</v>
      </c>
      <c r="AJ358" s="197" t="s">
        <v>2166</v>
      </c>
      <c r="AK358" s="209">
        <v>188</v>
      </c>
      <c r="AL358" s="209">
        <v>47</v>
      </c>
      <c r="AM358" s="209">
        <v>6373</v>
      </c>
      <c r="AN358" s="209">
        <v>0</v>
      </c>
      <c r="AO358" s="209">
        <v>0</v>
      </c>
      <c r="AP358" s="209">
        <v>17971860</v>
      </c>
      <c r="AQ358" s="209">
        <v>2820000</v>
      </c>
      <c r="AR358" s="209">
        <v>0</v>
      </c>
      <c r="AS358" s="210">
        <v>0</v>
      </c>
      <c r="AT358" s="210">
        <v>0</v>
      </c>
      <c r="AU358" s="210">
        <v>20791860</v>
      </c>
      <c r="AV358" s="107" t="s">
        <v>64</v>
      </c>
      <c r="AX358" s="107">
        <v>5</v>
      </c>
      <c r="AY358" s="107">
        <v>7</v>
      </c>
      <c r="AZ358" s="107">
        <v>7</v>
      </c>
      <c r="BA358" s="107">
        <v>7</v>
      </c>
      <c r="BB358" s="107">
        <v>7</v>
      </c>
      <c r="BC358" s="107">
        <v>7</v>
      </c>
      <c r="BD358" s="107">
        <v>7</v>
      </c>
      <c r="BE358" s="107">
        <v>7</v>
      </c>
      <c r="BF358" s="107">
        <v>7</v>
      </c>
      <c r="BG358" s="206">
        <v>7</v>
      </c>
      <c r="BH358" s="206">
        <v>7</v>
      </c>
      <c r="BI358" s="206">
        <v>7</v>
      </c>
      <c r="BJ358" s="206">
        <v>7</v>
      </c>
      <c r="BK358" s="206">
        <v>7</v>
      </c>
      <c r="BL358" s="57">
        <v>7</v>
      </c>
      <c r="BM358" s="57">
        <v>6.8000000000000007</v>
      </c>
      <c r="BN358" s="57" t="s">
        <v>67</v>
      </c>
      <c r="BQ358" s="108"/>
    </row>
    <row r="359" spans="1:73" s="57" customFormat="1" ht="14.15" customHeight="1" x14ac:dyDescent="0.35">
      <c r="A359" s="201">
        <v>14411</v>
      </c>
      <c r="B359" s="197" t="s">
        <v>1069</v>
      </c>
      <c r="C359" s="198" t="s">
        <v>126</v>
      </c>
      <c r="D359" s="199">
        <v>2</v>
      </c>
      <c r="E359" s="199">
        <v>2025</v>
      </c>
      <c r="F359" s="200" t="s">
        <v>127</v>
      </c>
      <c r="G359" s="197" t="s">
        <v>476</v>
      </c>
      <c r="H359" s="198" t="s">
        <v>603</v>
      </c>
      <c r="I359" s="200" t="s">
        <v>834</v>
      </c>
      <c r="J359" s="200" t="s">
        <v>2592</v>
      </c>
      <c r="K359" s="200" t="s">
        <v>65</v>
      </c>
      <c r="L359" s="215" t="s">
        <v>65</v>
      </c>
      <c r="M359" s="203">
        <v>13</v>
      </c>
      <c r="N359" s="204" t="s">
        <v>1365</v>
      </c>
      <c r="O359" s="204" t="s">
        <v>595</v>
      </c>
      <c r="P359" s="200" t="s">
        <v>152</v>
      </c>
      <c r="Q359" s="205" t="s">
        <v>61</v>
      </c>
      <c r="R359" s="200" t="s">
        <v>107</v>
      </c>
      <c r="S359" s="204">
        <v>50</v>
      </c>
      <c r="T359" s="203">
        <v>20</v>
      </c>
      <c r="U359" s="203"/>
      <c r="V359" s="203">
        <v>0</v>
      </c>
      <c r="W359" s="203">
        <v>200</v>
      </c>
      <c r="X359" s="203">
        <v>4</v>
      </c>
      <c r="Y359" s="203" t="s">
        <v>64</v>
      </c>
      <c r="Z359" s="207" t="s">
        <v>67</v>
      </c>
      <c r="AA359" s="208" t="s">
        <v>67</v>
      </c>
      <c r="AB359" s="198" t="s">
        <v>2294</v>
      </c>
      <c r="AC359" s="200" t="s">
        <v>600</v>
      </c>
      <c r="AD359" s="203" t="s">
        <v>67</v>
      </c>
      <c r="AE359" s="204">
        <v>0</v>
      </c>
      <c r="AF359" s="200" t="s">
        <v>1366</v>
      </c>
      <c r="AG359" s="57">
        <v>50</v>
      </c>
      <c r="AH359" s="203">
        <v>2</v>
      </c>
      <c r="AI359" s="202" t="s">
        <v>2167</v>
      </c>
      <c r="AJ359" s="197" t="s">
        <v>2166</v>
      </c>
      <c r="AK359" s="209">
        <v>200</v>
      </c>
      <c r="AL359" s="209">
        <v>50</v>
      </c>
      <c r="AM359" s="209">
        <v>5075</v>
      </c>
      <c r="AN359" s="209">
        <v>0</v>
      </c>
      <c r="AO359" s="209">
        <v>0</v>
      </c>
      <c r="AP359" s="209">
        <v>20300000</v>
      </c>
      <c r="AQ359" s="209">
        <v>4000000</v>
      </c>
      <c r="AR359" s="209">
        <v>0</v>
      </c>
      <c r="AS359" s="210">
        <v>0</v>
      </c>
      <c r="AT359" s="210">
        <v>0</v>
      </c>
      <c r="AU359" s="210">
        <v>24300000</v>
      </c>
      <c r="AV359" s="107" t="s">
        <v>64</v>
      </c>
      <c r="AX359" s="107">
        <v>5</v>
      </c>
      <c r="AY359" s="107">
        <v>7</v>
      </c>
      <c r="AZ359" s="107">
        <v>7</v>
      </c>
      <c r="BA359" s="107">
        <v>7</v>
      </c>
      <c r="BB359" s="107">
        <v>7</v>
      </c>
      <c r="BC359" s="107">
        <v>7</v>
      </c>
      <c r="BD359" s="107">
        <v>7</v>
      </c>
      <c r="BE359" s="107">
        <v>7</v>
      </c>
      <c r="BF359" s="107">
        <v>7</v>
      </c>
      <c r="BG359" s="206">
        <v>7</v>
      </c>
      <c r="BH359" s="206">
        <v>7</v>
      </c>
      <c r="BI359" s="206">
        <v>7</v>
      </c>
      <c r="BJ359" s="206">
        <v>7</v>
      </c>
      <c r="BK359" s="206">
        <v>7</v>
      </c>
      <c r="BL359" s="81">
        <v>7</v>
      </c>
      <c r="BM359" s="57">
        <v>6.8</v>
      </c>
      <c r="BN359" s="57" t="s">
        <v>67</v>
      </c>
      <c r="BQ359" s="108"/>
    </row>
    <row r="360" spans="1:73" s="57" customFormat="1" ht="14.15" customHeight="1" x14ac:dyDescent="0.35">
      <c r="A360" s="201">
        <v>14294</v>
      </c>
      <c r="B360" s="197" t="s">
        <v>1069</v>
      </c>
      <c r="C360" s="198" t="s">
        <v>126</v>
      </c>
      <c r="D360" s="199">
        <v>2</v>
      </c>
      <c r="E360" s="199">
        <v>2025</v>
      </c>
      <c r="F360" s="200" t="s">
        <v>127</v>
      </c>
      <c r="G360" s="197" t="s">
        <v>812</v>
      </c>
      <c r="H360" s="198" t="s">
        <v>2268</v>
      </c>
      <c r="I360" s="200" t="s">
        <v>841</v>
      </c>
      <c r="J360" s="200" t="s">
        <v>2592</v>
      </c>
      <c r="K360" s="200" t="s">
        <v>814</v>
      </c>
      <c r="L360" s="215" t="s">
        <v>815</v>
      </c>
      <c r="M360" s="203">
        <v>13</v>
      </c>
      <c r="N360" s="204" t="s">
        <v>1365</v>
      </c>
      <c r="O360" s="204" t="s">
        <v>312</v>
      </c>
      <c r="P360" s="200" t="s">
        <v>965</v>
      </c>
      <c r="Q360" s="205" t="s">
        <v>61</v>
      </c>
      <c r="R360" s="200" t="s">
        <v>107</v>
      </c>
      <c r="S360" s="204">
        <v>48</v>
      </c>
      <c r="T360" s="203">
        <v>15</v>
      </c>
      <c r="U360" s="203"/>
      <c r="V360" s="203">
        <v>12</v>
      </c>
      <c r="W360" s="203">
        <v>192</v>
      </c>
      <c r="X360" s="203">
        <v>4</v>
      </c>
      <c r="Y360" s="203" t="s">
        <v>64</v>
      </c>
      <c r="Z360" s="207" t="s">
        <v>67</v>
      </c>
      <c r="AA360" s="208" t="s">
        <v>67</v>
      </c>
      <c r="AB360" s="198" t="s">
        <v>2340</v>
      </c>
      <c r="AC360" s="200" t="s">
        <v>808</v>
      </c>
      <c r="AD360" s="203" t="s">
        <v>67</v>
      </c>
      <c r="AE360" s="204">
        <v>0</v>
      </c>
      <c r="AF360" s="200" t="s">
        <v>1366</v>
      </c>
      <c r="AG360" s="57">
        <v>48</v>
      </c>
      <c r="AH360" s="203">
        <v>2</v>
      </c>
      <c r="AI360" s="202" t="s">
        <v>2167</v>
      </c>
      <c r="AJ360" s="197" t="s">
        <v>2166</v>
      </c>
      <c r="AK360" s="209">
        <v>192</v>
      </c>
      <c r="AL360" s="209">
        <v>48</v>
      </c>
      <c r="AM360" s="209">
        <v>5075</v>
      </c>
      <c r="AN360" s="209">
        <v>0</v>
      </c>
      <c r="AO360" s="209">
        <v>0</v>
      </c>
      <c r="AP360" s="209">
        <v>14616000</v>
      </c>
      <c r="AQ360" s="209">
        <v>2880000</v>
      </c>
      <c r="AR360" s="209">
        <v>0</v>
      </c>
      <c r="AS360" s="210">
        <v>0</v>
      </c>
      <c r="AT360" s="210">
        <v>0</v>
      </c>
      <c r="AU360" s="210">
        <v>17496000</v>
      </c>
      <c r="AV360" s="107" t="s">
        <v>64</v>
      </c>
      <c r="AX360" s="107">
        <v>5</v>
      </c>
      <c r="AY360" s="107">
        <v>7</v>
      </c>
      <c r="AZ360" s="107">
        <v>7</v>
      </c>
      <c r="BA360" s="107">
        <v>7</v>
      </c>
      <c r="BB360" s="107">
        <v>7</v>
      </c>
      <c r="BC360" s="107">
        <v>7</v>
      </c>
      <c r="BD360" s="107">
        <v>7</v>
      </c>
      <c r="BE360" s="107">
        <v>7</v>
      </c>
      <c r="BF360" s="107">
        <v>7</v>
      </c>
      <c r="BG360" s="206">
        <v>7</v>
      </c>
      <c r="BH360" s="206">
        <v>7</v>
      </c>
      <c r="BI360" s="206">
        <v>7</v>
      </c>
      <c r="BJ360" s="206">
        <v>7</v>
      </c>
      <c r="BK360" s="206">
        <v>7</v>
      </c>
      <c r="BL360" s="57">
        <v>7</v>
      </c>
      <c r="BM360" s="57">
        <v>6.8000000000000007</v>
      </c>
      <c r="BN360" s="57" t="s">
        <v>67</v>
      </c>
      <c r="BQ360" s="108"/>
    </row>
    <row r="361" spans="1:73" s="57" customFormat="1" ht="14.15" customHeight="1" x14ac:dyDescent="0.35">
      <c r="A361" s="201">
        <v>14290</v>
      </c>
      <c r="B361" s="197" t="s">
        <v>1069</v>
      </c>
      <c r="C361" s="198" t="s">
        <v>126</v>
      </c>
      <c r="D361" s="199">
        <v>2</v>
      </c>
      <c r="E361" s="199">
        <v>2025</v>
      </c>
      <c r="F361" s="200" t="s">
        <v>127</v>
      </c>
      <c r="G361" s="197" t="s">
        <v>812</v>
      </c>
      <c r="H361" s="198" t="s">
        <v>2268</v>
      </c>
      <c r="I361" s="200" t="s">
        <v>858</v>
      </c>
      <c r="J361" s="200" t="s">
        <v>2592</v>
      </c>
      <c r="K361" s="200" t="s">
        <v>814</v>
      </c>
      <c r="L361" s="215" t="s">
        <v>815</v>
      </c>
      <c r="M361" s="203">
        <v>13</v>
      </c>
      <c r="N361" s="204" t="s">
        <v>1365</v>
      </c>
      <c r="O361" s="204" t="s">
        <v>312</v>
      </c>
      <c r="P361" s="200" t="s">
        <v>445</v>
      </c>
      <c r="Q361" s="205" t="s">
        <v>61</v>
      </c>
      <c r="R361" s="200" t="s">
        <v>107</v>
      </c>
      <c r="S361" s="204">
        <v>48</v>
      </c>
      <c r="T361" s="203">
        <v>15</v>
      </c>
      <c r="U361" s="203"/>
      <c r="V361" s="203">
        <v>12</v>
      </c>
      <c r="W361" s="203">
        <v>192</v>
      </c>
      <c r="X361" s="203">
        <v>4</v>
      </c>
      <c r="Y361" s="203" t="s">
        <v>64</v>
      </c>
      <c r="Z361" s="207" t="s">
        <v>67</v>
      </c>
      <c r="AA361" s="208" t="s">
        <v>67</v>
      </c>
      <c r="AB361" s="198" t="s">
        <v>2341</v>
      </c>
      <c r="AC361" s="200" t="s">
        <v>2342</v>
      </c>
      <c r="AD361" s="203" t="s">
        <v>67</v>
      </c>
      <c r="AE361" s="204">
        <v>0</v>
      </c>
      <c r="AF361" s="200" t="s">
        <v>1366</v>
      </c>
      <c r="AG361" s="57">
        <v>48</v>
      </c>
      <c r="AH361" s="203">
        <v>2</v>
      </c>
      <c r="AI361" s="202" t="s">
        <v>2167</v>
      </c>
      <c r="AJ361" s="197" t="s">
        <v>2166</v>
      </c>
      <c r="AK361" s="209">
        <v>192</v>
      </c>
      <c r="AL361" s="209">
        <v>48</v>
      </c>
      <c r="AM361" s="209">
        <v>5075</v>
      </c>
      <c r="AN361" s="209">
        <v>0</v>
      </c>
      <c r="AO361" s="209">
        <v>0</v>
      </c>
      <c r="AP361" s="209">
        <v>14616000</v>
      </c>
      <c r="AQ361" s="209">
        <v>2880000</v>
      </c>
      <c r="AR361" s="209">
        <v>0</v>
      </c>
      <c r="AS361" s="210">
        <v>0</v>
      </c>
      <c r="AT361" s="210">
        <v>0</v>
      </c>
      <c r="AU361" s="210">
        <v>17496000</v>
      </c>
      <c r="AV361" s="107" t="s">
        <v>64</v>
      </c>
      <c r="AX361" s="107">
        <v>5</v>
      </c>
      <c r="AY361" s="107">
        <v>7</v>
      </c>
      <c r="AZ361" s="107">
        <v>7</v>
      </c>
      <c r="BA361" s="107">
        <v>7</v>
      </c>
      <c r="BB361" s="107">
        <v>7</v>
      </c>
      <c r="BC361" s="107">
        <v>7</v>
      </c>
      <c r="BD361" s="107">
        <v>7</v>
      </c>
      <c r="BE361" s="107">
        <v>7</v>
      </c>
      <c r="BF361" s="107">
        <v>7</v>
      </c>
      <c r="BG361" s="206">
        <v>7</v>
      </c>
      <c r="BH361" s="206">
        <v>7</v>
      </c>
      <c r="BI361" s="206">
        <v>7</v>
      </c>
      <c r="BJ361" s="206">
        <v>7</v>
      </c>
      <c r="BK361" s="206">
        <v>7</v>
      </c>
      <c r="BL361" s="57">
        <v>7</v>
      </c>
      <c r="BM361" s="57">
        <v>6.8000000000000007</v>
      </c>
      <c r="BN361" s="57" t="s">
        <v>67</v>
      </c>
      <c r="BQ361" s="108"/>
    </row>
    <row r="362" spans="1:73" s="57" customFormat="1" ht="14.15" customHeight="1" x14ac:dyDescent="0.35">
      <c r="A362" s="201">
        <v>14406</v>
      </c>
      <c r="B362" s="197" t="s">
        <v>1069</v>
      </c>
      <c r="C362" s="198" t="s">
        <v>126</v>
      </c>
      <c r="D362" s="199">
        <v>2</v>
      </c>
      <c r="E362" s="199">
        <v>2025</v>
      </c>
      <c r="F362" s="200" t="s">
        <v>127</v>
      </c>
      <c r="G362" s="197" t="s">
        <v>476</v>
      </c>
      <c r="H362" s="198" t="s">
        <v>603</v>
      </c>
      <c r="I362" s="200" t="s">
        <v>882</v>
      </c>
      <c r="J362" s="200" t="s">
        <v>2592</v>
      </c>
      <c r="K362" s="200" t="s">
        <v>65</v>
      </c>
      <c r="L362" s="215" t="s">
        <v>65</v>
      </c>
      <c r="M362" s="203">
        <v>13</v>
      </c>
      <c r="N362" s="204" t="s">
        <v>1365</v>
      </c>
      <c r="O362" s="204" t="s">
        <v>595</v>
      </c>
      <c r="P362" s="200" t="s">
        <v>152</v>
      </c>
      <c r="Q362" s="205" t="s">
        <v>61</v>
      </c>
      <c r="R362" s="200" t="s">
        <v>107</v>
      </c>
      <c r="S362" s="204">
        <v>50</v>
      </c>
      <c r="T362" s="203">
        <v>20</v>
      </c>
      <c r="U362" s="203"/>
      <c r="V362" s="203">
        <v>0</v>
      </c>
      <c r="W362" s="203">
        <v>200</v>
      </c>
      <c r="X362" s="203">
        <v>4</v>
      </c>
      <c r="Y362" s="203" t="s">
        <v>64</v>
      </c>
      <c r="Z362" s="207" t="s">
        <v>67</v>
      </c>
      <c r="AA362" s="208" t="s">
        <v>67</v>
      </c>
      <c r="AB362" s="198" t="s">
        <v>2250</v>
      </c>
      <c r="AC362" s="200" t="s">
        <v>600</v>
      </c>
      <c r="AD362" s="203" t="s">
        <v>67</v>
      </c>
      <c r="AE362" s="204">
        <v>0</v>
      </c>
      <c r="AF362" s="200" t="s">
        <v>1366</v>
      </c>
      <c r="AG362" s="57">
        <v>50</v>
      </c>
      <c r="AH362" s="203">
        <v>2</v>
      </c>
      <c r="AI362" s="202" t="s">
        <v>2167</v>
      </c>
      <c r="AJ362" s="197" t="s">
        <v>2166</v>
      </c>
      <c r="AK362" s="209">
        <v>200</v>
      </c>
      <c r="AL362" s="209">
        <v>50</v>
      </c>
      <c r="AM362" s="209">
        <v>5075</v>
      </c>
      <c r="AN362" s="209">
        <v>0</v>
      </c>
      <c r="AO362" s="209">
        <v>0</v>
      </c>
      <c r="AP362" s="209">
        <v>20300000</v>
      </c>
      <c r="AQ362" s="209">
        <v>4000000</v>
      </c>
      <c r="AR362" s="209">
        <v>0</v>
      </c>
      <c r="AS362" s="210">
        <v>0</v>
      </c>
      <c r="AT362" s="210">
        <v>0</v>
      </c>
      <c r="AU362" s="210">
        <v>24300000</v>
      </c>
      <c r="AV362" s="107" t="s">
        <v>64</v>
      </c>
      <c r="AX362" s="107">
        <v>5</v>
      </c>
      <c r="AY362" s="107">
        <v>7</v>
      </c>
      <c r="AZ362" s="107">
        <v>7</v>
      </c>
      <c r="BA362" s="107">
        <v>7</v>
      </c>
      <c r="BB362" s="107">
        <v>7</v>
      </c>
      <c r="BC362" s="107">
        <v>7</v>
      </c>
      <c r="BD362" s="107">
        <v>7</v>
      </c>
      <c r="BE362" s="107">
        <v>7</v>
      </c>
      <c r="BF362" s="107">
        <v>7</v>
      </c>
      <c r="BG362" s="206">
        <v>7</v>
      </c>
      <c r="BH362" s="206">
        <v>7</v>
      </c>
      <c r="BI362" s="206">
        <v>7</v>
      </c>
      <c r="BJ362" s="206">
        <v>7</v>
      </c>
      <c r="BK362" s="206">
        <v>7</v>
      </c>
      <c r="BL362" s="57">
        <v>7</v>
      </c>
      <c r="BM362" s="57">
        <v>6.8000000000000007</v>
      </c>
      <c r="BN362" s="57" t="s">
        <v>67</v>
      </c>
      <c r="BQ362" s="108"/>
    </row>
    <row r="363" spans="1:73" s="57" customFormat="1" ht="14.15" customHeight="1" x14ac:dyDescent="0.35">
      <c r="A363" s="201">
        <v>14292</v>
      </c>
      <c r="B363" s="197" t="s">
        <v>1069</v>
      </c>
      <c r="C363" s="198" t="s">
        <v>126</v>
      </c>
      <c r="D363" s="199">
        <v>2</v>
      </c>
      <c r="E363" s="199">
        <v>2025</v>
      </c>
      <c r="F363" s="200" t="s">
        <v>127</v>
      </c>
      <c r="G363" s="197" t="s">
        <v>812</v>
      </c>
      <c r="H363" s="198" t="s">
        <v>2268</v>
      </c>
      <c r="I363" s="200" t="s">
        <v>889</v>
      </c>
      <c r="J363" s="200" t="s">
        <v>2592</v>
      </c>
      <c r="K363" s="200" t="s">
        <v>483</v>
      </c>
      <c r="L363" s="215" t="s">
        <v>484</v>
      </c>
      <c r="M363" s="203">
        <v>13</v>
      </c>
      <c r="N363" s="204" t="s">
        <v>1365</v>
      </c>
      <c r="O363" s="204" t="s">
        <v>312</v>
      </c>
      <c r="P363" s="200" t="s">
        <v>445</v>
      </c>
      <c r="Q363" s="205" t="s">
        <v>61</v>
      </c>
      <c r="R363" s="200" t="s">
        <v>107</v>
      </c>
      <c r="S363" s="204">
        <v>47</v>
      </c>
      <c r="T363" s="203">
        <v>20</v>
      </c>
      <c r="U363" s="203"/>
      <c r="V363" s="203">
        <v>8</v>
      </c>
      <c r="W363" s="203">
        <v>188</v>
      </c>
      <c r="X363" s="203">
        <v>4</v>
      </c>
      <c r="Y363" s="203" t="s">
        <v>64</v>
      </c>
      <c r="Z363" s="207" t="s">
        <v>67</v>
      </c>
      <c r="AA363" s="208" t="s">
        <v>67</v>
      </c>
      <c r="AB363" s="198" t="s">
        <v>2271</v>
      </c>
      <c r="AC363" s="200" t="s">
        <v>808</v>
      </c>
      <c r="AD363" s="203" t="s">
        <v>67</v>
      </c>
      <c r="AE363" s="204">
        <v>0</v>
      </c>
      <c r="AF363" s="200" t="s">
        <v>1366</v>
      </c>
      <c r="AG363" s="57">
        <v>47</v>
      </c>
      <c r="AH363" s="203">
        <v>2</v>
      </c>
      <c r="AI363" s="202" t="s">
        <v>2167</v>
      </c>
      <c r="AJ363" s="197" t="s">
        <v>2166</v>
      </c>
      <c r="AK363" s="209">
        <v>188</v>
      </c>
      <c r="AL363" s="209">
        <v>47</v>
      </c>
      <c r="AM363" s="209">
        <v>5075</v>
      </c>
      <c r="AN363" s="209">
        <v>0</v>
      </c>
      <c r="AO363" s="209">
        <v>0</v>
      </c>
      <c r="AP363" s="209">
        <v>19082000</v>
      </c>
      <c r="AQ363" s="209">
        <v>3760000</v>
      </c>
      <c r="AR363" s="209">
        <v>0</v>
      </c>
      <c r="AS363" s="210">
        <v>0</v>
      </c>
      <c r="AT363" s="210">
        <v>0</v>
      </c>
      <c r="AU363" s="210">
        <v>22842000</v>
      </c>
      <c r="AV363" s="107" t="s">
        <v>64</v>
      </c>
      <c r="AX363" s="107">
        <v>5</v>
      </c>
      <c r="AY363" s="107">
        <v>7</v>
      </c>
      <c r="AZ363" s="107">
        <v>7</v>
      </c>
      <c r="BA363" s="107">
        <v>7</v>
      </c>
      <c r="BB363" s="107">
        <v>7</v>
      </c>
      <c r="BC363" s="107">
        <v>7</v>
      </c>
      <c r="BD363" s="107">
        <v>7</v>
      </c>
      <c r="BE363" s="107">
        <v>7</v>
      </c>
      <c r="BF363" s="107">
        <v>7</v>
      </c>
      <c r="BG363" s="206">
        <v>7</v>
      </c>
      <c r="BH363" s="206">
        <v>7</v>
      </c>
      <c r="BI363" s="206">
        <v>7</v>
      </c>
      <c r="BJ363" s="206">
        <v>7</v>
      </c>
      <c r="BK363" s="206">
        <v>7</v>
      </c>
      <c r="BL363" s="57">
        <v>7</v>
      </c>
      <c r="BM363" s="57">
        <v>6.8000000000000007</v>
      </c>
      <c r="BN363" s="57" t="s">
        <v>67</v>
      </c>
      <c r="BQ363" s="108"/>
    </row>
    <row r="364" spans="1:73" s="57" customFormat="1" ht="14.15" customHeight="1" x14ac:dyDescent="0.35">
      <c r="A364" s="201">
        <v>14412</v>
      </c>
      <c r="B364" s="197" t="s">
        <v>1069</v>
      </c>
      <c r="C364" s="198" t="s">
        <v>126</v>
      </c>
      <c r="D364" s="199">
        <v>2</v>
      </c>
      <c r="E364" s="199">
        <v>2025</v>
      </c>
      <c r="F364" s="200" t="s">
        <v>127</v>
      </c>
      <c r="G364" s="197" t="s">
        <v>476</v>
      </c>
      <c r="H364" s="198" t="s">
        <v>603</v>
      </c>
      <c r="I364" s="200" t="s">
        <v>897</v>
      </c>
      <c r="J364" s="200" t="s">
        <v>2592</v>
      </c>
      <c r="K364" s="200" t="s">
        <v>65</v>
      </c>
      <c r="L364" s="215" t="s">
        <v>65</v>
      </c>
      <c r="M364" s="203">
        <v>13</v>
      </c>
      <c r="N364" s="204" t="s">
        <v>1365</v>
      </c>
      <c r="O364" s="204" t="s">
        <v>595</v>
      </c>
      <c r="P364" s="200" t="s">
        <v>152</v>
      </c>
      <c r="Q364" s="205" t="s">
        <v>61</v>
      </c>
      <c r="R364" s="200" t="s">
        <v>107</v>
      </c>
      <c r="S364" s="204">
        <v>25</v>
      </c>
      <c r="T364" s="203">
        <v>20</v>
      </c>
      <c r="U364" s="203"/>
      <c r="V364" s="203">
        <v>0</v>
      </c>
      <c r="W364" s="203">
        <v>100</v>
      </c>
      <c r="X364" s="203">
        <v>4</v>
      </c>
      <c r="Y364" s="203" t="s">
        <v>64</v>
      </c>
      <c r="Z364" s="207" t="s">
        <v>67</v>
      </c>
      <c r="AA364" s="208" t="s">
        <v>67</v>
      </c>
      <c r="AB364" s="198" t="s">
        <v>2244</v>
      </c>
      <c r="AC364" s="200" t="s">
        <v>600</v>
      </c>
      <c r="AD364" s="203" t="s">
        <v>67</v>
      </c>
      <c r="AE364" s="204">
        <v>0</v>
      </c>
      <c r="AF364" s="200" t="s">
        <v>1366</v>
      </c>
      <c r="AG364" s="57">
        <v>25</v>
      </c>
      <c r="AH364" s="203">
        <v>2</v>
      </c>
      <c r="AI364" s="202" t="s">
        <v>2167</v>
      </c>
      <c r="AJ364" s="197" t="s">
        <v>2166</v>
      </c>
      <c r="AK364" s="209">
        <v>100</v>
      </c>
      <c r="AL364" s="209">
        <v>25</v>
      </c>
      <c r="AM364" s="209">
        <v>5075</v>
      </c>
      <c r="AN364" s="209">
        <v>0</v>
      </c>
      <c r="AO364" s="209">
        <v>0</v>
      </c>
      <c r="AP364" s="209">
        <v>10150000</v>
      </c>
      <c r="AQ364" s="209">
        <v>2000000</v>
      </c>
      <c r="AR364" s="209">
        <v>0</v>
      </c>
      <c r="AS364" s="210">
        <v>0</v>
      </c>
      <c r="AT364" s="210">
        <v>0</v>
      </c>
      <c r="AU364" s="210">
        <v>12150000</v>
      </c>
      <c r="AV364" s="107" t="s">
        <v>64</v>
      </c>
      <c r="AX364" s="107">
        <v>5</v>
      </c>
      <c r="AY364" s="107">
        <v>7</v>
      </c>
      <c r="AZ364" s="107">
        <v>7</v>
      </c>
      <c r="BA364" s="107">
        <v>7</v>
      </c>
      <c r="BB364" s="107">
        <v>7</v>
      </c>
      <c r="BC364" s="107">
        <v>7</v>
      </c>
      <c r="BD364" s="107">
        <v>7</v>
      </c>
      <c r="BE364" s="107">
        <v>7</v>
      </c>
      <c r="BF364" s="107">
        <v>7</v>
      </c>
      <c r="BG364" s="206">
        <v>7</v>
      </c>
      <c r="BH364" s="206">
        <v>7</v>
      </c>
      <c r="BI364" s="206">
        <v>7</v>
      </c>
      <c r="BJ364" s="206">
        <v>7</v>
      </c>
      <c r="BK364" s="206">
        <v>7</v>
      </c>
      <c r="BL364" s="57">
        <v>7</v>
      </c>
      <c r="BM364" s="57">
        <v>6.8000000000000007</v>
      </c>
      <c r="BN364" s="57" t="s">
        <v>64</v>
      </c>
      <c r="BO364" s="57" t="s">
        <v>2534</v>
      </c>
      <c r="BP364" s="57" t="s">
        <v>2527</v>
      </c>
      <c r="BQ364" s="108">
        <v>935475767</v>
      </c>
      <c r="BR364" s="57" t="s">
        <v>2535</v>
      </c>
      <c r="BS364" s="57" t="s">
        <v>2298</v>
      </c>
      <c r="BT364" s="57" t="s">
        <v>2299</v>
      </c>
      <c r="BU364" s="57" t="s">
        <v>2300</v>
      </c>
    </row>
    <row r="365" spans="1:73" s="57" customFormat="1" ht="14.15" customHeight="1" x14ac:dyDescent="0.35">
      <c r="A365" s="201">
        <v>14325</v>
      </c>
      <c r="B365" s="197" t="s">
        <v>1069</v>
      </c>
      <c r="C365" s="198" t="s">
        <v>126</v>
      </c>
      <c r="D365" s="199">
        <v>2</v>
      </c>
      <c r="E365" s="199">
        <v>2025</v>
      </c>
      <c r="F365" s="200" t="s">
        <v>127</v>
      </c>
      <c r="G365" s="197" t="s">
        <v>964</v>
      </c>
      <c r="H365" s="198" t="s">
        <v>2348</v>
      </c>
      <c r="I365" s="200" t="s">
        <v>960</v>
      </c>
      <c r="J365" s="200" t="s">
        <v>961</v>
      </c>
      <c r="K365" s="200" t="s">
        <v>56</v>
      </c>
      <c r="L365" s="215" t="s">
        <v>57</v>
      </c>
      <c r="M365" s="203">
        <v>13</v>
      </c>
      <c r="N365" s="204" t="s">
        <v>1365</v>
      </c>
      <c r="O365" s="204" t="s">
        <v>209</v>
      </c>
      <c r="P365" s="200" t="s">
        <v>445</v>
      </c>
      <c r="Q365" s="205" t="s">
        <v>61</v>
      </c>
      <c r="R365" s="200" t="s">
        <v>62</v>
      </c>
      <c r="S365" s="204">
        <v>63</v>
      </c>
      <c r="T365" s="203">
        <v>10</v>
      </c>
      <c r="U365" s="203">
        <v>240</v>
      </c>
      <c r="V365" s="203">
        <v>12</v>
      </c>
      <c r="W365" s="203">
        <v>252</v>
      </c>
      <c r="X365" s="203">
        <v>4</v>
      </c>
      <c r="Y365" s="203" t="s">
        <v>64</v>
      </c>
      <c r="Z365" s="207" t="s">
        <v>67</v>
      </c>
      <c r="AA365" s="208" t="s">
        <v>64</v>
      </c>
      <c r="AB365" s="198" t="s">
        <v>2234</v>
      </c>
      <c r="AC365" s="200" t="s">
        <v>962</v>
      </c>
      <c r="AD365" s="203" t="s">
        <v>67</v>
      </c>
      <c r="AE365" s="204">
        <v>0</v>
      </c>
      <c r="AF365" s="200" t="s">
        <v>1366</v>
      </c>
      <c r="AG365" s="57">
        <v>63</v>
      </c>
      <c r="AH365" s="203">
        <v>3</v>
      </c>
      <c r="AI365" s="202" t="s">
        <v>2167</v>
      </c>
      <c r="AJ365" s="197" t="s">
        <v>2166</v>
      </c>
      <c r="AK365" s="209">
        <v>252</v>
      </c>
      <c r="AL365" s="209">
        <v>63</v>
      </c>
      <c r="AM365" s="209">
        <v>6373</v>
      </c>
      <c r="AN365" s="209">
        <v>70000</v>
      </c>
      <c r="AO365" s="209">
        <v>0</v>
      </c>
      <c r="AP365" s="209">
        <v>16059960</v>
      </c>
      <c r="AQ365" s="209">
        <v>2520000</v>
      </c>
      <c r="AR365" s="209">
        <v>700000</v>
      </c>
      <c r="AS365" s="210">
        <v>0</v>
      </c>
      <c r="AT365" s="210">
        <v>0</v>
      </c>
      <c r="AU365" s="210">
        <v>19279960</v>
      </c>
      <c r="AV365" s="107" t="s">
        <v>64</v>
      </c>
      <c r="AX365" s="107">
        <v>5</v>
      </c>
      <c r="AY365" s="107">
        <v>7</v>
      </c>
      <c r="AZ365" s="107">
        <v>0</v>
      </c>
      <c r="BA365" s="107">
        <v>0</v>
      </c>
      <c r="BB365" s="107">
        <v>0</v>
      </c>
      <c r="BC365" s="107">
        <v>0</v>
      </c>
      <c r="BD365" s="107">
        <v>0</v>
      </c>
      <c r="BE365" s="107">
        <v>0</v>
      </c>
      <c r="BF365" s="107">
        <v>0</v>
      </c>
      <c r="BG365" s="206">
        <v>7</v>
      </c>
      <c r="BH365" s="206">
        <v>7</v>
      </c>
      <c r="BI365" s="206">
        <v>7</v>
      </c>
      <c r="BJ365" s="206">
        <v>7</v>
      </c>
      <c r="BK365" s="206">
        <v>7</v>
      </c>
      <c r="BL365" s="57">
        <v>7</v>
      </c>
      <c r="BM365" s="57">
        <v>6.8000000000000007</v>
      </c>
      <c r="BN365" s="57" t="s">
        <v>67</v>
      </c>
      <c r="BQ365" s="108"/>
    </row>
    <row r="366" spans="1:73" s="57" customFormat="1" ht="14.15" customHeight="1" x14ac:dyDescent="0.35">
      <c r="A366" s="201">
        <v>14273</v>
      </c>
      <c r="B366" s="197" t="s">
        <v>1069</v>
      </c>
      <c r="C366" s="198" t="s">
        <v>126</v>
      </c>
      <c r="D366" s="199">
        <v>2</v>
      </c>
      <c r="E366" s="199">
        <v>2025</v>
      </c>
      <c r="F366" s="200" t="s">
        <v>127</v>
      </c>
      <c r="G366" s="197" t="s">
        <v>1018</v>
      </c>
      <c r="H366" s="198" t="s">
        <v>2381</v>
      </c>
      <c r="I366" s="200" t="s">
        <v>614</v>
      </c>
      <c r="J366" s="200" t="s">
        <v>615</v>
      </c>
      <c r="K366" s="200" t="s">
        <v>56</v>
      </c>
      <c r="L366" s="215" t="s">
        <v>57</v>
      </c>
      <c r="M366" s="203">
        <v>13</v>
      </c>
      <c r="N366" s="204" t="s">
        <v>1365</v>
      </c>
      <c r="O366" s="204" t="s">
        <v>209</v>
      </c>
      <c r="P366" s="200" t="s">
        <v>445</v>
      </c>
      <c r="Q366" s="205" t="s">
        <v>61</v>
      </c>
      <c r="R366" s="200" t="s">
        <v>62</v>
      </c>
      <c r="S366" s="204">
        <v>38</v>
      </c>
      <c r="T366" s="203">
        <v>11</v>
      </c>
      <c r="U366" s="203">
        <v>100</v>
      </c>
      <c r="V366" s="203">
        <v>12</v>
      </c>
      <c r="W366" s="203">
        <v>112</v>
      </c>
      <c r="X366" s="203">
        <v>3</v>
      </c>
      <c r="Y366" s="203" t="s">
        <v>64</v>
      </c>
      <c r="Z366" s="207" t="s">
        <v>67</v>
      </c>
      <c r="AA366" s="208" t="s">
        <v>64</v>
      </c>
      <c r="AB366" s="198" t="s">
        <v>2234</v>
      </c>
      <c r="AC366" s="200" t="s">
        <v>1016</v>
      </c>
      <c r="AD366" s="203" t="s">
        <v>67</v>
      </c>
      <c r="AE366" s="204">
        <v>0</v>
      </c>
      <c r="AF366" s="200" t="s">
        <v>1366</v>
      </c>
      <c r="AG366" s="57">
        <v>38</v>
      </c>
      <c r="AH366" s="203">
        <v>2</v>
      </c>
      <c r="AI366" s="202" t="s">
        <v>2167</v>
      </c>
      <c r="AJ366" s="197" t="s">
        <v>2166</v>
      </c>
      <c r="AK366" s="209">
        <v>112</v>
      </c>
      <c r="AL366" s="209">
        <v>38</v>
      </c>
      <c r="AM366" s="209">
        <v>5075</v>
      </c>
      <c r="AN366" s="209">
        <v>115000</v>
      </c>
      <c r="AO366" s="209">
        <v>0</v>
      </c>
      <c r="AP366" s="209">
        <v>6252400</v>
      </c>
      <c r="AQ366" s="209">
        <v>1672000</v>
      </c>
      <c r="AR366" s="209">
        <v>1265000</v>
      </c>
      <c r="AS366" s="210">
        <v>0</v>
      </c>
      <c r="AT366" s="210">
        <v>0</v>
      </c>
      <c r="AU366" s="210">
        <v>9189400</v>
      </c>
      <c r="AV366" s="107" t="s">
        <v>64</v>
      </c>
      <c r="AX366" s="107">
        <v>5</v>
      </c>
      <c r="AY366" s="107">
        <v>7</v>
      </c>
      <c r="AZ366" s="107">
        <v>0</v>
      </c>
      <c r="BA366" s="107">
        <v>0</v>
      </c>
      <c r="BB366" s="107">
        <v>0</v>
      </c>
      <c r="BC366" s="107">
        <v>0</v>
      </c>
      <c r="BD366" s="107">
        <v>0</v>
      </c>
      <c r="BE366" s="107">
        <v>0</v>
      </c>
      <c r="BF366" s="107">
        <v>0</v>
      </c>
      <c r="BG366" s="206">
        <v>7</v>
      </c>
      <c r="BH366" s="206">
        <v>7</v>
      </c>
      <c r="BI366" s="206">
        <v>7</v>
      </c>
      <c r="BJ366" s="206">
        <v>7</v>
      </c>
      <c r="BK366" s="206">
        <v>7</v>
      </c>
      <c r="BL366" s="57">
        <v>7</v>
      </c>
      <c r="BM366" s="57">
        <v>6.8000000000000007</v>
      </c>
      <c r="BN366" s="57" t="s">
        <v>67</v>
      </c>
      <c r="BQ366" s="108"/>
    </row>
    <row r="367" spans="1:73" s="57" customFormat="1" ht="14.15" customHeight="1" x14ac:dyDescent="0.35">
      <c r="A367" s="201">
        <v>14266</v>
      </c>
      <c r="B367" s="197" t="s">
        <v>1069</v>
      </c>
      <c r="C367" s="198" t="s">
        <v>126</v>
      </c>
      <c r="D367" s="199">
        <v>2</v>
      </c>
      <c r="E367" s="199">
        <v>2025</v>
      </c>
      <c r="F367" s="200" t="s">
        <v>127</v>
      </c>
      <c r="G367" s="197" t="s">
        <v>1081</v>
      </c>
      <c r="H367" s="198" t="s">
        <v>2306</v>
      </c>
      <c r="I367" s="200" t="s">
        <v>79</v>
      </c>
      <c r="J367" s="200" t="s">
        <v>80</v>
      </c>
      <c r="K367" s="200" t="s">
        <v>56</v>
      </c>
      <c r="L367" s="215" t="s">
        <v>57</v>
      </c>
      <c r="M367" s="203">
        <v>13</v>
      </c>
      <c r="N367" s="204" t="s">
        <v>1365</v>
      </c>
      <c r="O367" s="204" t="s">
        <v>209</v>
      </c>
      <c r="P367" s="200" t="s">
        <v>152</v>
      </c>
      <c r="Q367" s="205" t="s">
        <v>61</v>
      </c>
      <c r="R367" s="200" t="s">
        <v>62</v>
      </c>
      <c r="S367" s="204">
        <v>41</v>
      </c>
      <c r="T367" s="203">
        <v>11</v>
      </c>
      <c r="U367" s="203">
        <v>110</v>
      </c>
      <c r="V367" s="203">
        <v>12</v>
      </c>
      <c r="W367" s="203">
        <v>122</v>
      </c>
      <c r="X367" s="203">
        <v>3</v>
      </c>
      <c r="Y367" s="203" t="s">
        <v>64</v>
      </c>
      <c r="Z367" s="207" t="s">
        <v>67</v>
      </c>
      <c r="AA367" s="208" t="s">
        <v>64</v>
      </c>
      <c r="AB367" s="198" t="s">
        <v>2234</v>
      </c>
      <c r="AC367" s="200" t="s">
        <v>1079</v>
      </c>
      <c r="AD367" s="203" t="s">
        <v>67</v>
      </c>
      <c r="AE367" s="204">
        <v>0</v>
      </c>
      <c r="AF367" s="200" t="s">
        <v>1366</v>
      </c>
      <c r="AG367" s="57">
        <v>41</v>
      </c>
      <c r="AH367" s="203">
        <v>2</v>
      </c>
      <c r="AI367" s="202" t="s">
        <v>2167</v>
      </c>
      <c r="AJ367" s="197" t="s">
        <v>2166</v>
      </c>
      <c r="AK367" s="209">
        <v>122</v>
      </c>
      <c r="AL367" s="209">
        <v>41</v>
      </c>
      <c r="AM367" s="209">
        <v>5075</v>
      </c>
      <c r="AN367" s="209">
        <v>115000</v>
      </c>
      <c r="AO367" s="209">
        <v>0</v>
      </c>
      <c r="AP367" s="209">
        <v>6810650</v>
      </c>
      <c r="AQ367" s="209">
        <v>1804000</v>
      </c>
      <c r="AR367" s="209">
        <v>1265000</v>
      </c>
      <c r="AS367" s="210">
        <v>0</v>
      </c>
      <c r="AT367" s="210">
        <v>0</v>
      </c>
      <c r="AU367" s="210">
        <v>9879650</v>
      </c>
      <c r="AV367" s="107" t="s">
        <v>64</v>
      </c>
      <c r="AX367" s="107">
        <v>5</v>
      </c>
      <c r="AY367" s="107">
        <v>7</v>
      </c>
      <c r="AZ367" s="107">
        <v>0</v>
      </c>
      <c r="BA367" s="107">
        <v>0</v>
      </c>
      <c r="BB367" s="107">
        <v>0</v>
      </c>
      <c r="BC367" s="107">
        <v>0</v>
      </c>
      <c r="BD367" s="107">
        <v>0</v>
      </c>
      <c r="BE367" s="107">
        <v>0</v>
      </c>
      <c r="BF367" s="107">
        <v>0</v>
      </c>
      <c r="BG367" s="206">
        <v>7</v>
      </c>
      <c r="BH367" s="206">
        <v>7</v>
      </c>
      <c r="BI367" s="206">
        <v>7</v>
      </c>
      <c r="BJ367" s="206">
        <v>7</v>
      </c>
      <c r="BK367" s="206">
        <v>7</v>
      </c>
      <c r="BL367" s="81">
        <v>7</v>
      </c>
      <c r="BM367" s="57">
        <v>6.8</v>
      </c>
      <c r="BN367" s="57" t="s">
        <v>67</v>
      </c>
      <c r="BQ367" s="108"/>
      <c r="BU367" s="57" t="s">
        <v>2325</v>
      </c>
    </row>
    <row r="368" spans="1:73" s="57" customFormat="1" ht="14.15" customHeight="1" x14ac:dyDescent="0.35">
      <c r="A368" s="201">
        <v>14390</v>
      </c>
      <c r="B368" s="197" t="s">
        <v>1069</v>
      </c>
      <c r="C368" s="198" t="s">
        <v>126</v>
      </c>
      <c r="D368" s="199">
        <v>2</v>
      </c>
      <c r="E368" s="199">
        <v>2025</v>
      </c>
      <c r="F368" s="200" t="s">
        <v>127</v>
      </c>
      <c r="G368" s="197" t="s">
        <v>468</v>
      </c>
      <c r="H368" s="198" t="s">
        <v>467</v>
      </c>
      <c r="I368" s="200" t="s">
        <v>207</v>
      </c>
      <c r="J368" s="200" t="s">
        <v>208</v>
      </c>
      <c r="K368" s="200" t="s">
        <v>2015</v>
      </c>
      <c r="L368" s="215" t="s">
        <v>484</v>
      </c>
      <c r="M368" s="203">
        <v>5</v>
      </c>
      <c r="N368" s="204" t="s">
        <v>2233</v>
      </c>
      <c r="O368" s="204" t="s">
        <v>461</v>
      </c>
      <c r="P368" s="200" t="s">
        <v>462</v>
      </c>
      <c r="Q368" s="205" t="s">
        <v>61</v>
      </c>
      <c r="R368" s="200" t="s">
        <v>107</v>
      </c>
      <c r="S368" s="204">
        <v>4</v>
      </c>
      <c r="T368" s="203">
        <v>20</v>
      </c>
      <c r="U368" s="203">
        <v>8</v>
      </c>
      <c r="V368" s="203">
        <v>8</v>
      </c>
      <c r="W368" s="203">
        <v>16</v>
      </c>
      <c r="X368" s="203">
        <v>4</v>
      </c>
      <c r="Y368" s="203" t="s">
        <v>64</v>
      </c>
      <c r="Z368" s="207" t="s">
        <v>67</v>
      </c>
      <c r="AA368" s="208" t="s">
        <v>67</v>
      </c>
      <c r="AB368" s="198" t="s">
        <v>2234</v>
      </c>
      <c r="AC368" s="200" t="s">
        <v>464</v>
      </c>
      <c r="AD368" s="203" t="s">
        <v>67</v>
      </c>
      <c r="AE368" s="204">
        <v>0</v>
      </c>
      <c r="AF368" s="200" t="s">
        <v>1366</v>
      </c>
      <c r="AG368" s="57">
        <v>4</v>
      </c>
      <c r="AH368" s="203">
        <v>1</v>
      </c>
      <c r="AI368" s="202" t="s">
        <v>1712</v>
      </c>
      <c r="AJ368" s="197" t="s">
        <v>2098</v>
      </c>
      <c r="AK368" s="209">
        <v>16</v>
      </c>
      <c r="AL368" s="209">
        <v>4</v>
      </c>
      <c r="AM368" s="209">
        <v>4500</v>
      </c>
      <c r="AN368" s="209">
        <v>0</v>
      </c>
      <c r="AO368" s="209">
        <v>0</v>
      </c>
      <c r="AP368" s="209">
        <v>1440000</v>
      </c>
      <c r="AQ368" s="209">
        <v>320000</v>
      </c>
      <c r="AR368" s="209">
        <v>0</v>
      </c>
      <c r="AS368" s="210">
        <v>0</v>
      </c>
      <c r="AT368" s="210">
        <v>0</v>
      </c>
      <c r="AU368" s="210">
        <v>1760000</v>
      </c>
      <c r="AV368" s="107" t="s">
        <v>64</v>
      </c>
      <c r="AX368" s="107">
        <v>1</v>
      </c>
      <c r="AY368" s="107">
        <v>7</v>
      </c>
      <c r="AZ368" s="107">
        <v>0</v>
      </c>
      <c r="BA368" s="107">
        <v>0</v>
      </c>
      <c r="BB368" s="107">
        <v>0</v>
      </c>
      <c r="BC368" s="107">
        <v>0</v>
      </c>
      <c r="BD368" s="107">
        <v>0</v>
      </c>
      <c r="BE368" s="107">
        <v>0</v>
      </c>
      <c r="BF368" s="107">
        <v>0</v>
      </c>
      <c r="BG368" s="206">
        <v>7</v>
      </c>
      <c r="BH368" s="206">
        <v>7</v>
      </c>
      <c r="BI368" s="206">
        <v>7</v>
      </c>
      <c r="BJ368" s="206">
        <v>7</v>
      </c>
      <c r="BK368" s="206">
        <v>7</v>
      </c>
      <c r="BL368" s="57">
        <v>6.4</v>
      </c>
      <c r="BM368" s="57">
        <v>6.4</v>
      </c>
      <c r="BN368" s="57" t="s">
        <v>67</v>
      </c>
      <c r="BQ368" s="108"/>
    </row>
    <row r="369" spans="1:73" s="57" customFormat="1" ht="14.15" customHeight="1" x14ac:dyDescent="0.35">
      <c r="A369" s="201">
        <v>14393</v>
      </c>
      <c r="B369" s="197" t="s">
        <v>1069</v>
      </c>
      <c r="C369" s="198" t="s">
        <v>126</v>
      </c>
      <c r="D369" s="199">
        <v>2</v>
      </c>
      <c r="E369" s="199">
        <v>2025</v>
      </c>
      <c r="F369" s="200" t="s">
        <v>127</v>
      </c>
      <c r="G369" s="197" t="s">
        <v>255</v>
      </c>
      <c r="H369" s="198" t="s">
        <v>254</v>
      </c>
      <c r="I369" s="200" t="s">
        <v>992</v>
      </c>
      <c r="J369" s="200" t="s">
        <v>993</v>
      </c>
      <c r="K369" s="200" t="s">
        <v>56</v>
      </c>
      <c r="L369" s="215" t="s">
        <v>57</v>
      </c>
      <c r="M369" s="203">
        <v>9</v>
      </c>
      <c r="N369" s="204" t="s">
        <v>2272</v>
      </c>
      <c r="O369" s="204" t="s">
        <v>252</v>
      </c>
      <c r="P369" s="200" t="s">
        <v>152</v>
      </c>
      <c r="Q369" s="205" t="s">
        <v>61</v>
      </c>
      <c r="R369" s="200" t="s">
        <v>62</v>
      </c>
      <c r="S369" s="204">
        <v>43</v>
      </c>
      <c r="T369" s="203">
        <v>15</v>
      </c>
      <c r="U369" s="203">
        <v>160</v>
      </c>
      <c r="V369" s="203">
        <v>12</v>
      </c>
      <c r="W369" s="203">
        <v>172</v>
      </c>
      <c r="X369" s="203">
        <v>4</v>
      </c>
      <c r="Y369" s="203" t="s">
        <v>64</v>
      </c>
      <c r="Z369" s="207" t="s">
        <v>67</v>
      </c>
      <c r="AA369" s="208" t="s">
        <v>64</v>
      </c>
      <c r="AB369" s="198" t="s">
        <v>2234</v>
      </c>
      <c r="AC369" s="200" t="s">
        <v>253</v>
      </c>
      <c r="AD369" s="203" t="s">
        <v>67</v>
      </c>
      <c r="AE369" s="204">
        <v>0</v>
      </c>
      <c r="AF369" s="200" t="s">
        <v>1366</v>
      </c>
      <c r="AG369" s="57">
        <v>43</v>
      </c>
      <c r="AH369" s="203">
        <v>1</v>
      </c>
      <c r="AI369" s="202" t="s">
        <v>1712</v>
      </c>
      <c r="AJ369" s="197" t="s">
        <v>2098</v>
      </c>
      <c r="AK369" s="209">
        <v>172</v>
      </c>
      <c r="AL369" s="209">
        <v>43</v>
      </c>
      <c r="AM369" s="209">
        <v>4500</v>
      </c>
      <c r="AN369" s="209">
        <v>50000</v>
      </c>
      <c r="AO369" s="209">
        <v>0</v>
      </c>
      <c r="AP369" s="209">
        <v>11610000</v>
      </c>
      <c r="AQ369" s="209">
        <v>2580000</v>
      </c>
      <c r="AR369" s="209">
        <v>750000</v>
      </c>
      <c r="AS369" s="210">
        <v>0</v>
      </c>
      <c r="AT369" s="210">
        <v>0</v>
      </c>
      <c r="AU369" s="210">
        <v>14940000</v>
      </c>
      <c r="AV369" s="107" t="s">
        <v>64</v>
      </c>
      <c r="AX369" s="107">
        <v>1</v>
      </c>
      <c r="AY369" s="107">
        <v>7</v>
      </c>
      <c r="AZ369" s="107">
        <v>0</v>
      </c>
      <c r="BA369" s="107">
        <v>0</v>
      </c>
      <c r="BB369" s="107">
        <v>0</v>
      </c>
      <c r="BC369" s="107">
        <v>0</v>
      </c>
      <c r="BD369" s="107">
        <v>0</v>
      </c>
      <c r="BE369" s="107">
        <v>0</v>
      </c>
      <c r="BF369" s="107">
        <v>0</v>
      </c>
      <c r="BG369" s="206">
        <v>7</v>
      </c>
      <c r="BH369" s="206">
        <v>7</v>
      </c>
      <c r="BI369" s="206">
        <v>7</v>
      </c>
      <c r="BJ369" s="206">
        <v>7</v>
      </c>
      <c r="BK369" s="206">
        <v>7</v>
      </c>
      <c r="BL369" s="57">
        <v>6.4</v>
      </c>
      <c r="BM369" s="57">
        <v>6.4</v>
      </c>
      <c r="BN369" s="57" t="s">
        <v>67</v>
      </c>
      <c r="BQ369" s="108"/>
    </row>
    <row r="370" spans="1:73" s="57" customFormat="1" ht="14.15" customHeight="1" x14ac:dyDescent="0.35">
      <c r="A370" s="201">
        <v>14394</v>
      </c>
      <c r="B370" s="197" t="s">
        <v>1069</v>
      </c>
      <c r="C370" s="198" t="s">
        <v>126</v>
      </c>
      <c r="D370" s="199">
        <v>2</v>
      </c>
      <c r="E370" s="199">
        <v>2025</v>
      </c>
      <c r="F370" s="200" t="s">
        <v>127</v>
      </c>
      <c r="G370" s="197" t="s">
        <v>255</v>
      </c>
      <c r="H370" s="198" t="s">
        <v>254</v>
      </c>
      <c r="I370" s="200" t="s">
        <v>1033</v>
      </c>
      <c r="J370" s="200" t="s">
        <v>1034</v>
      </c>
      <c r="K370" s="200" t="s">
        <v>56</v>
      </c>
      <c r="L370" s="215" t="s">
        <v>57</v>
      </c>
      <c r="M370" s="203">
        <v>9</v>
      </c>
      <c r="N370" s="204" t="s">
        <v>2272</v>
      </c>
      <c r="O370" s="204" t="s">
        <v>252</v>
      </c>
      <c r="P370" s="200" t="s">
        <v>152</v>
      </c>
      <c r="Q370" s="205" t="s">
        <v>61</v>
      </c>
      <c r="R370" s="200" t="s">
        <v>62</v>
      </c>
      <c r="S370" s="204">
        <v>52</v>
      </c>
      <c r="T370" s="203">
        <v>15</v>
      </c>
      <c r="U370" s="203">
        <v>195</v>
      </c>
      <c r="V370" s="203">
        <v>12</v>
      </c>
      <c r="W370" s="203">
        <v>207</v>
      </c>
      <c r="X370" s="203">
        <v>4</v>
      </c>
      <c r="Y370" s="203" t="s">
        <v>64</v>
      </c>
      <c r="Z370" s="207" t="s">
        <v>67</v>
      </c>
      <c r="AA370" s="208" t="s">
        <v>64</v>
      </c>
      <c r="AB370" s="198" t="s">
        <v>2234</v>
      </c>
      <c r="AC370" s="200" t="s">
        <v>253</v>
      </c>
      <c r="AD370" s="203" t="s">
        <v>67</v>
      </c>
      <c r="AE370" s="204">
        <v>0</v>
      </c>
      <c r="AF370" s="200" t="s">
        <v>1366</v>
      </c>
      <c r="AG370" s="57">
        <v>52</v>
      </c>
      <c r="AH370" s="203">
        <v>2</v>
      </c>
      <c r="AI370" s="202" t="s">
        <v>1712</v>
      </c>
      <c r="AJ370" s="197" t="s">
        <v>2098</v>
      </c>
      <c r="AK370" s="209">
        <v>207</v>
      </c>
      <c r="AL370" s="209">
        <v>52</v>
      </c>
      <c r="AM370" s="209">
        <v>5600</v>
      </c>
      <c r="AN370" s="209">
        <v>50000</v>
      </c>
      <c r="AO370" s="209">
        <v>0</v>
      </c>
      <c r="AP370" s="209">
        <v>17388000</v>
      </c>
      <c r="AQ370" s="209">
        <v>3120000</v>
      </c>
      <c r="AR370" s="209">
        <v>750000</v>
      </c>
      <c r="AS370" s="210">
        <v>0</v>
      </c>
      <c r="AT370" s="210">
        <v>0</v>
      </c>
      <c r="AU370" s="210">
        <v>21258000</v>
      </c>
      <c r="AV370" s="107" t="s">
        <v>64</v>
      </c>
      <c r="AX370" s="107">
        <v>1</v>
      </c>
      <c r="AY370" s="107">
        <v>7</v>
      </c>
      <c r="AZ370" s="107">
        <v>0</v>
      </c>
      <c r="BA370" s="107">
        <v>0</v>
      </c>
      <c r="BB370" s="107">
        <v>0</v>
      </c>
      <c r="BC370" s="107">
        <v>0</v>
      </c>
      <c r="BD370" s="107">
        <v>0</v>
      </c>
      <c r="BE370" s="107">
        <v>0</v>
      </c>
      <c r="BF370" s="107">
        <v>0</v>
      </c>
      <c r="BG370" s="206">
        <v>7</v>
      </c>
      <c r="BH370" s="206">
        <v>7</v>
      </c>
      <c r="BI370" s="206">
        <v>7</v>
      </c>
      <c r="BJ370" s="206">
        <v>7</v>
      </c>
      <c r="BK370" s="206">
        <v>7</v>
      </c>
      <c r="BL370" s="57">
        <v>6.3</v>
      </c>
      <c r="BM370" s="57">
        <v>6.4</v>
      </c>
      <c r="BN370" s="57" t="s">
        <v>67</v>
      </c>
      <c r="BQ370" s="108"/>
    </row>
    <row r="371" spans="1:73" s="57" customFormat="1" ht="14.15" customHeight="1" x14ac:dyDescent="0.35">
      <c r="A371" s="201">
        <v>14402</v>
      </c>
      <c r="B371" s="197" t="s">
        <v>1069</v>
      </c>
      <c r="C371" s="198" t="s">
        <v>126</v>
      </c>
      <c r="D371" s="199">
        <v>2</v>
      </c>
      <c r="E371" s="199">
        <v>2025</v>
      </c>
      <c r="F371" s="200" t="s">
        <v>127</v>
      </c>
      <c r="G371" s="197" t="s">
        <v>476</v>
      </c>
      <c r="H371" s="198" t="s">
        <v>603</v>
      </c>
      <c r="I371" s="200" t="s">
        <v>593</v>
      </c>
      <c r="J371" s="200" t="s">
        <v>594</v>
      </c>
      <c r="K371" s="200" t="s">
        <v>65</v>
      </c>
      <c r="L371" s="215" t="s">
        <v>65</v>
      </c>
      <c r="M371" s="203">
        <v>13</v>
      </c>
      <c r="N371" s="204" t="s">
        <v>1365</v>
      </c>
      <c r="O371" s="204" t="s">
        <v>595</v>
      </c>
      <c r="P371" s="200" t="s">
        <v>152</v>
      </c>
      <c r="Q371" s="205" t="s">
        <v>61</v>
      </c>
      <c r="R371" s="200" t="s">
        <v>107</v>
      </c>
      <c r="S371" s="204">
        <v>38</v>
      </c>
      <c r="T371" s="203">
        <v>19</v>
      </c>
      <c r="U371" s="203">
        <v>150</v>
      </c>
      <c r="V371" s="203">
        <v>0</v>
      </c>
      <c r="W371" s="203">
        <v>150</v>
      </c>
      <c r="X371" s="203">
        <v>4</v>
      </c>
      <c r="Y371" s="203" t="s">
        <v>64</v>
      </c>
      <c r="Z371" s="207" t="s">
        <v>67</v>
      </c>
      <c r="AA371" s="208" t="s">
        <v>67</v>
      </c>
      <c r="AB371" s="198" t="s">
        <v>2234</v>
      </c>
      <c r="AC371" s="200" t="s">
        <v>600</v>
      </c>
      <c r="AD371" s="203" t="s">
        <v>67</v>
      </c>
      <c r="AE371" s="204">
        <v>0</v>
      </c>
      <c r="AF371" s="200" t="s">
        <v>1366</v>
      </c>
      <c r="AG371" s="57">
        <v>38</v>
      </c>
      <c r="AH371" s="203">
        <v>3</v>
      </c>
      <c r="AI371" s="202" t="s">
        <v>1712</v>
      </c>
      <c r="AJ371" s="197" t="s">
        <v>2098</v>
      </c>
      <c r="AK371" s="209">
        <v>150</v>
      </c>
      <c r="AL371" s="209">
        <v>38</v>
      </c>
      <c r="AM371" s="209">
        <v>6700</v>
      </c>
      <c r="AN371" s="209">
        <v>0</v>
      </c>
      <c r="AO371" s="209">
        <v>0</v>
      </c>
      <c r="AP371" s="209">
        <v>19095000</v>
      </c>
      <c r="AQ371" s="209">
        <v>2888000</v>
      </c>
      <c r="AR371" s="209">
        <v>0</v>
      </c>
      <c r="AS371" s="210">
        <v>0</v>
      </c>
      <c r="AT371" s="210">
        <v>0</v>
      </c>
      <c r="AU371" s="210">
        <v>21983000</v>
      </c>
      <c r="AV371" s="107" t="s">
        <v>64</v>
      </c>
      <c r="AX371" s="107">
        <v>1</v>
      </c>
      <c r="AY371" s="107">
        <v>7</v>
      </c>
      <c r="AZ371" s="107">
        <v>0</v>
      </c>
      <c r="BA371" s="107">
        <v>0</v>
      </c>
      <c r="BB371" s="107">
        <v>0</v>
      </c>
      <c r="BC371" s="107">
        <v>0</v>
      </c>
      <c r="BD371" s="107">
        <v>0</v>
      </c>
      <c r="BE371" s="107">
        <v>0</v>
      </c>
      <c r="BF371" s="107">
        <v>0</v>
      </c>
      <c r="BG371" s="206">
        <v>7</v>
      </c>
      <c r="BH371" s="206">
        <v>7</v>
      </c>
      <c r="BI371" s="206">
        <v>7</v>
      </c>
      <c r="BJ371" s="206">
        <v>7</v>
      </c>
      <c r="BK371" s="206">
        <v>7</v>
      </c>
      <c r="BL371" s="81">
        <v>6.7</v>
      </c>
      <c r="BM371" s="57">
        <v>6.4</v>
      </c>
      <c r="BN371" s="57" t="s">
        <v>67</v>
      </c>
      <c r="BQ371" s="108"/>
    </row>
    <row r="372" spans="1:73" s="57" customFormat="1" ht="14.15" customHeight="1" x14ac:dyDescent="0.35">
      <c r="A372" s="201">
        <v>14404</v>
      </c>
      <c r="B372" s="197" t="s">
        <v>1069</v>
      </c>
      <c r="C372" s="198" t="s">
        <v>126</v>
      </c>
      <c r="D372" s="199">
        <v>2</v>
      </c>
      <c r="E372" s="199">
        <v>2025</v>
      </c>
      <c r="F372" s="200" t="s">
        <v>127</v>
      </c>
      <c r="G372" s="197" t="s">
        <v>476</v>
      </c>
      <c r="H372" s="198" t="s">
        <v>603</v>
      </c>
      <c r="I372" s="200" t="s">
        <v>593</v>
      </c>
      <c r="J372" s="200" t="s">
        <v>594</v>
      </c>
      <c r="K372" s="200" t="s">
        <v>65</v>
      </c>
      <c r="L372" s="215" t="s">
        <v>65</v>
      </c>
      <c r="M372" s="203">
        <v>13</v>
      </c>
      <c r="N372" s="204" t="s">
        <v>1365</v>
      </c>
      <c r="O372" s="204" t="s">
        <v>604</v>
      </c>
      <c r="P372" s="200" t="s">
        <v>152</v>
      </c>
      <c r="Q372" s="205" t="s">
        <v>61</v>
      </c>
      <c r="R372" s="200" t="s">
        <v>107</v>
      </c>
      <c r="S372" s="204">
        <v>38</v>
      </c>
      <c r="T372" s="203">
        <v>20</v>
      </c>
      <c r="U372" s="203">
        <v>150</v>
      </c>
      <c r="V372" s="203">
        <v>0</v>
      </c>
      <c r="W372" s="203">
        <v>150</v>
      </c>
      <c r="X372" s="203">
        <v>4</v>
      </c>
      <c r="Y372" s="203" t="s">
        <v>64</v>
      </c>
      <c r="Z372" s="207" t="s">
        <v>67</v>
      </c>
      <c r="AA372" s="208" t="s">
        <v>67</v>
      </c>
      <c r="AB372" s="198" t="s">
        <v>2234</v>
      </c>
      <c r="AC372" s="200" t="s">
        <v>600</v>
      </c>
      <c r="AD372" s="203" t="s">
        <v>67</v>
      </c>
      <c r="AE372" s="204">
        <v>0</v>
      </c>
      <c r="AF372" s="200" t="s">
        <v>1366</v>
      </c>
      <c r="AG372" s="57">
        <v>38</v>
      </c>
      <c r="AH372" s="203">
        <v>3</v>
      </c>
      <c r="AI372" s="202" t="s">
        <v>1712</v>
      </c>
      <c r="AJ372" s="197" t="s">
        <v>2098</v>
      </c>
      <c r="AK372" s="209">
        <v>150</v>
      </c>
      <c r="AL372" s="209">
        <v>38</v>
      </c>
      <c r="AM372" s="209">
        <v>6700</v>
      </c>
      <c r="AN372" s="209">
        <v>0</v>
      </c>
      <c r="AO372" s="209">
        <v>0</v>
      </c>
      <c r="AP372" s="209">
        <v>20100000</v>
      </c>
      <c r="AQ372" s="209">
        <v>3040000</v>
      </c>
      <c r="AR372" s="209">
        <v>0</v>
      </c>
      <c r="AS372" s="210">
        <v>0</v>
      </c>
      <c r="AT372" s="210">
        <v>0</v>
      </c>
      <c r="AU372" s="210">
        <v>23140000</v>
      </c>
      <c r="AV372" s="107" t="s">
        <v>64</v>
      </c>
      <c r="AX372" s="107">
        <v>1</v>
      </c>
      <c r="AY372" s="107">
        <v>7</v>
      </c>
      <c r="AZ372" s="107">
        <v>0</v>
      </c>
      <c r="BA372" s="107">
        <v>0</v>
      </c>
      <c r="BB372" s="107">
        <v>0</v>
      </c>
      <c r="BC372" s="107">
        <v>0</v>
      </c>
      <c r="BD372" s="107">
        <v>0</v>
      </c>
      <c r="BE372" s="107">
        <v>0</v>
      </c>
      <c r="BF372" s="107">
        <v>0</v>
      </c>
      <c r="BG372" s="206">
        <v>7</v>
      </c>
      <c r="BH372" s="206">
        <v>7</v>
      </c>
      <c r="BI372" s="206">
        <v>7</v>
      </c>
      <c r="BJ372" s="206">
        <v>7</v>
      </c>
      <c r="BK372" s="206">
        <v>7</v>
      </c>
      <c r="BL372" s="57">
        <v>6.7</v>
      </c>
      <c r="BM372" s="57">
        <v>6.4</v>
      </c>
      <c r="BN372" s="57" t="s">
        <v>67</v>
      </c>
      <c r="BQ372" s="108"/>
    </row>
    <row r="373" spans="1:73" s="57" customFormat="1" ht="14.15" customHeight="1" x14ac:dyDescent="0.35">
      <c r="A373" s="201">
        <v>14418</v>
      </c>
      <c r="B373" s="197" t="s">
        <v>1069</v>
      </c>
      <c r="C373" s="198" t="s">
        <v>126</v>
      </c>
      <c r="D373" s="199">
        <v>2</v>
      </c>
      <c r="E373" s="199">
        <v>2025</v>
      </c>
      <c r="F373" s="200" t="s">
        <v>127</v>
      </c>
      <c r="G373" s="197" t="s">
        <v>948</v>
      </c>
      <c r="H373" s="198" t="s">
        <v>2313</v>
      </c>
      <c r="I373" s="200" t="s">
        <v>677</v>
      </c>
      <c r="J373" s="200" t="s">
        <v>678</v>
      </c>
      <c r="K373" s="200" t="s">
        <v>56</v>
      </c>
      <c r="L373" s="215" t="s">
        <v>57</v>
      </c>
      <c r="M373" s="203">
        <v>13</v>
      </c>
      <c r="N373" s="204" t="s">
        <v>1365</v>
      </c>
      <c r="O373" s="204" t="s">
        <v>203</v>
      </c>
      <c r="P373" s="200" t="s">
        <v>152</v>
      </c>
      <c r="Q373" s="205" t="s">
        <v>61</v>
      </c>
      <c r="R373" s="200" t="s">
        <v>62</v>
      </c>
      <c r="S373" s="204">
        <v>13</v>
      </c>
      <c r="T373" s="203">
        <v>20</v>
      </c>
      <c r="U373" s="203">
        <v>40</v>
      </c>
      <c r="V373" s="203">
        <v>12</v>
      </c>
      <c r="W373" s="203">
        <v>52</v>
      </c>
      <c r="X373" s="203">
        <v>4</v>
      </c>
      <c r="Y373" s="203" t="s">
        <v>64</v>
      </c>
      <c r="Z373" s="207" t="s">
        <v>67</v>
      </c>
      <c r="AA373" s="208" t="s">
        <v>67</v>
      </c>
      <c r="AB373" s="198" t="s">
        <v>2234</v>
      </c>
      <c r="AC373" s="200" t="s">
        <v>1052</v>
      </c>
      <c r="AD373" s="203" t="s">
        <v>67</v>
      </c>
      <c r="AE373" s="204">
        <v>0</v>
      </c>
      <c r="AF373" s="200" t="s">
        <v>1366</v>
      </c>
      <c r="AG373" s="57">
        <v>13</v>
      </c>
      <c r="AH373" s="203">
        <v>3</v>
      </c>
      <c r="AI373" s="202" t="s">
        <v>1712</v>
      </c>
      <c r="AJ373" s="197" t="s">
        <v>2098</v>
      </c>
      <c r="AK373" s="209">
        <v>52</v>
      </c>
      <c r="AL373" s="209">
        <v>13</v>
      </c>
      <c r="AM373" s="209">
        <v>6700</v>
      </c>
      <c r="AN373" s="209">
        <v>0</v>
      </c>
      <c r="AO373" s="209">
        <v>0</v>
      </c>
      <c r="AP373" s="209">
        <v>6968000</v>
      </c>
      <c r="AQ373" s="209">
        <v>1040000</v>
      </c>
      <c r="AR373" s="209">
        <v>0</v>
      </c>
      <c r="AS373" s="210">
        <v>0</v>
      </c>
      <c r="AT373" s="210">
        <v>0</v>
      </c>
      <c r="AU373" s="210">
        <v>8008000</v>
      </c>
      <c r="AV373" s="107" t="s">
        <v>64</v>
      </c>
      <c r="AX373" s="107">
        <v>1</v>
      </c>
      <c r="AY373" s="107">
        <v>7</v>
      </c>
      <c r="AZ373" s="107">
        <v>0</v>
      </c>
      <c r="BA373" s="107">
        <v>0</v>
      </c>
      <c r="BB373" s="107">
        <v>0</v>
      </c>
      <c r="BC373" s="107">
        <v>0</v>
      </c>
      <c r="BD373" s="107">
        <v>0</v>
      </c>
      <c r="BE373" s="107">
        <v>0</v>
      </c>
      <c r="BF373" s="107">
        <v>0</v>
      </c>
      <c r="BG373" s="206">
        <v>7</v>
      </c>
      <c r="BH373" s="206">
        <v>7</v>
      </c>
      <c r="BI373" s="206">
        <v>7</v>
      </c>
      <c r="BJ373" s="206">
        <v>7</v>
      </c>
      <c r="BK373" s="206">
        <v>7</v>
      </c>
      <c r="BL373" s="57">
        <v>6.7</v>
      </c>
      <c r="BM373" s="57">
        <v>6.4</v>
      </c>
      <c r="BN373" s="57" t="s">
        <v>67</v>
      </c>
      <c r="BQ373" s="108"/>
    </row>
    <row r="374" spans="1:73" s="57" customFormat="1" ht="14.15" customHeight="1" x14ac:dyDescent="0.35">
      <c r="A374" s="201">
        <v>14480</v>
      </c>
      <c r="B374" s="197" t="s">
        <v>1069</v>
      </c>
      <c r="C374" s="198" t="s">
        <v>126</v>
      </c>
      <c r="D374" s="199">
        <v>2</v>
      </c>
      <c r="E374" s="199">
        <v>2025</v>
      </c>
      <c r="F374" s="200" t="s">
        <v>127</v>
      </c>
      <c r="G374" s="197" t="s">
        <v>440</v>
      </c>
      <c r="H374" s="198" t="s">
        <v>2243</v>
      </c>
      <c r="I374" s="200" t="s">
        <v>56</v>
      </c>
      <c r="J374" s="200" t="s">
        <v>57</v>
      </c>
      <c r="K374" s="200" t="s">
        <v>65</v>
      </c>
      <c r="L374" s="215" t="s">
        <v>65</v>
      </c>
      <c r="M374" s="203">
        <v>13</v>
      </c>
      <c r="N374" s="204" t="s">
        <v>1365</v>
      </c>
      <c r="O374" s="204" t="s">
        <v>434</v>
      </c>
      <c r="P374" s="200" t="s">
        <v>435</v>
      </c>
      <c r="Q374" s="205" t="s">
        <v>61</v>
      </c>
      <c r="R374" s="200" t="s">
        <v>62</v>
      </c>
      <c r="S374" s="204">
        <v>3</v>
      </c>
      <c r="T374" s="203">
        <v>15</v>
      </c>
      <c r="U374" s="203">
        <v>12</v>
      </c>
      <c r="V374" s="203">
        <v>0</v>
      </c>
      <c r="W374" s="203">
        <v>12</v>
      </c>
      <c r="X374" s="203">
        <v>4</v>
      </c>
      <c r="Y374" s="203" t="s">
        <v>64</v>
      </c>
      <c r="Z374" s="207" t="s">
        <v>67</v>
      </c>
      <c r="AA374" s="208" t="s">
        <v>67</v>
      </c>
      <c r="AB374" s="198" t="s">
        <v>2234</v>
      </c>
      <c r="AC374" s="200" t="s">
        <v>436</v>
      </c>
      <c r="AD374" s="203" t="s">
        <v>67</v>
      </c>
      <c r="AE374" s="204">
        <v>0</v>
      </c>
      <c r="AF374" s="200" t="s">
        <v>1366</v>
      </c>
      <c r="AG374" s="57">
        <v>3</v>
      </c>
      <c r="AH374" s="203">
        <v>1</v>
      </c>
      <c r="AI374" s="202" t="s">
        <v>1712</v>
      </c>
      <c r="AJ374" s="197" t="s">
        <v>2098</v>
      </c>
      <c r="AK374" s="209">
        <v>12</v>
      </c>
      <c r="AL374" s="209">
        <v>3</v>
      </c>
      <c r="AM374" s="209">
        <v>4500</v>
      </c>
      <c r="AN374" s="209">
        <v>0</v>
      </c>
      <c r="AO374" s="209">
        <v>0</v>
      </c>
      <c r="AP374" s="209">
        <v>810000</v>
      </c>
      <c r="AQ374" s="209">
        <v>180000</v>
      </c>
      <c r="AR374" s="209">
        <v>0</v>
      </c>
      <c r="AS374" s="210">
        <v>0</v>
      </c>
      <c r="AT374" s="210">
        <v>0</v>
      </c>
      <c r="AU374" s="210">
        <v>990000</v>
      </c>
      <c r="AV374" s="107" t="s">
        <v>64</v>
      </c>
      <c r="AX374" s="107">
        <v>1</v>
      </c>
      <c r="AY374" s="107">
        <v>7</v>
      </c>
      <c r="AZ374" s="107">
        <v>0</v>
      </c>
      <c r="BA374" s="107">
        <v>0</v>
      </c>
      <c r="BB374" s="107">
        <v>0</v>
      </c>
      <c r="BC374" s="107">
        <v>0</v>
      </c>
      <c r="BD374" s="107">
        <v>0</v>
      </c>
      <c r="BE374" s="107">
        <v>0</v>
      </c>
      <c r="BF374" s="107">
        <v>0</v>
      </c>
      <c r="BG374" s="206">
        <v>7</v>
      </c>
      <c r="BH374" s="206">
        <v>7</v>
      </c>
      <c r="BI374" s="206">
        <v>7</v>
      </c>
      <c r="BJ374" s="206">
        <v>7</v>
      </c>
      <c r="BK374" s="206">
        <v>7</v>
      </c>
      <c r="BL374" s="57">
        <v>6.4</v>
      </c>
      <c r="BM374" s="57">
        <v>6.4</v>
      </c>
      <c r="BN374" s="57" t="s">
        <v>67</v>
      </c>
      <c r="BQ374" s="108"/>
      <c r="BU374" s="57" t="s">
        <v>2261</v>
      </c>
    </row>
    <row r="375" spans="1:73" s="57" customFormat="1" ht="14.15" customHeight="1" x14ac:dyDescent="0.35">
      <c r="A375" s="201">
        <v>14481</v>
      </c>
      <c r="B375" s="197" t="s">
        <v>1069</v>
      </c>
      <c r="C375" s="198" t="s">
        <v>126</v>
      </c>
      <c r="D375" s="199">
        <v>2</v>
      </c>
      <c r="E375" s="199">
        <v>2025</v>
      </c>
      <c r="F375" s="200" t="s">
        <v>127</v>
      </c>
      <c r="G375" s="197" t="s">
        <v>440</v>
      </c>
      <c r="H375" s="198" t="s">
        <v>2243</v>
      </c>
      <c r="I375" s="200" t="s">
        <v>580</v>
      </c>
      <c r="J375" s="200" t="s">
        <v>581</v>
      </c>
      <c r="K375" s="200" t="s">
        <v>65</v>
      </c>
      <c r="L375" s="215" t="s">
        <v>65</v>
      </c>
      <c r="M375" s="203">
        <v>13</v>
      </c>
      <c r="N375" s="204" t="s">
        <v>1365</v>
      </c>
      <c r="O375" s="204" t="s">
        <v>582</v>
      </c>
      <c r="P375" s="200" t="s">
        <v>435</v>
      </c>
      <c r="Q375" s="205" t="s">
        <v>61</v>
      </c>
      <c r="R375" s="200" t="s">
        <v>62</v>
      </c>
      <c r="S375" s="204">
        <v>25</v>
      </c>
      <c r="T375" s="203">
        <v>15</v>
      </c>
      <c r="U375" s="203">
        <v>100</v>
      </c>
      <c r="V375" s="203">
        <v>0</v>
      </c>
      <c r="W375" s="203">
        <v>100</v>
      </c>
      <c r="X375" s="203">
        <v>4</v>
      </c>
      <c r="Y375" s="203" t="s">
        <v>64</v>
      </c>
      <c r="Z375" s="207" t="s">
        <v>67</v>
      </c>
      <c r="AA375" s="208" t="s">
        <v>67</v>
      </c>
      <c r="AB375" s="198" t="s">
        <v>2234</v>
      </c>
      <c r="AC375" s="200" t="s">
        <v>436</v>
      </c>
      <c r="AD375" s="203" t="s">
        <v>67</v>
      </c>
      <c r="AE375" s="204">
        <v>0</v>
      </c>
      <c r="AF375" s="200" t="s">
        <v>1366</v>
      </c>
      <c r="AG375" s="57">
        <v>25</v>
      </c>
      <c r="AH375" s="203">
        <v>1</v>
      </c>
      <c r="AI375" s="202" t="s">
        <v>1712</v>
      </c>
      <c r="AJ375" s="197" t="s">
        <v>2098</v>
      </c>
      <c r="AK375" s="209">
        <v>100</v>
      </c>
      <c r="AL375" s="209">
        <v>25</v>
      </c>
      <c r="AM375" s="209">
        <v>4500</v>
      </c>
      <c r="AN375" s="209">
        <v>0</v>
      </c>
      <c r="AO375" s="209">
        <v>0</v>
      </c>
      <c r="AP375" s="209">
        <v>6750000</v>
      </c>
      <c r="AQ375" s="209">
        <v>1500000</v>
      </c>
      <c r="AR375" s="209">
        <v>0</v>
      </c>
      <c r="AS375" s="210">
        <v>0</v>
      </c>
      <c r="AT375" s="210">
        <v>0</v>
      </c>
      <c r="AU375" s="210">
        <v>8250000</v>
      </c>
      <c r="AV375" s="107" t="s">
        <v>64</v>
      </c>
      <c r="AX375" s="107">
        <v>1</v>
      </c>
      <c r="AY375" s="107">
        <v>7</v>
      </c>
      <c r="AZ375" s="107">
        <v>0</v>
      </c>
      <c r="BA375" s="107">
        <v>0</v>
      </c>
      <c r="BB375" s="107">
        <v>0</v>
      </c>
      <c r="BC375" s="107">
        <v>0</v>
      </c>
      <c r="BD375" s="107">
        <v>0</v>
      </c>
      <c r="BE375" s="107">
        <v>0</v>
      </c>
      <c r="BF375" s="107">
        <v>0</v>
      </c>
      <c r="BG375" s="206">
        <v>7</v>
      </c>
      <c r="BH375" s="206">
        <v>7</v>
      </c>
      <c r="BI375" s="206">
        <v>7</v>
      </c>
      <c r="BJ375" s="206">
        <v>7</v>
      </c>
      <c r="BK375" s="206">
        <v>7</v>
      </c>
      <c r="BL375" s="57">
        <v>6.4</v>
      </c>
      <c r="BM375" s="57">
        <v>6.4</v>
      </c>
      <c r="BN375" s="57" t="s">
        <v>67</v>
      </c>
      <c r="BQ375" s="108"/>
    </row>
    <row r="376" spans="1:73" s="57" customFormat="1" ht="14.15" customHeight="1" x14ac:dyDescent="0.35">
      <c r="A376" s="201">
        <v>14483</v>
      </c>
      <c r="B376" s="197" t="s">
        <v>1069</v>
      </c>
      <c r="C376" s="198" t="s">
        <v>126</v>
      </c>
      <c r="D376" s="199">
        <v>2</v>
      </c>
      <c r="E376" s="199">
        <v>2025</v>
      </c>
      <c r="F376" s="200" t="s">
        <v>127</v>
      </c>
      <c r="G376" s="197" t="s">
        <v>440</v>
      </c>
      <c r="H376" s="198" t="s">
        <v>2243</v>
      </c>
      <c r="I376" s="200" t="s">
        <v>724</v>
      </c>
      <c r="J376" s="200" t="s">
        <v>725</v>
      </c>
      <c r="K376" s="200" t="s">
        <v>65</v>
      </c>
      <c r="L376" s="215" t="s">
        <v>65</v>
      </c>
      <c r="M376" s="203">
        <v>13</v>
      </c>
      <c r="N376" s="204" t="s">
        <v>1365</v>
      </c>
      <c r="O376" s="204" t="s">
        <v>726</v>
      </c>
      <c r="P376" s="200" t="s">
        <v>435</v>
      </c>
      <c r="Q376" s="205" t="s">
        <v>61</v>
      </c>
      <c r="R376" s="200" t="s">
        <v>62</v>
      </c>
      <c r="S376" s="204">
        <v>33</v>
      </c>
      <c r="T376" s="203">
        <v>15</v>
      </c>
      <c r="U376" s="203">
        <v>130</v>
      </c>
      <c r="V376" s="203">
        <v>0</v>
      </c>
      <c r="W376" s="203">
        <v>130</v>
      </c>
      <c r="X376" s="203">
        <v>4</v>
      </c>
      <c r="Y376" s="203" t="s">
        <v>64</v>
      </c>
      <c r="Z376" s="207" t="s">
        <v>67</v>
      </c>
      <c r="AA376" s="208" t="s">
        <v>67</v>
      </c>
      <c r="AB376" s="198" t="s">
        <v>2234</v>
      </c>
      <c r="AC376" s="200" t="s">
        <v>727</v>
      </c>
      <c r="AD376" s="203" t="s">
        <v>67</v>
      </c>
      <c r="AE376" s="204">
        <v>0</v>
      </c>
      <c r="AF376" s="200" t="s">
        <v>1366</v>
      </c>
      <c r="AG376" s="57">
        <v>33</v>
      </c>
      <c r="AH376" s="203">
        <v>2</v>
      </c>
      <c r="AI376" s="202" t="s">
        <v>1712</v>
      </c>
      <c r="AJ376" s="197" t="s">
        <v>2098</v>
      </c>
      <c r="AK376" s="209">
        <v>130</v>
      </c>
      <c r="AL376" s="209">
        <v>33</v>
      </c>
      <c r="AM376" s="209">
        <v>5600</v>
      </c>
      <c r="AN376" s="209">
        <v>0</v>
      </c>
      <c r="AO376" s="209">
        <v>0</v>
      </c>
      <c r="AP376" s="209">
        <v>10920000</v>
      </c>
      <c r="AQ376" s="209">
        <v>1980000</v>
      </c>
      <c r="AR376" s="209">
        <v>0</v>
      </c>
      <c r="AS376" s="210">
        <v>0</v>
      </c>
      <c r="AT376" s="210">
        <v>0</v>
      </c>
      <c r="AU376" s="210">
        <v>12900000</v>
      </c>
      <c r="AV376" s="107" t="s">
        <v>64</v>
      </c>
      <c r="AX376" s="107">
        <v>1</v>
      </c>
      <c r="AY376" s="107">
        <v>7</v>
      </c>
      <c r="AZ376" s="107">
        <v>0</v>
      </c>
      <c r="BA376" s="107">
        <v>0</v>
      </c>
      <c r="BB376" s="107">
        <v>0</v>
      </c>
      <c r="BC376" s="107">
        <v>0</v>
      </c>
      <c r="BD376" s="107">
        <v>0</v>
      </c>
      <c r="BE376" s="107">
        <v>0</v>
      </c>
      <c r="BF376" s="107">
        <v>0</v>
      </c>
      <c r="BG376" s="206">
        <v>7</v>
      </c>
      <c r="BH376" s="206">
        <v>7</v>
      </c>
      <c r="BI376" s="206">
        <v>7</v>
      </c>
      <c r="BJ376" s="206">
        <v>7</v>
      </c>
      <c r="BK376" s="206">
        <v>7</v>
      </c>
      <c r="BL376" s="57">
        <v>6.3</v>
      </c>
      <c r="BM376" s="57">
        <v>6.4</v>
      </c>
      <c r="BN376" s="57" t="s">
        <v>67</v>
      </c>
      <c r="BQ376" s="108"/>
      <c r="BU376" s="57" t="s">
        <v>2261</v>
      </c>
    </row>
    <row r="377" spans="1:73" s="57" customFormat="1" ht="14.15" customHeight="1" x14ac:dyDescent="0.35">
      <c r="A377" s="201">
        <v>14502</v>
      </c>
      <c r="B377" s="197" t="s">
        <v>1069</v>
      </c>
      <c r="C377" s="198" t="s">
        <v>126</v>
      </c>
      <c r="D377" s="199">
        <v>2</v>
      </c>
      <c r="E377" s="199">
        <v>2025</v>
      </c>
      <c r="F377" s="200" t="s">
        <v>127</v>
      </c>
      <c r="G377" s="197" t="s">
        <v>2256</v>
      </c>
      <c r="H377" s="198" t="s">
        <v>2257</v>
      </c>
      <c r="I377" s="200" t="s">
        <v>421</v>
      </c>
      <c r="J377" s="200" t="s">
        <v>422</v>
      </c>
      <c r="K377" s="200" t="s">
        <v>65</v>
      </c>
      <c r="L377" s="215" t="s">
        <v>65</v>
      </c>
      <c r="M377" s="203">
        <v>4</v>
      </c>
      <c r="N377" s="204" t="s">
        <v>1044</v>
      </c>
      <c r="O377" s="204" t="s">
        <v>423</v>
      </c>
      <c r="P377" s="200" t="s">
        <v>132</v>
      </c>
      <c r="Q377" s="205" t="s">
        <v>61</v>
      </c>
      <c r="R377" s="200" t="s">
        <v>62</v>
      </c>
      <c r="S377" s="204">
        <v>16</v>
      </c>
      <c r="T377" s="203">
        <v>10</v>
      </c>
      <c r="U377" s="203">
        <v>80</v>
      </c>
      <c r="V377" s="203">
        <v>0</v>
      </c>
      <c r="W377" s="203">
        <v>80</v>
      </c>
      <c r="X377" s="203">
        <v>5</v>
      </c>
      <c r="Y377" s="203" t="s">
        <v>64</v>
      </c>
      <c r="Z377" s="207" t="s">
        <v>67</v>
      </c>
      <c r="AA377" s="208" t="s">
        <v>67</v>
      </c>
      <c r="AB377" s="198" t="s">
        <v>2234</v>
      </c>
      <c r="AC377" s="200" t="s">
        <v>424</v>
      </c>
      <c r="AD377" s="203" t="s">
        <v>67</v>
      </c>
      <c r="AE377" s="204">
        <v>0</v>
      </c>
      <c r="AF377" s="200" t="s">
        <v>1366</v>
      </c>
      <c r="AG377" s="57">
        <v>16</v>
      </c>
      <c r="AH377" s="203">
        <v>1</v>
      </c>
      <c r="AI377" s="202" t="s">
        <v>1712</v>
      </c>
      <c r="AJ377" s="197" t="s">
        <v>2098</v>
      </c>
      <c r="AK377" s="209">
        <v>80</v>
      </c>
      <c r="AL377" s="209">
        <v>16</v>
      </c>
      <c r="AM377" s="209">
        <v>4500</v>
      </c>
      <c r="AN377" s="209">
        <v>0</v>
      </c>
      <c r="AO377" s="209">
        <v>0</v>
      </c>
      <c r="AP377" s="209">
        <v>3600000</v>
      </c>
      <c r="AQ377" s="209">
        <v>640000</v>
      </c>
      <c r="AR377" s="209">
        <v>0</v>
      </c>
      <c r="AS377" s="210">
        <v>0</v>
      </c>
      <c r="AT377" s="210">
        <v>0</v>
      </c>
      <c r="AU377" s="210">
        <v>4240000</v>
      </c>
      <c r="AV377" s="107" t="s">
        <v>64</v>
      </c>
      <c r="AX377" s="107">
        <v>1</v>
      </c>
      <c r="AY377" s="107">
        <v>7</v>
      </c>
      <c r="AZ377" s="107">
        <v>0</v>
      </c>
      <c r="BA377" s="107">
        <v>0</v>
      </c>
      <c r="BB377" s="107">
        <v>0</v>
      </c>
      <c r="BC377" s="107">
        <v>0</v>
      </c>
      <c r="BD377" s="107">
        <v>0</v>
      </c>
      <c r="BE377" s="107">
        <v>0</v>
      </c>
      <c r="BF377" s="107">
        <v>0</v>
      </c>
      <c r="BG377" s="206">
        <v>7</v>
      </c>
      <c r="BH377" s="206">
        <v>7</v>
      </c>
      <c r="BI377" s="206">
        <v>7</v>
      </c>
      <c r="BJ377" s="206">
        <v>7</v>
      </c>
      <c r="BK377" s="206">
        <v>7</v>
      </c>
      <c r="BL377" s="57">
        <v>6.7</v>
      </c>
      <c r="BM377" s="57">
        <v>6.4</v>
      </c>
      <c r="BN377" s="57" t="s">
        <v>64</v>
      </c>
      <c r="BO377" s="57" t="s">
        <v>2536</v>
      </c>
      <c r="BP377" s="57" t="s">
        <v>2537</v>
      </c>
      <c r="BQ377" s="108">
        <v>946133009</v>
      </c>
      <c r="BR377" s="57" t="s">
        <v>2538</v>
      </c>
      <c r="BS377" s="57" t="s">
        <v>2539</v>
      </c>
      <c r="BT377" s="57" t="s">
        <v>2540</v>
      </c>
      <c r="BU377" s="57" t="s">
        <v>2599</v>
      </c>
    </row>
    <row r="378" spans="1:73" s="57" customFormat="1" ht="14.15" customHeight="1" x14ac:dyDescent="0.35">
      <c r="A378" s="201">
        <v>14504</v>
      </c>
      <c r="B378" s="197" t="s">
        <v>1069</v>
      </c>
      <c r="C378" s="198" t="s">
        <v>126</v>
      </c>
      <c r="D378" s="199">
        <v>2</v>
      </c>
      <c r="E378" s="199">
        <v>2025</v>
      </c>
      <c r="F378" s="200" t="s">
        <v>127</v>
      </c>
      <c r="G378" s="197" t="s">
        <v>2256</v>
      </c>
      <c r="H378" s="198" t="s">
        <v>2257</v>
      </c>
      <c r="I378" s="200" t="s">
        <v>670</v>
      </c>
      <c r="J378" s="200" t="s">
        <v>671</v>
      </c>
      <c r="K378" s="200" t="s">
        <v>65</v>
      </c>
      <c r="L378" s="215" t="s">
        <v>65</v>
      </c>
      <c r="M378" s="203">
        <v>9</v>
      </c>
      <c r="N378" s="204" t="s">
        <v>2272</v>
      </c>
      <c r="O378" s="204" t="s">
        <v>672</v>
      </c>
      <c r="P378" s="200" t="s">
        <v>132</v>
      </c>
      <c r="Q378" s="205" t="s">
        <v>61</v>
      </c>
      <c r="R378" s="200" t="s">
        <v>62</v>
      </c>
      <c r="S378" s="204">
        <v>8</v>
      </c>
      <c r="T378" s="203">
        <v>10</v>
      </c>
      <c r="U378" s="203">
        <v>36</v>
      </c>
      <c r="V378" s="203">
        <v>0</v>
      </c>
      <c r="W378" s="203">
        <v>36</v>
      </c>
      <c r="X378" s="203">
        <v>5</v>
      </c>
      <c r="Y378" s="203" t="s">
        <v>64</v>
      </c>
      <c r="Z378" s="207" t="s">
        <v>67</v>
      </c>
      <c r="AA378" s="208" t="s">
        <v>67</v>
      </c>
      <c r="AB378" s="198" t="s">
        <v>2234</v>
      </c>
      <c r="AC378" s="200" t="s">
        <v>673</v>
      </c>
      <c r="AD378" s="203" t="s">
        <v>67</v>
      </c>
      <c r="AE378" s="204">
        <v>0</v>
      </c>
      <c r="AF378" s="200" t="s">
        <v>1366</v>
      </c>
      <c r="AG378" s="57">
        <v>8</v>
      </c>
      <c r="AH378" s="203">
        <v>1</v>
      </c>
      <c r="AI378" s="202" t="s">
        <v>1712</v>
      </c>
      <c r="AJ378" s="197" t="s">
        <v>2098</v>
      </c>
      <c r="AK378" s="209">
        <v>36</v>
      </c>
      <c r="AL378" s="209">
        <v>8</v>
      </c>
      <c r="AM378" s="209">
        <v>4500</v>
      </c>
      <c r="AN378" s="209">
        <v>0</v>
      </c>
      <c r="AO378" s="209">
        <v>0</v>
      </c>
      <c r="AP378" s="209">
        <v>1620000</v>
      </c>
      <c r="AQ378" s="209">
        <v>320000</v>
      </c>
      <c r="AR378" s="209">
        <v>0</v>
      </c>
      <c r="AS378" s="210">
        <v>0</v>
      </c>
      <c r="AT378" s="210">
        <v>0</v>
      </c>
      <c r="AU378" s="210">
        <v>1940000</v>
      </c>
      <c r="AV378" s="107" t="s">
        <v>64</v>
      </c>
      <c r="AX378" s="107">
        <v>1</v>
      </c>
      <c r="AY378" s="107">
        <v>7</v>
      </c>
      <c r="AZ378" s="107">
        <v>0</v>
      </c>
      <c r="BA378" s="107">
        <v>0</v>
      </c>
      <c r="BB378" s="107">
        <v>0</v>
      </c>
      <c r="BC378" s="107">
        <v>0</v>
      </c>
      <c r="BD378" s="107">
        <v>0</v>
      </c>
      <c r="BE378" s="107">
        <v>0</v>
      </c>
      <c r="BF378" s="107">
        <v>0</v>
      </c>
      <c r="BG378" s="206">
        <v>7</v>
      </c>
      <c r="BH378" s="206">
        <v>7</v>
      </c>
      <c r="BI378" s="206">
        <v>7</v>
      </c>
      <c r="BJ378" s="206">
        <v>7</v>
      </c>
      <c r="BK378" s="206">
        <v>7</v>
      </c>
      <c r="BL378" s="57">
        <v>6.4</v>
      </c>
      <c r="BM378" s="57">
        <v>6.4</v>
      </c>
      <c r="BN378" s="57" t="s">
        <v>67</v>
      </c>
      <c r="BQ378" s="108"/>
    </row>
    <row r="379" spans="1:73" s="57" customFormat="1" ht="14.15" customHeight="1" x14ac:dyDescent="0.35">
      <c r="A379" s="201">
        <v>14505</v>
      </c>
      <c r="B379" s="197" t="s">
        <v>1069</v>
      </c>
      <c r="C379" s="198" t="s">
        <v>126</v>
      </c>
      <c r="D379" s="199">
        <v>2</v>
      </c>
      <c r="E379" s="199">
        <v>2025</v>
      </c>
      <c r="F379" s="200" t="s">
        <v>127</v>
      </c>
      <c r="G379" s="197" t="s">
        <v>2256</v>
      </c>
      <c r="H379" s="198" t="s">
        <v>2257</v>
      </c>
      <c r="I379" s="200" t="s">
        <v>670</v>
      </c>
      <c r="J379" s="200" t="s">
        <v>671</v>
      </c>
      <c r="K379" s="200" t="s">
        <v>65</v>
      </c>
      <c r="L379" s="215" t="s">
        <v>65</v>
      </c>
      <c r="M379" s="203">
        <v>9</v>
      </c>
      <c r="N379" s="204" t="s">
        <v>2272</v>
      </c>
      <c r="O379" s="204" t="s">
        <v>672</v>
      </c>
      <c r="P379" s="200" t="s">
        <v>132</v>
      </c>
      <c r="Q379" s="205" t="s">
        <v>61</v>
      </c>
      <c r="R379" s="200" t="s">
        <v>62</v>
      </c>
      <c r="S379" s="204">
        <v>8</v>
      </c>
      <c r="T379" s="203">
        <v>10</v>
      </c>
      <c r="U379" s="203">
        <v>36</v>
      </c>
      <c r="V379" s="203">
        <v>0</v>
      </c>
      <c r="W379" s="203">
        <v>36</v>
      </c>
      <c r="X379" s="203">
        <v>5</v>
      </c>
      <c r="Y379" s="203" t="s">
        <v>64</v>
      </c>
      <c r="Z379" s="207" t="s">
        <v>67</v>
      </c>
      <c r="AA379" s="208" t="s">
        <v>67</v>
      </c>
      <c r="AB379" s="198" t="s">
        <v>2234</v>
      </c>
      <c r="AC379" s="200" t="s">
        <v>673</v>
      </c>
      <c r="AD379" s="203" t="s">
        <v>67</v>
      </c>
      <c r="AE379" s="204">
        <v>0</v>
      </c>
      <c r="AF379" s="200" t="s">
        <v>1366</v>
      </c>
      <c r="AG379" s="57">
        <v>8</v>
      </c>
      <c r="AH379" s="203">
        <v>1</v>
      </c>
      <c r="AI379" s="202" t="s">
        <v>1712</v>
      </c>
      <c r="AJ379" s="197" t="s">
        <v>2098</v>
      </c>
      <c r="AK379" s="209">
        <v>36</v>
      </c>
      <c r="AL379" s="209">
        <v>8</v>
      </c>
      <c r="AM379" s="209">
        <v>4500</v>
      </c>
      <c r="AN379" s="209">
        <v>0</v>
      </c>
      <c r="AO379" s="209">
        <v>0</v>
      </c>
      <c r="AP379" s="209">
        <v>1620000</v>
      </c>
      <c r="AQ379" s="209">
        <v>320000</v>
      </c>
      <c r="AR379" s="209">
        <v>0</v>
      </c>
      <c r="AS379" s="210">
        <v>0</v>
      </c>
      <c r="AT379" s="210">
        <v>0</v>
      </c>
      <c r="AU379" s="210">
        <v>1940000</v>
      </c>
      <c r="AV379" s="107" t="s">
        <v>64</v>
      </c>
      <c r="AX379" s="107">
        <v>1</v>
      </c>
      <c r="AY379" s="107">
        <v>7</v>
      </c>
      <c r="AZ379" s="107">
        <v>0</v>
      </c>
      <c r="BA379" s="107">
        <v>0</v>
      </c>
      <c r="BB379" s="107">
        <v>0</v>
      </c>
      <c r="BC379" s="107">
        <v>0</v>
      </c>
      <c r="BD379" s="107">
        <v>0</v>
      </c>
      <c r="BE379" s="107">
        <v>0</v>
      </c>
      <c r="BF379" s="107">
        <v>0</v>
      </c>
      <c r="BG379" s="206">
        <v>7</v>
      </c>
      <c r="BH379" s="206">
        <v>7</v>
      </c>
      <c r="BI379" s="206">
        <v>7</v>
      </c>
      <c r="BJ379" s="206">
        <v>7</v>
      </c>
      <c r="BK379" s="206">
        <v>7</v>
      </c>
      <c r="BL379" s="57">
        <v>6.4</v>
      </c>
      <c r="BM379" s="57">
        <v>6.4</v>
      </c>
      <c r="BN379" s="57" t="s">
        <v>67</v>
      </c>
      <c r="BQ379" s="108"/>
    </row>
    <row r="380" spans="1:73" s="57" customFormat="1" ht="14.15" customHeight="1" x14ac:dyDescent="0.35">
      <c r="A380" s="201">
        <v>14586</v>
      </c>
      <c r="B380" s="197" t="s">
        <v>1069</v>
      </c>
      <c r="C380" s="198" t="s">
        <v>126</v>
      </c>
      <c r="D380" s="199">
        <v>2</v>
      </c>
      <c r="E380" s="199">
        <v>2025</v>
      </c>
      <c r="F380" s="200" t="s">
        <v>127</v>
      </c>
      <c r="G380" s="197" t="s">
        <v>214</v>
      </c>
      <c r="H380" s="198" t="s">
        <v>2242</v>
      </c>
      <c r="I380" s="200" t="s">
        <v>296</v>
      </c>
      <c r="J380" s="200" t="s">
        <v>297</v>
      </c>
      <c r="K380" s="200" t="s">
        <v>65</v>
      </c>
      <c r="L380" s="215" t="s">
        <v>65</v>
      </c>
      <c r="M380" s="203">
        <v>5</v>
      </c>
      <c r="N380" s="204" t="s">
        <v>2233</v>
      </c>
      <c r="O380" s="204" t="s">
        <v>328</v>
      </c>
      <c r="P380" s="200" t="s">
        <v>152</v>
      </c>
      <c r="Q380" s="205" t="s">
        <v>61</v>
      </c>
      <c r="R380" s="200" t="s">
        <v>107</v>
      </c>
      <c r="S380" s="204">
        <v>40</v>
      </c>
      <c r="T380" s="203">
        <v>15</v>
      </c>
      <c r="U380" s="203">
        <v>160</v>
      </c>
      <c r="V380" s="203">
        <v>0</v>
      </c>
      <c r="W380" s="203">
        <v>160</v>
      </c>
      <c r="X380" s="203">
        <v>4</v>
      </c>
      <c r="Y380" s="203" t="s">
        <v>64</v>
      </c>
      <c r="Z380" s="207" t="s">
        <v>67</v>
      </c>
      <c r="AA380" s="208" t="s">
        <v>67</v>
      </c>
      <c r="AB380" s="198" t="s">
        <v>2234</v>
      </c>
      <c r="AC380" s="200" t="s">
        <v>329</v>
      </c>
      <c r="AD380" s="203" t="s">
        <v>64</v>
      </c>
      <c r="AE380" s="204" t="s">
        <v>1254</v>
      </c>
      <c r="AF380" s="200" t="s">
        <v>1366</v>
      </c>
      <c r="AG380" s="57">
        <v>40</v>
      </c>
      <c r="AH380" s="203">
        <v>3</v>
      </c>
      <c r="AI380" s="202" t="s">
        <v>1712</v>
      </c>
      <c r="AJ380" s="197" t="s">
        <v>2098</v>
      </c>
      <c r="AK380" s="209">
        <v>160</v>
      </c>
      <c r="AL380" s="209">
        <v>40</v>
      </c>
      <c r="AM380" s="209">
        <v>6700</v>
      </c>
      <c r="AN380" s="209">
        <v>0</v>
      </c>
      <c r="AO380" s="209">
        <v>50000</v>
      </c>
      <c r="AP380" s="209">
        <v>16080000</v>
      </c>
      <c r="AQ380" s="209">
        <v>2400000</v>
      </c>
      <c r="AR380" s="209">
        <v>0</v>
      </c>
      <c r="AS380" s="210">
        <v>0</v>
      </c>
      <c r="AT380" s="210">
        <v>750000</v>
      </c>
      <c r="AU380" s="210">
        <v>19230000</v>
      </c>
      <c r="AV380" s="107" t="s">
        <v>64</v>
      </c>
      <c r="AX380" s="107">
        <v>1</v>
      </c>
      <c r="AY380" s="107">
        <v>7</v>
      </c>
      <c r="AZ380" s="107">
        <v>0</v>
      </c>
      <c r="BA380" s="107">
        <v>0</v>
      </c>
      <c r="BB380" s="107">
        <v>0</v>
      </c>
      <c r="BC380" s="107">
        <v>0</v>
      </c>
      <c r="BD380" s="107">
        <v>0</v>
      </c>
      <c r="BE380" s="107">
        <v>0</v>
      </c>
      <c r="BF380" s="107">
        <v>0</v>
      </c>
      <c r="BG380" s="206">
        <v>7</v>
      </c>
      <c r="BH380" s="206">
        <v>7</v>
      </c>
      <c r="BI380" s="206">
        <v>7</v>
      </c>
      <c r="BJ380" s="206">
        <v>7</v>
      </c>
      <c r="BK380" s="206">
        <v>7</v>
      </c>
      <c r="BL380" s="57">
        <v>6.7</v>
      </c>
      <c r="BM380" s="57">
        <v>6.4</v>
      </c>
      <c r="BN380" s="57" t="s">
        <v>67</v>
      </c>
      <c r="BQ380" s="108"/>
    </row>
    <row r="381" spans="1:73" s="57" customFormat="1" ht="14.15" customHeight="1" x14ac:dyDescent="0.35">
      <c r="A381" s="201">
        <v>14440</v>
      </c>
      <c r="B381" s="197" t="s">
        <v>1069</v>
      </c>
      <c r="C381" s="198" t="s">
        <v>126</v>
      </c>
      <c r="D381" s="199">
        <v>2</v>
      </c>
      <c r="E381" s="199">
        <v>2025</v>
      </c>
      <c r="F381" s="200" t="s">
        <v>127</v>
      </c>
      <c r="G381" s="197" t="s">
        <v>173</v>
      </c>
      <c r="H381" s="198" t="s">
        <v>176</v>
      </c>
      <c r="I381" s="200" t="s">
        <v>415</v>
      </c>
      <c r="J381" s="200" t="s">
        <v>416</v>
      </c>
      <c r="K381" s="200" t="s">
        <v>65</v>
      </c>
      <c r="L381" s="215" t="s">
        <v>65</v>
      </c>
      <c r="M381" s="203">
        <v>6</v>
      </c>
      <c r="N381" s="204" t="s">
        <v>2541</v>
      </c>
      <c r="O381" s="204" t="s">
        <v>2327</v>
      </c>
      <c r="P381" s="200" t="s">
        <v>152</v>
      </c>
      <c r="Q381" s="205" t="s">
        <v>61</v>
      </c>
      <c r="R381" s="200" t="s">
        <v>62</v>
      </c>
      <c r="S381" s="204">
        <v>4</v>
      </c>
      <c r="T381" s="203">
        <v>10</v>
      </c>
      <c r="U381" s="203">
        <v>15</v>
      </c>
      <c r="V381" s="203">
        <v>0</v>
      </c>
      <c r="W381" s="203">
        <v>15</v>
      </c>
      <c r="X381" s="203">
        <v>4</v>
      </c>
      <c r="Y381" s="203" t="s">
        <v>64</v>
      </c>
      <c r="Z381" s="207" t="s">
        <v>67</v>
      </c>
      <c r="AA381" s="208" t="s">
        <v>67</v>
      </c>
      <c r="AB381" s="198" t="s">
        <v>2234</v>
      </c>
      <c r="AC381" s="200" t="s">
        <v>418</v>
      </c>
      <c r="AD381" s="203" t="s">
        <v>67</v>
      </c>
      <c r="AE381" s="204">
        <v>0</v>
      </c>
      <c r="AF381" s="200" t="s">
        <v>1366</v>
      </c>
      <c r="AG381" s="57">
        <v>4</v>
      </c>
      <c r="AH381" s="203">
        <v>1</v>
      </c>
      <c r="AI381" s="202" t="s">
        <v>1712</v>
      </c>
      <c r="AJ381" s="197" t="s">
        <v>2098</v>
      </c>
      <c r="AK381" s="209">
        <v>15</v>
      </c>
      <c r="AL381" s="209">
        <v>4</v>
      </c>
      <c r="AM381" s="209">
        <v>4500</v>
      </c>
      <c r="AN381" s="209">
        <v>0</v>
      </c>
      <c r="AO381" s="209">
        <v>0</v>
      </c>
      <c r="AP381" s="209">
        <v>675000</v>
      </c>
      <c r="AQ381" s="209">
        <v>160000</v>
      </c>
      <c r="AR381" s="209">
        <v>0</v>
      </c>
      <c r="AS381" s="210">
        <v>0</v>
      </c>
      <c r="AT381" s="210">
        <v>0</v>
      </c>
      <c r="AU381" s="210">
        <v>835000</v>
      </c>
      <c r="AV381" s="107" t="s">
        <v>64</v>
      </c>
      <c r="AX381" s="107">
        <v>1</v>
      </c>
      <c r="AY381" s="107">
        <v>7</v>
      </c>
      <c r="AZ381" s="107">
        <v>0</v>
      </c>
      <c r="BA381" s="107">
        <v>0</v>
      </c>
      <c r="BB381" s="107">
        <v>0</v>
      </c>
      <c r="BC381" s="107">
        <v>0</v>
      </c>
      <c r="BD381" s="107">
        <v>0</v>
      </c>
      <c r="BE381" s="107">
        <v>0</v>
      </c>
      <c r="BF381" s="107">
        <v>0</v>
      </c>
      <c r="BG381" s="206">
        <v>7</v>
      </c>
      <c r="BH381" s="206">
        <v>7</v>
      </c>
      <c r="BI381" s="206">
        <v>7</v>
      </c>
      <c r="BJ381" s="206">
        <v>7</v>
      </c>
      <c r="BK381" s="206">
        <v>7</v>
      </c>
      <c r="BL381" s="57">
        <v>7</v>
      </c>
      <c r="BM381" s="57">
        <v>6.4</v>
      </c>
      <c r="BN381" s="57" t="s">
        <v>64</v>
      </c>
      <c r="BO381" s="57" t="s">
        <v>2536</v>
      </c>
      <c r="BP381" s="57" t="s">
        <v>2537</v>
      </c>
      <c r="BQ381" s="108">
        <v>946133009</v>
      </c>
      <c r="BR381" s="57" t="s">
        <v>2542</v>
      </c>
      <c r="BS381" s="57" t="s">
        <v>2543</v>
      </c>
      <c r="BT381" s="57" t="s">
        <v>2544</v>
      </c>
    </row>
    <row r="382" spans="1:73" s="57" customFormat="1" ht="14.15" customHeight="1" x14ac:dyDescent="0.35">
      <c r="A382" s="201">
        <v>14223</v>
      </c>
      <c r="B382" s="197" t="s">
        <v>1069</v>
      </c>
      <c r="C382" s="198" t="s">
        <v>126</v>
      </c>
      <c r="D382" s="199">
        <v>2</v>
      </c>
      <c r="E382" s="199">
        <v>2025</v>
      </c>
      <c r="F382" s="200" t="s">
        <v>127</v>
      </c>
      <c r="G382" s="197" t="s">
        <v>135</v>
      </c>
      <c r="H382" s="198" t="s">
        <v>2283</v>
      </c>
      <c r="I382" s="200" t="s">
        <v>129</v>
      </c>
      <c r="J382" s="200" t="s">
        <v>130</v>
      </c>
      <c r="K382" s="200" t="s">
        <v>65</v>
      </c>
      <c r="L382" s="215" t="s">
        <v>65</v>
      </c>
      <c r="M382" s="203">
        <v>8</v>
      </c>
      <c r="N382" s="204" t="s">
        <v>1368</v>
      </c>
      <c r="O382" s="204" t="s">
        <v>131</v>
      </c>
      <c r="P382" s="200" t="s">
        <v>132</v>
      </c>
      <c r="Q382" s="205" t="s">
        <v>61</v>
      </c>
      <c r="R382" s="200" t="s">
        <v>62</v>
      </c>
      <c r="S382" s="204">
        <v>44</v>
      </c>
      <c r="T382" s="203">
        <v>10</v>
      </c>
      <c r="U382" s="203">
        <v>176</v>
      </c>
      <c r="V382" s="203">
        <v>0</v>
      </c>
      <c r="W382" s="203">
        <v>176</v>
      </c>
      <c r="X382" s="203">
        <v>4</v>
      </c>
      <c r="Y382" s="203" t="s">
        <v>64</v>
      </c>
      <c r="Z382" s="207" t="s">
        <v>67</v>
      </c>
      <c r="AA382" s="208" t="s">
        <v>67</v>
      </c>
      <c r="AB382" s="198" t="s">
        <v>2234</v>
      </c>
      <c r="AC382" s="200" t="s">
        <v>133</v>
      </c>
      <c r="AD382" s="203" t="s">
        <v>64</v>
      </c>
      <c r="AE382" s="204" t="s">
        <v>110</v>
      </c>
      <c r="AF382" s="200" t="s">
        <v>1366</v>
      </c>
      <c r="AG382" s="57">
        <v>44</v>
      </c>
      <c r="AH382" s="203">
        <v>2</v>
      </c>
      <c r="AI382" s="202" t="s">
        <v>1991</v>
      </c>
      <c r="AJ382" s="197" t="s">
        <v>2190</v>
      </c>
      <c r="AK382" s="209">
        <v>176</v>
      </c>
      <c r="AL382" s="209">
        <v>44</v>
      </c>
      <c r="AM382" s="209">
        <v>5900</v>
      </c>
      <c r="AN382" s="209">
        <v>0</v>
      </c>
      <c r="AO382" s="209">
        <v>250000</v>
      </c>
      <c r="AP382" s="209">
        <v>10384000</v>
      </c>
      <c r="AQ382" s="209">
        <v>1760000</v>
      </c>
      <c r="AR382" s="209">
        <v>0</v>
      </c>
      <c r="AS382" s="210">
        <v>0</v>
      </c>
      <c r="AT382" s="210">
        <v>2500000</v>
      </c>
      <c r="AU382" s="210">
        <v>14644000</v>
      </c>
      <c r="AV382" s="107" t="s">
        <v>64</v>
      </c>
      <c r="AX382" s="107">
        <v>1</v>
      </c>
      <c r="AY382" s="107">
        <v>7</v>
      </c>
      <c r="AZ382" s="107">
        <v>0</v>
      </c>
      <c r="BA382" s="107">
        <v>0</v>
      </c>
      <c r="BB382" s="107">
        <v>0</v>
      </c>
      <c r="BC382" s="107">
        <v>0</v>
      </c>
      <c r="BD382" s="107">
        <v>0</v>
      </c>
      <c r="BE382" s="107">
        <v>0</v>
      </c>
      <c r="BF382" s="107">
        <v>0</v>
      </c>
      <c r="BG382" s="206">
        <v>7</v>
      </c>
      <c r="BH382" s="206">
        <v>7</v>
      </c>
      <c r="BI382" s="206">
        <v>7</v>
      </c>
      <c r="BJ382" s="206">
        <v>7</v>
      </c>
      <c r="BK382" s="206">
        <v>7</v>
      </c>
      <c r="BL382" s="57">
        <v>6</v>
      </c>
      <c r="BM382" s="57">
        <v>6.4</v>
      </c>
      <c r="BN382" s="57" t="s">
        <v>67</v>
      </c>
      <c r="BQ382" s="108"/>
    </row>
    <row r="383" spans="1:73" s="57" customFormat="1" ht="14.15" customHeight="1" x14ac:dyDescent="0.35">
      <c r="A383" s="201">
        <v>14315</v>
      </c>
      <c r="B383" s="197" t="s">
        <v>1069</v>
      </c>
      <c r="C383" s="198" t="s">
        <v>126</v>
      </c>
      <c r="D383" s="199">
        <v>2</v>
      </c>
      <c r="E383" s="199">
        <v>2025</v>
      </c>
      <c r="F383" s="200" t="s">
        <v>127</v>
      </c>
      <c r="G383" s="197" t="s">
        <v>157</v>
      </c>
      <c r="H383" s="198" t="s">
        <v>2319</v>
      </c>
      <c r="I383" s="200" t="s">
        <v>129</v>
      </c>
      <c r="J383" s="200" t="s">
        <v>130</v>
      </c>
      <c r="K383" s="200" t="s">
        <v>56</v>
      </c>
      <c r="L383" s="215" t="s">
        <v>57</v>
      </c>
      <c r="M383" s="203">
        <v>13</v>
      </c>
      <c r="N383" s="204" t="s">
        <v>1365</v>
      </c>
      <c r="O383" s="204" t="s">
        <v>151</v>
      </c>
      <c r="P383" s="200" t="s">
        <v>152</v>
      </c>
      <c r="Q383" s="205" t="s">
        <v>61</v>
      </c>
      <c r="R383" s="200" t="s">
        <v>62</v>
      </c>
      <c r="S383" s="204">
        <v>47</v>
      </c>
      <c r="T383" s="203">
        <v>19</v>
      </c>
      <c r="U383" s="203">
        <v>176</v>
      </c>
      <c r="V383" s="203">
        <v>12</v>
      </c>
      <c r="W383" s="203">
        <v>188</v>
      </c>
      <c r="X383" s="203">
        <v>4</v>
      </c>
      <c r="Y383" s="203" t="s">
        <v>64</v>
      </c>
      <c r="Z383" s="207" t="s">
        <v>67</v>
      </c>
      <c r="AA383" s="208" t="s">
        <v>67</v>
      </c>
      <c r="AB383" s="198" t="s">
        <v>2234</v>
      </c>
      <c r="AC383" s="200" t="s">
        <v>153</v>
      </c>
      <c r="AD383" s="203" t="s">
        <v>64</v>
      </c>
      <c r="AE383" s="204" t="s">
        <v>110</v>
      </c>
      <c r="AF383" s="200" t="s">
        <v>1366</v>
      </c>
      <c r="AG383" s="57">
        <v>47</v>
      </c>
      <c r="AH383" s="203">
        <v>2</v>
      </c>
      <c r="AI383" s="202" t="s">
        <v>1991</v>
      </c>
      <c r="AJ383" s="197" t="s">
        <v>2190</v>
      </c>
      <c r="AK383" s="209">
        <v>188</v>
      </c>
      <c r="AL383" s="209">
        <v>47</v>
      </c>
      <c r="AM383" s="209">
        <v>6300</v>
      </c>
      <c r="AN383" s="209">
        <v>0</v>
      </c>
      <c r="AO383" s="209">
        <v>250000</v>
      </c>
      <c r="AP383" s="209">
        <v>22503600</v>
      </c>
      <c r="AQ383" s="209">
        <v>3572000</v>
      </c>
      <c r="AR383" s="209">
        <v>0</v>
      </c>
      <c r="AS383" s="210">
        <v>0</v>
      </c>
      <c r="AT383" s="210">
        <v>4750000</v>
      </c>
      <c r="AU383" s="210">
        <v>30825600</v>
      </c>
      <c r="AV383" s="107" t="s">
        <v>64</v>
      </c>
      <c r="AX383" s="107">
        <v>1</v>
      </c>
      <c r="AY383" s="107">
        <v>7</v>
      </c>
      <c r="AZ383" s="107">
        <v>0</v>
      </c>
      <c r="BA383" s="107">
        <v>0</v>
      </c>
      <c r="BB383" s="107">
        <v>0</v>
      </c>
      <c r="BC383" s="107">
        <v>0</v>
      </c>
      <c r="BD383" s="107">
        <v>0</v>
      </c>
      <c r="BE383" s="107">
        <v>0</v>
      </c>
      <c r="BF383" s="107">
        <v>0</v>
      </c>
      <c r="BG383" s="206">
        <v>7</v>
      </c>
      <c r="BH383" s="206">
        <v>7</v>
      </c>
      <c r="BI383" s="206">
        <v>7</v>
      </c>
      <c r="BJ383" s="206">
        <v>7</v>
      </c>
      <c r="BK383" s="206">
        <v>7</v>
      </c>
      <c r="BL383" s="57">
        <v>5.6</v>
      </c>
      <c r="BM383" s="57">
        <v>6.3</v>
      </c>
      <c r="BN383" s="57" t="s">
        <v>67</v>
      </c>
      <c r="BQ383" s="108"/>
    </row>
    <row r="384" spans="1:73" s="57" customFormat="1" ht="14.15" customHeight="1" x14ac:dyDescent="0.35">
      <c r="A384" s="201">
        <v>14422</v>
      </c>
      <c r="B384" s="197" t="s">
        <v>1069</v>
      </c>
      <c r="C384" s="198" t="s">
        <v>126</v>
      </c>
      <c r="D384" s="199">
        <v>2</v>
      </c>
      <c r="E384" s="199">
        <v>2025</v>
      </c>
      <c r="F384" s="200" t="s">
        <v>127</v>
      </c>
      <c r="G384" s="197" t="s">
        <v>173</v>
      </c>
      <c r="H384" s="198" t="s">
        <v>176</v>
      </c>
      <c r="I384" s="200" t="s">
        <v>100</v>
      </c>
      <c r="J384" s="200" t="s">
        <v>101</v>
      </c>
      <c r="K384" s="200" t="s">
        <v>56</v>
      </c>
      <c r="L384" s="215" t="s">
        <v>57</v>
      </c>
      <c r="M384" s="203">
        <v>8</v>
      </c>
      <c r="N384" s="204" t="s">
        <v>1368</v>
      </c>
      <c r="O384" s="204" t="s">
        <v>131</v>
      </c>
      <c r="P384" s="200" t="s">
        <v>152</v>
      </c>
      <c r="Q384" s="205" t="s">
        <v>61</v>
      </c>
      <c r="R384" s="200" t="s">
        <v>62</v>
      </c>
      <c r="S384" s="204">
        <v>68</v>
      </c>
      <c r="T384" s="203">
        <v>10</v>
      </c>
      <c r="U384" s="203">
        <v>260</v>
      </c>
      <c r="V384" s="203">
        <v>12</v>
      </c>
      <c r="W384" s="203">
        <v>272</v>
      </c>
      <c r="X384" s="203">
        <v>4</v>
      </c>
      <c r="Y384" s="203" t="s">
        <v>64</v>
      </c>
      <c r="Z384" s="207" t="s">
        <v>67</v>
      </c>
      <c r="AA384" s="208" t="s">
        <v>64</v>
      </c>
      <c r="AB384" s="198" t="s">
        <v>2234</v>
      </c>
      <c r="AC384" s="200" t="s">
        <v>171</v>
      </c>
      <c r="AD384" s="203" t="s">
        <v>64</v>
      </c>
      <c r="AE384" s="204" t="s">
        <v>110</v>
      </c>
      <c r="AF384" s="200" t="s">
        <v>1366</v>
      </c>
      <c r="AG384" s="57">
        <v>68</v>
      </c>
      <c r="AH384" s="203">
        <v>2</v>
      </c>
      <c r="AI384" s="202" t="s">
        <v>1991</v>
      </c>
      <c r="AJ384" s="197" t="s">
        <v>2190</v>
      </c>
      <c r="AK384" s="209">
        <v>272</v>
      </c>
      <c r="AL384" s="209">
        <v>68</v>
      </c>
      <c r="AM384" s="209">
        <v>5900</v>
      </c>
      <c r="AN384" s="209">
        <v>100000</v>
      </c>
      <c r="AO384" s="209">
        <v>250000</v>
      </c>
      <c r="AP384" s="209">
        <v>16048000</v>
      </c>
      <c r="AQ384" s="209">
        <v>2720000</v>
      </c>
      <c r="AR384" s="209">
        <v>1000000</v>
      </c>
      <c r="AS384" s="210">
        <v>0</v>
      </c>
      <c r="AT384" s="210">
        <v>2500000</v>
      </c>
      <c r="AU384" s="210">
        <v>22268000</v>
      </c>
      <c r="AV384" s="107" t="s">
        <v>64</v>
      </c>
      <c r="AX384" s="107">
        <v>1</v>
      </c>
      <c r="AY384" s="107">
        <v>7</v>
      </c>
      <c r="AZ384" s="107">
        <v>0</v>
      </c>
      <c r="BA384" s="107">
        <v>0</v>
      </c>
      <c r="BB384" s="107">
        <v>0</v>
      </c>
      <c r="BC384" s="107">
        <v>0</v>
      </c>
      <c r="BD384" s="107">
        <v>0</v>
      </c>
      <c r="BE384" s="107">
        <v>0</v>
      </c>
      <c r="BF384" s="107">
        <v>0</v>
      </c>
      <c r="BG384" s="206">
        <v>7</v>
      </c>
      <c r="BH384" s="206">
        <v>7</v>
      </c>
      <c r="BI384" s="206">
        <v>7</v>
      </c>
      <c r="BJ384" s="206">
        <v>7</v>
      </c>
      <c r="BK384" s="206">
        <v>7</v>
      </c>
      <c r="BL384" s="57">
        <v>6</v>
      </c>
      <c r="BM384" s="57">
        <v>6.4</v>
      </c>
      <c r="BN384" s="57" t="s">
        <v>67</v>
      </c>
      <c r="BQ384" s="108"/>
    </row>
    <row r="385" spans="1:69" s="57" customFormat="1" ht="14.15" customHeight="1" x14ac:dyDescent="0.35">
      <c r="A385" s="201">
        <v>14432</v>
      </c>
      <c r="B385" s="197" t="s">
        <v>1069</v>
      </c>
      <c r="C385" s="198" t="s">
        <v>126</v>
      </c>
      <c r="D385" s="199">
        <v>2</v>
      </c>
      <c r="E385" s="199">
        <v>2025</v>
      </c>
      <c r="F385" s="200" t="s">
        <v>127</v>
      </c>
      <c r="G385" s="197" t="s">
        <v>173</v>
      </c>
      <c r="H385" s="198" t="s">
        <v>176</v>
      </c>
      <c r="I385" s="200" t="s">
        <v>296</v>
      </c>
      <c r="J385" s="200" t="s">
        <v>297</v>
      </c>
      <c r="K385" s="200" t="s">
        <v>65</v>
      </c>
      <c r="L385" s="215" t="s">
        <v>65</v>
      </c>
      <c r="M385" s="203">
        <v>8</v>
      </c>
      <c r="N385" s="204" t="s">
        <v>1368</v>
      </c>
      <c r="O385" s="204" t="s">
        <v>76</v>
      </c>
      <c r="P385" s="200" t="s">
        <v>152</v>
      </c>
      <c r="Q385" s="205" t="s">
        <v>61</v>
      </c>
      <c r="R385" s="200" t="s">
        <v>107</v>
      </c>
      <c r="S385" s="204">
        <v>40</v>
      </c>
      <c r="T385" s="203">
        <v>10</v>
      </c>
      <c r="U385" s="203">
        <v>160</v>
      </c>
      <c r="V385" s="203">
        <v>0</v>
      </c>
      <c r="W385" s="203">
        <v>160</v>
      </c>
      <c r="X385" s="203">
        <v>4</v>
      </c>
      <c r="Y385" s="203" t="s">
        <v>64</v>
      </c>
      <c r="Z385" s="207" t="s">
        <v>67</v>
      </c>
      <c r="AA385" s="208" t="s">
        <v>67</v>
      </c>
      <c r="AB385" s="198" t="s">
        <v>2234</v>
      </c>
      <c r="AC385" s="200" t="s">
        <v>324</v>
      </c>
      <c r="AD385" s="203" t="s">
        <v>64</v>
      </c>
      <c r="AE385" s="204" t="s">
        <v>1254</v>
      </c>
      <c r="AF385" s="200" t="s">
        <v>1366</v>
      </c>
      <c r="AG385" s="57">
        <v>40</v>
      </c>
      <c r="AH385" s="203">
        <v>3</v>
      </c>
      <c r="AI385" s="202" t="s">
        <v>2108</v>
      </c>
      <c r="AJ385" s="197" t="s">
        <v>2107</v>
      </c>
      <c r="AK385" s="209">
        <v>160</v>
      </c>
      <c r="AL385" s="209">
        <v>40</v>
      </c>
      <c r="AM385" s="209">
        <v>7300</v>
      </c>
      <c r="AN385" s="209">
        <v>0</v>
      </c>
      <c r="AO385" s="209">
        <v>50000</v>
      </c>
      <c r="AP385" s="209">
        <v>11680000</v>
      </c>
      <c r="AQ385" s="209">
        <v>1600000</v>
      </c>
      <c r="AR385" s="209">
        <v>0</v>
      </c>
      <c r="AS385" s="210">
        <v>0</v>
      </c>
      <c r="AT385" s="210">
        <v>500000</v>
      </c>
      <c r="AU385" s="210">
        <v>13780000</v>
      </c>
      <c r="AV385" s="107" t="s">
        <v>64</v>
      </c>
      <c r="AX385" s="107">
        <v>1</v>
      </c>
      <c r="AY385" s="107">
        <v>7</v>
      </c>
      <c r="AZ385" s="107">
        <v>0</v>
      </c>
      <c r="BA385" s="107">
        <v>0</v>
      </c>
      <c r="BB385" s="107">
        <v>0</v>
      </c>
      <c r="BC385" s="107">
        <v>0</v>
      </c>
      <c r="BD385" s="107">
        <v>0</v>
      </c>
      <c r="BE385" s="107">
        <v>0</v>
      </c>
      <c r="BF385" s="107">
        <v>0</v>
      </c>
      <c r="BG385" s="206">
        <v>7</v>
      </c>
      <c r="BH385" s="206">
        <v>7</v>
      </c>
      <c r="BI385" s="206">
        <v>7</v>
      </c>
      <c r="BJ385" s="206">
        <v>7</v>
      </c>
      <c r="BK385" s="206">
        <v>7</v>
      </c>
      <c r="BL385" s="57">
        <v>6.1</v>
      </c>
      <c r="BM385" s="57">
        <v>6.4</v>
      </c>
      <c r="BN385" s="57" t="s">
        <v>67</v>
      </c>
      <c r="BQ385" s="108"/>
    </row>
    <row r="386" spans="1:69" s="57" customFormat="1" ht="14.15" customHeight="1" x14ac:dyDescent="0.35">
      <c r="A386" s="201">
        <v>14262</v>
      </c>
      <c r="B386" s="197" t="s">
        <v>1069</v>
      </c>
      <c r="C386" s="198" t="s">
        <v>126</v>
      </c>
      <c r="D386" s="199">
        <v>2</v>
      </c>
      <c r="E386" s="199">
        <v>2025</v>
      </c>
      <c r="F386" s="200" t="s">
        <v>127</v>
      </c>
      <c r="G386" s="197" t="s">
        <v>812</v>
      </c>
      <c r="H386" s="198" t="s">
        <v>2268</v>
      </c>
      <c r="I386" s="200" t="s">
        <v>817</v>
      </c>
      <c r="J386" s="200" t="s">
        <v>2592</v>
      </c>
      <c r="K386" s="200" t="s">
        <v>483</v>
      </c>
      <c r="L386" s="215" t="s">
        <v>484</v>
      </c>
      <c r="M386" s="203">
        <v>13</v>
      </c>
      <c r="N386" s="204" t="s">
        <v>1365</v>
      </c>
      <c r="O386" s="204" t="s">
        <v>312</v>
      </c>
      <c r="P386" s="200" t="s">
        <v>445</v>
      </c>
      <c r="Q386" s="205" t="s">
        <v>61</v>
      </c>
      <c r="R386" s="200" t="s">
        <v>107</v>
      </c>
      <c r="S386" s="204">
        <v>47</v>
      </c>
      <c r="T386" s="203">
        <v>15</v>
      </c>
      <c r="U386" s="203"/>
      <c r="V386" s="203">
        <v>8</v>
      </c>
      <c r="W386" s="203">
        <v>188</v>
      </c>
      <c r="X386" s="203">
        <v>4</v>
      </c>
      <c r="Y386" s="203" t="s">
        <v>64</v>
      </c>
      <c r="Z386" s="207" t="s">
        <v>67</v>
      </c>
      <c r="AA386" s="208" t="s">
        <v>67</v>
      </c>
      <c r="AB386" s="198" t="s">
        <v>2339</v>
      </c>
      <c r="AC386" s="200" t="s">
        <v>808</v>
      </c>
      <c r="AD386" s="203" t="s">
        <v>67</v>
      </c>
      <c r="AE386" s="204">
        <v>0</v>
      </c>
      <c r="AF386" s="200" t="s">
        <v>1366</v>
      </c>
      <c r="AG386" s="57">
        <v>47</v>
      </c>
      <c r="AH386" s="203">
        <v>3</v>
      </c>
      <c r="AI386" s="202" t="s">
        <v>2119</v>
      </c>
      <c r="AJ386" s="197" t="s">
        <v>2118</v>
      </c>
      <c r="AK386" s="209">
        <v>188</v>
      </c>
      <c r="AL386" s="209">
        <v>47</v>
      </c>
      <c r="AM386" s="209">
        <v>6373</v>
      </c>
      <c r="AN386" s="209">
        <v>0</v>
      </c>
      <c r="AO386" s="209">
        <v>0</v>
      </c>
      <c r="AP386" s="209">
        <v>17971860</v>
      </c>
      <c r="AQ386" s="209">
        <v>2820000</v>
      </c>
      <c r="AR386" s="209">
        <v>0</v>
      </c>
      <c r="AS386" s="210">
        <v>0</v>
      </c>
      <c r="AT386" s="210">
        <v>0</v>
      </c>
      <c r="AU386" s="210">
        <v>20791860</v>
      </c>
      <c r="AV386" s="107" t="s">
        <v>64</v>
      </c>
      <c r="AX386" s="107">
        <v>1</v>
      </c>
      <c r="AY386" s="107">
        <v>7</v>
      </c>
      <c r="AZ386" s="107">
        <v>7</v>
      </c>
      <c r="BA386" s="107">
        <v>7</v>
      </c>
      <c r="BB386" s="107">
        <v>7</v>
      </c>
      <c r="BC386" s="107">
        <v>7</v>
      </c>
      <c r="BD386" s="107">
        <v>7</v>
      </c>
      <c r="BE386" s="107">
        <v>7</v>
      </c>
      <c r="BF386" s="107">
        <v>7</v>
      </c>
      <c r="BG386" s="206">
        <v>7</v>
      </c>
      <c r="BH386" s="206">
        <v>7</v>
      </c>
      <c r="BI386" s="206">
        <v>7</v>
      </c>
      <c r="BJ386" s="206">
        <v>7</v>
      </c>
      <c r="BK386" s="206">
        <v>7</v>
      </c>
      <c r="BL386" s="57">
        <v>7</v>
      </c>
      <c r="BM386" s="57">
        <v>6.4</v>
      </c>
      <c r="BN386" s="57" t="s">
        <v>67</v>
      </c>
      <c r="BQ386" s="108"/>
    </row>
    <row r="387" spans="1:69" s="57" customFormat="1" ht="14.15" customHeight="1" x14ac:dyDescent="0.35">
      <c r="A387" s="201">
        <v>14294</v>
      </c>
      <c r="B387" s="197" t="s">
        <v>1069</v>
      </c>
      <c r="C387" s="198" t="s">
        <v>126</v>
      </c>
      <c r="D387" s="199">
        <v>2</v>
      </c>
      <c r="E387" s="199">
        <v>2025</v>
      </c>
      <c r="F387" s="200" t="s">
        <v>127</v>
      </c>
      <c r="G387" s="197" t="s">
        <v>812</v>
      </c>
      <c r="H387" s="198" t="s">
        <v>2268</v>
      </c>
      <c r="I387" s="200" t="s">
        <v>841</v>
      </c>
      <c r="J387" s="200" t="s">
        <v>2592</v>
      </c>
      <c r="K387" s="200" t="s">
        <v>814</v>
      </c>
      <c r="L387" s="215" t="s">
        <v>815</v>
      </c>
      <c r="M387" s="203">
        <v>13</v>
      </c>
      <c r="N387" s="204" t="s">
        <v>1365</v>
      </c>
      <c r="O387" s="204" t="s">
        <v>312</v>
      </c>
      <c r="P387" s="200" t="s">
        <v>965</v>
      </c>
      <c r="Q387" s="205" t="s">
        <v>61</v>
      </c>
      <c r="R387" s="200" t="s">
        <v>107</v>
      </c>
      <c r="S387" s="204">
        <v>48</v>
      </c>
      <c r="T387" s="203">
        <v>15</v>
      </c>
      <c r="U387" s="203"/>
      <c r="V387" s="203">
        <v>12</v>
      </c>
      <c r="W387" s="203">
        <v>192</v>
      </c>
      <c r="X387" s="203">
        <v>4</v>
      </c>
      <c r="Y387" s="203" t="s">
        <v>64</v>
      </c>
      <c r="Z387" s="207" t="s">
        <v>67</v>
      </c>
      <c r="AA387" s="208" t="s">
        <v>67</v>
      </c>
      <c r="AB387" s="198" t="s">
        <v>2340</v>
      </c>
      <c r="AC387" s="200" t="s">
        <v>808</v>
      </c>
      <c r="AD387" s="203" t="s">
        <v>67</v>
      </c>
      <c r="AE387" s="204">
        <v>0</v>
      </c>
      <c r="AF387" s="200" t="s">
        <v>1366</v>
      </c>
      <c r="AG387" s="57">
        <v>48</v>
      </c>
      <c r="AH387" s="203">
        <v>2</v>
      </c>
      <c r="AI387" s="202" t="s">
        <v>2119</v>
      </c>
      <c r="AJ387" s="197" t="s">
        <v>2118</v>
      </c>
      <c r="AK387" s="209">
        <v>192</v>
      </c>
      <c r="AL387" s="209">
        <v>48</v>
      </c>
      <c r="AM387" s="209">
        <v>5075</v>
      </c>
      <c r="AN387" s="209">
        <v>0</v>
      </c>
      <c r="AO387" s="209">
        <v>0</v>
      </c>
      <c r="AP387" s="209">
        <v>14616000</v>
      </c>
      <c r="AQ387" s="209">
        <v>2880000</v>
      </c>
      <c r="AR387" s="209">
        <v>0</v>
      </c>
      <c r="AS387" s="210">
        <v>0</v>
      </c>
      <c r="AT387" s="210">
        <v>0</v>
      </c>
      <c r="AU387" s="210">
        <v>17496000</v>
      </c>
      <c r="AV387" s="107" t="s">
        <v>64</v>
      </c>
      <c r="AX387" s="107">
        <v>1</v>
      </c>
      <c r="AY387" s="107">
        <v>7</v>
      </c>
      <c r="AZ387" s="107">
        <v>7</v>
      </c>
      <c r="BA387" s="107">
        <v>7</v>
      </c>
      <c r="BB387" s="107">
        <v>7</v>
      </c>
      <c r="BC387" s="107">
        <v>7</v>
      </c>
      <c r="BD387" s="107">
        <v>7</v>
      </c>
      <c r="BE387" s="107">
        <v>7</v>
      </c>
      <c r="BF387" s="107">
        <v>7</v>
      </c>
      <c r="BG387" s="206">
        <v>7</v>
      </c>
      <c r="BH387" s="206">
        <v>7</v>
      </c>
      <c r="BI387" s="206">
        <v>7</v>
      </c>
      <c r="BJ387" s="206">
        <v>7</v>
      </c>
      <c r="BK387" s="206">
        <v>7</v>
      </c>
      <c r="BL387" s="57">
        <v>7</v>
      </c>
      <c r="BM387" s="57">
        <v>6.4</v>
      </c>
      <c r="BN387" s="57" t="s">
        <v>67</v>
      </c>
      <c r="BQ387" s="108"/>
    </row>
    <row r="388" spans="1:69" s="57" customFormat="1" ht="14.15" customHeight="1" x14ac:dyDescent="0.35">
      <c r="A388" s="201">
        <v>14290</v>
      </c>
      <c r="B388" s="197" t="s">
        <v>1069</v>
      </c>
      <c r="C388" s="198" t="s">
        <v>126</v>
      </c>
      <c r="D388" s="199">
        <v>2</v>
      </c>
      <c r="E388" s="199">
        <v>2025</v>
      </c>
      <c r="F388" s="200" t="s">
        <v>127</v>
      </c>
      <c r="G388" s="197" t="s">
        <v>812</v>
      </c>
      <c r="H388" s="198" t="s">
        <v>2268</v>
      </c>
      <c r="I388" s="200" t="s">
        <v>858</v>
      </c>
      <c r="J388" s="200" t="s">
        <v>2592</v>
      </c>
      <c r="K388" s="200" t="s">
        <v>814</v>
      </c>
      <c r="L388" s="215" t="s">
        <v>815</v>
      </c>
      <c r="M388" s="203">
        <v>13</v>
      </c>
      <c r="N388" s="204" t="s">
        <v>1365</v>
      </c>
      <c r="O388" s="204" t="s">
        <v>312</v>
      </c>
      <c r="P388" s="200" t="s">
        <v>445</v>
      </c>
      <c r="Q388" s="205" t="s">
        <v>61</v>
      </c>
      <c r="R388" s="200" t="s">
        <v>107</v>
      </c>
      <c r="S388" s="204">
        <v>48</v>
      </c>
      <c r="T388" s="203">
        <v>15</v>
      </c>
      <c r="U388" s="203"/>
      <c r="V388" s="203">
        <v>12</v>
      </c>
      <c r="W388" s="203">
        <v>192</v>
      </c>
      <c r="X388" s="203">
        <v>4</v>
      </c>
      <c r="Y388" s="203" t="s">
        <v>64</v>
      </c>
      <c r="Z388" s="207" t="s">
        <v>67</v>
      </c>
      <c r="AA388" s="208" t="s">
        <v>67</v>
      </c>
      <c r="AB388" s="198" t="s">
        <v>2341</v>
      </c>
      <c r="AC388" s="200" t="s">
        <v>2342</v>
      </c>
      <c r="AD388" s="203" t="s">
        <v>67</v>
      </c>
      <c r="AE388" s="204">
        <v>0</v>
      </c>
      <c r="AF388" s="200" t="s">
        <v>1366</v>
      </c>
      <c r="AG388" s="57">
        <v>48</v>
      </c>
      <c r="AH388" s="203">
        <v>2</v>
      </c>
      <c r="AI388" s="202" t="s">
        <v>2119</v>
      </c>
      <c r="AJ388" s="197" t="s">
        <v>2118</v>
      </c>
      <c r="AK388" s="209">
        <v>192</v>
      </c>
      <c r="AL388" s="209">
        <v>48</v>
      </c>
      <c r="AM388" s="209">
        <v>5075</v>
      </c>
      <c r="AN388" s="209">
        <v>0</v>
      </c>
      <c r="AO388" s="209">
        <v>0</v>
      </c>
      <c r="AP388" s="209">
        <v>14616000</v>
      </c>
      <c r="AQ388" s="209">
        <v>2880000</v>
      </c>
      <c r="AR388" s="209">
        <v>0</v>
      </c>
      <c r="AS388" s="210">
        <v>0</v>
      </c>
      <c r="AT388" s="210">
        <v>0</v>
      </c>
      <c r="AU388" s="210">
        <v>17496000</v>
      </c>
      <c r="AV388" s="107" t="s">
        <v>64</v>
      </c>
      <c r="AX388" s="107">
        <v>1</v>
      </c>
      <c r="AY388" s="107">
        <v>7</v>
      </c>
      <c r="AZ388" s="107">
        <v>7</v>
      </c>
      <c r="BA388" s="107">
        <v>7</v>
      </c>
      <c r="BB388" s="107">
        <v>7</v>
      </c>
      <c r="BC388" s="107">
        <v>7</v>
      </c>
      <c r="BD388" s="107">
        <v>7</v>
      </c>
      <c r="BE388" s="107">
        <v>7</v>
      </c>
      <c r="BF388" s="107">
        <v>7</v>
      </c>
      <c r="BG388" s="206">
        <v>7</v>
      </c>
      <c r="BH388" s="206">
        <v>7</v>
      </c>
      <c r="BI388" s="206">
        <v>7</v>
      </c>
      <c r="BJ388" s="206">
        <v>7</v>
      </c>
      <c r="BK388" s="206">
        <v>7</v>
      </c>
      <c r="BL388" s="57">
        <v>7</v>
      </c>
      <c r="BM388" s="57">
        <v>6.4</v>
      </c>
      <c r="BN388" s="57" t="s">
        <v>67</v>
      </c>
      <c r="BQ388" s="108"/>
    </row>
    <row r="389" spans="1:69" s="57" customFormat="1" ht="14.15" customHeight="1" x14ac:dyDescent="0.35">
      <c r="A389" s="201">
        <v>14292</v>
      </c>
      <c r="B389" s="197" t="s">
        <v>1069</v>
      </c>
      <c r="C389" s="198" t="s">
        <v>126</v>
      </c>
      <c r="D389" s="199">
        <v>2</v>
      </c>
      <c r="E389" s="199">
        <v>2025</v>
      </c>
      <c r="F389" s="200" t="s">
        <v>127</v>
      </c>
      <c r="G389" s="197" t="s">
        <v>812</v>
      </c>
      <c r="H389" s="198" t="s">
        <v>2268</v>
      </c>
      <c r="I389" s="200" t="s">
        <v>889</v>
      </c>
      <c r="J389" s="200" t="s">
        <v>2592</v>
      </c>
      <c r="K389" s="200" t="s">
        <v>483</v>
      </c>
      <c r="L389" s="215" t="s">
        <v>484</v>
      </c>
      <c r="M389" s="203">
        <v>13</v>
      </c>
      <c r="N389" s="204" t="s">
        <v>1365</v>
      </c>
      <c r="O389" s="204" t="s">
        <v>312</v>
      </c>
      <c r="P389" s="200" t="s">
        <v>445</v>
      </c>
      <c r="Q389" s="205" t="s">
        <v>61</v>
      </c>
      <c r="R389" s="200" t="s">
        <v>107</v>
      </c>
      <c r="S389" s="204">
        <v>47</v>
      </c>
      <c r="T389" s="203">
        <v>20</v>
      </c>
      <c r="U389" s="203"/>
      <c r="V389" s="203">
        <v>8</v>
      </c>
      <c r="W389" s="203">
        <v>188</v>
      </c>
      <c r="X389" s="203">
        <v>4</v>
      </c>
      <c r="Y389" s="203" t="s">
        <v>64</v>
      </c>
      <c r="Z389" s="207" t="s">
        <v>67</v>
      </c>
      <c r="AA389" s="208" t="s">
        <v>67</v>
      </c>
      <c r="AB389" s="198" t="s">
        <v>2271</v>
      </c>
      <c r="AC389" s="200" t="s">
        <v>808</v>
      </c>
      <c r="AD389" s="203" t="s">
        <v>67</v>
      </c>
      <c r="AE389" s="204">
        <v>0</v>
      </c>
      <c r="AF389" s="200" t="s">
        <v>1366</v>
      </c>
      <c r="AG389" s="57">
        <v>47</v>
      </c>
      <c r="AH389" s="203">
        <v>2</v>
      </c>
      <c r="AI389" s="202" t="s">
        <v>2119</v>
      </c>
      <c r="AJ389" s="197" t="s">
        <v>2118</v>
      </c>
      <c r="AK389" s="209">
        <v>188</v>
      </c>
      <c r="AL389" s="209">
        <v>47</v>
      </c>
      <c r="AM389" s="209">
        <v>5075</v>
      </c>
      <c r="AN389" s="209">
        <v>0</v>
      </c>
      <c r="AO389" s="209">
        <v>0</v>
      </c>
      <c r="AP389" s="209">
        <v>19082000</v>
      </c>
      <c r="AQ389" s="209">
        <v>3760000</v>
      </c>
      <c r="AR389" s="209">
        <v>0</v>
      </c>
      <c r="AS389" s="210">
        <v>0</v>
      </c>
      <c r="AT389" s="210">
        <v>0</v>
      </c>
      <c r="AU389" s="210">
        <v>22842000</v>
      </c>
      <c r="AV389" s="107" t="s">
        <v>64</v>
      </c>
      <c r="AX389" s="107">
        <v>1</v>
      </c>
      <c r="AY389" s="107">
        <v>7</v>
      </c>
      <c r="AZ389" s="107">
        <v>7</v>
      </c>
      <c r="BA389" s="107">
        <v>7</v>
      </c>
      <c r="BB389" s="107">
        <v>7</v>
      </c>
      <c r="BC389" s="107">
        <v>7</v>
      </c>
      <c r="BD389" s="107">
        <v>7</v>
      </c>
      <c r="BE389" s="107">
        <v>7</v>
      </c>
      <c r="BF389" s="107">
        <v>7</v>
      </c>
      <c r="BG389" s="206">
        <v>7</v>
      </c>
      <c r="BH389" s="206">
        <v>7</v>
      </c>
      <c r="BI389" s="206">
        <v>7</v>
      </c>
      <c r="BJ389" s="206">
        <v>7</v>
      </c>
      <c r="BK389" s="206">
        <v>7</v>
      </c>
      <c r="BL389" s="57">
        <v>7</v>
      </c>
      <c r="BM389" s="57">
        <v>6.4</v>
      </c>
      <c r="BN389" s="57" t="s">
        <v>67</v>
      </c>
      <c r="BQ389" s="108"/>
    </row>
    <row r="390" spans="1:69" s="57" customFormat="1" ht="14.15" customHeight="1" x14ac:dyDescent="0.35">
      <c r="A390" s="201">
        <v>14223</v>
      </c>
      <c r="B390" s="197" t="s">
        <v>1069</v>
      </c>
      <c r="C390" s="198" t="s">
        <v>126</v>
      </c>
      <c r="D390" s="199">
        <v>2</v>
      </c>
      <c r="E390" s="199">
        <v>2025</v>
      </c>
      <c r="F390" s="200" t="s">
        <v>127</v>
      </c>
      <c r="G390" s="197" t="s">
        <v>135</v>
      </c>
      <c r="H390" s="198" t="s">
        <v>2283</v>
      </c>
      <c r="I390" s="200" t="s">
        <v>129</v>
      </c>
      <c r="J390" s="200" t="s">
        <v>130</v>
      </c>
      <c r="K390" s="200" t="s">
        <v>65</v>
      </c>
      <c r="L390" s="215" t="s">
        <v>65</v>
      </c>
      <c r="M390" s="203">
        <v>8</v>
      </c>
      <c r="N390" s="204" t="s">
        <v>1368</v>
      </c>
      <c r="O390" s="204" t="s">
        <v>131</v>
      </c>
      <c r="P390" s="200" t="s">
        <v>132</v>
      </c>
      <c r="Q390" s="205" t="s">
        <v>61</v>
      </c>
      <c r="R390" s="200" t="s">
        <v>62</v>
      </c>
      <c r="S390" s="204">
        <v>44</v>
      </c>
      <c r="T390" s="203">
        <v>10</v>
      </c>
      <c r="U390" s="203">
        <v>176</v>
      </c>
      <c r="V390" s="203">
        <v>0</v>
      </c>
      <c r="W390" s="203">
        <v>176</v>
      </c>
      <c r="X390" s="203">
        <v>4</v>
      </c>
      <c r="Y390" s="203" t="s">
        <v>64</v>
      </c>
      <c r="Z390" s="207" t="s">
        <v>67</v>
      </c>
      <c r="AA390" s="208" t="s">
        <v>67</v>
      </c>
      <c r="AB390" s="198" t="s">
        <v>2234</v>
      </c>
      <c r="AC390" s="200" t="s">
        <v>133</v>
      </c>
      <c r="AD390" s="203" t="s">
        <v>64</v>
      </c>
      <c r="AE390" s="204" t="s">
        <v>110</v>
      </c>
      <c r="AF390" s="200" t="s">
        <v>1366</v>
      </c>
      <c r="AG390" s="57">
        <v>44</v>
      </c>
      <c r="AH390" s="203">
        <v>2</v>
      </c>
      <c r="AI390" s="202" t="s">
        <v>2119</v>
      </c>
      <c r="AJ390" s="197" t="s">
        <v>2118</v>
      </c>
      <c r="AK390" s="209">
        <v>176</v>
      </c>
      <c r="AL390" s="209">
        <v>44</v>
      </c>
      <c r="AM390" s="209">
        <v>5075</v>
      </c>
      <c r="AN390" s="209">
        <v>0</v>
      </c>
      <c r="AO390" s="209">
        <v>250000</v>
      </c>
      <c r="AP390" s="209">
        <v>8932000</v>
      </c>
      <c r="AQ390" s="209">
        <v>1760000</v>
      </c>
      <c r="AR390" s="209">
        <v>0</v>
      </c>
      <c r="AS390" s="210">
        <v>0</v>
      </c>
      <c r="AT390" s="210">
        <v>2500000</v>
      </c>
      <c r="AU390" s="210">
        <v>13192000</v>
      </c>
      <c r="AV390" s="107" t="s">
        <v>64</v>
      </c>
      <c r="AX390" s="107">
        <v>1</v>
      </c>
      <c r="AY390" s="107">
        <v>7</v>
      </c>
      <c r="AZ390" s="107">
        <v>0</v>
      </c>
      <c r="BA390" s="107">
        <v>0</v>
      </c>
      <c r="BB390" s="107">
        <v>0</v>
      </c>
      <c r="BC390" s="107">
        <v>0</v>
      </c>
      <c r="BD390" s="107">
        <v>0</v>
      </c>
      <c r="BE390" s="107">
        <v>0</v>
      </c>
      <c r="BF390" s="107">
        <v>0</v>
      </c>
      <c r="BG390" s="206">
        <v>7</v>
      </c>
      <c r="BH390" s="206">
        <v>7</v>
      </c>
      <c r="BI390" s="206">
        <v>7</v>
      </c>
      <c r="BJ390" s="206">
        <v>7</v>
      </c>
      <c r="BK390" s="206">
        <v>7</v>
      </c>
      <c r="BL390" s="57">
        <v>7</v>
      </c>
      <c r="BM390" s="57">
        <v>6.4</v>
      </c>
      <c r="BN390" s="57" t="s">
        <v>67</v>
      </c>
      <c r="BQ390" s="108"/>
    </row>
    <row r="391" spans="1:69" s="57" customFormat="1" ht="14.15" customHeight="1" x14ac:dyDescent="0.35">
      <c r="A391" s="201">
        <v>14422</v>
      </c>
      <c r="B391" s="197" t="s">
        <v>1069</v>
      </c>
      <c r="C391" s="198" t="s">
        <v>126</v>
      </c>
      <c r="D391" s="199">
        <v>2</v>
      </c>
      <c r="E391" s="199">
        <v>2025</v>
      </c>
      <c r="F391" s="200" t="s">
        <v>127</v>
      </c>
      <c r="G391" s="197" t="s">
        <v>173</v>
      </c>
      <c r="H391" s="198" t="s">
        <v>176</v>
      </c>
      <c r="I391" s="200" t="s">
        <v>100</v>
      </c>
      <c r="J391" s="200" t="s">
        <v>101</v>
      </c>
      <c r="K391" s="200" t="s">
        <v>56</v>
      </c>
      <c r="L391" s="215" t="s">
        <v>57</v>
      </c>
      <c r="M391" s="203">
        <v>8</v>
      </c>
      <c r="N391" s="204" t="s">
        <v>1368</v>
      </c>
      <c r="O391" s="204" t="s">
        <v>131</v>
      </c>
      <c r="P391" s="200" t="s">
        <v>152</v>
      </c>
      <c r="Q391" s="205" t="s">
        <v>61</v>
      </c>
      <c r="R391" s="200" t="s">
        <v>62</v>
      </c>
      <c r="S391" s="204">
        <v>68</v>
      </c>
      <c r="T391" s="203">
        <v>10</v>
      </c>
      <c r="U391" s="203">
        <v>260</v>
      </c>
      <c r="V391" s="203">
        <v>12</v>
      </c>
      <c r="W391" s="203">
        <v>272</v>
      </c>
      <c r="X391" s="203">
        <v>4</v>
      </c>
      <c r="Y391" s="203" t="s">
        <v>64</v>
      </c>
      <c r="Z391" s="207" t="s">
        <v>67</v>
      </c>
      <c r="AA391" s="208" t="s">
        <v>64</v>
      </c>
      <c r="AB391" s="198" t="s">
        <v>2234</v>
      </c>
      <c r="AC391" s="200" t="s">
        <v>171</v>
      </c>
      <c r="AD391" s="203" t="s">
        <v>64</v>
      </c>
      <c r="AE391" s="204" t="s">
        <v>110</v>
      </c>
      <c r="AF391" s="200" t="s">
        <v>1366</v>
      </c>
      <c r="AG391" s="57">
        <v>68</v>
      </c>
      <c r="AH391" s="203">
        <v>2</v>
      </c>
      <c r="AI391" s="202" t="s">
        <v>2119</v>
      </c>
      <c r="AJ391" s="197" t="s">
        <v>2118</v>
      </c>
      <c r="AK391" s="209">
        <v>272</v>
      </c>
      <c r="AL391" s="209">
        <v>68</v>
      </c>
      <c r="AM391" s="209">
        <v>5075</v>
      </c>
      <c r="AN391" s="209">
        <v>100000</v>
      </c>
      <c r="AO391" s="209">
        <v>250000</v>
      </c>
      <c r="AP391" s="209">
        <v>13804000</v>
      </c>
      <c r="AQ391" s="209">
        <v>2720000</v>
      </c>
      <c r="AR391" s="209">
        <v>1000000</v>
      </c>
      <c r="AS391" s="210">
        <v>0</v>
      </c>
      <c r="AT391" s="210">
        <v>2500000</v>
      </c>
      <c r="AU391" s="210">
        <v>20024000</v>
      </c>
      <c r="AV391" s="107" t="s">
        <v>67</v>
      </c>
      <c r="AW391" s="57" t="s">
        <v>2545</v>
      </c>
      <c r="AX391" s="107">
        <v>0</v>
      </c>
      <c r="AY391" s="107">
        <v>0</v>
      </c>
      <c r="AZ391" s="107"/>
      <c r="BA391" s="107"/>
      <c r="BB391" s="107">
        <v>0</v>
      </c>
      <c r="BC391" s="107">
        <v>0</v>
      </c>
      <c r="BD391" s="107">
        <v>0</v>
      </c>
      <c r="BE391" s="107">
        <v>0</v>
      </c>
      <c r="BF391" s="107">
        <v>0</v>
      </c>
      <c r="BG391" s="206">
        <v>0</v>
      </c>
      <c r="BH391" s="206">
        <v>0</v>
      </c>
      <c r="BI391" s="206">
        <v>0</v>
      </c>
      <c r="BJ391" s="206">
        <v>0</v>
      </c>
      <c r="BK391" s="206">
        <v>0</v>
      </c>
      <c r="BL391" s="57">
        <v>0</v>
      </c>
      <c r="BM391" s="57">
        <v>0</v>
      </c>
      <c r="BN391" s="57" t="s">
        <v>67</v>
      </c>
      <c r="BQ391" s="108"/>
    </row>
    <row r="392" spans="1:69" s="57" customFormat="1" ht="14.15" customHeight="1" x14ac:dyDescent="0.35">
      <c r="A392" s="201">
        <v>14430</v>
      </c>
      <c r="B392" s="197" t="s">
        <v>1069</v>
      </c>
      <c r="C392" s="198" t="s">
        <v>126</v>
      </c>
      <c r="D392" s="199">
        <v>2</v>
      </c>
      <c r="E392" s="199">
        <v>2025</v>
      </c>
      <c r="F392" s="200" t="s">
        <v>127</v>
      </c>
      <c r="G392" s="197" t="s">
        <v>173</v>
      </c>
      <c r="H392" s="198" t="s">
        <v>176</v>
      </c>
      <c r="I392" s="200" t="s">
        <v>100</v>
      </c>
      <c r="J392" s="200" t="s">
        <v>101</v>
      </c>
      <c r="K392" s="200" t="s">
        <v>56</v>
      </c>
      <c r="L392" s="215" t="s">
        <v>57</v>
      </c>
      <c r="M392" s="203">
        <v>7</v>
      </c>
      <c r="N392" s="204" t="s">
        <v>951</v>
      </c>
      <c r="O392" s="204" t="s">
        <v>176</v>
      </c>
      <c r="P392" s="200" t="s">
        <v>152</v>
      </c>
      <c r="Q392" s="205" t="s">
        <v>61</v>
      </c>
      <c r="R392" s="200" t="s">
        <v>62</v>
      </c>
      <c r="S392" s="204">
        <v>68</v>
      </c>
      <c r="T392" s="203">
        <v>10</v>
      </c>
      <c r="U392" s="203">
        <v>260</v>
      </c>
      <c r="V392" s="203">
        <v>12</v>
      </c>
      <c r="W392" s="203">
        <v>272</v>
      </c>
      <c r="X392" s="203">
        <v>4</v>
      </c>
      <c r="Y392" s="203" t="s">
        <v>64</v>
      </c>
      <c r="Z392" s="207" t="s">
        <v>67</v>
      </c>
      <c r="AA392" s="208" t="s">
        <v>64</v>
      </c>
      <c r="AB392" s="198" t="s">
        <v>2234</v>
      </c>
      <c r="AC392" s="200" t="s">
        <v>177</v>
      </c>
      <c r="AD392" s="203" t="s">
        <v>64</v>
      </c>
      <c r="AE392" s="204" t="s">
        <v>110</v>
      </c>
      <c r="AF392" s="200" t="s">
        <v>1366</v>
      </c>
      <c r="AG392" s="57">
        <v>68</v>
      </c>
      <c r="AH392" s="203">
        <v>2</v>
      </c>
      <c r="AI392" s="202" t="s">
        <v>2119</v>
      </c>
      <c r="AJ392" s="197" t="s">
        <v>2118</v>
      </c>
      <c r="AK392" s="209">
        <v>272</v>
      </c>
      <c r="AL392" s="209">
        <v>68</v>
      </c>
      <c r="AM392" s="209">
        <v>5075</v>
      </c>
      <c r="AN392" s="209">
        <v>100000</v>
      </c>
      <c r="AO392" s="209">
        <v>250000</v>
      </c>
      <c r="AP392" s="209">
        <v>13804000</v>
      </c>
      <c r="AQ392" s="209">
        <v>2720000</v>
      </c>
      <c r="AR392" s="209">
        <v>1000000</v>
      </c>
      <c r="AS392" s="210">
        <v>0</v>
      </c>
      <c r="AT392" s="210">
        <v>2500000</v>
      </c>
      <c r="AU392" s="210">
        <v>20024000</v>
      </c>
      <c r="AV392" s="107" t="s">
        <v>64</v>
      </c>
      <c r="AX392" s="107">
        <v>1</v>
      </c>
      <c r="AY392" s="107">
        <v>7</v>
      </c>
      <c r="AZ392" s="107">
        <v>0</v>
      </c>
      <c r="BA392" s="107">
        <v>0</v>
      </c>
      <c r="BB392" s="107">
        <v>0</v>
      </c>
      <c r="BC392" s="107">
        <v>0</v>
      </c>
      <c r="BD392" s="107">
        <v>0</v>
      </c>
      <c r="BE392" s="107">
        <v>0</v>
      </c>
      <c r="BF392" s="107">
        <v>0</v>
      </c>
      <c r="BG392" s="206">
        <v>7</v>
      </c>
      <c r="BH392" s="206">
        <v>7</v>
      </c>
      <c r="BI392" s="206">
        <v>7</v>
      </c>
      <c r="BJ392" s="206">
        <v>7</v>
      </c>
      <c r="BK392" s="206">
        <v>7</v>
      </c>
      <c r="BL392" s="57">
        <v>7</v>
      </c>
      <c r="BM392" s="57">
        <v>6.4</v>
      </c>
      <c r="BN392" s="57" t="s">
        <v>67</v>
      </c>
      <c r="BQ392" s="108"/>
    </row>
    <row r="393" spans="1:69" s="57" customFormat="1" ht="14.15" customHeight="1" x14ac:dyDescent="0.35">
      <c r="A393" s="201">
        <v>14393</v>
      </c>
      <c r="B393" s="197" t="s">
        <v>1069</v>
      </c>
      <c r="C393" s="198" t="s">
        <v>126</v>
      </c>
      <c r="D393" s="199">
        <v>2</v>
      </c>
      <c r="E393" s="199">
        <v>2025</v>
      </c>
      <c r="F393" s="200" t="s">
        <v>127</v>
      </c>
      <c r="G393" s="197" t="s">
        <v>255</v>
      </c>
      <c r="H393" s="198" t="s">
        <v>254</v>
      </c>
      <c r="I393" s="200" t="s">
        <v>992</v>
      </c>
      <c r="J393" s="200" t="s">
        <v>993</v>
      </c>
      <c r="K393" s="200" t="s">
        <v>56</v>
      </c>
      <c r="L393" s="215" t="s">
        <v>57</v>
      </c>
      <c r="M393" s="203">
        <v>9</v>
      </c>
      <c r="N393" s="204" t="s">
        <v>2272</v>
      </c>
      <c r="O393" s="204" t="s">
        <v>252</v>
      </c>
      <c r="P393" s="200" t="s">
        <v>152</v>
      </c>
      <c r="Q393" s="205" t="s">
        <v>61</v>
      </c>
      <c r="R393" s="200" t="s">
        <v>62</v>
      </c>
      <c r="S393" s="204">
        <v>43</v>
      </c>
      <c r="T393" s="203">
        <v>15</v>
      </c>
      <c r="U393" s="203">
        <v>160</v>
      </c>
      <c r="V393" s="203">
        <v>12</v>
      </c>
      <c r="W393" s="203">
        <v>172</v>
      </c>
      <c r="X393" s="203">
        <v>4</v>
      </c>
      <c r="Y393" s="203" t="s">
        <v>64</v>
      </c>
      <c r="Z393" s="207" t="s">
        <v>67</v>
      </c>
      <c r="AA393" s="208" t="s">
        <v>64</v>
      </c>
      <c r="AB393" s="198" t="s">
        <v>2234</v>
      </c>
      <c r="AC393" s="200" t="s">
        <v>253</v>
      </c>
      <c r="AD393" s="203" t="s">
        <v>67</v>
      </c>
      <c r="AE393" s="204">
        <v>0</v>
      </c>
      <c r="AF393" s="200" t="s">
        <v>1366</v>
      </c>
      <c r="AG393" s="57">
        <v>43</v>
      </c>
      <c r="AH393" s="203">
        <v>1</v>
      </c>
      <c r="AI393" s="202" t="s">
        <v>2119</v>
      </c>
      <c r="AJ393" s="197" t="s">
        <v>2118</v>
      </c>
      <c r="AK393" s="209">
        <v>172</v>
      </c>
      <c r="AL393" s="209">
        <v>43</v>
      </c>
      <c r="AM393" s="209">
        <v>4130</v>
      </c>
      <c r="AN393" s="209">
        <v>50000</v>
      </c>
      <c r="AO393" s="209">
        <v>0</v>
      </c>
      <c r="AP393" s="209">
        <v>10655400</v>
      </c>
      <c r="AQ393" s="209">
        <v>2580000</v>
      </c>
      <c r="AR393" s="209">
        <v>750000</v>
      </c>
      <c r="AS393" s="210">
        <v>0</v>
      </c>
      <c r="AT393" s="210">
        <v>0</v>
      </c>
      <c r="AU393" s="210">
        <v>13985400</v>
      </c>
      <c r="AV393" s="107" t="s">
        <v>64</v>
      </c>
      <c r="AX393" s="107">
        <v>1</v>
      </c>
      <c r="AY393" s="107">
        <v>7</v>
      </c>
      <c r="AZ393" s="107">
        <v>0</v>
      </c>
      <c r="BA393" s="107">
        <v>0</v>
      </c>
      <c r="BB393" s="107">
        <v>0</v>
      </c>
      <c r="BC393" s="107">
        <v>0</v>
      </c>
      <c r="BD393" s="107">
        <v>0</v>
      </c>
      <c r="BE393" s="107">
        <v>0</v>
      </c>
      <c r="BF393" s="107">
        <v>0</v>
      </c>
      <c r="BG393" s="206">
        <v>7</v>
      </c>
      <c r="BH393" s="206">
        <v>7</v>
      </c>
      <c r="BI393" s="206">
        <v>7</v>
      </c>
      <c r="BJ393" s="206">
        <v>7</v>
      </c>
      <c r="BK393" s="206">
        <v>7</v>
      </c>
      <c r="BL393" s="57">
        <v>7</v>
      </c>
      <c r="BM393" s="57">
        <v>6.4</v>
      </c>
      <c r="BN393" s="57" t="s">
        <v>67</v>
      </c>
      <c r="BQ393" s="108"/>
    </row>
    <row r="394" spans="1:69" s="57" customFormat="1" ht="14.15" customHeight="1" x14ac:dyDescent="0.35">
      <c r="A394" s="201">
        <v>14432</v>
      </c>
      <c r="B394" s="197" t="s">
        <v>1069</v>
      </c>
      <c r="C394" s="198" t="s">
        <v>126</v>
      </c>
      <c r="D394" s="199">
        <v>2</v>
      </c>
      <c r="E394" s="199">
        <v>2025</v>
      </c>
      <c r="F394" s="200" t="s">
        <v>127</v>
      </c>
      <c r="G394" s="197" t="s">
        <v>173</v>
      </c>
      <c r="H394" s="198" t="s">
        <v>176</v>
      </c>
      <c r="I394" s="200" t="s">
        <v>296</v>
      </c>
      <c r="J394" s="200" t="s">
        <v>297</v>
      </c>
      <c r="K394" s="200" t="s">
        <v>65</v>
      </c>
      <c r="L394" s="215" t="s">
        <v>65</v>
      </c>
      <c r="M394" s="203">
        <v>8</v>
      </c>
      <c r="N394" s="204" t="s">
        <v>1368</v>
      </c>
      <c r="O394" s="204" t="s">
        <v>76</v>
      </c>
      <c r="P394" s="200" t="s">
        <v>152</v>
      </c>
      <c r="Q394" s="205" t="s">
        <v>61</v>
      </c>
      <c r="R394" s="200" t="s">
        <v>107</v>
      </c>
      <c r="S394" s="204">
        <v>40</v>
      </c>
      <c r="T394" s="203">
        <v>10</v>
      </c>
      <c r="U394" s="203">
        <v>160</v>
      </c>
      <c r="V394" s="203">
        <v>0</v>
      </c>
      <c r="W394" s="203">
        <v>160</v>
      </c>
      <c r="X394" s="203">
        <v>4</v>
      </c>
      <c r="Y394" s="203" t="s">
        <v>64</v>
      </c>
      <c r="Z394" s="207" t="s">
        <v>67</v>
      </c>
      <c r="AA394" s="208" t="s">
        <v>67</v>
      </c>
      <c r="AB394" s="198" t="s">
        <v>2234</v>
      </c>
      <c r="AC394" s="200" t="s">
        <v>324</v>
      </c>
      <c r="AD394" s="203" t="s">
        <v>64</v>
      </c>
      <c r="AE394" s="204" t="s">
        <v>1254</v>
      </c>
      <c r="AF394" s="200" t="s">
        <v>1366</v>
      </c>
      <c r="AG394" s="57">
        <v>40</v>
      </c>
      <c r="AH394" s="203">
        <v>3</v>
      </c>
      <c r="AI394" s="202" t="s">
        <v>2119</v>
      </c>
      <c r="AJ394" s="197" t="s">
        <v>2118</v>
      </c>
      <c r="AK394" s="209">
        <v>160</v>
      </c>
      <c r="AL394" s="209">
        <v>40</v>
      </c>
      <c r="AM394" s="209">
        <v>6373</v>
      </c>
      <c r="AN394" s="209">
        <v>0</v>
      </c>
      <c r="AO394" s="209">
        <v>50000</v>
      </c>
      <c r="AP394" s="209">
        <v>10196800</v>
      </c>
      <c r="AQ394" s="209">
        <v>1600000</v>
      </c>
      <c r="AR394" s="209">
        <v>0</v>
      </c>
      <c r="AS394" s="210">
        <v>0</v>
      </c>
      <c r="AT394" s="210">
        <v>500000</v>
      </c>
      <c r="AU394" s="210">
        <v>12296800</v>
      </c>
      <c r="AV394" s="107" t="s">
        <v>64</v>
      </c>
      <c r="AX394" s="107">
        <v>1</v>
      </c>
      <c r="AY394" s="107">
        <v>7</v>
      </c>
      <c r="AZ394" s="107">
        <v>0</v>
      </c>
      <c r="BA394" s="107">
        <v>0</v>
      </c>
      <c r="BB394" s="107">
        <v>0</v>
      </c>
      <c r="BC394" s="107">
        <v>0</v>
      </c>
      <c r="BD394" s="107">
        <v>0</v>
      </c>
      <c r="BE394" s="107">
        <v>0</v>
      </c>
      <c r="BF394" s="107">
        <v>0</v>
      </c>
      <c r="BG394" s="206">
        <v>7</v>
      </c>
      <c r="BH394" s="206">
        <v>7</v>
      </c>
      <c r="BI394" s="206">
        <v>7</v>
      </c>
      <c r="BJ394" s="206">
        <v>7</v>
      </c>
      <c r="BK394" s="206">
        <v>7</v>
      </c>
      <c r="BL394" s="57">
        <v>7</v>
      </c>
      <c r="BM394" s="57">
        <v>6.4</v>
      </c>
      <c r="BN394" s="57" t="s">
        <v>67</v>
      </c>
      <c r="BQ394" s="108"/>
    </row>
    <row r="395" spans="1:69" s="57" customFormat="1" ht="14.15" customHeight="1" x14ac:dyDescent="0.35">
      <c r="A395" s="201">
        <v>14265</v>
      </c>
      <c r="B395" s="197" t="s">
        <v>1069</v>
      </c>
      <c r="C395" s="198" t="s">
        <v>126</v>
      </c>
      <c r="D395" s="199">
        <v>2</v>
      </c>
      <c r="E395" s="199">
        <v>2025</v>
      </c>
      <c r="F395" s="200" t="s">
        <v>127</v>
      </c>
      <c r="G395" s="197" t="s">
        <v>641</v>
      </c>
      <c r="H395" s="198" t="s">
        <v>2438</v>
      </c>
      <c r="I395" s="200" t="s">
        <v>636</v>
      </c>
      <c r="J395" s="200" t="s">
        <v>637</v>
      </c>
      <c r="K395" s="200" t="s">
        <v>65</v>
      </c>
      <c r="L395" s="215" t="s">
        <v>65</v>
      </c>
      <c r="M395" s="203">
        <v>8</v>
      </c>
      <c r="N395" s="204" t="s">
        <v>1368</v>
      </c>
      <c r="O395" s="204" t="s">
        <v>638</v>
      </c>
      <c r="P395" s="200" t="s">
        <v>152</v>
      </c>
      <c r="Q395" s="205" t="s">
        <v>61</v>
      </c>
      <c r="R395" s="200" t="s">
        <v>62</v>
      </c>
      <c r="S395" s="204">
        <v>16</v>
      </c>
      <c r="T395" s="203">
        <v>10</v>
      </c>
      <c r="U395" s="203">
        <v>64</v>
      </c>
      <c r="V395" s="203">
        <v>0</v>
      </c>
      <c r="W395" s="203">
        <v>64</v>
      </c>
      <c r="X395" s="203">
        <v>4</v>
      </c>
      <c r="Y395" s="203" t="s">
        <v>64</v>
      </c>
      <c r="Z395" s="207" t="s">
        <v>67</v>
      </c>
      <c r="AA395" s="208" t="s">
        <v>67</v>
      </c>
      <c r="AB395" s="198" t="s">
        <v>2234</v>
      </c>
      <c r="AC395" s="200" t="s">
        <v>639</v>
      </c>
      <c r="AD395" s="203" t="s">
        <v>67</v>
      </c>
      <c r="AE395" s="204">
        <v>0</v>
      </c>
      <c r="AF395" s="200" t="s">
        <v>1366</v>
      </c>
      <c r="AG395" s="57">
        <v>16</v>
      </c>
      <c r="AH395" s="203">
        <v>2</v>
      </c>
      <c r="AI395" s="202" t="s">
        <v>2119</v>
      </c>
      <c r="AJ395" s="197" t="s">
        <v>2118</v>
      </c>
      <c r="AK395" s="209">
        <v>64</v>
      </c>
      <c r="AL395" s="209">
        <v>16</v>
      </c>
      <c r="AM395" s="209">
        <v>5075</v>
      </c>
      <c r="AN395" s="209">
        <v>0</v>
      </c>
      <c r="AO395" s="209">
        <v>0</v>
      </c>
      <c r="AP395" s="209">
        <v>3248000</v>
      </c>
      <c r="AQ395" s="209">
        <v>640000</v>
      </c>
      <c r="AR395" s="209">
        <v>0</v>
      </c>
      <c r="AS395" s="210">
        <v>0</v>
      </c>
      <c r="AT395" s="210">
        <v>0</v>
      </c>
      <c r="AU395" s="210">
        <v>3888000</v>
      </c>
      <c r="AV395" s="107" t="s">
        <v>64</v>
      </c>
      <c r="AX395" s="107">
        <v>1</v>
      </c>
      <c r="AY395" s="107">
        <v>7</v>
      </c>
      <c r="AZ395" s="107">
        <v>0</v>
      </c>
      <c r="BA395" s="107">
        <v>0</v>
      </c>
      <c r="BB395" s="107">
        <v>0</v>
      </c>
      <c r="BC395" s="107">
        <v>0</v>
      </c>
      <c r="BD395" s="107">
        <v>0</v>
      </c>
      <c r="BE395" s="107">
        <v>0</v>
      </c>
      <c r="BF395" s="107">
        <v>0</v>
      </c>
      <c r="BG395" s="206">
        <v>7</v>
      </c>
      <c r="BH395" s="206">
        <v>7</v>
      </c>
      <c r="BI395" s="206">
        <v>7</v>
      </c>
      <c r="BJ395" s="206">
        <v>7</v>
      </c>
      <c r="BK395" s="206">
        <v>7</v>
      </c>
      <c r="BL395" s="57">
        <v>7</v>
      </c>
      <c r="BM395" s="57">
        <v>6.4</v>
      </c>
      <c r="BN395" s="57" t="s">
        <v>67</v>
      </c>
      <c r="BQ395" s="108"/>
    </row>
    <row r="396" spans="1:69" s="57" customFormat="1" ht="14.15" customHeight="1" x14ac:dyDescent="0.35">
      <c r="A396" s="201">
        <v>14586</v>
      </c>
      <c r="B396" s="197" t="s">
        <v>1069</v>
      </c>
      <c r="C396" s="198" t="s">
        <v>126</v>
      </c>
      <c r="D396" s="199">
        <v>2</v>
      </c>
      <c r="E396" s="199">
        <v>2025</v>
      </c>
      <c r="F396" s="200" t="s">
        <v>127</v>
      </c>
      <c r="G396" s="197" t="s">
        <v>214</v>
      </c>
      <c r="H396" s="198" t="s">
        <v>2242</v>
      </c>
      <c r="I396" s="200" t="s">
        <v>296</v>
      </c>
      <c r="J396" s="200" t="s">
        <v>297</v>
      </c>
      <c r="K396" s="200" t="s">
        <v>65</v>
      </c>
      <c r="L396" s="215" t="s">
        <v>65</v>
      </c>
      <c r="M396" s="203">
        <v>5</v>
      </c>
      <c r="N396" s="204" t="s">
        <v>2233</v>
      </c>
      <c r="O396" s="204" t="s">
        <v>328</v>
      </c>
      <c r="P396" s="200" t="s">
        <v>152</v>
      </c>
      <c r="Q396" s="205" t="s">
        <v>61</v>
      </c>
      <c r="R396" s="200" t="s">
        <v>107</v>
      </c>
      <c r="S396" s="204">
        <v>40</v>
      </c>
      <c r="T396" s="203">
        <v>15</v>
      </c>
      <c r="U396" s="203">
        <v>160</v>
      </c>
      <c r="V396" s="203">
        <v>0</v>
      </c>
      <c r="W396" s="203">
        <v>160</v>
      </c>
      <c r="X396" s="203">
        <v>4</v>
      </c>
      <c r="Y396" s="203" t="s">
        <v>64</v>
      </c>
      <c r="Z396" s="207" t="s">
        <v>67</v>
      </c>
      <c r="AA396" s="208" t="s">
        <v>67</v>
      </c>
      <c r="AB396" s="198" t="s">
        <v>2234</v>
      </c>
      <c r="AC396" s="200" t="s">
        <v>329</v>
      </c>
      <c r="AD396" s="203" t="s">
        <v>64</v>
      </c>
      <c r="AE396" s="204" t="s">
        <v>1254</v>
      </c>
      <c r="AF396" s="200" t="s">
        <v>1366</v>
      </c>
      <c r="AG396" s="57">
        <v>40</v>
      </c>
      <c r="AH396" s="203">
        <v>3</v>
      </c>
      <c r="AI396" s="202" t="s">
        <v>2119</v>
      </c>
      <c r="AJ396" s="197" t="s">
        <v>2118</v>
      </c>
      <c r="AK396" s="209">
        <v>160</v>
      </c>
      <c r="AL396" s="209">
        <v>40</v>
      </c>
      <c r="AM396" s="209">
        <v>6373</v>
      </c>
      <c r="AN396" s="209">
        <v>0</v>
      </c>
      <c r="AO396" s="209">
        <v>50000</v>
      </c>
      <c r="AP396" s="209">
        <v>15295200</v>
      </c>
      <c r="AQ396" s="209">
        <v>2400000</v>
      </c>
      <c r="AR396" s="209">
        <v>0</v>
      </c>
      <c r="AS396" s="210">
        <v>0</v>
      </c>
      <c r="AT396" s="210">
        <v>750000</v>
      </c>
      <c r="AU396" s="210">
        <v>18445200</v>
      </c>
      <c r="AV396" s="107" t="s">
        <v>64</v>
      </c>
      <c r="AX396" s="107">
        <v>1</v>
      </c>
      <c r="AY396" s="107">
        <v>7</v>
      </c>
      <c r="AZ396" s="107">
        <v>0</v>
      </c>
      <c r="BA396" s="107">
        <v>0</v>
      </c>
      <c r="BB396" s="107">
        <v>0</v>
      </c>
      <c r="BC396" s="107">
        <v>0</v>
      </c>
      <c r="BD396" s="107">
        <v>0</v>
      </c>
      <c r="BE396" s="107">
        <v>0</v>
      </c>
      <c r="BF396" s="107">
        <v>0</v>
      </c>
      <c r="BG396" s="206">
        <v>7</v>
      </c>
      <c r="BH396" s="206">
        <v>7</v>
      </c>
      <c r="BI396" s="206">
        <v>7</v>
      </c>
      <c r="BJ396" s="206">
        <v>7</v>
      </c>
      <c r="BK396" s="206">
        <v>7</v>
      </c>
      <c r="BL396" s="57">
        <v>7</v>
      </c>
      <c r="BM396" s="57">
        <v>6.4</v>
      </c>
      <c r="BN396" s="57" t="s">
        <v>67</v>
      </c>
      <c r="BQ396" s="108"/>
    </row>
    <row r="397" spans="1:69" s="57" customFormat="1" ht="14.15" customHeight="1" x14ac:dyDescent="0.35">
      <c r="A397" s="201">
        <v>14504</v>
      </c>
      <c r="B397" s="197" t="s">
        <v>1069</v>
      </c>
      <c r="C397" s="198" t="s">
        <v>126</v>
      </c>
      <c r="D397" s="199">
        <v>2</v>
      </c>
      <c r="E397" s="199">
        <v>2025</v>
      </c>
      <c r="F397" s="200" t="s">
        <v>127</v>
      </c>
      <c r="G397" s="197" t="s">
        <v>2256</v>
      </c>
      <c r="H397" s="198" t="s">
        <v>2257</v>
      </c>
      <c r="I397" s="200" t="s">
        <v>670</v>
      </c>
      <c r="J397" s="200" t="s">
        <v>671</v>
      </c>
      <c r="K397" s="200" t="s">
        <v>65</v>
      </c>
      <c r="L397" s="215" t="s">
        <v>65</v>
      </c>
      <c r="M397" s="203">
        <v>9</v>
      </c>
      <c r="N397" s="204" t="s">
        <v>2272</v>
      </c>
      <c r="O397" s="204" t="s">
        <v>672</v>
      </c>
      <c r="P397" s="200" t="s">
        <v>132</v>
      </c>
      <c r="Q397" s="205" t="s">
        <v>61</v>
      </c>
      <c r="R397" s="200" t="s">
        <v>62</v>
      </c>
      <c r="S397" s="204">
        <v>8</v>
      </c>
      <c r="T397" s="203">
        <v>10</v>
      </c>
      <c r="U397" s="203">
        <v>36</v>
      </c>
      <c r="V397" s="203">
        <v>0</v>
      </c>
      <c r="W397" s="203">
        <v>36</v>
      </c>
      <c r="X397" s="203">
        <v>5</v>
      </c>
      <c r="Y397" s="203" t="s">
        <v>64</v>
      </c>
      <c r="Z397" s="207" t="s">
        <v>67</v>
      </c>
      <c r="AA397" s="208" t="s">
        <v>67</v>
      </c>
      <c r="AB397" s="198" t="s">
        <v>2234</v>
      </c>
      <c r="AC397" s="200" t="s">
        <v>673</v>
      </c>
      <c r="AD397" s="203" t="s">
        <v>67</v>
      </c>
      <c r="AE397" s="204">
        <v>0</v>
      </c>
      <c r="AF397" s="200" t="s">
        <v>1366</v>
      </c>
      <c r="AG397" s="57">
        <v>8</v>
      </c>
      <c r="AH397" s="203">
        <v>1</v>
      </c>
      <c r="AI397" s="202" t="s">
        <v>2119</v>
      </c>
      <c r="AJ397" s="197" t="s">
        <v>2118</v>
      </c>
      <c r="AK397" s="209">
        <v>36</v>
      </c>
      <c r="AL397" s="209">
        <v>8</v>
      </c>
      <c r="AM397" s="209">
        <v>4130</v>
      </c>
      <c r="AN397" s="209">
        <v>0</v>
      </c>
      <c r="AO397" s="209">
        <v>0</v>
      </c>
      <c r="AP397" s="209">
        <v>1486800</v>
      </c>
      <c r="AQ397" s="209">
        <v>320000</v>
      </c>
      <c r="AR397" s="209">
        <v>0</v>
      </c>
      <c r="AS397" s="210">
        <v>0</v>
      </c>
      <c r="AT397" s="210">
        <v>0</v>
      </c>
      <c r="AU397" s="210">
        <v>1806800</v>
      </c>
      <c r="AV397" s="107" t="s">
        <v>64</v>
      </c>
      <c r="AX397" s="107">
        <v>1</v>
      </c>
      <c r="AY397" s="107">
        <v>7</v>
      </c>
      <c r="AZ397" s="107">
        <v>0</v>
      </c>
      <c r="BA397" s="107">
        <v>0</v>
      </c>
      <c r="BB397" s="107">
        <v>0</v>
      </c>
      <c r="BC397" s="107">
        <v>0</v>
      </c>
      <c r="BD397" s="107">
        <v>0</v>
      </c>
      <c r="BE397" s="107">
        <v>0</v>
      </c>
      <c r="BF397" s="107">
        <v>0</v>
      </c>
      <c r="BG397" s="206">
        <v>7</v>
      </c>
      <c r="BH397" s="206">
        <v>7</v>
      </c>
      <c r="BI397" s="206">
        <v>7</v>
      </c>
      <c r="BJ397" s="206">
        <v>7</v>
      </c>
      <c r="BK397" s="206">
        <v>7</v>
      </c>
      <c r="BL397" s="57">
        <v>7</v>
      </c>
      <c r="BM397" s="57">
        <v>6.4</v>
      </c>
      <c r="BN397" s="57" t="s">
        <v>67</v>
      </c>
      <c r="BQ397" s="108"/>
    </row>
    <row r="398" spans="1:69" s="57" customFormat="1" ht="14.15" customHeight="1" x14ac:dyDescent="0.35">
      <c r="A398" s="201">
        <v>14505</v>
      </c>
      <c r="B398" s="197" t="s">
        <v>1069</v>
      </c>
      <c r="C398" s="198" t="s">
        <v>126</v>
      </c>
      <c r="D398" s="199">
        <v>2</v>
      </c>
      <c r="E398" s="199">
        <v>2025</v>
      </c>
      <c r="F398" s="200" t="s">
        <v>127</v>
      </c>
      <c r="G398" s="197" t="s">
        <v>2256</v>
      </c>
      <c r="H398" s="198" t="s">
        <v>2257</v>
      </c>
      <c r="I398" s="200" t="s">
        <v>670</v>
      </c>
      <c r="J398" s="200" t="s">
        <v>671</v>
      </c>
      <c r="K398" s="200" t="s">
        <v>65</v>
      </c>
      <c r="L398" s="215" t="s">
        <v>65</v>
      </c>
      <c r="M398" s="203">
        <v>9</v>
      </c>
      <c r="N398" s="204" t="s">
        <v>2272</v>
      </c>
      <c r="O398" s="204" t="s">
        <v>672</v>
      </c>
      <c r="P398" s="200" t="s">
        <v>132</v>
      </c>
      <c r="Q398" s="205" t="s">
        <v>61</v>
      </c>
      <c r="R398" s="200" t="s">
        <v>62</v>
      </c>
      <c r="S398" s="204">
        <v>8</v>
      </c>
      <c r="T398" s="203">
        <v>10</v>
      </c>
      <c r="U398" s="203">
        <v>36</v>
      </c>
      <c r="V398" s="203">
        <v>0</v>
      </c>
      <c r="W398" s="203">
        <v>36</v>
      </c>
      <c r="X398" s="203">
        <v>5</v>
      </c>
      <c r="Y398" s="203" t="s">
        <v>64</v>
      </c>
      <c r="Z398" s="207" t="s">
        <v>67</v>
      </c>
      <c r="AA398" s="208" t="s">
        <v>67</v>
      </c>
      <c r="AB398" s="198" t="s">
        <v>2234</v>
      </c>
      <c r="AC398" s="200" t="s">
        <v>673</v>
      </c>
      <c r="AD398" s="203" t="s">
        <v>67</v>
      </c>
      <c r="AE398" s="204">
        <v>0</v>
      </c>
      <c r="AF398" s="200" t="s">
        <v>1366</v>
      </c>
      <c r="AG398" s="57">
        <v>8</v>
      </c>
      <c r="AH398" s="203">
        <v>1</v>
      </c>
      <c r="AI398" s="202" t="s">
        <v>2119</v>
      </c>
      <c r="AJ398" s="197" t="s">
        <v>2118</v>
      </c>
      <c r="AK398" s="209">
        <v>36</v>
      </c>
      <c r="AL398" s="209">
        <v>8</v>
      </c>
      <c r="AM398" s="209">
        <v>4130</v>
      </c>
      <c r="AN398" s="209">
        <v>0</v>
      </c>
      <c r="AO398" s="209">
        <v>0</v>
      </c>
      <c r="AP398" s="209">
        <v>1486800</v>
      </c>
      <c r="AQ398" s="209">
        <v>320000</v>
      </c>
      <c r="AR398" s="209">
        <v>0</v>
      </c>
      <c r="AS398" s="210">
        <v>0</v>
      </c>
      <c r="AT398" s="210">
        <v>0</v>
      </c>
      <c r="AU398" s="210">
        <v>1806800</v>
      </c>
      <c r="AV398" s="107" t="s">
        <v>64</v>
      </c>
      <c r="AX398" s="107">
        <v>1</v>
      </c>
      <c r="AY398" s="107">
        <v>7</v>
      </c>
      <c r="AZ398" s="107">
        <v>0</v>
      </c>
      <c r="BA398" s="107">
        <v>0</v>
      </c>
      <c r="BB398" s="107">
        <v>0</v>
      </c>
      <c r="BC398" s="107">
        <v>0</v>
      </c>
      <c r="BD398" s="107">
        <v>0</v>
      </c>
      <c r="BE398" s="107">
        <v>0</v>
      </c>
      <c r="BF398" s="107">
        <v>0</v>
      </c>
      <c r="BG398" s="206">
        <v>7</v>
      </c>
      <c r="BH398" s="206">
        <v>7</v>
      </c>
      <c r="BI398" s="206">
        <v>7</v>
      </c>
      <c r="BJ398" s="206">
        <v>7</v>
      </c>
      <c r="BK398" s="206">
        <v>7</v>
      </c>
      <c r="BL398" s="57">
        <v>7</v>
      </c>
      <c r="BM398" s="57">
        <v>6.4</v>
      </c>
      <c r="BN398" s="57" t="s">
        <v>67</v>
      </c>
      <c r="BQ398" s="108"/>
    </row>
    <row r="399" spans="1:69" s="57" customFormat="1" ht="14.15" customHeight="1" x14ac:dyDescent="0.35">
      <c r="A399" s="201">
        <v>14266</v>
      </c>
      <c r="B399" s="197" t="s">
        <v>1069</v>
      </c>
      <c r="C399" s="198" t="s">
        <v>126</v>
      </c>
      <c r="D399" s="199">
        <v>2</v>
      </c>
      <c r="E399" s="199">
        <v>2025</v>
      </c>
      <c r="F399" s="200" t="s">
        <v>127</v>
      </c>
      <c r="G399" s="197" t="s">
        <v>1081</v>
      </c>
      <c r="H399" s="198" t="s">
        <v>2306</v>
      </c>
      <c r="I399" s="200" t="s">
        <v>79</v>
      </c>
      <c r="J399" s="200" t="s">
        <v>80</v>
      </c>
      <c r="K399" s="200" t="s">
        <v>56</v>
      </c>
      <c r="L399" s="215" t="s">
        <v>57</v>
      </c>
      <c r="M399" s="203">
        <v>13</v>
      </c>
      <c r="N399" s="204" t="s">
        <v>1365</v>
      </c>
      <c r="O399" s="204" t="s">
        <v>209</v>
      </c>
      <c r="P399" s="200" t="s">
        <v>152</v>
      </c>
      <c r="Q399" s="205" t="s">
        <v>61</v>
      </c>
      <c r="R399" s="200" t="s">
        <v>62</v>
      </c>
      <c r="S399" s="204">
        <v>41</v>
      </c>
      <c r="T399" s="203">
        <v>11</v>
      </c>
      <c r="U399" s="203">
        <v>110</v>
      </c>
      <c r="V399" s="203">
        <v>12</v>
      </c>
      <c r="W399" s="203">
        <v>122</v>
      </c>
      <c r="X399" s="203">
        <v>3</v>
      </c>
      <c r="Y399" s="203" t="s">
        <v>64</v>
      </c>
      <c r="Z399" s="207" t="s">
        <v>67</v>
      </c>
      <c r="AA399" s="208" t="s">
        <v>64</v>
      </c>
      <c r="AB399" s="198" t="s">
        <v>2234</v>
      </c>
      <c r="AC399" s="200" t="s">
        <v>1079</v>
      </c>
      <c r="AD399" s="203" t="s">
        <v>67</v>
      </c>
      <c r="AE399" s="204">
        <v>0</v>
      </c>
      <c r="AF399" s="200" t="s">
        <v>1366</v>
      </c>
      <c r="AG399" s="57">
        <v>41</v>
      </c>
      <c r="AH399" s="203">
        <v>2</v>
      </c>
      <c r="AI399" s="202" t="s">
        <v>1719</v>
      </c>
      <c r="AJ399" s="197" t="s">
        <v>2168</v>
      </c>
      <c r="AK399" s="209">
        <v>122</v>
      </c>
      <c r="AL399" s="209">
        <v>41</v>
      </c>
      <c r="AM399" s="209">
        <v>5075</v>
      </c>
      <c r="AN399" s="209">
        <v>115000</v>
      </c>
      <c r="AO399" s="209">
        <v>0</v>
      </c>
      <c r="AP399" s="209">
        <v>6810650</v>
      </c>
      <c r="AQ399" s="209">
        <v>1804000</v>
      </c>
      <c r="AR399" s="209">
        <v>1265000</v>
      </c>
      <c r="AS399" s="210">
        <v>0</v>
      </c>
      <c r="AT399" s="210">
        <v>0</v>
      </c>
      <c r="AU399" s="210">
        <v>9879650</v>
      </c>
      <c r="AV399" s="107" t="s">
        <v>64</v>
      </c>
      <c r="AX399" s="107">
        <v>1</v>
      </c>
      <c r="AY399" s="107">
        <v>7</v>
      </c>
      <c r="AZ399" s="107">
        <v>0</v>
      </c>
      <c r="BA399" s="107">
        <v>0</v>
      </c>
      <c r="BB399" s="107">
        <v>0</v>
      </c>
      <c r="BC399" s="107">
        <v>0</v>
      </c>
      <c r="BD399" s="107">
        <v>0</v>
      </c>
      <c r="BE399" s="107">
        <v>0</v>
      </c>
      <c r="BF399" s="107">
        <v>0</v>
      </c>
      <c r="BG399" s="206">
        <v>7</v>
      </c>
      <c r="BH399" s="206">
        <v>7</v>
      </c>
      <c r="BI399" s="206">
        <v>7</v>
      </c>
      <c r="BJ399" s="206">
        <v>7</v>
      </c>
      <c r="BK399" s="206">
        <v>7</v>
      </c>
      <c r="BL399" s="81">
        <v>7</v>
      </c>
      <c r="BM399" s="57">
        <v>6.4</v>
      </c>
      <c r="BN399" s="57" t="s">
        <v>67</v>
      </c>
      <c r="BQ399" s="108"/>
    </row>
    <row r="400" spans="1:69" s="57" customFormat="1" ht="14.15" customHeight="1" x14ac:dyDescent="0.35">
      <c r="A400" s="201">
        <v>14407</v>
      </c>
      <c r="B400" s="197" t="s">
        <v>1069</v>
      </c>
      <c r="C400" s="198" t="s">
        <v>126</v>
      </c>
      <c r="D400" s="199">
        <v>2</v>
      </c>
      <c r="E400" s="199">
        <v>2025</v>
      </c>
      <c r="F400" s="200" t="s">
        <v>127</v>
      </c>
      <c r="G400" s="197" t="s">
        <v>476</v>
      </c>
      <c r="H400" s="198" t="s">
        <v>603</v>
      </c>
      <c r="I400" s="200" t="s">
        <v>882</v>
      </c>
      <c r="J400" s="200" t="s">
        <v>2592</v>
      </c>
      <c r="K400" s="200" t="s">
        <v>65</v>
      </c>
      <c r="L400" s="215" t="s">
        <v>65</v>
      </c>
      <c r="M400" s="203">
        <v>13</v>
      </c>
      <c r="N400" s="204" t="s">
        <v>1365</v>
      </c>
      <c r="O400" s="204" t="s">
        <v>604</v>
      </c>
      <c r="P400" s="200" t="s">
        <v>152</v>
      </c>
      <c r="Q400" s="205" t="s">
        <v>61</v>
      </c>
      <c r="R400" s="200" t="s">
        <v>107</v>
      </c>
      <c r="S400" s="204">
        <v>50</v>
      </c>
      <c r="T400" s="203">
        <v>20</v>
      </c>
      <c r="U400" s="203"/>
      <c r="V400" s="203">
        <v>0</v>
      </c>
      <c r="W400" s="203">
        <v>200</v>
      </c>
      <c r="X400" s="203">
        <v>4</v>
      </c>
      <c r="Y400" s="203" t="s">
        <v>64</v>
      </c>
      <c r="Z400" s="207" t="s">
        <v>67</v>
      </c>
      <c r="AA400" s="208" t="s">
        <v>67</v>
      </c>
      <c r="AB400" s="198" t="s">
        <v>2250</v>
      </c>
      <c r="AC400" s="200" t="s">
        <v>2251</v>
      </c>
      <c r="AD400" s="203" t="s">
        <v>67</v>
      </c>
      <c r="AE400" s="204">
        <v>0</v>
      </c>
      <c r="AF400" s="200" t="s">
        <v>1366</v>
      </c>
      <c r="AG400" s="57">
        <v>50</v>
      </c>
      <c r="AH400" s="203">
        <v>2</v>
      </c>
      <c r="AI400" s="202" t="s">
        <v>1719</v>
      </c>
      <c r="AJ400" s="197" t="s">
        <v>2168</v>
      </c>
      <c r="AK400" s="209">
        <v>200</v>
      </c>
      <c r="AL400" s="209">
        <v>50</v>
      </c>
      <c r="AM400" s="209">
        <v>5075</v>
      </c>
      <c r="AN400" s="209">
        <v>0</v>
      </c>
      <c r="AO400" s="209">
        <v>0</v>
      </c>
      <c r="AP400" s="209">
        <v>20300000</v>
      </c>
      <c r="AQ400" s="209">
        <v>4000000</v>
      </c>
      <c r="AR400" s="209">
        <v>0</v>
      </c>
      <c r="AS400" s="210">
        <v>0</v>
      </c>
      <c r="AT400" s="210">
        <v>0</v>
      </c>
      <c r="AU400" s="210">
        <v>24300000</v>
      </c>
      <c r="AV400" s="107" t="s">
        <v>64</v>
      </c>
      <c r="AX400" s="107">
        <v>1</v>
      </c>
      <c r="AY400" s="107">
        <v>7</v>
      </c>
      <c r="AZ400" s="107">
        <v>7</v>
      </c>
      <c r="BA400" s="107">
        <v>7</v>
      </c>
      <c r="BB400" s="107">
        <v>7</v>
      </c>
      <c r="BC400" s="107">
        <v>7</v>
      </c>
      <c r="BD400" s="107">
        <v>7</v>
      </c>
      <c r="BE400" s="107">
        <v>7</v>
      </c>
      <c r="BF400" s="107">
        <v>7</v>
      </c>
      <c r="BG400" s="206">
        <v>7</v>
      </c>
      <c r="BH400" s="206">
        <v>7</v>
      </c>
      <c r="BI400" s="206">
        <v>7</v>
      </c>
      <c r="BJ400" s="206">
        <v>7</v>
      </c>
      <c r="BK400" s="206">
        <v>7</v>
      </c>
      <c r="BL400" s="57">
        <v>7</v>
      </c>
      <c r="BM400" s="57">
        <v>6.4</v>
      </c>
      <c r="BN400" s="57" t="s">
        <v>67</v>
      </c>
      <c r="BQ400" s="108"/>
    </row>
    <row r="401" spans="1:73" s="57" customFormat="1" ht="14.15" customHeight="1" x14ac:dyDescent="0.35">
      <c r="A401" s="201">
        <v>14453</v>
      </c>
      <c r="B401" s="197" t="s">
        <v>1069</v>
      </c>
      <c r="C401" s="198" t="s">
        <v>126</v>
      </c>
      <c r="D401" s="199">
        <v>2</v>
      </c>
      <c r="E401" s="199">
        <v>2025</v>
      </c>
      <c r="F401" s="200" t="s">
        <v>127</v>
      </c>
      <c r="G401" s="197" t="s">
        <v>568</v>
      </c>
      <c r="H401" s="198" t="s">
        <v>567</v>
      </c>
      <c r="I401" s="200" t="s">
        <v>79</v>
      </c>
      <c r="J401" s="200" t="s">
        <v>80</v>
      </c>
      <c r="K401" s="200" t="s">
        <v>56</v>
      </c>
      <c r="L401" s="215" t="s">
        <v>57</v>
      </c>
      <c r="M401" s="203">
        <v>13</v>
      </c>
      <c r="N401" s="204" t="s">
        <v>1365</v>
      </c>
      <c r="O401" s="204" t="s">
        <v>455</v>
      </c>
      <c r="P401" s="200" t="s">
        <v>2014</v>
      </c>
      <c r="Q401" s="205" t="s">
        <v>61</v>
      </c>
      <c r="R401" s="200" t="s">
        <v>62</v>
      </c>
      <c r="S401" s="204">
        <v>31</v>
      </c>
      <c r="T401" s="203">
        <v>10</v>
      </c>
      <c r="U401" s="203">
        <v>110</v>
      </c>
      <c r="V401" s="203">
        <v>12</v>
      </c>
      <c r="W401" s="203">
        <v>122</v>
      </c>
      <c r="X401" s="203">
        <v>4</v>
      </c>
      <c r="Y401" s="203" t="s">
        <v>67</v>
      </c>
      <c r="Z401" s="207" t="s">
        <v>67</v>
      </c>
      <c r="AA401" s="208" t="s">
        <v>64</v>
      </c>
      <c r="AB401" s="198" t="s">
        <v>2234</v>
      </c>
      <c r="AC401" s="200" t="s">
        <v>564</v>
      </c>
      <c r="AD401" s="203" t="s">
        <v>67</v>
      </c>
      <c r="AE401" s="204">
        <v>0</v>
      </c>
      <c r="AF401" s="200" t="s">
        <v>1366</v>
      </c>
      <c r="AG401" s="57">
        <v>31</v>
      </c>
      <c r="AH401" s="203">
        <v>2</v>
      </c>
      <c r="AI401" s="202" t="s">
        <v>1719</v>
      </c>
      <c r="AJ401" s="197" t="s">
        <v>2168</v>
      </c>
      <c r="AK401" s="209">
        <v>122</v>
      </c>
      <c r="AL401" s="209">
        <v>31</v>
      </c>
      <c r="AM401" s="209">
        <v>5075</v>
      </c>
      <c r="AN401" s="209">
        <v>115000</v>
      </c>
      <c r="AO401" s="209">
        <v>0</v>
      </c>
      <c r="AP401" s="209">
        <v>6191500</v>
      </c>
      <c r="AQ401" s="209">
        <v>0</v>
      </c>
      <c r="AR401" s="209">
        <v>1150000</v>
      </c>
      <c r="AS401" s="210">
        <v>0</v>
      </c>
      <c r="AT401" s="210">
        <v>0</v>
      </c>
      <c r="AU401" s="210">
        <v>7341500</v>
      </c>
      <c r="AV401" s="107" t="s">
        <v>67</v>
      </c>
      <c r="AW401" s="57" t="s">
        <v>2262</v>
      </c>
      <c r="AX401" s="107">
        <v>0</v>
      </c>
      <c r="AY401" s="107">
        <v>0</v>
      </c>
      <c r="AZ401" s="107"/>
      <c r="BA401" s="107"/>
      <c r="BB401" s="107">
        <v>0</v>
      </c>
      <c r="BC401" s="107">
        <v>0</v>
      </c>
      <c r="BD401" s="107">
        <v>0</v>
      </c>
      <c r="BE401" s="107">
        <v>0</v>
      </c>
      <c r="BF401" s="107">
        <v>0</v>
      </c>
      <c r="BG401" s="206">
        <v>0</v>
      </c>
      <c r="BH401" s="206">
        <v>0</v>
      </c>
      <c r="BI401" s="206">
        <v>0</v>
      </c>
      <c r="BJ401" s="206">
        <v>0</v>
      </c>
      <c r="BK401" s="206">
        <v>0</v>
      </c>
      <c r="BL401" s="57">
        <v>0</v>
      </c>
      <c r="BM401" s="57">
        <v>0</v>
      </c>
      <c r="BN401" s="57" t="s">
        <v>67</v>
      </c>
      <c r="BQ401" s="108"/>
    </row>
    <row r="402" spans="1:73" s="57" customFormat="1" ht="14.15" customHeight="1" x14ac:dyDescent="0.35">
      <c r="A402" s="201">
        <v>14458</v>
      </c>
      <c r="B402" s="197" t="s">
        <v>1069</v>
      </c>
      <c r="C402" s="198" t="s">
        <v>126</v>
      </c>
      <c r="D402" s="199">
        <v>2</v>
      </c>
      <c r="E402" s="199">
        <v>2025</v>
      </c>
      <c r="F402" s="200" t="s">
        <v>127</v>
      </c>
      <c r="G402" s="197" t="s">
        <v>568</v>
      </c>
      <c r="H402" s="198" t="s">
        <v>567</v>
      </c>
      <c r="I402" s="200" t="s">
        <v>79</v>
      </c>
      <c r="J402" s="200" t="s">
        <v>80</v>
      </c>
      <c r="K402" s="200" t="s">
        <v>65</v>
      </c>
      <c r="L402" s="215" t="s">
        <v>65</v>
      </c>
      <c r="M402" s="203">
        <v>13</v>
      </c>
      <c r="N402" s="204" t="s">
        <v>1365</v>
      </c>
      <c r="O402" s="204" t="s">
        <v>455</v>
      </c>
      <c r="P402" s="200" t="s">
        <v>2014</v>
      </c>
      <c r="Q402" s="205" t="s">
        <v>61</v>
      </c>
      <c r="R402" s="200" t="s">
        <v>62</v>
      </c>
      <c r="S402" s="204">
        <v>28</v>
      </c>
      <c r="T402" s="203">
        <v>10</v>
      </c>
      <c r="U402" s="203">
        <v>110</v>
      </c>
      <c r="V402" s="203">
        <v>0</v>
      </c>
      <c r="W402" s="203">
        <v>110</v>
      </c>
      <c r="X402" s="203">
        <v>4</v>
      </c>
      <c r="Y402" s="203" t="s">
        <v>64</v>
      </c>
      <c r="Z402" s="207" t="s">
        <v>67</v>
      </c>
      <c r="AA402" s="208" t="s">
        <v>67</v>
      </c>
      <c r="AB402" s="198" t="s">
        <v>2234</v>
      </c>
      <c r="AC402" s="200" t="s">
        <v>564</v>
      </c>
      <c r="AD402" s="203" t="s">
        <v>67</v>
      </c>
      <c r="AE402" s="204">
        <v>0</v>
      </c>
      <c r="AF402" s="200" t="s">
        <v>1366</v>
      </c>
      <c r="AG402" s="57">
        <v>28</v>
      </c>
      <c r="AH402" s="203">
        <v>2</v>
      </c>
      <c r="AI402" s="202" t="s">
        <v>1719</v>
      </c>
      <c r="AJ402" s="197" t="s">
        <v>2168</v>
      </c>
      <c r="AK402" s="209">
        <v>110</v>
      </c>
      <c r="AL402" s="209">
        <v>28</v>
      </c>
      <c r="AM402" s="209">
        <v>5075</v>
      </c>
      <c r="AN402" s="209">
        <v>0</v>
      </c>
      <c r="AO402" s="209">
        <v>0</v>
      </c>
      <c r="AP402" s="209">
        <v>5582500</v>
      </c>
      <c r="AQ402" s="209">
        <v>1120000</v>
      </c>
      <c r="AR402" s="209">
        <v>0</v>
      </c>
      <c r="AS402" s="210">
        <v>0</v>
      </c>
      <c r="AT402" s="210">
        <v>0</v>
      </c>
      <c r="AU402" s="210">
        <v>6702500</v>
      </c>
      <c r="AV402" s="107" t="s">
        <v>67</v>
      </c>
      <c r="AW402" s="57" t="s">
        <v>2262</v>
      </c>
      <c r="AX402" s="107">
        <v>0</v>
      </c>
      <c r="AY402" s="107">
        <v>0</v>
      </c>
      <c r="AZ402" s="107"/>
      <c r="BA402" s="107"/>
      <c r="BB402" s="107">
        <v>0</v>
      </c>
      <c r="BC402" s="107">
        <v>0</v>
      </c>
      <c r="BD402" s="107">
        <v>0</v>
      </c>
      <c r="BE402" s="107">
        <v>0</v>
      </c>
      <c r="BF402" s="107">
        <v>0</v>
      </c>
      <c r="BG402" s="206">
        <v>0</v>
      </c>
      <c r="BH402" s="206">
        <v>0</v>
      </c>
      <c r="BI402" s="206">
        <v>0</v>
      </c>
      <c r="BJ402" s="206">
        <v>0</v>
      </c>
      <c r="BK402" s="206">
        <v>0</v>
      </c>
      <c r="BL402" s="57">
        <v>0</v>
      </c>
      <c r="BM402" s="57">
        <v>0</v>
      </c>
      <c r="BN402" s="57" t="s">
        <v>67</v>
      </c>
      <c r="BQ402" s="108"/>
    </row>
    <row r="403" spans="1:73" s="57" customFormat="1" ht="14.15" customHeight="1" x14ac:dyDescent="0.35">
      <c r="A403" s="201">
        <v>14508</v>
      </c>
      <c r="B403" s="197" t="s">
        <v>1069</v>
      </c>
      <c r="C403" s="198" t="s">
        <v>126</v>
      </c>
      <c r="D403" s="199">
        <v>2</v>
      </c>
      <c r="E403" s="199">
        <v>2025</v>
      </c>
      <c r="F403" s="200" t="s">
        <v>127</v>
      </c>
      <c r="G403" s="197" t="s">
        <v>2256</v>
      </c>
      <c r="H403" s="198" t="s">
        <v>2257</v>
      </c>
      <c r="I403" s="200" t="s">
        <v>234</v>
      </c>
      <c r="J403" s="200" t="s">
        <v>235</v>
      </c>
      <c r="K403" s="200" t="s">
        <v>65</v>
      </c>
      <c r="L403" s="215" t="s">
        <v>65</v>
      </c>
      <c r="M403" s="203">
        <v>8</v>
      </c>
      <c r="N403" s="204" t="s">
        <v>1368</v>
      </c>
      <c r="O403" s="204" t="s">
        <v>76</v>
      </c>
      <c r="P403" s="200" t="s">
        <v>132</v>
      </c>
      <c r="Q403" s="205" t="s">
        <v>61</v>
      </c>
      <c r="R403" s="200" t="s">
        <v>62</v>
      </c>
      <c r="S403" s="204">
        <v>5</v>
      </c>
      <c r="T403" s="203">
        <v>10</v>
      </c>
      <c r="U403" s="203">
        <v>24</v>
      </c>
      <c r="V403" s="203">
        <v>0</v>
      </c>
      <c r="W403" s="203">
        <v>24</v>
      </c>
      <c r="X403" s="203">
        <v>5</v>
      </c>
      <c r="Y403" s="203" t="s">
        <v>64</v>
      </c>
      <c r="Z403" s="207" t="s">
        <v>67</v>
      </c>
      <c r="AA403" s="208" t="s">
        <v>67</v>
      </c>
      <c r="AB403" s="198" t="s">
        <v>2234</v>
      </c>
      <c r="AC403" s="200" t="s">
        <v>273</v>
      </c>
      <c r="AD403" s="203" t="s">
        <v>64</v>
      </c>
      <c r="AE403" s="204" t="s">
        <v>239</v>
      </c>
      <c r="AF403" s="200" t="s">
        <v>1366</v>
      </c>
      <c r="AG403" s="57">
        <v>5</v>
      </c>
      <c r="AH403" s="203">
        <v>3</v>
      </c>
      <c r="AI403" s="202" t="s">
        <v>2180</v>
      </c>
      <c r="AJ403" s="197" t="s">
        <v>2179</v>
      </c>
      <c r="AK403" s="209">
        <v>24</v>
      </c>
      <c r="AL403" s="209">
        <v>5</v>
      </c>
      <c r="AM403" s="209">
        <v>7150</v>
      </c>
      <c r="AN403" s="209">
        <v>0</v>
      </c>
      <c r="AO403" s="209">
        <v>50000</v>
      </c>
      <c r="AP403" s="209">
        <v>1716000</v>
      </c>
      <c r="AQ403" s="209">
        <v>200000</v>
      </c>
      <c r="AR403" s="209">
        <v>0</v>
      </c>
      <c r="AS403" s="210">
        <v>0</v>
      </c>
      <c r="AT403" s="210">
        <v>500000</v>
      </c>
      <c r="AU403" s="210">
        <v>2416000</v>
      </c>
      <c r="AV403" s="107" t="s">
        <v>67</v>
      </c>
      <c r="AW403" s="57" t="s">
        <v>2546</v>
      </c>
      <c r="AX403" s="107">
        <v>0</v>
      </c>
      <c r="AY403" s="107">
        <v>0</v>
      </c>
      <c r="AZ403" s="107"/>
      <c r="BA403" s="107"/>
      <c r="BB403" s="107">
        <v>0</v>
      </c>
      <c r="BC403" s="107">
        <v>0</v>
      </c>
      <c r="BD403" s="107">
        <v>0</v>
      </c>
      <c r="BE403" s="107">
        <v>0</v>
      </c>
      <c r="BF403" s="107">
        <v>0</v>
      </c>
      <c r="BG403" s="206">
        <v>0</v>
      </c>
      <c r="BH403" s="206">
        <v>0</v>
      </c>
      <c r="BI403" s="206">
        <v>0</v>
      </c>
      <c r="BJ403" s="206">
        <v>0</v>
      </c>
      <c r="BK403" s="206">
        <v>0</v>
      </c>
      <c r="BL403" s="57">
        <v>0</v>
      </c>
      <c r="BM403" s="57">
        <v>0</v>
      </c>
      <c r="BN403" s="57" t="s">
        <v>67</v>
      </c>
      <c r="BQ403" s="108"/>
    </row>
    <row r="404" spans="1:73" s="57" customFormat="1" ht="14.15" customHeight="1" x14ac:dyDescent="0.35">
      <c r="A404" s="201">
        <v>14432</v>
      </c>
      <c r="B404" s="197" t="s">
        <v>1069</v>
      </c>
      <c r="C404" s="198" t="s">
        <v>126</v>
      </c>
      <c r="D404" s="199">
        <v>2</v>
      </c>
      <c r="E404" s="199">
        <v>2025</v>
      </c>
      <c r="F404" s="200" t="s">
        <v>127</v>
      </c>
      <c r="G404" s="197" t="s">
        <v>173</v>
      </c>
      <c r="H404" s="198" t="s">
        <v>176</v>
      </c>
      <c r="I404" s="200" t="s">
        <v>296</v>
      </c>
      <c r="J404" s="200" t="s">
        <v>297</v>
      </c>
      <c r="K404" s="200" t="s">
        <v>65</v>
      </c>
      <c r="L404" s="215" t="s">
        <v>65</v>
      </c>
      <c r="M404" s="203">
        <v>8</v>
      </c>
      <c r="N404" s="204" t="s">
        <v>1368</v>
      </c>
      <c r="O404" s="204" t="s">
        <v>76</v>
      </c>
      <c r="P404" s="200" t="s">
        <v>152</v>
      </c>
      <c r="Q404" s="205" t="s">
        <v>61</v>
      </c>
      <c r="R404" s="200" t="s">
        <v>107</v>
      </c>
      <c r="S404" s="204">
        <v>40</v>
      </c>
      <c r="T404" s="203">
        <v>10</v>
      </c>
      <c r="U404" s="203">
        <v>160</v>
      </c>
      <c r="V404" s="203">
        <v>0</v>
      </c>
      <c r="W404" s="203">
        <v>160</v>
      </c>
      <c r="X404" s="203">
        <v>4</v>
      </c>
      <c r="Y404" s="203" t="s">
        <v>64</v>
      </c>
      <c r="Z404" s="207" t="s">
        <v>67</v>
      </c>
      <c r="AA404" s="208" t="s">
        <v>67</v>
      </c>
      <c r="AB404" s="198" t="s">
        <v>2234</v>
      </c>
      <c r="AC404" s="200" t="s">
        <v>324</v>
      </c>
      <c r="AD404" s="203" t="s">
        <v>64</v>
      </c>
      <c r="AE404" s="204" t="s">
        <v>1254</v>
      </c>
      <c r="AF404" s="200" t="s">
        <v>1366</v>
      </c>
      <c r="AG404" s="57">
        <v>40</v>
      </c>
      <c r="AH404" s="203">
        <v>3</v>
      </c>
      <c r="AI404" s="202" t="s">
        <v>1972</v>
      </c>
      <c r="AJ404" s="197" t="s">
        <v>2185</v>
      </c>
      <c r="AK404" s="209">
        <v>160</v>
      </c>
      <c r="AL404" s="209">
        <v>40</v>
      </c>
      <c r="AM404" s="209">
        <v>6373</v>
      </c>
      <c r="AN404" s="209">
        <v>0</v>
      </c>
      <c r="AO404" s="209">
        <v>50000</v>
      </c>
      <c r="AP404" s="209">
        <v>10196800</v>
      </c>
      <c r="AQ404" s="209">
        <v>1600000</v>
      </c>
      <c r="AR404" s="209">
        <v>0</v>
      </c>
      <c r="AS404" s="210">
        <v>0</v>
      </c>
      <c r="AT404" s="210">
        <v>500000</v>
      </c>
      <c r="AU404" s="210">
        <v>12296800</v>
      </c>
      <c r="AV404" s="107" t="s">
        <v>64</v>
      </c>
      <c r="AX404" s="107">
        <v>7</v>
      </c>
      <c r="AY404" s="107">
        <v>7</v>
      </c>
      <c r="AZ404" s="107">
        <v>0</v>
      </c>
      <c r="BA404" s="107">
        <v>0</v>
      </c>
      <c r="BB404" s="107">
        <v>0</v>
      </c>
      <c r="BC404" s="107">
        <v>0</v>
      </c>
      <c r="BD404" s="107">
        <v>0</v>
      </c>
      <c r="BE404" s="107">
        <v>0</v>
      </c>
      <c r="BF404" s="107">
        <v>0</v>
      </c>
      <c r="BG404" s="206">
        <v>7</v>
      </c>
      <c r="BH404" s="206">
        <v>7</v>
      </c>
      <c r="BI404" s="206">
        <v>7</v>
      </c>
      <c r="BJ404" s="206">
        <v>7</v>
      </c>
      <c r="BK404" s="206">
        <v>7</v>
      </c>
      <c r="BL404" s="57">
        <v>7</v>
      </c>
      <c r="BM404" s="57">
        <v>7.0000000000000009</v>
      </c>
      <c r="BN404" s="57" t="s">
        <v>67</v>
      </c>
      <c r="BQ404" s="108"/>
      <c r="BU404" s="57" t="s">
        <v>2344</v>
      </c>
    </row>
    <row r="405" spans="1:73" s="57" customFormat="1" ht="14.15" customHeight="1" x14ac:dyDescent="0.35">
      <c r="A405" s="201">
        <v>14296</v>
      </c>
      <c r="B405" s="197" t="s">
        <v>1069</v>
      </c>
      <c r="C405" s="198" t="s">
        <v>126</v>
      </c>
      <c r="D405" s="199">
        <v>2</v>
      </c>
      <c r="E405" s="199">
        <v>2025</v>
      </c>
      <c r="F405" s="200" t="s">
        <v>127</v>
      </c>
      <c r="G405" s="197" t="s">
        <v>812</v>
      </c>
      <c r="H405" s="198" t="s">
        <v>2268</v>
      </c>
      <c r="I405" s="200" t="s">
        <v>806</v>
      </c>
      <c r="J405" s="200" t="s">
        <v>2592</v>
      </c>
      <c r="K405" s="200" t="s">
        <v>483</v>
      </c>
      <c r="L405" s="215" t="s">
        <v>484</v>
      </c>
      <c r="M405" s="203">
        <v>13</v>
      </c>
      <c r="N405" s="204" t="s">
        <v>1365</v>
      </c>
      <c r="O405" s="204" t="s">
        <v>312</v>
      </c>
      <c r="P405" s="200" t="s">
        <v>965</v>
      </c>
      <c r="Q405" s="205" t="s">
        <v>61</v>
      </c>
      <c r="R405" s="200" t="s">
        <v>107</v>
      </c>
      <c r="S405" s="204">
        <v>47</v>
      </c>
      <c r="T405" s="203">
        <v>10</v>
      </c>
      <c r="U405" s="203"/>
      <c r="V405" s="203">
        <v>8</v>
      </c>
      <c r="W405" s="203">
        <v>188</v>
      </c>
      <c r="X405" s="203">
        <v>4</v>
      </c>
      <c r="Y405" s="203" t="s">
        <v>64</v>
      </c>
      <c r="Z405" s="207" t="s">
        <v>67</v>
      </c>
      <c r="AA405" s="208" t="s">
        <v>67</v>
      </c>
      <c r="AB405" s="198" t="s">
        <v>2345</v>
      </c>
      <c r="AC405" s="200" t="s">
        <v>808</v>
      </c>
      <c r="AD405" s="203" t="s">
        <v>67</v>
      </c>
      <c r="AE405" s="204">
        <v>0</v>
      </c>
      <c r="AF405" s="200" t="s">
        <v>1366</v>
      </c>
      <c r="AG405" s="57">
        <v>47</v>
      </c>
      <c r="AH405" s="203">
        <v>2</v>
      </c>
      <c r="AI405" s="202" t="s">
        <v>2194</v>
      </c>
      <c r="AJ405" s="197" t="s">
        <v>2193</v>
      </c>
      <c r="AK405" s="209">
        <v>188</v>
      </c>
      <c r="AL405" s="209">
        <v>47</v>
      </c>
      <c r="AM405" s="209">
        <v>5075</v>
      </c>
      <c r="AN405" s="209">
        <v>0</v>
      </c>
      <c r="AO405" s="209">
        <v>0</v>
      </c>
      <c r="AP405" s="209">
        <v>9541000</v>
      </c>
      <c r="AQ405" s="209">
        <v>1880000</v>
      </c>
      <c r="AR405" s="209">
        <v>0</v>
      </c>
      <c r="AS405" s="210">
        <v>0</v>
      </c>
      <c r="AT405" s="210">
        <v>0</v>
      </c>
      <c r="AU405" s="210">
        <v>11421000</v>
      </c>
      <c r="AV405" s="107" t="s">
        <v>64</v>
      </c>
      <c r="AX405" s="107">
        <v>1</v>
      </c>
      <c r="AY405" s="107">
        <v>7</v>
      </c>
      <c r="AZ405" s="107">
        <v>7</v>
      </c>
      <c r="BA405" s="107">
        <v>7</v>
      </c>
      <c r="BB405" s="107">
        <v>7</v>
      </c>
      <c r="BC405" s="107">
        <v>7</v>
      </c>
      <c r="BD405" s="107">
        <v>7</v>
      </c>
      <c r="BE405" s="107">
        <v>7</v>
      </c>
      <c r="BF405" s="107">
        <v>7</v>
      </c>
      <c r="BG405" s="206">
        <v>7</v>
      </c>
      <c r="BH405" s="206">
        <v>7</v>
      </c>
      <c r="BI405" s="206">
        <v>7</v>
      </c>
      <c r="BJ405" s="206">
        <v>7</v>
      </c>
      <c r="BK405" s="206">
        <v>7</v>
      </c>
      <c r="BL405" s="57">
        <v>7</v>
      </c>
      <c r="BM405" s="57">
        <v>6.4</v>
      </c>
      <c r="BN405" s="57" t="s">
        <v>67</v>
      </c>
      <c r="BQ405" s="108"/>
    </row>
    <row r="406" spans="1:73" s="57" customFormat="1" ht="14.15" customHeight="1" x14ac:dyDescent="0.35">
      <c r="A406" s="201">
        <v>14298</v>
      </c>
      <c r="B406" s="197" t="s">
        <v>1069</v>
      </c>
      <c r="C406" s="198" t="s">
        <v>126</v>
      </c>
      <c r="D406" s="199">
        <v>2</v>
      </c>
      <c r="E406" s="199">
        <v>2025</v>
      </c>
      <c r="F406" s="200" t="s">
        <v>127</v>
      </c>
      <c r="G406" s="197" t="s">
        <v>812</v>
      </c>
      <c r="H406" s="198" t="s">
        <v>2268</v>
      </c>
      <c r="I406" s="200" t="s">
        <v>813</v>
      </c>
      <c r="J406" s="200" t="s">
        <v>2592</v>
      </c>
      <c r="K406" s="200" t="s">
        <v>814</v>
      </c>
      <c r="L406" s="215" t="s">
        <v>815</v>
      </c>
      <c r="M406" s="203">
        <v>13</v>
      </c>
      <c r="N406" s="204" t="s">
        <v>1365</v>
      </c>
      <c r="O406" s="204" t="s">
        <v>312</v>
      </c>
      <c r="P406" s="200" t="s">
        <v>445</v>
      </c>
      <c r="Q406" s="205" t="s">
        <v>61</v>
      </c>
      <c r="R406" s="200" t="s">
        <v>107</v>
      </c>
      <c r="S406" s="204">
        <v>48</v>
      </c>
      <c r="T406" s="203">
        <v>15</v>
      </c>
      <c r="U406" s="203"/>
      <c r="V406" s="203">
        <v>12</v>
      </c>
      <c r="W406" s="203">
        <v>192</v>
      </c>
      <c r="X406" s="203">
        <v>4</v>
      </c>
      <c r="Y406" s="203" t="s">
        <v>64</v>
      </c>
      <c r="Z406" s="207" t="s">
        <v>67</v>
      </c>
      <c r="AA406" s="208" t="s">
        <v>67</v>
      </c>
      <c r="AB406" s="198" t="s">
        <v>2269</v>
      </c>
      <c r="AC406" s="200" t="s">
        <v>808</v>
      </c>
      <c r="AD406" s="203" t="s">
        <v>67</v>
      </c>
      <c r="AE406" s="204">
        <v>0</v>
      </c>
      <c r="AF406" s="200" t="s">
        <v>1366</v>
      </c>
      <c r="AG406" s="57">
        <v>48</v>
      </c>
      <c r="AH406" s="203">
        <v>1</v>
      </c>
      <c r="AI406" s="202" t="s">
        <v>2194</v>
      </c>
      <c r="AJ406" s="197" t="s">
        <v>2193</v>
      </c>
      <c r="AK406" s="209">
        <v>192</v>
      </c>
      <c r="AL406" s="209">
        <v>48</v>
      </c>
      <c r="AM406" s="209">
        <v>4130</v>
      </c>
      <c r="AN406" s="209">
        <v>0</v>
      </c>
      <c r="AO406" s="209">
        <v>0</v>
      </c>
      <c r="AP406" s="209">
        <v>11894400</v>
      </c>
      <c r="AQ406" s="209">
        <v>2880000</v>
      </c>
      <c r="AR406" s="209">
        <v>0</v>
      </c>
      <c r="AS406" s="210">
        <v>0</v>
      </c>
      <c r="AT406" s="210">
        <v>0</v>
      </c>
      <c r="AU406" s="210">
        <v>14774400</v>
      </c>
      <c r="AV406" s="107" t="s">
        <v>64</v>
      </c>
      <c r="AX406" s="107">
        <v>1</v>
      </c>
      <c r="AY406" s="107">
        <v>7</v>
      </c>
      <c r="AZ406" s="107">
        <v>7</v>
      </c>
      <c r="BA406" s="107">
        <v>7</v>
      </c>
      <c r="BB406" s="107">
        <v>7</v>
      </c>
      <c r="BC406" s="107">
        <v>7</v>
      </c>
      <c r="BD406" s="107">
        <v>7</v>
      </c>
      <c r="BE406" s="107">
        <v>7</v>
      </c>
      <c r="BF406" s="107">
        <v>7</v>
      </c>
      <c r="BG406" s="206">
        <v>7</v>
      </c>
      <c r="BH406" s="206">
        <v>7</v>
      </c>
      <c r="BI406" s="206">
        <v>7</v>
      </c>
      <c r="BJ406" s="206">
        <v>7</v>
      </c>
      <c r="BK406" s="206">
        <v>7</v>
      </c>
      <c r="BL406" s="57">
        <v>7</v>
      </c>
      <c r="BM406" s="57">
        <v>6.4</v>
      </c>
      <c r="BN406" s="57" t="s">
        <v>67</v>
      </c>
      <c r="BQ406" s="108"/>
    </row>
    <row r="407" spans="1:73" s="57" customFormat="1" ht="14.15" customHeight="1" x14ac:dyDescent="0.35">
      <c r="A407" s="201">
        <v>14262</v>
      </c>
      <c r="B407" s="197" t="s">
        <v>1069</v>
      </c>
      <c r="C407" s="198" t="s">
        <v>126</v>
      </c>
      <c r="D407" s="199">
        <v>2</v>
      </c>
      <c r="E407" s="199">
        <v>2025</v>
      </c>
      <c r="F407" s="200" t="s">
        <v>127</v>
      </c>
      <c r="G407" s="197" t="s">
        <v>812</v>
      </c>
      <c r="H407" s="198" t="s">
        <v>2268</v>
      </c>
      <c r="I407" s="200" t="s">
        <v>817</v>
      </c>
      <c r="J407" s="200" t="s">
        <v>2592</v>
      </c>
      <c r="K407" s="200" t="s">
        <v>483</v>
      </c>
      <c r="L407" s="215" t="s">
        <v>484</v>
      </c>
      <c r="M407" s="203">
        <v>13</v>
      </c>
      <c r="N407" s="204" t="s">
        <v>1365</v>
      </c>
      <c r="O407" s="204" t="s">
        <v>312</v>
      </c>
      <c r="P407" s="200" t="s">
        <v>445</v>
      </c>
      <c r="Q407" s="205" t="s">
        <v>61</v>
      </c>
      <c r="R407" s="200" t="s">
        <v>107</v>
      </c>
      <c r="S407" s="204">
        <v>47</v>
      </c>
      <c r="T407" s="203">
        <v>15</v>
      </c>
      <c r="U407" s="203"/>
      <c r="V407" s="203">
        <v>8</v>
      </c>
      <c r="W407" s="203">
        <v>188</v>
      </c>
      <c r="X407" s="203">
        <v>4</v>
      </c>
      <c r="Y407" s="203" t="s">
        <v>64</v>
      </c>
      <c r="Z407" s="207" t="s">
        <v>67</v>
      </c>
      <c r="AA407" s="208" t="s">
        <v>67</v>
      </c>
      <c r="AB407" s="198" t="s">
        <v>2339</v>
      </c>
      <c r="AC407" s="200" t="s">
        <v>808</v>
      </c>
      <c r="AD407" s="203" t="s">
        <v>67</v>
      </c>
      <c r="AE407" s="204">
        <v>0</v>
      </c>
      <c r="AF407" s="200" t="s">
        <v>1366</v>
      </c>
      <c r="AG407" s="57">
        <v>47</v>
      </c>
      <c r="AH407" s="203">
        <v>3</v>
      </c>
      <c r="AI407" s="202" t="s">
        <v>2194</v>
      </c>
      <c r="AJ407" s="197" t="s">
        <v>2193</v>
      </c>
      <c r="AK407" s="209">
        <v>188</v>
      </c>
      <c r="AL407" s="209">
        <v>47</v>
      </c>
      <c r="AM407" s="209">
        <v>6373</v>
      </c>
      <c r="AN407" s="209">
        <v>0</v>
      </c>
      <c r="AO407" s="209">
        <v>0</v>
      </c>
      <c r="AP407" s="209">
        <v>17971860</v>
      </c>
      <c r="AQ407" s="209">
        <v>2820000</v>
      </c>
      <c r="AR407" s="209">
        <v>0</v>
      </c>
      <c r="AS407" s="210">
        <v>0</v>
      </c>
      <c r="AT407" s="210">
        <v>0</v>
      </c>
      <c r="AU407" s="210">
        <v>20791860</v>
      </c>
      <c r="AV407" s="107" t="s">
        <v>64</v>
      </c>
      <c r="AX407" s="107">
        <v>1</v>
      </c>
      <c r="AY407" s="107">
        <v>7</v>
      </c>
      <c r="AZ407" s="107">
        <v>7</v>
      </c>
      <c r="BA407" s="107">
        <v>7</v>
      </c>
      <c r="BB407" s="107">
        <v>7</v>
      </c>
      <c r="BC407" s="107">
        <v>7</v>
      </c>
      <c r="BD407" s="107">
        <v>7</v>
      </c>
      <c r="BE407" s="107">
        <v>7</v>
      </c>
      <c r="BF407" s="107">
        <v>7</v>
      </c>
      <c r="BG407" s="206">
        <v>7</v>
      </c>
      <c r="BH407" s="206">
        <v>7</v>
      </c>
      <c r="BI407" s="206">
        <v>7</v>
      </c>
      <c r="BJ407" s="206">
        <v>7</v>
      </c>
      <c r="BK407" s="206">
        <v>7</v>
      </c>
      <c r="BL407" s="57">
        <v>7</v>
      </c>
      <c r="BM407" s="57">
        <v>6.4</v>
      </c>
      <c r="BN407" s="57" t="s">
        <v>67</v>
      </c>
      <c r="BQ407" s="108"/>
    </row>
    <row r="408" spans="1:73" s="57" customFormat="1" ht="14.15" customHeight="1" x14ac:dyDescent="0.35">
      <c r="A408" s="201">
        <v>14444</v>
      </c>
      <c r="B408" s="197" t="s">
        <v>1069</v>
      </c>
      <c r="C408" s="198" t="s">
        <v>126</v>
      </c>
      <c r="D408" s="199">
        <v>2</v>
      </c>
      <c r="E408" s="199">
        <v>2025</v>
      </c>
      <c r="F408" s="200" t="s">
        <v>127</v>
      </c>
      <c r="G408" s="197" t="s">
        <v>173</v>
      </c>
      <c r="H408" s="198" t="s">
        <v>176</v>
      </c>
      <c r="I408" s="200" t="s">
        <v>82</v>
      </c>
      <c r="J408" s="200" t="s">
        <v>83</v>
      </c>
      <c r="K408" s="200" t="s">
        <v>56</v>
      </c>
      <c r="L408" s="215" t="s">
        <v>57</v>
      </c>
      <c r="M408" s="203">
        <v>8</v>
      </c>
      <c r="N408" s="204" t="s">
        <v>1368</v>
      </c>
      <c r="O408" s="204" t="s">
        <v>262</v>
      </c>
      <c r="P408" s="200" t="s">
        <v>152</v>
      </c>
      <c r="Q408" s="205" t="s">
        <v>61</v>
      </c>
      <c r="R408" s="200" t="s">
        <v>62</v>
      </c>
      <c r="S408" s="204">
        <v>33</v>
      </c>
      <c r="T408" s="203">
        <v>10</v>
      </c>
      <c r="U408" s="203">
        <v>120</v>
      </c>
      <c r="V408" s="203">
        <v>12</v>
      </c>
      <c r="W408" s="203">
        <v>132</v>
      </c>
      <c r="X408" s="203">
        <v>4</v>
      </c>
      <c r="Y408" s="203" t="s">
        <v>64</v>
      </c>
      <c r="Z408" s="207" t="s">
        <v>67</v>
      </c>
      <c r="AA408" s="208" t="s">
        <v>64</v>
      </c>
      <c r="AB408" s="198" t="s">
        <v>2234</v>
      </c>
      <c r="AC408" s="200" t="s">
        <v>958</v>
      </c>
      <c r="AD408" s="203" t="s">
        <v>67</v>
      </c>
      <c r="AE408" s="204">
        <v>0</v>
      </c>
      <c r="AF408" s="200" t="s">
        <v>1366</v>
      </c>
      <c r="AG408" s="57">
        <v>33</v>
      </c>
      <c r="AH408" s="203">
        <v>3</v>
      </c>
      <c r="AI408" s="202" t="s">
        <v>2194</v>
      </c>
      <c r="AJ408" s="197" t="s">
        <v>2193</v>
      </c>
      <c r="AK408" s="209">
        <v>132</v>
      </c>
      <c r="AL408" s="209">
        <v>33</v>
      </c>
      <c r="AM408" s="209">
        <v>6373</v>
      </c>
      <c r="AN408" s="209">
        <v>100000</v>
      </c>
      <c r="AO408" s="209">
        <v>0</v>
      </c>
      <c r="AP408" s="209">
        <v>8412360</v>
      </c>
      <c r="AQ408" s="209">
        <v>1320000</v>
      </c>
      <c r="AR408" s="209">
        <v>1000000</v>
      </c>
      <c r="AS408" s="210">
        <v>0</v>
      </c>
      <c r="AT408" s="210">
        <v>0</v>
      </c>
      <c r="AU408" s="210">
        <v>10732360</v>
      </c>
      <c r="AV408" s="107" t="s">
        <v>64</v>
      </c>
      <c r="AX408" s="107">
        <v>1</v>
      </c>
      <c r="AY408" s="107">
        <v>7</v>
      </c>
      <c r="AZ408" s="107">
        <v>0</v>
      </c>
      <c r="BA408" s="107">
        <v>0</v>
      </c>
      <c r="BB408" s="107">
        <v>0</v>
      </c>
      <c r="BC408" s="107">
        <v>0</v>
      </c>
      <c r="BD408" s="107">
        <v>0</v>
      </c>
      <c r="BE408" s="107">
        <v>0</v>
      </c>
      <c r="BF408" s="107">
        <v>0</v>
      </c>
      <c r="BG408" s="206">
        <v>7</v>
      </c>
      <c r="BH408" s="206">
        <v>7</v>
      </c>
      <c r="BI408" s="206">
        <v>7</v>
      </c>
      <c r="BJ408" s="206">
        <v>7</v>
      </c>
      <c r="BK408" s="206">
        <v>7</v>
      </c>
      <c r="BL408" s="57">
        <v>7</v>
      </c>
      <c r="BM408" s="57">
        <v>6.4</v>
      </c>
      <c r="BN408" s="57" t="s">
        <v>67</v>
      </c>
      <c r="BQ408" s="108"/>
    </row>
    <row r="409" spans="1:73" s="57" customFormat="1" ht="14.15" customHeight="1" x14ac:dyDescent="0.35">
      <c r="A409" s="201">
        <v>14325</v>
      </c>
      <c r="B409" s="197" t="s">
        <v>1069</v>
      </c>
      <c r="C409" s="198" t="s">
        <v>126</v>
      </c>
      <c r="D409" s="199">
        <v>2</v>
      </c>
      <c r="E409" s="199">
        <v>2025</v>
      </c>
      <c r="F409" s="200" t="s">
        <v>127</v>
      </c>
      <c r="G409" s="197" t="s">
        <v>964</v>
      </c>
      <c r="H409" s="198" t="s">
        <v>2348</v>
      </c>
      <c r="I409" s="200" t="s">
        <v>960</v>
      </c>
      <c r="J409" s="200" t="s">
        <v>961</v>
      </c>
      <c r="K409" s="200" t="s">
        <v>56</v>
      </c>
      <c r="L409" s="215" t="s">
        <v>57</v>
      </c>
      <c r="M409" s="203">
        <v>13</v>
      </c>
      <c r="N409" s="204" t="s">
        <v>1365</v>
      </c>
      <c r="O409" s="204" t="s">
        <v>209</v>
      </c>
      <c r="P409" s="200" t="s">
        <v>445</v>
      </c>
      <c r="Q409" s="205" t="s">
        <v>61</v>
      </c>
      <c r="R409" s="200" t="s">
        <v>62</v>
      </c>
      <c r="S409" s="204">
        <v>63</v>
      </c>
      <c r="T409" s="203">
        <v>10</v>
      </c>
      <c r="U409" s="203">
        <v>240</v>
      </c>
      <c r="V409" s="203">
        <v>12</v>
      </c>
      <c r="W409" s="203">
        <v>252</v>
      </c>
      <c r="X409" s="203">
        <v>4</v>
      </c>
      <c r="Y409" s="203" t="s">
        <v>64</v>
      </c>
      <c r="Z409" s="207" t="s">
        <v>67</v>
      </c>
      <c r="AA409" s="208" t="s">
        <v>64</v>
      </c>
      <c r="AB409" s="198" t="s">
        <v>2234</v>
      </c>
      <c r="AC409" s="200" t="s">
        <v>962</v>
      </c>
      <c r="AD409" s="203" t="s">
        <v>67</v>
      </c>
      <c r="AE409" s="204">
        <v>0</v>
      </c>
      <c r="AF409" s="200" t="s">
        <v>1366</v>
      </c>
      <c r="AG409" s="57">
        <v>63</v>
      </c>
      <c r="AH409" s="203">
        <v>3</v>
      </c>
      <c r="AI409" s="202" t="s">
        <v>2194</v>
      </c>
      <c r="AJ409" s="197" t="s">
        <v>2193</v>
      </c>
      <c r="AK409" s="209">
        <v>252</v>
      </c>
      <c r="AL409" s="209">
        <v>63</v>
      </c>
      <c r="AM409" s="209">
        <v>6373</v>
      </c>
      <c r="AN409" s="209">
        <v>70000</v>
      </c>
      <c r="AO409" s="209">
        <v>0</v>
      </c>
      <c r="AP409" s="209">
        <v>16059960</v>
      </c>
      <c r="AQ409" s="209">
        <v>2520000</v>
      </c>
      <c r="AR409" s="209">
        <v>700000</v>
      </c>
      <c r="AS409" s="210">
        <v>0</v>
      </c>
      <c r="AT409" s="210">
        <v>0</v>
      </c>
      <c r="AU409" s="210">
        <v>19279960</v>
      </c>
      <c r="AV409" s="107" t="s">
        <v>64</v>
      </c>
      <c r="AX409" s="107">
        <v>1</v>
      </c>
      <c r="AY409" s="107">
        <v>7</v>
      </c>
      <c r="AZ409" s="107">
        <v>0</v>
      </c>
      <c r="BA409" s="107">
        <v>0</v>
      </c>
      <c r="BB409" s="107">
        <v>0</v>
      </c>
      <c r="BC409" s="107">
        <v>0</v>
      </c>
      <c r="BD409" s="107">
        <v>0</v>
      </c>
      <c r="BE409" s="107">
        <v>0</v>
      </c>
      <c r="BF409" s="107">
        <v>0</v>
      </c>
      <c r="BG409" s="206">
        <v>7</v>
      </c>
      <c r="BH409" s="206">
        <v>7</v>
      </c>
      <c r="BI409" s="206">
        <v>7</v>
      </c>
      <c r="BJ409" s="206">
        <v>7</v>
      </c>
      <c r="BK409" s="206">
        <v>7</v>
      </c>
      <c r="BL409" s="57">
        <v>7</v>
      </c>
      <c r="BM409" s="57">
        <v>6.4</v>
      </c>
      <c r="BN409" s="57" t="s">
        <v>67</v>
      </c>
      <c r="BQ409" s="108"/>
    </row>
    <row r="410" spans="1:73" s="57" customFormat="1" ht="14.15" customHeight="1" x14ac:dyDescent="0.35">
      <c r="A410" s="201">
        <v>14481</v>
      </c>
      <c r="B410" s="197" t="s">
        <v>1069</v>
      </c>
      <c r="C410" s="198" t="s">
        <v>126</v>
      </c>
      <c r="D410" s="199">
        <v>2</v>
      </c>
      <c r="E410" s="199">
        <v>2025</v>
      </c>
      <c r="F410" s="200" t="s">
        <v>127</v>
      </c>
      <c r="G410" s="197" t="s">
        <v>440</v>
      </c>
      <c r="H410" s="198" t="s">
        <v>2243</v>
      </c>
      <c r="I410" s="200" t="s">
        <v>580</v>
      </c>
      <c r="J410" s="200" t="s">
        <v>581</v>
      </c>
      <c r="K410" s="200" t="s">
        <v>65</v>
      </c>
      <c r="L410" s="215" t="s">
        <v>65</v>
      </c>
      <c r="M410" s="203">
        <v>13</v>
      </c>
      <c r="N410" s="204" t="s">
        <v>1365</v>
      </c>
      <c r="O410" s="204" t="s">
        <v>582</v>
      </c>
      <c r="P410" s="200" t="s">
        <v>435</v>
      </c>
      <c r="Q410" s="205" t="s">
        <v>61</v>
      </c>
      <c r="R410" s="200" t="s">
        <v>62</v>
      </c>
      <c r="S410" s="204">
        <v>25</v>
      </c>
      <c r="T410" s="203">
        <v>15</v>
      </c>
      <c r="U410" s="203">
        <v>100</v>
      </c>
      <c r="V410" s="203">
        <v>0</v>
      </c>
      <c r="W410" s="203">
        <v>100</v>
      </c>
      <c r="X410" s="203">
        <v>4</v>
      </c>
      <c r="Y410" s="203" t="s">
        <v>64</v>
      </c>
      <c r="Z410" s="207" t="s">
        <v>67</v>
      </c>
      <c r="AA410" s="208" t="s">
        <v>67</v>
      </c>
      <c r="AB410" s="198" t="s">
        <v>2234</v>
      </c>
      <c r="AC410" s="200" t="s">
        <v>436</v>
      </c>
      <c r="AD410" s="203" t="s">
        <v>67</v>
      </c>
      <c r="AE410" s="204">
        <v>0</v>
      </c>
      <c r="AF410" s="200" t="s">
        <v>1366</v>
      </c>
      <c r="AG410" s="57">
        <v>25</v>
      </c>
      <c r="AH410" s="203">
        <v>1</v>
      </c>
      <c r="AI410" s="202" t="s">
        <v>2194</v>
      </c>
      <c r="AJ410" s="197" t="s">
        <v>2193</v>
      </c>
      <c r="AK410" s="209">
        <v>100</v>
      </c>
      <c r="AL410" s="209">
        <v>25</v>
      </c>
      <c r="AM410" s="209">
        <v>4130</v>
      </c>
      <c r="AN410" s="209">
        <v>0</v>
      </c>
      <c r="AO410" s="209">
        <v>0</v>
      </c>
      <c r="AP410" s="209">
        <v>6195000</v>
      </c>
      <c r="AQ410" s="209">
        <v>1500000</v>
      </c>
      <c r="AR410" s="209">
        <v>0</v>
      </c>
      <c r="AS410" s="210">
        <v>0</v>
      </c>
      <c r="AT410" s="210">
        <v>0</v>
      </c>
      <c r="AU410" s="210">
        <v>7695000</v>
      </c>
      <c r="AV410" s="107" t="s">
        <v>64</v>
      </c>
      <c r="AX410" s="107">
        <v>1</v>
      </c>
      <c r="AY410" s="107">
        <v>7</v>
      </c>
      <c r="AZ410" s="107">
        <v>0</v>
      </c>
      <c r="BA410" s="107">
        <v>0</v>
      </c>
      <c r="BB410" s="107">
        <v>0</v>
      </c>
      <c r="BC410" s="107">
        <v>0</v>
      </c>
      <c r="BD410" s="107">
        <v>0</v>
      </c>
      <c r="BE410" s="107">
        <v>0</v>
      </c>
      <c r="BF410" s="107">
        <v>0</v>
      </c>
      <c r="BG410" s="206">
        <v>7</v>
      </c>
      <c r="BH410" s="206">
        <v>7</v>
      </c>
      <c r="BI410" s="206">
        <v>7</v>
      </c>
      <c r="BJ410" s="206">
        <v>7</v>
      </c>
      <c r="BK410" s="206">
        <v>7</v>
      </c>
      <c r="BL410" s="57">
        <v>7</v>
      </c>
      <c r="BM410" s="57">
        <v>6.4</v>
      </c>
      <c r="BN410" s="57" t="s">
        <v>67</v>
      </c>
      <c r="BQ410" s="108"/>
    </row>
    <row r="411" spans="1:73" s="57" customFormat="1" ht="14.15" customHeight="1" x14ac:dyDescent="0.35">
      <c r="A411" s="201">
        <v>14404</v>
      </c>
      <c r="B411" s="197" t="s">
        <v>1069</v>
      </c>
      <c r="C411" s="198" t="s">
        <v>126</v>
      </c>
      <c r="D411" s="199">
        <v>2</v>
      </c>
      <c r="E411" s="199">
        <v>2025</v>
      </c>
      <c r="F411" s="200" t="s">
        <v>127</v>
      </c>
      <c r="G411" s="197" t="s">
        <v>476</v>
      </c>
      <c r="H411" s="198" t="s">
        <v>603</v>
      </c>
      <c r="I411" s="200" t="s">
        <v>593</v>
      </c>
      <c r="J411" s="200" t="s">
        <v>594</v>
      </c>
      <c r="K411" s="200" t="s">
        <v>65</v>
      </c>
      <c r="L411" s="215" t="s">
        <v>65</v>
      </c>
      <c r="M411" s="203">
        <v>13</v>
      </c>
      <c r="N411" s="204" t="s">
        <v>1365</v>
      </c>
      <c r="O411" s="204" t="s">
        <v>604</v>
      </c>
      <c r="P411" s="200" t="s">
        <v>152</v>
      </c>
      <c r="Q411" s="205" t="s">
        <v>61</v>
      </c>
      <c r="R411" s="200" t="s">
        <v>107</v>
      </c>
      <c r="S411" s="204">
        <v>38</v>
      </c>
      <c r="T411" s="203">
        <v>20</v>
      </c>
      <c r="U411" s="203">
        <v>150</v>
      </c>
      <c r="V411" s="203">
        <v>0</v>
      </c>
      <c r="W411" s="203">
        <v>150</v>
      </c>
      <c r="X411" s="203">
        <v>4</v>
      </c>
      <c r="Y411" s="203" t="s">
        <v>64</v>
      </c>
      <c r="Z411" s="207" t="s">
        <v>67</v>
      </c>
      <c r="AA411" s="208" t="s">
        <v>67</v>
      </c>
      <c r="AB411" s="198" t="s">
        <v>2234</v>
      </c>
      <c r="AC411" s="200" t="s">
        <v>600</v>
      </c>
      <c r="AD411" s="203" t="s">
        <v>67</v>
      </c>
      <c r="AE411" s="204">
        <v>0</v>
      </c>
      <c r="AF411" s="200" t="s">
        <v>1366</v>
      </c>
      <c r="AG411" s="57">
        <v>38</v>
      </c>
      <c r="AH411" s="203">
        <v>3</v>
      </c>
      <c r="AI411" s="202" t="s">
        <v>2194</v>
      </c>
      <c r="AJ411" s="197" t="s">
        <v>2193</v>
      </c>
      <c r="AK411" s="209">
        <v>150</v>
      </c>
      <c r="AL411" s="209">
        <v>38</v>
      </c>
      <c r="AM411" s="209">
        <v>6373</v>
      </c>
      <c r="AN411" s="209">
        <v>0</v>
      </c>
      <c r="AO411" s="209">
        <v>0</v>
      </c>
      <c r="AP411" s="209">
        <v>19119000</v>
      </c>
      <c r="AQ411" s="209">
        <v>3040000</v>
      </c>
      <c r="AR411" s="209">
        <v>0</v>
      </c>
      <c r="AS411" s="210">
        <v>0</v>
      </c>
      <c r="AT411" s="210">
        <v>0</v>
      </c>
      <c r="AU411" s="210">
        <v>22159000</v>
      </c>
      <c r="AV411" s="107" t="s">
        <v>64</v>
      </c>
      <c r="AX411" s="107">
        <v>1</v>
      </c>
      <c r="AY411" s="107">
        <v>7</v>
      </c>
      <c r="AZ411" s="107">
        <v>0</v>
      </c>
      <c r="BA411" s="107">
        <v>0</v>
      </c>
      <c r="BB411" s="107">
        <v>0</v>
      </c>
      <c r="BC411" s="107">
        <v>0</v>
      </c>
      <c r="BD411" s="107">
        <v>0</v>
      </c>
      <c r="BE411" s="107">
        <v>0</v>
      </c>
      <c r="BF411" s="107">
        <v>0</v>
      </c>
      <c r="BG411" s="206">
        <v>7</v>
      </c>
      <c r="BH411" s="206">
        <v>7</v>
      </c>
      <c r="BI411" s="206">
        <v>7</v>
      </c>
      <c r="BJ411" s="206">
        <v>7</v>
      </c>
      <c r="BK411" s="206">
        <v>7</v>
      </c>
      <c r="BL411" s="57">
        <v>7</v>
      </c>
      <c r="BM411" s="57">
        <v>6.4</v>
      </c>
      <c r="BN411" s="57" t="s">
        <v>67</v>
      </c>
      <c r="BQ411" s="108"/>
    </row>
    <row r="412" spans="1:73" s="57" customFormat="1" ht="14.15" customHeight="1" x14ac:dyDescent="0.35">
      <c r="A412" s="201">
        <v>14402</v>
      </c>
      <c r="B412" s="197" t="s">
        <v>1069</v>
      </c>
      <c r="C412" s="198" t="s">
        <v>126</v>
      </c>
      <c r="D412" s="199">
        <v>2</v>
      </c>
      <c r="E412" s="199">
        <v>2025</v>
      </c>
      <c r="F412" s="200" t="s">
        <v>127</v>
      </c>
      <c r="G412" s="197" t="s">
        <v>476</v>
      </c>
      <c r="H412" s="198" t="s">
        <v>603</v>
      </c>
      <c r="I412" s="200" t="s">
        <v>593</v>
      </c>
      <c r="J412" s="200" t="s">
        <v>594</v>
      </c>
      <c r="K412" s="200" t="s">
        <v>65</v>
      </c>
      <c r="L412" s="215" t="s">
        <v>65</v>
      </c>
      <c r="M412" s="203">
        <v>13</v>
      </c>
      <c r="N412" s="204" t="s">
        <v>1365</v>
      </c>
      <c r="O412" s="204" t="s">
        <v>595</v>
      </c>
      <c r="P412" s="200" t="s">
        <v>152</v>
      </c>
      <c r="Q412" s="205" t="s">
        <v>61</v>
      </c>
      <c r="R412" s="200" t="s">
        <v>107</v>
      </c>
      <c r="S412" s="204">
        <v>38</v>
      </c>
      <c r="T412" s="203">
        <v>19</v>
      </c>
      <c r="U412" s="203">
        <v>150</v>
      </c>
      <c r="V412" s="203">
        <v>0</v>
      </c>
      <c r="W412" s="203">
        <v>150</v>
      </c>
      <c r="X412" s="203">
        <v>4</v>
      </c>
      <c r="Y412" s="203" t="s">
        <v>64</v>
      </c>
      <c r="Z412" s="207" t="s">
        <v>67</v>
      </c>
      <c r="AA412" s="208" t="s">
        <v>67</v>
      </c>
      <c r="AB412" s="198" t="s">
        <v>2234</v>
      </c>
      <c r="AC412" s="200" t="s">
        <v>600</v>
      </c>
      <c r="AD412" s="203" t="s">
        <v>67</v>
      </c>
      <c r="AE412" s="204">
        <v>0</v>
      </c>
      <c r="AF412" s="200" t="s">
        <v>1366</v>
      </c>
      <c r="AG412" s="57">
        <v>38</v>
      </c>
      <c r="AH412" s="203">
        <v>3</v>
      </c>
      <c r="AI412" s="202" t="s">
        <v>2194</v>
      </c>
      <c r="AJ412" s="197" t="s">
        <v>2193</v>
      </c>
      <c r="AK412" s="209">
        <v>150</v>
      </c>
      <c r="AL412" s="209">
        <v>38</v>
      </c>
      <c r="AM412" s="209">
        <v>6373</v>
      </c>
      <c r="AN412" s="209">
        <v>0</v>
      </c>
      <c r="AO412" s="209">
        <v>0</v>
      </c>
      <c r="AP412" s="209">
        <v>18163050</v>
      </c>
      <c r="AQ412" s="209">
        <v>2888000</v>
      </c>
      <c r="AR412" s="209">
        <v>0</v>
      </c>
      <c r="AS412" s="210">
        <v>0</v>
      </c>
      <c r="AT412" s="210">
        <v>0</v>
      </c>
      <c r="AU412" s="210">
        <v>21051050</v>
      </c>
      <c r="AV412" s="107" t="s">
        <v>64</v>
      </c>
      <c r="AX412" s="107">
        <v>1</v>
      </c>
      <c r="AY412" s="107">
        <v>7</v>
      </c>
      <c r="AZ412" s="107">
        <v>0</v>
      </c>
      <c r="BA412" s="107">
        <v>0</v>
      </c>
      <c r="BB412" s="107">
        <v>0</v>
      </c>
      <c r="BC412" s="107">
        <v>0</v>
      </c>
      <c r="BD412" s="107">
        <v>0</v>
      </c>
      <c r="BE412" s="107">
        <v>0</v>
      </c>
      <c r="BF412" s="107">
        <v>0</v>
      </c>
      <c r="BG412" s="206">
        <v>7</v>
      </c>
      <c r="BH412" s="206">
        <v>7</v>
      </c>
      <c r="BI412" s="206">
        <v>7</v>
      </c>
      <c r="BJ412" s="206">
        <v>7</v>
      </c>
      <c r="BK412" s="206">
        <v>7</v>
      </c>
      <c r="BL412" s="81">
        <v>7</v>
      </c>
      <c r="BM412" s="57">
        <v>6.4</v>
      </c>
      <c r="BN412" s="57" t="s">
        <v>67</v>
      </c>
      <c r="BQ412" s="108"/>
    </row>
    <row r="413" spans="1:73" s="57" customFormat="1" ht="14.15" customHeight="1" x14ac:dyDescent="0.35">
      <c r="A413" s="201">
        <v>14435</v>
      </c>
      <c r="B413" s="197" t="s">
        <v>1069</v>
      </c>
      <c r="C413" s="198" t="s">
        <v>126</v>
      </c>
      <c r="D413" s="199">
        <v>2</v>
      </c>
      <c r="E413" s="199">
        <v>2025</v>
      </c>
      <c r="F413" s="200" t="s">
        <v>127</v>
      </c>
      <c r="G413" s="197" t="s">
        <v>173</v>
      </c>
      <c r="H413" s="198" t="s">
        <v>176</v>
      </c>
      <c r="I413" s="200" t="s">
        <v>74</v>
      </c>
      <c r="J413" s="200" t="s">
        <v>75</v>
      </c>
      <c r="K413" s="200" t="s">
        <v>56</v>
      </c>
      <c r="L413" s="215" t="s">
        <v>57</v>
      </c>
      <c r="M413" s="203">
        <v>10</v>
      </c>
      <c r="N413" s="204" t="s">
        <v>2279</v>
      </c>
      <c r="O413" s="204" t="s">
        <v>221</v>
      </c>
      <c r="P413" s="200" t="s">
        <v>152</v>
      </c>
      <c r="Q413" s="205" t="s">
        <v>61</v>
      </c>
      <c r="R413" s="200" t="s">
        <v>62</v>
      </c>
      <c r="S413" s="204">
        <v>43</v>
      </c>
      <c r="T413" s="203">
        <v>10</v>
      </c>
      <c r="U413" s="203">
        <v>160</v>
      </c>
      <c r="V413" s="203">
        <v>12</v>
      </c>
      <c r="W413" s="203">
        <v>172</v>
      </c>
      <c r="X413" s="203">
        <v>4</v>
      </c>
      <c r="Y413" s="203" t="s">
        <v>64</v>
      </c>
      <c r="Z413" s="207" t="s">
        <v>67</v>
      </c>
      <c r="AA413" s="208" t="s">
        <v>64</v>
      </c>
      <c r="AB413" s="198" t="s">
        <v>2234</v>
      </c>
      <c r="AC413" s="200" t="s">
        <v>989</v>
      </c>
      <c r="AD413" s="203" t="s">
        <v>67</v>
      </c>
      <c r="AE413" s="204">
        <v>0</v>
      </c>
      <c r="AF413" s="200" t="s">
        <v>1366</v>
      </c>
      <c r="AG413" s="57">
        <v>43</v>
      </c>
      <c r="AH413" s="203">
        <v>3</v>
      </c>
      <c r="AI413" s="202" t="s">
        <v>2194</v>
      </c>
      <c r="AJ413" s="197" t="s">
        <v>2193</v>
      </c>
      <c r="AK413" s="209">
        <v>172</v>
      </c>
      <c r="AL413" s="209">
        <v>43</v>
      </c>
      <c r="AM413" s="209">
        <v>6373</v>
      </c>
      <c r="AN413" s="209">
        <v>100000</v>
      </c>
      <c r="AO413" s="209">
        <v>0</v>
      </c>
      <c r="AP413" s="209">
        <v>10961560</v>
      </c>
      <c r="AQ413" s="209">
        <v>1720000</v>
      </c>
      <c r="AR413" s="209">
        <v>1000000</v>
      </c>
      <c r="AS413" s="210">
        <v>0</v>
      </c>
      <c r="AT413" s="210">
        <v>0</v>
      </c>
      <c r="AU413" s="210">
        <v>13681560</v>
      </c>
      <c r="AV413" s="107" t="s">
        <v>64</v>
      </c>
      <c r="AX413" s="107">
        <v>1</v>
      </c>
      <c r="AY413" s="107">
        <v>7</v>
      </c>
      <c r="AZ413" s="107">
        <v>0</v>
      </c>
      <c r="BA413" s="107">
        <v>0</v>
      </c>
      <c r="BB413" s="107">
        <v>0</v>
      </c>
      <c r="BC413" s="107">
        <v>0</v>
      </c>
      <c r="BD413" s="107">
        <v>0</v>
      </c>
      <c r="BE413" s="107">
        <v>0</v>
      </c>
      <c r="BF413" s="107">
        <v>0</v>
      </c>
      <c r="BG413" s="206">
        <v>7</v>
      </c>
      <c r="BH413" s="206">
        <v>7</v>
      </c>
      <c r="BI413" s="206">
        <v>7</v>
      </c>
      <c r="BJ413" s="206">
        <v>7</v>
      </c>
      <c r="BK413" s="206">
        <v>7</v>
      </c>
      <c r="BL413" s="57">
        <v>7</v>
      </c>
      <c r="BM413" s="57">
        <v>6.4</v>
      </c>
      <c r="BN413" s="57" t="s">
        <v>67</v>
      </c>
      <c r="BQ413" s="108"/>
    </row>
    <row r="414" spans="1:73" s="57" customFormat="1" ht="14.15" customHeight="1" x14ac:dyDescent="0.35">
      <c r="A414" s="201">
        <v>14438</v>
      </c>
      <c r="B414" s="197" t="s">
        <v>1069</v>
      </c>
      <c r="C414" s="198" t="s">
        <v>126</v>
      </c>
      <c r="D414" s="199">
        <v>2</v>
      </c>
      <c r="E414" s="199">
        <v>2025</v>
      </c>
      <c r="F414" s="200" t="s">
        <v>127</v>
      </c>
      <c r="G414" s="197" t="s">
        <v>173</v>
      </c>
      <c r="H414" s="198" t="s">
        <v>176</v>
      </c>
      <c r="I414" s="200" t="s">
        <v>1000</v>
      </c>
      <c r="J414" s="200" t="s">
        <v>1001</v>
      </c>
      <c r="K414" s="200" t="s">
        <v>56</v>
      </c>
      <c r="L414" s="215" t="s">
        <v>57</v>
      </c>
      <c r="M414" s="203">
        <v>10</v>
      </c>
      <c r="N414" s="204" t="s">
        <v>2279</v>
      </c>
      <c r="O414" s="204" t="s">
        <v>221</v>
      </c>
      <c r="P414" s="200" t="s">
        <v>152</v>
      </c>
      <c r="Q414" s="205" t="s">
        <v>61</v>
      </c>
      <c r="R414" s="200" t="s">
        <v>62</v>
      </c>
      <c r="S414" s="204">
        <v>48</v>
      </c>
      <c r="T414" s="203">
        <v>10</v>
      </c>
      <c r="U414" s="203">
        <v>180</v>
      </c>
      <c r="V414" s="203">
        <v>12</v>
      </c>
      <c r="W414" s="203">
        <v>192</v>
      </c>
      <c r="X414" s="203">
        <v>4</v>
      </c>
      <c r="Y414" s="203" t="s">
        <v>64</v>
      </c>
      <c r="Z414" s="207" t="s">
        <v>67</v>
      </c>
      <c r="AA414" s="208" t="s">
        <v>64</v>
      </c>
      <c r="AB414" s="198" t="s">
        <v>2234</v>
      </c>
      <c r="AC414" s="200" t="s">
        <v>1002</v>
      </c>
      <c r="AD414" s="203" t="s">
        <v>67</v>
      </c>
      <c r="AE414" s="204">
        <v>0</v>
      </c>
      <c r="AF414" s="200" t="s">
        <v>1366</v>
      </c>
      <c r="AG414" s="57">
        <v>48</v>
      </c>
      <c r="AH414" s="203">
        <v>2</v>
      </c>
      <c r="AI414" s="202" t="s">
        <v>2194</v>
      </c>
      <c r="AJ414" s="197" t="s">
        <v>2193</v>
      </c>
      <c r="AK414" s="209">
        <v>192</v>
      </c>
      <c r="AL414" s="209">
        <v>48</v>
      </c>
      <c r="AM414" s="209">
        <v>5075</v>
      </c>
      <c r="AN414" s="209">
        <v>100000</v>
      </c>
      <c r="AO414" s="209">
        <v>0</v>
      </c>
      <c r="AP414" s="209">
        <v>9744000</v>
      </c>
      <c r="AQ414" s="209">
        <v>1920000</v>
      </c>
      <c r="AR414" s="209">
        <v>1000000</v>
      </c>
      <c r="AS414" s="210">
        <v>0</v>
      </c>
      <c r="AT414" s="210">
        <v>0</v>
      </c>
      <c r="AU414" s="210">
        <v>12664000</v>
      </c>
      <c r="AV414" s="107" t="s">
        <v>64</v>
      </c>
      <c r="AX414" s="107">
        <v>1</v>
      </c>
      <c r="AY414" s="107">
        <v>7</v>
      </c>
      <c r="AZ414" s="107">
        <v>0</v>
      </c>
      <c r="BA414" s="107">
        <v>0</v>
      </c>
      <c r="BB414" s="107">
        <v>0</v>
      </c>
      <c r="BC414" s="107">
        <v>0</v>
      </c>
      <c r="BD414" s="107">
        <v>0</v>
      </c>
      <c r="BE414" s="107">
        <v>0</v>
      </c>
      <c r="BF414" s="107">
        <v>0</v>
      </c>
      <c r="BG414" s="206">
        <v>7</v>
      </c>
      <c r="BH414" s="206">
        <v>7</v>
      </c>
      <c r="BI414" s="206">
        <v>7</v>
      </c>
      <c r="BJ414" s="206">
        <v>7</v>
      </c>
      <c r="BK414" s="206">
        <v>7</v>
      </c>
      <c r="BL414" s="57">
        <v>7</v>
      </c>
      <c r="BM414" s="57">
        <v>6.4</v>
      </c>
      <c r="BN414" s="57" t="s">
        <v>67</v>
      </c>
      <c r="BQ414" s="108"/>
    </row>
    <row r="415" spans="1:73" s="57" customFormat="1" ht="14.15" customHeight="1" x14ac:dyDescent="0.35">
      <c r="A415" s="201">
        <v>14411</v>
      </c>
      <c r="B415" s="197" t="s">
        <v>1069</v>
      </c>
      <c r="C415" s="198" t="s">
        <v>126</v>
      </c>
      <c r="D415" s="199">
        <v>2</v>
      </c>
      <c r="E415" s="199">
        <v>2025</v>
      </c>
      <c r="F415" s="200" t="s">
        <v>127</v>
      </c>
      <c r="G415" s="197" t="s">
        <v>476</v>
      </c>
      <c r="H415" s="198" t="s">
        <v>603</v>
      </c>
      <c r="I415" s="200" t="s">
        <v>834</v>
      </c>
      <c r="J415" s="200" t="s">
        <v>2592</v>
      </c>
      <c r="K415" s="200" t="s">
        <v>65</v>
      </c>
      <c r="L415" s="215" t="s">
        <v>65</v>
      </c>
      <c r="M415" s="203">
        <v>13</v>
      </c>
      <c r="N415" s="204" t="s">
        <v>1365</v>
      </c>
      <c r="O415" s="204" t="s">
        <v>595</v>
      </c>
      <c r="P415" s="200" t="s">
        <v>152</v>
      </c>
      <c r="Q415" s="205" t="s">
        <v>61</v>
      </c>
      <c r="R415" s="200" t="s">
        <v>107</v>
      </c>
      <c r="S415" s="204">
        <v>50</v>
      </c>
      <c r="T415" s="203">
        <v>20</v>
      </c>
      <c r="U415" s="203"/>
      <c r="V415" s="203">
        <v>0</v>
      </c>
      <c r="W415" s="203">
        <v>200</v>
      </c>
      <c r="X415" s="203">
        <v>4</v>
      </c>
      <c r="Y415" s="203" t="s">
        <v>64</v>
      </c>
      <c r="Z415" s="207" t="s">
        <v>67</v>
      </c>
      <c r="AA415" s="208" t="s">
        <v>67</v>
      </c>
      <c r="AB415" s="198" t="s">
        <v>2294</v>
      </c>
      <c r="AC415" s="200" t="s">
        <v>600</v>
      </c>
      <c r="AD415" s="203" t="s">
        <v>67</v>
      </c>
      <c r="AE415" s="204">
        <v>0</v>
      </c>
      <c r="AF415" s="200" t="s">
        <v>1366</v>
      </c>
      <c r="AG415" s="57">
        <v>50</v>
      </c>
      <c r="AH415" s="203">
        <v>2</v>
      </c>
      <c r="AI415" s="202" t="s">
        <v>2194</v>
      </c>
      <c r="AJ415" s="197" t="s">
        <v>2193</v>
      </c>
      <c r="AK415" s="209">
        <v>200</v>
      </c>
      <c r="AL415" s="209">
        <v>50</v>
      </c>
      <c r="AM415" s="209">
        <v>5075</v>
      </c>
      <c r="AN415" s="209">
        <v>0</v>
      </c>
      <c r="AO415" s="209">
        <v>0</v>
      </c>
      <c r="AP415" s="209">
        <v>20300000</v>
      </c>
      <c r="AQ415" s="209">
        <v>4000000</v>
      </c>
      <c r="AR415" s="209">
        <v>0</v>
      </c>
      <c r="AS415" s="210">
        <v>0</v>
      </c>
      <c r="AT415" s="210">
        <v>0</v>
      </c>
      <c r="AU415" s="210">
        <v>24300000</v>
      </c>
      <c r="AV415" s="107" t="s">
        <v>64</v>
      </c>
      <c r="AX415" s="107">
        <v>1</v>
      </c>
      <c r="AY415" s="107">
        <v>7</v>
      </c>
      <c r="AZ415" s="107">
        <v>7</v>
      </c>
      <c r="BA415" s="107">
        <v>7</v>
      </c>
      <c r="BB415" s="107">
        <v>7</v>
      </c>
      <c r="BC415" s="107">
        <v>7</v>
      </c>
      <c r="BD415" s="107">
        <v>7</v>
      </c>
      <c r="BE415" s="107">
        <v>7</v>
      </c>
      <c r="BF415" s="107">
        <v>7</v>
      </c>
      <c r="BG415" s="206">
        <v>7</v>
      </c>
      <c r="BH415" s="206">
        <v>7</v>
      </c>
      <c r="BI415" s="206">
        <v>7</v>
      </c>
      <c r="BJ415" s="206">
        <v>7</v>
      </c>
      <c r="BK415" s="206">
        <v>7</v>
      </c>
      <c r="BL415" s="81">
        <v>7</v>
      </c>
      <c r="BM415" s="57">
        <v>6.4</v>
      </c>
      <c r="BN415" s="57" t="s">
        <v>67</v>
      </c>
      <c r="BQ415" s="108"/>
    </row>
    <row r="416" spans="1:73" s="57" customFormat="1" ht="14.15" customHeight="1" x14ac:dyDescent="0.35">
      <c r="A416" s="201">
        <v>14302</v>
      </c>
      <c r="B416" s="197" t="s">
        <v>1069</v>
      </c>
      <c r="C416" s="198" t="s">
        <v>126</v>
      </c>
      <c r="D416" s="199">
        <v>2</v>
      </c>
      <c r="E416" s="199">
        <v>2025</v>
      </c>
      <c r="F416" s="200" t="s">
        <v>127</v>
      </c>
      <c r="G416" s="197" t="s">
        <v>812</v>
      </c>
      <c r="H416" s="198" t="s">
        <v>2268</v>
      </c>
      <c r="I416" s="200" t="s">
        <v>854</v>
      </c>
      <c r="J416" s="200" t="s">
        <v>2592</v>
      </c>
      <c r="K416" s="200" t="s">
        <v>483</v>
      </c>
      <c r="L416" s="215" t="s">
        <v>484</v>
      </c>
      <c r="M416" s="203">
        <v>13</v>
      </c>
      <c r="N416" s="204" t="s">
        <v>1365</v>
      </c>
      <c r="O416" s="204" t="s">
        <v>312</v>
      </c>
      <c r="P416" s="200" t="s">
        <v>445</v>
      </c>
      <c r="Q416" s="205" t="s">
        <v>61</v>
      </c>
      <c r="R416" s="200" t="s">
        <v>107</v>
      </c>
      <c r="S416" s="204">
        <v>47</v>
      </c>
      <c r="T416" s="203">
        <v>10</v>
      </c>
      <c r="U416" s="203"/>
      <c r="V416" s="203">
        <v>8</v>
      </c>
      <c r="W416" s="203">
        <v>188</v>
      </c>
      <c r="X416" s="203">
        <v>4</v>
      </c>
      <c r="Y416" s="203" t="s">
        <v>64</v>
      </c>
      <c r="Z416" s="207" t="s">
        <v>67</v>
      </c>
      <c r="AA416" s="208" t="s">
        <v>67</v>
      </c>
      <c r="AB416" s="198" t="s">
        <v>2343</v>
      </c>
      <c r="AC416" s="200" t="s">
        <v>2041</v>
      </c>
      <c r="AD416" s="203" t="s">
        <v>67</v>
      </c>
      <c r="AE416" s="204">
        <v>0</v>
      </c>
      <c r="AF416" s="200" t="s">
        <v>1366</v>
      </c>
      <c r="AG416" s="57">
        <v>47</v>
      </c>
      <c r="AH416" s="203">
        <v>1</v>
      </c>
      <c r="AI416" s="202" t="s">
        <v>2194</v>
      </c>
      <c r="AJ416" s="197" t="s">
        <v>2193</v>
      </c>
      <c r="AK416" s="209">
        <v>188</v>
      </c>
      <c r="AL416" s="209">
        <v>47</v>
      </c>
      <c r="AM416" s="209">
        <v>4130</v>
      </c>
      <c r="AN416" s="209">
        <v>0</v>
      </c>
      <c r="AO416" s="209">
        <v>0</v>
      </c>
      <c r="AP416" s="209">
        <v>7764400</v>
      </c>
      <c r="AQ416" s="209">
        <v>1880000</v>
      </c>
      <c r="AR416" s="209">
        <v>0</v>
      </c>
      <c r="AS416" s="210">
        <v>0</v>
      </c>
      <c r="AT416" s="210">
        <v>0</v>
      </c>
      <c r="AU416" s="210">
        <v>9644400</v>
      </c>
      <c r="AV416" s="107" t="s">
        <v>64</v>
      </c>
      <c r="AX416" s="107">
        <v>1</v>
      </c>
      <c r="AY416" s="107">
        <v>7</v>
      </c>
      <c r="AZ416" s="107">
        <v>7</v>
      </c>
      <c r="BA416" s="107">
        <v>7</v>
      </c>
      <c r="BB416" s="107">
        <v>7</v>
      </c>
      <c r="BC416" s="107">
        <v>7</v>
      </c>
      <c r="BD416" s="107">
        <v>7</v>
      </c>
      <c r="BE416" s="107">
        <v>7</v>
      </c>
      <c r="BF416" s="107">
        <v>7</v>
      </c>
      <c r="BG416" s="206">
        <v>7</v>
      </c>
      <c r="BH416" s="206">
        <v>7</v>
      </c>
      <c r="BI416" s="206">
        <v>7</v>
      </c>
      <c r="BJ416" s="206">
        <v>7</v>
      </c>
      <c r="BK416" s="206">
        <v>7</v>
      </c>
      <c r="BL416" s="57">
        <v>7</v>
      </c>
      <c r="BM416" s="57">
        <v>6.4</v>
      </c>
      <c r="BN416" s="57" t="s">
        <v>67</v>
      </c>
      <c r="BQ416" s="108"/>
      <c r="BU416" s="57" t="s">
        <v>2344</v>
      </c>
    </row>
    <row r="417" spans="1:73" s="57" customFormat="1" ht="14.15" customHeight="1" x14ac:dyDescent="0.35">
      <c r="A417" s="201">
        <v>14290</v>
      </c>
      <c r="B417" s="197" t="s">
        <v>1069</v>
      </c>
      <c r="C417" s="198" t="s">
        <v>126</v>
      </c>
      <c r="D417" s="199">
        <v>2</v>
      </c>
      <c r="E417" s="199">
        <v>2025</v>
      </c>
      <c r="F417" s="200" t="s">
        <v>127</v>
      </c>
      <c r="G417" s="197" t="s">
        <v>812</v>
      </c>
      <c r="H417" s="198" t="s">
        <v>2268</v>
      </c>
      <c r="I417" s="200" t="s">
        <v>858</v>
      </c>
      <c r="J417" s="200" t="s">
        <v>2592</v>
      </c>
      <c r="K417" s="200" t="s">
        <v>814</v>
      </c>
      <c r="L417" s="215" t="s">
        <v>815</v>
      </c>
      <c r="M417" s="203">
        <v>13</v>
      </c>
      <c r="N417" s="204" t="s">
        <v>1365</v>
      </c>
      <c r="O417" s="204" t="s">
        <v>312</v>
      </c>
      <c r="P417" s="200" t="s">
        <v>445</v>
      </c>
      <c r="Q417" s="205" t="s">
        <v>61</v>
      </c>
      <c r="R417" s="200" t="s">
        <v>107</v>
      </c>
      <c r="S417" s="204">
        <v>48</v>
      </c>
      <c r="T417" s="203">
        <v>15</v>
      </c>
      <c r="U417" s="203"/>
      <c r="V417" s="203">
        <v>12</v>
      </c>
      <c r="W417" s="203">
        <v>192</v>
      </c>
      <c r="X417" s="203">
        <v>4</v>
      </c>
      <c r="Y417" s="203" t="s">
        <v>64</v>
      </c>
      <c r="Z417" s="207" t="s">
        <v>67</v>
      </c>
      <c r="AA417" s="208" t="s">
        <v>67</v>
      </c>
      <c r="AB417" s="198" t="s">
        <v>2341</v>
      </c>
      <c r="AC417" s="200" t="s">
        <v>2342</v>
      </c>
      <c r="AD417" s="203" t="s">
        <v>67</v>
      </c>
      <c r="AE417" s="204">
        <v>0</v>
      </c>
      <c r="AF417" s="200" t="s">
        <v>1366</v>
      </c>
      <c r="AG417" s="57">
        <v>48</v>
      </c>
      <c r="AH417" s="203">
        <v>2</v>
      </c>
      <c r="AI417" s="202" t="s">
        <v>2194</v>
      </c>
      <c r="AJ417" s="197" t="s">
        <v>2193</v>
      </c>
      <c r="AK417" s="209">
        <v>192</v>
      </c>
      <c r="AL417" s="209">
        <v>48</v>
      </c>
      <c r="AM417" s="209">
        <v>5075</v>
      </c>
      <c r="AN417" s="209">
        <v>0</v>
      </c>
      <c r="AO417" s="209">
        <v>0</v>
      </c>
      <c r="AP417" s="209">
        <v>14616000</v>
      </c>
      <c r="AQ417" s="209">
        <v>2880000</v>
      </c>
      <c r="AR417" s="209">
        <v>0</v>
      </c>
      <c r="AS417" s="210">
        <v>0</v>
      </c>
      <c r="AT417" s="210">
        <v>0</v>
      </c>
      <c r="AU417" s="210">
        <v>17496000</v>
      </c>
      <c r="AV417" s="107" t="s">
        <v>64</v>
      </c>
      <c r="AX417" s="107">
        <v>1</v>
      </c>
      <c r="AY417" s="107">
        <v>7</v>
      </c>
      <c r="AZ417" s="107">
        <v>7</v>
      </c>
      <c r="BA417" s="107">
        <v>7</v>
      </c>
      <c r="BB417" s="107">
        <v>7</v>
      </c>
      <c r="BC417" s="107">
        <v>7</v>
      </c>
      <c r="BD417" s="107">
        <v>7</v>
      </c>
      <c r="BE417" s="107">
        <v>7</v>
      </c>
      <c r="BF417" s="107">
        <v>7</v>
      </c>
      <c r="BG417" s="206">
        <v>7</v>
      </c>
      <c r="BH417" s="206">
        <v>7</v>
      </c>
      <c r="BI417" s="206">
        <v>7</v>
      </c>
      <c r="BJ417" s="206">
        <v>7</v>
      </c>
      <c r="BK417" s="206">
        <v>7</v>
      </c>
      <c r="BL417" s="57">
        <v>7</v>
      </c>
      <c r="BM417" s="57">
        <v>6.4</v>
      </c>
      <c r="BN417" s="57" t="s">
        <v>67</v>
      </c>
      <c r="BQ417" s="108"/>
    </row>
    <row r="418" spans="1:73" s="57" customFormat="1" ht="14.15" customHeight="1" x14ac:dyDescent="0.35">
      <c r="A418" s="201">
        <v>14407</v>
      </c>
      <c r="B418" s="197" t="s">
        <v>1069</v>
      </c>
      <c r="C418" s="198" t="s">
        <v>126</v>
      </c>
      <c r="D418" s="199">
        <v>2</v>
      </c>
      <c r="E418" s="199">
        <v>2025</v>
      </c>
      <c r="F418" s="200" t="s">
        <v>127</v>
      </c>
      <c r="G418" s="197" t="s">
        <v>476</v>
      </c>
      <c r="H418" s="198" t="s">
        <v>603</v>
      </c>
      <c r="I418" s="200" t="s">
        <v>882</v>
      </c>
      <c r="J418" s="200" t="s">
        <v>2592</v>
      </c>
      <c r="K418" s="200" t="s">
        <v>65</v>
      </c>
      <c r="L418" s="215" t="s">
        <v>65</v>
      </c>
      <c r="M418" s="203">
        <v>13</v>
      </c>
      <c r="N418" s="204" t="s">
        <v>1365</v>
      </c>
      <c r="O418" s="204" t="s">
        <v>604</v>
      </c>
      <c r="P418" s="200" t="s">
        <v>152</v>
      </c>
      <c r="Q418" s="205" t="s">
        <v>61</v>
      </c>
      <c r="R418" s="200" t="s">
        <v>107</v>
      </c>
      <c r="S418" s="204">
        <v>50</v>
      </c>
      <c r="T418" s="203">
        <v>20</v>
      </c>
      <c r="U418" s="203"/>
      <c r="V418" s="203">
        <v>0</v>
      </c>
      <c r="W418" s="203">
        <v>200</v>
      </c>
      <c r="X418" s="203">
        <v>4</v>
      </c>
      <c r="Y418" s="203" t="s">
        <v>64</v>
      </c>
      <c r="Z418" s="207" t="s">
        <v>67</v>
      </c>
      <c r="AA418" s="208" t="s">
        <v>67</v>
      </c>
      <c r="AB418" s="198" t="s">
        <v>2250</v>
      </c>
      <c r="AC418" s="200" t="s">
        <v>2251</v>
      </c>
      <c r="AD418" s="203" t="s">
        <v>67</v>
      </c>
      <c r="AE418" s="204">
        <v>0</v>
      </c>
      <c r="AF418" s="200" t="s">
        <v>1366</v>
      </c>
      <c r="AG418" s="57">
        <v>50</v>
      </c>
      <c r="AH418" s="203">
        <v>2</v>
      </c>
      <c r="AI418" s="202" t="s">
        <v>2194</v>
      </c>
      <c r="AJ418" s="197" t="s">
        <v>2193</v>
      </c>
      <c r="AK418" s="209">
        <v>200</v>
      </c>
      <c r="AL418" s="209">
        <v>50</v>
      </c>
      <c r="AM418" s="209">
        <v>5075</v>
      </c>
      <c r="AN418" s="209">
        <v>0</v>
      </c>
      <c r="AO418" s="209">
        <v>0</v>
      </c>
      <c r="AP418" s="209">
        <v>20300000</v>
      </c>
      <c r="AQ418" s="209">
        <v>4000000</v>
      </c>
      <c r="AR418" s="209">
        <v>0</v>
      </c>
      <c r="AS418" s="210">
        <v>0</v>
      </c>
      <c r="AT418" s="210">
        <v>0</v>
      </c>
      <c r="AU418" s="210">
        <v>24300000</v>
      </c>
      <c r="AV418" s="107" t="s">
        <v>64</v>
      </c>
      <c r="AX418" s="107">
        <v>1</v>
      </c>
      <c r="AY418" s="107">
        <v>7</v>
      </c>
      <c r="AZ418" s="107">
        <v>7</v>
      </c>
      <c r="BA418" s="107">
        <v>7</v>
      </c>
      <c r="BB418" s="107">
        <v>7</v>
      </c>
      <c r="BC418" s="107">
        <v>7</v>
      </c>
      <c r="BD418" s="107">
        <v>7</v>
      </c>
      <c r="BE418" s="107">
        <v>7</v>
      </c>
      <c r="BF418" s="107">
        <v>7</v>
      </c>
      <c r="BG418" s="206">
        <v>7</v>
      </c>
      <c r="BH418" s="206">
        <v>7</v>
      </c>
      <c r="BI418" s="206">
        <v>7</v>
      </c>
      <c r="BJ418" s="206">
        <v>7</v>
      </c>
      <c r="BK418" s="206">
        <v>7</v>
      </c>
      <c r="BL418" s="57">
        <v>7</v>
      </c>
      <c r="BM418" s="57">
        <v>6.4</v>
      </c>
      <c r="BN418" s="57" t="s">
        <v>67</v>
      </c>
      <c r="BQ418" s="108"/>
    </row>
    <row r="419" spans="1:73" s="57" customFormat="1" ht="14.15" customHeight="1" x14ac:dyDescent="0.35">
      <c r="A419" s="201">
        <v>14406</v>
      </c>
      <c r="B419" s="197" t="s">
        <v>1069</v>
      </c>
      <c r="C419" s="198" t="s">
        <v>126</v>
      </c>
      <c r="D419" s="199">
        <v>2</v>
      </c>
      <c r="E419" s="199">
        <v>2025</v>
      </c>
      <c r="F419" s="200" t="s">
        <v>127</v>
      </c>
      <c r="G419" s="197" t="s">
        <v>476</v>
      </c>
      <c r="H419" s="198" t="s">
        <v>603</v>
      </c>
      <c r="I419" s="200" t="s">
        <v>882</v>
      </c>
      <c r="J419" s="200" t="s">
        <v>2592</v>
      </c>
      <c r="K419" s="200" t="s">
        <v>65</v>
      </c>
      <c r="L419" s="215" t="s">
        <v>65</v>
      </c>
      <c r="M419" s="203">
        <v>13</v>
      </c>
      <c r="N419" s="204" t="s">
        <v>1365</v>
      </c>
      <c r="O419" s="204" t="s">
        <v>595</v>
      </c>
      <c r="P419" s="200" t="s">
        <v>152</v>
      </c>
      <c r="Q419" s="205" t="s">
        <v>61</v>
      </c>
      <c r="R419" s="200" t="s">
        <v>107</v>
      </c>
      <c r="S419" s="204">
        <v>50</v>
      </c>
      <c r="T419" s="203">
        <v>20</v>
      </c>
      <c r="U419" s="203"/>
      <c r="V419" s="203">
        <v>0</v>
      </c>
      <c r="W419" s="203">
        <v>200</v>
      </c>
      <c r="X419" s="203">
        <v>4</v>
      </c>
      <c r="Y419" s="203" t="s">
        <v>64</v>
      </c>
      <c r="Z419" s="207" t="s">
        <v>67</v>
      </c>
      <c r="AA419" s="208" t="s">
        <v>67</v>
      </c>
      <c r="AB419" s="198" t="s">
        <v>2250</v>
      </c>
      <c r="AC419" s="200" t="s">
        <v>600</v>
      </c>
      <c r="AD419" s="203" t="s">
        <v>67</v>
      </c>
      <c r="AE419" s="204">
        <v>0</v>
      </c>
      <c r="AF419" s="200" t="s">
        <v>1366</v>
      </c>
      <c r="AG419" s="57">
        <v>50</v>
      </c>
      <c r="AH419" s="203">
        <v>2</v>
      </c>
      <c r="AI419" s="202" t="s">
        <v>2194</v>
      </c>
      <c r="AJ419" s="197" t="s">
        <v>2193</v>
      </c>
      <c r="AK419" s="209">
        <v>200</v>
      </c>
      <c r="AL419" s="209">
        <v>50</v>
      </c>
      <c r="AM419" s="209">
        <v>5075</v>
      </c>
      <c r="AN419" s="209">
        <v>0</v>
      </c>
      <c r="AO419" s="209">
        <v>0</v>
      </c>
      <c r="AP419" s="209">
        <v>20300000</v>
      </c>
      <c r="AQ419" s="209">
        <v>4000000</v>
      </c>
      <c r="AR419" s="209">
        <v>0</v>
      </c>
      <c r="AS419" s="210">
        <v>0</v>
      </c>
      <c r="AT419" s="210">
        <v>0</v>
      </c>
      <c r="AU419" s="210">
        <v>24300000</v>
      </c>
      <c r="AV419" s="107" t="s">
        <v>64</v>
      </c>
      <c r="AX419" s="107">
        <v>1</v>
      </c>
      <c r="AY419" s="107">
        <v>7</v>
      </c>
      <c r="AZ419" s="107">
        <v>7</v>
      </c>
      <c r="BA419" s="107">
        <v>7</v>
      </c>
      <c r="BB419" s="107">
        <v>7</v>
      </c>
      <c r="BC419" s="107">
        <v>7</v>
      </c>
      <c r="BD419" s="107">
        <v>7</v>
      </c>
      <c r="BE419" s="107">
        <v>7</v>
      </c>
      <c r="BF419" s="107">
        <v>7</v>
      </c>
      <c r="BG419" s="206">
        <v>7</v>
      </c>
      <c r="BH419" s="206">
        <v>7</v>
      </c>
      <c r="BI419" s="206">
        <v>7</v>
      </c>
      <c r="BJ419" s="206">
        <v>7</v>
      </c>
      <c r="BK419" s="206">
        <v>7</v>
      </c>
      <c r="BL419" s="57">
        <v>7</v>
      </c>
      <c r="BM419" s="57">
        <v>6.4</v>
      </c>
      <c r="BN419" s="57" t="s">
        <v>67</v>
      </c>
      <c r="BQ419" s="108"/>
    </row>
    <row r="420" spans="1:73" s="57" customFormat="1" ht="14.15" customHeight="1" x14ac:dyDescent="0.35">
      <c r="A420" s="201">
        <v>14329</v>
      </c>
      <c r="B420" s="197" t="s">
        <v>1069</v>
      </c>
      <c r="C420" s="198" t="s">
        <v>126</v>
      </c>
      <c r="D420" s="199">
        <v>2</v>
      </c>
      <c r="E420" s="199">
        <v>2025</v>
      </c>
      <c r="F420" s="200" t="s">
        <v>127</v>
      </c>
      <c r="G420" s="197" t="s">
        <v>241</v>
      </c>
      <c r="H420" s="198" t="s">
        <v>2252</v>
      </c>
      <c r="I420" s="200" t="s">
        <v>79</v>
      </c>
      <c r="J420" s="200" t="s">
        <v>80</v>
      </c>
      <c r="K420" s="200" t="s">
        <v>56</v>
      </c>
      <c r="L420" s="215" t="s">
        <v>57</v>
      </c>
      <c r="M420" s="203">
        <v>5</v>
      </c>
      <c r="N420" s="204" t="s">
        <v>2233</v>
      </c>
      <c r="O420" s="204" t="s">
        <v>237</v>
      </c>
      <c r="P420" s="200" t="s">
        <v>152</v>
      </c>
      <c r="Q420" s="205" t="s">
        <v>61</v>
      </c>
      <c r="R420" s="200" t="s">
        <v>62</v>
      </c>
      <c r="S420" s="204">
        <v>31</v>
      </c>
      <c r="T420" s="203">
        <v>10</v>
      </c>
      <c r="U420" s="203">
        <v>110</v>
      </c>
      <c r="V420" s="203">
        <v>12</v>
      </c>
      <c r="W420" s="203">
        <v>122</v>
      </c>
      <c r="X420" s="203">
        <v>4</v>
      </c>
      <c r="Y420" s="203" t="s">
        <v>64</v>
      </c>
      <c r="Z420" s="207" t="s">
        <v>67</v>
      </c>
      <c r="AA420" s="208" t="s">
        <v>64</v>
      </c>
      <c r="AB420" s="198" t="s">
        <v>2234</v>
      </c>
      <c r="AC420" s="200" t="s">
        <v>1086</v>
      </c>
      <c r="AD420" s="203" t="s">
        <v>67</v>
      </c>
      <c r="AE420" s="204">
        <v>0</v>
      </c>
      <c r="AF420" s="200" t="s">
        <v>1366</v>
      </c>
      <c r="AG420" s="57">
        <v>31</v>
      </c>
      <c r="AH420" s="203">
        <v>2</v>
      </c>
      <c r="AI420" s="202" t="s">
        <v>2194</v>
      </c>
      <c r="AJ420" s="197" t="s">
        <v>2193</v>
      </c>
      <c r="AK420" s="209">
        <v>122</v>
      </c>
      <c r="AL420" s="209">
        <v>31</v>
      </c>
      <c r="AM420" s="209">
        <v>5075</v>
      </c>
      <c r="AN420" s="209">
        <v>100000</v>
      </c>
      <c r="AO420" s="209">
        <v>0</v>
      </c>
      <c r="AP420" s="209">
        <v>6191500</v>
      </c>
      <c r="AQ420" s="209">
        <v>1240000</v>
      </c>
      <c r="AR420" s="209">
        <v>1000000</v>
      </c>
      <c r="AS420" s="210">
        <v>0</v>
      </c>
      <c r="AT420" s="210">
        <v>0</v>
      </c>
      <c r="AU420" s="210">
        <v>8431500</v>
      </c>
      <c r="AV420" s="107" t="s">
        <v>64</v>
      </c>
      <c r="AX420" s="107">
        <v>1</v>
      </c>
      <c r="AY420" s="107">
        <v>7</v>
      </c>
      <c r="AZ420" s="107">
        <v>0</v>
      </c>
      <c r="BA420" s="107">
        <v>0</v>
      </c>
      <c r="BB420" s="107">
        <v>0</v>
      </c>
      <c r="BC420" s="107">
        <v>0</v>
      </c>
      <c r="BD420" s="107">
        <v>0</v>
      </c>
      <c r="BE420" s="107">
        <v>0</v>
      </c>
      <c r="BF420" s="107">
        <v>0</v>
      </c>
      <c r="BG420" s="206">
        <v>7</v>
      </c>
      <c r="BH420" s="206">
        <v>7</v>
      </c>
      <c r="BI420" s="206">
        <v>7</v>
      </c>
      <c r="BJ420" s="206">
        <v>7</v>
      </c>
      <c r="BK420" s="206">
        <v>7</v>
      </c>
      <c r="BL420" s="57">
        <v>7</v>
      </c>
      <c r="BM420" s="57">
        <v>6.4</v>
      </c>
      <c r="BN420" s="57" t="s">
        <v>67</v>
      </c>
      <c r="BQ420" s="108"/>
    </row>
    <row r="421" spans="1:73" s="57" customFormat="1" ht="14.15" customHeight="1" x14ac:dyDescent="0.35">
      <c r="A421" s="201">
        <v>14266</v>
      </c>
      <c r="B421" s="197" t="s">
        <v>1069</v>
      </c>
      <c r="C421" s="198" t="s">
        <v>126</v>
      </c>
      <c r="D421" s="199">
        <v>2</v>
      </c>
      <c r="E421" s="199">
        <v>2025</v>
      </c>
      <c r="F421" s="200" t="s">
        <v>127</v>
      </c>
      <c r="G421" s="197" t="s">
        <v>1081</v>
      </c>
      <c r="H421" s="198" t="s">
        <v>2306</v>
      </c>
      <c r="I421" s="200" t="s">
        <v>79</v>
      </c>
      <c r="J421" s="200" t="s">
        <v>80</v>
      </c>
      <c r="K421" s="200" t="s">
        <v>56</v>
      </c>
      <c r="L421" s="215" t="s">
        <v>57</v>
      </c>
      <c r="M421" s="203">
        <v>13</v>
      </c>
      <c r="N421" s="204" t="s">
        <v>1365</v>
      </c>
      <c r="O421" s="204" t="s">
        <v>209</v>
      </c>
      <c r="P421" s="200" t="s">
        <v>152</v>
      </c>
      <c r="Q421" s="205" t="s">
        <v>61</v>
      </c>
      <c r="R421" s="200" t="s">
        <v>62</v>
      </c>
      <c r="S421" s="204">
        <v>41</v>
      </c>
      <c r="T421" s="203">
        <v>11</v>
      </c>
      <c r="U421" s="203">
        <v>110</v>
      </c>
      <c r="V421" s="203">
        <v>12</v>
      </c>
      <c r="W421" s="203">
        <v>122</v>
      </c>
      <c r="X421" s="203">
        <v>3</v>
      </c>
      <c r="Y421" s="203" t="s">
        <v>64</v>
      </c>
      <c r="Z421" s="207" t="s">
        <v>67</v>
      </c>
      <c r="AA421" s="208" t="s">
        <v>64</v>
      </c>
      <c r="AB421" s="198" t="s">
        <v>2234</v>
      </c>
      <c r="AC421" s="200" t="s">
        <v>1079</v>
      </c>
      <c r="AD421" s="203" t="s">
        <v>67</v>
      </c>
      <c r="AE421" s="204">
        <v>0</v>
      </c>
      <c r="AF421" s="200" t="s">
        <v>1366</v>
      </c>
      <c r="AG421" s="57">
        <v>41</v>
      </c>
      <c r="AH421" s="203">
        <v>2</v>
      </c>
      <c r="AI421" s="202" t="s">
        <v>2194</v>
      </c>
      <c r="AJ421" s="197" t="s">
        <v>2193</v>
      </c>
      <c r="AK421" s="209">
        <v>122</v>
      </c>
      <c r="AL421" s="209">
        <v>41</v>
      </c>
      <c r="AM421" s="209">
        <v>5075</v>
      </c>
      <c r="AN421" s="209">
        <v>115000</v>
      </c>
      <c r="AO421" s="209">
        <v>0</v>
      </c>
      <c r="AP421" s="209">
        <v>6810650</v>
      </c>
      <c r="AQ421" s="209">
        <v>1804000</v>
      </c>
      <c r="AR421" s="209">
        <v>1265000</v>
      </c>
      <c r="AS421" s="210">
        <v>0</v>
      </c>
      <c r="AT421" s="210">
        <v>0</v>
      </c>
      <c r="AU421" s="210">
        <v>9879650</v>
      </c>
      <c r="AV421" s="107" t="s">
        <v>64</v>
      </c>
      <c r="AX421" s="107">
        <v>1</v>
      </c>
      <c r="AY421" s="107">
        <v>7</v>
      </c>
      <c r="AZ421" s="107">
        <v>0</v>
      </c>
      <c r="BA421" s="107">
        <v>0</v>
      </c>
      <c r="BB421" s="107">
        <v>0</v>
      </c>
      <c r="BC421" s="107">
        <v>0</v>
      </c>
      <c r="BD421" s="107">
        <v>0</v>
      </c>
      <c r="BE421" s="107">
        <v>0</v>
      </c>
      <c r="BF421" s="107">
        <v>0</v>
      </c>
      <c r="BG421" s="206">
        <v>7</v>
      </c>
      <c r="BH421" s="206">
        <v>7</v>
      </c>
      <c r="BI421" s="206">
        <v>7</v>
      </c>
      <c r="BJ421" s="206">
        <v>7</v>
      </c>
      <c r="BK421" s="206">
        <v>7</v>
      </c>
      <c r="BL421" s="81">
        <v>7</v>
      </c>
      <c r="BM421" s="57">
        <v>6.4</v>
      </c>
      <c r="BN421" s="57" t="s">
        <v>67</v>
      </c>
      <c r="BQ421" s="108"/>
    </row>
    <row r="422" spans="1:73" s="57" customFormat="1" ht="14.15" customHeight="1" x14ac:dyDescent="0.35">
      <c r="A422" s="201">
        <v>14413</v>
      </c>
      <c r="B422" s="197" t="s">
        <v>1069</v>
      </c>
      <c r="C422" s="198" t="s">
        <v>126</v>
      </c>
      <c r="D422" s="199">
        <v>2</v>
      </c>
      <c r="E422" s="199">
        <v>2025</v>
      </c>
      <c r="F422" s="200" t="s">
        <v>127</v>
      </c>
      <c r="G422" s="197" t="s">
        <v>476</v>
      </c>
      <c r="H422" s="198" t="s">
        <v>603</v>
      </c>
      <c r="I422" s="200" t="s">
        <v>897</v>
      </c>
      <c r="J422" s="200" t="s">
        <v>2592</v>
      </c>
      <c r="K422" s="200" t="s">
        <v>65</v>
      </c>
      <c r="L422" s="215" t="s">
        <v>65</v>
      </c>
      <c r="M422" s="203">
        <v>13</v>
      </c>
      <c r="N422" s="204" t="s">
        <v>1365</v>
      </c>
      <c r="O422" s="204" t="s">
        <v>604</v>
      </c>
      <c r="P422" s="200" t="s">
        <v>152</v>
      </c>
      <c r="Q422" s="205" t="s">
        <v>61</v>
      </c>
      <c r="R422" s="200" t="s">
        <v>107</v>
      </c>
      <c r="S422" s="204">
        <v>25</v>
      </c>
      <c r="T422" s="203">
        <v>20</v>
      </c>
      <c r="U422" s="203"/>
      <c r="V422" s="203">
        <v>0</v>
      </c>
      <c r="W422" s="203">
        <v>100</v>
      </c>
      <c r="X422" s="203">
        <v>4</v>
      </c>
      <c r="Y422" s="203" t="s">
        <v>64</v>
      </c>
      <c r="Z422" s="207" t="s">
        <v>67</v>
      </c>
      <c r="AA422" s="208" t="s">
        <v>67</v>
      </c>
      <c r="AB422" s="198" t="s">
        <v>2244</v>
      </c>
      <c r="AC422" s="200" t="s">
        <v>600</v>
      </c>
      <c r="AD422" s="203" t="s">
        <v>67</v>
      </c>
      <c r="AE422" s="204">
        <v>0</v>
      </c>
      <c r="AF422" s="200" t="s">
        <v>1366</v>
      </c>
      <c r="AG422" s="57">
        <v>25</v>
      </c>
      <c r="AH422" s="203">
        <v>2</v>
      </c>
      <c r="AI422" s="202" t="s">
        <v>2194</v>
      </c>
      <c r="AJ422" s="197" t="s">
        <v>2193</v>
      </c>
      <c r="AK422" s="209">
        <v>100</v>
      </c>
      <c r="AL422" s="209">
        <v>25</v>
      </c>
      <c r="AM422" s="209">
        <v>5075</v>
      </c>
      <c r="AN422" s="209">
        <v>0</v>
      </c>
      <c r="AO422" s="209">
        <v>0</v>
      </c>
      <c r="AP422" s="209">
        <v>10150000</v>
      </c>
      <c r="AQ422" s="209">
        <v>2000000</v>
      </c>
      <c r="AR422" s="209">
        <v>0</v>
      </c>
      <c r="AS422" s="210">
        <v>0</v>
      </c>
      <c r="AT422" s="210">
        <v>0</v>
      </c>
      <c r="AU422" s="210">
        <v>12150000</v>
      </c>
      <c r="AV422" s="107" t="s">
        <v>64</v>
      </c>
      <c r="AX422" s="107">
        <v>1</v>
      </c>
      <c r="AY422" s="107">
        <v>7</v>
      </c>
      <c r="AZ422" s="107">
        <v>7</v>
      </c>
      <c r="BA422" s="107">
        <v>7</v>
      </c>
      <c r="BB422" s="107">
        <v>7</v>
      </c>
      <c r="BC422" s="107">
        <v>7</v>
      </c>
      <c r="BD422" s="107">
        <v>7</v>
      </c>
      <c r="BE422" s="107">
        <v>7</v>
      </c>
      <c r="BF422" s="107">
        <v>7</v>
      </c>
      <c r="BG422" s="206">
        <v>7</v>
      </c>
      <c r="BH422" s="206">
        <v>7</v>
      </c>
      <c r="BI422" s="206">
        <v>7</v>
      </c>
      <c r="BJ422" s="206">
        <v>7</v>
      </c>
      <c r="BK422" s="206">
        <v>7</v>
      </c>
      <c r="BL422" s="57">
        <v>7</v>
      </c>
      <c r="BM422" s="57">
        <v>6.4</v>
      </c>
      <c r="BN422" s="57" t="s">
        <v>67</v>
      </c>
      <c r="BQ422" s="108"/>
    </row>
    <row r="423" spans="1:73" s="57" customFormat="1" ht="14.15" customHeight="1" x14ac:dyDescent="0.35">
      <c r="A423" s="201">
        <v>14412</v>
      </c>
      <c r="B423" s="197" t="s">
        <v>1069</v>
      </c>
      <c r="C423" s="198" t="s">
        <v>126</v>
      </c>
      <c r="D423" s="199">
        <v>2</v>
      </c>
      <c r="E423" s="199">
        <v>2025</v>
      </c>
      <c r="F423" s="200" t="s">
        <v>127</v>
      </c>
      <c r="G423" s="197" t="s">
        <v>476</v>
      </c>
      <c r="H423" s="198" t="s">
        <v>603</v>
      </c>
      <c r="I423" s="200" t="s">
        <v>897</v>
      </c>
      <c r="J423" s="200" t="s">
        <v>2592</v>
      </c>
      <c r="K423" s="200" t="s">
        <v>65</v>
      </c>
      <c r="L423" s="215" t="s">
        <v>65</v>
      </c>
      <c r="M423" s="203">
        <v>13</v>
      </c>
      <c r="N423" s="204" t="s">
        <v>1365</v>
      </c>
      <c r="O423" s="204" t="s">
        <v>595</v>
      </c>
      <c r="P423" s="200" t="s">
        <v>152</v>
      </c>
      <c r="Q423" s="205" t="s">
        <v>61</v>
      </c>
      <c r="R423" s="200" t="s">
        <v>107</v>
      </c>
      <c r="S423" s="204">
        <v>25</v>
      </c>
      <c r="T423" s="203">
        <v>20</v>
      </c>
      <c r="U423" s="203"/>
      <c r="V423" s="203">
        <v>0</v>
      </c>
      <c r="W423" s="203">
        <v>100</v>
      </c>
      <c r="X423" s="203">
        <v>4</v>
      </c>
      <c r="Y423" s="203" t="s">
        <v>64</v>
      </c>
      <c r="Z423" s="207" t="s">
        <v>67</v>
      </c>
      <c r="AA423" s="208" t="s">
        <v>67</v>
      </c>
      <c r="AB423" s="198" t="s">
        <v>2244</v>
      </c>
      <c r="AC423" s="200" t="s">
        <v>600</v>
      </c>
      <c r="AD423" s="203" t="s">
        <v>67</v>
      </c>
      <c r="AE423" s="204">
        <v>0</v>
      </c>
      <c r="AF423" s="200" t="s">
        <v>1366</v>
      </c>
      <c r="AG423" s="57">
        <v>25</v>
      </c>
      <c r="AH423" s="203">
        <v>2</v>
      </c>
      <c r="AI423" s="202" t="s">
        <v>2194</v>
      </c>
      <c r="AJ423" s="197" t="s">
        <v>2193</v>
      </c>
      <c r="AK423" s="209">
        <v>100</v>
      </c>
      <c r="AL423" s="209">
        <v>25</v>
      </c>
      <c r="AM423" s="209">
        <v>5075</v>
      </c>
      <c r="AN423" s="209">
        <v>0</v>
      </c>
      <c r="AO423" s="209">
        <v>0</v>
      </c>
      <c r="AP423" s="209">
        <v>10150000</v>
      </c>
      <c r="AQ423" s="209">
        <v>2000000</v>
      </c>
      <c r="AR423" s="209">
        <v>0</v>
      </c>
      <c r="AS423" s="210">
        <v>0</v>
      </c>
      <c r="AT423" s="210">
        <v>0</v>
      </c>
      <c r="AU423" s="210">
        <v>12150000</v>
      </c>
      <c r="AV423" s="107" t="s">
        <v>64</v>
      </c>
      <c r="AX423" s="107">
        <v>1</v>
      </c>
      <c r="AY423" s="107">
        <v>7</v>
      </c>
      <c r="AZ423" s="107">
        <v>7</v>
      </c>
      <c r="BA423" s="107">
        <v>7</v>
      </c>
      <c r="BB423" s="107">
        <v>7</v>
      </c>
      <c r="BC423" s="107">
        <v>7</v>
      </c>
      <c r="BD423" s="107">
        <v>7</v>
      </c>
      <c r="BE423" s="107">
        <v>7</v>
      </c>
      <c r="BF423" s="107">
        <v>7</v>
      </c>
      <c r="BG423" s="206">
        <v>7</v>
      </c>
      <c r="BH423" s="206">
        <v>7</v>
      </c>
      <c r="BI423" s="206">
        <v>7</v>
      </c>
      <c r="BJ423" s="206">
        <v>7</v>
      </c>
      <c r="BK423" s="206">
        <v>7</v>
      </c>
      <c r="BL423" s="57">
        <v>7</v>
      </c>
      <c r="BM423" s="57">
        <v>6.4</v>
      </c>
      <c r="BN423" s="57" t="s">
        <v>67</v>
      </c>
      <c r="BQ423" s="108"/>
    </row>
    <row r="424" spans="1:73" s="57" customFormat="1" ht="14.15" customHeight="1" x14ac:dyDescent="0.35">
      <c r="A424" s="201">
        <v>14284</v>
      </c>
      <c r="B424" s="197" t="s">
        <v>1069</v>
      </c>
      <c r="C424" s="198" t="s">
        <v>126</v>
      </c>
      <c r="D424" s="199">
        <v>2</v>
      </c>
      <c r="E424" s="199">
        <v>2025</v>
      </c>
      <c r="F424" s="200" t="s">
        <v>127</v>
      </c>
      <c r="G424" s="197" t="s">
        <v>507</v>
      </c>
      <c r="H424" s="198" t="s">
        <v>2240</v>
      </c>
      <c r="I424" s="200" t="s">
        <v>493</v>
      </c>
      <c r="J424" s="200" t="s">
        <v>494</v>
      </c>
      <c r="K424" s="200" t="s">
        <v>207</v>
      </c>
      <c r="L424" s="215" t="s">
        <v>208</v>
      </c>
      <c r="M424" s="203">
        <v>13</v>
      </c>
      <c r="N424" s="204" t="s">
        <v>1365</v>
      </c>
      <c r="O424" s="204" t="s">
        <v>504</v>
      </c>
      <c r="P424" s="200" t="s">
        <v>462</v>
      </c>
      <c r="Q424" s="205" t="s">
        <v>61</v>
      </c>
      <c r="R424" s="200" t="s">
        <v>107</v>
      </c>
      <c r="S424" s="204">
        <v>27</v>
      </c>
      <c r="T424" s="203">
        <v>20</v>
      </c>
      <c r="U424" s="203">
        <v>72</v>
      </c>
      <c r="V424" s="203">
        <v>8</v>
      </c>
      <c r="W424" s="203">
        <v>80</v>
      </c>
      <c r="X424" s="203">
        <v>3</v>
      </c>
      <c r="Y424" s="203" t="s">
        <v>64</v>
      </c>
      <c r="Z424" s="207" t="s">
        <v>67</v>
      </c>
      <c r="AA424" s="208" t="s">
        <v>67</v>
      </c>
      <c r="AB424" s="198" t="s">
        <v>2234</v>
      </c>
      <c r="AC424" s="200" t="s">
        <v>2241</v>
      </c>
      <c r="AD424" s="203" t="s">
        <v>67</v>
      </c>
      <c r="AE424" s="204">
        <v>0</v>
      </c>
      <c r="AF424" s="200" t="s">
        <v>1366</v>
      </c>
      <c r="AG424" s="57">
        <v>27</v>
      </c>
      <c r="AH424" s="203">
        <v>1</v>
      </c>
      <c r="AI424" s="202" t="s">
        <v>2145</v>
      </c>
      <c r="AJ424" s="197" t="s">
        <v>2144</v>
      </c>
      <c r="AK424" s="209">
        <v>80</v>
      </c>
      <c r="AL424" s="209">
        <v>27</v>
      </c>
      <c r="AM424" s="209">
        <v>4130</v>
      </c>
      <c r="AN424" s="209">
        <v>0</v>
      </c>
      <c r="AO424" s="209">
        <v>0</v>
      </c>
      <c r="AP424" s="209">
        <v>6608000</v>
      </c>
      <c r="AQ424" s="209">
        <v>2160000</v>
      </c>
      <c r="AR424" s="209">
        <v>0</v>
      </c>
      <c r="AS424" s="210">
        <v>0</v>
      </c>
      <c r="AT424" s="210">
        <v>0</v>
      </c>
      <c r="AU424" s="210">
        <v>8768000</v>
      </c>
      <c r="AV424" s="107" t="s">
        <v>64</v>
      </c>
      <c r="AX424" s="107">
        <v>1</v>
      </c>
      <c r="AY424" s="107">
        <v>7</v>
      </c>
      <c r="AZ424" s="107">
        <v>0</v>
      </c>
      <c r="BA424" s="107">
        <v>0</v>
      </c>
      <c r="BB424" s="107">
        <v>0</v>
      </c>
      <c r="BC424" s="107">
        <v>0</v>
      </c>
      <c r="BD424" s="107">
        <v>0</v>
      </c>
      <c r="BE424" s="107">
        <v>0</v>
      </c>
      <c r="BF424" s="107">
        <v>0</v>
      </c>
      <c r="BG424" s="206">
        <v>7</v>
      </c>
      <c r="BH424" s="206">
        <v>7</v>
      </c>
      <c r="BI424" s="206">
        <v>7</v>
      </c>
      <c r="BJ424" s="206">
        <v>7</v>
      </c>
      <c r="BK424" s="206">
        <v>7</v>
      </c>
      <c r="BL424" s="57">
        <v>7</v>
      </c>
      <c r="BM424" s="57">
        <v>6.4</v>
      </c>
      <c r="BN424" s="57" t="s">
        <v>67</v>
      </c>
      <c r="BQ424" s="108"/>
    </row>
    <row r="425" spans="1:73" s="57" customFormat="1" ht="14.15" customHeight="1" x14ac:dyDescent="0.35">
      <c r="A425" s="201">
        <v>14481</v>
      </c>
      <c r="B425" s="197" t="s">
        <v>1069</v>
      </c>
      <c r="C425" s="198" t="s">
        <v>126</v>
      </c>
      <c r="D425" s="199">
        <v>2</v>
      </c>
      <c r="E425" s="199">
        <v>2025</v>
      </c>
      <c r="F425" s="200" t="s">
        <v>127</v>
      </c>
      <c r="G425" s="197" t="s">
        <v>440</v>
      </c>
      <c r="H425" s="198" t="s">
        <v>2243</v>
      </c>
      <c r="I425" s="200" t="s">
        <v>580</v>
      </c>
      <c r="J425" s="200" t="s">
        <v>581</v>
      </c>
      <c r="K425" s="200" t="s">
        <v>65</v>
      </c>
      <c r="L425" s="215" t="s">
        <v>65</v>
      </c>
      <c r="M425" s="203">
        <v>13</v>
      </c>
      <c r="N425" s="204" t="s">
        <v>1365</v>
      </c>
      <c r="O425" s="204" t="s">
        <v>582</v>
      </c>
      <c r="P425" s="200" t="s">
        <v>435</v>
      </c>
      <c r="Q425" s="205" t="s">
        <v>61</v>
      </c>
      <c r="R425" s="200" t="s">
        <v>62</v>
      </c>
      <c r="S425" s="204">
        <v>25</v>
      </c>
      <c r="T425" s="203">
        <v>15</v>
      </c>
      <c r="U425" s="203">
        <v>100</v>
      </c>
      <c r="V425" s="203">
        <v>0</v>
      </c>
      <c r="W425" s="203">
        <v>100</v>
      </c>
      <c r="X425" s="203">
        <v>4</v>
      </c>
      <c r="Y425" s="203" t="s">
        <v>64</v>
      </c>
      <c r="Z425" s="207" t="s">
        <v>67</v>
      </c>
      <c r="AA425" s="208" t="s">
        <v>67</v>
      </c>
      <c r="AB425" s="198" t="s">
        <v>2234</v>
      </c>
      <c r="AC425" s="200" t="s">
        <v>436</v>
      </c>
      <c r="AD425" s="203" t="s">
        <v>67</v>
      </c>
      <c r="AE425" s="204">
        <v>0</v>
      </c>
      <c r="AF425" s="200" t="s">
        <v>1366</v>
      </c>
      <c r="AG425" s="57">
        <v>25</v>
      </c>
      <c r="AH425" s="203">
        <v>1</v>
      </c>
      <c r="AI425" s="202" t="s">
        <v>2145</v>
      </c>
      <c r="AJ425" s="197" t="s">
        <v>2144</v>
      </c>
      <c r="AK425" s="209">
        <v>100</v>
      </c>
      <c r="AL425" s="209">
        <v>25</v>
      </c>
      <c r="AM425" s="209">
        <v>4130</v>
      </c>
      <c r="AN425" s="209">
        <v>0</v>
      </c>
      <c r="AO425" s="209">
        <v>0</v>
      </c>
      <c r="AP425" s="209">
        <v>6195000</v>
      </c>
      <c r="AQ425" s="209">
        <v>1500000</v>
      </c>
      <c r="AR425" s="209">
        <v>0</v>
      </c>
      <c r="AS425" s="210">
        <v>0</v>
      </c>
      <c r="AT425" s="210">
        <v>0</v>
      </c>
      <c r="AU425" s="210">
        <v>7695000</v>
      </c>
      <c r="AV425" s="107" t="s">
        <v>64</v>
      </c>
      <c r="AX425" s="107">
        <v>1</v>
      </c>
      <c r="AY425" s="107">
        <v>7</v>
      </c>
      <c r="AZ425" s="107">
        <v>0</v>
      </c>
      <c r="BA425" s="107">
        <v>0</v>
      </c>
      <c r="BB425" s="107">
        <v>0</v>
      </c>
      <c r="BC425" s="107">
        <v>0</v>
      </c>
      <c r="BD425" s="107">
        <v>0</v>
      </c>
      <c r="BE425" s="107">
        <v>0</v>
      </c>
      <c r="BF425" s="107">
        <v>0</v>
      </c>
      <c r="BG425" s="206">
        <v>7</v>
      </c>
      <c r="BH425" s="206">
        <v>7</v>
      </c>
      <c r="BI425" s="206">
        <v>7</v>
      </c>
      <c r="BJ425" s="206">
        <v>7</v>
      </c>
      <c r="BK425" s="206">
        <v>7</v>
      </c>
      <c r="BL425" s="57">
        <v>7</v>
      </c>
      <c r="BM425" s="57">
        <v>6.4</v>
      </c>
      <c r="BN425" s="57" t="s">
        <v>67</v>
      </c>
      <c r="BQ425" s="108"/>
    </row>
    <row r="426" spans="1:73" s="57" customFormat="1" ht="14.15" customHeight="1" x14ac:dyDescent="0.35">
      <c r="A426" s="201">
        <v>14461</v>
      </c>
      <c r="B426" s="197" t="s">
        <v>1069</v>
      </c>
      <c r="C426" s="198" t="s">
        <v>126</v>
      </c>
      <c r="D426" s="199">
        <v>2</v>
      </c>
      <c r="E426" s="199">
        <v>2025</v>
      </c>
      <c r="F426" s="200" t="s">
        <v>127</v>
      </c>
      <c r="G426" s="197" t="s">
        <v>619</v>
      </c>
      <c r="H426" s="198" t="s">
        <v>2263</v>
      </c>
      <c r="I426" s="200" t="s">
        <v>614</v>
      </c>
      <c r="J426" s="200" t="s">
        <v>615</v>
      </c>
      <c r="K426" s="200" t="s">
        <v>65</v>
      </c>
      <c r="L426" s="215" t="s">
        <v>65</v>
      </c>
      <c r="M426" s="203">
        <v>13</v>
      </c>
      <c r="N426" s="204" t="s">
        <v>1365</v>
      </c>
      <c r="O426" s="204" t="s">
        <v>616</v>
      </c>
      <c r="P426" s="200" t="s">
        <v>152</v>
      </c>
      <c r="Q426" s="205" t="s">
        <v>61</v>
      </c>
      <c r="R426" s="200" t="s">
        <v>62</v>
      </c>
      <c r="S426" s="204">
        <v>25</v>
      </c>
      <c r="T426" s="203">
        <v>12</v>
      </c>
      <c r="U426" s="203">
        <v>100</v>
      </c>
      <c r="V426" s="203">
        <v>0</v>
      </c>
      <c r="W426" s="203">
        <v>100</v>
      </c>
      <c r="X426" s="203">
        <v>4</v>
      </c>
      <c r="Y426" s="203" t="s">
        <v>64</v>
      </c>
      <c r="Z426" s="207" t="s">
        <v>67</v>
      </c>
      <c r="AA426" s="208" t="s">
        <v>67</v>
      </c>
      <c r="AB426" s="198" t="s">
        <v>2234</v>
      </c>
      <c r="AC426" s="200" t="s">
        <v>617</v>
      </c>
      <c r="AD426" s="203" t="s">
        <v>67</v>
      </c>
      <c r="AE426" s="204">
        <v>0</v>
      </c>
      <c r="AF426" s="200" t="s">
        <v>1366</v>
      </c>
      <c r="AG426" s="57">
        <v>25</v>
      </c>
      <c r="AH426" s="203">
        <v>2</v>
      </c>
      <c r="AI426" s="202" t="s">
        <v>2145</v>
      </c>
      <c r="AJ426" s="197" t="s">
        <v>2144</v>
      </c>
      <c r="AK426" s="209">
        <v>100</v>
      </c>
      <c r="AL426" s="209">
        <v>25</v>
      </c>
      <c r="AM426" s="209">
        <v>5075</v>
      </c>
      <c r="AN426" s="209">
        <v>0</v>
      </c>
      <c r="AO426" s="209">
        <v>0</v>
      </c>
      <c r="AP426" s="209">
        <v>6090000</v>
      </c>
      <c r="AQ426" s="209">
        <v>1200000</v>
      </c>
      <c r="AR426" s="209">
        <v>0</v>
      </c>
      <c r="AS426" s="210">
        <v>0</v>
      </c>
      <c r="AT426" s="210">
        <v>0</v>
      </c>
      <c r="AU426" s="210">
        <v>7290000</v>
      </c>
      <c r="AV426" s="107" t="s">
        <v>64</v>
      </c>
      <c r="AX426" s="107">
        <v>1</v>
      </c>
      <c r="AY426" s="107">
        <v>7</v>
      </c>
      <c r="AZ426" s="107">
        <v>0</v>
      </c>
      <c r="BA426" s="107">
        <v>0</v>
      </c>
      <c r="BB426" s="107">
        <v>0</v>
      </c>
      <c r="BC426" s="107">
        <v>0</v>
      </c>
      <c r="BD426" s="107">
        <v>0</v>
      </c>
      <c r="BE426" s="107">
        <v>0</v>
      </c>
      <c r="BF426" s="107">
        <v>0</v>
      </c>
      <c r="BG426" s="206">
        <v>7</v>
      </c>
      <c r="BH426" s="206">
        <v>7</v>
      </c>
      <c r="BI426" s="206">
        <v>7</v>
      </c>
      <c r="BJ426" s="206">
        <v>7</v>
      </c>
      <c r="BK426" s="206">
        <v>7</v>
      </c>
      <c r="BL426" s="57">
        <v>7</v>
      </c>
      <c r="BM426" s="57">
        <v>6.4</v>
      </c>
      <c r="BN426" s="57" t="s">
        <v>67</v>
      </c>
      <c r="BQ426" s="108"/>
    </row>
    <row r="427" spans="1:73" s="57" customFormat="1" ht="14.15" customHeight="1" x14ac:dyDescent="0.35">
      <c r="A427" s="201">
        <v>14586</v>
      </c>
      <c r="B427" s="197" t="s">
        <v>1069</v>
      </c>
      <c r="C427" s="198" t="s">
        <v>126</v>
      </c>
      <c r="D427" s="199">
        <v>2</v>
      </c>
      <c r="E427" s="199">
        <v>2025</v>
      </c>
      <c r="F427" s="200" t="s">
        <v>127</v>
      </c>
      <c r="G427" s="197" t="s">
        <v>214</v>
      </c>
      <c r="H427" s="198" t="s">
        <v>2242</v>
      </c>
      <c r="I427" s="200" t="s">
        <v>296</v>
      </c>
      <c r="J427" s="200" t="s">
        <v>297</v>
      </c>
      <c r="K427" s="200" t="s">
        <v>65</v>
      </c>
      <c r="L427" s="215" t="s">
        <v>65</v>
      </c>
      <c r="M427" s="203">
        <v>5</v>
      </c>
      <c r="N427" s="204" t="s">
        <v>2233</v>
      </c>
      <c r="O427" s="204" t="s">
        <v>328</v>
      </c>
      <c r="P427" s="200" t="s">
        <v>152</v>
      </c>
      <c r="Q427" s="205" t="s">
        <v>61</v>
      </c>
      <c r="R427" s="200" t="s">
        <v>107</v>
      </c>
      <c r="S427" s="204">
        <v>40</v>
      </c>
      <c r="T427" s="203">
        <v>15</v>
      </c>
      <c r="U427" s="203">
        <v>160</v>
      </c>
      <c r="V427" s="203">
        <v>0</v>
      </c>
      <c r="W427" s="203">
        <v>160</v>
      </c>
      <c r="X427" s="203">
        <v>4</v>
      </c>
      <c r="Y427" s="203" t="s">
        <v>64</v>
      </c>
      <c r="Z427" s="207" t="s">
        <v>67</v>
      </c>
      <c r="AA427" s="208" t="s">
        <v>67</v>
      </c>
      <c r="AB427" s="198" t="s">
        <v>2234</v>
      </c>
      <c r="AC427" s="200" t="s">
        <v>329</v>
      </c>
      <c r="AD427" s="203" t="s">
        <v>64</v>
      </c>
      <c r="AE427" s="204" t="s">
        <v>1254</v>
      </c>
      <c r="AF427" s="200" t="s">
        <v>1366</v>
      </c>
      <c r="AG427" s="57">
        <v>40</v>
      </c>
      <c r="AH427" s="203">
        <v>3</v>
      </c>
      <c r="AI427" s="202" t="s">
        <v>2145</v>
      </c>
      <c r="AJ427" s="197" t="s">
        <v>2144</v>
      </c>
      <c r="AK427" s="209">
        <v>160</v>
      </c>
      <c r="AL427" s="209">
        <v>40</v>
      </c>
      <c r="AM427" s="209">
        <v>6373</v>
      </c>
      <c r="AN427" s="209">
        <v>0</v>
      </c>
      <c r="AO427" s="209">
        <v>50000</v>
      </c>
      <c r="AP427" s="209">
        <v>15295200</v>
      </c>
      <c r="AQ427" s="209">
        <v>2400000</v>
      </c>
      <c r="AR427" s="209">
        <v>0</v>
      </c>
      <c r="AS427" s="210">
        <v>0</v>
      </c>
      <c r="AT427" s="210">
        <v>750000</v>
      </c>
      <c r="AU427" s="210">
        <v>18445200</v>
      </c>
      <c r="AV427" s="107" t="s">
        <v>64</v>
      </c>
      <c r="AX427" s="107">
        <v>1</v>
      </c>
      <c r="AY427" s="107">
        <v>7</v>
      </c>
      <c r="AZ427" s="107">
        <v>0</v>
      </c>
      <c r="BA427" s="107">
        <v>0</v>
      </c>
      <c r="BB427" s="107">
        <v>0</v>
      </c>
      <c r="BC427" s="107">
        <v>0</v>
      </c>
      <c r="BD427" s="107">
        <v>0</v>
      </c>
      <c r="BE427" s="107">
        <v>0</v>
      </c>
      <c r="BF427" s="107">
        <v>0</v>
      </c>
      <c r="BG427" s="206">
        <v>7</v>
      </c>
      <c r="BH427" s="206">
        <v>7</v>
      </c>
      <c r="BI427" s="206">
        <v>7</v>
      </c>
      <c r="BJ427" s="206">
        <v>7</v>
      </c>
      <c r="BK427" s="206">
        <v>7</v>
      </c>
      <c r="BL427" s="57">
        <v>7</v>
      </c>
      <c r="BM427" s="57">
        <v>6.4</v>
      </c>
      <c r="BN427" s="57" t="s">
        <v>67</v>
      </c>
      <c r="BQ427" s="108"/>
    </row>
    <row r="428" spans="1:73" s="57" customFormat="1" ht="14.15" customHeight="1" x14ac:dyDescent="0.35">
      <c r="A428" s="201">
        <v>14483</v>
      </c>
      <c r="B428" s="197" t="s">
        <v>1069</v>
      </c>
      <c r="C428" s="198" t="s">
        <v>126</v>
      </c>
      <c r="D428" s="199">
        <v>2</v>
      </c>
      <c r="E428" s="199">
        <v>2025</v>
      </c>
      <c r="F428" s="200" t="s">
        <v>127</v>
      </c>
      <c r="G428" s="197" t="s">
        <v>440</v>
      </c>
      <c r="H428" s="198" t="s">
        <v>2243</v>
      </c>
      <c r="I428" s="200" t="s">
        <v>724</v>
      </c>
      <c r="J428" s="200" t="s">
        <v>725</v>
      </c>
      <c r="K428" s="200" t="s">
        <v>65</v>
      </c>
      <c r="L428" s="215" t="s">
        <v>65</v>
      </c>
      <c r="M428" s="203">
        <v>13</v>
      </c>
      <c r="N428" s="204" t="s">
        <v>1365</v>
      </c>
      <c r="O428" s="204" t="s">
        <v>726</v>
      </c>
      <c r="P428" s="200" t="s">
        <v>435</v>
      </c>
      <c r="Q428" s="205" t="s">
        <v>61</v>
      </c>
      <c r="R428" s="200" t="s">
        <v>62</v>
      </c>
      <c r="S428" s="204">
        <v>33</v>
      </c>
      <c r="T428" s="203">
        <v>15</v>
      </c>
      <c r="U428" s="203">
        <v>130</v>
      </c>
      <c r="V428" s="203">
        <v>0</v>
      </c>
      <c r="W428" s="203">
        <v>130</v>
      </c>
      <c r="X428" s="203">
        <v>4</v>
      </c>
      <c r="Y428" s="203" t="s">
        <v>64</v>
      </c>
      <c r="Z428" s="207" t="s">
        <v>67</v>
      </c>
      <c r="AA428" s="208" t="s">
        <v>67</v>
      </c>
      <c r="AB428" s="198" t="s">
        <v>2234</v>
      </c>
      <c r="AC428" s="200" t="s">
        <v>727</v>
      </c>
      <c r="AD428" s="203" t="s">
        <v>67</v>
      </c>
      <c r="AE428" s="204">
        <v>0</v>
      </c>
      <c r="AF428" s="200" t="s">
        <v>1366</v>
      </c>
      <c r="AG428" s="57">
        <v>33</v>
      </c>
      <c r="AH428" s="203">
        <v>2</v>
      </c>
      <c r="AI428" s="202" t="s">
        <v>2145</v>
      </c>
      <c r="AJ428" s="197" t="s">
        <v>2144</v>
      </c>
      <c r="AK428" s="209">
        <v>130</v>
      </c>
      <c r="AL428" s="209">
        <v>33</v>
      </c>
      <c r="AM428" s="209">
        <v>5075</v>
      </c>
      <c r="AN428" s="209">
        <v>0</v>
      </c>
      <c r="AO428" s="209">
        <v>0</v>
      </c>
      <c r="AP428" s="209">
        <v>9896250</v>
      </c>
      <c r="AQ428" s="209">
        <v>1980000</v>
      </c>
      <c r="AR428" s="209">
        <v>0</v>
      </c>
      <c r="AS428" s="210">
        <v>0</v>
      </c>
      <c r="AT428" s="210">
        <v>0</v>
      </c>
      <c r="AU428" s="210">
        <v>11876250</v>
      </c>
      <c r="AV428" s="107" t="s">
        <v>64</v>
      </c>
      <c r="AX428" s="107">
        <v>1</v>
      </c>
      <c r="AY428" s="107">
        <v>7</v>
      </c>
      <c r="AZ428" s="107">
        <v>0</v>
      </c>
      <c r="BA428" s="107">
        <v>0</v>
      </c>
      <c r="BB428" s="107">
        <v>0</v>
      </c>
      <c r="BC428" s="107">
        <v>0</v>
      </c>
      <c r="BD428" s="107">
        <v>0</v>
      </c>
      <c r="BE428" s="107">
        <v>0</v>
      </c>
      <c r="BF428" s="107">
        <v>0</v>
      </c>
      <c r="BG428" s="206">
        <v>7</v>
      </c>
      <c r="BH428" s="206">
        <v>7</v>
      </c>
      <c r="BI428" s="206">
        <v>7</v>
      </c>
      <c r="BJ428" s="206">
        <v>7</v>
      </c>
      <c r="BK428" s="206">
        <v>7</v>
      </c>
      <c r="BL428" s="57">
        <v>7</v>
      </c>
      <c r="BM428" s="57">
        <v>6.4</v>
      </c>
      <c r="BN428" s="57" t="s">
        <v>64</v>
      </c>
      <c r="BO428" s="57" t="s">
        <v>2547</v>
      </c>
      <c r="BP428" s="57" t="s">
        <v>2548</v>
      </c>
      <c r="BQ428" s="108">
        <v>939479334</v>
      </c>
      <c r="BR428" s="57" t="s">
        <v>2549</v>
      </c>
      <c r="BS428" s="57" t="s">
        <v>2550</v>
      </c>
      <c r="BT428" s="57" t="s">
        <v>2551</v>
      </c>
      <c r="BU428" s="57" t="s">
        <v>2261</v>
      </c>
    </row>
    <row r="429" spans="1:73" s="57" customFormat="1" ht="14.15" customHeight="1" x14ac:dyDescent="0.35">
      <c r="A429" s="201">
        <v>14341</v>
      </c>
      <c r="B429" s="197" t="s">
        <v>1069</v>
      </c>
      <c r="C429" s="198" t="s">
        <v>126</v>
      </c>
      <c r="D429" s="199">
        <v>2</v>
      </c>
      <c r="E429" s="199">
        <v>2025</v>
      </c>
      <c r="F429" s="200" t="s">
        <v>127</v>
      </c>
      <c r="G429" s="197" t="s">
        <v>214</v>
      </c>
      <c r="H429" s="198" t="s">
        <v>2242</v>
      </c>
      <c r="I429" s="200" t="s">
        <v>182</v>
      </c>
      <c r="J429" s="200" t="s">
        <v>183</v>
      </c>
      <c r="K429" s="200" t="s">
        <v>207</v>
      </c>
      <c r="L429" s="215" t="s">
        <v>208</v>
      </c>
      <c r="M429" s="203">
        <v>13</v>
      </c>
      <c r="N429" s="204" t="s">
        <v>1365</v>
      </c>
      <c r="O429" s="204" t="s">
        <v>209</v>
      </c>
      <c r="P429" s="200" t="s">
        <v>152</v>
      </c>
      <c r="Q429" s="205" t="s">
        <v>61</v>
      </c>
      <c r="R429" s="200" t="s">
        <v>107</v>
      </c>
      <c r="S429" s="204">
        <v>33</v>
      </c>
      <c r="T429" s="203">
        <v>10</v>
      </c>
      <c r="U429" s="203">
        <v>90</v>
      </c>
      <c r="V429" s="203">
        <v>8</v>
      </c>
      <c r="W429" s="203">
        <v>98</v>
      </c>
      <c r="X429" s="203">
        <v>3</v>
      </c>
      <c r="Y429" s="203" t="s">
        <v>64</v>
      </c>
      <c r="Z429" s="207" t="s">
        <v>67</v>
      </c>
      <c r="AA429" s="208" t="s">
        <v>67</v>
      </c>
      <c r="AB429" s="198" t="s">
        <v>2234</v>
      </c>
      <c r="AC429" s="200" t="s">
        <v>210</v>
      </c>
      <c r="AD429" s="203" t="s">
        <v>64</v>
      </c>
      <c r="AE429" s="204" t="s">
        <v>2308</v>
      </c>
      <c r="AF429" s="200" t="s">
        <v>1366</v>
      </c>
      <c r="AG429" s="57">
        <v>33</v>
      </c>
      <c r="AH429" s="203">
        <v>3</v>
      </c>
      <c r="AI429" s="202" t="s">
        <v>2145</v>
      </c>
      <c r="AJ429" s="197" t="s">
        <v>2144</v>
      </c>
      <c r="AK429" s="209">
        <v>98</v>
      </c>
      <c r="AL429" s="209">
        <v>33</v>
      </c>
      <c r="AM429" s="209">
        <v>6373</v>
      </c>
      <c r="AN429" s="209">
        <v>0</v>
      </c>
      <c r="AO429" s="209">
        <v>12000</v>
      </c>
      <c r="AP429" s="209">
        <v>6245540</v>
      </c>
      <c r="AQ429" s="209">
        <v>1320000</v>
      </c>
      <c r="AR429" s="209">
        <v>0</v>
      </c>
      <c r="AS429" s="210">
        <v>0</v>
      </c>
      <c r="AT429" s="210">
        <v>120000</v>
      </c>
      <c r="AU429" s="210">
        <v>7685540</v>
      </c>
      <c r="AV429" s="107" t="s">
        <v>67</v>
      </c>
      <c r="AW429" s="57" t="s">
        <v>2552</v>
      </c>
      <c r="AX429" s="107">
        <v>0</v>
      </c>
      <c r="AY429" s="107">
        <v>0</v>
      </c>
      <c r="AZ429" s="107">
        <v>0</v>
      </c>
      <c r="BA429" s="107">
        <v>0</v>
      </c>
      <c r="BB429" s="107">
        <v>0</v>
      </c>
      <c r="BC429" s="107">
        <v>0</v>
      </c>
      <c r="BD429" s="107">
        <v>0</v>
      </c>
      <c r="BE429" s="107">
        <v>0</v>
      </c>
      <c r="BF429" s="107">
        <v>0</v>
      </c>
      <c r="BG429" s="206">
        <v>0</v>
      </c>
      <c r="BH429" s="206">
        <v>0</v>
      </c>
      <c r="BI429" s="206">
        <v>0</v>
      </c>
      <c r="BJ429" s="206">
        <v>0</v>
      </c>
      <c r="BK429" s="206">
        <v>0</v>
      </c>
      <c r="BL429" s="57">
        <v>0</v>
      </c>
      <c r="BM429" s="57">
        <v>0</v>
      </c>
      <c r="BN429" s="57" t="s">
        <v>67</v>
      </c>
      <c r="BQ429" s="108"/>
    </row>
    <row r="430" spans="1:73" s="57" customFormat="1" ht="14.15" customHeight="1" x14ac:dyDescent="0.35">
      <c r="A430" s="201">
        <v>14298</v>
      </c>
      <c r="B430" s="197" t="s">
        <v>1069</v>
      </c>
      <c r="C430" s="198" t="s">
        <v>126</v>
      </c>
      <c r="D430" s="199">
        <v>2</v>
      </c>
      <c r="E430" s="199">
        <v>2025</v>
      </c>
      <c r="F430" s="200" t="s">
        <v>127</v>
      </c>
      <c r="G430" s="197" t="s">
        <v>812</v>
      </c>
      <c r="H430" s="198" t="s">
        <v>2268</v>
      </c>
      <c r="I430" s="200" t="s">
        <v>813</v>
      </c>
      <c r="J430" s="200" t="s">
        <v>2592</v>
      </c>
      <c r="K430" s="200" t="s">
        <v>814</v>
      </c>
      <c r="L430" s="215" t="s">
        <v>815</v>
      </c>
      <c r="M430" s="203">
        <v>13</v>
      </c>
      <c r="N430" s="204" t="s">
        <v>1365</v>
      </c>
      <c r="O430" s="204" t="s">
        <v>312</v>
      </c>
      <c r="P430" s="200" t="s">
        <v>445</v>
      </c>
      <c r="Q430" s="205" t="s">
        <v>61</v>
      </c>
      <c r="R430" s="200" t="s">
        <v>107</v>
      </c>
      <c r="S430" s="204">
        <v>48</v>
      </c>
      <c r="T430" s="203">
        <v>15</v>
      </c>
      <c r="U430" s="203"/>
      <c r="V430" s="203">
        <v>12</v>
      </c>
      <c r="W430" s="203">
        <v>192</v>
      </c>
      <c r="X430" s="203">
        <v>4</v>
      </c>
      <c r="Y430" s="203" t="s">
        <v>64</v>
      </c>
      <c r="Z430" s="207" t="s">
        <v>67</v>
      </c>
      <c r="AA430" s="208" t="s">
        <v>67</v>
      </c>
      <c r="AB430" s="198" t="s">
        <v>2269</v>
      </c>
      <c r="AC430" s="200" t="s">
        <v>808</v>
      </c>
      <c r="AD430" s="203" t="s">
        <v>67</v>
      </c>
      <c r="AE430" s="204">
        <v>0</v>
      </c>
      <c r="AF430" s="200" t="s">
        <v>1366</v>
      </c>
      <c r="AG430" s="57">
        <v>48</v>
      </c>
      <c r="AH430" s="203">
        <v>1</v>
      </c>
      <c r="AI430" s="202" t="s">
        <v>2145</v>
      </c>
      <c r="AJ430" s="197" t="s">
        <v>2144</v>
      </c>
      <c r="AK430" s="209">
        <v>192</v>
      </c>
      <c r="AL430" s="209">
        <v>48</v>
      </c>
      <c r="AM430" s="209">
        <v>4130</v>
      </c>
      <c r="AN430" s="209">
        <v>0</v>
      </c>
      <c r="AO430" s="209">
        <v>0</v>
      </c>
      <c r="AP430" s="209">
        <v>11894400</v>
      </c>
      <c r="AQ430" s="209">
        <v>2880000</v>
      </c>
      <c r="AR430" s="209">
        <v>0</v>
      </c>
      <c r="AS430" s="210">
        <v>0</v>
      </c>
      <c r="AT430" s="210">
        <v>0</v>
      </c>
      <c r="AU430" s="210">
        <v>14774400</v>
      </c>
      <c r="AV430" s="107" t="s">
        <v>64</v>
      </c>
      <c r="AX430" s="107">
        <v>1</v>
      </c>
      <c r="AY430" s="107">
        <v>7</v>
      </c>
      <c r="AZ430" s="107">
        <v>7</v>
      </c>
      <c r="BA430" s="107">
        <v>7</v>
      </c>
      <c r="BB430" s="107">
        <v>7</v>
      </c>
      <c r="BC430" s="107">
        <v>7</v>
      </c>
      <c r="BD430" s="107">
        <v>7</v>
      </c>
      <c r="BE430" s="107">
        <v>7</v>
      </c>
      <c r="BF430" s="107">
        <v>7</v>
      </c>
      <c r="BG430" s="206">
        <v>7</v>
      </c>
      <c r="BH430" s="206">
        <v>7</v>
      </c>
      <c r="BI430" s="206">
        <v>7</v>
      </c>
      <c r="BJ430" s="206">
        <v>7</v>
      </c>
      <c r="BK430" s="206">
        <v>7</v>
      </c>
      <c r="BL430" s="57">
        <v>7</v>
      </c>
      <c r="BM430" s="57">
        <v>6.4</v>
      </c>
      <c r="BN430" s="57" t="s">
        <v>67</v>
      </c>
      <c r="BQ430" s="108"/>
    </row>
    <row r="431" spans="1:73" s="57" customFormat="1" ht="14.15" customHeight="1" x14ac:dyDescent="0.35">
      <c r="A431" s="201">
        <v>14465</v>
      </c>
      <c r="B431" s="197" t="s">
        <v>1069</v>
      </c>
      <c r="C431" s="198" t="s">
        <v>126</v>
      </c>
      <c r="D431" s="199">
        <v>2</v>
      </c>
      <c r="E431" s="199">
        <v>2025</v>
      </c>
      <c r="F431" s="200" t="s">
        <v>127</v>
      </c>
      <c r="G431" s="197" t="s">
        <v>619</v>
      </c>
      <c r="H431" s="198" t="s">
        <v>2263</v>
      </c>
      <c r="I431" s="200" t="s">
        <v>826</v>
      </c>
      <c r="J431" s="200" t="s">
        <v>2592</v>
      </c>
      <c r="K431" s="200" t="s">
        <v>827</v>
      </c>
      <c r="L431" s="215" t="s">
        <v>828</v>
      </c>
      <c r="M431" s="203">
        <v>13</v>
      </c>
      <c r="N431" s="204" t="s">
        <v>1365</v>
      </c>
      <c r="O431" s="204" t="s">
        <v>455</v>
      </c>
      <c r="P431" s="200" t="s">
        <v>132</v>
      </c>
      <c r="Q431" s="205" t="s">
        <v>61</v>
      </c>
      <c r="R431" s="200" t="s">
        <v>107</v>
      </c>
      <c r="S431" s="204">
        <v>18</v>
      </c>
      <c r="T431" s="203">
        <v>20</v>
      </c>
      <c r="U431" s="203"/>
      <c r="V431" s="203">
        <v>10</v>
      </c>
      <c r="W431" s="203">
        <v>52</v>
      </c>
      <c r="X431" s="203">
        <v>3</v>
      </c>
      <c r="Y431" s="203" t="s">
        <v>64</v>
      </c>
      <c r="Z431" s="207" t="s">
        <v>67</v>
      </c>
      <c r="AA431" s="208" t="s">
        <v>67</v>
      </c>
      <c r="AB431" s="198" t="s">
        <v>2266</v>
      </c>
      <c r="AC431" s="200" t="s">
        <v>831</v>
      </c>
      <c r="AD431" s="203" t="s">
        <v>67</v>
      </c>
      <c r="AE431" s="204">
        <v>0</v>
      </c>
      <c r="AF431" s="200" t="s">
        <v>1366</v>
      </c>
      <c r="AG431" s="57">
        <v>18</v>
      </c>
      <c r="AH431" s="203">
        <v>1</v>
      </c>
      <c r="AI431" s="202" t="s">
        <v>2145</v>
      </c>
      <c r="AJ431" s="197" t="s">
        <v>2144</v>
      </c>
      <c r="AK431" s="209">
        <v>52</v>
      </c>
      <c r="AL431" s="209">
        <v>18</v>
      </c>
      <c r="AM431" s="209">
        <v>4130</v>
      </c>
      <c r="AN431" s="209">
        <v>0</v>
      </c>
      <c r="AO431" s="209">
        <v>0</v>
      </c>
      <c r="AP431" s="209">
        <v>4295200</v>
      </c>
      <c r="AQ431" s="209">
        <v>1440000</v>
      </c>
      <c r="AR431" s="209">
        <v>0</v>
      </c>
      <c r="AS431" s="210">
        <v>0</v>
      </c>
      <c r="AT431" s="210">
        <v>0</v>
      </c>
      <c r="AU431" s="210">
        <v>5735200</v>
      </c>
      <c r="AV431" s="107" t="s">
        <v>64</v>
      </c>
      <c r="AX431" s="107">
        <v>1</v>
      </c>
      <c r="AY431" s="107">
        <v>7</v>
      </c>
      <c r="AZ431" s="107">
        <v>7</v>
      </c>
      <c r="BA431" s="107">
        <v>7</v>
      </c>
      <c r="BB431" s="107">
        <v>7</v>
      </c>
      <c r="BC431" s="107">
        <v>7</v>
      </c>
      <c r="BD431" s="107">
        <v>7</v>
      </c>
      <c r="BE431" s="107">
        <v>7</v>
      </c>
      <c r="BF431" s="107">
        <v>7</v>
      </c>
      <c r="BG431" s="206">
        <v>7</v>
      </c>
      <c r="BH431" s="206">
        <v>7</v>
      </c>
      <c r="BI431" s="206">
        <v>7</v>
      </c>
      <c r="BJ431" s="206">
        <v>7</v>
      </c>
      <c r="BK431" s="206">
        <v>7</v>
      </c>
      <c r="BL431" s="57">
        <v>7</v>
      </c>
      <c r="BM431" s="57">
        <v>6.4</v>
      </c>
      <c r="BN431" s="57" t="s">
        <v>67</v>
      </c>
      <c r="BQ431" s="108"/>
    </row>
    <row r="432" spans="1:73" s="57" customFormat="1" ht="14.15" customHeight="1" x14ac:dyDescent="0.35">
      <c r="A432" s="201">
        <v>14401</v>
      </c>
      <c r="B432" s="197" t="s">
        <v>1069</v>
      </c>
      <c r="C432" s="198" t="s">
        <v>126</v>
      </c>
      <c r="D432" s="199">
        <v>2</v>
      </c>
      <c r="E432" s="199">
        <v>2025</v>
      </c>
      <c r="F432" s="200" t="s">
        <v>127</v>
      </c>
      <c r="G432" s="197" t="s">
        <v>850</v>
      </c>
      <c r="H432" s="198" t="s">
        <v>849</v>
      </c>
      <c r="I432" s="200" t="s">
        <v>851</v>
      </c>
      <c r="J432" s="200" t="s">
        <v>2592</v>
      </c>
      <c r="K432" s="200" t="s">
        <v>65</v>
      </c>
      <c r="L432" s="215" t="s">
        <v>65</v>
      </c>
      <c r="M432" s="203">
        <v>13</v>
      </c>
      <c r="N432" s="204" t="s">
        <v>1365</v>
      </c>
      <c r="O432" s="204" t="s">
        <v>844</v>
      </c>
      <c r="P432" s="200" t="s">
        <v>462</v>
      </c>
      <c r="Q432" s="205" t="s">
        <v>61</v>
      </c>
      <c r="R432" s="200" t="s">
        <v>107</v>
      </c>
      <c r="S432" s="204">
        <v>12</v>
      </c>
      <c r="T432" s="203">
        <v>20</v>
      </c>
      <c r="U432" s="203"/>
      <c r="V432" s="203">
        <v>0</v>
      </c>
      <c r="W432" s="203">
        <v>45</v>
      </c>
      <c r="X432" s="203">
        <v>4</v>
      </c>
      <c r="Y432" s="203" t="s">
        <v>64</v>
      </c>
      <c r="Z432" s="207" t="s">
        <v>67</v>
      </c>
      <c r="AA432" s="208" t="s">
        <v>67</v>
      </c>
      <c r="AB432" s="198" t="s">
        <v>2265</v>
      </c>
      <c r="AC432" s="200" t="s">
        <v>853</v>
      </c>
      <c r="AD432" s="203" t="s">
        <v>67</v>
      </c>
      <c r="AE432" s="204">
        <v>0</v>
      </c>
      <c r="AF432" s="200" t="s">
        <v>1366</v>
      </c>
      <c r="AG432" s="57">
        <v>12</v>
      </c>
      <c r="AH432" s="203">
        <v>1</v>
      </c>
      <c r="AI432" s="202" t="s">
        <v>2145</v>
      </c>
      <c r="AJ432" s="197" t="s">
        <v>2144</v>
      </c>
      <c r="AK432" s="209">
        <v>45</v>
      </c>
      <c r="AL432" s="209">
        <v>12</v>
      </c>
      <c r="AM432" s="209">
        <v>4130</v>
      </c>
      <c r="AN432" s="209">
        <v>0</v>
      </c>
      <c r="AO432" s="209">
        <v>0</v>
      </c>
      <c r="AP432" s="209">
        <v>3717000</v>
      </c>
      <c r="AQ432" s="209">
        <v>960000</v>
      </c>
      <c r="AR432" s="209">
        <v>0</v>
      </c>
      <c r="AS432" s="210">
        <v>0</v>
      </c>
      <c r="AT432" s="210">
        <v>0</v>
      </c>
      <c r="AU432" s="210">
        <v>4677000</v>
      </c>
      <c r="AV432" s="107" t="s">
        <v>64</v>
      </c>
      <c r="AX432" s="107">
        <v>1</v>
      </c>
      <c r="AY432" s="107">
        <v>7</v>
      </c>
      <c r="AZ432" s="107">
        <v>7</v>
      </c>
      <c r="BA432" s="107">
        <v>7</v>
      </c>
      <c r="BB432" s="107">
        <v>7</v>
      </c>
      <c r="BC432" s="107">
        <v>7</v>
      </c>
      <c r="BD432" s="107">
        <v>7</v>
      </c>
      <c r="BE432" s="107">
        <v>7</v>
      </c>
      <c r="BF432" s="107">
        <v>7</v>
      </c>
      <c r="BG432" s="206">
        <v>7</v>
      </c>
      <c r="BH432" s="206">
        <v>7</v>
      </c>
      <c r="BI432" s="206">
        <v>7</v>
      </c>
      <c r="BJ432" s="206">
        <v>7</v>
      </c>
      <c r="BK432" s="206">
        <v>7</v>
      </c>
      <c r="BL432" s="57">
        <v>7</v>
      </c>
      <c r="BM432" s="57">
        <v>6.4</v>
      </c>
      <c r="BN432" s="57" t="s">
        <v>67</v>
      </c>
      <c r="BQ432" s="108"/>
    </row>
    <row r="433" spans="1:73" s="57" customFormat="1" ht="14.15" customHeight="1" x14ac:dyDescent="0.35">
      <c r="A433" s="201">
        <v>14412</v>
      </c>
      <c r="B433" s="197" t="s">
        <v>1069</v>
      </c>
      <c r="C433" s="198" t="s">
        <v>126</v>
      </c>
      <c r="D433" s="199">
        <v>2</v>
      </c>
      <c r="E433" s="199">
        <v>2025</v>
      </c>
      <c r="F433" s="200" t="s">
        <v>127</v>
      </c>
      <c r="G433" s="197" t="s">
        <v>476</v>
      </c>
      <c r="H433" s="198" t="s">
        <v>603</v>
      </c>
      <c r="I433" s="200" t="s">
        <v>897</v>
      </c>
      <c r="J433" s="200" t="s">
        <v>2592</v>
      </c>
      <c r="K433" s="200" t="s">
        <v>65</v>
      </c>
      <c r="L433" s="215" t="s">
        <v>65</v>
      </c>
      <c r="M433" s="203">
        <v>13</v>
      </c>
      <c r="N433" s="204" t="s">
        <v>1365</v>
      </c>
      <c r="O433" s="204" t="s">
        <v>595</v>
      </c>
      <c r="P433" s="200" t="s">
        <v>152</v>
      </c>
      <c r="Q433" s="205" t="s">
        <v>61</v>
      </c>
      <c r="R433" s="200" t="s">
        <v>107</v>
      </c>
      <c r="S433" s="204">
        <v>25</v>
      </c>
      <c r="T433" s="203">
        <v>20</v>
      </c>
      <c r="U433" s="203"/>
      <c r="V433" s="203">
        <v>0</v>
      </c>
      <c r="W433" s="203">
        <v>100</v>
      </c>
      <c r="X433" s="203">
        <v>4</v>
      </c>
      <c r="Y433" s="203" t="s">
        <v>64</v>
      </c>
      <c r="Z433" s="207" t="s">
        <v>67</v>
      </c>
      <c r="AA433" s="208" t="s">
        <v>67</v>
      </c>
      <c r="AB433" s="198" t="s">
        <v>2244</v>
      </c>
      <c r="AC433" s="200" t="s">
        <v>600</v>
      </c>
      <c r="AD433" s="203" t="s">
        <v>67</v>
      </c>
      <c r="AE433" s="204">
        <v>0</v>
      </c>
      <c r="AF433" s="200" t="s">
        <v>1366</v>
      </c>
      <c r="AG433" s="57">
        <v>25</v>
      </c>
      <c r="AH433" s="203">
        <v>2</v>
      </c>
      <c r="AI433" s="202" t="s">
        <v>2145</v>
      </c>
      <c r="AJ433" s="197" t="s">
        <v>2144</v>
      </c>
      <c r="AK433" s="209">
        <v>100</v>
      </c>
      <c r="AL433" s="209">
        <v>25</v>
      </c>
      <c r="AM433" s="209">
        <v>5075</v>
      </c>
      <c r="AN433" s="209">
        <v>0</v>
      </c>
      <c r="AO433" s="209">
        <v>0</v>
      </c>
      <c r="AP433" s="209">
        <v>10150000</v>
      </c>
      <c r="AQ433" s="209">
        <v>2000000</v>
      </c>
      <c r="AR433" s="209">
        <v>0</v>
      </c>
      <c r="AS433" s="210">
        <v>0</v>
      </c>
      <c r="AT433" s="210">
        <v>0</v>
      </c>
      <c r="AU433" s="210">
        <v>12150000</v>
      </c>
      <c r="AV433" s="107" t="s">
        <v>64</v>
      </c>
      <c r="AX433" s="107">
        <v>1</v>
      </c>
      <c r="AY433" s="107">
        <v>7</v>
      </c>
      <c r="AZ433" s="107">
        <v>7</v>
      </c>
      <c r="BA433" s="107">
        <v>7</v>
      </c>
      <c r="BB433" s="107">
        <v>7</v>
      </c>
      <c r="BC433" s="107">
        <v>7</v>
      </c>
      <c r="BD433" s="107">
        <v>7</v>
      </c>
      <c r="BE433" s="107">
        <v>7</v>
      </c>
      <c r="BF433" s="107">
        <v>7</v>
      </c>
      <c r="BG433" s="206">
        <v>7</v>
      </c>
      <c r="BH433" s="206">
        <v>7</v>
      </c>
      <c r="BI433" s="206">
        <v>7</v>
      </c>
      <c r="BJ433" s="206">
        <v>7</v>
      </c>
      <c r="BK433" s="206">
        <v>7</v>
      </c>
      <c r="BL433" s="57">
        <v>7</v>
      </c>
      <c r="BM433" s="57">
        <v>6.4</v>
      </c>
      <c r="BN433" s="57" t="s">
        <v>67</v>
      </c>
      <c r="BQ433" s="108"/>
    </row>
    <row r="434" spans="1:73" s="57" customFormat="1" ht="14.15" customHeight="1" x14ac:dyDescent="0.35">
      <c r="A434" s="201">
        <v>14413</v>
      </c>
      <c r="B434" s="197" t="s">
        <v>1069</v>
      </c>
      <c r="C434" s="198" t="s">
        <v>126</v>
      </c>
      <c r="D434" s="199">
        <v>2</v>
      </c>
      <c r="E434" s="199">
        <v>2025</v>
      </c>
      <c r="F434" s="200" t="s">
        <v>127</v>
      </c>
      <c r="G434" s="197" t="s">
        <v>476</v>
      </c>
      <c r="H434" s="198" t="s">
        <v>603</v>
      </c>
      <c r="I434" s="200" t="s">
        <v>897</v>
      </c>
      <c r="J434" s="200" t="s">
        <v>2592</v>
      </c>
      <c r="K434" s="200" t="s">
        <v>65</v>
      </c>
      <c r="L434" s="215" t="s">
        <v>65</v>
      </c>
      <c r="M434" s="203">
        <v>13</v>
      </c>
      <c r="N434" s="204" t="s">
        <v>1365</v>
      </c>
      <c r="O434" s="204" t="s">
        <v>604</v>
      </c>
      <c r="P434" s="200" t="s">
        <v>152</v>
      </c>
      <c r="Q434" s="205" t="s">
        <v>61</v>
      </c>
      <c r="R434" s="200" t="s">
        <v>107</v>
      </c>
      <c r="S434" s="204">
        <v>25</v>
      </c>
      <c r="T434" s="203">
        <v>20</v>
      </c>
      <c r="U434" s="203"/>
      <c r="V434" s="203">
        <v>0</v>
      </c>
      <c r="W434" s="203">
        <v>100</v>
      </c>
      <c r="X434" s="203">
        <v>4</v>
      </c>
      <c r="Y434" s="203" t="s">
        <v>64</v>
      </c>
      <c r="Z434" s="207" t="s">
        <v>67</v>
      </c>
      <c r="AA434" s="208" t="s">
        <v>67</v>
      </c>
      <c r="AB434" s="198" t="s">
        <v>2244</v>
      </c>
      <c r="AC434" s="200" t="s">
        <v>600</v>
      </c>
      <c r="AD434" s="203" t="s">
        <v>67</v>
      </c>
      <c r="AE434" s="204">
        <v>0</v>
      </c>
      <c r="AF434" s="200" t="s">
        <v>1366</v>
      </c>
      <c r="AG434" s="57">
        <v>25</v>
      </c>
      <c r="AH434" s="203">
        <v>2</v>
      </c>
      <c r="AI434" s="202" t="s">
        <v>2145</v>
      </c>
      <c r="AJ434" s="197" t="s">
        <v>2144</v>
      </c>
      <c r="AK434" s="209">
        <v>100</v>
      </c>
      <c r="AL434" s="209">
        <v>25</v>
      </c>
      <c r="AM434" s="209">
        <v>5075</v>
      </c>
      <c r="AN434" s="209">
        <v>0</v>
      </c>
      <c r="AO434" s="209">
        <v>0</v>
      </c>
      <c r="AP434" s="209">
        <v>10150000</v>
      </c>
      <c r="AQ434" s="209">
        <v>2000000</v>
      </c>
      <c r="AR434" s="209">
        <v>0</v>
      </c>
      <c r="AS434" s="210">
        <v>0</v>
      </c>
      <c r="AT434" s="210">
        <v>0</v>
      </c>
      <c r="AU434" s="210">
        <v>12150000</v>
      </c>
      <c r="AV434" s="107" t="s">
        <v>64</v>
      </c>
      <c r="AX434" s="107">
        <v>1</v>
      </c>
      <c r="AY434" s="107">
        <v>7</v>
      </c>
      <c r="AZ434" s="107">
        <v>7</v>
      </c>
      <c r="BA434" s="107">
        <v>7</v>
      </c>
      <c r="BB434" s="107">
        <v>7</v>
      </c>
      <c r="BC434" s="107">
        <v>7</v>
      </c>
      <c r="BD434" s="107">
        <v>7</v>
      </c>
      <c r="BE434" s="107">
        <v>7</v>
      </c>
      <c r="BF434" s="107">
        <v>7</v>
      </c>
      <c r="BG434" s="206">
        <v>7</v>
      </c>
      <c r="BH434" s="206">
        <v>7</v>
      </c>
      <c r="BI434" s="206">
        <v>7</v>
      </c>
      <c r="BJ434" s="206">
        <v>7</v>
      </c>
      <c r="BK434" s="206">
        <v>7</v>
      </c>
      <c r="BL434" s="57">
        <v>7</v>
      </c>
      <c r="BM434" s="57">
        <v>6.4</v>
      </c>
      <c r="BN434" s="57" t="s">
        <v>67</v>
      </c>
      <c r="BQ434" s="108"/>
    </row>
    <row r="435" spans="1:73" s="57" customFormat="1" ht="14.15" customHeight="1" x14ac:dyDescent="0.35">
      <c r="A435" s="201">
        <v>14421</v>
      </c>
      <c r="B435" s="197" t="s">
        <v>1069</v>
      </c>
      <c r="C435" s="198" t="s">
        <v>126</v>
      </c>
      <c r="D435" s="199">
        <v>2</v>
      </c>
      <c r="E435" s="199">
        <v>2025</v>
      </c>
      <c r="F435" s="200" t="s">
        <v>127</v>
      </c>
      <c r="G435" s="197" t="s">
        <v>948</v>
      </c>
      <c r="H435" s="198" t="s">
        <v>2313</v>
      </c>
      <c r="I435" s="200" t="s">
        <v>552</v>
      </c>
      <c r="J435" s="200" t="s">
        <v>553</v>
      </c>
      <c r="K435" s="200" t="s">
        <v>56</v>
      </c>
      <c r="L435" s="215" t="s">
        <v>57</v>
      </c>
      <c r="M435" s="203">
        <v>13</v>
      </c>
      <c r="N435" s="204" t="s">
        <v>1365</v>
      </c>
      <c r="O435" s="204" t="s">
        <v>203</v>
      </c>
      <c r="P435" s="200" t="s">
        <v>152</v>
      </c>
      <c r="Q435" s="205" t="s">
        <v>61</v>
      </c>
      <c r="R435" s="200" t="s">
        <v>62</v>
      </c>
      <c r="S435" s="204">
        <v>23</v>
      </c>
      <c r="T435" s="203">
        <v>13</v>
      </c>
      <c r="U435" s="203">
        <v>80</v>
      </c>
      <c r="V435" s="203">
        <v>12</v>
      </c>
      <c r="W435" s="203">
        <v>92</v>
      </c>
      <c r="X435" s="203">
        <v>4</v>
      </c>
      <c r="Y435" s="203" t="s">
        <v>64</v>
      </c>
      <c r="Z435" s="207" t="s">
        <v>67</v>
      </c>
      <c r="AA435" s="208" t="s">
        <v>64</v>
      </c>
      <c r="AB435" s="198" t="s">
        <v>2234</v>
      </c>
      <c r="AC435" s="200" t="s">
        <v>946</v>
      </c>
      <c r="AD435" s="203" t="s">
        <v>67</v>
      </c>
      <c r="AE435" s="204">
        <v>0</v>
      </c>
      <c r="AF435" s="200" t="s">
        <v>1366</v>
      </c>
      <c r="AG435" s="57">
        <v>23</v>
      </c>
      <c r="AH435" s="203">
        <v>3</v>
      </c>
      <c r="AI435" s="202" t="s">
        <v>2145</v>
      </c>
      <c r="AJ435" s="197" t="s">
        <v>2144</v>
      </c>
      <c r="AK435" s="209">
        <v>92</v>
      </c>
      <c r="AL435" s="209">
        <v>23</v>
      </c>
      <c r="AM435" s="209">
        <v>6373</v>
      </c>
      <c r="AN435" s="209">
        <v>160000</v>
      </c>
      <c r="AO435" s="209">
        <v>0</v>
      </c>
      <c r="AP435" s="209">
        <v>7622108</v>
      </c>
      <c r="AQ435" s="209">
        <v>1196000</v>
      </c>
      <c r="AR435" s="209">
        <v>2080000</v>
      </c>
      <c r="AS435" s="210">
        <v>0</v>
      </c>
      <c r="AT435" s="210">
        <v>0</v>
      </c>
      <c r="AU435" s="210">
        <v>10898108</v>
      </c>
      <c r="AV435" s="107" t="s">
        <v>64</v>
      </c>
      <c r="AX435" s="107">
        <v>1</v>
      </c>
      <c r="AY435" s="107">
        <v>7</v>
      </c>
      <c r="AZ435" s="107">
        <v>0</v>
      </c>
      <c r="BA435" s="107">
        <v>0</v>
      </c>
      <c r="BB435" s="107">
        <v>0</v>
      </c>
      <c r="BC435" s="107">
        <v>0</v>
      </c>
      <c r="BD435" s="107">
        <v>0</v>
      </c>
      <c r="BE435" s="107">
        <v>0</v>
      </c>
      <c r="BF435" s="107">
        <v>0</v>
      </c>
      <c r="BG435" s="206">
        <v>7</v>
      </c>
      <c r="BH435" s="206">
        <v>7</v>
      </c>
      <c r="BI435" s="206">
        <v>7</v>
      </c>
      <c r="BJ435" s="206">
        <v>7</v>
      </c>
      <c r="BK435" s="206">
        <v>7</v>
      </c>
      <c r="BL435" s="57">
        <v>7</v>
      </c>
      <c r="BM435" s="57">
        <v>6.4</v>
      </c>
      <c r="BN435" s="57" t="s">
        <v>67</v>
      </c>
      <c r="BQ435" s="108"/>
    </row>
    <row r="436" spans="1:73" s="57" customFormat="1" ht="14.15" customHeight="1" x14ac:dyDescent="0.35">
      <c r="A436" s="201">
        <v>14273</v>
      </c>
      <c r="B436" s="197" t="s">
        <v>1069</v>
      </c>
      <c r="C436" s="198" t="s">
        <v>126</v>
      </c>
      <c r="D436" s="199">
        <v>2</v>
      </c>
      <c r="E436" s="199">
        <v>2025</v>
      </c>
      <c r="F436" s="200" t="s">
        <v>127</v>
      </c>
      <c r="G436" s="197" t="s">
        <v>1018</v>
      </c>
      <c r="H436" s="198" t="s">
        <v>2381</v>
      </c>
      <c r="I436" s="200" t="s">
        <v>614</v>
      </c>
      <c r="J436" s="200" t="s">
        <v>615</v>
      </c>
      <c r="K436" s="200" t="s">
        <v>56</v>
      </c>
      <c r="L436" s="215" t="s">
        <v>57</v>
      </c>
      <c r="M436" s="203">
        <v>13</v>
      </c>
      <c r="N436" s="204" t="s">
        <v>1365</v>
      </c>
      <c r="O436" s="204" t="s">
        <v>209</v>
      </c>
      <c r="P436" s="200" t="s">
        <v>445</v>
      </c>
      <c r="Q436" s="205" t="s">
        <v>61</v>
      </c>
      <c r="R436" s="200" t="s">
        <v>62</v>
      </c>
      <c r="S436" s="204">
        <v>38</v>
      </c>
      <c r="T436" s="203">
        <v>11</v>
      </c>
      <c r="U436" s="203">
        <v>100</v>
      </c>
      <c r="V436" s="203">
        <v>12</v>
      </c>
      <c r="W436" s="203">
        <v>112</v>
      </c>
      <c r="X436" s="203">
        <v>3</v>
      </c>
      <c r="Y436" s="203" t="s">
        <v>64</v>
      </c>
      <c r="Z436" s="207" t="s">
        <v>67</v>
      </c>
      <c r="AA436" s="208" t="s">
        <v>64</v>
      </c>
      <c r="AB436" s="198" t="s">
        <v>2234</v>
      </c>
      <c r="AC436" s="200" t="s">
        <v>1016</v>
      </c>
      <c r="AD436" s="203" t="s">
        <v>67</v>
      </c>
      <c r="AE436" s="204">
        <v>0</v>
      </c>
      <c r="AF436" s="200" t="s">
        <v>1366</v>
      </c>
      <c r="AG436" s="57">
        <v>38</v>
      </c>
      <c r="AH436" s="203">
        <v>2</v>
      </c>
      <c r="AI436" s="202" t="s">
        <v>2145</v>
      </c>
      <c r="AJ436" s="197" t="s">
        <v>2144</v>
      </c>
      <c r="AK436" s="209">
        <v>112</v>
      </c>
      <c r="AL436" s="209">
        <v>38</v>
      </c>
      <c r="AM436" s="209">
        <v>5075</v>
      </c>
      <c r="AN436" s="209">
        <v>115000</v>
      </c>
      <c r="AO436" s="209">
        <v>0</v>
      </c>
      <c r="AP436" s="209">
        <v>6252400</v>
      </c>
      <c r="AQ436" s="209">
        <v>1672000</v>
      </c>
      <c r="AR436" s="209">
        <v>1265000</v>
      </c>
      <c r="AS436" s="210">
        <v>0</v>
      </c>
      <c r="AT436" s="210">
        <v>0</v>
      </c>
      <c r="AU436" s="210">
        <v>9189400</v>
      </c>
      <c r="AV436" s="107" t="s">
        <v>64</v>
      </c>
      <c r="AX436" s="107">
        <v>1</v>
      </c>
      <c r="AY436" s="107">
        <v>7</v>
      </c>
      <c r="AZ436" s="107">
        <v>0</v>
      </c>
      <c r="BA436" s="107">
        <v>0</v>
      </c>
      <c r="BB436" s="107">
        <v>0</v>
      </c>
      <c r="BC436" s="107">
        <v>0</v>
      </c>
      <c r="BD436" s="107">
        <v>0</v>
      </c>
      <c r="BE436" s="107">
        <v>0</v>
      </c>
      <c r="BF436" s="107">
        <v>0</v>
      </c>
      <c r="BG436" s="206">
        <v>7</v>
      </c>
      <c r="BH436" s="206">
        <v>7</v>
      </c>
      <c r="BI436" s="206">
        <v>7</v>
      </c>
      <c r="BJ436" s="206">
        <v>7</v>
      </c>
      <c r="BK436" s="206">
        <v>7</v>
      </c>
      <c r="BL436" s="57">
        <v>7</v>
      </c>
      <c r="BM436" s="57">
        <v>6.4</v>
      </c>
      <c r="BN436" s="57" t="s">
        <v>67</v>
      </c>
      <c r="BQ436" s="108"/>
    </row>
    <row r="437" spans="1:73" s="57" customFormat="1" ht="14.15" customHeight="1" x14ac:dyDescent="0.35">
      <c r="A437" s="201">
        <v>14266</v>
      </c>
      <c r="B437" s="197" t="s">
        <v>1069</v>
      </c>
      <c r="C437" s="198" t="s">
        <v>126</v>
      </c>
      <c r="D437" s="199">
        <v>2</v>
      </c>
      <c r="E437" s="199">
        <v>2025</v>
      </c>
      <c r="F437" s="200" t="s">
        <v>127</v>
      </c>
      <c r="G437" s="197" t="s">
        <v>1081</v>
      </c>
      <c r="H437" s="198" t="s">
        <v>2306</v>
      </c>
      <c r="I437" s="200" t="s">
        <v>79</v>
      </c>
      <c r="J437" s="200" t="s">
        <v>80</v>
      </c>
      <c r="K437" s="200" t="s">
        <v>56</v>
      </c>
      <c r="L437" s="215" t="s">
        <v>57</v>
      </c>
      <c r="M437" s="203">
        <v>13</v>
      </c>
      <c r="N437" s="204" t="s">
        <v>1365</v>
      </c>
      <c r="O437" s="204" t="s">
        <v>209</v>
      </c>
      <c r="P437" s="200" t="s">
        <v>152</v>
      </c>
      <c r="Q437" s="205" t="s">
        <v>61</v>
      </c>
      <c r="R437" s="200" t="s">
        <v>62</v>
      </c>
      <c r="S437" s="204">
        <v>41</v>
      </c>
      <c r="T437" s="203">
        <v>11</v>
      </c>
      <c r="U437" s="203">
        <v>110</v>
      </c>
      <c r="V437" s="203">
        <v>12</v>
      </c>
      <c r="W437" s="203">
        <v>122</v>
      </c>
      <c r="X437" s="203">
        <v>3</v>
      </c>
      <c r="Y437" s="203" t="s">
        <v>64</v>
      </c>
      <c r="Z437" s="207" t="s">
        <v>67</v>
      </c>
      <c r="AA437" s="208" t="s">
        <v>64</v>
      </c>
      <c r="AB437" s="198" t="s">
        <v>2234</v>
      </c>
      <c r="AC437" s="200" t="s">
        <v>1079</v>
      </c>
      <c r="AD437" s="203" t="s">
        <v>67</v>
      </c>
      <c r="AE437" s="204">
        <v>0</v>
      </c>
      <c r="AF437" s="200" t="s">
        <v>1366</v>
      </c>
      <c r="AG437" s="57">
        <v>41</v>
      </c>
      <c r="AH437" s="203">
        <v>2</v>
      </c>
      <c r="AI437" s="202" t="s">
        <v>2145</v>
      </c>
      <c r="AJ437" s="197" t="s">
        <v>2144</v>
      </c>
      <c r="AK437" s="209">
        <v>122</v>
      </c>
      <c r="AL437" s="209">
        <v>41</v>
      </c>
      <c r="AM437" s="209">
        <v>5075</v>
      </c>
      <c r="AN437" s="209">
        <v>115000</v>
      </c>
      <c r="AO437" s="209">
        <v>0</v>
      </c>
      <c r="AP437" s="209">
        <v>6810650</v>
      </c>
      <c r="AQ437" s="209">
        <v>1804000</v>
      </c>
      <c r="AR437" s="209">
        <v>1265000</v>
      </c>
      <c r="AS437" s="210">
        <v>0</v>
      </c>
      <c r="AT437" s="210">
        <v>0</v>
      </c>
      <c r="AU437" s="210">
        <v>9879650</v>
      </c>
      <c r="AV437" s="107" t="s">
        <v>64</v>
      </c>
      <c r="AX437" s="107">
        <v>1</v>
      </c>
      <c r="AY437" s="107">
        <v>7</v>
      </c>
      <c r="AZ437" s="107">
        <v>0</v>
      </c>
      <c r="BA437" s="107">
        <v>0</v>
      </c>
      <c r="BB437" s="107">
        <v>0</v>
      </c>
      <c r="BC437" s="107">
        <v>0</v>
      </c>
      <c r="BD437" s="107">
        <v>0</v>
      </c>
      <c r="BE437" s="107">
        <v>0</v>
      </c>
      <c r="BF437" s="107">
        <v>0</v>
      </c>
      <c r="BG437" s="206">
        <v>7</v>
      </c>
      <c r="BH437" s="206">
        <v>7</v>
      </c>
      <c r="BI437" s="206">
        <v>7</v>
      </c>
      <c r="BJ437" s="206">
        <v>7</v>
      </c>
      <c r="BK437" s="206">
        <v>7</v>
      </c>
      <c r="BL437" s="81">
        <v>7</v>
      </c>
      <c r="BM437" s="57">
        <v>6.4</v>
      </c>
      <c r="BN437" s="57" t="s">
        <v>67</v>
      </c>
      <c r="BQ437" s="108"/>
    </row>
    <row r="438" spans="1:73" s="57" customFormat="1" ht="14.15" customHeight="1" x14ac:dyDescent="0.35">
      <c r="A438" s="201">
        <v>14466</v>
      </c>
      <c r="B438" s="197" t="s">
        <v>1069</v>
      </c>
      <c r="C438" s="198" t="s">
        <v>126</v>
      </c>
      <c r="D438" s="199">
        <v>2</v>
      </c>
      <c r="E438" s="199">
        <v>2025</v>
      </c>
      <c r="F438" s="200" t="s">
        <v>127</v>
      </c>
      <c r="G438" s="197" t="s">
        <v>619</v>
      </c>
      <c r="H438" s="198" t="s">
        <v>2263</v>
      </c>
      <c r="I438" s="200" t="s">
        <v>826</v>
      </c>
      <c r="J438" s="200" t="s">
        <v>2592</v>
      </c>
      <c r="K438" s="200" t="s">
        <v>483</v>
      </c>
      <c r="L438" s="215" t="s">
        <v>484</v>
      </c>
      <c r="M438" s="203">
        <v>13</v>
      </c>
      <c r="N438" s="204" t="s">
        <v>1365</v>
      </c>
      <c r="O438" s="204" t="s">
        <v>726</v>
      </c>
      <c r="P438" s="200" t="s">
        <v>152</v>
      </c>
      <c r="Q438" s="205" t="s">
        <v>61</v>
      </c>
      <c r="R438" s="200" t="s">
        <v>62</v>
      </c>
      <c r="S438" s="204">
        <v>17</v>
      </c>
      <c r="T438" s="203">
        <v>20</v>
      </c>
      <c r="U438" s="203"/>
      <c r="V438" s="203">
        <v>8</v>
      </c>
      <c r="W438" s="203">
        <v>50</v>
      </c>
      <c r="X438" s="203">
        <v>3</v>
      </c>
      <c r="Y438" s="203" t="s">
        <v>64</v>
      </c>
      <c r="Z438" s="207" t="s">
        <v>67</v>
      </c>
      <c r="AA438" s="208" t="s">
        <v>67</v>
      </c>
      <c r="AB438" s="198" t="s">
        <v>2399</v>
      </c>
      <c r="AC438" s="200" t="s">
        <v>1219</v>
      </c>
      <c r="AD438" s="203" t="s">
        <v>67</v>
      </c>
      <c r="AE438" s="204">
        <v>0</v>
      </c>
      <c r="AF438" s="200" t="s">
        <v>1366</v>
      </c>
      <c r="AG438" s="57">
        <v>17</v>
      </c>
      <c r="AH438" s="203">
        <v>1</v>
      </c>
      <c r="AI438" s="202" t="s">
        <v>2145</v>
      </c>
      <c r="AJ438" s="197" t="s">
        <v>2144</v>
      </c>
      <c r="AK438" s="209">
        <v>50</v>
      </c>
      <c r="AL438" s="209">
        <v>17</v>
      </c>
      <c r="AM438" s="209">
        <v>4130</v>
      </c>
      <c r="AN438" s="209">
        <v>0</v>
      </c>
      <c r="AO438" s="209">
        <v>0</v>
      </c>
      <c r="AP438" s="209">
        <v>4130000</v>
      </c>
      <c r="AQ438" s="209">
        <v>1360000</v>
      </c>
      <c r="AR438" s="209">
        <v>0</v>
      </c>
      <c r="AS438" s="210">
        <v>0</v>
      </c>
      <c r="AT438" s="210">
        <v>0</v>
      </c>
      <c r="AU438" s="210">
        <v>5490000</v>
      </c>
      <c r="AV438" s="107" t="s">
        <v>64</v>
      </c>
      <c r="AX438" s="107">
        <v>1</v>
      </c>
      <c r="AY438" s="107">
        <v>7</v>
      </c>
      <c r="AZ438" s="107">
        <v>7</v>
      </c>
      <c r="BA438" s="107">
        <v>7</v>
      </c>
      <c r="BB438" s="107">
        <v>7</v>
      </c>
      <c r="BC438" s="107">
        <v>7</v>
      </c>
      <c r="BD438" s="107">
        <v>7</v>
      </c>
      <c r="BE438" s="107">
        <v>7</v>
      </c>
      <c r="BF438" s="107">
        <v>7</v>
      </c>
      <c r="BG438" s="206">
        <v>7</v>
      </c>
      <c r="BH438" s="206">
        <v>7</v>
      </c>
      <c r="BI438" s="206">
        <v>7</v>
      </c>
      <c r="BJ438" s="206">
        <v>7</v>
      </c>
      <c r="BK438" s="206">
        <v>7</v>
      </c>
      <c r="BL438" s="57">
        <v>7</v>
      </c>
      <c r="BM438" s="57">
        <v>6.4</v>
      </c>
      <c r="BN438" s="57" t="s">
        <v>67</v>
      </c>
      <c r="BQ438" s="108"/>
    </row>
    <row r="439" spans="1:73" s="57" customFormat="1" ht="14.15" customHeight="1" x14ac:dyDescent="0.35">
      <c r="A439" s="201">
        <v>14585</v>
      </c>
      <c r="B439" s="197" t="s">
        <v>1069</v>
      </c>
      <c r="C439" s="198" t="s">
        <v>126</v>
      </c>
      <c r="D439" s="199">
        <v>2</v>
      </c>
      <c r="E439" s="199">
        <v>2025</v>
      </c>
      <c r="F439" s="200" t="s">
        <v>127</v>
      </c>
      <c r="G439" s="197" t="s">
        <v>214</v>
      </c>
      <c r="H439" s="198" t="s">
        <v>2242</v>
      </c>
      <c r="I439" s="200" t="s">
        <v>762</v>
      </c>
      <c r="J439" s="200" t="s">
        <v>763</v>
      </c>
      <c r="K439" s="200" t="s">
        <v>65</v>
      </c>
      <c r="L439" s="215" t="s">
        <v>65</v>
      </c>
      <c r="M439" s="203">
        <v>5</v>
      </c>
      <c r="N439" s="204" t="s">
        <v>2233</v>
      </c>
      <c r="O439" s="204" t="s">
        <v>770</v>
      </c>
      <c r="P439" s="200" t="s">
        <v>152</v>
      </c>
      <c r="Q439" s="205" t="s">
        <v>61</v>
      </c>
      <c r="R439" s="200" t="s">
        <v>107</v>
      </c>
      <c r="S439" s="204">
        <v>27</v>
      </c>
      <c r="T439" s="203">
        <v>10</v>
      </c>
      <c r="U439" s="203">
        <v>108</v>
      </c>
      <c r="V439" s="203">
        <v>0</v>
      </c>
      <c r="W439" s="203">
        <v>108</v>
      </c>
      <c r="X439" s="203">
        <v>4</v>
      </c>
      <c r="Y439" s="203" t="s">
        <v>64</v>
      </c>
      <c r="Z439" s="207" t="s">
        <v>67</v>
      </c>
      <c r="AA439" s="208" t="s">
        <v>67</v>
      </c>
      <c r="AB439" s="198" t="s">
        <v>2234</v>
      </c>
      <c r="AC439" s="200" t="s">
        <v>771</v>
      </c>
      <c r="AD439" s="203" t="s">
        <v>67</v>
      </c>
      <c r="AE439" s="204">
        <v>0</v>
      </c>
      <c r="AF439" s="200" t="s">
        <v>1366</v>
      </c>
      <c r="AG439" s="57">
        <v>27</v>
      </c>
      <c r="AH439" s="203">
        <v>3</v>
      </c>
      <c r="AI439" s="202" t="s">
        <v>1987</v>
      </c>
      <c r="AJ439" s="197" t="s">
        <v>2165</v>
      </c>
      <c r="AK439" s="209">
        <v>108</v>
      </c>
      <c r="AL439" s="209">
        <v>27</v>
      </c>
      <c r="AM439" s="209">
        <v>6600</v>
      </c>
      <c r="AN439" s="209">
        <v>0</v>
      </c>
      <c r="AO439" s="209">
        <v>0</v>
      </c>
      <c r="AP439" s="209">
        <v>7128000</v>
      </c>
      <c r="AQ439" s="209">
        <v>1080000</v>
      </c>
      <c r="AR439" s="209">
        <v>0</v>
      </c>
      <c r="AS439" s="210">
        <v>0</v>
      </c>
      <c r="AT439" s="210">
        <v>0</v>
      </c>
      <c r="AU439" s="210">
        <v>8208000</v>
      </c>
      <c r="AV439" s="107" t="s">
        <v>64</v>
      </c>
      <c r="AX439" s="107">
        <v>5</v>
      </c>
      <c r="AY439" s="107">
        <v>7</v>
      </c>
      <c r="AZ439" s="107">
        <v>0</v>
      </c>
      <c r="BA439" s="107">
        <v>0</v>
      </c>
      <c r="BB439" s="107">
        <v>0</v>
      </c>
      <c r="BC439" s="107">
        <v>0</v>
      </c>
      <c r="BD439" s="107">
        <v>0</v>
      </c>
      <c r="BE439" s="107">
        <v>0</v>
      </c>
      <c r="BF439" s="107">
        <v>0</v>
      </c>
      <c r="BG439" s="206">
        <v>7</v>
      </c>
      <c r="BH439" s="206">
        <v>7</v>
      </c>
      <c r="BI439" s="206">
        <v>7</v>
      </c>
      <c r="BJ439" s="206">
        <v>7</v>
      </c>
      <c r="BK439" s="206">
        <v>7</v>
      </c>
      <c r="BL439" s="81">
        <v>6.8</v>
      </c>
      <c r="BM439" s="81">
        <v>6.8</v>
      </c>
      <c r="BN439" s="57" t="s">
        <v>67</v>
      </c>
      <c r="BQ439" s="108"/>
    </row>
    <row r="440" spans="1:73" s="57" customFormat="1" ht="14.15" customHeight="1" x14ac:dyDescent="0.35">
      <c r="A440" s="201">
        <v>14448</v>
      </c>
      <c r="B440" s="197" t="s">
        <v>1069</v>
      </c>
      <c r="C440" s="198" t="s">
        <v>126</v>
      </c>
      <c r="D440" s="199">
        <v>2</v>
      </c>
      <c r="E440" s="199">
        <v>2025</v>
      </c>
      <c r="F440" s="200" t="s">
        <v>127</v>
      </c>
      <c r="G440" s="197" t="s">
        <v>173</v>
      </c>
      <c r="H440" s="198" t="s">
        <v>176</v>
      </c>
      <c r="I440" s="200" t="s">
        <v>762</v>
      </c>
      <c r="J440" s="200" t="s">
        <v>763</v>
      </c>
      <c r="K440" s="200" t="s">
        <v>56</v>
      </c>
      <c r="L440" s="215" t="s">
        <v>57</v>
      </c>
      <c r="M440" s="203">
        <v>5</v>
      </c>
      <c r="N440" s="204" t="s">
        <v>2233</v>
      </c>
      <c r="O440" s="204" t="s">
        <v>1097</v>
      </c>
      <c r="P440" s="200" t="s">
        <v>152</v>
      </c>
      <c r="Q440" s="205" t="s">
        <v>61</v>
      </c>
      <c r="R440" s="200" t="s">
        <v>62</v>
      </c>
      <c r="S440" s="204">
        <v>30</v>
      </c>
      <c r="T440" s="203">
        <v>10</v>
      </c>
      <c r="U440" s="203">
        <v>108</v>
      </c>
      <c r="V440" s="203">
        <v>12</v>
      </c>
      <c r="W440" s="203">
        <v>120</v>
      </c>
      <c r="X440" s="203">
        <v>4</v>
      </c>
      <c r="Y440" s="203" t="s">
        <v>64</v>
      </c>
      <c r="Z440" s="207" t="s">
        <v>67</v>
      </c>
      <c r="AA440" s="208" t="s">
        <v>64</v>
      </c>
      <c r="AB440" s="198" t="s">
        <v>2234</v>
      </c>
      <c r="AC440" s="200" t="s">
        <v>1098</v>
      </c>
      <c r="AD440" s="203" t="s">
        <v>67</v>
      </c>
      <c r="AE440" s="204">
        <v>0</v>
      </c>
      <c r="AF440" s="200" t="s">
        <v>1366</v>
      </c>
      <c r="AG440" s="57">
        <v>30</v>
      </c>
      <c r="AH440" s="203">
        <v>3</v>
      </c>
      <c r="AI440" s="202" t="s">
        <v>1987</v>
      </c>
      <c r="AJ440" s="197" t="s">
        <v>2165</v>
      </c>
      <c r="AK440" s="209">
        <v>120</v>
      </c>
      <c r="AL440" s="209">
        <v>30</v>
      </c>
      <c r="AM440" s="209">
        <v>6900</v>
      </c>
      <c r="AN440" s="209">
        <v>100000</v>
      </c>
      <c r="AO440" s="209">
        <v>0</v>
      </c>
      <c r="AP440" s="209">
        <v>8280000</v>
      </c>
      <c r="AQ440" s="209">
        <v>1200000</v>
      </c>
      <c r="AR440" s="209">
        <v>1000000</v>
      </c>
      <c r="AS440" s="210">
        <v>0</v>
      </c>
      <c r="AT440" s="210">
        <v>0</v>
      </c>
      <c r="AU440" s="210">
        <v>10480000</v>
      </c>
      <c r="AV440" s="107" t="s">
        <v>64</v>
      </c>
      <c r="AX440" s="107">
        <v>5</v>
      </c>
      <c r="AY440" s="107">
        <v>7</v>
      </c>
      <c r="AZ440" s="107">
        <v>0</v>
      </c>
      <c r="BA440" s="107">
        <v>0</v>
      </c>
      <c r="BB440" s="107">
        <v>0</v>
      </c>
      <c r="BC440" s="107">
        <v>0</v>
      </c>
      <c r="BD440" s="107">
        <v>0</v>
      </c>
      <c r="BE440" s="107">
        <v>0</v>
      </c>
      <c r="BF440" s="107">
        <v>0</v>
      </c>
      <c r="BG440" s="206">
        <v>7</v>
      </c>
      <c r="BH440" s="206">
        <v>7</v>
      </c>
      <c r="BI440" s="206">
        <v>7</v>
      </c>
      <c r="BJ440" s="206">
        <v>7</v>
      </c>
      <c r="BK440" s="206">
        <v>7</v>
      </c>
      <c r="BL440" s="81">
        <v>6.5</v>
      </c>
      <c r="BM440" s="81">
        <v>6.8</v>
      </c>
      <c r="BN440" s="57" t="s">
        <v>67</v>
      </c>
      <c r="BQ440" s="108"/>
    </row>
    <row r="441" spans="1:73" s="57" customFormat="1" ht="14.15" customHeight="1" x14ac:dyDescent="0.35">
      <c r="A441" s="201">
        <v>14296</v>
      </c>
      <c r="B441" s="197" t="s">
        <v>1069</v>
      </c>
      <c r="C441" s="198" t="s">
        <v>126</v>
      </c>
      <c r="D441" s="199">
        <v>2</v>
      </c>
      <c r="E441" s="199">
        <v>2025</v>
      </c>
      <c r="F441" s="200" t="s">
        <v>127</v>
      </c>
      <c r="G441" s="197" t="s">
        <v>812</v>
      </c>
      <c r="H441" s="198" t="s">
        <v>2268</v>
      </c>
      <c r="I441" s="200" t="s">
        <v>806</v>
      </c>
      <c r="J441" s="200" t="s">
        <v>2592</v>
      </c>
      <c r="K441" s="200" t="s">
        <v>483</v>
      </c>
      <c r="L441" s="215" t="s">
        <v>484</v>
      </c>
      <c r="M441" s="203">
        <v>13</v>
      </c>
      <c r="N441" s="204" t="s">
        <v>1365</v>
      </c>
      <c r="O441" s="204" t="s">
        <v>312</v>
      </c>
      <c r="P441" s="200" t="s">
        <v>965</v>
      </c>
      <c r="Q441" s="205" t="s">
        <v>61</v>
      </c>
      <c r="R441" s="200" t="s">
        <v>107</v>
      </c>
      <c r="S441" s="204">
        <v>47</v>
      </c>
      <c r="T441" s="203">
        <v>10</v>
      </c>
      <c r="U441" s="203"/>
      <c r="V441" s="203">
        <v>8</v>
      </c>
      <c r="W441" s="203">
        <v>188</v>
      </c>
      <c r="X441" s="203">
        <v>4</v>
      </c>
      <c r="Y441" s="203" t="s">
        <v>64</v>
      </c>
      <c r="Z441" s="207" t="s">
        <v>67</v>
      </c>
      <c r="AA441" s="208" t="s">
        <v>67</v>
      </c>
      <c r="AB441" s="198" t="s">
        <v>2345</v>
      </c>
      <c r="AC441" s="200" t="s">
        <v>808</v>
      </c>
      <c r="AD441" s="203" t="s">
        <v>67</v>
      </c>
      <c r="AE441" s="204">
        <v>0</v>
      </c>
      <c r="AF441" s="200" t="s">
        <v>1366</v>
      </c>
      <c r="AG441" s="57">
        <v>47</v>
      </c>
      <c r="AH441" s="203">
        <v>2</v>
      </c>
      <c r="AI441" s="202" t="s">
        <v>1805</v>
      </c>
      <c r="AJ441" s="197" t="s">
        <v>2105</v>
      </c>
      <c r="AK441" s="209">
        <v>188</v>
      </c>
      <c r="AL441" s="209">
        <v>47</v>
      </c>
      <c r="AM441" s="209">
        <v>5075</v>
      </c>
      <c r="AN441" s="209">
        <v>0</v>
      </c>
      <c r="AO441" s="209">
        <v>0</v>
      </c>
      <c r="AP441" s="209">
        <v>9541000</v>
      </c>
      <c r="AQ441" s="209">
        <v>1880000</v>
      </c>
      <c r="AR441" s="209">
        <v>0</v>
      </c>
      <c r="AS441" s="210">
        <v>0</v>
      </c>
      <c r="AT441" s="210">
        <v>0</v>
      </c>
      <c r="AU441" s="210">
        <v>11421000</v>
      </c>
      <c r="AV441" s="107" t="s">
        <v>64</v>
      </c>
      <c r="AX441" s="107">
        <v>1</v>
      </c>
      <c r="AY441" s="107">
        <v>7</v>
      </c>
      <c r="AZ441" s="107">
        <v>7</v>
      </c>
      <c r="BA441" s="107">
        <v>7</v>
      </c>
      <c r="BB441" s="107">
        <v>7</v>
      </c>
      <c r="BC441" s="107">
        <v>7</v>
      </c>
      <c r="BD441" s="107">
        <v>7</v>
      </c>
      <c r="BE441" s="107">
        <v>7</v>
      </c>
      <c r="BF441" s="107">
        <v>7</v>
      </c>
      <c r="BG441" s="206">
        <v>7</v>
      </c>
      <c r="BH441" s="206">
        <v>7</v>
      </c>
      <c r="BI441" s="206">
        <v>7</v>
      </c>
      <c r="BJ441" s="206">
        <v>7</v>
      </c>
      <c r="BK441" s="206">
        <v>7</v>
      </c>
      <c r="BL441" s="57">
        <v>7</v>
      </c>
      <c r="BM441" s="57">
        <v>6.4</v>
      </c>
      <c r="BN441" s="57" t="s">
        <v>67</v>
      </c>
      <c r="BQ441" s="108"/>
    </row>
    <row r="442" spans="1:73" s="57" customFormat="1" ht="14.15" customHeight="1" x14ac:dyDescent="0.35">
      <c r="A442" s="201">
        <v>14262</v>
      </c>
      <c r="B442" s="197" t="s">
        <v>1069</v>
      </c>
      <c r="C442" s="198" t="s">
        <v>126</v>
      </c>
      <c r="D442" s="199">
        <v>2</v>
      </c>
      <c r="E442" s="199">
        <v>2025</v>
      </c>
      <c r="F442" s="200" t="s">
        <v>127</v>
      </c>
      <c r="G442" s="197" t="s">
        <v>812</v>
      </c>
      <c r="H442" s="198" t="s">
        <v>2268</v>
      </c>
      <c r="I442" s="200" t="s">
        <v>817</v>
      </c>
      <c r="J442" s="200" t="s">
        <v>2592</v>
      </c>
      <c r="K442" s="200" t="s">
        <v>483</v>
      </c>
      <c r="L442" s="215" t="s">
        <v>484</v>
      </c>
      <c r="M442" s="203">
        <v>13</v>
      </c>
      <c r="N442" s="204" t="s">
        <v>1365</v>
      </c>
      <c r="O442" s="204" t="s">
        <v>312</v>
      </c>
      <c r="P442" s="200" t="s">
        <v>445</v>
      </c>
      <c r="Q442" s="205" t="s">
        <v>61</v>
      </c>
      <c r="R442" s="200" t="s">
        <v>107</v>
      </c>
      <c r="S442" s="204">
        <v>47</v>
      </c>
      <c r="T442" s="203">
        <v>15</v>
      </c>
      <c r="U442" s="203"/>
      <c r="V442" s="203">
        <v>8</v>
      </c>
      <c r="W442" s="203">
        <v>188</v>
      </c>
      <c r="X442" s="203">
        <v>4</v>
      </c>
      <c r="Y442" s="203" t="s">
        <v>64</v>
      </c>
      <c r="Z442" s="207" t="s">
        <v>67</v>
      </c>
      <c r="AA442" s="208" t="s">
        <v>67</v>
      </c>
      <c r="AB442" s="198" t="s">
        <v>2339</v>
      </c>
      <c r="AC442" s="200" t="s">
        <v>808</v>
      </c>
      <c r="AD442" s="203" t="s">
        <v>67</v>
      </c>
      <c r="AE442" s="204">
        <v>0</v>
      </c>
      <c r="AF442" s="200" t="s">
        <v>1366</v>
      </c>
      <c r="AG442" s="57">
        <v>47</v>
      </c>
      <c r="AH442" s="203">
        <v>3</v>
      </c>
      <c r="AI442" s="202" t="s">
        <v>1805</v>
      </c>
      <c r="AJ442" s="197" t="s">
        <v>2105</v>
      </c>
      <c r="AK442" s="209">
        <v>188</v>
      </c>
      <c r="AL442" s="209">
        <v>47</v>
      </c>
      <c r="AM442" s="209">
        <v>6373</v>
      </c>
      <c r="AN442" s="209">
        <v>0</v>
      </c>
      <c r="AO442" s="209">
        <v>0</v>
      </c>
      <c r="AP442" s="209">
        <v>17971860</v>
      </c>
      <c r="AQ442" s="209">
        <v>2820000</v>
      </c>
      <c r="AR442" s="209">
        <v>0</v>
      </c>
      <c r="AS442" s="210">
        <v>0</v>
      </c>
      <c r="AT442" s="210">
        <v>0</v>
      </c>
      <c r="AU442" s="210">
        <v>20791860</v>
      </c>
      <c r="AV442" s="107" t="s">
        <v>64</v>
      </c>
      <c r="AX442" s="107">
        <v>1</v>
      </c>
      <c r="AY442" s="107">
        <v>7</v>
      </c>
      <c r="AZ442" s="107">
        <v>7</v>
      </c>
      <c r="BA442" s="107">
        <v>7</v>
      </c>
      <c r="BB442" s="107">
        <v>7</v>
      </c>
      <c r="BC442" s="107">
        <v>7</v>
      </c>
      <c r="BD442" s="107">
        <v>7</v>
      </c>
      <c r="BE442" s="107">
        <v>7</v>
      </c>
      <c r="BF442" s="107">
        <v>7</v>
      </c>
      <c r="BG442" s="206">
        <v>7</v>
      </c>
      <c r="BH442" s="206">
        <v>7</v>
      </c>
      <c r="BI442" s="206">
        <v>7</v>
      </c>
      <c r="BJ442" s="206">
        <v>7</v>
      </c>
      <c r="BK442" s="206">
        <v>7</v>
      </c>
      <c r="BL442" s="57">
        <v>7</v>
      </c>
      <c r="BM442" s="57">
        <v>6.4</v>
      </c>
      <c r="BN442" s="57" t="s">
        <v>67</v>
      </c>
      <c r="BQ442" s="108"/>
    </row>
    <row r="443" spans="1:73" s="57" customFormat="1" ht="14.15" customHeight="1" x14ac:dyDescent="0.35">
      <c r="A443" s="201">
        <v>14302</v>
      </c>
      <c r="B443" s="197" t="s">
        <v>1069</v>
      </c>
      <c r="C443" s="198" t="s">
        <v>126</v>
      </c>
      <c r="D443" s="199">
        <v>2</v>
      </c>
      <c r="E443" s="199">
        <v>2025</v>
      </c>
      <c r="F443" s="200" t="s">
        <v>127</v>
      </c>
      <c r="G443" s="197" t="s">
        <v>812</v>
      </c>
      <c r="H443" s="198" t="s">
        <v>2268</v>
      </c>
      <c r="I443" s="200" t="s">
        <v>854</v>
      </c>
      <c r="J443" s="200" t="s">
        <v>2592</v>
      </c>
      <c r="K443" s="200" t="s">
        <v>483</v>
      </c>
      <c r="L443" s="215" t="s">
        <v>484</v>
      </c>
      <c r="M443" s="203">
        <v>13</v>
      </c>
      <c r="N443" s="204" t="s">
        <v>1365</v>
      </c>
      <c r="O443" s="204" t="s">
        <v>312</v>
      </c>
      <c r="P443" s="200" t="s">
        <v>445</v>
      </c>
      <c r="Q443" s="205" t="s">
        <v>61</v>
      </c>
      <c r="R443" s="200" t="s">
        <v>107</v>
      </c>
      <c r="S443" s="204">
        <v>47</v>
      </c>
      <c r="T443" s="203">
        <v>10</v>
      </c>
      <c r="U443" s="203"/>
      <c r="V443" s="203">
        <v>8</v>
      </c>
      <c r="W443" s="203">
        <v>188</v>
      </c>
      <c r="X443" s="203">
        <v>4</v>
      </c>
      <c r="Y443" s="203" t="s">
        <v>64</v>
      </c>
      <c r="Z443" s="207" t="s">
        <v>67</v>
      </c>
      <c r="AA443" s="208" t="s">
        <v>67</v>
      </c>
      <c r="AB443" s="198" t="s">
        <v>2343</v>
      </c>
      <c r="AC443" s="200" t="s">
        <v>2041</v>
      </c>
      <c r="AD443" s="203" t="s">
        <v>67</v>
      </c>
      <c r="AE443" s="204">
        <v>0</v>
      </c>
      <c r="AF443" s="200" t="s">
        <v>1366</v>
      </c>
      <c r="AG443" s="57">
        <v>47</v>
      </c>
      <c r="AH443" s="203">
        <v>1</v>
      </c>
      <c r="AI443" s="202" t="s">
        <v>1805</v>
      </c>
      <c r="AJ443" s="197" t="s">
        <v>2105</v>
      </c>
      <c r="AK443" s="209">
        <v>188</v>
      </c>
      <c r="AL443" s="209">
        <v>47</v>
      </c>
      <c r="AM443" s="209">
        <v>4130</v>
      </c>
      <c r="AN443" s="209">
        <v>0</v>
      </c>
      <c r="AO443" s="209">
        <v>0</v>
      </c>
      <c r="AP443" s="209">
        <v>7764400</v>
      </c>
      <c r="AQ443" s="209">
        <v>1880000</v>
      </c>
      <c r="AR443" s="209">
        <v>0</v>
      </c>
      <c r="AS443" s="210">
        <v>0</v>
      </c>
      <c r="AT443" s="210">
        <v>0</v>
      </c>
      <c r="AU443" s="210">
        <v>9644400</v>
      </c>
      <c r="AV443" s="107" t="s">
        <v>64</v>
      </c>
      <c r="AX443" s="107">
        <v>1</v>
      </c>
      <c r="AY443" s="107">
        <v>7</v>
      </c>
      <c r="AZ443" s="107">
        <v>7</v>
      </c>
      <c r="BA443" s="107">
        <v>7</v>
      </c>
      <c r="BB443" s="107">
        <v>7</v>
      </c>
      <c r="BC443" s="107">
        <v>7</v>
      </c>
      <c r="BD443" s="107">
        <v>7</v>
      </c>
      <c r="BE443" s="107">
        <v>7</v>
      </c>
      <c r="BF443" s="107">
        <v>7</v>
      </c>
      <c r="BG443" s="206">
        <v>7</v>
      </c>
      <c r="BH443" s="206">
        <v>7</v>
      </c>
      <c r="BI443" s="206">
        <v>7</v>
      </c>
      <c r="BJ443" s="206">
        <v>7</v>
      </c>
      <c r="BK443" s="206">
        <v>7</v>
      </c>
      <c r="BL443" s="57">
        <v>7</v>
      </c>
      <c r="BM443" s="57">
        <v>6.4</v>
      </c>
      <c r="BN443" s="57" t="s">
        <v>64</v>
      </c>
      <c r="BO443" s="57" t="s">
        <v>2553</v>
      </c>
      <c r="BP443" s="57" t="s">
        <v>2554</v>
      </c>
      <c r="BQ443" s="108">
        <v>322599775</v>
      </c>
      <c r="BR443" s="57" t="s">
        <v>2555</v>
      </c>
      <c r="BS443" s="57" t="s">
        <v>2556</v>
      </c>
      <c r="BT443" s="57" t="s">
        <v>2557</v>
      </c>
      <c r="BU443" s="57" t="s">
        <v>2344</v>
      </c>
    </row>
    <row r="444" spans="1:73" s="57" customFormat="1" ht="14.15" customHeight="1" x14ac:dyDescent="0.35">
      <c r="A444" s="201">
        <v>14294</v>
      </c>
      <c r="B444" s="197" t="s">
        <v>1069</v>
      </c>
      <c r="C444" s="198" t="s">
        <v>126</v>
      </c>
      <c r="D444" s="199">
        <v>2</v>
      </c>
      <c r="E444" s="199">
        <v>2025</v>
      </c>
      <c r="F444" s="200" t="s">
        <v>127</v>
      </c>
      <c r="G444" s="197" t="s">
        <v>812</v>
      </c>
      <c r="H444" s="198" t="s">
        <v>2268</v>
      </c>
      <c r="I444" s="200" t="s">
        <v>841</v>
      </c>
      <c r="J444" s="200" t="s">
        <v>2592</v>
      </c>
      <c r="K444" s="200" t="s">
        <v>814</v>
      </c>
      <c r="L444" s="215" t="s">
        <v>815</v>
      </c>
      <c r="M444" s="203">
        <v>13</v>
      </c>
      <c r="N444" s="204" t="s">
        <v>1365</v>
      </c>
      <c r="O444" s="204" t="s">
        <v>312</v>
      </c>
      <c r="P444" s="200" t="s">
        <v>965</v>
      </c>
      <c r="Q444" s="205" t="s">
        <v>61</v>
      </c>
      <c r="R444" s="200" t="s">
        <v>107</v>
      </c>
      <c r="S444" s="204">
        <v>48</v>
      </c>
      <c r="T444" s="203">
        <v>15</v>
      </c>
      <c r="U444" s="203"/>
      <c r="V444" s="203">
        <v>12</v>
      </c>
      <c r="W444" s="203">
        <v>192</v>
      </c>
      <c r="X444" s="203">
        <v>4</v>
      </c>
      <c r="Y444" s="203" t="s">
        <v>64</v>
      </c>
      <c r="Z444" s="207" t="s">
        <v>67</v>
      </c>
      <c r="AA444" s="208" t="s">
        <v>67</v>
      </c>
      <c r="AB444" s="198" t="s">
        <v>2340</v>
      </c>
      <c r="AC444" s="200" t="s">
        <v>808</v>
      </c>
      <c r="AD444" s="203" t="s">
        <v>67</v>
      </c>
      <c r="AE444" s="204">
        <v>0</v>
      </c>
      <c r="AF444" s="200" t="s">
        <v>1366</v>
      </c>
      <c r="AG444" s="57">
        <v>48</v>
      </c>
      <c r="AH444" s="203">
        <v>2</v>
      </c>
      <c r="AI444" s="202" t="s">
        <v>1805</v>
      </c>
      <c r="AJ444" s="197" t="s">
        <v>2105</v>
      </c>
      <c r="AK444" s="209">
        <v>192</v>
      </c>
      <c r="AL444" s="209">
        <v>48</v>
      </c>
      <c r="AM444" s="209">
        <v>5075</v>
      </c>
      <c r="AN444" s="209">
        <v>0</v>
      </c>
      <c r="AO444" s="209">
        <v>0</v>
      </c>
      <c r="AP444" s="209">
        <v>14616000</v>
      </c>
      <c r="AQ444" s="209">
        <v>2880000</v>
      </c>
      <c r="AR444" s="209">
        <v>0</v>
      </c>
      <c r="AS444" s="210">
        <v>0</v>
      </c>
      <c r="AT444" s="210">
        <v>0</v>
      </c>
      <c r="AU444" s="210">
        <v>17496000</v>
      </c>
      <c r="AV444" s="107" t="s">
        <v>64</v>
      </c>
      <c r="AX444" s="107">
        <v>1</v>
      </c>
      <c r="AY444" s="107">
        <v>7</v>
      </c>
      <c r="AZ444" s="107">
        <v>7</v>
      </c>
      <c r="BA444" s="107">
        <v>7</v>
      </c>
      <c r="BB444" s="107">
        <v>7</v>
      </c>
      <c r="BC444" s="107">
        <v>7</v>
      </c>
      <c r="BD444" s="107">
        <v>7</v>
      </c>
      <c r="BE444" s="107">
        <v>7</v>
      </c>
      <c r="BF444" s="107">
        <v>7</v>
      </c>
      <c r="BG444" s="206">
        <v>7</v>
      </c>
      <c r="BH444" s="206">
        <v>7</v>
      </c>
      <c r="BI444" s="206">
        <v>7</v>
      </c>
      <c r="BJ444" s="206">
        <v>7</v>
      </c>
      <c r="BK444" s="206">
        <v>7</v>
      </c>
      <c r="BL444" s="57">
        <v>7</v>
      </c>
      <c r="BM444" s="57">
        <v>6.4</v>
      </c>
      <c r="BN444" s="57" t="s">
        <v>67</v>
      </c>
      <c r="BQ444" s="108"/>
    </row>
    <row r="445" spans="1:73" s="57" customFormat="1" ht="14.15" customHeight="1" x14ac:dyDescent="0.35">
      <c r="A445" s="201">
        <v>14298</v>
      </c>
      <c r="B445" s="197" t="s">
        <v>1069</v>
      </c>
      <c r="C445" s="198" t="s">
        <v>126</v>
      </c>
      <c r="D445" s="199">
        <v>2</v>
      </c>
      <c r="E445" s="199">
        <v>2025</v>
      </c>
      <c r="F445" s="200" t="s">
        <v>127</v>
      </c>
      <c r="G445" s="197" t="s">
        <v>812</v>
      </c>
      <c r="H445" s="198" t="s">
        <v>2268</v>
      </c>
      <c r="I445" s="200" t="s">
        <v>813</v>
      </c>
      <c r="J445" s="200" t="s">
        <v>2592</v>
      </c>
      <c r="K445" s="200" t="s">
        <v>814</v>
      </c>
      <c r="L445" s="215" t="s">
        <v>815</v>
      </c>
      <c r="M445" s="203">
        <v>13</v>
      </c>
      <c r="N445" s="204" t="s">
        <v>1365</v>
      </c>
      <c r="O445" s="204" t="s">
        <v>312</v>
      </c>
      <c r="P445" s="200" t="s">
        <v>445</v>
      </c>
      <c r="Q445" s="205" t="s">
        <v>61</v>
      </c>
      <c r="R445" s="200" t="s">
        <v>107</v>
      </c>
      <c r="S445" s="204">
        <v>48</v>
      </c>
      <c r="T445" s="203">
        <v>15</v>
      </c>
      <c r="U445" s="203"/>
      <c r="V445" s="203">
        <v>12</v>
      </c>
      <c r="W445" s="203">
        <v>192</v>
      </c>
      <c r="X445" s="203">
        <v>4</v>
      </c>
      <c r="Y445" s="203" t="s">
        <v>64</v>
      </c>
      <c r="Z445" s="207" t="s">
        <v>67</v>
      </c>
      <c r="AA445" s="208" t="s">
        <v>67</v>
      </c>
      <c r="AB445" s="198" t="s">
        <v>2269</v>
      </c>
      <c r="AC445" s="200" t="s">
        <v>808</v>
      </c>
      <c r="AD445" s="203" t="s">
        <v>67</v>
      </c>
      <c r="AE445" s="204">
        <v>0</v>
      </c>
      <c r="AF445" s="200" t="s">
        <v>1366</v>
      </c>
      <c r="AG445" s="57">
        <v>48</v>
      </c>
      <c r="AH445" s="203">
        <v>1</v>
      </c>
      <c r="AI445" s="202" t="s">
        <v>1805</v>
      </c>
      <c r="AJ445" s="197" t="s">
        <v>2105</v>
      </c>
      <c r="AK445" s="209">
        <v>192</v>
      </c>
      <c r="AL445" s="209">
        <v>48</v>
      </c>
      <c r="AM445" s="209">
        <v>4130</v>
      </c>
      <c r="AN445" s="209">
        <v>0</v>
      </c>
      <c r="AO445" s="209">
        <v>0</v>
      </c>
      <c r="AP445" s="209">
        <v>11894400</v>
      </c>
      <c r="AQ445" s="209">
        <v>2880000</v>
      </c>
      <c r="AR445" s="209">
        <v>0</v>
      </c>
      <c r="AS445" s="210">
        <v>0</v>
      </c>
      <c r="AT445" s="210">
        <v>0</v>
      </c>
      <c r="AU445" s="210">
        <v>14774400</v>
      </c>
      <c r="AV445" s="107" t="s">
        <v>64</v>
      </c>
      <c r="AX445" s="107">
        <v>1</v>
      </c>
      <c r="AY445" s="107">
        <v>7</v>
      </c>
      <c r="AZ445" s="107">
        <v>7</v>
      </c>
      <c r="BA445" s="107">
        <v>7</v>
      </c>
      <c r="BB445" s="107">
        <v>7</v>
      </c>
      <c r="BC445" s="107">
        <v>7</v>
      </c>
      <c r="BD445" s="107">
        <v>7</v>
      </c>
      <c r="BE445" s="107">
        <v>7</v>
      </c>
      <c r="BF445" s="107">
        <v>7</v>
      </c>
      <c r="BG445" s="206">
        <v>7</v>
      </c>
      <c r="BH445" s="206">
        <v>7</v>
      </c>
      <c r="BI445" s="206">
        <v>7</v>
      </c>
      <c r="BJ445" s="206">
        <v>7</v>
      </c>
      <c r="BK445" s="206">
        <v>7</v>
      </c>
      <c r="BL445" s="57">
        <v>7</v>
      </c>
      <c r="BM445" s="57">
        <v>6.4</v>
      </c>
      <c r="BN445" s="57" t="s">
        <v>67</v>
      </c>
      <c r="BQ445" s="108"/>
    </row>
    <row r="446" spans="1:73" s="57" customFormat="1" ht="14.15" customHeight="1" x14ac:dyDescent="0.35">
      <c r="A446" s="201">
        <v>14292</v>
      </c>
      <c r="B446" s="197" t="s">
        <v>1069</v>
      </c>
      <c r="C446" s="198" t="s">
        <v>126</v>
      </c>
      <c r="D446" s="199">
        <v>2</v>
      </c>
      <c r="E446" s="199">
        <v>2025</v>
      </c>
      <c r="F446" s="200" t="s">
        <v>127</v>
      </c>
      <c r="G446" s="197" t="s">
        <v>812</v>
      </c>
      <c r="H446" s="198" t="s">
        <v>2268</v>
      </c>
      <c r="I446" s="200" t="s">
        <v>889</v>
      </c>
      <c r="J446" s="200" t="s">
        <v>2592</v>
      </c>
      <c r="K446" s="200" t="s">
        <v>483</v>
      </c>
      <c r="L446" s="215" t="s">
        <v>484</v>
      </c>
      <c r="M446" s="203">
        <v>13</v>
      </c>
      <c r="N446" s="204" t="s">
        <v>1365</v>
      </c>
      <c r="O446" s="204" t="s">
        <v>312</v>
      </c>
      <c r="P446" s="200" t="s">
        <v>445</v>
      </c>
      <c r="Q446" s="205" t="s">
        <v>61</v>
      </c>
      <c r="R446" s="200" t="s">
        <v>107</v>
      </c>
      <c r="S446" s="204">
        <v>47</v>
      </c>
      <c r="T446" s="203">
        <v>20</v>
      </c>
      <c r="U446" s="203"/>
      <c r="V446" s="203">
        <v>8</v>
      </c>
      <c r="W446" s="203">
        <v>188</v>
      </c>
      <c r="X446" s="203">
        <v>4</v>
      </c>
      <c r="Y446" s="203" t="s">
        <v>64</v>
      </c>
      <c r="Z446" s="207" t="s">
        <v>67</v>
      </c>
      <c r="AA446" s="208" t="s">
        <v>67</v>
      </c>
      <c r="AB446" s="198" t="s">
        <v>2271</v>
      </c>
      <c r="AC446" s="200" t="s">
        <v>808</v>
      </c>
      <c r="AD446" s="203" t="s">
        <v>67</v>
      </c>
      <c r="AE446" s="204">
        <v>0</v>
      </c>
      <c r="AF446" s="200" t="s">
        <v>1366</v>
      </c>
      <c r="AG446" s="57">
        <v>47</v>
      </c>
      <c r="AH446" s="203">
        <v>2</v>
      </c>
      <c r="AI446" s="202" t="s">
        <v>1805</v>
      </c>
      <c r="AJ446" s="197" t="s">
        <v>2105</v>
      </c>
      <c r="AK446" s="209">
        <v>188</v>
      </c>
      <c r="AL446" s="209">
        <v>47</v>
      </c>
      <c r="AM446" s="209">
        <v>5075</v>
      </c>
      <c r="AN446" s="209">
        <v>0</v>
      </c>
      <c r="AO446" s="209">
        <v>0</v>
      </c>
      <c r="AP446" s="209">
        <v>19082000</v>
      </c>
      <c r="AQ446" s="209">
        <v>3760000</v>
      </c>
      <c r="AR446" s="209">
        <v>0</v>
      </c>
      <c r="AS446" s="210">
        <v>0</v>
      </c>
      <c r="AT446" s="210">
        <v>0</v>
      </c>
      <c r="AU446" s="210">
        <v>22842000</v>
      </c>
      <c r="AV446" s="107" t="s">
        <v>64</v>
      </c>
      <c r="AX446" s="107">
        <v>1</v>
      </c>
      <c r="AY446" s="107">
        <v>7</v>
      </c>
      <c r="AZ446" s="107">
        <v>7</v>
      </c>
      <c r="BA446" s="107">
        <v>7</v>
      </c>
      <c r="BB446" s="107">
        <v>7</v>
      </c>
      <c r="BC446" s="107">
        <v>7</v>
      </c>
      <c r="BD446" s="107">
        <v>7</v>
      </c>
      <c r="BE446" s="107">
        <v>7</v>
      </c>
      <c r="BF446" s="107">
        <v>7</v>
      </c>
      <c r="BG446" s="206">
        <v>7</v>
      </c>
      <c r="BH446" s="206">
        <v>7</v>
      </c>
      <c r="BI446" s="206">
        <v>7</v>
      </c>
      <c r="BJ446" s="206">
        <v>7</v>
      </c>
      <c r="BK446" s="206">
        <v>7</v>
      </c>
      <c r="BL446" s="57">
        <v>7</v>
      </c>
      <c r="BM446" s="57">
        <v>6.4</v>
      </c>
      <c r="BN446" s="57" t="s">
        <v>67</v>
      </c>
      <c r="BQ446" s="108"/>
    </row>
    <row r="447" spans="1:73" s="57" customFormat="1" ht="14.15" customHeight="1" x14ac:dyDescent="0.35">
      <c r="A447" s="201">
        <v>14290</v>
      </c>
      <c r="B447" s="197" t="s">
        <v>1069</v>
      </c>
      <c r="C447" s="198" t="s">
        <v>126</v>
      </c>
      <c r="D447" s="199">
        <v>2</v>
      </c>
      <c r="E447" s="199">
        <v>2025</v>
      </c>
      <c r="F447" s="200" t="s">
        <v>127</v>
      </c>
      <c r="G447" s="197" t="s">
        <v>812</v>
      </c>
      <c r="H447" s="198" t="s">
        <v>2268</v>
      </c>
      <c r="I447" s="200" t="s">
        <v>858</v>
      </c>
      <c r="J447" s="200" t="s">
        <v>2592</v>
      </c>
      <c r="K447" s="200" t="s">
        <v>814</v>
      </c>
      <c r="L447" s="215" t="s">
        <v>815</v>
      </c>
      <c r="M447" s="203">
        <v>13</v>
      </c>
      <c r="N447" s="204" t="s">
        <v>1365</v>
      </c>
      <c r="O447" s="204" t="s">
        <v>312</v>
      </c>
      <c r="P447" s="200" t="s">
        <v>445</v>
      </c>
      <c r="Q447" s="205" t="s">
        <v>61</v>
      </c>
      <c r="R447" s="200" t="s">
        <v>107</v>
      </c>
      <c r="S447" s="204">
        <v>48</v>
      </c>
      <c r="T447" s="203">
        <v>15</v>
      </c>
      <c r="U447" s="203"/>
      <c r="V447" s="203">
        <v>12</v>
      </c>
      <c r="W447" s="203">
        <v>192</v>
      </c>
      <c r="X447" s="203">
        <v>4</v>
      </c>
      <c r="Y447" s="203" t="s">
        <v>64</v>
      </c>
      <c r="Z447" s="207" t="s">
        <v>67</v>
      </c>
      <c r="AA447" s="208" t="s">
        <v>67</v>
      </c>
      <c r="AB447" s="198" t="s">
        <v>2341</v>
      </c>
      <c r="AC447" s="200" t="s">
        <v>2342</v>
      </c>
      <c r="AD447" s="203" t="s">
        <v>67</v>
      </c>
      <c r="AE447" s="204">
        <v>0</v>
      </c>
      <c r="AF447" s="200" t="s">
        <v>1366</v>
      </c>
      <c r="AG447" s="57">
        <v>48</v>
      </c>
      <c r="AH447" s="203">
        <v>2</v>
      </c>
      <c r="AI447" s="202" t="s">
        <v>1805</v>
      </c>
      <c r="AJ447" s="197" t="s">
        <v>2105</v>
      </c>
      <c r="AK447" s="209">
        <v>192</v>
      </c>
      <c r="AL447" s="209">
        <v>48</v>
      </c>
      <c r="AM447" s="209">
        <v>5075</v>
      </c>
      <c r="AN447" s="209">
        <v>0</v>
      </c>
      <c r="AO447" s="209">
        <v>0</v>
      </c>
      <c r="AP447" s="209">
        <v>14616000</v>
      </c>
      <c r="AQ447" s="209">
        <v>2880000</v>
      </c>
      <c r="AR447" s="209">
        <v>0</v>
      </c>
      <c r="AS447" s="210">
        <v>0</v>
      </c>
      <c r="AT447" s="210">
        <v>0</v>
      </c>
      <c r="AU447" s="210">
        <v>17496000</v>
      </c>
      <c r="AV447" s="107" t="s">
        <v>64</v>
      </c>
      <c r="AX447" s="107">
        <v>1</v>
      </c>
      <c r="AY447" s="107">
        <v>7</v>
      </c>
      <c r="AZ447" s="107">
        <v>7</v>
      </c>
      <c r="BA447" s="107">
        <v>7</v>
      </c>
      <c r="BB447" s="107">
        <v>7</v>
      </c>
      <c r="BC447" s="107">
        <v>7</v>
      </c>
      <c r="BD447" s="107">
        <v>7</v>
      </c>
      <c r="BE447" s="107">
        <v>7</v>
      </c>
      <c r="BF447" s="107">
        <v>7</v>
      </c>
      <c r="BG447" s="206">
        <v>7</v>
      </c>
      <c r="BH447" s="206">
        <v>7</v>
      </c>
      <c r="BI447" s="206">
        <v>7</v>
      </c>
      <c r="BJ447" s="206">
        <v>7</v>
      </c>
      <c r="BK447" s="206">
        <v>7</v>
      </c>
      <c r="BL447" s="57">
        <v>7</v>
      </c>
      <c r="BM447" s="57">
        <v>6.4</v>
      </c>
      <c r="BN447" s="57" t="s">
        <v>67</v>
      </c>
      <c r="BQ447" s="108"/>
    </row>
    <row r="448" spans="1:73" s="57" customFormat="1" ht="14.15" customHeight="1" x14ac:dyDescent="0.35">
      <c r="A448" s="201">
        <v>14325</v>
      </c>
      <c r="B448" s="197" t="s">
        <v>1069</v>
      </c>
      <c r="C448" s="198" t="s">
        <v>126</v>
      </c>
      <c r="D448" s="199">
        <v>2</v>
      </c>
      <c r="E448" s="199">
        <v>2025</v>
      </c>
      <c r="F448" s="200" t="s">
        <v>127</v>
      </c>
      <c r="G448" s="197" t="s">
        <v>964</v>
      </c>
      <c r="H448" s="198" t="s">
        <v>2348</v>
      </c>
      <c r="I448" s="200" t="s">
        <v>960</v>
      </c>
      <c r="J448" s="200" t="s">
        <v>961</v>
      </c>
      <c r="K448" s="200" t="s">
        <v>56</v>
      </c>
      <c r="L448" s="215" t="s">
        <v>57</v>
      </c>
      <c r="M448" s="203">
        <v>13</v>
      </c>
      <c r="N448" s="204" t="s">
        <v>1365</v>
      </c>
      <c r="O448" s="204" t="s">
        <v>209</v>
      </c>
      <c r="P448" s="200" t="s">
        <v>445</v>
      </c>
      <c r="Q448" s="205" t="s">
        <v>61</v>
      </c>
      <c r="R448" s="200" t="s">
        <v>62</v>
      </c>
      <c r="S448" s="204">
        <v>63</v>
      </c>
      <c r="T448" s="203">
        <v>10</v>
      </c>
      <c r="U448" s="203">
        <v>240</v>
      </c>
      <c r="V448" s="203">
        <v>12</v>
      </c>
      <c r="W448" s="203">
        <v>252</v>
      </c>
      <c r="X448" s="203">
        <v>4</v>
      </c>
      <c r="Y448" s="203" t="s">
        <v>64</v>
      </c>
      <c r="Z448" s="207" t="s">
        <v>67</v>
      </c>
      <c r="AA448" s="208" t="s">
        <v>64</v>
      </c>
      <c r="AB448" s="198" t="s">
        <v>2234</v>
      </c>
      <c r="AC448" s="200" t="s">
        <v>962</v>
      </c>
      <c r="AD448" s="203" t="s">
        <v>67</v>
      </c>
      <c r="AE448" s="204">
        <v>0</v>
      </c>
      <c r="AF448" s="200" t="s">
        <v>1366</v>
      </c>
      <c r="AG448" s="57">
        <v>63</v>
      </c>
      <c r="AH448" s="203">
        <v>3</v>
      </c>
      <c r="AI448" s="202" t="s">
        <v>1805</v>
      </c>
      <c r="AJ448" s="197" t="s">
        <v>2105</v>
      </c>
      <c r="AK448" s="209">
        <v>252</v>
      </c>
      <c r="AL448" s="209">
        <v>63</v>
      </c>
      <c r="AM448" s="209">
        <v>6373</v>
      </c>
      <c r="AN448" s="209">
        <v>70000</v>
      </c>
      <c r="AO448" s="209">
        <v>0</v>
      </c>
      <c r="AP448" s="209">
        <v>16059960</v>
      </c>
      <c r="AQ448" s="209">
        <v>2520000</v>
      </c>
      <c r="AR448" s="209">
        <v>700000</v>
      </c>
      <c r="AS448" s="210">
        <v>0</v>
      </c>
      <c r="AT448" s="210">
        <v>0</v>
      </c>
      <c r="AU448" s="210">
        <v>19279960</v>
      </c>
      <c r="AV448" s="107" t="s">
        <v>64</v>
      </c>
      <c r="AX448" s="107">
        <v>1</v>
      </c>
      <c r="AY448" s="107">
        <v>7</v>
      </c>
      <c r="AZ448" s="107">
        <v>0</v>
      </c>
      <c r="BA448" s="107">
        <v>0</v>
      </c>
      <c r="BB448" s="107">
        <v>0</v>
      </c>
      <c r="BC448" s="107">
        <v>0</v>
      </c>
      <c r="BD448" s="107">
        <v>0</v>
      </c>
      <c r="BE448" s="107">
        <v>0</v>
      </c>
      <c r="BF448" s="107">
        <v>0</v>
      </c>
      <c r="BG448" s="206">
        <v>7</v>
      </c>
      <c r="BH448" s="206">
        <v>7</v>
      </c>
      <c r="BI448" s="206">
        <v>7</v>
      </c>
      <c r="BJ448" s="206">
        <v>7</v>
      </c>
      <c r="BK448" s="206">
        <v>7</v>
      </c>
      <c r="BL448" s="57">
        <v>7</v>
      </c>
      <c r="BM448" s="57">
        <v>6.4</v>
      </c>
      <c r="BN448" s="57" t="s">
        <v>67</v>
      </c>
      <c r="BQ448" s="108"/>
    </row>
    <row r="449" spans="1:73" s="57" customFormat="1" ht="14.15" customHeight="1" x14ac:dyDescent="0.35">
      <c r="A449" s="201">
        <v>14273</v>
      </c>
      <c r="B449" s="197" t="s">
        <v>1069</v>
      </c>
      <c r="C449" s="198" t="s">
        <v>126</v>
      </c>
      <c r="D449" s="199">
        <v>2</v>
      </c>
      <c r="E449" s="199">
        <v>2025</v>
      </c>
      <c r="F449" s="200" t="s">
        <v>127</v>
      </c>
      <c r="G449" s="197" t="s">
        <v>1018</v>
      </c>
      <c r="H449" s="198" t="s">
        <v>2381</v>
      </c>
      <c r="I449" s="200" t="s">
        <v>614</v>
      </c>
      <c r="J449" s="200" t="s">
        <v>615</v>
      </c>
      <c r="K449" s="200" t="s">
        <v>56</v>
      </c>
      <c r="L449" s="215" t="s">
        <v>57</v>
      </c>
      <c r="M449" s="203">
        <v>13</v>
      </c>
      <c r="N449" s="204" t="s">
        <v>1365</v>
      </c>
      <c r="O449" s="204" t="s">
        <v>209</v>
      </c>
      <c r="P449" s="200" t="s">
        <v>445</v>
      </c>
      <c r="Q449" s="205" t="s">
        <v>61</v>
      </c>
      <c r="R449" s="200" t="s">
        <v>62</v>
      </c>
      <c r="S449" s="204">
        <v>38</v>
      </c>
      <c r="T449" s="203">
        <v>11</v>
      </c>
      <c r="U449" s="203">
        <v>100</v>
      </c>
      <c r="V449" s="203">
        <v>12</v>
      </c>
      <c r="W449" s="203">
        <v>112</v>
      </c>
      <c r="X449" s="203">
        <v>3</v>
      </c>
      <c r="Y449" s="203" t="s">
        <v>64</v>
      </c>
      <c r="Z449" s="207" t="s">
        <v>67</v>
      </c>
      <c r="AA449" s="208" t="s">
        <v>64</v>
      </c>
      <c r="AB449" s="198" t="s">
        <v>2234</v>
      </c>
      <c r="AC449" s="200" t="s">
        <v>1016</v>
      </c>
      <c r="AD449" s="203" t="s">
        <v>67</v>
      </c>
      <c r="AE449" s="204">
        <v>0</v>
      </c>
      <c r="AF449" s="200" t="s">
        <v>1366</v>
      </c>
      <c r="AG449" s="57">
        <v>38</v>
      </c>
      <c r="AH449" s="203">
        <v>2</v>
      </c>
      <c r="AI449" s="202" t="s">
        <v>1805</v>
      </c>
      <c r="AJ449" s="197" t="s">
        <v>2105</v>
      </c>
      <c r="AK449" s="209">
        <v>112</v>
      </c>
      <c r="AL449" s="209">
        <v>38</v>
      </c>
      <c r="AM449" s="209">
        <v>5075</v>
      </c>
      <c r="AN449" s="209">
        <v>115000</v>
      </c>
      <c r="AO449" s="209">
        <v>0</v>
      </c>
      <c r="AP449" s="209">
        <v>6252400</v>
      </c>
      <c r="AQ449" s="209">
        <v>1672000</v>
      </c>
      <c r="AR449" s="209">
        <v>1265000</v>
      </c>
      <c r="AS449" s="210">
        <v>0</v>
      </c>
      <c r="AT449" s="210">
        <v>0</v>
      </c>
      <c r="AU449" s="210">
        <v>9189400</v>
      </c>
      <c r="AV449" s="107" t="s">
        <v>64</v>
      </c>
      <c r="AX449" s="107">
        <v>1</v>
      </c>
      <c r="AY449" s="107">
        <v>7</v>
      </c>
      <c r="AZ449" s="107">
        <v>0</v>
      </c>
      <c r="BA449" s="107">
        <v>0</v>
      </c>
      <c r="BB449" s="107">
        <v>0</v>
      </c>
      <c r="BC449" s="107">
        <v>0</v>
      </c>
      <c r="BD449" s="107">
        <v>0</v>
      </c>
      <c r="BE449" s="107">
        <v>0</v>
      </c>
      <c r="BF449" s="107">
        <v>0</v>
      </c>
      <c r="BG449" s="206">
        <v>7</v>
      </c>
      <c r="BH449" s="206">
        <v>7</v>
      </c>
      <c r="BI449" s="206">
        <v>7</v>
      </c>
      <c r="BJ449" s="206">
        <v>7</v>
      </c>
      <c r="BK449" s="206">
        <v>7</v>
      </c>
      <c r="BL449" s="57">
        <v>7</v>
      </c>
      <c r="BM449" s="57">
        <v>6.4</v>
      </c>
      <c r="BN449" s="57" t="s">
        <v>67</v>
      </c>
      <c r="BQ449" s="108"/>
    </row>
    <row r="450" spans="1:73" s="57" customFormat="1" ht="14.15" customHeight="1" x14ac:dyDescent="0.35">
      <c r="A450" s="201">
        <v>14266</v>
      </c>
      <c r="B450" s="197" t="s">
        <v>1069</v>
      </c>
      <c r="C450" s="198" t="s">
        <v>126</v>
      </c>
      <c r="D450" s="199">
        <v>2</v>
      </c>
      <c r="E450" s="199">
        <v>2025</v>
      </c>
      <c r="F450" s="200" t="s">
        <v>127</v>
      </c>
      <c r="G450" s="197" t="s">
        <v>1081</v>
      </c>
      <c r="H450" s="198" t="s">
        <v>2306</v>
      </c>
      <c r="I450" s="200" t="s">
        <v>79</v>
      </c>
      <c r="J450" s="200" t="s">
        <v>80</v>
      </c>
      <c r="K450" s="200" t="s">
        <v>56</v>
      </c>
      <c r="L450" s="215" t="s">
        <v>57</v>
      </c>
      <c r="M450" s="203">
        <v>13</v>
      </c>
      <c r="N450" s="204" t="s">
        <v>1365</v>
      </c>
      <c r="O450" s="204" t="s">
        <v>209</v>
      </c>
      <c r="P450" s="200" t="s">
        <v>152</v>
      </c>
      <c r="Q450" s="205" t="s">
        <v>61</v>
      </c>
      <c r="R450" s="200" t="s">
        <v>62</v>
      </c>
      <c r="S450" s="204">
        <v>41</v>
      </c>
      <c r="T450" s="203">
        <v>11</v>
      </c>
      <c r="U450" s="203">
        <v>110</v>
      </c>
      <c r="V450" s="203">
        <v>12</v>
      </c>
      <c r="W450" s="203">
        <v>122</v>
      </c>
      <c r="X450" s="203">
        <v>3</v>
      </c>
      <c r="Y450" s="203" t="s">
        <v>64</v>
      </c>
      <c r="Z450" s="207" t="s">
        <v>67</v>
      </c>
      <c r="AA450" s="208" t="s">
        <v>64</v>
      </c>
      <c r="AB450" s="198" t="s">
        <v>2234</v>
      </c>
      <c r="AC450" s="200" t="s">
        <v>1079</v>
      </c>
      <c r="AD450" s="203" t="s">
        <v>67</v>
      </c>
      <c r="AE450" s="204">
        <v>0</v>
      </c>
      <c r="AF450" s="200" t="s">
        <v>1366</v>
      </c>
      <c r="AG450" s="57">
        <v>41</v>
      </c>
      <c r="AH450" s="203">
        <v>2</v>
      </c>
      <c r="AI450" s="202" t="s">
        <v>2201</v>
      </c>
      <c r="AJ450" s="197" t="s">
        <v>2200</v>
      </c>
      <c r="AK450" s="209">
        <v>122</v>
      </c>
      <c r="AL450" s="209">
        <v>41</v>
      </c>
      <c r="AM450" s="209">
        <v>5075</v>
      </c>
      <c r="AN450" s="209">
        <v>115000</v>
      </c>
      <c r="AO450" s="209">
        <v>0</v>
      </c>
      <c r="AP450" s="209">
        <v>6810650</v>
      </c>
      <c r="AQ450" s="209">
        <v>1804000</v>
      </c>
      <c r="AR450" s="209">
        <v>1265000</v>
      </c>
      <c r="AS450" s="210">
        <v>0</v>
      </c>
      <c r="AT450" s="210">
        <v>0</v>
      </c>
      <c r="AU450" s="210">
        <v>9879650</v>
      </c>
      <c r="AV450" s="107" t="s">
        <v>64</v>
      </c>
      <c r="AX450" s="107">
        <v>1</v>
      </c>
      <c r="AY450" s="107">
        <v>7</v>
      </c>
      <c r="AZ450" s="107">
        <v>0</v>
      </c>
      <c r="BA450" s="107">
        <v>0</v>
      </c>
      <c r="BB450" s="107">
        <v>0</v>
      </c>
      <c r="BC450" s="107">
        <v>0</v>
      </c>
      <c r="BD450" s="107">
        <v>0</v>
      </c>
      <c r="BE450" s="107">
        <v>0</v>
      </c>
      <c r="BF450" s="107">
        <v>0</v>
      </c>
      <c r="BG450" s="206">
        <v>7</v>
      </c>
      <c r="BH450" s="206">
        <v>7</v>
      </c>
      <c r="BI450" s="206">
        <v>7</v>
      </c>
      <c r="BJ450" s="206">
        <v>7</v>
      </c>
      <c r="BK450" s="206">
        <v>7</v>
      </c>
      <c r="BL450" s="81">
        <v>7</v>
      </c>
      <c r="BM450" s="57">
        <v>6.4</v>
      </c>
      <c r="BN450" s="57" t="s">
        <v>67</v>
      </c>
      <c r="BQ450" s="108"/>
    </row>
    <row r="451" spans="1:73" s="57" customFormat="1" ht="14.15" customHeight="1" x14ac:dyDescent="0.35">
      <c r="A451" s="201">
        <v>14325</v>
      </c>
      <c r="B451" s="197" t="s">
        <v>1069</v>
      </c>
      <c r="C451" s="198" t="s">
        <v>126</v>
      </c>
      <c r="D451" s="199">
        <v>2</v>
      </c>
      <c r="E451" s="199">
        <v>2025</v>
      </c>
      <c r="F451" s="200" t="s">
        <v>127</v>
      </c>
      <c r="G451" s="197" t="s">
        <v>964</v>
      </c>
      <c r="H451" s="198" t="s">
        <v>2348</v>
      </c>
      <c r="I451" s="200" t="s">
        <v>960</v>
      </c>
      <c r="J451" s="200" t="s">
        <v>961</v>
      </c>
      <c r="K451" s="200" t="s">
        <v>56</v>
      </c>
      <c r="L451" s="215" t="s">
        <v>57</v>
      </c>
      <c r="M451" s="203">
        <v>13</v>
      </c>
      <c r="N451" s="204" t="s">
        <v>1365</v>
      </c>
      <c r="O451" s="204" t="s">
        <v>209</v>
      </c>
      <c r="P451" s="200" t="s">
        <v>445</v>
      </c>
      <c r="Q451" s="205" t="s">
        <v>61</v>
      </c>
      <c r="R451" s="200" t="s">
        <v>62</v>
      </c>
      <c r="S451" s="204">
        <v>63</v>
      </c>
      <c r="T451" s="203">
        <v>10</v>
      </c>
      <c r="U451" s="203">
        <v>240</v>
      </c>
      <c r="V451" s="203">
        <v>12</v>
      </c>
      <c r="W451" s="203">
        <v>252</v>
      </c>
      <c r="X451" s="203">
        <v>4</v>
      </c>
      <c r="Y451" s="203" t="s">
        <v>64</v>
      </c>
      <c r="Z451" s="207" t="s">
        <v>67</v>
      </c>
      <c r="AA451" s="208" t="s">
        <v>64</v>
      </c>
      <c r="AB451" s="198" t="s">
        <v>2234</v>
      </c>
      <c r="AC451" s="200" t="s">
        <v>962</v>
      </c>
      <c r="AD451" s="203" t="s">
        <v>67</v>
      </c>
      <c r="AE451" s="204">
        <v>0</v>
      </c>
      <c r="AF451" s="200" t="s">
        <v>1366</v>
      </c>
      <c r="AG451" s="57">
        <v>63</v>
      </c>
      <c r="AH451" s="203">
        <v>3</v>
      </c>
      <c r="AI451" s="202" t="s">
        <v>2201</v>
      </c>
      <c r="AJ451" s="197" t="s">
        <v>2200</v>
      </c>
      <c r="AK451" s="209">
        <v>252</v>
      </c>
      <c r="AL451" s="209">
        <v>63</v>
      </c>
      <c r="AM451" s="209">
        <v>6373</v>
      </c>
      <c r="AN451" s="209">
        <v>70000</v>
      </c>
      <c r="AO451" s="209">
        <v>0</v>
      </c>
      <c r="AP451" s="209">
        <v>16059960</v>
      </c>
      <c r="AQ451" s="209">
        <v>2520000</v>
      </c>
      <c r="AR451" s="209">
        <v>700000</v>
      </c>
      <c r="AS451" s="210">
        <v>0</v>
      </c>
      <c r="AT451" s="210">
        <v>0</v>
      </c>
      <c r="AU451" s="210">
        <v>19279960</v>
      </c>
      <c r="AV451" s="107" t="s">
        <v>64</v>
      </c>
      <c r="AX451" s="107">
        <v>1</v>
      </c>
      <c r="AY451" s="107">
        <v>7</v>
      </c>
      <c r="AZ451" s="107">
        <v>0</v>
      </c>
      <c r="BA451" s="107">
        <v>0</v>
      </c>
      <c r="BB451" s="107">
        <v>0</v>
      </c>
      <c r="BC451" s="107">
        <v>0</v>
      </c>
      <c r="BD451" s="107">
        <v>0</v>
      </c>
      <c r="BE451" s="107">
        <v>0</v>
      </c>
      <c r="BF451" s="107">
        <v>0</v>
      </c>
      <c r="BG451" s="206">
        <v>7</v>
      </c>
      <c r="BH451" s="206">
        <v>7</v>
      </c>
      <c r="BI451" s="206">
        <v>7</v>
      </c>
      <c r="BJ451" s="206">
        <v>7</v>
      </c>
      <c r="BK451" s="206">
        <v>7</v>
      </c>
      <c r="BL451" s="57">
        <v>7</v>
      </c>
      <c r="BM451" s="57">
        <v>6.4</v>
      </c>
      <c r="BN451" s="57" t="s">
        <v>67</v>
      </c>
      <c r="BQ451" s="108"/>
    </row>
    <row r="452" spans="1:73" s="57" customFormat="1" ht="14.15" customHeight="1" x14ac:dyDescent="0.35">
      <c r="A452" s="201">
        <v>14273</v>
      </c>
      <c r="B452" s="197" t="s">
        <v>1069</v>
      </c>
      <c r="C452" s="198" t="s">
        <v>126</v>
      </c>
      <c r="D452" s="199">
        <v>2</v>
      </c>
      <c r="E452" s="199">
        <v>2025</v>
      </c>
      <c r="F452" s="200" t="s">
        <v>127</v>
      </c>
      <c r="G452" s="197" t="s">
        <v>1018</v>
      </c>
      <c r="H452" s="198" t="s">
        <v>2381</v>
      </c>
      <c r="I452" s="200" t="s">
        <v>614</v>
      </c>
      <c r="J452" s="200" t="s">
        <v>615</v>
      </c>
      <c r="K452" s="200" t="s">
        <v>56</v>
      </c>
      <c r="L452" s="215" t="s">
        <v>57</v>
      </c>
      <c r="M452" s="203">
        <v>13</v>
      </c>
      <c r="N452" s="204" t="s">
        <v>1365</v>
      </c>
      <c r="O452" s="204" t="s">
        <v>209</v>
      </c>
      <c r="P452" s="200" t="s">
        <v>445</v>
      </c>
      <c r="Q452" s="205" t="s">
        <v>61</v>
      </c>
      <c r="R452" s="200" t="s">
        <v>62</v>
      </c>
      <c r="S452" s="204">
        <v>38</v>
      </c>
      <c r="T452" s="203">
        <v>11</v>
      </c>
      <c r="U452" s="203">
        <v>100</v>
      </c>
      <c r="V452" s="203">
        <v>12</v>
      </c>
      <c r="W452" s="203">
        <v>112</v>
      </c>
      <c r="X452" s="203">
        <v>3</v>
      </c>
      <c r="Y452" s="203" t="s">
        <v>64</v>
      </c>
      <c r="Z452" s="207" t="s">
        <v>67</v>
      </c>
      <c r="AA452" s="208" t="s">
        <v>64</v>
      </c>
      <c r="AB452" s="198" t="s">
        <v>2234</v>
      </c>
      <c r="AC452" s="200" t="s">
        <v>1016</v>
      </c>
      <c r="AD452" s="203" t="s">
        <v>67</v>
      </c>
      <c r="AE452" s="204">
        <v>0</v>
      </c>
      <c r="AF452" s="200" t="s">
        <v>1366</v>
      </c>
      <c r="AG452" s="57">
        <v>38</v>
      </c>
      <c r="AH452" s="203">
        <v>2</v>
      </c>
      <c r="AI452" s="202" t="s">
        <v>2201</v>
      </c>
      <c r="AJ452" s="197" t="s">
        <v>2200</v>
      </c>
      <c r="AK452" s="209">
        <v>112</v>
      </c>
      <c r="AL452" s="209">
        <v>38</v>
      </c>
      <c r="AM452" s="209">
        <v>5075</v>
      </c>
      <c r="AN452" s="209">
        <v>115000</v>
      </c>
      <c r="AO452" s="209">
        <v>0</v>
      </c>
      <c r="AP452" s="209">
        <v>6252400</v>
      </c>
      <c r="AQ452" s="209">
        <v>1672000</v>
      </c>
      <c r="AR452" s="209">
        <v>1265000</v>
      </c>
      <c r="AS452" s="210">
        <v>0</v>
      </c>
      <c r="AT452" s="210">
        <v>0</v>
      </c>
      <c r="AU452" s="210">
        <v>9189400</v>
      </c>
      <c r="AV452" s="107" t="s">
        <v>64</v>
      </c>
      <c r="AX452" s="107">
        <v>1</v>
      </c>
      <c r="AY452" s="107">
        <v>7</v>
      </c>
      <c r="AZ452" s="107">
        <v>0</v>
      </c>
      <c r="BA452" s="107">
        <v>0</v>
      </c>
      <c r="BB452" s="107">
        <v>0</v>
      </c>
      <c r="BC452" s="107">
        <v>0</v>
      </c>
      <c r="BD452" s="107">
        <v>0</v>
      </c>
      <c r="BE452" s="107">
        <v>0</v>
      </c>
      <c r="BF452" s="107">
        <v>0</v>
      </c>
      <c r="BG452" s="206">
        <v>7</v>
      </c>
      <c r="BH452" s="206">
        <v>7</v>
      </c>
      <c r="BI452" s="206">
        <v>7</v>
      </c>
      <c r="BJ452" s="206">
        <v>7</v>
      </c>
      <c r="BK452" s="206">
        <v>7</v>
      </c>
      <c r="BL452" s="57">
        <v>7</v>
      </c>
      <c r="BM452" s="57">
        <v>6.4</v>
      </c>
      <c r="BN452" s="57" t="s">
        <v>67</v>
      </c>
      <c r="BQ452" s="108"/>
    </row>
    <row r="453" spans="1:73" s="57" customFormat="1" ht="14.15" customHeight="1" x14ac:dyDescent="0.35">
      <c r="A453" s="201">
        <v>14456</v>
      </c>
      <c r="B453" s="197" t="s">
        <v>1069</v>
      </c>
      <c r="C453" s="198" t="s">
        <v>126</v>
      </c>
      <c r="D453" s="199">
        <v>2</v>
      </c>
      <c r="E453" s="199">
        <v>2025</v>
      </c>
      <c r="F453" s="200" t="s">
        <v>127</v>
      </c>
      <c r="G453" s="197" t="s">
        <v>568</v>
      </c>
      <c r="H453" s="198" t="s">
        <v>567</v>
      </c>
      <c r="I453" s="200" t="s">
        <v>622</v>
      </c>
      <c r="J453" s="200" t="s">
        <v>623</v>
      </c>
      <c r="K453" s="200" t="s">
        <v>65</v>
      </c>
      <c r="L453" s="215" t="s">
        <v>65</v>
      </c>
      <c r="M453" s="203">
        <v>13</v>
      </c>
      <c r="N453" s="204" t="s">
        <v>1365</v>
      </c>
      <c r="O453" s="204" t="s">
        <v>455</v>
      </c>
      <c r="P453" s="200" t="s">
        <v>2014</v>
      </c>
      <c r="Q453" s="205" t="s">
        <v>61</v>
      </c>
      <c r="R453" s="200" t="s">
        <v>62</v>
      </c>
      <c r="S453" s="204">
        <v>7</v>
      </c>
      <c r="T453" s="203">
        <v>10</v>
      </c>
      <c r="U453" s="203">
        <v>28</v>
      </c>
      <c r="V453" s="203">
        <v>0</v>
      </c>
      <c r="W453" s="203">
        <v>28</v>
      </c>
      <c r="X453" s="203">
        <v>4</v>
      </c>
      <c r="Y453" s="203" t="s">
        <v>67</v>
      </c>
      <c r="Z453" s="207" t="s">
        <v>67</v>
      </c>
      <c r="AA453" s="208" t="s">
        <v>67</v>
      </c>
      <c r="AB453" s="198" t="s">
        <v>2234</v>
      </c>
      <c r="AC453" s="200" t="s">
        <v>564</v>
      </c>
      <c r="AD453" s="203" t="s">
        <v>67</v>
      </c>
      <c r="AE453" s="204">
        <v>0</v>
      </c>
      <c r="AF453" s="200" t="s">
        <v>1366</v>
      </c>
      <c r="AG453" s="57">
        <v>7</v>
      </c>
      <c r="AH453" s="203">
        <v>1</v>
      </c>
      <c r="AI453" s="202" t="s">
        <v>1825</v>
      </c>
      <c r="AJ453" s="197" t="s">
        <v>2212</v>
      </c>
      <c r="AK453" s="209">
        <v>28</v>
      </c>
      <c r="AL453" s="209">
        <v>7</v>
      </c>
      <c r="AM453" s="209">
        <v>4130</v>
      </c>
      <c r="AN453" s="209">
        <v>0</v>
      </c>
      <c r="AO453" s="209">
        <v>0</v>
      </c>
      <c r="AP453" s="209">
        <v>1156400</v>
      </c>
      <c r="AQ453" s="209">
        <v>0</v>
      </c>
      <c r="AR453" s="209">
        <v>0</v>
      </c>
      <c r="AS453" s="210">
        <v>0</v>
      </c>
      <c r="AT453" s="210">
        <v>0</v>
      </c>
      <c r="AU453" s="210">
        <v>1156400</v>
      </c>
      <c r="AV453" s="107" t="s">
        <v>67</v>
      </c>
      <c r="AW453" s="57" t="s">
        <v>2262</v>
      </c>
      <c r="AX453" s="107">
        <v>0</v>
      </c>
      <c r="AY453" s="107">
        <v>0</v>
      </c>
      <c r="AZ453" s="107"/>
      <c r="BA453" s="107"/>
      <c r="BB453" s="107">
        <v>0</v>
      </c>
      <c r="BC453" s="107">
        <v>0</v>
      </c>
      <c r="BD453" s="107">
        <v>0</v>
      </c>
      <c r="BE453" s="107">
        <v>0</v>
      </c>
      <c r="BF453" s="107">
        <v>0</v>
      </c>
      <c r="BG453" s="206">
        <v>0</v>
      </c>
      <c r="BH453" s="206">
        <v>0</v>
      </c>
      <c r="BI453" s="206">
        <v>0</v>
      </c>
      <c r="BJ453" s="206">
        <v>0</v>
      </c>
      <c r="BK453" s="206">
        <v>0</v>
      </c>
      <c r="BL453" s="57">
        <v>0</v>
      </c>
      <c r="BM453" s="57">
        <v>0</v>
      </c>
      <c r="BN453" s="57" t="s">
        <v>67</v>
      </c>
      <c r="BQ453" s="108"/>
    </row>
    <row r="454" spans="1:73" s="57" customFormat="1" ht="14.15" customHeight="1" x14ac:dyDescent="0.35">
      <c r="A454" s="201">
        <v>14459</v>
      </c>
      <c r="B454" s="197" t="s">
        <v>1069</v>
      </c>
      <c r="C454" s="198" t="s">
        <v>126</v>
      </c>
      <c r="D454" s="199">
        <v>2</v>
      </c>
      <c r="E454" s="199">
        <v>2025</v>
      </c>
      <c r="F454" s="200" t="s">
        <v>127</v>
      </c>
      <c r="G454" s="197" t="s">
        <v>568</v>
      </c>
      <c r="H454" s="198" t="s">
        <v>567</v>
      </c>
      <c r="I454" s="200" t="s">
        <v>622</v>
      </c>
      <c r="J454" s="200" t="s">
        <v>623</v>
      </c>
      <c r="K454" s="200" t="s">
        <v>65</v>
      </c>
      <c r="L454" s="215" t="s">
        <v>65</v>
      </c>
      <c r="M454" s="203">
        <v>13</v>
      </c>
      <c r="N454" s="204" t="s">
        <v>1365</v>
      </c>
      <c r="O454" s="204" t="s">
        <v>455</v>
      </c>
      <c r="P454" s="200" t="s">
        <v>2014</v>
      </c>
      <c r="Q454" s="205" t="s">
        <v>61</v>
      </c>
      <c r="R454" s="200" t="s">
        <v>62</v>
      </c>
      <c r="S454" s="204">
        <v>7</v>
      </c>
      <c r="T454" s="203">
        <v>10</v>
      </c>
      <c r="U454" s="203">
        <v>28</v>
      </c>
      <c r="V454" s="203">
        <v>0</v>
      </c>
      <c r="W454" s="203">
        <v>28</v>
      </c>
      <c r="X454" s="203">
        <v>4</v>
      </c>
      <c r="Y454" s="203" t="s">
        <v>67</v>
      </c>
      <c r="Z454" s="207" t="s">
        <v>67</v>
      </c>
      <c r="AA454" s="208" t="s">
        <v>67</v>
      </c>
      <c r="AB454" s="198" t="s">
        <v>2234</v>
      </c>
      <c r="AC454" s="200" t="s">
        <v>564</v>
      </c>
      <c r="AD454" s="203" t="s">
        <v>67</v>
      </c>
      <c r="AE454" s="204">
        <v>0</v>
      </c>
      <c r="AF454" s="200" t="s">
        <v>1366</v>
      </c>
      <c r="AG454" s="57">
        <v>7</v>
      </c>
      <c r="AH454" s="203">
        <v>1</v>
      </c>
      <c r="AI454" s="202" t="s">
        <v>1825</v>
      </c>
      <c r="AJ454" s="197" t="s">
        <v>2212</v>
      </c>
      <c r="AK454" s="209">
        <v>28</v>
      </c>
      <c r="AL454" s="209">
        <v>7</v>
      </c>
      <c r="AM454" s="209">
        <v>4130</v>
      </c>
      <c r="AN454" s="209">
        <v>0</v>
      </c>
      <c r="AO454" s="209">
        <v>0</v>
      </c>
      <c r="AP454" s="209">
        <v>1156400</v>
      </c>
      <c r="AQ454" s="209">
        <v>0</v>
      </c>
      <c r="AR454" s="209">
        <v>0</v>
      </c>
      <c r="AS454" s="210">
        <v>0</v>
      </c>
      <c r="AT454" s="210">
        <v>0</v>
      </c>
      <c r="AU454" s="210">
        <v>1156400</v>
      </c>
      <c r="AV454" s="107" t="s">
        <v>67</v>
      </c>
      <c r="AW454" s="57" t="s">
        <v>2262</v>
      </c>
      <c r="AX454" s="107">
        <v>0</v>
      </c>
      <c r="AY454" s="107">
        <v>0</v>
      </c>
      <c r="AZ454" s="107"/>
      <c r="BA454" s="107"/>
      <c r="BB454" s="107">
        <v>0</v>
      </c>
      <c r="BC454" s="107">
        <v>0</v>
      </c>
      <c r="BD454" s="107">
        <v>0</v>
      </c>
      <c r="BE454" s="107">
        <v>0</v>
      </c>
      <c r="BF454" s="107">
        <v>0</v>
      </c>
      <c r="BG454" s="206">
        <v>0</v>
      </c>
      <c r="BH454" s="206">
        <v>0</v>
      </c>
      <c r="BI454" s="206">
        <v>0</v>
      </c>
      <c r="BJ454" s="206">
        <v>0</v>
      </c>
      <c r="BK454" s="206">
        <v>0</v>
      </c>
      <c r="BL454" s="57">
        <v>0</v>
      </c>
      <c r="BM454" s="57">
        <v>0</v>
      </c>
      <c r="BN454" s="57" t="s">
        <v>67</v>
      </c>
      <c r="BQ454" s="108"/>
    </row>
    <row r="455" spans="1:73" s="57" customFormat="1" ht="14.15" customHeight="1" x14ac:dyDescent="0.35">
      <c r="A455" s="201">
        <v>14460</v>
      </c>
      <c r="B455" s="197" t="s">
        <v>1069</v>
      </c>
      <c r="C455" s="198" t="s">
        <v>126</v>
      </c>
      <c r="D455" s="199">
        <v>2</v>
      </c>
      <c r="E455" s="199">
        <v>2025</v>
      </c>
      <c r="F455" s="200" t="s">
        <v>127</v>
      </c>
      <c r="G455" s="197" t="s">
        <v>568</v>
      </c>
      <c r="H455" s="198" t="s">
        <v>567</v>
      </c>
      <c r="I455" s="200" t="s">
        <v>622</v>
      </c>
      <c r="J455" s="200" t="s">
        <v>623</v>
      </c>
      <c r="K455" s="200" t="s">
        <v>65</v>
      </c>
      <c r="L455" s="215" t="s">
        <v>65</v>
      </c>
      <c r="M455" s="203">
        <v>13</v>
      </c>
      <c r="N455" s="204" t="s">
        <v>1365</v>
      </c>
      <c r="O455" s="204" t="s">
        <v>455</v>
      </c>
      <c r="P455" s="200" t="s">
        <v>2014</v>
      </c>
      <c r="Q455" s="205" t="s">
        <v>61</v>
      </c>
      <c r="R455" s="200" t="s">
        <v>62</v>
      </c>
      <c r="S455" s="204">
        <v>7</v>
      </c>
      <c r="T455" s="203">
        <v>10</v>
      </c>
      <c r="U455" s="203">
        <v>28</v>
      </c>
      <c r="V455" s="203">
        <v>0</v>
      </c>
      <c r="W455" s="203">
        <v>28</v>
      </c>
      <c r="X455" s="203">
        <v>4</v>
      </c>
      <c r="Y455" s="203" t="s">
        <v>67</v>
      </c>
      <c r="Z455" s="207" t="s">
        <v>67</v>
      </c>
      <c r="AA455" s="208" t="s">
        <v>67</v>
      </c>
      <c r="AB455" s="198" t="s">
        <v>2234</v>
      </c>
      <c r="AC455" s="200" t="s">
        <v>564</v>
      </c>
      <c r="AD455" s="203" t="s">
        <v>67</v>
      </c>
      <c r="AE455" s="204">
        <v>0</v>
      </c>
      <c r="AF455" s="200" t="s">
        <v>1366</v>
      </c>
      <c r="AG455" s="57">
        <v>7</v>
      </c>
      <c r="AH455" s="203">
        <v>1</v>
      </c>
      <c r="AI455" s="202" t="s">
        <v>1825</v>
      </c>
      <c r="AJ455" s="197" t="s">
        <v>2212</v>
      </c>
      <c r="AK455" s="209">
        <v>28</v>
      </c>
      <c r="AL455" s="209">
        <v>7</v>
      </c>
      <c r="AM455" s="209">
        <v>4130</v>
      </c>
      <c r="AN455" s="209">
        <v>0</v>
      </c>
      <c r="AO455" s="209">
        <v>0</v>
      </c>
      <c r="AP455" s="209">
        <v>1156400</v>
      </c>
      <c r="AQ455" s="209">
        <v>0</v>
      </c>
      <c r="AR455" s="209">
        <v>0</v>
      </c>
      <c r="AS455" s="210">
        <v>0</v>
      </c>
      <c r="AT455" s="210">
        <v>0</v>
      </c>
      <c r="AU455" s="210">
        <v>1156400</v>
      </c>
      <c r="AV455" s="107" t="s">
        <v>67</v>
      </c>
      <c r="AW455" s="57" t="s">
        <v>2262</v>
      </c>
      <c r="AX455" s="107">
        <v>0</v>
      </c>
      <c r="AY455" s="107">
        <v>0</v>
      </c>
      <c r="AZ455" s="107"/>
      <c r="BA455" s="107"/>
      <c r="BB455" s="107">
        <v>0</v>
      </c>
      <c r="BC455" s="107">
        <v>0</v>
      </c>
      <c r="BD455" s="107">
        <v>0</v>
      </c>
      <c r="BE455" s="107">
        <v>0</v>
      </c>
      <c r="BF455" s="107">
        <v>0</v>
      </c>
      <c r="BG455" s="206">
        <v>0</v>
      </c>
      <c r="BH455" s="206">
        <v>0</v>
      </c>
      <c r="BI455" s="206">
        <v>0</v>
      </c>
      <c r="BJ455" s="206">
        <v>0</v>
      </c>
      <c r="BK455" s="206">
        <v>0</v>
      </c>
      <c r="BL455" s="57">
        <v>0</v>
      </c>
      <c r="BM455" s="57">
        <v>0</v>
      </c>
      <c r="BN455" s="57" t="s">
        <v>67</v>
      </c>
      <c r="BQ455" s="108"/>
    </row>
    <row r="456" spans="1:73" s="57" customFormat="1" ht="14.15" customHeight="1" x14ac:dyDescent="0.35">
      <c r="A456" s="201">
        <v>14458</v>
      </c>
      <c r="B456" s="197" t="s">
        <v>1069</v>
      </c>
      <c r="C456" s="198" t="s">
        <v>126</v>
      </c>
      <c r="D456" s="199">
        <v>2</v>
      </c>
      <c r="E456" s="199">
        <v>2025</v>
      </c>
      <c r="F456" s="200" t="s">
        <v>127</v>
      </c>
      <c r="G456" s="197" t="s">
        <v>568</v>
      </c>
      <c r="H456" s="198" t="s">
        <v>567</v>
      </c>
      <c r="I456" s="200" t="s">
        <v>79</v>
      </c>
      <c r="J456" s="200" t="s">
        <v>80</v>
      </c>
      <c r="K456" s="200" t="s">
        <v>65</v>
      </c>
      <c r="L456" s="215" t="s">
        <v>65</v>
      </c>
      <c r="M456" s="203">
        <v>13</v>
      </c>
      <c r="N456" s="204" t="s">
        <v>1365</v>
      </c>
      <c r="O456" s="204" t="s">
        <v>455</v>
      </c>
      <c r="P456" s="200" t="s">
        <v>2014</v>
      </c>
      <c r="Q456" s="205" t="s">
        <v>61</v>
      </c>
      <c r="R456" s="200" t="s">
        <v>62</v>
      </c>
      <c r="S456" s="204">
        <v>28</v>
      </c>
      <c r="T456" s="203">
        <v>10</v>
      </c>
      <c r="U456" s="203">
        <v>110</v>
      </c>
      <c r="V456" s="203">
        <v>0</v>
      </c>
      <c r="W456" s="203">
        <v>110</v>
      </c>
      <c r="X456" s="203">
        <v>4</v>
      </c>
      <c r="Y456" s="203" t="s">
        <v>64</v>
      </c>
      <c r="Z456" s="207" t="s">
        <v>67</v>
      </c>
      <c r="AA456" s="208" t="s">
        <v>67</v>
      </c>
      <c r="AB456" s="198" t="s">
        <v>2234</v>
      </c>
      <c r="AC456" s="200" t="s">
        <v>564</v>
      </c>
      <c r="AD456" s="203" t="s">
        <v>67</v>
      </c>
      <c r="AE456" s="204">
        <v>0</v>
      </c>
      <c r="AF456" s="200" t="s">
        <v>1366</v>
      </c>
      <c r="AG456" s="57">
        <v>28</v>
      </c>
      <c r="AH456" s="203">
        <v>2</v>
      </c>
      <c r="AI456" s="202" t="s">
        <v>1825</v>
      </c>
      <c r="AJ456" s="197" t="s">
        <v>2212</v>
      </c>
      <c r="AK456" s="209">
        <v>110</v>
      </c>
      <c r="AL456" s="209">
        <v>28</v>
      </c>
      <c r="AM456" s="209">
        <v>5075</v>
      </c>
      <c r="AN456" s="209">
        <v>0</v>
      </c>
      <c r="AO456" s="209">
        <v>0</v>
      </c>
      <c r="AP456" s="209">
        <v>5582500</v>
      </c>
      <c r="AQ456" s="209">
        <v>1120000</v>
      </c>
      <c r="AR456" s="209">
        <v>0</v>
      </c>
      <c r="AS456" s="210">
        <v>0</v>
      </c>
      <c r="AT456" s="210">
        <v>0</v>
      </c>
      <c r="AU456" s="210">
        <v>6702500</v>
      </c>
      <c r="AV456" s="107" t="s">
        <v>67</v>
      </c>
      <c r="AW456" s="57" t="s">
        <v>2262</v>
      </c>
      <c r="AX456" s="107">
        <v>0</v>
      </c>
      <c r="AY456" s="107">
        <v>0</v>
      </c>
      <c r="AZ456" s="107"/>
      <c r="BA456" s="107"/>
      <c r="BB456" s="107">
        <v>0</v>
      </c>
      <c r="BC456" s="107">
        <v>0</v>
      </c>
      <c r="BD456" s="107">
        <v>0</v>
      </c>
      <c r="BE456" s="107">
        <v>0</v>
      </c>
      <c r="BF456" s="107">
        <v>0</v>
      </c>
      <c r="BG456" s="206">
        <v>0</v>
      </c>
      <c r="BH456" s="206">
        <v>0</v>
      </c>
      <c r="BI456" s="206">
        <v>0</v>
      </c>
      <c r="BJ456" s="206">
        <v>0</v>
      </c>
      <c r="BK456" s="206">
        <v>0</v>
      </c>
      <c r="BL456" s="57">
        <v>0</v>
      </c>
      <c r="BM456" s="57">
        <v>0</v>
      </c>
      <c r="BN456" s="57" t="s">
        <v>67</v>
      </c>
      <c r="BQ456" s="108"/>
    </row>
    <row r="457" spans="1:73" s="57" customFormat="1" ht="14.15" customHeight="1" x14ac:dyDescent="0.35">
      <c r="A457" s="201">
        <v>14453</v>
      </c>
      <c r="B457" s="197" t="s">
        <v>1069</v>
      </c>
      <c r="C457" s="198" t="s">
        <v>126</v>
      </c>
      <c r="D457" s="199">
        <v>2</v>
      </c>
      <c r="E457" s="199">
        <v>2025</v>
      </c>
      <c r="F457" s="200" t="s">
        <v>127</v>
      </c>
      <c r="G457" s="197" t="s">
        <v>568</v>
      </c>
      <c r="H457" s="198" t="s">
        <v>567</v>
      </c>
      <c r="I457" s="200" t="s">
        <v>79</v>
      </c>
      <c r="J457" s="200" t="s">
        <v>80</v>
      </c>
      <c r="K457" s="200" t="s">
        <v>56</v>
      </c>
      <c r="L457" s="215" t="s">
        <v>57</v>
      </c>
      <c r="M457" s="203">
        <v>13</v>
      </c>
      <c r="N457" s="204" t="s">
        <v>1365</v>
      </c>
      <c r="O457" s="204" t="s">
        <v>455</v>
      </c>
      <c r="P457" s="200" t="s">
        <v>2014</v>
      </c>
      <c r="Q457" s="205" t="s">
        <v>61</v>
      </c>
      <c r="R457" s="200" t="s">
        <v>62</v>
      </c>
      <c r="S457" s="204">
        <v>31</v>
      </c>
      <c r="T457" s="203">
        <v>10</v>
      </c>
      <c r="U457" s="203">
        <v>110</v>
      </c>
      <c r="V457" s="203">
        <v>12</v>
      </c>
      <c r="W457" s="203">
        <v>122</v>
      </c>
      <c r="X457" s="203">
        <v>4</v>
      </c>
      <c r="Y457" s="203" t="s">
        <v>67</v>
      </c>
      <c r="Z457" s="207" t="s">
        <v>67</v>
      </c>
      <c r="AA457" s="208" t="s">
        <v>64</v>
      </c>
      <c r="AB457" s="198" t="s">
        <v>2234</v>
      </c>
      <c r="AC457" s="200" t="s">
        <v>564</v>
      </c>
      <c r="AD457" s="203" t="s">
        <v>67</v>
      </c>
      <c r="AE457" s="204">
        <v>0</v>
      </c>
      <c r="AF457" s="200" t="s">
        <v>1366</v>
      </c>
      <c r="AG457" s="57">
        <v>31</v>
      </c>
      <c r="AH457" s="203">
        <v>2</v>
      </c>
      <c r="AI457" s="202" t="s">
        <v>1825</v>
      </c>
      <c r="AJ457" s="197" t="s">
        <v>2212</v>
      </c>
      <c r="AK457" s="209">
        <v>122</v>
      </c>
      <c r="AL457" s="209">
        <v>31</v>
      </c>
      <c r="AM457" s="209">
        <v>5075</v>
      </c>
      <c r="AN457" s="209">
        <v>115000</v>
      </c>
      <c r="AO457" s="209">
        <v>0</v>
      </c>
      <c r="AP457" s="209">
        <v>6191500</v>
      </c>
      <c r="AQ457" s="209">
        <v>0</v>
      </c>
      <c r="AR457" s="209">
        <v>1150000</v>
      </c>
      <c r="AS457" s="210">
        <v>0</v>
      </c>
      <c r="AT457" s="210">
        <v>0</v>
      </c>
      <c r="AU457" s="210">
        <v>7341500</v>
      </c>
      <c r="AV457" s="107" t="s">
        <v>67</v>
      </c>
      <c r="AW457" s="57" t="s">
        <v>2262</v>
      </c>
      <c r="AX457" s="107">
        <v>0</v>
      </c>
      <c r="AY457" s="107">
        <v>0</v>
      </c>
      <c r="AZ457" s="107"/>
      <c r="BA457" s="107"/>
      <c r="BB457" s="107">
        <v>0</v>
      </c>
      <c r="BC457" s="107">
        <v>0</v>
      </c>
      <c r="BD457" s="107">
        <v>0</v>
      </c>
      <c r="BE457" s="107">
        <v>0</v>
      </c>
      <c r="BF457" s="107">
        <v>0</v>
      </c>
      <c r="BG457" s="206">
        <v>0</v>
      </c>
      <c r="BH457" s="206">
        <v>0</v>
      </c>
      <c r="BI457" s="206">
        <v>0</v>
      </c>
      <c r="BJ457" s="206">
        <v>0</v>
      </c>
      <c r="BK457" s="206">
        <v>0</v>
      </c>
      <c r="BL457" s="57">
        <v>0</v>
      </c>
      <c r="BM457" s="57">
        <v>0</v>
      </c>
      <c r="BN457" s="57" t="s">
        <v>67</v>
      </c>
      <c r="BQ457" s="108"/>
    </row>
    <row r="458" spans="1:73" s="57" customFormat="1" ht="14.15" customHeight="1" x14ac:dyDescent="0.35">
      <c r="A458" s="201">
        <v>14446</v>
      </c>
      <c r="B458" s="197" t="s">
        <v>1069</v>
      </c>
      <c r="C458" s="198" t="s">
        <v>126</v>
      </c>
      <c r="D458" s="199">
        <v>2</v>
      </c>
      <c r="E458" s="199">
        <v>2025</v>
      </c>
      <c r="F458" s="200" t="s">
        <v>127</v>
      </c>
      <c r="G458" s="197" t="s">
        <v>173</v>
      </c>
      <c r="H458" s="198" t="s">
        <v>176</v>
      </c>
      <c r="I458" s="200" t="s">
        <v>939</v>
      </c>
      <c r="J458" s="200" t="s">
        <v>940</v>
      </c>
      <c r="K458" s="200" t="s">
        <v>56</v>
      </c>
      <c r="L458" s="215" t="s">
        <v>57</v>
      </c>
      <c r="M458" s="203">
        <v>10</v>
      </c>
      <c r="N458" s="204" t="s">
        <v>2279</v>
      </c>
      <c r="O458" s="204" t="s">
        <v>112</v>
      </c>
      <c r="P458" s="200" t="s">
        <v>152</v>
      </c>
      <c r="Q458" s="205" t="s">
        <v>61</v>
      </c>
      <c r="R458" s="200" t="s">
        <v>62</v>
      </c>
      <c r="S458" s="204">
        <v>33</v>
      </c>
      <c r="T458" s="203">
        <v>10</v>
      </c>
      <c r="U458" s="203">
        <v>120</v>
      </c>
      <c r="V458" s="203">
        <v>12</v>
      </c>
      <c r="W458" s="203">
        <v>132</v>
      </c>
      <c r="X458" s="203">
        <v>4</v>
      </c>
      <c r="Y458" s="203" t="s">
        <v>64</v>
      </c>
      <c r="Z458" s="207" t="s">
        <v>67</v>
      </c>
      <c r="AA458" s="208" t="s">
        <v>64</v>
      </c>
      <c r="AB458" s="198" t="s">
        <v>2234</v>
      </c>
      <c r="AC458" s="200" t="s">
        <v>941</v>
      </c>
      <c r="AD458" s="203" t="s">
        <v>67</v>
      </c>
      <c r="AE458" s="204">
        <v>0</v>
      </c>
      <c r="AF458" s="200" t="s">
        <v>1366</v>
      </c>
      <c r="AG458" s="57">
        <v>33</v>
      </c>
      <c r="AH458" s="203">
        <v>3</v>
      </c>
      <c r="AI458" s="202" t="s">
        <v>1825</v>
      </c>
      <c r="AJ458" s="197" t="s">
        <v>2212</v>
      </c>
      <c r="AK458" s="209">
        <v>132</v>
      </c>
      <c r="AL458" s="209">
        <v>33</v>
      </c>
      <c r="AM458" s="209">
        <v>6373</v>
      </c>
      <c r="AN458" s="209">
        <v>100000</v>
      </c>
      <c r="AO458" s="209">
        <v>0</v>
      </c>
      <c r="AP458" s="209">
        <v>8412360</v>
      </c>
      <c r="AQ458" s="209">
        <v>1320000</v>
      </c>
      <c r="AR458" s="209">
        <v>1000000</v>
      </c>
      <c r="AS458" s="210">
        <v>0</v>
      </c>
      <c r="AT458" s="210">
        <v>0</v>
      </c>
      <c r="AU458" s="210">
        <v>10732360</v>
      </c>
      <c r="AV458" s="107" t="s">
        <v>64</v>
      </c>
      <c r="AX458" s="107">
        <v>1</v>
      </c>
      <c r="AY458" s="107">
        <v>7</v>
      </c>
      <c r="AZ458" s="107">
        <v>0</v>
      </c>
      <c r="BA458" s="107">
        <v>0</v>
      </c>
      <c r="BB458" s="107">
        <v>0</v>
      </c>
      <c r="BC458" s="107">
        <v>0</v>
      </c>
      <c r="BD458" s="107">
        <v>0</v>
      </c>
      <c r="BE458" s="107">
        <v>0</v>
      </c>
      <c r="BF458" s="107">
        <v>0</v>
      </c>
      <c r="BG458" s="206">
        <v>7</v>
      </c>
      <c r="BH458" s="206">
        <v>7</v>
      </c>
      <c r="BI458" s="206">
        <v>7</v>
      </c>
      <c r="BJ458" s="206">
        <v>7</v>
      </c>
      <c r="BK458" s="206">
        <v>7</v>
      </c>
      <c r="BL458" s="57">
        <v>7</v>
      </c>
      <c r="BM458" s="57">
        <v>6.4</v>
      </c>
      <c r="BN458" s="57" t="s">
        <v>67</v>
      </c>
      <c r="BQ458" s="108"/>
    </row>
    <row r="459" spans="1:73" s="57" customFormat="1" ht="14.15" customHeight="1" x14ac:dyDescent="0.35">
      <c r="A459" s="201">
        <v>14461</v>
      </c>
      <c r="B459" s="197" t="s">
        <v>1069</v>
      </c>
      <c r="C459" s="198" t="s">
        <v>126</v>
      </c>
      <c r="D459" s="199">
        <v>2</v>
      </c>
      <c r="E459" s="199">
        <v>2025</v>
      </c>
      <c r="F459" s="200" t="s">
        <v>127</v>
      </c>
      <c r="G459" s="197" t="s">
        <v>619</v>
      </c>
      <c r="H459" s="198" t="s">
        <v>2263</v>
      </c>
      <c r="I459" s="200" t="s">
        <v>614</v>
      </c>
      <c r="J459" s="200" t="s">
        <v>615</v>
      </c>
      <c r="K459" s="200" t="s">
        <v>65</v>
      </c>
      <c r="L459" s="215" t="s">
        <v>65</v>
      </c>
      <c r="M459" s="203">
        <v>13</v>
      </c>
      <c r="N459" s="204" t="s">
        <v>1365</v>
      </c>
      <c r="O459" s="204" t="s">
        <v>616</v>
      </c>
      <c r="P459" s="200" t="s">
        <v>152</v>
      </c>
      <c r="Q459" s="205" t="s">
        <v>61</v>
      </c>
      <c r="R459" s="200" t="s">
        <v>62</v>
      </c>
      <c r="S459" s="204">
        <v>25</v>
      </c>
      <c r="T459" s="203">
        <v>12</v>
      </c>
      <c r="U459" s="203">
        <v>100</v>
      </c>
      <c r="V459" s="203">
        <v>0</v>
      </c>
      <c r="W459" s="203">
        <v>100</v>
      </c>
      <c r="X459" s="203">
        <v>4</v>
      </c>
      <c r="Y459" s="203" t="s">
        <v>64</v>
      </c>
      <c r="Z459" s="207" t="s">
        <v>67</v>
      </c>
      <c r="AA459" s="208" t="s">
        <v>67</v>
      </c>
      <c r="AB459" s="198" t="s">
        <v>2234</v>
      </c>
      <c r="AC459" s="200" t="s">
        <v>617</v>
      </c>
      <c r="AD459" s="203" t="s">
        <v>67</v>
      </c>
      <c r="AE459" s="204">
        <v>0</v>
      </c>
      <c r="AF459" s="200" t="s">
        <v>1366</v>
      </c>
      <c r="AG459" s="57">
        <v>25</v>
      </c>
      <c r="AH459" s="203">
        <v>2</v>
      </c>
      <c r="AI459" s="202" t="s">
        <v>1825</v>
      </c>
      <c r="AJ459" s="197" t="s">
        <v>2212</v>
      </c>
      <c r="AK459" s="209">
        <v>100</v>
      </c>
      <c r="AL459" s="209">
        <v>25</v>
      </c>
      <c r="AM459" s="209">
        <v>5075</v>
      </c>
      <c r="AN459" s="209">
        <v>0</v>
      </c>
      <c r="AO459" s="209">
        <v>0</v>
      </c>
      <c r="AP459" s="209">
        <v>6090000</v>
      </c>
      <c r="AQ459" s="209">
        <v>1200000</v>
      </c>
      <c r="AR459" s="209">
        <v>0</v>
      </c>
      <c r="AS459" s="210">
        <v>0</v>
      </c>
      <c r="AT459" s="210">
        <v>0</v>
      </c>
      <c r="AU459" s="210">
        <v>7290000</v>
      </c>
      <c r="AV459" s="107" t="s">
        <v>64</v>
      </c>
      <c r="AX459" s="107">
        <v>1</v>
      </c>
      <c r="AY459" s="107">
        <v>7</v>
      </c>
      <c r="AZ459" s="107">
        <v>0</v>
      </c>
      <c r="BA459" s="107">
        <v>0</v>
      </c>
      <c r="BB459" s="107">
        <v>0</v>
      </c>
      <c r="BC459" s="107">
        <v>0</v>
      </c>
      <c r="BD459" s="107">
        <v>0</v>
      </c>
      <c r="BE459" s="107">
        <v>0</v>
      </c>
      <c r="BF459" s="107">
        <v>0</v>
      </c>
      <c r="BG459" s="206">
        <v>7</v>
      </c>
      <c r="BH459" s="206">
        <v>7</v>
      </c>
      <c r="BI459" s="206">
        <v>7</v>
      </c>
      <c r="BJ459" s="206">
        <v>7</v>
      </c>
      <c r="BK459" s="206">
        <v>7</v>
      </c>
      <c r="BL459" s="57">
        <v>7</v>
      </c>
      <c r="BM459" s="57">
        <v>6.4</v>
      </c>
      <c r="BN459" s="57" t="s">
        <v>67</v>
      </c>
      <c r="BQ459" s="108"/>
    </row>
    <row r="460" spans="1:73" s="57" customFormat="1" ht="14.15" customHeight="1" x14ac:dyDescent="0.35">
      <c r="A460" s="201">
        <v>14266</v>
      </c>
      <c r="B460" s="197" t="s">
        <v>1069</v>
      </c>
      <c r="C460" s="198" t="s">
        <v>126</v>
      </c>
      <c r="D460" s="199">
        <v>2</v>
      </c>
      <c r="E460" s="199">
        <v>2025</v>
      </c>
      <c r="F460" s="200" t="s">
        <v>127</v>
      </c>
      <c r="G460" s="197" t="s">
        <v>1081</v>
      </c>
      <c r="H460" s="198" t="s">
        <v>2306</v>
      </c>
      <c r="I460" s="200" t="s">
        <v>79</v>
      </c>
      <c r="J460" s="200" t="s">
        <v>80</v>
      </c>
      <c r="K460" s="200" t="s">
        <v>56</v>
      </c>
      <c r="L460" s="215" t="s">
        <v>57</v>
      </c>
      <c r="M460" s="203">
        <v>13</v>
      </c>
      <c r="N460" s="204" t="s">
        <v>1365</v>
      </c>
      <c r="O460" s="204" t="s">
        <v>209</v>
      </c>
      <c r="P460" s="200" t="s">
        <v>152</v>
      </c>
      <c r="Q460" s="205" t="s">
        <v>61</v>
      </c>
      <c r="R460" s="200" t="s">
        <v>62</v>
      </c>
      <c r="S460" s="204">
        <v>41</v>
      </c>
      <c r="T460" s="203">
        <v>11</v>
      </c>
      <c r="U460" s="203">
        <v>110</v>
      </c>
      <c r="V460" s="203">
        <v>12</v>
      </c>
      <c r="W460" s="203">
        <v>122</v>
      </c>
      <c r="X460" s="203">
        <v>3</v>
      </c>
      <c r="Y460" s="203" t="s">
        <v>64</v>
      </c>
      <c r="Z460" s="207" t="s">
        <v>67</v>
      </c>
      <c r="AA460" s="208" t="s">
        <v>64</v>
      </c>
      <c r="AB460" s="198" t="s">
        <v>2234</v>
      </c>
      <c r="AC460" s="200" t="s">
        <v>1079</v>
      </c>
      <c r="AD460" s="203" t="s">
        <v>67</v>
      </c>
      <c r="AE460" s="204">
        <v>0</v>
      </c>
      <c r="AF460" s="200" t="s">
        <v>1366</v>
      </c>
      <c r="AG460" s="57">
        <v>41</v>
      </c>
      <c r="AH460" s="203">
        <v>2</v>
      </c>
      <c r="AI460" s="202" t="s">
        <v>1825</v>
      </c>
      <c r="AJ460" s="197" t="s">
        <v>2212</v>
      </c>
      <c r="AK460" s="209">
        <v>122</v>
      </c>
      <c r="AL460" s="209">
        <v>41</v>
      </c>
      <c r="AM460" s="209">
        <v>5075</v>
      </c>
      <c r="AN460" s="209">
        <v>115000</v>
      </c>
      <c r="AO460" s="209">
        <v>0</v>
      </c>
      <c r="AP460" s="209">
        <v>6810650</v>
      </c>
      <c r="AQ460" s="209">
        <v>1804000</v>
      </c>
      <c r="AR460" s="209">
        <v>1265000</v>
      </c>
      <c r="AS460" s="210">
        <v>0</v>
      </c>
      <c r="AT460" s="210">
        <v>0</v>
      </c>
      <c r="AU460" s="210">
        <v>9879650</v>
      </c>
      <c r="AV460" s="107" t="s">
        <v>64</v>
      </c>
      <c r="AX460" s="107">
        <v>1</v>
      </c>
      <c r="AY460" s="107">
        <v>7</v>
      </c>
      <c r="AZ460" s="107">
        <v>0</v>
      </c>
      <c r="BA460" s="107">
        <v>0</v>
      </c>
      <c r="BB460" s="107">
        <v>0</v>
      </c>
      <c r="BC460" s="107">
        <v>0</v>
      </c>
      <c r="BD460" s="107">
        <v>0</v>
      </c>
      <c r="BE460" s="107">
        <v>0</v>
      </c>
      <c r="BF460" s="107">
        <v>0</v>
      </c>
      <c r="BG460" s="206">
        <v>7</v>
      </c>
      <c r="BH460" s="206">
        <v>7</v>
      </c>
      <c r="BI460" s="206">
        <v>7</v>
      </c>
      <c r="BJ460" s="206">
        <v>7</v>
      </c>
      <c r="BK460" s="206">
        <v>7</v>
      </c>
      <c r="BL460" s="81">
        <v>7</v>
      </c>
      <c r="BM460" s="57">
        <v>6.4</v>
      </c>
      <c r="BN460" s="57" t="s">
        <v>67</v>
      </c>
      <c r="BQ460" s="108"/>
    </row>
    <row r="461" spans="1:73" s="57" customFormat="1" ht="14.15" customHeight="1" x14ac:dyDescent="0.35">
      <c r="A461" s="201">
        <v>14465</v>
      </c>
      <c r="B461" s="197" t="s">
        <v>1069</v>
      </c>
      <c r="C461" s="198" t="s">
        <v>126</v>
      </c>
      <c r="D461" s="199">
        <v>2</v>
      </c>
      <c r="E461" s="199">
        <v>2025</v>
      </c>
      <c r="F461" s="200" t="s">
        <v>127</v>
      </c>
      <c r="G461" s="197" t="s">
        <v>619</v>
      </c>
      <c r="H461" s="198" t="s">
        <v>2263</v>
      </c>
      <c r="I461" s="200" t="s">
        <v>826</v>
      </c>
      <c r="J461" s="200" t="s">
        <v>2592</v>
      </c>
      <c r="K461" s="200" t="s">
        <v>827</v>
      </c>
      <c r="L461" s="215" t="s">
        <v>828</v>
      </c>
      <c r="M461" s="203">
        <v>13</v>
      </c>
      <c r="N461" s="204" t="s">
        <v>1365</v>
      </c>
      <c r="O461" s="204" t="s">
        <v>455</v>
      </c>
      <c r="P461" s="200" t="s">
        <v>132</v>
      </c>
      <c r="Q461" s="205" t="s">
        <v>61</v>
      </c>
      <c r="R461" s="200" t="s">
        <v>107</v>
      </c>
      <c r="S461" s="204">
        <v>18</v>
      </c>
      <c r="T461" s="203">
        <v>20</v>
      </c>
      <c r="U461" s="203"/>
      <c r="V461" s="203">
        <v>10</v>
      </c>
      <c r="W461" s="203">
        <v>52</v>
      </c>
      <c r="X461" s="203">
        <v>3</v>
      </c>
      <c r="Y461" s="203" t="s">
        <v>64</v>
      </c>
      <c r="Z461" s="207" t="s">
        <v>67</v>
      </c>
      <c r="AA461" s="208" t="s">
        <v>67</v>
      </c>
      <c r="AB461" s="198" t="s">
        <v>2266</v>
      </c>
      <c r="AC461" s="200" t="s">
        <v>831</v>
      </c>
      <c r="AD461" s="203" t="s">
        <v>67</v>
      </c>
      <c r="AE461" s="204">
        <v>0</v>
      </c>
      <c r="AF461" s="200" t="s">
        <v>1366</v>
      </c>
      <c r="AG461" s="57">
        <v>18</v>
      </c>
      <c r="AH461" s="203">
        <v>1</v>
      </c>
      <c r="AI461" s="202" t="s">
        <v>1956</v>
      </c>
      <c r="AJ461" s="197" t="s">
        <v>2202</v>
      </c>
      <c r="AK461" s="209">
        <v>52</v>
      </c>
      <c r="AL461" s="209">
        <v>18</v>
      </c>
      <c r="AM461" s="209">
        <v>4130</v>
      </c>
      <c r="AN461" s="209">
        <v>0</v>
      </c>
      <c r="AO461" s="209">
        <v>0</v>
      </c>
      <c r="AP461" s="209">
        <v>4295200</v>
      </c>
      <c r="AQ461" s="209">
        <v>1440000</v>
      </c>
      <c r="AR461" s="209">
        <v>0</v>
      </c>
      <c r="AS461" s="210">
        <v>0</v>
      </c>
      <c r="AT461" s="210">
        <v>0</v>
      </c>
      <c r="AU461" s="210">
        <v>5735200</v>
      </c>
      <c r="AV461" s="107" t="s">
        <v>64</v>
      </c>
      <c r="AX461" s="107">
        <v>7</v>
      </c>
      <c r="AY461" s="107">
        <v>7</v>
      </c>
      <c r="AZ461" s="107">
        <v>7</v>
      </c>
      <c r="BA461" s="107">
        <v>7</v>
      </c>
      <c r="BB461" s="107">
        <v>7</v>
      </c>
      <c r="BC461" s="107">
        <v>7</v>
      </c>
      <c r="BD461" s="107">
        <v>7</v>
      </c>
      <c r="BE461" s="107">
        <v>7</v>
      </c>
      <c r="BF461" s="107">
        <v>7</v>
      </c>
      <c r="BG461" s="206">
        <v>7</v>
      </c>
      <c r="BH461" s="206">
        <v>7</v>
      </c>
      <c r="BI461" s="206">
        <v>7</v>
      </c>
      <c r="BJ461" s="206">
        <v>7</v>
      </c>
      <c r="BK461" s="206">
        <v>7</v>
      </c>
      <c r="BL461" s="57">
        <v>7</v>
      </c>
      <c r="BM461" s="57">
        <v>7.0000000000000009</v>
      </c>
      <c r="BN461" s="57" t="s">
        <v>67</v>
      </c>
      <c r="BQ461" s="108"/>
      <c r="BU461" s="57" t="s">
        <v>2344</v>
      </c>
    </row>
    <row r="462" spans="1:73" s="57" customFormat="1" ht="14.15" customHeight="1" x14ac:dyDescent="0.35">
      <c r="A462" s="201">
        <v>14481</v>
      </c>
      <c r="B462" s="197" t="s">
        <v>1069</v>
      </c>
      <c r="C462" s="198" t="s">
        <v>126</v>
      </c>
      <c r="D462" s="199">
        <v>2</v>
      </c>
      <c r="E462" s="199">
        <v>2025</v>
      </c>
      <c r="F462" s="200" t="s">
        <v>127</v>
      </c>
      <c r="G462" s="197" t="s">
        <v>440</v>
      </c>
      <c r="H462" s="198" t="s">
        <v>2243</v>
      </c>
      <c r="I462" s="200" t="s">
        <v>580</v>
      </c>
      <c r="J462" s="200" t="s">
        <v>581</v>
      </c>
      <c r="K462" s="200" t="s">
        <v>65</v>
      </c>
      <c r="L462" s="215" t="s">
        <v>65</v>
      </c>
      <c r="M462" s="203">
        <v>13</v>
      </c>
      <c r="N462" s="204" t="s">
        <v>1365</v>
      </c>
      <c r="O462" s="204" t="s">
        <v>582</v>
      </c>
      <c r="P462" s="200" t="s">
        <v>435</v>
      </c>
      <c r="Q462" s="205" t="s">
        <v>61</v>
      </c>
      <c r="R462" s="200" t="s">
        <v>62</v>
      </c>
      <c r="S462" s="204">
        <v>25</v>
      </c>
      <c r="T462" s="203">
        <v>15</v>
      </c>
      <c r="U462" s="203">
        <v>100</v>
      </c>
      <c r="V462" s="203">
        <v>0</v>
      </c>
      <c r="W462" s="203">
        <v>100</v>
      </c>
      <c r="X462" s="203">
        <v>4</v>
      </c>
      <c r="Y462" s="203" t="s">
        <v>64</v>
      </c>
      <c r="Z462" s="207" t="s">
        <v>67</v>
      </c>
      <c r="AA462" s="208" t="s">
        <v>67</v>
      </c>
      <c r="AB462" s="198" t="s">
        <v>2234</v>
      </c>
      <c r="AC462" s="200" t="s">
        <v>436</v>
      </c>
      <c r="AD462" s="203" t="s">
        <v>67</v>
      </c>
      <c r="AE462" s="204">
        <v>0</v>
      </c>
      <c r="AF462" s="200" t="s">
        <v>1366</v>
      </c>
      <c r="AG462" s="57">
        <v>25</v>
      </c>
      <c r="AH462" s="203">
        <v>1</v>
      </c>
      <c r="AI462" s="202" t="s">
        <v>1956</v>
      </c>
      <c r="AJ462" s="197" t="s">
        <v>2202</v>
      </c>
      <c r="AK462" s="209">
        <v>100</v>
      </c>
      <c r="AL462" s="209">
        <v>25</v>
      </c>
      <c r="AM462" s="209">
        <v>4130</v>
      </c>
      <c r="AN462" s="209">
        <v>0</v>
      </c>
      <c r="AO462" s="209">
        <v>0</v>
      </c>
      <c r="AP462" s="209">
        <v>6195000</v>
      </c>
      <c r="AQ462" s="209">
        <v>1500000</v>
      </c>
      <c r="AR462" s="209">
        <v>0</v>
      </c>
      <c r="AS462" s="210">
        <v>0</v>
      </c>
      <c r="AT462" s="210">
        <v>0</v>
      </c>
      <c r="AU462" s="210">
        <v>7695000</v>
      </c>
      <c r="AV462" s="107" t="s">
        <v>64</v>
      </c>
      <c r="AX462" s="107">
        <v>7</v>
      </c>
      <c r="AY462" s="107">
        <v>7</v>
      </c>
      <c r="AZ462" s="107">
        <v>0</v>
      </c>
      <c r="BA462" s="107">
        <v>0</v>
      </c>
      <c r="BB462" s="107">
        <v>0</v>
      </c>
      <c r="BC462" s="107">
        <v>0</v>
      </c>
      <c r="BD462" s="107">
        <v>0</v>
      </c>
      <c r="BE462" s="107">
        <v>0</v>
      </c>
      <c r="BF462" s="107">
        <v>0</v>
      </c>
      <c r="BG462" s="206">
        <v>7</v>
      </c>
      <c r="BH462" s="206">
        <v>7</v>
      </c>
      <c r="BI462" s="206">
        <v>7</v>
      </c>
      <c r="BJ462" s="206">
        <v>7</v>
      </c>
      <c r="BK462" s="206">
        <v>7</v>
      </c>
      <c r="BL462" s="57">
        <v>7</v>
      </c>
      <c r="BM462" s="57">
        <v>7.0000000000000009</v>
      </c>
      <c r="BN462" s="57" t="s">
        <v>64</v>
      </c>
      <c r="BO462" s="57" t="s">
        <v>2558</v>
      </c>
      <c r="BP462" s="57" t="s">
        <v>2559</v>
      </c>
      <c r="BQ462" s="108">
        <v>222225139</v>
      </c>
      <c r="BR462" s="57" t="s">
        <v>2562</v>
      </c>
      <c r="BS462" s="57" t="s">
        <v>2563</v>
      </c>
      <c r="BT462" s="57" t="s">
        <v>2564</v>
      </c>
    </row>
    <row r="463" spans="1:73" s="57" customFormat="1" ht="14.15" customHeight="1" x14ac:dyDescent="0.35">
      <c r="A463" s="201">
        <v>14405</v>
      </c>
      <c r="B463" s="197" t="s">
        <v>1069</v>
      </c>
      <c r="C463" s="198" t="s">
        <v>126</v>
      </c>
      <c r="D463" s="199">
        <v>2</v>
      </c>
      <c r="E463" s="199">
        <v>2025</v>
      </c>
      <c r="F463" s="200" t="s">
        <v>127</v>
      </c>
      <c r="G463" s="197" t="s">
        <v>850</v>
      </c>
      <c r="H463" s="198" t="s">
        <v>849</v>
      </c>
      <c r="I463" s="200" t="s">
        <v>843</v>
      </c>
      <c r="J463" s="200" t="s">
        <v>2592</v>
      </c>
      <c r="K463" s="200" t="s">
        <v>65</v>
      </c>
      <c r="L463" s="215" t="s">
        <v>65</v>
      </c>
      <c r="M463" s="203">
        <v>13</v>
      </c>
      <c r="N463" s="204" t="s">
        <v>1365</v>
      </c>
      <c r="O463" s="204" t="s">
        <v>844</v>
      </c>
      <c r="P463" s="200" t="s">
        <v>462</v>
      </c>
      <c r="Q463" s="205" t="s">
        <v>61</v>
      </c>
      <c r="R463" s="200" t="s">
        <v>107</v>
      </c>
      <c r="S463" s="204">
        <v>22</v>
      </c>
      <c r="T463" s="203">
        <v>20</v>
      </c>
      <c r="U463" s="203"/>
      <c r="V463" s="203">
        <v>0</v>
      </c>
      <c r="W463" s="203">
        <v>88</v>
      </c>
      <c r="X463" s="203">
        <v>4</v>
      </c>
      <c r="Y463" s="203" t="s">
        <v>64</v>
      </c>
      <c r="Z463" s="207" t="s">
        <v>67</v>
      </c>
      <c r="AA463" s="208" t="s">
        <v>67</v>
      </c>
      <c r="AB463" s="198" t="s">
        <v>2264</v>
      </c>
      <c r="AC463" s="200" t="s">
        <v>846</v>
      </c>
      <c r="AD463" s="203" t="s">
        <v>67</v>
      </c>
      <c r="AE463" s="204">
        <v>0</v>
      </c>
      <c r="AF463" s="200" t="s">
        <v>1366</v>
      </c>
      <c r="AG463" s="57">
        <v>22</v>
      </c>
      <c r="AH463" s="203">
        <v>1</v>
      </c>
      <c r="AI463" s="202" t="s">
        <v>1956</v>
      </c>
      <c r="AJ463" s="197" t="s">
        <v>2202</v>
      </c>
      <c r="AK463" s="209">
        <v>88</v>
      </c>
      <c r="AL463" s="209">
        <v>22</v>
      </c>
      <c r="AM463" s="209">
        <v>4130</v>
      </c>
      <c r="AN463" s="209">
        <v>0</v>
      </c>
      <c r="AO463" s="209">
        <v>0</v>
      </c>
      <c r="AP463" s="209">
        <v>7268800</v>
      </c>
      <c r="AQ463" s="209">
        <v>1760000</v>
      </c>
      <c r="AR463" s="209">
        <v>0</v>
      </c>
      <c r="AS463" s="210">
        <v>0</v>
      </c>
      <c r="AT463" s="210">
        <v>0</v>
      </c>
      <c r="AU463" s="210">
        <v>9028800</v>
      </c>
      <c r="AV463" s="107" t="s">
        <v>64</v>
      </c>
      <c r="AX463" s="107">
        <v>7</v>
      </c>
      <c r="AY463" s="107">
        <v>7</v>
      </c>
      <c r="AZ463" s="107">
        <v>7</v>
      </c>
      <c r="BA463" s="107">
        <v>7</v>
      </c>
      <c r="BB463" s="107">
        <v>7</v>
      </c>
      <c r="BC463" s="107">
        <v>7</v>
      </c>
      <c r="BD463" s="107">
        <v>7</v>
      </c>
      <c r="BE463" s="107">
        <v>7</v>
      </c>
      <c r="BF463" s="107">
        <v>7</v>
      </c>
      <c r="BG463" s="206">
        <v>7</v>
      </c>
      <c r="BH463" s="206">
        <v>7</v>
      </c>
      <c r="BI463" s="206">
        <v>7</v>
      </c>
      <c r="BJ463" s="206">
        <v>7</v>
      </c>
      <c r="BK463" s="206">
        <v>7</v>
      </c>
      <c r="BL463" s="57">
        <v>7</v>
      </c>
      <c r="BM463" s="57">
        <v>7.0000000000000009</v>
      </c>
      <c r="BN463" s="57" t="s">
        <v>67</v>
      </c>
      <c r="BQ463" s="108"/>
      <c r="BU463" s="57" t="s">
        <v>2344</v>
      </c>
    </row>
    <row r="464" spans="1:73" s="57" customFormat="1" ht="14.15" customHeight="1" x14ac:dyDescent="0.35">
      <c r="A464" s="201">
        <v>14401</v>
      </c>
      <c r="B464" s="197" t="s">
        <v>1069</v>
      </c>
      <c r="C464" s="198" t="s">
        <v>126</v>
      </c>
      <c r="D464" s="199">
        <v>2</v>
      </c>
      <c r="E464" s="199">
        <v>2025</v>
      </c>
      <c r="F464" s="200" t="s">
        <v>127</v>
      </c>
      <c r="G464" s="197" t="s">
        <v>850</v>
      </c>
      <c r="H464" s="198" t="s">
        <v>849</v>
      </c>
      <c r="I464" s="200" t="s">
        <v>851</v>
      </c>
      <c r="J464" s="200" t="s">
        <v>2592</v>
      </c>
      <c r="K464" s="200" t="s">
        <v>65</v>
      </c>
      <c r="L464" s="215" t="s">
        <v>65</v>
      </c>
      <c r="M464" s="203">
        <v>13</v>
      </c>
      <c r="N464" s="204" t="s">
        <v>1365</v>
      </c>
      <c r="O464" s="204" t="s">
        <v>844</v>
      </c>
      <c r="P464" s="200" t="s">
        <v>462</v>
      </c>
      <c r="Q464" s="205" t="s">
        <v>61</v>
      </c>
      <c r="R464" s="200" t="s">
        <v>107</v>
      </c>
      <c r="S464" s="204">
        <v>12</v>
      </c>
      <c r="T464" s="203">
        <v>20</v>
      </c>
      <c r="U464" s="203"/>
      <c r="V464" s="203">
        <v>0</v>
      </c>
      <c r="W464" s="203">
        <v>45</v>
      </c>
      <c r="X464" s="203">
        <v>4</v>
      </c>
      <c r="Y464" s="203" t="s">
        <v>64</v>
      </c>
      <c r="Z464" s="207" t="s">
        <v>67</v>
      </c>
      <c r="AA464" s="208" t="s">
        <v>67</v>
      </c>
      <c r="AB464" s="198" t="s">
        <v>2265</v>
      </c>
      <c r="AC464" s="200" t="s">
        <v>853</v>
      </c>
      <c r="AD464" s="203" t="s">
        <v>67</v>
      </c>
      <c r="AE464" s="204">
        <v>0</v>
      </c>
      <c r="AF464" s="200" t="s">
        <v>1366</v>
      </c>
      <c r="AG464" s="57">
        <v>12</v>
      </c>
      <c r="AH464" s="203">
        <v>1</v>
      </c>
      <c r="AI464" s="202" t="s">
        <v>1956</v>
      </c>
      <c r="AJ464" s="197" t="s">
        <v>2202</v>
      </c>
      <c r="AK464" s="209">
        <v>45</v>
      </c>
      <c r="AL464" s="209">
        <v>12</v>
      </c>
      <c r="AM464" s="209">
        <v>4130</v>
      </c>
      <c r="AN464" s="209">
        <v>0</v>
      </c>
      <c r="AO464" s="209">
        <v>0</v>
      </c>
      <c r="AP464" s="209">
        <v>3717000</v>
      </c>
      <c r="AQ464" s="209">
        <v>960000</v>
      </c>
      <c r="AR464" s="209">
        <v>0</v>
      </c>
      <c r="AS464" s="210">
        <v>0</v>
      </c>
      <c r="AT464" s="210">
        <v>0</v>
      </c>
      <c r="AU464" s="210">
        <v>4677000</v>
      </c>
      <c r="AV464" s="107" t="s">
        <v>64</v>
      </c>
      <c r="AX464" s="107">
        <v>7</v>
      </c>
      <c r="AY464" s="107">
        <v>7</v>
      </c>
      <c r="AZ464" s="107">
        <v>7</v>
      </c>
      <c r="BA464" s="107">
        <v>7</v>
      </c>
      <c r="BB464" s="107">
        <v>7</v>
      </c>
      <c r="BC464" s="107">
        <v>7</v>
      </c>
      <c r="BD464" s="107">
        <v>7</v>
      </c>
      <c r="BE464" s="107">
        <v>7</v>
      </c>
      <c r="BF464" s="107">
        <v>7</v>
      </c>
      <c r="BG464" s="206">
        <v>7</v>
      </c>
      <c r="BH464" s="206">
        <v>7</v>
      </c>
      <c r="BI464" s="206">
        <v>7</v>
      </c>
      <c r="BJ464" s="206">
        <v>7</v>
      </c>
      <c r="BK464" s="206">
        <v>7</v>
      </c>
      <c r="BL464" s="57">
        <v>7</v>
      </c>
      <c r="BM464" s="57">
        <v>7.0000000000000009</v>
      </c>
      <c r="BN464" s="57" t="s">
        <v>67</v>
      </c>
      <c r="BQ464" s="108"/>
      <c r="BU464" s="57" t="s">
        <v>2344</v>
      </c>
    </row>
    <row r="465" spans="1:72" s="57" customFormat="1" ht="14.15" customHeight="1" x14ac:dyDescent="0.35">
      <c r="A465" s="201">
        <v>14466</v>
      </c>
      <c r="B465" s="197" t="s">
        <v>1069</v>
      </c>
      <c r="C465" s="198" t="s">
        <v>126</v>
      </c>
      <c r="D465" s="199">
        <v>2</v>
      </c>
      <c r="E465" s="199">
        <v>2025</v>
      </c>
      <c r="F465" s="200" t="s">
        <v>127</v>
      </c>
      <c r="G465" s="197" t="s">
        <v>619</v>
      </c>
      <c r="H465" s="198" t="s">
        <v>2263</v>
      </c>
      <c r="I465" s="200" t="s">
        <v>826</v>
      </c>
      <c r="J465" s="200" t="s">
        <v>2592</v>
      </c>
      <c r="K465" s="200" t="s">
        <v>483</v>
      </c>
      <c r="L465" s="215" t="s">
        <v>484</v>
      </c>
      <c r="M465" s="203">
        <v>13</v>
      </c>
      <c r="N465" s="204" t="s">
        <v>1365</v>
      </c>
      <c r="O465" s="204" t="s">
        <v>726</v>
      </c>
      <c r="P465" s="200" t="s">
        <v>152</v>
      </c>
      <c r="Q465" s="205" t="s">
        <v>61</v>
      </c>
      <c r="R465" s="200" t="s">
        <v>62</v>
      </c>
      <c r="S465" s="204">
        <v>17</v>
      </c>
      <c r="T465" s="203">
        <v>20</v>
      </c>
      <c r="U465" s="203"/>
      <c r="V465" s="203">
        <v>8</v>
      </c>
      <c r="W465" s="203">
        <v>50</v>
      </c>
      <c r="X465" s="203">
        <v>3</v>
      </c>
      <c r="Y465" s="203" t="s">
        <v>64</v>
      </c>
      <c r="Z465" s="207" t="s">
        <v>67</v>
      </c>
      <c r="AA465" s="208" t="s">
        <v>67</v>
      </c>
      <c r="AB465" s="198" t="s">
        <v>2399</v>
      </c>
      <c r="AC465" s="200" t="s">
        <v>1219</v>
      </c>
      <c r="AD465" s="203" t="s">
        <v>67</v>
      </c>
      <c r="AE465" s="204">
        <v>0</v>
      </c>
      <c r="AF465" s="200" t="s">
        <v>1366</v>
      </c>
      <c r="AG465" s="57">
        <v>17</v>
      </c>
      <c r="AH465" s="203">
        <v>1</v>
      </c>
      <c r="AI465" s="202" t="s">
        <v>1956</v>
      </c>
      <c r="AJ465" s="197" t="s">
        <v>2202</v>
      </c>
      <c r="AK465" s="209">
        <v>50</v>
      </c>
      <c r="AL465" s="209">
        <v>17</v>
      </c>
      <c r="AM465" s="209">
        <v>4130</v>
      </c>
      <c r="AN465" s="209">
        <v>0</v>
      </c>
      <c r="AO465" s="209">
        <v>0</v>
      </c>
      <c r="AP465" s="209">
        <v>4130000</v>
      </c>
      <c r="AQ465" s="209">
        <v>1360000</v>
      </c>
      <c r="AR465" s="209">
        <v>0</v>
      </c>
      <c r="AS465" s="210">
        <v>0</v>
      </c>
      <c r="AT465" s="210">
        <v>0</v>
      </c>
      <c r="AU465" s="210">
        <v>5490000</v>
      </c>
      <c r="AV465" s="107" t="s">
        <v>64</v>
      </c>
      <c r="AX465" s="107">
        <v>7</v>
      </c>
      <c r="AY465" s="107">
        <v>7</v>
      </c>
      <c r="AZ465" s="107">
        <v>7</v>
      </c>
      <c r="BA465" s="107">
        <v>7</v>
      </c>
      <c r="BB465" s="107">
        <v>7</v>
      </c>
      <c r="BC465" s="107">
        <v>7</v>
      </c>
      <c r="BD465" s="107">
        <v>7</v>
      </c>
      <c r="BE465" s="107">
        <v>7</v>
      </c>
      <c r="BF465" s="107">
        <v>7</v>
      </c>
      <c r="BG465" s="206">
        <v>7</v>
      </c>
      <c r="BH465" s="206">
        <v>7</v>
      </c>
      <c r="BI465" s="206">
        <v>7</v>
      </c>
      <c r="BJ465" s="206">
        <v>7</v>
      </c>
      <c r="BK465" s="206">
        <v>7</v>
      </c>
      <c r="BL465" s="57">
        <v>7</v>
      </c>
      <c r="BM465" s="57">
        <v>7.0000000000000009</v>
      </c>
      <c r="BN465" s="57" t="s">
        <v>64</v>
      </c>
      <c r="BO465" s="57" t="s">
        <v>2558</v>
      </c>
      <c r="BP465" s="57" t="s">
        <v>2559</v>
      </c>
      <c r="BQ465" s="108">
        <v>222225139</v>
      </c>
      <c r="BR465" s="57" t="s">
        <v>2565</v>
      </c>
      <c r="BS465" s="57" t="s">
        <v>2560</v>
      </c>
      <c r="BT465" s="57" t="s">
        <v>2561</v>
      </c>
    </row>
    <row r="466" spans="1:72" s="57" customFormat="1" ht="14.15" customHeight="1" x14ac:dyDescent="0.35">
      <c r="A466" s="201">
        <v>14261</v>
      </c>
      <c r="B466" s="197" t="s">
        <v>1069</v>
      </c>
      <c r="C466" s="198" t="s">
        <v>126</v>
      </c>
      <c r="D466" s="199">
        <v>2</v>
      </c>
      <c r="E466" s="199">
        <v>2025</v>
      </c>
      <c r="F466" s="200" t="s">
        <v>127</v>
      </c>
      <c r="G466" s="197" t="s">
        <v>135</v>
      </c>
      <c r="H466" s="198" t="s">
        <v>2283</v>
      </c>
      <c r="I466" s="200" t="s">
        <v>605</v>
      </c>
      <c r="J466" s="200" t="s">
        <v>606</v>
      </c>
      <c r="K466" s="200" t="s">
        <v>65</v>
      </c>
      <c r="L466" s="215" t="s">
        <v>65</v>
      </c>
      <c r="M466" s="203">
        <v>8</v>
      </c>
      <c r="N466" s="204" t="s">
        <v>1368</v>
      </c>
      <c r="O466" s="204" t="s">
        <v>131</v>
      </c>
      <c r="P466" s="200" t="s">
        <v>132</v>
      </c>
      <c r="Q466" s="205" t="s">
        <v>61</v>
      </c>
      <c r="R466" s="200" t="s">
        <v>62</v>
      </c>
      <c r="S466" s="204">
        <v>18</v>
      </c>
      <c r="T466" s="203">
        <v>12</v>
      </c>
      <c r="U466" s="203">
        <v>70</v>
      </c>
      <c r="V466" s="203">
        <v>0</v>
      </c>
      <c r="W466" s="203">
        <v>70</v>
      </c>
      <c r="X466" s="203">
        <v>4</v>
      </c>
      <c r="Y466" s="203" t="s">
        <v>64</v>
      </c>
      <c r="Z466" s="207" t="s">
        <v>67</v>
      </c>
      <c r="AA466" s="208" t="s">
        <v>67</v>
      </c>
      <c r="AB466" s="198" t="s">
        <v>2234</v>
      </c>
      <c r="AC466" s="200" t="s">
        <v>607</v>
      </c>
      <c r="AD466" s="203" t="s">
        <v>67</v>
      </c>
      <c r="AE466" s="204">
        <v>0</v>
      </c>
      <c r="AF466" s="200" t="s">
        <v>1366</v>
      </c>
      <c r="AG466" s="57">
        <v>18</v>
      </c>
      <c r="AH466" s="203">
        <v>2</v>
      </c>
      <c r="AI466" s="202" t="s">
        <v>1624</v>
      </c>
      <c r="AJ466" s="197" t="s">
        <v>2140</v>
      </c>
      <c r="AK466" s="209">
        <v>70</v>
      </c>
      <c r="AL466" s="209">
        <v>18</v>
      </c>
      <c r="AM466" s="209">
        <v>5075</v>
      </c>
      <c r="AN466" s="209">
        <v>0</v>
      </c>
      <c r="AO466" s="209">
        <v>0</v>
      </c>
      <c r="AP466" s="209">
        <v>4263000</v>
      </c>
      <c r="AQ466" s="209">
        <v>864000</v>
      </c>
      <c r="AR466" s="209">
        <v>0</v>
      </c>
      <c r="AS466" s="210">
        <v>0</v>
      </c>
      <c r="AT466" s="210">
        <v>0</v>
      </c>
      <c r="AU466" s="210">
        <v>5127000</v>
      </c>
      <c r="AV466" s="107" t="s">
        <v>64</v>
      </c>
      <c r="AX466" s="107">
        <v>1</v>
      </c>
      <c r="AY466" s="107">
        <v>7</v>
      </c>
      <c r="AZ466" s="107">
        <v>0</v>
      </c>
      <c r="BA466" s="107">
        <v>0</v>
      </c>
      <c r="BB466" s="107">
        <v>0</v>
      </c>
      <c r="BC466" s="107">
        <v>0</v>
      </c>
      <c r="BD466" s="107">
        <v>0</v>
      </c>
      <c r="BE466" s="107">
        <v>0</v>
      </c>
      <c r="BF466" s="107">
        <v>0</v>
      </c>
      <c r="BG466" s="206">
        <v>7</v>
      </c>
      <c r="BH466" s="206">
        <v>7</v>
      </c>
      <c r="BI466" s="206">
        <v>7</v>
      </c>
      <c r="BJ466" s="206">
        <v>7</v>
      </c>
      <c r="BK466" s="206">
        <v>7</v>
      </c>
      <c r="BL466" s="57">
        <v>7</v>
      </c>
      <c r="BM466" s="57">
        <v>6.4</v>
      </c>
      <c r="BN466" s="57" t="s">
        <v>67</v>
      </c>
      <c r="BQ466" s="108"/>
    </row>
    <row r="467" spans="1:72" s="57" customFormat="1" ht="14.15" customHeight="1" x14ac:dyDescent="0.35">
      <c r="A467" s="201">
        <v>14273</v>
      </c>
      <c r="B467" s="197" t="s">
        <v>1069</v>
      </c>
      <c r="C467" s="198" t="s">
        <v>126</v>
      </c>
      <c r="D467" s="199">
        <v>2</v>
      </c>
      <c r="E467" s="199">
        <v>2025</v>
      </c>
      <c r="F467" s="200" t="s">
        <v>127</v>
      </c>
      <c r="G467" s="197" t="s">
        <v>1018</v>
      </c>
      <c r="H467" s="198" t="s">
        <v>2381</v>
      </c>
      <c r="I467" s="200" t="s">
        <v>614</v>
      </c>
      <c r="J467" s="200" t="s">
        <v>615</v>
      </c>
      <c r="K467" s="200" t="s">
        <v>56</v>
      </c>
      <c r="L467" s="215" t="s">
        <v>57</v>
      </c>
      <c r="M467" s="203">
        <v>13</v>
      </c>
      <c r="N467" s="204" t="s">
        <v>1365</v>
      </c>
      <c r="O467" s="204" t="s">
        <v>209</v>
      </c>
      <c r="P467" s="200" t="s">
        <v>445</v>
      </c>
      <c r="Q467" s="205" t="s">
        <v>61</v>
      </c>
      <c r="R467" s="200" t="s">
        <v>62</v>
      </c>
      <c r="S467" s="204">
        <v>38</v>
      </c>
      <c r="T467" s="203">
        <v>11</v>
      </c>
      <c r="U467" s="203">
        <v>100</v>
      </c>
      <c r="V467" s="203">
        <v>12</v>
      </c>
      <c r="W467" s="203">
        <v>112</v>
      </c>
      <c r="X467" s="203">
        <v>3</v>
      </c>
      <c r="Y467" s="203" t="s">
        <v>64</v>
      </c>
      <c r="Z467" s="207" t="s">
        <v>67</v>
      </c>
      <c r="AA467" s="208" t="s">
        <v>64</v>
      </c>
      <c r="AB467" s="198" t="s">
        <v>2234</v>
      </c>
      <c r="AC467" s="200" t="s">
        <v>1016</v>
      </c>
      <c r="AD467" s="203" t="s">
        <v>67</v>
      </c>
      <c r="AE467" s="204">
        <v>0</v>
      </c>
      <c r="AF467" s="200" t="s">
        <v>1366</v>
      </c>
      <c r="AG467" s="57">
        <v>38</v>
      </c>
      <c r="AH467" s="203">
        <v>2</v>
      </c>
      <c r="AI467" s="202" t="s">
        <v>1624</v>
      </c>
      <c r="AJ467" s="197" t="s">
        <v>2140</v>
      </c>
      <c r="AK467" s="209">
        <v>112</v>
      </c>
      <c r="AL467" s="209">
        <v>38</v>
      </c>
      <c r="AM467" s="209">
        <v>5075</v>
      </c>
      <c r="AN467" s="209">
        <v>115000</v>
      </c>
      <c r="AO467" s="209">
        <v>0</v>
      </c>
      <c r="AP467" s="209">
        <v>6252400</v>
      </c>
      <c r="AQ467" s="209">
        <v>1672000</v>
      </c>
      <c r="AR467" s="209">
        <v>1265000</v>
      </c>
      <c r="AS467" s="210">
        <v>0</v>
      </c>
      <c r="AT467" s="210">
        <v>0</v>
      </c>
      <c r="AU467" s="210">
        <v>9189400</v>
      </c>
      <c r="AV467" s="107" t="s">
        <v>64</v>
      </c>
      <c r="AX467" s="107">
        <v>1</v>
      </c>
      <c r="AY467" s="107">
        <v>7</v>
      </c>
      <c r="AZ467" s="107">
        <v>0</v>
      </c>
      <c r="BA467" s="107">
        <v>0</v>
      </c>
      <c r="BB467" s="107">
        <v>0</v>
      </c>
      <c r="BC467" s="107">
        <v>0</v>
      </c>
      <c r="BD467" s="107">
        <v>0</v>
      </c>
      <c r="BE467" s="107">
        <v>0</v>
      </c>
      <c r="BF467" s="107">
        <v>0</v>
      </c>
      <c r="BG467" s="206">
        <v>7</v>
      </c>
      <c r="BH467" s="206">
        <v>7</v>
      </c>
      <c r="BI467" s="206">
        <v>7</v>
      </c>
      <c r="BJ467" s="206">
        <v>7</v>
      </c>
      <c r="BK467" s="206">
        <v>7</v>
      </c>
      <c r="BL467" s="57">
        <v>7</v>
      </c>
      <c r="BM467" s="57">
        <v>6.4</v>
      </c>
      <c r="BN467" s="57" t="s">
        <v>67</v>
      </c>
      <c r="BQ467" s="108"/>
    </row>
    <row r="468" spans="1:72" s="57" customFormat="1" ht="14.15" customHeight="1" x14ac:dyDescent="0.35">
      <c r="A468" s="201">
        <v>14325</v>
      </c>
      <c r="B468" s="197" t="s">
        <v>1069</v>
      </c>
      <c r="C468" s="198" t="s">
        <v>126</v>
      </c>
      <c r="D468" s="199">
        <v>2</v>
      </c>
      <c r="E468" s="199">
        <v>2025</v>
      </c>
      <c r="F468" s="200" t="s">
        <v>127</v>
      </c>
      <c r="G468" s="197" t="s">
        <v>964</v>
      </c>
      <c r="H468" s="198" t="s">
        <v>2348</v>
      </c>
      <c r="I468" s="200" t="s">
        <v>960</v>
      </c>
      <c r="J468" s="200" t="s">
        <v>961</v>
      </c>
      <c r="K468" s="200" t="s">
        <v>56</v>
      </c>
      <c r="L468" s="215" t="s">
        <v>57</v>
      </c>
      <c r="M468" s="203">
        <v>13</v>
      </c>
      <c r="N468" s="204" t="s">
        <v>1365</v>
      </c>
      <c r="O468" s="204" t="s">
        <v>209</v>
      </c>
      <c r="P468" s="200" t="s">
        <v>445</v>
      </c>
      <c r="Q468" s="205" t="s">
        <v>61</v>
      </c>
      <c r="R468" s="200" t="s">
        <v>62</v>
      </c>
      <c r="S468" s="204">
        <v>63</v>
      </c>
      <c r="T468" s="203">
        <v>10</v>
      </c>
      <c r="U468" s="203">
        <v>240</v>
      </c>
      <c r="V468" s="203">
        <v>12</v>
      </c>
      <c r="W468" s="203">
        <v>252</v>
      </c>
      <c r="X468" s="203">
        <v>4</v>
      </c>
      <c r="Y468" s="203" t="s">
        <v>64</v>
      </c>
      <c r="Z468" s="207" t="s">
        <v>67</v>
      </c>
      <c r="AA468" s="208" t="s">
        <v>64</v>
      </c>
      <c r="AB468" s="198" t="s">
        <v>2234</v>
      </c>
      <c r="AC468" s="200" t="s">
        <v>962</v>
      </c>
      <c r="AD468" s="203" t="s">
        <v>67</v>
      </c>
      <c r="AE468" s="204">
        <v>0</v>
      </c>
      <c r="AF468" s="200" t="s">
        <v>1366</v>
      </c>
      <c r="AG468" s="57">
        <v>63</v>
      </c>
      <c r="AH468" s="203">
        <v>3</v>
      </c>
      <c r="AI468" s="202" t="s">
        <v>1624</v>
      </c>
      <c r="AJ468" s="197" t="s">
        <v>2140</v>
      </c>
      <c r="AK468" s="209">
        <v>252</v>
      </c>
      <c r="AL468" s="209">
        <v>63</v>
      </c>
      <c r="AM468" s="209">
        <v>6373</v>
      </c>
      <c r="AN468" s="209">
        <v>70000</v>
      </c>
      <c r="AO468" s="209">
        <v>0</v>
      </c>
      <c r="AP468" s="209">
        <v>16059960</v>
      </c>
      <c r="AQ468" s="209">
        <v>2520000</v>
      </c>
      <c r="AR468" s="209">
        <v>700000</v>
      </c>
      <c r="AS468" s="210">
        <v>0</v>
      </c>
      <c r="AT468" s="210">
        <v>0</v>
      </c>
      <c r="AU468" s="210">
        <v>19279960</v>
      </c>
      <c r="AV468" s="107" t="s">
        <v>64</v>
      </c>
      <c r="AX468" s="107">
        <v>1</v>
      </c>
      <c r="AY468" s="107">
        <v>7</v>
      </c>
      <c r="AZ468" s="107">
        <v>0</v>
      </c>
      <c r="BA468" s="107">
        <v>0</v>
      </c>
      <c r="BB468" s="107">
        <v>0</v>
      </c>
      <c r="BC468" s="107">
        <v>0</v>
      </c>
      <c r="BD468" s="107">
        <v>0</v>
      </c>
      <c r="BE468" s="107">
        <v>0</v>
      </c>
      <c r="BF468" s="107">
        <v>0</v>
      </c>
      <c r="BG468" s="206">
        <v>7</v>
      </c>
      <c r="BH468" s="206">
        <v>7</v>
      </c>
      <c r="BI468" s="206">
        <v>7</v>
      </c>
      <c r="BJ468" s="206">
        <v>7</v>
      </c>
      <c r="BK468" s="206">
        <v>7</v>
      </c>
      <c r="BL468" s="57">
        <v>7</v>
      </c>
      <c r="BM468" s="57">
        <v>6.4</v>
      </c>
      <c r="BN468" s="57" t="s">
        <v>67</v>
      </c>
      <c r="BQ468" s="108"/>
    </row>
    <row r="469" spans="1:72" s="57" customFormat="1" ht="14.15" customHeight="1" x14ac:dyDescent="0.35">
      <c r="A469" s="201">
        <v>14418</v>
      </c>
      <c r="B469" s="197" t="s">
        <v>1069</v>
      </c>
      <c r="C469" s="198" t="s">
        <v>126</v>
      </c>
      <c r="D469" s="199">
        <v>2</v>
      </c>
      <c r="E469" s="199">
        <v>2025</v>
      </c>
      <c r="F469" s="200" t="s">
        <v>127</v>
      </c>
      <c r="G469" s="197" t="s">
        <v>948</v>
      </c>
      <c r="H469" s="198" t="s">
        <v>2313</v>
      </c>
      <c r="I469" s="200" t="s">
        <v>677</v>
      </c>
      <c r="J469" s="200" t="s">
        <v>678</v>
      </c>
      <c r="K469" s="200" t="s">
        <v>56</v>
      </c>
      <c r="L469" s="215" t="s">
        <v>57</v>
      </c>
      <c r="M469" s="203">
        <v>13</v>
      </c>
      <c r="N469" s="204" t="s">
        <v>1365</v>
      </c>
      <c r="O469" s="204" t="s">
        <v>203</v>
      </c>
      <c r="P469" s="200" t="s">
        <v>152</v>
      </c>
      <c r="Q469" s="205" t="s">
        <v>61</v>
      </c>
      <c r="R469" s="200" t="s">
        <v>62</v>
      </c>
      <c r="S469" s="204">
        <v>13</v>
      </c>
      <c r="T469" s="203">
        <v>20</v>
      </c>
      <c r="U469" s="203">
        <v>40</v>
      </c>
      <c r="V469" s="203">
        <v>12</v>
      </c>
      <c r="W469" s="203">
        <v>52</v>
      </c>
      <c r="X469" s="203">
        <v>4</v>
      </c>
      <c r="Y469" s="203" t="s">
        <v>64</v>
      </c>
      <c r="Z469" s="207" t="s">
        <v>67</v>
      </c>
      <c r="AA469" s="208" t="s">
        <v>67</v>
      </c>
      <c r="AB469" s="198" t="s">
        <v>2234</v>
      </c>
      <c r="AC469" s="200" t="s">
        <v>1052</v>
      </c>
      <c r="AD469" s="203" t="s">
        <v>67</v>
      </c>
      <c r="AE469" s="204">
        <v>0</v>
      </c>
      <c r="AF469" s="200" t="s">
        <v>1366</v>
      </c>
      <c r="AG469" s="57">
        <v>13</v>
      </c>
      <c r="AH469" s="203">
        <v>3</v>
      </c>
      <c r="AI469" s="202" t="s">
        <v>1624</v>
      </c>
      <c r="AJ469" s="197" t="s">
        <v>2140</v>
      </c>
      <c r="AK469" s="209">
        <v>52</v>
      </c>
      <c r="AL469" s="209">
        <v>13</v>
      </c>
      <c r="AM469" s="209">
        <v>6373</v>
      </c>
      <c r="AN469" s="209">
        <v>0</v>
      </c>
      <c r="AO469" s="209">
        <v>0</v>
      </c>
      <c r="AP469" s="209">
        <v>6627920</v>
      </c>
      <c r="AQ469" s="209">
        <v>1040000</v>
      </c>
      <c r="AR469" s="209">
        <v>0</v>
      </c>
      <c r="AS469" s="210">
        <v>0</v>
      </c>
      <c r="AT469" s="210">
        <v>0</v>
      </c>
      <c r="AU469" s="210">
        <v>7667920</v>
      </c>
      <c r="AV469" s="107" t="s">
        <v>64</v>
      </c>
      <c r="AX469" s="107">
        <v>1</v>
      </c>
      <c r="AY469" s="107">
        <v>7</v>
      </c>
      <c r="AZ469" s="107">
        <v>0</v>
      </c>
      <c r="BA469" s="107">
        <v>0</v>
      </c>
      <c r="BB469" s="107">
        <v>0</v>
      </c>
      <c r="BC469" s="107">
        <v>0</v>
      </c>
      <c r="BD469" s="107">
        <v>0</v>
      </c>
      <c r="BE469" s="107">
        <v>0</v>
      </c>
      <c r="BF469" s="107">
        <v>0</v>
      </c>
      <c r="BG469" s="206">
        <v>7</v>
      </c>
      <c r="BH469" s="206">
        <v>7</v>
      </c>
      <c r="BI469" s="206">
        <v>7</v>
      </c>
      <c r="BJ469" s="206">
        <v>7</v>
      </c>
      <c r="BK469" s="206">
        <v>7</v>
      </c>
      <c r="BL469" s="57">
        <v>7</v>
      </c>
      <c r="BM469" s="57">
        <v>6.4</v>
      </c>
      <c r="BN469" s="57" t="s">
        <v>67</v>
      </c>
      <c r="BQ469" s="108"/>
    </row>
    <row r="470" spans="1:72" s="57" customFormat="1" ht="14.15" customHeight="1" x14ac:dyDescent="0.35">
      <c r="A470" s="201">
        <v>14444</v>
      </c>
      <c r="B470" s="197" t="s">
        <v>1069</v>
      </c>
      <c r="C470" s="198" t="s">
        <v>126</v>
      </c>
      <c r="D470" s="199">
        <v>2</v>
      </c>
      <c r="E470" s="199">
        <v>2025</v>
      </c>
      <c r="F470" s="200" t="s">
        <v>127</v>
      </c>
      <c r="G470" s="197" t="s">
        <v>173</v>
      </c>
      <c r="H470" s="198" t="s">
        <v>176</v>
      </c>
      <c r="I470" s="200" t="s">
        <v>82</v>
      </c>
      <c r="J470" s="200" t="s">
        <v>83</v>
      </c>
      <c r="K470" s="200" t="s">
        <v>56</v>
      </c>
      <c r="L470" s="215" t="s">
        <v>57</v>
      </c>
      <c r="M470" s="203">
        <v>8</v>
      </c>
      <c r="N470" s="204" t="s">
        <v>1368</v>
      </c>
      <c r="O470" s="204" t="s">
        <v>262</v>
      </c>
      <c r="P470" s="200" t="s">
        <v>152</v>
      </c>
      <c r="Q470" s="205" t="s">
        <v>61</v>
      </c>
      <c r="R470" s="200" t="s">
        <v>62</v>
      </c>
      <c r="S470" s="204">
        <v>33</v>
      </c>
      <c r="T470" s="203">
        <v>10</v>
      </c>
      <c r="U470" s="203">
        <v>120</v>
      </c>
      <c r="V470" s="203">
        <v>12</v>
      </c>
      <c r="W470" s="203">
        <v>132</v>
      </c>
      <c r="X470" s="203">
        <v>4</v>
      </c>
      <c r="Y470" s="203" t="s">
        <v>64</v>
      </c>
      <c r="Z470" s="207" t="s">
        <v>67</v>
      </c>
      <c r="AA470" s="208" t="s">
        <v>64</v>
      </c>
      <c r="AB470" s="198" t="s">
        <v>2234</v>
      </c>
      <c r="AC470" s="200" t="s">
        <v>958</v>
      </c>
      <c r="AD470" s="203" t="s">
        <v>67</v>
      </c>
      <c r="AE470" s="204">
        <v>0</v>
      </c>
      <c r="AF470" s="200" t="s">
        <v>1366</v>
      </c>
      <c r="AG470" s="57">
        <v>33</v>
      </c>
      <c r="AH470" s="203">
        <v>3</v>
      </c>
      <c r="AI470" s="202" t="s">
        <v>1624</v>
      </c>
      <c r="AJ470" s="197" t="s">
        <v>2140</v>
      </c>
      <c r="AK470" s="209">
        <v>132</v>
      </c>
      <c r="AL470" s="209">
        <v>33</v>
      </c>
      <c r="AM470" s="209">
        <v>6373</v>
      </c>
      <c r="AN470" s="209">
        <v>100000</v>
      </c>
      <c r="AO470" s="209">
        <v>0</v>
      </c>
      <c r="AP470" s="209">
        <v>8412360</v>
      </c>
      <c r="AQ470" s="209">
        <v>1320000</v>
      </c>
      <c r="AR470" s="209">
        <v>1000000</v>
      </c>
      <c r="AS470" s="210">
        <v>0</v>
      </c>
      <c r="AT470" s="210">
        <v>0</v>
      </c>
      <c r="AU470" s="210">
        <v>10732360</v>
      </c>
      <c r="AV470" s="107" t="s">
        <v>64</v>
      </c>
      <c r="AX470" s="107">
        <v>1</v>
      </c>
      <c r="AY470" s="107">
        <v>7</v>
      </c>
      <c r="AZ470" s="107">
        <v>0</v>
      </c>
      <c r="BA470" s="107">
        <v>0</v>
      </c>
      <c r="BB470" s="107">
        <v>0</v>
      </c>
      <c r="BC470" s="107">
        <v>0</v>
      </c>
      <c r="BD470" s="107">
        <v>0</v>
      </c>
      <c r="BE470" s="107">
        <v>0</v>
      </c>
      <c r="BF470" s="107">
        <v>0</v>
      </c>
      <c r="BG470" s="206">
        <v>7</v>
      </c>
      <c r="BH470" s="206">
        <v>7</v>
      </c>
      <c r="BI470" s="206">
        <v>7</v>
      </c>
      <c r="BJ470" s="206">
        <v>7</v>
      </c>
      <c r="BK470" s="206">
        <v>7</v>
      </c>
      <c r="BL470" s="57">
        <v>7</v>
      </c>
      <c r="BM470" s="57">
        <v>6.4</v>
      </c>
      <c r="BN470" s="57" t="s">
        <v>67</v>
      </c>
      <c r="BQ470" s="108"/>
    </row>
    <row r="471" spans="1:72" s="57" customFormat="1" ht="14.15" customHeight="1" x14ac:dyDescent="0.35">
      <c r="A471" s="201">
        <v>14461</v>
      </c>
      <c r="B471" s="197" t="s">
        <v>1069</v>
      </c>
      <c r="C471" s="198" t="s">
        <v>126</v>
      </c>
      <c r="D471" s="199">
        <v>2</v>
      </c>
      <c r="E471" s="199">
        <v>2025</v>
      </c>
      <c r="F471" s="200" t="s">
        <v>127</v>
      </c>
      <c r="G471" s="197" t="s">
        <v>619</v>
      </c>
      <c r="H471" s="198" t="s">
        <v>2263</v>
      </c>
      <c r="I471" s="200" t="s">
        <v>614</v>
      </c>
      <c r="J471" s="200" t="s">
        <v>615</v>
      </c>
      <c r="K471" s="200" t="s">
        <v>65</v>
      </c>
      <c r="L471" s="215" t="s">
        <v>65</v>
      </c>
      <c r="M471" s="203">
        <v>13</v>
      </c>
      <c r="N471" s="204" t="s">
        <v>1365</v>
      </c>
      <c r="O471" s="204" t="s">
        <v>616</v>
      </c>
      <c r="P471" s="200" t="s">
        <v>152</v>
      </c>
      <c r="Q471" s="205" t="s">
        <v>61</v>
      </c>
      <c r="R471" s="200" t="s">
        <v>62</v>
      </c>
      <c r="S471" s="204">
        <v>25</v>
      </c>
      <c r="T471" s="203">
        <v>12</v>
      </c>
      <c r="U471" s="203">
        <v>100</v>
      </c>
      <c r="V471" s="203">
        <v>0</v>
      </c>
      <c r="W471" s="203">
        <v>100</v>
      </c>
      <c r="X471" s="203">
        <v>4</v>
      </c>
      <c r="Y471" s="203" t="s">
        <v>64</v>
      </c>
      <c r="Z471" s="207" t="s">
        <v>67</v>
      </c>
      <c r="AA471" s="208" t="s">
        <v>67</v>
      </c>
      <c r="AB471" s="198" t="s">
        <v>2234</v>
      </c>
      <c r="AC471" s="200" t="s">
        <v>617</v>
      </c>
      <c r="AD471" s="203" t="s">
        <v>67</v>
      </c>
      <c r="AE471" s="204">
        <v>0</v>
      </c>
      <c r="AF471" s="200" t="s">
        <v>1366</v>
      </c>
      <c r="AG471" s="57">
        <v>25</v>
      </c>
      <c r="AH471" s="203">
        <v>2</v>
      </c>
      <c r="AI471" s="202" t="s">
        <v>1624</v>
      </c>
      <c r="AJ471" s="197" t="s">
        <v>2140</v>
      </c>
      <c r="AK471" s="209">
        <v>100</v>
      </c>
      <c r="AL471" s="209">
        <v>25</v>
      </c>
      <c r="AM471" s="209">
        <v>5075</v>
      </c>
      <c r="AN471" s="209">
        <v>0</v>
      </c>
      <c r="AO471" s="209">
        <v>0</v>
      </c>
      <c r="AP471" s="209">
        <v>6090000</v>
      </c>
      <c r="AQ471" s="209">
        <v>1200000</v>
      </c>
      <c r="AR471" s="209">
        <v>0</v>
      </c>
      <c r="AS471" s="210">
        <v>0</v>
      </c>
      <c r="AT471" s="210">
        <v>0</v>
      </c>
      <c r="AU471" s="210">
        <v>7290000</v>
      </c>
      <c r="AV471" s="107" t="s">
        <v>67</v>
      </c>
      <c r="AW471" s="57" t="s">
        <v>2566</v>
      </c>
      <c r="AX471" s="107">
        <v>0</v>
      </c>
      <c r="AY471" s="107">
        <v>0</v>
      </c>
      <c r="AZ471" s="107"/>
      <c r="BA471" s="107"/>
      <c r="BB471" s="107">
        <v>0</v>
      </c>
      <c r="BC471" s="107">
        <v>0</v>
      </c>
      <c r="BD471" s="107">
        <v>0</v>
      </c>
      <c r="BE471" s="107">
        <v>0</v>
      </c>
      <c r="BF471" s="107">
        <v>0</v>
      </c>
      <c r="BG471" s="206">
        <v>0</v>
      </c>
      <c r="BH471" s="206">
        <v>0</v>
      </c>
      <c r="BI471" s="206">
        <v>0</v>
      </c>
      <c r="BJ471" s="206">
        <v>0</v>
      </c>
      <c r="BK471" s="206">
        <v>0</v>
      </c>
      <c r="BL471" s="57">
        <v>0</v>
      </c>
      <c r="BM471" s="57">
        <v>0</v>
      </c>
      <c r="BN471" s="57" t="s">
        <v>67</v>
      </c>
      <c r="BQ471" s="108"/>
    </row>
    <row r="472" spans="1:72" s="57" customFormat="1" ht="14.15" customHeight="1" x14ac:dyDescent="0.35">
      <c r="A472" s="201">
        <v>14501</v>
      </c>
      <c r="B472" s="197" t="s">
        <v>1069</v>
      </c>
      <c r="C472" s="198" t="s">
        <v>126</v>
      </c>
      <c r="D472" s="199">
        <v>2</v>
      </c>
      <c r="E472" s="199">
        <v>2025</v>
      </c>
      <c r="F472" s="200" t="s">
        <v>127</v>
      </c>
      <c r="G472" s="197" t="s">
        <v>2256</v>
      </c>
      <c r="H472" s="198" t="s">
        <v>2257</v>
      </c>
      <c r="I472" s="200" t="s">
        <v>605</v>
      </c>
      <c r="J472" s="200" t="s">
        <v>606</v>
      </c>
      <c r="K472" s="200" t="s">
        <v>65</v>
      </c>
      <c r="L472" s="215" t="s">
        <v>65</v>
      </c>
      <c r="M472" s="203">
        <v>8</v>
      </c>
      <c r="N472" s="204" t="s">
        <v>1368</v>
      </c>
      <c r="O472" s="204" t="s">
        <v>610</v>
      </c>
      <c r="P472" s="200" t="s">
        <v>132</v>
      </c>
      <c r="Q472" s="205" t="s">
        <v>61</v>
      </c>
      <c r="R472" s="200" t="s">
        <v>62</v>
      </c>
      <c r="S472" s="204">
        <v>14</v>
      </c>
      <c r="T472" s="203">
        <v>10</v>
      </c>
      <c r="U472" s="203">
        <v>70</v>
      </c>
      <c r="V472" s="203">
        <v>0</v>
      </c>
      <c r="W472" s="203">
        <v>70</v>
      </c>
      <c r="X472" s="203">
        <v>5</v>
      </c>
      <c r="Y472" s="203" t="s">
        <v>64</v>
      </c>
      <c r="Z472" s="207" t="s">
        <v>67</v>
      </c>
      <c r="AA472" s="208" t="s">
        <v>67</v>
      </c>
      <c r="AB472" s="198" t="s">
        <v>2234</v>
      </c>
      <c r="AC472" s="200" t="s">
        <v>611</v>
      </c>
      <c r="AD472" s="203" t="s">
        <v>67</v>
      </c>
      <c r="AE472" s="204">
        <v>0</v>
      </c>
      <c r="AF472" s="200" t="s">
        <v>1366</v>
      </c>
      <c r="AG472" s="57">
        <v>14</v>
      </c>
      <c r="AH472" s="203">
        <v>2</v>
      </c>
      <c r="AI472" s="202" t="s">
        <v>1624</v>
      </c>
      <c r="AJ472" s="197" t="s">
        <v>2140</v>
      </c>
      <c r="AK472" s="209">
        <v>70</v>
      </c>
      <c r="AL472" s="209">
        <v>14</v>
      </c>
      <c r="AM472" s="209">
        <v>5075</v>
      </c>
      <c r="AN472" s="209">
        <v>0</v>
      </c>
      <c r="AO472" s="209">
        <v>0</v>
      </c>
      <c r="AP472" s="209">
        <v>3552500</v>
      </c>
      <c r="AQ472" s="209">
        <v>560000</v>
      </c>
      <c r="AR472" s="209">
        <v>0</v>
      </c>
      <c r="AS472" s="210">
        <v>0</v>
      </c>
      <c r="AT472" s="210">
        <v>0</v>
      </c>
      <c r="AU472" s="210">
        <v>4112500</v>
      </c>
      <c r="AV472" s="107" t="s">
        <v>64</v>
      </c>
      <c r="AX472" s="107">
        <v>1</v>
      </c>
      <c r="AY472" s="107">
        <v>7</v>
      </c>
      <c r="AZ472" s="107">
        <v>0</v>
      </c>
      <c r="BA472" s="107">
        <v>0</v>
      </c>
      <c r="BB472" s="107">
        <v>0</v>
      </c>
      <c r="BC472" s="107">
        <v>0</v>
      </c>
      <c r="BD472" s="107">
        <v>0</v>
      </c>
      <c r="BE472" s="107">
        <v>0</v>
      </c>
      <c r="BF472" s="107">
        <v>0</v>
      </c>
      <c r="BG472" s="206">
        <v>7</v>
      </c>
      <c r="BH472" s="206">
        <v>7</v>
      </c>
      <c r="BI472" s="206">
        <v>7</v>
      </c>
      <c r="BJ472" s="206">
        <v>7</v>
      </c>
      <c r="BK472" s="206">
        <v>7</v>
      </c>
      <c r="BL472" s="57">
        <v>7</v>
      </c>
      <c r="BM472" s="57">
        <v>6.4</v>
      </c>
      <c r="BN472" s="57" t="s">
        <v>67</v>
      </c>
      <c r="BQ472" s="108"/>
    </row>
    <row r="473" spans="1:72" s="57" customFormat="1" ht="14.15" customHeight="1" x14ac:dyDescent="0.35">
      <c r="A473" s="201">
        <v>14504</v>
      </c>
      <c r="B473" s="197" t="s">
        <v>1069</v>
      </c>
      <c r="C473" s="198" t="s">
        <v>126</v>
      </c>
      <c r="D473" s="199">
        <v>2</v>
      </c>
      <c r="E473" s="199">
        <v>2025</v>
      </c>
      <c r="F473" s="200" t="s">
        <v>127</v>
      </c>
      <c r="G473" s="197" t="s">
        <v>2256</v>
      </c>
      <c r="H473" s="198" t="s">
        <v>2257</v>
      </c>
      <c r="I473" s="200" t="s">
        <v>670</v>
      </c>
      <c r="J473" s="200" t="s">
        <v>671</v>
      </c>
      <c r="K473" s="200" t="s">
        <v>65</v>
      </c>
      <c r="L473" s="215" t="s">
        <v>65</v>
      </c>
      <c r="M473" s="203">
        <v>9</v>
      </c>
      <c r="N473" s="204" t="s">
        <v>2272</v>
      </c>
      <c r="O473" s="204" t="s">
        <v>672</v>
      </c>
      <c r="P473" s="200" t="s">
        <v>132</v>
      </c>
      <c r="Q473" s="205" t="s">
        <v>61</v>
      </c>
      <c r="R473" s="200" t="s">
        <v>62</v>
      </c>
      <c r="S473" s="204">
        <v>8</v>
      </c>
      <c r="T473" s="203">
        <v>10</v>
      </c>
      <c r="U473" s="203">
        <v>36</v>
      </c>
      <c r="V473" s="203">
        <v>0</v>
      </c>
      <c r="W473" s="203">
        <v>36</v>
      </c>
      <c r="X473" s="203">
        <v>5</v>
      </c>
      <c r="Y473" s="203" t="s">
        <v>64</v>
      </c>
      <c r="Z473" s="207" t="s">
        <v>67</v>
      </c>
      <c r="AA473" s="208" t="s">
        <v>67</v>
      </c>
      <c r="AB473" s="198" t="s">
        <v>2234</v>
      </c>
      <c r="AC473" s="200" t="s">
        <v>673</v>
      </c>
      <c r="AD473" s="203" t="s">
        <v>67</v>
      </c>
      <c r="AE473" s="204">
        <v>0</v>
      </c>
      <c r="AF473" s="200" t="s">
        <v>1366</v>
      </c>
      <c r="AG473" s="57">
        <v>8</v>
      </c>
      <c r="AH473" s="203">
        <v>1</v>
      </c>
      <c r="AI473" s="202" t="s">
        <v>1624</v>
      </c>
      <c r="AJ473" s="197" t="s">
        <v>2140</v>
      </c>
      <c r="AK473" s="209">
        <v>36</v>
      </c>
      <c r="AL473" s="209">
        <v>8</v>
      </c>
      <c r="AM473" s="209">
        <v>4130</v>
      </c>
      <c r="AN473" s="209">
        <v>0</v>
      </c>
      <c r="AO473" s="209">
        <v>0</v>
      </c>
      <c r="AP473" s="209">
        <v>1486800</v>
      </c>
      <c r="AQ473" s="209">
        <v>320000</v>
      </c>
      <c r="AR473" s="209">
        <v>0</v>
      </c>
      <c r="AS473" s="210">
        <v>0</v>
      </c>
      <c r="AT473" s="210">
        <v>0</v>
      </c>
      <c r="AU473" s="210">
        <v>1806800</v>
      </c>
      <c r="AV473" s="107" t="s">
        <v>64</v>
      </c>
      <c r="AX473" s="107">
        <v>1</v>
      </c>
      <c r="AY473" s="107">
        <v>7</v>
      </c>
      <c r="AZ473" s="107">
        <v>0</v>
      </c>
      <c r="BA473" s="107">
        <v>0</v>
      </c>
      <c r="BB473" s="107">
        <v>0</v>
      </c>
      <c r="BC473" s="107">
        <v>0</v>
      </c>
      <c r="BD473" s="107">
        <v>0</v>
      </c>
      <c r="BE473" s="107">
        <v>0</v>
      </c>
      <c r="BF473" s="107">
        <v>0</v>
      </c>
      <c r="BG473" s="206">
        <v>7</v>
      </c>
      <c r="BH473" s="206">
        <v>7</v>
      </c>
      <c r="BI473" s="206">
        <v>7</v>
      </c>
      <c r="BJ473" s="206">
        <v>7</v>
      </c>
      <c r="BK473" s="206">
        <v>7</v>
      </c>
      <c r="BL473" s="57">
        <v>7</v>
      </c>
      <c r="BM473" s="57">
        <v>6.4</v>
      </c>
      <c r="BN473" s="57" t="s">
        <v>67</v>
      </c>
      <c r="BQ473" s="108"/>
    </row>
    <row r="474" spans="1:72" s="57" customFormat="1" ht="14.15" customHeight="1" x14ac:dyDescent="0.35">
      <c r="A474" s="201">
        <v>14505</v>
      </c>
      <c r="B474" s="197" t="s">
        <v>1069</v>
      </c>
      <c r="C474" s="198" t="s">
        <v>126</v>
      </c>
      <c r="D474" s="199">
        <v>2</v>
      </c>
      <c r="E474" s="199">
        <v>2025</v>
      </c>
      <c r="F474" s="200" t="s">
        <v>127</v>
      </c>
      <c r="G474" s="197" t="s">
        <v>2256</v>
      </c>
      <c r="H474" s="198" t="s">
        <v>2257</v>
      </c>
      <c r="I474" s="200" t="s">
        <v>670</v>
      </c>
      <c r="J474" s="200" t="s">
        <v>671</v>
      </c>
      <c r="K474" s="200" t="s">
        <v>65</v>
      </c>
      <c r="L474" s="215" t="s">
        <v>65</v>
      </c>
      <c r="M474" s="203">
        <v>9</v>
      </c>
      <c r="N474" s="204" t="s">
        <v>2272</v>
      </c>
      <c r="O474" s="204" t="s">
        <v>672</v>
      </c>
      <c r="P474" s="200" t="s">
        <v>132</v>
      </c>
      <c r="Q474" s="205" t="s">
        <v>61</v>
      </c>
      <c r="R474" s="200" t="s">
        <v>62</v>
      </c>
      <c r="S474" s="204">
        <v>8</v>
      </c>
      <c r="T474" s="203">
        <v>10</v>
      </c>
      <c r="U474" s="203">
        <v>36</v>
      </c>
      <c r="V474" s="203">
        <v>0</v>
      </c>
      <c r="W474" s="203">
        <v>36</v>
      </c>
      <c r="X474" s="203">
        <v>5</v>
      </c>
      <c r="Y474" s="203" t="s">
        <v>64</v>
      </c>
      <c r="Z474" s="207" t="s">
        <v>67</v>
      </c>
      <c r="AA474" s="208" t="s">
        <v>67</v>
      </c>
      <c r="AB474" s="198" t="s">
        <v>2234</v>
      </c>
      <c r="AC474" s="200" t="s">
        <v>673</v>
      </c>
      <c r="AD474" s="203" t="s">
        <v>67</v>
      </c>
      <c r="AE474" s="204">
        <v>0</v>
      </c>
      <c r="AF474" s="200" t="s">
        <v>1366</v>
      </c>
      <c r="AG474" s="57">
        <v>8</v>
      </c>
      <c r="AH474" s="203">
        <v>1</v>
      </c>
      <c r="AI474" s="202" t="s">
        <v>1624</v>
      </c>
      <c r="AJ474" s="197" t="s">
        <v>2140</v>
      </c>
      <c r="AK474" s="209">
        <v>36</v>
      </c>
      <c r="AL474" s="209">
        <v>8</v>
      </c>
      <c r="AM474" s="209">
        <v>4130</v>
      </c>
      <c r="AN474" s="209">
        <v>0</v>
      </c>
      <c r="AO474" s="209">
        <v>0</v>
      </c>
      <c r="AP474" s="209">
        <v>1486800</v>
      </c>
      <c r="AQ474" s="209">
        <v>320000</v>
      </c>
      <c r="AR474" s="209">
        <v>0</v>
      </c>
      <c r="AS474" s="210">
        <v>0</v>
      </c>
      <c r="AT474" s="210">
        <v>0</v>
      </c>
      <c r="AU474" s="210">
        <v>1806800</v>
      </c>
      <c r="AV474" s="107" t="s">
        <v>64</v>
      </c>
      <c r="AX474" s="107">
        <v>1</v>
      </c>
      <c r="AY474" s="107">
        <v>7</v>
      </c>
      <c r="AZ474" s="107">
        <v>0</v>
      </c>
      <c r="BA474" s="107">
        <v>0</v>
      </c>
      <c r="BB474" s="107">
        <v>0</v>
      </c>
      <c r="BC474" s="107">
        <v>0</v>
      </c>
      <c r="BD474" s="107">
        <v>0</v>
      </c>
      <c r="BE474" s="107">
        <v>0</v>
      </c>
      <c r="BF474" s="107">
        <v>0</v>
      </c>
      <c r="BG474" s="206">
        <v>7</v>
      </c>
      <c r="BH474" s="206">
        <v>7</v>
      </c>
      <c r="BI474" s="206">
        <v>7</v>
      </c>
      <c r="BJ474" s="206">
        <v>7</v>
      </c>
      <c r="BK474" s="206">
        <v>7</v>
      </c>
      <c r="BL474" s="57">
        <v>7</v>
      </c>
      <c r="BM474" s="57">
        <v>6.4</v>
      </c>
      <c r="BN474" s="57" t="s">
        <v>67</v>
      </c>
      <c r="BQ474" s="108"/>
    </row>
    <row r="475" spans="1:72" s="57" customFormat="1" ht="14.15" customHeight="1" x14ac:dyDescent="0.35">
      <c r="A475" s="201">
        <v>14455</v>
      </c>
      <c r="B475" s="197" t="s">
        <v>1069</v>
      </c>
      <c r="C475" s="198" t="s">
        <v>126</v>
      </c>
      <c r="D475" s="199">
        <v>2</v>
      </c>
      <c r="E475" s="199">
        <v>2025</v>
      </c>
      <c r="F475" s="200" t="s">
        <v>127</v>
      </c>
      <c r="G475" s="197" t="s">
        <v>568</v>
      </c>
      <c r="H475" s="198" t="s">
        <v>567</v>
      </c>
      <c r="I475" s="200" t="s">
        <v>561</v>
      </c>
      <c r="J475" s="200" t="s">
        <v>562</v>
      </c>
      <c r="K475" s="200" t="s">
        <v>65</v>
      </c>
      <c r="L475" s="215" t="s">
        <v>65</v>
      </c>
      <c r="M475" s="203">
        <v>13</v>
      </c>
      <c r="N475" s="204" t="s">
        <v>1365</v>
      </c>
      <c r="O475" s="204" t="s">
        <v>455</v>
      </c>
      <c r="P475" s="200" t="s">
        <v>2014</v>
      </c>
      <c r="Q475" s="205" t="s">
        <v>61</v>
      </c>
      <c r="R475" s="200" t="s">
        <v>62</v>
      </c>
      <c r="S475" s="204">
        <v>20</v>
      </c>
      <c r="T475" s="203">
        <v>10</v>
      </c>
      <c r="U475" s="203">
        <v>80</v>
      </c>
      <c r="V475" s="203">
        <v>0</v>
      </c>
      <c r="W475" s="203">
        <v>80</v>
      </c>
      <c r="X475" s="203">
        <v>4</v>
      </c>
      <c r="Y475" s="203" t="s">
        <v>64</v>
      </c>
      <c r="Z475" s="207" t="s">
        <v>67</v>
      </c>
      <c r="AA475" s="208" t="s">
        <v>67</v>
      </c>
      <c r="AB475" s="198" t="s">
        <v>2234</v>
      </c>
      <c r="AC475" s="200" t="s">
        <v>564</v>
      </c>
      <c r="AD475" s="203" t="s">
        <v>67</v>
      </c>
      <c r="AE475" s="204">
        <v>0</v>
      </c>
      <c r="AF475" s="200" t="s">
        <v>1366</v>
      </c>
      <c r="AG475" s="57">
        <v>20</v>
      </c>
      <c r="AH475" s="203">
        <v>3</v>
      </c>
      <c r="AI475" s="202" t="s">
        <v>2184</v>
      </c>
      <c r="AJ475" s="197" t="s">
        <v>2183</v>
      </c>
      <c r="AK475" s="209">
        <v>80</v>
      </c>
      <c r="AL475" s="209">
        <v>20</v>
      </c>
      <c r="AM475" s="209">
        <v>6400</v>
      </c>
      <c r="AN475" s="209">
        <v>0</v>
      </c>
      <c r="AO475" s="209">
        <v>0</v>
      </c>
      <c r="AP475" s="209">
        <v>5120000</v>
      </c>
      <c r="AQ475" s="209">
        <v>800000</v>
      </c>
      <c r="AR475" s="209">
        <v>0</v>
      </c>
      <c r="AS475" s="210">
        <v>0</v>
      </c>
      <c r="AT475" s="210">
        <v>0</v>
      </c>
      <c r="AU475" s="210">
        <v>5920000</v>
      </c>
      <c r="AV475" s="107" t="s">
        <v>67</v>
      </c>
      <c r="AW475" s="57" t="s">
        <v>2262</v>
      </c>
      <c r="AX475" s="107">
        <v>0</v>
      </c>
      <c r="AY475" s="107">
        <v>0</v>
      </c>
      <c r="AZ475" s="107"/>
      <c r="BA475" s="107"/>
      <c r="BB475" s="107">
        <v>0</v>
      </c>
      <c r="BC475" s="107">
        <v>0</v>
      </c>
      <c r="BD475" s="107">
        <v>0</v>
      </c>
      <c r="BE475" s="107">
        <v>0</v>
      </c>
      <c r="BF475" s="107">
        <v>0</v>
      </c>
      <c r="BG475" s="206">
        <v>0</v>
      </c>
      <c r="BH475" s="206">
        <v>0</v>
      </c>
      <c r="BI475" s="206">
        <v>0</v>
      </c>
      <c r="BJ475" s="206">
        <v>0</v>
      </c>
      <c r="BK475" s="206">
        <v>0</v>
      </c>
      <c r="BL475" s="57">
        <v>0</v>
      </c>
      <c r="BM475" s="57">
        <v>0</v>
      </c>
      <c r="BN475" s="57" t="s">
        <v>67</v>
      </c>
      <c r="BQ475" s="108"/>
    </row>
    <row r="476" spans="1:72" s="57" customFormat="1" ht="14.15" customHeight="1" x14ac:dyDescent="0.35">
      <c r="A476" s="201">
        <v>14456</v>
      </c>
      <c r="B476" s="197" t="s">
        <v>1069</v>
      </c>
      <c r="C476" s="198" t="s">
        <v>126</v>
      </c>
      <c r="D476" s="199">
        <v>2</v>
      </c>
      <c r="E476" s="199">
        <v>2025</v>
      </c>
      <c r="F476" s="200" t="s">
        <v>127</v>
      </c>
      <c r="G476" s="197" t="s">
        <v>568</v>
      </c>
      <c r="H476" s="198" t="s">
        <v>567</v>
      </c>
      <c r="I476" s="200" t="s">
        <v>622</v>
      </c>
      <c r="J476" s="200" t="s">
        <v>623</v>
      </c>
      <c r="K476" s="200" t="s">
        <v>65</v>
      </c>
      <c r="L476" s="215" t="s">
        <v>65</v>
      </c>
      <c r="M476" s="203">
        <v>13</v>
      </c>
      <c r="N476" s="204" t="s">
        <v>1365</v>
      </c>
      <c r="O476" s="204" t="s">
        <v>455</v>
      </c>
      <c r="P476" s="200" t="s">
        <v>2014</v>
      </c>
      <c r="Q476" s="205" t="s">
        <v>61</v>
      </c>
      <c r="R476" s="200" t="s">
        <v>62</v>
      </c>
      <c r="S476" s="204">
        <v>7</v>
      </c>
      <c r="T476" s="203">
        <v>10</v>
      </c>
      <c r="U476" s="203">
        <v>28</v>
      </c>
      <c r="V476" s="203">
        <v>0</v>
      </c>
      <c r="W476" s="203">
        <v>28</v>
      </c>
      <c r="X476" s="203">
        <v>4</v>
      </c>
      <c r="Y476" s="203" t="s">
        <v>67</v>
      </c>
      <c r="Z476" s="207" t="s">
        <v>67</v>
      </c>
      <c r="AA476" s="208" t="s">
        <v>67</v>
      </c>
      <c r="AB476" s="198" t="s">
        <v>2234</v>
      </c>
      <c r="AC476" s="200" t="s">
        <v>564</v>
      </c>
      <c r="AD476" s="203" t="s">
        <v>67</v>
      </c>
      <c r="AE476" s="204">
        <v>0</v>
      </c>
      <c r="AF476" s="200" t="s">
        <v>1366</v>
      </c>
      <c r="AG476" s="57">
        <v>7</v>
      </c>
      <c r="AH476" s="203">
        <v>1</v>
      </c>
      <c r="AI476" s="202" t="s">
        <v>2184</v>
      </c>
      <c r="AJ476" s="197" t="s">
        <v>2183</v>
      </c>
      <c r="AK476" s="209">
        <v>28</v>
      </c>
      <c r="AL476" s="209">
        <v>7</v>
      </c>
      <c r="AM476" s="209">
        <v>4200</v>
      </c>
      <c r="AN476" s="209">
        <v>0</v>
      </c>
      <c r="AO476" s="209">
        <v>0</v>
      </c>
      <c r="AP476" s="209">
        <v>1176000</v>
      </c>
      <c r="AQ476" s="209">
        <v>0</v>
      </c>
      <c r="AR476" s="209">
        <v>0</v>
      </c>
      <c r="AS476" s="210">
        <v>0</v>
      </c>
      <c r="AT476" s="210">
        <v>0</v>
      </c>
      <c r="AU476" s="210">
        <v>1176000</v>
      </c>
      <c r="AV476" s="107" t="s">
        <v>67</v>
      </c>
      <c r="AW476" s="57" t="s">
        <v>2262</v>
      </c>
      <c r="AX476" s="107">
        <v>0</v>
      </c>
      <c r="AY476" s="107">
        <v>0</v>
      </c>
      <c r="AZ476" s="107"/>
      <c r="BA476" s="107"/>
      <c r="BB476" s="107">
        <v>0</v>
      </c>
      <c r="BC476" s="107">
        <v>0</v>
      </c>
      <c r="BD476" s="107">
        <v>0</v>
      </c>
      <c r="BE476" s="107">
        <v>0</v>
      </c>
      <c r="BF476" s="107">
        <v>0</v>
      </c>
      <c r="BG476" s="206">
        <v>0</v>
      </c>
      <c r="BH476" s="206">
        <v>0</v>
      </c>
      <c r="BI476" s="206">
        <v>0</v>
      </c>
      <c r="BJ476" s="206">
        <v>0</v>
      </c>
      <c r="BK476" s="206">
        <v>0</v>
      </c>
      <c r="BL476" s="57">
        <v>0</v>
      </c>
      <c r="BM476" s="57">
        <v>0</v>
      </c>
      <c r="BN476" s="57" t="s">
        <v>67</v>
      </c>
      <c r="BQ476" s="108"/>
    </row>
    <row r="477" spans="1:72" s="57" customFormat="1" ht="14.15" customHeight="1" x14ac:dyDescent="0.35">
      <c r="A477" s="201">
        <v>14459</v>
      </c>
      <c r="B477" s="197" t="s">
        <v>1069</v>
      </c>
      <c r="C477" s="198" t="s">
        <v>126</v>
      </c>
      <c r="D477" s="199">
        <v>2</v>
      </c>
      <c r="E477" s="199">
        <v>2025</v>
      </c>
      <c r="F477" s="200" t="s">
        <v>127</v>
      </c>
      <c r="G477" s="197" t="s">
        <v>568</v>
      </c>
      <c r="H477" s="198" t="s">
        <v>567</v>
      </c>
      <c r="I477" s="200" t="s">
        <v>622</v>
      </c>
      <c r="J477" s="200" t="s">
        <v>623</v>
      </c>
      <c r="K477" s="200" t="s">
        <v>65</v>
      </c>
      <c r="L477" s="215" t="s">
        <v>65</v>
      </c>
      <c r="M477" s="203">
        <v>13</v>
      </c>
      <c r="N477" s="204" t="s">
        <v>1365</v>
      </c>
      <c r="O477" s="204" t="s">
        <v>455</v>
      </c>
      <c r="P477" s="200" t="s">
        <v>2014</v>
      </c>
      <c r="Q477" s="205" t="s">
        <v>61</v>
      </c>
      <c r="R477" s="200" t="s">
        <v>62</v>
      </c>
      <c r="S477" s="204">
        <v>7</v>
      </c>
      <c r="T477" s="203">
        <v>10</v>
      </c>
      <c r="U477" s="203">
        <v>28</v>
      </c>
      <c r="V477" s="203">
        <v>0</v>
      </c>
      <c r="W477" s="203">
        <v>28</v>
      </c>
      <c r="X477" s="203">
        <v>4</v>
      </c>
      <c r="Y477" s="203" t="s">
        <v>67</v>
      </c>
      <c r="Z477" s="207" t="s">
        <v>67</v>
      </c>
      <c r="AA477" s="208" t="s">
        <v>67</v>
      </c>
      <c r="AB477" s="198" t="s">
        <v>2234</v>
      </c>
      <c r="AC477" s="200" t="s">
        <v>564</v>
      </c>
      <c r="AD477" s="203" t="s">
        <v>67</v>
      </c>
      <c r="AE477" s="204">
        <v>0</v>
      </c>
      <c r="AF477" s="200" t="s">
        <v>1366</v>
      </c>
      <c r="AG477" s="57">
        <v>7</v>
      </c>
      <c r="AH477" s="203">
        <v>1</v>
      </c>
      <c r="AI477" s="202" t="s">
        <v>2184</v>
      </c>
      <c r="AJ477" s="197" t="s">
        <v>2183</v>
      </c>
      <c r="AK477" s="209">
        <v>28</v>
      </c>
      <c r="AL477" s="209">
        <v>7</v>
      </c>
      <c r="AM477" s="209">
        <v>4200</v>
      </c>
      <c r="AN477" s="209">
        <v>0</v>
      </c>
      <c r="AO477" s="209">
        <v>0</v>
      </c>
      <c r="AP477" s="209">
        <v>1176000</v>
      </c>
      <c r="AQ477" s="209">
        <v>0</v>
      </c>
      <c r="AR477" s="209">
        <v>0</v>
      </c>
      <c r="AS477" s="210">
        <v>0</v>
      </c>
      <c r="AT477" s="210">
        <v>0</v>
      </c>
      <c r="AU477" s="210">
        <v>1176000</v>
      </c>
      <c r="AV477" s="107" t="s">
        <v>67</v>
      </c>
      <c r="AW477" s="57" t="s">
        <v>2262</v>
      </c>
      <c r="AX477" s="107">
        <v>0</v>
      </c>
      <c r="AY477" s="107">
        <v>0</v>
      </c>
      <c r="AZ477" s="107"/>
      <c r="BA477" s="107"/>
      <c r="BB477" s="107">
        <v>0</v>
      </c>
      <c r="BC477" s="107">
        <v>0</v>
      </c>
      <c r="BD477" s="107">
        <v>0</v>
      </c>
      <c r="BE477" s="107">
        <v>0</v>
      </c>
      <c r="BF477" s="107">
        <v>0</v>
      </c>
      <c r="BG477" s="206">
        <v>0</v>
      </c>
      <c r="BH477" s="206">
        <v>0</v>
      </c>
      <c r="BI477" s="206">
        <v>0</v>
      </c>
      <c r="BJ477" s="206">
        <v>0</v>
      </c>
      <c r="BK477" s="206">
        <v>0</v>
      </c>
      <c r="BL477" s="57">
        <v>0</v>
      </c>
      <c r="BM477" s="57">
        <v>0</v>
      </c>
      <c r="BN477" s="57" t="s">
        <v>67</v>
      </c>
      <c r="BQ477" s="108"/>
    </row>
    <row r="478" spans="1:72" s="57" customFormat="1" ht="14.15" customHeight="1" x14ac:dyDescent="0.35">
      <c r="A478" s="201">
        <v>14460</v>
      </c>
      <c r="B478" s="197" t="s">
        <v>1069</v>
      </c>
      <c r="C478" s="198" t="s">
        <v>126</v>
      </c>
      <c r="D478" s="199">
        <v>2</v>
      </c>
      <c r="E478" s="199">
        <v>2025</v>
      </c>
      <c r="F478" s="200" t="s">
        <v>127</v>
      </c>
      <c r="G478" s="197" t="s">
        <v>568</v>
      </c>
      <c r="H478" s="198" t="s">
        <v>567</v>
      </c>
      <c r="I478" s="200" t="s">
        <v>622</v>
      </c>
      <c r="J478" s="200" t="s">
        <v>623</v>
      </c>
      <c r="K478" s="200" t="s">
        <v>65</v>
      </c>
      <c r="L478" s="215" t="s">
        <v>65</v>
      </c>
      <c r="M478" s="203">
        <v>13</v>
      </c>
      <c r="N478" s="204" t="s">
        <v>1365</v>
      </c>
      <c r="O478" s="204" t="s">
        <v>455</v>
      </c>
      <c r="P478" s="200" t="s">
        <v>2014</v>
      </c>
      <c r="Q478" s="205" t="s">
        <v>61</v>
      </c>
      <c r="R478" s="200" t="s">
        <v>62</v>
      </c>
      <c r="S478" s="204">
        <v>7</v>
      </c>
      <c r="T478" s="203">
        <v>10</v>
      </c>
      <c r="U478" s="203">
        <v>28</v>
      </c>
      <c r="V478" s="203">
        <v>0</v>
      </c>
      <c r="W478" s="203">
        <v>28</v>
      </c>
      <c r="X478" s="203">
        <v>4</v>
      </c>
      <c r="Y478" s="203" t="s">
        <v>67</v>
      </c>
      <c r="Z478" s="207" t="s">
        <v>67</v>
      </c>
      <c r="AA478" s="208" t="s">
        <v>67</v>
      </c>
      <c r="AB478" s="198" t="s">
        <v>2234</v>
      </c>
      <c r="AC478" s="200" t="s">
        <v>564</v>
      </c>
      <c r="AD478" s="203" t="s">
        <v>67</v>
      </c>
      <c r="AE478" s="204">
        <v>0</v>
      </c>
      <c r="AF478" s="200" t="s">
        <v>1366</v>
      </c>
      <c r="AG478" s="57">
        <v>7</v>
      </c>
      <c r="AH478" s="203">
        <v>1</v>
      </c>
      <c r="AI478" s="202" t="s">
        <v>2184</v>
      </c>
      <c r="AJ478" s="197" t="s">
        <v>2183</v>
      </c>
      <c r="AK478" s="209">
        <v>28</v>
      </c>
      <c r="AL478" s="209">
        <v>7</v>
      </c>
      <c r="AM478" s="209">
        <v>4200</v>
      </c>
      <c r="AN478" s="209">
        <v>0</v>
      </c>
      <c r="AO478" s="209">
        <v>0</v>
      </c>
      <c r="AP478" s="209">
        <v>1176000</v>
      </c>
      <c r="AQ478" s="209">
        <v>0</v>
      </c>
      <c r="AR478" s="209">
        <v>0</v>
      </c>
      <c r="AS478" s="210">
        <v>0</v>
      </c>
      <c r="AT478" s="210">
        <v>0</v>
      </c>
      <c r="AU478" s="210">
        <v>1176000</v>
      </c>
      <c r="AV478" s="107" t="s">
        <v>67</v>
      </c>
      <c r="AW478" s="57" t="s">
        <v>2262</v>
      </c>
      <c r="AX478" s="107">
        <v>0</v>
      </c>
      <c r="AY478" s="107">
        <v>0</v>
      </c>
      <c r="AZ478" s="107"/>
      <c r="BA478" s="107"/>
      <c r="BB478" s="107">
        <v>0</v>
      </c>
      <c r="BC478" s="107">
        <v>0</v>
      </c>
      <c r="BD478" s="107">
        <v>0</v>
      </c>
      <c r="BE478" s="107">
        <v>0</v>
      </c>
      <c r="BF478" s="107">
        <v>0</v>
      </c>
      <c r="BG478" s="206">
        <v>0</v>
      </c>
      <c r="BH478" s="206">
        <v>0</v>
      </c>
      <c r="BI478" s="206">
        <v>0</v>
      </c>
      <c r="BJ478" s="206">
        <v>0</v>
      </c>
      <c r="BK478" s="206">
        <v>0</v>
      </c>
      <c r="BL478" s="57">
        <v>0</v>
      </c>
      <c r="BM478" s="57">
        <v>0</v>
      </c>
      <c r="BN478" s="57" t="s">
        <v>67</v>
      </c>
      <c r="BQ478" s="108"/>
    </row>
    <row r="479" spans="1:72" s="57" customFormat="1" ht="14.15" customHeight="1" x14ac:dyDescent="0.35">
      <c r="A479" s="201">
        <v>14458</v>
      </c>
      <c r="B479" s="197" t="s">
        <v>1069</v>
      </c>
      <c r="C479" s="198" t="s">
        <v>126</v>
      </c>
      <c r="D479" s="199">
        <v>2</v>
      </c>
      <c r="E479" s="199">
        <v>2025</v>
      </c>
      <c r="F479" s="200" t="s">
        <v>127</v>
      </c>
      <c r="G479" s="197" t="s">
        <v>568</v>
      </c>
      <c r="H479" s="198" t="s">
        <v>567</v>
      </c>
      <c r="I479" s="200" t="s">
        <v>79</v>
      </c>
      <c r="J479" s="200" t="s">
        <v>80</v>
      </c>
      <c r="K479" s="200" t="s">
        <v>65</v>
      </c>
      <c r="L479" s="215" t="s">
        <v>65</v>
      </c>
      <c r="M479" s="203">
        <v>13</v>
      </c>
      <c r="N479" s="204" t="s">
        <v>1365</v>
      </c>
      <c r="O479" s="204" t="s">
        <v>455</v>
      </c>
      <c r="P479" s="200" t="s">
        <v>2014</v>
      </c>
      <c r="Q479" s="205" t="s">
        <v>61</v>
      </c>
      <c r="R479" s="200" t="s">
        <v>62</v>
      </c>
      <c r="S479" s="204">
        <v>28</v>
      </c>
      <c r="T479" s="203">
        <v>10</v>
      </c>
      <c r="U479" s="203">
        <v>110</v>
      </c>
      <c r="V479" s="203">
        <v>0</v>
      </c>
      <c r="W479" s="203">
        <v>110</v>
      </c>
      <c r="X479" s="203">
        <v>4</v>
      </c>
      <c r="Y479" s="203" t="s">
        <v>64</v>
      </c>
      <c r="Z479" s="207" t="s">
        <v>67</v>
      </c>
      <c r="AA479" s="208" t="s">
        <v>67</v>
      </c>
      <c r="AB479" s="198" t="s">
        <v>2234</v>
      </c>
      <c r="AC479" s="200" t="s">
        <v>564</v>
      </c>
      <c r="AD479" s="203" t="s">
        <v>67</v>
      </c>
      <c r="AE479" s="204">
        <v>0</v>
      </c>
      <c r="AF479" s="200" t="s">
        <v>1366</v>
      </c>
      <c r="AG479" s="57">
        <v>28</v>
      </c>
      <c r="AH479" s="203">
        <v>2</v>
      </c>
      <c r="AI479" s="202" t="s">
        <v>2184</v>
      </c>
      <c r="AJ479" s="197" t="s">
        <v>2183</v>
      </c>
      <c r="AK479" s="209">
        <v>110</v>
      </c>
      <c r="AL479" s="209">
        <v>28</v>
      </c>
      <c r="AM479" s="209">
        <v>5150</v>
      </c>
      <c r="AN479" s="209">
        <v>0</v>
      </c>
      <c r="AO479" s="209">
        <v>0</v>
      </c>
      <c r="AP479" s="209">
        <v>5665000</v>
      </c>
      <c r="AQ479" s="209">
        <v>1120000</v>
      </c>
      <c r="AR479" s="209">
        <v>0</v>
      </c>
      <c r="AS479" s="210">
        <v>0</v>
      </c>
      <c r="AT479" s="210">
        <v>0</v>
      </c>
      <c r="AU479" s="210">
        <v>6785000</v>
      </c>
      <c r="AV479" s="107" t="s">
        <v>67</v>
      </c>
      <c r="AW479" s="57" t="s">
        <v>2262</v>
      </c>
      <c r="AX479" s="107">
        <v>0</v>
      </c>
      <c r="AY479" s="107">
        <v>0</v>
      </c>
      <c r="AZ479" s="107"/>
      <c r="BA479" s="107"/>
      <c r="BB479" s="107">
        <v>0</v>
      </c>
      <c r="BC479" s="107">
        <v>0</v>
      </c>
      <c r="BD479" s="107">
        <v>0</v>
      </c>
      <c r="BE479" s="107">
        <v>0</v>
      </c>
      <c r="BF479" s="107">
        <v>0</v>
      </c>
      <c r="BG479" s="206">
        <v>0</v>
      </c>
      <c r="BH479" s="206">
        <v>0</v>
      </c>
      <c r="BI479" s="206">
        <v>0</v>
      </c>
      <c r="BJ479" s="206">
        <v>0</v>
      </c>
      <c r="BK479" s="206">
        <v>0</v>
      </c>
      <c r="BL479" s="57">
        <v>0</v>
      </c>
      <c r="BM479" s="57">
        <v>0</v>
      </c>
      <c r="BN479" s="57" t="s">
        <v>67</v>
      </c>
      <c r="BQ479" s="108"/>
    </row>
    <row r="480" spans="1:72" s="57" customFormat="1" ht="14.15" customHeight="1" x14ac:dyDescent="0.35">
      <c r="A480" s="201">
        <v>14453</v>
      </c>
      <c r="B480" s="197" t="s">
        <v>1069</v>
      </c>
      <c r="C480" s="198" t="s">
        <v>126</v>
      </c>
      <c r="D480" s="199">
        <v>2</v>
      </c>
      <c r="E480" s="199">
        <v>2025</v>
      </c>
      <c r="F480" s="200" t="s">
        <v>127</v>
      </c>
      <c r="G480" s="197" t="s">
        <v>568</v>
      </c>
      <c r="H480" s="198" t="s">
        <v>567</v>
      </c>
      <c r="I480" s="200" t="s">
        <v>79</v>
      </c>
      <c r="J480" s="200" t="s">
        <v>80</v>
      </c>
      <c r="K480" s="200" t="s">
        <v>56</v>
      </c>
      <c r="L480" s="215" t="s">
        <v>57</v>
      </c>
      <c r="M480" s="203">
        <v>13</v>
      </c>
      <c r="N480" s="204" t="s">
        <v>1365</v>
      </c>
      <c r="O480" s="204" t="s">
        <v>455</v>
      </c>
      <c r="P480" s="200" t="s">
        <v>2014</v>
      </c>
      <c r="Q480" s="205" t="s">
        <v>61</v>
      </c>
      <c r="R480" s="200" t="s">
        <v>62</v>
      </c>
      <c r="S480" s="204">
        <v>31</v>
      </c>
      <c r="T480" s="203">
        <v>10</v>
      </c>
      <c r="U480" s="203">
        <v>110</v>
      </c>
      <c r="V480" s="203">
        <v>12</v>
      </c>
      <c r="W480" s="203">
        <v>122</v>
      </c>
      <c r="X480" s="203">
        <v>4</v>
      </c>
      <c r="Y480" s="203" t="s">
        <v>67</v>
      </c>
      <c r="Z480" s="207" t="s">
        <v>67</v>
      </c>
      <c r="AA480" s="208" t="s">
        <v>64</v>
      </c>
      <c r="AB480" s="198" t="s">
        <v>2234</v>
      </c>
      <c r="AC480" s="200" t="s">
        <v>564</v>
      </c>
      <c r="AD480" s="203" t="s">
        <v>67</v>
      </c>
      <c r="AE480" s="204">
        <v>0</v>
      </c>
      <c r="AF480" s="200" t="s">
        <v>1366</v>
      </c>
      <c r="AG480" s="57">
        <v>31</v>
      </c>
      <c r="AH480" s="203">
        <v>2</v>
      </c>
      <c r="AI480" s="202" t="s">
        <v>2184</v>
      </c>
      <c r="AJ480" s="197" t="s">
        <v>2183</v>
      </c>
      <c r="AK480" s="209">
        <v>122</v>
      </c>
      <c r="AL480" s="209">
        <v>31</v>
      </c>
      <c r="AM480" s="209">
        <v>5150</v>
      </c>
      <c r="AN480" s="209">
        <v>115000</v>
      </c>
      <c r="AO480" s="209">
        <v>0</v>
      </c>
      <c r="AP480" s="209">
        <v>6283000</v>
      </c>
      <c r="AQ480" s="209">
        <v>0</v>
      </c>
      <c r="AR480" s="209">
        <v>1150000</v>
      </c>
      <c r="AS480" s="210">
        <v>0</v>
      </c>
      <c r="AT480" s="210">
        <v>0</v>
      </c>
      <c r="AU480" s="210">
        <v>7433000</v>
      </c>
      <c r="AV480" s="107" t="s">
        <v>67</v>
      </c>
      <c r="AW480" s="57" t="s">
        <v>2262</v>
      </c>
      <c r="AX480" s="107">
        <v>0</v>
      </c>
      <c r="AY480" s="107">
        <v>0</v>
      </c>
      <c r="AZ480" s="107"/>
      <c r="BA480" s="107"/>
      <c r="BB480" s="107">
        <v>0</v>
      </c>
      <c r="BC480" s="107">
        <v>0</v>
      </c>
      <c r="BD480" s="107">
        <v>0</v>
      </c>
      <c r="BE480" s="107">
        <v>0</v>
      </c>
      <c r="BF480" s="107">
        <v>0</v>
      </c>
      <c r="BG480" s="206">
        <v>0</v>
      </c>
      <c r="BH480" s="206">
        <v>0</v>
      </c>
      <c r="BI480" s="206">
        <v>0</v>
      </c>
      <c r="BJ480" s="206">
        <v>0</v>
      </c>
      <c r="BK480" s="206">
        <v>0</v>
      </c>
      <c r="BL480" s="57">
        <v>0</v>
      </c>
      <c r="BM480" s="57">
        <v>0</v>
      </c>
      <c r="BN480" s="57" t="s">
        <v>67</v>
      </c>
      <c r="BQ480" s="108"/>
    </row>
    <row r="481" spans="1:72" s="57" customFormat="1" ht="14.15" customHeight="1" x14ac:dyDescent="0.35">
      <c r="A481" s="201">
        <v>14266</v>
      </c>
      <c r="B481" s="197" t="s">
        <v>1069</v>
      </c>
      <c r="C481" s="198" t="s">
        <v>126</v>
      </c>
      <c r="D481" s="199">
        <v>2</v>
      </c>
      <c r="E481" s="199">
        <v>2025</v>
      </c>
      <c r="F481" s="200" t="s">
        <v>127</v>
      </c>
      <c r="G481" s="197" t="s">
        <v>1081</v>
      </c>
      <c r="H481" s="198" t="s">
        <v>2306</v>
      </c>
      <c r="I481" s="200" t="s">
        <v>79</v>
      </c>
      <c r="J481" s="200" t="s">
        <v>80</v>
      </c>
      <c r="K481" s="200" t="s">
        <v>56</v>
      </c>
      <c r="L481" s="215" t="s">
        <v>57</v>
      </c>
      <c r="M481" s="203">
        <v>13</v>
      </c>
      <c r="N481" s="204" t="s">
        <v>1365</v>
      </c>
      <c r="O481" s="204" t="s">
        <v>209</v>
      </c>
      <c r="P481" s="200" t="s">
        <v>152</v>
      </c>
      <c r="Q481" s="205" t="s">
        <v>61</v>
      </c>
      <c r="R481" s="200" t="s">
        <v>62</v>
      </c>
      <c r="S481" s="204">
        <v>41</v>
      </c>
      <c r="T481" s="203">
        <v>11</v>
      </c>
      <c r="U481" s="203">
        <v>110</v>
      </c>
      <c r="V481" s="203">
        <v>12</v>
      </c>
      <c r="W481" s="203">
        <v>122</v>
      </c>
      <c r="X481" s="203">
        <v>3</v>
      </c>
      <c r="Y481" s="203" t="s">
        <v>64</v>
      </c>
      <c r="Z481" s="207" t="s">
        <v>67</v>
      </c>
      <c r="AA481" s="208" t="s">
        <v>64</v>
      </c>
      <c r="AB481" s="198" t="s">
        <v>2234</v>
      </c>
      <c r="AC481" s="200" t="s">
        <v>1079</v>
      </c>
      <c r="AD481" s="203" t="s">
        <v>67</v>
      </c>
      <c r="AE481" s="204">
        <v>0</v>
      </c>
      <c r="AF481" s="200" t="s">
        <v>1366</v>
      </c>
      <c r="AG481" s="57">
        <v>41</v>
      </c>
      <c r="AH481" s="203">
        <v>2</v>
      </c>
      <c r="AI481" s="202" t="s">
        <v>2184</v>
      </c>
      <c r="AJ481" s="197" t="s">
        <v>2183</v>
      </c>
      <c r="AK481" s="209">
        <v>122</v>
      </c>
      <c r="AL481" s="209">
        <v>41</v>
      </c>
      <c r="AM481" s="209">
        <v>5500</v>
      </c>
      <c r="AN481" s="209">
        <v>115000</v>
      </c>
      <c r="AO481" s="209">
        <v>0</v>
      </c>
      <c r="AP481" s="209">
        <v>7381000</v>
      </c>
      <c r="AQ481" s="209">
        <v>1804000</v>
      </c>
      <c r="AR481" s="209">
        <v>1265000</v>
      </c>
      <c r="AS481" s="210">
        <v>0</v>
      </c>
      <c r="AT481" s="210">
        <v>0</v>
      </c>
      <c r="AU481" s="210">
        <v>10450000</v>
      </c>
      <c r="AV481" s="107" t="s">
        <v>67</v>
      </c>
      <c r="AW481" s="57" t="s">
        <v>2567</v>
      </c>
      <c r="AX481" s="107">
        <v>0</v>
      </c>
      <c r="AY481" s="107">
        <v>0</v>
      </c>
      <c r="AZ481" s="107"/>
      <c r="BA481" s="107"/>
      <c r="BB481" s="107">
        <v>0</v>
      </c>
      <c r="BC481" s="107">
        <v>0</v>
      </c>
      <c r="BD481" s="107">
        <v>0</v>
      </c>
      <c r="BE481" s="107">
        <v>0</v>
      </c>
      <c r="BF481" s="107">
        <v>0</v>
      </c>
      <c r="BG481" s="206">
        <v>0</v>
      </c>
      <c r="BH481" s="206">
        <v>0</v>
      </c>
      <c r="BI481" s="206">
        <v>0</v>
      </c>
      <c r="BJ481" s="206">
        <v>0</v>
      </c>
      <c r="BK481" s="206">
        <v>0</v>
      </c>
      <c r="BL481" s="57">
        <v>0</v>
      </c>
      <c r="BM481" s="57">
        <v>0</v>
      </c>
      <c r="BN481" s="57" t="s">
        <v>67</v>
      </c>
      <c r="BQ481" s="108"/>
    </row>
    <row r="482" spans="1:72" s="57" customFormat="1" ht="14.15" customHeight="1" x14ac:dyDescent="0.35">
      <c r="A482" s="201">
        <v>14429</v>
      </c>
      <c r="B482" s="197" t="s">
        <v>1069</v>
      </c>
      <c r="C482" s="198" t="s">
        <v>126</v>
      </c>
      <c r="D482" s="199">
        <v>2</v>
      </c>
      <c r="E482" s="199">
        <v>2025</v>
      </c>
      <c r="F482" s="200" t="s">
        <v>127</v>
      </c>
      <c r="G482" s="197" t="s">
        <v>173</v>
      </c>
      <c r="H482" s="198" t="s">
        <v>176</v>
      </c>
      <c r="I482" s="200" t="s">
        <v>1038</v>
      </c>
      <c r="J482" s="200" t="s">
        <v>1039</v>
      </c>
      <c r="K482" s="200" t="s">
        <v>56</v>
      </c>
      <c r="L482" s="215" t="s">
        <v>57</v>
      </c>
      <c r="M482" s="203">
        <v>6</v>
      </c>
      <c r="N482" s="204" t="s">
        <v>2541</v>
      </c>
      <c r="O482" s="204" t="s">
        <v>1040</v>
      </c>
      <c r="P482" s="200" t="s">
        <v>152</v>
      </c>
      <c r="Q482" s="205" t="s">
        <v>61</v>
      </c>
      <c r="R482" s="200" t="s">
        <v>62</v>
      </c>
      <c r="S482" s="204">
        <v>33</v>
      </c>
      <c r="T482" s="203">
        <v>10</v>
      </c>
      <c r="U482" s="203">
        <v>120</v>
      </c>
      <c r="V482" s="203">
        <v>12</v>
      </c>
      <c r="W482" s="203">
        <v>132</v>
      </c>
      <c r="X482" s="203">
        <v>4</v>
      </c>
      <c r="Y482" s="203" t="s">
        <v>64</v>
      </c>
      <c r="Z482" s="207" t="s">
        <v>67</v>
      </c>
      <c r="AA482" s="208" t="s">
        <v>64</v>
      </c>
      <c r="AB482" s="198" t="s">
        <v>2234</v>
      </c>
      <c r="AC482" s="200" t="s">
        <v>1041</v>
      </c>
      <c r="AD482" s="203" t="s">
        <v>67</v>
      </c>
      <c r="AE482" s="204">
        <v>0</v>
      </c>
      <c r="AF482" s="200" t="s">
        <v>1366</v>
      </c>
      <c r="AG482" s="57">
        <v>33</v>
      </c>
      <c r="AH482" s="203">
        <v>1</v>
      </c>
      <c r="AI482" s="202" t="s">
        <v>2184</v>
      </c>
      <c r="AJ482" s="197" t="s">
        <v>2183</v>
      </c>
      <c r="AK482" s="209">
        <v>132</v>
      </c>
      <c r="AL482" s="209">
        <v>33</v>
      </c>
      <c r="AM482" s="209">
        <v>4400</v>
      </c>
      <c r="AN482" s="209">
        <v>100000</v>
      </c>
      <c r="AO482" s="209">
        <v>0</v>
      </c>
      <c r="AP482" s="209">
        <v>5808000</v>
      </c>
      <c r="AQ482" s="209">
        <v>1320000</v>
      </c>
      <c r="AR482" s="209">
        <v>1000000</v>
      </c>
      <c r="AS482" s="210">
        <v>0</v>
      </c>
      <c r="AT482" s="210">
        <v>0</v>
      </c>
      <c r="AU482" s="210">
        <v>8128000</v>
      </c>
      <c r="AV482" s="107" t="s">
        <v>67</v>
      </c>
      <c r="AW482" s="57" t="s">
        <v>2567</v>
      </c>
      <c r="AX482" s="107">
        <v>0</v>
      </c>
      <c r="AY482" s="107">
        <v>0</v>
      </c>
      <c r="AZ482" s="107"/>
      <c r="BA482" s="107"/>
      <c r="BB482" s="107">
        <v>0</v>
      </c>
      <c r="BC482" s="107">
        <v>0</v>
      </c>
      <c r="BD482" s="107">
        <v>0</v>
      </c>
      <c r="BE482" s="107">
        <v>0</v>
      </c>
      <c r="BF482" s="107">
        <v>0</v>
      </c>
      <c r="BG482" s="206">
        <v>0</v>
      </c>
      <c r="BH482" s="206">
        <v>0</v>
      </c>
      <c r="BI482" s="206">
        <v>0</v>
      </c>
      <c r="BJ482" s="206">
        <v>0</v>
      </c>
      <c r="BK482" s="206">
        <v>0</v>
      </c>
      <c r="BL482" s="57">
        <v>0</v>
      </c>
      <c r="BM482" s="57">
        <v>0</v>
      </c>
      <c r="BN482" s="57" t="s">
        <v>67</v>
      </c>
      <c r="BQ482" s="108"/>
    </row>
    <row r="483" spans="1:72" s="57" customFormat="1" ht="14.15" customHeight="1" x14ac:dyDescent="0.35">
      <c r="A483" s="201">
        <v>14460</v>
      </c>
      <c r="B483" s="197" t="s">
        <v>1069</v>
      </c>
      <c r="C483" s="198" t="s">
        <v>126</v>
      </c>
      <c r="D483" s="199">
        <v>2</v>
      </c>
      <c r="E483" s="199">
        <v>2025</v>
      </c>
      <c r="F483" s="200" t="s">
        <v>127</v>
      </c>
      <c r="G483" s="197" t="s">
        <v>568</v>
      </c>
      <c r="H483" s="198" t="s">
        <v>567</v>
      </c>
      <c r="I483" s="200" t="s">
        <v>622</v>
      </c>
      <c r="J483" s="200" t="s">
        <v>623</v>
      </c>
      <c r="K483" s="200" t="s">
        <v>65</v>
      </c>
      <c r="L483" s="215" t="s">
        <v>65</v>
      </c>
      <c r="M483" s="203">
        <v>13</v>
      </c>
      <c r="N483" s="204" t="s">
        <v>1365</v>
      </c>
      <c r="O483" s="204" t="s">
        <v>455</v>
      </c>
      <c r="P483" s="200" t="s">
        <v>2014</v>
      </c>
      <c r="Q483" s="205" t="s">
        <v>61</v>
      </c>
      <c r="R483" s="200" t="s">
        <v>62</v>
      </c>
      <c r="S483" s="204">
        <v>7</v>
      </c>
      <c r="T483" s="203">
        <v>10</v>
      </c>
      <c r="U483" s="203">
        <v>28</v>
      </c>
      <c r="V483" s="203">
        <v>0</v>
      </c>
      <c r="W483" s="203">
        <v>28</v>
      </c>
      <c r="X483" s="203">
        <v>4</v>
      </c>
      <c r="Y483" s="203" t="s">
        <v>67</v>
      </c>
      <c r="Z483" s="207" t="s">
        <v>67</v>
      </c>
      <c r="AA483" s="208" t="s">
        <v>67</v>
      </c>
      <c r="AB483" s="198" t="s">
        <v>2234</v>
      </c>
      <c r="AC483" s="200" t="s">
        <v>564</v>
      </c>
      <c r="AD483" s="203" t="s">
        <v>67</v>
      </c>
      <c r="AE483" s="204">
        <v>0</v>
      </c>
      <c r="AF483" s="200" t="s">
        <v>1366</v>
      </c>
      <c r="AG483" s="57">
        <v>7</v>
      </c>
      <c r="AH483" s="203">
        <v>1</v>
      </c>
      <c r="AI483" s="202" t="s">
        <v>1681</v>
      </c>
      <c r="AJ483" s="197" t="s">
        <v>2205</v>
      </c>
      <c r="AK483" s="209">
        <v>28</v>
      </c>
      <c r="AL483" s="209">
        <v>7</v>
      </c>
      <c r="AM483" s="209">
        <v>4130</v>
      </c>
      <c r="AN483" s="209">
        <v>0</v>
      </c>
      <c r="AO483" s="209">
        <v>0</v>
      </c>
      <c r="AP483" s="209">
        <v>1156400</v>
      </c>
      <c r="AQ483" s="209">
        <v>0</v>
      </c>
      <c r="AR483" s="209">
        <v>0</v>
      </c>
      <c r="AS483" s="210">
        <v>0</v>
      </c>
      <c r="AT483" s="210">
        <v>0</v>
      </c>
      <c r="AU483" s="210">
        <v>1156400</v>
      </c>
      <c r="AV483" s="107" t="s">
        <v>64</v>
      </c>
      <c r="AX483" s="107">
        <v>3</v>
      </c>
      <c r="AY483" s="107">
        <v>7</v>
      </c>
      <c r="AZ483" s="107">
        <v>0</v>
      </c>
      <c r="BA483" s="107">
        <v>0</v>
      </c>
      <c r="BB483" s="107">
        <v>0</v>
      </c>
      <c r="BC483" s="107">
        <v>0</v>
      </c>
      <c r="BD483" s="107">
        <v>0</v>
      </c>
      <c r="BE483" s="107">
        <v>0</v>
      </c>
      <c r="BF483" s="107">
        <v>0</v>
      </c>
      <c r="BG483" s="206">
        <v>7</v>
      </c>
      <c r="BH483" s="206">
        <v>7</v>
      </c>
      <c r="BI483" s="206">
        <v>7</v>
      </c>
      <c r="BJ483" s="206">
        <v>7</v>
      </c>
      <c r="BK483" s="206">
        <v>7</v>
      </c>
      <c r="BL483" s="57">
        <v>7</v>
      </c>
      <c r="BM483" s="57">
        <v>6.6000000000000005</v>
      </c>
      <c r="BN483" s="57" t="s">
        <v>64</v>
      </c>
      <c r="BO483" s="57" t="s">
        <v>2568</v>
      </c>
      <c r="BP483" s="57" t="s">
        <v>2569</v>
      </c>
      <c r="BQ483" s="108">
        <v>993423661</v>
      </c>
      <c r="BR483" s="57" t="s">
        <v>2570</v>
      </c>
      <c r="BS483" s="57" t="s">
        <v>2571</v>
      </c>
      <c r="BT483" s="57" t="s">
        <v>2572</v>
      </c>
    </row>
    <row r="484" spans="1:72" s="57" customFormat="1" ht="14.15" customHeight="1" x14ac:dyDescent="0.35">
      <c r="A484" s="201">
        <v>14459</v>
      </c>
      <c r="B484" s="197" t="s">
        <v>1069</v>
      </c>
      <c r="C484" s="198" t="s">
        <v>126</v>
      </c>
      <c r="D484" s="199">
        <v>2</v>
      </c>
      <c r="E484" s="199">
        <v>2025</v>
      </c>
      <c r="F484" s="200" t="s">
        <v>127</v>
      </c>
      <c r="G484" s="197" t="s">
        <v>568</v>
      </c>
      <c r="H484" s="198" t="s">
        <v>567</v>
      </c>
      <c r="I484" s="200" t="s">
        <v>622</v>
      </c>
      <c r="J484" s="200" t="s">
        <v>623</v>
      </c>
      <c r="K484" s="200" t="s">
        <v>65</v>
      </c>
      <c r="L484" s="215" t="s">
        <v>65</v>
      </c>
      <c r="M484" s="203">
        <v>13</v>
      </c>
      <c r="N484" s="204" t="s">
        <v>1365</v>
      </c>
      <c r="O484" s="204" t="s">
        <v>455</v>
      </c>
      <c r="P484" s="200" t="s">
        <v>2014</v>
      </c>
      <c r="Q484" s="205" t="s">
        <v>61</v>
      </c>
      <c r="R484" s="200" t="s">
        <v>62</v>
      </c>
      <c r="S484" s="204">
        <v>7</v>
      </c>
      <c r="T484" s="203">
        <v>10</v>
      </c>
      <c r="U484" s="203">
        <v>28</v>
      </c>
      <c r="V484" s="203">
        <v>0</v>
      </c>
      <c r="W484" s="203">
        <v>28</v>
      </c>
      <c r="X484" s="203">
        <v>4</v>
      </c>
      <c r="Y484" s="203" t="s">
        <v>67</v>
      </c>
      <c r="Z484" s="207" t="s">
        <v>67</v>
      </c>
      <c r="AA484" s="208" t="s">
        <v>67</v>
      </c>
      <c r="AB484" s="198" t="s">
        <v>2234</v>
      </c>
      <c r="AC484" s="200" t="s">
        <v>564</v>
      </c>
      <c r="AD484" s="203" t="s">
        <v>67</v>
      </c>
      <c r="AE484" s="204">
        <v>0</v>
      </c>
      <c r="AF484" s="200" t="s">
        <v>1366</v>
      </c>
      <c r="AG484" s="57">
        <v>7</v>
      </c>
      <c r="AH484" s="203">
        <v>1</v>
      </c>
      <c r="AI484" s="202" t="s">
        <v>1681</v>
      </c>
      <c r="AJ484" s="197" t="s">
        <v>2205</v>
      </c>
      <c r="AK484" s="209">
        <v>28</v>
      </c>
      <c r="AL484" s="209">
        <v>7</v>
      </c>
      <c r="AM484" s="209">
        <v>4130</v>
      </c>
      <c r="AN484" s="209">
        <v>0</v>
      </c>
      <c r="AO484" s="209">
        <v>0</v>
      </c>
      <c r="AP484" s="209">
        <v>1156400</v>
      </c>
      <c r="AQ484" s="209">
        <v>0</v>
      </c>
      <c r="AR484" s="209">
        <v>0</v>
      </c>
      <c r="AS484" s="210">
        <v>0</v>
      </c>
      <c r="AT484" s="210">
        <v>0</v>
      </c>
      <c r="AU484" s="210">
        <v>1156400</v>
      </c>
      <c r="AV484" s="107" t="s">
        <v>64</v>
      </c>
      <c r="AX484" s="107">
        <v>3</v>
      </c>
      <c r="AY484" s="107">
        <v>7</v>
      </c>
      <c r="AZ484" s="107">
        <v>0</v>
      </c>
      <c r="BA484" s="107">
        <v>0</v>
      </c>
      <c r="BB484" s="107">
        <v>0</v>
      </c>
      <c r="BC484" s="107">
        <v>0</v>
      </c>
      <c r="BD484" s="107">
        <v>0</v>
      </c>
      <c r="BE484" s="107">
        <v>0</v>
      </c>
      <c r="BF484" s="107">
        <v>0</v>
      </c>
      <c r="BG484" s="206">
        <v>7</v>
      </c>
      <c r="BH484" s="206">
        <v>7</v>
      </c>
      <c r="BI484" s="206">
        <v>7</v>
      </c>
      <c r="BJ484" s="206">
        <v>7</v>
      </c>
      <c r="BK484" s="206">
        <v>7</v>
      </c>
      <c r="BL484" s="57">
        <v>7</v>
      </c>
      <c r="BM484" s="57">
        <v>6.6000000000000005</v>
      </c>
      <c r="BN484" s="57" t="s">
        <v>64</v>
      </c>
      <c r="BO484" s="57" t="s">
        <v>2568</v>
      </c>
      <c r="BP484" s="57" t="s">
        <v>2569</v>
      </c>
      <c r="BQ484" s="108">
        <v>993423661</v>
      </c>
      <c r="BR484" s="57" t="s">
        <v>2570</v>
      </c>
      <c r="BS484" s="57" t="s">
        <v>2571</v>
      </c>
      <c r="BT484" s="57" t="s">
        <v>2572</v>
      </c>
    </row>
    <row r="485" spans="1:72" s="57" customFormat="1" ht="14.15" customHeight="1" x14ac:dyDescent="0.35">
      <c r="A485" s="201">
        <v>14456</v>
      </c>
      <c r="B485" s="197" t="s">
        <v>1069</v>
      </c>
      <c r="C485" s="198" t="s">
        <v>126</v>
      </c>
      <c r="D485" s="199">
        <v>2</v>
      </c>
      <c r="E485" s="199">
        <v>2025</v>
      </c>
      <c r="F485" s="200" t="s">
        <v>127</v>
      </c>
      <c r="G485" s="197" t="s">
        <v>568</v>
      </c>
      <c r="H485" s="198" t="s">
        <v>567</v>
      </c>
      <c r="I485" s="200" t="s">
        <v>622</v>
      </c>
      <c r="J485" s="200" t="s">
        <v>623</v>
      </c>
      <c r="K485" s="200" t="s">
        <v>65</v>
      </c>
      <c r="L485" s="215" t="s">
        <v>65</v>
      </c>
      <c r="M485" s="203">
        <v>13</v>
      </c>
      <c r="N485" s="204" t="s">
        <v>1365</v>
      </c>
      <c r="O485" s="204" t="s">
        <v>455</v>
      </c>
      <c r="P485" s="200" t="s">
        <v>2014</v>
      </c>
      <c r="Q485" s="205" t="s">
        <v>61</v>
      </c>
      <c r="R485" s="200" t="s">
        <v>62</v>
      </c>
      <c r="S485" s="204">
        <v>7</v>
      </c>
      <c r="T485" s="203">
        <v>10</v>
      </c>
      <c r="U485" s="203">
        <v>28</v>
      </c>
      <c r="V485" s="203">
        <v>0</v>
      </c>
      <c r="W485" s="203">
        <v>28</v>
      </c>
      <c r="X485" s="203">
        <v>4</v>
      </c>
      <c r="Y485" s="203" t="s">
        <v>67</v>
      </c>
      <c r="Z485" s="207" t="s">
        <v>67</v>
      </c>
      <c r="AA485" s="208" t="s">
        <v>67</v>
      </c>
      <c r="AB485" s="198" t="s">
        <v>2234</v>
      </c>
      <c r="AC485" s="200" t="s">
        <v>564</v>
      </c>
      <c r="AD485" s="203" t="s">
        <v>67</v>
      </c>
      <c r="AE485" s="204">
        <v>0</v>
      </c>
      <c r="AF485" s="200" t="s">
        <v>1366</v>
      </c>
      <c r="AG485" s="57">
        <v>7</v>
      </c>
      <c r="AH485" s="203">
        <v>1</v>
      </c>
      <c r="AI485" s="202" t="s">
        <v>1681</v>
      </c>
      <c r="AJ485" s="197" t="s">
        <v>2205</v>
      </c>
      <c r="AK485" s="209">
        <v>28</v>
      </c>
      <c r="AL485" s="209">
        <v>7</v>
      </c>
      <c r="AM485" s="209">
        <v>4130</v>
      </c>
      <c r="AN485" s="209">
        <v>0</v>
      </c>
      <c r="AO485" s="209">
        <v>0</v>
      </c>
      <c r="AP485" s="209">
        <v>1156400</v>
      </c>
      <c r="AQ485" s="209">
        <v>0</v>
      </c>
      <c r="AR485" s="209">
        <v>0</v>
      </c>
      <c r="AS485" s="210">
        <v>0</v>
      </c>
      <c r="AT485" s="210">
        <v>0</v>
      </c>
      <c r="AU485" s="210">
        <v>1156400</v>
      </c>
      <c r="AV485" s="107" t="s">
        <v>64</v>
      </c>
      <c r="AX485" s="107">
        <v>3</v>
      </c>
      <c r="AY485" s="107">
        <v>7</v>
      </c>
      <c r="AZ485" s="107">
        <v>0</v>
      </c>
      <c r="BA485" s="107">
        <v>0</v>
      </c>
      <c r="BB485" s="107">
        <v>0</v>
      </c>
      <c r="BC485" s="107">
        <v>0</v>
      </c>
      <c r="BD485" s="107">
        <v>0</v>
      </c>
      <c r="BE485" s="107">
        <v>0</v>
      </c>
      <c r="BF485" s="107">
        <v>0</v>
      </c>
      <c r="BG485" s="206">
        <v>7</v>
      </c>
      <c r="BH485" s="206">
        <v>7</v>
      </c>
      <c r="BI485" s="206">
        <v>7</v>
      </c>
      <c r="BJ485" s="206">
        <v>7</v>
      </c>
      <c r="BK485" s="206">
        <v>7</v>
      </c>
      <c r="BL485" s="57">
        <v>7</v>
      </c>
      <c r="BM485" s="57">
        <v>6.6000000000000005</v>
      </c>
      <c r="BN485" s="57" t="s">
        <v>64</v>
      </c>
      <c r="BO485" s="57" t="s">
        <v>2568</v>
      </c>
      <c r="BP485" s="57" t="s">
        <v>2569</v>
      </c>
      <c r="BQ485" s="108">
        <v>993423661</v>
      </c>
      <c r="BR485" s="57" t="s">
        <v>2570</v>
      </c>
      <c r="BS485" s="57" t="s">
        <v>2571</v>
      </c>
      <c r="BT485" s="57" t="s">
        <v>2572</v>
      </c>
    </row>
    <row r="486" spans="1:72" s="57" customFormat="1" ht="14.15" customHeight="1" x14ac:dyDescent="0.35">
      <c r="A486" s="201">
        <v>14458</v>
      </c>
      <c r="B486" s="197" t="s">
        <v>1069</v>
      </c>
      <c r="C486" s="198" t="s">
        <v>126</v>
      </c>
      <c r="D486" s="199">
        <v>2</v>
      </c>
      <c r="E486" s="199">
        <v>2025</v>
      </c>
      <c r="F486" s="200" t="s">
        <v>127</v>
      </c>
      <c r="G486" s="197" t="s">
        <v>568</v>
      </c>
      <c r="H486" s="198" t="s">
        <v>567</v>
      </c>
      <c r="I486" s="200" t="s">
        <v>79</v>
      </c>
      <c r="J486" s="200" t="s">
        <v>80</v>
      </c>
      <c r="K486" s="200" t="s">
        <v>65</v>
      </c>
      <c r="L486" s="215" t="s">
        <v>65</v>
      </c>
      <c r="M486" s="203">
        <v>13</v>
      </c>
      <c r="N486" s="204" t="s">
        <v>1365</v>
      </c>
      <c r="O486" s="204" t="s">
        <v>455</v>
      </c>
      <c r="P486" s="200" t="s">
        <v>2014</v>
      </c>
      <c r="Q486" s="205" t="s">
        <v>61</v>
      </c>
      <c r="R486" s="200" t="s">
        <v>62</v>
      </c>
      <c r="S486" s="204">
        <v>28</v>
      </c>
      <c r="T486" s="203">
        <v>10</v>
      </c>
      <c r="U486" s="203">
        <v>110</v>
      </c>
      <c r="V486" s="203">
        <v>0</v>
      </c>
      <c r="W486" s="203">
        <v>110</v>
      </c>
      <c r="X486" s="203">
        <v>4</v>
      </c>
      <c r="Y486" s="203" t="s">
        <v>64</v>
      </c>
      <c r="Z486" s="207" t="s">
        <v>67</v>
      </c>
      <c r="AA486" s="208" t="s">
        <v>67</v>
      </c>
      <c r="AB486" s="198" t="s">
        <v>2234</v>
      </c>
      <c r="AC486" s="200" t="s">
        <v>564</v>
      </c>
      <c r="AD486" s="203" t="s">
        <v>67</v>
      </c>
      <c r="AE486" s="204">
        <v>0</v>
      </c>
      <c r="AF486" s="200" t="s">
        <v>1366</v>
      </c>
      <c r="AG486" s="57">
        <v>28</v>
      </c>
      <c r="AH486" s="203">
        <v>2</v>
      </c>
      <c r="AI486" s="202" t="s">
        <v>1681</v>
      </c>
      <c r="AJ486" s="197" t="s">
        <v>2205</v>
      </c>
      <c r="AK486" s="209">
        <v>110</v>
      </c>
      <c r="AL486" s="209">
        <v>28</v>
      </c>
      <c r="AM486" s="209">
        <v>5075</v>
      </c>
      <c r="AN486" s="209">
        <v>0</v>
      </c>
      <c r="AO486" s="209">
        <v>0</v>
      </c>
      <c r="AP486" s="209">
        <v>5582500</v>
      </c>
      <c r="AQ486" s="209">
        <v>1120000</v>
      </c>
      <c r="AR486" s="209">
        <v>0</v>
      </c>
      <c r="AS486" s="210">
        <v>0</v>
      </c>
      <c r="AT486" s="210">
        <v>0</v>
      </c>
      <c r="AU486" s="210">
        <v>6702500</v>
      </c>
      <c r="AV486" s="107" t="s">
        <v>64</v>
      </c>
      <c r="AX486" s="107">
        <v>3</v>
      </c>
      <c r="AY486" s="107">
        <v>7</v>
      </c>
      <c r="AZ486" s="107">
        <v>0</v>
      </c>
      <c r="BA486" s="107">
        <v>0</v>
      </c>
      <c r="BB486" s="107">
        <v>0</v>
      </c>
      <c r="BC486" s="107">
        <v>0</v>
      </c>
      <c r="BD486" s="107">
        <v>0</v>
      </c>
      <c r="BE486" s="107">
        <v>0</v>
      </c>
      <c r="BF486" s="107">
        <v>0</v>
      </c>
      <c r="BG486" s="206">
        <v>7</v>
      </c>
      <c r="BH486" s="206">
        <v>7</v>
      </c>
      <c r="BI486" s="206">
        <v>7</v>
      </c>
      <c r="BJ486" s="206">
        <v>7</v>
      </c>
      <c r="BK486" s="206">
        <v>7</v>
      </c>
      <c r="BL486" s="57">
        <v>7</v>
      </c>
      <c r="BM486" s="57">
        <v>6.6000000000000005</v>
      </c>
      <c r="BN486" s="57" t="s">
        <v>64</v>
      </c>
      <c r="BO486" s="57" t="s">
        <v>2568</v>
      </c>
      <c r="BP486" s="57" t="s">
        <v>2569</v>
      </c>
      <c r="BQ486" s="108">
        <v>993423661</v>
      </c>
      <c r="BR486" s="57" t="s">
        <v>2570</v>
      </c>
      <c r="BS486" s="57" t="s">
        <v>2333</v>
      </c>
      <c r="BT486" s="57" t="s">
        <v>2334</v>
      </c>
    </row>
    <row r="487" spans="1:72" s="57" customFormat="1" ht="14.15" customHeight="1" x14ac:dyDescent="0.35">
      <c r="A487" s="201">
        <v>14453</v>
      </c>
      <c r="B487" s="197" t="s">
        <v>1069</v>
      </c>
      <c r="C487" s="198" t="s">
        <v>126</v>
      </c>
      <c r="D487" s="199">
        <v>2</v>
      </c>
      <c r="E487" s="199">
        <v>2025</v>
      </c>
      <c r="F487" s="200" t="s">
        <v>127</v>
      </c>
      <c r="G487" s="197" t="s">
        <v>568</v>
      </c>
      <c r="H487" s="198" t="s">
        <v>567</v>
      </c>
      <c r="I487" s="200" t="s">
        <v>79</v>
      </c>
      <c r="J487" s="200" t="s">
        <v>80</v>
      </c>
      <c r="K487" s="200" t="s">
        <v>56</v>
      </c>
      <c r="L487" s="215" t="s">
        <v>57</v>
      </c>
      <c r="M487" s="203">
        <v>13</v>
      </c>
      <c r="N487" s="204" t="s">
        <v>1365</v>
      </c>
      <c r="O487" s="204" t="s">
        <v>455</v>
      </c>
      <c r="P487" s="200" t="s">
        <v>2014</v>
      </c>
      <c r="Q487" s="205" t="s">
        <v>61</v>
      </c>
      <c r="R487" s="200" t="s">
        <v>62</v>
      </c>
      <c r="S487" s="204">
        <v>31</v>
      </c>
      <c r="T487" s="203">
        <v>10</v>
      </c>
      <c r="U487" s="203">
        <v>110</v>
      </c>
      <c r="V487" s="203">
        <v>12</v>
      </c>
      <c r="W487" s="203">
        <v>122</v>
      </c>
      <c r="X487" s="203">
        <v>4</v>
      </c>
      <c r="Y487" s="203" t="s">
        <v>67</v>
      </c>
      <c r="Z487" s="207" t="s">
        <v>67</v>
      </c>
      <c r="AA487" s="208" t="s">
        <v>64</v>
      </c>
      <c r="AB487" s="198" t="s">
        <v>2234</v>
      </c>
      <c r="AC487" s="200" t="s">
        <v>564</v>
      </c>
      <c r="AD487" s="203" t="s">
        <v>67</v>
      </c>
      <c r="AE487" s="204">
        <v>0</v>
      </c>
      <c r="AF487" s="200" t="s">
        <v>1366</v>
      </c>
      <c r="AG487" s="57">
        <v>31</v>
      </c>
      <c r="AH487" s="203">
        <v>2</v>
      </c>
      <c r="AI487" s="202" t="s">
        <v>1681</v>
      </c>
      <c r="AJ487" s="197" t="s">
        <v>2205</v>
      </c>
      <c r="AK487" s="209">
        <v>122</v>
      </c>
      <c r="AL487" s="209">
        <v>31</v>
      </c>
      <c r="AM487" s="209">
        <v>5075</v>
      </c>
      <c r="AN487" s="209">
        <v>115000</v>
      </c>
      <c r="AO487" s="209">
        <v>0</v>
      </c>
      <c r="AP487" s="209">
        <v>6191500</v>
      </c>
      <c r="AQ487" s="209">
        <v>0</v>
      </c>
      <c r="AR487" s="209">
        <v>1150000</v>
      </c>
      <c r="AS487" s="210">
        <v>0</v>
      </c>
      <c r="AT487" s="210">
        <v>0</v>
      </c>
      <c r="AU487" s="210">
        <v>7341500</v>
      </c>
      <c r="AV487" s="107" t="s">
        <v>64</v>
      </c>
      <c r="AX487" s="107">
        <v>3</v>
      </c>
      <c r="AY487" s="107">
        <v>7</v>
      </c>
      <c r="AZ487" s="107">
        <v>0</v>
      </c>
      <c r="BA487" s="107">
        <v>0</v>
      </c>
      <c r="BB487" s="107">
        <v>0</v>
      </c>
      <c r="BC487" s="107">
        <v>0</v>
      </c>
      <c r="BD487" s="107">
        <v>0</v>
      </c>
      <c r="BE487" s="107">
        <v>0</v>
      </c>
      <c r="BF487" s="107">
        <v>0</v>
      </c>
      <c r="BG487" s="206">
        <v>7</v>
      </c>
      <c r="BH487" s="206">
        <v>7</v>
      </c>
      <c r="BI487" s="206">
        <v>7</v>
      </c>
      <c r="BJ487" s="206">
        <v>7</v>
      </c>
      <c r="BK487" s="206">
        <v>7</v>
      </c>
      <c r="BL487" s="57">
        <v>7</v>
      </c>
      <c r="BM487" s="57">
        <v>6.6000000000000005</v>
      </c>
      <c r="BN487" s="57" t="s">
        <v>64</v>
      </c>
      <c r="BO487" s="57" t="s">
        <v>2568</v>
      </c>
      <c r="BP487" s="57" t="s">
        <v>2569</v>
      </c>
      <c r="BQ487" s="108">
        <v>993423661</v>
      </c>
      <c r="BR487" s="57" t="s">
        <v>2570</v>
      </c>
      <c r="BS487" s="57" t="s">
        <v>2333</v>
      </c>
      <c r="BT487" s="57" t="s">
        <v>2334</v>
      </c>
    </row>
    <row r="488" spans="1:72" s="57" customFormat="1" ht="14.15" customHeight="1" x14ac:dyDescent="0.35">
      <c r="A488" s="201">
        <v>14329</v>
      </c>
      <c r="B488" s="197" t="s">
        <v>1069</v>
      </c>
      <c r="C488" s="198" t="s">
        <v>126</v>
      </c>
      <c r="D488" s="199">
        <v>2</v>
      </c>
      <c r="E488" s="199">
        <v>2025</v>
      </c>
      <c r="F488" s="200" t="s">
        <v>127</v>
      </c>
      <c r="G488" s="197" t="s">
        <v>241</v>
      </c>
      <c r="H488" s="198" t="s">
        <v>2252</v>
      </c>
      <c r="I488" s="200" t="s">
        <v>79</v>
      </c>
      <c r="J488" s="200" t="s">
        <v>80</v>
      </c>
      <c r="K488" s="200" t="s">
        <v>56</v>
      </c>
      <c r="L488" s="215" t="s">
        <v>57</v>
      </c>
      <c r="M488" s="203">
        <v>5</v>
      </c>
      <c r="N488" s="204" t="s">
        <v>2233</v>
      </c>
      <c r="O488" s="204" t="s">
        <v>237</v>
      </c>
      <c r="P488" s="200" t="s">
        <v>152</v>
      </c>
      <c r="Q488" s="205" t="s">
        <v>61</v>
      </c>
      <c r="R488" s="200" t="s">
        <v>62</v>
      </c>
      <c r="S488" s="204">
        <v>31</v>
      </c>
      <c r="T488" s="203">
        <v>10</v>
      </c>
      <c r="U488" s="203">
        <v>110</v>
      </c>
      <c r="V488" s="203">
        <v>12</v>
      </c>
      <c r="W488" s="203">
        <v>122</v>
      </c>
      <c r="X488" s="203">
        <v>4</v>
      </c>
      <c r="Y488" s="203" t="s">
        <v>64</v>
      </c>
      <c r="Z488" s="207" t="s">
        <v>67</v>
      </c>
      <c r="AA488" s="208" t="s">
        <v>64</v>
      </c>
      <c r="AB488" s="198" t="s">
        <v>2234</v>
      </c>
      <c r="AC488" s="200" t="s">
        <v>1086</v>
      </c>
      <c r="AD488" s="203" t="s">
        <v>67</v>
      </c>
      <c r="AE488" s="204">
        <v>0</v>
      </c>
      <c r="AF488" s="200" t="s">
        <v>1366</v>
      </c>
      <c r="AG488" s="57">
        <v>31</v>
      </c>
      <c r="AH488" s="203">
        <v>2</v>
      </c>
      <c r="AI488" s="202" t="s">
        <v>1681</v>
      </c>
      <c r="AJ488" s="197" t="s">
        <v>2205</v>
      </c>
      <c r="AK488" s="209">
        <v>122</v>
      </c>
      <c r="AL488" s="209">
        <v>31</v>
      </c>
      <c r="AM488" s="209">
        <v>5075</v>
      </c>
      <c r="AN488" s="209">
        <v>100000</v>
      </c>
      <c r="AO488" s="209">
        <v>0</v>
      </c>
      <c r="AP488" s="209">
        <v>6191500</v>
      </c>
      <c r="AQ488" s="209">
        <v>1240000</v>
      </c>
      <c r="AR488" s="209">
        <v>1000000</v>
      </c>
      <c r="AS488" s="210">
        <v>0</v>
      </c>
      <c r="AT488" s="210">
        <v>0</v>
      </c>
      <c r="AU488" s="210">
        <v>8431500</v>
      </c>
      <c r="AV488" s="107" t="s">
        <v>64</v>
      </c>
      <c r="AX488" s="107">
        <v>3</v>
      </c>
      <c r="AY488" s="107">
        <v>7</v>
      </c>
      <c r="AZ488" s="107">
        <v>0</v>
      </c>
      <c r="BA488" s="107">
        <v>0</v>
      </c>
      <c r="BB488" s="107">
        <v>0</v>
      </c>
      <c r="BC488" s="107">
        <v>0</v>
      </c>
      <c r="BD488" s="107">
        <v>0</v>
      </c>
      <c r="BE488" s="107">
        <v>0</v>
      </c>
      <c r="BF488" s="107">
        <v>0</v>
      </c>
      <c r="BG488" s="206">
        <v>7</v>
      </c>
      <c r="BH488" s="206">
        <v>7</v>
      </c>
      <c r="BI488" s="206">
        <v>7</v>
      </c>
      <c r="BJ488" s="206">
        <v>7</v>
      </c>
      <c r="BK488" s="206">
        <v>7</v>
      </c>
      <c r="BL488" s="57">
        <v>7</v>
      </c>
      <c r="BM488" s="57">
        <v>6.6000000000000005</v>
      </c>
      <c r="BN488" s="57" t="s">
        <v>67</v>
      </c>
      <c r="BQ488" s="108"/>
    </row>
    <row r="489" spans="1:72" s="57" customFormat="1" ht="14.15" customHeight="1" x14ac:dyDescent="0.35">
      <c r="A489" s="201">
        <v>14407</v>
      </c>
      <c r="B489" s="197" t="s">
        <v>1069</v>
      </c>
      <c r="C489" s="198" t="s">
        <v>126</v>
      </c>
      <c r="D489" s="199">
        <v>2</v>
      </c>
      <c r="E489" s="199">
        <v>2025</v>
      </c>
      <c r="F489" s="200" t="s">
        <v>127</v>
      </c>
      <c r="G489" s="197" t="s">
        <v>476</v>
      </c>
      <c r="H489" s="198" t="s">
        <v>603</v>
      </c>
      <c r="I489" s="200" t="s">
        <v>882</v>
      </c>
      <c r="J489" s="200" t="s">
        <v>2592</v>
      </c>
      <c r="K489" s="200" t="s">
        <v>65</v>
      </c>
      <c r="L489" s="215" t="s">
        <v>65</v>
      </c>
      <c r="M489" s="203">
        <v>13</v>
      </c>
      <c r="N489" s="204" t="s">
        <v>1365</v>
      </c>
      <c r="O489" s="204" t="s">
        <v>604</v>
      </c>
      <c r="P489" s="200" t="s">
        <v>152</v>
      </c>
      <c r="Q489" s="205" t="s">
        <v>61</v>
      </c>
      <c r="R489" s="200" t="s">
        <v>107</v>
      </c>
      <c r="S489" s="204">
        <v>50</v>
      </c>
      <c r="T489" s="203">
        <v>20</v>
      </c>
      <c r="U489" s="203"/>
      <c r="V489" s="203">
        <v>0</v>
      </c>
      <c r="W489" s="203">
        <v>200</v>
      </c>
      <c r="X489" s="203">
        <v>4</v>
      </c>
      <c r="Y489" s="203" t="s">
        <v>64</v>
      </c>
      <c r="Z489" s="207" t="s">
        <v>67</v>
      </c>
      <c r="AA489" s="208" t="s">
        <v>67</v>
      </c>
      <c r="AB489" s="198" t="s">
        <v>2250</v>
      </c>
      <c r="AC489" s="200" t="s">
        <v>2251</v>
      </c>
      <c r="AD489" s="203" t="s">
        <v>67</v>
      </c>
      <c r="AE489" s="204">
        <v>0</v>
      </c>
      <c r="AF489" s="200" t="s">
        <v>1366</v>
      </c>
      <c r="AG489" s="57">
        <v>50</v>
      </c>
      <c r="AH489" s="203">
        <v>2</v>
      </c>
      <c r="AI489" s="202" t="s">
        <v>1681</v>
      </c>
      <c r="AJ489" s="197" t="s">
        <v>2205</v>
      </c>
      <c r="AK489" s="209">
        <v>200</v>
      </c>
      <c r="AL489" s="209">
        <v>50</v>
      </c>
      <c r="AM489" s="209">
        <v>5075</v>
      </c>
      <c r="AN489" s="209">
        <v>0</v>
      </c>
      <c r="AO489" s="209">
        <v>0</v>
      </c>
      <c r="AP489" s="209">
        <v>20300000</v>
      </c>
      <c r="AQ489" s="209">
        <v>4000000</v>
      </c>
      <c r="AR489" s="209">
        <v>0</v>
      </c>
      <c r="AS489" s="210">
        <v>0</v>
      </c>
      <c r="AT489" s="210">
        <v>0</v>
      </c>
      <c r="AU489" s="210">
        <v>24300000</v>
      </c>
      <c r="AV489" s="107" t="s">
        <v>64</v>
      </c>
      <c r="AX489" s="107">
        <v>3</v>
      </c>
      <c r="AY489" s="107">
        <v>7</v>
      </c>
      <c r="AZ489" s="107">
        <v>7</v>
      </c>
      <c r="BA489" s="107">
        <v>7</v>
      </c>
      <c r="BB489" s="107">
        <v>7</v>
      </c>
      <c r="BC489" s="107">
        <v>7</v>
      </c>
      <c r="BD489" s="107">
        <v>7</v>
      </c>
      <c r="BE489" s="107">
        <v>7</v>
      </c>
      <c r="BF489" s="107">
        <v>7</v>
      </c>
      <c r="BG489" s="206">
        <v>7</v>
      </c>
      <c r="BH489" s="206">
        <v>7</v>
      </c>
      <c r="BI489" s="206">
        <v>7</v>
      </c>
      <c r="BJ489" s="206">
        <v>7</v>
      </c>
      <c r="BK489" s="206">
        <v>7</v>
      </c>
      <c r="BL489" s="57">
        <v>7</v>
      </c>
      <c r="BM489" s="57">
        <v>6.6000000000000005</v>
      </c>
      <c r="BN489" s="57" t="s">
        <v>67</v>
      </c>
      <c r="BQ489" s="108"/>
    </row>
    <row r="490" spans="1:72" s="57" customFormat="1" ht="14.15" customHeight="1" x14ac:dyDescent="0.35">
      <c r="A490" s="201">
        <v>14413</v>
      </c>
      <c r="B490" s="197" t="s">
        <v>1069</v>
      </c>
      <c r="C490" s="198" t="s">
        <v>126</v>
      </c>
      <c r="D490" s="199">
        <v>2</v>
      </c>
      <c r="E490" s="199">
        <v>2025</v>
      </c>
      <c r="F490" s="200" t="s">
        <v>127</v>
      </c>
      <c r="G490" s="197" t="s">
        <v>476</v>
      </c>
      <c r="H490" s="198" t="s">
        <v>603</v>
      </c>
      <c r="I490" s="200" t="s">
        <v>897</v>
      </c>
      <c r="J490" s="200" t="s">
        <v>2592</v>
      </c>
      <c r="K490" s="200" t="s">
        <v>65</v>
      </c>
      <c r="L490" s="215" t="s">
        <v>65</v>
      </c>
      <c r="M490" s="203">
        <v>13</v>
      </c>
      <c r="N490" s="204" t="s">
        <v>1365</v>
      </c>
      <c r="O490" s="204" t="s">
        <v>604</v>
      </c>
      <c r="P490" s="200" t="s">
        <v>152</v>
      </c>
      <c r="Q490" s="205" t="s">
        <v>61</v>
      </c>
      <c r="R490" s="200" t="s">
        <v>107</v>
      </c>
      <c r="S490" s="204">
        <v>25</v>
      </c>
      <c r="T490" s="203">
        <v>20</v>
      </c>
      <c r="U490" s="203"/>
      <c r="V490" s="203">
        <v>0</v>
      </c>
      <c r="W490" s="203">
        <v>100</v>
      </c>
      <c r="X490" s="203">
        <v>4</v>
      </c>
      <c r="Y490" s="203" t="s">
        <v>64</v>
      </c>
      <c r="Z490" s="207" t="s">
        <v>67</v>
      </c>
      <c r="AA490" s="208" t="s">
        <v>67</v>
      </c>
      <c r="AB490" s="198" t="s">
        <v>2244</v>
      </c>
      <c r="AC490" s="200" t="s">
        <v>600</v>
      </c>
      <c r="AD490" s="203" t="s">
        <v>67</v>
      </c>
      <c r="AE490" s="204">
        <v>0</v>
      </c>
      <c r="AF490" s="200" t="s">
        <v>1366</v>
      </c>
      <c r="AG490" s="57">
        <v>25</v>
      </c>
      <c r="AH490" s="203">
        <v>2</v>
      </c>
      <c r="AI490" s="202" t="s">
        <v>1681</v>
      </c>
      <c r="AJ490" s="197" t="s">
        <v>2205</v>
      </c>
      <c r="AK490" s="209">
        <v>100</v>
      </c>
      <c r="AL490" s="209">
        <v>25</v>
      </c>
      <c r="AM490" s="209">
        <v>5075</v>
      </c>
      <c r="AN490" s="209">
        <v>0</v>
      </c>
      <c r="AO490" s="209">
        <v>0</v>
      </c>
      <c r="AP490" s="209">
        <v>10150000</v>
      </c>
      <c r="AQ490" s="209">
        <v>2000000</v>
      </c>
      <c r="AR490" s="209">
        <v>0</v>
      </c>
      <c r="AS490" s="210">
        <v>0</v>
      </c>
      <c r="AT490" s="210">
        <v>0</v>
      </c>
      <c r="AU490" s="210">
        <v>12150000</v>
      </c>
      <c r="AV490" s="107" t="s">
        <v>64</v>
      </c>
      <c r="AX490" s="107">
        <v>3</v>
      </c>
      <c r="AY490" s="107">
        <v>7</v>
      </c>
      <c r="AZ490" s="107">
        <v>7</v>
      </c>
      <c r="BA490" s="107">
        <v>7</v>
      </c>
      <c r="BB490" s="107">
        <v>7</v>
      </c>
      <c r="BC490" s="107">
        <v>7</v>
      </c>
      <c r="BD490" s="107">
        <v>7</v>
      </c>
      <c r="BE490" s="107">
        <v>7</v>
      </c>
      <c r="BF490" s="107">
        <v>7</v>
      </c>
      <c r="BG490" s="206">
        <v>7</v>
      </c>
      <c r="BH490" s="206">
        <v>7</v>
      </c>
      <c r="BI490" s="206">
        <v>7</v>
      </c>
      <c r="BJ490" s="206">
        <v>7</v>
      </c>
      <c r="BK490" s="206">
        <v>7</v>
      </c>
      <c r="BL490" s="57">
        <v>7</v>
      </c>
      <c r="BM490" s="57">
        <v>6.6000000000000005</v>
      </c>
      <c r="BN490" s="57" t="s">
        <v>67</v>
      </c>
      <c r="BQ490" s="108"/>
    </row>
    <row r="491" spans="1:72" s="57" customFormat="1" ht="14.15" customHeight="1" x14ac:dyDescent="0.35">
      <c r="A491" s="201">
        <v>14465</v>
      </c>
      <c r="B491" s="197" t="s">
        <v>1069</v>
      </c>
      <c r="C491" s="198" t="s">
        <v>126</v>
      </c>
      <c r="D491" s="199">
        <v>2</v>
      </c>
      <c r="E491" s="199">
        <v>2025</v>
      </c>
      <c r="F491" s="200" t="s">
        <v>127</v>
      </c>
      <c r="G491" s="197" t="s">
        <v>619</v>
      </c>
      <c r="H491" s="198" t="s">
        <v>2263</v>
      </c>
      <c r="I491" s="200" t="s">
        <v>826</v>
      </c>
      <c r="J491" s="200" t="s">
        <v>2592</v>
      </c>
      <c r="K491" s="200" t="s">
        <v>827</v>
      </c>
      <c r="L491" s="215" t="s">
        <v>828</v>
      </c>
      <c r="M491" s="203">
        <v>13</v>
      </c>
      <c r="N491" s="204" t="s">
        <v>1365</v>
      </c>
      <c r="O491" s="204" t="s">
        <v>455</v>
      </c>
      <c r="P491" s="200" t="s">
        <v>132</v>
      </c>
      <c r="Q491" s="205" t="s">
        <v>61</v>
      </c>
      <c r="R491" s="200" t="s">
        <v>107</v>
      </c>
      <c r="S491" s="204">
        <v>18</v>
      </c>
      <c r="T491" s="203">
        <v>20</v>
      </c>
      <c r="U491" s="203"/>
      <c r="V491" s="203">
        <v>10</v>
      </c>
      <c r="W491" s="203">
        <v>52</v>
      </c>
      <c r="X491" s="203">
        <v>3</v>
      </c>
      <c r="Y491" s="203" t="s">
        <v>64</v>
      </c>
      <c r="Z491" s="207" t="s">
        <v>67</v>
      </c>
      <c r="AA491" s="208" t="s">
        <v>67</v>
      </c>
      <c r="AB491" s="198" t="s">
        <v>2266</v>
      </c>
      <c r="AC491" s="200" t="s">
        <v>831</v>
      </c>
      <c r="AD491" s="203" t="s">
        <v>67</v>
      </c>
      <c r="AE491" s="204">
        <v>0</v>
      </c>
      <c r="AF491" s="200" t="s">
        <v>1366</v>
      </c>
      <c r="AG491" s="57">
        <v>18</v>
      </c>
      <c r="AH491" s="203">
        <v>1</v>
      </c>
      <c r="AI491" s="202" t="s">
        <v>2176</v>
      </c>
      <c r="AJ491" s="197" t="s">
        <v>2175</v>
      </c>
      <c r="AK491" s="209">
        <v>52</v>
      </c>
      <c r="AL491" s="209">
        <v>18</v>
      </c>
      <c r="AM491" s="209">
        <v>4130</v>
      </c>
      <c r="AN491" s="209">
        <v>0</v>
      </c>
      <c r="AO491" s="209">
        <v>0</v>
      </c>
      <c r="AP491" s="209">
        <v>4295200</v>
      </c>
      <c r="AQ491" s="209">
        <v>1440000</v>
      </c>
      <c r="AR491" s="209">
        <v>0</v>
      </c>
      <c r="AS491" s="210">
        <v>0</v>
      </c>
      <c r="AT491" s="210">
        <v>0</v>
      </c>
      <c r="AU491" s="210">
        <v>5735200</v>
      </c>
      <c r="AV491" s="107" t="s">
        <v>64</v>
      </c>
      <c r="AX491" s="107">
        <v>1</v>
      </c>
      <c r="AY491" s="107">
        <v>7</v>
      </c>
      <c r="AZ491" s="107">
        <v>7</v>
      </c>
      <c r="BA491" s="107">
        <v>7</v>
      </c>
      <c r="BB491" s="107">
        <v>7</v>
      </c>
      <c r="BC491" s="107">
        <v>7</v>
      </c>
      <c r="BD491" s="107">
        <v>7</v>
      </c>
      <c r="BE491" s="107">
        <v>7</v>
      </c>
      <c r="BF491" s="107">
        <v>7</v>
      </c>
      <c r="BG491" s="206">
        <v>7</v>
      </c>
      <c r="BH491" s="206">
        <v>7</v>
      </c>
      <c r="BI491" s="206">
        <v>7</v>
      </c>
      <c r="BJ491" s="206">
        <v>7</v>
      </c>
      <c r="BK491" s="206">
        <v>7</v>
      </c>
      <c r="BL491" s="57">
        <v>7</v>
      </c>
      <c r="BM491" s="57">
        <v>6.4</v>
      </c>
      <c r="BN491" s="57" t="s">
        <v>67</v>
      </c>
      <c r="BQ491" s="108"/>
    </row>
    <row r="492" spans="1:72" s="57" customFormat="1" ht="14.15" customHeight="1" x14ac:dyDescent="0.35">
      <c r="A492" s="201">
        <v>14586</v>
      </c>
      <c r="B492" s="197" t="s">
        <v>1069</v>
      </c>
      <c r="C492" s="198" t="s">
        <v>126</v>
      </c>
      <c r="D492" s="199">
        <v>2</v>
      </c>
      <c r="E492" s="199">
        <v>2025</v>
      </c>
      <c r="F492" s="200" t="s">
        <v>127</v>
      </c>
      <c r="G492" s="197" t="s">
        <v>214</v>
      </c>
      <c r="H492" s="198" t="s">
        <v>2242</v>
      </c>
      <c r="I492" s="200" t="s">
        <v>296</v>
      </c>
      <c r="J492" s="200" t="s">
        <v>297</v>
      </c>
      <c r="K492" s="200" t="s">
        <v>65</v>
      </c>
      <c r="L492" s="215" t="s">
        <v>65</v>
      </c>
      <c r="M492" s="203">
        <v>5</v>
      </c>
      <c r="N492" s="204" t="s">
        <v>2233</v>
      </c>
      <c r="O492" s="204" t="s">
        <v>328</v>
      </c>
      <c r="P492" s="200" t="s">
        <v>152</v>
      </c>
      <c r="Q492" s="205" t="s">
        <v>61</v>
      </c>
      <c r="R492" s="200" t="s">
        <v>107</v>
      </c>
      <c r="S492" s="204">
        <v>40</v>
      </c>
      <c r="T492" s="203">
        <v>15</v>
      </c>
      <c r="U492" s="203">
        <v>160</v>
      </c>
      <c r="V492" s="203">
        <v>0</v>
      </c>
      <c r="W492" s="203">
        <v>160</v>
      </c>
      <c r="X492" s="203">
        <v>4</v>
      </c>
      <c r="Y492" s="203" t="s">
        <v>64</v>
      </c>
      <c r="Z492" s="207" t="s">
        <v>67</v>
      </c>
      <c r="AA492" s="208" t="s">
        <v>67</v>
      </c>
      <c r="AB492" s="198" t="s">
        <v>2234</v>
      </c>
      <c r="AC492" s="200" t="s">
        <v>329</v>
      </c>
      <c r="AD492" s="203" t="s">
        <v>64</v>
      </c>
      <c r="AE492" s="204" t="s">
        <v>1254</v>
      </c>
      <c r="AF492" s="200" t="s">
        <v>1366</v>
      </c>
      <c r="AG492" s="57">
        <v>40</v>
      </c>
      <c r="AH492" s="203">
        <v>3</v>
      </c>
      <c r="AI492" s="202" t="s">
        <v>2139</v>
      </c>
      <c r="AJ492" s="197" t="s">
        <v>2138</v>
      </c>
      <c r="AK492" s="209">
        <v>160</v>
      </c>
      <c r="AL492" s="209">
        <v>40</v>
      </c>
      <c r="AM492" s="209">
        <v>6373</v>
      </c>
      <c r="AN492" s="209">
        <v>0</v>
      </c>
      <c r="AO492" s="209">
        <v>50000</v>
      </c>
      <c r="AP492" s="209">
        <v>15295200</v>
      </c>
      <c r="AQ492" s="209">
        <v>2400000</v>
      </c>
      <c r="AR492" s="209">
        <v>0</v>
      </c>
      <c r="AS492" s="210">
        <v>0</v>
      </c>
      <c r="AT492" s="210">
        <v>750000</v>
      </c>
      <c r="AU492" s="210">
        <v>18445200</v>
      </c>
      <c r="AV492" s="107" t="s">
        <v>67</v>
      </c>
      <c r="AW492" s="57" t="s">
        <v>2573</v>
      </c>
      <c r="AX492" s="107">
        <v>0</v>
      </c>
      <c r="AY492" s="107">
        <v>0</v>
      </c>
      <c r="AZ492" s="107"/>
      <c r="BA492" s="107"/>
      <c r="BB492" s="107">
        <v>0</v>
      </c>
      <c r="BC492" s="107">
        <v>0</v>
      </c>
      <c r="BD492" s="107">
        <v>0</v>
      </c>
      <c r="BE492" s="107">
        <v>0</v>
      </c>
      <c r="BF492" s="107">
        <v>0</v>
      </c>
      <c r="BG492" s="206">
        <v>0</v>
      </c>
      <c r="BH492" s="206">
        <v>0</v>
      </c>
      <c r="BI492" s="206">
        <v>0</v>
      </c>
      <c r="BJ492" s="206">
        <v>0</v>
      </c>
      <c r="BK492" s="206">
        <v>0</v>
      </c>
      <c r="BL492" s="57">
        <v>0</v>
      </c>
      <c r="BM492" s="57">
        <v>0</v>
      </c>
      <c r="BN492" s="57" t="s">
        <v>67</v>
      </c>
      <c r="BQ492" s="108"/>
    </row>
    <row r="493" spans="1:72" s="57" customFormat="1" ht="14.15" customHeight="1" x14ac:dyDescent="0.35">
      <c r="A493" s="201">
        <v>14284</v>
      </c>
      <c r="B493" s="197" t="s">
        <v>1069</v>
      </c>
      <c r="C493" s="198" t="s">
        <v>126</v>
      </c>
      <c r="D493" s="199">
        <v>2</v>
      </c>
      <c r="E493" s="199">
        <v>2025</v>
      </c>
      <c r="F493" s="200" t="s">
        <v>127</v>
      </c>
      <c r="G493" s="197" t="s">
        <v>507</v>
      </c>
      <c r="H493" s="198" t="s">
        <v>2240</v>
      </c>
      <c r="I493" s="200" t="s">
        <v>493</v>
      </c>
      <c r="J493" s="200" t="s">
        <v>494</v>
      </c>
      <c r="K493" s="200" t="s">
        <v>207</v>
      </c>
      <c r="L493" s="215" t="s">
        <v>208</v>
      </c>
      <c r="M493" s="203">
        <v>13</v>
      </c>
      <c r="N493" s="204" t="s">
        <v>1365</v>
      </c>
      <c r="O493" s="204" t="s">
        <v>504</v>
      </c>
      <c r="P493" s="200" t="s">
        <v>462</v>
      </c>
      <c r="Q493" s="205" t="s">
        <v>61</v>
      </c>
      <c r="R493" s="200" t="s">
        <v>107</v>
      </c>
      <c r="S493" s="204">
        <v>27</v>
      </c>
      <c r="T493" s="203">
        <v>20</v>
      </c>
      <c r="U493" s="203">
        <v>72</v>
      </c>
      <c r="V493" s="203">
        <v>8</v>
      </c>
      <c r="W493" s="203">
        <v>80</v>
      </c>
      <c r="X493" s="203">
        <v>3</v>
      </c>
      <c r="Y493" s="203" t="s">
        <v>64</v>
      </c>
      <c r="Z493" s="207" t="s">
        <v>67</v>
      </c>
      <c r="AA493" s="208" t="s">
        <v>67</v>
      </c>
      <c r="AB493" s="198" t="s">
        <v>2234</v>
      </c>
      <c r="AC493" s="200" t="s">
        <v>2241</v>
      </c>
      <c r="AD493" s="203" t="s">
        <v>67</v>
      </c>
      <c r="AE493" s="204">
        <v>0</v>
      </c>
      <c r="AF493" s="200" t="s">
        <v>1366</v>
      </c>
      <c r="AG493" s="57">
        <v>27</v>
      </c>
      <c r="AH493" s="203">
        <v>1</v>
      </c>
      <c r="AI493" s="202" t="s">
        <v>2139</v>
      </c>
      <c r="AJ493" s="197" t="s">
        <v>2138</v>
      </c>
      <c r="AK493" s="209">
        <v>80</v>
      </c>
      <c r="AL493" s="209">
        <v>27</v>
      </c>
      <c r="AM493" s="209">
        <v>4130</v>
      </c>
      <c r="AN493" s="209">
        <v>0</v>
      </c>
      <c r="AO493" s="209">
        <v>0</v>
      </c>
      <c r="AP493" s="209">
        <v>6608000</v>
      </c>
      <c r="AQ493" s="209">
        <v>2160000</v>
      </c>
      <c r="AR493" s="209">
        <v>0</v>
      </c>
      <c r="AS493" s="210">
        <v>0</v>
      </c>
      <c r="AT493" s="210">
        <v>0</v>
      </c>
      <c r="AU493" s="210">
        <v>8768000</v>
      </c>
      <c r="AV493" s="107" t="s">
        <v>67</v>
      </c>
      <c r="AW493" s="57" t="s">
        <v>2574</v>
      </c>
      <c r="AX493" s="107">
        <v>0</v>
      </c>
      <c r="AY493" s="107">
        <v>0</v>
      </c>
      <c r="AZ493" s="107"/>
      <c r="BA493" s="107"/>
      <c r="BB493" s="107">
        <v>0</v>
      </c>
      <c r="BC493" s="107">
        <v>0</v>
      </c>
      <c r="BD493" s="107">
        <v>0</v>
      </c>
      <c r="BE493" s="107">
        <v>0</v>
      </c>
      <c r="BF493" s="107">
        <v>0</v>
      </c>
      <c r="BG493" s="206">
        <v>0</v>
      </c>
      <c r="BH493" s="206">
        <v>0</v>
      </c>
      <c r="BI493" s="206">
        <v>0</v>
      </c>
      <c r="BJ493" s="206">
        <v>0</v>
      </c>
      <c r="BK493" s="206">
        <v>0</v>
      </c>
      <c r="BL493" s="57">
        <v>0</v>
      </c>
      <c r="BM493" s="57">
        <v>0</v>
      </c>
      <c r="BN493" s="57" t="s">
        <v>67</v>
      </c>
      <c r="BQ493" s="108"/>
    </row>
    <row r="494" spans="1:72" s="57" customFormat="1" ht="14.15" customHeight="1" x14ac:dyDescent="0.35">
      <c r="A494" s="201">
        <v>14304</v>
      </c>
      <c r="B494" s="197" t="s">
        <v>1069</v>
      </c>
      <c r="C494" s="198" t="s">
        <v>126</v>
      </c>
      <c r="D494" s="199">
        <v>2</v>
      </c>
      <c r="E494" s="199">
        <v>2025</v>
      </c>
      <c r="F494" s="200" t="s">
        <v>127</v>
      </c>
      <c r="G494" s="197" t="s">
        <v>2289</v>
      </c>
      <c r="H494" s="198" t="s">
        <v>909</v>
      </c>
      <c r="I494" s="200" t="s">
        <v>906</v>
      </c>
      <c r="J494" s="200" t="s">
        <v>2592</v>
      </c>
      <c r="K494" s="200" t="s">
        <v>65</v>
      </c>
      <c r="L494" s="215" t="s">
        <v>65</v>
      </c>
      <c r="M494" s="203">
        <v>14</v>
      </c>
      <c r="N494" s="204" t="s">
        <v>2282</v>
      </c>
      <c r="O494" s="204" t="s">
        <v>486</v>
      </c>
      <c r="P494" s="200" t="s">
        <v>152</v>
      </c>
      <c r="Q494" s="205" t="s">
        <v>61</v>
      </c>
      <c r="R494" s="200" t="s">
        <v>107</v>
      </c>
      <c r="S494" s="204">
        <v>14</v>
      </c>
      <c r="T494" s="203">
        <v>20</v>
      </c>
      <c r="U494" s="203"/>
      <c r="V494" s="203">
        <v>0</v>
      </c>
      <c r="W494" s="203">
        <v>40</v>
      </c>
      <c r="X494" s="203">
        <v>3</v>
      </c>
      <c r="Y494" s="203" t="s">
        <v>64</v>
      </c>
      <c r="Z494" s="207" t="s">
        <v>67</v>
      </c>
      <c r="AA494" s="208" t="s">
        <v>67</v>
      </c>
      <c r="AB494" s="198" t="s">
        <v>2292</v>
      </c>
      <c r="AC494" s="200" t="s">
        <v>908</v>
      </c>
      <c r="AD494" s="203" t="s">
        <v>67</v>
      </c>
      <c r="AE494" s="204">
        <v>0</v>
      </c>
      <c r="AF494" s="200" t="s">
        <v>1366</v>
      </c>
      <c r="AG494" s="57">
        <v>14</v>
      </c>
      <c r="AH494" s="203">
        <v>1</v>
      </c>
      <c r="AI494" s="202" t="s">
        <v>2139</v>
      </c>
      <c r="AJ494" s="197" t="s">
        <v>2138</v>
      </c>
      <c r="AK494" s="209">
        <v>40</v>
      </c>
      <c r="AL494" s="209">
        <v>14</v>
      </c>
      <c r="AM494" s="209">
        <v>4130</v>
      </c>
      <c r="AN494" s="209">
        <v>0</v>
      </c>
      <c r="AO494" s="209">
        <v>0</v>
      </c>
      <c r="AP494" s="209">
        <v>3304000</v>
      </c>
      <c r="AQ494" s="209">
        <v>1120000</v>
      </c>
      <c r="AR494" s="209">
        <v>0</v>
      </c>
      <c r="AS494" s="210">
        <v>0</v>
      </c>
      <c r="AT494" s="210">
        <v>0</v>
      </c>
      <c r="AU494" s="210">
        <v>4424000</v>
      </c>
      <c r="AV494" s="107" t="s">
        <v>67</v>
      </c>
      <c r="AW494" s="57" t="s">
        <v>2574</v>
      </c>
      <c r="AX494" s="107">
        <v>0</v>
      </c>
      <c r="AY494" s="107">
        <v>0</v>
      </c>
      <c r="AZ494" s="107">
        <v>7</v>
      </c>
      <c r="BA494" s="107">
        <v>7</v>
      </c>
      <c r="BB494" s="107">
        <v>0</v>
      </c>
      <c r="BC494" s="107">
        <v>0</v>
      </c>
      <c r="BD494" s="107">
        <v>0</v>
      </c>
      <c r="BE494" s="107">
        <v>0</v>
      </c>
      <c r="BF494" s="107">
        <v>0</v>
      </c>
      <c r="BG494" s="206">
        <v>0</v>
      </c>
      <c r="BH494" s="206">
        <v>0</v>
      </c>
      <c r="BI494" s="206">
        <v>0</v>
      </c>
      <c r="BJ494" s="206">
        <v>0</v>
      </c>
      <c r="BK494" s="206">
        <v>0</v>
      </c>
      <c r="BL494" s="57">
        <v>0</v>
      </c>
      <c r="BM494" s="57">
        <v>0</v>
      </c>
      <c r="BN494" s="57" t="s">
        <v>67</v>
      </c>
      <c r="BQ494" s="108"/>
    </row>
    <row r="495" spans="1:72" s="57" customFormat="1" ht="14.15" customHeight="1" x14ac:dyDescent="0.35">
      <c r="A495" s="201">
        <v>14306</v>
      </c>
      <c r="B495" s="197" t="s">
        <v>1069</v>
      </c>
      <c r="C495" s="198" t="s">
        <v>126</v>
      </c>
      <c r="D495" s="199">
        <v>2</v>
      </c>
      <c r="E495" s="199">
        <v>2025</v>
      </c>
      <c r="F495" s="200" t="s">
        <v>127</v>
      </c>
      <c r="G495" s="197" t="s">
        <v>2289</v>
      </c>
      <c r="H495" s="198" t="s">
        <v>909</v>
      </c>
      <c r="I495" s="200" t="s">
        <v>906</v>
      </c>
      <c r="J495" s="200" t="s">
        <v>2592</v>
      </c>
      <c r="K495" s="200" t="s">
        <v>65</v>
      </c>
      <c r="L495" s="215" t="s">
        <v>65</v>
      </c>
      <c r="M495" s="203">
        <v>14</v>
      </c>
      <c r="N495" s="204" t="s">
        <v>2282</v>
      </c>
      <c r="O495" s="204" t="s">
        <v>486</v>
      </c>
      <c r="P495" s="200" t="s">
        <v>152</v>
      </c>
      <c r="Q495" s="205" t="s">
        <v>61</v>
      </c>
      <c r="R495" s="200" t="s">
        <v>107</v>
      </c>
      <c r="S495" s="204">
        <v>14</v>
      </c>
      <c r="T495" s="203">
        <v>20</v>
      </c>
      <c r="U495" s="203"/>
      <c r="V495" s="203">
        <v>0</v>
      </c>
      <c r="W495" s="203">
        <v>40</v>
      </c>
      <c r="X495" s="203">
        <v>3</v>
      </c>
      <c r="Y495" s="203" t="s">
        <v>64</v>
      </c>
      <c r="Z495" s="207" t="s">
        <v>67</v>
      </c>
      <c r="AA495" s="208" t="s">
        <v>67</v>
      </c>
      <c r="AB495" s="198" t="s">
        <v>2290</v>
      </c>
      <c r="AC495" s="200" t="s">
        <v>2047</v>
      </c>
      <c r="AD495" s="203" t="s">
        <v>67</v>
      </c>
      <c r="AE495" s="204">
        <v>0</v>
      </c>
      <c r="AF495" s="200" t="s">
        <v>1366</v>
      </c>
      <c r="AG495" s="57">
        <v>14</v>
      </c>
      <c r="AH495" s="203">
        <v>1</v>
      </c>
      <c r="AI495" s="202" t="s">
        <v>2139</v>
      </c>
      <c r="AJ495" s="197" t="s">
        <v>2138</v>
      </c>
      <c r="AK495" s="209">
        <v>40</v>
      </c>
      <c r="AL495" s="209">
        <v>14</v>
      </c>
      <c r="AM495" s="209">
        <v>4130</v>
      </c>
      <c r="AN495" s="209">
        <v>0</v>
      </c>
      <c r="AO495" s="209">
        <v>0</v>
      </c>
      <c r="AP495" s="209">
        <v>3304000</v>
      </c>
      <c r="AQ495" s="209">
        <v>1120000</v>
      </c>
      <c r="AR495" s="209">
        <v>0</v>
      </c>
      <c r="AS495" s="210">
        <v>0</v>
      </c>
      <c r="AT495" s="210">
        <v>0</v>
      </c>
      <c r="AU495" s="210">
        <v>4424000</v>
      </c>
      <c r="AV495" s="107" t="s">
        <v>67</v>
      </c>
      <c r="AW495" s="57" t="s">
        <v>2574</v>
      </c>
      <c r="AX495" s="107">
        <v>0</v>
      </c>
      <c r="AY495" s="107">
        <v>0</v>
      </c>
      <c r="AZ495" s="107">
        <v>7</v>
      </c>
      <c r="BA495" s="107">
        <v>7</v>
      </c>
      <c r="BB495" s="107">
        <v>0</v>
      </c>
      <c r="BC495" s="107">
        <v>0</v>
      </c>
      <c r="BD495" s="107">
        <v>0</v>
      </c>
      <c r="BE495" s="107">
        <v>0</v>
      </c>
      <c r="BF495" s="107">
        <v>0</v>
      </c>
      <c r="BG495" s="206">
        <v>0</v>
      </c>
      <c r="BH495" s="206">
        <v>0</v>
      </c>
      <c r="BI495" s="206">
        <v>0</v>
      </c>
      <c r="BJ495" s="206">
        <v>0</v>
      </c>
      <c r="BK495" s="206">
        <v>0</v>
      </c>
      <c r="BL495" s="57">
        <v>0</v>
      </c>
      <c r="BM495" s="57">
        <v>0</v>
      </c>
      <c r="BN495" s="57" t="s">
        <v>67</v>
      </c>
      <c r="BQ495" s="108"/>
    </row>
    <row r="496" spans="1:72" s="57" customFormat="1" ht="14.15" customHeight="1" x14ac:dyDescent="0.35">
      <c r="A496" s="201">
        <v>14390</v>
      </c>
      <c r="B496" s="197" t="s">
        <v>1069</v>
      </c>
      <c r="C496" s="198" t="s">
        <v>126</v>
      </c>
      <c r="D496" s="199">
        <v>2</v>
      </c>
      <c r="E496" s="199">
        <v>2025</v>
      </c>
      <c r="F496" s="200" t="s">
        <v>127</v>
      </c>
      <c r="G496" s="197" t="s">
        <v>468</v>
      </c>
      <c r="H496" s="198" t="s">
        <v>467</v>
      </c>
      <c r="I496" s="200" t="s">
        <v>207</v>
      </c>
      <c r="J496" s="200" t="s">
        <v>208</v>
      </c>
      <c r="K496" s="200" t="s">
        <v>2015</v>
      </c>
      <c r="L496" s="215" t="s">
        <v>484</v>
      </c>
      <c r="M496" s="203">
        <v>5</v>
      </c>
      <c r="N496" s="204" t="s">
        <v>2233</v>
      </c>
      <c r="O496" s="204" t="s">
        <v>461</v>
      </c>
      <c r="P496" s="200" t="s">
        <v>462</v>
      </c>
      <c r="Q496" s="205" t="s">
        <v>61</v>
      </c>
      <c r="R496" s="200" t="s">
        <v>107</v>
      </c>
      <c r="S496" s="204">
        <v>4</v>
      </c>
      <c r="T496" s="203">
        <v>20</v>
      </c>
      <c r="U496" s="203">
        <v>8</v>
      </c>
      <c r="V496" s="203">
        <v>8</v>
      </c>
      <c r="W496" s="203">
        <v>16</v>
      </c>
      <c r="X496" s="203">
        <v>4</v>
      </c>
      <c r="Y496" s="203" t="s">
        <v>64</v>
      </c>
      <c r="Z496" s="207" t="s">
        <v>67</v>
      </c>
      <c r="AA496" s="208" t="s">
        <v>67</v>
      </c>
      <c r="AB496" s="198" t="s">
        <v>2234</v>
      </c>
      <c r="AC496" s="200" t="s">
        <v>464</v>
      </c>
      <c r="AD496" s="203" t="s">
        <v>67</v>
      </c>
      <c r="AE496" s="204">
        <v>0</v>
      </c>
      <c r="AF496" s="200" t="s">
        <v>1366</v>
      </c>
      <c r="AG496" s="57">
        <v>4</v>
      </c>
      <c r="AH496" s="203">
        <v>1</v>
      </c>
      <c r="AI496" s="202" t="s">
        <v>2139</v>
      </c>
      <c r="AJ496" s="197" t="s">
        <v>2138</v>
      </c>
      <c r="AK496" s="209">
        <v>16</v>
      </c>
      <c r="AL496" s="209">
        <v>4</v>
      </c>
      <c r="AM496" s="209">
        <v>4130</v>
      </c>
      <c r="AN496" s="209">
        <v>0</v>
      </c>
      <c r="AO496" s="209">
        <v>0</v>
      </c>
      <c r="AP496" s="209">
        <v>1321600</v>
      </c>
      <c r="AQ496" s="209">
        <v>320000</v>
      </c>
      <c r="AR496" s="209">
        <v>0</v>
      </c>
      <c r="AS496" s="210">
        <v>0</v>
      </c>
      <c r="AT496" s="210">
        <v>0</v>
      </c>
      <c r="AU496" s="210">
        <v>1641600</v>
      </c>
      <c r="AV496" s="107" t="s">
        <v>67</v>
      </c>
      <c r="AW496" s="57" t="s">
        <v>2575</v>
      </c>
      <c r="AX496" s="107">
        <v>0</v>
      </c>
      <c r="AY496" s="107">
        <v>0</v>
      </c>
      <c r="AZ496" s="107"/>
      <c r="BA496" s="107"/>
      <c r="BB496" s="107">
        <v>0</v>
      </c>
      <c r="BC496" s="107">
        <v>0</v>
      </c>
      <c r="BD496" s="107">
        <v>0</v>
      </c>
      <c r="BE496" s="107">
        <v>0</v>
      </c>
      <c r="BF496" s="107">
        <v>0</v>
      </c>
      <c r="BG496" s="206">
        <v>0</v>
      </c>
      <c r="BH496" s="206">
        <v>0</v>
      </c>
      <c r="BI496" s="206">
        <v>0</v>
      </c>
      <c r="BJ496" s="206">
        <v>0</v>
      </c>
      <c r="BK496" s="206">
        <v>0</v>
      </c>
      <c r="BL496" s="57">
        <v>0</v>
      </c>
      <c r="BM496" s="57">
        <v>0</v>
      </c>
      <c r="BN496" s="57" t="s">
        <v>67</v>
      </c>
      <c r="BQ496" s="108"/>
    </row>
    <row r="497" spans="1:73" s="57" customFormat="1" ht="14.15" customHeight="1" x14ac:dyDescent="0.35">
      <c r="A497" s="201">
        <v>14391</v>
      </c>
      <c r="B497" s="197" t="s">
        <v>1069</v>
      </c>
      <c r="C497" s="198" t="s">
        <v>126</v>
      </c>
      <c r="D497" s="199">
        <v>2</v>
      </c>
      <c r="E497" s="199">
        <v>2025</v>
      </c>
      <c r="F497" s="200" t="s">
        <v>127</v>
      </c>
      <c r="G497" s="197" t="s">
        <v>468</v>
      </c>
      <c r="H497" s="198" t="s">
        <v>467</v>
      </c>
      <c r="I497" s="200" t="s">
        <v>493</v>
      </c>
      <c r="J497" s="200" t="s">
        <v>494</v>
      </c>
      <c r="K497" s="200" t="s">
        <v>65</v>
      </c>
      <c r="L497" s="215" t="s">
        <v>65</v>
      </c>
      <c r="M497" s="203">
        <v>5</v>
      </c>
      <c r="N497" s="204" t="s">
        <v>2233</v>
      </c>
      <c r="O497" s="204" t="s">
        <v>461</v>
      </c>
      <c r="P497" s="200" t="s">
        <v>462</v>
      </c>
      <c r="Q497" s="205" t="s">
        <v>61</v>
      </c>
      <c r="R497" s="200" t="s">
        <v>107</v>
      </c>
      <c r="S497" s="204">
        <v>18</v>
      </c>
      <c r="T497" s="203">
        <v>17</v>
      </c>
      <c r="U497" s="203">
        <v>72</v>
      </c>
      <c r="V497" s="203">
        <v>0</v>
      </c>
      <c r="W497" s="203">
        <v>72</v>
      </c>
      <c r="X497" s="203">
        <v>4</v>
      </c>
      <c r="Y497" s="203" t="s">
        <v>64</v>
      </c>
      <c r="Z497" s="207" t="s">
        <v>67</v>
      </c>
      <c r="AA497" s="208" t="s">
        <v>67</v>
      </c>
      <c r="AB497" s="198" t="s">
        <v>2234</v>
      </c>
      <c r="AC497" s="200" t="s">
        <v>464</v>
      </c>
      <c r="AD497" s="203" t="s">
        <v>67</v>
      </c>
      <c r="AE497" s="204">
        <v>0</v>
      </c>
      <c r="AF497" s="200" t="s">
        <v>1366</v>
      </c>
      <c r="AG497" s="57">
        <v>18</v>
      </c>
      <c r="AH497" s="203">
        <v>1</v>
      </c>
      <c r="AI497" s="202" t="s">
        <v>2139</v>
      </c>
      <c r="AJ497" s="197" t="s">
        <v>2138</v>
      </c>
      <c r="AK497" s="209">
        <v>72</v>
      </c>
      <c r="AL497" s="209">
        <v>18</v>
      </c>
      <c r="AM497" s="209">
        <v>4130</v>
      </c>
      <c r="AN497" s="209">
        <v>0</v>
      </c>
      <c r="AO497" s="209">
        <v>0</v>
      </c>
      <c r="AP497" s="209">
        <v>5055120</v>
      </c>
      <c r="AQ497" s="209">
        <v>1224000</v>
      </c>
      <c r="AR497" s="209">
        <v>0</v>
      </c>
      <c r="AS497" s="210">
        <v>0</v>
      </c>
      <c r="AT497" s="210">
        <v>0</v>
      </c>
      <c r="AU497" s="210">
        <v>6279120</v>
      </c>
      <c r="AV497" s="107" t="s">
        <v>67</v>
      </c>
      <c r="AW497" s="57" t="s">
        <v>2573</v>
      </c>
      <c r="AX497" s="107">
        <v>0</v>
      </c>
      <c r="AY497" s="107">
        <v>0</v>
      </c>
      <c r="AZ497" s="107"/>
      <c r="BA497" s="107"/>
      <c r="BB497" s="107">
        <v>0</v>
      </c>
      <c r="BC497" s="107">
        <v>0</v>
      </c>
      <c r="BD497" s="107">
        <v>0</v>
      </c>
      <c r="BE497" s="107">
        <v>0</v>
      </c>
      <c r="BF497" s="107">
        <v>0</v>
      </c>
      <c r="BG497" s="206">
        <v>0</v>
      </c>
      <c r="BH497" s="206">
        <v>0</v>
      </c>
      <c r="BI497" s="206">
        <v>0</v>
      </c>
      <c r="BJ497" s="206">
        <v>0</v>
      </c>
      <c r="BK497" s="206">
        <v>0</v>
      </c>
      <c r="BL497" s="57">
        <v>0</v>
      </c>
      <c r="BM497" s="57">
        <v>0</v>
      </c>
      <c r="BN497" s="57" t="s">
        <v>67</v>
      </c>
      <c r="BQ497" s="108"/>
    </row>
    <row r="498" spans="1:73" s="57" customFormat="1" ht="14.15" customHeight="1" x14ac:dyDescent="0.35">
      <c r="A498" s="201">
        <v>14406</v>
      </c>
      <c r="B498" s="197" t="s">
        <v>1069</v>
      </c>
      <c r="C498" s="198" t="s">
        <v>126</v>
      </c>
      <c r="D498" s="199">
        <v>2</v>
      </c>
      <c r="E498" s="199">
        <v>2025</v>
      </c>
      <c r="F498" s="200" t="s">
        <v>127</v>
      </c>
      <c r="G498" s="197" t="s">
        <v>476</v>
      </c>
      <c r="H498" s="198" t="s">
        <v>603</v>
      </c>
      <c r="I498" s="200" t="s">
        <v>882</v>
      </c>
      <c r="J498" s="200" t="s">
        <v>2592</v>
      </c>
      <c r="K498" s="200" t="s">
        <v>65</v>
      </c>
      <c r="L498" s="215" t="s">
        <v>65</v>
      </c>
      <c r="M498" s="203">
        <v>13</v>
      </c>
      <c r="N498" s="204" t="s">
        <v>1365</v>
      </c>
      <c r="O498" s="204" t="s">
        <v>595</v>
      </c>
      <c r="P498" s="200" t="s">
        <v>152</v>
      </c>
      <c r="Q498" s="205" t="s">
        <v>61</v>
      </c>
      <c r="R498" s="200" t="s">
        <v>107</v>
      </c>
      <c r="S498" s="204">
        <v>50</v>
      </c>
      <c r="T498" s="203">
        <v>20</v>
      </c>
      <c r="U498" s="203"/>
      <c r="V498" s="203">
        <v>0</v>
      </c>
      <c r="W498" s="203">
        <v>200</v>
      </c>
      <c r="X498" s="203">
        <v>4</v>
      </c>
      <c r="Y498" s="203" t="s">
        <v>64</v>
      </c>
      <c r="Z498" s="207" t="s">
        <v>67</v>
      </c>
      <c r="AA498" s="208" t="s">
        <v>67</v>
      </c>
      <c r="AB498" s="198" t="s">
        <v>2250</v>
      </c>
      <c r="AC498" s="200" t="s">
        <v>600</v>
      </c>
      <c r="AD498" s="203" t="s">
        <v>67</v>
      </c>
      <c r="AE498" s="204">
        <v>0</v>
      </c>
      <c r="AF498" s="200" t="s">
        <v>1366</v>
      </c>
      <c r="AG498" s="57">
        <v>50</v>
      </c>
      <c r="AH498" s="203">
        <v>2</v>
      </c>
      <c r="AI498" s="202" t="s">
        <v>2139</v>
      </c>
      <c r="AJ498" s="197" t="s">
        <v>2138</v>
      </c>
      <c r="AK498" s="209">
        <v>200</v>
      </c>
      <c r="AL498" s="209">
        <v>50</v>
      </c>
      <c r="AM498" s="209">
        <v>5075</v>
      </c>
      <c r="AN498" s="209">
        <v>0</v>
      </c>
      <c r="AO498" s="209">
        <v>0</v>
      </c>
      <c r="AP498" s="209">
        <v>20300000</v>
      </c>
      <c r="AQ498" s="209">
        <v>4000000</v>
      </c>
      <c r="AR498" s="209">
        <v>0</v>
      </c>
      <c r="AS498" s="210">
        <v>0</v>
      </c>
      <c r="AT498" s="210">
        <v>0</v>
      </c>
      <c r="AU498" s="210">
        <v>24300000</v>
      </c>
      <c r="AV498" s="107" t="s">
        <v>67</v>
      </c>
      <c r="AW498" s="57" t="s">
        <v>2574</v>
      </c>
      <c r="AX498" s="107">
        <v>0</v>
      </c>
      <c r="AY498" s="107">
        <v>0</v>
      </c>
      <c r="AZ498" s="107">
        <v>7</v>
      </c>
      <c r="BA498" s="107">
        <v>7</v>
      </c>
      <c r="BB498" s="107">
        <v>0</v>
      </c>
      <c r="BC498" s="107">
        <v>0</v>
      </c>
      <c r="BD498" s="107">
        <v>0</v>
      </c>
      <c r="BE498" s="107">
        <v>0</v>
      </c>
      <c r="BF498" s="107">
        <v>0</v>
      </c>
      <c r="BG498" s="206">
        <v>0</v>
      </c>
      <c r="BH498" s="206">
        <v>0</v>
      </c>
      <c r="BI498" s="206">
        <v>0</v>
      </c>
      <c r="BJ498" s="206">
        <v>0</v>
      </c>
      <c r="BK498" s="206">
        <v>0</v>
      </c>
      <c r="BL498" s="57">
        <v>0</v>
      </c>
      <c r="BM498" s="57">
        <v>0</v>
      </c>
      <c r="BN498" s="57" t="s">
        <v>67</v>
      </c>
      <c r="BQ498" s="108"/>
    </row>
    <row r="499" spans="1:73" s="57" customFormat="1" ht="14.15" customHeight="1" x14ac:dyDescent="0.35">
      <c r="A499" s="201">
        <v>14407</v>
      </c>
      <c r="B499" s="197" t="s">
        <v>1069</v>
      </c>
      <c r="C499" s="198" t="s">
        <v>126</v>
      </c>
      <c r="D499" s="199">
        <v>2</v>
      </c>
      <c r="E499" s="199">
        <v>2025</v>
      </c>
      <c r="F499" s="200" t="s">
        <v>127</v>
      </c>
      <c r="G499" s="197" t="s">
        <v>476</v>
      </c>
      <c r="H499" s="198" t="s">
        <v>603</v>
      </c>
      <c r="I499" s="200" t="s">
        <v>882</v>
      </c>
      <c r="J499" s="200" t="s">
        <v>2592</v>
      </c>
      <c r="K499" s="200" t="s">
        <v>65</v>
      </c>
      <c r="L499" s="215" t="s">
        <v>65</v>
      </c>
      <c r="M499" s="203">
        <v>13</v>
      </c>
      <c r="N499" s="204" t="s">
        <v>1365</v>
      </c>
      <c r="O499" s="204" t="s">
        <v>604</v>
      </c>
      <c r="P499" s="200" t="s">
        <v>152</v>
      </c>
      <c r="Q499" s="205" t="s">
        <v>61</v>
      </c>
      <c r="R499" s="200" t="s">
        <v>107</v>
      </c>
      <c r="S499" s="204">
        <v>50</v>
      </c>
      <c r="T499" s="203">
        <v>20</v>
      </c>
      <c r="U499" s="203"/>
      <c r="V499" s="203">
        <v>0</v>
      </c>
      <c r="W499" s="203">
        <v>200</v>
      </c>
      <c r="X499" s="203">
        <v>4</v>
      </c>
      <c r="Y499" s="203" t="s">
        <v>64</v>
      </c>
      <c r="Z499" s="207" t="s">
        <v>67</v>
      </c>
      <c r="AA499" s="208" t="s">
        <v>67</v>
      </c>
      <c r="AB499" s="198" t="s">
        <v>2250</v>
      </c>
      <c r="AC499" s="200" t="s">
        <v>2251</v>
      </c>
      <c r="AD499" s="203" t="s">
        <v>67</v>
      </c>
      <c r="AE499" s="204">
        <v>0</v>
      </c>
      <c r="AF499" s="200" t="s">
        <v>1366</v>
      </c>
      <c r="AG499" s="57">
        <v>50</v>
      </c>
      <c r="AH499" s="203">
        <v>2</v>
      </c>
      <c r="AI499" s="202" t="s">
        <v>2139</v>
      </c>
      <c r="AJ499" s="197" t="s">
        <v>2138</v>
      </c>
      <c r="AK499" s="209">
        <v>200</v>
      </c>
      <c r="AL499" s="209">
        <v>50</v>
      </c>
      <c r="AM499" s="209">
        <v>5075</v>
      </c>
      <c r="AN499" s="209">
        <v>0</v>
      </c>
      <c r="AO499" s="209">
        <v>0</v>
      </c>
      <c r="AP499" s="209">
        <v>20300000</v>
      </c>
      <c r="AQ499" s="209">
        <v>4000000</v>
      </c>
      <c r="AR499" s="209">
        <v>0</v>
      </c>
      <c r="AS499" s="210">
        <v>0</v>
      </c>
      <c r="AT499" s="210">
        <v>0</v>
      </c>
      <c r="AU499" s="210">
        <v>24300000</v>
      </c>
      <c r="AV499" s="107" t="s">
        <v>67</v>
      </c>
      <c r="AW499" s="57" t="s">
        <v>2576</v>
      </c>
      <c r="AX499" s="107">
        <v>0</v>
      </c>
      <c r="AY499" s="107">
        <v>0</v>
      </c>
      <c r="AZ499" s="107">
        <v>7</v>
      </c>
      <c r="BA499" s="107">
        <v>7</v>
      </c>
      <c r="BB499" s="107">
        <v>0</v>
      </c>
      <c r="BC499" s="107">
        <v>0</v>
      </c>
      <c r="BD499" s="107">
        <v>0</v>
      </c>
      <c r="BE499" s="107">
        <v>0</v>
      </c>
      <c r="BF499" s="107">
        <v>0</v>
      </c>
      <c r="BG499" s="206">
        <v>0</v>
      </c>
      <c r="BH499" s="206">
        <v>0</v>
      </c>
      <c r="BI499" s="206">
        <v>0</v>
      </c>
      <c r="BJ499" s="206">
        <v>0</v>
      </c>
      <c r="BK499" s="206">
        <v>0</v>
      </c>
      <c r="BL499" s="57">
        <v>0</v>
      </c>
      <c r="BM499" s="57">
        <v>0</v>
      </c>
      <c r="BN499" s="57" t="s">
        <v>67</v>
      </c>
      <c r="BQ499" s="108"/>
    </row>
    <row r="500" spans="1:73" s="57" customFormat="1" ht="14.15" customHeight="1" x14ac:dyDescent="0.35">
      <c r="A500" s="201">
        <v>14412</v>
      </c>
      <c r="B500" s="197" t="s">
        <v>1069</v>
      </c>
      <c r="C500" s="198" t="s">
        <v>126</v>
      </c>
      <c r="D500" s="199">
        <v>2</v>
      </c>
      <c r="E500" s="199">
        <v>2025</v>
      </c>
      <c r="F500" s="200" t="s">
        <v>127</v>
      </c>
      <c r="G500" s="197" t="s">
        <v>476</v>
      </c>
      <c r="H500" s="198" t="s">
        <v>603</v>
      </c>
      <c r="I500" s="200" t="s">
        <v>897</v>
      </c>
      <c r="J500" s="200" t="s">
        <v>2592</v>
      </c>
      <c r="K500" s="200" t="s">
        <v>65</v>
      </c>
      <c r="L500" s="215" t="s">
        <v>65</v>
      </c>
      <c r="M500" s="203">
        <v>13</v>
      </c>
      <c r="N500" s="204" t="s">
        <v>1365</v>
      </c>
      <c r="O500" s="204" t="s">
        <v>595</v>
      </c>
      <c r="P500" s="200" t="s">
        <v>152</v>
      </c>
      <c r="Q500" s="205" t="s">
        <v>61</v>
      </c>
      <c r="R500" s="200" t="s">
        <v>107</v>
      </c>
      <c r="S500" s="204">
        <v>25</v>
      </c>
      <c r="T500" s="203">
        <v>20</v>
      </c>
      <c r="U500" s="203"/>
      <c r="V500" s="203">
        <v>0</v>
      </c>
      <c r="W500" s="203">
        <v>100</v>
      </c>
      <c r="X500" s="203">
        <v>4</v>
      </c>
      <c r="Y500" s="203" t="s">
        <v>64</v>
      </c>
      <c r="Z500" s="207" t="s">
        <v>67</v>
      </c>
      <c r="AA500" s="208" t="s">
        <v>67</v>
      </c>
      <c r="AB500" s="198" t="s">
        <v>2244</v>
      </c>
      <c r="AC500" s="200" t="s">
        <v>600</v>
      </c>
      <c r="AD500" s="203" t="s">
        <v>67</v>
      </c>
      <c r="AE500" s="204">
        <v>0</v>
      </c>
      <c r="AF500" s="200" t="s">
        <v>1366</v>
      </c>
      <c r="AG500" s="57">
        <v>25</v>
      </c>
      <c r="AH500" s="203">
        <v>2</v>
      </c>
      <c r="AI500" s="202" t="s">
        <v>2139</v>
      </c>
      <c r="AJ500" s="197" t="s">
        <v>2138</v>
      </c>
      <c r="AK500" s="209">
        <v>100</v>
      </c>
      <c r="AL500" s="209">
        <v>25</v>
      </c>
      <c r="AM500" s="209">
        <v>5075</v>
      </c>
      <c r="AN500" s="209">
        <v>0</v>
      </c>
      <c r="AO500" s="209">
        <v>0</v>
      </c>
      <c r="AP500" s="209">
        <v>10150000</v>
      </c>
      <c r="AQ500" s="209">
        <v>2000000</v>
      </c>
      <c r="AR500" s="209">
        <v>0</v>
      </c>
      <c r="AS500" s="210">
        <v>0</v>
      </c>
      <c r="AT500" s="210">
        <v>0</v>
      </c>
      <c r="AU500" s="210">
        <v>12150000</v>
      </c>
      <c r="AV500" s="107" t="s">
        <v>67</v>
      </c>
      <c r="AW500" s="57" t="s">
        <v>2575</v>
      </c>
      <c r="AX500" s="107">
        <v>0</v>
      </c>
      <c r="AY500" s="107">
        <v>0</v>
      </c>
      <c r="AZ500" s="107">
        <v>7</v>
      </c>
      <c r="BA500" s="107">
        <v>7</v>
      </c>
      <c r="BB500" s="107">
        <v>0</v>
      </c>
      <c r="BC500" s="107">
        <v>0</v>
      </c>
      <c r="BD500" s="107">
        <v>0</v>
      </c>
      <c r="BE500" s="107">
        <v>0</v>
      </c>
      <c r="BF500" s="107">
        <v>0</v>
      </c>
      <c r="BG500" s="206">
        <v>0</v>
      </c>
      <c r="BH500" s="206">
        <v>0</v>
      </c>
      <c r="BI500" s="206">
        <v>0</v>
      </c>
      <c r="BJ500" s="206">
        <v>0</v>
      </c>
      <c r="BK500" s="206">
        <v>0</v>
      </c>
      <c r="BL500" s="57">
        <v>0</v>
      </c>
      <c r="BM500" s="57">
        <v>0</v>
      </c>
      <c r="BN500" s="57" t="s">
        <v>67</v>
      </c>
      <c r="BQ500" s="108"/>
    </row>
    <row r="501" spans="1:73" s="57" customFormat="1" ht="14.15" customHeight="1" x14ac:dyDescent="0.35">
      <c r="A501" s="201">
        <v>14413</v>
      </c>
      <c r="B501" s="197" t="s">
        <v>1069</v>
      </c>
      <c r="C501" s="198" t="s">
        <v>126</v>
      </c>
      <c r="D501" s="199">
        <v>2</v>
      </c>
      <c r="E501" s="199">
        <v>2025</v>
      </c>
      <c r="F501" s="200" t="s">
        <v>127</v>
      </c>
      <c r="G501" s="197" t="s">
        <v>476</v>
      </c>
      <c r="H501" s="198" t="s">
        <v>603</v>
      </c>
      <c r="I501" s="200" t="s">
        <v>897</v>
      </c>
      <c r="J501" s="200" t="s">
        <v>2592</v>
      </c>
      <c r="K501" s="200" t="s">
        <v>65</v>
      </c>
      <c r="L501" s="215" t="s">
        <v>65</v>
      </c>
      <c r="M501" s="203">
        <v>13</v>
      </c>
      <c r="N501" s="204" t="s">
        <v>1365</v>
      </c>
      <c r="O501" s="204" t="s">
        <v>604</v>
      </c>
      <c r="P501" s="200" t="s">
        <v>152</v>
      </c>
      <c r="Q501" s="205" t="s">
        <v>61</v>
      </c>
      <c r="R501" s="200" t="s">
        <v>107</v>
      </c>
      <c r="S501" s="204">
        <v>25</v>
      </c>
      <c r="T501" s="203">
        <v>20</v>
      </c>
      <c r="U501" s="203"/>
      <c r="V501" s="203">
        <v>0</v>
      </c>
      <c r="W501" s="203">
        <v>100</v>
      </c>
      <c r="X501" s="203">
        <v>4</v>
      </c>
      <c r="Y501" s="203" t="s">
        <v>64</v>
      </c>
      <c r="Z501" s="207" t="s">
        <v>67</v>
      </c>
      <c r="AA501" s="208" t="s">
        <v>67</v>
      </c>
      <c r="AB501" s="198" t="s">
        <v>2244</v>
      </c>
      <c r="AC501" s="200" t="s">
        <v>600</v>
      </c>
      <c r="AD501" s="203" t="s">
        <v>67</v>
      </c>
      <c r="AE501" s="204">
        <v>0</v>
      </c>
      <c r="AF501" s="200" t="s">
        <v>1366</v>
      </c>
      <c r="AG501" s="57">
        <v>25</v>
      </c>
      <c r="AH501" s="203">
        <v>2</v>
      </c>
      <c r="AI501" s="202" t="s">
        <v>2139</v>
      </c>
      <c r="AJ501" s="197" t="s">
        <v>2138</v>
      </c>
      <c r="AK501" s="209">
        <v>100</v>
      </c>
      <c r="AL501" s="209">
        <v>25</v>
      </c>
      <c r="AM501" s="209">
        <v>5075</v>
      </c>
      <c r="AN501" s="209">
        <v>0</v>
      </c>
      <c r="AO501" s="209">
        <v>0</v>
      </c>
      <c r="AP501" s="209">
        <v>10150000</v>
      </c>
      <c r="AQ501" s="209">
        <v>2000000</v>
      </c>
      <c r="AR501" s="209">
        <v>0</v>
      </c>
      <c r="AS501" s="210">
        <v>0</v>
      </c>
      <c r="AT501" s="210">
        <v>0</v>
      </c>
      <c r="AU501" s="210">
        <v>12150000</v>
      </c>
      <c r="AV501" s="107" t="s">
        <v>67</v>
      </c>
      <c r="AW501" s="57" t="s">
        <v>2575</v>
      </c>
      <c r="AX501" s="107">
        <v>0</v>
      </c>
      <c r="AY501" s="107">
        <v>0</v>
      </c>
      <c r="AZ501" s="107">
        <v>7</v>
      </c>
      <c r="BA501" s="107">
        <v>7</v>
      </c>
      <c r="BB501" s="107">
        <v>0</v>
      </c>
      <c r="BC501" s="107">
        <v>0</v>
      </c>
      <c r="BD501" s="107">
        <v>0</v>
      </c>
      <c r="BE501" s="107">
        <v>0</v>
      </c>
      <c r="BF501" s="107">
        <v>0</v>
      </c>
      <c r="BG501" s="206">
        <v>0</v>
      </c>
      <c r="BH501" s="206">
        <v>0</v>
      </c>
      <c r="BI501" s="206">
        <v>0</v>
      </c>
      <c r="BJ501" s="206">
        <v>0</v>
      </c>
      <c r="BK501" s="206">
        <v>0</v>
      </c>
      <c r="BL501" s="57">
        <v>0</v>
      </c>
      <c r="BM501" s="57">
        <v>0</v>
      </c>
      <c r="BN501" s="57" t="s">
        <v>67</v>
      </c>
      <c r="BQ501" s="108"/>
    </row>
    <row r="502" spans="1:73" s="57" customFormat="1" ht="14.15" customHeight="1" x14ac:dyDescent="0.35">
      <c r="A502" s="201">
        <v>14465</v>
      </c>
      <c r="B502" s="197" t="s">
        <v>1069</v>
      </c>
      <c r="C502" s="198" t="s">
        <v>126</v>
      </c>
      <c r="D502" s="199">
        <v>2</v>
      </c>
      <c r="E502" s="199">
        <v>2025</v>
      </c>
      <c r="F502" s="200" t="s">
        <v>127</v>
      </c>
      <c r="G502" s="197" t="s">
        <v>619</v>
      </c>
      <c r="H502" s="198" t="s">
        <v>2263</v>
      </c>
      <c r="I502" s="200" t="s">
        <v>826</v>
      </c>
      <c r="J502" s="200" t="s">
        <v>2592</v>
      </c>
      <c r="K502" s="200" t="s">
        <v>827</v>
      </c>
      <c r="L502" s="215" t="s">
        <v>828</v>
      </c>
      <c r="M502" s="203">
        <v>13</v>
      </c>
      <c r="N502" s="204" t="s">
        <v>1365</v>
      </c>
      <c r="O502" s="204" t="s">
        <v>455</v>
      </c>
      <c r="P502" s="200" t="s">
        <v>132</v>
      </c>
      <c r="Q502" s="205" t="s">
        <v>61</v>
      </c>
      <c r="R502" s="200" t="s">
        <v>107</v>
      </c>
      <c r="S502" s="204">
        <v>18</v>
      </c>
      <c r="T502" s="203">
        <v>20</v>
      </c>
      <c r="U502" s="203"/>
      <c r="V502" s="203">
        <v>10</v>
      </c>
      <c r="W502" s="203">
        <v>52</v>
      </c>
      <c r="X502" s="203">
        <v>3</v>
      </c>
      <c r="Y502" s="203" t="s">
        <v>64</v>
      </c>
      <c r="Z502" s="207" t="s">
        <v>67</v>
      </c>
      <c r="AA502" s="208" t="s">
        <v>67</v>
      </c>
      <c r="AB502" s="198" t="s">
        <v>2266</v>
      </c>
      <c r="AC502" s="200" t="s">
        <v>831</v>
      </c>
      <c r="AD502" s="203" t="s">
        <v>67</v>
      </c>
      <c r="AE502" s="204">
        <v>0</v>
      </c>
      <c r="AF502" s="200" t="s">
        <v>1366</v>
      </c>
      <c r="AG502" s="57">
        <v>18</v>
      </c>
      <c r="AH502" s="203">
        <v>1</v>
      </c>
      <c r="AI502" s="202" t="s">
        <v>2139</v>
      </c>
      <c r="AJ502" s="197" t="s">
        <v>2138</v>
      </c>
      <c r="AK502" s="209">
        <v>52</v>
      </c>
      <c r="AL502" s="209">
        <v>18</v>
      </c>
      <c r="AM502" s="209">
        <v>4130</v>
      </c>
      <c r="AN502" s="209">
        <v>0</v>
      </c>
      <c r="AO502" s="209">
        <v>0</v>
      </c>
      <c r="AP502" s="209">
        <v>4295200</v>
      </c>
      <c r="AQ502" s="209">
        <v>1440000</v>
      </c>
      <c r="AR502" s="209">
        <v>0</v>
      </c>
      <c r="AS502" s="210">
        <v>0</v>
      </c>
      <c r="AT502" s="210">
        <v>0</v>
      </c>
      <c r="AU502" s="210">
        <v>5735200</v>
      </c>
      <c r="AV502" s="107" t="s">
        <v>67</v>
      </c>
      <c r="AW502" s="57" t="s">
        <v>2575</v>
      </c>
      <c r="AX502" s="107">
        <v>0</v>
      </c>
      <c r="AY502" s="107">
        <v>0</v>
      </c>
      <c r="AZ502" s="107">
        <v>7</v>
      </c>
      <c r="BA502" s="107">
        <v>7</v>
      </c>
      <c r="BB502" s="107">
        <v>0</v>
      </c>
      <c r="BC502" s="107">
        <v>0</v>
      </c>
      <c r="BD502" s="107">
        <v>0</v>
      </c>
      <c r="BE502" s="107">
        <v>0</v>
      </c>
      <c r="BF502" s="107">
        <v>0</v>
      </c>
      <c r="BG502" s="206">
        <v>0</v>
      </c>
      <c r="BH502" s="206">
        <v>0</v>
      </c>
      <c r="BI502" s="206">
        <v>0</v>
      </c>
      <c r="BJ502" s="206">
        <v>0</v>
      </c>
      <c r="BK502" s="206">
        <v>0</v>
      </c>
      <c r="BL502" s="57">
        <v>0</v>
      </c>
      <c r="BM502" s="57">
        <v>0</v>
      </c>
      <c r="BN502" s="57" t="s">
        <v>67</v>
      </c>
      <c r="BQ502" s="108"/>
    </row>
    <row r="503" spans="1:73" s="57" customFormat="1" ht="14.15" customHeight="1" x14ac:dyDescent="0.35">
      <c r="A503" s="201">
        <v>14466</v>
      </c>
      <c r="B503" s="197" t="s">
        <v>1069</v>
      </c>
      <c r="C503" s="198" t="s">
        <v>126</v>
      </c>
      <c r="D503" s="199">
        <v>2</v>
      </c>
      <c r="E503" s="199">
        <v>2025</v>
      </c>
      <c r="F503" s="200" t="s">
        <v>127</v>
      </c>
      <c r="G503" s="197" t="s">
        <v>619</v>
      </c>
      <c r="H503" s="198" t="s">
        <v>2263</v>
      </c>
      <c r="I503" s="200" t="s">
        <v>826</v>
      </c>
      <c r="J503" s="200" t="s">
        <v>2592</v>
      </c>
      <c r="K503" s="200" t="s">
        <v>483</v>
      </c>
      <c r="L503" s="215" t="s">
        <v>484</v>
      </c>
      <c r="M503" s="203">
        <v>13</v>
      </c>
      <c r="N503" s="204" t="s">
        <v>1365</v>
      </c>
      <c r="O503" s="204" t="s">
        <v>726</v>
      </c>
      <c r="P503" s="200" t="s">
        <v>152</v>
      </c>
      <c r="Q503" s="205" t="s">
        <v>61</v>
      </c>
      <c r="R503" s="200" t="s">
        <v>62</v>
      </c>
      <c r="S503" s="204">
        <v>17</v>
      </c>
      <c r="T503" s="203">
        <v>20</v>
      </c>
      <c r="U503" s="203"/>
      <c r="V503" s="203">
        <v>8</v>
      </c>
      <c r="W503" s="203">
        <v>50</v>
      </c>
      <c r="X503" s="203">
        <v>3</v>
      </c>
      <c r="Y503" s="203" t="s">
        <v>64</v>
      </c>
      <c r="Z503" s="207" t="s">
        <v>67</v>
      </c>
      <c r="AA503" s="208" t="s">
        <v>67</v>
      </c>
      <c r="AB503" s="198" t="s">
        <v>2399</v>
      </c>
      <c r="AC503" s="200" t="s">
        <v>1219</v>
      </c>
      <c r="AD503" s="203" t="s">
        <v>67</v>
      </c>
      <c r="AE503" s="204">
        <v>0</v>
      </c>
      <c r="AF503" s="200" t="s">
        <v>1366</v>
      </c>
      <c r="AG503" s="57">
        <v>17</v>
      </c>
      <c r="AH503" s="203">
        <v>1</v>
      </c>
      <c r="AI503" s="202" t="s">
        <v>2139</v>
      </c>
      <c r="AJ503" s="197" t="s">
        <v>2138</v>
      </c>
      <c r="AK503" s="209">
        <v>50</v>
      </c>
      <c r="AL503" s="209">
        <v>17</v>
      </c>
      <c r="AM503" s="209">
        <v>4130</v>
      </c>
      <c r="AN503" s="209">
        <v>0</v>
      </c>
      <c r="AO503" s="209">
        <v>0</v>
      </c>
      <c r="AP503" s="209">
        <v>4130000</v>
      </c>
      <c r="AQ503" s="209">
        <v>1360000</v>
      </c>
      <c r="AR503" s="209">
        <v>0</v>
      </c>
      <c r="AS503" s="210">
        <v>0</v>
      </c>
      <c r="AT503" s="210">
        <v>0</v>
      </c>
      <c r="AU503" s="210">
        <v>5490000</v>
      </c>
      <c r="AV503" s="107" t="s">
        <v>67</v>
      </c>
      <c r="AW503" s="57" t="s">
        <v>2577</v>
      </c>
      <c r="AX503" s="107">
        <v>0</v>
      </c>
      <c r="AY503" s="107">
        <v>0</v>
      </c>
      <c r="AZ503" s="107">
        <v>7</v>
      </c>
      <c r="BA503" s="107">
        <v>7</v>
      </c>
      <c r="BB503" s="107">
        <v>0</v>
      </c>
      <c r="BC503" s="107">
        <v>0</v>
      </c>
      <c r="BD503" s="107">
        <v>0</v>
      </c>
      <c r="BE503" s="107">
        <v>0</v>
      </c>
      <c r="BF503" s="107">
        <v>0</v>
      </c>
      <c r="BG503" s="206">
        <v>0</v>
      </c>
      <c r="BH503" s="206">
        <v>0</v>
      </c>
      <c r="BI503" s="206">
        <v>0</v>
      </c>
      <c r="BJ503" s="206">
        <v>0</v>
      </c>
      <c r="BK503" s="206">
        <v>0</v>
      </c>
      <c r="BL503" s="57">
        <v>0</v>
      </c>
      <c r="BM503" s="57">
        <v>0</v>
      </c>
      <c r="BN503" s="57" t="s">
        <v>67</v>
      </c>
      <c r="BQ503" s="108"/>
    </row>
    <row r="504" spans="1:73" s="57" customFormat="1" ht="14.15" customHeight="1" x14ac:dyDescent="0.35">
      <c r="A504" s="201">
        <v>14480</v>
      </c>
      <c r="B504" s="197" t="s">
        <v>1069</v>
      </c>
      <c r="C504" s="198" t="s">
        <v>126</v>
      </c>
      <c r="D504" s="199">
        <v>2</v>
      </c>
      <c r="E504" s="199">
        <v>2025</v>
      </c>
      <c r="F504" s="200" t="s">
        <v>127</v>
      </c>
      <c r="G504" s="197" t="s">
        <v>440</v>
      </c>
      <c r="H504" s="198" t="s">
        <v>2243</v>
      </c>
      <c r="I504" s="200" t="s">
        <v>56</v>
      </c>
      <c r="J504" s="200" t="s">
        <v>57</v>
      </c>
      <c r="K504" s="200" t="s">
        <v>65</v>
      </c>
      <c r="L504" s="215" t="s">
        <v>65</v>
      </c>
      <c r="M504" s="203">
        <v>13</v>
      </c>
      <c r="N504" s="204" t="s">
        <v>1365</v>
      </c>
      <c r="O504" s="204" t="s">
        <v>434</v>
      </c>
      <c r="P504" s="200" t="s">
        <v>435</v>
      </c>
      <c r="Q504" s="205" t="s">
        <v>61</v>
      </c>
      <c r="R504" s="200" t="s">
        <v>62</v>
      </c>
      <c r="S504" s="204">
        <v>3</v>
      </c>
      <c r="T504" s="203">
        <v>15</v>
      </c>
      <c r="U504" s="203">
        <v>12</v>
      </c>
      <c r="V504" s="203">
        <v>0</v>
      </c>
      <c r="W504" s="203">
        <v>12</v>
      </c>
      <c r="X504" s="203">
        <v>4</v>
      </c>
      <c r="Y504" s="203" t="s">
        <v>64</v>
      </c>
      <c r="Z504" s="207" t="s">
        <v>67</v>
      </c>
      <c r="AA504" s="208" t="s">
        <v>67</v>
      </c>
      <c r="AB504" s="198" t="s">
        <v>2234</v>
      </c>
      <c r="AC504" s="200" t="s">
        <v>436</v>
      </c>
      <c r="AD504" s="203" t="s">
        <v>67</v>
      </c>
      <c r="AE504" s="204">
        <v>0</v>
      </c>
      <c r="AF504" s="200" t="s">
        <v>1366</v>
      </c>
      <c r="AG504" s="57">
        <v>3</v>
      </c>
      <c r="AH504" s="203">
        <v>1</v>
      </c>
      <c r="AI504" s="202" t="s">
        <v>2139</v>
      </c>
      <c r="AJ504" s="197" t="s">
        <v>2138</v>
      </c>
      <c r="AK504" s="209">
        <v>12</v>
      </c>
      <c r="AL504" s="209">
        <v>3</v>
      </c>
      <c r="AM504" s="209">
        <v>4130</v>
      </c>
      <c r="AN504" s="209">
        <v>0</v>
      </c>
      <c r="AO504" s="209">
        <v>0</v>
      </c>
      <c r="AP504" s="209">
        <v>743400</v>
      </c>
      <c r="AQ504" s="209">
        <v>180000</v>
      </c>
      <c r="AR504" s="209">
        <v>0</v>
      </c>
      <c r="AS504" s="210">
        <v>0</v>
      </c>
      <c r="AT504" s="210">
        <v>0</v>
      </c>
      <c r="AU504" s="210">
        <v>923400</v>
      </c>
      <c r="AV504" s="107" t="s">
        <v>67</v>
      </c>
      <c r="AW504" s="57" t="s">
        <v>2578</v>
      </c>
      <c r="AX504" s="107">
        <v>0</v>
      </c>
      <c r="AY504" s="107">
        <v>0</v>
      </c>
      <c r="AZ504" s="107"/>
      <c r="BA504" s="107"/>
      <c r="BB504" s="107">
        <v>0</v>
      </c>
      <c r="BC504" s="107">
        <v>0</v>
      </c>
      <c r="BD504" s="107">
        <v>0</v>
      </c>
      <c r="BE504" s="107">
        <v>0</v>
      </c>
      <c r="BF504" s="107">
        <v>0</v>
      </c>
      <c r="BG504" s="206">
        <v>0</v>
      </c>
      <c r="BH504" s="206">
        <v>0</v>
      </c>
      <c r="BI504" s="206">
        <v>0</v>
      </c>
      <c r="BJ504" s="206">
        <v>0</v>
      </c>
      <c r="BK504" s="206">
        <v>0</v>
      </c>
      <c r="BL504" s="57">
        <v>0</v>
      </c>
      <c r="BM504" s="57">
        <v>0</v>
      </c>
      <c r="BN504" s="57" t="s">
        <v>67</v>
      </c>
      <c r="BQ504" s="108"/>
    </row>
    <row r="505" spans="1:73" s="57" customFormat="1" ht="14.15" customHeight="1" x14ac:dyDescent="0.35">
      <c r="A505" s="201">
        <v>14481</v>
      </c>
      <c r="B505" s="197" t="s">
        <v>1069</v>
      </c>
      <c r="C505" s="198" t="s">
        <v>126</v>
      </c>
      <c r="D505" s="199">
        <v>2</v>
      </c>
      <c r="E505" s="199">
        <v>2025</v>
      </c>
      <c r="F505" s="200" t="s">
        <v>127</v>
      </c>
      <c r="G505" s="197" t="s">
        <v>440</v>
      </c>
      <c r="H505" s="198" t="s">
        <v>2243</v>
      </c>
      <c r="I505" s="200" t="s">
        <v>580</v>
      </c>
      <c r="J505" s="200" t="s">
        <v>581</v>
      </c>
      <c r="K505" s="200" t="s">
        <v>65</v>
      </c>
      <c r="L505" s="215" t="s">
        <v>65</v>
      </c>
      <c r="M505" s="203">
        <v>13</v>
      </c>
      <c r="N505" s="204" t="s">
        <v>1365</v>
      </c>
      <c r="O505" s="204" t="s">
        <v>582</v>
      </c>
      <c r="P505" s="200" t="s">
        <v>435</v>
      </c>
      <c r="Q505" s="205" t="s">
        <v>61</v>
      </c>
      <c r="R505" s="200" t="s">
        <v>62</v>
      </c>
      <c r="S505" s="204">
        <v>25</v>
      </c>
      <c r="T505" s="203">
        <v>15</v>
      </c>
      <c r="U505" s="203">
        <v>100</v>
      </c>
      <c r="V505" s="203">
        <v>0</v>
      </c>
      <c r="W505" s="203">
        <v>100</v>
      </c>
      <c r="X505" s="203">
        <v>4</v>
      </c>
      <c r="Y505" s="203" t="s">
        <v>64</v>
      </c>
      <c r="Z505" s="207" t="s">
        <v>67</v>
      </c>
      <c r="AA505" s="208" t="s">
        <v>67</v>
      </c>
      <c r="AB505" s="198" t="s">
        <v>2234</v>
      </c>
      <c r="AC505" s="200" t="s">
        <v>436</v>
      </c>
      <c r="AD505" s="203" t="s">
        <v>67</v>
      </c>
      <c r="AE505" s="204">
        <v>0</v>
      </c>
      <c r="AF505" s="200" t="s">
        <v>1366</v>
      </c>
      <c r="AG505" s="57">
        <v>25</v>
      </c>
      <c r="AH505" s="203">
        <v>1</v>
      </c>
      <c r="AI505" s="202" t="s">
        <v>2139</v>
      </c>
      <c r="AJ505" s="197" t="s">
        <v>2138</v>
      </c>
      <c r="AK505" s="209">
        <v>100</v>
      </c>
      <c r="AL505" s="209">
        <v>25</v>
      </c>
      <c r="AM505" s="209">
        <v>4130</v>
      </c>
      <c r="AN505" s="209">
        <v>0</v>
      </c>
      <c r="AO505" s="209">
        <v>0</v>
      </c>
      <c r="AP505" s="209">
        <v>6195000</v>
      </c>
      <c r="AQ505" s="209">
        <v>1500000</v>
      </c>
      <c r="AR505" s="209">
        <v>0</v>
      </c>
      <c r="AS505" s="210">
        <v>0</v>
      </c>
      <c r="AT505" s="210">
        <v>0</v>
      </c>
      <c r="AU505" s="210">
        <v>7695000</v>
      </c>
      <c r="AV505" s="107" t="s">
        <v>67</v>
      </c>
      <c r="AW505" s="57" t="s">
        <v>2579</v>
      </c>
      <c r="AX505" s="107">
        <v>0</v>
      </c>
      <c r="AY505" s="107">
        <v>0</v>
      </c>
      <c r="AZ505" s="107"/>
      <c r="BA505" s="107"/>
      <c r="BB505" s="107">
        <v>0</v>
      </c>
      <c r="BC505" s="107">
        <v>0</v>
      </c>
      <c r="BD505" s="107">
        <v>0</v>
      </c>
      <c r="BE505" s="107">
        <v>0</v>
      </c>
      <c r="BF505" s="107">
        <v>0</v>
      </c>
      <c r="BG505" s="206">
        <v>0</v>
      </c>
      <c r="BH505" s="206">
        <v>0</v>
      </c>
      <c r="BI505" s="206">
        <v>0</v>
      </c>
      <c r="BJ505" s="206">
        <v>0</v>
      </c>
      <c r="BK505" s="206">
        <v>0</v>
      </c>
      <c r="BL505" s="57">
        <v>0</v>
      </c>
      <c r="BM505" s="57">
        <v>0</v>
      </c>
      <c r="BN505" s="57" t="s">
        <v>67</v>
      </c>
      <c r="BQ505" s="108"/>
    </row>
    <row r="506" spans="1:73" s="57" customFormat="1" ht="14.15" customHeight="1" x14ac:dyDescent="0.35">
      <c r="A506" s="201">
        <v>14483</v>
      </c>
      <c r="B506" s="197" t="s">
        <v>1069</v>
      </c>
      <c r="C506" s="198" t="s">
        <v>126</v>
      </c>
      <c r="D506" s="199">
        <v>2</v>
      </c>
      <c r="E506" s="199">
        <v>2025</v>
      </c>
      <c r="F506" s="200" t="s">
        <v>127</v>
      </c>
      <c r="G506" s="197" t="s">
        <v>440</v>
      </c>
      <c r="H506" s="198" t="s">
        <v>2243</v>
      </c>
      <c r="I506" s="200" t="s">
        <v>724</v>
      </c>
      <c r="J506" s="200" t="s">
        <v>725</v>
      </c>
      <c r="K506" s="200" t="s">
        <v>65</v>
      </c>
      <c r="L506" s="215" t="s">
        <v>65</v>
      </c>
      <c r="M506" s="203">
        <v>13</v>
      </c>
      <c r="N506" s="204" t="s">
        <v>1365</v>
      </c>
      <c r="O506" s="204" t="s">
        <v>726</v>
      </c>
      <c r="P506" s="200" t="s">
        <v>435</v>
      </c>
      <c r="Q506" s="205" t="s">
        <v>61</v>
      </c>
      <c r="R506" s="200" t="s">
        <v>62</v>
      </c>
      <c r="S506" s="204">
        <v>33</v>
      </c>
      <c r="T506" s="203">
        <v>15</v>
      </c>
      <c r="U506" s="203">
        <v>130</v>
      </c>
      <c r="V506" s="203">
        <v>0</v>
      </c>
      <c r="W506" s="203">
        <v>130</v>
      </c>
      <c r="X506" s="203">
        <v>4</v>
      </c>
      <c r="Y506" s="203" t="s">
        <v>64</v>
      </c>
      <c r="Z506" s="207" t="s">
        <v>67</v>
      </c>
      <c r="AA506" s="208" t="s">
        <v>67</v>
      </c>
      <c r="AB506" s="198" t="s">
        <v>2234</v>
      </c>
      <c r="AC506" s="200" t="s">
        <v>727</v>
      </c>
      <c r="AD506" s="203" t="s">
        <v>67</v>
      </c>
      <c r="AE506" s="204">
        <v>0</v>
      </c>
      <c r="AF506" s="200" t="s">
        <v>1366</v>
      </c>
      <c r="AG506" s="57">
        <v>33</v>
      </c>
      <c r="AH506" s="203">
        <v>2</v>
      </c>
      <c r="AI506" s="202" t="s">
        <v>2139</v>
      </c>
      <c r="AJ506" s="197" t="s">
        <v>2138</v>
      </c>
      <c r="AK506" s="209">
        <v>130</v>
      </c>
      <c r="AL506" s="209">
        <v>33</v>
      </c>
      <c r="AM506" s="209">
        <v>5075</v>
      </c>
      <c r="AN506" s="209">
        <v>0</v>
      </c>
      <c r="AO506" s="209">
        <v>0</v>
      </c>
      <c r="AP506" s="209">
        <v>9896250</v>
      </c>
      <c r="AQ506" s="209">
        <v>1980000</v>
      </c>
      <c r="AR506" s="209">
        <v>0</v>
      </c>
      <c r="AS506" s="210">
        <v>0</v>
      </c>
      <c r="AT506" s="210">
        <v>0</v>
      </c>
      <c r="AU506" s="210">
        <v>11876250</v>
      </c>
      <c r="AV506" s="107" t="s">
        <v>67</v>
      </c>
      <c r="AW506" s="57" t="s">
        <v>2574</v>
      </c>
      <c r="AX506" s="107">
        <v>0</v>
      </c>
      <c r="AY506" s="107">
        <v>0</v>
      </c>
      <c r="AZ506" s="107"/>
      <c r="BA506" s="107"/>
      <c r="BB506" s="107">
        <v>0</v>
      </c>
      <c r="BC506" s="107">
        <v>0</v>
      </c>
      <c r="BD506" s="107">
        <v>0</v>
      </c>
      <c r="BE506" s="107">
        <v>0</v>
      </c>
      <c r="BF506" s="107">
        <v>0</v>
      </c>
      <c r="BG506" s="206">
        <v>0</v>
      </c>
      <c r="BH506" s="206">
        <v>0</v>
      </c>
      <c r="BI506" s="206">
        <v>0</v>
      </c>
      <c r="BJ506" s="206">
        <v>0</v>
      </c>
      <c r="BK506" s="206">
        <v>0</v>
      </c>
      <c r="BL506" s="57">
        <v>0</v>
      </c>
      <c r="BM506" s="57">
        <v>0</v>
      </c>
      <c r="BN506" s="57" t="s">
        <v>67</v>
      </c>
      <c r="BQ506" s="108"/>
    </row>
    <row r="507" spans="1:73" s="57" customFormat="1" ht="14.15" customHeight="1" x14ac:dyDescent="0.35">
      <c r="A507" s="201">
        <v>14584</v>
      </c>
      <c r="B507" s="197" t="s">
        <v>1069</v>
      </c>
      <c r="C507" s="198" t="s">
        <v>126</v>
      </c>
      <c r="D507" s="199">
        <v>2</v>
      </c>
      <c r="E507" s="199">
        <v>2025</v>
      </c>
      <c r="F507" s="200" t="s">
        <v>127</v>
      </c>
      <c r="G507" s="197" t="s">
        <v>214</v>
      </c>
      <c r="H507" s="198" t="s">
        <v>2242</v>
      </c>
      <c r="I507" s="200" t="s">
        <v>552</v>
      </c>
      <c r="J507" s="200" t="s">
        <v>553</v>
      </c>
      <c r="K507" s="200" t="s">
        <v>65</v>
      </c>
      <c r="L507" s="215" t="s">
        <v>65</v>
      </c>
      <c r="M507" s="203">
        <v>5</v>
      </c>
      <c r="N507" s="204" t="s">
        <v>2233</v>
      </c>
      <c r="O507" s="204" t="s">
        <v>559</v>
      </c>
      <c r="P507" s="200" t="s">
        <v>152</v>
      </c>
      <c r="Q507" s="205" t="s">
        <v>61</v>
      </c>
      <c r="R507" s="200" t="s">
        <v>107</v>
      </c>
      <c r="S507" s="204">
        <v>20</v>
      </c>
      <c r="T507" s="203">
        <v>20</v>
      </c>
      <c r="U507" s="203">
        <v>80</v>
      </c>
      <c r="V507" s="203">
        <v>0</v>
      </c>
      <c r="W507" s="203">
        <v>80</v>
      </c>
      <c r="X507" s="203">
        <v>4</v>
      </c>
      <c r="Y507" s="203" t="s">
        <v>64</v>
      </c>
      <c r="Z507" s="207" t="s">
        <v>67</v>
      </c>
      <c r="AA507" s="208" t="s">
        <v>67</v>
      </c>
      <c r="AB507" s="198" t="s">
        <v>2234</v>
      </c>
      <c r="AC507" s="200" t="s">
        <v>2312</v>
      </c>
      <c r="AD507" s="203" t="s">
        <v>67</v>
      </c>
      <c r="AE507" s="204">
        <v>0</v>
      </c>
      <c r="AF507" s="200" t="s">
        <v>1366</v>
      </c>
      <c r="AG507" s="57">
        <v>20</v>
      </c>
      <c r="AH507" s="203">
        <v>3</v>
      </c>
      <c r="AI507" s="202" t="s">
        <v>2139</v>
      </c>
      <c r="AJ507" s="197" t="s">
        <v>2138</v>
      </c>
      <c r="AK507" s="209">
        <v>80</v>
      </c>
      <c r="AL507" s="209">
        <v>20</v>
      </c>
      <c r="AM507" s="209">
        <v>6373</v>
      </c>
      <c r="AN507" s="209">
        <v>0</v>
      </c>
      <c r="AO507" s="209">
        <v>0</v>
      </c>
      <c r="AP507" s="209">
        <v>10196800</v>
      </c>
      <c r="AQ507" s="209">
        <v>1600000</v>
      </c>
      <c r="AR507" s="209">
        <v>0</v>
      </c>
      <c r="AS507" s="210">
        <v>0</v>
      </c>
      <c r="AT507" s="210">
        <v>0</v>
      </c>
      <c r="AU507" s="210">
        <v>11796800</v>
      </c>
      <c r="AV507" s="107" t="s">
        <v>67</v>
      </c>
      <c r="AW507" s="57" t="s">
        <v>2574</v>
      </c>
      <c r="AX507" s="107">
        <v>0</v>
      </c>
      <c r="AY507" s="107">
        <v>0</v>
      </c>
      <c r="AZ507" s="107"/>
      <c r="BA507" s="107"/>
      <c r="BB507" s="107">
        <v>0</v>
      </c>
      <c r="BC507" s="107">
        <v>0</v>
      </c>
      <c r="BD507" s="107">
        <v>0</v>
      </c>
      <c r="BE507" s="107">
        <v>0</v>
      </c>
      <c r="BF507" s="107">
        <v>0</v>
      </c>
      <c r="BG507" s="206">
        <v>0</v>
      </c>
      <c r="BH507" s="206">
        <v>0</v>
      </c>
      <c r="BI507" s="206">
        <v>0</v>
      </c>
      <c r="BJ507" s="206">
        <v>0</v>
      </c>
      <c r="BK507" s="206">
        <v>0</v>
      </c>
      <c r="BL507" s="57">
        <v>0</v>
      </c>
      <c r="BM507" s="57">
        <v>0</v>
      </c>
      <c r="BN507" s="57" t="s">
        <v>67</v>
      </c>
      <c r="BQ507" s="108"/>
    </row>
    <row r="508" spans="1:73" s="57" customFormat="1" ht="14.15" customHeight="1" x14ac:dyDescent="0.35">
      <c r="A508" s="201">
        <v>14274</v>
      </c>
      <c r="B508" s="197" t="s">
        <v>1069</v>
      </c>
      <c r="C508" s="198" t="s">
        <v>126</v>
      </c>
      <c r="D508" s="199">
        <v>2</v>
      </c>
      <c r="E508" s="199">
        <v>2025</v>
      </c>
      <c r="F508" s="200" t="s">
        <v>127</v>
      </c>
      <c r="G508" s="197" t="s">
        <v>168</v>
      </c>
      <c r="H508" s="198" t="s">
        <v>2246</v>
      </c>
      <c r="I508" s="200" t="s">
        <v>1153</v>
      </c>
      <c r="J508" s="200" t="s">
        <v>2592</v>
      </c>
      <c r="K508" s="200" t="s">
        <v>56</v>
      </c>
      <c r="L508" s="215" t="s">
        <v>57</v>
      </c>
      <c r="M508" s="203">
        <v>2</v>
      </c>
      <c r="N508" s="204" t="s">
        <v>144</v>
      </c>
      <c r="O508" s="204" t="s">
        <v>165</v>
      </c>
      <c r="P508" s="200" t="s">
        <v>152</v>
      </c>
      <c r="Q508" s="205" t="s">
        <v>61</v>
      </c>
      <c r="R508" s="200" t="s">
        <v>62</v>
      </c>
      <c r="S508" s="204">
        <v>71</v>
      </c>
      <c r="T508" s="203">
        <v>20</v>
      </c>
      <c r="U508" s="203"/>
      <c r="V508" s="203">
        <v>12</v>
      </c>
      <c r="W508" s="203">
        <v>212</v>
      </c>
      <c r="X508" s="203">
        <v>3</v>
      </c>
      <c r="Y508" s="203" t="s">
        <v>64</v>
      </c>
      <c r="Z508" s="207" t="s">
        <v>67</v>
      </c>
      <c r="AA508" s="208" t="s">
        <v>64</v>
      </c>
      <c r="AB508" s="198" t="s">
        <v>2580</v>
      </c>
      <c r="AC508" s="200" t="s">
        <v>2050</v>
      </c>
      <c r="AD508" s="203" t="s">
        <v>67</v>
      </c>
      <c r="AE508" s="204">
        <v>0</v>
      </c>
      <c r="AF508" s="200" t="s">
        <v>1366</v>
      </c>
      <c r="AG508" s="57">
        <v>71</v>
      </c>
      <c r="AH508" s="203">
        <v>3</v>
      </c>
      <c r="AI508" s="202" t="s">
        <v>2139</v>
      </c>
      <c r="AJ508" s="197" t="s">
        <v>2138</v>
      </c>
      <c r="AK508" s="209">
        <v>212</v>
      </c>
      <c r="AL508" s="209">
        <v>71</v>
      </c>
      <c r="AM508" s="209">
        <v>6373</v>
      </c>
      <c r="AN508" s="209">
        <v>180000</v>
      </c>
      <c r="AO508" s="209">
        <v>0</v>
      </c>
      <c r="AP508" s="209">
        <v>27021520</v>
      </c>
      <c r="AQ508" s="209">
        <v>5680000</v>
      </c>
      <c r="AR508" s="209">
        <v>3600000</v>
      </c>
      <c r="AS508" s="210">
        <v>0</v>
      </c>
      <c r="AT508" s="210">
        <v>0</v>
      </c>
      <c r="AU508" s="210">
        <v>36301520</v>
      </c>
      <c r="AV508" s="107" t="s">
        <v>67</v>
      </c>
      <c r="AW508" s="57" t="s">
        <v>2581</v>
      </c>
      <c r="AX508" s="107">
        <v>0</v>
      </c>
      <c r="AY508" s="107">
        <v>0</v>
      </c>
      <c r="AZ508" s="107">
        <v>7</v>
      </c>
      <c r="BA508" s="107">
        <v>7</v>
      </c>
      <c r="BB508" s="107">
        <v>0</v>
      </c>
      <c r="BC508" s="107">
        <v>0</v>
      </c>
      <c r="BD508" s="107">
        <v>0</v>
      </c>
      <c r="BE508" s="107">
        <v>0</v>
      </c>
      <c r="BF508" s="107">
        <v>0</v>
      </c>
      <c r="BG508" s="206">
        <v>0</v>
      </c>
      <c r="BH508" s="206">
        <v>0</v>
      </c>
      <c r="BI508" s="206">
        <v>0</v>
      </c>
      <c r="BJ508" s="206">
        <v>0</v>
      </c>
      <c r="BK508" s="206">
        <v>0</v>
      </c>
      <c r="BL508" s="57">
        <v>0</v>
      </c>
      <c r="BM508" s="57">
        <v>0</v>
      </c>
      <c r="BN508" s="57" t="s">
        <v>67</v>
      </c>
      <c r="BQ508" s="108"/>
    </row>
    <row r="509" spans="1:73" s="57" customFormat="1" ht="14.15" customHeight="1" x14ac:dyDescent="0.35">
      <c r="A509" s="201">
        <v>14391</v>
      </c>
      <c r="B509" s="197" t="s">
        <v>1069</v>
      </c>
      <c r="C509" s="198" t="s">
        <v>126</v>
      </c>
      <c r="D509" s="199">
        <v>2</v>
      </c>
      <c r="E509" s="199">
        <v>2025</v>
      </c>
      <c r="F509" s="200" t="s">
        <v>127</v>
      </c>
      <c r="G509" s="197" t="s">
        <v>468</v>
      </c>
      <c r="H509" s="198" t="s">
        <v>467</v>
      </c>
      <c r="I509" s="200" t="s">
        <v>493</v>
      </c>
      <c r="J509" s="200" t="s">
        <v>494</v>
      </c>
      <c r="K509" s="200" t="s">
        <v>65</v>
      </c>
      <c r="L509" s="215" t="s">
        <v>65</v>
      </c>
      <c r="M509" s="203">
        <v>5</v>
      </c>
      <c r="N509" s="204" t="s">
        <v>2233</v>
      </c>
      <c r="O509" s="204" t="s">
        <v>461</v>
      </c>
      <c r="P509" s="200" t="s">
        <v>462</v>
      </c>
      <c r="Q509" s="205" t="s">
        <v>61</v>
      </c>
      <c r="R509" s="200" t="s">
        <v>107</v>
      </c>
      <c r="S509" s="204">
        <v>18</v>
      </c>
      <c r="T509" s="203">
        <v>17</v>
      </c>
      <c r="U509" s="203">
        <v>72</v>
      </c>
      <c r="V509" s="203">
        <v>0</v>
      </c>
      <c r="W509" s="203">
        <v>72</v>
      </c>
      <c r="X509" s="203">
        <v>4</v>
      </c>
      <c r="Y509" s="203" t="s">
        <v>64</v>
      </c>
      <c r="Z509" s="207" t="s">
        <v>67</v>
      </c>
      <c r="AA509" s="208" t="s">
        <v>67</v>
      </c>
      <c r="AB509" s="198" t="s">
        <v>2234</v>
      </c>
      <c r="AC509" s="200" t="s">
        <v>464</v>
      </c>
      <c r="AD509" s="203" t="s">
        <v>67</v>
      </c>
      <c r="AE509" s="204">
        <v>0</v>
      </c>
      <c r="AF509" s="200" t="s">
        <v>1366</v>
      </c>
      <c r="AG509" s="57">
        <v>18</v>
      </c>
      <c r="AH509" s="203">
        <v>1</v>
      </c>
      <c r="AI509" s="202" t="s">
        <v>2130</v>
      </c>
      <c r="AJ509" s="197" t="s">
        <v>2129</v>
      </c>
      <c r="AK509" s="209">
        <v>72</v>
      </c>
      <c r="AL509" s="209">
        <v>18</v>
      </c>
      <c r="AM509" s="209">
        <v>4130</v>
      </c>
      <c r="AN509" s="209">
        <v>0</v>
      </c>
      <c r="AO509" s="209">
        <v>0</v>
      </c>
      <c r="AP509" s="209">
        <v>5055120</v>
      </c>
      <c r="AQ509" s="209">
        <v>1224000</v>
      </c>
      <c r="AR509" s="209">
        <v>0</v>
      </c>
      <c r="AS509" s="210">
        <v>0</v>
      </c>
      <c r="AT509" s="210">
        <v>0</v>
      </c>
      <c r="AU509" s="210">
        <v>6279120</v>
      </c>
      <c r="AV509" s="107" t="s">
        <v>64</v>
      </c>
      <c r="AX509" s="107">
        <v>1</v>
      </c>
      <c r="AY509" s="107">
        <v>7</v>
      </c>
      <c r="AZ509" s="107">
        <v>0</v>
      </c>
      <c r="BA509" s="107">
        <v>0</v>
      </c>
      <c r="BB509" s="107">
        <v>0</v>
      </c>
      <c r="BC509" s="107">
        <v>0</v>
      </c>
      <c r="BD509" s="107">
        <v>0</v>
      </c>
      <c r="BE509" s="107">
        <v>0</v>
      </c>
      <c r="BF509" s="107">
        <v>0</v>
      </c>
      <c r="BG509" s="206">
        <v>5.5</v>
      </c>
      <c r="BH509" s="206">
        <v>5.5</v>
      </c>
      <c r="BI509" s="206">
        <v>5.5</v>
      </c>
      <c r="BJ509" s="206">
        <v>5.5</v>
      </c>
      <c r="BK509" s="206">
        <v>5.5</v>
      </c>
      <c r="BL509" s="57">
        <v>7</v>
      </c>
      <c r="BM509" s="57">
        <v>5.3</v>
      </c>
      <c r="BN509" s="57" t="s">
        <v>67</v>
      </c>
      <c r="BQ509" s="108"/>
    </row>
    <row r="510" spans="1:73" s="57" customFormat="1" ht="14.15" customHeight="1" x14ac:dyDescent="0.35">
      <c r="A510" s="201">
        <v>14276</v>
      </c>
      <c r="B510" s="197" t="s">
        <v>1069</v>
      </c>
      <c r="C510" s="198" t="s">
        <v>126</v>
      </c>
      <c r="D510" s="199">
        <v>2</v>
      </c>
      <c r="E510" s="199">
        <v>2025</v>
      </c>
      <c r="F510" s="200" t="s">
        <v>127</v>
      </c>
      <c r="G510" s="197" t="s">
        <v>502</v>
      </c>
      <c r="H510" s="198" t="s">
        <v>2280</v>
      </c>
      <c r="I510" s="200" t="s">
        <v>493</v>
      </c>
      <c r="J510" s="200" t="s">
        <v>494</v>
      </c>
      <c r="K510" s="200" t="s">
        <v>207</v>
      </c>
      <c r="L510" s="215" t="s">
        <v>208</v>
      </c>
      <c r="M510" s="203">
        <v>9</v>
      </c>
      <c r="N510" s="204" t="s">
        <v>2272</v>
      </c>
      <c r="O510" s="204" t="s">
        <v>187</v>
      </c>
      <c r="P510" s="200" t="s">
        <v>462</v>
      </c>
      <c r="Q510" s="205" t="s">
        <v>61</v>
      </c>
      <c r="R510" s="200" t="s">
        <v>107</v>
      </c>
      <c r="S510" s="204">
        <v>20</v>
      </c>
      <c r="T510" s="203">
        <v>11</v>
      </c>
      <c r="U510" s="203">
        <v>72</v>
      </c>
      <c r="V510" s="203">
        <v>8</v>
      </c>
      <c r="W510" s="203">
        <v>80</v>
      </c>
      <c r="X510" s="203">
        <v>4</v>
      </c>
      <c r="Y510" s="203" t="s">
        <v>64</v>
      </c>
      <c r="Z510" s="207" t="s">
        <v>67</v>
      </c>
      <c r="AA510" s="208" t="s">
        <v>67</v>
      </c>
      <c r="AB510" s="198" t="s">
        <v>2234</v>
      </c>
      <c r="AC510" s="200" t="s">
        <v>2281</v>
      </c>
      <c r="AD510" s="203" t="s">
        <v>67</v>
      </c>
      <c r="AE510" s="204">
        <v>0</v>
      </c>
      <c r="AF510" s="200" t="s">
        <v>1366</v>
      </c>
      <c r="AG510" s="57">
        <v>20</v>
      </c>
      <c r="AH510" s="203">
        <v>1</v>
      </c>
      <c r="AI510" s="202" t="s">
        <v>2130</v>
      </c>
      <c r="AJ510" s="197" t="s">
        <v>2129</v>
      </c>
      <c r="AK510" s="209">
        <v>80</v>
      </c>
      <c r="AL510" s="209">
        <v>20</v>
      </c>
      <c r="AM510" s="209">
        <v>4130</v>
      </c>
      <c r="AN510" s="209">
        <v>0</v>
      </c>
      <c r="AO510" s="209">
        <v>0</v>
      </c>
      <c r="AP510" s="209">
        <v>3634400</v>
      </c>
      <c r="AQ510" s="209">
        <v>880000</v>
      </c>
      <c r="AR510" s="209">
        <v>0</v>
      </c>
      <c r="AS510" s="210">
        <v>0</v>
      </c>
      <c r="AT510" s="210">
        <v>0</v>
      </c>
      <c r="AU510" s="210">
        <v>4514400</v>
      </c>
      <c r="AV510" s="107" t="s">
        <v>64</v>
      </c>
      <c r="AX510" s="107">
        <v>1</v>
      </c>
      <c r="AY510" s="107">
        <v>7</v>
      </c>
      <c r="AZ510" s="107">
        <v>0</v>
      </c>
      <c r="BA510" s="107">
        <v>0</v>
      </c>
      <c r="BB510" s="107">
        <v>0</v>
      </c>
      <c r="BC510" s="107">
        <v>0</v>
      </c>
      <c r="BD510" s="107">
        <v>0</v>
      </c>
      <c r="BE510" s="107">
        <v>0</v>
      </c>
      <c r="BF510" s="107">
        <v>0</v>
      </c>
      <c r="BG510" s="206">
        <v>7</v>
      </c>
      <c r="BH510" s="206">
        <v>7</v>
      </c>
      <c r="BI510" s="206">
        <v>7</v>
      </c>
      <c r="BJ510" s="206">
        <v>7</v>
      </c>
      <c r="BK510" s="206">
        <v>7</v>
      </c>
      <c r="BL510" s="57">
        <v>7</v>
      </c>
      <c r="BM510" s="57">
        <v>6.4</v>
      </c>
      <c r="BN510" s="57" t="s">
        <v>67</v>
      </c>
      <c r="BQ510" s="108"/>
    </row>
    <row r="511" spans="1:73" s="57" customFormat="1" ht="14.15" customHeight="1" x14ac:dyDescent="0.35">
      <c r="A511" s="201">
        <v>14584</v>
      </c>
      <c r="B511" s="197" t="s">
        <v>1069</v>
      </c>
      <c r="C511" s="198" t="s">
        <v>126</v>
      </c>
      <c r="D511" s="199">
        <v>2</v>
      </c>
      <c r="E511" s="199">
        <v>2025</v>
      </c>
      <c r="F511" s="200" t="s">
        <v>127</v>
      </c>
      <c r="G511" s="197" t="s">
        <v>214</v>
      </c>
      <c r="H511" s="198" t="s">
        <v>2242</v>
      </c>
      <c r="I511" s="200" t="s">
        <v>552</v>
      </c>
      <c r="J511" s="200" t="s">
        <v>553</v>
      </c>
      <c r="K511" s="200" t="s">
        <v>65</v>
      </c>
      <c r="L511" s="215" t="s">
        <v>65</v>
      </c>
      <c r="M511" s="203">
        <v>5</v>
      </c>
      <c r="N511" s="204" t="s">
        <v>2233</v>
      </c>
      <c r="O511" s="204" t="s">
        <v>559</v>
      </c>
      <c r="P511" s="200" t="s">
        <v>152</v>
      </c>
      <c r="Q511" s="205" t="s">
        <v>61</v>
      </c>
      <c r="R511" s="200" t="s">
        <v>107</v>
      </c>
      <c r="S511" s="204">
        <v>20</v>
      </c>
      <c r="T511" s="203">
        <v>20</v>
      </c>
      <c r="U511" s="203">
        <v>80</v>
      </c>
      <c r="V511" s="203">
        <v>0</v>
      </c>
      <c r="W511" s="203">
        <v>80</v>
      </c>
      <c r="X511" s="203">
        <v>4</v>
      </c>
      <c r="Y511" s="203" t="s">
        <v>64</v>
      </c>
      <c r="Z511" s="207" t="s">
        <v>67</v>
      </c>
      <c r="AA511" s="208" t="s">
        <v>67</v>
      </c>
      <c r="AB511" s="198" t="s">
        <v>2234</v>
      </c>
      <c r="AC511" s="200" t="s">
        <v>2312</v>
      </c>
      <c r="AD511" s="203" t="s">
        <v>67</v>
      </c>
      <c r="AE511" s="204">
        <v>0</v>
      </c>
      <c r="AF511" s="200" t="s">
        <v>1366</v>
      </c>
      <c r="AG511" s="57">
        <v>20</v>
      </c>
      <c r="AH511" s="203">
        <v>3</v>
      </c>
      <c r="AI511" s="202" t="s">
        <v>2130</v>
      </c>
      <c r="AJ511" s="197" t="s">
        <v>2129</v>
      </c>
      <c r="AK511" s="209">
        <v>80</v>
      </c>
      <c r="AL511" s="209">
        <v>20</v>
      </c>
      <c r="AM511" s="209">
        <v>6373</v>
      </c>
      <c r="AN511" s="209">
        <v>0</v>
      </c>
      <c r="AO511" s="209">
        <v>0</v>
      </c>
      <c r="AP511" s="209">
        <v>10196800</v>
      </c>
      <c r="AQ511" s="209">
        <v>1600000</v>
      </c>
      <c r="AR511" s="209">
        <v>0</v>
      </c>
      <c r="AS511" s="210">
        <v>0</v>
      </c>
      <c r="AT511" s="210">
        <v>0</v>
      </c>
      <c r="AU511" s="210">
        <v>11796800</v>
      </c>
      <c r="AV511" s="107" t="s">
        <v>64</v>
      </c>
      <c r="AX511" s="107">
        <v>1</v>
      </c>
      <c r="AY511" s="107">
        <v>7</v>
      </c>
      <c r="AZ511" s="107">
        <v>0</v>
      </c>
      <c r="BA511" s="107">
        <v>0</v>
      </c>
      <c r="BB511" s="107">
        <v>0</v>
      </c>
      <c r="BC511" s="107">
        <v>0</v>
      </c>
      <c r="BD511" s="107">
        <v>0</v>
      </c>
      <c r="BE511" s="107">
        <v>0</v>
      </c>
      <c r="BF511" s="107">
        <v>0</v>
      </c>
      <c r="BG511" s="206">
        <v>7</v>
      </c>
      <c r="BH511" s="206">
        <v>7</v>
      </c>
      <c r="BI511" s="206">
        <v>7</v>
      </c>
      <c r="BJ511" s="206">
        <v>7</v>
      </c>
      <c r="BK511" s="206">
        <v>7</v>
      </c>
      <c r="BL511" s="81">
        <v>7</v>
      </c>
      <c r="BM511" s="57">
        <v>6.4</v>
      </c>
      <c r="BN511" s="57" t="s">
        <v>67</v>
      </c>
      <c r="BQ511" s="108"/>
    </row>
    <row r="512" spans="1:73" s="57" customFormat="1" ht="14.15" customHeight="1" x14ac:dyDescent="0.35">
      <c r="A512" s="201">
        <v>14426</v>
      </c>
      <c r="B512" s="197" t="s">
        <v>1069</v>
      </c>
      <c r="C512" s="198" t="s">
        <v>126</v>
      </c>
      <c r="D512" s="199">
        <v>2</v>
      </c>
      <c r="E512" s="199">
        <v>2025</v>
      </c>
      <c r="F512" s="200" t="s">
        <v>127</v>
      </c>
      <c r="G512" s="197" t="s">
        <v>173</v>
      </c>
      <c r="H512" s="198" t="s">
        <v>176</v>
      </c>
      <c r="I512" s="200" t="s">
        <v>552</v>
      </c>
      <c r="J512" s="200" t="s">
        <v>553</v>
      </c>
      <c r="K512" s="200" t="s">
        <v>65</v>
      </c>
      <c r="L512" s="215" t="s">
        <v>65</v>
      </c>
      <c r="M512" s="203">
        <v>15</v>
      </c>
      <c r="N512" s="204" t="s">
        <v>2425</v>
      </c>
      <c r="O512" s="204" t="s">
        <v>554</v>
      </c>
      <c r="P512" s="200" t="s">
        <v>152</v>
      </c>
      <c r="Q512" s="205" t="s">
        <v>61</v>
      </c>
      <c r="R512" s="200" t="s">
        <v>107</v>
      </c>
      <c r="S512" s="204">
        <v>20</v>
      </c>
      <c r="T512" s="203">
        <v>10</v>
      </c>
      <c r="U512" s="203">
        <v>80</v>
      </c>
      <c r="V512" s="203">
        <v>0</v>
      </c>
      <c r="W512" s="203">
        <v>80</v>
      </c>
      <c r="X512" s="203">
        <v>4</v>
      </c>
      <c r="Y512" s="203" t="s">
        <v>64</v>
      </c>
      <c r="Z512" s="207" t="s">
        <v>67</v>
      </c>
      <c r="AA512" s="208" t="s">
        <v>67</v>
      </c>
      <c r="AB512" s="198" t="s">
        <v>2234</v>
      </c>
      <c r="AC512" s="200" t="s">
        <v>555</v>
      </c>
      <c r="AD512" s="203" t="s">
        <v>67</v>
      </c>
      <c r="AE512" s="204">
        <v>0</v>
      </c>
      <c r="AF512" s="200" t="s">
        <v>1366</v>
      </c>
      <c r="AG512" s="57">
        <v>20</v>
      </c>
      <c r="AH512" s="203">
        <v>3</v>
      </c>
      <c r="AI512" s="202" t="s">
        <v>2130</v>
      </c>
      <c r="AJ512" s="197" t="s">
        <v>2129</v>
      </c>
      <c r="AK512" s="209">
        <v>80</v>
      </c>
      <c r="AL512" s="209">
        <v>20</v>
      </c>
      <c r="AM512" s="209">
        <v>6373</v>
      </c>
      <c r="AN512" s="209">
        <v>0</v>
      </c>
      <c r="AO512" s="209">
        <v>0</v>
      </c>
      <c r="AP512" s="209">
        <v>5098400</v>
      </c>
      <c r="AQ512" s="209">
        <v>800000</v>
      </c>
      <c r="AR512" s="209">
        <v>0</v>
      </c>
      <c r="AS512" s="210">
        <v>0</v>
      </c>
      <c r="AT512" s="210">
        <v>0</v>
      </c>
      <c r="AU512" s="210">
        <v>5898400</v>
      </c>
      <c r="AV512" s="107" t="s">
        <v>64</v>
      </c>
      <c r="AX512" s="107">
        <v>1</v>
      </c>
      <c r="AY512" s="107">
        <v>7</v>
      </c>
      <c r="AZ512" s="107">
        <v>0</v>
      </c>
      <c r="BA512" s="107">
        <v>0</v>
      </c>
      <c r="BB512" s="107">
        <v>0</v>
      </c>
      <c r="BC512" s="107">
        <v>0</v>
      </c>
      <c r="BD512" s="107">
        <v>0</v>
      </c>
      <c r="BE512" s="107">
        <v>0</v>
      </c>
      <c r="BF512" s="107">
        <v>0</v>
      </c>
      <c r="BG512" s="206">
        <v>7</v>
      </c>
      <c r="BH512" s="206">
        <v>7</v>
      </c>
      <c r="BI512" s="206">
        <v>7</v>
      </c>
      <c r="BJ512" s="206">
        <v>7</v>
      </c>
      <c r="BK512" s="206">
        <v>7</v>
      </c>
      <c r="BL512" s="57">
        <v>7</v>
      </c>
      <c r="BM512" s="57">
        <v>6.4</v>
      </c>
      <c r="BN512" s="57" t="s">
        <v>64</v>
      </c>
      <c r="BO512" s="57" t="s">
        <v>2582</v>
      </c>
      <c r="BP512" s="57" t="s">
        <v>2583</v>
      </c>
      <c r="BQ512" s="108">
        <v>955363371</v>
      </c>
      <c r="BR512" s="57" t="s">
        <v>2584</v>
      </c>
      <c r="BS512" s="57" t="s">
        <v>2451</v>
      </c>
      <c r="BT512" s="57" t="s">
        <v>2452</v>
      </c>
      <c r="BU512" s="57" t="s">
        <v>2261</v>
      </c>
    </row>
    <row r="513" spans="1:73" s="57" customFormat="1" ht="14.15" customHeight="1" x14ac:dyDescent="0.35">
      <c r="A513" s="201">
        <v>14275</v>
      </c>
      <c r="B513" s="197" t="s">
        <v>1069</v>
      </c>
      <c r="C513" s="198" t="s">
        <v>126</v>
      </c>
      <c r="D513" s="199">
        <v>2</v>
      </c>
      <c r="E513" s="199">
        <v>2025</v>
      </c>
      <c r="F513" s="200" t="s">
        <v>127</v>
      </c>
      <c r="G513" s="197" t="s">
        <v>502</v>
      </c>
      <c r="H513" s="198" t="s">
        <v>2280</v>
      </c>
      <c r="I513" s="200" t="s">
        <v>493</v>
      </c>
      <c r="J513" s="200" t="s">
        <v>494</v>
      </c>
      <c r="K513" s="200" t="s">
        <v>207</v>
      </c>
      <c r="L513" s="215" t="s">
        <v>208</v>
      </c>
      <c r="M513" s="203">
        <v>14</v>
      </c>
      <c r="N513" s="204" t="s">
        <v>2282</v>
      </c>
      <c r="O513" s="204" t="s">
        <v>496</v>
      </c>
      <c r="P513" s="200" t="s">
        <v>462</v>
      </c>
      <c r="Q513" s="205" t="s">
        <v>61</v>
      </c>
      <c r="R513" s="200" t="s">
        <v>107</v>
      </c>
      <c r="S513" s="204">
        <v>20</v>
      </c>
      <c r="T513" s="203">
        <v>11</v>
      </c>
      <c r="U513" s="203">
        <v>72</v>
      </c>
      <c r="V513" s="203">
        <v>8</v>
      </c>
      <c r="W513" s="203">
        <v>80</v>
      </c>
      <c r="X513" s="203">
        <v>4</v>
      </c>
      <c r="Y513" s="203" t="s">
        <v>64</v>
      </c>
      <c r="Z513" s="207" t="s">
        <v>67</v>
      </c>
      <c r="AA513" s="208" t="s">
        <v>67</v>
      </c>
      <c r="AB513" s="198" t="s">
        <v>2234</v>
      </c>
      <c r="AC513" s="200" t="s">
        <v>498</v>
      </c>
      <c r="AD513" s="203" t="s">
        <v>67</v>
      </c>
      <c r="AE513" s="204">
        <v>0</v>
      </c>
      <c r="AF513" s="200" t="s">
        <v>1366</v>
      </c>
      <c r="AG513" s="57">
        <v>20</v>
      </c>
      <c r="AH513" s="203">
        <v>1</v>
      </c>
      <c r="AI513" s="202" t="s">
        <v>2130</v>
      </c>
      <c r="AJ513" s="197" t="s">
        <v>2129</v>
      </c>
      <c r="AK513" s="209">
        <v>80</v>
      </c>
      <c r="AL513" s="209">
        <v>20</v>
      </c>
      <c r="AM513" s="209">
        <v>4130</v>
      </c>
      <c r="AN513" s="209">
        <v>0</v>
      </c>
      <c r="AO513" s="209">
        <v>0</v>
      </c>
      <c r="AP513" s="209">
        <v>3634400</v>
      </c>
      <c r="AQ513" s="209">
        <v>880000</v>
      </c>
      <c r="AR513" s="209">
        <v>0</v>
      </c>
      <c r="AS513" s="210">
        <v>0</v>
      </c>
      <c r="AT513" s="210">
        <v>0</v>
      </c>
      <c r="AU513" s="210">
        <v>4514400</v>
      </c>
      <c r="AV513" s="107" t="s">
        <v>64</v>
      </c>
      <c r="AX513" s="107">
        <v>1</v>
      </c>
      <c r="AY513" s="107">
        <v>7</v>
      </c>
      <c r="AZ513" s="107">
        <v>0</v>
      </c>
      <c r="BA513" s="107">
        <v>0</v>
      </c>
      <c r="BB513" s="107">
        <v>0</v>
      </c>
      <c r="BC513" s="107">
        <v>0</v>
      </c>
      <c r="BD513" s="107">
        <v>0</v>
      </c>
      <c r="BE513" s="107">
        <v>0</v>
      </c>
      <c r="BF513" s="107">
        <v>0</v>
      </c>
      <c r="BG513" s="206">
        <v>7</v>
      </c>
      <c r="BH513" s="206">
        <v>7</v>
      </c>
      <c r="BI513" s="206">
        <v>7</v>
      </c>
      <c r="BJ513" s="206">
        <v>7</v>
      </c>
      <c r="BK513" s="206">
        <v>7</v>
      </c>
      <c r="BL513" s="57">
        <v>7</v>
      </c>
      <c r="BM513" s="57">
        <v>6.4</v>
      </c>
      <c r="BN513" s="57" t="s">
        <v>67</v>
      </c>
      <c r="BQ513" s="108"/>
    </row>
    <row r="514" spans="1:73" s="57" customFormat="1" ht="14.15" customHeight="1" x14ac:dyDescent="0.35">
      <c r="A514" s="201">
        <v>14439</v>
      </c>
      <c r="B514" s="197" t="s">
        <v>1069</v>
      </c>
      <c r="C514" s="198" t="s">
        <v>126</v>
      </c>
      <c r="D514" s="199">
        <v>2</v>
      </c>
      <c r="E514" s="199">
        <v>2025</v>
      </c>
      <c r="F514" s="200" t="s">
        <v>127</v>
      </c>
      <c r="G514" s="197" t="s">
        <v>173</v>
      </c>
      <c r="H514" s="198" t="s">
        <v>176</v>
      </c>
      <c r="I514" s="200" t="s">
        <v>552</v>
      </c>
      <c r="J514" s="200" t="s">
        <v>553</v>
      </c>
      <c r="K514" s="200" t="s">
        <v>65</v>
      </c>
      <c r="L514" s="215" t="s">
        <v>65</v>
      </c>
      <c r="M514" s="203">
        <v>6</v>
      </c>
      <c r="N514" s="204" t="s">
        <v>2541</v>
      </c>
      <c r="O514" s="204" t="s">
        <v>2327</v>
      </c>
      <c r="P514" s="200" t="s">
        <v>152</v>
      </c>
      <c r="Q514" s="205" t="s">
        <v>61</v>
      </c>
      <c r="R514" s="200" t="s">
        <v>107</v>
      </c>
      <c r="S514" s="204">
        <v>20</v>
      </c>
      <c r="T514" s="203">
        <v>10</v>
      </c>
      <c r="U514" s="203">
        <v>80</v>
      </c>
      <c r="V514" s="203">
        <v>0</v>
      </c>
      <c r="W514" s="203">
        <v>80</v>
      </c>
      <c r="X514" s="203">
        <v>4</v>
      </c>
      <c r="Y514" s="203" t="s">
        <v>64</v>
      </c>
      <c r="Z514" s="207" t="s">
        <v>67</v>
      </c>
      <c r="AA514" s="208" t="s">
        <v>67</v>
      </c>
      <c r="AB514" s="198" t="s">
        <v>2234</v>
      </c>
      <c r="AC514" s="200" t="s">
        <v>418</v>
      </c>
      <c r="AD514" s="203" t="s">
        <v>67</v>
      </c>
      <c r="AE514" s="204">
        <v>0</v>
      </c>
      <c r="AF514" s="200" t="s">
        <v>1366</v>
      </c>
      <c r="AG514" s="57">
        <v>20</v>
      </c>
      <c r="AH514" s="203">
        <v>3</v>
      </c>
      <c r="AI514" s="202" t="s">
        <v>2130</v>
      </c>
      <c r="AJ514" s="197" t="s">
        <v>2129</v>
      </c>
      <c r="AK514" s="209">
        <v>80</v>
      </c>
      <c r="AL514" s="209">
        <v>20</v>
      </c>
      <c r="AM514" s="209">
        <v>6373</v>
      </c>
      <c r="AN514" s="209">
        <v>0</v>
      </c>
      <c r="AO514" s="209">
        <v>0</v>
      </c>
      <c r="AP514" s="209">
        <v>5098400</v>
      </c>
      <c r="AQ514" s="209">
        <v>800000</v>
      </c>
      <c r="AR514" s="209">
        <v>0</v>
      </c>
      <c r="AS514" s="210">
        <v>0</v>
      </c>
      <c r="AT514" s="210">
        <v>0</v>
      </c>
      <c r="AU514" s="210">
        <v>5898400</v>
      </c>
      <c r="AV514" s="107" t="s">
        <v>64</v>
      </c>
      <c r="AX514" s="107">
        <v>1</v>
      </c>
      <c r="AY514" s="107">
        <v>7</v>
      </c>
      <c r="AZ514" s="107">
        <v>0</v>
      </c>
      <c r="BA514" s="107">
        <v>0</v>
      </c>
      <c r="BB514" s="107">
        <v>0</v>
      </c>
      <c r="BC514" s="107">
        <v>0</v>
      </c>
      <c r="BD514" s="107">
        <v>0</v>
      </c>
      <c r="BE514" s="107">
        <v>0</v>
      </c>
      <c r="BF514" s="107">
        <v>0</v>
      </c>
      <c r="BG514" s="206">
        <v>7</v>
      </c>
      <c r="BH514" s="206">
        <v>7</v>
      </c>
      <c r="BI514" s="206">
        <v>7</v>
      </c>
      <c r="BJ514" s="206">
        <v>7</v>
      </c>
      <c r="BK514" s="206">
        <v>7</v>
      </c>
      <c r="BL514" s="57">
        <v>7</v>
      </c>
      <c r="BM514" s="57">
        <v>6.4</v>
      </c>
      <c r="BN514" s="57" t="s">
        <v>67</v>
      </c>
      <c r="BQ514" s="108"/>
    </row>
    <row r="515" spans="1:73" s="57" customFormat="1" ht="14.15" customHeight="1" x14ac:dyDescent="0.35">
      <c r="A515" s="201">
        <v>14421</v>
      </c>
      <c r="B515" s="197" t="s">
        <v>1069</v>
      </c>
      <c r="C515" s="198" t="s">
        <v>126</v>
      </c>
      <c r="D515" s="199">
        <v>2</v>
      </c>
      <c r="E515" s="199">
        <v>2025</v>
      </c>
      <c r="F515" s="200" t="s">
        <v>127</v>
      </c>
      <c r="G515" s="197" t="s">
        <v>948</v>
      </c>
      <c r="H515" s="198" t="s">
        <v>2313</v>
      </c>
      <c r="I515" s="200" t="s">
        <v>552</v>
      </c>
      <c r="J515" s="200" t="s">
        <v>553</v>
      </c>
      <c r="K515" s="200" t="s">
        <v>56</v>
      </c>
      <c r="L515" s="215" t="s">
        <v>57</v>
      </c>
      <c r="M515" s="203">
        <v>13</v>
      </c>
      <c r="N515" s="204" t="s">
        <v>1365</v>
      </c>
      <c r="O515" s="204" t="s">
        <v>203</v>
      </c>
      <c r="P515" s="200" t="s">
        <v>152</v>
      </c>
      <c r="Q515" s="205" t="s">
        <v>61</v>
      </c>
      <c r="R515" s="200" t="s">
        <v>62</v>
      </c>
      <c r="S515" s="204">
        <v>23</v>
      </c>
      <c r="T515" s="203">
        <v>13</v>
      </c>
      <c r="U515" s="203">
        <v>80</v>
      </c>
      <c r="V515" s="203">
        <v>12</v>
      </c>
      <c r="W515" s="203">
        <v>92</v>
      </c>
      <c r="X515" s="203">
        <v>4</v>
      </c>
      <c r="Y515" s="203" t="s">
        <v>64</v>
      </c>
      <c r="Z515" s="207" t="s">
        <v>67</v>
      </c>
      <c r="AA515" s="208" t="s">
        <v>64</v>
      </c>
      <c r="AB515" s="198" t="s">
        <v>2234</v>
      </c>
      <c r="AC515" s="200" t="s">
        <v>946</v>
      </c>
      <c r="AD515" s="203" t="s">
        <v>67</v>
      </c>
      <c r="AE515" s="204">
        <v>0</v>
      </c>
      <c r="AF515" s="200" t="s">
        <v>1366</v>
      </c>
      <c r="AG515" s="57">
        <v>23</v>
      </c>
      <c r="AH515" s="203">
        <v>3</v>
      </c>
      <c r="AI515" s="202" t="s">
        <v>2130</v>
      </c>
      <c r="AJ515" s="197" t="s">
        <v>2129</v>
      </c>
      <c r="AK515" s="209">
        <v>92</v>
      </c>
      <c r="AL515" s="209">
        <v>23</v>
      </c>
      <c r="AM515" s="209">
        <v>6373</v>
      </c>
      <c r="AN515" s="209">
        <v>160000</v>
      </c>
      <c r="AO515" s="209">
        <v>0</v>
      </c>
      <c r="AP515" s="209">
        <v>7622108</v>
      </c>
      <c r="AQ515" s="209">
        <v>1196000</v>
      </c>
      <c r="AR515" s="209">
        <v>2080000</v>
      </c>
      <c r="AS515" s="210">
        <v>0</v>
      </c>
      <c r="AT515" s="210">
        <v>0</v>
      </c>
      <c r="AU515" s="210">
        <v>10898108</v>
      </c>
      <c r="AV515" s="107" t="s">
        <v>64</v>
      </c>
      <c r="AX515" s="107">
        <v>1</v>
      </c>
      <c r="AY515" s="107">
        <v>7</v>
      </c>
      <c r="AZ515" s="107">
        <v>0</v>
      </c>
      <c r="BA515" s="107">
        <v>0</v>
      </c>
      <c r="BB515" s="107">
        <v>0</v>
      </c>
      <c r="BC515" s="107">
        <v>0</v>
      </c>
      <c r="BD515" s="107">
        <v>0</v>
      </c>
      <c r="BE515" s="107">
        <v>0</v>
      </c>
      <c r="BF515" s="107">
        <v>0</v>
      </c>
      <c r="BG515" s="206">
        <v>7</v>
      </c>
      <c r="BH515" s="206">
        <v>7</v>
      </c>
      <c r="BI515" s="206">
        <v>7</v>
      </c>
      <c r="BJ515" s="206">
        <v>7</v>
      </c>
      <c r="BK515" s="206">
        <v>7</v>
      </c>
      <c r="BL515" s="57">
        <v>7</v>
      </c>
      <c r="BM515" s="57">
        <v>6.4</v>
      </c>
      <c r="BN515" s="57" t="s">
        <v>67</v>
      </c>
      <c r="BQ515" s="108"/>
    </row>
    <row r="516" spans="1:73" s="57" customFormat="1" ht="14.15" customHeight="1" x14ac:dyDescent="0.35">
      <c r="A516" s="201">
        <v>14284</v>
      </c>
      <c r="B516" s="197" t="s">
        <v>1069</v>
      </c>
      <c r="C516" s="198" t="s">
        <v>126</v>
      </c>
      <c r="D516" s="199">
        <v>2</v>
      </c>
      <c r="E516" s="199">
        <v>2025</v>
      </c>
      <c r="F516" s="200" t="s">
        <v>127</v>
      </c>
      <c r="G516" s="197" t="s">
        <v>507</v>
      </c>
      <c r="H516" s="198" t="s">
        <v>2240</v>
      </c>
      <c r="I516" s="200" t="s">
        <v>493</v>
      </c>
      <c r="J516" s="200" t="s">
        <v>494</v>
      </c>
      <c r="K516" s="200" t="s">
        <v>207</v>
      </c>
      <c r="L516" s="215" t="s">
        <v>208</v>
      </c>
      <c r="M516" s="203">
        <v>13</v>
      </c>
      <c r="N516" s="204" t="s">
        <v>1365</v>
      </c>
      <c r="O516" s="204" t="s">
        <v>504</v>
      </c>
      <c r="P516" s="200" t="s">
        <v>462</v>
      </c>
      <c r="Q516" s="205" t="s">
        <v>61</v>
      </c>
      <c r="R516" s="200" t="s">
        <v>107</v>
      </c>
      <c r="S516" s="204">
        <v>27</v>
      </c>
      <c r="T516" s="203">
        <v>20</v>
      </c>
      <c r="U516" s="203">
        <v>72</v>
      </c>
      <c r="V516" s="203">
        <v>8</v>
      </c>
      <c r="W516" s="203">
        <v>80</v>
      </c>
      <c r="X516" s="203">
        <v>3</v>
      </c>
      <c r="Y516" s="203" t="s">
        <v>64</v>
      </c>
      <c r="Z516" s="207" t="s">
        <v>67</v>
      </c>
      <c r="AA516" s="208" t="s">
        <v>67</v>
      </c>
      <c r="AB516" s="198" t="s">
        <v>2234</v>
      </c>
      <c r="AC516" s="200" t="s">
        <v>2241</v>
      </c>
      <c r="AD516" s="203" t="s">
        <v>67</v>
      </c>
      <c r="AE516" s="204">
        <v>0</v>
      </c>
      <c r="AF516" s="200" t="s">
        <v>1366</v>
      </c>
      <c r="AG516" s="57">
        <v>27</v>
      </c>
      <c r="AH516" s="203">
        <v>1</v>
      </c>
      <c r="AI516" s="202" t="s">
        <v>2130</v>
      </c>
      <c r="AJ516" s="197" t="s">
        <v>2129</v>
      </c>
      <c r="AK516" s="209">
        <v>80</v>
      </c>
      <c r="AL516" s="209">
        <v>27</v>
      </c>
      <c r="AM516" s="209">
        <v>4130</v>
      </c>
      <c r="AN516" s="209">
        <v>0</v>
      </c>
      <c r="AO516" s="209">
        <v>0</v>
      </c>
      <c r="AP516" s="209">
        <v>6608000</v>
      </c>
      <c r="AQ516" s="209">
        <v>2160000</v>
      </c>
      <c r="AR516" s="209">
        <v>0</v>
      </c>
      <c r="AS516" s="210">
        <v>0</v>
      </c>
      <c r="AT516" s="210">
        <v>0</v>
      </c>
      <c r="AU516" s="210">
        <v>8768000</v>
      </c>
      <c r="AV516" s="107" t="s">
        <v>64</v>
      </c>
      <c r="AX516" s="107">
        <v>1</v>
      </c>
      <c r="AY516" s="107">
        <v>7</v>
      </c>
      <c r="AZ516" s="107">
        <v>0</v>
      </c>
      <c r="BA516" s="107">
        <v>0</v>
      </c>
      <c r="BB516" s="107">
        <v>0</v>
      </c>
      <c r="BC516" s="107">
        <v>0</v>
      </c>
      <c r="BD516" s="107">
        <v>0</v>
      </c>
      <c r="BE516" s="107">
        <v>0</v>
      </c>
      <c r="BF516" s="107">
        <v>0</v>
      </c>
      <c r="BG516" s="206">
        <v>7</v>
      </c>
      <c r="BH516" s="206">
        <v>7</v>
      </c>
      <c r="BI516" s="206">
        <v>7</v>
      </c>
      <c r="BJ516" s="206">
        <v>7</v>
      </c>
      <c r="BK516" s="206">
        <v>7</v>
      </c>
      <c r="BL516" s="57">
        <v>7</v>
      </c>
      <c r="BM516" s="57">
        <v>6.4</v>
      </c>
      <c r="BN516" s="57" t="s">
        <v>67</v>
      </c>
      <c r="BQ516" s="108"/>
    </row>
    <row r="517" spans="1:73" s="57" customFormat="1" ht="14.15" customHeight="1" x14ac:dyDescent="0.35">
      <c r="A517" s="201">
        <v>14449</v>
      </c>
      <c r="B517" s="197" t="s">
        <v>1069</v>
      </c>
      <c r="C517" s="198" t="s">
        <v>126</v>
      </c>
      <c r="D517" s="199">
        <v>2</v>
      </c>
      <c r="E517" s="199">
        <v>2025</v>
      </c>
      <c r="F517" s="200" t="s">
        <v>127</v>
      </c>
      <c r="G517" s="197" t="s">
        <v>173</v>
      </c>
      <c r="H517" s="198" t="s">
        <v>176</v>
      </c>
      <c r="I517" s="200" t="s">
        <v>182</v>
      </c>
      <c r="J517" s="200" t="s">
        <v>183</v>
      </c>
      <c r="K517" s="200" t="s">
        <v>65</v>
      </c>
      <c r="L517" s="215" t="s">
        <v>65</v>
      </c>
      <c r="M517" s="203">
        <v>8</v>
      </c>
      <c r="N517" s="204" t="s">
        <v>1368</v>
      </c>
      <c r="O517" s="204" t="s">
        <v>199</v>
      </c>
      <c r="P517" s="200" t="s">
        <v>152</v>
      </c>
      <c r="Q517" s="205" t="s">
        <v>61</v>
      </c>
      <c r="R517" s="200" t="s">
        <v>107</v>
      </c>
      <c r="S517" s="204">
        <v>23</v>
      </c>
      <c r="T517" s="203">
        <v>10</v>
      </c>
      <c r="U517" s="203">
        <v>90</v>
      </c>
      <c r="V517" s="203">
        <v>0</v>
      </c>
      <c r="W517" s="203">
        <v>90</v>
      </c>
      <c r="X517" s="203">
        <v>4</v>
      </c>
      <c r="Y517" s="203" t="s">
        <v>64</v>
      </c>
      <c r="Z517" s="207" t="s">
        <v>67</v>
      </c>
      <c r="AA517" s="208" t="s">
        <v>67</v>
      </c>
      <c r="AB517" s="198" t="s">
        <v>2234</v>
      </c>
      <c r="AC517" s="200" t="s">
        <v>200</v>
      </c>
      <c r="AD517" s="203" t="s">
        <v>64</v>
      </c>
      <c r="AE517" s="204" t="s">
        <v>2308</v>
      </c>
      <c r="AF517" s="200" t="s">
        <v>1366</v>
      </c>
      <c r="AG517" s="57">
        <v>23</v>
      </c>
      <c r="AH517" s="203">
        <v>3</v>
      </c>
      <c r="AI517" s="202" t="s">
        <v>2164</v>
      </c>
      <c r="AJ517" s="197" t="s">
        <v>2163</v>
      </c>
      <c r="AK517" s="209">
        <v>90</v>
      </c>
      <c r="AL517" s="209">
        <v>23</v>
      </c>
      <c r="AM517" s="209">
        <v>7334</v>
      </c>
      <c r="AN517" s="209">
        <v>0</v>
      </c>
      <c r="AO517" s="209">
        <v>12000</v>
      </c>
      <c r="AP517" s="209">
        <v>6600600</v>
      </c>
      <c r="AQ517" s="209">
        <v>920000</v>
      </c>
      <c r="AR517" s="209">
        <v>0</v>
      </c>
      <c r="AS517" s="210">
        <v>0</v>
      </c>
      <c r="AT517" s="210">
        <v>120000</v>
      </c>
      <c r="AU517" s="210">
        <v>7640600</v>
      </c>
      <c r="AV517" s="107" t="s">
        <v>64</v>
      </c>
      <c r="AX517" s="107">
        <v>1</v>
      </c>
      <c r="AY517" s="107">
        <v>7</v>
      </c>
      <c r="AZ517" s="107">
        <v>0</v>
      </c>
      <c r="BA517" s="107">
        <v>0</v>
      </c>
      <c r="BB517" s="107">
        <v>0</v>
      </c>
      <c r="BC517" s="107">
        <v>0</v>
      </c>
      <c r="BD517" s="107">
        <v>0</v>
      </c>
      <c r="BE517" s="107">
        <v>0</v>
      </c>
      <c r="BF517" s="107">
        <v>0</v>
      </c>
      <c r="BG517" s="206">
        <v>7</v>
      </c>
      <c r="BH517" s="206">
        <v>7</v>
      </c>
      <c r="BI517" s="206">
        <v>7</v>
      </c>
      <c r="BJ517" s="206">
        <v>7</v>
      </c>
      <c r="BK517" s="206">
        <v>7</v>
      </c>
      <c r="BL517" s="57">
        <v>6.1</v>
      </c>
      <c r="BM517" s="57">
        <v>6.4</v>
      </c>
      <c r="BN517" s="57" t="s">
        <v>67</v>
      </c>
      <c r="BQ517" s="108"/>
      <c r="BU517" s="257" t="s">
        <v>2261</v>
      </c>
    </row>
    <row r="518" spans="1:73" s="57" customFormat="1" ht="14.15" customHeight="1" x14ac:dyDescent="0.35">
      <c r="A518" s="201">
        <v>14434</v>
      </c>
      <c r="B518" s="197" t="s">
        <v>1069</v>
      </c>
      <c r="C518" s="198" t="s">
        <v>126</v>
      </c>
      <c r="D518" s="199">
        <v>2</v>
      </c>
      <c r="E518" s="199">
        <v>2025</v>
      </c>
      <c r="F518" s="200" t="s">
        <v>127</v>
      </c>
      <c r="G518" s="197" t="s">
        <v>173</v>
      </c>
      <c r="H518" s="198" t="s">
        <v>176</v>
      </c>
      <c r="I518" s="200" t="s">
        <v>762</v>
      </c>
      <c r="J518" s="200" t="s">
        <v>763</v>
      </c>
      <c r="K518" s="200" t="s">
        <v>56</v>
      </c>
      <c r="L518" s="215" t="s">
        <v>57</v>
      </c>
      <c r="M518" s="203">
        <v>3</v>
      </c>
      <c r="N518" s="204" t="s">
        <v>2335</v>
      </c>
      <c r="O518" s="204" t="s">
        <v>1093</v>
      </c>
      <c r="P518" s="200" t="s">
        <v>152</v>
      </c>
      <c r="Q518" s="205" t="s">
        <v>61</v>
      </c>
      <c r="R518" s="200" t="s">
        <v>62</v>
      </c>
      <c r="S518" s="204">
        <v>30</v>
      </c>
      <c r="T518" s="203">
        <v>10</v>
      </c>
      <c r="U518" s="203">
        <v>108</v>
      </c>
      <c r="V518" s="203">
        <v>12</v>
      </c>
      <c r="W518" s="203">
        <v>120</v>
      </c>
      <c r="X518" s="203">
        <v>4</v>
      </c>
      <c r="Y518" s="203" t="s">
        <v>64</v>
      </c>
      <c r="Z518" s="207" t="s">
        <v>67</v>
      </c>
      <c r="AA518" s="208" t="s">
        <v>64</v>
      </c>
      <c r="AB518" s="198" t="s">
        <v>2234</v>
      </c>
      <c r="AC518" s="200" t="s">
        <v>1094</v>
      </c>
      <c r="AD518" s="203" t="s">
        <v>67</v>
      </c>
      <c r="AE518" s="204">
        <v>0</v>
      </c>
      <c r="AF518" s="200" t="s">
        <v>1366</v>
      </c>
      <c r="AG518" s="57">
        <v>30</v>
      </c>
      <c r="AH518" s="203">
        <v>3</v>
      </c>
      <c r="AI518" s="202" t="s">
        <v>1735</v>
      </c>
      <c r="AJ518" s="197" t="s">
        <v>2097</v>
      </c>
      <c r="AK518" s="209">
        <v>120</v>
      </c>
      <c r="AL518" s="209">
        <v>30</v>
      </c>
      <c r="AM518" s="209">
        <v>6373</v>
      </c>
      <c r="AN518" s="209">
        <v>100000</v>
      </c>
      <c r="AO518" s="209">
        <v>0</v>
      </c>
      <c r="AP518" s="209">
        <v>7647600</v>
      </c>
      <c r="AQ518" s="209">
        <v>1200000</v>
      </c>
      <c r="AR518" s="209">
        <v>1000000</v>
      </c>
      <c r="AS518" s="210">
        <v>0</v>
      </c>
      <c r="AT518" s="210">
        <v>0</v>
      </c>
      <c r="AU518" s="210">
        <v>9847600</v>
      </c>
      <c r="AV518" s="107" t="s">
        <v>64</v>
      </c>
      <c r="AX518" s="107">
        <v>1</v>
      </c>
      <c r="AY518" s="107">
        <v>7</v>
      </c>
      <c r="AZ518" s="107">
        <v>0</v>
      </c>
      <c r="BA518" s="107">
        <v>0</v>
      </c>
      <c r="BB518" s="107">
        <v>0</v>
      </c>
      <c r="BC518" s="107">
        <v>0</v>
      </c>
      <c r="BD518" s="107">
        <v>0</v>
      </c>
      <c r="BE518" s="107">
        <v>0</v>
      </c>
      <c r="BF518" s="107">
        <v>0</v>
      </c>
      <c r="BG518" s="206">
        <v>7</v>
      </c>
      <c r="BH518" s="206">
        <v>7</v>
      </c>
      <c r="BI518" s="206">
        <v>7</v>
      </c>
      <c r="BJ518" s="206">
        <v>7</v>
      </c>
      <c r="BK518" s="206">
        <v>7</v>
      </c>
      <c r="BL518" s="57">
        <v>7</v>
      </c>
      <c r="BM518" s="57">
        <v>6.4</v>
      </c>
      <c r="BN518" s="57" t="s">
        <v>67</v>
      </c>
      <c r="BQ518" s="108"/>
    </row>
    <row r="519" spans="1:73" s="57" customFormat="1" ht="14.15" customHeight="1" x14ac:dyDescent="0.35">
      <c r="A519" s="201">
        <v>14456</v>
      </c>
      <c r="B519" s="197" t="s">
        <v>1069</v>
      </c>
      <c r="C519" s="198" t="s">
        <v>126</v>
      </c>
      <c r="D519" s="199">
        <v>2</v>
      </c>
      <c r="E519" s="199">
        <v>2025</v>
      </c>
      <c r="F519" s="200" t="s">
        <v>127</v>
      </c>
      <c r="G519" s="197" t="s">
        <v>568</v>
      </c>
      <c r="H519" s="198" t="s">
        <v>567</v>
      </c>
      <c r="I519" s="200" t="s">
        <v>622</v>
      </c>
      <c r="J519" s="200" t="s">
        <v>623</v>
      </c>
      <c r="K519" s="200" t="s">
        <v>65</v>
      </c>
      <c r="L519" s="215" t="s">
        <v>65</v>
      </c>
      <c r="M519" s="203">
        <v>13</v>
      </c>
      <c r="N519" s="204" t="s">
        <v>1365</v>
      </c>
      <c r="O519" s="204" t="s">
        <v>455</v>
      </c>
      <c r="P519" s="200" t="s">
        <v>2014</v>
      </c>
      <c r="Q519" s="205" t="s">
        <v>61</v>
      </c>
      <c r="R519" s="200" t="s">
        <v>62</v>
      </c>
      <c r="S519" s="204">
        <v>7</v>
      </c>
      <c r="T519" s="203">
        <v>10</v>
      </c>
      <c r="U519" s="203">
        <v>28</v>
      </c>
      <c r="V519" s="203">
        <v>0</v>
      </c>
      <c r="W519" s="203">
        <v>28</v>
      </c>
      <c r="X519" s="203">
        <v>4</v>
      </c>
      <c r="Y519" s="203" t="s">
        <v>67</v>
      </c>
      <c r="Z519" s="207" t="s">
        <v>67</v>
      </c>
      <c r="AA519" s="208" t="s">
        <v>67</v>
      </c>
      <c r="AB519" s="198" t="s">
        <v>2234</v>
      </c>
      <c r="AC519" s="200" t="s">
        <v>564</v>
      </c>
      <c r="AD519" s="203" t="s">
        <v>67</v>
      </c>
      <c r="AE519" s="204">
        <v>0</v>
      </c>
      <c r="AF519" s="200" t="s">
        <v>1366</v>
      </c>
      <c r="AG519" s="57">
        <v>7</v>
      </c>
      <c r="AH519" s="203">
        <v>1</v>
      </c>
      <c r="AI519" s="202" t="s">
        <v>2136</v>
      </c>
      <c r="AJ519" s="197" t="s">
        <v>2135</v>
      </c>
      <c r="AK519" s="209">
        <v>28</v>
      </c>
      <c r="AL519" s="209">
        <v>7</v>
      </c>
      <c r="AM519" s="209">
        <v>4990</v>
      </c>
      <c r="AN519" s="209">
        <v>0</v>
      </c>
      <c r="AO519" s="209">
        <v>0</v>
      </c>
      <c r="AP519" s="209">
        <v>1397200</v>
      </c>
      <c r="AQ519" s="209">
        <v>0</v>
      </c>
      <c r="AR519" s="209">
        <v>0</v>
      </c>
      <c r="AS519" s="210">
        <v>0</v>
      </c>
      <c r="AT519" s="210">
        <v>0</v>
      </c>
      <c r="AU519" s="210">
        <v>1397200</v>
      </c>
      <c r="AV519" s="107" t="s">
        <v>64</v>
      </c>
      <c r="AX519" s="107">
        <v>1</v>
      </c>
      <c r="AY519" s="107">
        <v>7</v>
      </c>
      <c r="AZ519" s="107">
        <v>0</v>
      </c>
      <c r="BA519" s="107">
        <v>0</v>
      </c>
      <c r="BB519" s="107">
        <v>0</v>
      </c>
      <c r="BC519" s="107">
        <v>0</v>
      </c>
      <c r="BD519" s="107">
        <v>0</v>
      </c>
      <c r="BE519" s="107">
        <v>0</v>
      </c>
      <c r="BF519" s="107">
        <v>0</v>
      </c>
      <c r="BG519" s="206">
        <v>7</v>
      </c>
      <c r="BH519" s="206">
        <v>7</v>
      </c>
      <c r="BI519" s="206">
        <v>7</v>
      </c>
      <c r="BJ519" s="206">
        <v>7</v>
      </c>
      <c r="BK519" s="206">
        <v>7</v>
      </c>
      <c r="BL519" s="57">
        <v>5.8</v>
      </c>
      <c r="BM519" s="57">
        <v>6.3</v>
      </c>
      <c r="BN519" s="57" t="s">
        <v>67</v>
      </c>
      <c r="BQ519" s="108"/>
    </row>
    <row r="520" spans="1:73" s="57" customFormat="1" ht="14.15" customHeight="1" x14ac:dyDescent="0.35">
      <c r="A520" s="201">
        <v>14459</v>
      </c>
      <c r="B520" s="197" t="s">
        <v>1069</v>
      </c>
      <c r="C520" s="198" t="s">
        <v>126</v>
      </c>
      <c r="D520" s="199">
        <v>2</v>
      </c>
      <c r="E520" s="199">
        <v>2025</v>
      </c>
      <c r="F520" s="200" t="s">
        <v>127</v>
      </c>
      <c r="G520" s="197" t="s">
        <v>568</v>
      </c>
      <c r="H520" s="198" t="s">
        <v>567</v>
      </c>
      <c r="I520" s="200" t="s">
        <v>622</v>
      </c>
      <c r="J520" s="200" t="s">
        <v>623</v>
      </c>
      <c r="K520" s="200" t="s">
        <v>65</v>
      </c>
      <c r="L520" s="215" t="s">
        <v>65</v>
      </c>
      <c r="M520" s="203">
        <v>13</v>
      </c>
      <c r="N520" s="204" t="s">
        <v>1365</v>
      </c>
      <c r="O520" s="204" t="s">
        <v>455</v>
      </c>
      <c r="P520" s="200" t="s">
        <v>2014</v>
      </c>
      <c r="Q520" s="205" t="s">
        <v>61</v>
      </c>
      <c r="R520" s="200" t="s">
        <v>62</v>
      </c>
      <c r="S520" s="204">
        <v>7</v>
      </c>
      <c r="T520" s="203">
        <v>10</v>
      </c>
      <c r="U520" s="203">
        <v>28</v>
      </c>
      <c r="V520" s="203">
        <v>0</v>
      </c>
      <c r="W520" s="203">
        <v>28</v>
      </c>
      <c r="X520" s="203">
        <v>4</v>
      </c>
      <c r="Y520" s="203" t="s">
        <v>67</v>
      </c>
      <c r="Z520" s="207" t="s">
        <v>67</v>
      </c>
      <c r="AA520" s="208" t="s">
        <v>67</v>
      </c>
      <c r="AB520" s="198" t="s">
        <v>2234</v>
      </c>
      <c r="AC520" s="200" t="s">
        <v>564</v>
      </c>
      <c r="AD520" s="203" t="s">
        <v>67</v>
      </c>
      <c r="AE520" s="204">
        <v>0</v>
      </c>
      <c r="AF520" s="200" t="s">
        <v>1366</v>
      </c>
      <c r="AG520" s="57">
        <v>7</v>
      </c>
      <c r="AH520" s="203">
        <v>1</v>
      </c>
      <c r="AI520" s="202" t="s">
        <v>2136</v>
      </c>
      <c r="AJ520" s="197" t="s">
        <v>2135</v>
      </c>
      <c r="AK520" s="209">
        <v>28</v>
      </c>
      <c r="AL520" s="209">
        <v>7</v>
      </c>
      <c r="AM520" s="209">
        <v>4990</v>
      </c>
      <c r="AN520" s="209">
        <v>0</v>
      </c>
      <c r="AO520" s="209">
        <v>0</v>
      </c>
      <c r="AP520" s="209">
        <v>1397200</v>
      </c>
      <c r="AQ520" s="209">
        <v>0</v>
      </c>
      <c r="AR520" s="209">
        <v>0</v>
      </c>
      <c r="AS520" s="210">
        <v>0</v>
      </c>
      <c r="AT520" s="210">
        <v>0</v>
      </c>
      <c r="AU520" s="210">
        <v>1397200</v>
      </c>
      <c r="AV520" s="107" t="s">
        <v>64</v>
      </c>
      <c r="AX520" s="107">
        <v>1</v>
      </c>
      <c r="AY520" s="107">
        <v>7</v>
      </c>
      <c r="AZ520" s="107">
        <v>0</v>
      </c>
      <c r="BA520" s="107">
        <v>0</v>
      </c>
      <c r="BB520" s="107">
        <v>0</v>
      </c>
      <c r="BC520" s="107">
        <v>0</v>
      </c>
      <c r="BD520" s="107">
        <v>0</v>
      </c>
      <c r="BE520" s="107">
        <v>0</v>
      </c>
      <c r="BF520" s="107">
        <v>0</v>
      </c>
      <c r="BG520" s="206">
        <v>7</v>
      </c>
      <c r="BH520" s="206">
        <v>7</v>
      </c>
      <c r="BI520" s="206">
        <v>7</v>
      </c>
      <c r="BJ520" s="206">
        <v>7</v>
      </c>
      <c r="BK520" s="206">
        <v>7</v>
      </c>
      <c r="BL520" s="57">
        <v>5.8</v>
      </c>
      <c r="BM520" s="57">
        <v>6.3</v>
      </c>
      <c r="BN520" s="57" t="s">
        <v>67</v>
      </c>
      <c r="BQ520" s="108"/>
    </row>
    <row r="521" spans="1:73" s="57" customFormat="1" ht="14.15" customHeight="1" x14ac:dyDescent="0.35">
      <c r="A521" s="201">
        <v>14460</v>
      </c>
      <c r="B521" s="197" t="s">
        <v>1069</v>
      </c>
      <c r="C521" s="198" t="s">
        <v>126</v>
      </c>
      <c r="D521" s="199">
        <v>2</v>
      </c>
      <c r="E521" s="199">
        <v>2025</v>
      </c>
      <c r="F521" s="200" t="s">
        <v>127</v>
      </c>
      <c r="G521" s="197" t="s">
        <v>568</v>
      </c>
      <c r="H521" s="198" t="s">
        <v>567</v>
      </c>
      <c r="I521" s="200" t="s">
        <v>622</v>
      </c>
      <c r="J521" s="200" t="s">
        <v>623</v>
      </c>
      <c r="K521" s="200" t="s">
        <v>65</v>
      </c>
      <c r="L521" s="215" t="s">
        <v>65</v>
      </c>
      <c r="M521" s="203">
        <v>13</v>
      </c>
      <c r="N521" s="204" t="s">
        <v>1365</v>
      </c>
      <c r="O521" s="204" t="s">
        <v>455</v>
      </c>
      <c r="P521" s="200" t="s">
        <v>2014</v>
      </c>
      <c r="Q521" s="205" t="s">
        <v>61</v>
      </c>
      <c r="R521" s="200" t="s">
        <v>62</v>
      </c>
      <c r="S521" s="204">
        <v>7</v>
      </c>
      <c r="T521" s="203">
        <v>10</v>
      </c>
      <c r="U521" s="203">
        <v>28</v>
      </c>
      <c r="V521" s="203">
        <v>0</v>
      </c>
      <c r="W521" s="203">
        <v>28</v>
      </c>
      <c r="X521" s="203">
        <v>4</v>
      </c>
      <c r="Y521" s="203" t="s">
        <v>67</v>
      </c>
      <c r="Z521" s="207" t="s">
        <v>67</v>
      </c>
      <c r="AA521" s="208" t="s">
        <v>67</v>
      </c>
      <c r="AB521" s="198" t="s">
        <v>2234</v>
      </c>
      <c r="AC521" s="200" t="s">
        <v>564</v>
      </c>
      <c r="AD521" s="203" t="s">
        <v>67</v>
      </c>
      <c r="AE521" s="204">
        <v>0</v>
      </c>
      <c r="AF521" s="200" t="s">
        <v>1366</v>
      </c>
      <c r="AG521" s="57">
        <v>7</v>
      </c>
      <c r="AH521" s="203">
        <v>1</v>
      </c>
      <c r="AI521" s="202" t="s">
        <v>2136</v>
      </c>
      <c r="AJ521" s="197" t="s">
        <v>2135</v>
      </c>
      <c r="AK521" s="209">
        <v>28</v>
      </c>
      <c r="AL521" s="209">
        <v>7</v>
      </c>
      <c r="AM521" s="209">
        <v>4990</v>
      </c>
      <c r="AN521" s="209">
        <v>0</v>
      </c>
      <c r="AO521" s="209">
        <v>0</v>
      </c>
      <c r="AP521" s="209">
        <v>1397200</v>
      </c>
      <c r="AQ521" s="209">
        <v>0</v>
      </c>
      <c r="AR521" s="209">
        <v>0</v>
      </c>
      <c r="AS521" s="210">
        <v>0</v>
      </c>
      <c r="AT521" s="210">
        <v>0</v>
      </c>
      <c r="AU521" s="210">
        <v>1397200</v>
      </c>
      <c r="AV521" s="107" t="s">
        <v>64</v>
      </c>
      <c r="AX521" s="107">
        <v>1</v>
      </c>
      <c r="AY521" s="107">
        <v>7</v>
      </c>
      <c r="AZ521" s="107">
        <v>0</v>
      </c>
      <c r="BA521" s="107">
        <v>0</v>
      </c>
      <c r="BB521" s="107">
        <v>0</v>
      </c>
      <c r="BC521" s="107">
        <v>0</v>
      </c>
      <c r="BD521" s="107">
        <v>0</v>
      </c>
      <c r="BE521" s="107">
        <v>0</v>
      </c>
      <c r="BF521" s="107">
        <v>0</v>
      </c>
      <c r="BG521" s="206">
        <v>7</v>
      </c>
      <c r="BH521" s="206">
        <v>7</v>
      </c>
      <c r="BI521" s="206">
        <v>7</v>
      </c>
      <c r="BJ521" s="206">
        <v>7</v>
      </c>
      <c r="BK521" s="206">
        <v>7</v>
      </c>
      <c r="BL521" s="57">
        <v>5.8</v>
      </c>
      <c r="BM521" s="57">
        <v>6.3</v>
      </c>
      <c r="BN521" s="57" t="s">
        <v>67</v>
      </c>
      <c r="BQ521" s="108"/>
    </row>
    <row r="522" spans="1:73" s="57" customFormat="1" ht="14.15" customHeight="1" x14ac:dyDescent="0.35">
      <c r="A522" s="201">
        <v>14429</v>
      </c>
      <c r="B522" s="197" t="s">
        <v>1069</v>
      </c>
      <c r="C522" s="198" t="s">
        <v>126</v>
      </c>
      <c r="D522" s="199">
        <v>2</v>
      </c>
      <c r="E522" s="199">
        <v>2025</v>
      </c>
      <c r="F522" s="200" t="s">
        <v>127</v>
      </c>
      <c r="G522" s="197" t="s">
        <v>173</v>
      </c>
      <c r="H522" s="198" t="s">
        <v>176</v>
      </c>
      <c r="I522" s="200" t="s">
        <v>1038</v>
      </c>
      <c r="J522" s="200" t="s">
        <v>1039</v>
      </c>
      <c r="K522" s="200" t="s">
        <v>56</v>
      </c>
      <c r="L522" s="215" t="s">
        <v>57</v>
      </c>
      <c r="M522" s="203">
        <v>6</v>
      </c>
      <c r="N522" s="204" t="s">
        <v>2541</v>
      </c>
      <c r="O522" s="204" t="s">
        <v>1040</v>
      </c>
      <c r="P522" s="200" t="s">
        <v>152</v>
      </c>
      <c r="Q522" s="205" t="s">
        <v>61</v>
      </c>
      <c r="R522" s="200" t="s">
        <v>62</v>
      </c>
      <c r="S522" s="204">
        <v>33</v>
      </c>
      <c r="T522" s="203">
        <v>10</v>
      </c>
      <c r="U522" s="203">
        <v>120</v>
      </c>
      <c r="V522" s="203">
        <v>12</v>
      </c>
      <c r="W522" s="203">
        <v>132</v>
      </c>
      <c r="X522" s="203">
        <v>4</v>
      </c>
      <c r="Y522" s="203" t="s">
        <v>64</v>
      </c>
      <c r="Z522" s="207" t="s">
        <v>67</v>
      </c>
      <c r="AA522" s="208" t="s">
        <v>64</v>
      </c>
      <c r="AB522" s="198" t="s">
        <v>2234</v>
      </c>
      <c r="AC522" s="200" t="s">
        <v>1041</v>
      </c>
      <c r="AD522" s="203" t="s">
        <v>67</v>
      </c>
      <c r="AE522" s="204">
        <v>0</v>
      </c>
      <c r="AF522" s="200" t="s">
        <v>1366</v>
      </c>
      <c r="AG522" s="57">
        <v>33</v>
      </c>
      <c r="AH522" s="203">
        <v>1</v>
      </c>
      <c r="AI522" s="202" t="s">
        <v>1898</v>
      </c>
      <c r="AJ522" s="197" t="s">
        <v>2192</v>
      </c>
      <c r="AK522" s="209">
        <v>132</v>
      </c>
      <c r="AL522" s="209">
        <v>33</v>
      </c>
      <c r="AM522" s="209">
        <v>5075</v>
      </c>
      <c r="AN522" s="209">
        <v>100000</v>
      </c>
      <c r="AO522" s="209">
        <v>0</v>
      </c>
      <c r="AP522" s="209">
        <v>6699000</v>
      </c>
      <c r="AQ522" s="209">
        <v>1320000</v>
      </c>
      <c r="AR522" s="209">
        <v>1000000</v>
      </c>
      <c r="AS522" s="210">
        <v>0</v>
      </c>
      <c r="AT522" s="210">
        <v>0</v>
      </c>
      <c r="AU522" s="210">
        <v>9019000</v>
      </c>
      <c r="AV522" s="107" t="s">
        <v>67</v>
      </c>
      <c r="AW522" s="57" t="s">
        <v>2595</v>
      </c>
      <c r="AX522" s="107">
        <v>7</v>
      </c>
      <c r="AY522" s="107">
        <v>7</v>
      </c>
      <c r="AZ522" s="107">
        <v>0</v>
      </c>
      <c r="BA522" s="107">
        <v>0</v>
      </c>
      <c r="BB522" s="107">
        <v>0</v>
      </c>
      <c r="BC522" s="107">
        <v>0</v>
      </c>
      <c r="BD522" s="107">
        <v>0</v>
      </c>
      <c r="BE522" s="107">
        <v>0</v>
      </c>
      <c r="BF522" s="107">
        <v>0</v>
      </c>
      <c r="BG522" s="206">
        <v>7</v>
      </c>
      <c r="BH522" s="206">
        <v>7</v>
      </c>
      <c r="BI522" s="206">
        <v>7</v>
      </c>
      <c r="BJ522" s="206">
        <v>7</v>
      </c>
      <c r="BK522" s="206">
        <v>7</v>
      </c>
      <c r="BL522" s="57">
        <v>0</v>
      </c>
      <c r="BM522" s="57">
        <v>0</v>
      </c>
      <c r="BN522" s="57" t="s">
        <v>67</v>
      </c>
      <c r="BQ522" s="108"/>
    </row>
    <row r="523" spans="1:73" s="57" customFormat="1" ht="14.15" customHeight="1" x14ac:dyDescent="0.35">
      <c r="A523" s="201">
        <v>14439</v>
      </c>
      <c r="B523" s="197" t="s">
        <v>1069</v>
      </c>
      <c r="C523" s="198" t="s">
        <v>126</v>
      </c>
      <c r="D523" s="199">
        <v>2</v>
      </c>
      <c r="E523" s="199">
        <v>2025</v>
      </c>
      <c r="F523" s="200" t="s">
        <v>127</v>
      </c>
      <c r="G523" s="197" t="s">
        <v>173</v>
      </c>
      <c r="H523" s="198" t="s">
        <v>176</v>
      </c>
      <c r="I523" s="200" t="s">
        <v>552</v>
      </c>
      <c r="J523" s="200" t="s">
        <v>553</v>
      </c>
      <c r="K523" s="200" t="s">
        <v>65</v>
      </c>
      <c r="L523" s="215" t="s">
        <v>65</v>
      </c>
      <c r="M523" s="203">
        <v>6</v>
      </c>
      <c r="N523" s="204" t="s">
        <v>2541</v>
      </c>
      <c r="O523" s="204" t="s">
        <v>2327</v>
      </c>
      <c r="P523" s="200" t="s">
        <v>152</v>
      </c>
      <c r="Q523" s="205" t="s">
        <v>61</v>
      </c>
      <c r="R523" s="200" t="s">
        <v>107</v>
      </c>
      <c r="S523" s="204">
        <v>20</v>
      </c>
      <c r="T523" s="203">
        <v>10</v>
      </c>
      <c r="U523" s="203">
        <v>80</v>
      </c>
      <c r="V523" s="203">
        <v>0</v>
      </c>
      <c r="W523" s="203">
        <v>80</v>
      </c>
      <c r="X523" s="203">
        <v>4</v>
      </c>
      <c r="Y523" s="203" t="s">
        <v>64</v>
      </c>
      <c r="Z523" s="207" t="s">
        <v>67</v>
      </c>
      <c r="AA523" s="208" t="s">
        <v>67</v>
      </c>
      <c r="AB523" s="198" t="s">
        <v>2234</v>
      </c>
      <c r="AC523" s="200" t="s">
        <v>418</v>
      </c>
      <c r="AD523" s="203" t="s">
        <v>67</v>
      </c>
      <c r="AE523" s="204">
        <v>0</v>
      </c>
      <c r="AF523" s="200" t="s">
        <v>1366</v>
      </c>
      <c r="AG523" s="57">
        <v>20</v>
      </c>
      <c r="AH523" s="203">
        <v>3</v>
      </c>
      <c r="AI523" s="202" t="s">
        <v>1898</v>
      </c>
      <c r="AJ523" s="197" t="s">
        <v>2192</v>
      </c>
      <c r="AK523" s="209">
        <v>80</v>
      </c>
      <c r="AL523" s="209">
        <v>20</v>
      </c>
      <c r="AM523" s="209">
        <v>7430</v>
      </c>
      <c r="AN523" s="209">
        <v>0</v>
      </c>
      <c r="AO523" s="209">
        <v>0</v>
      </c>
      <c r="AP523" s="209">
        <v>5944000</v>
      </c>
      <c r="AQ523" s="209">
        <v>800000</v>
      </c>
      <c r="AR523" s="209">
        <v>0</v>
      </c>
      <c r="AS523" s="210">
        <v>0</v>
      </c>
      <c r="AT523" s="210">
        <v>0</v>
      </c>
      <c r="AU523" s="210">
        <v>6744000</v>
      </c>
      <c r="AV523" s="107" t="s">
        <v>64</v>
      </c>
      <c r="AX523" s="107">
        <v>7</v>
      </c>
      <c r="AY523" s="107">
        <v>7</v>
      </c>
      <c r="AZ523" s="107">
        <v>0</v>
      </c>
      <c r="BA523" s="107">
        <v>0</v>
      </c>
      <c r="BB523" s="107">
        <v>0</v>
      </c>
      <c r="BC523" s="107">
        <v>0</v>
      </c>
      <c r="BD523" s="107">
        <v>0</v>
      </c>
      <c r="BE523" s="107">
        <v>0</v>
      </c>
      <c r="BF523" s="107">
        <v>0</v>
      </c>
      <c r="BG523" s="206">
        <v>7</v>
      </c>
      <c r="BH523" s="206">
        <v>7</v>
      </c>
      <c r="BI523" s="206">
        <v>7</v>
      </c>
      <c r="BJ523" s="206">
        <v>7</v>
      </c>
      <c r="BK523" s="206">
        <v>7</v>
      </c>
      <c r="BL523" s="57">
        <v>6</v>
      </c>
      <c r="BM523" s="57">
        <v>7</v>
      </c>
      <c r="BN523" s="57" t="s">
        <v>67</v>
      </c>
      <c r="BQ523" s="108"/>
      <c r="BU523" s="57" t="s">
        <v>2261</v>
      </c>
    </row>
    <row r="524" spans="1:73" s="57" customFormat="1" ht="14.15" customHeight="1" x14ac:dyDescent="0.35">
      <c r="A524" s="201">
        <v>14275</v>
      </c>
      <c r="B524" s="197" t="s">
        <v>1069</v>
      </c>
      <c r="C524" s="198" t="s">
        <v>126</v>
      </c>
      <c r="D524" s="199">
        <v>2</v>
      </c>
      <c r="E524" s="199">
        <v>2025</v>
      </c>
      <c r="F524" s="200" t="s">
        <v>127</v>
      </c>
      <c r="G524" s="197" t="s">
        <v>502</v>
      </c>
      <c r="H524" s="198" t="s">
        <v>2280</v>
      </c>
      <c r="I524" s="200" t="s">
        <v>493</v>
      </c>
      <c r="J524" s="200" t="s">
        <v>494</v>
      </c>
      <c r="K524" s="200" t="s">
        <v>207</v>
      </c>
      <c r="L524" s="215" t="s">
        <v>208</v>
      </c>
      <c r="M524" s="203">
        <v>14</v>
      </c>
      <c r="N524" s="204" t="s">
        <v>2282</v>
      </c>
      <c r="O524" s="204" t="s">
        <v>496</v>
      </c>
      <c r="P524" s="200" t="s">
        <v>462</v>
      </c>
      <c r="Q524" s="205" t="s">
        <v>61</v>
      </c>
      <c r="R524" s="200" t="s">
        <v>107</v>
      </c>
      <c r="S524" s="204">
        <v>20</v>
      </c>
      <c r="T524" s="203">
        <v>11</v>
      </c>
      <c r="U524" s="203">
        <v>72</v>
      </c>
      <c r="V524" s="203">
        <v>8</v>
      </c>
      <c r="W524" s="203">
        <v>80</v>
      </c>
      <c r="X524" s="203">
        <v>4</v>
      </c>
      <c r="Y524" s="203" t="s">
        <v>64</v>
      </c>
      <c r="Z524" s="207" t="s">
        <v>67</v>
      </c>
      <c r="AA524" s="208" t="s">
        <v>67</v>
      </c>
      <c r="AB524" s="198" t="s">
        <v>2234</v>
      </c>
      <c r="AC524" s="200" t="s">
        <v>498</v>
      </c>
      <c r="AD524" s="203" t="s">
        <v>67</v>
      </c>
      <c r="AE524" s="204">
        <v>0</v>
      </c>
      <c r="AF524" s="200" t="s">
        <v>1366</v>
      </c>
      <c r="AG524" s="57">
        <v>20</v>
      </c>
      <c r="AH524" s="203">
        <v>1</v>
      </c>
      <c r="AI524" s="202" t="s">
        <v>2126</v>
      </c>
      <c r="AJ524" s="197" t="s">
        <v>2125</v>
      </c>
      <c r="AK524" s="209">
        <v>80</v>
      </c>
      <c r="AL524" s="209">
        <v>20</v>
      </c>
      <c r="AM524" s="209">
        <v>4130</v>
      </c>
      <c r="AN524" s="209">
        <v>0</v>
      </c>
      <c r="AO524" s="209">
        <v>0</v>
      </c>
      <c r="AP524" s="209">
        <v>3634400</v>
      </c>
      <c r="AQ524" s="209">
        <v>880000</v>
      </c>
      <c r="AR524" s="209">
        <v>0</v>
      </c>
      <c r="AS524" s="210">
        <v>0</v>
      </c>
      <c r="AT524" s="210">
        <v>0</v>
      </c>
      <c r="AU524" s="210">
        <v>4514400</v>
      </c>
      <c r="AV524" s="107" t="s">
        <v>64</v>
      </c>
      <c r="AX524" s="107">
        <v>1</v>
      </c>
      <c r="AY524" s="107">
        <v>7</v>
      </c>
      <c r="AZ524" s="107">
        <v>0</v>
      </c>
      <c r="BA524" s="107">
        <v>0</v>
      </c>
      <c r="BB524" s="107">
        <v>0</v>
      </c>
      <c r="BC524" s="107">
        <v>0</v>
      </c>
      <c r="BD524" s="107">
        <v>0</v>
      </c>
      <c r="BE524" s="107">
        <v>0</v>
      </c>
      <c r="BF524" s="107">
        <v>0</v>
      </c>
      <c r="BG524" s="206">
        <v>7</v>
      </c>
      <c r="BH524" s="206">
        <v>7</v>
      </c>
      <c r="BI524" s="206">
        <v>7</v>
      </c>
      <c r="BJ524" s="206">
        <v>7</v>
      </c>
      <c r="BK524" s="206">
        <v>7</v>
      </c>
      <c r="BL524" s="57">
        <v>7</v>
      </c>
      <c r="BM524" s="57">
        <v>6.4</v>
      </c>
      <c r="BN524" s="57" t="s">
        <v>67</v>
      </c>
      <c r="BQ524" s="108"/>
    </row>
    <row r="525" spans="1:73" s="57" customFormat="1" ht="14.15" customHeight="1" x14ac:dyDescent="0.35">
      <c r="A525" s="201">
        <v>14276</v>
      </c>
      <c r="B525" s="197" t="s">
        <v>1069</v>
      </c>
      <c r="C525" s="198" t="s">
        <v>126</v>
      </c>
      <c r="D525" s="199">
        <v>2</v>
      </c>
      <c r="E525" s="199">
        <v>2025</v>
      </c>
      <c r="F525" s="200" t="s">
        <v>127</v>
      </c>
      <c r="G525" s="197" t="s">
        <v>502</v>
      </c>
      <c r="H525" s="198" t="s">
        <v>2280</v>
      </c>
      <c r="I525" s="200" t="s">
        <v>493</v>
      </c>
      <c r="J525" s="200" t="s">
        <v>494</v>
      </c>
      <c r="K525" s="200" t="s">
        <v>207</v>
      </c>
      <c r="L525" s="215" t="s">
        <v>208</v>
      </c>
      <c r="M525" s="203">
        <v>9</v>
      </c>
      <c r="N525" s="204" t="s">
        <v>2272</v>
      </c>
      <c r="O525" s="204" t="s">
        <v>187</v>
      </c>
      <c r="P525" s="200" t="s">
        <v>462</v>
      </c>
      <c r="Q525" s="205" t="s">
        <v>61</v>
      </c>
      <c r="R525" s="200" t="s">
        <v>107</v>
      </c>
      <c r="S525" s="204">
        <v>20</v>
      </c>
      <c r="T525" s="203">
        <v>11</v>
      </c>
      <c r="U525" s="203">
        <v>72</v>
      </c>
      <c r="V525" s="203">
        <v>8</v>
      </c>
      <c r="W525" s="203">
        <v>80</v>
      </c>
      <c r="X525" s="203">
        <v>4</v>
      </c>
      <c r="Y525" s="203" t="s">
        <v>64</v>
      </c>
      <c r="Z525" s="207" t="s">
        <v>67</v>
      </c>
      <c r="AA525" s="208" t="s">
        <v>67</v>
      </c>
      <c r="AB525" s="198" t="s">
        <v>2234</v>
      </c>
      <c r="AC525" s="200" t="s">
        <v>2281</v>
      </c>
      <c r="AD525" s="203" t="s">
        <v>67</v>
      </c>
      <c r="AE525" s="204">
        <v>0</v>
      </c>
      <c r="AF525" s="200" t="s">
        <v>1366</v>
      </c>
      <c r="AG525" s="57">
        <v>20</v>
      </c>
      <c r="AH525" s="203">
        <v>1</v>
      </c>
      <c r="AI525" s="202" t="s">
        <v>2126</v>
      </c>
      <c r="AJ525" s="197" t="s">
        <v>2125</v>
      </c>
      <c r="AK525" s="209">
        <v>80</v>
      </c>
      <c r="AL525" s="209">
        <v>20</v>
      </c>
      <c r="AM525" s="209">
        <v>4130</v>
      </c>
      <c r="AN525" s="209">
        <v>0</v>
      </c>
      <c r="AO525" s="209">
        <v>0</v>
      </c>
      <c r="AP525" s="209">
        <v>3634400</v>
      </c>
      <c r="AQ525" s="209">
        <v>880000</v>
      </c>
      <c r="AR525" s="209">
        <v>0</v>
      </c>
      <c r="AS525" s="210">
        <v>0</v>
      </c>
      <c r="AT525" s="210">
        <v>0</v>
      </c>
      <c r="AU525" s="210">
        <v>4514400</v>
      </c>
      <c r="AV525" s="107" t="s">
        <v>64</v>
      </c>
      <c r="AX525" s="107">
        <v>1</v>
      </c>
      <c r="AY525" s="107">
        <v>7</v>
      </c>
      <c r="AZ525" s="107">
        <v>0</v>
      </c>
      <c r="BA525" s="107">
        <v>0</v>
      </c>
      <c r="BB525" s="107">
        <v>0</v>
      </c>
      <c r="BC525" s="107">
        <v>0</v>
      </c>
      <c r="BD525" s="107">
        <v>0</v>
      </c>
      <c r="BE525" s="107">
        <v>0</v>
      </c>
      <c r="BF525" s="107">
        <v>0</v>
      </c>
      <c r="BG525" s="206">
        <v>7</v>
      </c>
      <c r="BH525" s="206">
        <v>7</v>
      </c>
      <c r="BI525" s="206">
        <v>7</v>
      </c>
      <c r="BJ525" s="206">
        <v>7</v>
      </c>
      <c r="BK525" s="206">
        <v>7</v>
      </c>
      <c r="BL525" s="57">
        <v>7</v>
      </c>
      <c r="BM525" s="57">
        <v>6.4</v>
      </c>
      <c r="BN525" s="57" t="s">
        <v>67</v>
      </c>
      <c r="BQ525" s="108"/>
    </row>
    <row r="526" spans="1:73" s="57" customFormat="1" ht="14.15" customHeight="1" x14ac:dyDescent="0.35">
      <c r="A526" s="201">
        <v>14504</v>
      </c>
      <c r="B526" s="197" t="s">
        <v>1069</v>
      </c>
      <c r="C526" s="198" t="s">
        <v>126</v>
      </c>
      <c r="D526" s="199">
        <v>2</v>
      </c>
      <c r="E526" s="199">
        <v>2025</v>
      </c>
      <c r="F526" s="200" t="s">
        <v>127</v>
      </c>
      <c r="G526" s="197" t="s">
        <v>2256</v>
      </c>
      <c r="H526" s="198" t="s">
        <v>2257</v>
      </c>
      <c r="I526" s="200" t="s">
        <v>670</v>
      </c>
      <c r="J526" s="200" t="s">
        <v>671</v>
      </c>
      <c r="K526" s="200" t="s">
        <v>65</v>
      </c>
      <c r="L526" s="215" t="s">
        <v>65</v>
      </c>
      <c r="M526" s="203">
        <v>9</v>
      </c>
      <c r="N526" s="204" t="s">
        <v>2272</v>
      </c>
      <c r="O526" s="204" t="s">
        <v>672</v>
      </c>
      <c r="P526" s="200" t="s">
        <v>132</v>
      </c>
      <c r="Q526" s="205" t="s">
        <v>61</v>
      </c>
      <c r="R526" s="200" t="s">
        <v>62</v>
      </c>
      <c r="S526" s="204">
        <v>8</v>
      </c>
      <c r="T526" s="203">
        <v>10</v>
      </c>
      <c r="U526" s="203">
        <v>36</v>
      </c>
      <c r="V526" s="203">
        <v>0</v>
      </c>
      <c r="W526" s="203">
        <v>36</v>
      </c>
      <c r="X526" s="203">
        <v>5</v>
      </c>
      <c r="Y526" s="203" t="s">
        <v>64</v>
      </c>
      <c r="Z526" s="207" t="s">
        <v>67</v>
      </c>
      <c r="AA526" s="208" t="s">
        <v>67</v>
      </c>
      <c r="AB526" s="198" t="s">
        <v>2234</v>
      </c>
      <c r="AC526" s="200" t="s">
        <v>673</v>
      </c>
      <c r="AD526" s="203" t="s">
        <v>67</v>
      </c>
      <c r="AE526" s="204">
        <v>0</v>
      </c>
      <c r="AF526" s="200" t="s">
        <v>1366</v>
      </c>
      <c r="AG526" s="57">
        <v>8</v>
      </c>
      <c r="AH526" s="203">
        <v>1</v>
      </c>
      <c r="AI526" s="202" t="s">
        <v>2126</v>
      </c>
      <c r="AJ526" s="197" t="s">
        <v>2125</v>
      </c>
      <c r="AK526" s="209">
        <v>36</v>
      </c>
      <c r="AL526" s="209">
        <v>8</v>
      </c>
      <c r="AM526" s="209">
        <v>4130</v>
      </c>
      <c r="AN526" s="209">
        <v>0</v>
      </c>
      <c r="AO526" s="209">
        <v>0</v>
      </c>
      <c r="AP526" s="209">
        <v>1486800</v>
      </c>
      <c r="AQ526" s="209">
        <v>320000</v>
      </c>
      <c r="AR526" s="209">
        <v>0</v>
      </c>
      <c r="AS526" s="210">
        <v>0</v>
      </c>
      <c r="AT526" s="210">
        <v>0</v>
      </c>
      <c r="AU526" s="210">
        <v>1806800</v>
      </c>
      <c r="AV526" s="107" t="s">
        <v>64</v>
      </c>
      <c r="AX526" s="107">
        <v>1</v>
      </c>
      <c r="AY526" s="107">
        <v>7</v>
      </c>
      <c r="AZ526" s="107">
        <v>0</v>
      </c>
      <c r="BA526" s="107">
        <v>0</v>
      </c>
      <c r="BB526" s="107">
        <v>0</v>
      </c>
      <c r="BC526" s="107">
        <v>0</v>
      </c>
      <c r="BD526" s="107">
        <v>0</v>
      </c>
      <c r="BE526" s="107">
        <v>0</v>
      </c>
      <c r="BF526" s="107">
        <v>0</v>
      </c>
      <c r="BG526" s="206">
        <v>7</v>
      </c>
      <c r="BH526" s="206">
        <v>7</v>
      </c>
      <c r="BI526" s="206">
        <v>7</v>
      </c>
      <c r="BJ526" s="206">
        <v>7</v>
      </c>
      <c r="BK526" s="206">
        <v>7</v>
      </c>
      <c r="BL526" s="57">
        <v>7</v>
      </c>
      <c r="BM526" s="57">
        <v>6.4</v>
      </c>
      <c r="BN526" s="57" t="s">
        <v>67</v>
      </c>
      <c r="BQ526" s="108"/>
    </row>
    <row r="527" spans="1:73" s="57" customFormat="1" ht="14.15" customHeight="1" x14ac:dyDescent="0.35">
      <c r="A527" s="201">
        <v>14505</v>
      </c>
      <c r="B527" s="197" t="s">
        <v>1069</v>
      </c>
      <c r="C527" s="198" t="s">
        <v>126</v>
      </c>
      <c r="D527" s="199">
        <v>2</v>
      </c>
      <c r="E527" s="199">
        <v>2025</v>
      </c>
      <c r="F527" s="200" t="s">
        <v>127</v>
      </c>
      <c r="G527" s="197" t="s">
        <v>2256</v>
      </c>
      <c r="H527" s="198" t="s">
        <v>2257</v>
      </c>
      <c r="I527" s="200" t="s">
        <v>670</v>
      </c>
      <c r="J527" s="200" t="s">
        <v>671</v>
      </c>
      <c r="K527" s="200" t="s">
        <v>65</v>
      </c>
      <c r="L527" s="215" t="s">
        <v>65</v>
      </c>
      <c r="M527" s="203">
        <v>9</v>
      </c>
      <c r="N527" s="204" t="s">
        <v>2272</v>
      </c>
      <c r="O527" s="204" t="s">
        <v>672</v>
      </c>
      <c r="P527" s="200" t="s">
        <v>132</v>
      </c>
      <c r="Q527" s="205" t="s">
        <v>61</v>
      </c>
      <c r="R527" s="200" t="s">
        <v>62</v>
      </c>
      <c r="S527" s="204">
        <v>8</v>
      </c>
      <c r="T527" s="203">
        <v>10</v>
      </c>
      <c r="U527" s="203">
        <v>36</v>
      </c>
      <c r="V527" s="203">
        <v>0</v>
      </c>
      <c r="W527" s="203">
        <v>36</v>
      </c>
      <c r="X527" s="203">
        <v>5</v>
      </c>
      <c r="Y527" s="203" t="s">
        <v>64</v>
      </c>
      <c r="Z527" s="207" t="s">
        <v>67</v>
      </c>
      <c r="AA527" s="208" t="s">
        <v>67</v>
      </c>
      <c r="AB527" s="198" t="s">
        <v>2234</v>
      </c>
      <c r="AC527" s="200" t="s">
        <v>673</v>
      </c>
      <c r="AD527" s="203" t="s">
        <v>67</v>
      </c>
      <c r="AE527" s="204">
        <v>0</v>
      </c>
      <c r="AF527" s="200" t="s">
        <v>1366</v>
      </c>
      <c r="AG527" s="57">
        <v>8</v>
      </c>
      <c r="AH527" s="203">
        <v>1</v>
      </c>
      <c r="AI527" s="202" t="s">
        <v>2126</v>
      </c>
      <c r="AJ527" s="197" t="s">
        <v>2125</v>
      </c>
      <c r="AK527" s="209">
        <v>36</v>
      </c>
      <c r="AL527" s="209">
        <v>8</v>
      </c>
      <c r="AM527" s="209">
        <v>4130</v>
      </c>
      <c r="AN527" s="209">
        <v>0</v>
      </c>
      <c r="AO527" s="209">
        <v>0</v>
      </c>
      <c r="AP527" s="209">
        <v>1486800</v>
      </c>
      <c r="AQ527" s="209">
        <v>320000</v>
      </c>
      <c r="AR527" s="209">
        <v>0</v>
      </c>
      <c r="AS527" s="210">
        <v>0</v>
      </c>
      <c r="AT527" s="210">
        <v>0</v>
      </c>
      <c r="AU527" s="210">
        <v>1806800</v>
      </c>
      <c r="AV527" s="107" t="s">
        <v>64</v>
      </c>
      <c r="AX527" s="107">
        <v>1</v>
      </c>
      <c r="AY527" s="107">
        <v>7</v>
      </c>
      <c r="AZ527" s="107">
        <v>0</v>
      </c>
      <c r="BA527" s="107">
        <v>0</v>
      </c>
      <c r="BB527" s="107">
        <v>0</v>
      </c>
      <c r="BC527" s="107">
        <v>0</v>
      </c>
      <c r="BD527" s="107">
        <v>0</v>
      </c>
      <c r="BE527" s="107">
        <v>0</v>
      </c>
      <c r="BF527" s="107">
        <v>0</v>
      </c>
      <c r="BG527" s="206">
        <v>7</v>
      </c>
      <c r="BH527" s="206">
        <v>7</v>
      </c>
      <c r="BI527" s="206">
        <v>7</v>
      </c>
      <c r="BJ527" s="206">
        <v>7</v>
      </c>
      <c r="BK527" s="206">
        <v>7</v>
      </c>
      <c r="BL527" s="57">
        <v>7</v>
      </c>
      <c r="BM527" s="57">
        <v>6.4</v>
      </c>
      <c r="BN527" s="57" t="s">
        <v>67</v>
      </c>
      <c r="BQ527" s="108"/>
    </row>
    <row r="528" spans="1:73" s="57" customFormat="1" ht="14.15" customHeight="1" x14ac:dyDescent="0.35">
      <c r="A528" s="201">
        <v>14503</v>
      </c>
      <c r="B528" s="197" t="s">
        <v>1069</v>
      </c>
      <c r="C528" s="198" t="s">
        <v>126</v>
      </c>
      <c r="D528" s="199">
        <v>2</v>
      </c>
      <c r="E528" s="199">
        <v>2025</v>
      </c>
      <c r="F528" s="200" t="s">
        <v>127</v>
      </c>
      <c r="G528" s="197" t="s">
        <v>2256</v>
      </c>
      <c r="H528" s="198" t="s">
        <v>2257</v>
      </c>
      <c r="I528" s="200" t="s">
        <v>734</v>
      </c>
      <c r="J528" s="200" t="s">
        <v>735</v>
      </c>
      <c r="K528" s="200" t="s">
        <v>65</v>
      </c>
      <c r="L528" s="215" t="s">
        <v>65</v>
      </c>
      <c r="M528" s="203">
        <v>10</v>
      </c>
      <c r="N528" s="204" t="s">
        <v>2279</v>
      </c>
      <c r="O528" s="204" t="s">
        <v>736</v>
      </c>
      <c r="P528" s="200" t="s">
        <v>132</v>
      </c>
      <c r="Q528" s="205" t="s">
        <v>61</v>
      </c>
      <c r="R528" s="200" t="s">
        <v>62</v>
      </c>
      <c r="S528" s="204">
        <v>15</v>
      </c>
      <c r="T528" s="203">
        <v>10</v>
      </c>
      <c r="U528" s="203">
        <v>72</v>
      </c>
      <c r="V528" s="203">
        <v>0</v>
      </c>
      <c r="W528" s="203">
        <v>72</v>
      </c>
      <c r="X528" s="203">
        <v>5</v>
      </c>
      <c r="Y528" s="203" t="s">
        <v>64</v>
      </c>
      <c r="Z528" s="207" t="s">
        <v>67</v>
      </c>
      <c r="AA528" s="208" t="s">
        <v>67</v>
      </c>
      <c r="AB528" s="198" t="s">
        <v>2234</v>
      </c>
      <c r="AC528" s="200" t="s">
        <v>737</v>
      </c>
      <c r="AD528" s="203" t="s">
        <v>67</v>
      </c>
      <c r="AE528" s="204">
        <v>0</v>
      </c>
      <c r="AF528" s="200" t="s">
        <v>1366</v>
      </c>
      <c r="AG528" s="57">
        <v>15</v>
      </c>
      <c r="AH528" s="203">
        <v>2</v>
      </c>
      <c r="AI528" s="202" t="s">
        <v>2126</v>
      </c>
      <c r="AJ528" s="197" t="s">
        <v>2125</v>
      </c>
      <c r="AK528" s="209">
        <v>72</v>
      </c>
      <c r="AL528" s="209">
        <v>15</v>
      </c>
      <c r="AM528" s="209">
        <v>5075</v>
      </c>
      <c r="AN528" s="209">
        <v>0</v>
      </c>
      <c r="AO528" s="209">
        <v>0</v>
      </c>
      <c r="AP528" s="209">
        <v>3654000</v>
      </c>
      <c r="AQ528" s="209">
        <v>600000</v>
      </c>
      <c r="AR528" s="209">
        <v>0</v>
      </c>
      <c r="AS528" s="210">
        <v>0</v>
      </c>
      <c r="AT528" s="210">
        <v>0</v>
      </c>
      <c r="AU528" s="210">
        <v>4254000</v>
      </c>
      <c r="AV528" s="107" t="s">
        <v>64</v>
      </c>
      <c r="AX528" s="107">
        <v>1</v>
      </c>
      <c r="AY528" s="107">
        <v>7</v>
      </c>
      <c r="AZ528" s="107">
        <v>0</v>
      </c>
      <c r="BA528" s="107">
        <v>0</v>
      </c>
      <c r="BB528" s="107">
        <v>0</v>
      </c>
      <c r="BC528" s="107">
        <v>0</v>
      </c>
      <c r="BD528" s="107">
        <v>0</v>
      </c>
      <c r="BE528" s="107">
        <v>0</v>
      </c>
      <c r="BF528" s="107">
        <v>0</v>
      </c>
      <c r="BG528" s="206">
        <v>7</v>
      </c>
      <c r="BH528" s="206">
        <v>7</v>
      </c>
      <c r="BI528" s="206">
        <v>7</v>
      </c>
      <c r="BJ528" s="206">
        <v>7</v>
      </c>
      <c r="BK528" s="206">
        <v>7</v>
      </c>
      <c r="BL528" s="57">
        <v>7</v>
      </c>
      <c r="BM528" s="57">
        <v>6.4</v>
      </c>
      <c r="BN528" s="57" t="s">
        <v>64</v>
      </c>
      <c r="BO528" s="57" t="s">
        <v>2585</v>
      </c>
      <c r="BP528" s="57" t="s">
        <v>2586</v>
      </c>
      <c r="BQ528" s="108">
        <v>981838731</v>
      </c>
      <c r="BR528" s="57" t="s">
        <v>2587</v>
      </c>
      <c r="BS528" s="57" t="s">
        <v>2588</v>
      </c>
      <c r="BT528" s="57" t="s">
        <v>2589</v>
      </c>
    </row>
    <row r="529" spans="1:73" s="57" customFormat="1" ht="14.15" customHeight="1" x14ac:dyDescent="0.35">
      <c r="A529" s="201">
        <v>14446</v>
      </c>
      <c r="B529" s="197" t="s">
        <v>1069</v>
      </c>
      <c r="C529" s="198" t="s">
        <v>126</v>
      </c>
      <c r="D529" s="199">
        <v>2</v>
      </c>
      <c r="E529" s="199">
        <v>2025</v>
      </c>
      <c r="F529" s="200" t="s">
        <v>127</v>
      </c>
      <c r="G529" s="197" t="s">
        <v>173</v>
      </c>
      <c r="H529" s="198" t="s">
        <v>176</v>
      </c>
      <c r="I529" s="200" t="s">
        <v>939</v>
      </c>
      <c r="J529" s="200" t="s">
        <v>940</v>
      </c>
      <c r="K529" s="200" t="s">
        <v>56</v>
      </c>
      <c r="L529" s="215" t="s">
        <v>57</v>
      </c>
      <c r="M529" s="203">
        <v>10</v>
      </c>
      <c r="N529" s="204" t="s">
        <v>2279</v>
      </c>
      <c r="O529" s="204" t="s">
        <v>112</v>
      </c>
      <c r="P529" s="200" t="s">
        <v>152</v>
      </c>
      <c r="Q529" s="205" t="s">
        <v>61</v>
      </c>
      <c r="R529" s="200" t="s">
        <v>62</v>
      </c>
      <c r="S529" s="204">
        <v>33</v>
      </c>
      <c r="T529" s="203">
        <v>10</v>
      </c>
      <c r="U529" s="203">
        <v>120</v>
      </c>
      <c r="V529" s="203">
        <v>12</v>
      </c>
      <c r="W529" s="203">
        <v>132</v>
      </c>
      <c r="X529" s="203">
        <v>4</v>
      </c>
      <c r="Y529" s="203" t="s">
        <v>64</v>
      </c>
      <c r="Z529" s="207" t="s">
        <v>67</v>
      </c>
      <c r="AA529" s="208" t="s">
        <v>64</v>
      </c>
      <c r="AB529" s="198" t="s">
        <v>2234</v>
      </c>
      <c r="AC529" s="200" t="s">
        <v>941</v>
      </c>
      <c r="AD529" s="203" t="s">
        <v>67</v>
      </c>
      <c r="AE529" s="204">
        <v>0</v>
      </c>
      <c r="AF529" s="200" t="s">
        <v>1366</v>
      </c>
      <c r="AG529" s="57">
        <v>33</v>
      </c>
      <c r="AH529" s="203">
        <v>3</v>
      </c>
      <c r="AI529" s="202" t="s">
        <v>2126</v>
      </c>
      <c r="AJ529" s="197" t="s">
        <v>2125</v>
      </c>
      <c r="AK529" s="209">
        <v>132</v>
      </c>
      <c r="AL529" s="209">
        <v>33</v>
      </c>
      <c r="AM529" s="209">
        <v>6373</v>
      </c>
      <c r="AN529" s="209">
        <v>100000</v>
      </c>
      <c r="AO529" s="209">
        <v>0</v>
      </c>
      <c r="AP529" s="209">
        <v>8412360</v>
      </c>
      <c r="AQ529" s="209">
        <v>1320000</v>
      </c>
      <c r="AR529" s="209">
        <v>1000000</v>
      </c>
      <c r="AS529" s="210">
        <v>0</v>
      </c>
      <c r="AT529" s="210">
        <v>0</v>
      </c>
      <c r="AU529" s="210">
        <v>10732360</v>
      </c>
      <c r="AV529" s="107" t="s">
        <v>64</v>
      </c>
      <c r="AX529" s="107">
        <v>1</v>
      </c>
      <c r="AY529" s="107">
        <v>7</v>
      </c>
      <c r="AZ529" s="107">
        <v>0</v>
      </c>
      <c r="BA529" s="107">
        <v>0</v>
      </c>
      <c r="BB529" s="107">
        <v>0</v>
      </c>
      <c r="BC529" s="107">
        <v>0</v>
      </c>
      <c r="BD529" s="107">
        <v>0</v>
      </c>
      <c r="BE529" s="107">
        <v>0</v>
      </c>
      <c r="BF529" s="107">
        <v>0</v>
      </c>
      <c r="BG529" s="206">
        <v>7</v>
      </c>
      <c r="BH529" s="206">
        <v>7</v>
      </c>
      <c r="BI529" s="206">
        <v>7</v>
      </c>
      <c r="BJ529" s="206">
        <v>7</v>
      </c>
      <c r="BK529" s="206">
        <v>7</v>
      </c>
      <c r="BL529" s="57">
        <v>7</v>
      </c>
      <c r="BM529" s="57">
        <v>6.4</v>
      </c>
      <c r="BN529" s="57" t="s">
        <v>67</v>
      </c>
      <c r="BQ529" s="108"/>
    </row>
    <row r="530" spans="1:73" s="57" customFormat="1" ht="14.15" customHeight="1" x14ac:dyDescent="0.35">
      <c r="A530" s="201">
        <v>14435</v>
      </c>
      <c r="B530" s="197" t="s">
        <v>1069</v>
      </c>
      <c r="C530" s="198" t="s">
        <v>126</v>
      </c>
      <c r="D530" s="199">
        <v>2</v>
      </c>
      <c r="E530" s="199">
        <v>2025</v>
      </c>
      <c r="F530" s="200" t="s">
        <v>127</v>
      </c>
      <c r="G530" s="197" t="s">
        <v>173</v>
      </c>
      <c r="H530" s="198" t="s">
        <v>176</v>
      </c>
      <c r="I530" s="200" t="s">
        <v>74</v>
      </c>
      <c r="J530" s="200" t="s">
        <v>75</v>
      </c>
      <c r="K530" s="200" t="s">
        <v>56</v>
      </c>
      <c r="L530" s="215" t="s">
        <v>57</v>
      </c>
      <c r="M530" s="203">
        <v>10</v>
      </c>
      <c r="N530" s="204" t="s">
        <v>2279</v>
      </c>
      <c r="O530" s="204" t="s">
        <v>221</v>
      </c>
      <c r="P530" s="200" t="s">
        <v>152</v>
      </c>
      <c r="Q530" s="205" t="s">
        <v>61</v>
      </c>
      <c r="R530" s="200" t="s">
        <v>62</v>
      </c>
      <c r="S530" s="204">
        <v>43</v>
      </c>
      <c r="T530" s="203">
        <v>10</v>
      </c>
      <c r="U530" s="203">
        <v>160</v>
      </c>
      <c r="V530" s="203">
        <v>12</v>
      </c>
      <c r="W530" s="203">
        <v>172</v>
      </c>
      <c r="X530" s="203">
        <v>4</v>
      </c>
      <c r="Y530" s="203" t="s">
        <v>64</v>
      </c>
      <c r="Z530" s="207" t="s">
        <v>67</v>
      </c>
      <c r="AA530" s="208" t="s">
        <v>64</v>
      </c>
      <c r="AB530" s="198" t="s">
        <v>2234</v>
      </c>
      <c r="AC530" s="200" t="s">
        <v>989</v>
      </c>
      <c r="AD530" s="203" t="s">
        <v>67</v>
      </c>
      <c r="AE530" s="204">
        <v>0</v>
      </c>
      <c r="AF530" s="200" t="s">
        <v>1366</v>
      </c>
      <c r="AG530" s="57">
        <v>43</v>
      </c>
      <c r="AH530" s="203">
        <v>3</v>
      </c>
      <c r="AI530" s="202" t="s">
        <v>2126</v>
      </c>
      <c r="AJ530" s="197" t="s">
        <v>2125</v>
      </c>
      <c r="AK530" s="209">
        <v>172</v>
      </c>
      <c r="AL530" s="209">
        <v>43</v>
      </c>
      <c r="AM530" s="209">
        <v>6373</v>
      </c>
      <c r="AN530" s="209">
        <v>100000</v>
      </c>
      <c r="AO530" s="209">
        <v>0</v>
      </c>
      <c r="AP530" s="209">
        <v>10961560</v>
      </c>
      <c r="AQ530" s="209">
        <v>1720000</v>
      </c>
      <c r="AR530" s="209">
        <v>1000000</v>
      </c>
      <c r="AS530" s="210">
        <v>0</v>
      </c>
      <c r="AT530" s="210">
        <v>0</v>
      </c>
      <c r="AU530" s="210">
        <v>13681560</v>
      </c>
      <c r="AV530" s="107" t="s">
        <v>64</v>
      </c>
      <c r="AX530" s="107">
        <v>1</v>
      </c>
      <c r="AY530" s="107">
        <v>7</v>
      </c>
      <c r="AZ530" s="107">
        <v>0</v>
      </c>
      <c r="BA530" s="107">
        <v>0</v>
      </c>
      <c r="BB530" s="107">
        <v>0</v>
      </c>
      <c r="BC530" s="107">
        <v>0</v>
      </c>
      <c r="BD530" s="107">
        <v>0</v>
      </c>
      <c r="BE530" s="107">
        <v>0</v>
      </c>
      <c r="BF530" s="107">
        <v>0</v>
      </c>
      <c r="BG530" s="206">
        <v>7</v>
      </c>
      <c r="BH530" s="206">
        <v>7</v>
      </c>
      <c r="BI530" s="206">
        <v>7</v>
      </c>
      <c r="BJ530" s="206">
        <v>7</v>
      </c>
      <c r="BK530" s="206">
        <v>7</v>
      </c>
      <c r="BL530" s="57">
        <v>7</v>
      </c>
      <c r="BM530" s="57">
        <v>6.4</v>
      </c>
      <c r="BN530" s="57" t="s">
        <v>67</v>
      </c>
      <c r="BQ530" s="108"/>
    </row>
    <row r="531" spans="1:73" s="57" customFormat="1" ht="14.15" customHeight="1" x14ac:dyDescent="0.35">
      <c r="A531" s="201">
        <v>14438</v>
      </c>
      <c r="B531" s="197" t="s">
        <v>1069</v>
      </c>
      <c r="C531" s="198" t="s">
        <v>126</v>
      </c>
      <c r="D531" s="199">
        <v>2</v>
      </c>
      <c r="E531" s="199">
        <v>2025</v>
      </c>
      <c r="F531" s="200" t="s">
        <v>127</v>
      </c>
      <c r="G531" s="197" t="s">
        <v>173</v>
      </c>
      <c r="H531" s="198" t="s">
        <v>176</v>
      </c>
      <c r="I531" s="200" t="s">
        <v>1000</v>
      </c>
      <c r="J531" s="200" t="s">
        <v>1001</v>
      </c>
      <c r="K531" s="200" t="s">
        <v>56</v>
      </c>
      <c r="L531" s="215" t="s">
        <v>57</v>
      </c>
      <c r="M531" s="203">
        <v>10</v>
      </c>
      <c r="N531" s="204" t="s">
        <v>2279</v>
      </c>
      <c r="O531" s="204" t="s">
        <v>221</v>
      </c>
      <c r="P531" s="200" t="s">
        <v>152</v>
      </c>
      <c r="Q531" s="205" t="s">
        <v>61</v>
      </c>
      <c r="R531" s="200" t="s">
        <v>62</v>
      </c>
      <c r="S531" s="204">
        <v>48</v>
      </c>
      <c r="T531" s="203">
        <v>10</v>
      </c>
      <c r="U531" s="203">
        <v>180</v>
      </c>
      <c r="V531" s="203">
        <v>12</v>
      </c>
      <c r="W531" s="203">
        <v>192</v>
      </c>
      <c r="X531" s="203">
        <v>4</v>
      </c>
      <c r="Y531" s="203" t="s">
        <v>64</v>
      </c>
      <c r="Z531" s="207" t="s">
        <v>67</v>
      </c>
      <c r="AA531" s="208" t="s">
        <v>64</v>
      </c>
      <c r="AB531" s="198" t="s">
        <v>2234</v>
      </c>
      <c r="AC531" s="200" t="s">
        <v>1002</v>
      </c>
      <c r="AD531" s="203" t="s">
        <v>67</v>
      </c>
      <c r="AE531" s="204">
        <v>0</v>
      </c>
      <c r="AF531" s="200" t="s">
        <v>1366</v>
      </c>
      <c r="AG531" s="57">
        <v>48</v>
      </c>
      <c r="AH531" s="203">
        <v>2</v>
      </c>
      <c r="AI531" s="202" t="s">
        <v>2126</v>
      </c>
      <c r="AJ531" s="197" t="s">
        <v>2125</v>
      </c>
      <c r="AK531" s="209">
        <v>192</v>
      </c>
      <c r="AL531" s="209">
        <v>48</v>
      </c>
      <c r="AM531" s="209">
        <v>5075</v>
      </c>
      <c r="AN531" s="209">
        <v>100000</v>
      </c>
      <c r="AO531" s="209">
        <v>0</v>
      </c>
      <c r="AP531" s="209">
        <v>9744000</v>
      </c>
      <c r="AQ531" s="209">
        <v>1920000</v>
      </c>
      <c r="AR531" s="209">
        <v>1000000</v>
      </c>
      <c r="AS531" s="210">
        <v>0</v>
      </c>
      <c r="AT531" s="210">
        <v>0</v>
      </c>
      <c r="AU531" s="210">
        <v>12664000</v>
      </c>
      <c r="AV531" s="107" t="s">
        <v>64</v>
      </c>
      <c r="AX531" s="107">
        <v>1</v>
      </c>
      <c r="AY531" s="107">
        <v>7</v>
      </c>
      <c r="AZ531" s="107">
        <v>0</v>
      </c>
      <c r="BA531" s="107">
        <v>0</v>
      </c>
      <c r="BB531" s="107">
        <v>0</v>
      </c>
      <c r="BC531" s="107">
        <v>0</v>
      </c>
      <c r="BD531" s="107">
        <v>0</v>
      </c>
      <c r="BE531" s="107">
        <v>0</v>
      </c>
      <c r="BF531" s="107">
        <v>0</v>
      </c>
      <c r="BG531" s="206">
        <v>7</v>
      </c>
      <c r="BH531" s="206">
        <v>7</v>
      </c>
      <c r="BI531" s="206">
        <v>7</v>
      </c>
      <c r="BJ531" s="206">
        <v>7</v>
      </c>
      <c r="BK531" s="206">
        <v>7</v>
      </c>
      <c r="BL531" s="57">
        <v>7</v>
      </c>
      <c r="BM531" s="57">
        <v>6.4</v>
      </c>
      <c r="BN531" s="57" t="s">
        <v>67</v>
      </c>
      <c r="BQ531" s="108"/>
    </row>
    <row r="532" spans="1:73" s="57" customFormat="1" ht="14.15" customHeight="1" x14ac:dyDescent="0.35">
      <c r="A532" s="201">
        <v>14504</v>
      </c>
      <c r="B532" s="197" t="s">
        <v>1069</v>
      </c>
      <c r="C532" s="198" t="s">
        <v>126</v>
      </c>
      <c r="D532" s="199">
        <v>2</v>
      </c>
      <c r="E532" s="199">
        <v>2025</v>
      </c>
      <c r="F532" s="200" t="s">
        <v>127</v>
      </c>
      <c r="G532" s="197" t="s">
        <v>2256</v>
      </c>
      <c r="H532" s="198" t="s">
        <v>2257</v>
      </c>
      <c r="I532" s="200" t="s">
        <v>670</v>
      </c>
      <c r="J532" s="200" t="s">
        <v>671</v>
      </c>
      <c r="K532" s="200" t="s">
        <v>65</v>
      </c>
      <c r="L532" s="215" t="s">
        <v>65</v>
      </c>
      <c r="M532" s="203">
        <v>9</v>
      </c>
      <c r="N532" s="204" t="s">
        <v>2272</v>
      </c>
      <c r="O532" s="204" t="s">
        <v>672</v>
      </c>
      <c r="P532" s="200" t="s">
        <v>132</v>
      </c>
      <c r="Q532" s="205" t="s">
        <v>61</v>
      </c>
      <c r="R532" s="200" t="s">
        <v>62</v>
      </c>
      <c r="S532" s="204">
        <v>8</v>
      </c>
      <c r="T532" s="203">
        <v>10</v>
      </c>
      <c r="U532" s="203">
        <v>36</v>
      </c>
      <c r="V532" s="203">
        <v>0</v>
      </c>
      <c r="W532" s="203">
        <v>36</v>
      </c>
      <c r="X532" s="203">
        <v>5</v>
      </c>
      <c r="Y532" s="203" t="s">
        <v>64</v>
      </c>
      <c r="Z532" s="207" t="s">
        <v>67</v>
      </c>
      <c r="AA532" s="208" t="s">
        <v>67</v>
      </c>
      <c r="AB532" s="198" t="s">
        <v>2234</v>
      </c>
      <c r="AC532" s="200" t="s">
        <v>673</v>
      </c>
      <c r="AD532" s="203" t="s">
        <v>67</v>
      </c>
      <c r="AE532" s="204">
        <v>0</v>
      </c>
      <c r="AF532" s="200" t="s">
        <v>1366</v>
      </c>
      <c r="AG532" s="57">
        <v>8</v>
      </c>
      <c r="AH532" s="203">
        <v>1</v>
      </c>
      <c r="AI532" s="202" t="s">
        <v>1600</v>
      </c>
      <c r="AJ532" s="197" t="s">
        <v>2178</v>
      </c>
      <c r="AK532" s="209">
        <v>36</v>
      </c>
      <c r="AL532" s="209">
        <v>8</v>
      </c>
      <c r="AM532" s="209">
        <v>4130</v>
      </c>
      <c r="AN532" s="209">
        <v>0</v>
      </c>
      <c r="AO532" s="209">
        <v>0</v>
      </c>
      <c r="AP532" s="209">
        <v>1486800</v>
      </c>
      <c r="AQ532" s="209">
        <v>320000</v>
      </c>
      <c r="AR532" s="209">
        <v>0</v>
      </c>
      <c r="AS532" s="210">
        <v>0</v>
      </c>
      <c r="AT532" s="210">
        <v>0</v>
      </c>
      <c r="AU532" s="210">
        <v>1806800</v>
      </c>
      <c r="AV532" s="107" t="s">
        <v>64</v>
      </c>
      <c r="AX532" s="107">
        <v>1</v>
      </c>
      <c r="AY532" s="107">
        <v>3</v>
      </c>
      <c r="AZ532" s="107">
        <v>0</v>
      </c>
      <c r="BA532" s="107">
        <v>0</v>
      </c>
      <c r="BB532" s="107">
        <v>0</v>
      </c>
      <c r="BC532" s="107">
        <v>0</v>
      </c>
      <c r="BD532" s="107">
        <v>0</v>
      </c>
      <c r="BE532" s="107">
        <v>0</v>
      </c>
      <c r="BF532" s="107">
        <v>0</v>
      </c>
      <c r="BG532" s="206">
        <v>7</v>
      </c>
      <c r="BH532" s="206">
        <v>7</v>
      </c>
      <c r="BI532" s="206">
        <v>7</v>
      </c>
      <c r="BJ532" s="206">
        <v>7</v>
      </c>
      <c r="BK532" s="206">
        <v>7</v>
      </c>
      <c r="BL532" s="57">
        <v>7</v>
      </c>
      <c r="BM532" s="57">
        <v>6.0000000000000009</v>
      </c>
      <c r="BN532" s="57" t="s">
        <v>67</v>
      </c>
      <c r="BQ532" s="108"/>
    </row>
    <row r="533" spans="1:73" s="57" customFormat="1" ht="14.15" customHeight="1" x14ac:dyDescent="0.35">
      <c r="A533" s="201">
        <v>14505</v>
      </c>
      <c r="B533" s="197" t="s">
        <v>1069</v>
      </c>
      <c r="C533" s="198" t="s">
        <v>126</v>
      </c>
      <c r="D533" s="199">
        <v>2</v>
      </c>
      <c r="E533" s="199">
        <v>2025</v>
      </c>
      <c r="F533" s="200" t="s">
        <v>127</v>
      </c>
      <c r="G533" s="197" t="s">
        <v>2256</v>
      </c>
      <c r="H533" s="198" t="s">
        <v>2257</v>
      </c>
      <c r="I533" s="200" t="s">
        <v>670</v>
      </c>
      <c r="J533" s="200" t="s">
        <v>671</v>
      </c>
      <c r="K533" s="200" t="s">
        <v>65</v>
      </c>
      <c r="L533" s="215" t="s">
        <v>65</v>
      </c>
      <c r="M533" s="203">
        <v>9</v>
      </c>
      <c r="N533" s="204" t="s">
        <v>2272</v>
      </c>
      <c r="O533" s="204" t="s">
        <v>672</v>
      </c>
      <c r="P533" s="200" t="s">
        <v>132</v>
      </c>
      <c r="Q533" s="205" t="s">
        <v>61</v>
      </c>
      <c r="R533" s="200" t="s">
        <v>62</v>
      </c>
      <c r="S533" s="204">
        <v>8</v>
      </c>
      <c r="T533" s="203">
        <v>10</v>
      </c>
      <c r="U533" s="203">
        <v>36</v>
      </c>
      <c r="V533" s="203">
        <v>0</v>
      </c>
      <c r="W533" s="203">
        <v>36</v>
      </c>
      <c r="X533" s="203">
        <v>5</v>
      </c>
      <c r="Y533" s="203" t="s">
        <v>64</v>
      </c>
      <c r="Z533" s="207" t="s">
        <v>67</v>
      </c>
      <c r="AA533" s="208" t="s">
        <v>67</v>
      </c>
      <c r="AB533" s="198" t="s">
        <v>2234</v>
      </c>
      <c r="AC533" s="200" t="s">
        <v>673</v>
      </c>
      <c r="AD533" s="203" t="s">
        <v>67</v>
      </c>
      <c r="AE533" s="204">
        <v>0</v>
      </c>
      <c r="AF533" s="200" t="s">
        <v>1366</v>
      </c>
      <c r="AG533" s="57">
        <v>8</v>
      </c>
      <c r="AH533" s="203">
        <v>1</v>
      </c>
      <c r="AI533" s="202" t="s">
        <v>1600</v>
      </c>
      <c r="AJ533" s="197" t="s">
        <v>2178</v>
      </c>
      <c r="AK533" s="209">
        <v>36</v>
      </c>
      <c r="AL533" s="209">
        <v>8</v>
      </c>
      <c r="AM533" s="209">
        <v>4130</v>
      </c>
      <c r="AN533" s="209">
        <v>0</v>
      </c>
      <c r="AO533" s="209">
        <v>0</v>
      </c>
      <c r="AP533" s="209">
        <v>1486800</v>
      </c>
      <c r="AQ533" s="209">
        <v>320000</v>
      </c>
      <c r="AR533" s="209">
        <v>0</v>
      </c>
      <c r="AS533" s="210">
        <v>0</v>
      </c>
      <c r="AT533" s="210">
        <v>0</v>
      </c>
      <c r="AU533" s="210">
        <v>1806800</v>
      </c>
      <c r="AV533" s="107" t="s">
        <v>64</v>
      </c>
      <c r="AX533" s="107">
        <v>1</v>
      </c>
      <c r="AY533" s="107">
        <v>3</v>
      </c>
      <c r="AZ533" s="107">
        <v>0</v>
      </c>
      <c r="BA533" s="107">
        <v>0</v>
      </c>
      <c r="BB533" s="107">
        <v>0</v>
      </c>
      <c r="BC533" s="107">
        <v>0</v>
      </c>
      <c r="BD533" s="107">
        <v>0</v>
      </c>
      <c r="BE533" s="107">
        <v>0</v>
      </c>
      <c r="BF533" s="107">
        <v>0</v>
      </c>
      <c r="BG533" s="206">
        <v>7</v>
      </c>
      <c r="BH533" s="206">
        <v>7</v>
      </c>
      <c r="BI533" s="206">
        <v>7</v>
      </c>
      <c r="BJ533" s="206">
        <v>7</v>
      </c>
      <c r="BK533" s="206">
        <v>7</v>
      </c>
      <c r="BL533" s="57">
        <v>7</v>
      </c>
      <c r="BM533" s="57">
        <v>6.0000000000000009</v>
      </c>
      <c r="BN533" s="57" t="s">
        <v>67</v>
      </c>
      <c r="BQ533" s="108"/>
    </row>
    <row r="534" spans="1:73" s="57" customFormat="1" ht="14.15" customHeight="1" x14ac:dyDescent="0.35">
      <c r="A534" s="201">
        <v>14394</v>
      </c>
      <c r="B534" s="197" t="s">
        <v>1069</v>
      </c>
      <c r="C534" s="198" t="s">
        <v>126</v>
      </c>
      <c r="D534" s="199">
        <v>2</v>
      </c>
      <c r="E534" s="199">
        <v>2025</v>
      </c>
      <c r="F534" s="200" t="s">
        <v>127</v>
      </c>
      <c r="G534" s="197" t="s">
        <v>255</v>
      </c>
      <c r="H534" s="198" t="s">
        <v>254</v>
      </c>
      <c r="I534" s="200" t="s">
        <v>1033</v>
      </c>
      <c r="J534" s="200" t="s">
        <v>1034</v>
      </c>
      <c r="K534" s="200" t="s">
        <v>56</v>
      </c>
      <c r="L534" s="215" t="s">
        <v>57</v>
      </c>
      <c r="M534" s="203">
        <v>9</v>
      </c>
      <c r="N534" s="204" t="s">
        <v>2272</v>
      </c>
      <c r="O534" s="204" t="s">
        <v>252</v>
      </c>
      <c r="P534" s="200" t="s">
        <v>152</v>
      </c>
      <c r="Q534" s="205" t="s">
        <v>61</v>
      </c>
      <c r="R534" s="200" t="s">
        <v>62</v>
      </c>
      <c r="S534" s="204">
        <v>52</v>
      </c>
      <c r="T534" s="203">
        <v>15</v>
      </c>
      <c r="U534" s="203">
        <v>195</v>
      </c>
      <c r="V534" s="203">
        <v>12</v>
      </c>
      <c r="W534" s="203">
        <v>207</v>
      </c>
      <c r="X534" s="203">
        <v>4</v>
      </c>
      <c r="Y534" s="203" t="s">
        <v>64</v>
      </c>
      <c r="Z534" s="207" t="s">
        <v>67</v>
      </c>
      <c r="AA534" s="208" t="s">
        <v>64</v>
      </c>
      <c r="AB534" s="198" t="s">
        <v>2234</v>
      </c>
      <c r="AC534" s="200" t="s">
        <v>253</v>
      </c>
      <c r="AD534" s="203" t="s">
        <v>67</v>
      </c>
      <c r="AE534" s="204">
        <v>0</v>
      </c>
      <c r="AF534" s="200" t="s">
        <v>1366</v>
      </c>
      <c r="AG534" s="57">
        <v>52</v>
      </c>
      <c r="AH534" s="203">
        <v>2</v>
      </c>
      <c r="AI534" s="202" t="s">
        <v>1600</v>
      </c>
      <c r="AJ534" s="197" t="s">
        <v>2178</v>
      </c>
      <c r="AK534" s="209">
        <v>207</v>
      </c>
      <c r="AL534" s="209">
        <v>52</v>
      </c>
      <c r="AM534" s="209">
        <v>5075</v>
      </c>
      <c r="AN534" s="209">
        <v>50000</v>
      </c>
      <c r="AO534" s="209">
        <v>0</v>
      </c>
      <c r="AP534" s="209">
        <v>15757875</v>
      </c>
      <c r="AQ534" s="209">
        <v>3120000</v>
      </c>
      <c r="AR534" s="209">
        <v>750000</v>
      </c>
      <c r="AS534" s="210">
        <v>0</v>
      </c>
      <c r="AT534" s="210">
        <v>0</v>
      </c>
      <c r="AU534" s="210">
        <v>19627875</v>
      </c>
      <c r="AV534" s="107" t="s">
        <v>64</v>
      </c>
      <c r="AX534" s="107">
        <v>1</v>
      </c>
      <c r="AY534" s="107">
        <v>3</v>
      </c>
      <c r="AZ534" s="107">
        <v>0</v>
      </c>
      <c r="BA534" s="107">
        <v>0</v>
      </c>
      <c r="BB534" s="107">
        <v>0</v>
      </c>
      <c r="BC534" s="107">
        <v>0</v>
      </c>
      <c r="BD534" s="107">
        <v>0</v>
      </c>
      <c r="BE534" s="107">
        <v>0</v>
      </c>
      <c r="BF534" s="107">
        <v>0</v>
      </c>
      <c r="BG534" s="206">
        <v>7</v>
      </c>
      <c r="BH534" s="206">
        <v>7</v>
      </c>
      <c r="BI534" s="206">
        <v>7</v>
      </c>
      <c r="BJ534" s="206">
        <v>7</v>
      </c>
      <c r="BK534" s="206">
        <v>7</v>
      </c>
      <c r="BL534" s="57">
        <v>7</v>
      </c>
      <c r="BM534" s="57">
        <v>6.0000000000000009</v>
      </c>
      <c r="BN534" s="57" t="s">
        <v>67</v>
      </c>
      <c r="BQ534" s="108"/>
    </row>
    <row r="535" spans="1:73" s="57" customFormat="1" ht="14.15" customHeight="1" x14ac:dyDescent="0.35">
      <c r="A535" s="201">
        <v>14481</v>
      </c>
      <c r="B535" s="197" t="s">
        <v>1069</v>
      </c>
      <c r="C535" s="198" t="s">
        <v>126</v>
      </c>
      <c r="D535" s="199">
        <v>2</v>
      </c>
      <c r="E535" s="199">
        <v>2025</v>
      </c>
      <c r="F535" s="200" t="s">
        <v>127</v>
      </c>
      <c r="G535" s="197" t="s">
        <v>440</v>
      </c>
      <c r="H535" s="198" t="s">
        <v>2243</v>
      </c>
      <c r="I535" s="200" t="s">
        <v>580</v>
      </c>
      <c r="J535" s="200" t="s">
        <v>581</v>
      </c>
      <c r="K535" s="200" t="s">
        <v>65</v>
      </c>
      <c r="L535" s="215" t="s">
        <v>65</v>
      </c>
      <c r="M535" s="203">
        <v>13</v>
      </c>
      <c r="N535" s="204" t="s">
        <v>1365</v>
      </c>
      <c r="O535" s="204" t="s">
        <v>582</v>
      </c>
      <c r="P535" s="200" t="s">
        <v>435</v>
      </c>
      <c r="Q535" s="205" t="s">
        <v>61</v>
      </c>
      <c r="R535" s="200" t="s">
        <v>62</v>
      </c>
      <c r="S535" s="204">
        <v>25</v>
      </c>
      <c r="T535" s="203">
        <v>15</v>
      </c>
      <c r="U535" s="203">
        <v>100</v>
      </c>
      <c r="V535" s="203">
        <v>0</v>
      </c>
      <c r="W535" s="203">
        <v>100</v>
      </c>
      <c r="X535" s="203">
        <v>4</v>
      </c>
      <c r="Y535" s="203" t="s">
        <v>64</v>
      </c>
      <c r="Z535" s="207" t="s">
        <v>67</v>
      </c>
      <c r="AA535" s="208" t="s">
        <v>67</v>
      </c>
      <c r="AB535" s="198" t="s">
        <v>2234</v>
      </c>
      <c r="AC535" s="200" t="s">
        <v>436</v>
      </c>
      <c r="AD535" s="203" t="s">
        <v>67</v>
      </c>
      <c r="AE535" s="204">
        <v>0</v>
      </c>
      <c r="AF535" s="200" t="s">
        <v>1366</v>
      </c>
      <c r="AG535" s="57">
        <v>25</v>
      </c>
      <c r="AH535" s="203">
        <v>1</v>
      </c>
      <c r="AI535" s="202" t="s">
        <v>1551</v>
      </c>
      <c r="AJ535" s="197" t="s">
        <v>2187</v>
      </c>
      <c r="AK535" s="209">
        <v>100</v>
      </c>
      <c r="AL535" s="209">
        <v>25</v>
      </c>
      <c r="AM535" s="209">
        <v>4130</v>
      </c>
      <c r="AN535" s="209">
        <v>0</v>
      </c>
      <c r="AO535" s="209">
        <v>0</v>
      </c>
      <c r="AP535" s="209">
        <v>6195000</v>
      </c>
      <c r="AQ535" s="209">
        <v>1500000</v>
      </c>
      <c r="AR535" s="209">
        <v>0</v>
      </c>
      <c r="AS535" s="210">
        <v>0</v>
      </c>
      <c r="AT535" s="210">
        <v>0</v>
      </c>
      <c r="AU535" s="210">
        <v>7695000</v>
      </c>
      <c r="AV535" s="107" t="s">
        <v>64</v>
      </c>
      <c r="AX535" s="107">
        <v>5</v>
      </c>
      <c r="AY535" s="107">
        <v>7</v>
      </c>
      <c r="AZ535" s="107">
        <v>0</v>
      </c>
      <c r="BA535" s="107">
        <v>0</v>
      </c>
      <c r="BB535" s="107">
        <v>0</v>
      </c>
      <c r="BC535" s="107">
        <v>0</v>
      </c>
      <c r="BD535" s="107">
        <v>0</v>
      </c>
      <c r="BE535" s="107">
        <v>0</v>
      </c>
      <c r="BF535" s="107">
        <v>0</v>
      </c>
      <c r="BG535" s="206">
        <v>7</v>
      </c>
      <c r="BH535" s="206">
        <v>7</v>
      </c>
      <c r="BI535" s="206">
        <v>7</v>
      </c>
      <c r="BJ535" s="206">
        <v>7</v>
      </c>
      <c r="BK535" s="206">
        <v>7</v>
      </c>
      <c r="BL535" s="57">
        <v>7</v>
      </c>
      <c r="BM535" s="57">
        <v>6.8000000000000007</v>
      </c>
      <c r="BN535" s="57" t="s">
        <v>67</v>
      </c>
      <c r="BQ535" s="108"/>
    </row>
    <row r="536" spans="1:73" s="57" customFormat="1" ht="14.15" customHeight="1" x14ac:dyDescent="0.35">
      <c r="A536" s="201">
        <v>14315</v>
      </c>
      <c r="B536" s="197" t="s">
        <v>1069</v>
      </c>
      <c r="C536" s="198" t="s">
        <v>126</v>
      </c>
      <c r="D536" s="199">
        <v>2</v>
      </c>
      <c r="E536" s="199">
        <v>2025</v>
      </c>
      <c r="F536" s="200" t="s">
        <v>127</v>
      </c>
      <c r="G536" s="197" t="s">
        <v>157</v>
      </c>
      <c r="H536" s="198" t="s">
        <v>2319</v>
      </c>
      <c r="I536" s="200" t="s">
        <v>129</v>
      </c>
      <c r="J536" s="200" t="s">
        <v>130</v>
      </c>
      <c r="K536" s="200" t="s">
        <v>56</v>
      </c>
      <c r="L536" s="215" t="s">
        <v>57</v>
      </c>
      <c r="M536" s="203">
        <v>13</v>
      </c>
      <c r="N536" s="204" t="s">
        <v>1365</v>
      </c>
      <c r="O536" s="204" t="s">
        <v>151</v>
      </c>
      <c r="P536" s="200" t="s">
        <v>152</v>
      </c>
      <c r="Q536" s="205" t="s">
        <v>61</v>
      </c>
      <c r="R536" s="200" t="s">
        <v>62</v>
      </c>
      <c r="S536" s="204">
        <v>47</v>
      </c>
      <c r="T536" s="203">
        <v>19</v>
      </c>
      <c r="U536" s="203">
        <v>176</v>
      </c>
      <c r="V536" s="203">
        <v>12</v>
      </c>
      <c r="W536" s="203">
        <v>188</v>
      </c>
      <c r="X536" s="203">
        <v>4</v>
      </c>
      <c r="Y536" s="203" t="s">
        <v>64</v>
      </c>
      <c r="Z536" s="207" t="s">
        <v>67</v>
      </c>
      <c r="AA536" s="208" t="s">
        <v>67</v>
      </c>
      <c r="AB536" s="198" t="s">
        <v>2234</v>
      </c>
      <c r="AC536" s="200" t="s">
        <v>153</v>
      </c>
      <c r="AD536" s="203" t="s">
        <v>64</v>
      </c>
      <c r="AE536" s="204" t="s">
        <v>110</v>
      </c>
      <c r="AF536" s="200" t="s">
        <v>1366</v>
      </c>
      <c r="AG536" s="57">
        <v>47</v>
      </c>
      <c r="AH536" s="203">
        <v>2</v>
      </c>
      <c r="AI536" s="202" t="s">
        <v>1551</v>
      </c>
      <c r="AJ536" s="197" t="s">
        <v>2187</v>
      </c>
      <c r="AK536" s="209">
        <v>188</v>
      </c>
      <c r="AL536" s="209">
        <v>47</v>
      </c>
      <c r="AM536" s="209">
        <v>5075</v>
      </c>
      <c r="AN536" s="209">
        <v>0</v>
      </c>
      <c r="AO536" s="209">
        <v>250000</v>
      </c>
      <c r="AP536" s="209">
        <v>18127900</v>
      </c>
      <c r="AQ536" s="209">
        <v>3572000</v>
      </c>
      <c r="AR536" s="209">
        <v>0</v>
      </c>
      <c r="AS536" s="210">
        <v>0</v>
      </c>
      <c r="AT536" s="210">
        <v>4750000</v>
      </c>
      <c r="AU536" s="210">
        <v>26449900</v>
      </c>
      <c r="AV536" s="107" t="s">
        <v>64</v>
      </c>
      <c r="AX536" s="107">
        <v>5</v>
      </c>
      <c r="AY536" s="107">
        <v>7</v>
      </c>
      <c r="AZ536" s="107">
        <v>0</v>
      </c>
      <c r="BA536" s="107">
        <v>0</v>
      </c>
      <c r="BB536" s="107">
        <v>0</v>
      </c>
      <c r="BC536" s="107">
        <v>0</v>
      </c>
      <c r="BD536" s="107">
        <v>0</v>
      </c>
      <c r="BE536" s="107">
        <v>0</v>
      </c>
      <c r="BF536" s="107">
        <v>0</v>
      </c>
      <c r="BG536" s="206">
        <v>7</v>
      </c>
      <c r="BH536" s="206">
        <v>7</v>
      </c>
      <c r="BI536" s="206">
        <v>7</v>
      </c>
      <c r="BJ536" s="206">
        <v>7</v>
      </c>
      <c r="BK536" s="206">
        <v>7</v>
      </c>
      <c r="BL536" s="57">
        <v>7</v>
      </c>
      <c r="BM536" s="57">
        <v>6.8000000000000007</v>
      </c>
      <c r="BN536" s="57" t="s">
        <v>67</v>
      </c>
      <c r="BQ536" s="108"/>
    </row>
    <row r="537" spans="1:73" s="57" customFormat="1" ht="14.15" customHeight="1" x14ac:dyDescent="0.35">
      <c r="A537" s="201">
        <v>14266</v>
      </c>
      <c r="B537" s="197" t="s">
        <v>1069</v>
      </c>
      <c r="C537" s="198" t="s">
        <v>126</v>
      </c>
      <c r="D537" s="199">
        <v>2</v>
      </c>
      <c r="E537" s="199">
        <v>2025</v>
      </c>
      <c r="F537" s="200" t="s">
        <v>127</v>
      </c>
      <c r="G537" s="197" t="s">
        <v>1081</v>
      </c>
      <c r="H537" s="198" t="s">
        <v>2306</v>
      </c>
      <c r="I537" s="200" t="s">
        <v>79</v>
      </c>
      <c r="J537" s="200" t="s">
        <v>80</v>
      </c>
      <c r="K537" s="200" t="s">
        <v>56</v>
      </c>
      <c r="L537" s="215" t="s">
        <v>57</v>
      </c>
      <c r="M537" s="203">
        <v>13</v>
      </c>
      <c r="N537" s="204" t="s">
        <v>1365</v>
      </c>
      <c r="O537" s="204" t="s">
        <v>209</v>
      </c>
      <c r="P537" s="200" t="s">
        <v>152</v>
      </c>
      <c r="Q537" s="205" t="s">
        <v>61</v>
      </c>
      <c r="R537" s="200" t="s">
        <v>62</v>
      </c>
      <c r="S537" s="204">
        <v>41</v>
      </c>
      <c r="T537" s="203">
        <v>11</v>
      </c>
      <c r="U537" s="203">
        <v>110</v>
      </c>
      <c r="V537" s="203">
        <v>12</v>
      </c>
      <c r="W537" s="203">
        <v>122</v>
      </c>
      <c r="X537" s="203">
        <v>3</v>
      </c>
      <c r="Y537" s="203" t="s">
        <v>64</v>
      </c>
      <c r="Z537" s="207" t="s">
        <v>67</v>
      </c>
      <c r="AA537" s="208" t="s">
        <v>64</v>
      </c>
      <c r="AB537" s="198" t="s">
        <v>2234</v>
      </c>
      <c r="AC537" s="200" t="s">
        <v>1079</v>
      </c>
      <c r="AD537" s="203" t="s">
        <v>67</v>
      </c>
      <c r="AE537" s="204">
        <v>0</v>
      </c>
      <c r="AF537" s="200" t="s">
        <v>1366</v>
      </c>
      <c r="AG537" s="57">
        <v>41</v>
      </c>
      <c r="AH537" s="203">
        <v>2</v>
      </c>
      <c r="AI537" s="202" t="s">
        <v>1551</v>
      </c>
      <c r="AJ537" s="197" t="s">
        <v>2187</v>
      </c>
      <c r="AK537" s="209">
        <v>122</v>
      </c>
      <c r="AL537" s="209">
        <v>41</v>
      </c>
      <c r="AM537" s="209">
        <v>5075</v>
      </c>
      <c r="AN537" s="209">
        <v>115000</v>
      </c>
      <c r="AO537" s="209">
        <v>0</v>
      </c>
      <c r="AP537" s="209">
        <v>6810650</v>
      </c>
      <c r="AQ537" s="209">
        <v>1804000</v>
      </c>
      <c r="AR537" s="209">
        <v>1265000</v>
      </c>
      <c r="AS537" s="210">
        <v>0</v>
      </c>
      <c r="AT537" s="210">
        <v>0</v>
      </c>
      <c r="AU537" s="210">
        <v>9879650</v>
      </c>
      <c r="AV537" s="107" t="s">
        <v>64</v>
      </c>
      <c r="AX537" s="107">
        <v>5</v>
      </c>
      <c r="AY537" s="107">
        <v>7</v>
      </c>
      <c r="AZ537" s="107">
        <v>0</v>
      </c>
      <c r="BA537" s="107">
        <v>0</v>
      </c>
      <c r="BB537" s="107">
        <v>0</v>
      </c>
      <c r="BC537" s="107">
        <v>0</v>
      </c>
      <c r="BD537" s="107">
        <v>0</v>
      </c>
      <c r="BE537" s="107">
        <v>0</v>
      </c>
      <c r="BF537" s="107">
        <v>0</v>
      </c>
      <c r="BG537" s="206">
        <v>7</v>
      </c>
      <c r="BH537" s="206">
        <v>7</v>
      </c>
      <c r="BI537" s="206">
        <v>7</v>
      </c>
      <c r="BJ537" s="206">
        <v>7</v>
      </c>
      <c r="BK537" s="206">
        <v>7</v>
      </c>
      <c r="BL537" s="81">
        <v>7</v>
      </c>
      <c r="BM537" s="57">
        <v>6.8</v>
      </c>
      <c r="BN537" s="57" t="s">
        <v>67</v>
      </c>
      <c r="BQ537" s="108"/>
      <c r="BU537" s="57" t="s">
        <v>2325</v>
      </c>
    </row>
    <row r="538" spans="1:73" s="57" customFormat="1" ht="14.15" customHeight="1" x14ac:dyDescent="0.35">
      <c r="A538" s="201">
        <v>14341</v>
      </c>
      <c r="B538" s="197" t="s">
        <v>1069</v>
      </c>
      <c r="C538" s="198" t="s">
        <v>126</v>
      </c>
      <c r="D538" s="199">
        <v>2</v>
      </c>
      <c r="E538" s="199">
        <v>2025</v>
      </c>
      <c r="F538" s="200" t="s">
        <v>127</v>
      </c>
      <c r="G538" s="197" t="s">
        <v>214</v>
      </c>
      <c r="H538" s="198" t="s">
        <v>2242</v>
      </c>
      <c r="I538" s="200" t="s">
        <v>182</v>
      </c>
      <c r="J538" s="200" t="s">
        <v>183</v>
      </c>
      <c r="K538" s="200" t="s">
        <v>207</v>
      </c>
      <c r="L538" s="215" t="s">
        <v>208</v>
      </c>
      <c r="M538" s="203">
        <v>13</v>
      </c>
      <c r="N538" s="204" t="s">
        <v>1365</v>
      </c>
      <c r="O538" s="204" t="s">
        <v>209</v>
      </c>
      <c r="P538" s="200" t="s">
        <v>152</v>
      </c>
      <c r="Q538" s="205" t="s">
        <v>61</v>
      </c>
      <c r="R538" s="200" t="s">
        <v>107</v>
      </c>
      <c r="S538" s="204">
        <v>33</v>
      </c>
      <c r="T538" s="203">
        <v>10</v>
      </c>
      <c r="U538" s="203">
        <v>90</v>
      </c>
      <c r="V538" s="203">
        <v>8</v>
      </c>
      <c r="W538" s="203">
        <v>98</v>
      </c>
      <c r="X538" s="203">
        <v>3</v>
      </c>
      <c r="Y538" s="203" t="s">
        <v>64</v>
      </c>
      <c r="Z538" s="207" t="s">
        <v>67</v>
      </c>
      <c r="AA538" s="208" t="s">
        <v>67</v>
      </c>
      <c r="AB538" s="198" t="s">
        <v>2234</v>
      </c>
      <c r="AC538" s="200" t="s">
        <v>210</v>
      </c>
      <c r="AD538" s="203" t="s">
        <v>64</v>
      </c>
      <c r="AE538" s="204" t="s">
        <v>2308</v>
      </c>
      <c r="AF538" s="200" t="s">
        <v>1366</v>
      </c>
      <c r="AG538" s="57">
        <v>33</v>
      </c>
      <c r="AH538" s="203">
        <v>3</v>
      </c>
      <c r="AI538" s="202" t="s">
        <v>1625</v>
      </c>
      <c r="AJ538" s="197" t="s">
        <v>2151</v>
      </c>
      <c r="AK538" s="209">
        <v>98</v>
      </c>
      <c r="AL538" s="209">
        <v>33</v>
      </c>
      <c r="AM538" s="209">
        <v>6373</v>
      </c>
      <c r="AN538" s="209">
        <v>0</v>
      </c>
      <c r="AO538" s="209">
        <v>12000</v>
      </c>
      <c r="AP538" s="209">
        <v>6245540</v>
      </c>
      <c r="AQ538" s="209">
        <v>1320000</v>
      </c>
      <c r="AR538" s="209">
        <v>0</v>
      </c>
      <c r="AS538" s="210">
        <v>0</v>
      </c>
      <c r="AT538" s="210">
        <v>120000</v>
      </c>
      <c r="AU538" s="210">
        <v>7685540</v>
      </c>
      <c r="AV538" s="107" t="s">
        <v>64</v>
      </c>
      <c r="AX538" s="107">
        <v>1</v>
      </c>
      <c r="AY538" s="107">
        <v>7</v>
      </c>
      <c r="AZ538" s="107">
        <v>0</v>
      </c>
      <c r="BA538" s="107">
        <v>0</v>
      </c>
      <c r="BB538" s="107">
        <v>0</v>
      </c>
      <c r="BC538" s="107">
        <v>0</v>
      </c>
      <c r="BD538" s="107">
        <v>0</v>
      </c>
      <c r="BE538" s="107">
        <v>0</v>
      </c>
      <c r="BF538" s="107">
        <v>0</v>
      </c>
      <c r="BG538" s="206">
        <v>7</v>
      </c>
      <c r="BH538" s="206">
        <v>7</v>
      </c>
      <c r="BI538" s="206">
        <v>7</v>
      </c>
      <c r="BJ538" s="206">
        <v>7</v>
      </c>
      <c r="BK538" s="206">
        <v>7</v>
      </c>
      <c r="BL538" s="57">
        <v>7</v>
      </c>
      <c r="BM538" s="57">
        <v>6.4</v>
      </c>
      <c r="BN538" s="57" t="s">
        <v>67</v>
      </c>
      <c r="BQ538" s="108"/>
    </row>
    <row r="539" spans="1:73" s="57" customFormat="1" ht="14.15" customHeight="1" x14ac:dyDescent="0.35">
      <c r="A539" s="201">
        <v>14449</v>
      </c>
      <c r="B539" s="197" t="s">
        <v>1069</v>
      </c>
      <c r="C539" s="198" t="s">
        <v>126</v>
      </c>
      <c r="D539" s="199">
        <v>2</v>
      </c>
      <c r="E539" s="199">
        <v>2025</v>
      </c>
      <c r="F539" s="200" t="s">
        <v>127</v>
      </c>
      <c r="G539" s="197" t="s">
        <v>173</v>
      </c>
      <c r="H539" s="198" t="s">
        <v>176</v>
      </c>
      <c r="I539" s="200" t="s">
        <v>182</v>
      </c>
      <c r="J539" s="200" t="s">
        <v>183</v>
      </c>
      <c r="K539" s="200" t="s">
        <v>65</v>
      </c>
      <c r="L539" s="215" t="s">
        <v>65</v>
      </c>
      <c r="M539" s="203">
        <v>8</v>
      </c>
      <c r="N539" s="204" t="s">
        <v>1368</v>
      </c>
      <c r="O539" s="204" t="s">
        <v>199</v>
      </c>
      <c r="P539" s="200" t="s">
        <v>152</v>
      </c>
      <c r="Q539" s="205" t="s">
        <v>61</v>
      </c>
      <c r="R539" s="200" t="s">
        <v>107</v>
      </c>
      <c r="S539" s="204">
        <v>23</v>
      </c>
      <c r="T539" s="203">
        <v>10</v>
      </c>
      <c r="U539" s="203">
        <v>90</v>
      </c>
      <c r="V539" s="203">
        <v>0</v>
      </c>
      <c r="W539" s="203">
        <v>90</v>
      </c>
      <c r="X539" s="203">
        <v>4</v>
      </c>
      <c r="Y539" s="203" t="s">
        <v>64</v>
      </c>
      <c r="Z539" s="207" t="s">
        <v>67</v>
      </c>
      <c r="AA539" s="208" t="s">
        <v>67</v>
      </c>
      <c r="AB539" s="198" t="s">
        <v>2234</v>
      </c>
      <c r="AC539" s="200" t="s">
        <v>200</v>
      </c>
      <c r="AD539" s="203" t="s">
        <v>64</v>
      </c>
      <c r="AE539" s="204" t="s">
        <v>2308</v>
      </c>
      <c r="AF539" s="200" t="s">
        <v>1366</v>
      </c>
      <c r="AG539" s="57">
        <v>23</v>
      </c>
      <c r="AH539" s="203">
        <v>3</v>
      </c>
      <c r="AI539" s="202" t="s">
        <v>1625</v>
      </c>
      <c r="AJ539" s="197" t="s">
        <v>2151</v>
      </c>
      <c r="AK539" s="209">
        <v>90</v>
      </c>
      <c r="AL539" s="209">
        <v>23</v>
      </c>
      <c r="AM539" s="209">
        <v>6373</v>
      </c>
      <c r="AN539" s="209">
        <v>0</v>
      </c>
      <c r="AO539" s="209">
        <v>12000</v>
      </c>
      <c r="AP539" s="209">
        <v>5735700</v>
      </c>
      <c r="AQ539" s="209">
        <v>920000</v>
      </c>
      <c r="AR539" s="209">
        <v>0</v>
      </c>
      <c r="AS539" s="210">
        <v>0</v>
      </c>
      <c r="AT539" s="210">
        <v>120000</v>
      </c>
      <c r="AU539" s="210">
        <v>6775700</v>
      </c>
      <c r="AV539" s="107" t="s">
        <v>64</v>
      </c>
      <c r="AX539" s="107">
        <v>1</v>
      </c>
      <c r="AY539" s="107">
        <v>7</v>
      </c>
      <c r="AZ539" s="107">
        <v>0</v>
      </c>
      <c r="BA539" s="107">
        <v>0</v>
      </c>
      <c r="BB539" s="107">
        <v>0</v>
      </c>
      <c r="BC539" s="107">
        <v>0</v>
      </c>
      <c r="BD539" s="107">
        <v>0</v>
      </c>
      <c r="BE539" s="107">
        <v>0</v>
      </c>
      <c r="BF539" s="107">
        <v>0</v>
      </c>
      <c r="BG539" s="206">
        <v>7</v>
      </c>
      <c r="BH539" s="206">
        <v>7</v>
      </c>
      <c r="BI539" s="206">
        <v>7</v>
      </c>
      <c r="BJ539" s="206">
        <v>7</v>
      </c>
      <c r="BK539" s="206">
        <v>7</v>
      </c>
      <c r="BL539" s="57">
        <v>7</v>
      </c>
      <c r="BM539" s="57">
        <v>6.4</v>
      </c>
      <c r="BN539" s="57" t="s">
        <v>64</v>
      </c>
      <c r="BO539" s="57" t="s">
        <v>2612</v>
      </c>
      <c r="BP539" s="57" t="s">
        <v>2613</v>
      </c>
      <c r="BQ539" s="108">
        <v>642232358</v>
      </c>
      <c r="BR539" s="57" t="s">
        <v>2614</v>
      </c>
      <c r="BS539" s="57" t="s">
        <v>2448</v>
      </c>
      <c r="BT539" s="57" t="s">
        <v>2449</v>
      </c>
      <c r="BU539" s="257" t="s">
        <v>2261</v>
      </c>
    </row>
    <row r="540" spans="1:73" s="57" customFormat="1" ht="14.15" customHeight="1" x14ac:dyDescent="0.35">
      <c r="A540" s="201">
        <v>14298</v>
      </c>
      <c r="B540" s="197" t="s">
        <v>1069</v>
      </c>
      <c r="C540" s="198" t="s">
        <v>126</v>
      </c>
      <c r="D540" s="199">
        <v>2</v>
      </c>
      <c r="E540" s="199">
        <v>2025</v>
      </c>
      <c r="F540" s="200" t="s">
        <v>127</v>
      </c>
      <c r="G540" s="197" t="s">
        <v>812</v>
      </c>
      <c r="H540" s="198" t="s">
        <v>2268</v>
      </c>
      <c r="I540" s="200" t="s">
        <v>813</v>
      </c>
      <c r="J540" s="200" t="s">
        <v>2592</v>
      </c>
      <c r="K540" s="200" t="s">
        <v>814</v>
      </c>
      <c r="L540" s="215" t="s">
        <v>815</v>
      </c>
      <c r="M540" s="203">
        <v>13</v>
      </c>
      <c r="N540" s="204" t="s">
        <v>1365</v>
      </c>
      <c r="O540" s="204" t="s">
        <v>312</v>
      </c>
      <c r="P540" s="200" t="s">
        <v>445</v>
      </c>
      <c r="Q540" s="205" t="s">
        <v>61</v>
      </c>
      <c r="R540" s="200" t="s">
        <v>107</v>
      </c>
      <c r="S540" s="204">
        <v>48</v>
      </c>
      <c r="T540" s="203">
        <v>15</v>
      </c>
      <c r="U540" s="203"/>
      <c r="V540" s="203">
        <v>12</v>
      </c>
      <c r="W540" s="203">
        <v>192</v>
      </c>
      <c r="X540" s="203">
        <v>4</v>
      </c>
      <c r="Y540" s="203" t="s">
        <v>64</v>
      </c>
      <c r="Z540" s="207" t="s">
        <v>67</v>
      </c>
      <c r="AA540" s="208" t="s">
        <v>67</v>
      </c>
      <c r="AB540" s="198" t="s">
        <v>2269</v>
      </c>
      <c r="AC540" s="200" t="s">
        <v>808</v>
      </c>
      <c r="AD540" s="203" t="s">
        <v>67</v>
      </c>
      <c r="AE540" s="204">
        <v>0</v>
      </c>
      <c r="AF540" s="200" t="s">
        <v>1366</v>
      </c>
      <c r="AG540" s="57">
        <v>48</v>
      </c>
      <c r="AH540" s="203">
        <v>1</v>
      </c>
      <c r="AI540" s="202" t="s">
        <v>1849</v>
      </c>
      <c r="AJ540" s="197" t="s">
        <v>2195</v>
      </c>
      <c r="AK540" s="209">
        <v>192</v>
      </c>
      <c r="AL540" s="209">
        <v>48</v>
      </c>
      <c r="AM540" s="209">
        <v>4130</v>
      </c>
      <c r="AN540" s="209">
        <v>0</v>
      </c>
      <c r="AO540" s="209">
        <v>0</v>
      </c>
      <c r="AP540" s="209">
        <v>11894400</v>
      </c>
      <c r="AQ540" s="209">
        <v>2880000</v>
      </c>
      <c r="AR540" s="209">
        <v>0</v>
      </c>
      <c r="AS540" s="210">
        <v>0</v>
      </c>
      <c r="AT540" s="210">
        <v>0</v>
      </c>
      <c r="AU540" s="210">
        <v>14774400</v>
      </c>
      <c r="AV540" s="107" t="s">
        <v>64</v>
      </c>
      <c r="AX540" s="107">
        <v>3</v>
      </c>
      <c r="AY540" s="107">
        <v>7</v>
      </c>
      <c r="AZ540" s="107">
        <v>7</v>
      </c>
      <c r="BA540" s="107">
        <v>7</v>
      </c>
      <c r="BB540" s="107">
        <v>7</v>
      </c>
      <c r="BC540" s="107">
        <v>7</v>
      </c>
      <c r="BD540" s="107">
        <v>7</v>
      </c>
      <c r="BE540" s="107">
        <v>7</v>
      </c>
      <c r="BF540" s="107">
        <v>7</v>
      </c>
      <c r="BG540" s="206">
        <v>7</v>
      </c>
      <c r="BH540" s="206">
        <v>7</v>
      </c>
      <c r="BI540" s="206">
        <v>7</v>
      </c>
      <c r="BJ540" s="206">
        <v>7</v>
      </c>
      <c r="BK540" s="206">
        <v>7</v>
      </c>
      <c r="BL540" s="57">
        <v>7</v>
      </c>
      <c r="BM540" s="57">
        <v>6.6</v>
      </c>
      <c r="BN540" s="57" t="s">
        <v>67</v>
      </c>
      <c r="BQ540" s="108"/>
    </row>
    <row r="541" spans="1:73" s="57" customFormat="1" ht="14.15" customHeight="1" x14ac:dyDescent="0.35">
      <c r="A541" s="201">
        <v>14294</v>
      </c>
      <c r="B541" s="197" t="s">
        <v>1069</v>
      </c>
      <c r="C541" s="198" t="s">
        <v>126</v>
      </c>
      <c r="D541" s="199">
        <v>2</v>
      </c>
      <c r="E541" s="199">
        <v>2025</v>
      </c>
      <c r="F541" s="200" t="s">
        <v>127</v>
      </c>
      <c r="G541" s="197" t="s">
        <v>812</v>
      </c>
      <c r="H541" s="198" t="s">
        <v>2268</v>
      </c>
      <c r="I541" s="200" t="s">
        <v>841</v>
      </c>
      <c r="J541" s="200" t="s">
        <v>2592</v>
      </c>
      <c r="K541" s="200" t="s">
        <v>814</v>
      </c>
      <c r="L541" s="215" t="s">
        <v>815</v>
      </c>
      <c r="M541" s="203">
        <v>13</v>
      </c>
      <c r="N541" s="204" t="s">
        <v>1365</v>
      </c>
      <c r="O541" s="204" t="s">
        <v>312</v>
      </c>
      <c r="P541" s="200" t="s">
        <v>965</v>
      </c>
      <c r="Q541" s="205" t="s">
        <v>61</v>
      </c>
      <c r="R541" s="200" t="s">
        <v>107</v>
      </c>
      <c r="S541" s="204">
        <v>48</v>
      </c>
      <c r="T541" s="203">
        <v>15</v>
      </c>
      <c r="U541" s="203"/>
      <c r="V541" s="203">
        <v>12</v>
      </c>
      <c r="W541" s="203">
        <v>192</v>
      </c>
      <c r="X541" s="203">
        <v>4</v>
      </c>
      <c r="Y541" s="203" t="s">
        <v>64</v>
      </c>
      <c r="Z541" s="207" t="s">
        <v>67</v>
      </c>
      <c r="AA541" s="208" t="s">
        <v>67</v>
      </c>
      <c r="AB541" s="198" t="s">
        <v>2340</v>
      </c>
      <c r="AC541" s="200" t="s">
        <v>808</v>
      </c>
      <c r="AD541" s="203" t="s">
        <v>67</v>
      </c>
      <c r="AE541" s="204">
        <v>0</v>
      </c>
      <c r="AF541" s="200" t="s">
        <v>1366</v>
      </c>
      <c r="AG541" s="57">
        <v>48</v>
      </c>
      <c r="AH541" s="203">
        <v>2</v>
      </c>
      <c r="AI541" s="202" t="s">
        <v>1849</v>
      </c>
      <c r="AJ541" s="197" t="s">
        <v>2195</v>
      </c>
      <c r="AK541" s="209">
        <v>192</v>
      </c>
      <c r="AL541" s="209">
        <v>48</v>
      </c>
      <c r="AM541" s="209">
        <v>5075</v>
      </c>
      <c r="AN541" s="209">
        <v>0</v>
      </c>
      <c r="AO541" s="209">
        <v>0</v>
      </c>
      <c r="AP541" s="209">
        <v>14616000</v>
      </c>
      <c r="AQ541" s="209">
        <v>2880000</v>
      </c>
      <c r="AR541" s="209">
        <v>0</v>
      </c>
      <c r="AS541" s="210">
        <v>0</v>
      </c>
      <c r="AT541" s="210">
        <v>0</v>
      </c>
      <c r="AU541" s="210">
        <v>17496000</v>
      </c>
      <c r="AV541" s="107" t="s">
        <v>64</v>
      </c>
      <c r="AX541" s="107">
        <v>3</v>
      </c>
      <c r="AY541" s="107">
        <v>7</v>
      </c>
      <c r="AZ541" s="107">
        <v>7</v>
      </c>
      <c r="BA541" s="107">
        <v>7</v>
      </c>
      <c r="BB541" s="107">
        <v>7</v>
      </c>
      <c r="BC541" s="107">
        <v>7</v>
      </c>
      <c r="BD541" s="107">
        <v>7</v>
      </c>
      <c r="BE541" s="107">
        <v>7</v>
      </c>
      <c r="BF541" s="107">
        <v>7</v>
      </c>
      <c r="BG541" s="206">
        <v>7</v>
      </c>
      <c r="BH541" s="206">
        <v>7</v>
      </c>
      <c r="BI541" s="206">
        <v>7</v>
      </c>
      <c r="BJ541" s="206">
        <v>7</v>
      </c>
      <c r="BK541" s="206">
        <v>7</v>
      </c>
      <c r="BL541" s="57">
        <v>7</v>
      </c>
      <c r="BM541" s="57">
        <v>6.6000000000000005</v>
      </c>
      <c r="BN541" s="57" t="s">
        <v>67</v>
      </c>
      <c r="BQ541" s="108"/>
    </row>
    <row r="542" spans="1:73" s="57" customFormat="1" ht="14.15" customHeight="1" x14ac:dyDescent="0.35">
      <c r="A542" s="201">
        <v>14412</v>
      </c>
      <c r="B542" s="197" t="s">
        <v>1069</v>
      </c>
      <c r="C542" s="198" t="s">
        <v>126</v>
      </c>
      <c r="D542" s="199">
        <v>2</v>
      </c>
      <c r="E542" s="199">
        <v>2025</v>
      </c>
      <c r="F542" s="200" t="s">
        <v>127</v>
      </c>
      <c r="G542" s="197" t="s">
        <v>476</v>
      </c>
      <c r="H542" s="198" t="s">
        <v>603</v>
      </c>
      <c r="I542" s="200" t="s">
        <v>897</v>
      </c>
      <c r="J542" s="200" t="s">
        <v>2592</v>
      </c>
      <c r="K542" s="200" t="s">
        <v>65</v>
      </c>
      <c r="L542" s="215" t="s">
        <v>65</v>
      </c>
      <c r="M542" s="203">
        <v>13</v>
      </c>
      <c r="N542" s="204" t="s">
        <v>1365</v>
      </c>
      <c r="O542" s="204" t="s">
        <v>595</v>
      </c>
      <c r="P542" s="200" t="s">
        <v>152</v>
      </c>
      <c r="Q542" s="205" t="s">
        <v>61</v>
      </c>
      <c r="R542" s="200" t="s">
        <v>107</v>
      </c>
      <c r="S542" s="204">
        <v>25</v>
      </c>
      <c r="T542" s="203">
        <v>20</v>
      </c>
      <c r="U542" s="203"/>
      <c r="V542" s="203">
        <v>0</v>
      </c>
      <c r="W542" s="203">
        <v>100</v>
      </c>
      <c r="X542" s="203">
        <v>4</v>
      </c>
      <c r="Y542" s="203" t="s">
        <v>64</v>
      </c>
      <c r="Z542" s="207" t="s">
        <v>67</v>
      </c>
      <c r="AA542" s="208" t="s">
        <v>67</v>
      </c>
      <c r="AB542" s="198" t="s">
        <v>2244</v>
      </c>
      <c r="AC542" s="200" t="s">
        <v>600</v>
      </c>
      <c r="AD542" s="203" t="s">
        <v>67</v>
      </c>
      <c r="AE542" s="204">
        <v>0</v>
      </c>
      <c r="AF542" s="200" t="s">
        <v>1366</v>
      </c>
      <c r="AG542" s="57">
        <v>25</v>
      </c>
      <c r="AH542" s="203">
        <v>2</v>
      </c>
      <c r="AI542" s="202" t="s">
        <v>1849</v>
      </c>
      <c r="AJ542" s="197" t="s">
        <v>2195</v>
      </c>
      <c r="AK542" s="209">
        <v>100</v>
      </c>
      <c r="AL542" s="209">
        <v>25</v>
      </c>
      <c r="AM542" s="209">
        <v>5075</v>
      </c>
      <c r="AN542" s="209">
        <v>0</v>
      </c>
      <c r="AO542" s="209">
        <v>0</v>
      </c>
      <c r="AP542" s="209">
        <v>10150000</v>
      </c>
      <c r="AQ542" s="209">
        <v>2000000</v>
      </c>
      <c r="AR542" s="209">
        <v>0</v>
      </c>
      <c r="AS542" s="210">
        <v>0</v>
      </c>
      <c r="AT542" s="210">
        <v>0</v>
      </c>
      <c r="AU542" s="210">
        <v>12150000</v>
      </c>
      <c r="AV542" s="107" t="s">
        <v>64</v>
      </c>
      <c r="AX542" s="107">
        <v>3</v>
      </c>
      <c r="AY542" s="107">
        <v>7</v>
      </c>
      <c r="AZ542" s="107">
        <v>7</v>
      </c>
      <c r="BA542" s="107">
        <v>7</v>
      </c>
      <c r="BB542" s="107">
        <v>7</v>
      </c>
      <c r="BC542" s="107">
        <v>7</v>
      </c>
      <c r="BD542" s="107">
        <v>7</v>
      </c>
      <c r="BE542" s="107">
        <v>7</v>
      </c>
      <c r="BF542" s="107">
        <v>7</v>
      </c>
      <c r="BG542" s="206">
        <v>7</v>
      </c>
      <c r="BH542" s="206">
        <v>7</v>
      </c>
      <c r="BI542" s="206">
        <v>7</v>
      </c>
      <c r="BJ542" s="206">
        <v>7</v>
      </c>
      <c r="BK542" s="206">
        <v>7</v>
      </c>
      <c r="BL542" s="57">
        <v>7</v>
      </c>
      <c r="BM542" s="57">
        <v>6.6000000000000005</v>
      </c>
      <c r="BN542" s="57" t="s">
        <v>67</v>
      </c>
      <c r="BQ542" s="108"/>
    </row>
    <row r="543" spans="1:73" s="57" customFormat="1" ht="14.15" customHeight="1" x14ac:dyDescent="0.35">
      <c r="A543" s="201">
        <v>14413</v>
      </c>
      <c r="B543" s="197" t="s">
        <v>1069</v>
      </c>
      <c r="C543" s="198" t="s">
        <v>126</v>
      </c>
      <c r="D543" s="199">
        <v>2</v>
      </c>
      <c r="E543" s="199">
        <v>2025</v>
      </c>
      <c r="F543" s="200" t="s">
        <v>127</v>
      </c>
      <c r="G543" s="197" t="s">
        <v>476</v>
      </c>
      <c r="H543" s="198" t="s">
        <v>603</v>
      </c>
      <c r="I543" s="200" t="s">
        <v>897</v>
      </c>
      <c r="J543" s="200" t="s">
        <v>2592</v>
      </c>
      <c r="K543" s="200" t="s">
        <v>65</v>
      </c>
      <c r="L543" s="215" t="s">
        <v>65</v>
      </c>
      <c r="M543" s="203">
        <v>13</v>
      </c>
      <c r="N543" s="204" t="s">
        <v>1365</v>
      </c>
      <c r="O543" s="204" t="s">
        <v>604</v>
      </c>
      <c r="P543" s="200" t="s">
        <v>152</v>
      </c>
      <c r="Q543" s="205" t="s">
        <v>61</v>
      </c>
      <c r="R543" s="200" t="s">
        <v>107</v>
      </c>
      <c r="S543" s="204">
        <v>25</v>
      </c>
      <c r="T543" s="203">
        <v>20</v>
      </c>
      <c r="U543" s="203"/>
      <c r="V543" s="203">
        <v>0</v>
      </c>
      <c r="W543" s="203">
        <v>100</v>
      </c>
      <c r="X543" s="203">
        <v>4</v>
      </c>
      <c r="Y543" s="203" t="s">
        <v>64</v>
      </c>
      <c r="Z543" s="207" t="s">
        <v>67</v>
      </c>
      <c r="AA543" s="208" t="s">
        <v>67</v>
      </c>
      <c r="AB543" s="198" t="s">
        <v>2244</v>
      </c>
      <c r="AC543" s="200" t="s">
        <v>600</v>
      </c>
      <c r="AD543" s="203" t="s">
        <v>67</v>
      </c>
      <c r="AE543" s="204">
        <v>0</v>
      </c>
      <c r="AF543" s="200" t="s">
        <v>1366</v>
      </c>
      <c r="AG543" s="57">
        <v>25</v>
      </c>
      <c r="AH543" s="203">
        <v>2</v>
      </c>
      <c r="AI543" s="202" t="s">
        <v>1849</v>
      </c>
      <c r="AJ543" s="197" t="s">
        <v>2195</v>
      </c>
      <c r="AK543" s="209">
        <v>100</v>
      </c>
      <c r="AL543" s="209">
        <v>25</v>
      </c>
      <c r="AM543" s="209">
        <v>5075</v>
      </c>
      <c r="AN543" s="209">
        <v>0</v>
      </c>
      <c r="AO543" s="209">
        <v>0</v>
      </c>
      <c r="AP543" s="209">
        <v>10150000</v>
      </c>
      <c r="AQ543" s="209">
        <v>2000000</v>
      </c>
      <c r="AR543" s="209">
        <v>0</v>
      </c>
      <c r="AS543" s="210">
        <v>0</v>
      </c>
      <c r="AT543" s="210">
        <v>0</v>
      </c>
      <c r="AU543" s="210">
        <v>12150000</v>
      </c>
      <c r="AV543" s="107" t="s">
        <v>64</v>
      </c>
      <c r="AX543" s="107">
        <v>3</v>
      </c>
      <c r="AY543" s="107">
        <v>7</v>
      </c>
      <c r="AZ543" s="107">
        <v>7</v>
      </c>
      <c r="BA543" s="107">
        <v>7</v>
      </c>
      <c r="BB543" s="107">
        <v>7</v>
      </c>
      <c r="BC543" s="107">
        <v>7</v>
      </c>
      <c r="BD543" s="107">
        <v>7</v>
      </c>
      <c r="BE543" s="107">
        <v>7</v>
      </c>
      <c r="BF543" s="107">
        <v>7</v>
      </c>
      <c r="BG543" s="206">
        <v>7</v>
      </c>
      <c r="BH543" s="206">
        <v>7</v>
      </c>
      <c r="BI543" s="206">
        <v>7</v>
      </c>
      <c r="BJ543" s="206">
        <v>7</v>
      </c>
      <c r="BK543" s="206">
        <v>7</v>
      </c>
      <c r="BL543" s="57">
        <v>7</v>
      </c>
      <c r="BM543" s="57">
        <v>6.6000000000000005</v>
      </c>
      <c r="BN543" s="57" t="s">
        <v>67</v>
      </c>
      <c r="BQ543" s="108"/>
    </row>
    <row r="544" spans="1:73" s="57" customFormat="1" ht="14.15" customHeight="1" x14ac:dyDescent="0.35">
      <c r="A544" s="201">
        <v>14407</v>
      </c>
      <c r="B544" s="197" t="s">
        <v>1069</v>
      </c>
      <c r="C544" s="198" t="s">
        <v>126</v>
      </c>
      <c r="D544" s="199">
        <v>2</v>
      </c>
      <c r="E544" s="199">
        <v>2025</v>
      </c>
      <c r="F544" s="200" t="s">
        <v>127</v>
      </c>
      <c r="G544" s="197" t="s">
        <v>476</v>
      </c>
      <c r="H544" s="198" t="s">
        <v>603</v>
      </c>
      <c r="I544" s="200" t="s">
        <v>882</v>
      </c>
      <c r="J544" s="200" t="s">
        <v>2592</v>
      </c>
      <c r="K544" s="200" t="s">
        <v>65</v>
      </c>
      <c r="L544" s="215" t="s">
        <v>65</v>
      </c>
      <c r="M544" s="203">
        <v>13</v>
      </c>
      <c r="N544" s="204" t="s">
        <v>1365</v>
      </c>
      <c r="O544" s="204" t="s">
        <v>604</v>
      </c>
      <c r="P544" s="200" t="s">
        <v>152</v>
      </c>
      <c r="Q544" s="205" t="s">
        <v>61</v>
      </c>
      <c r="R544" s="200" t="s">
        <v>107</v>
      </c>
      <c r="S544" s="204">
        <v>50</v>
      </c>
      <c r="T544" s="203">
        <v>20</v>
      </c>
      <c r="U544" s="203"/>
      <c r="V544" s="203">
        <v>0</v>
      </c>
      <c r="W544" s="203">
        <v>200</v>
      </c>
      <c r="X544" s="203">
        <v>4</v>
      </c>
      <c r="Y544" s="203" t="s">
        <v>64</v>
      </c>
      <c r="Z544" s="207" t="s">
        <v>67</v>
      </c>
      <c r="AA544" s="208" t="s">
        <v>67</v>
      </c>
      <c r="AB544" s="198" t="s">
        <v>2250</v>
      </c>
      <c r="AC544" s="200" t="s">
        <v>2251</v>
      </c>
      <c r="AD544" s="203" t="s">
        <v>67</v>
      </c>
      <c r="AE544" s="204">
        <v>0</v>
      </c>
      <c r="AF544" s="200" t="s">
        <v>1366</v>
      </c>
      <c r="AG544" s="57">
        <v>50</v>
      </c>
      <c r="AH544" s="203">
        <v>2</v>
      </c>
      <c r="AI544" s="202" t="s">
        <v>1849</v>
      </c>
      <c r="AJ544" s="197" t="s">
        <v>2195</v>
      </c>
      <c r="AK544" s="209">
        <v>200</v>
      </c>
      <c r="AL544" s="209">
        <v>50</v>
      </c>
      <c r="AM544" s="209">
        <v>5075</v>
      </c>
      <c r="AN544" s="209">
        <v>0</v>
      </c>
      <c r="AO544" s="209">
        <v>0</v>
      </c>
      <c r="AP544" s="209">
        <v>20300000</v>
      </c>
      <c r="AQ544" s="209">
        <v>4000000</v>
      </c>
      <c r="AR544" s="209">
        <v>0</v>
      </c>
      <c r="AS544" s="210">
        <v>0</v>
      </c>
      <c r="AT544" s="210">
        <v>0</v>
      </c>
      <c r="AU544" s="210">
        <v>24300000</v>
      </c>
      <c r="AV544" s="107" t="s">
        <v>64</v>
      </c>
      <c r="AX544" s="107">
        <v>3</v>
      </c>
      <c r="AY544" s="107">
        <v>7</v>
      </c>
      <c r="AZ544" s="107">
        <v>7</v>
      </c>
      <c r="BA544" s="107">
        <v>7</v>
      </c>
      <c r="BB544" s="107">
        <v>7</v>
      </c>
      <c r="BC544" s="107">
        <v>7</v>
      </c>
      <c r="BD544" s="107">
        <v>7</v>
      </c>
      <c r="BE544" s="107">
        <v>7</v>
      </c>
      <c r="BF544" s="107">
        <v>7</v>
      </c>
      <c r="BG544" s="206">
        <v>7</v>
      </c>
      <c r="BH544" s="206">
        <v>7</v>
      </c>
      <c r="BI544" s="206">
        <v>7</v>
      </c>
      <c r="BJ544" s="206">
        <v>7</v>
      </c>
      <c r="BK544" s="206">
        <v>7</v>
      </c>
      <c r="BL544" s="57">
        <v>7</v>
      </c>
      <c r="BM544" s="57">
        <v>6.6000000000000005</v>
      </c>
      <c r="BN544" s="57" t="s">
        <v>67</v>
      </c>
      <c r="BQ544" s="108"/>
    </row>
    <row r="545" spans="1:69" s="57" customFormat="1" ht="14.15" customHeight="1" x14ac:dyDescent="0.35">
      <c r="A545" s="201">
        <v>14406</v>
      </c>
      <c r="B545" s="197" t="s">
        <v>1069</v>
      </c>
      <c r="C545" s="198" t="s">
        <v>126</v>
      </c>
      <c r="D545" s="199">
        <v>2</v>
      </c>
      <c r="E545" s="199">
        <v>2025</v>
      </c>
      <c r="F545" s="200" t="s">
        <v>127</v>
      </c>
      <c r="G545" s="197" t="s">
        <v>476</v>
      </c>
      <c r="H545" s="198" t="s">
        <v>603</v>
      </c>
      <c r="I545" s="200" t="s">
        <v>882</v>
      </c>
      <c r="J545" s="200" t="s">
        <v>2592</v>
      </c>
      <c r="K545" s="200" t="s">
        <v>65</v>
      </c>
      <c r="L545" s="215" t="s">
        <v>65</v>
      </c>
      <c r="M545" s="203">
        <v>13</v>
      </c>
      <c r="N545" s="204" t="s">
        <v>1365</v>
      </c>
      <c r="O545" s="204" t="s">
        <v>595</v>
      </c>
      <c r="P545" s="200" t="s">
        <v>152</v>
      </c>
      <c r="Q545" s="205" t="s">
        <v>61</v>
      </c>
      <c r="R545" s="200" t="s">
        <v>107</v>
      </c>
      <c r="S545" s="204">
        <v>50</v>
      </c>
      <c r="T545" s="203">
        <v>20</v>
      </c>
      <c r="U545" s="203"/>
      <c r="V545" s="203">
        <v>0</v>
      </c>
      <c r="W545" s="203">
        <v>200</v>
      </c>
      <c r="X545" s="203">
        <v>4</v>
      </c>
      <c r="Y545" s="203" t="s">
        <v>64</v>
      </c>
      <c r="Z545" s="207" t="s">
        <v>67</v>
      </c>
      <c r="AA545" s="208" t="s">
        <v>67</v>
      </c>
      <c r="AB545" s="198" t="s">
        <v>2250</v>
      </c>
      <c r="AC545" s="200" t="s">
        <v>600</v>
      </c>
      <c r="AD545" s="203" t="s">
        <v>67</v>
      </c>
      <c r="AE545" s="204">
        <v>0</v>
      </c>
      <c r="AF545" s="200" t="s">
        <v>1366</v>
      </c>
      <c r="AG545" s="57">
        <v>50</v>
      </c>
      <c r="AH545" s="203">
        <v>2</v>
      </c>
      <c r="AI545" s="202" t="s">
        <v>1849</v>
      </c>
      <c r="AJ545" s="197" t="s">
        <v>2195</v>
      </c>
      <c r="AK545" s="209">
        <v>200</v>
      </c>
      <c r="AL545" s="209">
        <v>50</v>
      </c>
      <c r="AM545" s="209">
        <v>5075</v>
      </c>
      <c r="AN545" s="209">
        <v>0</v>
      </c>
      <c r="AO545" s="209">
        <v>0</v>
      </c>
      <c r="AP545" s="209">
        <v>20300000</v>
      </c>
      <c r="AQ545" s="209">
        <v>4000000</v>
      </c>
      <c r="AR545" s="209">
        <v>0</v>
      </c>
      <c r="AS545" s="210">
        <v>0</v>
      </c>
      <c r="AT545" s="210">
        <v>0</v>
      </c>
      <c r="AU545" s="210">
        <v>24300000</v>
      </c>
      <c r="AV545" s="107" t="s">
        <v>64</v>
      </c>
      <c r="AX545" s="107">
        <v>3</v>
      </c>
      <c r="AY545" s="107">
        <v>7</v>
      </c>
      <c r="AZ545" s="107">
        <v>7</v>
      </c>
      <c r="BA545" s="107">
        <v>7</v>
      </c>
      <c r="BB545" s="107">
        <v>7</v>
      </c>
      <c r="BC545" s="107">
        <v>7</v>
      </c>
      <c r="BD545" s="107">
        <v>7</v>
      </c>
      <c r="BE545" s="107">
        <v>7</v>
      </c>
      <c r="BF545" s="107">
        <v>7</v>
      </c>
      <c r="BG545" s="206">
        <v>7</v>
      </c>
      <c r="BH545" s="206">
        <v>7</v>
      </c>
      <c r="BI545" s="206">
        <v>7</v>
      </c>
      <c r="BJ545" s="206">
        <v>7</v>
      </c>
      <c r="BK545" s="206">
        <v>7</v>
      </c>
      <c r="BL545" s="57">
        <v>7</v>
      </c>
      <c r="BM545" s="57">
        <v>6.6000000000000005</v>
      </c>
      <c r="BN545" s="57" t="s">
        <v>67</v>
      </c>
      <c r="BQ545" s="108"/>
    </row>
    <row r="546" spans="1:69" s="57" customFormat="1" ht="14.15" customHeight="1" x14ac:dyDescent="0.35">
      <c r="A546" s="201">
        <v>14405</v>
      </c>
      <c r="B546" s="197" t="s">
        <v>1069</v>
      </c>
      <c r="C546" s="198" t="s">
        <v>126</v>
      </c>
      <c r="D546" s="199">
        <v>2</v>
      </c>
      <c r="E546" s="199">
        <v>2025</v>
      </c>
      <c r="F546" s="200" t="s">
        <v>127</v>
      </c>
      <c r="G546" s="197" t="s">
        <v>850</v>
      </c>
      <c r="H546" s="198" t="s">
        <v>849</v>
      </c>
      <c r="I546" s="200" t="s">
        <v>843</v>
      </c>
      <c r="J546" s="200" t="s">
        <v>2592</v>
      </c>
      <c r="K546" s="200" t="s">
        <v>65</v>
      </c>
      <c r="L546" s="215" t="s">
        <v>65</v>
      </c>
      <c r="M546" s="203">
        <v>13</v>
      </c>
      <c r="N546" s="204" t="s">
        <v>1365</v>
      </c>
      <c r="O546" s="204" t="s">
        <v>844</v>
      </c>
      <c r="P546" s="200" t="s">
        <v>462</v>
      </c>
      <c r="Q546" s="205" t="s">
        <v>61</v>
      </c>
      <c r="R546" s="200" t="s">
        <v>107</v>
      </c>
      <c r="S546" s="204">
        <v>22</v>
      </c>
      <c r="T546" s="203">
        <v>20</v>
      </c>
      <c r="U546" s="203"/>
      <c r="V546" s="203">
        <v>0</v>
      </c>
      <c r="W546" s="203">
        <v>88</v>
      </c>
      <c r="X546" s="203">
        <v>4</v>
      </c>
      <c r="Y546" s="203" t="s">
        <v>64</v>
      </c>
      <c r="Z546" s="207" t="s">
        <v>67</v>
      </c>
      <c r="AA546" s="208" t="s">
        <v>67</v>
      </c>
      <c r="AB546" s="198" t="s">
        <v>2264</v>
      </c>
      <c r="AC546" s="200" t="s">
        <v>846</v>
      </c>
      <c r="AD546" s="203" t="s">
        <v>67</v>
      </c>
      <c r="AE546" s="204">
        <v>0</v>
      </c>
      <c r="AF546" s="200" t="s">
        <v>1366</v>
      </c>
      <c r="AG546" s="57">
        <v>22</v>
      </c>
      <c r="AH546" s="203">
        <v>1</v>
      </c>
      <c r="AI546" s="202" t="s">
        <v>1849</v>
      </c>
      <c r="AJ546" s="197" t="s">
        <v>2195</v>
      </c>
      <c r="AK546" s="209">
        <v>88</v>
      </c>
      <c r="AL546" s="209">
        <v>22</v>
      </c>
      <c r="AM546" s="209">
        <v>4130</v>
      </c>
      <c r="AN546" s="209">
        <v>0</v>
      </c>
      <c r="AO546" s="209">
        <v>0</v>
      </c>
      <c r="AP546" s="209">
        <v>7268800</v>
      </c>
      <c r="AQ546" s="209">
        <v>1760000</v>
      </c>
      <c r="AR546" s="209">
        <v>0</v>
      </c>
      <c r="AS546" s="210">
        <v>0</v>
      </c>
      <c r="AT546" s="210">
        <v>0</v>
      </c>
      <c r="AU546" s="210">
        <v>9028800</v>
      </c>
      <c r="AV546" s="107" t="s">
        <v>64</v>
      </c>
      <c r="AX546" s="107">
        <v>3</v>
      </c>
      <c r="AY546" s="107">
        <v>7</v>
      </c>
      <c r="AZ546" s="107">
        <v>7</v>
      </c>
      <c r="BA546" s="107">
        <v>7</v>
      </c>
      <c r="BB546" s="107">
        <v>7</v>
      </c>
      <c r="BC546" s="107">
        <v>7</v>
      </c>
      <c r="BD546" s="107">
        <v>7</v>
      </c>
      <c r="BE546" s="107">
        <v>7</v>
      </c>
      <c r="BF546" s="107">
        <v>7</v>
      </c>
      <c r="BG546" s="206">
        <v>7</v>
      </c>
      <c r="BH546" s="206">
        <v>7</v>
      </c>
      <c r="BI546" s="206">
        <v>7</v>
      </c>
      <c r="BJ546" s="206">
        <v>7</v>
      </c>
      <c r="BK546" s="206">
        <v>7</v>
      </c>
      <c r="BL546" s="57">
        <v>7</v>
      </c>
      <c r="BM546" s="57">
        <v>6.6000000000000005</v>
      </c>
      <c r="BN546" s="57" t="s">
        <v>67</v>
      </c>
      <c r="BQ546" s="108"/>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1C6E-E001-4682-A617-2E34C6F4DEDB}">
  <sheetPr>
    <tabColor theme="9" tint="-0.249977111117893"/>
  </sheetPr>
  <dimension ref="A1:EQ547"/>
  <sheetViews>
    <sheetView zoomScale="130" zoomScaleNormal="130" workbookViewId="0">
      <selection activeCell="C15" sqref="C15"/>
    </sheetView>
  </sheetViews>
  <sheetFormatPr baseColWidth="10" defaultColWidth="12.26953125" defaultRowHeight="15" customHeight="1" x14ac:dyDescent="0.3"/>
  <cols>
    <col min="1" max="1" width="12.26953125" style="24"/>
    <col min="2" max="2" width="12.26953125" style="25" customWidth="1"/>
    <col min="3" max="3" width="8.54296875" style="25" customWidth="1"/>
    <col min="4" max="4" width="14.26953125" style="25" customWidth="1"/>
    <col min="5" max="6" width="12.26953125" style="25" customWidth="1"/>
    <col min="7" max="7" width="10.1796875" style="25" customWidth="1"/>
    <col min="8" max="8" width="12.26953125" style="25" customWidth="1"/>
    <col min="9" max="9" width="50.54296875" style="25" customWidth="1"/>
    <col min="10" max="10" width="12.26953125" style="25" customWidth="1"/>
    <col min="11" max="11" width="14.81640625" style="25" customWidth="1"/>
    <col min="12" max="12" width="14.1796875" style="25" customWidth="1"/>
    <col min="13" max="13" width="8.453125" style="123" customWidth="1"/>
    <col min="14" max="15" width="12.26953125" style="25" customWidth="1"/>
    <col min="16" max="16" width="94.1796875" style="25" customWidth="1"/>
    <col min="17" max="17" width="12.26953125" style="25" customWidth="1"/>
    <col min="18" max="18" width="13.54296875" style="25" customWidth="1"/>
    <col min="19" max="19" width="13.81640625" style="25" customWidth="1"/>
    <col min="20" max="20" width="7.1796875" style="24" customWidth="1"/>
    <col min="21" max="22" width="12.26953125" style="24" customWidth="1"/>
    <col min="23" max="23" width="9.54296875" style="24" customWidth="1"/>
    <col min="24" max="24" width="8.7265625" style="24" customWidth="1"/>
    <col min="25" max="25" width="10.453125" style="24" customWidth="1"/>
    <col min="26" max="26" width="9.81640625" style="24" customWidth="1"/>
    <col min="27" max="27" width="12.54296875" style="24" customWidth="1"/>
    <col min="28" max="29" width="12.26953125" style="25" customWidth="1"/>
    <col min="30" max="30" width="11" style="24" customWidth="1"/>
    <col min="31" max="31" width="42.453125" style="25" customWidth="1"/>
    <col min="32" max="33" width="12.26953125" style="24" customWidth="1"/>
    <col min="34" max="34" width="8.453125" style="24" customWidth="1"/>
    <col min="35" max="35" width="12.26953125" style="20" customWidth="1"/>
    <col min="36" max="36" width="32.54296875" style="25" customWidth="1"/>
    <col min="37" max="37" width="14.453125" style="26" customWidth="1"/>
    <col min="38" max="48" width="12.26953125" style="26" customWidth="1"/>
    <col min="49" max="49" width="91.54296875" style="12" customWidth="1"/>
    <col min="50" max="50" width="15.1796875" style="2" customWidth="1"/>
    <col min="51" max="51" width="16" style="2" customWidth="1"/>
    <col min="52" max="58" width="17.81640625" style="24" customWidth="1"/>
    <col min="59" max="59" width="14.1796875" style="24" customWidth="1"/>
    <col min="60" max="60" width="10.453125" style="24" customWidth="1"/>
    <col min="61" max="61" width="9.7265625" style="24" customWidth="1"/>
    <col min="62" max="62" width="9.54296875" style="24" customWidth="1"/>
    <col min="63" max="63" width="9.54296875" style="2" customWidth="1"/>
    <col min="64" max="64" width="13.54296875" style="24" customWidth="1"/>
    <col min="65" max="65" width="10.54296875" style="105" customWidth="1"/>
    <col min="66" max="66" width="7.453125" style="27" customWidth="1"/>
    <col min="67" max="67" width="14.26953125" style="25" customWidth="1"/>
    <col min="68" max="68" width="13.81640625" style="25" customWidth="1"/>
    <col min="69" max="69" width="12" style="100" customWidth="1"/>
    <col min="70" max="71" width="13.26953125" style="101" customWidth="1"/>
    <col min="72" max="72" width="13.81640625" style="102" customWidth="1"/>
    <col min="73" max="75" width="13.81640625" style="20" customWidth="1"/>
    <col min="76" max="76" width="14.7265625" style="20" customWidth="1"/>
    <col min="77" max="85" width="13.81640625" style="20" customWidth="1"/>
    <col min="86" max="86" width="15.54296875" style="85" customWidth="1"/>
    <col min="87" max="87" width="12.26953125" style="20" customWidth="1"/>
    <col min="88" max="88" width="15.7265625" style="26" customWidth="1"/>
    <col min="89" max="91" width="14" style="20" customWidth="1"/>
    <col min="92" max="92" width="18.26953125" style="20" customWidth="1"/>
    <col min="93" max="93" width="12.26953125" style="20" customWidth="1"/>
    <col min="94" max="94" width="12.1796875" style="20" customWidth="1"/>
    <col min="95" max="95" width="14.81640625" style="20" customWidth="1"/>
    <col min="96" max="96" width="14.1796875" style="20" customWidth="1"/>
    <col min="97" max="97" width="15" style="20" customWidth="1"/>
    <col min="98" max="98" width="14" style="20" customWidth="1"/>
    <col min="99" max="101" width="12.26953125" style="85" customWidth="1"/>
    <col min="102" max="102" width="14.26953125" style="85" customWidth="1"/>
    <col min="103" max="106" width="12.26953125" style="85" customWidth="1"/>
    <col min="107" max="107" width="15.453125" style="85" customWidth="1"/>
    <col min="108" max="108" width="12.26953125" style="85" customWidth="1"/>
    <col min="109" max="109" width="14.7265625" style="85" customWidth="1"/>
    <col min="110" max="113" width="12.26953125" style="85" customWidth="1"/>
    <col min="114" max="114" width="12.26953125" style="7" customWidth="1"/>
    <col min="115" max="118" width="12.26953125" style="84" customWidth="1"/>
    <col min="119" max="120" width="12.26953125" style="2" customWidth="1"/>
    <col min="121" max="121" width="17" style="2" customWidth="1"/>
    <col min="122" max="122" width="12.26953125" style="7" customWidth="1"/>
    <col min="123" max="129" width="12.26953125" style="2" customWidth="1"/>
    <col min="130" max="130" width="12.26953125" style="7" customWidth="1"/>
    <col min="131" max="131" width="12.26953125" style="2" customWidth="1"/>
    <col min="132" max="132" width="12.26953125" style="142" customWidth="1"/>
    <col min="133" max="133" width="12.26953125" style="84" customWidth="1"/>
    <col min="134" max="134" width="12.26953125" style="2" customWidth="1"/>
    <col min="135" max="136" width="12.26953125" style="78" customWidth="1"/>
    <col min="137" max="137" width="12.26953125" style="24" customWidth="1"/>
    <col min="138" max="138" width="10" style="24" customWidth="1"/>
    <col min="139" max="139" width="12.26953125" style="24" customWidth="1"/>
    <col min="140" max="140" width="10.54296875" style="24" customWidth="1"/>
    <col min="141" max="141" width="12.54296875" style="24" customWidth="1"/>
    <col min="142" max="142" width="39" style="25" customWidth="1"/>
    <col min="143" max="16384" width="12.26953125" style="27"/>
  </cols>
  <sheetData>
    <row r="1" spans="1:147" s="122" customFormat="1" ht="105" customHeight="1" x14ac:dyDescent="0.3">
      <c r="A1" s="113" t="s">
        <v>0</v>
      </c>
      <c r="B1" s="113" t="s">
        <v>2</v>
      </c>
      <c r="C1" s="113" t="s">
        <v>1315</v>
      </c>
      <c r="D1" s="113" t="s">
        <v>6</v>
      </c>
      <c r="E1" s="113" t="s">
        <v>1316</v>
      </c>
      <c r="F1" s="113" t="s">
        <v>1317</v>
      </c>
      <c r="G1" s="113" t="s">
        <v>1318</v>
      </c>
      <c r="H1" s="113" t="s">
        <v>1319</v>
      </c>
      <c r="I1" s="113" t="s">
        <v>1320</v>
      </c>
      <c r="J1" s="113" t="s">
        <v>1321</v>
      </c>
      <c r="K1" s="113" t="s">
        <v>1322</v>
      </c>
      <c r="L1" s="113" t="s">
        <v>1323</v>
      </c>
      <c r="M1" s="113" t="s">
        <v>13</v>
      </c>
      <c r="N1" s="113" t="s">
        <v>14</v>
      </c>
      <c r="O1" s="113" t="s">
        <v>15</v>
      </c>
      <c r="P1" s="113" t="s">
        <v>16</v>
      </c>
      <c r="Q1" s="113" t="s">
        <v>17</v>
      </c>
      <c r="R1" s="113" t="s">
        <v>18</v>
      </c>
      <c r="S1" s="113" t="s">
        <v>19</v>
      </c>
      <c r="T1" s="113" t="s">
        <v>20</v>
      </c>
      <c r="U1" s="113" t="s">
        <v>1324</v>
      </c>
      <c r="V1" s="113" t="s">
        <v>22</v>
      </c>
      <c r="W1" s="113" t="s">
        <v>23</v>
      </c>
      <c r="X1" s="113" t="s">
        <v>24</v>
      </c>
      <c r="Y1" s="113" t="s">
        <v>25</v>
      </c>
      <c r="Z1" s="113" t="s">
        <v>26</v>
      </c>
      <c r="AA1" s="113" t="s">
        <v>27</v>
      </c>
      <c r="AB1" s="113" t="s">
        <v>28</v>
      </c>
      <c r="AC1" s="113" t="s">
        <v>1325</v>
      </c>
      <c r="AD1" s="113" t="s">
        <v>30</v>
      </c>
      <c r="AE1" s="113" t="s">
        <v>31</v>
      </c>
      <c r="AF1" s="113" t="s">
        <v>32</v>
      </c>
      <c r="AG1" s="113" t="s">
        <v>33</v>
      </c>
      <c r="AH1" s="113" t="s">
        <v>34</v>
      </c>
      <c r="AI1" s="134" t="s">
        <v>1378</v>
      </c>
      <c r="AJ1" s="114" t="s">
        <v>1328</v>
      </c>
      <c r="AK1" s="115" t="s">
        <v>1329</v>
      </c>
      <c r="AL1" s="115" t="s">
        <v>1330</v>
      </c>
      <c r="AM1" s="115" t="s">
        <v>1331</v>
      </c>
      <c r="AN1" s="115" t="s">
        <v>1332</v>
      </c>
      <c r="AO1" s="115" t="s">
        <v>1333</v>
      </c>
      <c r="AP1" s="115" t="s">
        <v>41</v>
      </c>
      <c r="AQ1" s="115" t="s">
        <v>38</v>
      </c>
      <c r="AR1" s="115" t="s">
        <v>1334</v>
      </c>
      <c r="AS1" s="115" t="s">
        <v>1335</v>
      </c>
      <c r="AT1" s="115" t="s">
        <v>1336</v>
      </c>
      <c r="AU1" s="115" t="s">
        <v>1337</v>
      </c>
      <c r="AV1" s="116" t="s">
        <v>1338</v>
      </c>
      <c r="AW1" s="116" t="s">
        <v>1339</v>
      </c>
      <c r="AX1" s="116" t="s">
        <v>1340</v>
      </c>
      <c r="AY1" s="116" t="s">
        <v>1341</v>
      </c>
      <c r="AZ1" s="117" t="s">
        <v>1342</v>
      </c>
      <c r="BA1" s="118" t="s">
        <v>1343</v>
      </c>
      <c r="BB1" s="118" t="s">
        <v>1344</v>
      </c>
      <c r="BC1" s="118" t="s">
        <v>1345</v>
      </c>
      <c r="BD1" s="118" t="s">
        <v>1379</v>
      </c>
      <c r="BE1" s="118" t="s">
        <v>1347</v>
      </c>
      <c r="BF1" s="118" t="s">
        <v>1348</v>
      </c>
      <c r="BG1" s="119" t="s">
        <v>1349</v>
      </c>
      <c r="BH1" s="119" t="s">
        <v>1380</v>
      </c>
      <c r="BI1" s="119" t="s">
        <v>1381</v>
      </c>
      <c r="BJ1" s="119" t="s">
        <v>1382</v>
      </c>
      <c r="BK1" s="119" t="s">
        <v>1353</v>
      </c>
      <c r="BL1" s="120" t="s">
        <v>1383</v>
      </c>
      <c r="BM1" s="212" t="s">
        <v>1384</v>
      </c>
      <c r="BN1" s="120" t="s">
        <v>1356</v>
      </c>
      <c r="BO1" s="120" t="s">
        <v>1357</v>
      </c>
      <c r="BP1" s="120" t="s">
        <v>1358</v>
      </c>
      <c r="BQ1" s="120" t="s">
        <v>1359</v>
      </c>
      <c r="BR1" s="120" t="s">
        <v>1360</v>
      </c>
      <c r="BS1" s="120" t="s">
        <v>1361</v>
      </c>
      <c r="BT1" s="120" t="s">
        <v>1362</v>
      </c>
      <c r="BU1" s="132" t="s">
        <v>1385</v>
      </c>
      <c r="BV1" s="132" t="s">
        <v>1386</v>
      </c>
      <c r="BW1" s="132" t="s">
        <v>1387</v>
      </c>
      <c r="BX1" s="132" t="s">
        <v>1388</v>
      </c>
      <c r="BY1" s="133" t="s">
        <v>1389</v>
      </c>
      <c r="BZ1" s="133" t="s">
        <v>1390</v>
      </c>
      <c r="CA1" s="133" t="s">
        <v>1391</v>
      </c>
      <c r="CB1" s="133" t="s">
        <v>1392</v>
      </c>
      <c r="CC1" s="133" t="s">
        <v>1393</v>
      </c>
      <c r="CD1" s="133" t="s">
        <v>1394</v>
      </c>
      <c r="CE1" s="133" t="s">
        <v>1395</v>
      </c>
      <c r="CF1" s="133" t="s">
        <v>1396</v>
      </c>
      <c r="CG1" s="133" t="s">
        <v>1397</v>
      </c>
      <c r="CH1" s="133" t="s">
        <v>1398</v>
      </c>
      <c r="CI1" s="133" t="s">
        <v>1399</v>
      </c>
      <c r="CJ1" s="217" t="s">
        <v>1400</v>
      </c>
      <c r="CK1" s="124" t="s">
        <v>1401</v>
      </c>
      <c r="CL1" s="124" t="s">
        <v>1402</v>
      </c>
      <c r="CM1" s="124" t="s">
        <v>1403</v>
      </c>
      <c r="CN1" s="133" t="s">
        <v>1404</v>
      </c>
      <c r="CO1" s="133" t="s">
        <v>1405</v>
      </c>
      <c r="CP1" s="133" t="s">
        <v>1406</v>
      </c>
      <c r="CQ1" s="133" t="s">
        <v>1407</v>
      </c>
      <c r="CR1" s="133" t="s">
        <v>1408</v>
      </c>
      <c r="CS1" s="133" t="s">
        <v>1409</v>
      </c>
      <c r="CT1" s="133" t="s">
        <v>1410</v>
      </c>
      <c r="CU1" s="133" t="s">
        <v>1411</v>
      </c>
      <c r="CV1" s="133" t="s">
        <v>1412</v>
      </c>
      <c r="CW1" s="133" t="s">
        <v>1413</v>
      </c>
      <c r="CX1" s="124" t="s">
        <v>1414</v>
      </c>
      <c r="CY1" s="133" t="s">
        <v>1415</v>
      </c>
      <c r="CZ1" s="124" t="s">
        <v>1416</v>
      </c>
      <c r="DA1" s="133" t="s">
        <v>1417</v>
      </c>
      <c r="DB1" s="124" t="s">
        <v>1418</v>
      </c>
      <c r="DC1" s="133" t="s">
        <v>1419</v>
      </c>
      <c r="DD1" s="124" t="s">
        <v>1420</v>
      </c>
      <c r="DE1" s="124" t="s">
        <v>1421</v>
      </c>
      <c r="DF1" s="124" t="s">
        <v>1422</v>
      </c>
      <c r="DG1" s="124" t="s">
        <v>1423</v>
      </c>
      <c r="DH1" s="124" t="s">
        <v>1424</v>
      </c>
      <c r="DI1" s="124" t="s">
        <v>1425</v>
      </c>
      <c r="DJ1" s="124" t="s">
        <v>1426</v>
      </c>
      <c r="DK1" s="124" t="s">
        <v>1427</v>
      </c>
      <c r="DL1" s="124" t="s">
        <v>1428</v>
      </c>
      <c r="DM1" s="124" t="s">
        <v>1429</v>
      </c>
      <c r="DN1" s="124" t="s">
        <v>1430</v>
      </c>
      <c r="DO1" s="133" t="s">
        <v>1431</v>
      </c>
      <c r="DP1" s="124" t="s">
        <v>1432</v>
      </c>
      <c r="DQ1" s="124" t="s">
        <v>1433</v>
      </c>
      <c r="DR1" s="133" t="s">
        <v>1434</v>
      </c>
      <c r="DS1" s="124" t="s">
        <v>1435</v>
      </c>
      <c r="DT1" s="124" t="s">
        <v>1436</v>
      </c>
      <c r="DU1" s="133" t="s">
        <v>1437</v>
      </c>
      <c r="DV1" s="124" t="s">
        <v>1438</v>
      </c>
      <c r="DW1" s="133" t="s">
        <v>1439</v>
      </c>
      <c r="DX1" s="124" t="s">
        <v>1440</v>
      </c>
      <c r="DY1" s="133" t="s">
        <v>1441</v>
      </c>
      <c r="DZ1" s="121" t="s">
        <v>1442</v>
      </c>
      <c r="EA1" s="133" t="s">
        <v>1443</v>
      </c>
      <c r="EB1" s="141" t="s">
        <v>1444</v>
      </c>
      <c r="EC1" s="124" t="s">
        <v>1445</v>
      </c>
      <c r="ED1" s="139" t="s">
        <v>1446</v>
      </c>
      <c r="EE1" s="140" t="s">
        <v>1447</v>
      </c>
      <c r="EF1" s="140" t="s">
        <v>1448</v>
      </c>
      <c r="EG1" s="139" t="s">
        <v>1449</v>
      </c>
      <c r="EH1" s="121" t="s">
        <v>1450</v>
      </c>
      <c r="EI1" s="121" t="s">
        <v>1451</v>
      </c>
      <c r="EJ1" s="121" t="s">
        <v>1452</v>
      </c>
      <c r="EK1" s="116" t="str">
        <f>+('3 Planilla Preadjudicación OTIC'!BU1)</f>
        <v>OBSERVACIONES OTIC</v>
      </c>
      <c r="EL1" s="229" t="s">
        <v>1453</v>
      </c>
      <c r="EM1" s="116" t="s">
        <v>1454</v>
      </c>
      <c r="EN1" s="121" t="s">
        <v>1455</v>
      </c>
      <c r="EO1" s="139" t="s">
        <v>1456</v>
      </c>
      <c r="EP1" s="121" t="s">
        <v>1457</v>
      </c>
    </row>
    <row r="2" spans="1:147" s="86" customFormat="1" ht="13" x14ac:dyDescent="0.3">
      <c r="A2" s="2">
        <f>+('3 Planilla Preadjudicación OTIC'!A2)</f>
        <v>14391</v>
      </c>
      <c r="B2" s="2" t="str">
        <f>+('3 Planilla Preadjudicación OTIC'!B2)</f>
        <v>65181652-1</v>
      </c>
      <c r="C2" s="4">
        <f>+('3 Planilla Preadjudicación OTIC'!E2)</f>
        <v>2025</v>
      </c>
      <c r="D2" s="4" t="str">
        <f>+('3 Planilla Preadjudicación OTIC'!F2)</f>
        <v>MANDATO</v>
      </c>
      <c r="E2" s="4" t="str">
        <f>+('3 Planilla Preadjudicación OTIC'!G2)</f>
        <v>71404100-2</v>
      </c>
      <c r="F2" s="4" t="str">
        <f>+('3 Planilla Preadjudicación OTIC'!H2)</f>
        <v>FUNDACIÓN DE BENEFICENCIA ALDEA DE NIÑOS CARDENAL RAÚL SILVA HENRÍQUEZ</v>
      </c>
      <c r="G2" s="4"/>
      <c r="H2" s="4"/>
      <c r="I2" s="4" t="str">
        <f>+('3 Planilla Preadjudicación OTIC'!I2)</f>
        <v>ACOMPAÑAMIENTO Y APOYO EN EL CUIDADO DE NIÑOS, NIÑAS Y ADOLESCENTES EN SITUACIÓN DE VULNERABILIDAD DE DERECHOS</v>
      </c>
      <c r="J2" s="4" t="str">
        <f>+('3 Planilla Preadjudicación OTIC'!J2)</f>
        <v>PF1185</v>
      </c>
      <c r="K2" s="4" t="str">
        <f>+('3 Planilla Preadjudicación OTIC'!K2)</f>
        <v/>
      </c>
      <c r="L2" s="4" t="str">
        <f>+('3 Planilla Preadjudicación OTIC'!L2)</f>
        <v/>
      </c>
      <c r="M2" s="2">
        <f>+('3 Planilla Preadjudicación OTIC'!M2)</f>
        <v>5</v>
      </c>
      <c r="N2" s="4" t="str">
        <f>+('3 Planilla Preadjudicación OTIC'!N2)</f>
        <v>VALPARAISO</v>
      </c>
      <c r="O2" s="4" t="str">
        <f>+('3 Planilla Preadjudicación OTIC'!O2)</f>
        <v>EL QUISCO</v>
      </c>
      <c r="P2" s="4" t="str">
        <f>+('3 Planilla Preadjudicación OTIC'!P2)</f>
        <v>TRABAJADORES ACTIVOS O EN PROCESO DE RECONVERSIÓN LABORAL</v>
      </c>
      <c r="Q2" s="4" t="str">
        <f>+('3 Planilla Preadjudicación OTIC'!Q2)</f>
        <v>PRESENCIAL</v>
      </c>
      <c r="R2" s="4" t="str">
        <f>+('3 Planilla Preadjudicación OTIC'!R2)</f>
        <v>DEPENDIENTE</v>
      </c>
      <c r="S2" s="4">
        <f>+('3 Planilla Preadjudicación OTIC'!S2)</f>
        <v>18</v>
      </c>
      <c r="T2" s="2">
        <f>+('3 Planilla Preadjudicación OTIC'!T2)</f>
        <v>17</v>
      </c>
      <c r="U2" s="2">
        <f>+('3 Planilla Preadjudicación OTIC'!U2)</f>
        <v>72</v>
      </c>
      <c r="V2" s="2">
        <f>+('3 Planilla Preadjudicación OTIC'!V2)</f>
        <v>0</v>
      </c>
      <c r="W2" s="2">
        <f>+('3 Planilla Preadjudicación OTIC'!W2)</f>
        <v>72</v>
      </c>
      <c r="X2" s="2">
        <f>+('3 Planilla Preadjudicación OTIC'!X2)</f>
        <v>4</v>
      </c>
      <c r="Y2" s="2" t="str">
        <f>+('3 Planilla Preadjudicación OTIC'!Y2)</f>
        <v>SI</v>
      </c>
      <c r="Z2" s="2" t="str">
        <f>+('3 Planilla Preadjudicación OTIC'!Z2)</f>
        <v>NO</v>
      </c>
      <c r="AA2" s="2" t="str">
        <f>+('3 Planilla Preadjudicación OTIC'!AA2)</f>
        <v>NO</v>
      </c>
      <c r="AB2" s="4" t="str">
        <f>+('3 Planilla Preadjudicación OTIC'!AB2)</f>
        <v>SE AJUSTA A PLAN FORMATIVO</v>
      </c>
      <c r="AC2" s="4" t="str">
        <f>+('3 Planilla Preadjudicación OTIC'!AC2)</f>
        <v>TRABAJADORES ACTIVOS O EN PROCESO DE RECONVERSIÓN LABORAL, HOMBRES Y MUJERES, DE 18 AÑOS DE EDAD O MÁS, CON EDUCACIÓN MEDIA COMPLETA PREFERENTEMENTE Y QUE RESIDEN EN LA REGION DE VALPARAISO</v>
      </c>
      <c r="AD2" s="2" t="str">
        <f>+('3 Planilla Preadjudicación OTIC'!AD2)</f>
        <v>NO</v>
      </c>
      <c r="AE2" s="4">
        <f>+('3 Planilla Preadjudicación OTIC'!AE2)</f>
        <v>0</v>
      </c>
      <c r="AF2" s="2" t="str">
        <f>+('3 Planilla Preadjudicación OTIC'!AF2)</f>
        <v>CERRADA</v>
      </c>
      <c r="AG2" s="2">
        <f>+('3 Planilla Preadjudicación OTIC'!AG2)</f>
        <v>18</v>
      </c>
      <c r="AH2" s="2">
        <f>+('3 Planilla Preadjudicación OTIC'!AH2)</f>
        <v>1</v>
      </c>
      <c r="AI2" s="135" t="str">
        <f>+('3 Planilla Preadjudicación OTIC'!AI2)</f>
        <v>76102946-0</v>
      </c>
      <c r="AJ2" s="4" t="str">
        <f>+('3 Planilla Preadjudicación OTIC'!AJ2)</f>
        <v>CAPACITACIONES INNOVA PYMES LTDA</v>
      </c>
      <c r="AK2" s="2">
        <f>+('3 Planilla Preadjudicación OTIC'!AK2)</f>
        <v>72</v>
      </c>
      <c r="AL2" s="2">
        <f>+('3 Planilla Preadjudicación OTIC'!AL2)</f>
        <v>18</v>
      </c>
      <c r="AM2" s="12">
        <f>+('3 Planilla Preadjudicación OTIC'!AM2)</f>
        <v>4130</v>
      </c>
      <c r="AN2" s="12">
        <f>+('3 Planilla Preadjudicación OTIC'!AN2)</f>
        <v>0</v>
      </c>
      <c r="AO2" s="12">
        <f>+('3 Planilla Preadjudicación OTIC'!AO2)</f>
        <v>0</v>
      </c>
      <c r="AP2" s="12">
        <f>+('3 Planilla Preadjudicación OTIC'!AP2)</f>
        <v>5055120</v>
      </c>
      <c r="AQ2" s="12">
        <f>+('3 Planilla Preadjudicación OTIC'!AQ2)</f>
        <v>1224000</v>
      </c>
      <c r="AR2" s="12">
        <f>+('3 Planilla Preadjudicación OTIC'!AR2)</f>
        <v>0</v>
      </c>
      <c r="AS2" s="12">
        <f>+('3 Planilla Preadjudicación OTIC'!AS2)</f>
        <v>0</v>
      </c>
      <c r="AT2" s="12">
        <f>+('3 Planilla Preadjudicación OTIC'!AT2)</f>
        <v>0</v>
      </c>
      <c r="AU2" s="12">
        <f>+('3 Planilla Preadjudicación OTIC'!AU2)</f>
        <v>6279120</v>
      </c>
      <c r="AV2" s="2" t="str">
        <f>+('3 Planilla Preadjudicación OTIC'!AV2)</f>
        <v>SI</v>
      </c>
      <c r="AW2" s="4">
        <f>+('3 Planilla Preadjudicación OTIC'!AW2)</f>
        <v>0</v>
      </c>
      <c r="AX2" s="2">
        <f>+('3 Planilla Preadjudicación OTIC'!AX2)</f>
        <v>1</v>
      </c>
      <c r="AY2" s="2">
        <f>+('3 Planilla Preadjudicación OTIC'!AY2)</f>
        <v>7</v>
      </c>
      <c r="AZ2" s="2">
        <f>+('3 Planilla Preadjudicación OTIC'!AZ2)</f>
        <v>0</v>
      </c>
      <c r="BA2" s="2">
        <f>+('3 Planilla Preadjudicación OTIC'!BA2)</f>
        <v>0</v>
      </c>
      <c r="BB2" s="2">
        <f>+('3 Planilla Preadjudicación OTIC'!BB2)</f>
        <v>0</v>
      </c>
      <c r="BC2" s="2">
        <f>+('3 Planilla Preadjudicación OTIC'!BC2)</f>
        <v>0</v>
      </c>
      <c r="BD2" s="2">
        <f>+('3 Planilla Preadjudicación OTIC'!BD2)</f>
        <v>0</v>
      </c>
      <c r="BE2" s="2">
        <f>+('3 Planilla Preadjudicación OTIC'!BE2)</f>
        <v>0</v>
      </c>
      <c r="BF2" s="2">
        <f>+('3 Planilla Preadjudicación OTIC'!BF2)</f>
        <v>0</v>
      </c>
      <c r="BG2" s="2">
        <f>+('3 Planilla Preadjudicación OTIC'!BG2)</f>
        <v>7</v>
      </c>
      <c r="BH2" s="2">
        <f>+('3 Planilla Preadjudicación OTIC'!BH2)</f>
        <v>7</v>
      </c>
      <c r="BI2" s="2">
        <f>+('3 Planilla Preadjudicación OTIC'!BI2)</f>
        <v>7</v>
      </c>
      <c r="BJ2" s="2">
        <f>+('3 Planilla Preadjudicación OTIC'!BJ2)</f>
        <v>7</v>
      </c>
      <c r="BK2" s="2">
        <f>+('3 Planilla Preadjudicación OTIC'!BK2)</f>
        <v>7</v>
      </c>
      <c r="BL2" s="2">
        <f>+('3 Planilla Preadjudicación OTIC'!BL2)</f>
        <v>7</v>
      </c>
      <c r="BM2" s="104">
        <f>ROUND(('3 Planilla Preadjudicación OTIC'!BM2),1)</f>
        <v>6.4</v>
      </c>
      <c r="BN2" s="4" t="str">
        <f>+('3 Planilla Preadjudicación OTIC'!BN2)</f>
        <v>SI</v>
      </c>
      <c r="BO2" s="4" t="str">
        <f>+('3 Planilla Preadjudicación OTIC'!BO2)</f>
        <v>ALVARO CARLOS</v>
      </c>
      <c r="BP2" s="4" t="str">
        <f>+('3 Planilla Preadjudicación OTIC'!BP2)</f>
        <v>a.avila@innovapymes.org</v>
      </c>
      <c r="BQ2" s="4">
        <f>+('3 Planilla Preadjudicación OTIC'!BQ2)</f>
        <v>342358308</v>
      </c>
      <c r="BR2" s="4" t="str">
        <f>+('3 Planilla Preadjudicación OTIC'!BR2)</f>
        <v>Los Papayos 536, El Quisco</v>
      </c>
      <c r="BS2" s="4" t="str">
        <f>+('3 Planilla Preadjudicación OTIC'!BS2)</f>
        <v>Desarrollar competencias básicas para brindar acompañamiento afectivo, educativo y social a niños, niñas y adolescentes en contextos de vulneración de derechos.</v>
      </c>
      <c r="BT2" s="4" t="str">
        <f>+('3 Planilla Preadjudicación OTIC'!BT2)</f>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v>
      </c>
      <c r="BU2" s="85">
        <f>IF(VLOOKUP(A2,'BD OFICIAL'!$A$1:$AL$2098,7,0)=D2,0,1)</f>
        <v>0</v>
      </c>
      <c r="BV2" s="85">
        <f>IF(VLOOKUP(A2,'BD OFICIAL'!$A$1:$AL$2098,11,0)=J2,0,1)</f>
        <v>0</v>
      </c>
      <c r="BW2" s="85">
        <f>IF(VLOOKUP(A2,'BD OFICIAL'!$A$1:$AL$2098,13,0)=L2,0,1)</f>
        <v>0</v>
      </c>
      <c r="BX2" s="2">
        <f>IF(VLOOKUP(A2,'BD OFICIAL'!$A$1:$AL$2098,16,0)=O2,0,1)</f>
        <v>0</v>
      </c>
      <c r="BY2" s="2">
        <f>IF(VLOOKUP(A2,'BD OFICIAL'!$A$1:$AL$2098,17,0)=P2,0,1)</f>
        <v>0</v>
      </c>
      <c r="BZ2" s="2">
        <f>IF(VLOOKUP(A2,'BD OFICIAL'!$A$1:$AL$2098,19,0)=R2,0,1)</f>
        <v>0</v>
      </c>
      <c r="CA2" s="2">
        <f>IF(VLOOKUP(A2,'BD OFICIAL'!$A$1:$AL$2098,21,0)=T2,0,1)</f>
        <v>0</v>
      </c>
      <c r="CB2" s="2">
        <f>IF(VLOOKUP(A2,'BD OFICIAL'!$A$1:$AL$2098,24,0)=AK2,0,1)</f>
        <v>0</v>
      </c>
      <c r="CC2" s="2">
        <f>IF(VLOOKUP(A2,'BD OFICIAL'!$A$1:$AL$2098,25,0)=X2,0,1)</f>
        <v>0</v>
      </c>
      <c r="CD2" s="2">
        <f>IF(VLOOKUP(A2,'BD OFICIAL'!$A$1:$AL$2098,26,0)=Y2,0,1)</f>
        <v>0</v>
      </c>
      <c r="CE2" s="2">
        <f>IF(VLOOKUP(A2,'BD OFICIAL'!$A$1:$AL$2098,27,0)=Z2,0,1)</f>
        <v>0</v>
      </c>
      <c r="CF2" s="2">
        <f>IF(VLOOKUP(A2,'BD OFICIAL'!$A$1:$AL$2098,28,0)=AA2,0,1)</f>
        <v>0</v>
      </c>
      <c r="CG2" s="2">
        <f>IF(VLOOKUP(A2,'BD OFICIAL'!$A$1:$AL$1056,33,0)=AF2,0,1)</f>
        <v>0</v>
      </c>
      <c r="CH2" s="2">
        <f>IF(VLOOKUP(A2,'BD OFICIAL'!$A$1:$AL$2098,35,0)=AH2,0,1)</f>
        <v>0</v>
      </c>
      <c r="CI2" s="85">
        <f>IF(VLOOKUP(A2,'BD OFICIAL'!$A$1:$AL$2098,34,0)=AL2,0,1)</f>
        <v>0</v>
      </c>
      <c r="CJ2" s="12">
        <f>VLOOKUP(A2,'BD OFICIAL'!$A$1:$AM$2098,36,0)*AM2-AP2</f>
        <v>0</v>
      </c>
      <c r="CK2" s="85" t="str">
        <f t="shared" ref="CK2:CK65" si="0">IF(AND(AA2="SI",D2="EMERGENCIA"),"SHNOM",IF(AND(AA2="SI",D2="FONDOS REGIONALES"),"SHNOM",IF(AND(AA2="SI",D2="FONDOS CONCURSABLES"),"SHNOM",IF(AND(AA2="SI",D2="Mandato"),"SHMAN","SSH"))))</f>
        <v>SSH</v>
      </c>
      <c r="CL2" s="85" t="str">
        <f t="shared" ref="CL2:CL65" si="1">IF(J2="SIN PLAN FORMATIVO","NO","SI")</f>
        <v>SI</v>
      </c>
      <c r="CM2" s="85" t="str">
        <f t="shared" ref="CM2:CM45" si="2">IF(SUM(AZ2:BF2)&gt;0,"SI","NO")</f>
        <v>NO</v>
      </c>
      <c r="CN2" s="31">
        <f t="shared" ref="CN2:CN45" si="3">IF(AND(AV2="NO",CM2="NO"),0,1)*IF(AND(AV2="SI",CL2="SI",CM2="NO"),0,1)*IF(AND(AV2="SI",CL2="NO",CM2="SI"),0,1)</f>
        <v>0</v>
      </c>
      <c r="CO2" s="31">
        <f t="shared" ref="CO2:CO65" si="4">IF(AND(AH2=1,AND(AM2&gt;=4130,AM2&lt;=5074)),0,IF(AND(AH2=2,AND(AM2&gt;=5075,AM2&lt;=6372)),0,IF(AND(AH2=3,AND(AM2&gt;=6373,AM2&lt;=7434)),0,1)))</f>
        <v>0</v>
      </c>
      <c r="CP2" s="31">
        <f t="shared" ref="CP2:CP45" si="5">IF(AND(CJ2&gt;-1,CJ2&lt;1),0,1)</f>
        <v>0</v>
      </c>
      <c r="CQ2" s="31">
        <f>IF(Y2="NO",0,IF(Y2="SI",IF(VLOOKUP(A2,'BD OFICIAL'!$A:$AO,40,0)=AQ2,0,1)))</f>
        <v>0</v>
      </c>
      <c r="CR2" s="31">
        <f>IF(Z2="NO",0,IF(Z2="SI",IF(VLOOKUP(B2,'BD OFICIAL'!$A:$AO,41,0)=AS2,0,1)))</f>
        <v>0</v>
      </c>
      <c r="CS2" s="31">
        <f t="shared" ref="CS2:CS65" si="6">IF(AND(CK2="SHNOM",AN2=275000),0,IF(AND(CK2="SHMAN",AN2&lt;=275000),0,IF(AND(CK2="SSH",AN2=0),0,1)))</f>
        <v>0</v>
      </c>
      <c r="CT2" s="31">
        <f t="shared" ref="CT2:CT65" si="7">IF(T2*AN2=AR2,0,1)</f>
        <v>0</v>
      </c>
      <c r="CU2" s="31">
        <f>IF(VLOOKUP(A2,'BD OFICIAL'!$A$1:$AL$1056,31,0)="SI",IF(AT2&gt;0,0,1),IF(AT2=0,0,1))</f>
        <v>0</v>
      </c>
      <c r="CV2" s="31">
        <f t="shared" ref="CV2:CV65" si="8">IF(AO2*T2-AT2=0,0,1)</f>
        <v>0</v>
      </c>
      <c r="CW2" s="31">
        <f t="shared" ref="CW2:CW45" si="9">IF((AP2+AQ2+AR2+AS2+AT2-AU2=0),0,1)</f>
        <v>0</v>
      </c>
      <c r="CX2" s="85" t="str">
        <f t="shared" ref="CX2:CX45" si="10">IF(AND(AV2="SI",SUM(BU2+BV2+BW2+BX2+BY2+BZ2+CA2+CB2+CC2+CD2+CE2+CF2+CG2+CH2+CI2+CJ2+CN2+CO2+CP2+CQ2+CR2+CS2+CT2+CU2+CV2+CW2)=0),"SI","NO")</f>
        <v>SI</v>
      </c>
      <c r="CY2" s="31">
        <f t="shared" ref="CY2:CY45" si="11">IF(AV2=CX2,0,1)</f>
        <v>0</v>
      </c>
      <c r="CZ2" s="85" t="str">
        <f>IF(ISERROR(VLOOKUP(AI2,EXPERIENCIA!$A$1:$C$2100,1,0)),"NO","SI")</f>
        <v>SI</v>
      </c>
      <c r="DA2" s="85">
        <f>IF(CX2="no","NO APLICA",IF(AX2=0,"ERROR NOTA",IF(AND(AX2&gt;1,CZ2="NO"),"ERROR NOTA",IF(AND(CZ2="NO",AX2=1),0,IF(VLOOKUP(AI2,EXPERIENCIA!$A$1:$C$2100,3,0)=AX2,0,"ERROR NOTA")))))</f>
        <v>0</v>
      </c>
      <c r="DB2" s="85" t="str">
        <f>IF(ISERROR(VLOOKUP(AI2,COMPORTAMIENTO!$A$1:$C$2100,1,0)),"NO","SI")</f>
        <v>SI</v>
      </c>
      <c r="DC2" s="85">
        <f>IF(CX2="NO","NO APLICA",IF(AY2=0,"ERROR NOTA",IF(AND(DB2="NO",AY2=7),0,IF(VLOOKUP(AI2,COMPORTAMIENTO!$A$2:$H$2100,8,0)=AY2,0,"ERROR NOTA"))))</f>
        <v>0</v>
      </c>
      <c r="DD2" s="104">
        <f t="shared" ref="DD2:DD45" si="12">IF(CX2="no","NO APLICA",IF(DA2=0,(AX2*0.1),"ERROR NOTA"))</f>
        <v>0.1</v>
      </c>
      <c r="DE2" s="104">
        <f t="shared" ref="DE2:DE45" si="13">IF(CX2="no","NO APLICA",IF(DC2=0,(AY2*0.1),"ERROR NOTA"))</f>
        <v>0.70000000000000007</v>
      </c>
      <c r="DF2" s="85" t="str">
        <f t="shared" ref="DF2:DF65" si="14">IF(J2="","NO",IF(J2="SIN PLAN FORMATIVO","NO",IF(J2=0,"NO","SI")))</f>
        <v>SI</v>
      </c>
      <c r="DG2" s="85">
        <f t="shared" ref="DG2:DG45" si="15">IF(OR(CX2="NO",DF2="SI"),0,(AZ2*0.5+BA2*0.5))</f>
        <v>0</v>
      </c>
      <c r="DH2" s="85">
        <f t="shared" ref="DH2:DH45" si="16">IF(OR(CX2="NO",DF2="SI"),0,(BB2*0.15+BC2*0.25+BD2*0.2+BE2*0.25+BF2*0.15))</f>
        <v>0</v>
      </c>
      <c r="DI2" s="85">
        <f t="shared" ref="DI2:DI45" si="17">IF(CX2="NO","NO APLICA",(DG2*0.35+DH2*0.65))</f>
        <v>0</v>
      </c>
      <c r="DJ2" s="12">
        <f t="shared" ref="DJ2:DJ32" si="18">IF(CX2="NO","NO APLICA",(BG2*0.3+BH2*0.3+BI2*0.2+BJ2*0.1+BK2*0.1))</f>
        <v>7.0000000000000009</v>
      </c>
      <c r="DK2" s="7">
        <f t="shared" ref="DK2:DK45" si="19">IF(CX2="NO","NO APLICA",IF(DF2="NO",DI2*0.45+DJ2*0.55,DJ2))</f>
        <v>7.0000000000000009</v>
      </c>
      <c r="DL2" s="12">
        <f t="shared" ref="DL2:DL65" si="20">+(AM2)</f>
        <v>4130</v>
      </c>
      <c r="DM2" s="12">
        <f>VLOOKUP(A2,'5 TD'!$A:$B,2,0)</f>
        <v>4130</v>
      </c>
      <c r="DN2" s="7">
        <f t="shared" ref="DN2:DN65" si="21">IF(CX2="SI",ROUND((DM2/AM2)*7,1),"NO APLICA")</f>
        <v>7</v>
      </c>
      <c r="DO2" s="85" t="str">
        <f t="shared" ref="DO2:DO45" si="22">IF(DN2="NO APLICA","NO APLICA",IF(AND(DN2=BL2),"APROBADO","ERROR NOTA"))</f>
        <v>APROBADO</v>
      </c>
      <c r="DP2" s="85" t="str">
        <f t="shared" ref="DP2:DP45" si="23">IF(CX2="NO","NO APLICA",IF(AND(DA2&lt;&gt;"NO APLICA",DA2&lt;&gt;"ERROR NOTA",DC2&lt;&gt;"NO APLICA",DC2&lt;&gt;"ERROR NOTA",DO2&lt;&gt;"ERROR NOTA"),"APROBADO"))</f>
        <v>APROBADO</v>
      </c>
      <c r="DQ2" s="7">
        <f t="shared" ref="DQ2:DQ45" si="24">IF(DP2="APROBADO",ROUND((DD2+DE2+0.75*DK2+DN2*0.05),1),IF(DP2="ERROR NOTA","ERROR NOTA","NO APLICA"))</f>
        <v>6.4</v>
      </c>
      <c r="DR2" s="85" t="str">
        <f t="shared" ref="DR2:DR65" si="25">IF(AND(DP2="APROBADO",DQ2=BM2),"APROBADO",IF(AND(DP2="APROBADO",DQ2&lt;&gt;BM2),"ERROR NOTA","NO APLICA"))</f>
        <v>APROBADO</v>
      </c>
      <c r="DS2" s="2" t="str">
        <f>+('3 Planilla Preadjudicación OTIC'!BN2)</f>
        <v>SI</v>
      </c>
      <c r="DT2" s="2">
        <f>IF(DR2="APROBADO",VLOOKUP(A2,'5 TD'!$D$3:$E$270,2,0),"NO APLICA")</f>
        <v>6.4</v>
      </c>
      <c r="DU2" s="2" t="str">
        <f t="shared" ref="DU2:DU65" si="26">IF(DT2="NO APLICA","NO APLICA",IF(DT2=DQ2,"SI","NO"))</f>
        <v>SI</v>
      </c>
      <c r="DV2" s="2">
        <f>IF(DU2="SI",VLOOKUP(A2,'5 TD'!$G$3:$H$270,2,0),"NO APLICA ")</f>
        <v>7.0000000000000009</v>
      </c>
      <c r="DW2" s="2" t="str">
        <f t="shared" ref="DW2:DW65" si="27">IF(DV2="NO APLICA","NO",IF(DV2=DJ2,"SI","NO"))</f>
        <v>SI</v>
      </c>
      <c r="DX2" s="2">
        <f>IF(DW2="SI",VLOOKUP(A2,'5 TD'!$J$4:$K$472,2,0),"NO APLICA")</f>
        <v>7</v>
      </c>
      <c r="DY2" s="2" t="str">
        <f t="shared" ref="DY2:DY65" si="28">IF(DX2="NO APLICA","NO APLICA",IF(DX2=AY2,"SI","NO"))</f>
        <v>SI</v>
      </c>
      <c r="DZ2" s="7">
        <f>IF(DY2="SI",VLOOKUP(A2,'5 TD'!$M$4:$N$350,2,0),"NO APLICA")</f>
        <v>1</v>
      </c>
      <c r="EA2" s="2" t="str">
        <f t="shared" ref="EA2:EA65" si="29">IF(DZ2="NO APLICA","NO APLICA",IF(DZ2=AX2,"SI","NO"))</f>
        <v>SI</v>
      </c>
      <c r="EB2" s="12">
        <f t="shared" ref="EB2:EB65" si="30">IF(EA2="SI",AM2,"")</f>
        <v>4130</v>
      </c>
      <c r="EC2" s="12">
        <f>IF(EA2="SI",VLOOKUP(A2,'5 TD'!$V$4:$W$479,2,0),"NO APLICA")</f>
        <v>4130</v>
      </c>
      <c r="ED2" s="2" t="str">
        <f t="shared" ref="ED2:ED45" si="31">IF(AND(EA2="SI",EB2=EC2),"SI","NO")</f>
        <v>SI</v>
      </c>
      <c r="EE2" s="79">
        <f>IF(ED2="SI",VLOOKUP(AI2,COMPORTAMIENTO!$A$1:$H$2100,7,0),"NO APLICA")</f>
        <v>0</v>
      </c>
      <c r="EF2" s="12">
        <f>IF(ED2="SI",VLOOKUP(A2,'5 TD'!$P$2:$Q$479,2,0),"NO APLICA")</f>
        <v>0</v>
      </c>
      <c r="EG2" s="2" t="str">
        <f t="shared" ref="EG2:EG45" si="32">IF(AND(ED2="SI",EE2=EF2),"SI","NO")</f>
        <v>SI</v>
      </c>
      <c r="EH2" s="2">
        <f>IF(CZ2="no",0,VLOOKUP(AI2,EXPERIENCIA!$A$1:$C$2100,2,0))</f>
        <v>2</v>
      </c>
      <c r="EI2" s="2">
        <f>IF(CZ2="si",VLOOKUP(A2,'5 TD'!$S$3:$T$2103,2,0),0)</f>
        <v>2</v>
      </c>
      <c r="EJ2" s="2" t="str">
        <f t="shared" ref="EJ2:EJ45" si="33">IF(EI2="NO APLICA","NO",IF(EI2=EH2,"SI","NO"))</f>
        <v>SI</v>
      </c>
      <c r="EK2" s="2">
        <f>+('3 Planilla Preadjudicación OTIC'!BU2)</f>
        <v>0</v>
      </c>
      <c r="EL2" s="230"/>
      <c r="EO2" s="86" t="s">
        <v>64</v>
      </c>
    </row>
    <row r="3" spans="1:147" s="30" customFormat="1" ht="13" x14ac:dyDescent="0.3">
      <c r="A3" s="2">
        <f>+('3 Planilla Preadjudicación OTIC'!A3)</f>
        <v>14432</v>
      </c>
      <c r="B3" s="2" t="str">
        <f>+('3 Planilla Preadjudicación OTIC'!B3)</f>
        <v>65181652-1</v>
      </c>
      <c r="C3" s="4">
        <f>+('3 Planilla Preadjudicación OTIC'!E3)</f>
        <v>2025</v>
      </c>
      <c r="D3" s="4" t="str">
        <f>+('3 Planilla Preadjudicación OTIC'!F3)</f>
        <v>MANDATO</v>
      </c>
      <c r="E3" s="4" t="str">
        <f>+('3 Planilla Preadjudicación OTIC'!G3)</f>
        <v>96505760-9</v>
      </c>
      <c r="F3" s="4" t="str">
        <f>+('3 Planilla Preadjudicación OTIC'!H3)</f>
        <v>COLBÚN</v>
      </c>
      <c r="G3" s="4"/>
      <c r="H3" s="4"/>
      <c r="I3" s="4" t="str">
        <f>+('3 Planilla Preadjudicación OTIC'!I3)</f>
        <v>OPERACIÓN DE GRÚA HORQUILLA</v>
      </c>
      <c r="J3" s="4" t="str">
        <f>+('3 Planilla Preadjudicación OTIC'!J3)</f>
        <v>PF1257</v>
      </c>
      <c r="K3" s="4" t="str">
        <f>+('3 Planilla Preadjudicación OTIC'!K3)</f>
        <v/>
      </c>
      <c r="L3" s="4" t="str">
        <f>+('3 Planilla Preadjudicación OTIC'!L3)</f>
        <v/>
      </c>
      <c r="M3" s="2">
        <f>+('3 Planilla Preadjudicación OTIC'!M3)</f>
        <v>8</v>
      </c>
      <c r="N3" s="4" t="str">
        <f>+('3 Planilla Preadjudicación OTIC'!N3)</f>
        <v>BIO BIO</v>
      </c>
      <c r="O3" s="4" t="str">
        <f>+('3 Planilla Preadjudicación OTIC'!O3)</f>
        <v>CORONEL</v>
      </c>
      <c r="P3" s="4" t="str">
        <f>+('3 Planilla Preadjudicación OTIC'!P3)</f>
        <v>EMPRENDEDORES/AS INFORMALES O PERSONAS VULNERABLES PERTENECIENTES AL 80% MAS VULNERABLE</v>
      </c>
      <c r="Q3" s="4" t="str">
        <f>+('3 Planilla Preadjudicación OTIC'!Q3)</f>
        <v>PRESENCIAL</v>
      </c>
      <c r="R3" s="4" t="str">
        <f>+('3 Planilla Preadjudicación OTIC'!R3)</f>
        <v>DEPENDIENTE</v>
      </c>
      <c r="S3" s="4">
        <f>+('3 Planilla Preadjudicación OTIC'!S3)</f>
        <v>40</v>
      </c>
      <c r="T3" s="2">
        <f>+('3 Planilla Preadjudicación OTIC'!T3)</f>
        <v>10</v>
      </c>
      <c r="U3" s="2">
        <f>+('3 Planilla Preadjudicación OTIC'!U3)</f>
        <v>160</v>
      </c>
      <c r="V3" s="2">
        <f>+('3 Planilla Preadjudicación OTIC'!V3)</f>
        <v>0</v>
      </c>
      <c r="W3" s="2">
        <f>+('3 Planilla Preadjudicación OTIC'!W3)</f>
        <v>160</v>
      </c>
      <c r="X3" s="2">
        <f>+('3 Planilla Preadjudicación OTIC'!X3)</f>
        <v>4</v>
      </c>
      <c r="Y3" s="2" t="str">
        <f>+('3 Planilla Preadjudicación OTIC'!Y3)</f>
        <v>SI</v>
      </c>
      <c r="Z3" s="2" t="str">
        <f>+('3 Planilla Preadjudicación OTIC'!Z3)</f>
        <v>NO</v>
      </c>
      <c r="AA3" s="2" t="str">
        <f>+('3 Planilla Preadjudicación OTIC'!AA3)</f>
        <v>NO</v>
      </c>
      <c r="AB3" s="4" t="str">
        <f>+('3 Planilla Preadjudicación OTIC'!AB3)</f>
        <v>SE AJUSTA A PLAN FORMATIVO</v>
      </c>
      <c r="AC3" s="4" t="str">
        <f>+('3 Planilla Preadjudicación OTIC'!AC3)</f>
        <v>HOMBRES Y MUJERES DE 18 AÑOS O MAS, QUE PERTENECEN AL 80% MAS VULNERABLES, RESIDEN EN LA COMUNA DE CORONEL Y QUE CUENTAN CON EDUCACIÓN MEDIA COMPLETA, PREFERENTEMENTE</v>
      </c>
      <c r="AD3" s="2" t="str">
        <f>+('3 Planilla Preadjudicación OTIC'!AD3)</f>
        <v>SI</v>
      </c>
      <c r="AE3" s="4" t="str">
        <f>+('3 Planilla Preadjudicación OTIC'!AE3)</f>
        <v>LICENCIAS DE CONDUCIR CLASE D.</v>
      </c>
      <c r="AF3" s="2" t="str">
        <f>+('3 Planilla Preadjudicación OTIC'!AF3)</f>
        <v>CERRADA</v>
      </c>
      <c r="AG3" s="2">
        <f>+('3 Planilla Preadjudicación OTIC'!AG3)</f>
        <v>40</v>
      </c>
      <c r="AH3" s="2">
        <f>+('3 Planilla Preadjudicación OTIC'!AH3)</f>
        <v>3</v>
      </c>
      <c r="AI3" s="135" t="str">
        <f>+('3 Planilla Preadjudicación OTIC'!AI3)</f>
        <v>76102946-0</v>
      </c>
      <c r="AJ3" s="4" t="str">
        <f>+('3 Planilla Preadjudicación OTIC'!AJ3)</f>
        <v>CAPACITACIONES INNOVA PYMES LTDA</v>
      </c>
      <c r="AK3" s="2">
        <f>+('3 Planilla Preadjudicación OTIC'!AK3)</f>
        <v>160</v>
      </c>
      <c r="AL3" s="2">
        <f>+('3 Planilla Preadjudicación OTIC'!AL3)</f>
        <v>40</v>
      </c>
      <c r="AM3" s="12">
        <f>+('3 Planilla Preadjudicación OTIC'!AM3)</f>
        <v>6373</v>
      </c>
      <c r="AN3" s="12">
        <f>+('3 Planilla Preadjudicación OTIC'!AN3)</f>
        <v>0</v>
      </c>
      <c r="AO3" s="12">
        <f>+('3 Planilla Preadjudicación OTIC'!AO3)</f>
        <v>50000</v>
      </c>
      <c r="AP3" s="12">
        <f>+('3 Planilla Preadjudicación OTIC'!AP3)</f>
        <v>10196800</v>
      </c>
      <c r="AQ3" s="12">
        <f>+('3 Planilla Preadjudicación OTIC'!AQ3)</f>
        <v>1600000</v>
      </c>
      <c r="AR3" s="12">
        <f>+('3 Planilla Preadjudicación OTIC'!AR3)</f>
        <v>0</v>
      </c>
      <c r="AS3" s="12">
        <f>+('3 Planilla Preadjudicación OTIC'!AS3)</f>
        <v>0</v>
      </c>
      <c r="AT3" s="12">
        <f>+('3 Planilla Preadjudicación OTIC'!AT3)</f>
        <v>500000</v>
      </c>
      <c r="AU3" s="12">
        <f>+('3 Planilla Preadjudicación OTIC'!AU3)</f>
        <v>12296800</v>
      </c>
      <c r="AV3" s="2" t="str">
        <f>+('3 Planilla Preadjudicación OTIC'!AV3)</f>
        <v>SI</v>
      </c>
      <c r="AW3" s="4">
        <f>+('3 Planilla Preadjudicación OTIC'!AW3)</f>
        <v>0</v>
      </c>
      <c r="AX3" s="2">
        <f>+('3 Planilla Preadjudicación OTIC'!AX3)</f>
        <v>1</v>
      </c>
      <c r="AY3" s="2">
        <f>+('3 Planilla Preadjudicación OTIC'!AY3)</f>
        <v>7</v>
      </c>
      <c r="AZ3" s="2">
        <f>+('3 Planilla Preadjudicación OTIC'!AZ3)</f>
        <v>0</v>
      </c>
      <c r="BA3" s="2">
        <f>+('3 Planilla Preadjudicación OTIC'!BA3)</f>
        <v>0</v>
      </c>
      <c r="BB3" s="2">
        <f>+('3 Planilla Preadjudicación OTIC'!BB3)</f>
        <v>0</v>
      </c>
      <c r="BC3" s="2">
        <f>+('3 Planilla Preadjudicación OTIC'!BC3)</f>
        <v>0</v>
      </c>
      <c r="BD3" s="2">
        <f>+('3 Planilla Preadjudicación OTIC'!BD3)</f>
        <v>0</v>
      </c>
      <c r="BE3" s="2">
        <f>+('3 Planilla Preadjudicación OTIC'!BE3)</f>
        <v>0</v>
      </c>
      <c r="BF3" s="2">
        <f>+('3 Planilla Preadjudicación OTIC'!BF3)</f>
        <v>0</v>
      </c>
      <c r="BG3" s="2">
        <f>+('3 Planilla Preadjudicación OTIC'!BG3)</f>
        <v>7</v>
      </c>
      <c r="BH3" s="2">
        <f>+('3 Planilla Preadjudicación OTIC'!BH3)</f>
        <v>7</v>
      </c>
      <c r="BI3" s="2">
        <f>+('3 Planilla Preadjudicación OTIC'!BI3)</f>
        <v>5</v>
      </c>
      <c r="BJ3" s="2">
        <f>+('3 Planilla Preadjudicación OTIC'!BJ3)</f>
        <v>5</v>
      </c>
      <c r="BK3" s="2">
        <f>+('3 Planilla Preadjudicación OTIC'!BK3)</f>
        <v>5</v>
      </c>
      <c r="BL3" s="213">
        <f>ROUND(+('3 Planilla Preadjudicación OTIC'!BL3),1)</f>
        <v>7</v>
      </c>
      <c r="BM3" s="104">
        <f>ROUND(('3 Planilla Preadjudicación OTIC'!BM3),1)</f>
        <v>5.8</v>
      </c>
      <c r="BN3" s="4" t="str">
        <f>+('3 Planilla Preadjudicación OTIC'!BN3)</f>
        <v>NO</v>
      </c>
      <c r="BO3" s="4">
        <f>+('3 Planilla Preadjudicación OTIC'!BO3)</f>
        <v>0</v>
      </c>
      <c r="BP3" s="4">
        <f>+('3 Planilla Preadjudicación OTIC'!BP3)</f>
        <v>0</v>
      </c>
      <c r="BQ3" s="4">
        <f>+('3 Planilla Preadjudicación OTIC'!BQ3)</f>
        <v>0</v>
      </c>
      <c r="BR3" s="4">
        <f>+('3 Planilla Preadjudicación OTIC'!BR3)</f>
        <v>0</v>
      </c>
      <c r="BS3" s="4">
        <f>+('3 Planilla Preadjudicación OTIC'!BS3)</f>
        <v>0</v>
      </c>
      <c r="BT3" s="4">
        <f>+('3 Planilla Preadjudicación OTIC'!BT3)</f>
        <v>0</v>
      </c>
      <c r="BU3" s="85">
        <f>IF(VLOOKUP(A3,'BD OFICIAL'!$A$1:$AL$2098,7,0)=D3,0,1)</f>
        <v>0</v>
      </c>
      <c r="BV3" s="85">
        <f>IF(VLOOKUP(A3,'BD OFICIAL'!$A$1:$AL$2098,11,0)=J3,0,1)</f>
        <v>0</v>
      </c>
      <c r="BW3" s="85">
        <f>IF(VLOOKUP(A3,'BD OFICIAL'!$A$1:$AL$2098,13,0)=L3,0,1)</f>
        <v>0</v>
      </c>
      <c r="BX3" s="2">
        <f>IF(VLOOKUP(A3,'BD OFICIAL'!$A$1:$AL$2098,16,0)=O3,0,1)</f>
        <v>0</v>
      </c>
      <c r="BY3" s="2">
        <f>IF(VLOOKUP(A3,'BD OFICIAL'!$A$1:$AL$2098,17,0)=P3,0,1)</f>
        <v>0</v>
      </c>
      <c r="BZ3" s="2">
        <f>IF(VLOOKUP(A3,'BD OFICIAL'!$A$1:$AL$2098,19,0)=R3,0,1)</f>
        <v>0</v>
      </c>
      <c r="CA3" s="2">
        <f>IF(VLOOKUP(A3,'BD OFICIAL'!$A$1:$AL$2098,21,0)=T3,0,1)</f>
        <v>0</v>
      </c>
      <c r="CB3" s="2">
        <f>IF(VLOOKUP(A3,'BD OFICIAL'!$A$1:$AL$2098,24,0)=AK3,0,1)</f>
        <v>0</v>
      </c>
      <c r="CC3" s="2">
        <f>IF(VLOOKUP(A3,'BD OFICIAL'!$A$1:$AL$2098,25,0)=X3,0,1)</f>
        <v>0</v>
      </c>
      <c r="CD3" s="2">
        <f>IF(VLOOKUP(A3,'BD OFICIAL'!$A$1:$AL$2098,26,0)=Y3,0,1)</f>
        <v>0</v>
      </c>
      <c r="CE3" s="2">
        <f>IF(VLOOKUP(A3,'BD OFICIAL'!$A$1:$AL$2098,27,0)=Z3,0,1)</f>
        <v>0</v>
      </c>
      <c r="CF3" s="2">
        <f>IF(VLOOKUP(A3,'BD OFICIAL'!$A$1:$AL$2098,28,0)=AA3,0,1)</f>
        <v>0</v>
      </c>
      <c r="CG3" s="2">
        <f>IF(VLOOKUP(A3,'BD OFICIAL'!$A$1:$AL$1056,33,0)=AF3,0,1)</f>
        <v>0</v>
      </c>
      <c r="CH3" s="2">
        <f>IF(VLOOKUP(A3,'BD OFICIAL'!$A$1:$AL$2098,35,0)=AH3,0,1)</f>
        <v>0</v>
      </c>
      <c r="CI3" s="85">
        <f>IF(VLOOKUP(A3,'BD OFICIAL'!$A$1:$AL$2098,34,0)=AL3,0,1)</f>
        <v>0</v>
      </c>
      <c r="CJ3" s="12">
        <f>VLOOKUP(A3,'BD OFICIAL'!$A$1:$AM$2098,36,0)*AM3-AP3</f>
        <v>0</v>
      </c>
      <c r="CK3" s="85" t="str">
        <f t="shared" si="0"/>
        <v>SSH</v>
      </c>
      <c r="CL3" s="85" t="str">
        <f t="shared" si="1"/>
        <v>SI</v>
      </c>
      <c r="CM3" s="85" t="str">
        <f t="shared" si="2"/>
        <v>NO</v>
      </c>
      <c r="CN3" s="31">
        <f t="shared" si="3"/>
        <v>0</v>
      </c>
      <c r="CO3" s="31">
        <f t="shared" si="4"/>
        <v>0</v>
      </c>
      <c r="CP3" s="31">
        <f t="shared" si="5"/>
        <v>0</v>
      </c>
      <c r="CQ3" s="31">
        <f>IF(Y3="NO",0,IF(Y3="SI",IF(VLOOKUP(A3,'BD OFICIAL'!$A:$AO,40,0)=AQ3,0,1)))</f>
        <v>0</v>
      </c>
      <c r="CR3" s="31">
        <f>IF(Z3="NO",0,IF(Z3="SI",IF(VLOOKUP(B3,'BD OFICIAL'!$A:$AO,41,0)=AS3,0,1)))</f>
        <v>0</v>
      </c>
      <c r="CS3" s="31">
        <f t="shared" si="6"/>
        <v>0</v>
      </c>
      <c r="CT3" s="31">
        <f t="shared" si="7"/>
        <v>0</v>
      </c>
      <c r="CU3" s="31">
        <f>IF(VLOOKUP(A3,'BD OFICIAL'!$A$1:$AL$1056,31,0)="SI",IF(AT3&gt;0,0,1),IF(AT3=0,0,1))</f>
        <v>0</v>
      </c>
      <c r="CV3" s="31">
        <f t="shared" si="8"/>
        <v>0</v>
      </c>
      <c r="CW3" s="31">
        <f t="shared" si="9"/>
        <v>0</v>
      </c>
      <c r="CX3" s="85" t="str">
        <f t="shared" si="10"/>
        <v>SI</v>
      </c>
      <c r="CY3" s="31">
        <f t="shared" si="11"/>
        <v>0</v>
      </c>
      <c r="CZ3" s="85" t="str">
        <f>IF(ISERROR(VLOOKUP(AI3,EXPERIENCIA!$A$1:$C$2100,1,0)),"NO","SI")</f>
        <v>SI</v>
      </c>
      <c r="DA3" s="85">
        <f>IF(CX3="no","NO APLICA",IF(AX3=0,"ERROR NOTA",IF(AND(AX3&gt;1,CZ3="NO"),"ERROR NOTA",IF(AND(CZ3="NO",AX3=1),0,IF(VLOOKUP(AI3,EXPERIENCIA!$A$1:$C$2100,3,0)=AX3,0,"ERROR NOTA")))))</f>
        <v>0</v>
      </c>
      <c r="DB3" s="85" t="str">
        <f>IF(ISERROR(VLOOKUP(AI3,COMPORTAMIENTO!$A$1:$C$2100,1,0)),"NO","SI")</f>
        <v>SI</v>
      </c>
      <c r="DC3" s="85">
        <f>IF(CX3="NO","NO APLICA",IF(AY3=0,"ERROR NOTA",IF(AND(DB3="NO",AY3=7),0,IF(VLOOKUP(AI3,COMPORTAMIENTO!$A$2:$H$2100,8,0)=AY3,0,"ERROR NOTA"))))</f>
        <v>0</v>
      </c>
      <c r="DD3" s="104">
        <f t="shared" si="12"/>
        <v>0.1</v>
      </c>
      <c r="DE3" s="104">
        <f t="shared" si="13"/>
        <v>0.70000000000000007</v>
      </c>
      <c r="DF3" s="85" t="str">
        <f t="shared" si="14"/>
        <v>SI</v>
      </c>
      <c r="DG3" s="85">
        <f t="shared" si="15"/>
        <v>0</v>
      </c>
      <c r="DH3" s="85">
        <f t="shared" si="16"/>
        <v>0</v>
      </c>
      <c r="DI3" s="85">
        <f t="shared" si="17"/>
        <v>0</v>
      </c>
      <c r="DJ3" s="7">
        <f t="shared" si="18"/>
        <v>6.2</v>
      </c>
      <c r="DK3" s="7">
        <f t="shared" si="19"/>
        <v>6.2</v>
      </c>
      <c r="DL3" s="12">
        <f t="shared" si="20"/>
        <v>6373</v>
      </c>
      <c r="DM3" s="12">
        <f>VLOOKUP(A3,'5 TD'!$A:$B,2,0)</f>
        <v>6373</v>
      </c>
      <c r="DN3" s="7">
        <f t="shared" si="21"/>
        <v>7</v>
      </c>
      <c r="DO3" s="85" t="str">
        <f t="shared" si="22"/>
        <v>APROBADO</v>
      </c>
      <c r="DP3" s="85" t="str">
        <f t="shared" si="23"/>
        <v>APROBADO</v>
      </c>
      <c r="DQ3" s="7">
        <f t="shared" si="24"/>
        <v>5.8</v>
      </c>
      <c r="DR3" s="85" t="str">
        <f t="shared" si="25"/>
        <v>APROBADO</v>
      </c>
      <c r="DS3" s="2" t="str">
        <f>+('3 Planilla Preadjudicación OTIC'!BN3)</f>
        <v>NO</v>
      </c>
      <c r="DT3" s="2">
        <f>IF(DR3="APROBADO",VLOOKUP(A3,'5 TD'!$D$3:$E$270,2,0),"NO APLICA")</f>
        <v>7</v>
      </c>
      <c r="DU3" s="2" t="str">
        <f t="shared" si="26"/>
        <v>NO</v>
      </c>
      <c r="DV3" s="2" t="str">
        <f>IF(DU3="SI",VLOOKUP(A3,'5 TD'!$G$3:$H$270,2,0),"NO APLICA ")</f>
        <v xml:space="preserve">NO APLICA </v>
      </c>
      <c r="DW3" s="2" t="str">
        <f t="shared" si="27"/>
        <v>NO</v>
      </c>
      <c r="DX3" s="2" t="str">
        <f>IF(DW3="SI",VLOOKUP(A3,'5 TD'!$J$4:$K$472,2,0),"NO APLICA")</f>
        <v>NO APLICA</v>
      </c>
      <c r="DY3" s="2" t="str">
        <f t="shared" si="28"/>
        <v>NO APLICA</v>
      </c>
      <c r="DZ3" s="7" t="str">
        <f>IF(DY3="SI",VLOOKUP(A3,'5 TD'!$M$4:$N$350,2,0),"NO APLICA")</f>
        <v>NO APLICA</v>
      </c>
      <c r="EA3" s="2" t="str">
        <f t="shared" si="29"/>
        <v>NO APLICA</v>
      </c>
      <c r="EB3" s="12" t="str">
        <f t="shared" si="30"/>
        <v/>
      </c>
      <c r="EC3" s="12" t="str">
        <f>IF(EA3="SI",VLOOKUP(A3,'5 TD'!$V$4:$W$479,2,0),"NO APLICA")</f>
        <v>NO APLICA</v>
      </c>
      <c r="ED3" s="2" t="str">
        <f t="shared" si="31"/>
        <v>NO</v>
      </c>
      <c r="EE3" s="79" t="str">
        <f>IF(ED3="SI",VLOOKUP(AI3,COMPORTAMIENTO!$A$1:$H$2100,7,0),"NO APLICA")</f>
        <v>NO APLICA</v>
      </c>
      <c r="EF3" s="12" t="str">
        <f>IF(ED3="SI",VLOOKUP(A3,'5 TD'!$P$2:$Q$479,2,0),"NO APLICA")</f>
        <v>NO APLICA</v>
      </c>
      <c r="EG3" s="2" t="str">
        <f t="shared" si="32"/>
        <v>NO</v>
      </c>
      <c r="EH3" s="2">
        <f>IF(CZ3="no",0,VLOOKUP(AI3,EXPERIENCIA!$A$1:$C$2100,2,0))</f>
        <v>2</v>
      </c>
      <c r="EI3" s="2">
        <f>IF(CZ3="si",VLOOKUP(A3,'5 TD'!$S$3:$T$2103,2,0),0)</f>
        <v>164</v>
      </c>
      <c r="EJ3" s="2" t="str">
        <f t="shared" si="33"/>
        <v>NO</v>
      </c>
      <c r="EK3" s="2">
        <f>+('3 Planilla Preadjudicación OTIC'!BU3)</f>
        <v>0</v>
      </c>
      <c r="EL3" s="231"/>
      <c r="EQ3" s="86"/>
    </row>
    <row r="4" spans="1:147" s="30" customFormat="1" ht="13" x14ac:dyDescent="0.3">
      <c r="A4" s="2">
        <f>+('3 Planilla Preadjudicación OTIC'!A4)</f>
        <v>14284</v>
      </c>
      <c r="B4" s="2" t="str">
        <f>+('3 Planilla Preadjudicación OTIC'!B4)</f>
        <v>65181652-1</v>
      </c>
      <c r="C4" s="4">
        <f>+('3 Planilla Preadjudicación OTIC'!E4)</f>
        <v>2025</v>
      </c>
      <c r="D4" s="4" t="str">
        <f>+('3 Planilla Preadjudicación OTIC'!F4)</f>
        <v>MANDATO</v>
      </c>
      <c r="E4" s="4" t="str">
        <f>+('3 Planilla Preadjudicación OTIC'!G4)</f>
        <v>73238400-6</v>
      </c>
      <c r="F4" s="4" t="str">
        <f>+('3 Planilla Preadjudicación OTIC'!H4)</f>
        <v>FUNDACION KOINOMADELFIA</v>
      </c>
      <c r="G4" s="4"/>
      <c r="H4" s="4"/>
      <c r="I4" s="4" t="str">
        <f>+('3 Planilla Preadjudicación OTIC'!I4)</f>
        <v>ACOMPAÑAMIENTO Y APOYO EN EL CUIDADO DE NIÑOS, NIÑAS Y ADOLESCENTES EN SITUACIÓN DE VULNERABILIDAD DE DERECHOS</v>
      </c>
      <c r="J4" s="4" t="str">
        <f>+('3 Planilla Preadjudicación OTIC'!J4)</f>
        <v>PF1185</v>
      </c>
      <c r="K4" s="4" t="str">
        <f>+('3 Planilla Preadjudicación OTIC'!K4)</f>
        <v>DESARROLLO DEL TRABAJO COLABORATIVO</v>
      </c>
      <c r="L4" s="4" t="str">
        <f>+('3 Planilla Preadjudicación OTIC'!L4)</f>
        <v>PF0918</v>
      </c>
      <c r="M4" s="2">
        <f>+('3 Planilla Preadjudicación OTIC'!M4)</f>
        <v>13</v>
      </c>
      <c r="N4" s="4" t="str">
        <f>+('3 Planilla Preadjudicación OTIC'!N4)</f>
        <v>METROPOLITANA</v>
      </c>
      <c r="O4" s="4" t="str">
        <f>+('3 Planilla Preadjudicación OTIC'!O4)</f>
        <v>PEÑAFLOR</v>
      </c>
      <c r="P4" s="4" t="str">
        <f>+('3 Planilla Preadjudicación OTIC'!P4)</f>
        <v>TRABAJADORES ACTIVOS O EN PROCESO DE RECONVERSIÓN LABORAL</v>
      </c>
      <c r="Q4" s="4" t="str">
        <f>+('3 Planilla Preadjudicación OTIC'!Q4)</f>
        <v>PRESENCIAL</v>
      </c>
      <c r="R4" s="4" t="str">
        <f>+('3 Planilla Preadjudicación OTIC'!R4)</f>
        <v>DEPENDIENTE</v>
      </c>
      <c r="S4" s="4">
        <f>+('3 Planilla Preadjudicación OTIC'!S4)</f>
        <v>27</v>
      </c>
      <c r="T4" s="2">
        <f>+('3 Planilla Preadjudicación OTIC'!T4)</f>
        <v>20</v>
      </c>
      <c r="U4" s="2">
        <f>+('3 Planilla Preadjudicación OTIC'!U4)</f>
        <v>72</v>
      </c>
      <c r="V4" s="2">
        <f>+('3 Planilla Preadjudicación OTIC'!V4)</f>
        <v>8</v>
      </c>
      <c r="W4" s="2">
        <f>+('3 Planilla Preadjudicación OTIC'!W4)</f>
        <v>80</v>
      </c>
      <c r="X4" s="2">
        <f>+('3 Planilla Preadjudicación OTIC'!X4)</f>
        <v>3</v>
      </c>
      <c r="Y4" s="2" t="str">
        <f>+('3 Planilla Preadjudicación OTIC'!Y4)</f>
        <v>SI</v>
      </c>
      <c r="Z4" s="2" t="str">
        <f>+('3 Planilla Preadjudicación OTIC'!Z4)</f>
        <v>NO</v>
      </c>
      <c r="AA4" s="2" t="str">
        <f>+('3 Planilla Preadjudicación OTIC'!AA4)</f>
        <v>NO</v>
      </c>
      <c r="AB4" s="4" t="str">
        <f>+('3 Planilla Preadjudicación OTIC'!AB4)</f>
        <v>SE AJUSTA A PLAN FORMATIVO</v>
      </c>
      <c r="AC4" s="4" t="str">
        <f>+('3 Planilla Preadjudicación OTIC'!AC4)</f>
        <v>HOMBRES Y MUJERES MAYORES DE 18 AÑOS, DE AMBOS SEXOS QUE TRABAJAN EN UNA RESIDENCIA DE CUIDADO TERAPÉUTICO DE NIÑOS, NIÑAS Y ADOLESCENTES. CON EDUCACIÓN MEDIA COMPLETA, Y QUE RESIDAN EN LA COMUNA DE PEÑAFLOR Y SUS ALREDEDORES.</v>
      </c>
      <c r="AD4" s="2" t="str">
        <f>+('3 Planilla Preadjudicación OTIC'!AD4)</f>
        <v>NO</v>
      </c>
      <c r="AE4" s="4">
        <f>+('3 Planilla Preadjudicación OTIC'!AE4)</f>
        <v>0</v>
      </c>
      <c r="AF4" s="2" t="str">
        <f>+('3 Planilla Preadjudicación OTIC'!AF4)</f>
        <v>CERRADA</v>
      </c>
      <c r="AG4" s="2">
        <f>+('3 Planilla Preadjudicación OTIC'!AG4)</f>
        <v>27</v>
      </c>
      <c r="AH4" s="2">
        <f>+('3 Planilla Preadjudicación OTIC'!AH4)</f>
        <v>1</v>
      </c>
      <c r="AI4" s="135" t="str">
        <f>+('3 Planilla Preadjudicación OTIC'!AI4)</f>
        <v>76102946-0</v>
      </c>
      <c r="AJ4" s="4" t="str">
        <f>+('3 Planilla Preadjudicación OTIC'!AJ4)</f>
        <v>CAPACITACIONES INNOVA PYMES LTDA</v>
      </c>
      <c r="AK4" s="2">
        <f>+('3 Planilla Preadjudicación OTIC'!AK4)</f>
        <v>80</v>
      </c>
      <c r="AL4" s="2">
        <f>+('3 Planilla Preadjudicación OTIC'!AL4)</f>
        <v>27</v>
      </c>
      <c r="AM4" s="12">
        <f>+('3 Planilla Preadjudicación OTIC'!AM4)</f>
        <v>4130</v>
      </c>
      <c r="AN4" s="12">
        <f>+('3 Planilla Preadjudicación OTIC'!AN4)</f>
        <v>0</v>
      </c>
      <c r="AO4" s="12">
        <f>+('3 Planilla Preadjudicación OTIC'!AO4)</f>
        <v>0</v>
      </c>
      <c r="AP4" s="12">
        <f>+('3 Planilla Preadjudicación OTIC'!AP4)</f>
        <v>6608000</v>
      </c>
      <c r="AQ4" s="12">
        <f>+('3 Planilla Preadjudicación OTIC'!AQ4)</f>
        <v>2160000</v>
      </c>
      <c r="AR4" s="12">
        <f>+('3 Planilla Preadjudicación OTIC'!AR4)</f>
        <v>0</v>
      </c>
      <c r="AS4" s="12">
        <f>+('3 Planilla Preadjudicación OTIC'!AS4)</f>
        <v>0</v>
      </c>
      <c r="AT4" s="12">
        <f>+('3 Planilla Preadjudicación OTIC'!AT4)</f>
        <v>0</v>
      </c>
      <c r="AU4" s="12">
        <f>+('3 Planilla Preadjudicación OTIC'!AU4)</f>
        <v>8768000</v>
      </c>
      <c r="AV4" s="2" t="str">
        <f>+('3 Planilla Preadjudicación OTIC'!AV4)</f>
        <v>SI</v>
      </c>
      <c r="AW4" s="4">
        <f>+('3 Planilla Preadjudicación OTIC'!AW4)</f>
        <v>0</v>
      </c>
      <c r="AX4" s="2">
        <f>+('3 Planilla Preadjudicación OTIC'!AX4)</f>
        <v>1</v>
      </c>
      <c r="AY4" s="2">
        <f>+('3 Planilla Preadjudicación OTIC'!AY4)</f>
        <v>7</v>
      </c>
      <c r="AZ4" s="2">
        <f>+('3 Planilla Preadjudicación OTIC'!AZ4)</f>
        <v>0</v>
      </c>
      <c r="BA4" s="2">
        <f>+('3 Planilla Preadjudicación OTIC'!BA4)</f>
        <v>0</v>
      </c>
      <c r="BB4" s="2">
        <f>+('3 Planilla Preadjudicación OTIC'!BB4)</f>
        <v>0</v>
      </c>
      <c r="BC4" s="2">
        <f>+('3 Planilla Preadjudicación OTIC'!BC4)</f>
        <v>0</v>
      </c>
      <c r="BD4" s="2">
        <f>+('3 Planilla Preadjudicación OTIC'!BD4)</f>
        <v>0</v>
      </c>
      <c r="BE4" s="2">
        <f>+('3 Planilla Preadjudicación OTIC'!BE4)</f>
        <v>0</v>
      </c>
      <c r="BF4" s="2">
        <f>+('3 Planilla Preadjudicación OTIC'!BF4)</f>
        <v>0</v>
      </c>
      <c r="BG4" s="2">
        <f>+('3 Planilla Preadjudicación OTIC'!BG4)</f>
        <v>7</v>
      </c>
      <c r="BH4" s="2">
        <f>+('3 Planilla Preadjudicación OTIC'!BH4)</f>
        <v>7</v>
      </c>
      <c r="BI4" s="2">
        <f>+('3 Planilla Preadjudicación OTIC'!BI4)</f>
        <v>7</v>
      </c>
      <c r="BJ4" s="2">
        <f>+('3 Planilla Preadjudicación OTIC'!BJ4)</f>
        <v>7</v>
      </c>
      <c r="BK4" s="2">
        <f>+('3 Planilla Preadjudicación OTIC'!BK4)</f>
        <v>7</v>
      </c>
      <c r="BL4" s="2">
        <f>+('3 Planilla Preadjudicación OTIC'!BL4)</f>
        <v>7</v>
      </c>
      <c r="BM4" s="104">
        <f>ROUND(('3 Planilla Preadjudicación OTIC'!BM4),1)</f>
        <v>6.4</v>
      </c>
      <c r="BN4" s="4" t="str">
        <f>+('3 Planilla Preadjudicación OTIC'!BN4)</f>
        <v>NO</v>
      </c>
      <c r="BO4" s="4">
        <f>+('3 Planilla Preadjudicación OTIC'!BO4)</f>
        <v>0</v>
      </c>
      <c r="BP4" s="4">
        <f>+('3 Planilla Preadjudicación OTIC'!BP4)</f>
        <v>0</v>
      </c>
      <c r="BQ4" s="4">
        <f>+('3 Planilla Preadjudicación OTIC'!BQ4)</f>
        <v>0</v>
      </c>
      <c r="BR4" s="4">
        <f>+('3 Planilla Preadjudicación OTIC'!BR4)</f>
        <v>0</v>
      </c>
      <c r="BS4" s="4">
        <f>+('3 Planilla Preadjudicación OTIC'!BS4)</f>
        <v>0</v>
      </c>
      <c r="BT4" s="4">
        <f>+('3 Planilla Preadjudicación OTIC'!BT4)</f>
        <v>0</v>
      </c>
      <c r="BU4" s="85">
        <f>IF(VLOOKUP(A4,'BD OFICIAL'!$A$1:$AL$2098,7,0)=D4,0,1)</f>
        <v>0</v>
      </c>
      <c r="BV4" s="85">
        <f>IF(VLOOKUP(A4,'BD OFICIAL'!$A$1:$AL$2098,11,0)=J4,0,1)</f>
        <v>0</v>
      </c>
      <c r="BW4" s="85">
        <f>IF(VLOOKUP(A4,'BD OFICIAL'!$A$1:$AL$2098,13,0)=L4,0,1)</f>
        <v>0</v>
      </c>
      <c r="BX4" s="2">
        <f>IF(VLOOKUP(A4,'BD OFICIAL'!$A$1:$AL$2098,16,0)=O4,0,1)</f>
        <v>0</v>
      </c>
      <c r="BY4" s="2">
        <f>IF(VLOOKUP(A4,'BD OFICIAL'!$A$1:$AL$2098,17,0)=P4,0,1)</f>
        <v>0</v>
      </c>
      <c r="BZ4" s="2">
        <f>IF(VLOOKUP(A4,'BD OFICIAL'!$A$1:$AL$2098,19,0)=R4,0,1)</f>
        <v>0</v>
      </c>
      <c r="CA4" s="2">
        <f>IF(VLOOKUP(A4,'BD OFICIAL'!$A$1:$AL$2098,21,0)=T4,0,1)</f>
        <v>0</v>
      </c>
      <c r="CB4" s="2">
        <f>IF(VLOOKUP(A4,'BD OFICIAL'!$A$1:$AL$2098,24,0)=AK4,0,1)</f>
        <v>0</v>
      </c>
      <c r="CC4" s="2">
        <f>IF(VLOOKUP(A4,'BD OFICIAL'!$A$1:$AL$2098,25,0)=X4,0,1)</f>
        <v>0</v>
      </c>
      <c r="CD4" s="2">
        <f>IF(VLOOKUP(A4,'BD OFICIAL'!$A$1:$AL$2098,26,0)=Y4,0,1)</f>
        <v>0</v>
      </c>
      <c r="CE4" s="2">
        <f>IF(VLOOKUP(A4,'BD OFICIAL'!$A$1:$AL$2098,27,0)=Z4,0,1)</f>
        <v>0</v>
      </c>
      <c r="CF4" s="2">
        <f>IF(VLOOKUP(A4,'BD OFICIAL'!$A$1:$AL$2098,28,0)=AA4,0,1)</f>
        <v>0</v>
      </c>
      <c r="CG4" s="2">
        <f>IF(VLOOKUP(A4,'BD OFICIAL'!$A$1:$AL$1056,33,0)=AF4,0,1)</f>
        <v>0</v>
      </c>
      <c r="CH4" s="2">
        <f>IF(VLOOKUP(A4,'BD OFICIAL'!$A$1:$AL$2098,35,0)=AH4,0,1)</f>
        <v>0</v>
      </c>
      <c r="CI4" s="85">
        <f>IF(VLOOKUP(A4,'BD OFICIAL'!$A$1:$AL$2098,34,0)=AL4,0,1)</f>
        <v>0</v>
      </c>
      <c r="CJ4" s="12">
        <f>VLOOKUP(A4,'BD OFICIAL'!$A$1:$AM$2098,36,0)*AM4-AP4</f>
        <v>0</v>
      </c>
      <c r="CK4" s="85" t="str">
        <f t="shared" si="0"/>
        <v>SSH</v>
      </c>
      <c r="CL4" s="85" t="str">
        <f t="shared" si="1"/>
        <v>SI</v>
      </c>
      <c r="CM4" s="85" t="str">
        <f t="shared" si="2"/>
        <v>NO</v>
      </c>
      <c r="CN4" s="31">
        <f t="shared" si="3"/>
        <v>0</v>
      </c>
      <c r="CO4" s="31">
        <f t="shared" si="4"/>
        <v>0</v>
      </c>
      <c r="CP4" s="31">
        <f t="shared" si="5"/>
        <v>0</v>
      </c>
      <c r="CQ4" s="31">
        <f>IF(Y4="NO",0,IF(Y4="SI",IF(VLOOKUP(A4,'BD OFICIAL'!$A:$AO,40,0)=AQ4,0,1)))</f>
        <v>0</v>
      </c>
      <c r="CR4" s="31">
        <f>IF(Z4="NO",0,IF(Z4="SI",IF(VLOOKUP(B4,'BD OFICIAL'!$A:$AO,41,0)=AS4,0,1)))</f>
        <v>0</v>
      </c>
      <c r="CS4" s="31">
        <f t="shared" si="6"/>
        <v>0</v>
      </c>
      <c r="CT4" s="31">
        <f t="shared" si="7"/>
        <v>0</v>
      </c>
      <c r="CU4" s="31">
        <f>IF(VLOOKUP(A4,'BD OFICIAL'!$A$1:$AL$1056,31,0)="SI",IF(AT4&gt;0,0,1),IF(AT4=0,0,1))</f>
        <v>0</v>
      </c>
      <c r="CV4" s="31">
        <f t="shared" si="8"/>
        <v>0</v>
      </c>
      <c r="CW4" s="31">
        <f t="shared" si="9"/>
        <v>0</v>
      </c>
      <c r="CX4" s="85" t="str">
        <f t="shared" si="10"/>
        <v>SI</v>
      </c>
      <c r="CY4" s="31">
        <f t="shared" si="11"/>
        <v>0</v>
      </c>
      <c r="CZ4" s="85" t="str">
        <f>IF(ISERROR(VLOOKUP(AI4,EXPERIENCIA!$A$1:$C$2100,1,0)),"NO","SI")</f>
        <v>SI</v>
      </c>
      <c r="DA4" s="85">
        <f>IF(CX4="no","NO APLICA",IF(AX4=0,"ERROR NOTA",IF(AND(AX4&gt;1,CZ4="NO"),"ERROR NOTA",IF(AND(CZ4="NO",AX4=1),0,IF(VLOOKUP(AI4,EXPERIENCIA!$A$1:$C$2100,3,0)=AX4,0,"ERROR NOTA")))))</f>
        <v>0</v>
      </c>
      <c r="DB4" s="85" t="str">
        <f>IF(ISERROR(VLOOKUP(AI4,COMPORTAMIENTO!$A$1:$C$2100,1,0)),"NO","SI")</f>
        <v>SI</v>
      </c>
      <c r="DC4" s="85">
        <f>IF(CX4="NO","NO APLICA",IF(AY4=0,"ERROR NOTA",IF(AND(DB4="NO",AY4=7),0,IF(VLOOKUP(AI4,COMPORTAMIENTO!$A$2:$H$2100,8,0)=AY4,0,"ERROR NOTA"))))</f>
        <v>0</v>
      </c>
      <c r="DD4" s="104">
        <f t="shared" si="12"/>
        <v>0.1</v>
      </c>
      <c r="DE4" s="104">
        <f t="shared" si="13"/>
        <v>0.70000000000000007</v>
      </c>
      <c r="DF4" s="85" t="str">
        <f t="shared" si="14"/>
        <v>SI</v>
      </c>
      <c r="DG4" s="85">
        <f t="shared" si="15"/>
        <v>0</v>
      </c>
      <c r="DH4" s="85">
        <f t="shared" si="16"/>
        <v>0</v>
      </c>
      <c r="DI4" s="85">
        <f t="shared" si="17"/>
        <v>0</v>
      </c>
      <c r="DJ4" s="12">
        <f t="shared" si="18"/>
        <v>7.0000000000000009</v>
      </c>
      <c r="DK4" s="7">
        <f t="shared" si="19"/>
        <v>7.0000000000000009</v>
      </c>
      <c r="DL4" s="12">
        <f t="shared" si="20"/>
        <v>4130</v>
      </c>
      <c r="DM4" s="12">
        <f>VLOOKUP(A4,'5 TD'!$A:$B,2,0)</f>
        <v>4130</v>
      </c>
      <c r="DN4" s="7">
        <f t="shared" si="21"/>
        <v>7</v>
      </c>
      <c r="DO4" s="85" t="str">
        <f t="shared" si="22"/>
        <v>APROBADO</v>
      </c>
      <c r="DP4" s="85" t="str">
        <f t="shared" si="23"/>
        <v>APROBADO</v>
      </c>
      <c r="DQ4" s="7">
        <f t="shared" si="24"/>
        <v>6.4</v>
      </c>
      <c r="DR4" s="85" t="str">
        <f t="shared" si="25"/>
        <v>APROBADO</v>
      </c>
      <c r="DS4" s="2" t="str">
        <f>+('3 Planilla Preadjudicación OTIC'!BN4)</f>
        <v>NO</v>
      </c>
      <c r="DT4" s="2">
        <f>IF(DR4="APROBADO",VLOOKUP(A4,'5 TD'!$D$3:$E$270,2,0),"NO APLICA")</f>
        <v>7</v>
      </c>
      <c r="DU4" s="2" t="str">
        <f t="shared" si="26"/>
        <v>NO</v>
      </c>
      <c r="DV4" s="2" t="str">
        <f>IF(DU4="SI",VLOOKUP(A4,'5 TD'!$G$3:$H$270,2,0),"NO APLICA ")</f>
        <v xml:space="preserve">NO APLICA </v>
      </c>
      <c r="DW4" s="2" t="str">
        <f t="shared" si="27"/>
        <v>NO</v>
      </c>
      <c r="DX4" s="2" t="str">
        <f>IF(DW4="SI",VLOOKUP(A4,'5 TD'!$J$4:$K$472,2,0),"NO APLICA")</f>
        <v>NO APLICA</v>
      </c>
      <c r="DY4" s="2" t="str">
        <f t="shared" si="28"/>
        <v>NO APLICA</v>
      </c>
      <c r="DZ4" s="7" t="str">
        <f>IF(DY4="SI",VLOOKUP(A4,'5 TD'!$M$4:$N$350,2,0),"NO APLICA")</f>
        <v>NO APLICA</v>
      </c>
      <c r="EA4" s="2" t="str">
        <f t="shared" si="29"/>
        <v>NO APLICA</v>
      </c>
      <c r="EB4" s="12" t="str">
        <f t="shared" si="30"/>
        <v/>
      </c>
      <c r="EC4" s="12" t="str">
        <f>IF(EA4="SI",VLOOKUP(A4,'5 TD'!$V$4:$W$479,2,0),"NO APLICA")</f>
        <v>NO APLICA</v>
      </c>
      <c r="ED4" s="2" t="str">
        <f t="shared" si="31"/>
        <v>NO</v>
      </c>
      <c r="EE4" s="79" t="str">
        <f>IF(ED4="SI",VLOOKUP(AI4,COMPORTAMIENTO!$A$1:$H$2100,7,0),"NO APLICA")</f>
        <v>NO APLICA</v>
      </c>
      <c r="EF4" s="12" t="str">
        <f>IF(ED4="SI",VLOOKUP(A4,'5 TD'!$P$2:$Q$479,2,0),"NO APLICA")</f>
        <v>NO APLICA</v>
      </c>
      <c r="EG4" s="2" t="str">
        <f t="shared" si="32"/>
        <v>NO</v>
      </c>
      <c r="EH4" s="2">
        <f>IF(CZ4="no",0,VLOOKUP(AI4,EXPERIENCIA!$A$1:$C$2100,2,0))</f>
        <v>2</v>
      </c>
      <c r="EI4" s="2">
        <f>IF(CZ4="si",VLOOKUP(A4,'5 TD'!$S$3:$T$2103,2,0),0)</f>
        <v>122</v>
      </c>
      <c r="EJ4" s="2" t="str">
        <f t="shared" si="33"/>
        <v>NO</v>
      </c>
      <c r="EK4" s="2">
        <f>+('3 Planilla Preadjudicación OTIC'!BU4)</f>
        <v>0</v>
      </c>
      <c r="EL4" s="231"/>
      <c r="EQ4" s="86"/>
    </row>
    <row r="5" spans="1:147" s="30" customFormat="1" ht="13" x14ac:dyDescent="0.3">
      <c r="A5" s="2">
        <f>+('3 Planilla Preadjudicación OTIC'!A5)</f>
        <v>14586</v>
      </c>
      <c r="B5" s="2" t="str">
        <f>+('3 Planilla Preadjudicación OTIC'!B5)</f>
        <v>65181652-1</v>
      </c>
      <c r="C5" s="4">
        <f>+('3 Planilla Preadjudicación OTIC'!E5)</f>
        <v>2025</v>
      </c>
      <c r="D5" s="4" t="str">
        <f>+('3 Planilla Preadjudicación OTIC'!F5)</f>
        <v>MANDATO</v>
      </c>
      <c r="E5" s="4" t="str">
        <f>+('3 Planilla Preadjudicación OTIC'!G5)</f>
        <v>65077645-3</v>
      </c>
      <c r="F5" s="4" t="str">
        <f>+('3 Planilla Preadjudicación OTIC'!H5)</f>
        <v>AVANZA INCLUSIÓN</v>
      </c>
      <c r="G5" s="4"/>
      <c r="H5" s="4"/>
      <c r="I5" s="4" t="str">
        <f>+('3 Planilla Preadjudicación OTIC'!I5)</f>
        <v>OPERACIÓN DE GRÚA HORQUILLA</v>
      </c>
      <c r="J5" s="4" t="str">
        <f>+('3 Planilla Preadjudicación OTIC'!J5)</f>
        <v>PF1257</v>
      </c>
      <c r="K5" s="4" t="str">
        <f>+('3 Planilla Preadjudicación OTIC'!K5)</f>
        <v/>
      </c>
      <c r="L5" s="4" t="str">
        <f>+('3 Planilla Preadjudicación OTIC'!L5)</f>
        <v/>
      </c>
      <c r="M5" s="2">
        <f>+('3 Planilla Preadjudicación OTIC'!M5)</f>
        <v>5</v>
      </c>
      <c r="N5" s="4" t="str">
        <f>+('3 Planilla Preadjudicación OTIC'!N5)</f>
        <v>VALPARAISO</v>
      </c>
      <c r="O5" s="4" t="str">
        <f>+('3 Planilla Preadjudicación OTIC'!O5)</f>
        <v>QUILPUÉ</v>
      </c>
      <c r="P5" s="4" t="str">
        <f>+('3 Planilla Preadjudicación OTIC'!P5)</f>
        <v>EMPRENDEDORES/AS INFORMALES O PERSONAS VULNERABLES PERTENECIENTES AL 80% MAS VULNERABLE</v>
      </c>
      <c r="Q5" s="4" t="str">
        <f>+('3 Planilla Preadjudicación OTIC'!Q5)</f>
        <v>PRESENCIAL</v>
      </c>
      <c r="R5" s="4" t="str">
        <f>+('3 Planilla Preadjudicación OTIC'!R5)</f>
        <v>DEPENDIENTE</v>
      </c>
      <c r="S5" s="4">
        <f>+('3 Planilla Preadjudicación OTIC'!S5)</f>
        <v>40</v>
      </c>
      <c r="T5" s="2">
        <f>+('3 Planilla Preadjudicación OTIC'!T5)</f>
        <v>15</v>
      </c>
      <c r="U5" s="2">
        <f>+('3 Planilla Preadjudicación OTIC'!U5)</f>
        <v>160</v>
      </c>
      <c r="V5" s="2">
        <f>+('3 Planilla Preadjudicación OTIC'!V5)</f>
        <v>0</v>
      </c>
      <c r="W5" s="2">
        <f>+('3 Planilla Preadjudicación OTIC'!W5)</f>
        <v>160</v>
      </c>
      <c r="X5" s="2">
        <f>+('3 Planilla Preadjudicación OTIC'!X5)</f>
        <v>4</v>
      </c>
      <c r="Y5" s="2" t="str">
        <f>+('3 Planilla Preadjudicación OTIC'!Y5)</f>
        <v>SI</v>
      </c>
      <c r="Z5" s="2" t="str">
        <f>+('3 Planilla Preadjudicación OTIC'!Z5)</f>
        <v>NO</v>
      </c>
      <c r="AA5" s="2" t="str">
        <f>+('3 Planilla Preadjudicación OTIC'!AA5)</f>
        <v>NO</v>
      </c>
      <c r="AB5" s="4" t="str">
        <f>+('3 Planilla Preadjudicación OTIC'!AB5)</f>
        <v>SE AJUSTA A PLAN FORMATIVO</v>
      </c>
      <c r="AC5" s="4" t="str">
        <f>+('3 Planilla Preadjudicación OTIC'!AC5)</f>
        <v>HOMBRES Y MUJERES DE 18 AÑOS O MAS PERTENECIENTES AL 80% MAS VULNERABLE, CON EDUCACION MEDIA COMPLETA PREFERENTEMENTE QUE RESIDAN EN LA COMUNA DE QUILPUÉ Y SUS AL REDERDORES</v>
      </c>
      <c r="AD5" s="2" t="str">
        <f>+('3 Planilla Preadjudicación OTIC'!AD5)</f>
        <v>SI</v>
      </c>
      <c r="AE5" s="4" t="str">
        <f>+('3 Planilla Preadjudicación OTIC'!AE5)</f>
        <v>LICENCIAS DE CONDUCIR CLASE D.</v>
      </c>
      <c r="AF5" s="2" t="str">
        <f>+('3 Planilla Preadjudicación OTIC'!AF5)</f>
        <v>CERRADA</v>
      </c>
      <c r="AG5" s="2">
        <f>+('3 Planilla Preadjudicación OTIC'!AG5)</f>
        <v>40</v>
      </c>
      <c r="AH5" s="2">
        <f>+('3 Planilla Preadjudicación OTIC'!AH5)</f>
        <v>3</v>
      </c>
      <c r="AI5" s="135" t="str">
        <f>+('3 Planilla Preadjudicación OTIC'!AI5)</f>
        <v>76102946-0</v>
      </c>
      <c r="AJ5" s="4" t="str">
        <f>+('3 Planilla Preadjudicación OTIC'!AJ5)</f>
        <v>CAPACITACIONES INNOVA PYMES LTDA</v>
      </c>
      <c r="AK5" s="2">
        <f>+('3 Planilla Preadjudicación OTIC'!AK5)</f>
        <v>160</v>
      </c>
      <c r="AL5" s="2">
        <f>+('3 Planilla Preadjudicación OTIC'!AL5)</f>
        <v>40</v>
      </c>
      <c r="AM5" s="12">
        <f>+('3 Planilla Preadjudicación OTIC'!AM5)</f>
        <v>6373</v>
      </c>
      <c r="AN5" s="12">
        <f>+('3 Planilla Preadjudicación OTIC'!AN5)</f>
        <v>0</v>
      </c>
      <c r="AO5" s="12">
        <f>+('3 Planilla Preadjudicación OTIC'!AO5)</f>
        <v>50000</v>
      </c>
      <c r="AP5" s="12">
        <f>+('3 Planilla Preadjudicación OTIC'!AP5)</f>
        <v>15295200</v>
      </c>
      <c r="AQ5" s="12">
        <f>+('3 Planilla Preadjudicación OTIC'!AQ5)</f>
        <v>2400000</v>
      </c>
      <c r="AR5" s="12">
        <f>+('3 Planilla Preadjudicación OTIC'!AR5)</f>
        <v>0</v>
      </c>
      <c r="AS5" s="12">
        <f>+('3 Planilla Preadjudicación OTIC'!AS5)</f>
        <v>0</v>
      </c>
      <c r="AT5" s="12">
        <f>+('3 Planilla Preadjudicación OTIC'!AT5)</f>
        <v>750000</v>
      </c>
      <c r="AU5" s="12">
        <f>+('3 Planilla Preadjudicación OTIC'!AU5)</f>
        <v>18445200</v>
      </c>
      <c r="AV5" s="2" t="str">
        <f>+('3 Planilla Preadjudicación OTIC'!AV5)</f>
        <v>SI</v>
      </c>
      <c r="AW5" s="4">
        <f>+('3 Planilla Preadjudicación OTIC'!AW5)</f>
        <v>0</v>
      </c>
      <c r="AX5" s="2">
        <f>+('3 Planilla Preadjudicación OTIC'!AX5)</f>
        <v>1</v>
      </c>
      <c r="AY5" s="2">
        <f>+('3 Planilla Preadjudicación OTIC'!AY5)</f>
        <v>7</v>
      </c>
      <c r="AZ5" s="2">
        <f>+('3 Planilla Preadjudicación OTIC'!AZ5)</f>
        <v>0</v>
      </c>
      <c r="BA5" s="2">
        <f>+('3 Planilla Preadjudicación OTIC'!BA5)</f>
        <v>0</v>
      </c>
      <c r="BB5" s="2">
        <f>+('3 Planilla Preadjudicación OTIC'!BB5)</f>
        <v>0</v>
      </c>
      <c r="BC5" s="2">
        <f>+('3 Planilla Preadjudicación OTIC'!BC5)</f>
        <v>0</v>
      </c>
      <c r="BD5" s="2">
        <f>+('3 Planilla Preadjudicación OTIC'!BD5)</f>
        <v>0</v>
      </c>
      <c r="BE5" s="2">
        <f>+('3 Planilla Preadjudicación OTIC'!BE5)</f>
        <v>0</v>
      </c>
      <c r="BF5" s="2">
        <f>+('3 Planilla Preadjudicación OTIC'!BF5)</f>
        <v>0</v>
      </c>
      <c r="BG5" s="2">
        <f>+('3 Planilla Preadjudicación OTIC'!BG5)</f>
        <v>7</v>
      </c>
      <c r="BH5" s="2">
        <f>+('3 Planilla Preadjudicación OTIC'!BH5)</f>
        <v>7</v>
      </c>
      <c r="BI5" s="2">
        <f>+('3 Planilla Preadjudicación OTIC'!BI5)</f>
        <v>5</v>
      </c>
      <c r="BJ5" s="2">
        <f>+('3 Planilla Preadjudicación OTIC'!BJ5)</f>
        <v>5</v>
      </c>
      <c r="BK5" s="2">
        <f>+('3 Planilla Preadjudicación OTIC'!BK5)</f>
        <v>5</v>
      </c>
      <c r="BL5" s="213">
        <f>ROUND(+('3 Planilla Preadjudicación OTIC'!BL5),1)</f>
        <v>7</v>
      </c>
      <c r="BM5" s="104">
        <f>ROUND(('3 Planilla Preadjudicación OTIC'!BM5),1)</f>
        <v>5.8</v>
      </c>
      <c r="BN5" s="4" t="str">
        <f>+('3 Planilla Preadjudicación OTIC'!BN5)</f>
        <v>NO</v>
      </c>
      <c r="BO5" s="4">
        <f>+('3 Planilla Preadjudicación OTIC'!BO5)</f>
        <v>0</v>
      </c>
      <c r="BP5" s="4">
        <f>+('3 Planilla Preadjudicación OTIC'!BP5)</f>
        <v>0</v>
      </c>
      <c r="BQ5" s="4">
        <f>+('3 Planilla Preadjudicación OTIC'!BQ5)</f>
        <v>0</v>
      </c>
      <c r="BR5" s="4">
        <f>+('3 Planilla Preadjudicación OTIC'!BR5)</f>
        <v>0</v>
      </c>
      <c r="BS5" s="4">
        <f>+('3 Planilla Preadjudicación OTIC'!BS5)</f>
        <v>0</v>
      </c>
      <c r="BT5" s="4">
        <f>+('3 Planilla Preadjudicación OTIC'!BT5)</f>
        <v>0</v>
      </c>
      <c r="BU5" s="85">
        <f>IF(VLOOKUP(A5,'BD OFICIAL'!$A$1:$AL$2098,7,0)=D5,0,1)</f>
        <v>0</v>
      </c>
      <c r="BV5" s="85">
        <f>IF(VLOOKUP(A5,'BD OFICIAL'!$A$1:$AL$2098,11,0)=J5,0,1)</f>
        <v>0</v>
      </c>
      <c r="BW5" s="85">
        <f>IF(VLOOKUP(A5,'BD OFICIAL'!$A$1:$AL$2098,13,0)=L5,0,1)</f>
        <v>0</v>
      </c>
      <c r="BX5" s="2">
        <f>IF(VLOOKUP(A5,'BD OFICIAL'!$A$1:$AL$2098,16,0)=O5,0,1)</f>
        <v>0</v>
      </c>
      <c r="BY5" s="2">
        <f>IF(VLOOKUP(A5,'BD OFICIAL'!$A$1:$AL$2098,17,0)=P5,0,1)</f>
        <v>0</v>
      </c>
      <c r="BZ5" s="2">
        <f>IF(VLOOKUP(A5,'BD OFICIAL'!$A$1:$AL$2098,19,0)=R5,0,1)</f>
        <v>0</v>
      </c>
      <c r="CA5" s="2">
        <f>IF(VLOOKUP(A5,'BD OFICIAL'!$A$1:$AL$2098,21,0)=T5,0,1)</f>
        <v>0</v>
      </c>
      <c r="CB5" s="2">
        <f>IF(VLOOKUP(A5,'BD OFICIAL'!$A$1:$AL$2098,24,0)=AK5,0,1)</f>
        <v>0</v>
      </c>
      <c r="CC5" s="2">
        <f>IF(VLOOKUP(A5,'BD OFICIAL'!$A$1:$AL$2098,25,0)=X5,0,1)</f>
        <v>0</v>
      </c>
      <c r="CD5" s="2">
        <f>IF(VLOOKUP(A5,'BD OFICIAL'!$A$1:$AL$2098,26,0)=Y5,0,1)</f>
        <v>0</v>
      </c>
      <c r="CE5" s="2">
        <f>IF(VLOOKUP(A5,'BD OFICIAL'!$A$1:$AL$2098,27,0)=Z5,0,1)</f>
        <v>0</v>
      </c>
      <c r="CF5" s="2">
        <f>IF(VLOOKUP(A5,'BD OFICIAL'!$A$1:$AL$2098,28,0)=AA5,0,1)</f>
        <v>0</v>
      </c>
      <c r="CG5" s="2">
        <f>IF(VLOOKUP(A5,'BD OFICIAL'!$A$1:$AL$1056,33,0)=AF5,0,1)</f>
        <v>0</v>
      </c>
      <c r="CH5" s="2">
        <f>IF(VLOOKUP(A5,'BD OFICIAL'!$A$1:$AL$2098,35,0)=AH5,0,1)</f>
        <v>0</v>
      </c>
      <c r="CI5" s="85">
        <f>IF(VLOOKUP(A5,'BD OFICIAL'!$A$1:$AL$2098,34,0)=AL5,0,1)</f>
        <v>0</v>
      </c>
      <c r="CJ5" s="12">
        <f>VLOOKUP(A5,'BD OFICIAL'!$A$1:$AM$2098,36,0)*AM5-AP5</f>
        <v>0</v>
      </c>
      <c r="CK5" s="85" t="str">
        <f t="shared" si="0"/>
        <v>SSH</v>
      </c>
      <c r="CL5" s="85" t="str">
        <f t="shared" si="1"/>
        <v>SI</v>
      </c>
      <c r="CM5" s="85" t="str">
        <f t="shared" si="2"/>
        <v>NO</v>
      </c>
      <c r="CN5" s="31">
        <f t="shared" si="3"/>
        <v>0</v>
      </c>
      <c r="CO5" s="31">
        <f t="shared" si="4"/>
        <v>0</v>
      </c>
      <c r="CP5" s="31">
        <f t="shared" si="5"/>
        <v>0</v>
      </c>
      <c r="CQ5" s="31">
        <f>IF(Y5="NO",0,IF(Y5="SI",IF(VLOOKUP(A5,'BD OFICIAL'!$A:$AO,40,0)=AQ5,0,1)))</f>
        <v>0</v>
      </c>
      <c r="CR5" s="31">
        <f>IF(Z5="NO",0,IF(Z5="SI",IF(VLOOKUP(B5,'BD OFICIAL'!$A:$AO,41,0)=AS5,0,1)))</f>
        <v>0</v>
      </c>
      <c r="CS5" s="31">
        <f t="shared" si="6"/>
        <v>0</v>
      </c>
      <c r="CT5" s="31">
        <f t="shared" si="7"/>
        <v>0</v>
      </c>
      <c r="CU5" s="31">
        <f>IF(VLOOKUP(A5,'BD OFICIAL'!$A$1:$AL$1056,31,0)="SI",IF(AT5&gt;0,0,1),IF(AT5=0,0,1))</f>
        <v>0</v>
      </c>
      <c r="CV5" s="31">
        <f t="shared" si="8"/>
        <v>0</v>
      </c>
      <c r="CW5" s="31">
        <f t="shared" si="9"/>
        <v>0</v>
      </c>
      <c r="CX5" s="85" t="str">
        <f t="shared" si="10"/>
        <v>SI</v>
      </c>
      <c r="CY5" s="31">
        <f t="shared" si="11"/>
        <v>0</v>
      </c>
      <c r="CZ5" s="85" t="str">
        <f>IF(ISERROR(VLOOKUP(AI5,EXPERIENCIA!$A$1:$C$2100,1,0)),"NO","SI")</f>
        <v>SI</v>
      </c>
      <c r="DA5" s="85">
        <f>IF(CX5="no","NO APLICA",IF(AX5=0,"ERROR NOTA",IF(AND(AX5&gt;1,CZ5="NO"),"ERROR NOTA",IF(AND(CZ5="NO",AX5=1),0,IF(VLOOKUP(AI5,EXPERIENCIA!$A$1:$C$2100,3,0)=AX5,0,"ERROR NOTA")))))</f>
        <v>0</v>
      </c>
      <c r="DB5" s="85" t="str">
        <f>IF(ISERROR(VLOOKUP(AI5,COMPORTAMIENTO!$A$1:$C$2100,1,0)),"NO","SI")</f>
        <v>SI</v>
      </c>
      <c r="DC5" s="85">
        <f>IF(CX5="NO","NO APLICA",IF(AY5=0,"ERROR NOTA",IF(AND(DB5="NO",AY5=7),0,IF(VLOOKUP(AI5,COMPORTAMIENTO!$A$2:$H$2100,8,0)=AY5,0,"ERROR NOTA"))))</f>
        <v>0</v>
      </c>
      <c r="DD5" s="104">
        <f t="shared" si="12"/>
        <v>0.1</v>
      </c>
      <c r="DE5" s="104">
        <f t="shared" si="13"/>
        <v>0.70000000000000007</v>
      </c>
      <c r="DF5" s="85" t="str">
        <f t="shared" si="14"/>
        <v>SI</v>
      </c>
      <c r="DG5" s="85">
        <f t="shared" si="15"/>
        <v>0</v>
      </c>
      <c r="DH5" s="85">
        <f t="shared" si="16"/>
        <v>0</v>
      </c>
      <c r="DI5" s="85">
        <f t="shared" si="17"/>
        <v>0</v>
      </c>
      <c r="DJ5" s="7">
        <f t="shared" si="18"/>
        <v>6.2</v>
      </c>
      <c r="DK5" s="7">
        <f t="shared" si="19"/>
        <v>6.2</v>
      </c>
      <c r="DL5" s="12">
        <f t="shared" si="20"/>
        <v>6373</v>
      </c>
      <c r="DM5" s="12">
        <f>VLOOKUP(A5,'5 TD'!$A:$B,2,0)</f>
        <v>6373</v>
      </c>
      <c r="DN5" s="7">
        <f t="shared" si="21"/>
        <v>7</v>
      </c>
      <c r="DO5" s="85" t="str">
        <f t="shared" si="22"/>
        <v>APROBADO</v>
      </c>
      <c r="DP5" s="85" t="str">
        <f t="shared" si="23"/>
        <v>APROBADO</v>
      </c>
      <c r="DQ5" s="7">
        <f t="shared" si="24"/>
        <v>5.8</v>
      </c>
      <c r="DR5" s="85" t="str">
        <f t="shared" si="25"/>
        <v>APROBADO</v>
      </c>
      <c r="DS5" s="2" t="str">
        <f>+('3 Planilla Preadjudicación OTIC'!BN5)</f>
        <v>NO</v>
      </c>
      <c r="DT5" s="2">
        <f>IF(DR5="APROBADO",VLOOKUP(A5,'5 TD'!$D$3:$E$270,2,0),"NO APLICA")</f>
        <v>7</v>
      </c>
      <c r="DU5" s="2" t="str">
        <f t="shared" si="26"/>
        <v>NO</v>
      </c>
      <c r="DV5" s="2" t="str">
        <f>IF(DU5="SI",VLOOKUP(A5,'5 TD'!$G$3:$H$270,2,0),"NO APLICA ")</f>
        <v xml:space="preserve">NO APLICA </v>
      </c>
      <c r="DW5" s="2" t="str">
        <f t="shared" si="27"/>
        <v>NO</v>
      </c>
      <c r="DX5" s="2" t="str">
        <f>IF(DW5="SI",VLOOKUP(A5,'5 TD'!$J$4:$K$472,2,0),"NO APLICA")</f>
        <v>NO APLICA</v>
      </c>
      <c r="DY5" s="2" t="str">
        <f t="shared" si="28"/>
        <v>NO APLICA</v>
      </c>
      <c r="DZ5" s="7" t="str">
        <f>IF(DY5="SI",VLOOKUP(A5,'5 TD'!$M$4:$N$350,2,0),"NO APLICA")</f>
        <v>NO APLICA</v>
      </c>
      <c r="EA5" s="2" t="str">
        <f t="shared" si="29"/>
        <v>NO APLICA</v>
      </c>
      <c r="EB5" s="12" t="str">
        <f t="shared" si="30"/>
        <v/>
      </c>
      <c r="EC5" s="12" t="str">
        <f>IF(EA5="SI",VLOOKUP(A5,'5 TD'!$V$4:$W$479,2,0),"NO APLICA")</f>
        <v>NO APLICA</v>
      </c>
      <c r="ED5" s="2" t="str">
        <f t="shared" si="31"/>
        <v>NO</v>
      </c>
      <c r="EE5" s="79" t="str">
        <f>IF(ED5="SI",VLOOKUP(AI5,COMPORTAMIENTO!$A$1:$H$2100,7,0),"NO APLICA")</f>
        <v>NO APLICA</v>
      </c>
      <c r="EF5" s="12" t="str">
        <f>IF(ED5="SI",VLOOKUP(A5,'5 TD'!$P$2:$Q$479,2,0),"NO APLICA")</f>
        <v>NO APLICA</v>
      </c>
      <c r="EG5" s="2" t="str">
        <f t="shared" si="32"/>
        <v>NO</v>
      </c>
      <c r="EH5" s="2">
        <f>IF(CZ5="no",0,VLOOKUP(AI5,EXPERIENCIA!$A$1:$C$2100,2,0))</f>
        <v>2</v>
      </c>
      <c r="EI5" s="2">
        <f>IF(CZ5="si",VLOOKUP(A5,'5 TD'!$S$3:$T$2103,2,0),0)</f>
        <v>125</v>
      </c>
      <c r="EJ5" s="2" t="str">
        <f t="shared" si="33"/>
        <v>NO</v>
      </c>
      <c r="EK5" s="2">
        <f>+('3 Planilla Preadjudicación OTIC'!BU5)</f>
        <v>0</v>
      </c>
      <c r="EL5" s="231"/>
      <c r="EQ5" s="86"/>
    </row>
    <row r="6" spans="1:147" s="30" customFormat="1" ht="13" x14ac:dyDescent="0.3">
      <c r="A6" s="2">
        <f>+('3 Planilla Preadjudicación OTIC'!A6)</f>
        <v>14483</v>
      </c>
      <c r="B6" s="2" t="str">
        <f>+('3 Planilla Preadjudicación OTIC'!B6)</f>
        <v>65181652-1</v>
      </c>
      <c r="C6" s="4">
        <f>+('3 Planilla Preadjudicación OTIC'!E6)</f>
        <v>2025</v>
      </c>
      <c r="D6" s="4" t="str">
        <f>+('3 Planilla Preadjudicación OTIC'!F6)</f>
        <v>MANDATO</v>
      </c>
      <c r="E6" s="4" t="str">
        <f>+('3 Planilla Preadjudicación OTIC'!G6)</f>
        <v>82648400-4</v>
      </c>
      <c r="F6" s="4" t="str">
        <f>+('3 Planilla Preadjudicación OTIC'!H6)</f>
        <v>SIP RED DE COLEGIOS</v>
      </c>
      <c r="G6" s="4"/>
      <c r="H6" s="4"/>
      <c r="I6" s="4" t="str">
        <f>+('3 Planilla Preadjudicación OTIC'!I6)</f>
        <v>ORGANIZACIÓN DE EVENTOS</v>
      </c>
      <c r="J6" s="4" t="str">
        <f>+('3 Planilla Preadjudicación OTIC'!J6)</f>
        <v>PF0660</v>
      </c>
      <c r="K6" s="4" t="str">
        <f>+('3 Planilla Preadjudicación OTIC'!K6)</f>
        <v/>
      </c>
      <c r="L6" s="4" t="str">
        <f>+('3 Planilla Preadjudicación OTIC'!L6)</f>
        <v/>
      </c>
      <c r="M6" s="2">
        <f>+('3 Planilla Preadjudicación OTIC'!M6)</f>
        <v>13</v>
      </c>
      <c r="N6" s="4" t="str">
        <f>+('3 Planilla Preadjudicación OTIC'!N6)</f>
        <v>METROPOLITANA</v>
      </c>
      <c r="O6" s="4" t="str">
        <f>+('3 Planilla Preadjudicación OTIC'!O6)</f>
        <v>LO ESPEJO</v>
      </c>
      <c r="P6" s="4" t="str">
        <f>+('3 Planilla Preadjudicación OTIC'!P6)</f>
        <v>TRABAJADORES POR CUENTA PROPIA CON RENTA INFERIOR A 3 INGRESOS MENSUALES</v>
      </c>
      <c r="Q6" s="4" t="str">
        <f>+('3 Planilla Preadjudicación OTIC'!Q6)</f>
        <v>PRESENCIAL</v>
      </c>
      <c r="R6" s="4" t="str">
        <f>+('3 Planilla Preadjudicación OTIC'!R6)</f>
        <v>INDEPENDIENTE</v>
      </c>
      <c r="S6" s="4">
        <f>+('3 Planilla Preadjudicación OTIC'!S6)</f>
        <v>33</v>
      </c>
      <c r="T6" s="2">
        <f>+('3 Planilla Preadjudicación OTIC'!T6)</f>
        <v>15</v>
      </c>
      <c r="U6" s="2">
        <f>+('3 Planilla Preadjudicación OTIC'!U6)</f>
        <v>130</v>
      </c>
      <c r="V6" s="2">
        <f>+('3 Planilla Preadjudicación OTIC'!V6)</f>
        <v>0</v>
      </c>
      <c r="W6" s="2">
        <f>+('3 Planilla Preadjudicación OTIC'!W6)</f>
        <v>130</v>
      </c>
      <c r="X6" s="2">
        <f>+('3 Planilla Preadjudicación OTIC'!X6)</f>
        <v>4</v>
      </c>
      <c r="Y6" s="2" t="str">
        <f>+('3 Planilla Preadjudicación OTIC'!Y6)</f>
        <v>SI</v>
      </c>
      <c r="Z6" s="2" t="str">
        <f>+('3 Planilla Preadjudicación OTIC'!Z6)</f>
        <v>NO</v>
      </c>
      <c r="AA6" s="2" t="str">
        <f>+('3 Planilla Preadjudicación OTIC'!AA6)</f>
        <v>NO</v>
      </c>
      <c r="AB6" s="4" t="str">
        <f>+('3 Planilla Preadjudicación OTIC'!AB6)</f>
        <v>SE AJUSTA A PLAN FORMATIVO</v>
      </c>
      <c r="AC6" s="4" t="str">
        <f>+('3 Planilla Preadjudicación OTIC'!AC6)</f>
        <v>ADULTOS MAYORES DE 18 AÑOS, EMPLEADOS Y/O DESEMPLEADOS, HOMBRES Y MUJERES, CHILENOS Y EXTRANJEROS, QUE RESIDAN EN LA REGION METROPOLITANA Y QUE CUENTEN CON EDUCACIÓN MEDIA COMPLETA Y MANEJO DE COMPUTACIÓN A NIVEL USUARIO.</v>
      </c>
      <c r="AD6" s="2" t="str">
        <f>+('3 Planilla Preadjudicación OTIC'!AD6)</f>
        <v>NO</v>
      </c>
      <c r="AE6" s="4">
        <f>+('3 Planilla Preadjudicación OTIC'!AE6)</f>
        <v>0</v>
      </c>
      <c r="AF6" s="2" t="str">
        <f>+('3 Planilla Preadjudicación OTIC'!AF6)</f>
        <v>CERRADA</v>
      </c>
      <c r="AG6" s="2">
        <f>+('3 Planilla Preadjudicación OTIC'!AG6)</f>
        <v>33</v>
      </c>
      <c r="AH6" s="2">
        <f>+('3 Planilla Preadjudicación OTIC'!AH6)</f>
        <v>2</v>
      </c>
      <c r="AI6" s="135" t="str">
        <f>+('3 Planilla Preadjudicación OTIC'!AI6)</f>
        <v>76102946-0</v>
      </c>
      <c r="AJ6" s="4" t="str">
        <f>+('3 Planilla Preadjudicación OTIC'!AJ6)</f>
        <v>CAPACITACIONES INNOVA PYMES LTDA</v>
      </c>
      <c r="AK6" s="2">
        <f>+('3 Planilla Preadjudicación OTIC'!AK6)</f>
        <v>130</v>
      </c>
      <c r="AL6" s="2">
        <f>+('3 Planilla Preadjudicación OTIC'!AL6)</f>
        <v>33</v>
      </c>
      <c r="AM6" s="12">
        <f>+('3 Planilla Preadjudicación OTIC'!AM6)</f>
        <v>5075</v>
      </c>
      <c r="AN6" s="12">
        <f>+('3 Planilla Preadjudicación OTIC'!AN6)</f>
        <v>0</v>
      </c>
      <c r="AO6" s="12">
        <f>+('3 Planilla Preadjudicación OTIC'!AO6)</f>
        <v>0</v>
      </c>
      <c r="AP6" s="12">
        <f>+('3 Planilla Preadjudicación OTIC'!AP6)</f>
        <v>9896250</v>
      </c>
      <c r="AQ6" s="12">
        <f>+('3 Planilla Preadjudicación OTIC'!AQ6)</f>
        <v>1980000</v>
      </c>
      <c r="AR6" s="12">
        <f>+('3 Planilla Preadjudicación OTIC'!AR6)</f>
        <v>0</v>
      </c>
      <c r="AS6" s="12">
        <f>+('3 Planilla Preadjudicación OTIC'!AS6)</f>
        <v>0</v>
      </c>
      <c r="AT6" s="12">
        <f>+('3 Planilla Preadjudicación OTIC'!AT6)</f>
        <v>0</v>
      </c>
      <c r="AU6" s="12">
        <f>+('3 Planilla Preadjudicación OTIC'!AU6)</f>
        <v>11876250</v>
      </c>
      <c r="AV6" s="2" t="str">
        <f>+('3 Planilla Preadjudicación OTIC'!AV6)</f>
        <v>SI</v>
      </c>
      <c r="AW6" s="4">
        <f>+('3 Planilla Preadjudicación OTIC'!AW6)</f>
        <v>0</v>
      </c>
      <c r="AX6" s="2">
        <f>+('3 Planilla Preadjudicación OTIC'!AX6)</f>
        <v>1</v>
      </c>
      <c r="AY6" s="2">
        <f>+('3 Planilla Preadjudicación OTIC'!AY6)</f>
        <v>7</v>
      </c>
      <c r="AZ6" s="2">
        <f>+('3 Planilla Preadjudicación OTIC'!AZ6)</f>
        <v>0</v>
      </c>
      <c r="BA6" s="2">
        <f>+('3 Planilla Preadjudicación OTIC'!BA6)</f>
        <v>0</v>
      </c>
      <c r="BB6" s="2">
        <f>+('3 Planilla Preadjudicación OTIC'!BB6)</f>
        <v>0</v>
      </c>
      <c r="BC6" s="2">
        <f>+('3 Planilla Preadjudicación OTIC'!BC6)</f>
        <v>0</v>
      </c>
      <c r="BD6" s="2">
        <f>+('3 Planilla Preadjudicación OTIC'!BD6)</f>
        <v>0</v>
      </c>
      <c r="BE6" s="2">
        <f>+('3 Planilla Preadjudicación OTIC'!BE6)</f>
        <v>0</v>
      </c>
      <c r="BF6" s="2">
        <f>+('3 Planilla Preadjudicación OTIC'!BF6)</f>
        <v>0</v>
      </c>
      <c r="BG6" s="2">
        <f>+('3 Planilla Preadjudicación OTIC'!BG6)</f>
        <v>7</v>
      </c>
      <c r="BH6" s="2">
        <f>+('3 Planilla Preadjudicación OTIC'!BH6)</f>
        <v>7</v>
      </c>
      <c r="BI6" s="2">
        <f>+('3 Planilla Preadjudicación OTIC'!BI6)</f>
        <v>5</v>
      </c>
      <c r="BJ6" s="2">
        <f>+('3 Planilla Preadjudicación OTIC'!BJ6)</f>
        <v>5</v>
      </c>
      <c r="BK6" s="2">
        <f>+('3 Planilla Preadjudicación OTIC'!BK6)</f>
        <v>5</v>
      </c>
      <c r="BL6" s="2">
        <f>+('3 Planilla Preadjudicación OTIC'!BL6)</f>
        <v>7</v>
      </c>
      <c r="BM6" s="104">
        <f>ROUND(('3 Planilla Preadjudicación OTIC'!BM6),1)</f>
        <v>5.8</v>
      </c>
      <c r="BN6" s="4" t="str">
        <f>+('3 Planilla Preadjudicación OTIC'!BN6)</f>
        <v>NO</v>
      </c>
      <c r="BO6" s="4">
        <f>+('3 Planilla Preadjudicación OTIC'!BO6)</f>
        <v>0</v>
      </c>
      <c r="BP6" s="4">
        <f>+('3 Planilla Preadjudicación OTIC'!BP6)</f>
        <v>0</v>
      </c>
      <c r="BQ6" s="4">
        <f>+('3 Planilla Preadjudicación OTIC'!BQ6)</f>
        <v>0</v>
      </c>
      <c r="BR6" s="4">
        <f>+('3 Planilla Preadjudicación OTIC'!BR6)</f>
        <v>0</v>
      </c>
      <c r="BS6" s="4">
        <f>+('3 Planilla Preadjudicación OTIC'!BS6)</f>
        <v>0</v>
      </c>
      <c r="BT6" s="4">
        <f>+('3 Planilla Preadjudicación OTIC'!BT6)</f>
        <v>0</v>
      </c>
      <c r="BU6" s="85">
        <f>IF(VLOOKUP(A6,'BD OFICIAL'!$A$1:$AL$2098,7,0)=D6,0,1)</f>
        <v>0</v>
      </c>
      <c r="BV6" s="85">
        <f>IF(VLOOKUP(A6,'BD OFICIAL'!$A$1:$AL$2098,11,0)=J6,0,1)</f>
        <v>0</v>
      </c>
      <c r="BW6" s="85">
        <f>IF(VLOOKUP(A6,'BD OFICIAL'!$A$1:$AL$2098,13,0)=L6,0,1)</f>
        <v>0</v>
      </c>
      <c r="BX6" s="2">
        <f>IF(VLOOKUP(A6,'BD OFICIAL'!$A$1:$AL$2098,16,0)=O6,0,1)</f>
        <v>0</v>
      </c>
      <c r="BY6" s="2">
        <f>IF(VLOOKUP(A6,'BD OFICIAL'!$A$1:$AL$2098,17,0)=P6,0,1)</f>
        <v>0</v>
      </c>
      <c r="BZ6" s="2">
        <f>IF(VLOOKUP(A6,'BD OFICIAL'!$A$1:$AL$2098,19,0)=R6,0,1)</f>
        <v>0</v>
      </c>
      <c r="CA6" s="2">
        <f>IF(VLOOKUP(A6,'BD OFICIAL'!$A$1:$AL$2098,21,0)=T6,0,1)</f>
        <v>0</v>
      </c>
      <c r="CB6" s="2">
        <f>IF(VLOOKUP(A6,'BD OFICIAL'!$A$1:$AL$2098,24,0)=AK6,0,1)</f>
        <v>0</v>
      </c>
      <c r="CC6" s="2">
        <f>IF(VLOOKUP(A6,'BD OFICIAL'!$A$1:$AL$2098,25,0)=X6,0,1)</f>
        <v>0</v>
      </c>
      <c r="CD6" s="2">
        <f>IF(VLOOKUP(A6,'BD OFICIAL'!$A$1:$AL$2098,26,0)=Y6,0,1)</f>
        <v>0</v>
      </c>
      <c r="CE6" s="2">
        <f>IF(VLOOKUP(A6,'BD OFICIAL'!$A$1:$AL$2098,27,0)=Z6,0,1)</f>
        <v>0</v>
      </c>
      <c r="CF6" s="2">
        <f>IF(VLOOKUP(A6,'BD OFICIAL'!$A$1:$AL$2098,28,0)=AA6,0,1)</f>
        <v>0</v>
      </c>
      <c r="CG6" s="2">
        <f>IF(VLOOKUP(A6,'BD OFICIAL'!$A$1:$AL$1056,33,0)=AF6,0,1)</f>
        <v>0</v>
      </c>
      <c r="CH6" s="2">
        <f>IF(VLOOKUP(A6,'BD OFICIAL'!$A$1:$AL$2098,35,0)=AH6,0,1)</f>
        <v>0</v>
      </c>
      <c r="CI6" s="85">
        <f>IF(VLOOKUP(A6,'BD OFICIAL'!$A$1:$AL$2098,34,0)=AL6,0,1)</f>
        <v>0</v>
      </c>
      <c r="CJ6" s="12">
        <f>VLOOKUP(A6,'BD OFICIAL'!$A$1:$AM$2098,36,0)*AM6-AP6</f>
        <v>0</v>
      </c>
      <c r="CK6" s="85" t="str">
        <f t="shared" si="0"/>
        <v>SSH</v>
      </c>
      <c r="CL6" s="85" t="str">
        <f t="shared" si="1"/>
        <v>SI</v>
      </c>
      <c r="CM6" s="85" t="str">
        <f t="shared" si="2"/>
        <v>NO</v>
      </c>
      <c r="CN6" s="31">
        <f t="shared" si="3"/>
        <v>0</v>
      </c>
      <c r="CO6" s="31">
        <f t="shared" si="4"/>
        <v>0</v>
      </c>
      <c r="CP6" s="31">
        <f t="shared" si="5"/>
        <v>0</v>
      </c>
      <c r="CQ6" s="31">
        <f>IF(Y6="NO",0,IF(Y6="SI",IF(VLOOKUP(A6,'BD OFICIAL'!$A:$AO,40,0)=AQ6,0,1)))</f>
        <v>0</v>
      </c>
      <c r="CR6" s="31">
        <f>IF(Z6="NO",0,IF(Z6="SI",IF(VLOOKUP(B6,'BD OFICIAL'!$A:$AO,41,0)=AS6,0,1)))</f>
        <v>0</v>
      </c>
      <c r="CS6" s="31">
        <f t="shared" si="6"/>
        <v>0</v>
      </c>
      <c r="CT6" s="31">
        <f t="shared" si="7"/>
        <v>0</v>
      </c>
      <c r="CU6" s="31">
        <f>IF(VLOOKUP(A6,'BD OFICIAL'!$A$1:$AL$1056,31,0)="SI",IF(AT6&gt;0,0,1),IF(AT6=0,0,1))</f>
        <v>0</v>
      </c>
      <c r="CV6" s="31">
        <f t="shared" si="8"/>
        <v>0</v>
      </c>
      <c r="CW6" s="31">
        <f t="shared" si="9"/>
        <v>0</v>
      </c>
      <c r="CX6" s="85" t="str">
        <f t="shared" si="10"/>
        <v>SI</v>
      </c>
      <c r="CY6" s="31">
        <f t="shared" si="11"/>
        <v>0</v>
      </c>
      <c r="CZ6" s="85" t="str">
        <f>IF(ISERROR(VLOOKUP(AI6,EXPERIENCIA!$A$1:$C$2100,1,0)),"NO","SI")</f>
        <v>SI</v>
      </c>
      <c r="DA6" s="85">
        <f>IF(CX6="no","NO APLICA",IF(AX6=0,"ERROR NOTA",IF(AND(AX6&gt;1,CZ6="NO"),"ERROR NOTA",IF(AND(CZ6="NO",AX6=1),0,IF(VLOOKUP(AI6,EXPERIENCIA!$A$1:$C$2100,3,0)=AX6,0,"ERROR NOTA")))))</f>
        <v>0</v>
      </c>
      <c r="DB6" s="85" t="str">
        <f>IF(ISERROR(VLOOKUP(AI6,COMPORTAMIENTO!$A$1:$C$2100,1,0)),"NO","SI")</f>
        <v>SI</v>
      </c>
      <c r="DC6" s="85">
        <f>IF(CX6="NO","NO APLICA",IF(AY6=0,"ERROR NOTA",IF(AND(DB6="NO",AY6=7),0,IF(VLOOKUP(AI6,COMPORTAMIENTO!$A$2:$H$2100,8,0)=AY6,0,"ERROR NOTA"))))</f>
        <v>0</v>
      </c>
      <c r="DD6" s="104">
        <f t="shared" si="12"/>
        <v>0.1</v>
      </c>
      <c r="DE6" s="104">
        <f t="shared" si="13"/>
        <v>0.70000000000000007</v>
      </c>
      <c r="DF6" s="85" t="str">
        <f t="shared" si="14"/>
        <v>SI</v>
      </c>
      <c r="DG6" s="85">
        <f t="shared" si="15"/>
        <v>0</v>
      </c>
      <c r="DH6" s="85">
        <f t="shared" si="16"/>
        <v>0</v>
      </c>
      <c r="DI6" s="85">
        <f t="shared" si="17"/>
        <v>0</v>
      </c>
      <c r="DJ6" s="7">
        <f t="shared" si="18"/>
        <v>6.2</v>
      </c>
      <c r="DK6" s="7">
        <f t="shared" si="19"/>
        <v>6.2</v>
      </c>
      <c r="DL6" s="12">
        <f t="shared" si="20"/>
        <v>5075</v>
      </c>
      <c r="DM6" s="12">
        <f>VLOOKUP(A6,'5 TD'!$A:$B,2,0)</f>
        <v>5075</v>
      </c>
      <c r="DN6" s="7">
        <f t="shared" si="21"/>
        <v>7</v>
      </c>
      <c r="DO6" s="85" t="str">
        <f t="shared" si="22"/>
        <v>APROBADO</v>
      </c>
      <c r="DP6" s="85" t="str">
        <f t="shared" si="23"/>
        <v>APROBADO</v>
      </c>
      <c r="DQ6" s="7">
        <f t="shared" si="24"/>
        <v>5.8</v>
      </c>
      <c r="DR6" s="85" t="str">
        <f t="shared" si="25"/>
        <v>APROBADO</v>
      </c>
      <c r="DS6" s="2" t="str">
        <f>+('3 Planilla Preadjudicación OTIC'!BN6)</f>
        <v>NO</v>
      </c>
      <c r="DT6" s="2">
        <f>IF(DR6="APROBADO",VLOOKUP(A6,'5 TD'!$D$3:$E$270,2,0),"NO APLICA")</f>
        <v>6.4</v>
      </c>
      <c r="DU6" s="2" t="str">
        <f t="shared" si="26"/>
        <v>NO</v>
      </c>
      <c r="DV6" s="2" t="str">
        <f>IF(DU6="SI",VLOOKUP(A6,'5 TD'!$G$3:$H$270,2,0),"NO APLICA ")</f>
        <v xml:space="preserve">NO APLICA </v>
      </c>
      <c r="DW6" s="2" t="str">
        <f t="shared" si="27"/>
        <v>NO</v>
      </c>
      <c r="DX6" s="2" t="str">
        <f>IF(DW6="SI",VLOOKUP(A6,'5 TD'!$J$4:$K$472,2,0),"NO APLICA")</f>
        <v>NO APLICA</v>
      </c>
      <c r="DY6" s="2" t="str">
        <f t="shared" si="28"/>
        <v>NO APLICA</v>
      </c>
      <c r="DZ6" s="7" t="str">
        <f>IF(DY6="SI",VLOOKUP(A6,'5 TD'!$M$4:$N$350,2,0),"NO APLICA")</f>
        <v>NO APLICA</v>
      </c>
      <c r="EA6" s="2" t="str">
        <f t="shared" si="29"/>
        <v>NO APLICA</v>
      </c>
      <c r="EB6" s="12" t="str">
        <f t="shared" si="30"/>
        <v/>
      </c>
      <c r="EC6" s="12" t="str">
        <f>IF(EA6="SI",VLOOKUP(A6,'5 TD'!$V$4:$W$479,2,0),"NO APLICA")</f>
        <v>NO APLICA</v>
      </c>
      <c r="ED6" s="2" t="str">
        <f t="shared" si="31"/>
        <v>NO</v>
      </c>
      <c r="EE6" s="79" t="str">
        <f>IF(ED6="SI",VLOOKUP(AI6,COMPORTAMIENTO!$A$1:$H$2100,7,0),"NO APLICA")</f>
        <v>NO APLICA</v>
      </c>
      <c r="EF6" s="12" t="str">
        <f>IF(ED6="SI",VLOOKUP(A6,'5 TD'!$P$2:$Q$479,2,0),"NO APLICA")</f>
        <v>NO APLICA</v>
      </c>
      <c r="EG6" s="2" t="str">
        <f t="shared" si="32"/>
        <v>NO</v>
      </c>
      <c r="EH6" s="2">
        <f>IF(CZ6="no",0,VLOOKUP(AI6,EXPERIENCIA!$A$1:$C$2100,2,0))</f>
        <v>2</v>
      </c>
      <c r="EI6" s="2">
        <f>IF(CZ6="si",VLOOKUP(A6,'5 TD'!$S$3:$T$2103,2,0),0)</f>
        <v>125</v>
      </c>
      <c r="EJ6" s="2" t="str">
        <f t="shared" si="33"/>
        <v>NO</v>
      </c>
      <c r="EK6" s="2">
        <f>+('3 Planilla Preadjudicación OTIC'!BU6)</f>
        <v>0</v>
      </c>
      <c r="EL6" s="231"/>
      <c r="EQ6" s="86"/>
    </row>
    <row r="7" spans="1:147" s="30" customFormat="1" ht="13" x14ac:dyDescent="0.3">
      <c r="A7" s="2">
        <f>+('3 Planilla Preadjudicación OTIC'!A7)</f>
        <v>14413</v>
      </c>
      <c r="B7" s="2" t="str">
        <f>+('3 Planilla Preadjudicación OTIC'!B7)</f>
        <v>65181652-1</v>
      </c>
      <c r="C7" s="4">
        <f>+('3 Planilla Preadjudicación OTIC'!E7)</f>
        <v>2025</v>
      </c>
      <c r="D7" s="4" t="str">
        <f>+('3 Planilla Preadjudicación OTIC'!F7)</f>
        <v>MANDATO</v>
      </c>
      <c r="E7" s="4" t="str">
        <f>+('3 Planilla Preadjudicación OTIC'!G7)</f>
        <v>73188700-4</v>
      </c>
      <c r="F7" s="4" t="str">
        <f>+('3 Planilla Preadjudicación OTIC'!H7)</f>
        <v>ONG CASA DE ACOGIDA LA ESPERANZA</v>
      </c>
      <c r="G7" s="4"/>
      <c r="H7" s="4"/>
      <c r="I7" s="4" t="str">
        <f>+('3 Planilla Preadjudicación OTIC'!I7)</f>
        <v>TÉCNICAS DE ESTÉTICA FACIAL</v>
      </c>
      <c r="J7" s="4" t="str">
        <f>+('3 Planilla Preadjudicación OTIC'!J7)</f>
        <v>SIN PLAN FORMATIVO</v>
      </c>
      <c r="K7" s="4" t="str">
        <f>+('3 Planilla Preadjudicación OTIC'!K7)</f>
        <v/>
      </c>
      <c r="L7" s="4" t="str">
        <f>+('3 Planilla Preadjudicación OTIC'!L7)</f>
        <v/>
      </c>
      <c r="M7" s="2">
        <f>+('3 Planilla Preadjudicación OTIC'!M7)</f>
        <v>13</v>
      </c>
      <c r="N7" s="4" t="str">
        <f>+('3 Planilla Preadjudicación OTIC'!N7)</f>
        <v>METROPOLITANA</v>
      </c>
      <c r="O7" s="4" t="str">
        <f>+('3 Planilla Preadjudicación OTIC'!O7)</f>
        <v>LA GRANJA</v>
      </c>
      <c r="P7" s="4" t="str">
        <f>+('3 Planilla Preadjudicación OTIC'!P7)</f>
        <v>EMPRENDEDORES/AS INFORMALES O PERSONAS VULNERABLES PERTENECIENTES AL 80% MAS VULNERABLE</v>
      </c>
      <c r="Q7" s="4" t="str">
        <f>+('3 Planilla Preadjudicación OTIC'!Q7)</f>
        <v>PRESENCIAL</v>
      </c>
      <c r="R7" s="4" t="str">
        <f>+('3 Planilla Preadjudicación OTIC'!R7)</f>
        <v>DEPENDIENTE</v>
      </c>
      <c r="S7" s="4">
        <f>+('3 Planilla Preadjudicación OTIC'!S7)</f>
        <v>25</v>
      </c>
      <c r="T7" s="2">
        <f>+('3 Planilla Preadjudicación OTIC'!T7)</f>
        <v>20</v>
      </c>
      <c r="U7" s="2">
        <f>+('3 Planilla Preadjudicación OTIC'!U7)</f>
        <v>0</v>
      </c>
      <c r="V7" s="2">
        <f>+('3 Planilla Preadjudicación OTIC'!V7)</f>
        <v>0</v>
      </c>
      <c r="W7" s="2">
        <f>+('3 Planilla Preadjudicación OTIC'!W7)</f>
        <v>100</v>
      </c>
      <c r="X7" s="2">
        <f>+('3 Planilla Preadjudicación OTIC'!X7)</f>
        <v>4</v>
      </c>
      <c r="Y7" s="2" t="str">
        <f>+('3 Planilla Preadjudicación OTIC'!Y7)</f>
        <v>SI</v>
      </c>
      <c r="Z7" s="2" t="str">
        <f>+('3 Planilla Preadjudicación OTIC'!Z7)</f>
        <v>NO</v>
      </c>
      <c r="AA7" s="2" t="str">
        <f>+('3 Planilla Preadjudicación OTIC'!AA7)</f>
        <v>NO</v>
      </c>
      <c r="AB7" s="4" t="str">
        <f>+('3 Planilla Preadjudicación OTIC'!AB7)</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7" s="4" t="str">
        <f>+('3 Planilla Preadjudicación OTIC'!AC7)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7" s="2" t="str">
        <f>+('3 Planilla Preadjudicación OTIC'!AD7)</f>
        <v>NO</v>
      </c>
      <c r="AE7" s="4">
        <f>+('3 Planilla Preadjudicación OTIC'!AE7)</f>
        <v>0</v>
      </c>
      <c r="AF7" s="2" t="str">
        <f>+('3 Planilla Preadjudicación OTIC'!AF7)</f>
        <v>CERRADA</v>
      </c>
      <c r="AG7" s="2">
        <f>+('3 Planilla Preadjudicación OTIC'!AG7)</f>
        <v>25</v>
      </c>
      <c r="AH7" s="2">
        <f>+('3 Planilla Preadjudicación OTIC'!AH7)</f>
        <v>2</v>
      </c>
      <c r="AI7" s="135" t="str">
        <f>+('3 Planilla Preadjudicación OTIC'!AI7)</f>
        <v>76102946-0</v>
      </c>
      <c r="AJ7" s="4" t="str">
        <f>+('3 Planilla Preadjudicación OTIC'!AJ7)</f>
        <v>CAPACITACIONES INNOVA PYMES LTDA</v>
      </c>
      <c r="AK7" s="2">
        <f>+('3 Planilla Preadjudicación OTIC'!AK7)</f>
        <v>100</v>
      </c>
      <c r="AL7" s="2">
        <f>+('3 Planilla Preadjudicación OTIC'!AL7)</f>
        <v>25</v>
      </c>
      <c r="AM7" s="12">
        <f>+('3 Planilla Preadjudicación OTIC'!AM7)</f>
        <v>5075</v>
      </c>
      <c r="AN7" s="12">
        <f>+('3 Planilla Preadjudicación OTIC'!AN7)</f>
        <v>0</v>
      </c>
      <c r="AO7" s="12">
        <f>+('3 Planilla Preadjudicación OTIC'!AO7)</f>
        <v>0</v>
      </c>
      <c r="AP7" s="12">
        <f>+('3 Planilla Preadjudicación OTIC'!AP7)</f>
        <v>10150000</v>
      </c>
      <c r="AQ7" s="12">
        <f>+('3 Planilla Preadjudicación OTIC'!AQ7)</f>
        <v>2000000</v>
      </c>
      <c r="AR7" s="12">
        <f>+('3 Planilla Preadjudicación OTIC'!AR7)</f>
        <v>0</v>
      </c>
      <c r="AS7" s="12">
        <f>+('3 Planilla Preadjudicación OTIC'!AS7)</f>
        <v>0</v>
      </c>
      <c r="AT7" s="12">
        <f>+('3 Planilla Preadjudicación OTIC'!AT7)</f>
        <v>0</v>
      </c>
      <c r="AU7" s="12">
        <f>+('3 Planilla Preadjudicación OTIC'!AU7)</f>
        <v>12150000</v>
      </c>
      <c r="AV7" s="2" t="str">
        <f>+('3 Planilla Preadjudicación OTIC'!AV7)</f>
        <v>SI</v>
      </c>
      <c r="AW7" s="4">
        <f>+('3 Planilla Preadjudicación OTIC'!AW7)</f>
        <v>0</v>
      </c>
      <c r="AX7" s="2">
        <f>+('3 Planilla Preadjudicación OTIC'!AX7)</f>
        <v>1</v>
      </c>
      <c r="AY7" s="2">
        <f>+('3 Planilla Preadjudicación OTIC'!AY7)</f>
        <v>7</v>
      </c>
      <c r="AZ7" s="2">
        <f>+('3 Planilla Preadjudicación OTIC'!AZ7)</f>
        <v>7</v>
      </c>
      <c r="BA7" s="2">
        <f>+('3 Planilla Preadjudicación OTIC'!BA7)</f>
        <v>7</v>
      </c>
      <c r="BB7" s="2">
        <f>+('3 Planilla Preadjudicación OTIC'!BB7)</f>
        <v>7</v>
      </c>
      <c r="BC7" s="2">
        <f>+('3 Planilla Preadjudicación OTIC'!BC7)</f>
        <v>7</v>
      </c>
      <c r="BD7" s="2">
        <f>+('3 Planilla Preadjudicación OTIC'!BD7)</f>
        <v>7</v>
      </c>
      <c r="BE7" s="2">
        <f>+('3 Planilla Preadjudicación OTIC'!BE7)</f>
        <v>7</v>
      </c>
      <c r="BF7" s="2">
        <f>+('3 Planilla Preadjudicación OTIC'!BF7)</f>
        <v>7</v>
      </c>
      <c r="BG7" s="2">
        <f>+('3 Planilla Preadjudicación OTIC'!BG7)</f>
        <v>7</v>
      </c>
      <c r="BH7" s="2">
        <f>+('3 Planilla Preadjudicación OTIC'!BH7)</f>
        <v>7</v>
      </c>
      <c r="BI7" s="2">
        <f>+('3 Planilla Preadjudicación OTIC'!BI7)</f>
        <v>7</v>
      </c>
      <c r="BJ7" s="2">
        <f>+('3 Planilla Preadjudicación OTIC'!BJ7)</f>
        <v>7</v>
      </c>
      <c r="BK7" s="2">
        <f>+('3 Planilla Preadjudicación OTIC'!BK7)</f>
        <v>7</v>
      </c>
      <c r="BL7" s="213">
        <f>ROUND(+('3 Planilla Preadjudicación OTIC'!BL7),1)</f>
        <v>7</v>
      </c>
      <c r="BM7" s="104">
        <f>ROUND(('3 Planilla Preadjudicación OTIC'!BM7),1)</f>
        <v>6.4</v>
      </c>
      <c r="BN7" s="4" t="str">
        <f>+('3 Planilla Preadjudicación OTIC'!BN7)</f>
        <v>NO</v>
      </c>
      <c r="BO7" s="4">
        <f>+('3 Planilla Preadjudicación OTIC'!BO7)</f>
        <v>0</v>
      </c>
      <c r="BP7" s="4">
        <f>+('3 Planilla Preadjudicación OTIC'!BP7)</f>
        <v>0</v>
      </c>
      <c r="BQ7" s="4">
        <f>+('3 Planilla Preadjudicación OTIC'!BQ7)</f>
        <v>0</v>
      </c>
      <c r="BR7" s="4">
        <f>+('3 Planilla Preadjudicación OTIC'!BR7)</f>
        <v>0</v>
      </c>
      <c r="BS7" s="4">
        <f>+('3 Planilla Preadjudicación OTIC'!BS7)</f>
        <v>0</v>
      </c>
      <c r="BT7" s="4">
        <f>+('3 Planilla Preadjudicación OTIC'!BT7)</f>
        <v>0</v>
      </c>
      <c r="BU7" s="85">
        <f>IF(VLOOKUP(A7,'BD OFICIAL'!$A$1:$AL$2098,7,0)=D7,0,1)</f>
        <v>0</v>
      </c>
      <c r="BV7" s="85">
        <f>IF(VLOOKUP(A7,'BD OFICIAL'!$A$1:$AL$2098,11,0)=J7,0,1)</f>
        <v>0</v>
      </c>
      <c r="BW7" s="85">
        <f>IF(VLOOKUP(A7,'BD OFICIAL'!$A$1:$AL$2098,13,0)=L7,0,1)</f>
        <v>0</v>
      </c>
      <c r="BX7" s="2">
        <f>IF(VLOOKUP(A7,'BD OFICIAL'!$A$1:$AL$2098,16,0)=O7,0,1)</f>
        <v>0</v>
      </c>
      <c r="BY7" s="2">
        <f>IF(VLOOKUP(A7,'BD OFICIAL'!$A$1:$AL$2098,17,0)=P7,0,1)</f>
        <v>0</v>
      </c>
      <c r="BZ7" s="2">
        <f>IF(VLOOKUP(A7,'BD OFICIAL'!$A$1:$AL$2098,19,0)=R7,0,1)</f>
        <v>0</v>
      </c>
      <c r="CA7" s="2">
        <f>IF(VLOOKUP(A7,'BD OFICIAL'!$A$1:$AL$2098,21,0)=T7,0,1)</f>
        <v>0</v>
      </c>
      <c r="CB7" s="2">
        <f>IF(VLOOKUP(A7,'BD OFICIAL'!$A$1:$AL$2098,24,0)=AK7,0,1)</f>
        <v>0</v>
      </c>
      <c r="CC7" s="2">
        <f>IF(VLOOKUP(A7,'BD OFICIAL'!$A$1:$AL$2098,25,0)=X7,0,1)</f>
        <v>0</v>
      </c>
      <c r="CD7" s="2">
        <f>IF(VLOOKUP(A7,'BD OFICIAL'!$A$1:$AL$2098,26,0)=Y7,0,1)</f>
        <v>0</v>
      </c>
      <c r="CE7" s="2">
        <f>IF(VLOOKUP(A7,'BD OFICIAL'!$A$1:$AL$2098,27,0)=Z7,0,1)</f>
        <v>0</v>
      </c>
      <c r="CF7" s="2">
        <f>IF(VLOOKUP(A7,'BD OFICIAL'!$A$1:$AL$2098,28,0)=AA7,0,1)</f>
        <v>0</v>
      </c>
      <c r="CG7" s="2">
        <f>IF(VLOOKUP(A7,'BD OFICIAL'!$A$1:$AL$1056,33,0)=AF7,0,1)</f>
        <v>0</v>
      </c>
      <c r="CH7" s="2">
        <f>IF(VLOOKUP(A7,'BD OFICIAL'!$A$1:$AL$2098,35,0)=AH7,0,1)</f>
        <v>0</v>
      </c>
      <c r="CI7" s="85">
        <f>IF(VLOOKUP(A7,'BD OFICIAL'!$A$1:$AL$2098,34,0)=AL7,0,1)</f>
        <v>0</v>
      </c>
      <c r="CJ7" s="12">
        <f>VLOOKUP(A7,'BD OFICIAL'!$A$1:$AM$2098,36,0)*AM7-AP7</f>
        <v>0</v>
      </c>
      <c r="CK7" s="85" t="str">
        <f t="shared" si="0"/>
        <v>SSH</v>
      </c>
      <c r="CL7" s="85" t="str">
        <f t="shared" si="1"/>
        <v>NO</v>
      </c>
      <c r="CM7" s="85" t="str">
        <f t="shared" si="2"/>
        <v>SI</v>
      </c>
      <c r="CN7" s="31">
        <f t="shared" si="3"/>
        <v>0</v>
      </c>
      <c r="CO7" s="31">
        <f t="shared" si="4"/>
        <v>0</v>
      </c>
      <c r="CP7" s="31">
        <f t="shared" si="5"/>
        <v>0</v>
      </c>
      <c r="CQ7" s="31">
        <f>IF(Y7="NO",0,IF(Y7="SI",IF(VLOOKUP(A7,'BD OFICIAL'!$A:$AO,40,0)=AQ7,0,1)))</f>
        <v>0</v>
      </c>
      <c r="CR7" s="31">
        <f>IF(Z7="NO",0,IF(Z7="SI",IF(VLOOKUP(B7,'BD OFICIAL'!$A:$AO,41,0)=AS7,0,1)))</f>
        <v>0</v>
      </c>
      <c r="CS7" s="31">
        <f t="shared" si="6"/>
        <v>0</v>
      </c>
      <c r="CT7" s="31">
        <f t="shared" si="7"/>
        <v>0</v>
      </c>
      <c r="CU7" s="31">
        <f>IF(VLOOKUP(A7,'BD OFICIAL'!$A$1:$AL$1056,31,0)="SI",IF(AT7&gt;0,0,1),IF(AT7=0,0,1))</f>
        <v>0</v>
      </c>
      <c r="CV7" s="31">
        <f t="shared" si="8"/>
        <v>0</v>
      </c>
      <c r="CW7" s="31">
        <f t="shared" si="9"/>
        <v>0</v>
      </c>
      <c r="CX7" s="85" t="str">
        <f t="shared" si="10"/>
        <v>SI</v>
      </c>
      <c r="CY7" s="31">
        <f t="shared" si="11"/>
        <v>0</v>
      </c>
      <c r="CZ7" s="85" t="str">
        <f>IF(ISERROR(VLOOKUP(AI7,EXPERIENCIA!$A$1:$C$2100,1,0)),"NO","SI")</f>
        <v>SI</v>
      </c>
      <c r="DA7" s="85">
        <f>IF(CX7="no","NO APLICA",IF(AX7=0,"ERROR NOTA",IF(AND(AX7&gt;1,CZ7="NO"),"ERROR NOTA",IF(AND(CZ7="NO",AX7=1),0,IF(VLOOKUP(AI7,EXPERIENCIA!$A$1:$C$2100,3,0)=AX7,0,"ERROR NOTA")))))</f>
        <v>0</v>
      </c>
      <c r="DB7" s="85" t="str">
        <f>IF(ISERROR(VLOOKUP(AI7,COMPORTAMIENTO!$A$1:$C$2100,1,0)),"NO","SI")</f>
        <v>SI</v>
      </c>
      <c r="DC7" s="85">
        <f>IF(CX7="NO","NO APLICA",IF(AY7=0,"ERROR NOTA",IF(AND(DB7="NO",AY7=7),0,IF(VLOOKUP(AI7,COMPORTAMIENTO!$A$2:$H$2100,8,0)=AY7,0,"ERROR NOTA"))))</f>
        <v>0</v>
      </c>
      <c r="DD7" s="104">
        <f t="shared" si="12"/>
        <v>0.1</v>
      </c>
      <c r="DE7" s="104">
        <f t="shared" si="13"/>
        <v>0.70000000000000007</v>
      </c>
      <c r="DF7" s="85" t="str">
        <f t="shared" si="14"/>
        <v>NO</v>
      </c>
      <c r="DG7" s="85">
        <f t="shared" si="15"/>
        <v>7</v>
      </c>
      <c r="DH7" s="85">
        <f t="shared" si="16"/>
        <v>7</v>
      </c>
      <c r="DI7" s="85">
        <f t="shared" si="17"/>
        <v>7</v>
      </c>
      <c r="DJ7" s="12">
        <f t="shared" si="18"/>
        <v>7.0000000000000009</v>
      </c>
      <c r="DK7" s="7">
        <f t="shared" si="19"/>
        <v>7.0000000000000009</v>
      </c>
      <c r="DL7" s="12">
        <f t="shared" si="20"/>
        <v>5075</v>
      </c>
      <c r="DM7" s="12">
        <f>VLOOKUP(A7,'5 TD'!$A:$B,2,0)</f>
        <v>5075</v>
      </c>
      <c r="DN7" s="7">
        <f t="shared" si="21"/>
        <v>7</v>
      </c>
      <c r="DO7" s="85" t="str">
        <f t="shared" si="22"/>
        <v>APROBADO</v>
      </c>
      <c r="DP7" s="85" t="str">
        <f t="shared" si="23"/>
        <v>APROBADO</v>
      </c>
      <c r="DQ7" s="7">
        <f t="shared" si="24"/>
        <v>6.4</v>
      </c>
      <c r="DR7" s="85" t="str">
        <f t="shared" si="25"/>
        <v>APROBADO</v>
      </c>
      <c r="DS7" s="2" t="str">
        <f>+('3 Planilla Preadjudicación OTIC'!BN7)</f>
        <v>NO</v>
      </c>
      <c r="DT7" s="2">
        <f>IF(DR7="APROBADO",VLOOKUP(A7,'5 TD'!$D$3:$E$270,2,0),"NO APLICA")</f>
        <v>6.8</v>
      </c>
      <c r="DU7" s="2" t="str">
        <f t="shared" si="26"/>
        <v>NO</v>
      </c>
      <c r="DV7" s="2" t="str">
        <f>IF(DU7="SI",VLOOKUP(A7,'5 TD'!$G$3:$H$270,2,0),"NO APLICA ")</f>
        <v xml:space="preserve">NO APLICA </v>
      </c>
      <c r="DW7" s="2" t="str">
        <f t="shared" si="27"/>
        <v>NO</v>
      </c>
      <c r="DX7" s="2" t="str">
        <f>IF(DW7="SI",VLOOKUP(A7,'5 TD'!$J$4:$K$472,2,0),"NO APLICA")</f>
        <v>NO APLICA</v>
      </c>
      <c r="DY7" s="2" t="str">
        <f t="shared" si="28"/>
        <v>NO APLICA</v>
      </c>
      <c r="DZ7" s="7" t="str">
        <f>IF(DY7="SI",VLOOKUP(A7,'5 TD'!$M$4:$N$350,2,0),"NO APLICA")</f>
        <v>NO APLICA</v>
      </c>
      <c r="EA7" s="2" t="str">
        <f t="shared" si="29"/>
        <v>NO APLICA</v>
      </c>
      <c r="EB7" s="12" t="str">
        <f t="shared" si="30"/>
        <v/>
      </c>
      <c r="EC7" s="12" t="str">
        <f>IF(EA7="SI",VLOOKUP(A7,'5 TD'!$V$4:$W$479,2,0),"NO APLICA")</f>
        <v>NO APLICA</v>
      </c>
      <c r="ED7" s="2" t="str">
        <f t="shared" si="31"/>
        <v>NO</v>
      </c>
      <c r="EE7" s="79" t="str">
        <f>IF(ED7="SI",VLOOKUP(AI7,COMPORTAMIENTO!$A$1:$H$2100,7,0),"NO APLICA")</f>
        <v>NO APLICA</v>
      </c>
      <c r="EF7" s="12" t="str">
        <f>IF(ED7="SI",VLOOKUP(A7,'5 TD'!$P$2:$Q$479,2,0),"NO APLICA")</f>
        <v>NO APLICA</v>
      </c>
      <c r="EG7" s="2" t="str">
        <f t="shared" si="32"/>
        <v>NO</v>
      </c>
      <c r="EH7" s="2">
        <f>IF(CZ7="no",0,VLOOKUP(AI7,EXPERIENCIA!$A$1:$C$2100,2,0))</f>
        <v>2</v>
      </c>
      <c r="EI7" s="2">
        <f>IF(CZ7="si",VLOOKUP(A7,'5 TD'!$S$3:$T$2103,2,0),0)</f>
        <v>254</v>
      </c>
      <c r="EJ7" s="2" t="str">
        <f t="shared" si="33"/>
        <v>NO</v>
      </c>
      <c r="EK7" s="2">
        <f>+('3 Planilla Preadjudicación OTIC'!BU7)</f>
        <v>0</v>
      </c>
      <c r="EL7" s="231"/>
      <c r="EQ7" s="86"/>
    </row>
    <row r="8" spans="1:147" s="30" customFormat="1" ht="13" x14ac:dyDescent="0.3">
      <c r="A8" s="2">
        <f>+('3 Planilla Preadjudicación OTIC'!A8)</f>
        <v>14450</v>
      </c>
      <c r="B8" s="2" t="str">
        <f>+('3 Planilla Preadjudicación OTIC'!B8)</f>
        <v>65181652-1</v>
      </c>
      <c r="C8" s="4">
        <f>+('3 Planilla Preadjudicación OTIC'!E8)</f>
        <v>2025</v>
      </c>
      <c r="D8" s="4" t="str">
        <f>+('3 Planilla Preadjudicación OTIC'!F8)</f>
        <v>MANDATO</v>
      </c>
      <c r="E8" s="4" t="str">
        <f>+('3 Planilla Preadjudicación OTIC'!G8)</f>
        <v>96505760-9</v>
      </c>
      <c r="F8" s="4" t="str">
        <f>+('3 Planilla Preadjudicación OTIC'!H8)</f>
        <v>COLBÚN</v>
      </c>
      <c r="G8" s="4"/>
      <c r="H8" s="4"/>
      <c r="I8" s="4" t="str">
        <f>+('3 Planilla Preadjudicación OTIC'!I8)</f>
        <v>INSTALACIONES ELÉCTRICAS TIPO F Y G</v>
      </c>
      <c r="J8" s="4" t="str">
        <f>+('3 Planilla Preadjudicación OTIC'!J8)</f>
        <v>PF0679</v>
      </c>
      <c r="K8" s="4" t="str">
        <f>+('3 Planilla Preadjudicación OTIC'!K8)</f>
        <v>TÉCNICAS PARA EL EMPRENDIMIENTO</v>
      </c>
      <c r="L8" s="4" t="str">
        <f>+('3 Planilla Preadjudicación OTIC'!L8)</f>
        <v>PF0921</v>
      </c>
      <c r="M8" s="2">
        <f>+('3 Planilla Preadjudicación OTIC'!M8)</f>
        <v>8</v>
      </c>
      <c r="N8" s="4" t="str">
        <f>+('3 Planilla Preadjudicación OTIC'!N8)</f>
        <v>BIO BIO</v>
      </c>
      <c r="O8" s="4" t="str">
        <f>+('3 Planilla Preadjudicación OTIC'!O8)</f>
        <v>SANTA BÁRBARA</v>
      </c>
      <c r="P8" s="4" t="str">
        <f>+('3 Planilla Preadjudicación OTIC'!P8)</f>
        <v>EMPRENDEDORES/AS INFORMALES O PERSONAS VULNERABLES PERTENECIENTES AL 80% MAS VULNERABLE</v>
      </c>
      <c r="Q8" s="4" t="str">
        <f>+('3 Planilla Preadjudicación OTIC'!Q8)</f>
        <v>PRESENCIAL</v>
      </c>
      <c r="R8" s="4" t="str">
        <f>+('3 Planilla Preadjudicación OTIC'!R8)</f>
        <v>INDEPENDIENTE</v>
      </c>
      <c r="S8" s="4">
        <f>+('3 Planilla Preadjudicación OTIC'!S8)</f>
        <v>68</v>
      </c>
      <c r="T8" s="2">
        <f>+('3 Planilla Preadjudicación OTIC'!T8)</f>
        <v>10</v>
      </c>
      <c r="U8" s="2">
        <f>+('3 Planilla Preadjudicación OTIC'!U8)</f>
        <v>260</v>
      </c>
      <c r="V8" s="2">
        <f>+('3 Planilla Preadjudicación OTIC'!V8)</f>
        <v>12</v>
      </c>
      <c r="W8" s="2">
        <f>+('3 Planilla Preadjudicación OTIC'!W8)</f>
        <v>272</v>
      </c>
      <c r="X8" s="2">
        <f>+('3 Planilla Preadjudicación OTIC'!X8)</f>
        <v>4</v>
      </c>
      <c r="Y8" s="2" t="str">
        <f>+('3 Planilla Preadjudicación OTIC'!Y8)</f>
        <v>SI</v>
      </c>
      <c r="Z8" s="2" t="str">
        <f>+('3 Planilla Preadjudicación OTIC'!Z8)</f>
        <v>NO</v>
      </c>
      <c r="AA8" s="2" t="str">
        <f>+('3 Planilla Preadjudicación OTIC'!AA8)</f>
        <v>SI</v>
      </c>
      <c r="AB8" s="4" t="str">
        <f>+('3 Planilla Preadjudicación OTIC'!AB8)</f>
        <v>SE AJUSTA A PLAN FORMATIVO</v>
      </c>
      <c r="AC8" s="4" t="str">
        <f>+('3 Planilla Preadjudicación OTIC'!AC8)</f>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v>
      </c>
      <c r="AD8" s="2" t="str">
        <f>+('3 Planilla Preadjudicación OTIC'!AD8)</f>
        <v>SI</v>
      </c>
      <c r="AE8" s="4" t="str">
        <f>+('3 Planilla Preadjudicación OTIC'!AE8)</f>
        <v>LICENCIA DE INSTALADOR ELÉCTRICO CLASE D EXPEDIDA POR LA SUPERINTENDENCIA DE ELECTRICIDAD Y COMBUSTI</v>
      </c>
      <c r="AF8" s="2" t="str">
        <f>+('3 Planilla Preadjudicación OTIC'!AF8)</f>
        <v>CERRADA</v>
      </c>
      <c r="AG8" s="2">
        <f>+('3 Planilla Preadjudicación OTIC'!AG8)</f>
        <v>68</v>
      </c>
      <c r="AH8" s="211">
        <f>+('3 Planilla Preadjudicación OTIC'!AH8)</f>
        <v>2</v>
      </c>
      <c r="AI8" s="135" t="str">
        <f>+('3 Planilla Preadjudicación OTIC'!AI8)</f>
        <v>76102946-0</v>
      </c>
      <c r="AJ8" s="4" t="str">
        <f>+('3 Planilla Preadjudicación OTIC'!AJ8)</f>
        <v>CAPACITACIONES INNOVA PYMES LTDA</v>
      </c>
      <c r="AK8" s="2">
        <f>+('3 Planilla Preadjudicación OTIC'!AK8)</f>
        <v>272</v>
      </c>
      <c r="AL8" s="2">
        <f>+('3 Planilla Preadjudicación OTIC'!AL8)</f>
        <v>68</v>
      </c>
      <c r="AM8" s="12">
        <f>+('3 Planilla Preadjudicación OTIC'!AM8)</f>
        <v>5075</v>
      </c>
      <c r="AN8" s="12">
        <f>+('3 Planilla Preadjudicación OTIC'!AN8)</f>
        <v>100000</v>
      </c>
      <c r="AO8" s="12">
        <f>+('3 Planilla Preadjudicación OTIC'!AO8)</f>
        <v>250000</v>
      </c>
      <c r="AP8" s="12">
        <f>+('3 Planilla Preadjudicación OTIC'!AP8)</f>
        <v>13804000</v>
      </c>
      <c r="AQ8" s="12">
        <f>+('3 Planilla Preadjudicación OTIC'!AQ8)</f>
        <v>2720000</v>
      </c>
      <c r="AR8" s="12">
        <f>+('3 Planilla Preadjudicación OTIC'!AR8)</f>
        <v>1000000</v>
      </c>
      <c r="AS8" s="12">
        <f>+('3 Planilla Preadjudicación OTIC'!AS8)</f>
        <v>0</v>
      </c>
      <c r="AT8" s="12">
        <f>+('3 Planilla Preadjudicación OTIC'!AT8)</f>
        <v>2500000</v>
      </c>
      <c r="AU8" s="12">
        <f>+('3 Planilla Preadjudicación OTIC'!AU8)</f>
        <v>20024000</v>
      </c>
      <c r="AV8" s="2" t="str">
        <f>+('3 Planilla Preadjudicación OTIC'!AV8)</f>
        <v>SI</v>
      </c>
      <c r="AW8" s="4">
        <f>+('3 Planilla Preadjudicación OTIC'!AW8)</f>
        <v>0</v>
      </c>
      <c r="AX8" s="2">
        <f>+('3 Planilla Preadjudicación OTIC'!AX8)</f>
        <v>1</v>
      </c>
      <c r="AY8" s="2">
        <f>+('3 Planilla Preadjudicación OTIC'!AY8)</f>
        <v>7</v>
      </c>
      <c r="AZ8" s="2">
        <f>+('3 Planilla Preadjudicación OTIC'!AZ8)</f>
        <v>0</v>
      </c>
      <c r="BA8" s="2">
        <f>+('3 Planilla Preadjudicación OTIC'!BA8)</f>
        <v>0</v>
      </c>
      <c r="BB8" s="2">
        <f>+('3 Planilla Preadjudicación OTIC'!BB8)</f>
        <v>0</v>
      </c>
      <c r="BC8" s="2">
        <f>+('3 Planilla Preadjudicación OTIC'!BC8)</f>
        <v>0</v>
      </c>
      <c r="BD8" s="2">
        <f>+('3 Planilla Preadjudicación OTIC'!BD8)</f>
        <v>0</v>
      </c>
      <c r="BE8" s="2">
        <f>+('3 Planilla Preadjudicación OTIC'!BE8)</f>
        <v>0</v>
      </c>
      <c r="BF8" s="2">
        <f>+('3 Planilla Preadjudicación OTIC'!BF8)</f>
        <v>0</v>
      </c>
      <c r="BG8" s="2">
        <f>+('3 Planilla Preadjudicación OTIC'!BG8)</f>
        <v>7</v>
      </c>
      <c r="BH8" s="2">
        <f>+('3 Planilla Preadjudicación OTIC'!BH8)</f>
        <v>7</v>
      </c>
      <c r="BI8" s="2">
        <f>+('3 Planilla Preadjudicación OTIC'!BI8)</f>
        <v>5</v>
      </c>
      <c r="BJ8" s="2">
        <f>+('3 Planilla Preadjudicación OTIC'!BJ8)</f>
        <v>5</v>
      </c>
      <c r="BK8" s="2">
        <f>+('3 Planilla Preadjudicación OTIC'!BK8)</f>
        <v>5</v>
      </c>
      <c r="BL8" s="2">
        <f>+('3 Planilla Preadjudicación OTIC'!BL8)</f>
        <v>7</v>
      </c>
      <c r="BM8" s="104">
        <f>ROUND(('3 Planilla Preadjudicación OTIC'!BM8),1)</f>
        <v>5.8</v>
      </c>
      <c r="BN8" s="4" t="str">
        <f>+('3 Planilla Preadjudicación OTIC'!BN8)</f>
        <v>NO</v>
      </c>
      <c r="BO8" s="4">
        <f>+('3 Planilla Preadjudicación OTIC'!BO8)</f>
        <v>0</v>
      </c>
      <c r="BP8" s="4">
        <f>+('3 Planilla Preadjudicación OTIC'!BP8)</f>
        <v>0</v>
      </c>
      <c r="BQ8" s="4">
        <f>+('3 Planilla Preadjudicación OTIC'!BQ8)</f>
        <v>0</v>
      </c>
      <c r="BR8" s="4">
        <f>+('3 Planilla Preadjudicación OTIC'!BR8)</f>
        <v>0</v>
      </c>
      <c r="BS8" s="4">
        <f>+('3 Planilla Preadjudicación OTIC'!BS8)</f>
        <v>0</v>
      </c>
      <c r="BT8" s="4">
        <f>+('3 Planilla Preadjudicación OTIC'!BT8)</f>
        <v>0</v>
      </c>
      <c r="BU8" s="85">
        <f>IF(VLOOKUP(A8,'BD OFICIAL'!$A$1:$AL$2098,7,0)=D8,0,1)</f>
        <v>0</v>
      </c>
      <c r="BV8" s="85">
        <f>IF(VLOOKUP(A8,'BD OFICIAL'!$A$1:$AL$2098,11,0)=J8,0,1)</f>
        <v>0</v>
      </c>
      <c r="BW8" s="85">
        <f>IF(VLOOKUP(A8,'BD OFICIAL'!$A$1:$AL$2098,13,0)=L8,0,1)</f>
        <v>0</v>
      </c>
      <c r="BX8" s="2">
        <f>IF(VLOOKUP(A8,'BD OFICIAL'!$A$1:$AL$2098,16,0)=O8,0,1)</f>
        <v>0</v>
      </c>
      <c r="BY8" s="2">
        <f>IF(VLOOKUP(A8,'BD OFICIAL'!$A$1:$AL$2098,17,0)=P8,0,1)</f>
        <v>0</v>
      </c>
      <c r="BZ8" s="2">
        <f>IF(VLOOKUP(A8,'BD OFICIAL'!$A$1:$AL$2098,19,0)=R8,0,1)</f>
        <v>0</v>
      </c>
      <c r="CA8" s="2">
        <f>IF(VLOOKUP(A8,'BD OFICIAL'!$A$1:$AL$2098,21,0)=T8,0,1)</f>
        <v>0</v>
      </c>
      <c r="CB8" s="2">
        <f>IF(VLOOKUP(A8,'BD OFICIAL'!$A$1:$AL$2098,24,0)=AK8,0,1)</f>
        <v>0</v>
      </c>
      <c r="CC8" s="2">
        <f>IF(VLOOKUP(A8,'BD OFICIAL'!$A$1:$AL$2098,25,0)=X8,0,1)</f>
        <v>0</v>
      </c>
      <c r="CD8" s="2">
        <f>IF(VLOOKUP(A8,'BD OFICIAL'!$A$1:$AL$2098,26,0)=Y8,0,1)</f>
        <v>0</v>
      </c>
      <c r="CE8" s="2">
        <f>IF(VLOOKUP(A8,'BD OFICIAL'!$A$1:$AL$2098,27,0)=Z8,0,1)</f>
        <v>0</v>
      </c>
      <c r="CF8" s="2">
        <f>IF(VLOOKUP(A8,'BD OFICIAL'!$A$1:$AL$2098,28,0)=AA8,0,1)</f>
        <v>0</v>
      </c>
      <c r="CG8" s="2">
        <f>IF(VLOOKUP(A8,'BD OFICIAL'!$A$1:$AL$2098,33,0)=AF8,0,1)</f>
        <v>0</v>
      </c>
      <c r="CH8" s="2">
        <f>IF(VLOOKUP(A8,'BD OFICIAL'!$A$1:$AL$2098,35,0)=AH8,0,1)</f>
        <v>0</v>
      </c>
      <c r="CI8" s="85">
        <f>IF(VLOOKUP(A8,'BD OFICIAL'!$A$1:$AL$2098,34,0)=AL8,0,1)</f>
        <v>0</v>
      </c>
      <c r="CJ8" s="12">
        <f>VLOOKUP(A8,'BD OFICIAL'!$A$1:$AM$2098,36,0)*AM8-AP8</f>
        <v>0</v>
      </c>
      <c r="CK8" s="85" t="str">
        <f t="shared" si="0"/>
        <v>SHMAN</v>
      </c>
      <c r="CL8" s="85" t="str">
        <f t="shared" si="1"/>
        <v>SI</v>
      </c>
      <c r="CM8" s="85" t="str">
        <f t="shared" si="2"/>
        <v>NO</v>
      </c>
      <c r="CN8" s="31">
        <f t="shared" si="3"/>
        <v>0</v>
      </c>
      <c r="CO8" s="31">
        <f t="shared" si="4"/>
        <v>0</v>
      </c>
      <c r="CP8" s="31">
        <f t="shared" si="5"/>
        <v>0</v>
      </c>
      <c r="CQ8" s="31">
        <f>IF(Y8="NO",0,IF(Y8="SI",IF(VLOOKUP(A8,'BD OFICIAL'!$A:$AO,40,0)=AQ8,0,1)))</f>
        <v>0</v>
      </c>
      <c r="CR8" s="31">
        <f>IF(Z8="NO",0,IF(Z8="SI",IF(VLOOKUP(B8,'BD OFICIAL'!$A:$AO,41,0)=AS8,0,1)))</f>
        <v>0</v>
      </c>
      <c r="CS8" s="31">
        <f t="shared" si="6"/>
        <v>0</v>
      </c>
      <c r="CT8" s="31">
        <f t="shared" si="7"/>
        <v>0</v>
      </c>
      <c r="CU8" s="31">
        <f>IF(VLOOKUP(A8,'BD OFICIAL'!$A$1:$AL$1056,31,0)="SI",IF(AT8&gt;0,0,1),IF(AT8=0,0,1))</f>
        <v>0</v>
      </c>
      <c r="CV8" s="31">
        <f t="shared" si="8"/>
        <v>0</v>
      </c>
      <c r="CW8" s="31">
        <f t="shared" si="9"/>
        <v>0</v>
      </c>
      <c r="CX8" s="85" t="str">
        <f t="shared" si="10"/>
        <v>SI</v>
      </c>
      <c r="CY8" s="31">
        <f t="shared" si="11"/>
        <v>0</v>
      </c>
      <c r="CZ8" s="85" t="str">
        <f>IF(ISERROR(VLOOKUP(AI8,EXPERIENCIA!$A$1:$C$2100,1,0)),"NO","SI")</f>
        <v>SI</v>
      </c>
      <c r="DA8" s="85">
        <f>IF(CX8="no","NO APLICA",IF(AX8=0,"ERROR NOTA",IF(AND(AX8&gt;1,CZ8="NO"),"ERROR NOTA",IF(AND(CZ8="NO",AX8=1),0,IF(VLOOKUP(AI8,EXPERIENCIA!$A$1:$C$2100,3,0)=AX8,0,"ERROR NOTA")))))</f>
        <v>0</v>
      </c>
      <c r="DB8" s="85" t="str">
        <f>IF(ISERROR(VLOOKUP(AI8,COMPORTAMIENTO!$A$1:$C$2100,1,0)),"NO","SI")</f>
        <v>SI</v>
      </c>
      <c r="DC8" s="85">
        <f>IF(CX8="NO","NO APLICA",IF(AY8=0,"ERROR NOTA",IF(AND(DB8="NO",AY8=7),0,IF(VLOOKUP(AI8,COMPORTAMIENTO!$A$2:$H$2100,8,0)=AY8,0,"ERROR NOTA"))))</f>
        <v>0</v>
      </c>
      <c r="DD8" s="104">
        <f t="shared" si="12"/>
        <v>0.1</v>
      </c>
      <c r="DE8" s="104">
        <f t="shared" si="13"/>
        <v>0.70000000000000007</v>
      </c>
      <c r="DF8" s="85" t="str">
        <f t="shared" si="14"/>
        <v>SI</v>
      </c>
      <c r="DG8" s="85">
        <f t="shared" si="15"/>
        <v>0</v>
      </c>
      <c r="DH8" s="85">
        <f t="shared" si="16"/>
        <v>0</v>
      </c>
      <c r="DI8" s="85">
        <f t="shared" si="17"/>
        <v>0</v>
      </c>
      <c r="DJ8" s="7">
        <f t="shared" si="18"/>
        <v>6.2</v>
      </c>
      <c r="DK8" s="7">
        <f t="shared" si="19"/>
        <v>6.2</v>
      </c>
      <c r="DL8" s="12">
        <f t="shared" si="20"/>
        <v>5075</v>
      </c>
      <c r="DM8" s="12">
        <f>VLOOKUP(A8,'5 TD'!$A:$B,2,0)</f>
        <v>5075</v>
      </c>
      <c r="DN8" s="7">
        <f t="shared" si="21"/>
        <v>7</v>
      </c>
      <c r="DO8" s="85" t="str">
        <f t="shared" si="22"/>
        <v>APROBADO</v>
      </c>
      <c r="DP8" s="85" t="str">
        <f t="shared" si="23"/>
        <v>APROBADO</v>
      </c>
      <c r="DQ8" s="7">
        <f t="shared" si="24"/>
        <v>5.8</v>
      </c>
      <c r="DR8" s="85" t="str">
        <f t="shared" si="25"/>
        <v>APROBADO</v>
      </c>
      <c r="DS8" s="2" t="str">
        <f>+('3 Planilla Preadjudicación OTIC'!BN8)</f>
        <v>NO</v>
      </c>
      <c r="DT8" s="2">
        <f>IF(DR8="APROBADO",VLOOKUP(A8,'5 TD'!$D$3:$E$270,2,0),"NO APLICA")</f>
        <v>7</v>
      </c>
      <c r="DU8" s="2" t="str">
        <f t="shared" si="26"/>
        <v>NO</v>
      </c>
      <c r="DV8" s="2" t="str">
        <f>IF(DU8="SI",VLOOKUP(A8,'5 TD'!$G$3:$H$270,2,0),"NO APLICA ")</f>
        <v xml:space="preserve">NO APLICA </v>
      </c>
      <c r="DW8" s="2" t="str">
        <f t="shared" si="27"/>
        <v>NO</v>
      </c>
      <c r="DX8" s="2" t="str">
        <f>IF(DW8="SI",VLOOKUP(A8,'5 TD'!$J$4:$K$472,2,0),"NO APLICA")</f>
        <v>NO APLICA</v>
      </c>
      <c r="DY8" s="2" t="str">
        <f t="shared" si="28"/>
        <v>NO APLICA</v>
      </c>
      <c r="DZ8" s="7" t="str">
        <f>IF(DY8="SI",VLOOKUP(A8,'5 TD'!$M$4:$N$350,2,0),"NO APLICA")</f>
        <v>NO APLICA</v>
      </c>
      <c r="EA8" s="2" t="str">
        <f t="shared" si="29"/>
        <v>NO APLICA</v>
      </c>
      <c r="EB8" s="12" t="str">
        <f t="shared" si="30"/>
        <v/>
      </c>
      <c r="EC8" s="12" t="str">
        <f>IF(EA8="SI",VLOOKUP(A8,'5 TD'!$V$4:$W$479,2,0),"NO APLICA")</f>
        <v>NO APLICA</v>
      </c>
      <c r="ED8" s="2" t="str">
        <f t="shared" si="31"/>
        <v>NO</v>
      </c>
      <c r="EE8" s="79" t="str">
        <f>IF(ED8="SI",VLOOKUP(AI8,COMPORTAMIENTO!$A$1:$H$2100,7,0),"NO APLICA")</f>
        <v>NO APLICA</v>
      </c>
      <c r="EF8" s="12" t="str">
        <f>IF(ED8="SI",VLOOKUP(A8,'5 TD'!$P$2:$Q$479,2,0),"NO APLICA")</f>
        <v>NO APLICA</v>
      </c>
      <c r="EG8" s="2" t="str">
        <f t="shared" si="32"/>
        <v>NO</v>
      </c>
      <c r="EH8" s="2">
        <f>IF(CZ8="no",0,VLOOKUP(AI8,EXPERIENCIA!$A$1:$C$2100,2,0))</f>
        <v>2</v>
      </c>
      <c r="EI8" s="2">
        <f>IF(CZ8="si",VLOOKUP(A8,'5 TD'!$S$3:$T$2103,2,0),0)</f>
        <v>164</v>
      </c>
      <c r="EJ8" s="2" t="str">
        <f t="shared" si="33"/>
        <v>NO</v>
      </c>
      <c r="EK8" s="2">
        <f>+('3 Planilla Preadjudicación OTIC'!BU8)</f>
        <v>0</v>
      </c>
      <c r="EL8" s="231"/>
      <c r="EQ8" s="86"/>
    </row>
    <row r="9" spans="1:147" s="30" customFormat="1" ht="13" x14ac:dyDescent="0.3">
      <c r="A9" s="2">
        <f>+('3 Planilla Preadjudicación OTIC'!A9)</f>
        <v>14287</v>
      </c>
      <c r="B9" s="2" t="str">
        <f>+('3 Planilla Preadjudicación OTIC'!B9)</f>
        <v>65181652-1</v>
      </c>
      <c r="C9" s="4">
        <f>+('3 Planilla Preadjudicación OTIC'!E9)</f>
        <v>2025</v>
      </c>
      <c r="D9" s="4" t="str">
        <f>+('3 Planilla Preadjudicación OTIC'!F9)</f>
        <v>MANDATO</v>
      </c>
      <c r="E9" s="4" t="str">
        <f>+('3 Planilla Preadjudicación OTIC'!G9)</f>
        <v>79947100-0</v>
      </c>
      <c r="F9" s="4" t="str">
        <f>+('3 Planilla Preadjudicación OTIC'!H9)</f>
        <v>SQM INDUSTRIAL S.A.</v>
      </c>
      <c r="G9" s="4"/>
      <c r="H9" s="4"/>
      <c r="I9" s="4" t="str">
        <f>+('3 Planilla Preadjudicación OTIC'!I9)</f>
        <v>OPERADOR PLANTA</v>
      </c>
      <c r="J9" s="4" t="str">
        <f>+('3 Planilla Preadjudicación OTIC'!J9)</f>
        <v>SIN PLAN FORMATIVO</v>
      </c>
      <c r="K9" s="4" t="str">
        <f>+('3 Planilla Preadjudicación OTIC'!K9)</f>
        <v>TÉCNICAS PARA EL EMPRENDIMIENTO</v>
      </c>
      <c r="L9" s="4" t="str">
        <f>+('3 Planilla Preadjudicación OTIC'!L9)</f>
        <v>PF0921</v>
      </c>
      <c r="M9" s="2">
        <f>+('3 Planilla Preadjudicación OTIC'!M9)</f>
        <v>2</v>
      </c>
      <c r="N9" s="4" t="str">
        <f>+('3 Planilla Preadjudicación OTIC'!N9)</f>
        <v>ANTOFAGASTA</v>
      </c>
      <c r="O9" s="4" t="str">
        <f>+('3 Planilla Preadjudicación OTIC'!O9)</f>
        <v>MARÍA ELENA</v>
      </c>
      <c r="P9" s="4" t="str">
        <f>+('3 Planilla Preadjudicación OTIC'!P9)</f>
        <v>EMPRENDEDORES/AS INFORMALES O PERSONAS VULNERABLES PERTENECIENTES AL 80% MAS VULNERABLE</v>
      </c>
      <c r="Q9" s="4" t="str">
        <f>+('3 Planilla Preadjudicación OTIC'!Q9)</f>
        <v>PRESENCIAL</v>
      </c>
      <c r="R9" s="4" t="str">
        <f>+('3 Planilla Preadjudicación OTIC'!R9)</f>
        <v>INDEPENDIENTE</v>
      </c>
      <c r="S9" s="4">
        <f>+('3 Planilla Preadjudicación OTIC'!S9)</f>
        <v>71</v>
      </c>
      <c r="T9" s="2">
        <f>+('3 Planilla Preadjudicación OTIC'!T9)</f>
        <v>20</v>
      </c>
      <c r="U9" s="2">
        <f>+('3 Planilla Preadjudicación OTIC'!U9)</f>
        <v>0</v>
      </c>
      <c r="V9" s="2">
        <f>+('3 Planilla Preadjudicación OTIC'!V9)</f>
        <v>12</v>
      </c>
      <c r="W9" s="2">
        <f>+('3 Planilla Preadjudicación OTIC'!W9)</f>
        <v>212</v>
      </c>
      <c r="X9" s="2">
        <f>+('3 Planilla Preadjudicación OTIC'!X9)</f>
        <v>3</v>
      </c>
      <c r="Y9" s="2" t="str">
        <f>+('3 Planilla Preadjudicación OTIC'!Y9)</f>
        <v>SI</v>
      </c>
      <c r="Z9" s="2" t="str">
        <f>+('3 Planilla Preadjudicación OTIC'!Z9)</f>
        <v>NO</v>
      </c>
      <c r="AA9" s="2" t="str">
        <f>+('3 Planilla Preadjudicación OTIC'!AA9)</f>
        <v>SI</v>
      </c>
      <c r="AB9" s="4" t="str">
        <f>+('3 Planilla Preadjudicación OTIC'!AB9)</f>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v>
      </c>
      <c r="AC9" s="4" t="str">
        <f>+('3 Planilla Preadjudicación OTIC'!AC9)</f>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v>
      </c>
      <c r="AD9" s="2" t="str">
        <f>+('3 Planilla Preadjudicación OTIC'!AD9)</f>
        <v>NO</v>
      </c>
      <c r="AE9" s="4">
        <f>+('3 Planilla Preadjudicación OTIC'!AE9)</f>
        <v>0</v>
      </c>
      <c r="AF9" s="2" t="str">
        <f>+('3 Planilla Preadjudicación OTIC'!AF9)</f>
        <v>CERRADA</v>
      </c>
      <c r="AG9" s="2">
        <f>+('3 Planilla Preadjudicación OTIC'!AG9)</f>
        <v>71</v>
      </c>
      <c r="AH9" s="211">
        <f>+('3 Planilla Preadjudicación OTIC'!AH9)</f>
        <v>3</v>
      </c>
      <c r="AI9" s="135" t="str">
        <f>+('3 Planilla Preadjudicación OTIC'!AI9)</f>
        <v>76102946-0</v>
      </c>
      <c r="AJ9" s="4" t="str">
        <f>+('3 Planilla Preadjudicación OTIC'!AJ9)</f>
        <v>CAPACITACIONES INNOVA PYMES LTDA</v>
      </c>
      <c r="AK9" s="2">
        <f>+('3 Planilla Preadjudicación OTIC'!AK9)</f>
        <v>212</v>
      </c>
      <c r="AL9" s="2">
        <f>+('3 Planilla Preadjudicación OTIC'!AL9)</f>
        <v>71</v>
      </c>
      <c r="AM9" s="12">
        <f>+('3 Planilla Preadjudicación OTIC'!AM9)</f>
        <v>6373</v>
      </c>
      <c r="AN9" s="12">
        <f>+('3 Planilla Preadjudicación OTIC'!AN9)</f>
        <v>180000</v>
      </c>
      <c r="AO9" s="12">
        <f>+('3 Planilla Preadjudicación OTIC'!AO9)</f>
        <v>0</v>
      </c>
      <c r="AP9" s="12">
        <f>+('3 Planilla Preadjudicación OTIC'!AP9)</f>
        <v>27021520</v>
      </c>
      <c r="AQ9" s="12">
        <f>+('3 Planilla Preadjudicación OTIC'!AQ9)</f>
        <v>5680000</v>
      </c>
      <c r="AR9" s="12">
        <f>+('3 Planilla Preadjudicación OTIC'!AR9)</f>
        <v>3600000</v>
      </c>
      <c r="AS9" s="12">
        <f>+('3 Planilla Preadjudicación OTIC'!AS9)</f>
        <v>0</v>
      </c>
      <c r="AT9" s="12">
        <f>+('3 Planilla Preadjudicación OTIC'!AT9)</f>
        <v>0</v>
      </c>
      <c r="AU9" s="12">
        <f>+('3 Planilla Preadjudicación OTIC'!AU9)</f>
        <v>36301520</v>
      </c>
      <c r="AV9" s="2" t="str">
        <f>+('3 Planilla Preadjudicación OTIC'!AV9)</f>
        <v>SI</v>
      </c>
      <c r="AW9" s="4">
        <f>+('3 Planilla Preadjudicación OTIC'!AW9)</f>
        <v>0</v>
      </c>
      <c r="AX9" s="2">
        <f>+('3 Planilla Preadjudicación OTIC'!AX9)</f>
        <v>1</v>
      </c>
      <c r="AY9" s="2">
        <f>+('3 Planilla Preadjudicación OTIC'!AY9)</f>
        <v>7</v>
      </c>
      <c r="AZ9" s="2">
        <f>+('3 Planilla Preadjudicación OTIC'!AZ9)</f>
        <v>7</v>
      </c>
      <c r="BA9" s="2">
        <f>+('3 Planilla Preadjudicación OTIC'!BA9)</f>
        <v>7</v>
      </c>
      <c r="BB9" s="2">
        <f>+('3 Planilla Preadjudicación OTIC'!BB9)</f>
        <v>5</v>
      </c>
      <c r="BC9" s="2">
        <f>+('3 Planilla Preadjudicación OTIC'!BC9)</f>
        <v>7</v>
      </c>
      <c r="BD9" s="2">
        <f>+('3 Planilla Preadjudicación OTIC'!BD9)</f>
        <v>5.5</v>
      </c>
      <c r="BE9" s="2">
        <f>+('3 Planilla Preadjudicación OTIC'!BE9)</f>
        <v>5</v>
      </c>
      <c r="BF9" s="2">
        <f>+('3 Planilla Preadjudicación OTIC'!BF9)</f>
        <v>7</v>
      </c>
      <c r="BG9" s="2">
        <f>+('3 Planilla Preadjudicación OTIC'!BG9)</f>
        <v>7</v>
      </c>
      <c r="BH9" s="2">
        <f>+('3 Planilla Preadjudicación OTIC'!BH9)</f>
        <v>7</v>
      </c>
      <c r="BI9" s="2">
        <f>+('3 Planilla Preadjudicación OTIC'!BI9)</f>
        <v>5</v>
      </c>
      <c r="BJ9" s="2">
        <f>+('3 Planilla Preadjudicación OTIC'!BJ9)</f>
        <v>5</v>
      </c>
      <c r="BK9" s="2">
        <f>+('3 Planilla Preadjudicación OTIC'!BK9)</f>
        <v>5</v>
      </c>
      <c r="BL9" s="2">
        <f>+('3 Planilla Preadjudicación OTIC'!BL9)</f>
        <v>7</v>
      </c>
      <c r="BM9" s="104">
        <f>ROUND(('3 Planilla Preadjudicación OTIC'!BM9),1)</f>
        <v>5.8</v>
      </c>
      <c r="BN9" s="4" t="str">
        <f>+('3 Planilla Preadjudicación OTIC'!BN9)</f>
        <v>NO</v>
      </c>
      <c r="BO9" s="4">
        <f>+('3 Planilla Preadjudicación OTIC'!BO9)</f>
        <v>0</v>
      </c>
      <c r="BP9" s="4">
        <f>+('3 Planilla Preadjudicación OTIC'!BP9)</f>
        <v>0</v>
      </c>
      <c r="BQ9" s="4">
        <f>+('3 Planilla Preadjudicación OTIC'!BQ9)</f>
        <v>0</v>
      </c>
      <c r="BR9" s="4">
        <f>+('3 Planilla Preadjudicación OTIC'!BR9)</f>
        <v>0</v>
      </c>
      <c r="BS9" s="4">
        <f>+('3 Planilla Preadjudicación OTIC'!BS9)</f>
        <v>0</v>
      </c>
      <c r="BT9" s="4">
        <f>+('3 Planilla Preadjudicación OTIC'!BT9)</f>
        <v>0</v>
      </c>
      <c r="BU9" s="85">
        <f>IF(VLOOKUP(A9,'BD OFICIAL'!$A$1:$AL$2098,7,0)=D9,0,1)</f>
        <v>0</v>
      </c>
      <c r="BV9" s="85">
        <f>IF(VLOOKUP(A9,'BD OFICIAL'!$A$1:$AL$2098,11,0)=J9,0,1)</f>
        <v>0</v>
      </c>
      <c r="BW9" s="85">
        <f>IF(VLOOKUP(A9,'BD OFICIAL'!$A$1:$AL$2098,13,0)=L9,0,1)</f>
        <v>0</v>
      </c>
      <c r="BX9" s="2">
        <f>IF(VLOOKUP(A9,'BD OFICIAL'!$A$1:$AL$2098,16,0)=O9,0,1)</f>
        <v>0</v>
      </c>
      <c r="BY9" s="2">
        <f>IF(VLOOKUP(A9,'BD OFICIAL'!$A$1:$AL$2098,17,0)=P9,0,1)</f>
        <v>0</v>
      </c>
      <c r="BZ9" s="2">
        <f>IF(VLOOKUP(A9,'BD OFICIAL'!$A$1:$AL$2098,19,0)=R9,0,1)</f>
        <v>0</v>
      </c>
      <c r="CA9" s="2">
        <f>IF(VLOOKUP(A9,'BD OFICIAL'!$A$1:$AL$2098,21,0)=T9,0,1)</f>
        <v>0</v>
      </c>
      <c r="CB9" s="2">
        <f>IF(VLOOKUP(A9,'BD OFICIAL'!$A$1:$AL$2098,24,0)=AK9,0,1)</f>
        <v>0</v>
      </c>
      <c r="CC9" s="2">
        <f>IF(VLOOKUP(A9,'BD OFICIAL'!$A$1:$AL$2098,25,0)=X9,0,1)</f>
        <v>0</v>
      </c>
      <c r="CD9" s="2">
        <f>IF(VLOOKUP(A9,'BD OFICIAL'!$A$1:$AL$2098,26,0)=Y9,0,1)</f>
        <v>0</v>
      </c>
      <c r="CE9" s="2">
        <f>IF(VLOOKUP(A9,'BD OFICIAL'!$A$1:$AL$2098,27,0)=Z9,0,1)</f>
        <v>0</v>
      </c>
      <c r="CF9" s="2">
        <f>IF(VLOOKUP(A9,'BD OFICIAL'!$A$1:$AL$2098,28,0)=AA9,0,1)</f>
        <v>0</v>
      </c>
      <c r="CG9" s="2">
        <f>IF(VLOOKUP(A9,'BD OFICIAL'!$A$1:$AL$2098,33,0)=AF9,0,1)</f>
        <v>0</v>
      </c>
      <c r="CH9" s="2">
        <f>IF(VLOOKUP(A9,'BD OFICIAL'!$A$1:$AL$2098,35,0)=AH9,0,1)</f>
        <v>0</v>
      </c>
      <c r="CI9" s="85">
        <f>IF(VLOOKUP(A9,'BD OFICIAL'!$A$1:$AL$2098,34,0)=AL9,0,1)</f>
        <v>0</v>
      </c>
      <c r="CJ9" s="12">
        <f>VLOOKUP(A9,'BD OFICIAL'!$A$1:$AM$2098,36,0)*AM9-AP9</f>
        <v>0</v>
      </c>
      <c r="CK9" s="85" t="str">
        <f t="shared" si="0"/>
        <v>SHMAN</v>
      </c>
      <c r="CL9" s="85" t="str">
        <f t="shared" si="1"/>
        <v>NO</v>
      </c>
      <c r="CM9" s="85" t="str">
        <f t="shared" si="2"/>
        <v>SI</v>
      </c>
      <c r="CN9" s="31">
        <f t="shared" si="3"/>
        <v>0</v>
      </c>
      <c r="CO9" s="31">
        <f t="shared" si="4"/>
        <v>0</v>
      </c>
      <c r="CP9" s="31">
        <f t="shared" si="5"/>
        <v>0</v>
      </c>
      <c r="CQ9" s="31">
        <f>IF(Y9="NO",0,IF(Y9="SI",IF(VLOOKUP(A9,'BD OFICIAL'!$A:$AO,40,0)=AQ9,0,1)))</f>
        <v>0</v>
      </c>
      <c r="CR9" s="31">
        <f>IF(Z9="NO",0,IF(Z9="SI",IF(VLOOKUP(B9,'BD OFICIAL'!$A:$AO,41,0)=AS9,0,1)))</f>
        <v>0</v>
      </c>
      <c r="CS9" s="31">
        <f t="shared" si="6"/>
        <v>0</v>
      </c>
      <c r="CT9" s="31">
        <f t="shared" si="7"/>
        <v>0</v>
      </c>
      <c r="CU9" s="31">
        <f>IF(VLOOKUP(A9,'BD OFICIAL'!$A$1:$AL$1056,31,0)="SI",IF(AT9&gt;0,0,1),IF(AT9=0,0,1))</f>
        <v>0</v>
      </c>
      <c r="CV9" s="31">
        <f t="shared" si="8"/>
        <v>0</v>
      </c>
      <c r="CW9" s="31">
        <f t="shared" si="9"/>
        <v>0</v>
      </c>
      <c r="CX9" s="85" t="str">
        <f t="shared" si="10"/>
        <v>SI</v>
      </c>
      <c r="CY9" s="31">
        <f t="shared" si="11"/>
        <v>0</v>
      </c>
      <c r="CZ9" s="85" t="str">
        <f>IF(ISERROR(VLOOKUP(AI9,EXPERIENCIA!$A$1:$C$2100,1,0)),"NO","SI")</f>
        <v>SI</v>
      </c>
      <c r="DA9" s="85">
        <f>IF(CX9="no","NO APLICA",IF(AX9=0,"ERROR NOTA",IF(AND(AX9&gt;1,CZ9="NO"),"ERROR NOTA",IF(AND(CZ9="NO",AX9=1),0,IF(VLOOKUP(AI9,EXPERIENCIA!$A$1:$C$2100,3,0)=AX9,0,"ERROR NOTA")))))</f>
        <v>0</v>
      </c>
      <c r="DB9" s="85" t="str">
        <f>IF(ISERROR(VLOOKUP(AI9,COMPORTAMIENTO!$A$1:$C$2100,1,0)),"NO","SI")</f>
        <v>SI</v>
      </c>
      <c r="DC9" s="85">
        <f>IF(CX9="NO","NO APLICA",IF(AY9=0,"ERROR NOTA",IF(AND(DB9="NO",AY9=7),0,IF(VLOOKUP(AI9,COMPORTAMIENTO!$A$2:$H$2100,8,0)=AY9,0,"ERROR NOTA"))))</f>
        <v>0</v>
      </c>
      <c r="DD9" s="104">
        <f t="shared" si="12"/>
        <v>0.1</v>
      </c>
      <c r="DE9" s="104">
        <f t="shared" si="13"/>
        <v>0.70000000000000007</v>
      </c>
      <c r="DF9" s="85" t="str">
        <f t="shared" si="14"/>
        <v>NO</v>
      </c>
      <c r="DG9" s="85">
        <f t="shared" si="15"/>
        <v>7</v>
      </c>
      <c r="DH9" s="85">
        <f t="shared" si="16"/>
        <v>5.8999999999999995</v>
      </c>
      <c r="DI9" s="85">
        <f t="shared" si="17"/>
        <v>6.2850000000000001</v>
      </c>
      <c r="DJ9" s="12">
        <f t="shared" si="18"/>
        <v>6.2</v>
      </c>
      <c r="DK9" s="7">
        <f t="shared" si="19"/>
        <v>6.2382500000000007</v>
      </c>
      <c r="DL9" s="12">
        <f t="shared" si="20"/>
        <v>6373</v>
      </c>
      <c r="DM9" s="12">
        <f>VLOOKUP(A9,'5 TD'!$A:$B,2,0)</f>
        <v>6373</v>
      </c>
      <c r="DN9" s="7">
        <f t="shared" si="21"/>
        <v>7</v>
      </c>
      <c r="DO9" s="85" t="str">
        <f t="shared" si="22"/>
        <v>APROBADO</v>
      </c>
      <c r="DP9" s="85" t="str">
        <f t="shared" si="23"/>
        <v>APROBADO</v>
      </c>
      <c r="DQ9" s="7">
        <f t="shared" si="24"/>
        <v>5.8</v>
      </c>
      <c r="DR9" s="85" t="str">
        <f t="shared" si="25"/>
        <v>APROBADO</v>
      </c>
      <c r="DS9" s="2" t="str">
        <f>+('3 Planilla Preadjudicación OTIC'!BN9)</f>
        <v>NO</v>
      </c>
      <c r="DT9" s="2">
        <f>IF(DR9="APROBADO",VLOOKUP(A9,'5 TD'!$D$3:$E$270,2,0),"NO APLICA")</f>
        <v>6.2</v>
      </c>
      <c r="DU9" s="2" t="str">
        <f t="shared" si="26"/>
        <v>NO</v>
      </c>
      <c r="DV9" s="2" t="str">
        <f>IF(DU9="SI",VLOOKUP(A9,'5 TD'!$G$3:$H$270,2,0),"NO APLICA ")</f>
        <v xml:space="preserve">NO APLICA </v>
      </c>
      <c r="DW9" s="2" t="str">
        <f t="shared" si="27"/>
        <v>NO</v>
      </c>
      <c r="DX9" s="2" t="str">
        <f>IF(DW9="SI",VLOOKUP(A9,'5 TD'!$J$4:$K$472,2,0),"NO APLICA")</f>
        <v>NO APLICA</v>
      </c>
      <c r="DY9" s="2" t="str">
        <f t="shared" si="28"/>
        <v>NO APLICA</v>
      </c>
      <c r="DZ9" s="7" t="str">
        <f>IF(DY9="SI",VLOOKUP(A9,'5 TD'!$M$4:$N$350,2,0),"NO APLICA")</f>
        <v>NO APLICA</v>
      </c>
      <c r="EA9" s="2" t="str">
        <f t="shared" si="29"/>
        <v>NO APLICA</v>
      </c>
      <c r="EB9" s="12" t="str">
        <f t="shared" si="30"/>
        <v/>
      </c>
      <c r="EC9" s="12" t="str">
        <f>IF(EA9="SI",VLOOKUP(A9,'5 TD'!$V$4:$W$479,2,0),"NO APLICA")</f>
        <v>NO APLICA</v>
      </c>
      <c r="ED9" s="2" t="str">
        <f t="shared" si="31"/>
        <v>NO</v>
      </c>
      <c r="EE9" s="79" t="str">
        <f>IF(ED9="SI",VLOOKUP(AI9,COMPORTAMIENTO!$A$1:$H$2100,7,0),"NO APLICA")</f>
        <v>NO APLICA</v>
      </c>
      <c r="EF9" s="12" t="str">
        <f>IF(ED9="SI",VLOOKUP(A9,'5 TD'!$P$2:$Q$479,2,0),"NO APLICA")</f>
        <v>NO APLICA</v>
      </c>
      <c r="EG9" s="2" t="str">
        <f t="shared" si="32"/>
        <v>NO</v>
      </c>
      <c r="EH9" s="2">
        <f>IF(CZ9="no",0,VLOOKUP(AI9,EXPERIENCIA!$A$1:$C$2100,2,0))</f>
        <v>2</v>
      </c>
      <c r="EI9" s="2">
        <f>IF(CZ9="si",VLOOKUP(A9,'5 TD'!$S$3:$T$2103,2,0),0)</f>
        <v>31</v>
      </c>
      <c r="EJ9" s="2" t="str">
        <f t="shared" si="33"/>
        <v>NO</v>
      </c>
      <c r="EK9" s="2">
        <f>+('3 Planilla Preadjudicación OTIC'!BU9)</f>
        <v>0</v>
      </c>
      <c r="EL9" s="231"/>
      <c r="EQ9" s="86"/>
    </row>
    <row r="10" spans="1:147" s="30" customFormat="1" ht="13" x14ac:dyDescent="0.3">
      <c r="A10" s="2">
        <f>+('3 Planilla Preadjudicación OTIC'!A10)</f>
        <v>14328</v>
      </c>
      <c r="B10" s="2" t="str">
        <f>+('3 Planilla Preadjudicación OTIC'!B10)</f>
        <v>65181652-1</v>
      </c>
      <c r="C10" s="4">
        <f>+('3 Planilla Preadjudicación OTIC'!E10)</f>
        <v>2025</v>
      </c>
      <c r="D10" s="4" t="str">
        <f>+('3 Planilla Preadjudicación OTIC'!F10)</f>
        <v>MANDATO</v>
      </c>
      <c r="E10" s="4" t="str">
        <f>+('3 Planilla Preadjudicación OTIC'!G10)</f>
        <v>71440800-3</v>
      </c>
      <c r="F10" s="4" t="str">
        <f>+('3 Planilla Preadjudicación OTIC'!H10)</f>
        <v>FUNDACION SOLIDARIA TRABAJO PARA UN HERMANO</v>
      </c>
      <c r="G10" s="4"/>
      <c r="H10" s="4"/>
      <c r="I10" s="4" t="str">
        <f>+('3 Planilla Preadjudicación OTIC'!I10)</f>
        <v>CONFECCIÓN Y CORTE DE VESTUARIO PARA ADULTOS Y NIÑOS</v>
      </c>
      <c r="J10" s="4" t="str">
        <f>+('3 Planilla Preadjudicación OTIC'!J10)</f>
        <v>SIN PLAN FORMATIVO</v>
      </c>
      <c r="K10" s="4" t="str">
        <f>+('3 Planilla Preadjudicación OTIC'!K10)</f>
        <v>TÉCNICAS PARA EL EMPRENDIMIENTO</v>
      </c>
      <c r="L10" s="4" t="str">
        <f>+('3 Planilla Preadjudicación OTIC'!L10)</f>
        <v>PF0921</v>
      </c>
      <c r="M10" s="2">
        <f>+('3 Planilla Preadjudicación OTIC'!M10)</f>
        <v>13</v>
      </c>
      <c r="N10" s="4" t="str">
        <f>+('3 Planilla Preadjudicación OTIC'!N10)</f>
        <v>METROPOLITANA</v>
      </c>
      <c r="O10" s="4" t="str">
        <f>+('3 Planilla Preadjudicación OTIC'!O10)</f>
        <v>SAN JOAQUÍN</v>
      </c>
      <c r="P10" s="4" t="str">
        <f>+('3 Planilla Preadjudicación OTIC'!P10)</f>
        <v>EMPRENDEDORES/AS INFORMALES O PERSONAS VULNERABLES PERTENECIENTES AL 80% MAS VULNERABLE</v>
      </c>
      <c r="Q10" s="4" t="str">
        <f>+('3 Planilla Preadjudicación OTIC'!Q10)</f>
        <v>PRESENCIAL</v>
      </c>
      <c r="R10" s="4" t="str">
        <f>+('3 Planilla Preadjudicación OTIC'!R10)</f>
        <v>INDEPENDIENTE</v>
      </c>
      <c r="S10" s="4">
        <f>+('3 Planilla Preadjudicación OTIC'!S10)</f>
        <v>40</v>
      </c>
      <c r="T10" s="2">
        <f>+('3 Planilla Preadjudicación OTIC'!T10)</f>
        <v>15</v>
      </c>
      <c r="U10" s="2">
        <f>+('3 Planilla Preadjudicación OTIC'!U10)</f>
        <v>0</v>
      </c>
      <c r="V10" s="2">
        <f>+('3 Planilla Preadjudicación OTIC'!V10)</f>
        <v>12</v>
      </c>
      <c r="W10" s="2">
        <f>+('3 Planilla Preadjudicación OTIC'!W10)</f>
        <v>160</v>
      </c>
      <c r="X10" s="2">
        <f>+('3 Planilla Preadjudicación OTIC'!X10)</f>
        <v>4</v>
      </c>
      <c r="Y10" s="2" t="str">
        <f>+('3 Planilla Preadjudicación OTIC'!Y10)</f>
        <v>SI</v>
      </c>
      <c r="Z10" s="2" t="str">
        <f>+('3 Planilla Preadjudicación OTIC'!Z10)</f>
        <v>NO</v>
      </c>
      <c r="AA10" s="2" t="str">
        <f>+('3 Planilla Preadjudicación OTIC'!AA10)</f>
        <v>NO</v>
      </c>
      <c r="AB10" s="4" t="str">
        <f>+('3 Planilla Preadjudicación OTIC'!AB10)</f>
        <v>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v>
      </c>
      <c r="AC10" s="4" t="str">
        <f>+('3 Planilla Preadjudicación OTIC'!AC10)</f>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v>
      </c>
      <c r="AD10" s="2" t="str">
        <f>+('3 Planilla Preadjudicación OTIC'!AD10)</f>
        <v>NO</v>
      </c>
      <c r="AE10" s="4">
        <f>+('3 Planilla Preadjudicación OTIC'!AE10)</f>
        <v>0</v>
      </c>
      <c r="AF10" s="2" t="str">
        <f>+('3 Planilla Preadjudicación OTIC'!AF10)</f>
        <v>CERRADA</v>
      </c>
      <c r="AG10" s="2">
        <f>+('3 Planilla Preadjudicación OTIC'!AG10)</f>
        <v>40</v>
      </c>
      <c r="AH10" s="211">
        <f>+('3 Planilla Preadjudicación OTIC'!AH10)</f>
        <v>1</v>
      </c>
      <c r="AI10" s="135" t="str">
        <f>+('3 Planilla Preadjudicación OTIC'!AI10)</f>
        <v>76102946-0</v>
      </c>
      <c r="AJ10" s="4" t="str">
        <f>+('3 Planilla Preadjudicación OTIC'!AJ10)</f>
        <v>CAPACITACIONES INNOVA PYMES LTDA</v>
      </c>
      <c r="AK10" s="2">
        <f>+('3 Planilla Preadjudicación OTIC'!AK10)</f>
        <v>160</v>
      </c>
      <c r="AL10" s="2">
        <f>+('3 Planilla Preadjudicación OTIC'!AL10)</f>
        <v>40</v>
      </c>
      <c r="AM10" s="12">
        <f>+('3 Planilla Preadjudicación OTIC'!AM10)</f>
        <v>4130</v>
      </c>
      <c r="AN10" s="12">
        <f>+('3 Planilla Preadjudicación OTIC'!AN10)</f>
        <v>0</v>
      </c>
      <c r="AO10" s="12">
        <f>+('3 Planilla Preadjudicación OTIC'!AO10)</f>
        <v>0</v>
      </c>
      <c r="AP10" s="12">
        <f>+('3 Planilla Preadjudicación OTIC'!AP10)</f>
        <v>9912000</v>
      </c>
      <c r="AQ10" s="12">
        <f>+('3 Planilla Preadjudicación OTIC'!AQ10)</f>
        <v>2400000</v>
      </c>
      <c r="AR10" s="12">
        <f>+('3 Planilla Preadjudicación OTIC'!AR10)</f>
        <v>0</v>
      </c>
      <c r="AS10" s="12">
        <f>+('3 Planilla Preadjudicación OTIC'!AS10)</f>
        <v>0</v>
      </c>
      <c r="AT10" s="12">
        <f>+('3 Planilla Preadjudicación OTIC'!AT10)</f>
        <v>0</v>
      </c>
      <c r="AU10" s="12">
        <f>+('3 Planilla Preadjudicación OTIC'!AU10)</f>
        <v>12312000</v>
      </c>
      <c r="AV10" s="2" t="str">
        <f>+('3 Planilla Preadjudicación OTIC'!AV10)</f>
        <v>SI</v>
      </c>
      <c r="AW10" s="4">
        <f>+('3 Planilla Preadjudicación OTIC'!AW10)</f>
        <v>0</v>
      </c>
      <c r="AX10" s="2">
        <f>+('3 Planilla Preadjudicación OTIC'!AX10)</f>
        <v>1</v>
      </c>
      <c r="AY10" s="2">
        <f>+('3 Planilla Preadjudicación OTIC'!AY10)</f>
        <v>7</v>
      </c>
      <c r="AZ10" s="2">
        <f>+('3 Planilla Preadjudicación OTIC'!AZ10)</f>
        <v>7</v>
      </c>
      <c r="BA10" s="2">
        <f>+('3 Planilla Preadjudicación OTIC'!BA10)</f>
        <v>7</v>
      </c>
      <c r="BB10" s="2">
        <f>+('3 Planilla Preadjudicación OTIC'!BB10)</f>
        <v>7</v>
      </c>
      <c r="BC10" s="2">
        <f>+('3 Planilla Preadjudicación OTIC'!BC10)</f>
        <v>7</v>
      </c>
      <c r="BD10" s="2">
        <f>+('3 Planilla Preadjudicación OTIC'!BD10)</f>
        <v>7</v>
      </c>
      <c r="BE10" s="2">
        <f>+('3 Planilla Preadjudicación OTIC'!BE10)</f>
        <v>7</v>
      </c>
      <c r="BF10" s="2">
        <f>+('3 Planilla Preadjudicación OTIC'!BF10)</f>
        <v>7</v>
      </c>
      <c r="BG10" s="2">
        <f>+('3 Planilla Preadjudicación OTIC'!BG10)</f>
        <v>7</v>
      </c>
      <c r="BH10" s="2">
        <f>+('3 Planilla Preadjudicación OTIC'!BH10)</f>
        <v>7</v>
      </c>
      <c r="BI10" s="2">
        <f>+('3 Planilla Preadjudicación OTIC'!BI10)</f>
        <v>7</v>
      </c>
      <c r="BJ10" s="2">
        <f>+('3 Planilla Preadjudicación OTIC'!BJ10)</f>
        <v>7</v>
      </c>
      <c r="BK10" s="2">
        <f>+('3 Planilla Preadjudicación OTIC'!BK10)</f>
        <v>7</v>
      </c>
      <c r="BL10" s="2">
        <f>+('3 Planilla Preadjudicación OTIC'!BL10)</f>
        <v>7</v>
      </c>
      <c r="BM10" s="104">
        <f>ROUND(('3 Planilla Preadjudicación OTIC'!BM10),1)</f>
        <v>6.4</v>
      </c>
      <c r="BN10" s="4" t="str">
        <f>+('3 Planilla Preadjudicación OTIC'!BN10)</f>
        <v>NO</v>
      </c>
      <c r="BO10" s="4">
        <f>+('3 Planilla Preadjudicación OTIC'!BO10)</f>
        <v>0</v>
      </c>
      <c r="BP10" s="4">
        <f>+('3 Planilla Preadjudicación OTIC'!BP10)</f>
        <v>0</v>
      </c>
      <c r="BQ10" s="4">
        <f>+('3 Planilla Preadjudicación OTIC'!BQ10)</f>
        <v>0</v>
      </c>
      <c r="BR10" s="4">
        <f>+('3 Planilla Preadjudicación OTIC'!BR10)</f>
        <v>0</v>
      </c>
      <c r="BS10" s="4">
        <f>+('3 Planilla Preadjudicación OTIC'!BS10)</f>
        <v>0</v>
      </c>
      <c r="BT10" s="4">
        <f>+('3 Planilla Preadjudicación OTIC'!BT10)</f>
        <v>0</v>
      </c>
      <c r="BU10" s="85">
        <f>IF(VLOOKUP(A10,'BD OFICIAL'!$A$1:$AL$2098,7,0)=D10,0,1)</f>
        <v>0</v>
      </c>
      <c r="BV10" s="85">
        <f>IF(VLOOKUP(A10,'BD OFICIAL'!$A$1:$AL$2098,11,0)=J10,0,1)</f>
        <v>0</v>
      </c>
      <c r="BW10" s="85">
        <f>IF(VLOOKUP(A10,'BD OFICIAL'!$A$1:$AL$2098,13,0)=L10,0,1)</f>
        <v>0</v>
      </c>
      <c r="BX10" s="2">
        <f>IF(VLOOKUP(A10,'BD OFICIAL'!$A$1:$AL$2098,16,0)=O10,0,1)</f>
        <v>0</v>
      </c>
      <c r="BY10" s="2">
        <f>IF(VLOOKUP(A10,'BD OFICIAL'!$A$1:$AL$2098,17,0)=P10,0,1)</f>
        <v>0</v>
      </c>
      <c r="BZ10" s="2">
        <f>IF(VLOOKUP(A10,'BD OFICIAL'!$A$1:$AL$2098,19,0)=R10,0,1)</f>
        <v>0</v>
      </c>
      <c r="CA10" s="2">
        <f>IF(VLOOKUP(A10,'BD OFICIAL'!$A$1:$AL$2098,21,0)=T10,0,1)</f>
        <v>0</v>
      </c>
      <c r="CB10" s="2">
        <f>IF(VLOOKUP(A10,'BD OFICIAL'!$A$1:$AL$2098,24,0)=AK10,0,1)</f>
        <v>0</v>
      </c>
      <c r="CC10" s="2">
        <f>IF(VLOOKUP(A10,'BD OFICIAL'!$A$1:$AL$2098,25,0)=X10,0,1)</f>
        <v>0</v>
      </c>
      <c r="CD10" s="2">
        <f>IF(VLOOKUP(A10,'BD OFICIAL'!$A$1:$AL$2098,26,0)=Y10,0,1)</f>
        <v>0</v>
      </c>
      <c r="CE10" s="2">
        <f>IF(VLOOKUP(A10,'BD OFICIAL'!$A$1:$AL$2098,27,0)=Z10,0,1)</f>
        <v>0</v>
      </c>
      <c r="CF10" s="2">
        <f>IF(VLOOKUP(A10,'BD OFICIAL'!$A$1:$AL$2098,28,0)=AA10,0,1)</f>
        <v>0</v>
      </c>
      <c r="CG10" s="2">
        <f>IF(VLOOKUP(A10,'BD OFICIAL'!$A$1:$AL$2098,33,0)=AF10,0,1)</f>
        <v>0</v>
      </c>
      <c r="CH10" s="2">
        <f>IF(VLOOKUP(A10,'BD OFICIAL'!$A$1:$AL$2098,35,0)=AH10,0,1)</f>
        <v>0</v>
      </c>
      <c r="CI10" s="85">
        <f>IF(VLOOKUP(A10,'BD OFICIAL'!$A$1:$AL$2098,34,0)=AL10,0,1)</f>
        <v>0</v>
      </c>
      <c r="CJ10" s="12">
        <f>VLOOKUP(A10,'BD OFICIAL'!$A$1:$AM$2098,36,0)*AM10-AP10</f>
        <v>0</v>
      </c>
      <c r="CK10" s="85" t="str">
        <f t="shared" si="0"/>
        <v>SSH</v>
      </c>
      <c r="CL10" s="85" t="str">
        <f t="shared" si="1"/>
        <v>NO</v>
      </c>
      <c r="CM10" s="85" t="str">
        <f t="shared" si="2"/>
        <v>SI</v>
      </c>
      <c r="CN10" s="31">
        <f t="shared" si="3"/>
        <v>0</v>
      </c>
      <c r="CO10" s="31">
        <f t="shared" si="4"/>
        <v>0</v>
      </c>
      <c r="CP10" s="31">
        <f t="shared" si="5"/>
        <v>0</v>
      </c>
      <c r="CQ10" s="31">
        <f>IF(Y10="NO",0,IF(Y10="SI",IF(VLOOKUP(A10,'BD OFICIAL'!$A:$AO,40,0)=AQ10,0,1)))</f>
        <v>0</v>
      </c>
      <c r="CR10" s="31">
        <f>IF(Z10="NO",0,IF(Z10="SI",IF(VLOOKUP(B10,'BD OFICIAL'!$A:$AO,41,0)=AS10,0,1)))</f>
        <v>0</v>
      </c>
      <c r="CS10" s="31">
        <f t="shared" si="6"/>
        <v>0</v>
      </c>
      <c r="CT10" s="31">
        <f t="shared" si="7"/>
        <v>0</v>
      </c>
      <c r="CU10" s="31">
        <f>IF(VLOOKUP(A10,'BD OFICIAL'!$A$1:$AL$1056,31,0)="SI",IF(AT10&gt;0,0,1),IF(AT10=0,0,1))</f>
        <v>0</v>
      </c>
      <c r="CV10" s="31">
        <f t="shared" si="8"/>
        <v>0</v>
      </c>
      <c r="CW10" s="31">
        <f t="shared" si="9"/>
        <v>0</v>
      </c>
      <c r="CX10" s="85" t="str">
        <f t="shared" si="10"/>
        <v>SI</v>
      </c>
      <c r="CY10" s="31">
        <f t="shared" si="11"/>
        <v>0</v>
      </c>
      <c r="CZ10" s="85" t="str">
        <f>IF(ISERROR(VLOOKUP(AI10,EXPERIENCIA!$A$1:$C$2100,1,0)),"NO","SI")</f>
        <v>SI</v>
      </c>
      <c r="DA10" s="85">
        <f>IF(CX10="no","NO APLICA",IF(AX10=0,"ERROR NOTA",IF(AND(AX10&gt;1,CZ10="NO"),"ERROR NOTA",IF(AND(CZ10="NO",AX10=1),0,IF(VLOOKUP(AI10,EXPERIENCIA!$A$1:$C$2100,3,0)=AX10,0,"ERROR NOTA")))))</f>
        <v>0</v>
      </c>
      <c r="DB10" s="85" t="str">
        <f>IF(ISERROR(VLOOKUP(AI10,COMPORTAMIENTO!$A$1:$C$2100,1,0)),"NO","SI")</f>
        <v>SI</v>
      </c>
      <c r="DC10" s="85">
        <f>IF(CX10="NO","NO APLICA",IF(AY10=0,"ERROR NOTA",IF(AND(DB10="NO",AY10=7),0,IF(VLOOKUP(AI10,COMPORTAMIENTO!$A$2:$H$2100,8,0)=AY10,0,"ERROR NOTA"))))</f>
        <v>0</v>
      </c>
      <c r="DD10" s="104">
        <f t="shared" si="12"/>
        <v>0.1</v>
      </c>
      <c r="DE10" s="104">
        <f t="shared" si="13"/>
        <v>0.70000000000000007</v>
      </c>
      <c r="DF10" s="85" t="str">
        <f t="shared" si="14"/>
        <v>NO</v>
      </c>
      <c r="DG10" s="85">
        <f t="shared" si="15"/>
        <v>7</v>
      </c>
      <c r="DH10" s="85">
        <f t="shared" si="16"/>
        <v>7</v>
      </c>
      <c r="DI10" s="85">
        <f t="shared" si="17"/>
        <v>7</v>
      </c>
      <c r="DJ10" s="12">
        <f t="shared" si="18"/>
        <v>7.0000000000000009</v>
      </c>
      <c r="DK10" s="7">
        <f t="shared" si="19"/>
        <v>7.0000000000000009</v>
      </c>
      <c r="DL10" s="12">
        <f t="shared" si="20"/>
        <v>4130</v>
      </c>
      <c r="DM10" s="12">
        <f>VLOOKUP(A10,'5 TD'!$A:$B,2,0)</f>
        <v>4130</v>
      </c>
      <c r="DN10" s="7">
        <f t="shared" si="21"/>
        <v>7</v>
      </c>
      <c r="DO10" s="85" t="str">
        <f t="shared" si="22"/>
        <v>APROBADO</v>
      </c>
      <c r="DP10" s="85" t="str">
        <f t="shared" si="23"/>
        <v>APROBADO</v>
      </c>
      <c r="DQ10" s="7">
        <f t="shared" si="24"/>
        <v>6.4</v>
      </c>
      <c r="DR10" s="85" t="str">
        <f t="shared" si="25"/>
        <v>APROBADO</v>
      </c>
      <c r="DS10" s="2" t="str">
        <f>+('3 Planilla Preadjudicación OTIC'!BN10)</f>
        <v>NO</v>
      </c>
      <c r="DT10" s="2">
        <f>IF(DR10="APROBADO",VLOOKUP(A10,'5 TD'!$D$3:$E$270,2,0),"NO APLICA")</f>
        <v>7</v>
      </c>
      <c r="DU10" s="2" t="str">
        <f t="shared" si="26"/>
        <v>NO</v>
      </c>
      <c r="DV10" s="2" t="str">
        <f>IF(DU10="SI",VLOOKUP(A10,'5 TD'!$G$3:$H$270,2,0),"NO APLICA ")</f>
        <v xml:space="preserve">NO APLICA </v>
      </c>
      <c r="DW10" s="2" t="str">
        <f t="shared" si="27"/>
        <v>NO</v>
      </c>
      <c r="DX10" s="2" t="str">
        <f>IF(DW10="SI",VLOOKUP(A10,'5 TD'!$J$4:$K$472,2,0),"NO APLICA")</f>
        <v>NO APLICA</v>
      </c>
      <c r="DY10" s="2" t="str">
        <f t="shared" si="28"/>
        <v>NO APLICA</v>
      </c>
      <c r="DZ10" s="7" t="str">
        <f>IF(DY10="SI",VLOOKUP(A10,'5 TD'!$M$4:$N$350,2,0),"NO APLICA")</f>
        <v>NO APLICA</v>
      </c>
      <c r="EA10" s="2" t="str">
        <f t="shared" si="29"/>
        <v>NO APLICA</v>
      </c>
      <c r="EB10" s="12" t="str">
        <f t="shared" si="30"/>
        <v/>
      </c>
      <c r="EC10" s="12" t="str">
        <f>IF(EA10="SI",VLOOKUP(A10,'5 TD'!$V$4:$W$479,2,0),"NO APLICA")</f>
        <v>NO APLICA</v>
      </c>
      <c r="ED10" s="2" t="str">
        <f t="shared" si="31"/>
        <v>NO</v>
      </c>
      <c r="EE10" s="79" t="str">
        <f>IF(ED10="SI",VLOOKUP(AI10,COMPORTAMIENTO!$A$1:$H$2100,7,0),"NO APLICA")</f>
        <v>NO APLICA</v>
      </c>
      <c r="EF10" s="12" t="str">
        <f>IF(ED10="SI",VLOOKUP(A10,'5 TD'!$P$2:$Q$479,2,0),"NO APLICA")</f>
        <v>NO APLICA</v>
      </c>
      <c r="EG10" s="2" t="str">
        <f t="shared" si="32"/>
        <v>NO</v>
      </c>
      <c r="EH10" s="2">
        <f>IF(CZ10="no",0,VLOOKUP(AI10,EXPERIENCIA!$A$1:$C$2100,2,0))</f>
        <v>2</v>
      </c>
      <c r="EI10" s="2">
        <f>IF(CZ10="si",VLOOKUP(A10,'5 TD'!$S$3:$T$2103,2,0),0)</f>
        <v>125</v>
      </c>
      <c r="EJ10" s="2" t="str">
        <f t="shared" si="33"/>
        <v>NO</v>
      </c>
      <c r="EK10" s="2">
        <f>+('3 Planilla Preadjudicación OTIC'!BU10)</f>
        <v>0</v>
      </c>
      <c r="EL10" s="231"/>
      <c r="EQ10" s="86"/>
    </row>
    <row r="11" spans="1:147" s="3" customFormat="1" ht="13" x14ac:dyDescent="0.3">
      <c r="A11" s="2">
        <f>+('3 Planilla Preadjudicación OTIC'!A11)</f>
        <v>14407</v>
      </c>
      <c r="B11" s="2" t="str">
        <f>+('3 Planilla Preadjudicación OTIC'!B11)</f>
        <v>65181652-1</v>
      </c>
      <c r="C11" s="4">
        <f>+('3 Planilla Preadjudicación OTIC'!E11)</f>
        <v>2025</v>
      </c>
      <c r="D11" s="4" t="str">
        <f>+('3 Planilla Preadjudicación OTIC'!F11)</f>
        <v>MANDATO</v>
      </c>
      <c r="E11" s="4" t="str">
        <f>+('3 Planilla Preadjudicación OTIC'!G11)</f>
        <v>73188700-4</v>
      </c>
      <c r="F11" s="4" t="str">
        <f>+('3 Planilla Preadjudicación OTIC'!H11)</f>
        <v>ONG CASA DE ACOGIDA LA ESPERANZA</v>
      </c>
      <c r="G11" s="4"/>
      <c r="H11" s="4"/>
      <c r="I11" s="4" t="str">
        <f>+('3 Planilla Preadjudicación OTIC'!I11)</f>
        <v>MASAJES CORPORALES CON FINES ESTÉTICOS Y DE RELAJACIÓN</v>
      </c>
      <c r="J11" s="4" t="str">
        <f>+('3 Planilla Preadjudicación OTIC'!J11)</f>
        <v>SIN PLAN FORMATIVO</v>
      </c>
      <c r="K11" s="4" t="str">
        <f>+('3 Planilla Preadjudicación OTIC'!K11)</f>
        <v/>
      </c>
      <c r="L11" s="4" t="str">
        <f>+('3 Planilla Preadjudicación OTIC'!L11)</f>
        <v/>
      </c>
      <c r="M11" s="2">
        <f>+('3 Planilla Preadjudicación OTIC'!M11)</f>
        <v>13</v>
      </c>
      <c r="N11" s="4" t="str">
        <f>+('3 Planilla Preadjudicación OTIC'!N11)</f>
        <v>METROPOLITANA</v>
      </c>
      <c r="O11" s="4" t="str">
        <f>+('3 Planilla Preadjudicación OTIC'!O11)</f>
        <v>LA GRANJA</v>
      </c>
      <c r="P11" s="4" t="str">
        <f>+('3 Planilla Preadjudicación OTIC'!P11)</f>
        <v>EMPRENDEDORES/AS INFORMALES O PERSONAS VULNERABLES PERTENECIENTES AL 80% MAS VULNERABLE</v>
      </c>
      <c r="Q11" s="4" t="str">
        <f>+('3 Planilla Preadjudicación OTIC'!Q11)</f>
        <v>PRESENCIAL</v>
      </c>
      <c r="R11" s="4" t="str">
        <f>+('3 Planilla Preadjudicación OTIC'!R11)</f>
        <v>DEPENDIENTE</v>
      </c>
      <c r="S11" s="4">
        <f>+('3 Planilla Preadjudicación OTIC'!S11)</f>
        <v>50</v>
      </c>
      <c r="T11" s="2">
        <f>+('3 Planilla Preadjudicación OTIC'!T11)</f>
        <v>20</v>
      </c>
      <c r="U11" s="2">
        <f>+('3 Planilla Preadjudicación OTIC'!U11)</f>
        <v>0</v>
      </c>
      <c r="V11" s="2">
        <f>+('3 Planilla Preadjudicación OTIC'!V11)</f>
        <v>0</v>
      </c>
      <c r="W11" s="2">
        <f>+('3 Planilla Preadjudicación OTIC'!W11)</f>
        <v>200</v>
      </c>
      <c r="X11" s="2">
        <f>+('3 Planilla Preadjudicación OTIC'!X11)</f>
        <v>4</v>
      </c>
      <c r="Y11" s="2" t="str">
        <f>+('3 Planilla Preadjudicación OTIC'!Y11)</f>
        <v>SI</v>
      </c>
      <c r="Z11" s="2" t="str">
        <f>+('3 Planilla Preadjudicación OTIC'!Z11)</f>
        <v>NO</v>
      </c>
      <c r="AA11" s="2" t="str">
        <f>+('3 Planilla Preadjudicación OTIC'!AA11)</f>
        <v>NO</v>
      </c>
      <c r="AB11" s="4" t="str">
        <f>+('3 Planilla Preadjudicación OTIC'!AB11)</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11" s="4" t="str">
        <f>+('3 Planilla Preadjudicación OTIC'!AC11)</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11" s="2" t="str">
        <f>+('3 Planilla Preadjudicación OTIC'!AD11)</f>
        <v>NO</v>
      </c>
      <c r="AE11" s="4">
        <f>+('3 Planilla Preadjudicación OTIC'!AE11)</f>
        <v>0</v>
      </c>
      <c r="AF11" s="2" t="str">
        <f>+('3 Planilla Preadjudicación OTIC'!AF11)</f>
        <v>CERRADA</v>
      </c>
      <c r="AG11" s="2">
        <f>+('3 Planilla Preadjudicación OTIC'!AG11)</f>
        <v>50</v>
      </c>
      <c r="AH11" s="2">
        <f>+('3 Planilla Preadjudicación OTIC'!AH11)</f>
        <v>2</v>
      </c>
      <c r="AI11" s="135" t="str">
        <f>+('3 Planilla Preadjudicación OTIC'!AI11)</f>
        <v>76102946-0</v>
      </c>
      <c r="AJ11" s="4" t="str">
        <f>+('3 Planilla Preadjudicación OTIC'!AJ11)</f>
        <v>CAPACITACIONES INNOVA PYMES LTDA</v>
      </c>
      <c r="AK11" s="2">
        <f>+('3 Planilla Preadjudicación OTIC'!AK11)</f>
        <v>200</v>
      </c>
      <c r="AL11" s="2">
        <f>+('3 Planilla Preadjudicación OTIC'!AL11)</f>
        <v>50</v>
      </c>
      <c r="AM11" s="12">
        <f>+('3 Planilla Preadjudicación OTIC'!AM11)</f>
        <v>5075</v>
      </c>
      <c r="AN11" s="12">
        <f>+('3 Planilla Preadjudicación OTIC'!AN11)</f>
        <v>0</v>
      </c>
      <c r="AO11" s="12">
        <f>+('3 Planilla Preadjudicación OTIC'!AO11)</f>
        <v>0</v>
      </c>
      <c r="AP11" s="12">
        <f>+('3 Planilla Preadjudicación OTIC'!AP11)</f>
        <v>20300000</v>
      </c>
      <c r="AQ11" s="12">
        <f>+('3 Planilla Preadjudicación OTIC'!AQ11)</f>
        <v>4000000</v>
      </c>
      <c r="AR11" s="12">
        <f>+('3 Planilla Preadjudicación OTIC'!AR11)</f>
        <v>0</v>
      </c>
      <c r="AS11" s="12">
        <f>+('3 Planilla Preadjudicación OTIC'!AS11)</f>
        <v>0</v>
      </c>
      <c r="AT11" s="12">
        <f>+('3 Planilla Preadjudicación OTIC'!AT11)</f>
        <v>0</v>
      </c>
      <c r="AU11" s="12">
        <f>+('3 Planilla Preadjudicación OTIC'!AU11)</f>
        <v>24300000</v>
      </c>
      <c r="AV11" s="2" t="str">
        <f>+('3 Planilla Preadjudicación OTIC'!AV11)</f>
        <v>SI</v>
      </c>
      <c r="AW11" s="4">
        <f>+('3 Planilla Preadjudicación OTIC'!AW11)</f>
        <v>0</v>
      </c>
      <c r="AX11" s="2">
        <f>+('3 Planilla Preadjudicación OTIC'!AX11)</f>
        <v>1</v>
      </c>
      <c r="AY11" s="2">
        <f>+('3 Planilla Preadjudicación OTIC'!AY11)</f>
        <v>7</v>
      </c>
      <c r="AZ11" s="2">
        <f>+('3 Planilla Preadjudicación OTIC'!AZ11)</f>
        <v>7</v>
      </c>
      <c r="BA11" s="2">
        <f>+('3 Planilla Preadjudicación OTIC'!BA11)</f>
        <v>7</v>
      </c>
      <c r="BB11" s="2">
        <f>+('3 Planilla Preadjudicación OTIC'!BB11)</f>
        <v>7</v>
      </c>
      <c r="BC11" s="2">
        <f>+('3 Planilla Preadjudicación OTIC'!BC11)</f>
        <v>7</v>
      </c>
      <c r="BD11" s="2">
        <f>+('3 Planilla Preadjudicación OTIC'!BD11)</f>
        <v>5.5</v>
      </c>
      <c r="BE11" s="2">
        <f>+('3 Planilla Preadjudicación OTIC'!BE11)</f>
        <v>5</v>
      </c>
      <c r="BF11" s="2">
        <f>+('3 Planilla Preadjudicación OTIC'!BF11)</f>
        <v>6</v>
      </c>
      <c r="BG11" s="2">
        <f>+('3 Planilla Preadjudicación OTIC'!BG11)</f>
        <v>7</v>
      </c>
      <c r="BH11" s="2">
        <f>+('3 Planilla Preadjudicación OTIC'!BH11)</f>
        <v>7</v>
      </c>
      <c r="BI11" s="2">
        <f>+('3 Planilla Preadjudicación OTIC'!BI11)</f>
        <v>5</v>
      </c>
      <c r="BJ11" s="2">
        <f>+('3 Planilla Preadjudicación OTIC'!BJ11)</f>
        <v>5</v>
      </c>
      <c r="BK11" s="2">
        <f>+('3 Planilla Preadjudicación OTIC'!BK11)</f>
        <v>5</v>
      </c>
      <c r="BL11" s="213">
        <f>ROUND(+('3 Planilla Preadjudicación OTIC'!BL11),1)</f>
        <v>7</v>
      </c>
      <c r="BM11" s="104">
        <f>ROUND(('3 Planilla Preadjudicación OTIC'!BM11),1)</f>
        <v>5.9</v>
      </c>
      <c r="BN11" s="4" t="str">
        <f>+('3 Planilla Preadjudicación OTIC'!BN11)</f>
        <v>NO</v>
      </c>
      <c r="BO11" s="4">
        <f>+('3 Planilla Preadjudicación OTIC'!BO11)</f>
        <v>0</v>
      </c>
      <c r="BP11" s="4">
        <f>+('3 Planilla Preadjudicación OTIC'!BP11)</f>
        <v>0</v>
      </c>
      <c r="BQ11" s="4">
        <f>+('3 Planilla Preadjudicación OTIC'!BQ11)</f>
        <v>0</v>
      </c>
      <c r="BR11" s="4">
        <f>+('3 Planilla Preadjudicación OTIC'!BR11)</f>
        <v>0</v>
      </c>
      <c r="BS11" s="4">
        <f>+('3 Planilla Preadjudicación OTIC'!BS11)</f>
        <v>0</v>
      </c>
      <c r="BT11" s="4">
        <f>+('3 Planilla Preadjudicación OTIC'!BT11)</f>
        <v>0</v>
      </c>
      <c r="BU11" s="85">
        <f>IF(VLOOKUP(A11,'BD OFICIAL'!$A$1:$AL$2098,7,0)=D11,0,1)</f>
        <v>0</v>
      </c>
      <c r="BV11" s="85">
        <f>IF(VLOOKUP(A11,'BD OFICIAL'!$A$1:$AL$2098,11,0)=J11,0,1)</f>
        <v>0</v>
      </c>
      <c r="BW11" s="85">
        <f>IF(VLOOKUP(A11,'BD OFICIAL'!$A$1:$AL$2098,13,0)=L11,0,1)</f>
        <v>0</v>
      </c>
      <c r="BX11" s="2">
        <f>IF(VLOOKUP(A11,'BD OFICIAL'!$A$1:$AL$2098,16,0)=O11,0,1)</f>
        <v>0</v>
      </c>
      <c r="BY11" s="2">
        <f>IF(VLOOKUP(A11,'BD OFICIAL'!$A$1:$AL$2098,17,0)=P11,0,1)</f>
        <v>0</v>
      </c>
      <c r="BZ11" s="2">
        <f>IF(VLOOKUP(A11,'BD OFICIAL'!$A$1:$AL$2098,19,0)=R11,0,1)</f>
        <v>0</v>
      </c>
      <c r="CA11" s="2">
        <f>IF(VLOOKUP(A11,'BD OFICIAL'!$A$1:$AL$2098,21,0)=T11,0,1)</f>
        <v>0</v>
      </c>
      <c r="CB11" s="2">
        <f>IF(VLOOKUP(A11,'BD OFICIAL'!$A$1:$AL$2098,24,0)=AK11,0,1)</f>
        <v>0</v>
      </c>
      <c r="CC11" s="2">
        <f>IF(VLOOKUP(A11,'BD OFICIAL'!$A$1:$AL$2098,25,0)=X11,0,1)</f>
        <v>0</v>
      </c>
      <c r="CD11" s="2">
        <f>IF(VLOOKUP(A11,'BD OFICIAL'!$A$1:$AL$2098,26,0)=Y11,0,1)</f>
        <v>0</v>
      </c>
      <c r="CE11" s="2">
        <f>IF(VLOOKUP(A11,'BD OFICIAL'!$A$1:$AL$2098,27,0)=Z11,0,1)</f>
        <v>0</v>
      </c>
      <c r="CF11" s="2">
        <f>IF(VLOOKUP(A11,'BD OFICIAL'!$A$1:$AL$2098,28,0)=AA11,0,1)</f>
        <v>0</v>
      </c>
      <c r="CG11" s="2">
        <f>IF(VLOOKUP(A11,'BD OFICIAL'!$A$1:$AL$2098,33,0)=AF11,0,1)</f>
        <v>0</v>
      </c>
      <c r="CH11" s="2">
        <f>IF(VLOOKUP(A11,'BD OFICIAL'!$A$1:$AL$2098,35,0)=AH11,0,1)</f>
        <v>0</v>
      </c>
      <c r="CI11" s="85">
        <f>IF(VLOOKUP(A11,'BD OFICIAL'!$A$1:$AL$2098,34,0)=AL11,0,1)</f>
        <v>0</v>
      </c>
      <c r="CJ11" s="12">
        <f>VLOOKUP(A11,'BD OFICIAL'!$A$1:$AM$2098,36,0)*AM11-AP11</f>
        <v>0</v>
      </c>
      <c r="CK11" s="85" t="str">
        <f t="shared" si="0"/>
        <v>SSH</v>
      </c>
      <c r="CL11" s="85" t="str">
        <f t="shared" si="1"/>
        <v>NO</v>
      </c>
      <c r="CM11" s="85" t="str">
        <f t="shared" si="2"/>
        <v>SI</v>
      </c>
      <c r="CN11" s="31">
        <f t="shared" si="3"/>
        <v>0</v>
      </c>
      <c r="CO11" s="31">
        <f t="shared" si="4"/>
        <v>0</v>
      </c>
      <c r="CP11" s="31">
        <f t="shared" si="5"/>
        <v>0</v>
      </c>
      <c r="CQ11" s="31">
        <f>IF(Y11="NO",0,IF(Y11="SI",IF(VLOOKUP(A11,'BD OFICIAL'!$A:$AO,40,0)=AQ11,0,1)))</f>
        <v>0</v>
      </c>
      <c r="CR11" s="31">
        <f>IF(Z11="NO",0,IF(Z11="SI",IF(VLOOKUP(B11,'BD OFICIAL'!$A:$AO,41,0)=AS11,0,1)))</f>
        <v>0</v>
      </c>
      <c r="CS11" s="31">
        <f t="shared" si="6"/>
        <v>0</v>
      </c>
      <c r="CT11" s="31">
        <f t="shared" si="7"/>
        <v>0</v>
      </c>
      <c r="CU11" s="31">
        <f>IF(VLOOKUP(A11,'BD OFICIAL'!$A$1:$AL$1056,31,0)="SI",IF(AT11&gt;0,0,1),IF(AT11=0,0,1))</f>
        <v>0</v>
      </c>
      <c r="CV11" s="31">
        <f t="shared" si="8"/>
        <v>0</v>
      </c>
      <c r="CW11" s="31">
        <f t="shared" si="9"/>
        <v>0</v>
      </c>
      <c r="CX11" s="85" t="str">
        <f t="shared" si="10"/>
        <v>SI</v>
      </c>
      <c r="CY11" s="31">
        <f t="shared" si="11"/>
        <v>0</v>
      </c>
      <c r="CZ11" s="85" t="str">
        <f>IF(ISERROR(VLOOKUP(AI11,EXPERIENCIA!$A$1:$C$2100,1,0)),"NO","SI")</f>
        <v>SI</v>
      </c>
      <c r="DA11" s="85">
        <f>IF(CX11="no","NO APLICA",IF(AX11=0,"ERROR NOTA",IF(AND(AX11&gt;1,CZ11="NO"),"ERROR NOTA",IF(AND(CZ11="NO",AX11=1),0,IF(VLOOKUP(AI11,EXPERIENCIA!$A$1:$C$2100,3,0)=AX11,0,"ERROR NOTA")))))</f>
        <v>0</v>
      </c>
      <c r="DB11" s="85" t="str">
        <f>IF(ISERROR(VLOOKUP(AI11,COMPORTAMIENTO!$A$1:$C$2100,1,0)),"NO","SI")</f>
        <v>SI</v>
      </c>
      <c r="DC11" s="85">
        <f>IF(CX11="NO","NO APLICA",IF(AY11=0,"ERROR NOTA",IF(AND(DB11="NO",AY11=7),0,IF(VLOOKUP(AI11,COMPORTAMIENTO!$A$2:$H$2100,8,0)=AY11,0,"ERROR NOTA"))))</f>
        <v>0</v>
      </c>
      <c r="DD11" s="104">
        <f t="shared" si="12"/>
        <v>0.1</v>
      </c>
      <c r="DE11" s="104">
        <f t="shared" si="13"/>
        <v>0.70000000000000007</v>
      </c>
      <c r="DF11" s="85" t="str">
        <f t="shared" si="14"/>
        <v>NO</v>
      </c>
      <c r="DG11" s="85">
        <f t="shared" si="15"/>
        <v>7</v>
      </c>
      <c r="DH11" s="85">
        <f t="shared" si="16"/>
        <v>6.0500000000000007</v>
      </c>
      <c r="DI11" s="85">
        <f t="shared" si="17"/>
        <v>6.3825000000000003</v>
      </c>
      <c r="DJ11" s="12">
        <f t="shared" si="18"/>
        <v>6.2</v>
      </c>
      <c r="DK11" s="7">
        <f t="shared" si="19"/>
        <v>6.2821250000000006</v>
      </c>
      <c r="DL11" s="12">
        <f t="shared" si="20"/>
        <v>5075</v>
      </c>
      <c r="DM11" s="12">
        <f>VLOOKUP(A11,'5 TD'!$A:$B,2,0)</f>
        <v>5075</v>
      </c>
      <c r="DN11" s="7">
        <f t="shared" si="21"/>
        <v>7</v>
      </c>
      <c r="DO11" s="85" t="str">
        <f t="shared" si="22"/>
        <v>APROBADO</v>
      </c>
      <c r="DP11" s="85" t="str">
        <f t="shared" si="23"/>
        <v>APROBADO</v>
      </c>
      <c r="DQ11" s="7">
        <f t="shared" si="24"/>
        <v>5.9</v>
      </c>
      <c r="DR11" s="85" t="str">
        <f t="shared" si="25"/>
        <v>APROBADO</v>
      </c>
      <c r="DS11" s="2" t="str">
        <f>+('3 Planilla Preadjudicación OTIC'!BN11)</f>
        <v>NO</v>
      </c>
      <c r="DT11" s="2">
        <f>IF(DR11="APROBADO",VLOOKUP(A11,'5 TD'!$D$3:$E$270,2,0),"NO APLICA")</f>
        <v>7</v>
      </c>
      <c r="DU11" s="2" t="str">
        <f t="shared" si="26"/>
        <v>NO</v>
      </c>
      <c r="DV11" s="2" t="str">
        <f>IF(DU11="SI",VLOOKUP(A11,'5 TD'!$G$3:$H$270,2,0),"NO APLICA ")</f>
        <v xml:space="preserve">NO APLICA </v>
      </c>
      <c r="DW11" s="2" t="str">
        <f t="shared" si="27"/>
        <v>NO</v>
      </c>
      <c r="DX11" s="2" t="str">
        <f>IF(DW11="SI",VLOOKUP(A11,'5 TD'!$J$4:$K$472,2,0),"NO APLICA")</f>
        <v>NO APLICA</v>
      </c>
      <c r="DY11" s="2" t="str">
        <f t="shared" si="28"/>
        <v>NO APLICA</v>
      </c>
      <c r="DZ11" s="7" t="str">
        <f>IF(DY11="SI",VLOOKUP(A11,'5 TD'!$M$4:$N$350,2,0),"NO APLICA")</f>
        <v>NO APLICA</v>
      </c>
      <c r="EA11" s="2" t="str">
        <f t="shared" si="29"/>
        <v>NO APLICA</v>
      </c>
      <c r="EB11" s="12" t="str">
        <f t="shared" si="30"/>
        <v/>
      </c>
      <c r="EC11" s="12" t="str">
        <f>IF(EA11="SI",VLOOKUP(A11,'5 TD'!$V$4:$W$479,2,0),"NO APLICA")</f>
        <v>NO APLICA</v>
      </c>
      <c r="ED11" s="2" t="str">
        <f t="shared" si="31"/>
        <v>NO</v>
      </c>
      <c r="EE11" s="79" t="str">
        <f>IF(ED11="SI",VLOOKUP(AI11,COMPORTAMIENTO!$A$1:$H$2100,7,0),"NO APLICA")</f>
        <v>NO APLICA</v>
      </c>
      <c r="EF11" s="12" t="str">
        <f>IF(ED11="SI",VLOOKUP(A11,'5 TD'!$P$2:$Q$479,2,0),"NO APLICA")</f>
        <v>NO APLICA</v>
      </c>
      <c r="EG11" s="2" t="str">
        <f t="shared" si="32"/>
        <v>NO</v>
      </c>
      <c r="EH11" s="2">
        <f>IF(CZ11="no",0,VLOOKUP(AI11,EXPERIENCIA!$A$1:$C$2100,2,0))</f>
        <v>2</v>
      </c>
      <c r="EI11" s="2">
        <f>IF(CZ11="si",VLOOKUP(A11,'5 TD'!$S$3:$T$2103,2,0),0)</f>
        <v>254</v>
      </c>
      <c r="EJ11" s="2" t="str">
        <f t="shared" si="33"/>
        <v>NO</v>
      </c>
      <c r="EK11" s="2">
        <f>+('3 Planilla Preadjudicación OTIC'!BU11)</f>
        <v>0</v>
      </c>
      <c r="EL11" s="4"/>
      <c r="EQ11" s="86"/>
    </row>
    <row r="12" spans="1:147" s="3" customFormat="1" ht="13" x14ac:dyDescent="0.3">
      <c r="A12" s="2">
        <f>+('3 Planilla Preadjudicación OTIC'!A12)</f>
        <v>14481</v>
      </c>
      <c r="B12" s="2" t="str">
        <f>+('3 Planilla Preadjudicación OTIC'!B12)</f>
        <v>65181652-1</v>
      </c>
      <c r="C12" s="4">
        <f>+('3 Planilla Preadjudicación OTIC'!E12)</f>
        <v>2025</v>
      </c>
      <c r="D12" s="4" t="str">
        <f>+('3 Planilla Preadjudicación OTIC'!F12)</f>
        <v>MANDATO</v>
      </c>
      <c r="E12" s="4" t="str">
        <f>+('3 Planilla Preadjudicación OTIC'!G12)</f>
        <v>82648400-4</v>
      </c>
      <c r="F12" s="4" t="str">
        <f>+('3 Planilla Preadjudicación OTIC'!H12)</f>
        <v>SIP RED DE COLEGIOS</v>
      </c>
      <c r="G12" s="4"/>
      <c r="H12" s="4"/>
      <c r="I12" s="4" t="str">
        <f>+('3 Planilla Preadjudicación OTIC'!I12)</f>
        <v>CONTABILIDAD BÁSICA</v>
      </c>
      <c r="J12" s="4" t="str">
        <f>+('3 Planilla Preadjudicación OTIC'!J12)</f>
        <v>PF0594</v>
      </c>
      <c r="K12" s="4" t="str">
        <f>+('3 Planilla Preadjudicación OTIC'!K12)</f>
        <v/>
      </c>
      <c r="L12" s="4" t="str">
        <f>+('3 Planilla Preadjudicación OTIC'!L12)</f>
        <v/>
      </c>
      <c r="M12" s="2">
        <f>+('3 Planilla Preadjudicación OTIC'!M12)</f>
        <v>13</v>
      </c>
      <c r="N12" s="4" t="str">
        <f>+('3 Planilla Preadjudicación OTIC'!N12)</f>
        <v>METROPOLITANA</v>
      </c>
      <c r="O12" s="4" t="str">
        <f>+('3 Planilla Preadjudicación OTIC'!O12)</f>
        <v>QUINTA NORMAL</v>
      </c>
      <c r="P12" s="4" t="str">
        <f>+('3 Planilla Preadjudicación OTIC'!P12)</f>
        <v>TRABAJADORES POR CUENTA PROPIA CON RENTA INFERIOR A 3 INGRESOS MENSUALES</v>
      </c>
      <c r="Q12" s="4" t="str">
        <f>+('3 Planilla Preadjudicación OTIC'!Q12)</f>
        <v>PRESENCIAL</v>
      </c>
      <c r="R12" s="4" t="str">
        <f>+('3 Planilla Preadjudicación OTIC'!R12)</f>
        <v>INDEPENDIENTE</v>
      </c>
      <c r="S12" s="4">
        <f>+('3 Planilla Preadjudicación OTIC'!S12)</f>
        <v>25</v>
      </c>
      <c r="T12" s="2">
        <f>+('3 Planilla Preadjudicación OTIC'!T12)</f>
        <v>15</v>
      </c>
      <c r="U12" s="2">
        <f>+('3 Planilla Preadjudicación OTIC'!U12)</f>
        <v>100</v>
      </c>
      <c r="V12" s="2">
        <f>+('3 Planilla Preadjudicación OTIC'!V12)</f>
        <v>0</v>
      </c>
      <c r="W12" s="2">
        <f>+('3 Planilla Preadjudicación OTIC'!W12)</f>
        <v>100</v>
      </c>
      <c r="X12" s="2">
        <f>+('3 Planilla Preadjudicación OTIC'!X12)</f>
        <v>4</v>
      </c>
      <c r="Y12" s="2" t="str">
        <f>+('3 Planilla Preadjudicación OTIC'!Y12)</f>
        <v>SI</v>
      </c>
      <c r="Z12" s="2" t="str">
        <f>+('3 Planilla Preadjudicación OTIC'!Z12)</f>
        <v>NO</v>
      </c>
      <c r="AA12" s="2" t="str">
        <f>+('3 Planilla Preadjudicación OTIC'!AA12)</f>
        <v>NO</v>
      </c>
      <c r="AB12" s="4" t="str">
        <f>+('3 Planilla Preadjudicación OTIC'!AB12)</f>
        <v>SE AJUSTA A PLAN FORMATIVO</v>
      </c>
      <c r="AC12" s="4" t="str">
        <f>+('3 Planilla Preadjudicación OTIC'!AC12)</f>
        <v>ADULTOS MAYORES DE 18 AÑOS, EMPLEADOS Y/O DESEMPLEADOS, HOMBRES Y MUJERES, CHILENOS Y EXTRANJEROS, QUE RESIDAN EN LA REGION METROPOLITANA Y QUE CUENTEN CON EDUCACIÓN MEDIA COMPLETA</v>
      </c>
      <c r="AD12" s="2" t="str">
        <f>+('3 Planilla Preadjudicación OTIC'!AD12)</f>
        <v>NO</v>
      </c>
      <c r="AE12" s="4">
        <f>+('3 Planilla Preadjudicación OTIC'!AE12)</f>
        <v>0</v>
      </c>
      <c r="AF12" s="2" t="str">
        <f>+('3 Planilla Preadjudicación OTIC'!AF12)</f>
        <v>CERRADA</v>
      </c>
      <c r="AG12" s="2">
        <f>+('3 Planilla Preadjudicación OTIC'!AG12)</f>
        <v>25</v>
      </c>
      <c r="AH12" s="2">
        <f>+('3 Planilla Preadjudicación OTIC'!AH12)</f>
        <v>1</v>
      </c>
      <c r="AI12" s="135" t="str">
        <f>+('3 Planilla Preadjudicación OTIC'!AI12)</f>
        <v>76102946-0</v>
      </c>
      <c r="AJ12" s="4" t="str">
        <f>+('3 Planilla Preadjudicación OTIC'!AJ12)</f>
        <v>CAPACITACIONES INNOVA PYMES LTDA</v>
      </c>
      <c r="AK12" s="2">
        <f>+('3 Planilla Preadjudicación OTIC'!AK12)</f>
        <v>100</v>
      </c>
      <c r="AL12" s="2">
        <f>+('3 Planilla Preadjudicación OTIC'!AL12)</f>
        <v>25</v>
      </c>
      <c r="AM12" s="12">
        <f>+('3 Planilla Preadjudicación OTIC'!AM12)</f>
        <v>4130</v>
      </c>
      <c r="AN12" s="12">
        <f>+('3 Planilla Preadjudicación OTIC'!AN12)</f>
        <v>0</v>
      </c>
      <c r="AO12" s="12">
        <f>+('3 Planilla Preadjudicación OTIC'!AO12)</f>
        <v>0</v>
      </c>
      <c r="AP12" s="12">
        <f>+('3 Planilla Preadjudicación OTIC'!AP12)</f>
        <v>6195000</v>
      </c>
      <c r="AQ12" s="12">
        <f>+('3 Planilla Preadjudicación OTIC'!AQ12)</f>
        <v>1500000</v>
      </c>
      <c r="AR12" s="12">
        <f>+('3 Planilla Preadjudicación OTIC'!AR12)</f>
        <v>0</v>
      </c>
      <c r="AS12" s="12">
        <f>+('3 Planilla Preadjudicación OTIC'!AS12)</f>
        <v>0</v>
      </c>
      <c r="AT12" s="12">
        <f>+('3 Planilla Preadjudicación OTIC'!AT12)</f>
        <v>0</v>
      </c>
      <c r="AU12" s="12">
        <f>+('3 Planilla Preadjudicación OTIC'!AU12)</f>
        <v>7695000</v>
      </c>
      <c r="AV12" s="2" t="str">
        <f>+('3 Planilla Preadjudicación OTIC'!AV12)</f>
        <v>SI</v>
      </c>
      <c r="AW12" s="4">
        <f>+('3 Planilla Preadjudicación OTIC'!AW12)</f>
        <v>0</v>
      </c>
      <c r="AX12" s="2">
        <f>+('3 Planilla Preadjudicación OTIC'!AX12)</f>
        <v>1</v>
      </c>
      <c r="AY12" s="2">
        <f>+('3 Planilla Preadjudicación OTIC'!AY12)</f>
        <v>7</v>
      </c>
      <c r="AZ12" s="2">
        <f>+('3 Planilla Preadjudicación OTIC'!AZ12)</f>
        <v>0</v>
      </c>
      <c r="BA12" s="2">
        <f>+('3 Planilla Preadjudicación OTIC'!BA12)</f>
        <v>0</v>
      </c>
      <c r="BB12" s="2">
        <f>+('3 Planilla Preadjudicación OTIC'!BB12)</f>
        <v>0</v>
      </c>
      <c r="BC12" s="2">
        <f>+('3 Planilla Preadjudicación OTIC'!BC12)</f>
        <v>0</v>
      </c>
      <c r="BD12" s="2">
        <f>+('3 Planilla Preadjudicación OTIC'!BD12)</f>
        <v>0</v>
      </c>
      <c r="BE12" s="2">
        <f>+('3 Planilla Preadjudicación OTIC'!BE12)</f>
        <v>0</v>
      </c>
      <c r="BF12" s="2">
        <f>+('3 Planilla Preadjudicación OTIC'!BF12)</f>
        <v>0</v>
      </c>
      <c r="BG12" s="2">
        <f>+('3 Planilla Preadjudicación OTIC'!BG12)</f>
        <v>7</v>
      </c>
      <c r="BH12" s="2">
        <f>+('3 Planilla Preadjudicación OTIC'!BH12)</f>
        <v>7</v>
      </c>
      <c r="BI12" s="2">
        <f>+('3 Planilla Preadjudicación OTIC'!BI12)</f>
        <v>5</v>
      </c>
      <c r="BJ12" s="2">
        <f>+('3 Planilla Preadjudicación OTIC'!BJ12)</f>
        <v>5</v>
      </c>
      <c r="BK12" s="2">
        <f>+('3 Planilla Preadjudicación OTIC'!BK12)</f>
        <v>5</v>
      </c>
      <c r="BL12" s="213">
        <f>ROUND(+('3 Planilla Preadjudicación OTIC'!BL12),1)</f>
        <v>7</v>
      </c>
      <c r="BM12" s="104">
        <f>ROUND(('3 Planilla Preadjudicación OTIC'!BM12),1)</f>
        <v>5.8</v>
      </c>
      <c r="BN12" s="4" t="str">
        <f>+('3 Planilla Preadjudicación OTIC'!BN12)</f>
        <v>NO</v>
      </c>
      <c r="BO12" s="4">
        <f>+('3 Planilla Preadjudicación OTIC'!BO12)</f>
        <v>0</v>
      </c>
      <c r="BP12" s="4">
        <f>+('3 Planilla Preadjudicación OTIC'!BP12)</f>
        <v>0</v>
      </c>
      <c r="BQ12" s="4">
        <f>+('3 Planilla Preadjudicación OTIC'!BQ12)</f>
        <v>0</v>
      </c>
      <c r="BR12" s="4">
        <f>+('3 Planilla Preadjudicación OTIC'!BR12)</f>
        <v>0</v>
      </c>
      <c r="BS12" s="4">
        <f>+('3 Planilla Preadjudicación OTIC'!BS12)</f>
        <v>0</v>
      </c>
      <c r="BT12" s="4">
        <f>+('3 Planilla Preadjudicación OTIC'!BT12)</f>
        <v>0</v>
      </c>
      <c r="BU12" s="85">
        <f>IF(VLOOKUP(A12,'BD OFICIAL'!$A$1:$AL$2098,7,0)=D12,0,1)</f>
        <v>0</v>
      </c>
      <c r="BV12" s="85">
        <f>IF(VLOOKUP(A12,'BD OFICIAL'!$A$1:$AL$2098,11,0)=J12,0,1)</f>
        <v>0</v>
      </c>
      <c r="BW12" s="85">
        <f>IF(VLOOKUP(A12,'BD OFICIAL'!$A$1:$AL$2098,13,0)=L12,0,1)</f>
        <v>0</v>
      </c>
      <c r="BX12" s="2">
        <f>IF(VLOOKUP(A12,'BD OFICIAL'!$A$1:$AL$2098,16,0)=O12,0,1)</f>
        <v>0</v>
      </c>
      <c r="BY12" s="2">
        <f>IF(VLOOKUP(A12,'BD OFICIAL'!$A$1:$AL$2098,17,0)=P12,0,1)</f>
        <v>0</v>
      </c>
      <c r="BZ12" s="2">
        <f>IF(VLOOKUP(A12,'BD OFICIAL'!$A$1:$AL$2098,19,0)=R12,0,1)</f>
        <v>0</v>
      </c>
      <c r="CA12" s="2">
        <f>IF(VLOOKUP(A12,'BD OFICIAL'!$A$1:$AL$2098,21,0)=T12,0,1)</f>
        <v>0</v>
      </c>
      <c r="CB12" s="2">
        <f>IF(VLOOKUP(A12,'BD OFICIAL'!$A$1:$AL$2098,24,0)=AK12,0,1)</f>
        <v>0</v>
      </c>
      <c r="CC12" s="2">
        <f>IF(VLOOKUP(A12,'BD OFICIAL'!$A$1:$AL$2098,25,0)=X12,0,1)</f>
        <v>0</v>
      </c>
      <c r="CD12" s="2">
        <f>IF(VLOOKUP(A12,'BD OFICIAL'!$A$1:$AL$2098,26,0)=Y12,0,1)</f>
        <v>0</v>
      </c>
      <c r="CE12" s="2">
        <f>IF(VLOOKUP(A12,'BD OFICIAL'!$A$1:$AL$2098,27,0)=Z12,0,1)</f>
        <v>0</v>
      </c>
      <c r="CF12" s="2">
        <f>IF(VLOOKUP(A12,'BD OFICIAL'!$A$1:$AL$2098,28,0)=AA12,0,1)</f>
        <v>0</v>
      </c>
      <c r="CG12" s="2">
        <f>IF(VLOOKUP(A12,'BD OFICIAL'!$A$1:$AL$2098,33,0)=AF12,0,1)</f>
        <v>0</v>
      </c>
      <c r="CH12" s="2">
        <f>IF(VLOOKUP(A12,'BD OFICIAL'!$A$1:$AL$2098,35,0)=AH12,0,1)</f>
        <v>0</v>
      </c>
      <c r="CI12" s="85">
        <f>IF(VLOOKUP(A12,'BD OFICIAL'!$A$1:$AL$2098,34,0)=AL12,0,1)</f>
        <v>0</v>
      </c>
      <c r="CJ12" s="12">
        <f>VLOOKUP(A12,'BD OFICIAL'!$A$1:$AM$2098,36,0)*AM12-AP12</f>
        <v>0</v>
      </c>
      <c r="CK12" s="85" t="str">
        <f t="shared" si="0"/>
        <v>SSH</v>
      </c>
      <c r="CL12" s="85" t="str">
        <f t="shared" si="1"/>
        <v>SI</v>
      </c>
      <c r="CM12" s="85" t="str">
        <f t="shared" si="2"/>
        <v>NO</v>
      </c>
      <c r="CN12" s="31">
        <f t="shared" si="3"/>
        <v>0</v>
      </c>
      <c r="CO12" s="31">
        <f t="shared" si="4"/>
        <v>0</v>
      </c>
      <c r="CP12" s="31">
        <f t="shared" si="5"/>
        <v>0</v>
      </c>
      <c r="CQ12" s="31">
        <f>IF(Y12="NO",0,IF(Y12="SI",IF(VLOOKUP(A12,'BD OFICIAL'!$A:$AO,40,0)=AQ12,0,1)))</f>
        <v>0</v>
      </c>
      <c r="CR12" s="31">
        <f>IF(Z12="NO",0,IF(Z12="SI",IF(VLOOKUP(B12,'BD OFICIAL'!$A:$AO,41,0)=AS12,0,1)))</f>
        <v>0</v>
      </c>
      <c r="CS12" s="31">
        <f t="shared" si="6"/>
        <v>0</v>
      </c>
      <c r="CT12" s="31">
        <f t="shared" si="7"/>
        <v>0</v>
      </c>
      <c r="CU12" s="31">
        <f>IF(VLOOKUP(A12,'BD OFICIAL'!$A$1:$AL$1056,31,0)="SI",IF(AT12&gt;0,0,1),IF(AT12=0,0,1))</f>
        <v>0</v>
      </c>
      <c r="CV12" s="31">
        <f t="shared" si="8"/>
        <v>0</v>
      </c>
      <c r="CW12" s="31">
        <f t="shared" si="9"/>
        <v>0</v>
      </c>
      <c r="CX12" s="85" t="str">
        <f t="shared" si="10"/>
        <v>SI</v>
      </c>
      <c r="CY12" s="31">
        <f t="shared" si="11"/>
        <v>0</v>
      </c>
      <c r="CZ12" s="85" t="str">
        <f>IF(ISERROR(VLOOKUP(AI12,EXPERIENCIA!$A$1:$C$2100,1,0)),"NO","SI")</f>
        <v>SI</v>
      </c>
      <c r="DA12" s="85">
        <f>IF(CX12="no","NO APLICA",IF(AX12=0,"ERROR NOTA",IF(AND(AX12&gt;1,CZ12="NO"),"ERROR NOTA",IF(AND(CZ12="NO",AX12=1),0,IF(VLOOKUP(AI12,EXPERIENCIA!$A$1:$C$2100,3,0)=AX12,0,"ERROR NOTA")))))</f>
        <v>0</v>
      </c>
      <c r="DB12" s="85" t="str">
        <f>IF(ISERROR(VLOOKUP(AI12,COMPORTAMIENTO!$A$1:$C$2100,1,0)),"NO","SI")</f>
        <v>SI</v>
      </c>
      <c r="DC12" s="85">
        <f>IF(CX12="NO","NO APLICA",IF(AY12=0,"ERROR NOTA",IF(AND(DB12="NO",AY12=7),0,IF(VLOOKUP(AI12,COMPORTAMIENTO!$A$2:$H$2100,8,0)=AY12,0,"ERROR NOTA"))))</f>
        <v>0</v>
      </c>
      <c r="DD12" s="104">
        <f t="shared" si="12"/>
        <v>0.1</v>
      </c>
      <c r="DE12" s="104">
        <f t="shared" si="13"/>
        <v>0.70000000000000007</v>
      </c>
      <c r="DF12" s="85" t="str">
        <f t="shared" si="14"/>
        <v>SI</v>
      </c>
      <c r="DG12" s="85">
        <f t="shared" si="15"/>
        <v>0</v>
      </c>
      <c r="DH12" s="85">
        <f t="shared" si="16"/>
        <v>0</v>
      </c>
      <c r="DI12" s="85">
        <f t="shared" si="17"/>
        <v>0</v>
      </c>
      <c r="DJ12" s="7">
        <f t="shared" si="18"/>
        <v>6.2</v>
      </c>
      <c r="DK12" s="7">
        <f t="shared" si="19"/>
        <v>6.2</v>
      </c>
      <c r="DL12" s="12">
        <f t="shared" si="20"/>
        <v>4130</v>
      </c>
      <c r="DM12" s="12">
        <f>VLOOKUP(A12,'5 TD'!$A:$B,2,0)</f>
        <v>4130</v>
      </c>
      <c r="DN12" s="7">
        <f t="shared" si="21"/>
        <v>7</v>
      </c>
      <c r="DO12" s="85" t="str">
        <f t="shared" si="22"/>
        <v>APROBADO</v>
      </c>
      <c r="DP12" s="85" t="str">
        <f t="shared" si="23"/>
        <v>APROBADO</v>
      </c>
      <c r="DQ12" s="7">
        <f t="shared" si="24"/>
        <v>5.8</v>
      </c>
      <c r="DR12" s="85" t="str">
        <f t="shared" si="25"/>
        <v>APROBADO</v>
      </c>
      <c r="DS12" s="2" t="str">
        <f>+('3 Planilla Preadjudicación OTIC'!BN12)</f>
        <v>NO</v>
      </c>
      <c r="DT12" s="2">
        <f>IF(DR12="APROBADO",VLOOKUP(A12,'5 TD'!$D$3:$E$270,2,0),"NO APLICA")</f>
        <v>7</v>
      </c>
      <c r="DU12" s="2" t="str">
        <f t="shared" si="26"/>
        <v>NO</v>
      </c>
      <c r="DV12" s="2" t="str">
        <f>IF(DU12="SI",VLOOKUP(A12,'5 TD'!$G$3:$H$270,2,0),"NO APLICA ")</f>
        <v xml:space="preserve">NO APLICA </v>
      </c>
      <c r="DW12" s="2" t="str">
        <f t="shared" si="27"/>
        <v>NO</v>
      </c>
      <c r="DX12" s="2" t="str">
        <f>IF(DW12="SI",VLOOKUP(A12,'5 TD'!$J$4:$K$472,2,0),"NO APLICA")</f>
        <v>NO APLICA</v>
      </c>
      <c r="DY12" s="2" t="str">
        <f t="shared" si="28"/>
        <v>NO APLICA</v>
      </c>
      <c r="DZ12" s="7" t="str">
        <f>IF(DY12="SI",VLOOKUP(A12,'5 TD'!$M$4:$N$350,2,0),"NO APLICA")</f>
        <v>NO APLICA</v>
      </c>
      <c r="EA12" s="2" t="str">
        <f t="shared" si="29"/>
        <v>NO APLICA</v>
      </c>
      <c r="EB12" s="12" t="str">
        <f t="shared" si="30"/>
        <v/>
      </c>
      <c r="EC12" s="12" t="str">
        <f>IF(EA12="SI",VLOOKUP(A12,'5 TD'!$V$4:$W$479,2,0),"NO APLICA")</f>
        <v>NO APLICA</v>
      </c>
      <c r="ED12" s="2" t="str">
        <f t="shared" si="31"/>
        <v>NO</v>
      </c>
      <c r="EE12" s="79" t="str">
        <f>IF(ED12="SI",VLOOKUP(AI12,COMPORTAMIENTO!$A$1:$H$2100,7,0),"NO APLICA")</f>
        <v>NO APLICA</v>
      </c>
      <c r="EF12" s="12" t="str">
        <f>IF(ED12="SI",VLOOKUP(A12,'5 TD'!$P$2:$Q$479,2,0),"NO APLICA")</f>
        <v>NO APLICA</v>
      </c>
      <c r="EG12" s="2" t="str">
        <f t="shared" si="32"/>
        <v>NO</v>
      </c>
      <c r="EH12" s="2">
        <f>IF(CZ12="no",0,VLOOKUP(AI12,EXPERIENCIA!$A$1:$C$2100,2,0))</f>
        <v>2</v>
      </c>
      <c r="EI12" s="2">
        <f>IF(CZ12="si",VLOOKUP(A12,'5 TD'!$S$3:$T$2103,2,0),0)</f>
        <v>125</v>
      </c>
      <c r="EJ12" s="2" t="str">
        <f t="shared" si="33"/>
        <v>NO</v>
      </c>
      <c r="EK12" s="2">
        <f>+('3 Planilla Preadjudicación OTIC'!BU12)</f>
        <v>0</v>
      </c>
      <c r="EL12" s="4"/>
      <c r="EQ12" s="86"/>
    </row>
    <row r="13" spans="1:147" s="3" customFormat="1" ht="13" x14ac:dyDescent="0.3">
      <c r="A13" s="2">
        <f>+('3 Planilla Preadjudicación OTIC'!A13)</f>
        <v>14455</v>
      </c>
      <c r="B13" s="2" t="str">
        <f>+('3 Planilla Preadjudicación OTIC'!B13)</f>
        <v>65181652-1</v>
      </c>
      <c r="C13" s="4">
        <f>+('3 Planilla Preadjudicación OTIC'!E13)</f>
        <v>2025</v>
      </c>
      <c r="D13" s="4" t="str">
        <f>+('3 Planilla Preadjudicación OTIC'!F13)</f>
        <v>MANDATO</v>
      </c>
      <c r="E13" s="4" t="str">
        <f>+('3 Planilla Preadjudicación OTIC'!G13)</f>
        <v>65006242-6</v>
      </c>
      <c r="F13" s="4" t="str">
        <f>+('3 Planilla Preadjudicación OTIC'!H13)</f>
        <v>CORPORACIÓN ABRIENDO PUERTAS</v>
      </c>
      <c r="G13" s="4"/>
      <c r="H13" s="4"/>
      <c r="I13" s="4" t="str">
        <f>+('3 Planilla Preadjudicación OTIC'!I13)</f>
        <v>COCINA INTERNACIONAL</v>
      </c>
      <c r="J13" s="4" t="str">
        <f>+('3 Planilla Preadjudicación OTIC'!J13)</f>
        <v>PF1439</v>
      </c>
      <c r="K13" s="4" t="str">
        <f>+('3 Planilla Preadjudicación OTIC'!K13)</f>
        <v/>
      </c>
      <c r="L13" s="4" t="str">
        <f>+('3 Planilla Preadjudicación OTIC'!L13)</f>
        <v/>
      </c>
      <c r="M13" s="2">
        <f>+('3 Planilla Preadjudicación OTIC'!M13)</f>
        <v>13</v>
      </c>
      <c r="N13" s="4" t="str">
        <f>+('3 Planilla Preadjudicación OTIC'!N13)</f>
        <v>METROPOLITANA</v>
      </c>
      <c r="O13" s="4" t="str">
        <f>+('3 Planilla Preadjudicación OTIC'!O13)</f>
        <v>SAN JOAQUÍN</v>
      </c>
      <c r="P13" s="4" t="str">
        <f>+('3 Planilla Preadjudicación OTIC'!P13)</f>
        <v xml:space="preserve">Personas derivadas por Gendarmeria </v>
      </c>
      <c r="Q13" s="4" t="str">
        <f>+('3 Planilla Preadjudicación OTIC'!Q13)</f>
        <v>PRESENCIAL</v>
      </c>
      <c r="R13" s="4" t="str">
        <f>+('3 Planilla Preadjudicación OTIC'!R13)</f>
        <v>INDEPENDIENTE</v>
      </c>
      <c r="S13" s="4">
        <f>+('3 Planilla Preadjudicación OTIC'!S13)</f>
        <v>20</v>
      </c>
      <c r="T13" s="2">
        <f>+('3 Planilla Preadjudicación OTIC'!T13)</f>
        <v>10</v>
      </c>
      <c r="U13" s="2">
        <f>+('3 Planilla Preadjudicación OTIC'!U13)</f>
        <v>80</v>
      </c>
      <c r="V13" s="2">
        <f>+('3 Planilla Preadjudicación OTIC'!V13)</f>
        <v>0</v>
      </c>
      <c r="W13" s="2">
        <f>+('3 Planilla Preadjudicación OTIC'!W13)</f>
        <v>80</v>
      </c>
      <c r="X13" s="2">
        <f>+('3 Planilla Preadjudicación OTIC'!X13)</f>
        <v>4</v>
      </c>
      <c r="Y13" s="2" t="str">
        <f>+('3 Planilla Preadjudicación OTIC'!Y13)</f>
        <v>SI</v>
      </c>
      <c r="Z13" s="2" t="str">
        <f>+('3 Planilla Preadjudicación OTIC'!Z13)</f>
        <v>NO</v>
      </c>
      <c r="AA13" s="2" t="str">
        <f>+('3 Planilla Preadjudicación OTIC'!AA13)</f>
        <v>NO</v>
      </c>
      <c r="AB13" s="4" t="str">
        <f>+('3 Planilla Preadjudicación OTIC'!AB13)</f>
        <v>SE AJUSTA A PLAN FORMATIVO</v>
      </c>
      <c r="AC13" s="4" t="str">
        <f>+('3 Planilla Preadjudicación OTIC'!AC13)</f>
        <v>MUJERES MAYORES DE 18 AÑOS, PRIVADAS DE LIBERTAD EN EL CENTRO PENITENCIARIO FEMENINO DE SANTIAGO, EN SITUACIÓN DE VULNERABILIDAD SOCIAL (PERTENECIENTES AL 80% MÁS VULNERABLE), CON BAJA ESCOLARIDAD Y LIMITADA EXPERIENCIA LABORAL.</v>
      </c>
      <c r="AD13" s="2" t="str">
        <f>+('3 Planilla Preadjudicación OTIC'!AD13)</f>
        <v>NO</v>
      </c>
      <c r="AE13" s="4">
        <f>+('3 Planilla Preadjudicación OTIC'!AE13)</f>
        <v>0</v>
      </c>
      <c r="AF13" s="2" t="str">
        <f>+('3 Planilla Preadjudicación OTIC'!AF13)</f>
        <v>CERRADA</v>
      </c>
      <c r="AG13" s="2">
        <f>+('3 Planilla Preadjudicación OTIC'!AG13)</f>
        <v>20</v>
      </c>
      <c r="AH13" s="2">
        <f>+('3 Planilla Preadjudicación OTIC'!AH13)</f>
        <v>3</v>
      </c>
      <c r="AI13" s="135" t="str">
        <f>+('3 Planilla Preadjudicación OTIC'!AI13)</f>
        <v>78008942-3</v>
      </c>
      <c r="AJ13" s="4" t="str">
        <f>+('3 Planilla Preadjudicación OTIC'!AJ13)</f>
        <v>PROMUEVE SPA</v>
      </c>
      <c r="AK13" s="2">
        <f>+('3 Planilla Preadjudicación OTIC'!AK13)</f>
        <v>80</v>
      </c>
      <c r="AL13" s="2">
        <f>+('3 Planilla Preadjudicación OTIC'!AL13)</f>
        <v>20</v>
      </c>
      <c r="AM13" s="12">
        <f>+('3 Planilla Preadjudicación OTIC'!AM13)</f>
        <v>6373</v>
      </c>
      <c r="AN13" s="12">
        <f>+('3 Planilla Preadjudicación OTIC'!AN13)</f>
        <v>0</v>
      </c>
      <c r="AO13" s="12">
        <f>+('3 Planilla Preadjudicación OTIC'!AO13)</f>
        <v>0</v>
      </c>
      <c r="AP13" s="12">
        <f>+('3 Planilla Preadjudicación OTIC'!AP13)</f>
        <v>5098400</v>
      </c>
      <c r="AQ13" s="12">
        <f>+('3 Planilla Preadjudicación OTIC'!AQ13)</f>
        <v>800000</v>
      </c>
      <c r="AR13" s="12">
        <f>+('3 Planilla Preadjudicación OTIC'!AR13)</f>
        <v>0</v>
      </c>
      <c r="AS13" s="12">
        <f>+('3 Planilla Preadjudicación OTIC'!AS13)</f>
        <v>0</v>
      </c>
      <c r="AT13" s="12">
        <f>+('3 Planilla Preadjudicación OTIC'!AT13)</f>
        <v>0</v>
      </c>
      <c r="AU13" s="12">
        <f>+('3 Planilla Preadjudicación OTIC'!AU13)</f>
        <v>5898400</v>
      </c>
      <c r="AV13" s="2" t="str">
        <f>+('3 Planilla Preadjudicación OTIC'!AV13)</f>
        <v>SI</v>
      </c>
      <c r="AW13" s="4">
        <f>+('3 Planilla Preadjudicación OTIC'!AW13)</f>
        <v>0</v>
      </c>
      <c r="AX13" s="2">
        <f>+('3 Planilla Preadjudicación OTIC'!AX13)</f>
        <v>1</v>
      </c>
      <c r="AY13" s="2">
        <f>+('3 Planilla Preadjudicación OTIC'!AY13)</f>
        <v>7</v>
      </c>
      <c r="AZ13" s="2">
        <f>+('3 Planilla Preadjudicación OTIC'!AZ13)</f>
        <v>0</v>
      </c>
      <c r="BA13" s="2">
        <f>+('3 Planilla Preadjudicación OTIC'!BA13)</f>
        <v>0</v>
      </c>
      <c r="BB13" s="2">
        <f>+('3 Planilla Preadjudicación OTIC'!BB13)</f>
        <v>0</v>
      </c>
      <c r="BC13" s="2">
        <f>+('3 Planilla Preadjudicación OTIC'!BC13)</f>
        <v>0</v>
      </c>
      <c r="BD13" s="2">
        <f>+('3 Planilla Preadjudicación OTIC'!BD13)</f>
        <v>0</v>
      </c>
      <c r="BE13" s="2">
        <f>+('3 Planilla Preadjudicación OTIC'!BE13)</f>
        <v>0</v>
      </c>
      <c r="BF13" s="2">
        <f>+('3 Planilla Preadjudicación OTIC'!BF13)</f>
        <v>0</v>
      </c>
      <c r="BG13" s="2">
        <f>+('3 Planilla Preadjudicación OTIC'!BG13)</f>
        <v>7</v>
      </c>
      <c r="BH13" s="2">
        <f>+('3 Planilla Preadjudicación OTIC'!BH13)</f>
        <v>7</v>
      </c>
      <c r="BI13" s="2">
        <f>+('3 Planilla Preadjudicación OTIC'!BI13)</f>
        <v>7</v>
      </c>
      <c r="BJ13" s="2">
        <f>+('3 Planilla Preadjudicación OTIC'!BJ13)</f>
        <v>7</v>
      </c>
      <c r="BK13" s="2">
        <f>+('3 Planilla Preadjudicación OTIC'!BK13)</f>
        <v>7</v>
      </c>
      <c r="BL13" s="213">
        <f>ROUND(+('3 Planilla Preadjudicación OTIC'!BL13),1)</f>
        <v>7</v>
      </c>
      <c r="BM13" s="104">
        <f>ROUND(('3 Planilla Preadjudicación OTIC'!BM13),1)</f>
        <v>6.4</v>
      </c>
      <c r="BN13" s="4" t="str">
        <f>+('3 Planilla Preadjudicación OTIC'!BN13)</f>
        <v>NO</v>
      </c>
      <c r="BO13" s="4">
        <f>+('3 Planilla Preadjudicación OTIC'!BO13)</f>
        <v>0</v>
      </c>
      <c r="BP13" s="4">
        <f>+('3 Planilla Preadjudicación OTIC'!BP13)</f>
        <v>0</v>
      </c>
      <c r="BQ13" s="4">
        <f>+('3 Planilla Preadjudicación OTIC'!BQ13)</f>
        <v>0</v>
      </c>
      <c r="BR13" s="4">
        <f>+('3 Planilla Preadjudicación OTIC'!BR13)</f>
        <v>0</v>
      </c>
      <c r="BS13" s="4">
        <f>+('3 Planilla Preadjudicación OTIC'!BS13)</f>
        <v>0</v>
      </c>
      <c r="BT13" s="4">
        <f>+('3 Planilla Preadjudicación OTIC'!BT13)</f>
        <v>0</v>
      </c>
      <c r="BU13" s="85">
        <f>IF(VLOOKUP(A13,'BD OFICIAL'!$A$1:$AL$2098,7,0)=D13,0,1)</f>
        <v>0</v>
      </c>
      <c r="BV13" s="85">
        <f>IF(VLOOKUP(A13,'BD OFICIAL'!$A$1:$AL$2098,11,0)=J13,0,1)</f>
        <v>0</v>
      </c>
      <c r="BW13" s="85">
        <f>IF(VLOOKUP(A13,'BD OFICIAL'!$A$1:$AL$2098,13,0)=L13,0,1)</f>
        <v>0</v>
      </c>
      <c r="BX13" s="2">
        <f>IF(VLOOKUP(A13,'BD OFICIAL'!$A$1:$AL$2098,16,0)=O13,0,1)</f>
        <v>0</v>
      </c>
      <c r="BY13" s="2">
        <f>IF(VLOOKUP(A13,'BD OFICIAL'!$A$1:$AL$2098,17,0)=P13,0,1)</f>
        <v>0</v>
      </c>
      <c r="BZ13" s="2">
        <f>IF(VLOOKUP(A13,'BD OFICIAL'!$A$1:$AL$2098,19,0)=R13,0,1)</f>
        <v>0</v>
      </c>
      <c r="CA13" s="2">
        <f>IF(VLOOKUP(A13,'BD OFICIAL'!$A$1:$AL$2098,21,0)=T13,0,1)</f>
        <v>0</v>
      </c>
      <c r="CB13" s="2">
        <f>IF(VLOOKUP(A13,'BD OFICIAL'!$A$1:$AL$2098,24,0)=AK13,0,1)</f>
        <v>0</v>
      </c>
      <c r="CC13" s="2">
        <f>IF(VLOOKUP(A13,'BD OFICIAL'!$A$1:$AL$2098,25,0)=X13,0,1)</f>
        <v>0</v>
      </c>
      <c r="CD13" s="2">
        <f>IF(VLOOKUP(A13,'BD OFICIAL'!$A$1:$AL$2098,26,0)=Y13,0,1)</f>
        <v>0</v>
      </c>
      <c r="CE13" s="2">
        <f>IF(VLOOKUP(A13,'BD OFICIAL'!$A$1:$AL$2098,27,0)=Z13,0,1)</f>
        <v>0</v>
      </c>
      <c r="CF13" s="2">
        <f>IF(VLOOKUP(A13,'BD OFICIAL'!$A$1:$AL$2098,28,0)=AA13,0,1)</f>
        <v>0</v>
      </c>
      <c r="CG13" s="2">
        <f>IF(VLOOKUP(A13,'BD OFICIAL'!$A$1:$AL$2098,33,0)=AF13,0,1)</f>
        <v>0</v>
      </c>
      <c r="CH13" s="2">
        <f>IF(VLOOKUP(A13,'BD OFICIAL'!$A$1:$AL$2098,35,0)=AH13,0,1)</f>
        <v>0</v>
      </c>
      <c r="CI13" s="85">
        <f>IF(VLOOKUP(A13,'BD OFICIAL'!$A$1:$AL$2098,34,0)=AL13,0,1)</f>
        <v>0</v>
      </c>
      <c r="CJ13" s="12">
        <f>VLOOKUP(A13,'BD OFICIAL'!$A$1:$AM$2098,36,0)*AM13-AP13</f>
        <v>0</v>
      </c>
      <c r="CK13" s="85" t="str">
        <f t="shared" si="0"/>
        <v>SSH</v>
      </c>
      <c r="CL13" s="85" t="str">
        <f t="shared" si="1"/>
        <v>SI</v>
      </c>
      <c r="CM13" s="85" t="str">
        <f t="shared" si="2"/>
        <v>NO</v>
      </c>
      <c r="CN13" s="31">
        <f t="shared" si="3"/>
        <v>0</v>
      </c>
      <c r="CO13" s="31">
        <f t="shared" si="4"/>
        <v>0</v>
      </c>
      <c r="CP13" s="31">
        <f t="shared" si="5"/>
        <v>0</v>
      </c>
      <c r="CQ13" s="31">
        <f>IF(Y13="NO",0,IF(Y13="SI",IF(VLOOKUP(A13,'BD OFICIAL'!$A:$AO,40,0)=AQ13,0,1)))</f>
        <v>0</v>
      </c>
      <c r="CR13" s="31">
        <f>IF(Z13="NO",0,IF(Z13="SI",IF(VLOOKUP(B13,'BD OFICIAL'!$A:$AO,41,0)=AS13,0,1)))</f>
        <v>0</v>
      </c>
      <c r="CS13" s="31">
        <f t="shared" si="6"/>
        <v>0</v>
      </c>
      <c r="CT13" s="31">
        <f t="shared" si="7"/>
        <v>0</v>
      </c>
      <c r="CU13" s="31">
        <f>IF(VLOOKUP(A13,'BD OFICIAL'!$A$1:$AL$1056,31,0)="SI",IF(AT13&gt;0,0,1),IF(AT13=0,0,1))</f>
        <v>0</v>
      </c>
      <c r="CV13" s="31">
        <f t="shared" si="8"/>
        <v>0</v>
      </c>
      <c r="CW13" s="31">
        <f t="shared" si="9"/>
        <v>0</v>
      </c>
      <c r="CX13" s="85" t="str">
        <f t="shared" si="10"/>
        <v>SI</v>
      </c>
      <c r="CY13" s="31">
        <f t="shared" si="11"/>
        <v>0</v>
      </c>
      <c r="CZ13" s="85" t="str">
        <f>IF(ISERROR(VLOOKUP(AI13,EXPERIENCIA!$A$1:$C$2100,1,0)),"NO","SI")</f>
        <v>NO</v>
      </c>
      <c r="DA13" s="85">
        <f>IF(CX13="no","NO APLICA",IF(AX13=0,"ERROR NOTA",IF(AND(AX13&gt;1,CZ13="NO"),"ERROR NOTA",IF(AND(CZ13="NO",AX13=1),0,IF(VLOOKUP(AI13,EXPERIENCIA!$A$1:$C$2100,3,0)=AX13,0,"ERROR NOTA")))))</f>
        <v>0</v>
      </c>
      <c r="DB13" s="85" t="str">
        <f>IF(ISERROR(VLOOKUP(AI13,COMPORTAMIENTO!$A$1:$C$2100,1,0)),"NO","SI")</f>
        <v>NO</v>
      </c>
      <c r="DC13" s="85">
        <f>IF(CX13="NO","NO APLICA",IF(AY13=0,"ERROR NOTA",IF(AND(DB13="NO",AY13=7),0,IF(VLOOKUP(AI13,COMPORTAMIENTO!$A$2:$H$2100,8,0)=AY13,0,"ERROR NOTA"))))</f>
        <v>0</v>
      </c>
      <c r="DD13" s="104">
        <f t="shared" si="12"/>
        <v>0.1</v>
      </c>
      <c r="DE13" s="104">
        <f t="shared" si="13"/>
        <v>0.70000000000000007</v>
      </c>
      <c r="DF13" s="85" t="str">
        <f t="shared" si="14"/>
        <v>SI</v>
      </c>
      <c r="DG13" s="85">
        <f t="shared" si="15"/>
        <v>0</v>
      </c>
      <c r="DH13" s="85">
        <f t="shared" si="16"/>
        <v>0</v>
      </c>
      <c r="DI13" s="85">
        <f t="shared" si="17"/>
        <v>0</v>
      </c>
      <c r="DJ13" s="12">
        <f t="shared" si="18"/>
        <v>7.0000000000000009</v>
      </c>
      <c r="DK13" s="7">
        <f t="shared" si="19"/>
        <v>7.0000000000000009</v>
      </c>
      <c r="DL13" s="12">
        <f t="shared" si="20"/>
        <v>6373</v>
      </c>
      <c r="DM13" s="12">
        <f>VLOOKUP(A13,'5 TD'!$A:$B,2,0)</f>
        <v>6373</v>
      </c>
      <c r="DN13" s="7">
        <f t="shared" si="21"/>
        <v>7</v>
      </c>
      <c r="DO13" s="85" t="str">
        <f t="shared" si="22"/>
        <v>APROBADO</v>
      </c>
      <c r="DP13" s="85" t="str">
        <f t="shared" si="23"/>
        <v>APROBADO</v>
      </c>
      <c r="DQ13" s="7">
        <f t="shared" si="24"/>
        <v>6.4</v>
      </c>
      <c r="DR13" s="85" t="str">
        <f t="shared" si="25"/>
        <v>APROBADO</v>
      </c>
      <c r="DS13" s="2" t="str">
        <f>+('3 Planilla Preadjudicación OTIC'!BN13)</f>
        <v>NO</v>
      </c>
      <c r="DT13" s="2">
        <f>IF(DR13="APROBADO",VLOOKUP(A13,'5 TD'!$D$3:$E$270,2,0),"NO APLICA")</f>
        <v>6.6</v>
      </c>
      <c r="DU13" s="2" t="str">
        <f t="shared" si="26"/>
        <v>NO</v>
      </c>
      <c r="DV13" s="2" t="str">
        <f>IF(DU13="SI",VLOOKUP(A13,'5 TD'!$G$3:$H$270,2,0),"NO APLICA ")</f>
        <v xml:space="preserve">NO APLICA </v>
      </c>
      <c r="DW13" s="2" t="str">
        <f t="shared" si="27"/>
        <v>NO</v>
      </c>
      <c r="DX13" s="2" t="str">
        <f>IF(DW13="SI",VLOOKUP(A13,'5 TD'!$J$4:$K$472,2,0),"NO APLICA")</f>
        <v>NO APLICA</v>
      </c>
      <c r="DY13" s="2" t="str">
        <f t="shared" si="28"/>
        <v>NO APLICA</v>
      </c>
      <c r="DZ13" s="7" t="str">
        <f>IF(DY13="SI",VLOOKUP(A13,'5 TD'!$M$4:$N$350,2,0),"NO APLICA")</f>
        <v>NO APLICA</v>
      </c>
      <c r="EA13" s="2" t="str">
        <f t="shared" si="29"/>
        <v>NO APLICA</v>
      </c>
      <c r="EB13" s="12" t="str">
        <f t="shared" si="30"/>
        <v/>
      </c>
      <c r="EC13" s="12" t="str">
        <f>IF(EA13="SI",VLOOKUP(A13,'5 TD'!$V$4:$W$479,2,0),"NO APLICA")</f>
        <v>NO APLICA</v>
      </c>
      <c r="ED13" s="2" t="str">
        <f t="shared" si="31"/>
        <v>NO</v>
      </c>
      <c r="EE13" s="79" t="str">
        <f>IF(ED13="SI",VLOOKUP(AI13,COMPORTAMIENTO!$A$1:$H$2100,7,0),"NO APLICA")</f>
        <v>NO APLICA</v>
      </c>
      <c r="EF13" s="12" t="str">
        <f>IF(ED13="SI",VLOOKUP(A13,'5 TD'!$P$2:$Q$479,2,0),"NO APLICA")</f>
        <v>NO APLICA</v>
      </c>
      <c r="EG13" s="2" t="str">
        <f t="shared" si="32"/>
        <v>NO</v>
      </c>
      <c r="EH13" s="2">
        <f>IF(CZ13="no",0,VLOOKUP(AI13,EXPERIENCIA!$A$1:$C$2100,2,0))</f>
        <v>0</v>
      </c>
      <c r="EI13" s="2">
        <f>IF(CZ13="si",VLOOKUP(A13,'5 TD'!$S$3:$T$2103,2,0),0)</f>
        <v>0</v>
      </c>
      <c r="EJ13" s="2" t="str">
        <f t="shared" si="33"/>
        <v>SI</v>
      </c>
      <c r="EK13" s="2">
        <f>+('3 Planilla Preadjudicación OTIC'!BU13)</f>
        <v>0</v>
      </c>
      <c r="EL13" s="4"/>
      <c r="EQ13" s="86"/>
    </row>
    <row r="14" spans="1:147" s="3" customFormat="1" ht="13" x14ac:dyDescent="0.3">
      <c r="A14" s="2">
        <f>+('3 Planilla Preadjudicación OTIC'!A14)</f>
        <v>14456</v>
      </c>
      <c r="B14" s="2" t="str">
        <f>+('3 Planilla Preadjudicación OTIC'!B14)</f>
        <v>65181652-1</v>
      </c>
      <c r="C14" s="4">
        <f>+('3 Planilla Preadjudicación OTIC'!E14)</f>
        <v>2025</v>
      </c>
      <c r="D14" s="4" t="str">
        <f>+('3 Planilla Preadjudicación OTIC'!F14)</f>
        <v>MANDATO</v>
      </c>
      <c r="E14" s="4" t="str">
        <f>+('3 Planilla Preadjudicación OTIC'!G14)</f>
        <v>65006242-6</v>
      </c>
      <c r="F14" s="4" t="str">
        <f>+('3 Planilla Preadjudicación OTIC'!H14)</f>
        <v>CORPORACIÓN ABRIENDO PUERTAS</v>
      </c>
      <c r="G14" s="4"/>
      <c r="H14" s="4"/>
      <c r="I14" s="4" t="str">
        <f>+('3 Planilla Preadjudicación OTIC'!I14)</f>
        <v>INICIANDO MI NEGOCIO</v>
      </c>
      <c r="J14" s="4" t="str">
        <f>+('3 Planilla Preadjudicación OTIC'!J14)</f>
        <v>PF0838</v>
      </c>
      <c r="K14" s="4" t="str">
        <f>+('3 Planilla Preadjudicación OTIC'!K14)</f>
        <v/>
      </c>
      <c r="L14" s="4" t="str">
        <f>+('3 Planilla Preadjudicación OTIC'!L14)</f>
        <v/>
      </c>
      <c r="M14" s="2">
        <f>+('3 Planilla Preadjudicación OTIC'!M14)</f>
        <v>13</v>
      </c>
      <c r="N14" s="4" t="str">
        <f>+('3 Planilla Preadjudicación OTIC'!N14)</f>
        <v>METROPOLITANA</v>
      </c>
      <c r="O14" s="4" t="str">
        <f>+('3 Planilla Preadjudicación OTIC'!O14)</f>
        <v>SAN JOAQUÍN</v>
      </c>
      <c r="P14" s="4" t="str">
        <f>+('3 Planilla Preadjudicación OTIC'!P14)</f>
        <v xml:space="preserve">Personas derivadas por Gendarmeria </v>
      </c>
      <c r="Q14" s="4" t="str">
        <f>+('3 Planilla Preadjudicación OTIC'!Q14)</f>
        <v>PRESENCIAL</v>
      </c>
      <c r="R14" s="4" t="str">
        <f>+('3 Planilla Preadjudicación OTIC'!R14)</f>
        <v>INDEPENDIENTE</v>
      </c>
      <c r="S14" s="4">
        <f>+('3 Planilla Preadjudicación OTIC'!S14)</f>
        <v>7</v>
      </c>
      <c r="T14" s="2">
        <f>+('3 Planilla Preadjudicación OTIC'!T14)</f>
        <v>10</v>
      </c>
      <c r="U14" s="2">
        <f>+('3 Planilla Preadjudicación OTIC'!U14)</f>
        <v>28</v>
      </c>
      <c r="V14" s="2">
        <f>+('3 Planilla Preadjudicación OTIC'!V14)</f>
        <v>0</v>
      </c>
      <c r="W14" s="2">
        <f>+('3 Planilla Preadjudicación OTIC'!W14)</f>
        <v>28</v>
      </c>
      <c r="X14" s="2">
        <f>+('3 Planilla Preadjudicación OTIC'!X14)</f>
        <v>4</v>
      </c>
      <c r="Y14" s="2" t="str">
        <f>+('3 Planilla Preadjudicación OTIC'!Y14)</f>
        <v>NO</v>
      </c>
      <c r="Z14" s="2" t="str">
        <f>+('3 Planilla Preadjudicación OTIC'!Z14)</f>
        <v>NO</v>
      </c>
      <c r="AA14" s="2" t="str">
        <f>+('3 Planilla Preadjudicación OTIC'!AA14)</f>
        <v>NO</v>
      </c>
      <c r="AB14" s="4" t="str">
        <f>+('3 Planilla Preadjudicación OTIC'!AB14)</f>
        <v>SE AJUSTA A PLAN FORMATIVO</v>
      </c>
      <c r="AC14" s="4" t="str">
        <f>+('3 Planilla Preadjudicación OTIC'!AC14)</f>
        <v>MUJERES MAYORES DE 18 AÑOS, PRIVADAS DE LIBERTAD EN EL CENTRO PENITENCIARIO FEMENINO DE SANTIAGO, EN SITUACIÓN DE VULNERABILIDAD SOCIAL (PERTENECIENTES AL 80% MÁS VULNERABLE), CON BAJA ESCOLARIDAD Y LIMITADA EXPERIENCIA LABORAL.</v>
      </c>
      <c r="AD14" s="2" t="str">
        <f>+('3 Planilla Preadjudicación OTIC'!AD14)</f>
        <v>NO</v>
      </c>
      <c r="AE14" s="4">
        <f>+('3 Planilla Preadjudicación OTIC'!AE14)</f>
        <v>0</v>
      </c>
      <c r="AF14" s="2" t="str">
        <f>+('3 Planilla Preadjudicación OTIC'!AF14)</f>
        <v>CERRADA</v>
      </c>
      <c r="AG14" s="2">
        <f>+('3 Planilla Preadjudicación OTIC'!AG14)</f>
        <v>7</v>
      </c>
      <c r="AH14" s="2">
        <f>+('3 Planilla Preadjudicación OTIC'!AH14)</f>
        <v>1</v>
      </c>
      <c r="AI14" s="135" t="str">
        <f>+('3 Planilla Preadjudicación OTIC'!AI14)</f>
        <v>78008942-3</v>
      </c>
      <c r="AJ14" s="4" t="str">
        <f>+('3 Planilla Preadjudicación OTIC'!AJ14)</f>
        <v>PROMUEVE SPA</v>
      </c>
      <c r="AK14" s="2">
        <f>+('3 Planilla Preadjudicación OTIC'!AK14)</f>
        <v>28</v>
      </c>
      <c r="AL14" s="2">
        <f>+('3 Planilla Preadjudicación OTIC'!AL14)</f>
        <v>7</v>
      </c>
      <c r="AM14" s="12">
        <f>+('3 Planilla Preadjudicación OTIC'!AM14)</f>
        <v>4130</v>
      </c>
      <c r="AN14" s="12">
        <f>+('3 Planilla Preadjudicación OTIC'!AN14)</f>
        <v>0</v>
      </c>
      <c r="AO14" s="12">
        <f>+('3 Planilla Preadjudicación OTIC'!AO14)</f>
        <v>0</v>
      </c>
      <c r="AP14" s="12">
        <f>+('3 Planilla Preadjudicación OTIC'!AP14)</f>
        <v>1156400</v>
      </c>
      <c r="AQ14" s="12">
        <f>+('3 Planilla Preadjudicación OTIC'!AQ14)</f>
        <v>0</v>
      </c>
      <c r="AR14" s="12">
        <f>+('3 Planilla Preadjudicación OTIC'!AR14)</f>
        <v>0</v>
      </c>
      <c r="AS14" s="12">
        <f>+('3 Planilla Preadjudicación OTIC'!AS14)</f>
        <v>0</v>
      </c>
      <c r="AT14" s="12">
        <f>+('3 Planilla Preadjudicación OTIC'!AT14)</f>
        <v>0</v>
      </c>
      <c r="AU14" s="12">
        <f>+('3 Planilla Preadjudicación OTIC'!AU14)</f>
        <v>1156400</v>
      </c>
      <c r="AV14" s="2" t="str">
        <f>+('3 Planilla Preadjudicación OTIC'!AV14)</f>
        <v>SI</v>
      </c>
      <c r="AW14" s="4">
        <f>+('3 Planilla Preadjudicación OTIC'!AW14)</f>
        <v>0</v>
      </c>
      <c r="AX14" s="2">
        <f>+('3 Planilla Preadjudicación OTIC'!AX14)</f>
        <v>1</v>
      </c>
      <c r="AY14" s="2">
        <f>+('3 Planilla Preadjudicación OTIC'!AY14)</f>
        <v>7</v>
      </c>
      <c r="AZ14" s="2">
        <f>+('3 Planilla Preadjudicación OTIC'!AZ14)</f>
        <v>0</v>
      </c>
      <c r="BA14" s="2">
        <f>+('3 Planilla Preadjudicación OTIC'!BA14)</f>
        <v>0</v>
      </c>
      <c r="BB14" s="2">
        <f>+('3 Planilla Preadjudicación OTIC'!BB14)</f>
        <v>0</v>
      </c>
      <c r="BC14" s="2">
        <f>+('3 Planilla Preadjudicación OTIC'!BC14)</f>
        <v>0</v>
      </c>
      <c r="BD14" s="2">
        <f>+('3 Planilla Preadjudicación OTIC'!BD14)</f>
        <v>0</v>
      </c>
      <c r="BE14" s="2">
        <f>+('3 Planilla Preadjudicación OTIC'!BE14)</f>
        <v>0</v>
      </c>
      <c r="BF14" s="2">
        <f>+('3 Planilla Preadjudicación OTIC'!BF14)</f>
        <v>0</v>
      </c>
      <c r="BG14" s="2">
        <f>+('3 Planilla Preadjudicación OTIC'!BG14)</f>
        <v>7</v>
      </c>
      <c r="BH14" s="2">
        <f>+('3 Planilla Preadjudicación OTIC'!BH14)</f>
        <v>7</v>
      </c>
      <c r="BI14" s="2">
        <f>+('3 Planilla Preadjudicación OTIC'!BI14)</f>
        <v>5</v>
      </c>
      <c r="BJ14" s="2">
        <f>+('3 Planilla Preadjudicación OTIC'!BJ14)</f>
        <v>5</v>
      </c>
      <c r="BK14" s="2">
        <f>+('3 Planilla Preadjudicación OTIC'!BK14)</f>
        <v>5</v>
      </c>
      <c r="BL14" s="213">
        <f>ROUND(+('3 Planilla Preadjudicación OTIC'!BL14),1)</f>
        <v>7</v>
      </c>
      <c r="BM14" s="104">
        <f>ROUND(('3 Planilla Preadjudicación OTIC'!BM14),1)</f>
        <v>5.8</v>
      </c>
      <c r="BN14" s="4" t="str">
        <f>+('3 Planilla Preadjudicación OTIC'!BN14)</f>
        <v>NO</v>
      </c>
      <c r="BO14" s="4">
        <f>+('3 Planilla Preadjudicación OTIC'!BO14)</f>
        <v>0</v>
      </c>
      <c r="BP14" s="4">
        <f>+('3 Planilla Preadjudicación OTIC'!BP14)</f>
        <v>0</v>
      </c>
      <c r="BQ14" s="4">
        <f>+('3 Planilla Preadjudicación OTIC'!BQ14)</f>
        <v>0</v>
      </c>
      <c r="BR14" s="4">
        <f>+('3 Planilla Preadjudicación OTIC'!BR14)</f>
        <v>0</v>
      </c>
      <c r="BS14" s="4">
        <f>+('3 Planilla Preadjudicación OTIC'!BS14)</f>
        <v>0</v>
      </c>
      <c r="BT14" s="4">
        <f>+('3 Planilla Preadjudicación OTIC'!BT14)</f>
        <v>0</v>
      </c>
      <c r="BU14" s="85">
        <f>IF(VLOOKUP(A14,'BD OFICIAL'!$A$1:$AL$2098,7,0)=D14,0,1)</f>
        <v>0</v>
      </c>
      <c r="BV14" s="85">
        <f>IF(VLOOKUP(A14,'BD OFICIAL'!$A$1:$AL$2098,11,0)=J14,0,1)</f>
        <v>0</v>
      </c>
      <c r="BW14" s="85">
        <f>IF(VLOOKUP(A14,'BD OFICIAL'!$A$1:$AL$2098,13,0)=L14,0,1)</f>
        <v>0</v>
      </c>
      <c r="BX14" s="2">
        <f>IF(VLOOKUP(A14,'BD OFICIAL'!$A$1:$AL$2098,16,0)=O14,0,1)</f>
        <v>0</v>
      </c>
      <c r="BY14" s="2">
        <f>IF(VLOOKUP(A14,'BD OFICIAL'!$A$1:$AL$2098,17,0)=P14,0,1)</f>
        <v>0</v>
      </c>
      <c r="BZ14" s="2">
        <f>IF(VLOOKUP(A14,'BD OFICIAL'!$A$1:$AL$2098,19,0)=R14,0,1)</f>
        <v>0</v>
      </c>
      <c r="CA14" s="2">
        <f>IF(VLOOKUP(A14,'BD OFICIAL'!$A$1:$AL$2098,21,0)=T14,0,1)</f>
        <v>0</v>
      </c>
      <c r="CB14" s="2">
        <f>IF(VLOOKUP(A14,'BD OFICIAL'!$A$1:$AL$2098,24,0)=AK14,0,1)</f>
        <v>0</v>
      </c>
      <c r="CC14" s="2">
        <f>IF(VLOOKUP(A14,'BD OFICIAL'!$A$1:$AL$2098,25,0)=X14,0,1)</f>
        <v>0</v>
      </c>
      <c r="CD14" s="2">
        <f>IF(VLOOKUP(A14,'BD OFICIAL'!$A$1:$AL$2098,26,0)=Y14,0,1)</f>
        <v>0</v>
      </c>
      <c r="CE14" s="2">
        <f>IF(VLOOKUP(A14,'BD OFICIAL'!$A$1:$AL$2098,27,0)=Z14,0,1)</f>
        <v>0</v>
      </c>
      <c r="CF14" s="2">
        <f>IF(VLOOKUP(A14,'BD OFICIAL'!$A$1:$AL$2098,28,0)=AA14,0,1)</f>
        <v>0</v>
      </c>
      <c r="CG14" s="2">
        <f>IF(VLOOKUP(A14,'BD OFICIAL'!$A$1:$AL$2098,33,0)=AF14,0,1)</f>
        <v>0</v>
      </c>
      <c r="CH14" s="2">
        <f>IF(VLOOKUP(A14,'BD OFICIAL'!$A$1:$AL$2098,35,0)=AH14,0,1)</f>
        <v>0</v>
      </c>
      <c r="CI14" s="85">
        <f>IF(VLOOKUP(A14,'BD OFICIAL'!$A$1:$AL$2098,34,0)=AL14,0,1)</f>
        <v>0</v>
      </c>
      <c r="CJ14" s="12">
        <f>VLOOKUP(A14,'BD OFICIAL'!$A$1:$AM$2098,36,0)*AM14-AP14</f>
        <v>0</v>
      </c>
      <c r="CK14" s="85" t="str">
        <f t="shared" si="0"/>
        <v>SSH</v>
      </c>
      <c r="CL14" s="85" t="str">
        <f t="shared" si="1"/>
        <v>SI</v>
      </c>
      <c r="CM14" s="85" t="str">
        <f t="shared" si="2"/>
        <v>NO</v>
      </c>
      <c r="CN14" s="31">
        <f t="shared" si="3"/>
        <v>0</v>
      </c>
      <c r="CO14" s="31">
        <f t="shared" si="4"/>
        <v>0</v>
      </c>
      <c r="CP14" s="31">
        <f t="shared" si="5"/>
        <v>0</v>
      </c>
      <c r="CQ14" s="31">
        <f>IF(Y14="NO",0,IF(Y14="SI",IF(VLOOKUP(A14,'BD OFICIAL'!$A:$AO,40,0)=AQ14,0,1)))</f>
        <v>0</v>
      </c>
      <c r="CR14" s="31">
        <f>IF(Z14="NO",0,IF(Z14="SI",IF(VLOOKUP(B14,'BD OFICIAL'!$A:$AO,41,0)=AS14,0,1)))</f>
        <v>0</v>
      </c>
      <c r="CS14" s="31">
        <f t="shared" si="6"/>
        <v>0</v>
      </c>
      <c r="CT14" s="31">
        <f t="shared" si="7"/>
        <v>0</v>
      </c>
      <c r="CU14" s="31">
        <f>IF(VLOOKUP(A14,'BD OFICIAL'!$A$1:$AL$1056,31,0)="SI",IF(AT14&gt;0,0,1),IF(AT14=0,0,1))</f>
        <v>0</v>
      </c>
      <c r="CV14" s="31">
        <f t="shared" si="8"/>
        <v>0</v>
      </c>
      <c r="CW14" s="31">
        <f t="shared" si="9"/>
        <v>0</v>
      </c>
      <c r="CX14" s="85" t="str">
        <f t="shared" si="10"/>
        <v>SI</v>
      </c>
      <c r="CY14" s="31">
        <f t="shared" si="11"/>
        <v>0</v>
      </c>
      <c r="CZ14" s="85" t="str">
        <f>IF(ISERROR(VLOOKUP(AI14,EXPERIENCIA!$A$1:$C$2100,1,0)),"NO","SI")</f>
        <v>NO</v>
      </c>
      <c r="DA14" s="85">
        <f>IF(CX14="no","NO APLICA",IF(AX14=0,"ERROR NOTA",IF(AND(AX14&gt;1,CZ14="NO"),"ERROR NOTA",IF(AND(CZ14="NO",AX14=1),0,IF(VLOOKUP(AI14,EXPERIENCIA!$A$1:$C$2100,3,0)=AX14,0,"ERROR NOTA")))))</f>
        <v>0</v>
      </c>
      <c r="DB14" s="85" t="str">
        <f>IF(ISERROR(VLOOKUP(AI14,COMPORTAMIENTO!$A$1:$C$2100,1,0)),"NO","SI")</f>
        <v>NO</v>
      </c>
      <c r="DC14" s="85">
        <f>IF(CX14="NO","NO APLICA",IF(AY14=0,"ERROR NOTA",IF(AND(DB14="NO",AY14=7),0,IF(VLOOKUP(AI14,COMPORTAMIENTO!$A$2:$H$2100,8,0)=AY14,0,"ERROR NOTA"))))</f>
        <v>0</v>
      </c>
      <c r="DD14" s="104">
        <f t="shared" si="12"/>
        <v>0.1</v>
      </c>
      <c r="DE14" s="104">
        <f t="shared" si="13"/>
        <v>0.70000000000000007</v>
      </c>
      <c r="DF14" s="85" t="str">
        <f t="shared" si="14"/>
        <v>SI</v>
      </c>
      <c r="DG14" s="85">
        <f t="shared" si="15"/>
        <v>0</v>
      </c>
      <c r="DH14" s="85">
        <f t="shared" si="16"/>
        <v>0</v>
      </c>
      <c r="DI14" s="85">
        <f t="shared" si="17"/>
        <v>0</v>
      </c>
      <c r="DJ14" s="7">
        <f t="shared" si="18"/>
        <v>6.2</v>
      </c>
      <c r="DK14" s="7">
        <f t="shared" si="19"/>
        <v>6.2</v>
      </c>
      <c r="DL14" s="12">
        <f t="shared" si="20"/>
        <v>4130</v>
      </c>
      <c r="DM14" s="12">
        <f>VLOOKUP(A14,'5 TD'!$A:$B,2,0)</f>
        <v>4130</v>
      </c>
      <c r="DN14" s="7">
        <f t="shared" si="21"/>
        <v>7</v>
      </c>
      <c r="DO14" s="85" t="str">
        <f t="shared" si="22"/>
        <v>APROBADO</v>
      </c>
      <c r="DP14" s="85" t="str">
        <f t="shared" si="23"/>
        <v>APROBADO</v>
      </c>
      <c r="DQ14" s="7">
        <f t="shared" si="24"/>
        <v>5.8</v>
      </c>
      <c r="DR14" s="85" t="str">
        <f t="shared" si="25"/>
        <v>APROBADO</v>
      </c>
      <c r="DS14" s="2" t="str">
        <f>+('3 Planilla Preadjudicación OTIC'!BN14)</f>
        <v>NO</v>
      </c>
      <c r="DT14" s="2">
        <f>IF(DR14="APROBADO",VLOOKUP(A14,'5 TD'!$D$3:$E$270,2,0),"NO APLICA")</f>
        <v>6.6</v>
      </c>
      <c r="DU14" s="2" t="str">
        <f t="shared" si="26"/>
        <v>NO</v>
      </c>
      <c r="DV14" s="2" t="str">
        <f>IF(DU14="SI",VLOOKUP(A14,'5 TD'!$G$3:$H$270,2,0),"NO APLICA ")</f>
        <v xml:space="preserve">NO APLICA </v>
      </c>
      <c r="DW14" s="2" t="str">
        <f t="shared" si="27"/>
        <v>NO</v>
      </c>
      <c r="DX14" s="2" t="str">
        <f>IF(DW14="SI",VLOOKUP(A14,'5 TD'!$J$4:$K$472,2,0),"NO APLICA")</f>
        <v>NO APLICA</v>
      </c>
      <c r="DY14" s="2" t="str">
        <f t="shared" si="28"/>
        <v>NO APLICA</v>
      </c>
      <c r="DZ14" s="7" t="str">
        <f>IF(DY14="SI",VLOOKUP(A14,'5 TD'!$M$4:$N$350,2,0),"NO APLICA")</f>
        <v>NO APLICA</v>
      </c>
      <c r="EA14" s="2" t="str">
        <f t="shared" si="29"/>
        <v>NO APLICA</v>
      </c>
      <c r="EB14" s="12" t="str">
        <f t="shared" si="30"/>
        <v/>
      </c>
      <c r="EC14" s="12" t="str">
        <f>IF(EA14="SI",VLOOKUP(A14,'5 TD'!$V$4:$W$479,2,0),"NO APLICA")</f>
        <v>NO APLICA</v>
      </c>
      <c r="ED14" s="2" t="str">
        <f t="shared" si="31"/>
        <v>NO</v>
      </c>
      <c r="EE14" s="79" t="str">
        <f>IF(ED14="SI",VLOOKUP(AI14,COMPORTAMIENTO!$A$1:$H$2100,7,0),"NO APLICA")</f>
        <v>NO APLICA</v>
      </c>
      <c r="EF14" s="12" t="str">
        <f>IF(ED14="SI",VLOOKUP(A14,'5 TD'!$P$2:$Q$479,2,0),"NO APLICA")</f>
        <v>NO APLICA</v>
      </c>
      <c r="EG14" s="2" t="str">
        <f t="shared" si="32"/>
        <v>NO</v>
      </c>
      <c r="EH14" s="2">
        <f>IF(CZ14="no",0,VLOOKUP(AI14,EXPERIENCIA!$A$1:$C$2100,2,0))</f>
        <v>0</v>
      </c>
      <c r="EI14" s="2">
        <f>IF(CZ14="si",VLOOKUP(A14,'5 TD'!$S$3:$T$2103,2,0),0)</f>
        <v>0</v>
      </c>
      <c r="EJ14" s="2" t="str">
        <f t="shared" si="33"/>
        <v>SI</v>
      </c>
      <c r="EK14" s="2">
        <f>+('3 Planilla Preadjudicación OTIC'!BU14)</f>
        <v>0</v>
      </c>
      <c r="EL14" s="4"/>
      <c r="EQ14" s="86"/>
    </row>
    <row r="15" spans="1:147" s="3" customFormat="1" ht="13" x14ac:dyDescent="0.3">
      <c r="A15" s="2">
        <f>+('3 Planilla Preadjudicación OTIC'!A15)</f>
        <v>14460</v>
      </c>
      <c r="B15" s="2" t="str">
        <f>+('3 Planilla Preadjudicación OTIC'!B15)</f>
        <v>65181652-1</v>
      </c>
      <c r="C15" s="4">
        <f>+('3 Planilla Preadjudicación OTIC'!E15)</f>
        <v>2025</v>
      </c>
      <c r="D15" s="4" t="str">
        <f>+('3 Planilla Preadjudicación OTIC'!F15)</f>
        <v>MANDATO</v>
      </c>
      <c r="E15" s="4" t="str">
        <f>+('3 Planilla Preadjudicación OTIC'!G15)</f>
        <v>65006242-6</v>
      </c>
      <c r="F15" s="4" t="str">
        <f>+('3 Planilla Preadjudicación OTIC'!H15)</f>
        <v>CORPORACIÓN ABRIENDO PUERTAS</v>
      </c>
      <c r="G15" s="4"/>
      <c r="H15" s="4"/>
      <c r="I15" s="4" t="str">
        <f>+('3 Planilla Preadjudicación OTIC'!I15)</f>
        <v>INICIANDO MI NEGOCIO</v>
      </c>
      <c r="J15" s="4" t="str">
        <f>+('3 Planilla Preadjudicación OTIC'!J15)</f>
        <v>PF0838</v>
      </c>
      <c r="K15" s="4" t="str">
        <f>+('3 Planilla Preadjudicación OTIC'!K15)</f>
        <v/>
      </c>
      <c r="L15" s="4" t="str">
        <f>+('3 Planilla Preadjudicación OTIC'!L15)</f>
        <v/>
      </c>
      <c r="M15" s="2">
        <f>+('3 Planilla Preadjudicación OTIC'!M15)</f>
        <v>13</v>
      </c>
      <c r="N15" s="4" t="str">
        <f>+('3 Planilla Preadjudicación OTIC'!N15)</f>
        <v>METROPOLITANA</v>
      </c>
      <c r="O15" s="4" t="str">
        <f>+('3 Planilla Preadjudicación OTIC'!O15)</f>
        <v>SAN JOAQUÍN</v>
      </c>
      <c r="P15" s="4" t="str">
        <f>+('3 Planilla Preadjudicación OTIC'!P15)</f>
        <v xml:space="preserve">Personas derivadas por Gendarmeria </v>
      </c>
      <c r="Q15" s="4" t="str">
        <f>+('3 Planilla Preadjudicación OTIC'!Q15)</f>
        <v>PRESENCIAL</v>
      </c>
      <c r="R15" s="4" t="str">
        <f>+('3 Planilla Preadjudicación OTIC'!R15)</f>
        <v>INDEPENDIENTE</v>
      </c>
      <c r="S15" s="4">
        <f>+('3 Planilla Preadjudicación OTIC'!S15)</f>
        <v>7</v>
      </c>
      <c r="T15" s="2">
        <f>+('3 Planilla Preadjudicación OTIC'!T15)</f>
        <v>10</v>
      </c>
      <c r="U15" s="2">
        <f>+('3 Planilla Preadjudicación OTIC'!U15)</f>
        <v>28</v>
      </c>
      <c r="V15" s="2">
        <f>+('3 Planilla Preadjudicación OTIC'!V15)</f>
        <v>0</v>
      </c>
      <c r="W15" s="2">
        <f>+('3 Planilla Preadjudicación OTIC'!W15)</f>
        <v>28</v>
      </c>
      <c r="X15" s="2">
        <f>+('3 Planilla Preadjudicación OTIC'!X15)</f>
        <v>4</v>
      </c>
      <c r="Y15" s="2" t="str">
        <f>+('3 Planilla Preadjudicación OTIC'!Y15)</f>
        <v>NO</v>
      </c>
      <c r="Z15" s="2" t="str">
        <f>+('3 Planilla Preadjudicación OTIC'!Z15)</f>
        <v>NO</v>
      </c>
      <c r="AA15" s="2" t="str">
        <f>+('3 Planilla Preadjudicación OTIC'!AA15)</f>
        <v>NO</v>
      </c>
      <c r="AB15" s="4" t="str">
        <f>+('3 Planilla Preadjudicación OTIC'!AB15)</f>
        <v>SE AJUSTA A PLAN FORMATIVO</v>
      </c>
      <c r="AC15" s="4" t="str">
        <f>+('3 Planilla Preadjudicación OTIC'!AC15)</f>
        <v>MUJERES MAYORES DE 18 AÑOS, PRIVADAS DE LIBERTAD EN EL CENTRO PENITENCIARIO FEMENINO DE SANTIAGO, EN SITUACIÓN DE VULNERABILIDAD SOCIAL (PERTENECIENTES AL 80% MÁS VULNERABLE), CON BAJA ESCOLARIDAD Y LIMITADA EXPERIENCIA LABORAL.</v>
      </c>
      <c r="AD15" s="2" t="str">
        <f>+('3 Planilla Preadjudicación OTIC'!AD15)</f>
        <v>NO</v>
      </c>
      <c r="AE15" s="4">
        <f>+('3 Planilla Preadjudicación OTIC'!AE15)</f>
        <v>0</v>
      </c>
      <c r="AF15" s="2" t="str">
        <f>+('3 Planilla Preadjudicación OTIC'!AF15)</f>
        <v>CERRADA</v>
      </c>
      <c r="AG15" s="2">
        <f>+('3 Planilla Preadjudicación OTIC'!AG15)</f>
        <v>7</v>
      </c>
      <c r="AH15" s="2">
        <f>+('3 Planilla Preadjudicación OTIC'!AH15)</f>
        <v>1</v>
      </c>
      <c r="AI15" s="135" t="str">
        <f>+('3 Planilla Preadjudicación OTIC'!AI15)</f>
        <v>78008942-3</v>
      </c>
      <c r="AJ15" s="4" t="str">
        <f>+('3 Planilla Preadjudicación OTIC'!AJ15)</f>
        <v>PROMUEVE SPA</v>
      </c>
      <c r="AK15" s="2">
        <f>+('3 Planilla Preadjudicación OTIC'!AK15)</f>
        <v>28</v>
      </c>
      <c r="AL15" s="2">
        <f>+('3 Planilla Preadjudicación OTIC'!AL15)</f>
        <v>7</v>
      </c>
      <c r="AM15" s="12">
        <f>+('3 Planilla Preadjudicación OTIC'!AM15)</f>
        <v>4130</v>
      </c>
      <c r="AN15" s="12">
        <f>+('3 Planilla Preadjudicación OTIC'!AN15)</f>
        <v>0</v>
      </c>
      <c r="AO15" s="12">
        <f>+('3 Planilla Preadjudicación OTIC'!AO15)</f>
        <v>0</v>
      </c>
      <c r="AP15" s="12">
        <f>+('3 Planilla Preadjudicación OTIC'!AP15)</f>
        <v>1156400</v>
      </c>
      <c r="AQ15" s="12">
        <f>+('3 Planilla Preadjudicación OTIC'!AQ15)</f>
        <v>0</v>
      </c>
      <c r="AR15" s="12">
        <f>+('3 Planilla Preadjudicación OTIC'!AR15)</f>
        <v>0</v>
      </c>
      <c r="AS15" s="12">
        <f>+('3 Planilla Preadjudicación OTIC'!AS15)</f>
        <v>0</v>
      </c>
      <c r="AT15" s="12">
        <f>+('3 Planilla Preadjudicación OTIC'!AT15)</f>
        <v>0</v>
      </c>
      <c r="AU15" s="12">
        <f>+('3 Planilla Preadjudicación OTIC'!AU15)</f>
        <v>1156400</v>
      </c>
      <c r="AV15" s="2" t="str">
        <f>+('3 Planilla Preadjudicación OTIC'!AV15)</f>
        <v>SI</v>
      </c>
      <c r="AW15" s="4">
        <f>+('3 Planilla Preadjudicación OTIC'!AW15)</f>
        <v>0</v>
      </c>
      <c r="AX15" s="2">
        <f>+('3 Planilla Preadjudicación OTIC'!AX15)</f>
        <v>1</v>
      </c>
      <c r="AY15" s="2">
        <f>+('3 Planilla Preadjudicación OTIC'!AY15)</f>
        <v>7</v>
      </c>
      <c r="AZ15" s="2">
        <f>+('3 Planilla Preadjudicación OTIC'!AZ15)</f>
        <v>0</v>
      </c>
      <c r="BA15" s="2">
        <f>+('3 Planilla Preadjudicación OTIC'!BA15)</f>
        <v>0</v>
      </c>
      <c r="BB15" s="2">
        <f>+('3 Planilla Preadjudicación OTIC'!BB15)</f>
        <v>0</v>
      </c>
      <c r="BC15" s="2">
        <f>+('3 Planilla Preadjudicación OTIC'!BC15)</f>
        <v>0</v>
      </c>
      <c r="BD15" s="2">
        <f>+('3 Planilla Preadjudicación OTIC'!BD15)</f>
        <v>0</v>
      </c>
      <c r="BE15" s="2">
        <f>+('3 Planilla Preadjudicación OTIC'!BE15)</f>
        <v>0</v>
      </c>
      <c r="BF15" s="2">
        <f>+('3 Planilla Preadjudicación OTIC'!BF15)</f>
        <v>0</v>
      </c>
      <c r="BG15" s="2">
        <f>+('3 Planilla Preadjudicación OTIC'!BG15)</f>
        <v>7</v>
      </c>
      <c r="BH15" s="2">
        <f>+('3 Planilla Preadjudicación OTIC'!BH15)</f>
        <v>7</v>
      </c>
      <c r="BI15" s="2">
        <f>+('3 Planilla Preadjudicación OTIC'!BI15)</f>
        <v>5</v>
      </c>
      <c r="BJ15" s="2">
        <f>+('3 Planilla Preadjudicación OTIC'!BJ15)</f>
        <v>5</v>
      </c>
      <c r="BK15" s="2">
        <f>+('3 Planilla Preadjudicación OTIC'!BK15)</f>
        <v>5</v>
      </c>
      <c r="BL15" s="2">
        <f>+('3 Planilla Preadjudicación OTIC'!BL15)</f>
        <v>7</v>
      </c>
      <c r="BM15" s="104">
        <f>ROUND(('3 Planilla Preadjudicación OTIC'!BM15),1)</f>
        <v>5.8</v>
      </c>
      <c r="BN15" s="4" t="str">
        <f>+('3 Planilla Preadjudicación OTIC'!BN15)</f>
        <v>NO</v>
      </c>
      <c r="BO15" s="4">
        <f>+('3 Planilla Preadjudicación OTIC'!BO15)</f>
        <v>0</v>
      </c>
      <c r="BP15" s="4">
        <f>+('3 Planilla Preadjudicación OTIC'!BP15)</f>
        <v>0</v>
      </c>
      <c r="BQ15" s="4">
        <f>+('3 Planilla Preadjudicación OTIC'!BQ15)</f>
        <v>0</v>
      </c>
      <c r="BR15" s="4">
        <f>+('3 Planilla Preadjudicación OTIC'!BR15)</f>
        <v>0</v>
      </c>
      <c r="BS15" s="4">
        <f>+('3 Planilla Preadjudicación OTIC'!BS15)</f>
        <v>0</v>
      </c>
      <c r="BT15" s="4">
        <f>+('3 Planilla Preadjudicación OTIC'!BT15)</f>
        <v>0</v>
      </c>
      <c r="BU15" s="85">
        <f>IF(VLOOKUP(A15,'BD OFICIAL'!$A$1:$AL$2098,7,0)=D15,0,1)</f>
        <v>0</v>
      </c>
      <c r="BV15" s="85">
        <f>IF(VLOOKUP(A15,'BD OFICIAL'!$A$1:$AL$2098,11,0)=J15,0,1)</f>
        <v>0</v>
      </c>
      <c r="BW15" s="85">
        <f>IF(VLOOKUP(A15,'BD OFICIAL'!$A$1:$AL$2098,13,0)=L15,0,1)</f>
        <v>0</v>
      </c>
      <c r="BX15" s="2">
        <f>IF(VLOOKUP(A15,'BD OFICIAL'!$A$1:$AL$2098,16,0)=O15,0,1)</f>
        <v>0</v>
      </c>
      <c r="BY15" s="2">
        <f>IF(VLOOKUP(A15,'BD OFICIAL'!$A$1:$AL$2098,17,0)=P15,0,1)</f>
        <v>0</v>
      </c>
      <c r="BZ15" s="2">
        <f>IF(VLOOKUP(A15,'BD OFICIAL'!$A$1:$AL$2098,19,0)=R15,0,1)</f>
        <v>0</v>
      </c>
      <c r="CA15" s="2">
        <f>IF(VLOOKUP(A15,'BD OFICIAL'!$A$1:$AL$2098,21,0)=T15,0,1)</f>
        <v>0</v>
      </c>
      <c r="CB15" s="2">
        <f>IF(VLOOKUP(A15,'BD OFICIAL'!$A$1:$AL$2098,24,0)=AK15,0,1)</f>
        <v>0</v>
      </c>
      <c r="CC15" s="2">
        <f>IF(VLOOKUP(A15,'BD OFICIAL'!$A$1:$AL$2098,25,0)=X15,0,1)</f>
        <v>0</v>
      </c>
      <c r="CD15" s="2">
        <f>IF(VLOOKUP(A15,'BD OFICIAL'!$A$1:$AL$2098,26,0)=Y15,0,1)</f>
        <v>0</v>
      </c>
      <c r="CE15" s="2">
        <f>IF(VLOOKUP(A15,'BD OFICIAL'!$A$1:$AL$2098,27,0)=Z15,0,1)</f>
        <v>0</v>
      </c>
      <c r="CF15" s="2">
        <f>IF(VLOOKUP(A15,'BD OFICIAL'!$A$1:$AL$2098,28,0)=AA15,0,1)</f>
        <v>0</v>
      </c>
      <c r="CG15" s="2">
        <f>IF(VLOOKUP(A15,'BD OFICIAL'!$A$1:$AL$2098,33,0)=AF15,0,1)</f>
        <v>0</v>
      </c>
      <c r="CH15" s="2">
        <f>IF(VLOOKUP(A15,'BD OFICIAL'!$A$1:$AL$2098,35,0)=AH15,0,1)</f>
        <v>0</v>
      </c>
      <c r="CI15" s="85">
        <f>IF(VLOOKUP(A15,'BD OFICIAL'!$A$1:$AL$2098,34,0)=AL15,0,1)</f>
        <v>0</v>
      </c>
      <c r="CJ15" s="12">
        <f>VLOOKUP(A15,'BD OFICIAL'!$A$1:$AM$2098,36,0)*AM15-AP15</f>
        <v>0</v>
      </c>
      <c r="CK15" s="85" t="str">
        <f t="shared" si="0"/>
        <v>SSH</v>
      </c>
      <c r="CL15" s="85" t="str">
        <f t="shared" si="1"/>
        <v>SI</v>
      </c>
      <c r="CM15" s="85" t="str">
        <f t="shared" si="2"/>
        <v>NO</v>
      </c>
      <c r="CN15" s="31">
        <f t="shared" si="3"/>
        <v>0</v>
      </c>
      <c r="CO15" s="31">
        <f t="shared" si="4"/>
        <v>0</v>
      </c>
      <c r="CP15" s="31">
        <f t="shared" si="5"/>
        <v>0</v>
      </c>
      <c r="CQ15" s="31">
        <f>IF(Y15="NO",0,IF(Y15="SI",IF(VLOOKUP(A15,'BD OFICIAL'!$A:$AO,40,0)=AQ15,0,1)))</f>
        <v>0</v>
      </c>
      <c r="CR15" s="31">
        <f>IF(Z15="NO",0,IF(Z15="SI",IF(VLOOKUP(B15,'BD OFICIAL'!$A:$AO,41,0)=AS15,0,1)))</f>
        <v>0</v>
      </c>
      <c r="CS15" s="31">
        <f t="shared" si="6"/>
        <v>0</v>
      </c>
      <c r="CT15" s="31">
        <f t="shared" si="7"/>
        <v>0</v>
      </c>
      <c r="CU15" s="31">
        <f>IF(VLOOKUP(A15,'BD OFICIAL'!$A$1:$AL$1056,31,0)="SI",IF(AT15&gt;0,0,1),IF(AT15=0,0,1))</f>
        <v>0</v>
      </c>
      <c r="CV15" s="31">
        <f t="shared" si="8"/>
        <v>0</v>
      </c>
      <c r="CW15" s="31">
        <f t="shared" si="9"/>
        <v>0</v>
      </c>
      <c r="CX15" s="85" t="str">
        <f t="shared" si="10"/>
        <v>SI</v>
      </c>
      <c r="CY15" s="31">
        <f t="shared" si="11"/>
        <v>0</v>
      </c>
      <c r="CZ15" s="85" t="str">
        <f>IF(ISERROR(VLOOKUP(AI15,EXPERIENCIA!$A$1:$C$2100,1,0)),"NO","SI")</f>
        <v>NO</v>
      </c>
      <c r="DA15" s="85">
        <f>IF(CX15="no","NO APLICA",IF(AX15=0,"ERROR NOTA",IF(AND(AX15&gt;1,CZ15="NO"),"ERROR NOTA",IF(AND(CZ15="NO",AX15=1),0,IF(VLOOKUP(AI15,EXPERIENCIA!$A$1:$C$2100,3,0)=AX15,0,"ERROR NOTA")))))</f>
        <v>0</v>
      </c>
      <c r="DB15" s="85" t="str">
        <f>IF(ISERROR(VLOOKUP(AI15,COMPORTAMIENTO!$A$1:$C$2100,1,0)),"NO","SI")</f>
        <v>NO</v>
      </c>
      <c r="DC15" s="85">
        <f>IF(CX15="NO","NO APLICA",IF(AY15=0,"ERROR NOTA",IF(AND(DB15="NO",AY15=7),0,IF(VLOOKUP(AI15,COMPORTAMIENTO!$A$2:$H$2100,8,0)=AY15,0,"ERROR NOTA"))))</f>
        <v>0</v>
      </c>
      <c r="DD15" s="104">
        <f t="shared" si="12"/>
        <v>0.1</v>
      </c>
      <c r="DE15" s="104">
        <f t="shared" si="13"/>
        <v>0.70000000000000007</v>
      </c>
      <c r="DF15" s="85" t="str">
        <f t="shared" si="14"/>
        <v>SI</v>
      </c>
      <c r="DG15" s="85">
        <f t="shared" si="15"/>
        <v>0</v>
      </c>
      <c r="DH15" s="85">
        <f t="shared" si="16"/>
        <v>0</v>
      </c>
      <c r="DI15" s="85">
        <f t="shared" si="17"/>
        <v>0</v>
      </c>
      <c r="DJ15" s="7">
        <f t="shared" si="18"/>
        <v>6.2</v>
      </c>
      <c r="DK15" s="7">
        <f t="shared" si="19"/>
        <v>6.2</v>
      </c>
      <c r="DL15" s="12">
        <f t="shared" si="20"/>
        <v>4130</v>
      </c>
      <c r="DM15" s="12">
        <f>VLOOKUP(A15,'5 TD'!$A:$B,2,0)</f>
        <v>4130</v>
      </c>
      <c r="DN15" s="7">
        <f t="shared" si="21"/>
        <v>7</v>
      </c>
      <c r="DO15" s="85" t="str">
        <f t="shared" si="22"/>
        <v>APROBADO</v>
      </c>
      <c r="DP15" s="85" t="str">
        <f t="shared" si="23"/>
        <v>APROBADO</v>
      </c>
      <c r="DQ15" s="7">
        <f t="shared" si="24"/>
        <v>5.8</v>
      </c>
      <c r="DR15" s="85" t="str">
        <f t="shared" si="25"/>
        <v>APROBADO</v>
      </c>
      <c r="DS15" s="2" t="str">
        <f>+('3 Planilla Preadjudicación OTIC'!BN15)</f>
        <v>NO</v>
      </c>
      <c r="DT15" s="2">
        <f>IF(DR15="APROBADO",VLOOKUP(A15,'5 TD'!$D$3:$E$270,2,0),"NO APLICA")</f>
        <v>6.6</v>
      </c>
      <c r="DU15" s="2" t="str">
        <f t="shared" si="26"/>
        <v>NO</v>
      </c>
      <c r="DV15" s="2" t="str">
        <f>IF(DU15="SI",VLOOKUP(A15,'5 TD'!$G$3:$H$270,2,0),"NO APLICA ")</f>
        <v xml:space="preserve">NO APLICA </v>
      </c>
      <c r="DW15" s="2" t="str">
        <f t="shared" si="27"/>
        <v>NO</v>
      </c>
      <c r="DX15" s="2" t="str">
        <f>IF(DW15="SI",VLOOKUP(A15,'5 TD'!$J$4:$K$472,2,0),"NO APLICA")</f>
        <v>NO APLICA</v>
      </c>
      <c r="DY15" s="2" t="str">
        <f t="shared" si="28"/>
        <v>NO APLICA</v>
      </c>
      <c r="DZ15" s="7" t="str">
        <f>IF(DY15="SI",VLOOKUP(A15,'5 TD'!$M$4:$N$350,2,0),"NO APLICA")</f>
        <v>NO APLICA</v>
      </c>
      <c r="EA15" s="2" t="str">
        <f t="shared" si="29"/>
        <v>NO APLICA</v>
      </c>
      <c r="EB15" s="12" t="str">
        <f t="shared" si="30"/>
        <v/>
      </c>
      <c r="EC15" s="12" t="str">
        <f>IF(EA15="SI",VLOOKUP(A15,'5 TD'!$V$4:$W$479,2,0),"NO APLICA")</f>
        <v>NO APLICA</v>
      </c>
      <c r="ED15" s="2" t="str">
        <f t="shared" si="31"/>
        <v>NO</v>
      </c>
      <c r="EE15" s="79" t="str">
        <f>IF(ED15="SI",VLOOKUP(AI15,COMPORTAMIENTO!$A$1:$H$2100,7,0),"NO APLICA")</f>
        <v>NO APLICA</v>
      </c>
      <c r="EF15" s="12" t="str">
        <f>IF(ED15="SI",VLOOKUP(A15,'5 TD'!$P$2:$Q$479,2,0),"NO APLICA")</f>
        <v>NO APLICA</v>
      </c>
      <c r="EG15" s="2" t="str">
        <f t="shared" si="32"/>
        <v>NO</v>
      </c>
      <c r="EH15" s="2">
        <f>IF(CZ15="no",0,VLOOKUP(AI15,EXPERIENCIA!$A$1:$C$2100,2,0))</f>
        <v>0</v>
      </c>
      <c r="EI15" s="2">
        <f>IF(CZ15="si",VLOOKUP(A15,'5 TD'!$S$3:$T$2103,2,0),0)</f>
        <v>0</v>
      </c>
      <c r="EJ15" s="2" t="str">
        <f t="shared" si="33"/>
        <v>SI</v>
      </c>
      <c r="EK15" s="2">
        <f>+('3 Planilla Preadjudicación OTIC'!BU15)</f>
        <v>0</v>
      </c>
      <c r="EL15" s="4"/>
      <c r="EQ15" s="86"/>
    </row>
    <row r="16" spans="1:147" s="3" customFormat="1" ht="13" x14ac:dyDescent="0.3">
      <c r="A16" s="2">
        <f>+('3 Planilla Preadjudicación OTIC'!A16)</f>
        <v>14459</v>
      </c>
      <c r="B16" s="2" t="str">
        <f>+('3 Planilla Preadjudicación OTIC'!B16)</f>
        <v>65181652-1</v>
      </c>
      <c r="C16" s="4">
        <f>+('3 Planilla Preadjudicación OTIC'!E16)</f>
        <v>2025</v>
      </c>
      <c r="D16" s="4" t="str">
        <f>+('3 Planilla Preadjudicación OTIC'!F16)</f>
        <v>MANDATO</v>
      </c>
      <c r="E16" s="4" t="str">
        <f>+('3 Planilla Preadjudicación OTIC'!G16)</f>
        <v>65006242-6</v>
      </c>
      <c r="F16" s="4" t="str">
        <f>+('3 Planilla Preadjudicación OTIC'!H16)</f>
        <v>CORPORACIÓN ABRIENDO PUERTAS</v>
      </c>
      <c r="G16" s="4"/>
      <c r="H16" s="4"/>
      <c r="I16" s="4" t="str">
        <f>+('3 Planilla Preadjudicación OTIC'!I16)</f>
        <v>INICIANDO MI NEGOCIO</v>
      </c>
      <c r="J16" s="4" t="str">
        <f>+('3 Planilla Preadjudicación OTIC'!J16)</f>
        <v>PF0838</v>
      </c>
      <c r="K16" s="4" t="str">
        <f>+('3 Planilla Preadjudicación OTIC'!K16)</f>
        <v/>
      </c>
      <c r="L16" s="4" t="str">
        <f>+('3 Planilla Preadjudicación OTIC'!L16)</f>
        <v/>
      </c>
      <c r="M16" s="2">
        <f>+('3 Planilla Preadjudicación OTIC'!M16)</f>
        <v>13</v>
      </c>
      <c r="N16" s="4" t="str">
        <f>+('3 Planilla Preadjudicación OTIC'!N16)</f>
        <v>METROPOLITANA</v>
      </c>
      <c r="O16" s="4" t="str">
        <f>+('3 Planilla Preadjudicación OTIC'!O16)</f>
        <v>SAN JOAQUÍN</v>
      </c>
      <c r="P16" s="4" t="str">
        <f>+('3 Planilla Preadjudicación OTIC'!P16)</f>
        <v xml:space="preserve">Personas derivadas por Gendarmeria </v>
      </c>
      <c r="Q16" s="4" t="str">
        <f>+('3 Planilla Preadjudicación OTIC'!Q16)</f>
        <v>PRESENCIAL</v>
      </c>
      <c r="R16" s="4" t="str">
        <f>+('3 Planilla Preadjudicación OTIC'!R16)</f>
        <v>INDEPENDIENTE</v>
      </c>
      <c r="S16" s="4">
        <f>+('3 Planilla Preadjudicación OTIC'!S16)</f>
        <v>7</v>
      </c>
      <c r="T16" s="2">
        <f>+('3 Planilla Preadjudicación OTIC'!T16)</f>
        <v>10</v>
      </c>
      <c r="U16" s="2">
        <f>+('3 Planilla Preadjudicación OTIC'!U16)</f>
        <v>28</v>
      </c>
      <c r="V16" s="2">
        <f>+('3 Planilla Preadjudicación OTIC'!V16)</f>
        <v>0</v>
      </c>
      <c r="W16" s="2">
        <f>+('3 Planilla Preadjudicación OTIC'!W16)</f>
        <v>28</v>
      </c>
      <c r="X16" s="2">
        <f>+('3 Planilla Preadjudicación OTIC'!X16)</f>
        <v>4</v>
      </c>
      <c r="Y16" s="2" t="str">
        <f>+('3 Planilla Preadjudicación OTIC'!Y16)</f>
        <v>NO</v>
      </c>
      <c r="Z16" s="2" t="str">
        <f>+('3 Planilla Preadjudicación OTIC'!Z16)</f>
        <v>NO</v>
      </c>
      <c r="AA16" s="2" t="str">
        <f>+('3 Planilla Preadjudicación OTIC'!AA16)</f>
        <v>NO</v>
      </c>
      <c r="AB16" s="4" t="str">
        <f>+('3 Planilla Preadjudicación OTIC'!AB16)</f>
        <v>SE AJUSTA A PLAN FORMATIVO</v>
      </c>
      <c r="AC16" s="4" t="str">
        <f>+('3 Planilla Preadjudicación OTIC'!AC16)</f>
        <v>MUJERES MAYORES DE 18 AÑOS, PRIVADAS DE LIBERTAD EN EL CENTRO PENITENCIARIO FEMENINO DE SANTIAGO, EN SITUACIÓN DE VULNERABILIDAD SOCIAL (PERTENECIENTES AL 80% MÁS VULNERABLE), CON BAJA ESCOLARIDAD Y LIMITADA EXPERIENCIA LABORAL.</v>
      </c>
      <c r="AD16" s="2" t="str">
        <f>+('3 Planilla Preadjudicación OTIC'!AD16)</f>
        <v>NO</v>
      </c>
      <c r="AE16" s="4">
        <f>+('3 Planilla Preadjudicación OTIC'!AE16)</f>
        <v>0</v>
      </c>
      <c r="AF16" s="2" t="str">
        <f>+('3 Planilla Preadjudicación OTIC'!AF16)</f>
        <v>CERRADA</v>
      </c>
      <c r="AG16" s="2">
        <f>+('3 Planilla Preadjudicación OTIC'!AG16)</f>
        <v>7</v>
      </c>
      <c r="AH16" s="2">
        <f>+('3 Planilla Preadjudicación OTIC'!AH16)</f>
        <v>1</v>
      </c>
      <c r="AI16" s="135" t="str">
        <f>+('3 Planilla Preadjudicación OTIC'!AI16)</f>
        <v>78008942-3</v>
      </c>
      <c r="AJ16" s="4" t="str">
        <f>+('3 Planilla Preadjudicación OTIC'!AJ16)</f>
        <v>PROMUEVE SPA</v>
      </c>
      <c r="AK16" s="2">
        <f>+('3 Planilla Preadjudicación OTIC'!AK16)</f>
        <v>28</v>
      </c>
      <c r="AL16" s="2">
        <f>+('3 Planilla Preadjudicación OTIC'!AL16)</f>
        <v>7</v>
      </c>
      <c r="AM16" s="12">
        <f>+('3 Planilla Preadjudicación OTIC'!AM16)</f>
        <v>4130</v>
      </c>
      <c r="AN16" s="12">
        <f>+('3 Planilla Preadjudicación OTIC'!AN16)</f>
        <v>0</v>
      </c>
      <c r="AO16" s="12">
        <f>+('3 Planilla Preadjudicación OTIC'!AO16)</f>
        <v>0</v>
      </c>
      <c r="AP16" s="12">
        <f>+('3 Planilla Preadjudicación OTIC'!AP16)</f>
        <v>1156400</v>
      </c>
      <c r="AQ16" s="12">
        <f>+('3 Planilla Preadjudicación OTIC'!AQ16)</f>
        <v>0</v>
      </c>
      <c r="AR16" s="12">
        <f>+('3 Planilla Preadjudicación OTIC'!AR16)</f>
        <v>0</v>
      </c>
      <c r="AS16" s="12">
        <f>+('3 Planilla Preadjudicación OTIC'!AS16)</f>
        <v>0</v>
      </c>
      <c r="AT16" s="12">
        <f>+('3 Planilla Preadjudicación OTIC'!AT16)</f>
        <v>0</v>
      </c>
      <c r="AU16" s="12">
        <f>+('3 Planilla Preadjudicación OTIC'!AU16)</f>
        <v>1156400</v>
      </c>
      <c r="AV16" s="2" t="str">
        <f>+('3 Planilla Preadjudicación OTIC'!AV16)</f>
        <v>SI</v>
      </c>
      <c r="AW16" s="4">
        <f>+('3 Planilla Preadjudicación OTIC'!AW16)</f>
        <v>0</v>
      </c>
      <c r="AX16" s="2">
        <f>+('3 Planilla Preadjudicación OTIC'!AX16)</f>
        <v>1</v>
      </c>
      <c r="AY16" s="2">
        <f>+('3 Planilla Preadjudicación OTIC'!AY16)</f>
        <v>7</v>
      </c>
      <c r="AZ16" s="2">
        <f>+('3 Planilla Preadjudicación OTIC'!AZ16)</f>
        <v>0</v>
      </c>
      <c r="BA16" s="2">
        <f>+('3 Planilla Preadjudicación OTIC'!BA16)</f>
        <v>0</v>
      </c>
      <c r="BB16" s="2">
        <f>+('3 Planilla Preadjudicación OTIC'!BB16)</f>
        <v>0</v>
      </c>
      <c r="BC16" s="2">
        <f>+('3 Planilla Preadjudicación OTIC'!BC16)</f>
        <v>0</v>
      </c>
      <c r="BD16" s="2">
        <f>+('3 Planilla Preadjudicación OTIC'!BD16)</f>
        <v>0</v>
      </c>
      <c r="BE16" s="2">
        <f>+('3 Planilla Preadjudicación OTIC'!BE16)</f>
        <v>0</v>
      </c>
      <c r="BF16" s="2">
        <f>+('3 Planilla Preadjudicación OTIC'!BF16)</f>
        <v>0</v>
      </c>
      <c r="BG16" s="2">
        <f>+('3 Planilla Preadjudicación OTIC'!BG16)</f>
        <v>7</v>
      </c>
      <c r="BH16" s="2">
        <f>+('3 Planilla Preadjudicación OTIC'!BH16)</f>
        <v>7</v>
      </c>
      <c r="BI16" s="2">
        <f>+('3 Planilla Preadjudicación OTIC'!BI16)</f>
        <v>5</v>
      </c>
      <c r="BJ16" s="2">
        <f>+('3 Planilla Preadjudicación OTIC'!BJ16)</f>
        <v>5</v>
      </c>
      <c r="BK16" s="2">
        <f>+('3 Planilla Preadjudicación OTIC'!BK16)</f>
        <v>5</v>
      </c>
      <c r="BL16" s="2">
        <f>+('3 Planilla Preadjudicación OTIC'!BL16)</f>
        <v>7</v>
      </c>
      <c r="BM16" s="104">
        <f>ROUND(('3 Planilla Preadjudicación OTIC'!BM16),1)</f>
        <v>5.8</v>
      </c>
      <c r="BN16" s="4" t="str">
        <f>+('3 Planilla Preadjudicación OTIC'!BN16)</f>
        <v>NO</v>
      </c>
      <c r="BO16" s="4">
        <f>+('3 Planilla Preadjudicación OTIC'!BO16)</f>
        <v>0</v>
      </c>
      <c r="BP16" s="4">
        <f>+('3 Planilla Preadjudicación OTIC'!BP16)</f>
        <v>0</v>
      </c>
      <c r="BQ16" s="4">
        <f>+('3 Planilla Preadjudicación OTIC'!BQ16)</f>
        <v>0</v>
      </c>
      <c r="BR16" s="4">
        <f>+('3 Planilla Preadjudicación OTIC'!BR16)</f>
        <v>0</v>
      </c>
      <c r="BS16" s="4">
        <f>+('3 Planilla Preadjudicación OTIC'!BS16)</f>
        <v>0</v>
      </c>
      <c r="BT16" s="4">
        <f>+('3 Planilla Preadjudicación OTIC'!BT16)</f>
        <v>0</v>
      </c>
      <c r="BU16" s="85">
        <f>IF(VLOOKUP(A16,'BD OFICIAL'!$A$1:$AL$2098,7,0)=D16,0,1)</f>
        <v>0</v>
      </c>
      <c r="BV16" s="85">
        <f>IF(VLOOKUP(A16,'BD OFICIAL'!$A$1:$AL$2098,11,0)=J16,0,1)</f>
        <v>0</v>
      </c>
      <c r="BW16" s="85">
        <f>IF(VLOOKUP(A16,'BD OFICIAL'!$A$1:$AL$2098,13,0)=L16,0,1)</f>
        <v>0</v>
      </c>
      <c r="BX16" s="2">
        <f>IF(VLOOKUP(A16,'BD OFICIAL'!$A$1:$AL$2098,16,0)=O16,0,1)</f>
        <v>0</v>
      </c>
      <c r="BY16" s="2">
        <f>IF(VLOOKUP(A16,'BD OFICIAL'!$A$1:$AL$2098,17,0)=P16,0,1)</f>
        <v>0</v>
      </c>
      <c r="BZ16" s="2">
        <f>IF(VLOOKUP(A16,'BD OFICIAL'!$A$1:$AL$2098,19,0)=R16,0,1)</f>
        <v>0</v>
      </c>
      <c r="CA16" s="2">
        <f>IF(VLOOKUP(A16,'BD OFICIAL'!$A$1:$AL$2098,21,0)=T16,0,1)</f>
        <v>0</v>
      </c>
      <c r="CB16" s="2">
        <f>IF(VLOOKUP(A16,'BD OFICIAL'!$A$1:$AL$2098,24,0)=AK16,0,1)</f>
        <v>0</v>
      </c>
      <c r="CC16" s="2">
        <f>IF(VLOOKUP(A16,'BD OFICIAL'!$A$1:$AL$2098,25,0)=X16,0,1)</f>
        <v>0</v>
      </c>
      <c r="CD16" s="2">
        <f>IF(VLOOKUP(A16,'BD OFICIAL'!$A$1:$AL$2098,26,0)=Y16,0,1)</f>
        <v>0</v>
      </c>
      <c r="CE16" s="2">
        <f>IF(VLOOKUP(A16,'BD OFICIAL'!$A$1:$AL$2098,27,0)=Z16,0,1)</f>
        <v>0</v>
      </c>
      <c r="CF16" s="2">
        <f>IF(VLOOKUP(A16,'BD OFICIAL'!$A$1:$AL$2098,28,0)=AA16,0,1)</f>
        <v>0</v>
      </c>
      <c r="CG16" s="2">
        <f>IF(VLOOKUP(A16,'BD OFICIAL'!$A$1:$AL$2098,33,0)=AF16,0,1)</f>
        <v>0</v>
      </c>
      <c r="CH16" s="2">
        <f>IF(VLOOKUP(A16,'BD OFICIAL'!$A$1:$AL$2098,35,0)=AH16,0,1)</f>
        <v>0</v>
      </c>
      <c r="CI16" s="85">
        <f>IF(VLOOKUP(A16,'BD OFICIAL'!$A$1:$AL$2098,34,0)=AL16,0,1)</f>
        <v>0</v>
      </c>
      <c r="CJ16" s="12">
        <f>VLOOKUP(A16,'BD OFICIAL'!$A$1:$AM$2098,36,0)*AM16-AP16</f>
        <v>0</v>
      </c>
      <c r="CK16" s="85" t="str">
        <f t="shared" si="0"/>
        <v>SSH</v>
      </c>
      <c r="CL16" s="85" t="str">
        <f t="shared" si="1"/>
        <v>SI</v>
      </c>
      <c r="CM16" s="85" t="str">
        <f t="shared" si="2"/>
        <v>NO</v>
      </c>
      <c r="CN16" s="31">
        <f t="shared" si="3"/>
        <v>0</v>
      </c>
      <c r="CO16" s="31">
        <f t="shared" si="4"/>
        <v>0</v>
      </c>
      <c r="CP16" s="31">
        <f t="shared" si="5"/>
        <v>0</v>
      </c>
      <c r="CQ16" s="31">
        <f>IF(Y16="NO",0,IF(Y16="SI",IF(VLOOKUP(A16,'BD OFICIAL'!$A:$AO,40,0)=AQ16,0,1)))</f>
        <v>0</v>
      </c>
      <c r="CR16" s="31">
        <f>IF(Z16="NO",0,IF(Z16="SI",IF(VLOOKUP(B16,'BD OFICIAL'!$A:$AO,41,0)=AS16,0,1)))</f>
        <v>0</v>
      </c>
      <c r="CS16" s="31">
        <f t="shared" si="6"/>
        <v>0</v>
      </c>
      <c r="CT16" s="31">
        <f t="shared" si="7"/>
        <v>0</v>
      </c>
      <c r="CU16" s="31">
        <f>IF(VLOOKUP(A16,'BD OFICIAL'!$A$1:$AL$1056,31,0)="SI",IF(AT16&gt;0,0,1),IF(AT16=0,0,1))</f>
        <v>0</v>
      </c>
      <c r="CV16" s="31">
        <f t="shared" si="8"/>
        <v>0</v>
      </c>
      <c r="CW16" s="31">
        <f t="shared" si="9"/>
        <v>0</v>
      </c>
      <c r="CX16" s="85" t="str">
        <f t="shared" si="10"/>
        <v>SI</v>
      </c>
      <c r="CY16" s="31">
        <f t="shared" si="11"/>
        <v>0</v>
      </c>
      <c r="CZ16" s="85" t="str">
        <f>IF(ISERROR(VLOOKUP(AI16,EXPERIENCIA!$A$1:$C$2100,1,0)),"NO","SI")</f>
        <v>NO</v>
      </c>
      <c r="DA16" s="85">
        <f>IF(CX16="no","NO APLICA",IF(AX16=0,"ERROR NOTA",IF(AND(AX16&gt;1,CZ16="NO"),"ERROR NOTA",IF(AND(CZ16="NO",AX16=1),0,IF(VLOOKUP(AI16,EXPERIENCIA!$A$1:$C$2100,3,0)=AX16,0,"ERROR NOTA")))))</f>
        <v>0</v>
      </c>
      <c r="DB16" s="85" t="str">
        <f>IF(ISERROR(VLOOKUP(AI16,COMPORTAMIENTO!$A$1:$C$2100,1,0)),"NO","SI")</f>
        <v>NO</v>
      </c>
      <c r="DC16" s="85">
        <f>IF(CX16="NO","NO APLICA",IF(AY16=0,"ERROR NOTA",IF(AND(DB16="NO",AY16=7),0,IF(VLOOKUP(AI16,COMPORTAMIENTO!$A$2:$H$2100,8,0)=AY16,0,"ERROR NOTA"))))</f>
        <v>0</v>
      </c>
      <c r="DD16" s="104">
        <f t="shared" si="12"/>
        <v>0.1</v>
      </c>
      <c r="DE16" s="104">
        <f t="shared" si="13"/>
        <v>0.70000000000000007</v>
      </c>
      <c r="DF16" s="85" t="str">
        <f t="shared" si="14"/>
        <v>SI</v>
      </c>
      <c r="DG16" s="85">
        <f t="shared" si="15"/>
        <v>0</v>
      </c>
      <c r="DH16" s="85">
        <f t="shared" si="16"/>
        <v>0</v>
      </c>
      <c r="DI16" s="85">
        <f t="shared" si="17"/>
        <v>0</v>
      </c>
      <c r="DJ16" s="7">
        <f t="shared" si="18"/>
        <v>6.2</v>
      </c>
      <c r="DK16" s="7">
        <f t="shared" si="19"/>
        <v>6.2</v>
      </c>
      <c r="DL16" s="12">
        <f t="shared" si="20"/>
        <v>4130</v>
      </c>
      <c r="DM16" s="12">
        <f>VLOOKUP(A16,'5 TD'!$A:$B,2,0)</f>
        <v>4130</v>
      </c>
      <c r="DN16" s="7">
        <f t="shared" si="21"/>
        <v>7</v>
      </c>
      <c r="DO16" s="85" t="str">
        <f t="shared" si="22"/>
        <v>APROBADO</v>
      </c>
      <c r="DP16" s="85" t="str">
        <f t="shared" si="23"/>
        <v>APROBADO</v>
      </c>
      <c r="DQ16" s="7">
        <f t="shared" si="24"/>
        <v>5.8</v>
      </c>
      <c r="DR16" s="85" t="str">
        <f t="shared" si="25"/>
        <v>APROBADO</v>
      </c>
      <c r="DS16" s="2" t="str">
        <f>+('3 Planilla Preadjudicación OTIC'!BN16)</f>
        <v>NO</v>
      </c>
      <c r="DT16" s="2">
        <f>IF(DR16="APROBADO",VLOOKUP(A16,'5 TD'!$D$3:$E$270,2,0),"NO APLICA")</f>
        <v>6.6</v>
      </c>
      <c r="DU16" s="2" t="str">
        <f t="shared" si="26"/>
        <v>NO</v>
      </c>
      <c r="DV16" s="152" t="str">
        <f>IF(DU16="SI",VLOOKUP(A16,'5 TD'!$G$3:$H$270,2,0),"NO APLICA ")</f>
        <v xml:space="preserve">NO APLICA </v>
      </c>
      <c r="DW16" s="2" t="str">
        <f t="shared" si="27"/>
        <v>NO</v>
      </c>
      <c r="DX16" s="2" t="str">
        <f>IF(DW16="SI",VLOOKUP(A16,'5 TD'!$J$4:$K$472,2,0),"NO APLICA")</f>
        <v>NO APLICA</v>
      </c>
      <c r="DY16" s="2" t="str">
        <f t="shared" si="28"/>
        <v>NO APLICA</v>
      </c>
      <c r="DZ16" s="7" t="str">
        <f>IF(DY16="SI",VLOOKUP(A16,'5 TD'!$M$4:$N$350,2,0),"NO APLICA")</f>
        <v>NO APLICA</v>
      </c>
      <c r="EA16" s="2" t="str">
        <f t="shared" si="29"/>
        <v>NO APLICA</v>
      </c>
      <c r="EB16" s="12" t="str">
        <f t="shared" si="30"/>
        <v/>
      </c>
      <c r="EC16" s="12" t="str">
        <f>IF(EA16="SI",VLOOKUP(A16,'5 TD'!$V$4:$W$479,2,0),"NO APLICA")</f>
        <v>NO APLICA</v>
      </c>
      <c r="ED16" s="2" t="str">
        <f t="shared" si="31"/>
        <v>NO</v>
      </c>
      <c r="EE16" s="79" t="str">
        <f>IF(ED16="SI",VLOOKUP(AI16,COMPORTAMIENTO!$A$1:$H$2100,7,0),"NO APLICA")</f>
        <v>NO APLICA</v>
      </c>
      <c r="EF16" s="12" t="str">
        <f>IF(ED16="SI",VLOOKUP(A16,'5 TD'!$P$2:$Q$479,2,0),"NO APLICA")</f>
        <v>NO APLICA</v>
      </c>
      <c r="EG16" s="2" t="str">
        <f t="shared" si="32"/>
        <v>NO</v>
      </c>
      <c r="EH16" s="2">
        <f>IF(CZ16="no",0,VLOOKUP(AI16,EXPERIENCIA!$A$1:$C$2100,2,0))</f>
        <v>0</v>
      </c>
      <c r="EI16" s="2">
        <f>IF(CZ16="si",VLOOKUP(A16,'5 TD'!$S$3:$T$2103,2,0),0)</f>
        <v>0</v>
      </c>
      <c r="EJ16" s="2" t="str">
        <f t="shared" si="33"/>
        <v>SI</v>
      </c>
      <c r="EK16" s="2">
        <f>+('3 Planilla Preadjudicación OTIC'!BU16)</f>
        <v>0</v>
      </c>
      <c r="EL16" s="4"/>
      <c r="EQ16" s="86"/>
    </row>
    <row r="17" spans="1:147" s="3" customFormat="1" ht="13" x14ac:dyDescent="0.3">
      <c r="A17" s="2">
        <f>+('3 Planilla Preadjudicación OTIC'!A17)</f>
        <v>14330</v>
      </c>
      <c r="B17" s="2" t="str">
        <f>+('3 Planilla Preadjudicación OTIC'!B17)</f>
        <v>65181652-1</v>
      </c>
      <c r="C17" s="4">
        <f>+('3 Planilla Preadjudicación OTIC'!E17)</f>
        <v>2025</v>
      </c>
      <c r="D17" s="4" t="str">
        <f>+('3 Planilla Preadjudicación OTIC'!F17)</f>
        <v>MANDATO</v>
      </c>
      <c r="E17" s="4" t="str">
        <f>+('3 Planilla Preadjudicación OTIC'!G17)</f>
        <v>96602640-5</v>
      </c>
      <c r="F17" s="4" t="str">
        <f>+('3 Planilla Preadjudicación OTIC'!H17)</f>
        <v>PUERTO VENTANA</v>
      </c>
      <c r="G17" s="4"/>
      <c r="H17" s="4"/>
      <c r="I17" s="4" t="str">
        <f>+('3 Planilla Preadjudicación OTIC'!I17)</f>
        <v>SERVICIOS DE MANICURE Y PEDICURE</v>
      </c>
      <c r="J17" s="4" t="str">
        <f>+('3 Planilla Preadjudicación OTIC'!J17)</f>
        <v>PF0611</v>
      </c>
      <c r="K17" s="4" t="str">
        <f>+('3 Planilla Preadjudicación OTIC'!K17)</f>
        <v>TÉCNICAS PARA EL EMPRENDIMIENTO</v>
      </c>
      <c r="L17" s="4" t="str">
        <f>+('3 Planilla Preadjudicación OTIC'!L17)</f>
        <v>PF0921</v>
      </c>
      <c r="M17" s="2">
        <f>+('3 Planilla Preadjudicación OTIC'!M17)</f>
        <v>2</v>
      </c>
      <c r="N17" s="4" t="str">
        <f>+('3 Planilla Preadjudicación OTIC'!N17)</f>
        <v>ANTOFAGASTA</v>
      </c>
      <c r="O17" s="4" t="str">
        <f>+('3 Planilla Preadjudicación OTIC'!O17)</f>
        <v>MEJILLONES</v>
      </c>
      <c r="P17" s="4" t="str">
        <f>+('3 Planilla Preadjudicación OTIC'!P17)</f>
        <v>EMPRENDEDORES/AS INFORMALES O PERSONAS VULNERABLES PERTENECIENTES AL 80% MAS VULNERABLE</v>
      </c>
      <c r="Q17" s="4" t="str">
        <f>+('3 Planilla Preadjudicación OTIC'!Q17)</f>
        <v>PRESENCIAL</v>
      </c>
      <c r="R17" s="4" t="str">
        <f>+('3 Planilla Preadjudicación OTIC'!R17)</f>
        <v>INDEPENDIENTE</v>
      </c>
      <c r="S17" s="4">
        <f>+('3 Planilla Preadjudicación OTIC'!S17)</f>
        <v>31</v>
      </c>
      <c r="T17" s="2">
        <f>+('3 Planilla Preadjudicación OTIC'!T17)</f>
        <v>10</v>
      </c>
      <c r="U17" s="2">
        <f>+('3 Planilla Preadjudicación OTIC'!U17)</f>
        <v>110</v>
      </c>
      <c r="V17" s="2">
        <f>+('3 Planilla Preadjudicación OTIC'!V17)</f>
        <v>12</v>
      </c>
      <c r="W17" s="2">
        <f>+('3 Planilla Preadjudicación OTIC'!W17)</f>
        <v>122</v>
      </c>
      <c r="X17" s="2">
        <f>+('3 Planilla Preadjudicación OTIC'!X17)</f>
        <v>4</v>
      </c>
      <c r="Y17" s="2" t="str">
        <f>+('3 Planilla Preadjudicación OTIC'!Y17)</f>
        <v>SI</v>
      </c>
      <c r="Z17" s="2" t="str">
        <f>+('3 Planilla Preadjudicación OTIC'!Z17)</f>
        <v>NO</v>
      </c>
      <c r="AA17" s="2" t="str">
        <f>+('3 Planilla Preadjudicación OTIC'!AA17)</f>
        <v>SI</v>
      </c>
      <c r="AB17" s="4" t="str">
        <f>+('3 Planilla Preadjudicación OTIC'!AB17)</f>
        <v>SE AJUSTA A PLAN FORMATIVO</v>
      </c>
      <c r="AC17" s="4" t="str">
        <f>+('3 Planilla Preadjudicación OTIC'!AC17)</f>
        <v>HOMBRES Y MUJERES MAYORES DE 18 AÑOS, QUE RESIDEN EN LA COMUNA DE MEJILLONES, PERTENECEN HASTA EL 80% MAS VULNERABLE SEGÚN REGISTRO SOCIAL DE HOGARES Y CUENTAN CON EDUCACIÓN MEDIA COMPLETA PREFERENTEMENTE</v>
      </c>
      <c r="AD17" s="2" t="str">
        <f>+('3 Planilla Preadjudicación OTIC'!AD17)</f>
        <v>NO</v>
      </c>
      <c r="AE17" s="4">
        <f>+('3 Planilla Preadjudicación OTIC'!AE17)</f>
        <v>0</v>
      </c>
      <c r="AF17" s="2" t="str">
        <f>+('3 Planilla Preadjudicación OTIC'!AF17)</f>
        <v>CERRADA</v>
      </c>
      <c r="AG17" s="2">
        <f>+('3 Planilla Preadjudicación OTIC'!AG17)</f>
        <v>31</v>
      </c>
      <c r="AH17" s="2">
        <f>+('3 Planilla Preadjudicación OTIC'!AH17)</f>
        <v>2</v>
      </c>
      <c r="AI17" s="135" t="str">
        <f>+('3 Planilla Preadjudicación OTIC'!AI17)</f>
        <v>79607710-7</v>
      </c>
      <c r="AJ17" s="4" t="str">
        <f>+('3 Planilla Preadjudicación OTIC'!AJ17)</f>
        <v>Centro Avanzado de Entrenamiento y Capacitación Ltda</v>
      </c>
      <c r="AK17" s="2">
        <f>+('3 Planilla Preadjudicación OTIC'!AK17)</f>
        <v>122</v>
      </c>
      <c r="AL17" s="2">
        <f>+('3 Planilla Preadjudicación OTIC'!AL17)</f>
        <v>31</v>
      </c>
      <c r="AM17" s="12">
        <f>+('3 Planilla Preadjudicación OTIC'!AM17)</f>
        <v>5720</v>
      </c>
      <c r="AN17" s="12">
        <f>+('3 Planilla Preadjudicación OTIC'!AN17)</f>
        <v>100000</v>
      </c>
      <c r="AO17" s="12">
        <f>+('3 Planilla Preadjudicación OTIC'!AO17)</f>
        <v>0</v>
      </c>
      <c r="AP17" s="12">
        <f>+('3 Planilla Preadjudicación OTIC'!AP17)</f>
        <v>6978400</v>
      </c>
      <c r="AQ17" s="12">
        <f>+('3 Planilla Preadjudicación OTIC'!AQ17)</f>
        <v>1240000</v>
      </c>
      <c r="AR17" s="12">
        <f>+('3 Planilla Preadjudicación OTIC'!AR17)</f>
        <v>1000000</v>
      </c>
      <c r="AS17" s="12">
        <f>+('3 Planilla Preadjudicación OTIC'!AS17)</f>
        <v>0</v>
      </c>
      <c r="AT17" s="12">
        <f>+('3 Planilla Preadjudicación OTIC'!AT17)</f>
        <v>0</v>
      </c>
      <c r="AU17" s="12">
        <f>+('3 Planilla Preadjudicación OTIC'!AU17)</f>
        <v>9218400</v>
      </c>
      <c r="AV17" s="2" t="str">
        <f>+('3 Planilla Preadjudicación OTIC'!AV17)</f>
        <v>SI</v>
      </c>
      <c r="AW17" s="4">
        <f>+('3 Planilla Preadjudicación OTIC'!AW17)</f>
        <v>0</v>
      </c>
      <c r="AX17" s="2">
        <f>+('3 Planilla Preadjudicación OTIC'!AX17)</f>
        <v>3</v>
      </c>
      <c r="AY17" s="2">
        <f>+('3 Planilla Preadjudicación OTIC'!AY17)</f>
        <v>7</v>
      </c>
      <c r="AZ17" s="2">
        <f>+('3 Planilla Preadjudicación OTIC'!AZ17)</f>
        <v>0</v>
      </c>
      <c r="BA17" s="2">
        <f>+('3 Planilla Preadjudicación OTIC'!BA17)</f>
        <v>0</v>
      </c>
      <c r="BB17" s="2">
        <f>+('3 Planilla Preadjudicación OTIC'!BB17)</f>
        <v>0</v>
      </c>
      <c r="BC17" s="2">
        <f>+('3 Planilla Preadjudicación OTIC'!BC17)</f>
        <v>0</v>
      </c>
      <c r="BD17" s="2">
        <f>+('3 Planilla Preadjudicación OTIC'!BD17)</f>
        <v>0</v>
      </c>
      <c r="BE17" s="2">
        <f>+('3 Planilla Preadjudicación OTIC'!BE17)</f>
        <v>0</v>
      </c>
      <c r="BF17" s="2">
        <f>+('3 Planilla Preadjudicación OTIC'!BF17)</f>
        <v>0</v>
      </c>
      <c r="BG17" s="2">
        <f>+('3 Planilla Preadjudicación OTIC'!BG17)</f>
        <v>7</v>
      </c>
      <c r="BH17" s="2">
        <f>+('3 Planilla Preadjudicación OTIC'!BH17)</f>
        <v>7</v>
      </c>
      <c r="BI17" s="2">
        <f>+('3 Planilla Preadjudicación OTIC'!BI17)</f>
        <v>5</v>
      </c>
      <c r="BJ17" s="2">
        <f>+('3 Planilla Preadjudicación OTIC'!BJ17)</f>
        <v>5</v>
      </c>
      <c r="BK17" s="2">
        <f>+('3 Planilla Preadjudicación OTIC'!BK17)</f>
        <v>5</v>
      </c>
      <c r="BL17" s="2">
        <f>+('3 Planilla Preadjudicación OTIC'!BL17)</f>
        <v>7</v>
      </c>
      <c r="BM17" s="104">
        <f>ROUND(('3 Planilla Preadjudicación OTIC'!BM17),1)</f>
        <v>6</v>
      </c>
      <c r="BN17" s="4" t="str">
        <f>+('3 Planilla Preadjudicación OTIC'!BN17)</f>
        <v>SI</v>
      </c>
      <c r="BO17" s="4" t="str">
        <f>+('3 Planilla Preadjudicación OTIC'!BO17)</f>
        <v>Camila Contreras</v>
      </c>
      <c r="BP17" s="4" t="str">
        <f>+('3 Planilla Preadjudicación OTIC'!BP17)</f>
        <v>administracion@trainingcentre.cl</v>
      </c>
      <c r="BQ17" s="4">
        <f>+('3 Planilla Preadjudicación OTIC'!BQ17)</f>
        <v>552555962</v>
      </c>
      <c r="BR17" s="4" t="str">
        <f>+('3 Planilla Preadjudicación OTIC'!BR17)</f>
        <v>CASIMIRO OLIVO N°1055, MEJILLONES, Mejillones</v>
      </c>
      <c r="BS17" s="4">
        <f>+('3 Planilla Preadjudicación OTIC'!BS17)</f>
        <v>0</v>
      </c>
      <c r="BT17" s="4">
        <f>+('3 Planilla Preadjudicación OTIC'!BT17)</f>
        <v>0</v>
      </c>
      <c r="BU17" s="85">
        <f>IF(VLOOKUP(A17,'BD OFICIAL'!$A$1:$AL$2098,7,0)=D17,0,1)</f>
        <v>0</v>
      </c>
      <c r="BV17" s="85">
        <f>IF(VLOOKUP(A17,'BD OFICIAL'!$A$1:$AL$2098,11,0)=J17,0,1)</f>
        <v>0</v>
      </c>
      <c r="BW17" s="85">
        <f>IF(VLOOKUP(A17,'BD OFICIAL'!$A$1:$AL$2098,13,0)=L17,0,1)</f>
        <v>0</v>
      </c>
      <c r="BX17" s="2">
        <f>IF(VLOOKUP(A17,'BD OFICIAL'!$A$1:$AL$2098,16,0)=O17,0,1)</f>
        <v>0</v>
      </c>
      <c r="BY17" s="2">
        <f>IF(VLOOKUP(A17,'BD OFICIAL'!$A$1:$AL$2098,17,0)=P17,0,1)</f>
        <v>0</v>
      </c>
      <c r="BZ17" s="2">
        <f>IF(VLOOKUP(A17,'BD OFICIAL'!$A$1:$AL$2098,19,0)=R17,0,1)</f>
        <v>0</v>
      </c>
      <c r="CA17" s="2">
        <f>IF(VLOOKUP(A17,'BD OFICIAL'!$A$1:$AL$2098,21,0)=T17,0,1)</f>
        <v>0</v>
      </c>
      <c r="CB17" s="2">
        <f>IF(VLOOKUP(A17,'BD OFICIAL'!$A$1:$AL$2098,24,0)=AK17,0,1)</f>
        <v>0</v>
      </c>
      <c r="CC17" s="2">
        <f>IF(VLOOKUP(A17,'BD OFICIAL'!$A$1:$AL$2098,25,0)=X17,0,1)</f>
        <v>0</v>
      </c>
      <c r="CD17" s="2">
        <f>IF(VLOOKUP(A17,'BD OFICIAL'!$A$1:$AL$2098,26,0)=Y17,0,1)</f>
        <v>0</v>
      </c>
      <c r="CE17" s="2">
        <f>IF(VLOOKUP(A17,'BD OFICIAL'!$A$1:$AL$2098,27,0)=Z17,0,1)</f>
        <v>0</v>
      </c>
      <c r="CF17" s="2">
        <f>IF(VLOOKUP(A17,'BD OFICIAL'!$A$1:$AL$2098,28,0)=AA17,0,1)</f>
        <v>0</v>
      </c>
      <c r="CG17" s="2">
        <f>IF(VLOOKUP(A17,'BD OFICIAL'!$A$1:$AL$2098,33,0)=AF17,0,1)</f>
        <v>0</v>
      </c>
      <c r="CH17" s="2">
        <f>IF(VLOOKUP(A17,'BD OFICIAL'!$A$1:$AL$2098,35,0)=AH17,0,1)</f>
        <v>0</v>
      </c>
      <c r="CI17" s="85">
        <f>IF(VLOOKUP(A17,'BD OFICIAL'!$A$1:$AL$2098,34,0)=AL17,0,1)</f>
        <v>0</v>
      </c>
      <c r="CJ17" s="12">
        <f>VLOOKUP(A17,'BD OFICIAL'!$A$1:$AM$2098,36,0)*AM17-AP17</f>
        <v>0</v>
      </c>
      <c r="CK17" s="85" t="str">
        <f t="shared" si="0"/>
        <v>SHMAN</v>
      </c>
      <c r="CL17" s="85" t="str">
        <f t="shared" si="1"/>
        <v>SI</v>
      </c>
      <c r="CM17" s="85" t="str">
        <f t="shared" si="2"/>
        <v>NO</v>
      </c>
      <c r="CN17" s="31">
        <f t="shared" si="3"/>
        <v>0</v>
      </c>
      <c r="CO17" s="31">
        <f t="shared" si="4"/>
        <v>0</v>
      </c>
      <c r="CP17" s="31">
        <f t="shared" si="5"/>
        <v>0</v>
      </c>
      <c r="CQ17" s="31">
        <f>IF(Y17="NO",0,IF(Y17="SI",IF(VLOOKUP(A17,'BD OFICIAL'!$A:$AO,40,0)=AQ17,0,1)))</f>
        <v>0</v>
      </c>
      <c r="CR17" s="31">
        <f>IF(Z17="NO",0,IF(Z17="SI",IF(VLOOKUP(B17,'BD OFICIAL'!$A:$AO,41,0)=AS17,0,1)))</f>
        <v>0</v>
      </c>
      <c r="CS17" s="31">
        <f t="shared" si="6"/>
        <v>0</v>
      </c>
      <c r="CT17" s="31">
        <f t="shared" si="7"/>
        <v>0</v>
      </c>
      <c r="CU17" s="31">
        <f>IF(VLOOKUP(A17,'BD OFICIAL'!$A$1:$AL$1056,31,0)="SI",IF(AT17&gt;0,0,1),IF(AT17=0,0,1))</f>
        <v>0</v>
      </c>
      <c r="CV17" s="31">
        <f t="shared" si="8"/>
        <v>0</v>
      </c>
      <c r="CW17" s="31">
        <f t="shared" si="9"/>
        <v>0</v>
      </c>
      <c r="CX17" s="85" t="str">
        <f t="shared" si="10"/>
        <v>SI</v>
      </c>
      <c r="CY17" s="31">
        <f t="shared" si="11"/>
        <v>0</v>
      </c>
      <c r="CZ17" s="85" t="str">
        <f>IF(ISERROR(VLOOKUP(AI17,EXPERIENCIA!$A$1:$C$2100,1,0)),"NO","SI")</f>
        <v>SI</v>
      </c>
      <c r="DA17" s="85">
        <f>IF(CX17="no","NO APLICA",IF(AX17=0,"ERROR NOTA",IF(AND(AX17&gt;1,CZ17="NO"),"ERROR NOTA",IF(AND(CZ17="NO",AX17=1),0,IF(VLOOKUP(AI17,EXPERIENCIA!$A$1:$C$2100,3,0)=AX17,0,"ERROR NOTA")))))</f>
        <v>0</v>
      </c>
      <c r="DB17" s="85" t="str">
        <f>IF(ISERROR(VLOOKUP(AI17,COMPORTAMIENTO!$A$1:$C$2100,1,0)),"NO","SI")</f>
        <v>SI</v>
      </c>
      <c r="DC17" s="85">
        <f>IF(CX17="NO","NO APLICA",IF(AY17=0,"ERROR NOTA",IF(AND(DB17="NO",AY17=7),0,IF(VLOOKUP(AI17,COMPORTAMIENTO!$A$2:$H$2100,8,0)=AY17,0,"ERROR NOTA"))))</f>
        <v>0</v>
      </c>
      <c r="DD17" s="104">
        <f t="shared" si="12"/>
        <v>0.30000000000000004</v>
      </c>
      <c r="DE17" s="104">
        <f t="shared" si="13"/>
        <v>0.70000000000000007</v>
      </c>
      <c r="DF17" s="85" t="str">
        <f t="shared" si="14"/>
        <v>SI</v>
      </c>
      <c r="DG17" s="85">
        <f t="shared" si="15"/>
        <v>0</v>
      </c>
      <c r="DH17" s="85">
        <f t="shared" si="16"/>
        <v>0</v>
      </c>
      <c r="DI17" s="85">
        <f t="shared" si="17"/>
        <v>0</v>
      </c>
      <c r="DJ17" s="7">
        <f t="shared" si="18"/>
        <v>6.2</v>
      </c>
      <c r="DK17" s="7">
        <f t="shared" si="19"/>
        <v>6.2</v>
      </c>
      <c r="DL17" s="12">
        <f t="shared" si="20"/>
        <v>5720</v>
      </c>
      <c r="DM17" s="12">
        <f>VLOOKUP(A17,'5 TD'!$A:$B,2,0)</f>
        <v>5720</v>
      </c>
      <c r="DN17" s="7">
        <f t="shared" si="21"/>
        <v>7</v>
      </c>
      <c r="DO17" s="85" t="str">
        <f t="shared" si="22"/>
        <v>APROBADO</v>
      </c>
      <c r="DP17" s="85" t="str">
        <f t="shared" si="23"/>
        <v>APROBADO</v>
      </c>
      <c r="DQ17" s="7">
        <f t="shared" si="24"/>
        <v>6</v>
      </c>
      <c r="DR17" s="85" t="str">
        <f t="shared" si="25"/>
        <v>APROBADO</v>
      </c>
      <c r="DS17" s="2" t="str">
        <f>+('3 Planilla Preadjudicación OTIC'!BN17)</f>
        <v>SI</v>
      </c>
      <c r="DT17" s="2">
        <f>IF(DR17="APROBADO",VLOOKUP(A17,'5 TD'!$D$3:$E$270,2,0),"NO APLICA")</f>
        <v>6</v>
      </c>
      <c r="DU17" s="2" t="str">
        <f t="shared" si="26"/>
        <v>SI</v>
      </c>
      <c r="DV17" s="2">
        <f>IF(DU17="SI",VLOOKUP(A17,'5 TD'!$G$3:$H$270,2,0),"NO APLICA ")</f>
        <v>6.2</v>
      </c>
      <c r="DW17" s="2" t="str">
        <f t="shared" si="27"/>
        <v>SI</v>
      </c>
      <c r="DX17" s="2">
        <f>IF(DW17="SI",VLOOKUP(A17,'5 TD'!$J$4:$K$472,2,0),"NO APLICA")</f>
        <v>7</v>
      </c>
      <c r="DY17" s="2" t="str">
        <f t="shared" si="28"/>
        <v>SI</v>
      </c>
      <c r="DZ17" s="7">
        <f>IF(DY17="SI",VLOOKUP(A17,'5 TD'!$M$4:$N$350,2,0),"NO APLICA")</f>
        <v>3</v>
      </c>
      <c r="EA17" s="2" t="str">
        <f t="shared" si="29"/>
        <v>SI</v>
      </c>
      <c r="EB17" s="12">
        <f t="shared" si="30"/>
        <v>5720</v>
      </c>
      <c r="EC17" s="12">
        <f>IF(EA17="SI",VLOOKUP(A17,'5 TD'!$V$4:$W$479,2,0),"NO APLICA")</f>
        <v>5720</v>
      </c>
      <c r="ED17" s="2" t="str">
        <f t="shared" si="31"/>
        <v>SI</v>
      </c>
      <c r="EE17" s="79">
        <f>IF(ED17="SI",VLOOKUP(AI17,COMPORTAMIENTO!$A$1:$H$2100,7,0),"NO APLICA")</f>
        <v>0.40540540540540543</v>
      </c>
      <c r="EF17" s="12">
        <f>IF(ED17="SI",VLOOKUP(A17,'5 TD'!$P$2:$Q$479,2,0),"NO APLICA")</f>
        <v>0.40540540540540543</v>
      </c>
      <c r="EG17" s="2" t="str">
        <f t="shared" si="32"/>
        <v>SI</v>
      </c>
      <c r="EH17" s="2">
        <f>IF(CZ17="no",0,VLOOKUP(AI17,EXPERIENCIA!$A$1:$C$2100,2,0))</f>
        <v>31</v>
      </c>
      <c r="EI17" s="2">
        <f>IF(CZ17="si",VLOOKUP(A17,'5 TD'!$S$3:$T$2103,2,0),0)</f>
        <v>31</v>
      </c>
      <c r="EJ17" s="2" t="str">
        <f t="shared" si="33"/>
        <v>SI</v>
      </c>
      <c r="EK17" s="2">
        <f>+('3 Planilla Preadjudicación OTIC'!BU17)</f>
        <v>0</v>
      </c>
      <c r="EL17" s="4"/>
      <c r="EO17" s="86" t="s">
        <v>64</v>
      </c>
      <c r="EQ17" s="86"/>
    </row>
    <row r="18" spans="1:147" s="3" customFormat="1" ht="13" x14ac:dyDescent="0.3">
      <c r="A18" s="2">
        <f>+('3 Planilla Preadjudicación OTIC'!A18)</f>
        <v>14506</v>
      </c>
      <c r="B18" s="2" t="str">
        <f>+('3 Planilla Preadjudicación OTIC'!B18)</f>
        <v>65181652-1</v>
      </c>
      <c r="C18" s="4">
        <f>+('3 Planilla Preadjudicación OTIC'!E18)</f>
        <v>2025</v>
      </c>
      <c r="D18" s="4" t="str">
        <f>+('3 Planilla Preadjudicación OTIC'!F18)</f>
        <v>MANDATO</v>
      </c>
      <c r="E18" s="4" t="str">
        <f>+('3 Planilla Preadjudicación OTIC'!G18)</f>
        <v>91337000-7</v>
      </c>
      <c r="F18" s="4" t="str">
        <f>+('3 Planilla Preadjudicación OTIC'!H18)</f>
        <v>CEMENTO POLPAICO S.A.</v>
      </c>
      <c r="G18" s="4"/>
      <c r="H18" s="4"/>
      <c r="I18" s="4" t="str">
        <f>+('3 Planilla Preadjudicación OTIC'!I18)</f>
        <v>HABILIDADES DIGITALES PARA EL TRABAJO</v>
      </c>
      <c r="J18" s="4" t="str">
        <f>+('3 Planilla Preadjudicación OTIC'!J18)</f>
        <v>PF1182</v>
      </c>
      <c r="K18" s="4" t="str">
        <f>+('3 Planilla Preadjudicación OTIC'!K18)</f>
        <v/>
      </c>
      <c r="L18" s="4" t="str">
        <f>+('3 Planilla Preadjudicación OTIC'!L18)</f>
        <v/>
      </c>
      <c r="M18" s="2">
        <f>+('3 Planilla Preadjudicación OTIC'!M18)</f>
        <v>2</v>
      </c>
      <c r="N18" s="4" t="str">
        <f>+('3 Planilla Preadjudicación OTIC'!N18)</f>
        <v>ANTOFAGASTA</v>
      </c>
      <c r="O18" s="4" t="str">
        <f>+('3 Planilla Preadjudicación OTIC'!O18)</f>
        <v>MEJILLONES</v>
      </c>
      <c r="P18" s="4" t="str">
        <f>+('3 Planilla Preadjudicación OTIC'!P18)</f>
        <v>PERSONAS DESOCUPADAS (CESANTES Y PERSONAS QUE BUSCAN TRABAJO POR PRIMERA VEZ).</v>
      </c>
      <c r="Q18" s="4" t="str">
        <f>+('3 Planilla Preadjudicación OTIC'!Q18)</f>
        <v>PRESENCIAL</v>
      </c>
      <c r="R18" s="4" t="str">
        <f>+('3 Planilla Preadjudicación OTIC'!R18)</f>
        <v>INDEPENDIENTE</v>
      </c>
      <c r="S18" s="4">
        <f>+('3 Planilla Preadjudicación OTIC'!S18)</f>
        <v>11</v>
      </c>
      <c r="T18" s="2">
        <f>+('3 Planilla Preadjudicación OTIC'!T18)</f>
        <v>10</v>
      </c>
      <c r="U18" s="2">
        <f>+('3 Planilla Preadjudicación OTIC'!U18)</f>
        <v>55</v>
      </c>
      <c r="V18" s="2">
        <f>+('3 Planilla Preadjudicación OTIC'!V18)</f>
        <v>0</v>
      </c>
      <c r="W18" s="2">
        <f>+('3 Planilla Preadjudicación OTIC'!W18)</f>
        <v>55</v>
      </c>
      <c r="X18" s="2">
        <f>+('3 Planilla Preadjudicación OTIC'!X18)</f>
        <v>5</v>
      </c>
      <c r="Y18" s="2" t="str">
        <f>+('3 Planilla Preadjudicación OTIC'!Y18)</f>
        <v>SI</v>
      </c>
      <c r="Z18" s="2" t="str">
        <f>+('3 Planilla Preadjudicación OTIC'!Z18)</f>
        <v>NO</v>
      </c>
      <c r="AA18" s="2" t="str">
        <f>+('3 Planilla Preadjudicación OTIC'!AA18)</f>
        <v>NO</v>
      </c>
      <c r="AB18" s="4" t="str">
        <f>+('3 Planilla Preadjudicación OTIC'!AB18)</f>
        <v>SE AJUSTA A PLAN FORMATIVO</v>
      </c>
      <c r="AC18" s="4" t="str">
        <f>+('3 Planilla Preadjudicación OTIC'!AC18)</f>
        <v>HOMBRES Y MUJERES MAYORES DE 18 AÑOS, CESANTES O QUE BUSCA TRABAJO POR PRIMERA VEZ, PREFERENTEMENTE CON EDUCACIÓN BÁSICA COMPLETA, HABITANTES DE LA COMUNA DE MEJILLONES</v>
      </c>
      <c r="AD18" s="2" t="str">
        <f>+('3 Planilla Preadjudicación OTIC'!AD18)</f>
        <v>NO</v>
      </c>
      <c r="AE18" s="4">
        <f>+('3 Planilla Preadjudicación OTIC'!AE18)</f>
        <v>0</v>
      </c>
      <c r="AF18" s="2" t="str">
        <f>+('3 Planilla Preadjudicación OTIC'!AF18)</f>
        <v>CERRADA</v>
      </c>
      <c r="AG18" s="2">
        <f>+('3 Planilla Preadjudicación OTIC'!AG18)</f>
        <v>11</v>
      </c>
      <c r="AH18" s="2">
        <f>+('3 Planilla Preadjudicación OTIC'!AH18)</f>
        <v>1</v>
      </c>
      <c r="AI18" s="135" t="str">
        <f>+('3 Planilla Preadjudicación OTIC'!AI18)</f>
        <v>79607710-7</v>
      </c>
      <c r="AJ18" s="4" t="str">
        <f>+('3 Planilla Preadjudicación OTIC'!AJ18)</f>
        <v>Centro Avanzado de Entrenamiento y Capacitación Ltda</v>
      </c>
      <c r="AK18" s="2">
        <f>+('3 Planilla Preadjudicación OTIC'!AK18)</f>
        <v>55</v>
      </c>
      <c r="AL18" s="2">
        <f>+('3 Planilla Preadjudicación OTIC'!AL18)</f>
        <v>11</v>
      </c>
      <c r="AM18" s="12">
        <f>+('3 Planilla Preadjudicación OTIC'!AM18)</f>
        <v>4785</v>
      </c>
      <c r="AN18" s="12">
        <f>+('3 Planilla Preadjudicación OTIC'!AN18)</f>
        <v>0</v>
      </c>
      <c r="AO18" s="12">
        <f>+('3 Planilla Preadjudicación OTIC'!AO18)</f>
        <v>0</v>
      </c>
      <c r="AP18" s="12">
        <f>+('3 Planilla Preadjudicación OTIC'!AP18)</f>
        <v>2631750</v>
      </c>
      <c r="AQ18" s="12">
        <f>+('3 Planilla Preadjudicación OTIC'!AQ18)</f>
        <v>440000</v>
      </c>
      <c r="AR18" s="12">
        <f>+('3 Planilla Preadjudicación OTIC'!AR18)</f>
        <v>0</v>
      </c>
      <c r="AS18" s="12">
        <f>+('3 Planilla Preadjudicación OTIC'!AS18)</f>
        <v>0</v>
      </c>
      <c r="AT18" s="12">
        <f>+('3 Planilla Preadjudicación OTIC'!AT18)</f>
        <v>0</v>
      </c>
      <c r="AU18" s="12">
        <f>+('3 Planilla Preadjudicación OTIC'!AU18)</f>
        <v>3071750</v>
      </c>
      <c r="AV18" s="2" t="str">
        <f>+('3 Planilla Preadjudicación OTIC'!AV18)</f>
        <v>SI</v>
      </c>
      <c r="AW18" s="4">
        <f>+('3 Planilla Preadjudicación OTIC'!AW18)</f>
        <v>0</v>
      </c>
      <c r="AX18" s="2">
        <f>+('3 Planilla Preadjudicación OTIC'!AX18)</f>
        <v>3</v>
      </c>
      <c r="AY18" s="2">
        <f>+('3 Planilla Preadjudicación OTIC'!AY18)</f>
        <v>7</v>
      </c>
      <c r="AZ18" s="2">
        <f>+('3 Planilla Preadjudicación OTIC'!AZ18)</f>
        <v>0</v>
      </c>
      <c r="BA18" s="2">
        <f>+('3 Planilla Preadjudicación OTIC'!BA18)</f>
        <v>0</v>
      </c>
      <c r="BB18" s="2">
        <f>+('3 Planilla Preadjudicación OTIC'!BB18)</f>
        <v>0</v>
      </c>
      <c r="BC18" s="2">
        <f>+('3 Planilla Preadjudicación OTIC'!BC18)</f>
        <v>0</v>
      </c>
      <c r="BD18" s="2">
        <f>+('3 Planilla Preadjudicación OTIC'!BD18)</f>
        <v>0</v>
      </c>
      <c r="BE18" s="2">
        <f>+('3 Planilla Preadjudicación OTIC'!BE18)</f>
        <v>0</v>
      </c>
      <c r="BF18" s="2">
        <f>+('3 Planilla Preadjudicación OTIC'!BF18)</f>
        <v>0</v>
      </c>
      <c r="BG18" s="2">
        <f>+('3 Planilla Preadjudicación OTIC'!BG18)</f>
        <v>5</v>
      </c>
      <c r="BH18" s="2">
        <f>+('3 Planilla Preadjudicación OTIC'!BH18)</f>
        <v>5</v>
      </c>
      <c r="BI18" s="2">
        <f>+('3 Planilla Preadjudicación OTIC'!BI18)</f>
        <v>5</v>
      </c>
      <c r="BJ18" s="2">
        <f>+('3 Planilla Preadjudicación OTIC'!BJ18)</f>
        <v>5</v>
      </c>
      <c r="BK18" s="2">
        <f>+('3 Planilla Preadjudicación OTIC'!BK18)</f>
        <v>5</v>
      </c>
      <c r="BL18" s="2">
        <f>+('3 Planilla Preadjudicación OTIC'!BL18)</f>
        <v>7</v>
      </c>
      <c r="BM18" s="104">
        <f>ROUND(('3 Planilla Preadjudicación OTIC'!BM18),1)</f>
        <v>5.0999999999999996</v>
      </c>
      <c r="BN18" s="4" t="str">
        <f>+('3 Planilla Preadjudicación OTIC'!BN18)</f>
        <v>NO</v>
      </c>
      <c r="BO18" s="4">
        <f>+('3 Planilla Preadjudicación OTIC'!BO18)</f>
        <v>0</v>
      </c>
      <c r="BP18" s="4">
        <f>+('3 Planilla Preadjudicación OTIC'!BP18)</f>
        <v>0</v>
      </c>
      <c r="BQ18" s="4">
        <f>+('3 Planilla Preadjudicación OTIC'!BQ18)</f>
        <v>0</v>
      </c>
      <c r="BR18" s="4">
        <f>+('3 Planilla Preadjudicación OTIC'!BR18)</f>
        <v>0</v>
      </c>
      <c r="BS18" s="4">
        <f>+('3 Planilla Preadjudicación OTIC'!BS18)</f>
        <v>0</v>
      </c>
      <c r="BT18" s="4">
        <f>+('3 Planilla Preadjudicación OTIC'!BT18)</f>
        <v>0</v>
      </c>
      <c r="BU18" s="85">
        <f>IF(VLOOKUP(A18,'BD OFICIAL'!$A$1:$AL$2098,7,0)=D18,0,1)</f>
        <v>0</v>
      </c>
      <c r="BV18" s="85">
        <f>IF(VLOOKUP(A18,'BD OFICIAL'!$A$1:$AL$2098,11,0)=J18,0,1)</f>
        <v>0</v>
      </c>
      <c r="BW18" s="85">
        <f>IF(VLOOKUP(A18,'BD OFICIAL'!$A$1:$AL$2098,13,0)=L18,0,1)</f>
        <v>0</v>
      </c>
      <c r="BX18" s="2">
        <f>IF(VLOOKUP(A18,'BD OFICIAL'!$A$1:$AL$2098,16,0)=O18,0,1)</f>
        <v>0</v>
      </c>
      <c r="BY18" s="2">
        <f>IF(VLOOKUP(A18,'BD OFICIAL'!$A$1:$AL$2098,17,0)=P18,0,1)</f>
        <v>0</v>
      </c>
      <c r="BZ18" s="2">
        <f>IF(VLOOKUP(A18,'BD OFICIAL'!$A$1:$AL$2098,19,0)=R18,0,1)</f>
        <v>0</v>
      </c>
      <c r="CA18" s="2">
        <f>IF(VLOOKUP(A18,'BD OFICIAL'!$A$1:$AL$2098,21,0)=T18,0,1)</f>
        <v>0</v>
      </c>
      <c r="CB18" s="2">
        <f>IF(VLOOKUP(A18,'BD OFICIAL'!$A$1:$AL$2098,24,0)=AK18,0,1)</f>
        <v>0</v>
      </c>
      <c r="CC18" s="2">
        <f>IF(VLOOKUP(A18,'BD OFICIAL'!$A$1:$AL$2098,25,0)=X18,0,1)</f>
        <v>0</v>
      </c>
      <c r="CD18" s="2">
        <f>IF(VLOOKUP(A18,'BD OFICIAL'!$A$1:$AL$2098,26,0)=Y18,0,1)</f>
        <v>0</v>
      </c>
      <c r="CE18" s="2">
        <f>IF(VLOOKUP(A18,'BD OFICIAL'!$A$1:$AL$2098,27,0)=Z18,0,1)</f>
        <v>0</v>
      </c>
      <c r="CF18" s="2">
        <f>IF(VLOOKUP(A18,'BD OFICIAL'!$A$1:$AL$2098,28,0)=AA18,0,1)</f>
        <v>0</v>
      </c>
      <c r="CG18" s="2">
        <f>IF(VLOOKUP(A18,'BD OFICIAL'!$A$1:$AL$2098,33,0)=AF18,0,1)</f>
        <v>0</v>
      </c>
      <c r="CH18" s="2">
        <f>IF(VLOOKUP(A18,'BD OFICIAL'!$A$1:$AL$2098,35,0)=AH18,0,1)</f>
        <v>0</v>
      </c>
      <c r="CI18" s="85">
        <f>IF(VLOOKUP(A18,'BD OFICIAL'!$A$1:$AL$2098,34,0)=AL18,0,1)</f>
        <v>0</v>
      </c>
      <c r="CJ18" s="12">
        <f>VLOOKUP(A18,'BD OFICIAL'!$A$1:$AM$2098,36,0)*AM18-AP18</f>
        <v>0</v>
      </c>
      <c r="CK18" s="85" t="str">
        <f t="shared" si="0"/>
        <v>SSH</v>
      </c>
      <c r="CL18" s="85" t="str">
        <f t="shared" si="1"/>
        <v>SI</v>
      </c>
      <c r="CM18" s="85" t="str">
        <f t="shared" si="2"/>
        <v>NO</v>
      </c>
      <c r="CN18" s="31">
        <f t="shared" si="3"/>
        <v>0</v>
      </c>
      <c r="CO18" s="31">
        <f t="shared" si="4"/>
        <v>0</v>
      </c>
      <c r="CP18" s="31">
        <f t="shared" si="5"/>
        <v>0</v>
      </c>
      <c r="CQ18" s="31">
        <f>IF(Y18="NO",0,IF(Y18="SI",IF(VLOOKUP(A18,'BD OFICIAL'!$A:$AO,40,0)=AQ18,0,1)))</f>
        <v>0</v>
      </c>
      <c r="CR18" s="31">
        <f>IF(Z18="NO",0,IF(Z18="SI",IF(VLOOKUP(B18,'BD OFICIAL'!$A:$AO,41,0)=AS18,0,1)))</f>
        <v>0</v>
      </c>
      <c r="CS18" s="31">
        <f t="shared" si="6"/>
        <v>0</v>
      </c>
      <c r="CT18" s="31">
        <f t="shared" si="7"/>
        <v>0</v>
      </c>
      <c r="CU18" s="31">
        <f>IF(VLOOKUP(A18,'BD OFICIAL'!$A$1:$AL$1056,31,0)="SI",IF(AT18&gt;0,0,1),IF(AT18=0,0,1))</f>
        <v>0</v>
      </c>
      <c r="CV18" s="31">
        <f t="shared" si="8"/>
        <v>0</v>
      </c>
      <c r="CW18" s="31">
        <f t="shared" si="9"/>
        <v>0</v>
      </c>
      <c r="CX18" s="85" t="str">
        <f t="shared" si="10"/>
        <v>SI</v>
      </c>
      <c r="CY18" s="31">
        <f t="shared" si="11"/>
        <v>0</v>
      </c>
      <c r="CZ18" s="85" t="str">
        <f>IF(ISERROR(VLOOKUP(AI18,EXPERIENCIA!$A$1:$C$2100,1,0)),"NO","SI")</f>
        <v>SI</v>
      </c>
      <c r="DA18" s="85">
        <f>IF(CX18="no","NO APLICA",IF(AX18=0,"ERROR NOTA",IF(AND(AX18&gt;1,CZ18="NO"),"ERROR NOTA",IF(AND(CZ18="NO",AX18=1),0,IF(VLOOKUP(AI18,EXPERIENCIA!$A$1:$C$2100,3,0)=AX18,0,"ERROR NOTA")))))</f>
        <v>0</v>
      </c>
      <c r="DB18" s="85" t="str">
        <f>IF(ISERROR(VLOOKUP(AI18,COMPORTAMIENTO!$A$1:$C$2100,1,0)),"NO","SI")</f>
        <v>SI</v>
      </c>
      <c r="DC18" s="85">
        <f>IF(CX18="NO","NO APLICA",IF(AY18=0,"ERROR NOTA",IF(AND(DB18="NO",AY18=7),0,IF(VLOOKUP(AI18,COMPORTAMIENTO!$A$2:$H$2100,8,0)=AY18,0,"ERROR NOTA"))))</f>
        <v>0</v>
      </c>
      <c r="DD18" s="104">
        <f t="shared" si="12"/>
        <v>0.30000000000000004</v>
      </c>
      <c r="DE18" s="104">
        <f t="shared" si="13"/>
        <v>0.70000000000000007</v>
      </c>
      <c r="DF18" s="85" t="str">
        <f t="shared" si="14"/>
        <v>SI</v>
      </c>
      <c r="DG18" s="85">
        <f t="shared" si="15"/>
        <v>0</v>
      </c>
      <c r="DH18" s="85">
        <f t="shared" si="16"/>
        <v>0</v>
      </c>
      <c r="DI18" s="85">
        <f t="shared" si="17"/>
        <v>0</v>
      </c>
      <c r="DJ18" s="12">
        <f t="shared" si="18"/>
        <v>5</v>
      </c>
      <c r="DK18" s="7">
        <f t="shared" si="19"/>
        <v>5</v>
      </c>
      <c r="DL18" s="12">
        <f t="shared" si="20"/>
        <v>4785</v>
      </c>
      <c r="DM18" s="12">
        <f>VLOOKUP(A18,'5 TD'!$A:$B,2,0)</f>
        <v>4785</v>
      </c>
      <c r="DN18" s="7">
        <f t="shared" si="21"/>
        <v>7</v>
      </c>
      <c r="DO18" s="85" t="str">
        <f t="shared" si="22"/>
        <v>APROBADO</v>
      </c>
      <c r="DP18" s="85" t="str">
        <f t="shared" si="23"/>
        <v>APROBADO</v>
      </c>
      <c r="DQ18" s="7">
        <f t="shared" si="24"/>
        <v>5.0999999999999996</v>
      </c>
      <c r="DR18" s="85" t="str">
        <f t="shared" si="25"/>
        <v>APROBADO</v>
      </c>
      <c r="DS18" s="2" t="str">
        <f>+('3 Planilla Preadjudicación OTIC'!BN18)</f>
        <v>NO</v>
      </c>
      <c r="DT18" s="2">
        <f>IF(DR18="APROBADO",VLOOKUP(A18,'5 TD'!$D$3:$E$270,2,0),"NO APLICA")</f>
        <v>6.6</v>
      </c>
      <c r="DU18" s="2" t="str">
        <f t="shared" si="26"/>
        <v>NO</v>
      </c>
      <c r="DV18" s="2" t="str">
        <f>IF(DU18="SI",VLOOKUP(A18,'5 TD'!$G$3:$H$270,2,0),"NO APLICA ")</f>
        <v xml:space="preserve">NO APLICA </v>
      </c>
      <c r="DW18" s="2" t="str">
        <f t="shared" si="27"/>
        <v>NO</v>
      </c>
      <c r="DX18" s="2" t="str">
        <f>IF(DW18="SI",VLOOKUP(A18,'5 TD'!$J$4:$K$472,2,0),"NO APLICA")</f>
        <v>NO APLICA</v>
      </c>
      <c r="DY18" s="2" t="str">
        <f t="shared" si="28"/>
        <v>NO APLICA</v>
      </c>
      <c r="DZ18" s="7" t="str">
        <f>IF(DY18="SI",VLOOKUP(A18,'5 TD'!$M$4:$N$350,2,0),"NO APLICA")</f>
        <v>NO APLICA</v>
      </c>
      <c r="EA18" s="2" t="str">
        <f t="shared" si="29"/>
        <v>NO APLICA</v>
      </c>
      <c r="EB18" s="12" t="str">
        <f t="shared" si="30"/>
        <v/>
      </c>
      <c r="EC18" s="12" t="str">
        <f>IF(EA18="SI",VLOOKUP(A18,'5 TD'!$V$4:$W$479,2,0),"NO APLICA")</f>
        <v>NO APLICA</v>
      </c>
      <c r="ED18" s="2" t="str">
        <f t="shared" si="31"/>
        <v>NO</v>
      </c>
      <c r="EE18" s="79" t="str">
        <f>IF(ED18="SI",VLOOKUP(AI18,COMPORTAMIENTO!$A$1:$H$2100,7,0),"NO APLICA")</f>
        <v>NO APLICA</v>
      </c>
      <c r="EF18" s="12" t="str">
        <f>IF(ED18="SI",VLOOKUP(A18,'5 TD'!$P$2:$Q$479,2,0),"NO APLICA")</f>
        <v>NO APLICA</v>
      </c>
      <c r="EG18" s="2" t="str">
        <f t="shared" si="32"/>
        <v>NO</v>
      </c>
      <c r="EH18" s="2">
        <f>IF(CZ18="no",0,VLOOKUP(AI18,EXPERIENCIA!$A$1:$C$2100,2,0))</f>
        <v>31</v>
      </c>
      <c r="EI18" s="2">
        <f>IF(CZ18="si",VLOOKUP(A18,'5 TD'!$S$3:$T$2103,2,0),0)</f>
        <v>31</v>
      </c>
      <c r="EJ18" s="2" t="str">
        <f t="shared" si="33"/>
        <v>SI</v>
      </c>
      <c r="EK18" s="2">
        <f>+('3 Planilla Preadjudicación OTIC'!BU18)</f>
        <v>0</v>
      </c>
      <c r="EL18" s="4"/>
      <c r="EQ18" s="86"/>
    </row>
    <row r="19" spans="1:147" s="3" customFormat="1" ht="13" x14ac:dyDescent="0.3">
      <c r="A19" s="2">
        <f>+('3 Planilla Preadjudicación OTIC'!A19)</f>
        <v>14287</v>
      </c>
      <c r="B19" s="2" t="str">
        <f>+('3 Planilla Preadjudicación OTIC'!B19)</f>
        <v>65181652-1</v>
      </c>
      <c r="C19" s="4">
        <f>+('3 Planilla Preadjudicación OTIC'!E19)</f>
        <v>2025</v>
      </c>
      <c r="D19" s="4" t="str">
        <f>+('3 Planilla Preadjudicación OTIC'!F19)</f>
        <v>MANDATO</v>
      </c>
      <c r="E19" s="4" t="str">
        <f>+('3 Planilla Preadjudicación OTIC'!G19)</f>
        <v>79947100-0</v>
      </c>
      <c r="F19" s="4" t="str">
        <f>+('3 Planilla Preadjudicación OTIC'!H19)</f>
        <v>SQM INDUSTRIAL S.A.</v>
      </c>
      <c r="G19" s="4"/>
      <c r="H19" s="4"/>
      <c r="I19" s="4" t="str">
        <f>+('3 Planilla Preadjudicación OTIC'!I19)</f>
        <v>OPERADOR PLANTA</v>
      </c>
      <c r="J19" s="4" t="str">
        <f>+('3 Planilla Preadjudicación OTIC'!J19)</f>
        <v>SIN PLAN FORMATIVO</v>
      </c>
      <c r="K19" s="4" t="str">
        <f>+('3 Planilla Preadjudicación OTIC'!K19)</f>
        <v>TÉCNICAS PARA EL EMPRENDIMIENTO</v>
      </c>
      <c r="L19" s="4" t="str">
        <f>+('3 Planilla Preadjudicación OTIC'!L19)</f>
        <v>PF0921</v>
      </c>
      <c r="M19" s="2">
        <f>+('3 Planilla Preadjudicación OTIC'!M19)</f>
        <v>2</v>
      </c>
      <c r="N19" s="4" t="str">
        <f>+('3 Planilla Preadjudicación OTIC'!N19)</f>
        <v>ANTOFAGASTA</v>
      </c>
      <c r="O19" s="4" t="str">
        <f>+('3 Planilla Preadjudicación OTIC'!O19)</f>
        <v>MARÍA ELENA</v>
      </c>
      <c r="P19" s="4" t="str">
        <f>+('3 Planilla Preadjudicación OTIC'!P19)</f>
        <v>EMPRENDEDORES/AS INFORMALES O PERSONAS VULNERABLES PERTENECIENTES AL 80% MAS VULNERABLE</v>
      </c>
      <c r="Q19" s="4" t="str">
        <f>+('3 Planilla Preadjudicación OTIC'!Q19)</f>
        <v>PRESENCIAL</v>
      </c>
      <c r="R19" s="4" t="str">
        <f>+('3 Planilla Preadjudicación OTIC'!R19)</f>
        <v>INDEPENDIENTE</v>
      </c>
      <c r="S19" s="4">
        <f>+('3 Planilla Preadjudicación OTIC'!S19)</f>
        <v>71</v>
      </c>
      <c r="T19" s="2">
        <f>+('3 Planilla Preadjudicación OTIC'!T19)</f>
        <v>20</v>
      </c>
      <c r="U19" s="2">
        <f>+('3 Planilla Preadjudicación OTIC'!U19)</f>
        <v>0</v>
      </c>
      <c r="V19" s="2">
        <f>+('3 Planilla Preadjudicación OTIC'!V19)</f>
        <v>12</v>
      </c>
      <c r="W19" s="2">
        <f>+('3 Planilla Preadjudicación OTIC'!W19)</f>
        <v>212</v>
      </c>
      <c r="X19" s="2">
        <f>+('3 Planilla Preadjudicación OTIC'!X19)</f>
        <v>3</v>
      </c>
      <c r="Y19" s="2" t="str">
        <f>+('3 Planilla Preadjudicación OTIC'!Y19)</f>
        <v>SI</v>
      </c>
      <c r="Z19" s="2" t="str">
        <f>+('3 Planilla Preadjudicación OTIC'!Z19)</f>
        <v>NO</v>
      </c>
      <c r="AA19" s="2" t="str">
        <f>+('3 Planilla Preadjudicación OTIC'!AA19)</f>
        <v>SI</v>
      </c>
      <c r="AB19" s="4" t="str">
        <f>+('3 Planilla Preadjudicación OTIC'!AB19)</f>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v>
      </c>
      <c r="AC19" s="4" t="str">
        <f>+('3 Planilla Preadjudicación OTIC'!AC19)</f>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v>
      </c>
      <c r="AD19" s="2" t="str">
        <f>+('3 Planilla Preadjudicación OTIC'!AD19)</f>
        <v>NO</v>
      </c>
      <c r="AE19" s="4">
        <f>+('3 Planilla Preadjudicación OTIC'!AE19)</f>
        <v>0</v>
      </c>
      <c r="AF19" s="2" t="str">
        <f>+('3 Planilla Preadjudicación OTIC'!AF19)</f>
        <v>CERRADA</v>
      </c>
      <c r="AG19" s="2">
        <f>+('3 Planilla Preadjudicación OTIC'!AG19)</f>
        <v>71</v>
      </c>
      <c r="AH19" s="2">
        <f>+('3 Planilla Preadjudicación OTIC'!AH19)</f>
        <v>3</v>
      </c>
      <c r="AI19" s="135" t="str">
        <f>+('3 Planilla Preadjudicación OTIC'!AI19)</f>
        <v>79607710-7</v>
      </c>
      <c r="AJ19" s="4" t="str">
        <f>+('3 Planilla Preadjudicación OTIC'!AJ19)</f>
        <v>Centro Avanzado de Entrenamiento y Capacitación Ltda</v>
      </c>
      <c r="AK19" s="2">
        <f>+('3 Planilla Preadjudicación OTIC'!AK19)</f>
        <v>212</v>
      </c>
      <c r="AL19" s="2">
        <f>+('3 Planilla Preadjudicación OTIC'!AL19)</f>
        <v>71</v>
      </c>
      <c r="AM19" s="12">
        <f>+('3 Planilla Preadjudicación OTIC'!AM19)</f>
        <v>6820</v>
      </c>
      <c r="AN19" s="12">
        <f>+('3 Planilla Preadjudicación OTIC'!AN19)</f>
        <v>180000</v>
      </c>
      <c r="AO19" s="12">
        <f>+('3 Planilla Preadjudicación OTIC'!AO19)</f>
        <v>0</v>
      </c>
      <c r="AP19" s="12">
        <f>+('3 Planilla Preadjudicación OTIC'!AP19)</f>
        <v>28916800</v>
      </c>
      <c r="AQ19" s="12">
        <f>+('3 Planilla Preadjudicación OTIC'!AQ19)</f>
        <v>5680000</v>
      </c>
      <c r="AR19" s="12">
        <f>+('3 Planilla Preadjudicación OTIC'!AR19)</f>
        <v>3600000</v>
      </c>
      <c r="AS19" s="12">
        <f>+('3 Planilla Preadjudicación OTIC'!AS19)</f>
        <v>0</v>
      </c>
      <c r="AT19" s="12">
        <f>+('3 Planilla Preadjudicación OTIC'!AT19)</f>
        <v>0</v>
      </c>
      <c r="AU19" s="12">
        <f>+('3 Planilla Preadjudicación OTIC'!AU19)</f>
        <v>38196800</v>
      </c>
      <c r="AV19" s="2" t="str">
        <f>+('3 Planilla Preadjudicación OTIC'!AV19)</f>
        <v>SI</v>
      </c>
      <c r="AW19" s="4">
        <f>+('3 Planilla Preadjudicación OTIC'!AW19)</f>
        <v>0</v>
      </c>
      <c r="AX19" s="2">
        <f>+('3 Planilla Preadjudicación OTIC'!AX19)</f>
        <v>3</v>
      </c>
      <c r="AY19" s="2">
        <f>+('3 Planilla Preadjudicación OTIC'!AY19)</f>
        <v>7</v>
      </c>
      <c r="AZ19" s="2">
        <f>+('3 Planilla Preadjudicación OTIC'!AZ19)</f>
        <v>7</v>
      </c>
      <c r="BA19" s="2">
        <f>+('3 Planilla Preadjudicación OTIC'!BA19)</f>
        <v>7</v>
      </c>
      <c r="BB19" s="2">
        <f>+('3 Planilla Preadjudicación OTIC'!BB19)</f>
        <v>7</v>
      </c>
      <c r="BC19" s="2">
        <f>+('3 Planilla Preadjudicación OTIC'!BC19)</f>
        <v>7</v>
      </c>
      <c r="BD19" s="2">
        <f>+('3 Planilla Preadjudicación OTIC'!BD19)</f>
        <v>7</v>
      </c>
      <c r="BE19" s="2">
        <f>+('3 Planilla Preadjudicación OTIC'!BE19)</f>
        <v>7</v>
      </c>
      <c r="BF19" s="2">
        <f>+('3 Planilla Preadjudicación OTIC'!BF19)</f>
        <v>7</v>
      </c>
      <c r="BG19" s="2">
        <f>+('3 Planilla Preadjudicación OTIC'!BG19)</f>
        <v>7</v>
      </c>
      <c r="BH19" s="2">
        <f>+('3 Planilla Preadjudicación OTIC'!BH19)</f>
        <v>7</v>
      </c>
      <c r="BI19" s="2">
        <f>+('3 Planilla Preadjudicación OTIC'!BI19)</f>
        <v>5</v>
      </c>
      <c r="BJ19" s="2">
        <f>+('3 Planilla Preadjudicación OTIC'!BJ19)</f>
        <v>5</v>
      </c>
      <c r="BK19" s="2">
        <f>+('3 Planilla Preadjudicación OTIC'!BK19)</f>
        <v>5</v>
      </c>
      <c r="BL19" s="2">
        <f>+('3 Planilla Preadjudicación OTIC'!BL19)</f>
        <v>6.5</v>
      </c>
      <c r="BM19" s="104">
        <f>ROUND(('3 Planilla Preadjudicación OTIC'!BM19),1)</f>
        <v>6.2</v>
      </c>
      <c r="BN19" s="4" t="str">
        <f>+('3 Planilla Preadjudicación OTIC'!BN19)</f>
        <v>SI</v>
      </c>
      <c r="BO19" s="4" t="str">
        <f>+('3 Planilla Preadjudicación OTIC'!BO19)</f>
        <v>Camila Contreras</v>
      </c>
      <c r="BP19" s="4" t="str">
        <f>+('3 Planilla Preadjudicación OTIC'!BP19)</f>
        <v>administracion@trainingcentre.cl</v>
      </c>
      <c r="BQ19" s="4">
        <f>+('3 Planilla Preadjudicación OTIC'!BQ19)</f>
        <v>552555962</v>
      </c>
      <c r="BR19" s="4" t="str">
        <f>+('3 Planilla Preadjudicación OTIC'!BR19)</f>
        <v>LATORRE S/N, María Elena</v>
      </c>
      <c r="BS19" s="4" t="str">
        <f>+('3 Planilla Preadjudicación OTIC'!BS19)</f>
        <v>Capacitar en funciones básicas de operación, control y mantenimiento de procesos productivos en plantas industriales, promoviendo el trabajo seguro y eficiente.</v>
      </c>
      <c r="BT19" s="4" t="str">
        <f>+('3 Planilla Preadjudicación OTIC'!BT19)</f>
        <v>El curso entrega conocimientos sobre manejo de maquinaria, control de parámetros, interpretación de manuales técnicos, normas de seguridad y calidad. Está dirigido a personas que desean desempeñarse como operadores en industrias manufactureras, alimentarias, químicas u otras áreas productivas.</v>
      </c>
      <c r="BU19" s="85">
        <f>IF(VLOOKUP(A19,'BD OFICIAL'!$A$1:$AL$2098,7,0)=D19,0,1)</f>
        <v>0</v>
      </c>
      <c r="BV19" s="85">
        <f>IF(VLOOKUP(A19,'BD OFICIAL'!$A$1:$AL$2098,11,0)=J19,0,1)</f>
        <v>0</v>
      </c>
      <c r="BW19" s="85">
        <f>IF(VLOOKUP(A19,'BD OFICIAL'!$A$1:$AL$2098,13,0)=L19,0,1)</f>
        <v>0</v>
      </c>
      <c r="BX19" s="2">
        <f>IF(VLOOKUP(A19,'BD OFICIAL'!$A$1:$AL$2098,16,0)=O19,0,1)</f>
        <v>0</v>
      </c>
      <c r="BY19" s="2">
        <f>IF(VLOOKUP(A19,'BD OFICIAL'!$A$1:$AL$2098,17,0)=P19,0,1)</f>
        <v>0</v>
      </c>
      <c r="BZ19" s="2">
        <f>IF(VLOOKUP(A19,'BD OFICIAL'!$A$1:$AL$2098,19,0)=R19,0,1)</f>
        <v>0</v>
      </c>
      <c r="CA19" s="2">
        <f>IF(VLOOKUP(A19,'BD OFICIAL'!$A$1:$AL$2098,21,0)=T19,0,1)</f>
        <v>0</v>
      </c>
      <c r="CB19" s="2">
        <f>IF(VLOOKUP(A19,'BD OFICIAL'!$A$1:$AL$2098,24,0)=AK19,0,1)</f>
        <v>0</v>
      </c>
      <c r="CC19" s="2">
        <f>IF(VLOOKUP(A19,'BD OFICIAL'!$A$1:$AL$2098,25,0)=X19,0,1)</f>
        <v>0</v>
      </c>
      <c r="CD19" s="2">
        <f>IF(VLOOKUP(A19,'BD OFICIAL'!$A$1:$AL$2098,26,0)=Y19,0,1)</f>
        <v>0</v>
      </c>
      <c r="CE19" s="2">
        <f>IF(VLOOKUP(A19,'BD OFICIAL'!$A$1:$AL$2098,27,0)=Z19,0,1)</f>
        <v>0</v>
      </c>
      <c r="CF19" s="2">
        <f>IF(VLOOKUP(A19,'BD OFICIAL'!$A$1:$AL$2098,28,0)=AA19,0,1)</f>
        <v>0</v>
      </c>
      <c r="CG19" s="2">
        <f>IF(VLOOKUP(A19,'BD OFICIAL'!$A$1:$AL$2098,33,0)=AF19,0,1)</f>
        <v>0</v>
      </c>
      <c r="CH19" s="2">
        <f>IF(VLOOKUP(A19,'BD OFICIAL'!$A$1:$AL$2098,35,0)=AH19,0,1)</f>
        <v>0</v>
      </c>
      <c r="CI19" s="85">
        <f>IF(VLOOKUP(A19,'BD OFICIAL'!$A$1:$AL$2098,34,0)=AL19,0,1)</f>
        <v>0</v>
      </c>
      <c r="CJ19" s="12">
        <f>VLOOKUP(A19,'BD OFICIAL'!$A$1:$AM$2098,36,0)*AM19-AP19</f>
        <v>0</v>
      </c>
      <c r="CK19" s="85" t="str">
        <f t="shared" si="0"/>
        <v>SHMAN</v>
      </c>
      <c r="CL19" s="85" t="str">
        <f t="shared" si="1"/>
        <v>NO</v>
      </c>
      <c r="CM19" s="85" t="str">
        <f t="shared" si="2"/>
        <v>SI</v>
      </c>
      <c r="CN19" s="31">
        <f t="shared" si="3"/>
        <v>0</v>
      </c>
      <c r="CO19" s="31">
        <f t="shared" si="4"/>
        <v>0</v>
      </c>
      <c r="CP19" s="31">
        <f t="shared" si="5"/>
        <v>0</v>
      </c>
      <c r="CQ19" s="31">
        <f>IF(Y19="NO",0,IF(Y19="SI",IF(VLOOKUP(A19,'BD OFICIAL'!$A:$AO,40,0)=AQ19,0,1)))</f>
        <v>0</v>
      </c>
      <c r="CR19" s="31">
        <f>IF(Z19="NO",0,IF(Z19="SI",IF(VLOOKUP(B19,'BD OFICIAL'!$A:$AO,41,0)=AS19,0,1)))</f>
        <v>0</v>
      </c>
      <c r="CS19" s="31">
        <f t="shared" si="6"/>
        <v>0</v>
      </c>
      <c r="CT19" s="31">
        <f t="shared" si="7"/>
        <v>0</v>
      </c>
      <c r="CU19" s="31">
        <f>IF(VLOOKUP(A19,'BD OFICIAL'!$A$1:$AL$1056,31,0)="SI",IF(AT19&gt;0,0,1),IF(AT19=0,0,1))</f>
        <v>0</v>
      </c>
      <c r="CV19" s="31">
        <f t="shared" si="8"/>
        <v>0</v>
      </c>
      <c r="CW19" s="31">
        <f t="shared" si="9"/>
        <v>0</v>
      </c>
      <c r="CX19" s="85" t="str">
        <f t="shared" si="10"/>
        <v>SI</v>
      </c>
      <c r="CY19" s="31">
        <f t="shared" si="11"/>
        <v>0</v>
      </c>
      <c r="CZ19" s="85" t="str">
        <f>IF(ISERROR(VLOOKUP(AI19,EXPERIENCIA!$A$1:$C$2100,1,0)),"NO","SI")</f>
        <v>SI</v>
      </c>
      <c r="DA19" s="85">
        <f>IF(CX19="no","NO APLICA",IF(AX19=0,"ERROR NOTA",IF(AND(AX19&gt;1,CZ19="NO"),"ERROR NOTA",IF(AND(CZ19="NO",AX19=1),0,IF(VLOOKUP(AI19,EXPERIENCIA!$A$1:$C$2100,3,0)=AX19,0,"ERROR NOTA")))))</f>
        <v>0</v>
      </c>
      <c r="DB19" s="85" t="str">
        <f>IF(ISERROR(VLOOKUP(AI19,COMPORTAMIENTO!$A$1:$C$2100,1,0)),"NO","SI")</f>
        <v>SI</v>
      </c>
      <c r="DC19" s="85">
        <f>IF(CX19="NO","NO APLICA",IF(AY19=0,"ERROR NOTA",IF(AND(DB19="NO",AY19=7),0,IF(VLOOKUP(AI19,COMPORTAMIENTO!$A$2:$H$2100,8,0)=AY19,0,"ERROR NOTA"))))</f>
        <v>0</v>
      </c>
      <c r="DD19" s="104">
        <f t="shared" si="12"/>
        <v>0.30000000000000004</v>
      </c>
      <c r="DE19" s="104">
        <f t="shared" si="13"/>
        <v>0.70000000000000007</v>
      </c>
      <c r="DF19" s="85" t="str">
        <f t="shared" si="14"/>
        <v>NO</v>
      </c>
      <c r="DG19" s="85">
        <f t="shared" si="15"/>
        <v>7</v>
      </c>
      <c r="DH19" s="85">
        <f t="shared" si="16"/>
        <v>7</v>
      </c>
      <c r="DI19" s="85">
        <f t="shared" si="17"/>
        <v>7</v>
      </c>
      <c r="DJ19" s="12">
        <f t="shared" si="18"/>
        <v>6.2</v>
      </c>
      <c r="DK19" s="7">
        <f t="shared" si="19"/>
        <v>6.5600000000000005</v>
      </c>
      <c r="DL19" s="12">
        <f t="shared" si="20"/>
        <v>6820</v>
      </c>
      <c r="DM19" s="12">
        <f>VLOOKUP(A19,'5 TD'!$A:$B,2,0)</f>
        <v>6373</v>
      </c>
      <c r="DN19" s="7">
        <f t="shared" si="21"/>
        <v>6.5</v>
      </c>
      <c r="DO19" s="85" t="str">
        <f t="shared" si="22"/>
        <v>APROBADO</v>
      </c>
      <c r="DP19" s="85" t="str">
        <f t="shared" si="23"/>
        <v>APROBADO</v>
      </c>
      <c r="DQ19" s="7">
        <f t="shared" si="24"/>
        <v>6.2</v>
      </c>
      <c r="DR19" s="85" t="str">
        <f t="shared" si="25"/>
        <v>APROBADO</v>
      </c>
      <c r="DS19" s="2" t="str">
        <f>+('3 Planilla Preadjudicación OTIC'!BN19)</f>
        <v>SI</v>
      </c>
      <c r="DT19" s="2">
        <f>IF(DR19="APROBADO",VLOOKUP(A19,'5 TD'!$D$3:$E$270,2,0),"NO APLICA")</f>
        <v>6.2</v>
      </c>
      <c r="DU19" s="2" t="str">
        <f t="shared" si="26"/>
        <v>SI</v>
      </c>
      <c r="DV19" s="2">
        <f>IF(DU19="SI",VLOOKUP(A19,'5 TD'!$G$3:$H$270,2,0),"NO APLICA ")</f>
        <v>6.5600000000000005</v>
      </c>
      <c r="DW19" s="2" t="str">
        <f t="shared" si="27"/>
        <v>NO</v>
      </c>
      <c r="DX19" s="2" t="str">
        <f>IF(DW19="SI",VLOOKUP(A19,'5 TD'!$J$4:$K$472,2,0),"NO APLICA")</f>
        <v>NO APLICA</v>
      </c>
      <c r="DY19" s="2" t="str">
        <f t="shared" si="28"/>
        <v>NO APLICA</v>
      </c>
      <c r="DZ19" s="7" t="str">
        <f>IF(DY19="SI",VLOOKUP(A19,'5 TD'!$M$4:$N$350,2,0),"NO APLICA")</f>
        <v>NO APLICA</v>
      </c>
      <c r="EA19" s="2" t="str">
        <f t="shared" si="29"/>
        <v>NO APLICA</v>
      </c>
      <c r="EB19" s="12" t="str">
        <f t="shared" si="30"/>
        <v/>
      </c>
      <c r="EC19" s="12" t="str">
        <f>IF(EA19="SI",VLOOKUP(A19,'5 TD'!$V$4:$W$479,2,0),"NO APLICA")</f>
        <v>NO APLICA</v>
      </c>
      <c r="ED19" s="2" t="str">
        <f t="shared" si="31"/>
        <v>NO</v>
      </c>
      <c r="EE19" s="79" t="str">
        <f>IF(ED19="SI",VLOOKUP(AI19,COMPORTAMIENTO!$A$1:$H$2100,7,0),"NO APLICA")</f>
        <v>NO APLICA</v>
      </c>
      <c r="EF19" s="12" t="str">
        <f>IF(ED19="SI",VLOOKUP(A19,'5 TD'!$P$2:$Q$479,2,0),"NO APLICA")</f>
        <v>NO APLICA</v>
      </c>
      <c r="EG19" s="2" t="str">
        <f t="shared" si="32"/>
        <v>NO</v>
      </c>
      <c r="EH19" s="2">
        <f>IF(CZ19="no",0,VLOOKUP(AI19,EXPERIENCIA!$A$1:$C$2100,2,0))</f>
        <v>31</v>
      </c>
      <c r="EI19" s="2">
        <f>IF(CZ19="si",VLOOKUP(A19,'5 TD'!$S$3:$T$2103,2,0),0)</f>
        <v>31</v>
      </c>
      <c r="EJ19" s="2" t="str">
        <f t="shared" si="33"/>
        <v>SI</v>
      </c>
      <c r="EK19" s="2">
        <f>+('3 Planilla Preadjudicación OTIC'!BU19)</f>
        <v>0</v>
      </c>
      <c r="EL19" s="4"/>
      <c r="EO19" s="86" t="s">
        <v>64</v>
      </c>
      <c r="EQ19" s="86"/>
    </row>
    <row r="20" spans="1:147" s="3" customFormat="1" ht="13" x14ac:dyDescent="0.3">
      <c r="A20" s="2">
        <f>+('3 Planilla Preadjudicación OTIC'!A20)</f>
        <v>14509</v>
      </c>
      <c r="B20" s="2" t="str">
        <f>+('3 Planilla Preadjudicación OTIC'!B20)</f>
        <v>65181652-1</v>
      </c>
      <c r="C20" s="4">
        <f>+('3 Planilla Preadjudicación OTIC'!E20)</f>
        <v>2025</v>
      </c>
      <c r="D20" s="4" t="str">
        <f>+('3 Planilla Preadjudicación OTIC'!F20)</f>
        <v>MANDATO</v>
      </c>
      <c r="E20" s="4" t="str">
        <f>+('3 Planilla Preadjudicación OTIC'!G20)</f>
        <v>91337000-7</v>
      </c>
      <c r="F20" s="4" t="str">
        <f>+('3 Planilla Preadjudicación OTIC'!H20)</f>
        <v>CEMENTO POLPAICO S.A.</v>
      </c>
      <c r="G20" s="4"/>
      <c r="H20" s="4"/>
      <c r="I20" s="4" t="str">
        <f>+('3 Planilla Preadjudicación OTIC'!I20)</f>
        <v>HERRAMIENTAS COMPUTACIONALES BÁSICAS</v>
      </c>
      <c r="J20" s="4" t="str">
        <f>+('3 Planilla Preadjudicación OTIC'!J20)</f>
        <v>PF0729</v>
      </c>
      <c r="K20" s="4" t="str">
        <f>+('3 Planilla Preadjudicación OTIC'!K20)</f>
        <v/>
      </c>
      <c r="L20" s="4" t="str">
        <f>+('3 Planilla Preadjudicación OTIC'!L20)</f>
        <v/>
      </c>
      <c r="M20" s="2">
        <f>+('3 Planilla Preadjudicación OTIC'!M20)</f>
        <v>2</v>
      </c>
      <c r="N20" s="4" t="str">
        <f>+('3 Planilla Preadjudicación OTIC'!N20)</f>
        <v>ANTOFAGASTA</v>
      </c>
      <c r="O20" s="4" t="str">
        <f>+('3 Planilla Preadjudicación OTIC'!O20)</f>
        <v>CALAMA</v>
      </c>
      <c r="P20" s="4" t="str">
        <f>+('3 Planilla Preadjudicación OTIC'!P20)</f>
        <v>PERSONAS DESOCUPADAS (CESANTES Y PERSONAS QUE BUSCAN TRABAJO POR PRIMERA VEZ).</v>
      </c>
      <c r="Q20" s="4" t="str">
        <f>+('3 Planilla Preadjudicación OTIC'!Q20)</f>
        <v>PRESENCIAL</v>
      </c>
      <c r="R20" s="4" t="str">
        <f>+('3 Planilla Preadjudicación OTIC'!R20)</f>
        <v>INDEPENDIENTE</v>
      </c>
      <c r="S20" s="4">
        <f>+('3 Planilla Preadjudicación OTIC'!S20)</f>
        <v>18</v>
      </c>
      <c r="T20" s="2">
        <f>+('3 Planilla Preadjudicación OTIC'!T20)</f>
        <v>10</v>
      </c>
      <c r="U20" s="2">
        <f>+('3 Planilla Preadjudicación OTIC'!U20)</f>
        <v>90</v>
      </c>
      <c r="V20" s="2">
        <f>+('3 Planilla Preadjudicación OTIC'!V20)</f>
        <v>0</v>
      </c>
      <c r="W20" s="2">
        <f>+('3 Planilla Preadjudicación OTIC'!W20)</f>
        <v>90</v>
      </c>
      <c r="X20" s="2">
        <f>+('3 Planilla Preadjudicación OTIC'!X20)</f>
        <v>5</v>
      </c>
      <c r="Y20" s="2" t="str">
        <f>+('3 Planilla Preadjudicación OTIC'!Y20)</f>
        <v>SI</v>
      </c>
      <c r="Z20" s="2" t="str">
        <f>+('3 Planilla Preadjudicación OTIC'!Z20)</f>
        <v>NO</v>
      </c>
      <c r="AA20" s="2" t="str">
        <f>+('3 Planilla Preadjudicación OTIC'!AA20)</f>
        <v>NO</v>
      </c>
      <c r="AB20" s="4" t="str">
        <f>+('3 Planilla Preadjudicación OTIC'!AB20)</f>
        <v>SE AJUSTA A PLAN FORMATIVO</v>
      </c>
      <c r="AC20" s="4" t="str">
        <f>+('3 Planilla Preadjudicación OTIC'!AC20)</f>
        <v>HOMBRES Y MUJERES MAYORES DE 18 AÑOS, CESANTES O QUE BUSCA TRABAJO POR PRIMERA VEZ, PREFERENTEMENTE CON EDUCACIÓN MEDIA COMPLETA PREFERENTEMENTE, HABITANTES DE LA COMUNA DE CALAMA.</v>
      </c>
      <c r="AD20" s="2" t="str">
        <f>+('3 Planilla Preadjudicación OTIC'!AD20)</f>
        <v>NO</v>
      </c>
      <c r="AE20" s="4">
        <f>+('3 Planilla Preadjudicación OTIC'!AE20)</f>
        <v>0</v>
      </c>
      <c r="AF20" s="2" t="str">
        <f>+('3 Planilla Preadjudicación OTIC'!AF20)</f>
        <v>CERRADA</v>
      </c>
      <c r="AG20" s="2">
        <f>+('3 Planilla Preadjudicación OTIC'!AG20)</f>
        <v>18</v>
      </c>
      <c r="AH20" s="2">
        <f>+('3 Planilla Preadjudicación OTIC'!AH20)</f>
        <v>1</v>
      </c>
      <c r="AI20" s="135" t="str">
        <f>+('3 Planilla Preadjudicación OTIC'!AI20)</f>
        <v>79607710-7</v>
      </c>
      <c r="AJ20" s="4" t="str">
        <f>+('3 Planilla Preadjudicación OTIC'!AJ20)</f>
        <v>Centro Avanzado de Entrenamiento y Capacitación Ltda</v>
      </c>
      <c r="AK20" s="2">
        <f>+('3 Planilla Preadjudicación OTIC'!AK20)</f>
        <v>90</v>
      </c>
      <c r="AL20" s="2">
        <f>+('3 Planilla Preadjudicación OTIC'!AL20)</f>
        <v>18</v>
      </c>
      <c r="AM20" s="12">
        <f>+('3 Planilla Preadjudicación OTIC'!AM20)</f>
        <v>4785</v>
      </c>
      <c r="AN20" s="12">
        <f>+('3 Planilla Preadjudicación OTIC'!AN20)</f>
        <v>0</v>
      </c>
      <c r="AO20" s="12">
        <f>+('3 Planilla Preadjudicación OTIC'!AO20)</f>
        <v>0</v>
      </c>
      <c r="AP20" s="12">
        <f>+('3 Planilla Preadjudicación OTIC'!AP20)</f>
        <v>4306500</v>
      </c>
      <c r="AQ20" s="12">
        <f>+('3 Planilla Preadjudicación OTIC'!AQ20)</f>
        <v>720000</v>
      </c>
      <c r="AR20" s="12">
        <f>+('3 Planilla Preadjudicación OTIC'!AR20)</f>
        <v>0</v>
      </c>
      <c r="AS20" s="12">
        <f>+('3 Planilla Preadjudicación OTIC'!AS20)</f>
        <v>0</v>
      </c>
      <c r="AT20" s="12">
        <f>+('3 Planilla Preadjudicación OTIC'!AT20)</f>
        <v>0</v>
      </c>
      <c r="AU20" s="12">
        <f>+('3 Planilla Preadjudicación OTIC'!AU20)</f>
        <v>5026500</v>
      </c>
      <c r="AV20" s="2" t="str">
        <f>+('3 Planilla Preadjudicación OTIC'!AV20)</f>
        <v>SI</v>
      </c>
      <c r="AW20" s="4">
        <f>+('3 Planilla Preadjudicación OTIC'!AW20)</f>
        <v>0</v>
      </c>
      <c r="AX20" s="2">
        <f>+('3 Planilla Preadjudicación OTIC'!AX20)</f>
        <v>3</v>
      </c>
      <c r="AY20" s="2">
        <f>+('3 Planilla Preadjudicación OTIC'!AY20)</f>
        <v>7</v>
      </c>
      <c r="AZ20" s="2">
        <f>+('3 Planilla Preadjudicación OTIC'!AZ20)</f>
        <v>0</v>
      </c>
      <c r="BA20" s="2">
        <f>+('3 Planilla Preadjudicación OTIC'!BA20)</f>
        <v>0</v>
      </c>
      <c r="BB20" s="2">
        <f>+('3 Planilla Preadjudicación OTIC'!BB20)</f>
        <v>0</v>
      </c>
      <c r="BC20" s="2">
        <f>+('3 Planilla Preadjudicación OTIC'!BC20)</f>
        <v>0</v>
      </c>
      <c r="BD20" s="2">
        <f>+('3 Planilla Preadjudicación OTIC'!BD20)</f>
        <v>0</v>
      </c>
      <c r="BE20" s="2">
        <f>+('3 Planilla Preadjudicación OTIC'!BE20)</f>
        <v>0</v>
      </c>
      <c r="BF20" s="2">
        <f>+('3 Planilla Preadjudicación OTIC'!BF20)</f>
        <v>0</v>
      </c>
      <c r="BG20" s="2">
        <f>+('3 Planilla Preadjudicación OTIC'!BG20)</f>
        <v>7</v>
      </c>
      <c r="BH20" s="2">
        <f>+('3 Planilla Preadjudicación OTIC'!BH20)</f>
        <v>7</v>
      </c>
      <c r="BI20" s="2">
        <f>+('3 Planilla Preadjudicación OTIC'!BI20)</f>
        <v>7</v>
      </c>
      <c r="BJ20" s="2">
        <f>+('3 Planilla Preadjudicación OTIC'!BJ20)</f>
        <v>7</v>
      </c>
      <c r="BK20" s="2">
        <f>+('3 Planilla Preadjudicación OTIC'!BK20)</f>
        <v>7</v>
      </c>
      <c r="BL20" s="2">
        <f>+('3 Planilla Preadjudicación OTIC'!BL20)</f>
        <v>6</v>
      </c>
      <c r="BM20" s="104">
        <f>ROUND(('3 Planilla Preadjudicación OTIC'!BM20),1)</f>
        <v>6.6</v>
      </c>
      <c r="BN20" s="4" t="str">
        <f>+('3 Planilla Preadjudicación OTIC'!BN20)</f>
        <v>NO</v>
      </c>
      <c r="BO20" s="4">
        <f>+('3 Planilla Preadjudicación OTIC'!BO20)</f>
        <v>0</v>
      </c>
      <c r="BP20" s="4">
        <f>+('3 Planilla Preadjudicación OTIC'!BP20)</f>
        <v>0</v>
      </c>
      <c r="BQ20" s="4">
        <f>+('3 Planilla Preadjudicación OTIC'!BQ20)</f>
        <v>0</v>
      </c>
      <c r="BR20" s="4">
        <f>+('3 Planilla Preadjudicación OTIC'!BR20)</f>
        <v>0</v>
      </c>
      <c r="BS20" s="4">
        <f>+('3 Planilla Preadjudicación OTIC'!BS20)</f>
        <v>0</v>
      </c>
      <c r="BT20" s="4">
        <f>+('3 Planilla Preadjudicación OTIC'!BT20)</f>
        <v>0</v>
      </c>
      <c r="BU20" s="85">
        <f>IF(VLOOKUP(A20,'BD OFICIAL'!$A$1:$AL$2098,7,0)=D20,0,1)</f>
        <v>0</v>
      </c>
      <c r="BV20" s="85">
        <f>IF(VLOOKUP(A20,'BD OFICIAL'!$A$1:$AL$2098,11,0)=J20,0,1)</f>
        <v>0</v>
      </c>
      <c r="BW20" s="85">
        <f>IF(VLOOKUP(A20,'BD OFICIAL'!$A$1:$AL$2098,13,0)=L20,0,1)</f>
        <v>0</v>
      </c>
      <c r="BX20" s="2">
        <f>IF(VLOOKUP(A20,'BD OFICIAL'!$A$1:$AL$2098,16,0)=O20,0,1)</f>
        <v>0</v>
      </c>
      <c r="BY20" s="2">
        <f>IF(VLOOKUP(A20,'BD OFICIAL'!$A$1:$AL$2098,17,0)=P20,0,1)</f>
        <v>0</v>
      </c>
      <c r="BZ20" s="2">
        <f>IF(VLOOKUP(A20,'BD OFICIAL'!$A$1:$AL$2098,19,0)=R20,0,1)</f>
        <v>0</v>
      </c>
      <c r="CA20" s="2">
        <f>IF(VLOOKUP(A20,'BD OFICIAL'!$A$1:$AL$2098,21,0)=T20,0,1)</f>
        <v>0</v>
      </c>
      <c r="CB20" s="2">
        <f>IF(VLOOKUP(A20,'BD OFICIAL'!$A$1:$AL$2098,24,0)=AK20,0,1)</f>
        <v>0</v>
      </c>
      <c r="CC20" s="2">
        <f>IF(VLOOKUP(A20,'BD OFICIAL'!$A$1:$AL$2098,25,0)=X20,0,1)</f>
        <v>0</v>
      </c>
      <c r="CD20" s="2">
        <f>IF(VLOOKUP(A20,'BD OFICIAL'!$A$1:$AL$2098,26,0)=Y20,0,1)</f>
        <v>0</v>
      </c>
      <c r="CE20" s="2">
        <f>IF(VLOOKUP(A20,'BD OFICIAL'!$A$1:$AL$2098,27,0)=Z20,0,1)</f>
        <v>0</v>
      </c>
      <c r="CF20" s="2">
        <f>IF(VLOOKUP(A20,'BD OFICIAL'!$A$1:$AL$2098,28,0)=AA20,0,1)</f>
        <v>0</v>
      </c>
      <c r="CG20" s="2">
        <f>IF(VLOOKUP(A20,'BD OFICIAL'!$A$1:$AL$2098,33,0)=AF20,0,1)</f>
        <v>0</v>
      </c>
      <c r="CH20" s="2">
        <f>IF(VLOOKUP(A20,'BD OFICIAL'!$A$1:$AL$2098,35,0)=AH20,0,1)</f>
        <v>0</v>
      </c>
      <c r="CI20" s="85">
        <f>IF(VLOOKUP(A20,'BD OFICIAL'!$A$1:$AL$2098,34,0)=AL20,0,1)</f>
        <v>0</v>
      </c>
      <c r="CJ20" s="12">
        <f>VLOOKUP(A20,'BD OFICIAL'!$A$1:$AM$2098,36,0)*AM20-AP20</f>
        <v>0</v>
      </c>
      <c r="CK20" s="85" t="str">
        <f t="shared" si="0"/>
        <v>SSH</v>
      </c>
      <c r="CL20" s="85" t="str">
        <f t="shared" si="1"/>
        <v>SI</v>
      </c>
      <c r="CM20" s="85" t="str">
        <f t="shared" si="2"/>
        <v>NO</v>
      </c>
      <c r="CN20" s="31">
        <f t="shared" si="3"/>
        <v>0</v>
      </c>
      <c r="CO20" s="31">
        <f t="shared" si="4"/>
        <v>0</v>
      </c>
      <c r="CP20" s="31">
        <f t="shared" si="5"/>
        <v>0</v>
      </c>
      <c r="CQ20" s="31">
        <f>IF(Y20="NO",0,IF(Y20="SI",IF(VLOOKUP(A20,'BD OFICIAL'!$A:$AO,40,0)=AQ20,0,1)))</f>
        <v>0</v>
      </c>
      <c r="CR20" s="31">
        <f>IF(Z20="NO",0,IF(Z20="SI",IF(VLOOKUP(B20,'BD OFICIAL'!$A:$AO,41,0)=AS20,0,1)))</f>
        <v>0</v>
      </c>
      <c r="CS20" s="31">
        <f t="shared" si="6"/>
        <v>0</v>
      </c>
      <c r="CT20" s="31">
        <f t="shared" si="7"/>
        <v>0</v>
      </c>
      <c r="CU20" s="31">
        <f>IF(VLOOKUP(A20,'BD OFICIAL'!$A$1:$AL$1056,31,0)="SI",IF(AT20&gt;0,0,1),IF(AT20=0,0,1))</f>
        <v>0</v>
      </c>
      <c r="CV20" s="31">
        <f t="shared" si="8"/>
        <v>0</v>
      </c>
      <c r="CW20" s="31">
        <f t="shared" si="9"/>
        <v>0</v>
      </c>
      <c r="CX20" s="85" t="str">
        <f t="shared" si="10"/>
        <v>SI</v>
      </c>
      <c r="CY20" s="31">
        <f t="shared" si="11"/>
        <v>0</v>
      </c>
      <c r="CZ20" s="85" t="str">
        <f>IF(ISERROR(VLOOKUP(AI20,EXPERIENCIA!$A$1:$C$2100,1,0)),"NO","SI")</f>
        <v>SI</v>
      </c>
      <c r="DA20" s="85">
        <f>IF(CX20="no","NO APLICA",IF(AX20=0,"ERROR NOTA",IF(AND(AX20&gt;1,CZ20="NO"),"ERROR NOTA",IF(AND(CZ20="NO",AX20=1),0,IF(VLOOKUP(AI20,EXPERIENCIA!$A$1:$C$2100,3,0)=AX20,0,"ERROR NOTA")))))</f>
        <v>0</v>
      </c>
      <c r="DB20" s="85" t="str">
        <f>IF(ISERROR(VLOOKUP(AI20,COMPORTAMIENTO!$A$1:$C$2100,1,0)),"NO","SI")</f>
        <v>SI</v>
      </c>
      <c r="DC20" s="85">
        <f>IF(CX20="NO","NO APLICA",IF(AY20=0,"ERROR NOTA",IF(AND(DB20="NO",AY20=7),0,IF(VLOOKUP(AI20,COMPORTAMIENTO!$A$2:$H$2100,8,0)=AY20,0,"ERROR NOTA"))))</f>
        <v>0</v>
      </c>
      <c r="DD20" s="104">
        <f t="shared" si="12"/>
        <v>0.30000000000000004</v>
      </c>
      <c r="DE20" s="104">
        <f t="shared" si="13"/>
        <v>0.70000000000000007</v>
      </c>
      <c r="DF20" s="85" t="str">
        <f t="shared" si="14"/>
        <v>SI</v>
      </c>
      <c r="DG20" s="85">
        <f t="shared" si="15"/>
        <v>0</v>
      </c>
      <c r="DH20" s="85">
        <f t="shared" si="16"/>
        <v>0</v>
      </c>
      <c r="DI20" s="85">
        <f t="shared" si="17"/>
        <v>0</v>
      </c>
      <c r="DJ20" s="12">
        <f t="shared" si="18"/>
        <v>7.0000000000000009</v>
      </c>
      <c r="DK20" s="7">
        <f t="shared" si="19"/>
        <v>7.0000000000000009</v>
      </c>
      <c r="DL20" s="12">
        <f t="shared" si="20"/>
        <v>4785</v>
      </c>
      <c r="DM20" s="12">
        <f>VLOOKUP(A20,'5 TD'!$A:$B,2,0)</f>
        <v>4130</v>
      </c>
      <c r="DN20" s="7">
        <f t="shared" si="21"/>
        <v>6</v>
      </c>
      <c r="DO20" s="85" t="str">
        <f t="shared" si="22"/>
        <v>APROBADO</v>
      </c>
      <c r="DP20" s="85" t="str">
        <f t="shared" si="23"/>
        <v>APROBADO</v>
      </c>
      <c r="DQ20" s="7">
        <f t="shared" si="24"/>
        <v>6.6</v>
      </c>
      <c r="DR20" s="85" t="str">
        <f t="shared" si="25"/>
        <v>APROBADO</v>
      </c>
      <c r="DS20" s="2" t="str">
        <f>+('3 Planilla Preadjudicación OTIC'!BN20)</f>
        <v>NO</v>
      </c>
      <c r="DT20" s="2">
        <f>IF(DR20="APROBADO",VLOOKUP(A20,'5 TD'!$D$3:$E$270,2,0),"NO APLICA")</f>
        <v>6.6</v>
      </c>
      <c r="DU20" s="2" t="str">
        <f t="shared" si="26"/>
        <v>SI</v>
      </c>
      <c r="DV20" s="2">
        <f>IF(DU20="SI",VLOOKUP(A20,'5 TD'!$G$3:$H$270,2,0),"NO APLICA ")</f>
        <v>7.0000000000000009</v>
      </c>
      <c r="DW20" s="2" t="str">
        <f t="shared" si="27"/>
        <v>SI</v>
      </c>
      <c r="DX20" s="2">
        <f>IF(DW20="SI",VLOOKUP(A20,'5 TD'!$J$4:$K$472,2,0),"NO APLICA")</f>
        <v>7</v>
      </c>
      <c r="DY20" s="2" t="str">
        <f t="shared" si="28"/>
        <v>SI</v>
      </c>
      <c r="DZ20" s="7">
        <f>IF(DY20="SI",VLOOKUP(A20,'5 TD'!$M$4:$N$350,2,0),"NO APLICA")</f>
        <v>3</v>
      </c>
      <c r="EA20" s="2" t="str">
        <f t="shared" si="29"/>
        <v>SI</v>
      </c>
      <c r="EB20" s="12">
        <f t="shared" si="30"/>
        <v>4785</v>
      </c>
      <c r="EC20" s="12">
        <f>IF(EA20="SI",VLOOKUP(A20,'5 TD'!$V$4:$W$479,2,0),"NO APLICA")</f>
        <v>4130</v>
      </c>
      <c r="ED20" s="2" t="str">
        <f t="shared" si="31"/>
        <v>NO</v>
      </c>
      <c r="EE20" s="79" t="str">
        <f>IF(ED20="SI",VLOOKUP(AI20,COMPORTAMIENTO!$A$1:$H$2100,7,0),"NO APLICA")</f>
        <v>NO APLICA</v>
      </c>
      <c r="EF20" s="12" t="str">
        <f>IF(ED20="SI",VLOOKUP(A20,'5 TD'!$P$2:$Q$479,2,0),"NO APLICA")</f>
        <v>NO APLICA</v>
      </c>
      <c r="EG20" s="2" t="str">
        <f t="shared" si="32"/>
        <v>NO</v>
      </c>
      <c r="EH20" s="2">
        <f>IF(CZ20="no",0,VLOOKUP(AI20,EXPERIENCIA!$A$1:$C$2100,2,0))</f>
        <v>31</v>
      </c>
      <c r="EI20" s="2">
        <f>IF(CZ20="si",VLOOKUP(A20,'5 TD'!$S$3:$T$2103,2,0),0)</f>
        <v>31</v>
      </c>
      <c r="EJ20" s="2" t="str">
        <f t="shared" si="33"/>
        <v>SI</v>
      </c>
      <c r="EK20" s="2" t="str">
        <f>+('3 Planilla Preadjudicación OTIC'!BU20)</f>
        <v>d) Menor valor hora en su oferta económica para el curso.</v>
      </c>
      <c r="EL20" s="4"/>
      <c r="EQ20" s="86"/>
    </row>
    <row r="21" spans="1:147" s="3" customFormat="1" ht="13" x14ac:dyDescent="0.3">
      <c r="A21" s="2">
        <f>+('3 Planilla Preadjudicación OTIC'!A21)</f>
        <v>14455</v>
      </c>
      <c r="B21" s="2" t="str">
        <f>+('3 Planilla Preadjudicación OTIC'!B21)</f>
        <v>65181652-1</v>
      </c>
      <c r="C21" s="4">
        <f>+('3 Planilla Preadjudicación OTIC'!E21)</f>
        <v>2025</v>
      </c>
      <c r="D21" s="4" t="str">
        <f>+('3 Planilla Preadjudicación OTIC'!F21)</f>
        <v>MANDATO</v>
      </c>
      <c r="E21" s="4" t="str">
        <f>+('3 Planilla Preadjudicación OTIC'!G21)</f>
        <v>65006242-6</v>
      </c>
      <c r="F21" s="4" t="str">
        <f>+('3 Planilla Preadjudicación OTIC'!H21)</f>
        <v>CORPORACIÓN ABRIENDO PUERTAS</v>
      </c>
      <c r="G21" s="4"/>
      <c r="H21" s="4"/>
      <c r="I21" s="4" t="str">
        <f>+('3 Planilla Preadjudicación OTIC'!I21)</f>
        <v>COCINA INTERNACIONAL</v>
      </c>
      <c r="J21" s="4" t="str">
        <f>+('3 Planilla Preadjudicación OTIC'!J21)</f>
        <v>PF1439</v>
      </c>
      <c r="K21" s="4" t="str">
        <f>+('3 Planilla Preadjudicación OTIC'!K21)</f>
        <v/>
      </c>
      <c r="L21" s="4" t="str">
        <f>+('3 Planilla Preadjudicación OTIC'!L21)</f>
        <v/>
      </c>
      <c r="M21" s="2">
        <f>+('3 Planilla Preadjudicación OTIC'!M21)</f>
        <v>13</v>
      </c>
      <c r="N21" s="4" t="str">
        <f>+('3 Planilla Preadjudicación OTIC'!N21)</f>
        <v>METROPOLITANA</v>
      </c>
      <c r="O21" s="4" t="str">
        <f>+('3 Planilla Preadjudicación OTIC'!O21)</f>
        <v>SAN JOAQUÍN</v>
      </c>
      <c r="P21" s="4" t="str">
        <f>+('3 Planilla Preadjudicación OTIC'!P21)</f>
        <v xml:space="preserve">Personas derivadas por Gendarmeria </v>
      </c>
      <c r="Q21" s="4" t="str">
        <f>+('3 Planilla Preadjudicación OTIC'!Q21)</f>
        <v>PRESENCIAL</v>
      </c>
      <c r="R21" s="4" t="str">
        <f>+('3 Planilla Preadjudicación OTIC'!R21)</f>
        <v>INDEPENDIENTE</v>
      </c>
      <c r="S21" s="4">
        <f>+('3 Planilla Preadjudicación OTIC'!S21)</f>
        <v>20</v>
      </c>
      <c r="T21" s="2">
        <f>+('3 Planilla Preadjudicación OTIC'!T21)</f>
        <v>10</v>
      </c>
      <c r="U21" s="2">
        <f>+('3 Planilla Preadjudicación OTIC'!U21)</f>
        <v>80</v>
      </c>
      <c r="V21" s="2">
        <f>+('3 Planilla Preadjudicación OTIC'!V21)</f>
        <v>0</v>
      </c>
      <c r="W21" s="2">
        <f>+('3 Planilla Preadjudicación OTIC'!W21)</f>
        <v>80</v>
      </c>
      <c r="X21" s="2">
        <f>+('3 Planilla Preadjudicación OTIC'!X21)</f>
        <v>4</v>
      </c>
      <c r="Y21" s="2" t="str">
        <f>+('3 Planilla Preadjudicación OTIC'!Y21)</f>
        <v>SI</v>
      </c>
      <c r="Z21" s="2" t="str">
        <f>+('3 Planilla Preadjudicación OTIC'!Z21)</f>
        <v>NO</v>
      </c>
      <c r="AA21" s="2" t="str">
        <f>+('3 Planilla Preadjudicación OTIC'!AA21)</f>
        <v>NO</v>
      </c>
      <c r="AB21" s="4" t="str">
        <f>+('3 Planilla Preadjudicación OTIC'!AB21)</f>
        <v>SE AJUSTA A PLAN FORMATIVO</v>
      </c>
      <c r="AC21" s="4" t="str">
        <f>+('3 Planilla Preadjudicación OTIC'!AC21)</f>
        <v>MUJERES MAYORES DE 18 AÑOS, PRIVADAS DE LIBERTAD EN EL CENTRO PENITENCIARIO FEMENINO DE SANTIAGO, EN SITUACIÓN DE VULNERABILIDAD SOCIAL (PERTENECIENTES AL 80% MÁS VULNERABLE), CON BAJA ESCOLARIDAD Y LIMITADA EXPERIENCIA LABORAL.</v>
      </c>
      <c r="AD21" s="2" t="str">
        <f>+('3 Planilla Preadjudicación OTIC'!AD21)</f>
        <v>NO</v>
      </c>
      <c r="AE21" s="4">
        <f>+('3 Planilla Preadjudicación OTIC'!AE21)</f>
        <v>0</v>
      </c>
      <c r="AF21" s="2" t="str">
        <f>+('3 Planilla Preadjudicación OTIC'!AF21)</f>
        <v>CERRADA</v>
      </c>
      <c r="AG21" s="2">
        <f>+('3 Planilla Preadjudicación OTIC'!AG21)</f>
        <v>20</v>
      </c>
      <c r="AH21" s="2">
        <f>+('3 Planilla Preadjudicación OTIC'!AH21)</f>
        <v>3</v>
      </c>
      <c r="AI21" s="135" t="str">
        <f>+('3 Planilla Preadjudicación OTIC'!AI21)</f>
        <v>77042533-6</v>
      </c>
      <c r="AJ21" s="4" t="str">
        <f>+('3 Planilla Preadjudicación OTIC'!AJ21)</f>
        <v>SERVICIOS DE CAPACITACIÓN COGNOSONLINE SpA</v>
      </c>
      <c r="AK21" s="2">
        <f>+('3 Planilla Preadjudicación OTIC'!AK21)</f>
        <v>80</v>
      </c>
      <c r="AL21" s="2">
        <f>+('3 Planilla Preadjudicación OTIC'!AL21)</f>
        <v>20</v>
      </c>
      <c r="AM21" s="12">
        <f>+('3 Planilla Preadjudicación OTIC'!AM21)</f>
        <v>6373</v>
      </c>
      <c r="AN21" s="12">
        <f>+('3 Planilla Preadjudicación OTIC'!AN21)</f>
        <v>0</v>
      </c>
      <c r="AO21" s="12">
        <f>+('3 Planilla Preadjudicación OTIC'!AO21)</f>
        <v>0</v>
      </c>
      <c r="AP21" s="12">
        <f>+('3 Planilla Preadjudicación OTIC'!AP21)</f>
        <v>5098400</v>
      </c>
      <c r="AQ21" s="12">
        <f>+('3 Planilla Preadjudicación OTIC'!AQ21)</f>
        <v>800000</v>
      </c>
      <c r="AR21" s="12">
        <f>+('3 Planilla Preadjudicación OTIC'!AR21)</f>
        <v>0</v>
      </c>
      <c r="AS21" s="12">
        <f>+('3 Planilla Preadjudicación OTIC'!AS21)</f>
        <v>0</v>
      </c>
      <c r="AT21" s="12">
        <f>+('3 Planilla Preadjudicación OTIC'!AT21)</f>
        <v>0</v>
      </c>
      <c r="AU21" s="12">
        <f>+('3 Planilla Preadjudicación OTIC'!AU21)</f>
        <v>5898400</v>
      </c>
      <c r="AV21" s="2" t="str">
        <f>+('3 Planilla Preadjudicación OTIC'!AV21)</f>
        <v>NO</v>
      </c>
      <c r="AW21" s="4" t="str">
        <f>+('3 Planilla Preadjudicación OTIC'!AW21)</f>
        <v>NUMERAL 6.1.2. ÍTEM 8 - LA POBLACIÓN OBJETIVO ES DERIVADA POR GENDARMERÍA. OTEC NO PRESENTA CARTA DE DICHA INSTITUCIÓN PARA PODER AUTORIZAR SU EJECUCIÓN DENTRO DEL RECINTO RESPECTIVO.</v>
      </c>
      <c r="AX21" s="2">
        <f>+('3 Planilla Preadjudicación OTIC'!AX21)</f>
        <v>0</v>
      </c>
      <c r="AY21" s="2">
        <f>+('3 Planilla Preadjudicación OTIC'!AY21)</f>
        <v>0</v>
      </c>
      <c r="AZ21" s="2">
        <f>+('3 Planilla Preadjudicación OTIC'!AZ21)</f>
        <v>0</v>
      </c>
      <c r="BA21" s="2">
        <f>+('3 Planilla Preadjudicación OTIC'!BA21)</f>
        <v>0</v>
      </c>
      <c r="BB21" s="2">
        <f>+('3 Planilla Preadjudicación OTIC'!BB21)</f>
        <v>0</v>
      </c>
      <c r="BC21" s="2">
        <f>+('3 Planilla Preadjudicación OTIC'!BC21)</f>
        <v>0</v>
      </c>
      <c r="BD21" s="2">
        <f>+('3 Planilla Preadjudicación OTIC'!BD21)</f>
        <v>0</v>
      </c>
      <c r="BE21" s="2">
        <f>+('3 Planilla Preadjudicación OTIC'!BE21)</f>
        <v>0</v>
      </c>
      <c r="BF21" s="2">
        <f>+('3 Planilla Preadjudicación OTIC'!BF21)</f>
        <v>0</v>
      </c>
      <c r="BG21" s="2">
        <f>+('3 Planilla Preadjudicación OTIC'!BG21)</f>
        <v>0</v>
      </c>
      <c r="BH21" s="2">
        <f>+('3 Planilla Preadjudicación OTIC'!BH21)</f>
        <v>0</v>
      </c>
      <c r="BI21" s="2">
        <f>+('3 Planilla Preadjudicación OTIC'!BI21)</f>
        <v>0</v>
      </c>
      <c r="BJ21" s="2">
        <f>+('3 Planilla Preadjudicación OTIC'!BJ21)</f>
        <v>0</v>
      </c>
      <c r="BK21" s="2">
        <f>+('3 Planilla Preadjudicación OTIC'!BK21)</f>
        <v>0</v>
      </c>
      <c r="BL21" s="2">
        <f>+('3 Planilla Preadjudicación OTIC'!BL21)</f>
        <v>0</v>
      </c>
      <c r="BM21" s="104">
        <f>ROUND(('3 Planilla Preadjudicación OTIC'!BM21),1)</f>
        <v>0</v>
      </c>
      <c r="BN21" s="4" t="str">
        <f>+('3 Planilla Preadjudicación OTIC'!BN21)</f>
        <v>NO</v>
      </c>
      <c r="BO21" s="4">
        <f>+('3 Planilla Preadjudicación OTIC'!BO21)</f>
        <v>0</v>
      </c>
      <c r="BP21" s="4">
        <f>+('3 Planilla Preadjudicación OTIC'!BP21)</f>
        <v>0</v>
      </c>
      <c r="BQ21" s="4">
        <f>+('3 Planilla Preadjudicación OTIC'!BQ21)</f>
        <v>0</v>
      </c>
      <c r="BR21" s="4">
        <f>+('3 Planilla Preadjudicación OTIC'!BR21)</f>
        <v>0</v>
      </c>
      <c r="BS21" s="4">
        <f>+('3 Planilla Preadjudicación OTIC'!BS21)</f>
        <v>0</v>
      </c>
      <c r="BT21" s="4">
        <f>+('3 Planilla Preadjudicación OTIC'!BT21)</f>
        <v>0</v>
      </c>
      <c r="BU21" s="85">
        <f>IF(VLOOKUP(A21,'BD OFICIAL'!$A$1:$AL$2098,7,0)=D21,0,1)</f>
        <v>0</v>
      </c>
      <c r="BV21" s="85">
        <f>IF(VLOOKUP(A21,'BD OFICIAL'!$A$1:$AL$2098,11,0)=J21,0,1)</f>
        <v>0</v>
      </c>
      <c r="BW21" s="85">
        <f>IF(VLOOKUP(A21,'BD OFICIAL'!$A$1:$AL$2098,13,0)=L21,0,1)</f>
        <v>0</v>
      </c>
      <c r="BX21" s="2">
        <f>IF(VLOOKUP(A21,'BD OFICIAL'!$A$1:$AL$2098,16,0)=O21,0,1)</f>
        <v>0</v>
      </c>
      <c r="BY21" s="2">
        <f>IF(VLOOKUP(A21,'BD OFICIAL'!$A$1:$AL$2098,17,0)=P21,0,1)</f>
        <v>0</v>
      </c>
      <c r="BZ21" s="2">
        <f>IF(VLOOKUP(A21,'BD OFICIAL'!$A$1:$AL$2098,19,0)=R21,0,1)</f>
        <v>0</v>
      </c>
      <c r="CA21" s="2">
        <f>IF(VLOOKUP(A21,'BD OFICIAL'!$A$1:$AL$2098,21,0)=T21,0,1)</f>
        <v>0</v>
      </c>
      <c r="CB21" s="2">
        <f>IF(VLOOKUP(A21,'BD OFICIAL'!$A$1:$AL$2098,24,0)=AK21,0,1)</f>
        <v>0</v>
      </c>
      <c r="CC21" s="2">
        <f>IF(VLOOKUP(A21,'BD OFICIAL'!$A$1:$AL$2098,25,0)=X21,0,1)</f>
        <v>0</v>
      </c>
      <c r="CD21" s="2">
        <f>IF(VLOOKUP(A21,'BD OFICIAL'!$A$1:$AL$2098,26,0)=Y21,0,1)</f>
        <v>0</v>
      </c>
      <c r="CE21" s="2">
        <f>IF(VLOOKUP(A21,'BD OFICIAL'!$A$1:$AL$2098,27,0)=Z21,0,1)</f>
        <v>0</v>
      </c>
      <c r="CF21" s="2">
        <f>IF(VLOOKUP(A21,'BD OFICIAL'!$A$1:$AL$2098,28,0)=AA21,0,1)</f>
        <v>0</v>
      </c>
      <c r="CG21" s="2">
        <f>IF(VLOOKUP(A21,'BD OFICIAL'!$A$1:$AL$2098,33,0)=AF21,0,1)</f>
        <v>0</v>
      </c>
      <c r="CH21" s="2">
        <f>IF(VLOOKUP(A21,'BD OFICIAL'!$A$1:$AL$2098,35,0)=AH21,0,1)</f>
        <v>0</v>
      </c>
      <c r="CI21" s="85">
        <f>IF(VLOOKUP(A21,'BD OFICIAL'!$A$1:$AL$2098,34,0)=AL21,0,1)</f>
        <v>0</v>
      </c>
      <c r="CJ21" s="12">
        <f>VLOOKUP(A21,'BD OFICIAL'!$A$1:$AM$2098,36,0)*AM21-AP21</f>
        <v>0</v>
      </c>
      <c r="CK21" s="85" t="str">
        <f t="shared" si="0"/>
        <v>SSH</v>
      </c>
      <c r="CL21" s="85" t="str">
        <f t="shared" si="1"/>
        <v>SI</v>
      </c>
      <c r="CM21" s="85" t="str">
        <f t="shared" si="2"/>
        <v>NO</v>
      </c>
      <c r="CN21" s="31">
        <f t="shared" si="3"/>
        <v>0</v>
      </c>
      <c r="CO21" s="31">
        <f t="shared" si="4"/>
        <v>0</v>
      </c>
      <c r="CP21" s="31">
        <f t="shared" si="5"/>
        <v>0</v>
      </c>
      <c r="CQ21" s="31">
        <f>IF(Y21="NO",0,IF(Y21="SI",IF(VLOOKUP(A21,'BD OFICIAL'!$A:$AO,40,0)=AQ21,0,1)))</f>
        <v>0</v>
      </c>
      <c r="CR21" s="31">
        <f>IF(Z21="NO",0,IF(Z21="SI",IF(VLOOKUP(B21,'BD OFICIAL'!$A:$AO,41,0)=AS21,0,1)))</f>
        <v>0</v>
      </c>
      <c r="CS21" s="31">
        <f t="shared" si="6"/>
        <v>0</v>
      </c>
      <c r="CT21" s="31">
        <f t="shared" si="7"/>
        <v>0</v>
      </c>
      <c r="CU21" s="31">
        <f>IF(VLOOKUP(A21,'BD OFICIAL'!$A$1:$AL$1056,31,0)="SI",IF(AT21&gt;0,0,1),IF(AT21=0,0,1))</f>
        <v>0</v>
      </c>
      <c r="CV21" s="31">
        <f t="shared" si="8"/>
        <v>0</v>
      </c>
      <c r="CW21" s="31">
        <f t="shared" si="9"/>
        <v>0</v>
      </c>
      <c r="CX21" s="85" t="str">
        <f t="shared" si="10"/>
        <v>NO</v>
      </c>
      <c r="CY21" s="31">
        <f t="shared" si="11"/>
        <v>0</v>
      </c>
      <c r="CZ21" s="85" t="str">
        <f>IF(ISERROR(VLOOKUP(AI21,EXPERIENCIA!$A$1:$C$2100,1,0)),"NO","SI")</f>
        <v>NO</v>
      </c>
      <c r="DA21" s="85" t="str">
        <f>IF(CX21="no","NO APLICA",IF(AX21=0,"ERROR NOTA",IF(AND(AX21&gt;1,CZ21="NO"),"ERROR NOTA",IF(AND(CZ21="NO",AX21=1),0,IF(VLOOKUP(AI21,EXPERIENCIA!$A$1:$C$2100,3,0)=AX21,0,"ERROR NOTA")))))</f>
        <v>NO APLICA</v>
      </c>
      <c r="DB21" s="85" t="str">
        <f>IF(ISERROR(VLOOKUP(AI21,COMPORTAMIENTO!$A$1:$C$2100,1,0)),"NO","SI")</f>
        <v>SI</v>
      </c>
      <c r="DC21" s="85" t="str">
        <f>IF(CX21="NO","NO APLICA",IF(AY21=0,"ERROR NOTA",IF(AND(DB21="NO",AY21=7),0,IF(VLOOKUP(AI21,COMPORTAMIENTO!$A$2:$H$2100,8,0)=AY21,0,"ERROR NOTA"))))</f>
        <v>NO APLICA</v>
      </c>
      <c r="DD21" s="104" t="str">
        <f t="shared" si="12"/>
        <v>NO APLICA</v>
      </c>
      <c r="DE21" s="104" t="str">
        <f t="shared" si="13"/>
        <v>NO APLICA</v>
      </c>
      <c r="DF21" s="85" t="str">
        <f t="shared" si="14"/>
        <v>SI</v>
      </c>
      <c r="DG21" s="85">
        <f t="shared" si="15"/>
        <v>0</v>
      </c>
      <c r="DH21" s="85">
        <f t="shared" si="16"/>
        <v>0</v>
      </c>
      <c r="DI21" s="85" t="str">
        <f t="shared" si="17"/>
        <v>NO APLICA</v>
      </c>
      <c r="DJ21" s="12" t="str">
        <f t="shared" si="18"/>
        <v>NO APLICA</v>
      </c>
      <c r="DK21" s="7" t="str">
        <f t="shared" si="19"/>
        <v>NO APLICA</v>
      </c>
      <c r="DL21" s="12">
        <f t="shared" si="20"/>
        <v>6373</v>
      </c>
      <c r="DM21" s="12">
        <f>VLOOKUP(A21,'5 TD'!$A:$B,2,0)</f>
        <v>6373</v>
      </c>
      <c r="DN21" s="7" t="str">
        <f t="shared" si="21"/>
        <v>NO APLICA</v>
      </c>
      <c r="DO21" s="85" t="str">
        <f t="shared" si="22"/>
        <v>NO APLICA</v>
      </c>
      <c r="DP21" s="85" t="str">
        <f t="shared" si="23"/>
        <v>NO APLICA</v>
      </c>
      <c r="DQ21" s="7" t="str">
        <f t="shared" si="24"/>
        <v>NO APLICA</v>
      </c>
      <c r="DR21" s="85" t="str">
        <f t="shared" si="25"/>
        <v>NO APLICA</v>
      </c>
      <c r="DS21" s="2" t="str">
        <f>+('3 Planilla Preadjudicación OTIC'!BN21)</f>
        <v>NO</v>
      </c>
      <c r="DT21" s="2" t="str">
        <f>IF(DR21="APROBADO",VLOOKUP(A21,'5 TD'!$D$3:$E$270,2,0),"NO APLICA")</f>
        <v>NO APLICA</v>
      </c>
      <c r="DU21" s="2" t="str">
        <f t="shared" si="26"/>
        <v>NO APLICA</v>
      </c>
      <c r="DV21" s="2" t="str">
        <f>IF(DU21="SI",VLOOKUP(A21,'5 TD'!$G$3:$H$270,2,0),"NO APLICA ")</f>
        <v xml:space="preserve">NO APLICA </v>
      </c>
      <c r="DW21" s="2" t="str">
        <f t="shared" si="27"/>
        <v>NO</v>
      </c>
      <c r="DX21" s="2" t="str">
        <f>IF(DW21="SI",VLOOKUP(A21,'5 TD'!$J$4:$K$472,2,0),"NO APLICA")</f>
        <v>NO APLICA</v>
      </c>
      <c r="DY21" s="2" t="str">
        <f t="shared" si="28"/>
        <v>NO APLICA</v>
      </c>
      <c r="DZ21" s="7" t="str">
        <f>IF(DY21="SI",VLOOKUP(A21,'5 TD'!$M$4:$N$350,2,0),"NO APLICA")</f>
        <v>NO APLICA</v>
      </c>
      <c r="EA21" s="2" t="str">
        <f t="shared" si="29"/>
        <v>NO APLICA</v>
      </c>
      <c r="EB21" s="12" t="str">
        <f t="shared" si="30"/>
        <v/>
      </c>
      <c r="EC21" s="12" t="str">
        <f>IF(EA21="SI",VLOOKUP(A21,'5 TD'!$V$4:$W$479,2,0),"NO APLICA")</f>
        <v>NO APLICA</v>
      </c>
      <c r="ED21" s="2" t="str">
        <f t="shared" si="31"/>
        <v>NO</v>
      </c>
      <c r="EE21" s="79" t="str">
        <f>IF(ED21="SI",VLOOKUP(AI21,COMPORTAMIENTO!$A$1:$H$2100,7,0),"NO APLICA")</f>
        <v>NO APLICA</v>
      </c>
      <c r="EF21" s="12" t="str">
        <f>IF(ED21="SI",VLOOKUP(A21,'5 TD'!$P$2:$Q$479,2,0),"NO APLICA")</f>
        <v>NO APLICA</v>
      </c>
      <c r="EG21" s="2" t="str">
        <f t="shared" si="32"/>
        <v>NO</v>
      </c>
      <c r="EH21" s="2">
        <f>IF(CZ21="no",0,VLOOKUP(AI21,EXPERIENCIA!$A$1:$C$2100,2,0))</f>
        <v>0</v>
      </c>
      <c r="EI21" s="2">
        <f>IF(CZ21="si",VLOOKUP(A21,'5 TD'!$S$3:$T$2103,2,0),0)</f>
        <v>0</v>
      </c>
      <c r="EJ21" s="2" t="str">
        <f t="shared" si="33"/>
        <v>SI</v>
      </c>
      <c r="EK21" s="2">
        <f>+('3 Planilla Preadjudicación OTIC'!BU21)</f>
        <v>0</v>
      </c>
      <c r="EQ21" s="86"/>
    </row>
    <row r="22" spans="1:147" s="3" customFormat="1" ht="13" x14ac:dyDescent="0.3">
      <c r="A22" s="2">
        <f>+('3 Planilla Preadjudicación OTIC'!A22)</f>
        <v>14456</v>
      </c>
      <c r="B22" s="2" t="str">
        <f>+('3 Planilla Preadjudicación OTIC'!B22)</f>
        <v>65181652-1</v>
      </c>
      <c r="C22" s="4">
        <f>+('3 Planilla Preadjudicación OTIC'!E22)</f>
        <v>2025</v>
      </c>
      <c r="D22" s="4" t="str">
        <f>+('3 Planilla Preadjudicación OTIC'!F22)</f>
        <v>MANDATO</v>
      </c>
      <c r="E22" s="4" t="str">
        <f>+('3 Planilla Preadjudicación OTIC'!G22)</f>
        <v>65006242-6</v>
      </c>
      <c r="F22" s="4" t="str">
        <f>+('3 Planilla Preadjudicación OTIC'!H22)</f>
        <v>CORPORACIÓN ABRIENDO PUERTAS</v>
      </c>
      <c r="G22" s="4"/>
      <c r="H22" s="4"/>
      <c r="I22" s="4" t="str">
        <f>+('3 Planilla Preadjudicación OTIC'!I22)</f>
        <v>INICIANDO MI NEGOCIO</v>
      </c>
      <c r="J22" s="4" t="str">
        <f>+('3 Planilla Preadjudicación OTIC'!J22)</f>
        <v>PF0838</v>
      </c>
      <c r="K22" s="4" t="str">
        <f>+('3 Planilla Preadjudicación OTIC'!K22)</f>
        <v/>
      </c>
      <c r="L22" s="4" t="str">
        <f>+('3 Planilla Preadjudicación OTIC'!L22)</f>
        <v/>
      </c>
      <c r="M22" s="2">
        <f>+('3 Planilla Preadjudicación OTIC'!M22)</f>
        <v>13</v>
      </c>
      <c r="N22" s="4" t="str">
        <f>+('3 Planilla Preadjudicación OTIC'!N22)</f>
        <v>METROPOLITANA</v>
      </c>
      <c r="O22" s="4" t="str">
        <f>+('3 Planilla Preadjudicación OTIC'!O22)</f>
        <v>SAN JOAQUÍN</v>
      </c>
      <c r="P22" s="4" t="str">
        <f>+('3 Planilla Preadjudicación OTIC'!P22)</f>
        <v xml:space="preserve">Personas derivadas por Gendarmeria </v>
      </c>
      <c r="Q22" s="4" t="str">
        <f>+('3 Planilla Preadjudicación OTIC'!Q22)</f>
        <v>PRESENCIAL</v>
      </c>
      <c r="R22" s="4" t="str">
        <f>+('3 Planilla Preadjudicación OTIC'!R22)</f>
        <v>INDEPENDIENTE</v>
      </c>
      <c r="S22" s="4">
        <f>+('3 Planilla Preadjudicación OTIC'!S22)</f>
        <v>7</v>
      </c>
      <c r="T22" s="2">
        <f>+('3 Planilla Preadjudicación OTIC'!T22)</f>
        <v>10</v>
      </c>
      <c r="U22" s="2">
        <f>+('3 Planilla Preadjudicación OTIC'!U22)</f>
        <v>28</v>
      </c>
      <c r="V22" s="2">
        <f>+('3 Planilla Preadjudicación OTIC'!V22)</f>
        <v>0</v>
      </c>
      <c r="W22" s="2">
        <f>+('3 Planilla Preadjudicación OTIC'!W22)</f>
        <v>28</v>
      </c>
      <c r="X22" s="2">
        <f>+('3 Planilla Preadjudicación OTIC'!X22)</f>
        <v>4</v>
      </c>
      <c r="Y22" s="2" t="str">
        <f>+('3 Planilla Preadjudicación OTIC'!Y22)</f>
        <v>NO</v>
      </c>
      <c r="Z22" s="2" t="str">
        <f>+('3 Planilla Preadjudicación OTIC'!Z22)</f>
        <v>NO</v>
      </c>
      <c r="AA22" s="2" t="str">
        <f>+('3 Planilla Preadjudicación OTIC'!AA22)</f>
        <v>NO</v>
      </c>
      <c r="AB22" s="4" t="str">
        <f>+('3 Planilla Preadjudicación OTIC'!AB22)</f>
        <v>SE AJUSTA A PLAN FORMATIVO</v>
      </c>
      <c r="AC22" s="4" t="str">
        <f>+('3 Planilla Preadjudicación OTIC'!AC22)</f>
        <v>MUJERES MAYORES DE 18 AÑOS, PRIVADAS DE LIBERTAD EN EL CENTRO PENITENCIARIO FEMENINO DE SANTIAGO, EN SITUACIÓN DE VULNERABILIDAD SOCIAL (PERTENECIENTES AL 80% MÁS VULNERABLE), CON BAJA ESCOLARIDAD Y LIMITADA EXPERIENCIA LABORAL.</v>
      </c>
      <c r="AD22" s="2" t="str">
        <f>+('3 Planilla Preadjudicación OTIC'!AD22)</f>
        <v>NO</v>
      </c>
      <c r="AE22" s="4">
        <f>+('3 Planilla Preadjudicación OTIC'!AE22)</f>
        <v>0</v>
      </c>
      <c r="AF22" s="2" t="str">
        <f>+('3 Planilla Preadjudicación OTIC'!AF22)</f>
        <v>CERRADA</v>
      </c>
      <c r="AG22" s="2">
        <f>+('3 Planilla Preadjudicación OTIC'!AG22)</f>
        <v>7</v>
      </c>
      <c r="AH22" s="2">
        <f>+('3 Planilla Preadjudicación OTIC'!AH22)</f>
        <v>1</v>
      </c>
      <c r="AI22" s="135" t="str">
        <f>+('3 Planilla Preadjudicación OTIC'!AI22)</f>
        <v>77042533-6</v>
      </c>
      <c r="AJ22" s="4" t="str">
        <f>+('3 Planilla Preadjudicación OTIC'!AJ22)</f>
        <v>SERVICIOS DE CAPACITACIÓN COGNOSONLINE SpA</v>
      </c>
      <c r="AK22" s="2">
        <f>+('3 Planilla Preadjudicación OTIC'!AK22)</f>
        <v>28</v>
      </c>
      <c r="AL22" s="2">
        <f>+('3 Planilla Preadjudicación OTIC'!AL22)</f>
        <v>7</v>
      </c>
      <c r="AM22" s="12">
        <f>+('3 Planilla Preadjudicación OTIC'!AM22)</f>
        <v>4130</v>
      </c>
      <c r="AN22" s="12">
        <f>+('3 Planilla Preadjudicación OTIC'!AN22)</f>
        <v>0</v>
      </c>
      <c r="AO22" s="12">
        <f>+('3 Planilla Preadjudicación OTIC'!AO22)</f>
        <v>0</v>
      </c>
      <c r="AP22" s="12">
        <f>+('3 Planilla Preadjudicación OTIC'!AP22)</f>
        <v>1156400</v>
      </c>
      <c r="AQ22" s="12">
        <f>+('3 Planilla Preadjudicación OTIC'!AQ22)</f>
        <v>0</v>
      </c>
      <c r="AR22" s="12">
        <f>+('3 Planilla Preadjudicación OTIC'!AR22)</f>
        <v>0</v>
      </c>
      <c r="AS22" s="12">
        <f>+('3 Planilla Preadjudicación OTIC'!AS22)</f>
        <v>0</v>
      </c>
      <c r="AT22" s="12">
        <f>+('3 Planilla Preadjudicación OTIC'!AT22)</f>
        <v>0</v>
      </c>
      <c r="AU22" s="12">
        <f>+('3 Planilla Preadjudicación OTIC'!AU22)</f>
        <v>1156400</v>
      </c>
      <c r="AV22" s="2" t="str">
        <f>+('3 Planilla Preadjudicación OTIC'!AV22)</f>
        <v>NO</v>
      </c>
      <c r="AW22" s="4" t="str">
        <f>+('3 Planilla Preadjudicación OTIC'!AW22)</f>
        <v>NUMERAL 6.1.2. ÍTEM 8 - LA POBLACIÓN OBJETIVO ES DERIVADA POR GENDARMERÍA. OTEC NO PRESENTA CARTA DE DICHA INSTITUCIÓN PARA PODER AUTORIZAR SU EJECUCIÓN DENTRO DEL RECINTO RESPECTIVO.</v>
      </c>
      <c r="AX22" s="2">
        <f>+('3 Planilla Preadjudicación OTIC'!AX22)</f>
        <v>0</v>
      </c>
      <c r="AY22" s="2">
        <f>+('3 Planilla Preadjudicación OTIC'!AY22)</f>
        <v>0</v>
      </c>
      <c r="AZ22" s="2">
        <f>+('3 Planilla Preadjudicación OTIC'!AZ22)</f>
        <v>0</v>
      </c>
      <c r="BA22" s="2">
        <f>+('3 Planilla Preadjudicación OTIC'!BA22)</f>
        <v>0</v>
      </c>
      <c r="BB22" s="2">
        <f>+('3 Planilla Preadjudicación OTIC'!BB22)</f>
        <v>0</v>
      </c>
      <c r="BC22" s="2">
        <f>+('3 Planilla Preadjudicación OTIC'!BC22)</f>
        <v>0</v>
      </c>
      <c r="BD22" s="2">
        <f>+('3 Planilla Preadjudicación OTIC'!BD22)</f>
        <v>0</v>
      </c>
      <c r="BE22" s="2">
        <f>+('3 Planilla Preadjudicación OTIC'!BE22)</f>
        <v>0</v>
      </c>
      <c r="BF22" s="2">
        <f>+('3 Planilla Preadjudicación OTIC'!BF22)</f>
        <v>0</v>
      </c>
      <c r="BG22" s="2">
        <f>+('3 Planilla Preadjudicación OTIC'!BG22)</f>
        <v>0</v>
      </c>
      <c r="BH22" s="2">
        <f>+('3 Planilla Preadjudicación OTIC'!BH22)</f>
        <v>0</v>
      </c>
      <c r="BI22" s="2">
        <f>+('3 Planilla Preadjudicación OTIC'!BI22)</f>
        <v>0</v>
      </c>
      <c r="BJ22" s="2">
        <f>+('3 Planilla Preadjudicación OTIC'!BJ22)</f>
        <v>0</v>
      </c>
      <c r="BK22" s="2">
        <f>+('3 Planilla Preadjudicación OTIC'!BK22)</f>
        <v>0</v>
      </c>
      <c r="BL22" s="2">
        <f>+('3 Planilla Preadjudicación OTIC'!BL22)</f>
        <v>0</v>
      </c>
      <c r="BM22" s="104">
        <f>ROUND(('3 Planilla Preadjudicación OTIC'!BM22),1)</f>
        <v>0</v>
      </c>
      <c r="BN22" s="4" t="str">
        <f>+('3 Planilla Preadjudicación OTIC'!BN22)</f>
        <v>NO</v>
      </c>
      <c r="BO22" s="4">
        <f>+('3 Planilla Preadjudicación OTIC'!BO22)</f>
        <v>0</v>
      </c>
      <c r="BP22" s="4">
        <f>+('3 Planilla Preadjudicación OTIC'!BP22)</f>
        <v>0</v>
      </c>
      <c r="BQ22" s="4">
        <f>+('3 Planilla Preadjudicación OTIC'!BQ22)</f>
        <v>0</v>
      </c>
      <c r="BR22" s="4">
        <f>+('3 Planilla Preadjudicación OTIC'!BR22)</f>
        <v>0</v>
      </c>
      <c r="BS22" s="4">
        <f>+('3 Planilla Preadjudicación OTIC'!BS22)</f>
        <v>0</v>
      </c>
      <c r="BT22" s="4">
        <f>+('3 Planilla Preadjudicación OTIC'!BT22)</f>
        <v>0</v>
      </c>
      <c r="BU22" s="85">
        <f>IF(VLOOKUP(A22,'BD OFICIAL'!$A$1:$AL$2098,7,0)=D22,0,1)</f>
        <v>0</v>
      </c>
      <c r="BV22" s="85">
        <f>IF(VLOOKUP(A22,'BD OFICIAL'!$A$1:$AL$2098,11,0)=J22,0,1)</f>
        <v>0</v>
      </c>
      <c r="BW22" s="85">
        <f>IF(VLOOKUP(A22,'BD OFICIAL'!$A$1:$AL$2098,13,0)=L22,0,1)</f>
        <v>0</v>
      </c>
      <c r="BX22" s="2">
        <f>IF(VLOOKUP(A22,'BD OFICIAL'!$A$1:$AL$2098,16,0)=O22,0,1)</f>
        <v>0</v>
      </c>
      <c r="BY22" s="2">
        <f>IF(VLOOKUP(A22,'BD OFICIAL'!$A$1:$AL$2098,17,0)=P22,0,1)</f>
        <v>0</v>
      </c>
      <c r="BZ22" s="2">
        <f>IF(VLOOKUP(A22,'BD OFICIAL'!$A$1:$AL$2098,19,0)=R22,0,1)</f>
        <v>0</v>
      </c>
      <c r="CA22" s="2">
        <f>IF(VLOOKUP(A22,'BD OFICIAL'!$A$1:$AL$2098,21,0)=T22,0,1)</f>
        <v>0</v>
      </c>
      <c r="CB22" s="2">
        <f>IF(VLOOKUP(A22,'BD OFICIAL'!$A$1:$AL$2098,24,0)=AK22,0,1)</f>
        <v>0</v>
      </c>
      <c r="CC22" s="2">
        <f>IF(VLOOKUP(A22,'BD OFICIAL'!$A$1:$AL$2098,25,0)=X22,0,1)</f>
        <v>0</v>
      </c>
      <c r="CD22" s="2">
        <f>IF(VLOOKUP(A22,'BD OFICIAL'!$A$1:$AL$2098,26,0)=Y22,0,1)</f>
        <v>0</v>
      </c>
      <c r="CE22" s="2">
        <f>IF(VLOOKUP(A22,'BD OFICIAL'!$A$1:$AL$2098,27,0)=Z22,0,1)</f>
        <v>0</v>
      </c>
      <c r="CF22" s="2">
        <f>IF(VLOOKUP(A22,'BD OFICIAL'!$A$1:$AL$2098,28,0)=AA22,0,1)</f>
        <v>0</v>
      </c>
      <c r="CG22" s="2">
        <f>IF(VLOOKUP(A22,'BD OFICIAL'!$A$1:$AL$2098,33,0)=AF22,0,1)</f>
        <v>0</v>
      </c>
      <c r="CH22" s="2">
        <f>IF(VLOOKUP(A22,'BD OFICIAL'!$A$1:$AL$2098,35,0)=AH22,0,1)</f>
        <v>0</v>
      </c>
      <c r="CI22" s="85">
        <f>IF(VLOOKUP(A22,'BD OFICIAL'!$A$1:$AL$2098,34,0)=AL22,0,1)</f>
        <v>0</v>
      </c>
      <c r="CJ22" s="12">
        <f>VLOOKUP(A22,'BD OFICIAL'!$A$1:$AM$2098,36,0)*AM22-AP22</f>
        <v>0</v>
      </c>
      <c r="CK22" s="85" t="str">
        <f t="shared" si="0"/>
        <v>SSH</v>
      </c>
      <c r="CL22" s="85" t="str">
        <f t="shared" si="1"/>
        <v>SI</v>
      </c>
      <c r="CM22" s="85" t="str">
        <f t="shared" si="2"/>
        <v>NO</v>
      </c>
      <c r="CN22" s="31">
        <f t="shared" si="3"/>
        <v>0</v>
      </c>
      <c r="CO22" s="31">
        <f t="shared" si="4"/>
        <v>0</v>
      </c>
      <c r="CP22" s="31">
        <f t="shared" si="5"/>
        <v>0</v>
      </c>
      <c r="CQ22" s="31">
        <f>IF(Y22="NO",0,IF(Y22="SI",IF(VLOOKUP(A22,'BD OFICIAL'!$A:$AO,40,0)=AQ22,0,1)))</f>
        <v>0</v>
      </c>
      <c r="CR22" s="31">
        <f>IF(Z22="NO",0,IF(Z22="SI",IF(VLOOKUP(B22,'BD OFICIAL'!$A:$AO,41,0)=AS22,0,1)))</f>
        <v>0</v>
      </c>
      <c r="CS22" s="31">
        <f t="shared" si="6"/>
        <v>0</v>
      </c>
      <c r="CT22" s="31">
        <f t="shared" si="7"/>
        <v>0</v>
      </c>
      <c r="CU22" s="31">
        <f>IF(VLOOKUP(A22,'BD OFICIAL'!$A$1:$AL$1056,31,0)="SI",IF(AT22&gt;0,0,1),IF(AT22=0,0,1))</f>
        <v>0</v>
      </c>
      <c r="CV22" s="31">
        <f t="shared" si="8"/>
        <v>0</v>
      </c>
      <c r="CW22" s="31">
        <f t="shared" si="9"/>
        <v>0</v>
      </c>
      <c r="CX22" s="85" t="str">
        <f t="shared" si="10"/>
        <v>NO</v>
      </c>
      <c r="CY22" s="31">
        <f t="shared" si="11"/>
        <v>0</v>
      </c>
      <c r="CZ22" s="85" t="str">
        <f>IF(ISERROR(VLOOKUP(AI22,EXPERIENCIA!$A$1:$C$2100,1,0)),"NO","SI")</f>
        <v>NO</v>
      </c>
      <c r="DA22" s="85" t="str">
        <f>IF(CX22="no","NO APLICA",IF(AX22=0,"ERROR NOTA",IF(AND(AX22&gt;1,CZ22="NO"),"ERROR NOTA",IF(AND(CZ22="NO",AX22=1),0,IF(VLOOKUP(AI22,EXPERIENCIA!$A$1:$C$2100,3,0)=AX22,0,"ERROR NOTA")))))</f>
        <v>NO APLICA</v>
      </c>
      <c r="DB22" s="85" t="str">
        <f>IF(ISERROR(VLOOKUP(AI22,COMPORTAMIENTO!$A$1:$C$2100,1,0)),"NO","SI")</f>
        <v>SI</v>
      </c>
      <c r="DC22" s="85" t="str">
        <f>IF(CX22="NO","NO APLICA",IF(AY22=0,"ERROR NOTA",IF(AND(DB22="NO",AY22=7),0,IF(VLOOKUP(AI22,COMPORTAMIENTO!$A$2:$H$2100,8,0)=AY22,0,"ERROR NOTA"))))</f>
        <v>NO APLICA</v>
      </c>
      <c r="DD22" s="104" t="str">
        <f t="shared" si="12"/>
        <v>NO APLICA</v>
      </c>
      <c r="DE22" s="104" t="str">
        <f t="shared" si="13"/>
        <v>NO APLICA</v>
      </c>
      <c r="DF22" s="85" t="str">
        <f t="shared" si="14"/>
        <v>SI</v>
      </c>
      <c r="DG22" s="85">
        <f t="shared" si="15"/>
        <v>0</v>
      </c>
      <c r="DH22" s="85">
        <f t="shared" si="16"/>
        <v>0</v>
      </c>
      <c r="DI22" s="85" t="str">
        <f t="shared" si="17"/>
        <v>NO APLICA</v>
      </c>
      <c r="DJ22" s="12" t="str">
        <f t="shared" si="18"/>
        <v>NO APLICA</v>
      </c>
      <c r="DK22" s="7" t="str">
        <f t="shared" si="19"/>
        <v>NO APLICA</v>
      </c>
      <c r="DL22" s="12">
        <f t="shared" si="20"/>
        <v>4130</v>
      </c>
      <c r="DM22" s="12">
        <f>VLOOKUP(A22,'5 TD'!$A:$B,2,0)</f>
        <v>4130</v>
      </c>
      <c r="DN22" s="7" t="str">
        <f t="shared" si="21"/>
        <v>NO APLICA</v>
      </c>
      <c r="DO22" s="85" t="str">
        <f t="shared" si="22"/>
        <v>NO APLICA</v>
      </c>
      <c r="DP22" s="85" t="str">
        <f t="shared" si="23"/>
        <v>NO APLICA</v>
      </c>
      <c r="DQ22" s="7" t="str">
        <f t="shared" si="24"/>
        <v>NO APLICA</v>
      </c>
      <c r="DR22" s="85" t="str">
        <f t="shared" si="25"/>
        <v>NO APLICA</v>
      </c>
      <c r="DS22" s="2" t="str">
        <f>+('3 Planilla Preadjudicación OTIC'!BN22)</f>
        <v>NO</v>
      </c>
      <c r="DT22" s="2" t="str">
        <f>IF(DR22="APROBADO",VLOOKUP(A22,'5 TD'!$D$3:$E$270,2,0),"NO APLICA")</f>
        <v>NO APLICA</v>
      </c>
      <c r="DU22" s="2" t="str">
        <f t="shared" si="26"/>
        <v>NO APLICA</v>
      </c>
      <c r="DV22" s="2" t="str">
        <f>IF(DU22="SI",VLOOKUP(A22,'5 TD'!$G$3:$H$270,2,0),"NO APLICA ")</f>
        <v xml:space="preserve">NO APLICA </v>
      </c>
      <c r="DW22" s="2" t="str">
        <f t="shared" si="27"/>
        <v>NO</v>
      </c>
      <c r="DX22" s="2" t="str">
        <f>IF(DW22="SI",VLOOKUP(A22,'5 TD'!$J$4:$K$472,2,0),"NO APLICA")</f>
        <v>NO APLICA</v>
      </c>
      <c r="DY22" s="2" t="str">
        <f t="shared" si="28"/>
        <v>NO APLICA</v>
      </c>
      <c r="DZ22" s="7" t="str">
        <f>IF(DY22="SI",VLOOKUP(A22,'5 TD'!$M$4:$N$350,2,0),"NO APLICA")</f>
        <v>NO APLICA</v>
      </c>
      <c r="EA22" s="2" t="str">
        <f t="shared" si="29"/>
        <v>NO APLICA</v>
      </c>
      <c r="EB22" s="12" t="str">
        <f t="shared" si="30"/>
        <v/>
      </c>
      <c r="EC22" s="12" t="str">
        <f>IF(EA22="SI",VLOOKUP(A22,'5 TD'!$V$4:$W$479,2,0),"NO APLICA")</f>
        <v>NO APLICA</v>
      </c>
      <c r="ED22" s="2" t="str">
        <f t="shared" si="31"/>
        <v>NO</v>
      </c>
      <c r="EE22" s="79" t="str">
        <f>IF(ED22="SI",VLOOKUP(AI22,COMPORTAMIENTO!$A$1:$H$2100,7,0),"NO APLICA")</f>
        <v>NO APLICA</v>
      </c>
      <c r="EF22" s="12" t="str">
        <f>IF(ED22="SI",VLOOKUP(A22,'5 TD'!$P$2:$Q$479,2,0),"NO APLICA")</f>
        <v>NO APLICA</v>
      </c>
      <c r="EG22" s="2" t="str">
        <f t="shared" si="32"/>
        <v>NO</v>
      </c>
      <c r="EH22" s="2">
        <f>IF(CZ22="no",0,VLOOKUP(AI22,EXPERIENCIA!$A$1:$C$2100,2,0))</f>
        <v>0</v>
      </c>
      <c r="EI22" s="2">
        <f>IF(CZ22="si",VLOOKUP(A22,'5 TD'!$S$3:$T$2103,2,0),0)</f>
        <v>0</v>
      </c>
      <c r="EJ22" s="2" t="str">
        <f t="shared" si="33"/>
        <v>SI</v>
      </c>
      <c r="EK22" s="2">
        <f>+('3 Planilla Preadjudicación OTIC'!BU22)</f>
        <v>0</v>
      </c>
      <c r="EQ22" s="86"/>
    </row>
    <row r="23" spans="1:147" s="3" customFormat="1" ht="13" x14ac:dyDescent="0.3">
      <c r="A23" s="2">
        <f>+('3 Planilla Preadjudicación OTIC'!A23)</f>
        <v>14459</v>
      </c>
      <c r="B23" s="2" t="str">
        <f>+('3 Planilla Preadjudicación OTIC'!B23)</f>
        <v>65181652-1</v>
      </c>
      <c r="C23" s="4">
        <f>+('3 Planilla Preadjudicación OTIC'!E23)</f>
        <v>2025</v>
      </c>
      <c r="D23" s="4" t="str">
        <f>+('3 Planilla Preadjudicación OTIC'!F23)</f>
        <v>MANDATO</v>
      </c>
      <c r="E23" s="4" t="str">
        <f>+('3 Planilla Preadjudicación OTIC'!G23)</f>
        <v>65006242-6</v>
      </c>
      <c r="F23" s="4" t="str">
        <f>+('3 Planilla Preadjudicación OTIC'!H23)</f>
        <v>CORPORACIÓN ABRIENDO PUERTAS</v>
      </c>
      <c r="G23" s="4"/>
      <c r="H23" s="4"/>
      <c r="I23" s="4" t="str">
        <f>+('3 Planilla Preadjudicación OTIC'!I23)</f>
        <v>INICIANDO MI NEGOCIO</v>
      </c>
      <c r="J23" s="4" t="str">
        <f>+('3 Planilla Preadjudicación OTIC'!J23)</f>
        <v>PF0838</v>
      </c>
      <c r="K23" s="4" t="str">
        <f>+('3 Planilla Preadjudicación OTIC'!K23)</f>
        <v/>
      </c>
      <c r="L23" s="4" t="str">
        <f>+('3 Planilla Preadjudicación OTIC'!L23)</f>
        <v/>
      </c>
      <c r="M23" s="2">
        <f>+('3 Planilla Preadjudicación OTIC'!M23)</f>
        <v>13</v>
      </c>
      <c r="N23" s="4" t="str">
        <f>+('3 Planilla Preadjudicación OTIC'!N23)</f>
        <v>METROPOLITANA</v>
      </c>
      <c r="O23" s="4" t="str">
        <f>+('3 Planilla Preadjudicación OTIC'!O23)</f>
        <v>SAN JOAQUÍN</v>
      </c>
      <c r="P23" s="4" t="str">
        <f>+('3 Planilla Preadjudicación OTIC'!P23)</f>
        <v xml:space="preserve">Personas derivadas por Gendarmeria </v>
      </c>
      <c r="Q23" s="4" t="str">
        <f>+('3 Planilla Preadjudicación OTIC'!Q23)</f>
        <v>PRESENCIAL</v>
      </c>
      <c r="R23" s="4" t="str">
        <f>+('3 Planilla Preadjudicación OTIC'!R23)</f>
        <v>INDEPENDIENTE</v>
      </c>
      <c r="S23" s="4">
        <f>+('3 Planilla Preadjudicación OTIC'!S23)</f>
        <v>7</v>
      </c>
      <c r="T23" s="2">
        <f>+('3 Planilla Preadjudicación OTIC'!T23)</f>
        <v>10</v>
      </c>
      <c r="U23" s="2">
        <f>+('3 Planilla Preadjudicación OTIC'!U23)</f>
        <v>28</v>
      </c>
      <c r="V23" s="2">
        <f>+('3 Planilla Preadjudicación OTIC'!V23)</f>
        <v>0</v>
      </c>
      <c r="W23" s="2">
        <f>+('3 Planilla Preadjudicación OTIC'!W23)</f>
        <v>28</v>
      </c>
      <c r="X23" s="2">
        <f>+('3 Planilla Preadjudicación OTIC'!X23)</f>
        <v>4</v>
      </c>
      <c r="Y23" s="2" t="str">
        <f>+('3 Planilla Preadjudicación OTIC'!Y23)</f>
        <v>NO</v>
      </c>
      <c r="Z23" s="2" t="str">
        <f>+('3 Planilla Preadjudicación OTIC'!Z23)</f>
        <v>NO</v>
      </c>
      <c r="AA23" s="2" t="str">
        <f>+('3 Planilla Preadjudicación OTIC'!AA23)</f>
        <v>NO</v>
      </c>
      <c r="AB23" s="4" t="str">
        <f>+('3 Planilla Preadjudicación OTIC'!AB23)</f>
        <v>SE AJUSTA A PLAN FORMATIVO</v>
      </c>
      <c r="AC23" s="4" t="str">
        <f>+('3 Planilla Preadjudicación OTIC'!AC23)</f>
        <v>MUJERES MAYORES DE 18 AÑOS, PRIVADAS DE LIBERTAD EN EL CENTRO PENITENCIARIO FEMENINO DE SANTIAGO, EN SITUACIÓN DE VULNERABILIDAD SOCIAL (PERTENECIENTES AL 80% MÁS VULNERABLE), CON BAJA ESCOLARIDAD Y LIMITADA EXPERIENCIA LABORAL.</v>
      </c>
      <c r="AD23" s="2" t="str">
        <f>+('3 Planilla Preadjudicación OTIC'!AD23)</f>
        <v>NO</v>
      </c>
      <c r="AE23" s="4">
        <f>+('3 Planilla Preadjudicación OTIC'!AE23)</f>
        <v>0</v>
      </c>
      <c r="AF23" s="2" t="str">
        <f>+('3 Planilla Preadjudicación OTIC'!AF23)</f>
        <v>CERRADA</v>
      </c>
      <c r="AG23" s="2">
        <f>+('3 Planilla Preadjudicación OTIC'!AG23)</f>
        <v>7</v>
      </c>
      <c r="AH23" s="2">
        <f>+('3 Planilla Preadjudicación OTIC'!AH23)</f>
        <v>1</v>
      </c>
      <c r="AI23" s="135" t="str">
        <f>+('3 Planilla Preadjudicación OTIC'!AI23)</f>
        <v>77042533-6</v>
      </c>
      <c r="AJ23" s="4" t="str">
        <f>+('3 Planilla Preadjudicación OTIC'!AJ23)</f>
        <v>SERVICIOS DE CAPACITACIÓN COGNOSONLINE SpA</v>
      </c>
      <c r="AK23" s="2">
        <f>+('3 Planilla Preadjudicación OTIC'!AK23)</f>
        <v>28</v>
      </c>
      <c r="AL23" s="2">
        <f>+('3 Planilla Preadjudicación OTIC'!AL23)</f>
        <v>7</v>
      </c>
      <c r="AM23" s="12">
        <f>+('3 Planilla Preadjudicación OTIC'!AM23)</f>
        <v>4130</v>
      </c>
      <c r="AN23" s="12">
        <f>+('3 Planilla Preadjudicación OTIC'!AN23)</f>
        <v>0</v>
      </c>
      <c r="AO23" s="12">
        <f>+('3 Planilla Preadjudicación OTIC'!AO23)</f>
        <v>0</v>
      </c>
      <c r="AP23" s="12">
        <f>+('3 Planilla Preadjudicación OTIC'!AP23)</f>
        <v>1156400</v>
      </c>
      <c r="AQ23" s="12">
        <f>+('3 Planilla Preadjudicación OTIC'!AQ23)</f>
        <v>0</v>
      </c>
      <c r="AR23" s="12">
        <f>+('3 Planilla Preadjudicación OTIC'!AR23)</f>
        <v>0</v>
      </c>
      <c r="AS23" s="12">
        <f>+('3 Planilla Preadjudicación OTIC'!AS23)</f>
        <v>0</v>
      </c>
      <c r="AT23" s="12">
        <f>+('3 Planilla Preadjudicación OTIC'!AT23)</f>
        <v>0</v>
      </c>
      <c r="AU23" s="12">
        <f>+('3 Planilla Preadjudicación OTIC'!AU23)</f>
        <v>1156400</v>
      </c>
      <c r="AV23" s="2" t="str">
        <f>+('3 Planilla Preadjudicación OTIC'!AV23)</f>
        <v>NO</v>
      </c>
      <c r="AW23" s="4" t="str">
        <f>+('3 Planilla Preadjudicación OTIC'!AW23)</f>
        <v>NUMERAL 6.1.2. ÍTEM 8 - LA POBLACIÓN OBJETIVO ES DERIVADA POR GENDARMERÍA. OTEC NO PRESENTA CARTA DE DICHA INSTITUCIÓN PARA PODER AUTORIZAR SU EJECUCIÓN DENTRO DEL RECINTO RESPECTIVO.</v>
      </c>
      <c r="AX23" s="2">
        <f>+('3 Planilla Preadjudicación OTIC'!AX23)</f>
        <v>0</v>
      </c>
      <c r="AY23" s="2">
        <f>+('3 Planilla Preadjudicación OTIC'!AY23)</f>
        <v>0</v>
      </c>
      <c r="AZ23" s="2">
        <f>+('3 Planilla Preadjudicación OTIC'!AZ23)</f>
        <v>0</v>
      </c>
      <c r="BA23" s="2">
        <f>+('3 Planilla Preadjudicación OTIC'!BA23)</f>
        <v>0</v>
      </c>
      <c r="BB23" s="2">
        <f>+('3 Planilla Preadjudicación OTIC'!BB23)</f>
        <v>0</v>
      </c>
      <c r="BC23" s="2">
        <f>+('3 Planilla Preadjudicación OTIC'!BC23)</f>
        <v>0</v>
      </c>
      <c r="BD23" s="2">
        <f>+('3 Planilla Preadjudicación OTIC'!BD23)</f>
        <v>0</v>
      </c>
      <c r="BE23" s="2">
        <f>+('3 Planilla Preadjudicación OTIC'!BE23)</f>
        <v>0</v>
      </c>
      <c r="BF23" s="2">
        <f>+('3 Planilla Preadjudicación OTIC'!BF23)</f>
        <v>0</v>
      </c>
      <c r="BG23" s="2">
        <f>+('3 Planilla Preadjudicación OTIC'!BG23)</f>
        <v>0</v>
      </c>
      <c r="BH23" s="2">
        <f>+('3 Planilla Preadjudicación OTIC'!BH23)</f>
        <v>0</v>
      </c>
      <c r="BI23" s="2">
        <f>+('3 Planilla Preadjudicación OTIC'!BI23)</f>
        <v>0</v>
      </c>
      <c r="BJ23" s="2">
        <f>+('3 Planilla Preadjudicación OTIC'!BJ23)</f>
        <v>0</v>
      </c>
      <c r="BK23" s="2">
        <f>+('3 Planilla Preadjudicación OTIC'!BK23)</f>
        <v>0</v>
      </c>
      <c r="BL23" s="213">
        <f>ROUND(+('3 Planilla Preadjudicación OTIC'!BL23),1)</f>
        <v>0</v>
      </c>
      <c r="BM23" s="104">
        <f>ROUND(('3 Planilla Preadjudicación OTIC'!BM23),1)</f>
        <v>0</v>
      </c>
      <c r="BN23" s="4" t="str">
        <f>+('3 Planilla Preadjudicación OTIC'!BN23)</f>
        <v>NO</v>
      </c>
      <c r="BO23" s="4">
        <f>+('3 Planilla Preadjudicación OTIC'!BO23)</f>
        <v>0</v>
      </c>
      <c r="BP23" s="4">
        <f>+('3 Planilla Preadjudicación OTIC'!BP23)</f>
        <v>0</v>
      </c>
      <c r="BQ23" s="4">
        <f>+('3 Planilla Preadjudicación OTIC'!BQ23)</f>
        <v>0</v>
      </c>
      <c r="BR23" s="4">
        <f>+('3 Planilla Preadjudicación OTIC'!BR23)</f>
        <v>0</v>
      </c>
      <c r="BS23" s="4">
        <f>+('3 Planilla Preadjudicación OTIC'!BS23)</f>
        <v>0</v>
      </c>
      <c r="BT23" s="4">
        <f>+('3 Planilla Preadjudicación OTIC'!BT23)</f>
        <v>0</v>
      </c>
      <c r="BU23" s="85">
        <f>IF(VLOOKUP(A23,'BD OFICIAL'!$A$1:$AL$2098,7,0)=D23,0,1)</f>
        <v>0</v>
      </c>
      <c r="BV23" s="85">
        <f>IF(VLOOKUP(A23,'BD OFICIAL'!$A$1:$AL$2098,11,0)=J23,0,1)</f>
        <v>0</v>
      </c>
      <c r="BW23" s="85">
        <f>IF(VLOOKUP(A23,'BD OFICIAL'!$A$1:$AL$2098,13,0)=L23,0,1)</f>
        <v>0</v>
      </c>
      <c r="BX23" s="2">
        <f>IF(VLOOKUP(A23,'BD OFICIAL'!$A$1:$AL$2098,16,0)=O23,0,1)</f>
        <v>0</v>
      </c>
      <c r="BY23" s="2">
        <f>IF(VLOOKUP(A23,'BD OFICIAL'!$A$1:$AL$2098,17,0)=P23,0,1)</f>
        <v>0</v>
      </c>
      <c r="BZ23" s="2">
        <f>IF(VLOOKUP(A23,'BD OFICIAL'!$A$1:$AL$2098,19,0)=R23,0,1)</f>
        <v>0</v>
      </c>
      <c r="CA23" s="2">
        <f>IF(VLOOKUP(A23,'BD OFICIAL'!$A$1:$AL$2098,21,0)=T23,0,1)</f>
        <v>0</v>
      </c>
      <c r="CB23" s="2">
        <f>IF(VLOOKUP(A23,'BD OFICIAL'!$A$1:$AL$2098,24,0)=AK23,0,1)</f>
        <v>0</v>
      </c>
      <c r="CC23" s="2">
        <f>IF(VLOOKUP(A23,'BD OFICIAL'!$A$1:$AL$2098,25,0)=X23,0,1)</f>
        <v>0</v>
      </c>
      <c r="CD23" s="2">
        <f>IF(VLOOKUP(A23,'BD OFICIAL'!$A$1:$AL$2098,26,0)=Y23,0,1)</f>
        <v>0</v>
      </c>
      <c r="CE23" s="2">
        <f>IF(VLOOKUP(A23,'BD OFICIAL'!$A$1:$AL$2098,27,0)=Z23,0,1)</f>
        <v>0</v>
      </c>
      <c r="CF23" s="2">
        <f>IF(VLOOKUP(A23,'BD OFICIAL'!$A$1:$AL$2098,28,0)=AA23,0,1)</f>
        <v>0</v>
      </c>
      <c r="CG23" s="2">
        <f>IF(VLOOKUP(A23,'BD OFICIAL'!$A$1:$AL$2098,33,0)=AF23,0,1)</f>
        <v>0</v>
      </c>
      <c r="CH23" s="2">
        <f>IF(VLOOKUP(A23,'BD OFICIAL'!$A$1:$AL$2098,35,0)=AH23,0,1)</f>
        <v>0</v>
      </c>
      <c r="CI23" s="85">
        <f>IF(VLOOKUP(A23,'BD OFICIAL'!$A$1:$AL$2098,34,0)=AL23,0,1)</f>
        <v>0</v>
      </c>
      <c r="CJ23" s="12">
        <f>VLOOKUP(A23,'BD OFICIAL'!$A$1:$AM$2098,36,0)*AM23-AP23</f>
        <v>0</v>
      </c>
      <c r="CK23" s="85" t="str">
        <f t="shared" si="0"/>
        <v>SSH</v>
      </c>
      <c r="CL23" s="85" t="str">
        <f t="shared" si="1"/>
        <v>SI</v>
      </c>
      <c r="CM23" s="85" t="str">
        <f t="shared" si="2"/>
        <v>NO</v>
      </c>
      <c r="CN23" s="31">
        <f t="shared" si="3"/>
        <v>0</v>
      </c>
      <c r="CO23" s="31">
        <f t="shared" si="4"/>
        <v>0</v>
      </c>
      <c r="CP23" s="31">
        <f t="shared" si="5"/>
        <v>0</v>
      </c>
      <c r="CQ23" s="31">
        <f>IF(Y23="NO",0,IF(Y23="SI",IF(VLOOKUP(A23,'BD OFICIAL'!$A:$AO,40,0)=AQ23,0,1)))</f>
        <v>0</v>
      </c>
      <c r="CR23" s="31">
        <f>IF(Z23="NO",0,IF(Z23="SI",IF(VLOOKUP(B23,'BD OFICIAL'!$A:$AO,41,0)=AS23,0,1)))</f>
        <v>0</v>
      </c>
      <c r="CS23" s="31">
        <f t="shared" si="6"/>
        <v>0</v>
      </c>
      <c r="CT23" s="31">
        <f t="shared" si="7"/>
        <v>0</v>
      </c>
      <c r="CU23" s="31">
        <f>IF(VLOOKUP(A23,'BD OFICIAL'!$A$1:$AL$1056,31,0)="SI",IF(AT23&gt;0,0,1),IF(AT23=0,0,1))</f>
        <v>0</v>
      </c>
      <c r="CV23" s="31">
        <f t="shared" si="8"/>
        <v>0</v>
      </c>
      <c r="CW23" s="31">
        <f t="shared" si="9"/>
        <v>0</v>
      </c>
      <c r="CX23" s="85" t="str">
        <f t="shared" si="10"/>
        <v>NO</v>
      </c>
      <c r="CY23" s="31">
        <f t="shared" si="11"/>
        <v>0</v>
      </c>
      <c r="CZ23" s="85" t="str">
        <f>IF(ISERROR(VLOOKUP(AI23,EXPERIENCIA!$A$1:$C$2100,1,0)),"NO","SI")</f>
        <v>NO</v>
      </c>
      <c r="DA23" s="85" t="str">
        <f>IF(CX23="no","NO APLICA",IF(AX23=0,"ERROR NOTA",IF(AND(AX23&gt;1,CZ23="NO"),"ERROR NOTA",IF(AND(CZ23="NO",AX23=1),0,IF(VLOOKUP(AI23,EXPERIENCIA!$A$1:$C$2100,3,0)=AX23,0,"ERROR NOTA")))))</f>
        <v>NO APLICA</v>
      </c>
      <c r="DB23" s="85" t="str">
        <f>IF(ISERROR(VLOOKUP(AI23,COMPORTAMIENTO!$A$1:$C$2100,1,0)),"NO","SI")</f>
        <v>SI</v>
      </c>
      <c r="DC23" s="85" t="str">
        <f>IF(CX23="NO","NO APLICA",IF(AY23=0,"ERROR NOTA",IF(AND(DB23="NO",AY23=7),0,IF(VLOOKUP(AI23,COMPORTAMIENTO!$A$2:$H$2100,8,0)=AY23,0,"ERROR NOTA"))))</f>
        <v>NO APLICA</v>
      </c>
      <c r="DD23" s="104" t="str">
        <f t="shared" si="12"/>
        <v>NO APLICA</v>
      </c>
      <c r="DE23" s="104" t="str">
        <f t="shared" si="13"/>
        <v>NO APLICA</v>
      </c>
      <c r="DF23" s="85" t="str">
        <f t="shared" si="14"/>
        <v>SI</v>
      </c>
      <c r="DG23" s="85">
        <f t="shared" si="15"/>
        <v>0</v>
      </c>
      <c r="DH23" s="85">
        <f t="shared" si="16"/>
        <v>0</v>
      </c>
      <c r="DI23" s="85" t="str">
        <f t="shared" si="17"/>
        <v>NO APLICA</v>
      </c>
      <c r="DJ23" s="12" t="str">
        <f t="shared" si="18"/>
        <v>NO APLICA</v>
      </c>
      <c r="DK23" s="7" t="str">
        <f t="shared" si="19"/>
        <v>NO APLICA</v>
      </c>
      <c r="DL23" s="12">
        <f t="shared" si="20"/>
        <v>4130</v>
      </c>
      <c r="DM23" s="12">
        <f>VLOOKUP(A23,'5 TD'!$A:$B,2,0)</f>
        <v>4130</v>
      </c>
      <c r="DN23" s="7" t="str">
        <f t="shared" si="21"/>
        <v>NO APLICA</v>
      </c>
      <c r="DO23" s="85" t="str">
        <f t="shared" si="22"/>
        <v>NO APLICA</v>
      </c>
      <c r="DP23" s="85" t="str">
        <f t="shared" si="23"/>
        <v>NO APLICA</v>
      </c>
      <c r="DQ23" s="7" t="str">
        <f t="shared" si="24"/>
        <v>NO APLICA</v>
      </c>
      <c r="DR23" s="85" t="str">
        <f t="shared" si="25"/>
        <v>NO APLICA</v>
      </c>
      <c r="DS23" s="2" t="str">
        <f>+('3 Planilla Preadjudicación OTIC'!BN23)</f>
        <v>NO</v>
      </c>
      <c r="DT23" s="2" t="str">
        <f>IF(DR23="APROBADO",VLOOKUP(A23,'5 TD'!$D$3:$E$270,2,0),"NO APLICA")</f>
        <v>NO APLICA</v>
      </c>
      <c r="DU23" s="2" t="str">
        <f t="shared" si="26"/>
        <v>NO APLICA</v>
      </c>
      <c r="DV23" s="2" t="str">
        <f>IF(DU23="SI",VLOOKUP(A23,'5 TD'!$G$3:$H$270,2,0),"NO APLICA ")</f>
        <v xml:space="preserve">NO APLICA </v>
      </c>
      <c r="DW23" s="2" t="str">
        <f t="shared" si="27"/>
        <v>NO</v>
      </c>
      <c r="DX23" s="2" t="str">
        <f>IF(DW23="SI",VLOOKUP(A23,'5 TD'!$J$4:$K$472,2,0),"NO APLICA")</f>
        <v>NO APLICA</v>
      </c>
      <c r="DY23" s="2" t="str">
        <f t="shared" si="28"/>
        <v>NO APLICA</v>
      </c>
      <c r="DZ23" s="7" t="str">
        <f>IF(DY23="SI",VLOOKUP(A23,'5 TD'!$M$4:$N$350,2,0),"NO APLICA")</f>
        <v>NO APLICA</v>
      </c>
      <c r="EA23" s="2" t="str">
        <f t="shared" si="29"/>
        <v>NO APLICA</v>
      </c>
      <c r="EB23" s="12" t="str">
        <f t="shared" si="30"/>
        <v/>
      </c>
      <c r="EC23" s="12" t="str">
        <f>IF(EA23="SI",VLOOKUP(A23,'5 TD'!$V$4:$W$479,2,0),"NO APLICA")</f>
        <v>NO APLICA</v>
      </c>
      <c r="ED23" s="2" t="str">
        <f t="shared" si="31"/>
        <v>NO</v>
      </c>
      <c r="EE23" s="79" t="str">
        <f>IF(ED23="SI",VLOOKUP(AI23,COMPORTAMIENTO!$A$1:$H$2100,7,0),"NO APLICA")</f>
        <v>NO APLICA</v>
      </c>
      <c r="EF23" s="12" t="str">
        <f>IF(ED23="SI",VLOOKUP(A23,'5 TD'!$P$2:$Q$479,2,0),"NO APLICA")</f>
        <v>NO APLICA</v>
      </c>
      <c r="EG23" s="2" t="str">
        <f t="shared" si="32"/>
        <v>NO</v>
      </c>
      <c r="EH23" s="2">
        <f>IF(CZ23="no",0,VLOOKUP(AI23,EXPERIENCIA!$A$1:$C$2100,2,0))</f>
        <v>0</v>
      </c>
      <c r="EI23" s="2">
        <f>IF(CZ23="si",VLOOKUP(A23,'5 TD'!$S$3:$T$2103,2,0),0)</f>
        <v>0</v>
      </c>
      <c r="EJ23" s="2" t="str">
        <f t="shared" si="33"/>
        <v>SI</v>
      </c>
      <c r="EK23" s="2">
        <f>+('3 Planilla Preadjudicación OTIC'!BU23)</f>
        <v>0</v>
      </c>
      <c r="EQ23" s="86"/>
    </row>
    <row r="24" spans="1:147" s="3" customFormat="1" ht="13" x14ac:dyDescent="0.3">
      <c r="A24" s="2">
        <f>+('3 Planilla Preadjudicación OTIC'!A24)</f>
        <v>14460</v>
      </c>
      <c r="B24" s="2" t="str">
        <f>+('3 Planilla Preadjudicación OTIC'!B24)</f>
        <v>65181652-1</v>
      </c>
      <c r="C24" s="4">
        <f>+('3 Planilla Preadjudicación OTIC'!E24)</f>
        <v>2025</v>
      </c>
      <c r="D24" s="4" t="str">
        <f>+('3 Planilla Preadjudicación OTIC'!F24)</f>
        <v>MANDATO</v>
      </c>
      <c r="E24" s="4" t="str">
        <f>+('3 Planilla Preadjudicación OTIC'!G24)</f>
        <v>65006242-6</v>
      </c>
      <c r="F24" s="4" t="str">
        <f>+('3 Planilla Preadjudicación OTIC'!H24)</f>
        <v>CORPORACIÓN ABRIENDO PUERTAS</v>
      </c>
      <c r="G24" s="4"/>
      <c r="H24" s="4"/>
      <c r="I24" s="4" t="str">
        <f>+('3 Planilla Preadjudicación OTIC'!I24)</f>
        <v>INICIANDO MI NEGOCIO</v>
      </c>
      <c r="J24" s="4" t="str">
        <f>+('3 Planilla Preadjudicación OTIC'!J24)</f>
        <v>PF0838</v>
      </c>
      <c r="K24" s="4" t="str">
        <f>+('3 Planilla Preadjudicación OTIC'!K24)</f>
        <v/>
      </c>
      <c r="L24" s="4" t="str">
        <f>+('3 Planilla Preadjudicación OTIC'!L24)</f>
        <v/>
      </c>
      <c r="M24" s="2">
        <f>+('3 Planilla Preadjudicación OTIC'!M24)</f>
        <v>13</v>
      </c>
      <c r="N24" s="4" t="str">
        <f>+('3 Planilla Preadjudicación OTIC'!N24)</f>
        <v>METROPOLITANA</v>
      </c>
      <c r="O24" s="4" t="str">
        <f>+('3 Planilla Preadjudicación OTIC'!O24)</f>
        <v>SAN JOAQUÍN</v>
      </c>
      <c r="P24" s="4" t="str">
        <f>+('3 Planilla Preadjudicación OTIC'!P24)</f>
        <v xml:space="preserve">Personas derivadas por Gendarmeria </v>
      </c>
      <c r="Q24" s="4" t="str">
        <f>+('3 Planilla Preadjudicación OTIC'!Q24)</f>
        <v>PRESENCIAL</v>
      </c>
      <c r="R24" s="4" t="str">
        <f>+('3 Planilla Preadjudicación OTIC'!R24)</f>
        <v>INDEPENDIENTE</v>
      </c>
      <c r="S24" s="4">
        <f>+('3 Planilla Preadjudicación OTIC'!S24)</f>
        <v>7</v>
      </c>
      <c r="T24" s="2">
        <f>+('3 Planilla Preadjudicación OTIC'!T24)</f>
        <v>10</v>
      </c>
      <c r="U24" s="2">
        <f>+('3 Planilla Preadjudicación OTIC'!U24)</f>
        <v>28</v>
      </c>
      <c r="V24" s="2">
        <f>+('3 Planilla Preadjudicación OTIC'!V24)</f>
        <v>0</v>
      </c>
      <c r="W24" s="2">
        <f>+('3 Planilla Preadjudicación OTIC'!W24)</f>
        <v>28</v>
      </c>
      <c r="X24" s="2">
        <f>+('3 Planilla Preadjudicación OTIC'!X24)</f>
        <v>4</v>
      </c>
      <c r="Y24" s="2" t="str">
        <f>+('3 Planilla Preadjudicación OTIC'!Y24)</f>
        <v>NO</v>
      </c>
      <c r="Z24" s="2" t="str">
        <f>+('3 Planilla Preadjudicación OTIC'!Z24)</f>
        <v>NO</v>
      </c>
      <c r="AA24" s="2" t="str">
        <f>+('3 Planilla Preadjudicación OTIC'!AA24)</f>
        <v>NO</v>
      </c>
      <c r="AB24" s="4" t="str">
        <f>+('3 Planilla Preadjudicación OTIC'!AB24)</f>
        <v>SE AJUSTA A PLAN FORMATIVO</v>
      </c>
      <c r="AC24" s="4" t="str">
        <f>+('3 Planilla Preadjudicación OTIC'!AC24)</f>
        <v>MUJERES MAYORES DE 18 AÑOS, PRIVADAS DE LIBERTAD EN EL CENTRO PENITENCIARIO FEMENINO DE SANTIAGO, EN SITUACIÓN DE VULNERABILIDAD SOCIAL (PERTENECIENTES AL 80% MÁS VULNERABLE), CON BAJA ESCOLARIDAD Y LIMITADA EXPERIENCIA LABORAL.</v>
      </c>
      <c r="AD24" s="2" t="str">
        <f>+('3 Planilla Preadjudicación OTIC'!AD24)</f>
        <v>NO</v>
      </c>
      <c r="AE24" s="4">
        <f>+('3 Planilla Preadjudicación OTIC'!AE24)</f>
        <v>0</v>
      </c>
      <c r="AF24" s="2" t="str">
        <f>+('3 Planilla Preadjudicación OTIC'!AF24)</f>
        <v>CERRADA</v>
      </c>
      <c r="AG24" s="2">
        <f>+('3 Planilla Preadjudicación OTIC'!AG24)</f>
        <v>7</v>
      </c>
      <c r="AH24" s="2">
        <f>+('3 Planilla Preadjudicación OTIC'!AH24)</f>
        <v>1</v>
      </c>
      <c r="AI24" s="135" t="str">
        <f>+('3 Planilla Preadjudicación OTIC'!AI24)</f>
        <v>77042533-6</v>
      </c>
      <c r="AJ24" s="4" t="str">
        <f>+('3 Planilla Preadjudicación OTIC'!AJ24)</f>
        <v>SERVICIOS DE CAPACITACIÓN COGNOSONLINE SpA</v>
      </c>
      <c r="AK24" s="2">
        <f>+('3 Planilla Preadjudicación OTIC'!AK24)</f>
        <v>28</v>
      </c>
      <c r="AL24" s="2">
        <f>+('3 Planilla Preadjudicación OTIC'!AL24)</f>
        <v>7</v>
      </c>
      <c r="AM24" s="12">
        <f>+('3 Planilla Preadjudicación OTIC'!AM24)</f>
        <v>4130</v>
      </c>
      <c r="AN24" s="12">
        <f>+('3 Planilla Preadjudicación OTIC'!AN24)</f>
        <v>0</v>
      </c>
      <c r="AO24" s="12">
        <f>+('3 Planilla Preadjudicación OTIC'!AO24)</f>
        <v>0</v>
      </c>
      <c r="AP24" s="12">
        <f>+('3 Planilla Preadjudicación OTIC'!AP24)</f>
        <v>1156400</v>
      </c>
      <c r="AQ24" s="12">
        <f>+('3 Planilla Preadjudicación OTIC'!AQ24)</f>
        <v>0</v>
      </c>
      <c r="AR24" s="12">
        <f>+('3 Planilla Preadjudicación OTIC'!AR24)</f>
        <v>0</v>
      </c>
      <c r="AS24" s="12">
        <f>+('3 Planilla Preadjudicación OTIC'!AS24)</f>
        <v>0</v>
      </c>
      <c r="AT24" s="12">
        <f>+('3 Planilla Preadjudicación OTIC'!AT24)</f>
        <v>0</v>
      </c>
      <c r="AU24" s="12">
        <f>+('3 Planilla Preadjudicación OTIC'!AU24)</f>
        <v>1156400</v>
      </c>
      <c r="AV24" s="2" t="str">
        <f>+('3 Planilla Preadjudicación OTIC'!AV24)</f>
        <v>NO</v>
      </c>
      <c r="AW24" s="4" t="str">
        <f>+('3 Planilla Preadjudicación OTIC'!AW24)</f>
        <v>NUMERAL 6.1.2. ÍTEM 8 - LA POBLACIÓN OBJETIVO ES DERIVADA POR GENDARMERÍA. OTEC NO PRESENTA CARTA DE DICHA INSTITUCIÓN PARA PODER AUTORIZAR SU EJECUCIÓN DENTRO DEL RECINTO RESPECTIVO.</v>
      </c>
      <c r="AX24" s="2">
        <f>+('3 Planilla Preadjudicación OTIC'!AX24)</f>
        <v>0</v>
      </c>
      <c r="AY24" s="2">
        <f>+('3 Planilla Preadjudicación OTIC'!AY24)</f>
        <v>0</v>
      </c>
      <c r="AZ24" s="2">
        <f>+('3 Planilla Preadjudicación OTIC'!AZ24)</f>
        <v>0</v>
      </c>
      <c r="BA24" s="2">
        <f>+('3 Planilla Preadjudicación OTIC'!BA24)</f>
        <v>0</v>
      </c>
      <c r="BB24" s="2">
        <f>+('3 Planilla Preadjudicación OTIC'!BB24)</f>
        <v>0</v>
      </c>
      <c r="BC24" s="2">
        <f>+('3 Planilla Preadjudicación OTIC'!BC24)</f>
        <v>0</v>
      </c>
      <c r="BD24" s="2">
        <f>+('3 Planilla Preadjudicación OTIC'!BD24)</f>
        <v>0</v>
      </c>
      <c r="BE24" s="2">
        <f>+('3 Planilla Preadjudicación OTIC'!BE24)</f>
        <v>0</v>
      </c>
      <c r="BF24" s="2">
        <f>+('3 Planilla Preadjudicación OTIC'!BF24)</f>
        <v>0</v>
      </c>
      <c r="BG24" s="2">
        <f>+('3 Planilla Preadjudicación OTIC'!BG24)</f>
        <v>0</v>
      </c>
      <c r="BH24" s="2">
        <f>+('3 Planilla Preadjudicación OTIC'!BH24)</f>
        <v>0</v>
      </c>
      <c r="BI24" s="2">
        <f>+('3 Planilla Preadjudicación OTIC'!BI24)</f>
        <v>0</v>
      </c>
      <c r="BJ24" s="2">
        <f>+('3 Planilla Preadjudicación OTIC'!BJ24)</f>
        <v>0</v>
      </c>
      <c r="BK24" s="2">
        <f>+('3 Planilla Preadjudicación OTIC'!BK24)</f>
        <v>0</v>
      </c>
      <c r="BL24" s="2">
        <f>+('3 Planilla Preadjudicación OTIC'!BL24)</f>
        <v>0</v>
      </c>
      <c r="BM24" s="104">
        <f>ROUND(('3 Planilla Preadjudicación OTIC'!BM24),1)</f>
        <v>0</v>
      </c>
      <c r="BN24" s="4" t="str">
        <f>+('3 Planilla Preadjudicación OTIC'!BN24)</f>
        <v>NO</v>
      </c>
      <c r="BO24" s="4">
        <f>+('3 Planilla Preadjudicación OTIC'!BO24)</f>
        <v>0</v>
      </c>
      <c r="BP24" s="4">
        <f>+('3 Planilla Preadjudicación OTIC'!BP24)</f>
        <v>0</v>
      </c>
      <c r="BQ24" s="4">
        <f>+('3 Planilla Preadjudicación OTIC'!BQ24)</f>
        <v>0</v>
      </c>
      <c r="BR24" s="4">
        <f>+('3 Planilla Preadjudicación OTIC'!BR24)</f>
        <v>0</v>
      </c>
      <c r="BS24" s="4">
        <f>+('3 Planilla Preadjudicación OTIC'!BS24)</f>
        <v>0</v>
      </c>
      <c r="BT24" s="4">
        <f>+('3 Planilla Preadjudicación OTIC'!BT24)</f>
        <v>0</v>
      </c>
      <c r="BU24" s="85">
        <f>IF(VLOOKUP(A24,'BD OFICIAL'!$A$1:$AL$2098,7,0)=D24,0,1)</f>
        <v>0</v>
      </c>
      <c r="BV24" s="85">
        <f>IF(VLOOKUP(A24,'BD OFICIAL'!$A$1:$AL$2098,11,0)=J24,0,1)</f>
        <v>0</v>
      </c>
      <c r="BW24" s="85">
        <f>IF(VLOOKUP(A24,'BD OFICIAL'!$A$1:$AL$2098,13,0)=L24,0,1)</f>
        <v>0</v>
      </c>
      <c r="BX24" s="2">
        <f>IF(VLOOKUP(A24,'BD OFICIAL'!$A$1:$AL$2098,16,0)=O24,0,1)</f>
        <v>0</v>
      </c>
      <c r="BY24" s="2">
        <f>IF(VLOOKUP(A24,'BD OFICIAL'!$A$1:$AL$2098,17,0)=P24,0,1)</f>
        <v>0</v>
      </c>
      <c r="BZ24" s="2">
        <f>IF(VLOOKUP(A24,'BD OFICIAL'!$A$1:$AL$2098,19,0)=R24,0,1)</f>
        <v>0</v>
      </c>
      <c r="CA24" s="2">
        <f>IF(VLOOKUP(A24,'BD OFICIAL'!$A$1:$AL$2098,21,0)=T24,0,1)</f>
        <v>0</v>
      </c>
      <c r="CB24" s="2">
        <f>IF(VLOOKUP(A24,'BD OFICIAL'!$A$1:$AL$2098,24,0)=AK24,0,1)</f>
        <v>0</v>
      </c>
      <c r="CC24" s="2">
        <f>IF(VLOOKUP(A24,'BD OFICIAL'!$A$1:$AL$2098,25,0)=X24,0,1)</f>
        <v>0</v>
      </c>
      <c r="CD24" s="2">
        <f>IF(VLOOKUP(A24,'BD OFICIAL'!$A$1:$AL$2098,26,0)=Y24,0,1)</f>
        <v>0</v>
      </c>
      <c r="CE24" s="2">
        <f>IF(VLOOKUP(A24,'BD OFICIAL'!$A$1:$AL$2098,27,0)=Z24,0,1)</f>
        <v>0</v>
      </c>
      <c r="CF24" s="2">
        <f>IF(VLOOKUP(A24,'BD OFICIAL'!$A$1:$AL$2098,28,0)=AA24,0,1)</f>
        <v>0</v>
      </c>
      <c r="CG24" s="2">
        <f>IF(VLOOKUP(A24,'BD OFICIAL'!$A$1:$AL$2098,33,0)=AF24,0,1)</f>
        <v>0</v>
      </c>
      <c r="CH24" s="2">
        <f>IF(VLOOKUP(A24,'BD OFICIAL'!$A$1:$AL$2098,35,0)=AH24,0,1)</f>
        <v>0</v>
      </c>
      <c r="CI24" s="85">
        <f>IF(VLOOKUP(A24,'BD OFICIAL'!$A$1:$AL$2098,34,0)=AL24,0,1)</f>
        <v>0</v>
      </c>
      <c r="CJ24" s="12">
        <f>VLOOKUP(A24,'BD OFICIAL'!$A$1:$AM$2098,36,0)*AM24-AP24</f>
        <v>0</v>
      </c>
      <c r="CK24" s="85" t="str">
        <f t="shared" si="0"/>
        <v>SSH</v>
      </c>
      <c r="CL24" s="85" t="str">
        <f t="shared" si="1"/>
        <v>SI</v>
      </c>
      <c r="CM24" s="85" t="str">
        <f t="shared" si="2"/>
        <v>NO</v>
      </c>
      <c r="CN24" s="31">
        <f t="shared" si="3"/>
        <v>0</v>
      </c>
      <c r="CO24" s="31">
        <f t="shared" si="4"/>
        <v>0</v>
      </c>
      <c r="CP24" s="31">
        <f t="shared" si="5"/>
        <v>0</v>
      </c>
      <c r="CQ24" s="31">
        <f>IF(Y24="NO",0,IF(Y24="SI",IF(VLOOKUP(A24,'BD OFICIAL'!$A:$AO,40,0)=AQ24,0,1)))</f>
        <v>0</v>
      </c>
      <c r="CR24" s="31">
        <f>IF(Z24="NO",0,IF(Z24="SI",IF(VLOOKUP(B24,'BD OFICIAL'!$A:$AO,41,0)=AS24,0,1)))</f>
        <v>0</v>
      </c>
      <c r="CS24" s="31">
        <f t="shared" si="6"/>
        <v>0</v>
      </c>
      <c r="CT24" s="31">
        <f t="shared" si="7"/>
        <v>0</v>
      </c>
      <c r="CU24" s="31">
        <f>IF(VLOOKUP(A24,'BD OFICIAL'!$A$1:$AL$1056,31,0)="SI",IF(AT24&gt;0,0,1),IF(AT24=0,0,1))</f>
        <v>0</v>
      </c>
      <c r="CV24" s="31">
        <f t="shared" si="8"/>
        <v>0</v>
      </c>
      <c r="CW24" s="31">
        <f t="shared" si="9"/>
        <v>0</v>
      </c>
      <c r="CX24" s="85" t="str">
        <f t="shared" si="10"/>
        <v>NO</v>
      </c>
      <c r="CY24" s="31">
        <f t="shared" si="11"/>
        <v>0</v>
      </c>
      <c r="CZ24" s="85" t="str">
        <f>IF(ISERROR(VLOOKUP(AI24,EXPERIENCIA!$A$1:$C$2100,1,0)),"NO","SI")</f>
        <v>NO</v>
      </c>
      <c r="DA24" s="85" t="str">
        <f>IF(CX24="no","NO APLICA",IF(AX24=0,"ERROR NOTA",IF(AND(AX24&gt;1,CZ24="NO"),"ERROR NOTA",IF(AND(CZ24="NO",AX24=1),0,IF(VLOOKUP(AI24,EXPERIENCIA!$A$1:$C$2100,3,0)=AX24,0,"ERROR NOTA")))))</f>
        <v>NO APLICA</v>
      </c>
      <c r="DB24" s="85" t="str">
        <f>IF(ISERROR(VLOOKUP(AI24,COMPORTAMIENTO!$A$1:$C$2100,1,0)),"NO","SI")</f>
        <v>SI</v>
      </c>
      <c r="DC24" s="85" t="str">
        <f>IF(CX24="NO","NO APLICA",IF(AY24=0,"ERROR NOTA",IF(AND(DB24="NO",AY24=7),0,IF(VLOOKUP(AI24,COMPORTAMIENTO!$A$2:$H$2100,8,0)=AY24,0,"ERROR NOTA"))))</f>
        <v>NO APLICA</v>
      </c>
      <c r="DD24" s="104" t="str">
        <f t="shared" si="12"/>
        <v>NO APLICA</v>
      </c>
      <c r="DE24" s="104" t="str">
        <f t="shared" si="13"/>
        <v>NO APLICA</v>
      </c>
      <c r="DF24" s="85" t="str">
        <f t="shared" si="14"/>
        <v>SI</v>
      </c>
      <c r="DG24" s="85">
        <f t="shared" si="15"/>
        <v>0</v>
      </c>
      <c r="DH24" s="85">
        <f t="shared" si="16"/>
        <v>0</v>
      </c>
      <c r="DI24" s="85" t="str">
        <f t="shared" si="17"/>
        <v>NO APLICA</v>
      </c>
      <c r="DJ24" s="12" t="str">
        <f t="shared" si="18"/>
        <v>NO APLICA</v>
      </c>
      <c r="DK24" s="7" t="str">
        <f t="shared" si="19"/>
        <v>NO APLICA</v>
      </c>
      <c r="DL24" s="12">
        <f t="shared" si="20"/>
        <v>4130</v>
      </c>
      <c r="DM24" s="12">
        <f>VLOOKUP(A24,'5 TD'!$A:$B,2,0)</f>
        <v>4130</v>
      </c>
      <c r="DN24" s="7" t="str">
        <f t="shared" si="21"/>
        <v>NO APLICA</v>
      </c>
      <c r="DO24" s="85" t="str">
        <f t="shared" si="22"/>
        <v>NO APLICA</v>
      </c>
      <c r="DP24" s="85" t="str">
        <f t="shared" si="23"/>
        <v>NO APLICA</v>
      </c>
      <c r="DQ24" s="7" t="str">
        <f t="shared" si="24"/>
        <v>NO APLICA</v>
      </c>
      <c r="DR24" s="85" t="str">
        <f t="shared" si="25"/>
        <v>NO APLICA</v>
      </c>
      <c r="DS24" s="2" t="str">
        <f>+('3 Planilla Preadjudicación OTIC'!BN24)</f>
        <v>NO</v>
      </c>
      <c r="DT24" s="2" t="str">
        <f>IF(DR24="APROBADO",VLOOKUP(A24,'5 TD'!$D$3:$E$270,2,0),"NO APLICA")</f>
        <v>NO APLICA</v>
      </c>
      <c r="DU24" s="2" t="str">
        <f t="shared" si="26"/>
        <v>NO APLICA</v>
      </c>
      <c r="DV24" s="2" t="str">
        <f>IF(DU24="SI",VLOOKUP(A24,'5 TD'!$G$3:$H$270,2,0),"NO APLICA ")</f>
        <v xml:space="preserve">NO APLICA </v>
      </c>
      <c r="DW24" s="2" t="str">
        <f t="shared" si="27"/>
        <v>NO</v>
      </c>
      <c r="DX24" s="2" t="str">
        <f>IF(DW24="SI",VLOOKUP(A24,'5 TD'!$J$4:$K$472,2,0),"NO APLICA")</f>
        <v>NO APLICA</v>
      </c>
      <c r="DY24" s="2" t="str">
        <f t="shared" si="28"/>
        <v>NO APLICA</v>
      </c>
      <c r="DZ24" s="7" t="str">
        <f>IF(DY24="SI",VLOOKUP(A24,'5 TD'!$M$4:$N$350,2,0),"NO APLICA")</f>
        <v>NO APLICA</v>
      </c>
      <c r="EA24" s="2" t="str">
        <f t="shared" si="29"/>
        <v>NO APLICA</v>
      </c>
      <c r="EB24" s="12" t="str">
        <f t="shared" si="30"/>
        <v/>
      </c>
      <c r="EC24" s="12" t="str">
        <f>IF(EA24="SI",VLOOKUP(A24,'5 TD'!$V$4:$W$479,2,0),"NO APLICA")</f>
        <v>NO APLICA</v>
      </c>
      <c r="ED24" s="2" t="str">
        <f t="shared" si="31"/>
        <v>NO</v>
      </c>
      <c r="EE24" s="79" t="str">
        <f>IF(ED24="SI",VLOOKUP(AI24,COMPORTAMIENTO!$A$1:$H$2100,7,0),"NO APLICA")</f>
        <v>NO APLICA</v>
      </c>
      <c r="EF24" s="12" t="str">
        <f>IF(ED24="SI",VLOOKUP(A24,'5 TD'!$P$2:$Q$479,2,0),"NO APLICA")</f>
        <v>NO APLICA</v>
      </c>
      <c r="EG24" s="2" t="str">
        <f t="shared" si="32"/>
        <v>NO</v>
      </c>
      <c r="EH24" s="2">
        <f>IF(CZ24="no",0,VLOOKUP(AI24,EXPERIENCIA!$A$1:$C$2100,2,0))</f>
        <v>0</v>
      </c>
      <c r="EI24" s="2">
        <f>IF(CZ24="si",VLOOKUP(A24,'5 TD'!$S$3:$T$2103,2,0),0)</f>
        <v>0</v>
      </c>
      <c r="EJ24" s="2" t="str">
        <f t="shared" si="33"/>
        <v>SI</v>
      </c>
      <c r="EK24" s="2">
        <f>+('3 Planilla Preadjudicación OTIC'!BU24)</f>
        <v>0</v>
      </c>
      <c r="EQ24" s="86"/>
    </row>
    <row r="25" spans="1:147" s="3" customFormat="1" ht="13" x14ac:dyDescent="0.3">
      <c r="A25" s="2">
        <f>+('3 Planilla Preadjudicación OTIC'!A25)</f>
        <v>14458</v>
      </c>
      <c r="B25" s="2" t="str">
        <f>+('3 Planilla Preadjudicación OTIC'!B25)</f>
        <v>65181652-1</v>
      </c>
      <c r="C25" s="4">
        <f>+('3 Planilla Preadjudicación OTIC'!E25)</f>
        <v>2025</v>
      </c>
      <c r="D25" s="4" t="str">
        <f>+('3 Planilla Preadjudicación OTIC'!F25)</f>
        <v>MANDATO</v>
      </c>
      <c r="E25" s="4" t="str">
        <f>+('3 Planilla Preadjudicación OTIC'!G25)</f>
        <v>65006242-6</v>
      </c>
      <c r="F25" s="4" t="str">
        <f>+('3 Planilla Preadjudicación OTIC'!H25)</f>
        <v>CORPORACIÓN ABRIENDO PUERTAS</v>
      </c>
      <c r="G25" s="4"/>
      <c r="H25" s="4"/>
      <c r="I25" s="4" t="str">
        <f>+('3 Planilla Preadjudicación OTIC'!I25)</f>
        <v>SERVICIOS DE MANICURE Y PEDICURE</v>
      </c>
      <c r="J25" s="4" t="str">
        <f>+('3 Planilla Preadjudicación OTIC'!J25)</f>
        <v>PF0611</v>
      </c>
      <c r="K25" s="4" t="str">
        <f>+('3 Planilla Preadjudicación OTIC'!K25)</f>
        <v/>
      </c>
      <c r="L25" s="4" t="str">
        <f>+('3 Planilla Preadjudicación OTIC'!L25)</f>
        <v/>
      </c>
      <c r="M25" s="2">
        <f>+('3 Planilla Preadjudicación OTIC'!M25)</f>
        <v>13</v>
      </c>
      <c r="N25" s="4" t="str">
        <f>+('3 Planilla Preadjudicación OTIC'!N25)</f>
        <v>METROPOLITANA</v>
      </c>
      <c r="O25" s="4" t="str">
        <f>+('3 Planilla Preadjudicación OTIC'!O25)</f>
        <v>SAN JOAQUÍN</v>
      </c>
      <c r="P25" s="4" t="str">
        <f>+('3 Planilla Preadjudicación OTIC'!P25)</f>
        <v xml:space="preserve">Personas derivadas por Gendarmeria </v>
      </c>
      <c r="Q25" s="4" t="str">
        <f>+('3 Planilla Preadjudicación OTIC'!Q25)</f>
        <v>PRESENCIAL</v>
      </c>
      <c r="R25" s="4" t="str">
        <f>+('3 Planilla Preadjudicación OTIC'!R25)</f>
        <v>INDEPENDIENTE</v>
      </c>
      <c r="S25" s="4">
        <f>+('3 Planilla Preadjudicación OTIC'!S25)</f>
        <v>28</v>
      </c>
      <c r="T25" s="2">
        <f>+('3 Planilla Preadjudicación OTIC'!T25)</f>
        <v>10</v>
      </c>
      <c r="U25" s="2">
        <f>+('3 Planilla Preadjudicación OTIC'!U25)</f>
        <v>110</v>
      </c>
      <c r="V25" s="2">
        <f>+('3 Planilla Preadjudicación OTIC'!V25)</f>
        <v>0</v>
      </c>
      <c r="W25" s="2">
        <f>+('3 Planilla Preadjudicación OTIC'!W25)</f>
        <v>110</v>
      </c>
      <c r="X25" s="2">
        <f>+('3 Planilla Preadjudicación OTIC'!X25)</f>
        <v>4</v>
      </c>
      <c r="Y25" s="2" t="str">
        <f>+('3 Planilla Preadjudicación OTIC'!Y25)</f>
        <v>SI</v>
      </c>
      <c r="Z25" s="2" t="str">
        <f>+('3 Planilla Preadjudicación OTIC'!Z25)</f>
        <v>NO</v>
      </c>
      <c r="AA25" s="2" t="str">
        <f>+('3 Planilla Preadjudicación OTIC'!AA25)</f>
        <v>NO</v>
      </c>
      <c r="AB25" s="4" t="str">
        <f>+('3 Planilla Preadjudicación OTIC'!AB25)</f>
        <v>SE AJUSTA A PLAN FORMATIVO</v>
      </c>
      <c r="AC25" s="4" t="str">
        <f>+('3 Planilla Preadjudicación OTIC'!AC25)</f>
        <v>MUJERES MAYORES DE 18 AÑOS, PRIVADAS DE LIBERTAD EN EL CENTRO PENITENCIARIO FEMENINO DE SANTIAGO, EN SITUACIÓN DE VULNERABILIDAD SOCIAL (PERTENECIENTES AL 80% MÁS VULNERABLE), CON BAJA ESCOLARIDAD Y LIMITADA EXPERIENCIA LABORAL.</v>
      </c>
      <c r="AD25" s="2" t="str">
        <f>+('3 Planilla Preadjudicación OTIC'!AD25)</f>
        <v>NO</v>
      </c>
      <c r="AE25" s="4">
        <f>+('3 Planilla Preadjudicación OTIC'!AE25)</f>
        <v>0</v>
      </c>
      <c r="AF25" s="2" t="str">
        <f>+('3 Planilla Preadjudicación OTIC'!AF25)</f>
        <v>CERRADA</v>
      </c>
      <c r="AG25" s="2">
        <f>+('3 Planilla Preadjudicación OTIC'!AG25)</f>
        <v>28</v>
      </c>
      <c r="AH25" s="2">
        <f>+('3 Planilla Preadjudicación OTIC'!AH25)</f>
        <v>2</v>
      </c>
      <c r="AI25" s="135" t="str">
        <f>+('3 Planilla Preadjudicación OTIC'!AI25)</f>
        <v>77042533-6</v>
      </c>
      <c r="AJ25" s="4" t="str">
        <f>+('3 Planilla Preadjudicación OTIC'!AJ25)</f>
        <v>SERVICIOS DE CAPACITACIÓN COGNOSONLINE SpA</v>
      </c>
      <c r="AK25" s="2">
        <f>+('3 Planilla Preadjudicación OTIC'!AK25)</f>
        <v>110</v>
      </c>
      <c r="AL25" s="2">
        <f>+('3 Planilla Preadjudicación OTIC'!AL25)</f>
        <v>28</v>
      </c>
      <c r="AM25" s="12">
        <f>+('3 Planilla Preadjudicación OTIC'!AM25)</f>
        <v>5075</v>
      </c>
      <c r="AN25" s="12">
        <f>+('3 Planilla Preadjudicación OTIC'!AN25)</f>
        <v>0</v>
      </c>
      <c r="AO25" s="12">
        <f>+('3 Planilla Preadjudicación OTIC'!AO25)</f>
        <v>0</v>
      </c>
      <c r="AP25" s="12">
        <f>+('3 Planilla Preadjudicación OTIC'!AP25)</f>
        <v>5582500</v>
      </c>
      <c r="AQ25" s="12">
        <f>+('3 Planilla Preadjudicación OTIC'!AQ25)</f>
        <v>1120000</v>
      </c>
      <c r="AR25" s="12">
        <f>+('3 Planilla Preadjudicación OTIC'!AR25)</f>
        <v>0</v>
      </c>
      <c r="AS25" s="12">
        <f>+('3 Planilla Preadjudicación OTIC'!AS25)</f>
        <v>0</v>
      </c>
      <c r="AT25" s="12">
        <f>+('3 Planilla Preadjudicación OTIC'!AT25)</f>
        <v>0</v>
      </c>
      <c r="AU25" s="12">
        <f>+('3 Planilla Preadjudicación OTIC'!AU25)</f>
        <v>6702500</v>
      </c>
      <c r="AV25" s="2" t="str">
        <f>+('3 Planilla Preadjudicación OTIC'!AV25)</f>
        <v>NO</v>
      </c>
      <c r="AW25" s="4" t="str">
        <f>+('3 Planilla Preadjudicación OTIC'!AW25)</f>
        <v>NUMERAL 6.1.2. ÍTEM 8 - LA POBLACIÓN OBJETIVO ES DERIVADA POR GENDARMERÍA. OTEC NO PRESENTA CARTA DE DICHA INSTITUCIÓN PARA PODER AUTORIZAR SU EJECUCIÓN DENTRO DEL RECINTO RESPECTIVO.</v>
      </c>
      <c r="AX25" s="2">
        <f>+('3 Planilla Preadjudicación OTIC'!AX25)</f>
        <v>0</v>
      </c>
      <c r="AY25" s="2">
        <f>+('3 Planilla Preadjudicación OTIC'!AY25)</f>
        <v>0</v>
      </c>
      <c r="AZ25" s="2">
        <f>+('3 Planilla Preadjudicación OTIC'!AZ25)</f>
        <v>0</v>
      </c>
      <c r="BA25" s="2">
        <f>+('3 Planilla Preadjudicación OTIC'!BA25)</f>
        <v>0</v>
      </c>
      <c r="BB25" s="2">
        <f>+('3 Planilla Preadjudicación OTIC'!BB25)</f>
        <v>0</v>
      </c>
      <c r="BC25" s="2">
        <f>+('3 Planilla Preadjudicación OTIC'!BC25)</f>
        <v>0</v>
      </c>
      <c r="BD25" s="2">
        <f>+('3 Planilla Preadjudicación OTIC'!BD25)</f>
        <v>0</v>
      </c>
      <c r="BE25" s="2">
        <f>+('3 Planilla Preadjudicación OTIC'!BE25)</f>
        <v>0</v>
      </c>
      <c r="BF25" s="2">
        <f>+('3 Planilla Preadjudicación OTIC'!BF25)</f>
        <v>0</v>
      </c>
      <c r="BG25" s="2">
        <f>+('3 Planilla Preadjudicación OTIC'!BG25)</f>
        <v>0</v>
      </c>
      <c r="BH25" s="2">
        <f>+('3 Planilla Preadjudicación OTIC'!BH25)</f>
        <v>0</v>
      </c>
      <c r="BI25" s="2">
        <f>+('3 Planilla Preadjudicación OTIC'!BI25)</f>
        <v>0</v>
      </c>
      <c r="BJ25" s="2">
        <f>+('3 Planilla Preadjudicación OTIC'!BJ25)</f>
        <v>0</v>
      </c>
      <c r="BK25" s="2">
        <f>+('3 Planilla Preadjudicación OTIC'!BK25)</f>
        <v>0</v>
      </c>
      <c r="BL25" s="2">
        <f>+('3 Planilla Preadjudicación OTIC'!BL25)</f>
        <v>0</v>
      </c>
      <c r="BM25" s="104">
        <f>ROUND(('3 Planilla Preadjudicación OTIC'!BM25),1)</f>
        <v>0</v>
      </c>
      <c r="BN25" s="4" t="str">
        <f>+('3 Planilla Preadjudicación OTIC'!BN25)</f>
        <v>NO</v>
      </c>
      <c r="BO25" s="4">
        <f>+('3 Planilla Preadjudicación OTIC'!BO25)</f>
        <v>0</v>
      </c>
      <c r="BP25" s="4">
        <f>+('3 Planilla Preadjudicación OTIC'!BP25)</f>
        <v>0</v>
      </c>
      <c r="BQ25" s="4">
        <f>+('3 Planilla Preadjudicación OTIC'!BQ25)</f>
        <v>0</v>
      </c>
      <c r="BR25" s="4">
        <f>+('3 Planilla Preadjudicación OTIC'!BR25)</f>
        <v>0</v>
      </c>
      <c r="BS25" s="4">
        <f>+('3 Planilla Preadjudicación OTIC'!BS25)</f>
        <v>0</v>
      </c>
      <c r="BT25" s="4">
        <f>+('3 Planilla Preadjudicación OTIC'!BT25)</f>
        <v>0</v>
      </c>
      <c r="BU25" s="85">
        <f>IF(VLOOKUP(A25,'BD OFICIAL'!$A$1:$AL$2098,7,0)=D25,0,1)</f>
        <v>0</v>
      </c>
      <c r="BV25" s="85">
        <f>IF(VLOOKUP(A25,'BD OFICIAL'!$A$1:$AL$2098,11,0)=J25,0,1)</f>
        <v>0</v>
      </c>
      <c r="BW25" s="85">
        <f>IF(VLOOKUP(A25,'BD OFICIAL'!$A$1:$AL$2098,13,0)=L25,0,1)</f>
        <v>0</v>
      </c>
      <c r="BX25" s="2">
        <f>IF(VLOOKUP(A25,'BD OFICIAL'!$A$1:$AL$2098,16,0)=O25,0,1)</f>
        <v>0</v>
      </c>
      <c r="BY25" s="2">
        <f>IF(VLOOKUP(A25,'BD OFICIAL'!$A$1:$AL$2098,17,0)=P25,0,1)</f>
        <v>0</v>
      </c>
      <c r="BZ25" s="2">
        <f>IF(VLOOKUP(A25,'BD OFICIAL'!$A$1:$AL$2098,19,0)=R25,0,1)</f>
        <v>0</v>
      </c>
      <c r="CA25" s="2">
        <f>IF(VLOOKUP(A25,'BD OFICIAL'!$A$1:$AL$2098,21,0)=T25,0,1)</f>
        <v>0</v>
      </c>
      <c r="CB25" s="2">
        <f>IF(VLOOKUP(A25,'BD OFICIAL'!$A$1:$AL$2098,24,0)=AK25,0,1)</f>
        <v>0</v>
      </c>
      <c r="CC25" s="2">
        <f>IF(VLOOKUP(A25,'BD OFICIAL'!$A$1:$AL$2098,25,0)=X25,0,1)</f>
        <v>0</v>
      </c>
      <c r="CD25" s="2">
        <f>IF(VLOOKUP(A25,'BD OFICIAL'!$A$1:$AL$2098,26,0)=Y25,0,1)</f>
        <v>0</v>
      </c>
      <c r="CE25" s="2">
        <f>IF(VLOOKUP(A25,'BD OFICIAL'!$A$1:$AL$2098,27,0)=Z25,0,1)</f>
        <v>0</v>
      </c>
      <c r="CF25" s="2">
        <f>IF(VLOOKUP(A25,'BD OFICIAL'!$A$1:$AL$2098,28,0)=AA25,0,1)</f>
        <v>0</v>
      </c>
      <c r="CG25" s="2">
        <f>IF(VLOOKUP(A25,'BD OFICIAL'!$A$1:$AL$2098,33,0)=AF25,0,1)</f>
        <v>0</v>
      </c>
      <c r="CH25" s="2">
        <f>IF(VLOOKUP(A25,'BD OFICIAL'!$A$1:$AL$2098,35,0)=AH25,0,1)</f>
        <v>0</v>
      </c>
      <c r="CI25" s="85">
        <f>IF(VLOOKUP(A25,'BD OFICIAL'!$A$1:$AL$2098,34,0)=AL25,0,1)</f>
        <v>0</v>
      </c>
      <c r="CJ25" s="12">
        <f>VLOOKUP(A25,'BD OFICIAL'!$A$1:$AM$2098,36,0)*AM25-AP25</f>
        <v>0</v>
      </c>
      <c r="CK25" s="85" t="str">
        <f t="shared" si="0"/>
        <v>SSH</v>
      </c>
      <c r="CL25" s="85" t="str">
        <f t="shared" si="1"/>
        <v>SI</v>
      </c>
      <c r="CM25" s="85" t="str">
        <f t="shared" si="2"/>
        <v>NO</v>
      </c>
      <c r="CN25" s="31">
        <f t="shared" si="3"/>
        <v>0</v>
      </c>
      <c r="CO25" s="31">
        <f t="shared" si="4"/>
        <v>0</v>
      </c>
      <c r="CP25" s="31">
        <f t="shared" si="5"/>
        <v>0</v>
      </c>
      <c r="CQ25" s="31">
        <f>IF(Y25="NO",0,IF(Y25="SI",IF(VLOOKUP(A25,'BD OFICIAL'!$A:$AO,40,0)=AQ25,0,1)))</f>
        <v>0</v>
      </c>
      <c r="CR25" s="31">
        <f>IF(Z25="NO",0,IF(Z25="SI",IF(VLOOKUP(B25,'BD OFICIAL'!$A:$AO,41,0)=AS25,0,1)))</f>
        <v>0</v>
      </c>
      <c r="CS25" s="31">
        <f t="shared" si="6"/>
        <v>0</v>
      </c>
      <c r="CT25" s="31">
        <f t="shared" si="7"/>
        <v>0</v>
      </c>
      <c r="CU25" s="31">
        <f>IF(VLOOKUP(A25,'BD OFICIAL'!$A$1:$AL$1056,31,0)="SI",IF(AT25&gt;0,0,1),IF(AT25=0,0,1))</f>
        <v>0</v>
      </c>
      <c r="CV25" s="31">
        <f t="shared" si="8"/>
        <v>0</v>
      </c>
      <c r="CW25" s="31">
        <f t="shared" si="9"/>
        <v>0</v>
      </c>
      <c r="CX25" s="85" t="str">
        <f t="shared" si="10"/>
        <v>NO</v>
      </c>
      <c r="CY25" s="31">
        <f t="shared" si="11"/>
        <v>0</v>
      </c>
      <c r="CZ25" s="85" t="str">
        <f>IF(ISERROR(VLOOKUP(AI25,EXPERIENCIA!$A$1:$C$2100,1,0)),"NO","SI")</f>
        <v>NO</v>
      </c>
      <c r="DA25" s="85" t="str">
        <f>IF(CX25="no","NO APLICA",IF(AX25=0,"ERROR NOTA",IF(AND(AX25&gt;1,CZ25="NO"),"ERROR NOTA",IF(AND(CZ25="NO",AX25=1),0,IF(VLOOKUP(AI25,EXPERIENCIA!$A$1:$C$2100,3,0)=AX25,0,"ERROR NOTA")))))</f>
        <v>NO APLICA</v>
      </c>
      <c r="DB25" s="85" t="str">
        <f>IF(ISERROR(VLOOKUP(AI25,COMPORTAMIENTO!$A$1:$C$2100,1,0)),"NO","SI")</f>
        <v>SI</v>
      </c>
      <c r="DC25" s="85" t="str">
        <f>IF(CX25="NO","NO APLICA",IF(AY25=0,"ERROR NOTA",IF(AND(DB25="NO",AY25=7),0,IF(VLOOKUP(AI25,COMPORTAMIENTO!$A$2:$H$2100,8,0)=AY25,0,"ERROR NOTA"))))</f>
        <v>NO APLICA</v>
      </c>
      <c r="DD25" s="104" t="str">
        <f t="shared" si="12"/>
        <v>NO APLICA</v>
      </c>
      <c r="DE25" s="104" t="str">
        <f t="shared" si="13"/>
        <v>NO APLICA</v>
      </c>
      <c r="DF25" s="85" t="str">
        <f t="shared" si="14"/>
        <v>SI</v>
      </c>
      <c r="DG25" s="85">
        <f t="shared" si="15"/>
        <v>0</v>
      </c>
      <c r="DH25" s="85">
        <f t="shared" si="16"/>
        <v>0</v>
      </c>
      <c r="DI25" s="85" t="str">
        <f t="shared" si="17"/>
        <v>NO APLICA</v>
      </c>
      <c r="DJ25" s="12" t="str">
        <f t="shared" si="18"/>
        <v>NO APLICA</v>
      </c>
      <c r="DK25" s="7" t="str">
        <f t="shared" si="19"/>
        <v>NO APLICA</v>
      </c>
      <c r="DL25" s="12">
        <f t="shared" si="20"/>
        <v>5075</v>
      </c>
      <c r="DM25" s="12">
        <f>VLOOKUP(A25,'5 TD'!$A:$B,2,0)</f>
        <v>5075</v>
      </c>
      <c r="DN25" s="7" t="str">
        <f t="shared" si="21"/>
        <v>NO APLICA</v>
      </c>
      <c r="DO25" s="85" t="str">
        <f t="shared" si="22"/>
        <v>NO APLICA</v>
      </c>
      <c r="DP25" s="85" t="str">
        <f t="shared" si="23"/>
        <v>NO APLICA</v>
      </c>
      <c r="DQ25" s="7" t="str">
        <f t="shared" si="24"/>
        <v>NO APLICA</v>
      </c>
      <c r="DR25" s="85" t="str">
        <f t="shared" si="25"/>
        <v>NO APLICA</v>
      </c>
      <c r="DS25" s="2" t="str">
        <f>+('3 Planilla Preadjudicación OTIC'!BN25)</f>
        <v>NO</v>
      </c>
      <c r="DT25" s="2" t="str">
        <f>IF(DR25="APROBADO",VLOOKUP(A25,'5 TD'!$D$3:$E$270,2,0),"NO APLICA")</f>
        <v>NO APLICA</v>
      </c>
      <c r="DU25" s="2" t="str">
        <f t="shared" si="26"/>
        <v>NO APLICA</v>
      </c>
      <c r="DV25" s="2" t="str">
        <f>IF(DU25="SI",VLOOKUP(A25,'5 TD'!$G$3:$H$270,2,0),"NO APLICA ")</f>
        <v xml:space="preserve">NO APLICA </v>
      </c>
      <c r="DW25" s="2" t="str">
        <f t="shared" si="27"/>
        <v>NO</v>
      </c>
      <c r="DX25" s="2" t="str">
        <f>IF(DW25="SI",VLOOKUP(A25,'5 TD'!$J$4:$K$472,2,0),"NO APLICA")</f>
        <v>NO APLICA</v>
      </c>
      <c r="DY25" s="2" t="str">
        <f t="shared" si="28"/>
        <v>NO APLICA</v>
      </c>
      <c r="DZ25" s="7" t="str">
        <f>IF(DY25="SI",VLOOKUP(A25,'5 TD'!$M$4:$N$350,2,0),"NO APLICA")</f>
        <v>NO APLICA</v>
      </c>
      <c r="EA25" s="2" t="str">
        <f t="shared" si="29"/>
        <v>NO APLICA</v>
      </c>
      <c r="EB25" s="12" t="str">
        <f t="shared" si="30"/>
        <v/>
      </c>
      <c r="EC25" s="12" t="str">
        <f>IF(EA25="SI",VLOOKUP(A25,'5 TD'!$V$4:$W$479,2,0),"NO APLICA")</f>
        <v>NO APLICA</v>
      </c>
      <c r="ED25" s="2" t="str">
        <f t="shared" si="31"/>
        <v>NO</v>
      </c>
      <c r="EE25" s="79" t="str">
        <f>IF(ED25="SI",VLOOKUP(AI25,COMPORTAMIENTO!$A$1:$H$2100,7,0),"NO APLICA")</f>
        <v>NO APLICA</v>
      </c>
      <c r="EF25" s="12" t="str">
        <f>IF(ED25="SI",VLOOKUP(A25,'5 TD'!$P$2:$Q$479,2,0),"NO APLICA")</f>
        <v>NO APLICA</v>
      </c>
      <c r="EG25" s="2" t="str">
        <f t="shared" si="32"/>
        <v>NO</v>
      </c>
      <c r="EH25" s="2">
        <f>IF(CZ25="no",0,VLOOKUP(AI25,EXPERIENCIA!$A$1:$C$2100,2,0))</f>
        <v>0</v>
      </c>
      <c r="EI25" s="2">
        <f>IF(CZ25="si",VLOOKUP(A25,'5 TD'!$S$3:$T$2103,2,0),0)</f>
        <v>0</v>
      </c>
      <c r="EJ25" s="2" t="str">
        <f t="shared" si="33"/>
        <v>SI</v>
      </c>
      <c r="EK25" s="2">
        <f>+('3 Planilla Preadjudicación OTIC'!BU25)</f>
        <v>0</v>
      </c>
      <c r="EQ25" s="86"/>
    </row>
    <row r="26" spans="1:147" s="3" customFormat="1" ht="13" x14ac:dyDescent="0.3">
      <c r="A26" s="2">
        <f>+('3 Planilla Preadjudicación OTIC'!A26)</f>
        <v>14453</v>
      </c>
      <c r="B26" s="2" t="str">
        <f>+('3 Planilla Preadjudicación OTIC'!B26)</f>
        <v>65181652-1</v>
      </c>
      <c r="C26" s="4">
        <f>+('3 Planilla Preadjudicación OTIC'!E26)</f>
        <v>2025</v>
      </c>
      <c r="D26" s="4" t="str">
        <f>+('3 Planilla Preadjudicación OTIC'!F26)</f>
        <v>MANDATO</v>
      </c>
      <c r="E26" s="4" t="str">
        <f>+('3 Planilla Preadjudicación OTIC'!G26)</f>
        <v>65006242-6</v>
      </c>
      <c r="F26" s="4" t="str">
        <f>+('3 Planilla Preadjudicación OTIC'!H26)</f>
        <v>CORPORACIÓN ABRIENDO PUERTAS</v>
      </c>
      <c r="G26" s="4"/>
      <c r="H26" s="4"/>
      <c r="I26" s="4" t="str">
        <f>+('3 Planilla Preadjudicación OTIC'!I26)</f>
        <v>SERVICIOS DE MANICURE Y PEDICURE</v>
      </c>
      <c r="J26" s="4" t="str">
        <f>+('3 Planilla Preadjudicación OTIC'!J26)</f>
        <v>PF0611</v>
      </c>
      <c r="K26" s="4" t="str">
        <f>+('3 Planilla Preadjudicación OTIC'!K26)</f>
        <v>TÉCNICAS PARA EL EMPRENDIMIENTO</v>
      </c>
      <c r="L26" s="4" t="str">
        <f>+('3 Planilla Preadjudicación OTIC'!L26)</f>
        <v>PF0921</v>
      </c>
      <c r="M26" s="2">
        <f>+('3 Planilla Preadjudicación OTIC'!M26)</f>
        <v>13</v>
      </c>
      <c r="N26" s="4" t="str">
        <f>+('3 Planilla Preadjudicación OTIC'!N26)</f>
        <v>METROPOLITANA</v>
      </c>
      <c r="O26" s="4" t="str">
        <f>+('3 Planilla Preadjudicación OTIC'!O26)</f>
        <v>SAN JOAQUÍN</v>
      </c>
      <c r="P26" s="4" t="str">
        <f>+('3 Planilla Preadjudicación OTIC'!P26)</f>
        <v xml:space="preserve">Personas derivadas por Gendarmeria </v>
      </c>
      <c r="Q26" s="4" t="str">
        <f>+('3 Planilla Preadjudicación OTIC'!Q26)</f>
        <v>PRESENCIAL</v>
      </c>
      <c r="R26" s="4" t="str">
        <f>+('3 Planilla Preadjudicación OTIC'!R26)</f>
        <v>INDEPENDIENTE</v>
      </c>
      <c r="S26" s="4">
        <f>+('3 Planilla Preadjudicación OTIC'!S26)</f>
        <v>31</v>
      </c>
      <c r="T26" s="2">
        <f>+('3 Planilla Preadjudicación OTIC'!T26)</f>
        <v>10</v>
      </c>
      <c r="U26" s="2">
        <f>+('3 Planilla Preadjudicación OTIC'!U26)</f>
        <v>110</v>
      </c>
      <c r="V26" s="2">
        <f>+('3 Planilla Preadjudicación OTIC'!V26)</f>
        <v>12</v>
      </c>
      <c r="W26" s="2">
        <f>+('3 Planilla Preadjudicación OTIC'!W26)</f>
        <v>122</v>
      </c>
      <c r="X26" s="2">
        <f>+('3 Planilla Preadjudicación OTIC'!X26)</f>
        <v>4</v>
      </c>
      <c r="Y26" s="2" t="str">
        <f>+('3 Planilla Preadjudicación OTIC'!Y26)</f>
        <v>NO</v>
      </c>
      <c r="Z26" s="2" t="str">
        <f>+('3 Planilla Preadjudicación OTIC'!Z26)</f>
        <v>NO</v>
      </c>
      <c r="AA26" s="2" t="str">
        <f>+('3 Planilla Preadjudicación OTIC'!AA26)</f>
        <v>SI</v>
      </c>
      <c r="AB26" s="4" t="str">
        <f>+('3 Planilla Preadjudicación OTIC'!AB26)</f>
        <v>SE AJUSTA A PLAN FORMATIVO</v>
      </c>
      <c r="AC26" s="4" t="str">
        <f>+('3 Planilla Preadjudicación OTIC'!AC26)</f>
        <v>MUJERES MAYORES DE 18 AÑOS, PRIVADAS DE LIBERTAD EN EL CENTRO PENITENCIARIO FEMENINO DE SANTIAGO, EN SITUACIÓN DE VULNERABILIDAD SOCIAL (PERTENECIENTES AL 80% MÁS VULNERABLE), CON BAJA ESCOLARIDAD Y LIMITADA EXPERIENCIA LABORAL.</v>
      </c>
      <c r="AD26" s="2" t="str">
        <f>+('3 Planilla Preadjudicación OTIC'!AD26)</f>
        <v>NO</v>
      </c>
      <c r="AE26" s="4">
        <f>+('3 Planilla Preadjudicación OTIC'!AE26)</f>
        <v>0</v>
      </c>
      <c r="AF26" s="2" t="str">
        <f>+('3 Planilla Preadjudicación OTIC'!AF26)</f>
        <v>CERRADA</v>
      </c>
      <c r="AG26" s="2">
        <f>+('3 Planilla Preadjudicación OTIC'!AG26)</f>
        <v>31</v>
      </c>
      <c r="AH26" s="2">
        <f>+('3 Planilla Preadjudicación OTIC'!AH26)</f>
        <v>2</v>
      </c>
      <c r="AI26" s="135" t="str">
        <f>+('3 Planilla Preadjudicación OTIC'!AI26)</f>
        <v>77042533-6</v>
      </c>
      <c r="AJ26" s="4" t="str">
        <f>+('3 Planilla Preadjudicación OTIC'!AJ26)</f>
        <v>SERVICIOS DE CAPACITACIÓN COGNOSONLINE SpA</v>
      </c>
      <c r="AK26" s="2">
        <f>+('3 Planilla Preadjudicación OTIC'!AK26)</f>
        <v>122</v>
      </c>
      <c r="AL26" s="2">
        <f>+('3 Planilla Preadjudicación OTIC'!AL26)</f>
        <v>31</v>
      </c>
      <c r="AM26" s="12">
        <f>+('3 Planilla Preadjudicación OTIC'!AM26)</f>
        <v>5075</v>
      </c>
      <c r="AN26" s="12">
        <f>+('3 Planilla Preadjudicación OTIC'!AN26)</f>
        <v>115000</v>
      </c>
      <c r="AO26" s="12">
        <f>+('3 Planilla Preadjudicación OTIC'!AO26)</f>
        <v>0</v>
      </c>
      <c r="AP26" s="12">
        <f>+('3 Planilla Preadjudicación OTIC'!AP26)</f>
        <v>6191500</v>
      </c>
      <c r="AQ26" s="12">
        <f>+('3 Planilla Preadjudicación OTIC'!AQ26)</f>
        <v>0</v>
      </c>
      <c r="AR26" s="12">
        <f>+('3 Planilla Preadjudicación OTIC'!AR26)</f>
        <v>1150000</v>
      </c>
      <c r="AS26" s="12">
        <f>+('3 Planilla Preadjudicación OTIC'!AS26)</f>
        <v>0</v>
      </c>
      <c r="AT26" s="12">
        <f>+('3 Planilla Preadjudicación OTIC'!AT26)</f>
        <v>0</v>
      </c>
      <c r="AU26" s="12">
        <f>+('3 Planilla Preadjudicación OTIC'!AU26)</f>
        <v>7341500</v>
      </c>
      <c r="AV26" s="2" t="str">
        <f>+('3 Planilla Preadjudicación OTIC'!AV26)</f>
        <v>NO</v>
      </c>
      <c r="AW26" s="4" t="str">
        <f>+('3 Planilla Preadjudicación OTIC'!AW26)</f>
        <v>NUMERAL 6.1.2. ÍTEM 8 - LA POBLACIÓN OBJETIVO ES DERIVADA POR GENDARMERÍA. OTEC NO PRESENTA CARTA DE DICHA INSTITUCIÓN PARA PODER AUTORIZAR SU EJECUCIÓN DENTRO DEL RECINTO RESPECTIVO.</v>
      </c>
      <c r="AX26" s="2">
        <f>+('3 Planilla Preadjudicación OTIC'!AX26)</f>
        <v>0</v>
      </c>
      <c r="AY26" s="2">
        <f>+('3 Planilla Preadjudicación OTIC'!AY26)</f>
        <v>0</v>
      </c>
      <c r="AZ26" s="2">
        <f>+('3 Planilla Preadjudicación OTIC'!AZ26)</f>
        <v>0</v>
      </c>
      <c r="BA26" s="2">
        <f>+('3 Planilla Preadjudicación OTIC'!BA26)</f>
        <v>0</v>
      </c>
      <c r="BB26" s="2">
        <f>+('3 Planilla Preadjudicación OTIC'!BB26)</f>
        <v>0</v>
      </c>
      <c r="BC26" s="2">
        <f>+('3 Planilla Preadjudicación OTIC'!BC26)</f>
        <v>0</v>
      </c>
      <c r="BD26" s="2">
        <f>+('3 Planilla Preadjudicación OTIC'!BD26)</f>
        <v>0</v>
      </c>
      <c r="BE26" s="2">
        <f>+('3 Planilla Preadjudicación OTIC'!BE26)</f>
        <v>0</v>
      </c>
      <c r="BF26" s="2">
        <f>+('3 Planilla Preadjudicación OTIC'!BF26)</f>
        <v>0</v>
      </c>
      <c r="BG26" s="2">
        <f>+('3 Planilla Preadjudicación OTIC'!BG26)</f>
        <v>0</v>
      </c>
      <c r="BH26" s="2">
        <f>+('3 Planilla Preadjudicación OTIC'!BH26)</f>
        <v>0</v>
      </c>
      <c r="BI26" s="2">
        <f>+('3 Planilla Preadjudicación OTIC'!BI26)</f>
        <v>0</v>
      </c>
      <c r="BJ26" s="2">
        <f>+('3 Planilla Preadjudicación OTIC'!BJ26)</f>
        <v>0</v>
      </c>
      <c r="BK26" s="2">
        <f>+('3 Planilla Preadjudicación OTIC'!BK26)</f>
        <v>0</v>
      </c>
      <c r="BL26" s="2">
        <f>+('3 Planilla Preadjudicación OTIC'!BL26)</f>
        <v>0</v>
      </c>
      <c r="BM26" s="104">
        <f>ROUND(('3 Planilla Preadjudicación OTIC'!BM26),1)</f>
        <v>0</v>
      </c>
      <c r="BN26" s="4" t="str">
        <f>+('3 Planilla Preadjudicación OTIC'!BN26)</f>
        <v>NO</v>
      </c>
      <c r="BO26" s="4">
        <f>+('3 Planilla Preadjudicación OTIC'!BO26)</f>
        <v>0</v>
      </c>
      <c r="BP26" s="4">
        <f>+('3 Planilla Preadjudicación OTIC'!BP26)</f>
        <v>0</v>
      </c>
      <c r="BQ26" s="4">
        <f>+('3 Planilla Preadjudicación OTIC'!BQ26)</f>
        <v>0</v>
      </c>
      <c r="BR26" s="4">
        <f>+('3 Planilla Preadjudicación OTIC'!BR26)</f>
        <v>0</v>
      </c>
      <c r="BS26" s="4">
        <f>+('3 Planilla Preadjudicación OTIC'!BS26)</f>
        <v>0</v>
      </c>
      <c r="BT26" s="4">
        <f>+('3 Planilla Preadjudicación OTIC'!BT26)</f>
        <v>0</v>
      </c>
      <c r="BU26" s="85">
        <f>IF(VLOOKUP(A26,'BD OFICIAL'!$A$1:$AL$2098,7,0)=D26,0,1)</f>
        <v>0</v>
      </c>
      <c r="BV26" s="85">
        <f>IF(VLOOKUP(A26,'BD OFICIAL'!$A$1:$AL$2098,11,0)=J26,0,1)</f>
        <v>0</v>
      </c>
      <c r="BW26" s="85">
        <f>IF(VLOOKUP(A26,'BD OFICIAL'!$A$1:$AL$2098,13,0)=L26,0,1)</f>
        <v>0</v>
      </c>
      <c r="BX26" s="2">
        <f>IF(VLOOKUP(A26,'BD OFICIAL'!$A$1:$AL$2098,16,0)=O26,0,1)</f>
        <v>0</v>
      </c>
      <c r="BY26" s="2">
        <f>IF(VLOOKUP(A26,'BD OFICIAL'!$A$1:$AL$2098,17,0)=P26,0,1)</f>
        <v>0</v>
      </c>
      <c r="BZ26" s="2">
        <f>IF(VLOOKUP(A26,'BD OFICIAL'!$A$1:$AL$2098,19,0)=R26,0,1)</f>
        <v>0</v>
      </c>
      <c r="CA26" s="2">
        <f>IF(VLOOKUP(A26,'BD OFICIAL'!$A$1:$AL$2098,21,0)=T26,0,1)</f>
        <v>0</v>
      </c>
      <c r="CB26" s="2">
        <f>IF(VLOOKUP(A26,'BD OFICIAL'!$A$1:$AL$2098,24,0)=AK26,0,1)</f>
        <v>0</v>
      </c>
      <c r="CC26" s="2">
        <f>IF(VLOOKUP(A26,'BD OFICIAL'!$A$1:$AL$2098,25,0)=X26,0,1)</f>
        <v>0</v>
      </c>
      <c r="CD26" s="2">
        <f>IF(VLOOKUP(A26,'BD OFICIAL'!$A$1:$AL$2098,26,0)=Y26,0,1)</f>
        <v>0</v>
      </c>
      <c r="CE26" s="2">
        <f>IF(VLOOKUP(A26,'BD OFICIAL'!$A$1:$AL$2098,27,0)=Z26,0,1)</f>
        <v>0</v>
      </c>
      <c r="CF26" s="2">
        <f>IF(VLOOKUP(A26,'BD OFICIAL'!$A$1:$AL$2098,28,0)=AA26,0,1)</f>
        <v>0</v>
      </c>
      <c r="CG26" s="2">
        <f>IF(VLOOKUP(A26,'BD OFICIAL'!$A$1:$AL$2098,33,0)=AF26,0,1)</f>
        <v>0</v>
      </c>
      <c r="CH26" s="2">
        <f>IF(VLOOKUP(A26,'BD OFICIAL'!$A$1:$AL$2098,35,0)=AH26,0,1)</f>
        <v>0</v>
      </c>
      <c r="CI26" s="85">
        <f>IF(VLOOKUP(A26,'BD OFICIAL'!$A$1:$AL$2098,34,0)=AL26,0,1)</f>
        <v>0</v>
      </c>
      <c r="CJ26" s="12">
        <f>VLOOKUP(A26,'BD OFICIAL'!$A$1:$AM$2098,36,0)*AM26-AP26</f>
        <v>0</v>
      </c>
      <c r="CK26" s="85" t="str">
        <f t="shared" si="0"/>
        <v>SHMAN</v>
      </c>
      <c r="CL26" s="85" t="str">
        <f t="shared" si="1"/>
        <v>SI</v>
      </c>
      <c r="CM26" s="85" t="str">
        <f t="shared" si="2"/>
        <v>NO</v>
      </c>
      <c r="CN26" s="31">
        <f t="shared" si="3"/>
        <v>0</v>
      </c>
      <c r="CO26" s="31">
        <f t="shared" si="4"/>
        <v>0</v>
      </c>
      <c r="CP26" s="31">
        <f t="shared" si="5"/>
        <v>0</v>
      </c>
      <c r="CQ26" s="31">
        <f>IF(Y26="NO",0,IF(Y26="SI",IF(VLOOKUP(A26,'BD OFICIAL'!$A:$AO,40,0)=AQ26,0,1)))</f>
        <v>0</v>
      </c>
      <c r="CR26" s="31">
        <f>IF(Z26="NO",0,IF(Z26="SI",IF(VLOOKUP(B26,'BD OFICIAL'!$A:$AO,41,0)=AS26,0,1)))</f>
        <v>0</v>
      </c>
      <c r="CS26" s="31">
        <f t="shared" si="6"/>
        <v>0</v>
      </c>
      <c r="CT26" s="31">
        <f t="shared" si="7"/>
        <v>0</v>
      </c>
      <c r="CU26" s="31">
        <f>IF(VLOOKUP(A26,'BD OFICIAL'!$A$1:$AL$1056,31,0)="SI",IF(AT26&gt;0,0,1),IF(AT26=0,0,1))</f>
        <v>0</v>
      </c>
      <c r="CV26" s="31">
        <f t="shared" si="8"/>
        <v>0</v>
      </c>
      <c r="CW26" s="31">
        <f t="shared" si="9"/>
        <v>0</v>
      </c>
      <c r="CX26" s="85" t="str">
        <f t="shared" si="10"/>
        <v>NO</v>
      </c>
      <c r="CY26" s="31">
        <f t="shared" si="11"/>
        <v>0</v>
      </c>
      <c r="CZ26" s="85" t="str">
        <f>IF(ISERROR(VLOOKUP(AI26,EXPERIENCIA!$A$1:$C$2100,1,0)),"NO","SI")</f>
        <v>NO</v>
      </c>
      <c r="DA26" s="85" t="str">
        <f>IF(CX26="no","NO APLICA",IF(AX26=0,"ERROR NOTA",IF(AND(AX26&gt;1,CZ26="NO"),"ERROR NOTA",IF(AND(CZ26="NO",AX26=1),0,IF(VLOOKUP(AI26,EXPERIENCIA!$A$1:$C$2100,3,0)=AX26,0,"ERROR NOTA")))))</f>
        <v>NO APLICA</v>
      </c>
      <c r="DB26" s="85" t="str">
        <f>IF(ISERROR(VLOOKUP(AI26,COMPORTAMIENTO!$A$1:$C$2100,1,0)),"NO","SI")</f>
        <v>SI</v>
      </c>
      <c r="DC26" s="85" t="str">
        <f>IF(CX26="NO","NO APLICA",IF(AY26=0,"ERROR NOTA",IF(AND(DB26="NO",AY26=7),0,IF(VLOOKUP(AI26,COMPORTAMIENTO!$A$2:$H$2100,8,0)=AY26,0,"ERROR NOTA"))))</f>
        <v>NO APLICA</v>
      </c>
      <c r="DD26" s="104" t="str">
        <f t="shared" si="12"/>
        <v>NO APLICA</v>
      </c>
      <c r="DE26" s="104" t="str">
        <f t="shared" si="13"/>
        <v>NO APLICA</v>
      </c>
      <c r="DF26" s="85" t="str">
        <f t="shared" si="14"/>
        <v>SI</v>
      </c>
      <c r="DG26" s="85">
        <f t="shared" si="15"/>
        <v>0</v>
      </c>
      <c r="DH26" s="85">
        <f t="shared" si="16"/>
        <v>0</v>
      </c>
      <c r="DI26" s="85" t="str">
        <f t="shared" si="17"/>
        <v>NO APLICA</v>
      </c>
      <c r="DJ26" s="12" t="str">
        <f t="shared" si="18"/>
        <v>NO APLICA</v>
      </c>
      <c r="DK26" s="7" t="str">
        <f t="shared" si="19"/>
        <v>NO APLICA</v>
      </c>
      <c r="DL26" s="12">
        <f t="shared" si="20"/>
        <v>5075</v>
      </c>
      <c r="DM26" s="12">
        <f>VLOOKUP(A26,'5 TD'!$A:$B,2,0)</f>
        <v>5075</v>
      </c>
      <c r="DN26" s="7" t="str">
        <f t="shared" si="21"/>
        <v>NO APLICA</v>
      </c>
      <c r="DO26" s="85" t="str">
        <f t="shared" si="22"/>
        <v>NO APLICA</v>
      </c>
      <c r="DP26" s="85" t="str">
        <f t="shared" si="23"/>
        <v>NO APLICA</v>
      </c>
      <c r="DQ26" s="7" t="str">
        <f t="shared" si="24"/>
        <v>NO APLICA</v>
      </c>
      <c r="DR26" s="85" t="str">
        <f t="shared" si="25"/>
        <v>NO APLICA</v>
      </c>
      <c r="DS26" s="2" t="str">
        <f>+('3 Planilla Preadjudicación OTIC'!BN26)</f>
        <v>NO</v>
      </c>
      <c r="DT26" s="2" t="str">
        <f>IF(DR26="APROBADO",VLOOKUP(A26,'5 TD'!$D$3:$E$270,2,0),"NO APLICA")</f>
        <v>NO APLICA</v>
      </c>
      <c r="DU26" s="2" t="str">
        <f t="shared" si="26"/>
        <v>NO APLICA</v>
      </c>
      <c r="DV26" s="2" t="str">
        <f>IF(DU26="SI",VLOOKUP(A26,'5 TD'!$G$3:$H$270,2,0),"NO APLICA ")</f>
        <v xml:space="preserve">NO APLICA </v>
      </c>
      <c r="DW26" s="2" t="str">
        <f t="shared" si="27"/>
        <v>NO</v>
      </c>
      <c r="DX26" s="2" t="str">
        <f>IF(DW26="SI",VLOOKUP(A26,'5 TD'!$J$4:$K$472,2,0),"NO APLICA")</f>
        <v>NO APLICA</v>
      </c>
      <c r="DY26" s="2" t="str">
        <f t="shared" si="28"/>
        <v>NO APLICA</v>
      </c>
      <c r="DZ26" s="7" t="str">
        <f>IF(DY26="SI",VLOOKUP(A26,'5 TD'!$M$4:$N$350,2,0),"NO APLICA")</f>
        <v>NO APLICA</v>
      </c>
      <c r="EA26" s="2" t="str">
        <f t="shared" si="29"/>
        <v>NO APLICA</v>
      </c>
      <c r="EB26" s="12" t="str">
        <f t="shared" si="30"/>
        <v/>
      </c>
      <c r="EC26" s="12" t="str">
        <f>IF(EA26="SI",VLOOKUP(A26,'5 TD'!$V$4:$W$479,2,0),"NO APLICA")</f>
        <v>NO APLICA</v>
      </c>
      <c r="ED26" s="2" t="str">
        <f t="shared" si="31"/>
        <v>NO</v>
      </c>
      <c r="EE26" s="79" t="str">
        <f>IF(ED26="SI",VLOOKUP(AI26,COMPORTAMIENTO!$A$1:$H$2100,7,0),"NO APLICA")</f>
        <v>NO APLICA</v>
      </c>
      <c r="EF26" s="12" t="str">
        <f>IF(ED26="SI",VLOOKUP(A26,'5 TD'!$P$2:$Q$479,2,0),"NO APLICA")</f>
        <v>NO APLICA</v>
      </c>
      <c r="EG26" s="2" t="str">
        <f t="shared" si="32"/>
        <v>NO</v>
      </c>
      <c r="EH26" s="2">
        <f>IF(CZ26="no",0,VLOOKUP(AI26,EXPERIENCIA!$A$1:$C$2100,2,0))</f>
        <v>0</v>
      </c>
      <c r="EI26" s="2">
        <f>IF(CZ26="si",VLOOKUP(A26,'5 TD'!$S$3:$T$2103,2,0),0)</f>
        <v>0</v>
      </c>
      <c r="EJ26" s="2" t="str">
        <f t="shared" si="33"/>
        <v>SI</v>
      </c>
      <c r="EK26" s="2">
        <f>+('3 Planilla Preadjudicación OTIC'!BU26)</f>
        <v>0</v>
      </c>
      <c r="EO26" s="214"/>
      <c r="EQ26" s="86"/>
    </row>
    <row r="27" spans="1:147" s="3" customFormat="1" ht="13" x14ac:dyDescent="0.3">
      <c r="A27" s="2">
        <f>+('3 Planilla Preadjudicación OTIC'!A27)</f>
        <v>14480</v>
      </c>
      <c r="B27" s="2" t="str">
        <f>+('3 Planilla Preadjudicación OTIC'!B27)</f>
        <v>65181652-1</v>
      </c>
      <c r="C27" s="4">
        <f>+('3 Planilla Preadjudicación OTIC'!E27)</f>
        <v>2025</v>
      </c>
      <c r="D27" s="4" t="str">
        <f>+('3 Planilla Preadjudicación OTIC'!F27)</f>
        <v>MANDATO</v>
      </c>
      <c r="E27" s="4" t="str">
        <f>+('3 Planilla Preadjudicación OTIC'!G27)</f>
        <v>82648400-4</v>
      </c>
      <c r="F27" s="4" t="str">
        <f>+('3 Planilla Preadjudicación OTIC'!H27)</f>
        <v>SIP RED DE COLEGIOS</v>
      </c>
      <c r="G27" s="4"/>
      <c r="H27" s="4"/>
      <c r="I27" s="4" t="str">
        <f>+('3 Planilla Preadjudicación OTIC'!I27)</f>
        <v>TÉCNICAS PARA EL EMPRENDIMIENTO</v>
      </c>
      <c r="J27" s="4" t="str">
        <f>+('3 Planilla Preadjudicación OTIC'!J27)</f>
        <v>PF0921</v>
      </c>
      <c r="K27" s="4" t="str">
        <f>+('3 Planilla Preadjudicación OTIC'!K27)</f>
        <v/>
      </c>
      <c r="L27" s="4" t="str">
        <f>+('3 Planilla Preadjudicación OTIC'!L27)</f>
        <v/>
      </c>
      <c r="M27" s="2">
        <f>+('3 Planilla Preadjudicación OTIC'!M27)</f>
        <v>13</v>
      </c>
      <c r="N27" s="4" t="str">
        <f>+('3 Planilla Preadjudicación OTIC'!N27)</f>
        <v>METROPOLITANA</v>
      </c>
      <c r="O27" s="4" t="str">
        <f>+('3 Planilla Preadjudicación OTIC'!O27)</f>
        <v>RECOLETA</v>
      </c>
      <c r="P27" s="4" t="str">
        <f>+('3 Planilla Preadjudicación OTIC'!P27)</f>
        <v>TRABAJADORES POR CUENTA PROPIA CON RENTA INFERIOR A 3 INGRESOS MENSUALES</v>
      </c>
      <c r="Q27" s="4" t="str">
        <f>+('3 Planilla Preadjudicación OTIC'!Q27)</f>
        <v>PRESENCIAL</v>
      </c>
      <c r="R27" s="4" t="str">
        <f>+('3 Planilla Preadjudicación OTIC'!R27)</f>
        <v>INDEPENDIENTE</v>
      </c>
      <c r="S27" s="4">
        <f>+('3 Planilla Preadjudicación OTIC'!S27)</f>
        <v>3</v>
      </c>
      <c r="T27" s="2">
        <f>+('3 Planilla Preadjudicación OTIC'!T27)</f>
        <v>15</v>
      </c>
      <c r="U27" s="2">
        <f>+('3 Planilla Preadjudicación OTIC'!U27)</f>
        <v>12</v>
      </c>
      <c r="V27" s="2">
        <f>+('3 Planilla Preadjudicación OTIC'!V27)</f>
        <v>0</v>
      </c>
      <c r="W27" s="2">
        <f>+('3 Planilla Preadjudicación OTIC'!W27)</f>
        <v>12</v>
      </c>
      <c r="X27" s="2">
        <f>+('3 Planilla Preadjudicación OTIC'!X27)</f>
        <v>4</v>
      </c>
      <c r="Y27" s="2" t="str">
        <f>+('3 Planilla Preadjudicación OTIC'!Y27)</f>
        <v>SI</v>
      </c>
      <c r="Z27" s="2" t="str">
        <f>+('3 Planilla Preadjudicación OTIC'!Z27)</f>
        <v>NO</v>
      </c>
      <c r="AA27" s="2" t="str">
        <f>+('3 Planilla Preadjudicación OTIC'!AA27)</f>
        <v>NO</v>
      </c>
      <c r="AB27" s="4" t="str">
        <f>+('3 Planilla Preadjudicación OTIC'!AB27)</f>
        <v>SE AJUSTA A PLAN FORMATIVO</v>
      </c>
      <c r="AC27" s="4" t="str">
        <f>+('3 Planilla Preadjudicación OTIC'!AC27)</f>
        <v>ADULTOS MAYORES DE 18 AÑOS, EMPLEADOS Y/O DESEMPLEADOS, HOMBRES Y MUJERES, CHILENOS Y EXTRANJEROS, QUE RESIDAN EN LA REGION METROPOLITANA Y QUE CUENTEN CON EDUCACIÓN MEDIA COMPLETA</v>
      </c>
      <c r="AD27" s="2" t="str">
        <f>+('3 Planilla Preadjudicación OTIC'!AD27)</f>
        <v>NO</v>
      </c>
      <c r="AE27" s="4">
        <f>+('3 Planilla Preadjudicación OTIC'!AE27)</f>
        <v>0</v>
      </c>
      <c r="AF27" s="2" t="str">
        <f>+('3 Planilla Preadjudicación OTIC'!AF27)</f>
        <v>CERRADA</v>
      </c>
      <c r="AG27" s="2">
        <f>+('3 Planilla Preadjudicación OTIC'!AG27)</f>
        <v>3</v>
      </c>
      <c r="AH27" s="2">
        <f>+('3 Planilla Preadjudicación OTIC'!AH27)</f>
        <v>1</v>
      </c>
      <c r="AI27" s="135" t="str">
        <f>+('3 Planilla Preadjudicación OTIC'!AI27)</f>
        <v>77042533-6</v>
      </c>
      <c r="AJ27" s="4" t="str">
        <f>+('3 Planilla Preadjudicación OTIC'!AJ27)</f>
        <v>SERVICIOS DE CAPACITACIÓN COGNOSONLINE SpA</v>
      </c>
      <c r="AK27" s="2">
        <f>+('3 Planilla Preadjudicación OTIC'!AK27)</f>
        <v>12</v>
      </c>
      <c r="AL27" s="2">
        <f>+('3 Planilla Preadjudicación OTIC'!AL27)</f>
        <v>3</v>
      </c>
      <c r="AM27" s="12">
        <f>+('3 Planilla Preadjudicación OTIC'!AM27)</f>
        <v>4130</v>
      </c>
      <c r="AN27" s="12">
        <f>+('3 Planilla Preadjudicación OTIC'!AN27)</f>
        <v>0</v>
      </c>
      <c r="AO27" s="12">
        <f>+('3 Planilla Preadjudicación OTIC'!AO27)</f>
        <v>0</v>
      </c>
      <c r="AP27" s="12">
        <f>+('3 Planilla Preadjudicación OTIC'!AP27)</f>
        <v>743400</v>
      </c>
      <c r="AQ27" s="12">
        <f>+('3 Planilla Preadjudicación OTIC'!AQ27)</f>
        <v>180000</v>
      </c>
      <c r="AR27" s="12">
        <f>+('3 Planilla Preadjudicación OTIC'!AR27)</f>
        <v>0</v>
      </c>
      <c r="AS27" s="12">
        <f>+('3 Planilla Preadjudicación OTIC'!AS27)</f>
        <v>0</v>
      </c>
      <c r="AT27" s="12">
        <f>+('3 Planilla Preadjudicación OTIC'!AT27)</f>
        <v>0</v>
      </c>
      <c r="AU27" s="12">
        <f>+('3 Planilla Preadjudicación OTIC'!AU27)</f>
        <v>923400</v>
      </c>
      <c r="AV27" s="2" t="str">
        <f>+('3 Planilla Preadjudicación OTIC'!AV27)</f>
        <v>SI</v>
      </c>
      <c r="AW27" s="4">
        <f>+('3 Planilla Preadjudicación OTIC'!AW27)</f>
        <v>0</v>
      </c>
      <c r="AX27" s="2">
        <f>+('3 Planilla Preadjudicación OTIC'!AX27)</f>
        <v>1</v>
      </c>
      <c r="AY27" s="2">
        <f>+('3 Planilla Preadjudicación OTIC'!AY27)</f>
        <v>7</v>
      </c>
      <c r="AZ27" s="2">
        <f>+('3 Planilla Preadjudicación OTIC'!AZ27)</f>
        <v>0</v>
      </c>
      <c r="BA27" s="2">
        <f>+('3 Planilla Preadjudicación OTIC'!BA27)</f>
        <v>0</v>
      </c>
      <c r="BB27" s="2">
        <f>+('3 Planilla Preadjudicación OTIC'!BB27)</f>
        <v>0</v>
      </c>
      <c r="BC27" s="2">
        <f>+('3 Planilla Preadjudicación OTIC'!BC27)</f>
        <v>0</v>
      </c>
      <c r="BD27" s="2">
        <f>+('3 Planilla Preadjudicación OTIC'!BD27)</f>
        <v>0</v>
      </c>
      <c r="BE27" s="2">
        <f>+('3 Planilla Preadjudicación OTIC'!BE27)</f>
        <v>0</v>
      </c>
      <c r="BF27" s="2">
        <f>+('3 Planilla Preadjudicación OTIC'!BF27)</f>
        <v>0</v>
      </c>
      <c r="BG27" s="2">
        <f>+('3 Planilla Preadjudicación OTIC'!BG27)</f>
        <v>7</v>
      </c>
      <c r="BH27" s="2">
        <f>+('3 Planilla Preadjudicación OTIC'!BH27)</f>
        <v>7</v>
      </c>
      <c r="BI27" s="2">
        <f>+('3 Planilla Preadjudicación OTIC'!BI27)</f>
        <v>5</v>
      </c>
      <c r="BJ27" s="2">
        <f>+('3 Planilla Preadjudicación OTIC'!BJ27)</f>
        <v>5</v>
      </c>
      <c r="BK27" s="2">
        <f>+('3 Planilla Preadjudicación OTIC'!BK27)</f>
        <v>5</v>
      </c>
      <c r="BL27" s="2">
        <f>+('3 Planilla Preadjudicación OTIC'!BL27)</f>
        <v>7</v>
      </c>
      <c r="BM27" s="104">
        <f>ROUND(('3 Planilla Preadjudicación OTIC'!BM27),1)</f>
        <v>5.8</v>
      </c>
      <c r="BN27" s="4" t="str">
        <f>+('3 Planilla Preadjudicación OTIC'!BN27)</f>
        <v>NO</v>
      </c>
      <c r="BO27" s="4">
        <f>+('3 Planilla Preadjudicación OTIC'!BO27)</f>
        <v>0</v>
      </c>
      <c r="BP27" s="4">
        <f>+('3 Planilla Preadjudicación OTIC'!BP27)</f>
        <v>0</v>
      </c>
      <c r="BQ27" s="4">
        <f>+('3 Planilla Preadjudicación OTIC'!BQ27)</f>
        <v>0</v>
      </c>
      <c r="BR27" s="4">
        <f>+('3 Planilla Preadjudicación OTIC'!BR27)</f>
        <v>0</v>
      </c>
      <c r="BS27" s="4">
        <f>+('3 Planilla Preadjudicación OTIC'!BS27)</f>
        <v>0</v>
      </c>
      <c r="BT27" s="4">
        <f>+('3 Planilla Preadjudicación OTIC'!BT27)</f>
        <v>0</v>
      </c>
      <c r="BU27" s="85">
        <f>IF(VLOOKUP(A27,'BD OFICIAL'!$A$1:$AL$2098,7,0)=D27,0,1)</f>
        <v>0</v>
      </c>
      <c r="BV27" s="85">
        <f>IF(VLOOKUP(A27,'BD OFICIAL'!$A$1:$AL$2098,11,0)=J27,0,1)</f>
        <v>0</v>
      </c>
      <c r="BW27" s="85">
        <f>IF(VLOOKUP(A27,'BD OFICIAL'!$A$1:$AL$2098,13,0)=L27,0,1)</f>
        <v>0</v>
      </c>
      <c r="BX27" s="2">
        <f>IF(VLOOKUP(A27,'BD OFICIAL'!$A$1:$AL$2098,16,0)=O27,0,1)</f>
        <v>0</v>
      </c>
      <c r="BY27" s="2">
        <f>IF(VLOOKUP(A27,'BD OFICIAL'!$A$1:$AL$2098,17,0)=P27,0,1)</f>
        <v>0</v>
      </c>
      <c r="BZ27" s="2">
        <f>IF(VLOOKUP(A27,'BD OFICIAL'!$A$1:$AL$2098,19,0)=R27,0,1)</f>
        <v>0</v>
      </c>
      <c r="CA27" s="2">
        <f>IF(VLOOKUP(A27,'BD OFICIAL'!$A$1:$AL$2098,21,0)=T27,0,1)</f>
        <v>0</v>
      </c>
      <c r="CB27" s="2">
        <f>IF(VLOOKUP(A27,'BD OFICIAL'!$A$1:$AL$2098,24,0)=AK27,0,1)</f>
        <v>0</v>
      </c>
      <c r="CC27" s="2">
        <f>IF(VLOOKUP(A27,'BD OFICIAL'!$A$1:$AL$2098,25,0)=X27,0,1)</f>
        <v>0</v>
      </c>
      <c r="CD27" s="2">
        <f>IF(VLOOKUP(A27,'BD OFICIAL'!$A$1:$AL$2098,26,0)=Y27,0,1)</f>
        <v>0</v>
      </c>
      <c r="CE27" s="2">
        <f>IF(VLOOKUP(A27,'BD OFICIAL'!$A$1:$AL$2098,27,0)=Z27,0,1)</f>
        <v>0</v>
      </c>
      <c r="CF27" s="2">
        <f>IF(VLOOKUP(A27,'BD OFICIAL'!$A$1:$AL$2098,28,0)=AA27,0,1)</f>
        <v>0</v>
      </c>
      <c r="CG27" s="2">
        <f>IF(VLOOKUP(A27,'BD OFICIAL'!$A$1:$AL$2098,33,0)=AF27,0,1)</f>
        <v>0</v>
      </c>
      <c r="CH27" s="2">
        <f>IF(VLOOKUP(A27,'BD OFICIAL'!$A$1:$AL$2098,35,0)=AH27,0,1)</f>
        <v>0</v>
      </c>
      <c r="CI27" s="85">
        <f>IF(VLOOKUP(A27,'BD OFICIAL'!$A$1:$AL$2098,34,0)=AL27,0,1)</f>
        <v>0</v>
      </c>
      <c r="CJ27" s="12">
        <f>VLOOKUP(A27,'BD OFICIAL'!$A$1:$AM$2098,36,0)*AM27-AP27</f>
        <v>0</v>
      </c>
      <c r="CK27" s="85" t="str">
        <f t="shared" si="0"/>
        <v>SSH</v>
      </c>
      <c r="CL27" s="85" t="str">
        <f t="shared" si="1"/>
        <v>SI</v>
      </c>
      <c r="CM27" s="85" t="str">
        <f t="shared" si="2"/>
        <v>NO</v>
      </c>
      <c r="CN27" s="31">
        <f t="shared" si="3"/>
        <v>0</v>
      </c>
      <c r="CO27" s="31">
        <f t="shared" si="4"/>
        <v>0</v>
      </c>
      <c r="CP27" s="31">
        <f t="shared" si="5"/>
        <v>0</v>
      </c>
      <c r="CQ27" s="31">
        <f>IF(Y27="NO",0,IF(Y27="SI",IF(VLOOKUP(A27,'BD OFICIAL'!$A:$AO,40,0)=AQ27,0,1)))</f>
        <v>0</v>
      </c>
      <c r="CR27" s="31">
        <f>IF(Z27="NO",0,IF(Z27="SI",IF(VLOOKUP(B27,'BD OFICIAL'!$A:$AO,41,0)=AS27,0,1)))</f>
        <v>0</v>
      </c>
      <c r="CS27" s="31">
        <f t="shared" si="6"/>
        <v>0</v>
      </c>
      <c r="CT27" s="31">
        <f t="shared" si="7"/>
        <v>0</v>
      </c>
      <c r="CU27" s="31">
        <f>IF(VLOOKUP(A27,'BD OFICIAL'!$A$1:$AL$1056,31,0)="SI",IF(AT27&gt;0,0,1),IF(AT27=0,0,1))</f>
        <v>0</v>
      </c>
      <c r="CV27" s="31">
        <f t="shared" si="8"/>
        <v>0</v>
      </c>
      <c r="CW27" s="31">
        <f t="shared" si="9"/>
        <v>0</v>
      </c>
      <c r="CX27" s="85" t="str">
        <f t="shared" si="10"/>
        <v>SI</v>
      </c>
      <c r="CY27" s="31">
        <f t="shared" si="11"/>
        <v>0</v>
      </c>
      <c r="CZ27" s="85" t="str">
        <f>IF(ISERROR(VLOOKUP(AI27,EXPERIENCIA!$A$1:$C$2100,1,0)),"NO","SI")</f>
        <v>NO</v>
      </c>
      <c r="DA27" s="85">
        <f>IF(CX27="no","NO APLICA",IF(AX27=0,"ERROR NOTA",IF(AND(AX27&gt;1,CZ27="NO"),"ERROR NOTA",IF(AND(CZ27="NO",AX27=1),0,IF(VLOOKUP(AI27,EXPERIENCIA!$A$1:$C$2100,3,0)=AX27,0,"ERROR NOTA")))))</f>
        <v>0</v>
      </c>
      <c r="DB27" s="85" t="str">
        <f>IF(ISERROR(VLOOKUP(AI27,COMPORTAMIENTO!$A$1:$C$2100,1,0)),"NO","SI")</f>
        <v>SI</v>
      </c>
      <c r="DC27" s="85">
        <f>IF(CX27="NO","NO APLICA",IF(AY27=0,"ERROR NOTA",IF(AND(DB27="NO",AY27=7),0,IF(VLOOKUP(AI27,COMPORTAMIENTO!$A$2:$H$2100,8,0)=AY27,0,"ERROR NOTA"))))</f>
        <v>0</v>
      </c>
      <c r="DD27" s="104">
        <f t="shared" si="12"/>
        <v>0.1</v>
      </c>
      <c r="DE27" s="104">
        <f t="shared" si="13"/>
        <v>0.70000000000000007</v>
      </c>
      <c r="DF27" s="85" t="str">
        <f t="shared" si="14"/>
        <v>SI</v>
      </c>
      <c r="DG27" s="85">
        <f t="shared" si="15"/>
        <v>0</v>
      </c>
      <c r="DH27" s="85">
        <f t="shared" si="16"/>
        <v>0</v>
      </c>
      <c r="DI27" s="85">
        <f t="shared" si="17"/>
        <v>0</v>
      </c>
      <c r="DJ27" s="7">
        <f t="shared" si="18"/>
        <v>6.2</v>
      </c>
      <c r="DK27" s="7">
        <f t="shared" si="19"/>
        <v>6.2</v>
      </c>
      <c r="DL27" s="12">
        <f t="shared" si="20"/>
        <v>4130</v>
      </c>
      <c r="DM27" s="12">
        <f>VLOOKUP(A27,'5 TD'!$A:$B,2,0)</f>
        <v>4130</v>
      </c>
      <c r="DN27" s="7">
        <f t="shared" si="21"/>
        <v>7</v>
      </c>
      <c r="DO27" s="85" t="str">
        <f t="shared" si="22"/>
        <v>APROBADO</v>
      </c>
      <c r="DP27" s="85" t="str">
        <f t="shared" si="23"/>
        <v>APROBADO</v>
      </c>
      <c r="DQ27" s="7">
        <f t="shared" si="24"/>
        <v>5.8</v>
      </c>
      <c r="DR27" s="85" t="str">
        <f t="shared" si="25"/>
        <v>APROBADO</v>
      </c>
      <c r="DS27" s="2" t="str">
        <f>+('3 Planilla Preadjudicación OTIC'!BN27)</f>
        <v>NO</v>
      </c>
      <c r="DT27" s="2">
        <f>IF(DR27="APROBADO",VLOOKUP(A27,'5 TD'!$D$3:$E$270,2,0),"NO APLICA")</f>
        <v>6.4</v>
      </c>
      <c r="DU27" s="2" t="str">
        <f t="shared" si="26"/>
        <v>NO</v>
      </c>
      <c r="DV27" s="2" t="str">
        <f>IF(DU27="SI",VLOOKUP(A27,'5 TD'!$G$3:$H$270,2,0),"NO APLICA ")</f>
        <v xml:space="preserve">NO APLICA </v>
      </c>
      <c r="DW27" s="2" t="str">
        <f t="shared" si="27"/>
        <v>NO</v>
      </c>
      <c r="DX27" s="2" t="str">
        <f>IF(DW27="SI",VLOOKUP(A27,'5 TD'!$J$4:$K$472,2,0),"NO APLICA")</f>
        <v>NO APLICA</v>
      </c>
      <c r="DY27" s="2" t="str">
        <f t="shared" si="28"/>
        <v>NO APLICA</v>
      </c>
      <c r="DZ27" s="7" t="str">
        <f>IF(DY27="SI",VLOOKUP(A27,'5 TD'!$M$4:$N$350,2,0),"NO APLICA")</f>
        <v>NO APLICA</v>
      </c>
      <c r="EA27" s="2" t="str">
        <f t="shared" si="29"/>
        <v>NO APLICA</v>
      </c>
      <c r="EB27" s="12" t="str">
        <f t="shared" si="30"/>
        <v/>
      </c>
      <c r="EC27" s="12" t="str">
        <f>IF(EA27="SI",VLOOKUP(A27,'5 TD'!$V$4:$W$479,2,0),"NO APLICA")</f>
        <v>NO APLICA</v>
      </c>
      <c r="ED27" s="2" t="s">
        <v>2600</v>
      </c>
      <c r="EE27" s="79">
        <f>IF(ED27="SI",VLOOKUP(AI27,COMPORTAMIENTO!$A$1:$H$2100,7,0),"NO APLICA")</f>
        <v>0</v>
      </c>
      <c r="EF27" s="12">
        <f>IF(ED27="SI",VLOOKUP(A27,'5 TD'!$P$2:$Q$479,2,0),"NO APLICA")</f>
        <v>0</v>
      </c>
      <c r="EG27" s="2" t="str">
        <f t="shared" si="32"/>
        <v>SI</v>
      </c>
      <c r="EH27" s="2">
        <f>IF(CZ27="no",0,VLOOKUP(AI27,EXPERIENCIA!$A$1:$C$2100,2,0))</f>
        <v>0</v>
      </c>
      <c r="EI27" s="2">
        <f>IF(CZ27="si",VLOOKUP(A27,'5 TD'!$S$3:$T$2103,2,0),0)</f>
        <v>0</v>
      </c>
      <c r="EJ27" s="2" t="str">
        <f t="shared" si="33"/>
        <v>SI</v>
      </c>
      <c r="EK27" s="2">
        <f>+('3 Planilla Preadjudicación OTIC'!BU27)</f>
        <v>0</v>
      </c>
      <c r="EL27" s="4"/>
      <c r="EO27" s="214"/>
      <c r="EQ27" s="86"/>
    </row>
    <row r="28" spans="1:147" s="3" customFormat="1" ht="13" x14ac:dyDescent="0.3">
      <c r="A28" s="2">
        <f>+('3 Planilla Preadjudicación OTIC'!A28)</f>
        <v>14461</v>
      </c>
      <c r="B28" s="2" t="str">
        <f>+('3 Planilla Preadjudicación OTIC'!B28)</f>
        <v>65181652-1</v>
      </c>
      <c r="C28" s="4">
        <f>+('3 Planilla Preadjudicación OTIC'!E28)</f>
        <v>2025</v>
      </c>
      <c r="D28" s="4" t="str">
        <f>+('3 Planilla Preadjudicación OTIC'!F28)</f>
        <v>MANDATO</v>
      </c>
      <c r="E28" s="4" t="str">
        <f>+('3 Planilla Preadjudicación OTIC'!G28)</f>
        <v>82623500-4</v>
      </c>
      <c r="F28" s="4" t="str">
        <f>+('3 Planilla Preadjudicación OTIC'!H28)</f>
        <v>IDEAL</v>
      </c>
      <c r="G28" s="4"/>
      <c r="H28" s="4"/>
      <c r="I28" s="4" t="str">
        <f>+('3 Planilla Preadjudicación OTIC'!I28)</f>
        <v>ELABORACIÓN DE JABONES Y SALES DE BAÑO</v>
      </c>
      <c r="J28" s="4" t="str">
        <f>+('3 Planilla Preadjudicación OTIC'!J28)</f>
        <v>PF0578</v>
      </c>
      <c r="K28" s="4" t="str">
        <f>+('3 Planilla Preadjudicación OTIC'!K28)</f>
        <v/>
      </c>
      <c r="L28" s="4" t="str">
        <f>+('3 Planilla Preadjudicación OTIC'!L28)</f>
        <v/>
      </c>
      <c r="M28" s="2">
        <f>+('3 Planilla Preadjudicación OTIC'!M28)</f>
        <v>13</v>
      </c>
      <c r="N28" s="4" t="str">
        <f>+('3 Planilla Preadjudicación OTIC'!N28)</f>
        <v>METROPOLITANA</v>
      </c>
      <c r="O28" s="4" t="str">
        <f>+('3 Planilla Preadjudicación OTIC'!O28)</f>
        <v>QUILICURA</v>
      </c>
      <c r="P28" s="4" t="str">
        <f>+('3 Planilla Preadjudicación OTIC'!P28)</f>
        <v>EMPRENDEDORES/AS INFORMALES O PERSONAS VULNERABLES PERTENECIENTES AL 80% MAS VULNERABLE</v>
      </c>
      <c r="Q28" s="4" t="str">
        <f>+('3 Planilla Preadjudicación OTIC'!Q28)</f>
        <v>PRESENCIAL</v>
      </c>
      <c r="R28" s="4" t="str">
        <f>+('3 Planilla Preadjudicación OTIC'!R28)</f>
        <v>INDEPENDIENTE</v>
      </c>
      <c r="S28" s="4">
        <f>+('3 Planilla Preadjudicación OTIC'!S28)</f>
        <v>25</v>
      </c>
      <c r="T28" s="2">
        <f>+('3 Planilla Preadjudicación OTIC'!T28)</f>
        <v>12</v>
      </c>
      <c r="U28" s="2">
        <f>+('3 Planilla Preadjudicación OTIC'!U28)</f>
        <v>100</v>
      </c>
      <c r="V28" s="2">
        <f>+('3 Planilla Preadjudicación OTIC'!V28)</f>
        <v>0</v>
      </c>
      <c r="W28" s="2">
        <f>+('3 Planilla Preadjudicación OTIC'!W28)</f>
        <v>100</v>
      </c>
      <c r="X28" s="2">
        <f>+('3 Planilla Preadjudicación OTIC'!X28)</f>
        <v>4</v>
      </c>
      <c r="Y28" s="2" t="str">
        <f>+('3 Planilla Preadjudicación OTIC'!Y28)</f>
        <v>SI</v>
      </c>
      <c r="Z28" s="2" t="str">
        <f>+('3 Planilla Preadjudicación OTIC'!Z28)</f>
        <v>NO</v>
      </c>
      <c r="AA28" s="2" t="str">
        <f>+('3 Planilla Preadjudicación OTIC'!AA28)</f>
        <v>NO</v>
      </c>
      <c r="AB28" s="4" t="str">
        <f>+('3 Planilla Preadjudicación OTIC'!AB28)</f>
        <v>SE AJUSTA A PLAN FORMATIVO</v>
      </c>
      <c r="AC28" s="4" t="str">
        <f>+('3 Planilla Preadjudicación OTIC'!AC28)</f>
        <v>HOMBRES Y MUJERES MAYORES DE 18 AÑOS Y MENOS DE 60, QUE PERTENEZCAN A LA COMUNA DE QUILICURA. QUE SON EMPRENDEDORES QUE ESTAN DENTRO DEL 80% MAS VULNERABLE Y QUE TIENEN EDUCACIÓN BASICA COMPLETA PREFERENTEMENTE</v>
      </c>
      <c r="AD28" s="2" t="str">
        <f>+('3 Planilla Preadjudicación OTIC'!AD28)</f>
        <v>NO</v>
      </c>
      <c r="AE28" s="4">
        <f>+('3 Planilla Preadjudicación OTIC'!AE28)</f>
        <v>0</v>
      </c>
      <c r="AF28" s="2" t="str">
        <f>+('3 Planilla Preadjudicación OTIC'!AF28)</f>
        <v>CERRADA</v>
      </c>
      <c r="AG28" s="2">
        <f>+('3 Planilla Preadjudicación OTIC'!AG28)</f>
        <v>25</v>
      </c>
      <c r="AH28" s="2">
        <f>+('3 Planilla Preadjudicación OTIC'!AH28)</f>
        <v>2</v>
      </c>
      <c r="AI28" s="135" t="str">
        <f>+('3 Planilla Preadjudicación OTIC'!AI28)</f>
        <v>77042533-6</v>
      </c>
      <c r="AJ28" s="4" t="str">
        <f>+('3 Planilla Preadjudicación OTIC'!AJ28)</f>
        <v>SERVICIOS DE CAPACITACIÓN COGNOSONLINE SpA</v>
      </c>
      <c r="AK28" s="2">
        <f>+('3 Planilla Preadjudicación OTIC'!AK28)</f>
        <v>100</v>
      </c>
      <c r="AL28" s="2">
        <f>+('3 Planilla Preadjudicación OTIC'!AL28)</f>
        <v>25</v>
      </c>
      <c r="AM28" s="12">
        <f>+('3 Planilla Preadjudicación OTIC'!AM28)</f>
        <v>5075</v>
      </c>
      <c r="AN28" s="12">
        <f>+('3 Planilla Preadjudicación OTIC'!AN28)</f>
        <v>0</v>
      </c>
      <c r="AO28" s="12">
        <f>+('3 Planilla Preadjudicación OTIC'!AO28)</f>
        <v>0</v>
      </c>
      <c r="AP28" s="12">
        <f>+('3 Planilla Preadjudicación OTIC'!AP28)</f>
        <v>6090000</v>
      </c>
      <c r="AQ28" s="12">
        <f>+('3 Planilla Preadjudicación OTIC'!AQ28)</f>
        <v>1200000</v>
      </c>
      <c r="AR28" s="12">
        <f>+('3 Planilla Preadjudicación OTIC'!AR28)</f>
        <v>0</v>
      </c>
      <c r="AS28" s="12">
        <f>+('3 Planilla Preadjudicación OTIC'!AS28)</f>
        <v>0</v>
      </c>
      <c r="AT28" s="12">
        <f>+('3 Planilla Preadjudicación OTIC'!AT28)</f>
        <v>0</v>
      </c>
      <c r="AU28" s="12">
        <f>+('3 Planilla Preadjudicación OTIC'!AU28)</f>
        <v>7290000</v>
      </c>
      <c r="AV28" s="2" t="str">
        <f>+('3 Planilla Preadjudicación OTIC'!AV28)</f>
        <v>SI</v>
      </c>
      <c r="AW28" s="4">
        <f>+('3 Planilla Preadjudicación OTIC'!AW28)</f>
        <v>0</v>
      </c>
      <c r="AX28" s="2">
        <f>+('3 Planilla Preadjudicación OTIC'!AX28)</f>
        <v>1</v>
      </c>
      <c r="AY28" s="2">
        <f>+('3 Planilla Preadjudicación OTIC'!AY28)</f>
        <v>7</v>
      </c>
      <c r="AZ28" s="2">
        <f>+('3 Planilla Preadjudicación OTIC'!AZ28)</f>
        <v>0</v>
      </c>
      <c r="BA28" s="2">
        <f>+('3 Planilla Preadjudicación OTIC'!BA28)</f>
        <v>0</v>
      </c>
      <c r="BB28" s="2">
        <f>+('3 Planilla Preadjudicación OTIC'!BB28)</f>
        <v>0</v>
      </c>
      <c r="BC28" s="2">
        <f>+('3 Planilla Preadjudicación OTIC'!BC28)</f>
        <v>0</v>
      </c>
      <c r="BD28" s="2">
        <f>+('3 Planilla Preadjudicación OTIC'!BD28)</f>
        <v>0</v>
      </c>
      <c r="BE28" s="2">
        <f>+('3 Planilla Preadjudicación OTIC'!BE28)</f>
        <v>0</v>
      </c>
      <c r="BF28" s="2">
        <f>+('3 Planilla Preadjudicación OTIC'!BF28)</f>
        <v>0</v>
      </c>
      <c r="BG28" s="2">
        <f>+('3 Planilla Preadjudicación OTIC'!BG28)</f>
        <v>7</v>
      </c>
      <c r="BH28" s="2">
        <f>+('3 Planilla Preadjudicación OTIC'!BH28)</f>
        <v>7</v>
      </c>
      <c r="BI28" s="2">
        <f>+('3 Planilla Preadjudicación OTIC'!BI28)</f>
        <v>5</v>
      </c>
      <c r="BJ28" s="2">
        <f>+('3 Planilla Preadjudicación OTIC'!BJ28)</f>
        <v>5</v>
      </c>
      <c r="BK28" s="2">
        <f>+('3 Planilla Preadjudicación OTIC'!BK28)</f>
        <v>5</v>
      </c>
      <c r="BL28" s="2">
        <f>+('3 Planilla Preadjudicación OTIC'!BL28)</f>
        <v>7</v>
      </c>
      <c r="BM28" s="104">
        <f>ROUND(('3 Planilla Preadjudicación OTIC'!BM28),1)</f>
        <v>5.8</v>
      </c>
      <c r="BN28" s="4" t="str">
        <f>+('3 Planilla Preadjudicación OTIC'!BN28)</f>
        <v>NO</v>
      </c>
      <c r="BO28" s="4">
        <f>+('3 Planilla Preadjudicación OTIC'!BO28)</f>
        <v>0</v>
      </c>
      <c r="BP28" s="4">
        <f>+('3 Planilla Preadjudicación OTIC'!BP28)</f>
        <v>0</v>
      </c>
      <c r="BQ28" s="4">
        <f>+('3 Planilla Preadjudicación OTIC'!BQ28)</f>
        <v>0</v>
      </c>
      <c r="BR28" s="4">
        <f>+('3 Planilla Preadjudicación OTIC'!BR28)</f>
        <v>0</v>
      </c>
      <c r="BS28" s="4">
        <f>+('3 Planilla Preadjudicación OTIC'!BS28)</f>
        <v>0</v>
      </c>
      <c r="BT28" s="4">
        <f>+('3 Planilla Preadjudicación OTIC'!BT28)</f>
        <v>0</v>
      </c>
      <c r="BU28" s="85">
        <f>IF(VLOOKUP(A28,'BD OFICIAL'!$A$1:$AL$2098,7,0)=D28,0,1)</f>
        <v>0</v>
      </c>
      <c r="BV28" s="85">
        <f>IF(VLOOKUP(A28,'BD OFICIAL'!$A$1:$AL$2098,11,0)=J28,0,1)</f>
        <v>0</v>
      </c>
      <c r="BW28" s="85">
        <f>IF(VLOOKUP(A28,'BD OFICIAL'!$A$1:$AL$2098,13,0)=L28,0,1)</f>
        <v>0</v>
      </c>
      <c r="BX28" s="2">
        <f>IF(VLOOKUP(A28,'BD OFICIAL'!$A$1:$AL$2098,16,0)=O28,0,1)</f>
        <v>0</v>
      </c>
      <c r="BY28" s="2">
        <f>IF(VLOOKUP(A28,'BD OFICIAL'!$A$1:$AL$2098,17,0)=P28,0,1)</f>
        <v>0</v>
      </c>
      <c r="BZ28" s="2">
        <f>IF(VLOOKUP(A28,'BD OFICIAL'!$A$1:$AL$2098,19,0)=R28,0,1)</f>
        <v>0</v>
      </c>
      <c r="CA28" s="2">
        <f>IF(VLOOKUP(A28,'BD OFICIAL'!$A$1:$AL$2098,21,0)=T28,0,1)</f>
        <v>0</v>
      </c>
      <c r="CB28" s="2">
        <f>IF(VLOOKUP(A28,'BD OFICIAL'!$A$1:$AL$2098,24,0)=AK28,0,1)</f>
        <v>0</v>
      </c>
      <c r="CC28" s="2">
        <f>IF(VLOOKUP(A28,'BD OFICIAL'!$A$1:$AL$2098,25,0)=X28,0,1)</f>
        <v>0</v>
      </c>
      <c r="CD28" s="2">
        <f>IF(VLOOKUP(A28,'BD OFICIAL'!$A$1:$AL$2098,26,0)=Y28,0,1)</f>
        <v>0</v>
      </c>
      <c r="CE28" s="2">
        <f>IF(VLOOKUP(A28,'BD OFICIAL'!$A$1:$AL$2098,27,0)=Z28,0,1)</f>
        <v>0</v>
      </c>
      <c r="CF28" s="2">
        <f>IF(VLOOKUP(A28,'BD OFICIAL'!$A$1:$AL$2098,28,0)=AA28,0,1)</f>
        <v>0</v>
      </c>
      <c r="CG28" s="2">
        <f>IF(VLOOKUP(A28,'BD OFICIAL'!$A$1:$AL$2098,33,0)=AF28,0,1)</f>
        <v>0</v>
      </c>
      <c r="CH28" s="2">
        <f>IF(VLOOKUP(A28,'BD OFICIAL'!$A$1:$AL$2098,35,0)=AH28,0,1)</f>
        <v>0</v>
      </c>
      <c r="CI28" s="85">
        <f>IF(VLOOKUP(A28,'BD OFICIAL'!$A$1:$AL$2098,34,0)=AL28,0,1)</f>
        <v>0</v>
      </c>
      <c r="CJ28" s="12">
        <f>VLOOKUP(A28,'BD OFICIAL'!$A$1:$AM$2098,36,0)*AM28-AP28</f>
        <v>0</v>
      </c>
      <c r="CK28" s="85" t="str">
        <f t="shared" si="0"/>
        <v>SSH</v>
      </c>
      <c r="CL28" s="85" t="str">
        <f t="shared" si="1"/>
        <v>SI</v>
      </c>
      <c r="CM28" s="85" t="str">
        <f t="shared" si="2"/>
        <v>NO</v>
      </c>
      <c r="CN28" s="31">
        <f t="shared" si="3"/>
        <v>0</v>
      </c>
      <c r="CO28" s="31">
        <f t="shared" si="4"/>
        <v>0</v>
      </c>
      <c r="CP28" s="31">
        <f t="shared" si="5"/>
        <v>0</v>
      </c>
      <c r="CQ28" s="31">
        <f>IF(Y28="NO",0,IF(Y28="SI",IF(VLOOKUP(A28,'BD OFICIAL'!$A:$AO,40,0)=AQ28,0,1)))</f>
        <v>0</v>
      </c>
      <c r="CR28" s="31">
        <f>IF(Z28="NO",0,IF(Z28="SI",IF(VLOOKUP(B28,'BD OFICIAL'!$A:$AO,41,0)=AS28,0,1)))</f>
        <v>0</v>
      </c>
      <c r="CS28" s="31">
        <f t="shared" si="6"/>
        <v>0</v>
      </c>
      <c r="CT28" s="31">
        <f t="shared" si="7"/>
        <v>0</v>
      </c>
      <c r="CU28" s="31">
        <f>IF(VLOOKUP(A28,'BD OFICIAL'!$A$1:$AL$1056,31,0)="SI",IF(AT28&gt;0,0,1),IF(AT28=0,0,1))</f>
        <v>0</v>
      </c>
      <c r="CV28" s="31">
        <f t="shared" si="8"/>
        <v>0</v>
      </c>
      <c r="CW28" s="31">
        <f t="shared" si="9"/>
        <v>0</v>
      </c>
      <c r="CX28" s="85" t="str">
        <f t="shared" si="10"/>
        <v>SI</v>
      </c>
      <c r="CY28" s="31">
        <f t="shared" si="11"/>
        <v>0</v>
      </c>
      <c r="CZ28" s="85" t="str">
        <f>IF(ISERROR(VLOOKUP(AI28,EXPERIENCIA!$A$1:$C$2100,1,0)),"NO","SI")</f>
        <v>NO</v>
      </c>
      <c r="DA28" s="85">
        <f>IF(CX28="no","NO APLICA",IF(AX28=0,"ERROR NOTA",IF(AND(AX28&gt;1,CZ28="NO"),"ERROR NOTA",IF(AND(CZ28="NO",AX28=1),0,IF(VLOOKUP(AI28,EXPERIENCIA!$A$1:$C$2100,3,0)=AX28,0,"ERROR NOTA")))))</f>
        <v>0</v>
      </c>
      <c r="DB28" s="85" t="str">
        <f>IF(ISERROR(VLOOKUP(AI28,COMPORTAMIENTO!$A$1:$C$2100,1,0)),"NO","SI")</f>
        <v>SI</v>
      </c>
      <c r="DC28" s="85">
        <f>IF(CX28="NO","NO APLICA",IF(AY28=0,"ERROR NOTA",IF(AND(DB28="NO",AY28=7),0,IF(VLOOKUP(AI28,COMPORTAMIENTO!$A$2:$H$2100,8,0)=AY28,0,"ERROR NOTA"))))</f>
        <v>0</v>
      </c>
      <c r="DD28" s="104">
        <f t="shared" si="12"/>
        <v>0.1</v>
      </c>
      <c r="DE28" s="104">
        <f t="shared" si="13"/>
        <v>0.70000000000000007</v>
      </c>
      <c r="DF28" s="85" t="str">
        <f t="shared" si="14"/>
        <v>SI</v>
      </c>
      <c r="DG28" s="85">
        <f t="shared" si="15"/>
        <v>0</v>
      </c>
      <c r="DH28" s="85">
        <f t="shared" si="16"/>
        <v>0</v>
      </c>
      <c r="DI28" s="85">
        <f t="shared" si="17"/>
        <v>0</v>
      </c>
      <c r="DJ28" s="7">
        <f t="shared" si="18"/>
        <v>6.2</v>
      </c>
      <c r="DK28" s="7">
        <f t="shared" si="19"/>
        <v>6.2</v>
      </c>
      <c r="DL28" s="12">
        <f t="shared" si="20"/>
        <v>5075</v>
      </c>
      <c r="DM28" s="12">
        <f>VLOOKUP(A28,'5 TD'!$A:$B,2,0)</f>
        <v>5075</v>
      </c>
      <c r="DN28" s="7">
        <f t="shared" si="21"/>
        <v>7</v>
      </c>
      <c r="DO28" s="85" t="str">
        <f t="shared" si="22"/>
        <v>APROBADO</v>
      </c>
      <c r="DP28" s="85" t="str">
        <f t="shared" si="23"/>
        <v>APROBADO</v>
      </c>
      <c r="DQ28" s="7">
        <f t="shared" si="24"/>
        <v>5.8</v>
      </c>
      <c r="DR28" s="85" t="str">
        <f t="shared" si="25"/>
        <v>APROBADO</v>
      </c>
      <c r="DS28" s="2" t="str">
        <f>+('3 Planilla Preadjudicación OTIC'!BN28)</f>
        <v>NO</v>
      </c>
      <c r="DT28" s="2">
        <f>IF(DR28="APROBADO",VLOOKUP(A28,'5 TD'!$D$3:$E$270,2,0),"NO APLICA")</f>
        <v>7</v>
      </c>
      <c r="DU28" s="2" t="str">
        <f t="shared" si="26"/>
        <v>NO</v>
      </c>
      <c r="DV28" s="2" t="str">
        <f>IF(DU28="SI",VLOOKUP(A28,'5 TD'!$G$3:$H$270,2,0),"NO APLICA ")</f>
        <v xml:space="preserve">NO APLICA </v>
      </c>
      <c r="DW28" s="2" t="str">
        <f t="shared" si="27"/>
        <v>NO</v>
      </c>
      <c r="DX28" s="2" t="str">
        <f>IF(DW28="SI",VLOOKUP(A28,'5 TD'!$J$4:$K$472,2,0),"NO APLICA")</f>
        <v>NO APLICA</v>
      </c>
      <c r="DY28" s="2" t="str">
        <f t="shared" si="28"/>
        <v>NO APLICA</v>
      </c>
      <c r="DZ28" s="7" t="str">
        <f>IF(DY28="SI",VLOOKUP(A28,'5 TD'!$M$4:$N$350,2,0),"NO APLICA")</f>
        <v>NO APLICA</v>
      </c>
      <c r="EA28" s="2" t="str">
        <f t="shared" si="29"/>
        <v>NO APLICA</v>
      </c>
      <c r="EB28" s="12" t="str">
        <f t="shared" si="30"/>
        <v/>
      </c>
      <c r="EC28" s="12" t="str">
        <f>IF(EA28="SI",VLOOKUP(A28,'5 TD'!$V$4:$W$479,2,0),"NO APLICA")</f>
        <v>NO APLICA</v>
      </c>
      <c r="ED28" s="2" t="str">
        <f t="shared" si="31"/>
        <v>NO</v>
      </c>
      <c r="EE28" s="79" t="str">
        <f>IF(ED28="SI",VLOOKUP(AI28,COMPORTAMIENTO!$A$1:$H$2100,7,0),"NO APLICA")</f>
        <v>NO APLICA</v>
      </c>
      <c r="EF28" s="12" t="str">
        <f>IF(ED28="SI",VLOOKUP(A28,'5 TD'!$P$2:$Q$479,2,0),"NO APLICA")</f>
        <v>NO APLICA</v>
      </c>
      <c r="EG28" s="2" t="str">
        <f t="shared" si="32"/>
        <v>NO</v>
      </c>
      <c r="EH28" s="2">
        <f>IF(CZ28="no",0,VLOOKUP(AI28,EXPERIENCIA!$A$1:$C$2100,2,0))</f>
        <v>0</v>
      </c>
      <c r="EI28" s="2">
        <f>IF(CZ28="si",VLOOKUP(A28,'5 TD'!$S$3:$T$2103,2,0),0)</f>
        <v>0</v>
      </c>
      <c r="EJ28" s="2" t="str">
        <f t="shared" si="33"/>
        <v>SI</v>
      </c>
      <c r="EK28" s="2">
        <f>+('3 Planilla Preadjudicación OTIC'!BU28)</f>
        <v>0</v>
      </c>
      <c r="EL28" s="4"/>
      <c r="EO28" s="214"/>
      <c r="EQ28" s="86"/>
    </row>
    <row r="29" spans="1:147" s="3" customFormat="1" ht="13" x14ac:dyDescent="0.3">
      <c r="A29" s="2">
        <f>+('3 Planilla Preadjudicación OTIC'!A29)</f>
        <v>14405</v>
      </c>
      <c r="B29" s="2" t="str">
        <f>+('3 Planilla Preadjudicación OTIC'!B29)</f>
        <v>65181652-1</v>
      </c>
      <c r="C29" s="4">
        <f>+('3 Planilla Preadjudicación OTIC'!E29)</f>
        <v>2025</v>
      </c>
      <c r="D29" s="4" t="str">
        <f>+('3 Planilla Preadjudicación OTIC'!F29)</f>
        <v>MANDATO</v>
      </c>
      <c r="E29" s="4" t="str">
        <f>+('3 Planilla Preadjudicación OTIC'!G29)</f>
        <v>70012450-9</v>
      </c>
      <c r="F29" s="4" t="str">
        <f>+('3 Planilla Preadjudicación OTIC'!H29)</f>
        <v>SOCIEDAD DE ASISTENCIA Y CAPACTIACIÓN</v>
      </c>
      <c r="G29" s="4"/>
      <c r="H29" s="4"/>
      <c r="I29" s="4" t="str">
        <f>+('3 Planilla Preadjudicación OTIC'!I29)</f>
        <v>HERRAMIENTAS TRANSVERSALES PARA EL EMPLEO</v>
      </c>
      <c r="J29" s="4" t="str">
        <f>+('3 Planilla Preadjudicación OTIC'!J29)</f>
        <v>SIN PLAN FORMATIVO</v>
      </c>
      <c r="K29" s="4" t="str">
        <f>+('3 Planilla Preadjudicación OTIC'!K29)</f>
        <v/>
      </c>
      <c r="L29" s="4" t="str">
        <f>+('3 Planilla Preadjudicación OTIC'!L29)</f>
        <v/>
      </c>
      <c r="M29" s="2">
        <f>+('3 Planilla Preadjudicación OTIC'!M29)</f>
        <v>13</v>
      </c>
      <c r="N29" s="4" t="str">
        <f>+('3 Planilla Preadjudicación OTIC'!N29)</f>
        <v>METROPOLITANA</v>
      </c>
      <c r="O29" s="4" t="str">
        <f>+('3 Planilla Preadjudicación OTIC'!O29)</f>
        <v>PUENTE ALTO</v>
      </c>
      <c r="P29" s="4" t="str">
        <f>+('3 Planilla Preadjudicación OTIC'!P29)</f>
        <v>TRABAJADORES ACTIVOS O EN PROCESO DE RECONVERSIÓN LABORAL</v>
      </c>
      <c r="Q29" s="4" t="str">
        <f>+('3 Planilla Preadjudicación OTIC'!Q29)</f>
        <v>PRESENCIAL</v>
      </c>
      <c r="R29" s="4" t="str">
        <f>+('3 Planilla Preadjudicación OTIC'!R29)</f>
        <v>DEPENDIENTE</v>
      </c>
      <c r="S29" s="4">
        <f>+('3 Planilla Preadjudicación OTIC'!S29)</f>
        <v>22</v>
      </c>
      <c r="T29" s="2">
        <f>+('3 Planilla Preadjudicación OTIC'!T29)</f>
        <v>20</v>
      </c>
      <c r="U29" s="2">
        <f>+('3 Planilla Preadjudicación OTIC'!U29)</f>
        <v>0</v>
      </c>
      <c r="V29" s="2">
        <f>+('3 Planilla Preadjudicación OTIC'!V29)</f>
        <v>0</v>
      </c>
      <c r="W29" s="2">
        <f>+('3 Planilla Preadjudicación OTIC'!W29)</f>
        <v>88</v>
      </c>
      <c r="X29" s="2">
        <f>+('3 Planilla Preadjudicación OTIC'!X29)</f>
        <v>4</v>
      </c>
      <c r="Y29" s="2" t="str">
        <f>+('3 Planilla Preadjudicación OTIC'!Y29)</f>
        <v>SI</v>
      </c>
      <c r="Z29" s="2" t="str">
        <f>+('3 Planilla Preadjudicación OTIC'!Z29)</f>
        <v>NO</v>
      </c>
      <c r="AA29" s="2" t="str">
        <f>+('3 Planilla Preadjudicación OTIC'!AA29)</f>
        <v>NO</v>
      </c>
      <c r="AB29" s="4" t="str">
        <f>+('3 Planilla Preadjudicación OTIC'!AB29)</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29" s="4" t="str">
        <f>+('3 Planilla Preadjudicación OTIC'!AC29)</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29" s="2" t="str">
        <f>+('3 Planilla Preadjudicación OTIC'!AD29)</f>
        <v>NO</v>
      </c>
      <c r="AE29" s="4">
        <f>+('3 Planilla Preadjudicación OTIC'!AE29)</f>
        <v>0</v>
      </c>
      <c r="AF29" s="2" t="str">
        <f>+('3 Planilla Preadjudicación OTIC'!AF29)</f>
        <v>CERRADA</v>
      </c>
      <c r="AG29" s="2">
        <f>+('3 Planilla Preadjudicación OTIC'!AG29)</f>
        <v>22</v>
      </c>
      <c r="AH29" s="2">
        <f>+('3 Planilla Preadjudicación OTIC'!AH29)</f>
        <v>1</v>
      </c>
      <c r="AI29" s="135" t="str">
        <f>+('3 Planilla Preadjudicación OTIC'!AI29)</f>
        <v>76651820-6</v>
      </c>
      <c r="AJ29" s="4" t="str">
        <f>+('3 Planilla Preadjudicación OTIC'!AJ29)</f>
        <v>Actitud Chile Formación Ltda</v>
      </c>
      <c r="AK29" s="2">
        <f>+('3 Planilla Preadjudicación OTIC'!AK29)</f>
        <v>88</v>
      </c>
      <c r="AL29" s="2">
        <f>+('3 Planilla Preadjudicación OTIC'!AL29)</f>
        <v>22</v>
      </c>
      <c r="AM29" s="12">
        <f>+('3 Planilla Preadjudicación OTIC'!AM29)</f>
        <v>5000</v>
      </c>
      <c r="AN29" s="12">
        <f>+('3 Planilla Preadjudicación OTIC'!AN29)</f>
        <v>0</v>
      </c>
      <c r="AO29" s="12">
        <f>+('3 Planilla Preadjudicación OTIC'!AO29)</f>
        <v>0</v>
      </c>
      <c r="AP29" s="12">
        <f>+('3 Planilla Preadjudicación OTIC'!AP29)</f>
        <v>8800000</v>
      </c>
      <c r="AQ29" s="12">
        <f>+('3 Planilla Preadjudicación OTIC'!AQ29)</f>
        <v>1760000</v>
      </c>
      <c r="AR29" s="12">
        <f>+('3 Planilla Preadjudicación OTIC'!AR29)</f>
        <v>0</v>
      </c>
      <c r="AS29" s="12">
        <f>+('3 Planilla Preadjudicación OTIC'!AS29)</f>
        <v>0</v>
      </c>
      <c r="AT29" s="12">
        <f>+('3 Planilla Preadjudicación OTIC'!AT29)</f>
        <v>0</v>
      </c>
      <c r="AU29" s="12">
        <f>+('3 Planilla Preadjudicación OTIC'!AU29)</f>
        <v>10560000</v>
      </c>
      <c r="AV29" s="2" t="str">
        <f>+('3 Planilla Preadjudicación OTIC'!AV29)</f>
        <v>SI</v>
      </c>
      <c r="AW29" s="4">
        <f>+('3 Planilla Preadjudicación OTIC'!AW29)</f>
        <v>0</v>
      </c>
      <c r="AX29" s="2">
        <f>+('3 Planilla Preadjudicación OTIC'!AX29)</f>
        <v>1</v>
      </c>
      <c r="AY29" s="2">
        <f>+('3 Planilla Preadjudicación OTIC'!AY29)</f>
        <v>7</v>
      </c>
      <c r="AZ29" s="2">
        <f>+('3 Planilla Preadjudicación OTIC'!AZ29)</f>
        <v>7</v>
      </c>
      <c r="BA29" s="2">
        <f>+('3 Planilla Preadjudicación OTIC'!BA29)</f>
        <v>7</v>
      </c>
      <c r="BB29" s="2">
        <f>+('3 Planilla Preadjudicación OTIC'!BB29)</f>
        <v>7</v>
      </c>
      <c r="BC29" s="2">
        <f>+('3 Planilla Preadjudicación OTIC'!BC29)</f>
        <v>7</v>
      </c>
      <c r="BD29" s="2">
        <f>+('3 Planilla Preadjudicación OTIC'!BD29)</f>
        <v>1</v>
      </c>
      <c r="BE29" s="2">
        <f>+('3 Planilla Preadjudicación OTIC'!BE29)</f>
        <v>1</v>
      </c>
      <c r="BF29" s="2">
        <f>+('3 Planilla Preadjudicación OTIC'!BF29)</f>
        <v>7</v>
      </c>
      <c r="BG29" s="2">
        <f>+('3 Planilla Preadjudicación OTIC'!BG29)</f>
        <v>7</v>
      </c>
      <c r="BH29" s="2">
        <f>+('3 Planilla Preadjudicación OTIC'!BH29)</f>
        <v>5</v>
      </c>
      <c r="BI29" s="2">
        <f>+('3 Planilla Preadjudicación OTIC'!BI29)</f>
        <v>1</v>
      </c>
      <c r="BJ29" s="2">
        <f>+('3 Planilla Preadjudicación OTIC'!BJ29)</f>
        <v>1</v>
      </c>
      <c r="BK29" s="2">
        <f>+('3 Planilla Preadjudicación OTIC'!BK29)</f>
        <v>1</v>
      </c>
      <c r="BL29" s="2">
        <f>+('3 Planilla Preadjudicación OTIC'!BL29)</f>
        <v>5.8</v>
      </c>
      <c r="BM29" s="104">
        <f>ROUND(('3 Planilla Preadjudicación OTIC'!BM29),1)</f>
        <v>4.5</v>
      </c>
      <c r="BN29" s="4" t="str">
        <f>+('3 Planilla Preadjudicación OTIC'!BN29)</f>
        <v>NO</v>
      </c>
      <c r="BO29" s="4">
        <f>+('3 Planilla Preadjudicación OTIC'!BO29)</f>
        <v>0</v>
      </c>
      <c r="BP29" s="4">
        <f>+('3 Planilla Preadjudicación OTIC'!BP29)</f>
        <v>0</v>
      </c>
      <c r="BQ29" s="4">
        <f>+('3 Planilla Preadjudicación OTIC'!BQ29)</f>
        <v>0</v>
      </c>
      <c r="BR29" s="4">
        <f>+('3 Planilla Preadjudicación OTIC'!BR29)</f>
        <v>0</v>
      </c>
      <c r="BS29" s="4">
        <f>+('3 Planilla Preadjudicación OTIC'!BS29)</f>
        <v>0</v>
      </c>
      <c r="BT29" s="4">
        <f>+('3 Planilla Preadjudicación OTIC'!BT29)</f>
        <v>0</v>
      </c>
      <c r="BU29" s="85">
        <f>IF(VLOOKUP(A29,'BD OFICIAL'!$A$1:$AL$2098,7,0)=D29,0,1)</f>
        <v>0</v>
      </c>
      <c r="BV29" s="85">
        <f>IF(VLOOKUP(A29,'BD OFICIAL'!$A$1:$AL$2098,11,0)=J29,0,1)</f>
        <v>0</v>
      </c>
      <c r="BW29" s="85">
        <f>IF(VLOOKUP(A29,'BD OFICIAL'!$A$1:$AL$2098,13,0)=L29,0,1)</f>
        <v>0</v>
      </c>
      <c r="BX29" s="2">
        <f>IF(VLOOKUP(A29,'BD OFICIAL'!$A$1:$AL$2098,16,0)=O29,0,1)</f>
        <v>0</v>
      </c>
      <c r="BY29" s="2">
        <f>IF(VLOOKUP(A29,'BD OFICIAL'!$A$1:$AL$2098,17,0)=P29,0,1)</f>
        <v>0</v>
      </c>
      <c r="BZ29" s="2">
        <f>IF(VLOOKUP(A29,'BD OFICIAL'!$A$1:$AL$2098,19,0)=R29,0,1)</f>
        <v>0</v>
      </c>
      <c r="CA29" s="2">
        <f>IF(VLOOKUP(A29,'BD OFICIAL'!$A$1:$AL$2098,21,0)=T29,0,1)</f>
        <v>0</v>
      </c>
      <c r="CB29" s="2">
        <f>IF(VLOOKUP(A29,'BD OFICIAL'!$A$1:$AL$2098,24,0)=AK29,0,1)</f>
        <v>0</v>
      </c>
      <c r="CC29" s="2">
        <f>IF(VLOOKUP(A29,'BD OFICIAL'!$A$1:$AL$2098,25,0)=X29,0,1)</f>
        <v>0</v>
      </c>
      <c r="CD29" s="2">
        <f>IF(VLOOKUP(A29,'BD OFICIAL'!$A$1:$AL$2098,26,0)=Y29,0,1)</f>
        <v>0</v>
      </c>
      <c r="CE29" s="2">
        <f>IF(VLOOKUP(A29,'BD OFICIAL'!$A$1:$AL$2098,27,0)=Z29,0,1)</f>
        <v>0</v>
      </c>
      <c r="CF29" s="2">
        <f>IF(VLOOKUP(A29,'BD OFICIAL'!$A$1:$AL$2098,28,0)=AA29,0,1)</f>
        <v>0</v>
      </c>
      <c r="CG29" s="2">
        <f>IF(VLOOKUP(A29,'BD OFICIAL'!$A$1:$AL$2098,33,0)=AF29,0,1)</f>
        <v>0</v>
      </c>
      <c r="CH29" s="2">
        <f>IF(VLOOKUP(A29,'BD OFICIAL'!$A$1:$AL$2098,35,0)=AH29,0,1)</f>
        <v>0</v>
      </c>
      <c r="CI29" s="85">
        <f>IF(VLOOKUP(A29,'BD OFICIAL'!$A$1:$AL$2098,34,0)=AL29,0,1)</f>
        <v>0</v>
      </c>
      <c r="CJ29" s="12">
        <f>VLOOKUP(A29,'BD OFICIAL'!$A$1:$AM$2098,36,0)*AM29-AP29</f>
        <v>0</v>
      </c>
      <c r="CK29" s="85" t="str">
        <f t="shared" si="0"/>
        <v>SSH</v>
      </c>
      <c r="CL29" s="85" t="str">
        <f t="shared" si="1"/>
        <v>NO</v>
      </c>
      <c r="CM29" s="85" t="str">
        <f t="shared" si="2"/>
        <v>SI</v>
      </c>
      <c r="CN29" s="31">
        <f t="shared" si="3"/>
        <v>0</v>
      </c>
      <c r="CO29" s="31">
        <f t="shared" si="4"/>
        <v>0</v>
      </c>
      <c r="CP29" s="31">
        <f t="shared" si="5"/>
        <v>0</v>
      </c>
      <c r="CQ29" s="31">
        <f>IF(Y29="NO",0,IF(Y29="SI",IF(VLOOKUP(A29,'BD OFICIAL'!$A:$AO,40,0)=AQ29,0,1)))</f>
        <v>0</v>
      </c>
      <c r="CR29" s="31">
        <f>IF(Z29="NO",0,IF(Z29="SI",IF(VLOOKUP(B29,'BD OFICIAL'!$A:$AO,41,0)=AS29,0,1)))</f>
        <v>0</v>
      </c>
      <c r="CS29" s="31">
        <f t="shared" si="6"/>
        <v>0</v>
      </c>
      <c r="CT29" s="31">
        <f t="shared" si="7"/>
        <v>0</v>
      </c>
      <c r="CU29" s="31">
        <f>IF(VLOOKUP(A29,'BD OFICIAL'!$A$1:$AL$1056,31,0)="SI",IF(AT29&gt;0,0,1),IF(AT29=0,0,1))</f>
        <v>0</v>
      </c>
      <c r="CV29" s="31">
        <f t="shared" si="8"/>
        <v>0</v>
      </c>
      <c r="CW29" s="31">
        <f t="shared" si="9"/>
        <v>0</v>
      </c>
      <c r="CX29" s="85" t="str">
        <f t="shared" si="10"/>
        <v>SI</v>
      </c>
      <c r="CY29" s="31">
        <f t="shared" si="11"/>
        <v>0</v>
      </c>
      <c r="CZ29" s="85" t="str">
        <f>IF(ISERROR(VLOOKUP(AI29,EXPERIENCIA!$A$1:$C$2100,1,0)),"NO","SI")</f>
        <v>NO</v>
      </c>
      <c r="DA29" s="85">
        <f>IF(CX29="no","NO APLICA",IF(AX29=0,"ERROR NOTA",IF(AND(AX29&gt;1,CZ29="NO"),"ERROR NOTA",IF(AND(CZ29="NO",AX29=1),0,IF(VLOOKUP(AI29,EXPERIENCIA!$A$1:$C$2100,3,0)=AX29,0,"ERROR NOTA")))))</f>
        <v>0</v>
      </c>
      <c r="DB29" s="85" t="str">
        <f>IF(ISERROR(VLOOKUP(AI29,COMPORTAMIENTO!$A$1:$C$2100,1,0)),"NO","SI")</f>
        <v>NO</v>
      </c>
      <c r="DC29" s="85">
        <f>IF(CX29="NO","NO APLICA",IF(AY29=0,"ERROR NOTA",IF(AND(DB29="NO",AY29=7),0,IF(VLOOKUP(AI29,COMPORTAMIENTO!$A$2:$H$2100,8,0)=AY29,0,"ERROR NOTA"))))</f>
        <v>0</v>
      </c>
      <c r="DD29" s="104">
        <f t="shared" si="12"/>
        <v>0.1</v>
      </c>
      <c r="DE29" s="104">
        <f t="shared" si="13"/>
        <v>0.70000000000000007</v>
      </c>
      <c r="DF29" s="85" t="str">
        <f t="shared" si="14"/>
        <v>NO</v>
      </c>
      <c r="DG29" s="85">
        <f t="shared" si="15"/>
        <v>7</v>
      </c>
      <c r="DH29" s="85">
        <f t="shared" si="16"/>
        <v>4.3</v>
      </c>
      <c r="DI29" s="85">
        <f t="shared" si="17"/>
        <v>5.2449999999999992</v>
      </c>
      <c r="DJ29" s="12">
        <f t="shared" si="18"/>
        <v>4</v>
      </c>
      <c r="DK29" s="7">
        <f t="shared" si="19"/>
        <v>4.5602499999999999</v>
      </c>
      <c r="DL29" s="12">
        <f t="shared" si="20"/>
        <v>5000</v>
      </c>
      <c r="DM29" s="12">
        <f>VLOOKUP(A29,'5 TD'!$A:$B,2,0)</f>
        <v>4130</v>
      </c>
      <c r="DN29" s="7">
        <f t="shared" si="21"/>
        <v>5.8</v>
      </c>
      <c r="DO29" s="85" t="str">
        <f t="shared" si="22"/>
        <v>APROBADO</v>
      </c>
      <c r="DP29" s="85" t="str">
        <f t="shared" si="23"/>
        <v>APROBADO</v>
      </c>
      <c r="DQ29" s="7">
        <f t="shared" si="24"/>
        <v>4.5</v>
      </c>
      <c r="DR29" s="85" t="str">
        <f t="shared" si="25"/>
        <v>APROBADO</v>
      </c>
      <c r="DS29" s="2" t="str">
        <f>+('3 Planilla Preadjudicación OTIC'!BN29)</f>
        <v>NO</v>
      </c>
      <c r="DT29" s="2">
        <f>IF(DR29="APROBADO",VLOOKUP(A29,'5 TD'!$D$3:$E$270,2,0),"NO APLICA")</f>
        <v>7</v>
      </c>
      <c r="DU29" s="2" t="str">
        <f t="shared" si="26"/>
        <v>NO</v>
      </c>
      <c r="DV29" s="2" t="str">
        <f>IF(DU29="SI",VLOOKUP(A29,'5 TD'!$G$3:$H$270,2,0),"NO APLICA ")</f>
        <v xml:space="preserve">NO APLICA </v>
      </c>
      <c r="DW29" s="2" t="str">
        <f t="shared" si="27"/>
        <v>NO</v>
      </c>
      <c r="DX29" s="2" t="str">
        <f>IF(DW29="SI",VLOOKUP(A29,'5 TD'!$J$4:$K$472,2,0),"NO APLICA")</f>
        <v>NO APLICA</v>
      </c>
      <c r="DY29" s="2" t="str">
        <f t="shared" si="28"/>
        <v>NO APLICA</v>
      </c>
      <c r="DZ29" s="7" t="str">
        <f>IF(DY29="SI",VLOOKUP(A29,'5 TD'!$M$4:$N$350,2,0),"NO APLICA")</f>
        <v>NO APLICA</v>
      </c>
      <c r="EA29" s="2" t="str">
        <f t="shared" si="29"/>
        <v>NO APLICA</v>
      </c>
      <c r="EB29" s="12" t="str">
        <f t="shared" si="30"/>
        <v/>
      </c>
      <c r="EC29" s="12" t="str">
        <f>IF(EA29="SI",VLOOKUP(A29,'5 TD'!$V$4:$W$479,2,0),"NO APLICA")</f>
        <v>NO APLICA</v>
      </c>
      <c r="ED29" s="2" t="str">
        <f t="shared" si="31"/>
        <v>NO</v>
      </c>
      <c r="EE29" s="79" t="str">
        <f>IF(ED29="SI",VLOOKUP(AI29,COMPORTAMIENTO!$A$1:$H$2100,7,0),"NO APLICA")</f>
        <v>NO APLICA</v>
      </c>
      <c r="EF29" s="12" t="str">
        <f>IF(ED29="SI",VLOOKUP(A29,'5 TD'!$P$2:$Q$479,2,0),"NO APLICA")</f>
        <v>NO APLICA</v>
      </c>
      <c r="EG29" s="2" t="str">
        <f t="shared" si="32"/>
        <v>NO</v>
      </c>
      <c r="EH29" s="2">
        <f>IF(CZ29="no",0,VLOOKUP(AI29,EXPERIENCIA!$A$1:$C$2100,2,0))</f>
        <v>0</v>
      </c>
      <c r="EI29" s="2">
        <f>IF(CZ29="si",VLOOKUP(A29,'5 TD'!$S$3:$T$2103,2,0),0)</f>
        <v>0</v>
      </c>
      <c r="EJ29" s="2" t="str">
        <f t="shared" si="33"/>
        <v>SI</v>
      </c>
      <c r="EK29" s="2">
        <f>+('3 Planilla Preadjudicación OTIC'!BU29)</f>
        <v>0</v>
      </c>
      <c r="EL29" s="4"/>
      <c r="EO29" s="214"/>
      <c r="EQ29" s="86"/>
    </row>
    <row r="30" spans="1:147" s="3" customFormat="1" ht="13" x14ac:dyDescent="0.3">
      <c r="A30" s="2">
        <f>+('3 Planilla Preadjudicación OTIC'!A30)</f>
        <v>14401</v>
      </c>
      <c r="B30" s="2" t="str">
        <f>+('3 Planilla Preadjudicación OTIC'!B30)</f>
        <v>65181652-1</v>
      </c>
      <c r="C30" s="4">
        <f>+('3 Planilla Preadjudicación OTIC'!E30)</f>
        <v>2025</v>
      </c>
      <c r="D30" s="4" t="str">
        <f>+('3 Planilla Preadjudicación OTIC'!F30)</f>
        <v>MANDATO</v>
      </c>
      <c r="E30" s="4" t="str">
        <f>+('3 Planilla Preadjudicación OTIC'!G30)</f>
        <v>70012450-9</v>
      </c>
      <c r="F30" s="4" t="str">
        <f>+('3 Planilla Preadjudicación OTIC'!H30)</f>
        <v>SOCIEDAD DE ASISTENCIA Y CAPACTIACIÓN</v>
      </c>
      <c r="G30" s="4"/>
      <c r="H30" s="4"/>
      <c r="I30" s="4" t="str">
        <f>+('3 Planilla Preadjudicación OTIC'!I30)</f>
        <v>HOJA DE CÁLCULO NIVEL AVANZADO</v>
      </c>
      <c r="J30" s="4" t="str">
        <f>+('3 Planilla Preadjudicación OTIC'!J30)</f>
        <v>SIN PLAN FORMATIVO</v>
      </c>
      <c r="K30" s="4" t="str">
        <f>+('3 Planilla Preadjudicación OTIC'!K30)</f>
        <v/>
      </c>
      <c r="L30" s="4" t="str">
        <f>+('3 Planilla Preadjudicación OTIC'!L30)</f>
        <v/>
      </c>
      <c r="M30" s="2">
        <f>+('3 Planilla Preadjudicación OTIC'!M30)</f>
        <v>13</v>
      </c>
      <c r="N30" s="4" t="str">
        <f>+('3 Planilla Preadjudicación OTIC'!N30)</f>
        <v>METROPOLITANA</v>
      </c>
      <c r="O30" s="4" t="str">
        <f>+('3 Planilla Preadjudicación OTIC'!O30)</f>
        <v>PUENTE ALTO</v>
      </c>
      <c r="P30" s="4" t="str">
        <f>+('3 Planilla Preadjudicación OTIC'!P30)</f>
        <v>TRABAJADORES ACTIVOS O EN PROCESO DE RECONVERSIÓN LABORAL</v>
      </c>
      <c r="Q30" s="4" t="str">
        <f>+('3 Planilla Preadjudicación OTIC'!Q30)</f>
        <v>PRESENCIAL</v>
      </c>
      <c r="R30" s="4" t="str">
        <f>+('3 Planilla Preadjudicación OTIC'!R30)</f>
        <v>DEPENDIENTE</v>
      </c>
      <c r="S30" s="4">
        <f>+('3 Planilla Preadjudicación OTIC'!S30)</f>
        <v>12</v>
      </c>
      <c r="T30" s="2">
        <f>+('3 Planilla Preadjudicación OTIC'!T30)</f>
        <v>20</v>
      </c>
      <c r="U30" s="2">
        <f>+('3 Planilla Preadjudicación OTIC'!U30)</f>
        <v>0</v>
      </c>
      <c r="V30" s="2">
        <f>+('3 Planilla Preadjudicación OTIC'!V30)</f>
        <v>0</v>
      </c>
      <c r="W30" s="2">
        <f>+('3 Planilla Preadjudicación OTIC'!W30)</f>
        <v>45</v>
      </c>
      <c r="X30" s="2">
        <f>+('3 Planilla Preadjudicación OTIC'!X30)</f>
        <v>4</v>
      </c>
      <c r="Y30" s="2" t="str">
        <f>+('3 Planilla Preadjudicación OTIC'!Y30)</f>
        <v>SI</v>
      </c>
      <c r="Z30" s="2" t="str">
        <f>+('3 Planilla Preadjudicación OTIC'!Z30)</f>
        <v>NO</v>
      </c>
      <c r="AA30" s="2" t="str">
        <f>+('3 Planilla Preadjudicación OTIC'!AA30)</f>
        <v>NO</v>
      </c>
      <c r="AB30" s="4" t="str">
        <f>+('3 Planilla Preadjudicación OTIC'!AB30)</f>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v>
      </c>
      <c r="AC30" s="4" t="str">
        <f>+('3 Planilla Preadjudicación OTIC'!AC30)</f>
        <v>TRABAJADORES ACTIVOS O EN PROCESO DE RECONVERSIÓN LABORAL, HOMBRES Y MUJERES, DE 18 AÑOS DE EDAD O MÁS, DE LA COMUNA DE PUENTE ALTO, CON EDUCACIÓN MEDIA COMPLETA PREFERENTEMENTE</v>
      </c>
      <c r="AD30" s="2" t="str">
        <f>+('3 Planilla Preadjudicación OTIC'!AD30)</f>
        <v>NO</v>
      </c>
      <c r="AE30" s="4">
        <f>+('3 Planilla Preadjudicación OTIC'!AE30)</f>
        <v>0</v>
      </c>
      <c r="AF30" s="2" t="str">
        <f>+('3 Planilla Preadjudicación OTIC'!AF30)</f>
        <v>CERRADA</v>
      </c>
      <c r="AG30" s="2">
        <f>+('3 Planilla Preadjudicación OTIC'!AG30)</f>
        <v>12</v>
      </c>
      <c r="AH30" s="2">
        <f>+('3 Planilla Preadjudicación OTIC'!AH30)</f>
        <v>1</v>
      </c>
      <c r="AI30" s="135" t="str">
        <f>+('3 Planilla Preadjudicación OTIC'!AI30)</f>
        <v>76651820-6</v>
      </c>
      <c r="AJ30" s="4" t="str">
        <f>+('3 Planilla Preadjudicación OTIC'!AJ30)</f>
        <v>Actitud Chile Formación Ltda</v>
      </c>
      <c r="AK30" s="2">
        <f>+('3 Planilla Preadjudicación OTIC'!AK30)</f>
        <v>45</v>
      </c>
      <c r="AL30" s="2">
        <f>+('3 Planilla Preadjudicación OTIC'!AL30)</f>
        <v>12</v>
      </c>
      <c r="AM30" s="12">
        <f>+('3 Planilla Preadjudicación OTIC'!AM30)</f>
        <v>5000</v>
      </c>
      <c r="AN30" s="12">
        <f>+('3 Planilla Preadjudicación OTIC'!AN30)</f>
        <v>0</v>
      </c>
      <c r="AO30" s="12">
        <f>+('3 Planilla Preadjudicación OTIC'!AO30)</f>
        <v>0</v>
      </c>
      <c r="AP30" s="12">
        <f>+('3 Planilla Preadjudicación OTIC'!AP30)</f>
        <v>4500000</v>
      </c>
      <c r="AQ30" s="12">
        <f>+('3 Planilla Preadjudicación OTIC'!AQ30)</f>
        <v>960000</v>
      </c>
      <c r="AR30" s="12">
        <f>+('3 Planilla Preadjudicación OTIC'!AR30)</f>
        <v>0</v>
      </c>
      <c r="AS30" s="12">
        <f>+('3 Planilla Preadjudicación OTIC'!AS30)</f>
        <v>0</v>
      </c>
      <c r="AT30" s="12">
        <f>+('3 Planilla Preadjudicación OTIC'!AT30)</f>
        <v>0</v>
      </c>
      <c r="AU30" s="12">
        <f>+('3 Planilla Preadjudicación OTIC'!AU30)</f>
        <v>5460000</v>
      </c>
      <c r="AV30" s="2" t="str">
        <f>+('3 Planilla Preadjudicación OTIC'!AV30)</f>
        <v>SI</v>
      </c>
      <c r="AW30" s="4">
        <f>+('3 Planilla Preadjudicación OTIC'!AW30)</f>
        <v>0</v>
      </c>
      <c r="AX30" s="2">
        <f>+('3 Planilla Preadjudicación OTIC'!AX30)</f>
        <v>1</v>
      </c>
      <c r="AY30" s="2">
        <f>+('3 Planilla Preadjudicación OTIC'!AY30)</f>
        <v>7</v>
      </c>
      <c r="AZ30" s="2">
        <f>+('3 Planilla Preadjudicación OTIC'!AZ30)</f>
        <v>7</v>
      </c>
      <c r="BA30" s="2">
        <f>+('3 Planilla Preadjudicación OTIC'!BA30)</f>
        <v>7</v>
      </c>
      <c r="BB30" s="2">
        <f>+('3 Planilla Preadjudicación OTIC'!BB30)</f>
        <v>7</v>
      </c>
      <c r="BC30" s="2">
        <f>+('3 Planilla Preadjudicación OTIC'!BC30)</f>
        <v>7</v>
      </c>
      <c r="BD30" s="2">
        <f>+('3 Planilla Preadjudicación OTIC'!BD30)</f>
        <v>7</v>
      </c>
      <c r="BE30" s="2">
        <f>+('3 Planilla Preadjudicación OTIC'!BE30)</f>
        <v>7</v>
      </c>
      <c r="BF30" s="2">
        <f>+('3 Planilla Preadjudicación OTIC'!BF30)</f>
        <v>7</v>
      </c>
      <c r="BG30" s="2">
        <f>+('3 Planilla Preadjudicación OTIC'!BG30)</f>
        <v>7</v>
      </c>
      <c r="BH30" s="2">
        <f>+('3 Planilla Preadjudicación OTIC'!BH30)</f>
        <v>7</v>
      </c>
      <c r="BI30" s="2">
        <f>+('3 Planilla Preadjudicación OTIC'!BI30)</f>
        <v>7</v>
      </c>
      <c r="BJ30" s="2">
        <f>+('3 Planilla Preadjudicación OTIC'!BJ30)</f>
        <v>7</v>
      </c>
      <c r="BK30" s="2">
        <f>+('3 Planilla Preadjudicación OTIC'!BK30)</f>
        <v>7</v>
      </c>
      <c r="BL30" s="2">
        <f>+('3 Planilla Preadjudicación OTIC'!BL30)</f>
        <v>5.8</v>
      </c>
      <c r="BM30" s="104">
        <f>ROUND(('3 Planilla Preadjudicación OTIC'!BM30),1)</f>
        <v>6.3</v>
      </c>
      <c r="BN30" s="4" t="str">
        <f>+('3 Planilla Preadjudicación OTIC'!BN30)</f>
        <v>NO</v>
      </c>
      <c r="BO30" s="4">
        <f>+('3 Planilla Preadjudicación OTIC'!BO30)</f>
        <v>0</v>
      </c>
      <c r="BP30" s="4">
        <f>+('3 Planilla Preadjudicación OTIC'!BP30)</f>
        <v>0</v>
      </c>
      <c r="BQ30" s="4">
        <f>+('3 Planilla Preadjudicación OTIC'!BQ30)</f>
        <v>0</v>
      </c>
      <c r="BR30" s="4">
        <f>+('3 Planilla Preadjudicación OTIC'!BR30)</f>
        <v>0</v>
      </c>
      <c r="BS30" s="4">
        <f>+('3 Planilla Preadjudicación OTIC'!BS30)</f>
        <v>0</v>
      </c>
      <c r="BT30" s="4">
        <f>+('3 Planilla Preadjudicación OTIC'!BT30)</f>
        <v>0</v>
      </c>
      <c r="BU30" s="85">
        <f>IF(VLOOKUP(A30,'BD OFICIAL'!$A$1:$AL$2098,7,0)=D30,0,1)</f>
        <v>0</v>
      </c>
      <c r="BV30" s="85">
        <f>IF(VLOOKUP(A30,'BD OFICIAL'!$A$1:$AL$2098,11,0)=J30,0,1)</f>
        <v>0</v>
      </c>
      <c r="BW30" s="85">
        <f>IF(VLOOKUP(A30,'BD OFICIAL'!$A$1:$AL$2098,13,0)=L30,0,1)</f>
        <v>0</v>
      </c>
      <c r="BX30" s="2">
        <f>IF(VLOOKUP(A30,'BD OFICIAL'!$A$1:$AL$2098,16,0)=O30,0,1)</f>
        <v>0</v>
      </c>
      <c r="BY30" s="2">
        <f>IF(VLOOKUP(A30,'BD OFICIAL'!$A$1:$AL$2098,17,0)=P30,0,1)</f>
        <v>0</v>
      </c>
      <c r="BZ30" s="2">
        <f>IF(VLOOKUP(A30,'BD OFICIAL'!$A$1:$AL$2098,19,0)=R30,0,1)</f>
        <v>0</v>
      </c>
      <c r="CA30" s="2">
        <f>IF(VLOOKUP(A30,'BD OFICIAL'!$A$1:$AL$2098,21,0)=T30,0,1)</f>
        <v>0</v>
      </c>
      <c r="CB30" s="2">
        <f>IF(VLOOKUP(A30,'BD OFICIAL'!$A$1:$AL$2098,24,0)=AK30,0,1)</f>
        <v>0</v>
      </c>
      <c r="CC30" s="2">
        <f>IF(VLOOKUP(A30,'BD OFICIAL'!$A$1:$AL$2098,25,0)=X30,0,1)</f>
        <v>0</v>
      </c>
      <c r="CD30" s="2">
        <f>IF(VLOOKUP(A30,'BD OFICIAL'!$A$1:$AL$2098,26,0)=Y30,0,1)</f>
        <v>0</v>
      </c>
      <c r="CE30" s="2">
        <f>IF(VLOOKUP(A30,'BD OFICIAL'!$A$1:$AL$2098,27,0)=Z30,0,1)</f>
        <v>0</v>
      </c>
      <c r="CF30" s="2">
        <f>IF(VLOOKUP(A30,'BD OFICIAL'!$A$1:$AL$2098,28,0)=AA30,0,1)</f>
        <v>0</v>
      </c>
      <c r="CG30" s="2">
        <f>IF(VLOOKUP(A30,'BD OFICIAL'!$A$1:$AL$2098,33,0)=AF30,0,1)</f>
        <v>0</v>
      </c>
      <c r="CH30" s="2">
        <f>IF(VLOOKUP(A30,'BD OFICIAL'!$A$1:$AL$2098,35,0)=AH30,0,1)</f>
        <v>0</v>
      </c>
      <c r="CI30" s="85">
        <f>IF(VLOOKUP(A30,'BD OFICIAL'!$A$1:$AL$2098,34,0)=AL30,0,1)</f>
        <v>0</v>
      </c>
      <c r="CJ30" s="12">
        <f>VLOOKUP(A30,'BD OFICIAL'!$A$1:$AM$2098,36,0)*AM30-AP30</f>
        <v>0</v>
      </c>
      <c r="CK30" s="85" t="str">
        <f t="shared" si="0"/>
        <v>SSH</v>
      </c>
      <c r="CL30" s="85" t="str">
        <f t="shared" si="1"/>
        <v>NO</v>
      </c>
      <c r="CM30" s="85" t="str">
        <f t="shared" si="2"/>
        <v>SI</v>
      </c>
      <c r="CN30" s="31">
        <f t="shared" si="3"/>
        <v>0</v>
      </c>
      <c r="CO30" s="31">
        <f t="shared" si="4"/>
        <v>0</v>
      </c>
      <c r="CP30" s="31">
        <f t="shared" si="5"/>
        <v>0</v>
      </c>
      <c r="CQ30" s="31">
        <f>IF(Y30="NO",0,IF(Y30="SI",IF(VLOOKUP(A30,'BD OFICIAL'!$A:$AO,40,0)=AQ30,0,1)))</f>
        <v>0</v>
      </c>
      <c r="CR30" s="31">
        <f>IF(Z30="NO",0,IF(Z30="SI",IF(VLOOKUP(B30,'BD OFICIAL'!$A:$AO,41,0)=AS30,0,1)))</f>
        <v>0</v>
      </c>
      <c r="CS30" s="31">
        <f t="shared" si="6"/>
        <v>0</v>
      </c>
      <c r="CT30" s="31">
        <f t="shared" si="7"/>
        <v>0</v>
      </c>
      <c r="CU30" s="31">
        <f>IF(VLOOKUP(A30,'BD OFICIAL'!$A$1:$AL$1056,31,0)="SI",IF(AT30&gt;0,0,1),IF(AT30=0,0,1))</f>
        <v>0</v>
      </c>
      <c r="CV30" s="31">
        <f t="shared" si="8"/>
        <v>0</v>
      </c>
      <c r="CW30" s="31">
        <f t="shared" si="9"/>
        <v>0</v>
      </c>
      <c r="CX30" s="85" t="str">
        <f t="shared" si="10"/>
        <v>SI</v>
      </c>
      <c r="CY30" s="31">
        <f t="shared" si="11"/>
        <v>0</v>
      </c>
      <c r="CZ30" s="85" t="str">
        <f>IF(ISERROR(VLOOKUP(AI30,EXPERIENCIA!$A$1:$C$2100,1,0)),"NO","SI")</f>
        <v>NO</v>
      </c>
      <c r="DA30" s="85">
        <f>IF(CX30="no","NO APLICA",IF(AX30=0,"ERROR NOTA",IF(AND(AX30&gt;1,CZ30="NO"),"ERROR NOTA",IF(AND(CZ30="NO",AX30=1),0,IF(VLOOKUP(AI30,EXPERIENCIA!$A$1:$C$2100,3,0)=AX30,0,"ERROR NOTA")))))</f>
        <v>0</v>
      </c>
      <c r="DB30" s="85" t="str">
        <f>IF(ISERROR(VLOOKUP(AI30,COMPORTAMIENTO!$A$1:$C$2100,1,0)),"NO","SI")</f>
        <v>NO</v>
      </c>
      <c r="DC30" s="85">
        <f>IF(CX30="NO","NO APLICA",IF(AY30=0,"ERROR NOTA",IF(AND(DB30="NO",AY30=7),0,IF(VLOOKUP(AI30,COMPORTAMIENTO!$A$2:$H$2100,8,0)=AY30,0,"ERROR NOTA"))))</f>
        <v>0</v>
      </c>
      <c r="DD30" s="104">
        <f t="shared" si="12"/>
        <v>0.1</v>
      </c>
      <c r="DE30" s="104">
        <f t="shared" si="13"/>
        <v>0.70000000000000007</v>
      </c>
      <c r="DF30" s="85" t="str">
        <f t="shared" si="14"/>
        <v>NO</v>
      </c>
      <c r="DG30" s="85">
        <f t="shared" si="15"/>
        <v>7</v>
      </c>
      <c r="DH30" s="85">
        <f t="shared" si="16"/>
        <v>7</v>
      </c>
      <c r="DI30" s="85">
        <f t="shared" si="17"/>
        <v>7</v>
      </c>
      <c r="DJ30" s="12">
        <f t="shared" si="18"/>
        <v>7.0000000000000009</v>
      </c>
      <c r="DK30" s="7">
        <f t="shared" si="19"/>
        <v>7.0000000000000009</v>
      </c>
      <c r="DL30" s="12">
        <f t="shared" si="20"/>
        <v>5000</v>
      </c>
      <c r="DM30" s="12">
        <f>VLOOKUP(A30,'5 TD'!$A:$B,2,0)</f>
        <v>4130</v>
      </c>
      <c r="DN30" s="7">
        <f t="shared" si="21"/>
        <v>5.8</v>
      </c>
      <c r="DO30" s="85" t="str">
        <f t="shared" si="22"/>
        <v>APROBADO</v>
      </c>
      <c r="DP30" s="85" t="str">
        <f t="shared" si="23"/>
        <v>APROBADO</v>
      </c>
      <c r="DQ30" s="7">
        <f t="shared" si="24"/>
        <v>6.3</v>
      </c>
      <c r="DR30" s="85" t="str">
        <f t="shared" si="25"/>
        <v>APROBADO</v>
      </c>
      <c r="DS30" s="2" t="str">
        <f>+('3 Planilla Preadjudicación OTIC'!BN30)</f>
        <v>NO</v>
      </c>
      <c r="DT30" s="2">
        <f>IF(DR30="APROBADO",VLOOKUP(A30,'5 TD'!$D$3:$E$270,2,0),"NO APLICA")</f>
        <v>7</v>
      </c>
      <c r="DU30" s="2" t="str">
        <f t="shared" si="26"/>
        <v>NO</v>
      </c>
      <c r="DV30" s="2" t="str">
        <f>IF(DU30="SI",VLOOKUP(A30,'5 TD'!$G$3:$H$270,2,0),"NO APLICA ")</f>
        <v xml:space="preserve">NO APLICA </v>
      </c>
      <c r="DW30" s="2" t="str">
        <f t="shared" si="27"/>
        <v>NO</v>
      </c>
      <c r="DX30" s="2" t="str">
        <f>IF(DW30="SI",VLOOKUP(A30,'5 TD'!$J$4:$K$472,2,0),"NO APLICA")</f>
        <v>NO APLICA</v>
      </c>
      <c r="DY30" s="2" t="str">
        <f t="shared" si="28"/>
        <v>NO APLICA</v>
      </c>
      <c r="DZ30" s="7" t="str">
        <f>IF(DY30="SI",VLOOKUP(A30,'5 TD'!$M$4:$N$350,2,0),"NO APLICA")</f>
        <v>NO APLICA</v>
      </c>
      <c r="EA30" s="2" t="str">
        <f t="shared" si="29"/>
        <v>NO APLICA</v>
      </c>
      <c r="EB30" s="12" t="str">
        <f t="shared" si="30"/>
        <v/>
      </c>
      <c r="EC30" s="12" t="str">
        <f>IF(EA30="SI",VLOOKUP(A30,'5 TD'!$V$4:$W$479,2,0),"NO APLICA")</f>
        <v>NO APLICA</v>
      </c>
      <c r="ED30" s="2" t="str">
        <f t="shared" si="31"/>
        <v>NO</v>
      </c>
      <c r="EE30" s="79" t="str">
        <f>IF(ED30="SI",VLOOKUP(AI30,COMPORTAMIENTO!$A$1:$H$2100,7,0),"NO APLICA")</f>
        <v>NO APLICA</v>
      </c>
      <c r="EF30" s="12" t="str">
        <f>IF(ED30="SI",VLOOKUP(A30,'5 TD'!$P$2:$Q$479,2,0),"NO APLICA")</f>
        <v>NO APLICA</v>
      </c>
      <c r="EG30" s="2" t="str">
        <f t="shared" si="32"/>
        <v>NO</v>
      </c>
      <c r="EH30" s="2">
        <f>IF(CZ30="no",0,VLOOKUP(AI30,EXPERIENCIA!$A$1:$C$2100,2,0))</f>
        <v>0</v>
      </c>
      <c r="EI30" s="2">
        <f>IF(CZ30="si",VLOOKUP(A30,'5 TD'!$S$3:$T$2103,2,0),0)</f>
        <v>0</v>
      </c>
      <c r="EJ30" s="2" t="str">
        <f t="shared" si="33"/>
        <v>SI</v>
      </c>
      <c r="EK30" s="2">
        <f>+('3 Planilla Preadjudicación OTIC'!BU30)</f>
        <v>0</v>
      </c>
      <c r="EL30" s="4"/>
      <c r="EQ30" s="86"/>
    </row>
    <row r="31" spans="1:147" s="3" customFormat="1" ht="13" x14ac:dyDescent="0.3">
      <c r="A31" s="2">
        <f>+('3 Planilla Preadjudicación OTIC'!A31)</f>
        <v>14465</v>
      </c>
      <c r="B31" s="2" t="str">
        <f>+('3 Planilla Preadjudicación OTIC'!B31)</f>
        <v>65181652-1</v>
      </c>
      <c r="C31" s="4">
        <f>+('3 Planilla Preadjudicación OTIC'!E31)</f>
        <v>2025</v>
      </c>
      <c r="D31" s="4" t="str">
        <f>+('3 Planilla Preadjudicación OTIC'!F31)</f>
        <v>MANDATO</v>
      </c>
      <c r="E31" s="4" t="str">
        <f>+('3 Planilla Preadjudicación OTIC'!G31)</f>
        <v>82623500-4</v>
      </c>
      <c r="F31" s="4" t="str">
        <f>+('3 Planilla Preadjudicación OTIC'!H31)</f>
        <v>IDEAL</v>
      </c>
      <c r="G31" s="4"/>
      <c r="H31" s="4"/>
      <c r="I31" s="4" t="str">
        <f>+('3 Planilla Preadjudicación OTIC'!I31)</f>
        <v>EDUCACIÓN FINANCIERA</v>
      </c>
      <c r="J31" s="4" t="str">
        <f>+('3 Planilla Preadjudicación OTIC'!J31)</f>
        <v>SIN PLAN FORMATIVO</v>
      </c>
      <c r="K31" s="4" t="str">
        <f>+('3 Planilla Preadjudicación OTIC'!K31)</f>
        <v>USO DE TIC’S EN LA BUSQUEDA DE EMPLEO</v>
      </c>
      <c r="L31" s="4" t="str">
        <f>+('3 Planilla Preadjudicación OTIC'!L31)</f>
        <v>PF0923</v>
      </c>
      <c r="M31" s="2">
        <f>+('3 Planilla Preadjudicación OTIC'!M31)</f>
        <v>13</v>
      </c>
      <c r="N31" s="4" t="str">
        <f>+('3 Planilla Preadjudicación OTIC'!N31)</f>
        <v>METROPOLITANA</v>
      </c>
      <c r="O31" s="4" t="str">
        <f>+('3 Planilla Preadjudicación OTIC'!O31)</f>
        <v>SAN JOAQUÍN</v>
      </c>
      <c r="P31" s="4" t="str">
        <f>+('3 Planilla Preadjudicación OTIC'!P31)</f>
        <v>PERSONAS DESOCUPADAS (CESANTES Y PERSONAS QUE BUSCAN TRABAJO POR PRIMERA VEZ).</v>
      </c>
      <c r="Q31" s="4" t="str">
        <f>+('3 Planilla Preadjudicación OTIC'!Q31)</f>
        <v>PRESENCIAL</v>
      </c>
      <c r="R31" s="4" t="str">
        <f>+('3 Planilla Preadjudicación OTIC'!R31)</f>
        <v>DEPENDIENTE</v>
      </c>
      <c r="S31" s="4">
        <f>+('3 Planilla Preadjudicación OTIC'!S31)</f>
        <v>18</v>
      </c>
      <c r="T31" s="2">
        <f>+('3 Planilla Preadjudicación OTIC'!T31)</f>
        <v>20</v>
      </c>
      <c r="U31" s="2">
        <f>+('3 Planilla Preadjudicación OTIC'!U31)</f>
        <v>0</v>
      </c>
      <c r="V31" s="2">
        <f>+('3 Planilla Preadjudicación OTIC'!V31)</f>
        <v>10</v>
      </c>
      <c r="W31" s="2">
        <f>+('3 Planilla Preadjudicación OTIC'!W31)</f>
        <v>52</v>
      </c>
      <c r="X31" s="2">
        <f>+('3 Planilla Preadjudicación OTIC'!X31)</f>
        <v>3</v>
      </c>
      <c r="Y31" s="2" t="str">
        <f>+('3 Planilla Preadjudicación OTIC'!Y31)</f>
        <v>SI</v>
      </c>
      <c r="Z31" s="2" t="str">
        <f>+('3 Planilla Preadjudicación OTIC'!Z31)</f>
        <v>NO</v>
      </c>
      <c r="AA31" s="2" t="str">
        <f>+('3 Planilla Preadjudicación OTIC'!AA31)</f>
        <v>NO</v>
      </c>
      <c r="AB31" s="4" t="str">
        <f>+('3 Planilla Preadjudicación OTIC'!AB31)</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31" s="4" t="str">
        <f>+('3 Planilla Preadjudicación OTIC'!AC31)</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31" s="2" t="str">
        <f>+('3 Planilla Preadjudicación OTIC'!AD31)</f>
        <v>NO</v>
      </c>
      <c r="AE31" s="4">
        <f>+('3 Planilla Preadjudicación OTIC'!AE31)</f>
        <v>0</v>
      </c>
      <c r="AF31" s="2" t="str">
        <f>+('3 Planilla Preadjudicación OTIC'!AF31)</f>
        <v>CERRADA</v>
      </c>
      <c r="AG31" s="2">
        <f>+('3 Planilla Preadjudicación OTIC'!AG31)</f>
        <v>18</v>
      </c>
      <c r="AH31" s="2">
        <f>+('3 Planilla Preadjudicación OTIC'!AH31)</f>
        <v>1</v>
      </c>
      <c r="AI31" s="135" t="str">
        <f>+('3 Planilla Preadjudicación OTIC'!AI31)</f>
        <v>76651820-6</v>
      </c>
      <c r="AJ31" s="4" t="str">
        <f>+('3 Planilla Preadjudicación OTIC'!AJ31)</f>
        <v>Actitud Chile Formación Ltda</v>
      </c>
      <c r="AK31" s="2">
        <f>+('3 Planilla Preadjudicación OTIC'!AK31)</f>
        <v>52</v>
      </c>
      <c r="AL31" s="2">
        <f>+('3 Planilla Preadjudicación OTIC'!AL31)</f>
        <v>18</v>
      </c>
      <c r="AM31" s="12">
        <f>+('3 Planilla Preadjudicación OTIC'!AM31)</f>
        <v>5000</v>
      </c>
      <c r="AN31" s="12">
        <f>+('3 Planilla Preadjudicación OTIC'!AN31)</f>
        <v>0</v>
      </c>
      <c r="AO31" s="12">
        <f>+('3 Planilla Preadjudicación OTIC'!AO31)</f>
        <v>0</v>
      </c>
      <c r="AP31" s="12">
        <f>+('3 Planilla Preadjudicación OTIC'!AP31)</f>
        <v>5200000</v>
      </c>
      <c r="AQ31" s="12">
        <f>+('3 Planilla Preadjudicación OTIC'!AQ31)</f>
        <v>1440000</v>
      </c>
      <c r="AR31" s="12">
        <f>+('3 Planilla Preadjudicación OTIC'!AR31)</f>
        <v>0</v>
      </c>
      <c r="AS31" s="12">
        <f>+('3 Planilla Preadjudicación OTIC'!AS31)</f>
        <v>0</v>
      </c>
      <c r="AT31" s="12">
        <f>+('3 Planilla Preadjudicación OTIC'!AT31)</f>
        <v>0</v>
      </c>
      <c r="AU31" s="12">
        <f>+('3 Planilla Preadjudicación OTIC'!AU31)</f>
        <v>6640000</v>
      </c>
      <c r="AV31" s="2" t="str">
        <f>+('3 Planilla Preadjudicación OTIC'!AV31)</f>
        <v>NO</v>
      </c>
      <c r="AW31" s="4" t="str">
        <f>+('3 Planilla Preadjudicación OTIC'!AW31)</f>
        <v>NUMERAL 6.1.2. ÍTEM 1 NO PRESENTA PROPUESTA FORMATIVA. 
NUMERAL 6.1.2. ÍTEM 13 INFORMACIÓN DE PROPUESTA NO ESTÁ DEBIDAMENTE LLENADA</v>
      </c>
      <c r="AX31" s="2">
        <f>+('3 Planilla Preadjudicación OTIC'!AX31)</f>
        <v>0</v>
      </c>
      <c r="AY31" s="2">
        <f>+('3 Planilla Preadjudicación OTIC'!AY31)</f>
        <v>0</v>
      </c>
      <c r="AZ31" s="2">
        <f>+('3 Planilla Preadjudicación OTIC'!AZ31)</f>
        <v>0</v>
      </c>
      <c r="BA31" s="2">
        <f>+('3 Planilla Preadjudicación OTIC'!BA31)</f>
        <v>0</v>
      </c>
      <c r="BB31" s="2">
        <f>+('3 Planilla Preadjudicación OTIC'!BB31)</f>
        <v>0</v>
      </c>
      <c r="BC31" s="2">
        <f>+('3 Planilla Preadjudicación OTIC'!BC31)</f>
        <v>0</v>
      </c>
      <c r="BD31" s="2">
        <f>+('3 Planilla Preadjudicación OTIC'!BD31)</f>
        <v>0</v>
      </c>
      <c r="BE31" s="2">
        <f>+('3 Planilla Preadjudicación OTIC'!BE31)</f>
        <v>0</v>
      </c>
      <c r="BF31" s="2">
        <f>+('3 Planilla Preadjudicación OTIC'!BF31)</f>
        <v>0</v>
      </c>
      <c r="BG31" s="2">
        <f>+('3 Planilla Preadjudicación OTIC'!BG31)</f>
        <v>0</v>
      </c>
      <c r="BH31" s="2">
        <f>+('3 Planilla Preadjudicación OTIC'!BH31)</f>
        <v>0</v>
      </c>
      <c r="BI31" s="2">
        <f>+('3 Planilla Preadjudicación OTIC'!BI31)</f>
        <v>0</v>
      </c>
      <c r="BJ31" s="2">
        <f>+('3 Planilla Preadjudicación OTIC'!BJ31)</f>
        <v>0</v>
      </c>
      <c r="BK31" s="2">
        <f>+('3 Planilla Preadjudicación OTIC'!BK31)</f>
        <v>0</v>
      </c>
      <c r="BL31" s="2">
        <f>+('3 Planilla Preadjudicación OTIC'!BL31)</f>
        <v>0</v>
      </c>
      <c r="BM31" s="104">
        <f>ROUND(('3 Planilla Preadjudicación OTIC'!BM31),1)</f>
        <v>0</v>
      </c>
      <c r="BN31" s="4" t="str">
        <f>+('3 Planilla Preadjudicación OTIC'!BN31)</f>
        <v>NO</v>
      </c>
      <c r="BO31" s="4">
        <f>+('3 Planilla Preadjudicación OTIC'!BO31)</f>
        <v>0</v>
      </c>
      <c r="BP31" s="4">
        <f>+('3 Planilla Preadjudicación OTIC'!BP31)</f>
        <v>0</v>
      </c>
      <c r="BQ31" s="4">
        <f>+('3 Planilla Preadjudicación OTIC'!BQ31)</f>
        <v>0</v>
      </c>
      <c r="BR31" s="4">
        <f>+('3 Planilla Preadjudicación OTIC'!BR31)</f>
        <v>0</v>
      </c>
      <c r="BS31" s="4">
        <f>+('3 Planilla Preadjudicación OTIC'!BS31)</f>
        <v>0</v>
      </c>
      <c r="BT31" s="4">
        <f>+('3 Planilla Preadjudicación OTIC'!BT31)</f>
        <v>0</v>
      </c>
      <c r="BU31" s="85">
        <f>IF(VLOOKUP(A31,'BD OFICIAL'!$A$1:$AL$2098,7,0)=D31,0,1)</f>
        <v>0</v>
      </c>
      <c r="BV31" s="85">
        <f>IF(VLOOKUP(A31,'BD OFICIAL'!$A$1:$AL$2098,11,0)=J31,0,1)</f>
        <v>0</v>
      </c>
      <c r="BW31" s="85">
        <f>IF(VLOOKUP(A31,'BD OFICIAL'!$A$1:$AL$2098,13,0)=L31,0,1)</f>
        <v>0</v>
      </c>
      <c r="BX31" s="2">
        <f>IF(VLOOKUP(A31,'BD OFICIAL'!$A$1:$AL$2098,16,0)=O31,0,1)</f>
        <v>0</v>
      </c>
      <c r="BY31" s="2">
        <f>IF(VLOOKUP(A31,'BD OFICIAL'!$A$1:$AL$2098,17,0)=P31,0,1)</f>
        <v>0</v>
      </c>
      <c r="BZ31" s="2">
        <f>IF(VLOOKUP(A31,'BD OFICIAL'!$A$1:$AL$2098,19,0)=R31,0,1)</f>
        <v>0</v>
      </c>
      <c r="CA31" s="2">
        <f>IF(VLOOKUP(A31,'BD OFICIAL'!$A$1:$AL$2098,21,0)=T31,0,1)</f>
        <v>0</v>
      </c>
      <c r="CB31" s="2">
        <f>IF(VLOOKUP(A31,'BD OFICIAL'!$A$1:$AL$2098,24,0)=AK31,0,1)</f>
        <v>0</v>
      </c>
      <c r="CC31" s="2">
        <f>IF(VLOOKUP(A31,'BD OFICIAL'!$A$1:$AL$2098,25,0)=X31,0,1)</f>
        <v>0</v>
      </c>
      <c r="CD31" s="2">
        <f>IF(VLOOKUP(A31,'BD OFICIAL'!$A$1:$AL$2098,26,0)=Y31,0,1)</f>
        <v>0</v>
      </c>
      <c r="CE31" s="2">
        <f>IF(VLOOKUP(A31,'BD OFICIAL'!$A$1:$AL$2098,27,0)=Z31,0,1)</f>
        <v>0</v>
      </c>
      <c r="CF31" s="2">
        <f>IF(VLOOKUP(A31,'BD OFICIAL'!$A$1:$AL$2098,28,0)=AA31,0,1)</f>
        <v>0</v>
      </c>
      <c r="CG31" s="2">
        <f>IF(VLOOKUP(A31,'BD OFICIAL'!$A$1:$AL$2098,33,0)=AF31,0,1)</f>
        <v>0</v>
      </c>
      <c r="CH31" s="2">
        <f>IF(VLOOKUP(A31,'BD OFICIAL'!$A$1:$AL$2098,35,0)=AH31,0,1)</f>
        <v>0</v>
      </c>
      <c r="CI31" s="85">
        <f>IF(VLOOKUP(A31,'BD OFICIAL'!$A$1:$AL$2098,34,0)=AL31,0,1)</f>
        <v>0</v>
      </c>
      <c r="CJ31" s="12">
        <f>VLOOKUP(A31,'BD OFICIAL'!$A$1:$AM$2098,36,0)*AM31-AP31</f>
        <v>0</v>
      </c>
      <c r="CK31" s="85" t="str">
        <f t="shared" si="0"/>
        <v>SSH</v>
      </c>
      <c r="CL31" s="85" t="str">
        <f t="shared" si="1"/>
        <v>NO</v>
      </c>
      <c r="CM31" s="85" t="str">
        <f t="shared" si="2"/>
        <v>NO</v>
      </c>
      <c r="CN31" s="31">
        <f t="shared" si="3"/>
        <v>0</v>
      </c>
      <c r="CO31" s="31">
        <f t="shared" si="4"/>
        <v>0</v>
      </c>
      <c r="CP31" s="31">
        <f t="shared" si="5"/>
        <v>0</v>
      </c>
      <c r="CQ31" s="31">
        <f>IF(Y31="NO",0,IF(Y31="SI",IF(VLOOKUP(A31,'BD OFICIAL'!$A:$AO,40,0)=AQ31,0,1)))</f>
        <v>0</v>
      </c>
      <c r="CR31" s="31">
        <f>IF(Z31="NO",0,IF(Z31="SI",IF(VLOOKUP(B31,'BD OFICIAL'!$A:$AO,41,0)=AS31,0,1)))</f>
        <v>0</v>
      </c>
      <c r="CS31" s="31">
        <f t="shared" si="6"/>
        <v>0</v>
      </c>
      <c r="CT31" s="31">
        <f t="shared" si="7"/>
        <v>0</v>
      </c>
      <c r="CU31" s="31">
        <f>IF(VLOOKUP(A31,'BD OFICIAL'!$A$1:$AL$1056,31,0)="SI",IF(AT31&gt;0,0,1),IF(AT31=0,0,1))</f>
        <v>0</v>
      </c>
      <c r="CV31" s="31">
        <f t="shared" si="8"/>
        <v>0</v>
      </c>
      <c r="CW31" s="31">
        <f t="shared" si="9"/>
        <v>0</v>
      </c>
      <c r="CX31" s="85" t="str">
        <f t="shared" si="10"/>
        <v>NO</v>
      </c>
      <c r="CY31" s="31">
        <f t="shared" si="11"/>
        <v>0</v>
      </c>
      <c r="CZ31" s="85" t="str">
        <f>IF(ISERROR(VLOOKUP(AI31,EXPERIENCIA!$A$1:$C$2100,1,0)),"NO","SI")</f>
        <v>NO</v>
      </c>
      <c r="DA31" s="85" t="str">
        <f>IF(CX31="no","NO APLICA",IF(AX31=0,"ERROR NOTA",IF(AND(AX31&gt;1,CZ31="NO"),"ERROR NOTA",IF(AND(CZ31="NO",AX31=1),0,IF(VLOOKUP(AI31,EXPERIENCIA!$A$1:$C$2100,3,0)=AX31,0,"ERROR NOTA")))))</f>
        <v>NO APLICA</v>
      </c>
      <c r="DB31" s="85" t="str">
        <f>IF(ISERROR(VLOOKUP(AI31,COMPORTAMIENTO!$A$1:$C$2100,1,0)),"NO","SI")</f>
        <v>NO</v>
      </c>
      <c r="DC31" s="85" t="str">
        <f>IF(CX31="NO","NO APLICA",IF(AY31=0,"ERROR NOTA",IF(AND(DB31="NO",AY31=7),0,IF(VLOOKUP(AI31,COMPORTAMIENTO!$A$2:$H$2100,8,0)=AY31,0,"ERROR NOTA"))))</f>
        <v>NO APLICA</v>
      </c>
      <c r="DD31" s="104" t="str">
        <f t="shared" si="12"/>
        <v>NO APLICA</v>
      </c>
      <c r="DE31" s="104" t="str">
        <f t="shared" si="13"/>
        <v>NO APLICA</v>
      </c>
      <c r="DF31" s="85" t="str">
        <f t="shared" si="14"/>
        <v>NO</v>
      </c>
      <c r="DG31" s="85">
        <f t="shared" si="15"/>
        <v>0</v>
      </c>
      <c r="DH31" s="85">
        <f t="shared" si="16"/>
        <v>0</v>
      </c>
      <c r="DI31" s="85" t="str">
        <f t="shared" si="17"/>
        <v>NO APLICA</v>
      </c>
      <c r="DJ31" s="12" t="str">
        <f t="shared" si="18"/>
        <v>NO APLICA</v>
      </c>
      <c r="DK31" s="7" t="str">
        <f t="shared" si="19"/>
        <v>NO APLICA</v>
      </c>
      <c r="DL31" s="12">
        <f t="shared" si="20"/>
        <v>5000</v>
      </c>
      <c r="DM31" s="12">
        <f>VLOOKUP(A31,'5 TD'!$A:$B,2,0)</f>
        <v>4130</v>
      </c>
      <c r="DN31" s="7" t="str">
        <f t="shared" si="21"/>
        <v>NO APLICA</v>
      </c>
      <c r="DO31" s="85" t="str">
        <f t="shared" si="22"/>
        <v>NO APLICA</v>
      </c>
      <c r="DP31" s="85" t="str">
        <f t="shared" si="23"/>
        <v>NO APLICA</v>
      </c>
      <c r="DQ31" s="7" t="str">
        <f t="shared" si="24"/>
        <v>NO APLICA</v>
      </c>
      <c r="DR31" s="85" t="str">
        <f t="shared" si="25"/>
        <v>NO APLICA</v>
      </c>
      <c r="DS31" s="2" t="str">
        <f>+('3 Planilla Preadjudicación OTIC'!BN31)</f>
        <v>NO</v>
      </c>
      <c r="DT31" s="2" t="str">
        <f>IF(DR31="APROBADO",VLOOKUP(A31,'5 TD'!$D$3:$E$270,2,0),"NO APLICA")</f>
        <v>NO APLICA</v>
      </c>
      <c r="DU31" s="2" t="str">
        <f t="shared" si="26"/>
        <v>NO APLICA</v>
      </c>
      <c r="DV31" s="2" t="str">
        <f>IF(DU31="SI",VLOOKUP(A31,'5 TD'!$G$3:$H$270,2,0),"NO APLICA ")</f>
        <v xml:space="preserve">NO APLICA </v>
      </c>
      <c r="DW31" s="2" t="str">
        <f t="shared" si="27"/>
        <v>NO</v>
      </c>
      <c r="DX31" s="2" t="str">
        <f>IF(DW31="SI",VLOOKUP(A31,'5 TD'!$J$4:$K$472,2,0),"NO APLICA")</f>
        <v>NO APLICA</v>
      </c>
      <c r="DY31" s="2" t="str">
        <f t="shared" si="28"/>
        <v>NO APLICA</v>
      </c>
      <c r="DZ31" s="7" t="str">
        <f>IF(DY31="SI",VLOOKUP(A31,'5 TD'!$M$4:$N$350,2,0),"NO APLICA")</f>
        <v>NO APLICA</v>
      </c>
      <c r="EA31" s="2" t="str">
        <f t="shared" si="29"/>
        <v>NO APLICA</v>
      </c>
      <c r="EB31" s="12" t="str">
        <f t="shared" si="30"/>
        <v/>
      </c>
      <c r="EC31" s="12" t="str">
        <f>IF(EA31="SI",VLOOKUP(A31,'5 TD'!$V$4:$W$479,2,0),"NO APLICA")</f>
        <v>NO APLICA</v>
      </c>
      <c r="ED31" s="2" t="str">
        <f t="shared" si="31"/>
        <v>NO</v>
      </c>
      <c r="EE31" s="79" t="str">
        <f>IF(ED31="SI",VLOOKUP(AI31,COMPORTAMIENTO!$A$1:$H$2100,7,0),"NO APLICA")</f>
        <v>NO APLICA</v>
      </c>
      <c r="EF31" s="12" t="str">
        <f>IF(ED31="SI",VLOOKUP(A31,'5 TD'!$P$2:$Q$479,2,0),"NO APLICA")</f>
        <v>NO APLICA</v>
      </c>
      <c r="EG31" s="2" t="str">
        <f t="shared" si="32"/>
        <v>NO</v>
      </c>
      <c r="EH31" s="2">
        <f>IF(CZ31="no",0,VLOOKUP(AI31,EXPERIENCIA!$A$1:$C$2100,2,0))</f>
        <v>0</v>
      </c>
      <c r="EI31" s="2">
        <f>IF(CZ31="si",VLOOKUP(A31,'5 TD'!$S$3:$T$2103,2,0),0)</f>
        <v>0</v>
      </c>
      <c r="EJ31" s="2" t="str">
        <f t="shared" si="33"/>
        <v>SI</v>
      </c>
      <c r="EK31" s="2">
        <f>+('3 Planilla Preadjudicación OTIC'!BU31)</f>
        <v>0</v>
      </c>
      <c r="EO31" s="214"/>
      <c r="EQ31" s="86"/>
    </row>
    <row r="32" spans="1:147" s="3" customFormat="1" ht="13" x14ac:dyDescent="0.3">
      <c r="A32" s="2">
        <f>+('3 Planilla Preadjudicación OTIC'!A32)</f>
        <v>14298</v>
      </c>
      <c r="B32" s="2" t="str">
        <f>+('3 Planilla Preadjudicación OTIC'!B32)</f>
        <v>65181652-1</v>
      </c>
      <c r="C32" s="4">
        <f>+('3 Planilla Preadjudicación OTIC'!E32)</f>
        <v>2025</v>
      </c>
      <c r="D32" s="4" t="str">
        <f>+('3 Planilla Preadjudicación OTIC'!F32)</f>
        <v>MANDATO</v>
      </c>
      <c r="E32" s="4" t="str">
        <f>+('3 Planilla Preadjudicación OTIC'!G32)</f>
        <v>65073010-0</v>
      </c>
      <c r="F32" s="4" t="str">
        <f>+('3 Planilla Preadjudicación OTIC'!H32)</f>
        <v>CORPORACIÓN DE EDUCACIÓN Y SALUD PARA EL SÍNDROME DE DOWN, EDUDOWN</v>
      </c>
      <c r="G32" s="4"/>
      <c r="H32" s="4"/>
      <c r="I32" s="4" t="str">
        <f>+('3 Planilla Preadjudicación OTIC'!I32)</f>
        <v>CAPACITACIÓN LABORAL PARA EL TRABAJO</v>
      </c>
      <c r="J32" s="4" t="str">
        <f>+('3 Planilla Preadjudicación OTIC'!J32)</f>
        <v>SIN PLAN FORMATIVO</v>
      </c>
      <c r="K32" s="4" t="str">
        <f>+('3 Planilla Preadjudicación OTIC'!K32)</f>
        <v>PLANIFICACIÓN DEL PROYECTO OCUPACIONAL</v>
      </c>
      <c r="L32" s="4" t="str">
        <f>+('3 Planilla Preadjudicación OTIC'!L32)</f>
        <v>PF0920</v>
      </c>
      <c r="M32" s="2">
        <f>+('3 Planilla Preadjudicación OTIC'!M32)</f>
        <v>13</v>
      </c>
      <c r="N32" s="4" t="str">
        <f>+('3 Planilla Preadjudicación OTIC'!N32)</f>
        <v>METROPOLITANA</v>
      </c>
      <c r="O32" s="4" t="str">
        <f>+('3 Planilla Preadjudicación OTIC'!O32)</f>
        <v>SAN BERNARDO</v>
      </c>
      <c r="P32" s="4" t="str">
        <f>+('3 Planilla Preadjudicación OTIC'!P32)</f>
        <v>PERSONAS DE 18 AÑOS O MÁS, EN SITUACIÓN DE DISCAPACIDAD.</v>
      </c>
      <c r="Q32" s="4" t="str">
        <f>+('3 Planilla Preadjudicación OTIC'!Q32)</f>
        <v>PRESENCIAL</v>
      </c>
      <c r="R32" s="4" t="str">
        <f>+('3 Planilla Preadjudicación OTIC'!R32)</f>
        <v>DEPENDIENTE</v>
      </c>
      <c r="S32" s="4">
        <f>+('3 Planilla Preadjudicación OTIC'!S32)</f>
        <v>48</v>
      </c>
      <c r="T32" s="2">
        <f>+('3 Planilla Preadjudicación OTIC'!T32)</f>
        <v>15</v>
      </c>
      <c r="U32" s="2">
        <f>+('3 Planilla Preadjudicación OTIC'!U32)</f>
        <v>0</v>
      </c>
      <c r="V32" s="2">
        <f>+('3 Planilla Preadjudicación OTIC'!V32)</f>
        <v>12</v>
      </c>
      <c r="W32" s="2">
        <f>+('3 Planilla Preadjudicación OTIC'!W32)</f>
        <v>192</v>
      </c>
      <c r="X32" s="2">
        <f>+('3 Planilla Preadjudicación OTIC'!X32)</f>
        <v>4</v>
      </c>
      <c r="Y32" s="2" t="str">
        <f>+('3 Planilla Preadjudicación OTIC'!Y32)</f>
        <v>SI</v>
      </c>
      <c r="Z32" s="2" t="str">
        <f>+('3 Planilla Preadjudicación OTIC'!Z32)</f>
        <v>NO</v>
      </c>
      <c r="AA32" s="2" t="str">
        <f>+('3 Planilla Preadjudicación OTIC'!AA32)</f>
        <v>NO</v>
      </c>
      <c r="AB32" s="4" t="str">
        <f>+('3 Planilla Preadjudicación OTIC'!AB32)</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32" s="4" t="str">
        <f>+('3 Planilla Preadjudicación OTIC'!AC32)</f>
        <v>PERSONAS EN SITUACIÓN DE DISCAPACIDAD, DE 18 AÑOS O MÁS, QUE SE ATIENDEN EN EDUDOWN, HOMBRES Y MUJERES, QUE TIENEN O NO EXPERIENCIA LABORAL, RESIDENTES DE LA REGIÓN METROPOLITANA Y QUE BUSCAN CON LA CAPACITACIÓN INSERTARSE AL MUNDO LABORAL.</v>
      </c>
      <c r="AD32" s="2" t="str">
        <f>+('3 Planilla Preadjudicación OTIC'!AD32)</f>
        <v>NO</v>
      </c>
      <c r="AE32" s="4">
        <f>+('3 Planilla Preadjudicación OTIC'!AE32)</f>
        <v>0</v>
      </c>
      <c r="AF32" s="2" t="str">
        <f>+('3 Planilla Preadjudicación OTIC'!AF32)</f>
        <v>CERRADA</v>
      </c>
      <c r="AG32" s="2">
        <f>+('3 Planilla Preadjudicación OTIC'!AG32)</f>
        <v>48</v>
      </c>
      <c r="AH32" s="2">
        <f>+('3 Planilla Preadjudicación OTIC'!AH32)</f>
        <v>1</v>
      </c>
      <c r="AI32" s="135" t="str">
        <f>+('3 Planilla Preadjudicación OTIC'!AI32)</f>
        <v>76651820-6</v>
      </c>
      <c r="AJ32" s="4" t="str">
        <f>+('3 Planilla Preadjudicación OTIC'!AJ32)</f>
        <v>Actitud Chile Formación Ltda</v>
      </c>
      <c r="AK32" s="2">
        <f>+('3 Planilla Preadjudicación OTIC'!AK32)</f>
        <v>192</v>
      </c>
      <c r="AL32" s="2">
        <f>+('3 Planilla Preadjudicación OTIC'!AL32)</f>
        <v>48</v>
      </c>
      <c r="AM32" s="12">
        <f>+('3 Planilla Preadjudicación OTIC'!AM32)</f>
        <v>5000</v>
      </c>
      <c r="AN32" s="12">
        <f>+('3 Planilla Preadjudicación OTIC'!AN32)</f>
        <v>0</v>
      </c>
      <c r="AO32" s="12">
        <f>+('3 Planilla Preadjudicación OTIC'!AO32)</f>
        <v>0</v>
      </c>
      <c r="AP32" s="12">
        <f>+('3 Planilla Preadjudicación OTIC'!AP32)</f>
        <v>14400000</v>
      </c>
      <c r="AQ32" s="12">
        <f>+('3 Planilla Preadjudicación OTIC'!AQ32)</f>
        <v>2880000</v>
      </c>
      <c r="AR32" s="12">
        <f>+('3 Planilla Preadjudicación OTIC'!AR32)</f>
        <v>0</v>
      </c>
      <c r="AS32" s="12">
        <f>+('3 Planilla Preadjudicación OTIC'!AS32)</f>
        <v>0</v>
      </c>
      <c r="AT32" s="12">
        <f>+('3 Planilla Preadjudicación OTIC'!AT32)</f>
        <v>0</v>
      </c>
      <c r="AU32" s="12">
        <f>+('3 Planilla Preadjudicación OTIC'!AU32)</f>
        <v>17280000</v>
      </c>
      <c r="AV32" s="2" t="str">
        <f>+('3 Planilla Preadjudicación OTIC'!AV32)</f>
        <v>NO</v>
      </c>
      <c r="AW32" s="4" t="str">
        <f>+('3 Planilla Preadjudicación OTIC'!AW32)</f>
        <v>NUMERAL 6.2.1. ITEM 10: NO SE MENCIONAN MATERIALES E INSUMOS A UTILIZAR POR CADA MODULO
NUMERAL 6.2.1. ITEM 9: NO SE MENCIONAN EQUIPOS Y HERRAMIENTAS A UTILIZAR POR CADA MODULO</v>
      </c>
      <c r="AX32" s="2">
        <f>+('3 Planilla Preadjudicación OTIC'!AX32)</f>
        <v>0</v>
      </c>
      <c r="AY32" s="2">
        <f>+('3 Planilla Preadjudicación OTIC'!AY32)</f>
        <v>0</v>
      </c>
      <c r="AZ32" s="2">
        <f>+('3 Planilla Preadjudicación OTIC'!AZ32)</f>
        <v>0</v>
      </c>
      <c r="BA32" s="2">
        <f>+('3 Planilla Preadjudicación OTIC'!BA32)</f>
        <v>0</v>
      </c>
      <c r="BB32" s="2">
        <f>+('3 Planilla Preadjudicación OTIC'!BB32)</f>
        <v>0</v>
      </c>
      <c r="BC32" s="2">
        <f>+('3 Planilla Preadjudicación OTIC'!BC32)</f>
        <v>0</v>
      </c>
      <c r="BD32" s="2">
        <f>+('3 Planilla Preadjudicación OTIC'!BD32)</f>
        <v>0</v>
      </c>
      <c r="BE32" s="2">
        <f>+('3 Planilla Preadjudicación OTIC'!BE32)</f>
        <v>0</v>
      </c>
      <c r="BF32" s="2">
        <f>+('3 Planilla Preadjudicación OTIC'!BF32)</f>
        <v>0</v>
      </c>
      <c r="BG32" s="2">
        <f>+('3 Planilla Preadjudicación OTIC'!BG32)</f>
        <v>0</v>
      </c>
      <c r="BH32" s="2">
        <f>+('3 Planilla Preadjudicación OTIC'!BH32)</f>
        <v>0</v>
      </c>
      <c r="BI32" s="2">
        <f>+('3 Planilla Preadjudicación OTIC'!BI32)</f>
        <v>0</v>
      </c>
      <c r="BJ32" s="2">
        <f>+('3 Planilla Preadjudicación OTIC'!BJ32)</f>
        <v>0</v>
      </c>
      <c r="BK32" s="2">
        <f>+('3 Planilla Preadjudicación OTIC'!BK32)</f>
        <v>0</v>
      </c>
      <c r="BL32" s="2">
        <f>+('3 Planilla Preadjudicación OTIC'!BL32)</f>
        <v>0</v>
      </c>
      <c r="BM32" s="104">
        <f>ROUND(('3 Planilla Preadjudicación OTIC'!BM32),1)</f>
        <v>0</v>
      </c>
      <c r="BN32" s="4" t="str">
        <f>+('3 Planilla Preadjudicación OTIC'!BN32)</f>
        <v>NO</v>
      </c>
      <c r="BO32" s="4">
        <f>+('3 Planilla Preadjudicación OTIC'!BO32)</f>
        <v>0</v>
      </c>
      <c r="BP32" s="4">
        <f>+('3 Planilla Preadjudicación OTIC'!BP32)</f>
        <v>0</v>
      </c>
      <c r="BQ32" s="4">
        <f>+('3 Planilla Preadjudicación OTIC'!BQ32)</f>
        <v>0</v>
      </c>
      <c r="BR32" s="4">
        <f>+('3 Planilla Preadjudicación OTIC'!BR32)</f>
        <v>0</v>
      </c>
      <c r="BS32" s="4">
        <f>+('3 Planilla Preadjudicación OTIC'!BS32)</f>
        <v>0</v>
      </c>
      <c r="BT32" s="4">
        <f>+('3 Planilla Preadjudicación OTIC'!BT32)</f>
        <v>0</v>
      </c>
      <c r="BU32" s="85">
        <f>IF(VLOOKUP(A32,'BD OFICIAL'!$A$1:$AL$2098,7,0)=D32,0,1)</f>
        <v>0</v>
      </c>
      <c r="BV32" s="85">
        <f>IF(VLOOKUP(A32,'BD OFICIAL'!$A$1:$AL$2098,11,0)=J32,0,1)</f>
        <v>0</v>
      </c>
      <c r="BW32" s="85">
        <f>IF(VLOOKUP(A32,'BD OFICIAL'!$A$1:$AL$2098,13,0)=L32,0,1)</f>
        <v>0</v>
      </c>
      <c r="BX32" s="2">
        <f>IF(VLOOKUP(A32,'BD OFICIAL'!$A$1:$AL$2098,16,0)=O32,0,1)</f>
        <v>0</v>
      </c>
      <c r="BY32" s="2">
        <f>IF(VLOOKUP(A32,'BD OFICIAL'!$A$1:$AL$2098,17,0)=P32,0,1)</f>
        <v>0</v>
      </c>
      <c r="BZ32" s="2">
        <f>IF(VLOOKUP(A32,'BD OFICIAL'!$A$1:$AL$2098,19,0)=R32,0,1)</f>
        <v>0</v>
      </c>
      <c r="CA32" s="2">
        <f>IF(VLOOKUP(A32,'BD OFICIAL'!$A$1:$AL$2098,21,0)=T32,0,1)</f>
        <v>0</v>
      </c>
      <c r="CB32" s="2">
        <f>IF(VLOOKUP(A32,'BD OFICIAL'!$A$1:$AL$2098,24,0)=AK32,0,1)</f>
        <v>0</v>
      </c>
      <c r="CC32" s="2">
        <f>IF(VLOOKUP(A32,'BD OFICIAL'!$A$1:$AL$2098,25,0)=X32,0,1)</f>
        <v>0</v>
      </c>
      <c r="CD32" s="2">
        <f>IF(VLOOKUP(A32,'BD OFICIAL'!$A$1:$AL$2098,26,0)=Y32,0,1)</f>
        <v>0</v>
      </c>
      <c r="CE32" s="2">
        <f>IF(VLOOKUP(A32,'BD OFICIAL'!$A$1:$AL$2098,27,0)=Z32,0,1)</f>
        <v>0</v>
      </c>
      <c r="CF32" s="2">
        <f>IF(VLOOKUP(A32,'BD OFICIAL'!$A$1:$AL$2098,28,0)=AA32,0,1)</f>
        <v>0</v>
      </c>
      <c r="CG32" s="2">
        <f>IF(VLOOKUP(A32,'BD OFICIAL'!$A$1:$AL$2098,33,0)=AF32,0,1)</f>
        <v>0</v>
      </c>
      <c r="CH32" s="2">
        <f>IF(VLOOKUP(A32,'BD OFICIAL'!$A$1:$AL$2098,35,0)=AH32,0,1)</f>
        <v>0</v>
      </c>
      <c r="CI32" s="85">
        <f>IF(VLOOKUP(A32,'BD OFICIAL'!$A$1:$AL$2098,34,0)=AL32,0,1)</f>
        <v>0</v>
      </c>
      <c r="CJ32" s="12">
        <f>VLOOKUP(A32,'BD OFICIAL'!$A$1:$AM$2098,36,0)*AM32-AP32</f>
        <v>0</v>
      </c>
      <c r="CK32" s="85" t="str">
        <f t="shared" si="0"/>
        <v>SSH</v>
      </c>
      <c r="CL32" s="85" t="str">
        <f t="shared" si="1"/>
        <v>NO</v>
      </c>
      <c r="CM32" s="85" t="str">
        <f t="shared" si="2"/>
        <v>NO</v>
      </c>
      <c r="CN32" s="31">
        <f t="shared" si="3"/>
        <v>0</v>
      </c>
      <c r="CO32" s="31">
        <f t="shared" si="4"/>
        <v>0</v>
      </c>
      <c r="CP32" s="31">
        <f t="shared" si="5"/>
        <v>0</v>
      </c>
      <c r="CQ32" s="31">
        <f>IF(Y32="NO",0,IF(Y32="SI",IF(VLOOKUP(A32,'BD OFICIAL'!$A:$AO,40,0)=AQ32,0,1)))</f>
        <v>0</v>
      </c>
      <c r="CR32" s="31">
        <f>IF(Z32="NO",0,IF(Z32="SI",IF(VLOOKUP(B32,'BD OFICIAL'!$A:$AO,41,0)=AS32,0,1)))</f>
        <v>0</v>
      </c>
      <c r="CS32" s="31">
        <f t="shared" si="6"/>
        <v>0</v>
      </c>
      <c r="CT32" s="31">
        <f t="shared" si="7"/>
        <v>0</v>
      </c>
      <c r="CU32" s="31">
        <f>IF(VLOOKUP(A32,'BD OFICIAL'!$A$1:$AL$1056,31,0)="SI",IF(AT32&gt;0,0,1),IF(AT32=0,0,1))</f>
        <v>0</v>
      </c>
      <c r="CV32" s="31">
        <f t="shared" si="8"/>
        <v>0</v>
      </c>
      <c r="CW32" s="31">
        <f t="shared" si="9"/>
        <v>0</v>
      </c>
      <c r="CX32" s="85" t="str">
        <f t="shared" si="10"/>
        <v>NO</v>
      </c>
      <c r="CY32" s="31">
        <f t="shared" si="11"/>
        <v>0</v>
      </c>
      <c r="CZ32" s="85" t="str">
        <f>IF(ISERROR(VLOOKUP(AI32,EXPERIENCIA!$A$1:$C$2100,1,0)),"NO","SI")</f>
        <v>NO</v>
      </c>
      <c r="DA32" s="85" t="str">
        <f>IF(CX32="no","NO APLICA",IF(AX32=0,"ERROR NOTA",IF(AND(AX32&gt;1,CZ32="NO"),"ERROR NOTA",IF(AND(CZ32="NO",AX32=1),0,IF(VLOOKUP(AI32,EXPERIENCIA!$A$1:$C$2100,3,0)=AX32,0,"ERROR NOTA")))))</f>
        <v>NO APLICA</v>
      </c>
      <c r="DB32" s="85" t="str">
        <f>IF(ISERROR(VLOOKUP(AI32,COMPORTAMIENTO!$A$1:$C$2100,1,0)),"NO","SI")</f>
        <v>NO</v>
      </c>
      <c r="DC32" s="85" t="str">
        <f>IF(CX32="NO","NO APLICA",IF(AY32=0,"ERROR NOTA",IF(AND(DB32="NO",AY32=7),0,IF(VLOOKUP(AI32,COMPORTAMIENTO!$A$2:$H$2100,8,0)=AY32,0,"ERROR NOTA"))))</f>
        <v>NO APLICA</v>
      </c>
      <c r="DD32" s="104" t="str">
        <f t="shared" si="12"/>
        <v>NO APLICA</v>
      </c>
      <c r="DE32" s="104" t="str">
        <f t="shared" si="13"/>
        <v>NO APLICA</v>
      </c>
      <c r="DF32" s="85" t="str">
        <f t="shared" si="14"/>
        <v>NO</v>
      </c>
      <c r="DG32" s="85">
        <f t="shared" si="15"/>
        <v>0</v>
      </c>
      <c r="DH32" s="85">
        <f t="shared" si="16"/>
        <v>0</v>
      </c>
      <c r="DI32" s="85" t="str">
        <f t="shared" si="17"/>
        <v>NO APLICA</v>
      </c>
      <c r="DJ32" s="12" t="str">
        <f t="shared" si="18"/>
        <v>NO APLICA</v>
      </c>
      <c r="DK32" s="7" t="str">
        <f t="shared" si="19"/>
        <v>NO APLICA</v>
      </c>
      <c r="DL32" s="12">
        <f t="shared" si="20"/>
        <v>5000</v>
      </c>
      <c r="DM32" s="12">
        <f>VLOOKUP(A32,'5 TD'!$A:$B,2,0)</f>
        <v>4130</v>
      </c>
      <c r="DN32" s="7" t="str">
        <f t="shared" si="21"/>
        <v>NO APLICA</v>
      </c>
      <c r="DO32" s="85" t="str">
        <f t="shared" si="22"/>
        <v>NO APLICA</v>
      </c>
      <c r="DP32" s="85" t="str">
        <f t="shared" si="23"/>
        <v>NO APLICA</v>
      </c>
      <c r="DQ32" s="7" t="str">
        <f t="shared" si="24"/>
        <v>NO APLICA</v>
      </c>
      <c r="DR32" s="85" t="str">
        <f t="shared" si="25"/>
        <v>NO APLICA</v>
      </c>
      <c r="DS32" s="2" t="str">
        <f>+('3 Planilla Preadjudicación OTIC'!BN32)</f>
        <v>NO</v>
      </c>
      <c r="DT32" s="2" t="str">
        <f>IF(DR32="APROBADO",VLOOKUP(A32,'5 TD'!$D$3:$E$270,2,0),"NO APLICA")</f>
        <v>NO APLICA</v>
      </c>
      <c r="DU32" s="2" t="str">
        <f t="shared" si="26"/>
        <v>NO APLICA</v>
      </c>
      <c r="DV32" s="2" t="str">
        <f>IF(DU32="SI",VLOOKUP(A32,'5 TD'!$G$3:$H$270,2,0),"NO APLICA ")</f>
        <v xml:space="preserve">NO APLICA </v>
      </c>
      <c r="DW32" s="2" t="str">
        <f t="shared" si="27"/>
        <v>NO</v>
      </c>
      <c r="DX32" s="2" t="str">
        <f>IF(DW32="SI",VLOOKUP(A32,'5 TD'!$J$4:$K$472,2,0),"NO APLICA")</f>
        <v>NO APLICA</v>
      </c>
      <c r="DY32" s="2" t="str">
        <f t="shared" si="28"/>
        <v>NO APLICA</v>
      </c>
      <c r="DZ32" s="7" t="str">
        <f>IF(DY32="SI",VLOOKUP(A32,'5 TD'!$M$4:$N$350,2,0),"NO APLICA")</f>
        <v>NO APLICA</v>
      </c>
      <c r="EA32" s="2" t="str">
        <f t="shared" si="29"/>
        <v>NO APLICA</v>
      </c>
      <c r="EB32" s="12" t="str">
        <f t="shared" si="30"/>
        <v/>
      </c>
      <c r="EC32" s="12" t="str">
        <f>IF(EA32="SI",VLOOKUP(A32,'5 TD'!$V$4:$W$479,2,0),"NO APLICA")</f>
        <v>NO APLICA</v>
      </c>
      <c r="ED32" s="2" t="str">
        <f t="shared" si="31"/>
        <v>NO</v>
      </c>
      <c r="EE32" s="79" t="str">
        <f>IF(ED32="SI",VLOOKUP(AI32,COMPORTAMIENTO!$A$1:$H$2100,7,0),"NO APLICA")</f>
        <v>NO APLICA</v>
      </c>
      <c r="EF32" s="12" t="str">
        <f>IF(ED32="SI",VLOOKUP(A32,'5 TD'!$P$2:$Q$479,2,0),"NO APLICA")</f>
        <v>NO APLICA</v>
      </c>
      <c r="EG32" s="2" t="str">
        <f t="shared" si="32"/>
        <v>NO</v>
      </c>
      <c r="EH32" s="2">
        <f>IF(CZ32="no",0,VLOOKUP(AI32,EXPERIENCIA!$A$1:$C$2100,2,0))</f>
        <v>0</v>
      </c>
      <c r="EI32" s="2">
        <f>IF(CZ32="si",VLOOKUP(A32,'5 TD'!$S$3:$T$2103,2,0),0)</f>
        <v>0</v>
      </c>
      <c r="EJ32" s="2" t="str">
        <f t="shared" si="33"/>
        <v>SI</v>
      </c>
      <c r="EK32" s="2">
        <f>+('3 Planilla Preadjudicación OTIC'!BU32)</f>
        <v>0</v>
      </c>
      <c r="EQ32" s="86"/>
    </row>
    <row r="33" spans="1:147" s="3" customFormat="1" ht="13" x14ac:dyDescent="0.3">
      <c r="A33" s="2">
        <f>+('3 Planilla Preadjudicación OTIC'!A33)</f>
        <v>14292</v>
      </c>
      <c r="B33" s="2" t="str">
        <f>+('3 Planilla Preadjudicación OTIC'!B33)</f>
        <v>65181652-1</v>
      </c>
      <c r="C33" s="4">
        <f>+('3 Planilla Preadjudicación OTIC'!E33)</f>
        <v>2025</v>
      </c>
      <c r="D33" s="4" t="str">
        <f>+('3 Planilla Preadjudicación OTIC'!F33)</f>
        <v>MANDATO</v>
      </c>
      <c r="E33" s="4" t="str">
        <f>+('3 Planilla Preadjudicación OTIC'!G33)</f>
        <v>65073010-0</v>
      </c>
      <c r="F33" s="4" t="str">
        <f>+('3 Planilla Preadjudicación OTIC'!H33)</f>
        <v>CORPORACIÓN DE EDUCACIÓN Y SALUD PARA EL SÍNDROME DE DOWN, EDUDOWN</v>
      </c>
      <c r="G33" s="4"/>
      <c r="H33" s="4"/>
      <c r="I33" s="4" t="str">
        <f>+('3 Planilla Preadjudicación OTIC'!I33)</f>
        <v>PAUSAS ACTIVAS, RECREACIÓN Y ENTRETENIMIENTO</v>
      </c>
      <c r="J33" s="4" t="str">
        <f>+('3 Planilla Preadjudicación OTIC'!J33)</f>
        <v>SIN PLAN FORMATIVO</v>
      </c>
      <c r="K33" s="4" t="str">
        <f>+('3 Planilla Preadjudicación OTIC'!K33)</f>
        <v>TÉCNICAS PARA LA RESOLUCIÓN DE PROBLEMAS</v>
      </c>
      <c r="L33" s="4" t="str">
        <f>+('3 Planilla Preadjudicación OTIC'!L33)</f>
        <v>PF0922</v>
      </c>
      <c r="M33" s="2">
        <f>+('3 Planilla Preadjudicación OTIC'!M33)</f>
        <v>13</v>
      </c>
      <c r="N33" s="4" t="str">
        <f>+('3 Planilla Preadjudicación OTIC'!N33)</f>
        <v>METROPOLITANA</v>
      </c>
      <c r="O33" s="4" t="str">
        <f>+('3 Planilla Preadjudicación OTIC'!O33)</f>
        <v>SAN BERNARDO</v>
      </c>
      <c r="P33" s="4" t="str">
        <f>+('3 Planilla Preadjudicación OTIC'!P33)</f>
        <v>PERSONAS DE 18 AÑOS O MÁS, EN SITUACIÓN DE DISCAPACIDAD.</v>
      </c>
      <c r="Q33" s="4" t="str">
        <f>+('3 Planilla Preadjudicación OTIC'!Q33)</f>
        <v>PRESENCIAL</v>
      </c>
      <c r="R33" s="4" t="str">
        <f>+('3 Planilla Preadjudicación OTIC'!R33)</f>
        <v>DEPENDIENTE</v>
      </c>
      <c r="S33" s="4">
        <f>+('3 Planilla Preadjudicación OTIC'!S33)</f>
        <v>47</v>
      </c>
      <c r="T33" s="2">
        <f>+('3 Planilla Preadjudicación OTIC'!T33)</f>
        <v>20</v>
      </c>
      <c r="U33" s="2">
        <f>+('3 Planilla Preadjudicación OTIC'!U33)</f>
        <v>0</v>
      </c>
      <c r="V33" s="2">
        <f>+('3 Planilla Preadjudicación OTIC'!V33)</f>
        <v>8</v>
      </c>
      <c r="W33" s="2">
        <f>+('3 Planilla Preadjudicación OTIC'!W33)</f>
        <v>188</v>
      </c>
      <c r="X33" s="2">
        <f>+('3 Planilla Preadjudicación OTIC'!X33)</f>
        <v>4</v>
      </c>
      <c r="Y33" s="2" t="str">
        <f>+('3 Planilla Preadjudicación OTIC'!Y33)</f>
        <v>SI</v>
      </c>
      <c r="Z33" s="2" t="str">
        <f>+('3 Planilla Preadjudicación OTIC'!Z33)</f>
        <v>NO</v>
      </c>
      <c r="AA33" s="2" t="str">
        <f>+('3 Planilla Preadjudicación OTIC'!AA33)</f>
        <v>NO</v>
      </c>
      <c r="AB33" s="4" t="str">
        <f>+('3 Planilla Preadjudicación OTIC'!AB33)</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33" s="4" t="str">
        <f>+('3 Planilla Preadjudicación OTIC'!AC33)</f>
        <v>PERSONAS EN SITUACIÓN DE DISCAPACIDAD, DE 18 AÑOS O MÁS, QUE SE ATIENDEN EN EDUDOWN, HOMBRES Y MUJERES, QUE TIENEN O NO EXPERIENCIA LABORAL, RESIDENTES DE LA REGIÓN METROPOLITANA Y QUE BUSCAN CON LA CAPACITACIÓN INSERTARSE AL MUNDO LABORAL.</v>
      </c>
      <c r="AD33" s="2" t="str">
        <f>+('3 Planilla Preadjudicación OTIC'!AD33)</f>
        <v>NO</v>
      </c>
      <c r="AE33" s="4">
        <f>+('3 Planilla Preadjudicación OTIC'!AE33)</f>
        <v>0</v>
      </c>
      <c r="AF33" s="2" t="str">
        <f>+('3 Planilla Preadjudicación OTIC'!AF33)</f>
        <v>CERRADA</v>
      </c>
      <c r="AG33" s="2">
        <f>+('3 Planilla Preadjudicación OTIC'!AG33)</f>
        <v>47</v>
      </c>
      <c r="AH33" s="2">
        <f>+('3 Planilla Preadjudicación OTIC'!AH33)</f>
        <v>2</v>
      </c>
      <c r="AI33" s="135" t="str">
        <f>+('3 Planilla Preadjudicación OTIC'!AI33)</f>
        <v>76651820-6</v>
      </c>
      <c r="AJ33" s="4" t="str">
        <f>+('3 Planilla Preadjudicación OTIC'!AJ33)</f>
        <v>Actitud Chile Formación Ltda</v>
      </c>
      <c r="AK33" s="2">
        <f>+('3 Planilla Preadjudicación OTIC'!AK33)</f>
        <v>188</v>
      </c>
      <c r="AL33" s="2">
        <f>+('3 Planilla Preadjudicación OTIC'!AL33)</f>
        <v>47</v>
      </c>
      <c r="AM33" s="12">
        <f>+('3 Planilla Preadjudicación OTIC'!AM33)</f>
        <v>6000</v>
      </c>
      <c r="AN33" s="12">
        <f>+('3 Planilla Preadjudicación OTIC'!AN33)</f>
        <v>0</v>
      </c>
      <c r="AO33" s="12">
        <f>+('3 Planilla Preadjudicación OTIC'!AO33)</f>
        <v>0</v>
      </c>
      <c r="AP33" s="12">
        <f>+('3 Planilla Preadjudicación OTIC'!AP33)</f>
        <v>22560000</v>
      </c>
      <c r="AQ33" s="12">
        <f>+('3 Planilla Preadjudicación OTIC'!AQ33)</f>
        <v>3760000</v>
      </c>
      <c r="AR33" s="12">
        <f>+('3 Planilla Preadjudicación OTIC'!AR33)</f>
        <v>0</v>
      </c>
      <c r="AS33" s="12">
        <f>+('3 Planilla Preadjudicación OTIC'!AS33)</f>
        <v>0</v>
      </c>
      <c r="AT33" s="12">
        <f>+('3 Planilla Preadjudicación OTIC'!AT33)</f>
        <v>0</v>
      </c>
      <c r="AU33" s="12">
        <f>+('3 Planilla Preadjudicación OTIC'!AU33)</f>
        <v>26320000</v>
      </c>
      <c r="AV33" s="2" t="str">
        <f>+('3 Planilla Preadjudicación OTIC'!AV33)</f>
        <v>SI</v>
      </c>
      <c r="AW33" s="4">
        <f>+('3 Planilla Preadjudicación OTIC'!AW33)</f>
        <v>0</v>
      </c>
      <c r="AX33" s="2">
        <f>+('3 Planilla Preadjudicación OTIC'!AX33)</f>
        <v>1</v>
      </c>
      <c r="AY33" s="2">
        <f>+('3 Planilla Preadjudicación OTIC'!AY33)</f>
        <v>7</v>
      </c>
      <c r="AZ33" s="2">
        <f>+('3 Planilla Preadjudicación OTIC'!AZ33)</f>
        <v>1</v>
      </c>
      <c r="BA33" s="2">
        <f>+('3 Planilla Preadjudicación OTIC'!BA33)</f>
        <v>1</v>
      </c>
      <c r="BB33" s="2">
        <f>+('3 Planilla Preadjudicación OTIC'!BB33)</f>
        <v>5</v>
      </c>
      <c r="BC33" s="2">
        <f>+('3 Planilla Preadjudicación OTIC'!BC33)</f>
        <v>7</v>
      </c>
      <c r="BD33" s="2">
        <f>+('3 Planilla Preadjudicación OTIC'!BD33)</f>
        <v>1</v>
      </c>
      <c r="BE33" s="2">
        <f>+('3 Planilla Preadjudicación OTIC'!BE33)</f>
        <v>1</v>
      </c>
      <c r="BF33" s="2">
        <f>+('3 Planilla Preadjudicación OTIC'!BF33)</f>
        <v>1</v>
      </c>
      <c r="BG33" s="2">
        <f>+('3 Planilla Preadjudicación OTIC'!BG33)</f>
        <v>7</v>
      </c>
      <c r="BH33" s="2">
        <f>+('3 Planilla Preadjudicación OTIC'!BH33)</f>
        <v>7</v>
      </c>
      <c r="BI33" s="2">
        <f>+('3 Planilla Preadjudicación OTIC'!BI33)</f>
        <v>1</v>
      </c>
      <c r="BJ33" s="2">
        <f>+('3 Planilla Preadjudicación OTIC'!BJ33)</f>
        <v>1</v>
      </c>
      <c r="BK33" s="2">
        <f>+('3 Planilla Preadjudicación OTIC'!BK33)</f>
        <v>1</v>
      </c>
      <c r="BL33" s="2">
        <f>+('3 Planilla Preadjudicación OTIC'!BL33)</f>
        <v>5.9</v>
      </c>
      <c r="BM33" s="104">
        <f>ROUND(('3 Planilla Preadjudicación OTIC'!BM33),1)</f>
        <v>3.8</v>
      </c>
      <c r="BN33" s="4" t="str">
        <f>+('3 Planilla Preadjudicación OTIC'!BN33)</f>
        <v>NO</v>
      </c>
      <c r="BO33" s="4">
        <f>+('3 Planilla Preadjudicación OTIC'!BO33)</f>
        <v>0</v>
      </c>
      <c r="BP33" s="4">
        <f>+('3 Planilla Preadjudicación OTIC'!BP33)</f>
        <v>0</v>
      </c>
      <c r="BQ33" s="4">
        <f>+('3 Planilla Preadjudicación OTIC'!BQ33)</f>
        <v>0</v>
      </c>
      <c r="BR33" s="4">
        <f>+('3 Planilla Preadjudicación OTIC'!BR33)</f>
        <v>0</v>
      </c>
      <c r="BS33" s="4">
        <f>+('3 Planilla Preadjudicación OTIC'!BS33)</f>
        <v>0</v>
      </c>
      <c r="BT33" s="4">
        <f>+('3 Planilla Preadjudicación OTIC'!BT33)</f>
        <v>0</v>
      </c>
      <c r="BU33" s="85">
        <f>IF(VLOOKUP(A33,'BD OFICIAL'!$A$1:$AL$2098,7,0)=D33,0,1)</f>
        <v>0</v>
      </c>
      <c r="BV33" s="85">
        <f>IF(VLOOKUP(A33,'BD OFICIAL'!$A$1:$AL$2098,11,0)=J33,0,1)</f>
        <v>0</v>
      </c>
      <c r="BW33" s="85">
        <f>IF(VLOOKUP(A33,'BD OFICIAL'!$A$1:$AL$2098,13,0)=L33,0,1)</f>
        <v>0</v>
      </c>
      <c r="BX33" s="2">
        <f>IF(VLOOKUP(A33,'BD OFICIAL'!$A$1:$AL$2098,16,0)=O33,0,1)</f>
        <v>0</v>
      </c>
      <c r="BY33" s="2">
        <f>IF(VLOOKUP(A33,'BD OFICIAL'!$A$1:$AL$2098,17,0)=P33,0,1)</f>
        <v>0</v>
      </c>
      <c r="BZ33" s="2">
        <f>IF(VLOOKUP(A33,'BD OFICIAL'!$A$1:$AL$2098,19,0)=R33,0,1)</f>
        <v>0</v>
      </c>
      <c r="CA33" s="2">
        <f>IF(VLOOKUP(A33,'BD OFICIAL'!$A$1:$AL$2098,21,0)=T33,0,1)</f>
        <v>0</v>
      </c>
      <c r="CB33" s="2">
        <f>IF(VLOOKUP(A33,'BD OFICIAL'!$A$1:$AL$2098,24,0)=AK33,0,1)</f>
        <v>0</v>
      </c>
      <c r="CC33" s="2">
        <f>IF(VLOOKUP(A33,'BD OFICIAL'!$A$1:$AL$2098,25,0)=X33,0,1)</f>
        <v>0</v>
      </c>
      <c r="CD33" s="2">
        <f>IF(VLOOKUP(A33,'BD OFICIAL'!$A$1:$AL$2098,26,0)=Y33,0,1)</f>
        <v>0</v>
      </c>
      <c r="CE33" s="2">
        <f>IF(VLOOKUP(A33,'BD OFICIAL'!$A$1:$AL$2098,27,0)=Z33,0,1)</f>
        <v>0</v>
      </c>
      <c r="CF33" s="2">
        <f>IF(VLOOKUP(A33,'BD OFICIAL'!$A$1:$AL$2098,28,0)=AA33,0,1)</f>
        <v>0</v>
      </c>
      <c r="CG33" s="2">
        <f>IF(VLOOKUP(A33,'BD OFICIAL'!$A$1:$AL$2098,33,0)=AF33,0,1)</f>
        <v>0</v>
      </c>
      <c r="CH33" s="2">
        <f>IF(VLOOKUP(A33,'BD OFICIAL'!$A$1:$AL$2098,35,0)=AH33,0,1)</f>
        <v>0</v>
      </c>
      <c r="CI33" s="85">
        <f>IF(VLOOKUP(A33,'BD OFICIAL'!$A$1:$AL$2098,34,0)=AL33,0,1)</f>
        <v>0</v>
      </c>
      <c r="CJ33" s="12">
        <f>VLOOKUP(A33,'BD OFICIAL'!$A$1:$AM$2098,36,0)*AM33-AP33</f>
        <v>0</v>
      </c>
      <c r="CK33" s="85" t="str">
        <f t="shared" si="0"/>
        <v>SSH</v>
      </c>
      <c r="CL33" s="85" t="str">
        <f t="shared" si="1"/>
        <v>NO</v>
      </c>
      <c r="CM33" s="85" t="str">
        <f t="shared" si="2"/>
        <v>SI</v>
      </c>
      <c r="CN33" s="31">
        <f t="shared" si="3"/>
        <v>0</v>
      </c>
      <c r="CO33" s="31">
        <f t="shared" si="4"/>
        <v>0</v>
      </c>
      <c r="CP33" s="31">
        <f t="shared" si="5"/>
        <v>0</v>
      </c>
      <c r="CQ33" s="31">
        <f>IF(Y33="NO",0,IF(Y33="SI",IF(VLOOKUP(A33,'BD OFICIAL'!$A:$AO,40,0)=AQ33,0,1)))</f>
        <v>0</v>
      </c>
      <c r="CR33" s="31">
        <f>IF(Z33="NO",0,IF(Z33="SI",IF(VLOOKUP(B33,'BD OFICIAL'!$A:$AO,41,0)=AS33,0,1)))</f>
        <v>0</v>
      </c>
      <c r="CS33" s="31">
        <f t="shared" si="6"/>
        <v>0</v>
      </c>
      <c r="CT33" s="31">
        <f t="shared" si="7"/>
        <v>0</v>
      </c>
      <c r="CU33" s="31">
        <f>IF(VLOOKUP(A33,'BD OFICIAL'!$A$1:$AL$1056,31,0)="SI",IF(AT33&gt;0,0,1),IF(AT33=0,0,1))</f>
        <v>0</v>
      </c>
      <c r="CV33" s="31">
        <f t="shared" si="8"/>
        <v>0</v>
      </c>
      <c r="CW33" s="31">
        <f t="shared" si="9"/>
        <v>0</v>
      </c>
      <c r="CX33" s="85" t="str">
        <f t="shared" si="10"/>
        <v>SI</v>
      </c>
      <c r="CY33" s="31">
        <f t="shared" si="11"/>
        <v>0</v>
      </c>
      <c r="CZ33" s="85" t="str">
        <f>IF(ISERROR(VLOOKUP(AI33,EXPERIENCIA!$A$1:$C$2100,1,0)),"NO","SI")</f>
        <v>NO</v>
      </c>
      <c r="DA33" s="85">
        <f>IF(CX33="no","NO APLICA",IF(AX33=0,"ERROR NOTA",IF(AND(AX33&gt;1,CZ33="NO"),"ERROR NOTA",IF(AND(CZ33="NO",AX33=1),0,IF(VLOOKUP(AI33,EXPERIENCIA!$A$1:$C$2100,3,0)=AX33,0,"ERROR NOTA")))))</f>
        <v>0</v>
      </c>
      <c r="DB33" s="85" t="str">
        <f>IF(ISERROR(VLOOKUP(AI33,COMPORTAMIENTO!$A$1:$C$2100,1,0)),"NO","SI")</f>
        <v>NO</v>
      </c>
      <c r="DC33" s="85">
        <f>IF(CX33="NO","NO APLICA",IF(AY33=0,"ERROR NOTA",IF(AND(DB33="NO",AY33=7),0,IF(VLOOKUP(AI33,COMPORTAMIENTO!$A$2:$H$2100,8,0)=AY33,0,"ERROR NOTA"))))</f>
        <v>0</v>
      </c>
      <c r="DD33" s="104">
        <f t="shared" si="12"/>
        <v>0.1</v>
      </c>
      <c r="DE33" s="104">
        <f t="shared" si="13"/>
        <v>0.70000000000000007</v>
      </c>
      <c r="DF33" s="85" t="str">
        <f t="shared" si="14"/>
        <v>NO</v>
      </c>
      <c r="DG33" s="85">
        <f t="shared" si="15"/>
        <v>1</v>
      </c>
      <c r="DH33" s="85">
        <f t="shared" si="16"/>
        <v>3.1</v>
      </c>
      <c r="DI33" s="85">
        <f t="shared" si="17"/>
        <v>2.3650000000000002</v>
      </c>
      <c r="DJ33" s="12">
        <f t="shared" ref="DJ33:DJ45" si="34">IF(CX33="NO","NO APLICA",(BG33*0.3+BH33*0.3+BI33*0.2+BJ33*0.1+BK33*0.1))</f>
        <v>4.5999999999999996</v>
      </c>
      <c r="DK33" s="7">
        <f t="shared" si="19"/>
        <v>3.5942499999999997</v>
      </c>
      <c r="DL33" s="12">
        <f t="shared" si="20"/>
        <v>6000</v>
      </c>
      <c r="DM33" s="12">
        <f>VLOOKUP(A33,'5 TD'!$A:$B,2,0)</f>
        <v>5075</v>
      </c>
      <c r="DN33" s="7">
        <f t="shared" si="21"/>
        <v>5.9</v>
      </c>
      <c r="DO33" s="85" t="str">
        <f t="shared" si="22"/>
        <v>APROBADO</v>
      </c>
      <c r="DP33" s="85" t="str">
        <f t="shared" si="23"/>
        <v>APROBADO</v>
      </c>
      <c r="DQ33" s="7">
        <f t="shared" si="24"/>
        <v>3.8</v>
      </c>
      <c r="DR33" s="85" t="str">
        <f t="shared" si="25"/>
        <v>APROBADO</v>
      </c>
      <c r="DS33" s="2" t="str">
        <f>+('3 Planilla Preadjudicación OTIC'!BN33)</f>
        <v>NO</v>
      </c>
      <c r="DT33" s="2">
        <f>IF(DR33="APROBADO",VLOOKUP(A33,'5 TD'!$D$3:$E$270,2,0),"NO APLICA")</f>
        <v>7</v>
      </c>
      <c r="DU33" s="2" t="str">
        <f t="shared" si="26"/>
        <v>NO</v>
      </c>
      <c r="DV33" s="2" t="str">
        <f>IF(DU33="SI",VLOOKUP(A33,'5 TD'!$G$3:$H$270,2,0),"NO APLICA ")</f>
        <v xml:space="preserve">NO APLICA </v>
      </c>
      <c r="DW33" s="2" t="str">
        <f t="shared" si="27"/>
        <v>NO</v>
      </c>
      <c r="DX33" s="2" t="str">
        <f>IF(DW33="SI",VLOOKUP(A33,'5 TD'!$J$4:$K$472,2,0),"NO APLICA")</f>
        <v>NO APLICA</v>
      </c>
      <c r="DY33" s="2" t="str">
        <f t="shared" si="28"/>
        <v>NO APLICA</v>
      </c>
      <c r="DZ33" s="7" t="str">
        <f>IF(DY33="SI",VLOOKUP(A33,'5 TD'!$M$4:$N$350,2,0),"NO APLICA")</f>
        <v>NO APLICA</v>
      </c>
      <c r="EA33" s="2" t="str">
        <f t="shared" si="29"/>
        <v>NO APLICA</v>
      </c>
      <c r="EB33" s="12" t="str">
        <f t="shared" si="30"/>
        <v/>
      </c>
      <c r="EC33" s="12" t="str">
        <f>IF(EA33="SI",VLOOKUP(A33,'5 TD'!$V$4:$W$479,2,0),"NO APLICA")</f>
        <v>NO APLICA</v>
      </c>
      <c r="ED33" s="2" t="str">
        <f t="shared" si="31"/>
        <v>NO</v>
      </c>
      <c r="EE33" s="79" t="str">
        <f>IF(ED33="SI",VLOOKUP(AI33,COMPORTAMIENTO!$A$1:$H$2100,7,0),"NO APLICA")</f>
        <v>NO APLICA</v>
      </c>
      <c r="EF33" s="12" t="str">
        <f>IF(ED33="SI",VLOOKUP(A33,'5 TD'!$P$2:$Q$479,2,0),"NO APLICA")</f>
        <v>NO APLICA</v>
      </c>
      <c r="EG33" s="2" t="str">
        <f t="shared" si="32"/>
        <v>NO</v>
      </c>
      <c r="EH33" s="2">
        <f>IF(CZ33="no",0,VLOOKUP(AI33,EXPERIENCIA!$A$1:$C$2100,2,0))</f>
        <v>0</v>
      </c>
      <c r="EI33" s="2">
        <f>IF(CZ33="si",VLOOKUP(A33,'5 TD'!$S$3:$T$2103,2,0),0)</f>
        <v>0</v>
      </c>
      <c r="EJ33" s="2" t="str">
        <f t="shared" si="33"/>
        <v>SI</v>
      </c>
      <c r="EK33" s="2">
        <f>+('3 Planilla Preadjudicación OTIC'!BU33)</f>
        <v>0</v>
      </c>
      <c r="EL33" s="4"/>
      <c r="EO33" s="214"/>
      <c r="EQ33" s="86"/>
    </row>
    <row r="34" spans="1:147" s="3" customFormat="1" ht="13" x14ac:dyDescent="0.3">
      <c r="A34" s="2">
        <f>+('3 Planilla Preadjudicación OTIC'!A34)</f>
        <v>14504</v>
      </c>
      <c r="B34" s="2" t="str">
        <f>+('3 Planilla Preadjudicación OTIC'!B34)</f>
        <v>65181652-1</v>
      </c>
      <c r="C34" s="4">
        <f>+('3 Planilla Preadjudicación OTIC'!E34)</f>
        <v>2025</v>
      </c>
      <c r="D34" s="4" t="str">
        <f>+('3 Planilla Preadjudicación OTIC'!F34)</f>
        <v>MANDATO</v>
      </c>
      <c r="E34" s="4" t="str">
        <f>+('3 Planilla Preadjudicación OTIC'!G34)</f>
        <v>91337000-7</v>
      </c>
      <c r="F34" s="4" t="str">
        <f>+('3 Planilla Preadjudicación OTIC'!H34)</f>
        <v>CEMENTO POLPAICO S.A.</v>
      </c>
      <c r="G34" s="4"/>
      <c r="H34" s="4"/>
      <c r="I34" s="4" t="str">
        <f>+('3 Planilla Preadjudicación OTIC'!I34)</f>
        <v>MEJORANDO EL MARKETING DE MI NEGOCIO</v>
      </c>
      <c r="J34" s="4" t="str">
        <f>+('3 Planilla Preadjudicación OTIC'!J34)</f>
        <v>PF0840</v>
      </c>
      <c r="K34" s="4" t="str">
        <f>+('3 Planilla Preadjudicación OTIC'!K34)</f>
        <v/>
      </c>
      <c r="L34" s="4" t="str">
        <f>+('3 Planilla Preadjudicación OTIC'!L34)</f>
        <v/>
      </c>
      <c r="M34" s="2">
        <f>+('3 Planilla Preadjudicación OTIC'!M34)</f>
        <v>9</v>
      </c>
      <c r="N34" s="4" t="str">
        <f>+('3 Planilla Preadjudicación OTIC'!N34)</f>
        <v>ARAUCANIA</v>
      </c>
      <c r="O34" s="4" t="str">
        <f>+('3 Planilla Preadjudicación OTIC'!O34)</f>
        <v>TEMUCO</v>
      </c>
      <c r="P34" s="4" t="str">
        <f>+('3 Planilla Preadjudicación OTIC'!P34)</f>
        <v>PERSONAS DESOCUPADAS (CESANTES Y PERSONAS QUE BUSCAN TRABAJO POR PRIMERA VEZ).</v>
      </c>
      <c r="Q34" s="4" t="str">
        <f>+('3 Planilla Preadjudicación OTIC'!Q34)</f>
        <v>PRESENCIAL</v>
      </c>
      <c r="R34" s="4" t="str">
        <f>+('3 Planilla Preadjudicación OTIC'!R34)</f>
        <v>INDEPENDIENTE</v>
      </c>
      <c r="S34" s="4">
        <f>+('3 Planilla Preadjudicación OTIC'!S34)</f>
        <v>8</v>
      </c>
      <c r="T34" s="2">
        <f>+('3 Planilla Preadjudicación OTIC'!T34)</f>
        <v>10</v>
      </c>
      <c r="U34" s="2">
        <f>+('3 Planilla Preadjudicación OTIC'!U34)</f>
        <v>36</v>
      </c>
      <c r="V34" s="2">
        <f>+('3 Planilla Preadjudicación OTIC'!V34)</f>
        <v>0</v>
      </c>
      <c r="W34" s="2">
        <f>+('3 Planilla Preadjudicación OTIC'!W34)</f>
        <v>36</v>
      </c>
      <c r="X34" s="2">
        <f>+('3 Planilla Preadjudicación OTIC'!X34)</f>
        <v>5</v>
      </c>
      <c r="Y34" s="2" t="str">
        <f>+('3 Planilla Preadjudicación OTIC'!Y34)</f>
        <v>SI</v>
      </c>
      <c r="Z34" s="2" t="str">
        <f>+('3 Planilla Preadjudicación OTIC'!Z34)</f>
        <v>NO</v>
      </c>
      <c r="AA34" s="2" t="str">
        <f>+('3 Planilla Preadjudicación OTIC'!AA34)</f>
        <v>NO</v>
      </c>
      <c r="AB34" s="4" t="str">
        <f>+('3 Planilla Preadjudicación OTIC'!AB34)</f>
        <v>SE AJUSTA A PLAN FORMATIVO</v>
      </c>
      <c r="AC34" s="4" t="str">
        <f>+('3 Planilla Preadjudicación OTIC'!AC34)</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4" s="2" t="str">
        <f>+('3 Planilla Preadjudicación OTIC'!AD34)</f>
        <v>NO</v>
      </c>
      <c r="AE34" s="4">
        <f>+('3 Planilla Preadjudicación OTIC'!AE34)</f>
        <v>0</v>
      </c>
      <c r="AF34" s="2" t="str">
        <f>+('3 Planilla Preadjudicación OTIC'!AF34)</f>
        <v>CERRADA</v>
      </c>
      <c r="AG34" s="2">
        <f>+('3 Planilla Preadjudicación OTIC'!AG34)</f>
        <v>8</v>
      </c>
      <c r="AH34" s="2">
        <f>+('3 Planilla Preadjudicación OTIC'!AH34)</f>
        <v>1</v>
      </c>
      <c r="AI34" s="135" t="str">
        <f>+('3 Planilla Preadjudicación OTIC'!AI34)</f>
        <v>76651820-6</v>
      </c>
      <c r="AJ34" s="4" t="str">
        <f>+('3 Planilla Preadjudicación OTIC'!AJ34)</f>
        <v>Actitud Chile Formación Ltda</v>
      </c>
      <c r="AK34" s="2">
        <f>+('3 Planilla Preadjudicación OTIC'!AK34)</f>
        <v>36</v>
      </c>
      <c r="AL34" s="2">
        <f>+('3 Planilla Preadjudicación OTIC'!AL34)</f>
        <v>8</v>
      </c>
      <c r="AM34" s="12">
        <f>+('3 Planilla Preadjudicación OTIC'!AM34)</f>
        <v>5000</v>
      </c>
      <c r="AN34" s="12">
        <f>+('3 Planilla Preadjudicación OTIC'!AN34)</f>
        <v>0</v>
      </c>
      <c r="AO34" s="12">
        <f>+('3 Planilla Preadjudicación OTIC'!AO34)</f>
        <v>0</v>
      </c>
      <c r="AP34" s="12">
        <f>+('3 Planilla Preadjudicación OTIC'!AP34)</f>
        <v>1800000</v>
      </c>
      <c r="AQ34" s="12">
        <f>+('3 Planilla Preadjudicación OTIC'!AQ34)</f>
        <v>320000</v>
      </c>
      <c r="AR34" s="12">
        <f>+('3 Planilla Preadjudicación OTIC'!AR34)</f>
        <v>0</v>
      </c>
      <c r="AS34" s="12">
        <f>+('3 Planilla Preadjudicación OTIC'!AS34)</f>
        <v>0</v>
      </c>
      <c r="AT34" s="12">
        <f>+('3 Planilla Preadjudicación OTIC'!AT34)</f>
        <v>0</v>
      </c>
      <c r="AU34" s="12">
        <f>+('3 Planilla Preadjudicación OTIC'!AU34)</f>
        <v>2120000</v>
      </c>
      <c r="AV34" s="2" t="str">
        <f>+('3 Planilla Preadjudicación OTIC'!AV34)</f>
        <v>SI</v>
      </c>
      <c r="AW34" s="4">
        <f>+('3 Planilla Preadjudicación OTIC'!AW34)</f>
        <v>0</v>
      </c>
      <c r="AX34" s="2">
        <f>+('3 Planilla Preadjudicación OTIC'!AX34)</f>
        <v>1</v>
      </c>
      <c r="AY34" s="2">
        <f>+('3 Planilla Preadjudicación OTIC'!AY34)</f>
        <v>7</v>
      </c>
      <c r="AZ34" s="2">
        <f>+('3 Planilla Preadjudicación OTIC'!AZ34)</f>
        <v>0</v>
      </c>
      <c r="BA34" s="2">
        <f>+('3 Planilla Preadjudicación OTIC'!BA34)</f>
        <v>0</v>
      </c>
      <c r="BB34" s="2">
        <f>+('3 Planilla Preadjudicación OTIC'!BB34)</f>
        <v>0</v>
      </c>
      <c r="BC34" s="2">
        <f>+('3 Planilla Preadjudicación OTIC'!BC34)</f>
        <v>0</v>
      </c>
      <c r="BD34" s="2">
        <f>+('3 Planilla Preadjudicación OTIC'!BD34)</f>
        <v>0</v>
      </c>
      <c r="BE34" s="2">
        <f>+('3 Planilla Preadjudicación OTIC'!BE34)</f>
        <v>0</v>
      </c>
      <c r="BF34" s="2">
        <f>+('3 Planilla Preadjudicación OTIC'!BF34)</f>
        <v>0</v>
      </c>
      <c r="BG34" s="2">
        <f>+('3 Planilla Preadjudicación OTIC'!BG34)</f>
        <v>5</v>
      </c>
      <c r="BH34" s="2">
        <f>+('3 Planilla Preadjudicación OTIC'!BH34)</f>
        <v>5</v>
      </c>
      <c r="BI34" s="2">
        <f>+('3 Planilla Preadjudicación OTIC'!BI34)</f>
        <v>5</v>
      </c>
      <c r="BJ34" s="2">
        <f>+('3 Planilla Preadjudicación OTIC'!BJ34)</f>
        <v>5</v>
      </c>
      <c r="BK34" s="2">
        <f>+('3 Planilla Preadjudicación OTIC'!BK34)</f>
        <v>5</v>
      </c>
      <c r="BL34" s="2">
        <f>+('3 Planilla Preadjudicación OTIC'!BL34)</f>
        <v>5.8</v>
      </c>
      <c r="BM34" s="104">
        <f>ROUND(('3 Planilla Preadjudicación OTIC'!BM34),1)</f>
        <v>4.8</v>
      </c>
      <c r="BN34" s="4" t="str">
        <f>+('3 Planilla Preadjudicación OTIC'!BN34)</f>
        <v>NO</v>
      </c>
      <c r="BO34" s="4">
        <f>+('3 Planilla Preadjudicación OTIC'!BO34)</f>
        <v>0</v>
      </c>
      <c r="BP34" s="4">
        <f>+('3 Planilla Preadjudicación OTIC'!BP34)</f>
        <v>0</v>
      </c>
      <c r="BQ34" s="4">
        <f>+('3 Planilla Preadjudicación OTIC'!BQ34)</f>
        <v>0</v>
      </c>
      <c r="BR34" s="4">
        <f>+('3 Planilla Preadjudicación OTIC'!BR34)</f>
        <v>0</v>
      </c>
      <c r="BS34" s="4">
        <f>+('3 Planilla Preadjudicación OTIC'!BS34)</f>
        <v>0</v>
      </c>
      <c r="BT34" s="4">
        <f>+('3 Planilla Preadjudicación OTIC'!BT34)</f>
        <v>0</v>
      </c>
      <c r="BU34" s="85">
        <f>IF(VLOOKUP(A34,'BD OFICIAL'!$A$1:$AL$2098,7,0)=D34,0,1)</f>
        <v>0</v>
      </c>
      <c r="BV34" s="85">
        <f>IF(VLOOKUP(A34,'BD OFICIAL'!$A$1:$AL$2098,11,0)=J34,0,1)</f>
        <v>0</v>
      </c>
      <c r="BW34" s="85">
        <f>IF(VLOOKUP(A34,'BD OFICIAL'!$A$1:$AL$2098,13,0)=L34,0,1)</f>
        <v>0</v>
      </c>
      <c r="BX34" s="2">
        <f>IF(VLOOKUP(A34,'BD OFICIAL'!$A$1:$AL$2098,16,0)=O34,0,1)</f>
        <v>0</v>
      </c>
      <c r="BY34" s="2">
        <f>IF(VLOOKUP(A34,'BD OFICIAL'!$A$1:$AL$2098,17,0)=P34,0,1)</f>
        <v>0</v>
      </c>
      <c r="BZ34" s="2">
        <f>IF(VLOOKUP(A34,'BD OFICIAL'!$A$1:$AL$2098,19,0)=R34,0,1)</f>
        <v>0</v>
      </c>
      <c r="CA34" s="2">
        <f>IF(VLOOKUP(A34,'BD OFICIAL'!$A$1:$AL$2098,21,0)=T34,0,1)</f>
        <v>0</v>
      </c>
      <c r="CB34" s="2">
        <f>IF(VLOOKUP(A34,'BD OFICIAL'!$A$1:$AL$2098,24,0)=AK34,0,1)</f>
        <v>0</v>
      </c>
      <c r="CC34" s="2">
        <f>IF(VLOOKUP(A34,'BD OFICIAL'!$A$1:$AL$2098,25,0)=X34,0,1)</f>
        <v>0</v>
      </c>
      <c r="CD34" s="2">
        <f>IF(VLOOKUP(A34,'BD OFICIAL'!$A$1:$AL$2098,26,0)=Y34,0,1)</f>
        <v>0</v>
      </c>
      <c r="CE34" s="2">
        <f>IF(VLOOKUP(A34,'BD OFICIAL'!$A$1:$AL$2098,27,0)=Z34,0,1)</f>
        <v>0</v>
      </c>
      <c r="CF34" s="2">
        <f>IF(VLOOKUP(A34,'BD OFICIAL'!$A$1:$AL$2098,28,0)=AA34,0,1)</f>
        <v>0</v>
      </c>
      <c r="CG34" s="2">
        <f>IF(VLOOKUP(A34,'BD OFICIAL'!$A$1:$AL$2098,33,0)=AF34,0,1)</f>
        <v>0</v>
      </c>
      <c r="CH34" s="2">
        <f>IF(VLOOKUP(A34,'BD OFICIAL'!$A$1:$AL$2098,35,0)=AH34,0,1)</f>
        <v>0</v>
      </c>
      <c r="CI34" s="85">
        <f>IF(VLOOKUP(A34,'BD OFICIAL'!$A$1:$AL$2098,34,0)=AL34,0,1)</f>
        <v>0</v>
      </c>
      <c r="CJ34" s="12">
        <f>VLOOKUP(A34,'BD OFICIAL'!$A$1:$AM$2098,36,0)*AM34-AP34</f>
        <v>0</v>
      </c>
      <c r="CK34" s="85" t="str">
        <f t="shared" si="0"/>
        <v>SSH</v>
      </c>
      <c r="CL34" s="85" t="str">
        <f t="shared" si="1"/>
        <v>SI</v>
      </c>
      <c r="CM34" s="85" t="str">
        <f t="shared" si="2"/>
        <v>NO</v>
      </c>
      <c r="CN34" s="31">
        <f t="shared" si="3"/>
        <v>0</v>
      </c>
      <c r="CO34" s="31">
        <f t="shared" si="4"/>
        <v>0</v>
      </c>
      <c r="CP34" s="31">
        <f t="shared" si="5"/>
        <v>0</v>
      </c>
      <c r="CQ34" s="31">
        <f>IF(Y34="NO",0,IF(Y34="SI",IF(VLOOKUP(A34,'BD OFICIAL'!$A:$AO,40,0)=AQ34,0,1)))</f>
        <v>0</v>
      </c>
      <c r="CR34" s="31">
        <f>IF(Z34="NO",0,IF(Z34="SI",IF(VLOOKUP(B34,'BD OFICIAL'!$A:$AO,41,0)=AS34,0,1)))</f>
        <v>0</v>
      </c>
      <c r="CS34" s="31">
        <f t="shared" si="6"/>
        <v>0</v>
      </c>
      <c r="CT34" s="31">
        <f t="shared" si="7"/>
        <v>0</v>
      </c>
      <c r="CU34" s="31">
        <f>IF(VLOOKUP(A34,'BD OFICIAL'!$A$1:$AL$1056,31,0)="SI",IF(AT34&gt;0,0,1),IF(AT34=0,0,1))</f>
        <v>0</v>
      </c>
      <c r="CV34" s="31">
        <f t="shared" si="8"/>
        <v>0</v>
      </c>
      <c r="CW34" s="31">
        <f t="shared" si="9"/>
        <v>0</v>
      </c>
      <c r="CX34" s="85" t="str">
        <f t="shared" si="10"/>
        <v>SI</v>
      </c>
      <c r="CY34" s="31">
        <f t="shared" si="11"/>
        <v>0</v>
      </c>
      <c r="CZ34" s="85" t="str">
        <f>IF(ISERROR(VLOOKUP(AI34,EXPERIENCIA!$A$1:$C$2100,1,0)),"NO","SI")</f>
        <v>NO</v>
      </c>
      <c r="DA34" s="85">
        <f>IF(CX34="no","NO APLICA",IF(AX34=0,"ERROR NOTA",IF(AND(AX34&gt;1,CZ34="NO"),"ERROR NOTA",IF(AND(CZ34="NO",AX34=1),0,IF(VLOOKUP(AI34,EXPERIENCIA!$A$1:$C$2100,3,0)=AX34,0,"ERROR NOTA")))))</f>
        <v>0</v>
      </c>
      <c r="DB34" s="85" t="str">
        <f>IF(ISERROR(VLOOKUP(AI34,COMPORTAMIENTO!$A$1:$C$2100,1,0)),"NO","SI")</f>
        <v>NO</v>
      </c>
      <c r="DC34" s="85">
        <f>IF(CX34="NO","NO APLICA",IF(AY34=0,"ERROR NOTA",IF(AND(DB34="NO",AY34=7),0,IF(VLOOKUP(AI34,COMPORTAMIENTO!$A$2:$H$2100,8,0)=AY34,0,"ERROR NOTA"))))</f>
        <v>0</v>
      </c>
      <c r="DD34" s="104">
        <f t="shared" si="12"/>
        <v>0.1</v>
      </c>
      <c r="DE34" s="104">
        <f t="shared" si="13"/>
        <v>0.70000000000000007</v>
      </c>
      <c r="DF34" s="85" t="str">
        <f t="shared" si="14"/>
        <v>SI</v>
      </c>
      <c r="DG34" s="85">
        <f t="shared" si="15"/>
        <v>0</v>
      </c>
      <c r="DH34" s="85">
        <f t="shared" si="16"/>
        <v>0</v>
      </c>
      <c r="DI34" s="85">
        <f t="shared" si="17"/>
        <v>0</v>
      </c>
      <c r="DJ34" s="12">
        <f t="shared" si="34"/>
        <v>5</v>
      </c>
      <c r="DK34" s="7">
        <f t="shared" si="19"/>
        <v>5</v>
      </c>
      <c r="DL34" s="12">
        <f t="shared" si="20"/>
        <v>5000</v>
      </c>
      <c r="DM34" s="12">
        <f>VLOOKUP(A34,'5 TD'!$A:$B,2,0)</f>
        <v>4130</v>
      </c>
      <c r="DN34" s="7">
        <f t="shared" si="21"/>
        <v>5.8</v>
      </c>
      <c r="DO34" s="85" t="str">
        <f t="shared" si="22"/>
        <v>APROBADO</v>
      </c>
      <c r="DP34" s="85" t="str">
        <f t="shared" si="23"/>
        <v>APROBADO</v>
      </c>
      <c r="DQ34" s="7">
        <f t="shared" si="24"/>
        <v>4.8</v>
      </c>
      <c r="DR34" s="85" t="str">
        <f t="shared" si="25"/>
        <v>APROBADO</v>
      </c>
      <c r="DS34" s="2" t="str">
        <f>+('3 Planilla Preadjudicación OTIC'!BN34)</f>
        <v>NO</v>
      </c>
      <c r="DT34" s="2">
        <f>IF(DR34="APROBADO",VLOOKUP(A34,'5 TD'!$D$3:$E$270,2,0),"NO APLICA")</f>
        <v>7</v>
      </c>
      <c r="DU34" s="2" t="str">
        <f t="shared" si="26"/>
        <v>NO</v>
      </c>
      <c r="DV34" s="2" t="str">
        <f>IF(DU34="SI",VLOOKUP(A34,'5 TD'!$G$3:$H$270,2,0),"NO APLICA ")</f>
        <v xml:space="preserve">NO APLICA </v>
      </c>
      <c r="DW34" s="2" t="str">
        <f t="shared" si="27"/>
        <v>NO</v>
      </c>
      <c r="DX34" s="2" t="str">
        <f>IF(DW34="SI",VLOOKUP(A34,'5 TD'!$J$4:$K$472,2,0),"NO APLICA")</f>
        <v>NO APLICA</v>
      </c>
      <c r="DY34" s="2" t="str">
        <f t="shared" si="28"/>
        <v>NO APLICA</v>
      </c>
      <c r="DZ34" s="7" t="str">
        <f>IF(DY34="SI",VLOOKUP(A34,'5 TD'!$M$4:$N$350,2,0),"NO APLICA")</f>
        <v>NO APLICA</v>
      </c>
      <c r="EA34" s="2" t="str">
        <f t="shared" si="29"/>
        <v>NO APLICA</v>
      </c>
      <c r="EB34" s="12" t="str">
        <f t="shared" si="30"/>
        <v/>
      </c>
      <c r="EC34" s="12" t="str">
        <f>IF(EA34="SI",VLOOKUP(A34,'5 TD'!$V$4:$W$479,2,0),"NO APLICA")</f>
        <v>NO APLICA</v>
      </c>
      <c r="ED34" s="2" t="str">
        <f t="shared" si="31"/>
        <v>NO</v>
      </c>
      <c r="EE34" s="79" t="str">
        <f>IF(ED34="SI",VLOOKUP(AI34,COMPORTAMIENTO!$A$1:$H$2100,7,0),"NO APLICA")</f>
        <v>NO APLICA</v>
      </c>
      <c r="EF34" s="12" t="str">
        <f>IF(ED34="SI",VLOOKUP(A34,'5 TD'!$P$2:$Q$479,2,0),"NO APLICA")</f>
        <v>NO APLICA</v>
      </c>
      <c r="EG34" s="2" t="str">
        <f t="shared" si="32"/>
        <v>NO</v>
      </c>
      <c r="EH34" s="2">
        <f>IF(CZ34="no",0,VLOOKUP(AI34,EXPERIENCIA!$A$1:$C$2100,2,0))</f>
        <v>0</v>
      </c>
      <c r="EI34" s="2">
        <f>IF(CZ34="si",VLOOKUP(A34,'5 TD'!$S$3:$T$2103,2,0),0)</f>
        <v>0</v>
      </c>
      <c r="EJ34" s="2" t="str">
        <f t="shared" si="33"/>
        <v>SI</v>
      </c>
      <c r="EK34" s="2">
        <f>+('3 Planilla Preadjudicación OTIC'!BU34)</f>
        <v>0</v>
      </c>
      <c r="EL34" s="4"/>
      <c r="EQ34" s="86"/>
    </row>
    <row r="35" spans="1:147" s="3" customFormat="1" ht="13" x14ac:dyDescent="0.3">
      <c r="A35" s="2">
        <f>+('3 Planilla Preadjudicación OTIC'!A35)</f>
        <v>14505</v>
      </c>
      <c r="B35" s="2" t="str">
        <f>+('3 Planilla Preadjudicación OTIC'!B35)</f>
        <v>65181652-1</v>
      </c>
      <c r="C35" s="4">
        <f>+('3 Planilla Preadjudicación OTIC'!E35)</f>
        <v>2025</v>
      </c>
      <c r="D35" s="4" t="str">
        <f>+('3 Planilla Preadjudicación OTIC'!F35)</f>
        <v>MANDATO</v>
      </c>
      <c r="E35" s="4" t="str">
        <f>+('3 Planilla Preadjudicación OTIC'!G35)</f>
        <v>91337000-7</v>
      </c>
      <c r="F35" s="4" t="str">
        <f>+('3 Planilla Preadjudicación OTIC'!H35)</f>
        <v>CEMENTO POLPAICO S.A.</v>
      </c>
      <c r="G35" s="4"/>
      <c r="H35" s="4"/>
      <c r="I35" s="4" t="str">
        <f>+('3 Planilla Preadjudicación OTIC'!I35)</f>
        <v>MEJORANDO EL MARKETING DE MI NEGOCIO</v>
      </c>
      <c r="J35" s="4" t="str">
        <f>+('3 Planilla Preadjudicación OTIC'!J35)</f>
        <v>PF0840</v>
      </c>
      <c r="K35" s="4" t="str">
        <f>+('3 Planilla Preadjudicación OTIC'!K35)</f>
        <v/>
      </c>
      <c r="L35" s="4" t="str">
        <f>+('3 Planilla Preadjudicación OTIC'!L35)</f>
        <v/>
      </c>
      <c r="M35" s="2">
        <f>+('3 Planilla Preadjudicación OTIC'!M35)</f>
        <v>9</v>
      </c>
      <c r="N35" s="4" t="str">
        <f>+('3 Planilla Preadjudicación OTIC'!N35)</f>
        <v>ARAUCANIA</v>
      </c>
      <c r="O35" s="4" t="str">
        <f>+('3 Planilla Preadjudicación OTIC'!O35)</f>
        <v>TEMUCO</v>
      </c>
      <c r="P35" s="4" t="str">
        <f>+('3 Planilla Preadjudicación OTIC'!P35)</f>
        <v>PERSONAS DESOCUPADAS (CESANTES Y PERSONAS QUE BUSCAN TRABAJO POR PRIMERA VEZ).</v>
      </c>
      <c r="Q35" s="4" t="str">
        <f>+('3 Planilla Preadjudicación OTIC'!Q35)</f>
        <v>PRESENCIAL</v>
      </c>
      <c r="R35" s="4" t="str">
        <f>+('3 Planilla Preadjudicación OTIC'!R35)</f>
        <v>INDEPENDIENTE</v>
      </c>
      <c r="S35" s="4">
        <f>+('3 Planilla Preadjudicación OTIC'!S35)</f>
        <v>8</v>
      </c>
      <c r="T35" s="2">
        <f>+('3 Planilla Preadjudicación OTIC'!T35)</f>
        <v>10</v>
      </c>
      <c r="U35" s="2">
        <f>+('3 Planilla Preadjudicación OTIC'!U35)</f>
        <v>36</v>
      </c>
      <c r="V35" s="2">
        <f>+('3 Planilla Preadjudicación OTIC'!V35)</f>
        <v>0</v>
      </c>
      <c r="W35" s="2">
        <f>+('3 Planilla Preadjudicación OTIC'!W35)</f>
        <v>36</v>
      </c>
      <c r="X35" s="2">
        <f>+('3 Planilla Preadjudicación OTIC'!X35)</f>
        <v>5</v>
      </c>
      <c r="Y35" s="2" t="str">
        <f>+('3 Planilla Preadjudicación OTIC'!Y35)</f>
        <v>SI</v>
      </c>
      <c r="Z35" s="2" t="str">
        <f>+('3 Planilla Preadjudicación OTIC'!Z35)</f>
        <v>NO</v>
      </c>
      <c r="AA35" s="2" t="str">
        <f>+('3 Planilla Preadjudicación OTIC'!AA35)</f>
        <v>NO</v>
      </c>
      <c r="AB35" s="4" t="str">
        <f>+('3 Planilla Preadjudicación OTIC'!AB35)</f>
        <v>SE AJUSTA A PLAN FORMATIVO</v>
      </c>
      <c r="AC35" s="4" t="str">
        <f>+('3 Planilla Preadjudicación OTIC'!AC35)</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5" s="2" t="str">
        <f>+('3 Planilla Preadjudicación OTIC'!AD35)</f>
        <v>NO</v>
      </c>
      <c r="AE35" s="4">
        <f>+('3 Planilla Preadjudicación OTIC'!AE35)</f>
        <v>0</v>
      </c>
      <c r="AF35" s="2" t="str">
        <f>+('3 Planilla Preadjudicación OTIC'!AF35)</f>
        <v>CERRADA</v>
      </c>
      <c r="AG35" s="2">
        <f>+('3 Planilla Preadjudicación OTIC'!AG35)</f>
        <v>8</v>
      </c>
      <c r="AH35" s="2">
        <f>+('3 Planilla Preadjudicación OTIC'!AH35)</f>
        <v>1</v>
      </c>
      <c r="AI35" s="135" t="str">
        <f>+('3 Planilla Preadjudicación OTIC'!AI35)</f>
        <v>76651820-6</v>
      </c>
      <c r="AJ35" s="4" t="str">
        <f>+('3 Planilla Preadjudicación OTIC'!AJ35)</f>
        <v>Actitud Chile Formación Ltda</v>
      </c>
      <c r="AK35" s="2">
        <f>+('3 Planilla Preadjudicación OTIC'!AK35)</f>
        <v>36</v>
      </c>
      <c r="AL35" s="2">
        <f>+('3 Planilla Preadjudicación OTIC'!AL35)</f>
        <v>8</v>
      </c>
      <c r="AM35" s="12">
        <f>+('3 Planilla Preadjudicación OTIC'!AM35)</f>
        <v>5000</v>
      </c>
      <c r="AN35" s="12">
        <f>+('3 Planilla Preadjudicación OTIC'!AN35)</f>
        <v>0</v>
      </c>
      <c r="AO35" s="12">
        <f>+('3 Planilla Preadjudicación OTIC'!AO35)</f>
        <v>0</v>
      </c>
      <c r="AP35" s="12">
        <f>+('3 Planilla Preadjudicación OTIC'!AP35)</f>
        <v>1800000</v>
      </c>
      <c r="AQ35" s="12">
        <f>+('3 Planilla Preadjudicación OTIC'!AQ35)</f>
        <v>320000</v>
      </c>
      <c r="AR35" s="12">
        <f>+('3 Planilla Preadjudicación OTIC'!AR35)</f>
        <v>0</v>
      </c>
      <c r="AS35" s="12">
        <f>+('3 Planilla Preadjudicación OTIC'!AS35)</f>
        <v>0</v>
      </c>
      <c r="AT35" s="12">
        <f>+('3 Planilla Preadjudicación OTIC'!AT35)</f>
        <v>0</v>
      </c>
      <c r="AU35" s="12">
        <f>+('3 Planilla Preadjudicación OTIC'!AU35)</f>
        <v>2120000</v>
      </c>
      <c r="AV35" s="2" t="str">
        <f>+('3 Planilla Preadjudicación OTIC'!AV35)</f>
        <v>SI</v>
      </c>
      <c r="AW35" s="4">
        <f>+('3 Planilla Preadjudicación OTIC'!AW35)</f>
        <v>0</v>
      </c>
      <c r="AX35" s="2">
        <f>+('3 Planilla Preadjudicación OTIC'!AX35)</f>
        <v>1</v>
      </c>
      <c r="AY35" s="2">
        <f>+('3 Planilla Preadjudicación OTIC'!AY35)</f>
        <v>7</v>
      </c>
      <c r="AZ35" s="2">
        <f>+('3 Planilla Preadjudicación OTIC'!AZ35)</f>
        <v>0</v>
      </c>
      <c r="BA35" s="2">
        <f>+('3 Planilla Preadjudicación OTIC'!BA35)</f>
        <v>0</v>
      </c>
      <c r="BB35" s="2">
        <f>+('3 Planilla Preadjudicación OTIC'!BB35)</f>
        <v>0</v>
      </c>
      <c r="BC35" s="2">
        <f>+('3 Planilla Preadjudicación OTIC'!BC35)</f>
        <v>0</v>
      </c>
      <c r="BD35" s="2">
        <f>+('3 Planilla Preadjudicación OTIC'!BD35)</f>
        <v>0</v>
      </c>
      <c r="BE35" s="2">
        <f>+('3 Planilla Preadjudicación OTIC'!BE35)</f>
        <v>0</v>
      </c>
      <c r="BF35" s="2">
        <f>+('3 Planilla Preadjudicación OTIC'!BF35)</f>
        <v>0</v>
      </c>
      <c r="BG35" s="2">
        <f>+('3 Planilla Preadjudicación OTIC'!BG35)</f>
        <v>5</v>
      </c>
      <c r="BH35" s="2">
        <f>+('3 Planilla Preadjudicación OTIC'!BH35)</f>
        <v>5</v>
      </c>
      <c r="BI35" s="2">
        <f>+('3 Planilla Preadjudicación OTIC'!BI35)</f>
        <v>5</v>
      </c>
      <c r="BJ35" s="2">
        <f>+('3 Planilla Preadjudicación OTIC'!BJ35)</f>
        <v>5</v>
      </c>
      <c r="BK35" s="2">
        <f>+('3 Planilla Preadjudicación OTIC'!BK35)</f>
        <v>5</v>
      </c>
      <c r="BL35" s="2">
        <f>+('3 Planilla Preadjudicación OTIC'!BL35)</f>
        <v>5.8</v>
      </c>
      <c r="BM35" s="104">
        <f>ROUND(('3 Planilla Preadjudicación OTIC'!BM35),1)</f>
        <v>4.8</v>
      </c>
      <c r="BN35" s="4" t="str">
        <f>+('3 Planilla Preadjudicación OTIC'!BN35)</f>
        <v>NO</v>
      </c>
      <c r="BO35" s="4">
        <f>+('3 Planilla Preadjudicación OTIC'!BO35)</f>
        <v>0</v>
      </c>
      <c r="BP35" s="4">
        <f>+('3 Planilla Preadjudicación OTIC'!BP35)</f>
        <v>0</v>
      </c>
      <c r="BQ35" s="4">
        <f>+('3 Planilla Preadjudicación OTIC'!BQ35)</f>
        <v>0</v>
      </c>
      <c r="BR35" s="4">
        <f>+('3 Planilla Preadjudicación OTIC'!BR35)</f>
        <v>0</v>
      </c>
      <c r="BS35" s="4">
        <f>+('3 Planilla Preadjudicación OTIC'!BS35)</f>
        <v>0</v>
      </c>
      <c r="BT35" s="4">
        <f>+('3 Planilla Preadjudicación OTIC'!BT35)</f>
        <v>0</v>
      </c>
      <c r="BU35" s="85">
        <f>IF(VLOOKUP(A35,'BD OFICIAL'!$A$1:$AL$2098,7,0)=D35,0,1)</f>
        <v>0</v>
      </c>
      <c r="BV35" s="85">
        <f>IF(VLOOKUP(A35,'BD OFICIAL'!$A$1:$AL$2098,11,0)=J35,0,1)</f>
        <v>0</v>
      </c>
      <c r="BW35" s="85">
        <f>IF(VLOOKUP(A35,'BD OFICIAL'!$A$1:$AL$2098,13,0)=L35,0,1)</f>
        <v>0</v>
      </c>
      <c r="BX35" s="2">
        <f>IF(VLOOKUP(A35,'BD OFICIAL'!$A$1:$AL$2098,16,0)=O35,0,1)</f>
        <v>0</v>
      </c>
      <c r="BY35" s="2">
        <f>IF(VLOOKUP(A35,'BD OFICIAL'!$A$1:$AL$2098,17,0)=P35,0,1)</f>
        <v>0</v>
      </c>
      <c r="BZ35" s="2">
        <f>IF(VLOOKUP(A35,'BD OFICIAL'!$A$1:$AL$2098,19,0)=R35,0,1)</f>
        <v>0</v>
      </c>
      <c r="CA35" s="2">
        <f>IF(VLOOKUP(A35,'BD OFICIAL'!$A$1:$AL$2098,21,0)=T35,0,1)</f>
        <v>0</v>
      </c>
      <c r="CB35" s="2">
        <f>IF(VLOOKUP(A35,'BD OFICIAL'!$A$1:$AL$2098,24,0)=AK35,0,1)</f>
        <v>0</v>
      </c>
      <c r="CC35" s="2">
        <f>IF(VLOOKUP(A35,'BD OFICIAL'!$A$1:$AL$2098,25,0)=X35,0,1)</f>
        <v>0</v>
      </c>
      <c r="CD35" s="2">
        <f>IF(VLOOKUP(A35,'BD OFICIAL'!$A$1:$AL$2098,26,0)=Y35,0,1)</f>
        <v>0</v>
      </c>
      <c r="CE35" s="2">
        <f>IF(VLOOKUP(A35,'BD OFICIAL'!$A$1:$AL$2098,27,0)=Z35,0,1)</f>
        <v>0</v>
      </c>
      <c r="CF35" s="2">
        <f>IF(VLOOKUP(A35,'BD OFICIAL'!$A$1:$AL$2098,28,0)=AA35,0,1)</f>
        <v>0</v>
      </c>
      <c r="CG35" s="2">
        <f>IF(VLOOKUP(A35,'BD OFICIAL'!$A$1:$AL$2098,33,0)=AF35,0,1)</f>
        <v>0</v>
      </c>
      <c r="CH35" s="2">
        <f>IF(VLOOKUP(A35,'BD OFICIAL'!$A$1:$AL$2098,35,0)=AH35,0,1)</f>
        <v>0</v>
      </c>
      <c r="CI35" s="85">
        <f>IF(VLOOKUP(A35,'BD OFICIAL'!$A$1:$AL$2098,34,0)=AL35,0,1)</f>
        <v>0</v>
      </c>
      <c r="CJ35" s="12">
        <f>VLOOKUP(A35,'BD OFICIAL'!$A$1:$AM$2098,36,0)*AM35-AP35</f>
        <v>0</v>
      </c>
      <c r="CK35" s="85" t="str">
        <f t="shared" si="0"/>
        <v>SSH</v>
      </c>
      <c r="CL35" s="85" t="str">
        <f t="shared" si="1"/>
        <v>SI</v>
      </c>
      <c r="CM35" s="85" t="str">
        <f t="shared" si="2"/>
        <v>NO</v>
      </c>
      <c r="CN35" s="31">
        <f t="shared" si="3"/>
        <v>0</v>
      </c>
      <c r="CO35" s="31">
        <f t="shared" si="4"/>
        <v>0</v>
      </c>
      <c r="CP35" s="31">
        <f t="shared" si="5"/>
        <v>0</v>
      </c>
      <c r="CQ35" s="31">
        <f>IF(Y35="NO",0,IF(Y35="SI",IF(VLOOKUP(A35,'BD OFICIAL'!$A:$AO,40,0)=AQ35,0,1)))</f>
        <v>0</v>
      </c>
      <c r="CR35" s="31">
        <f>IF(Z35="NO",0,IF(Z35="SI",IF(VLOOKUP(B35,'BD OFICIAL'!$A:$AO,41,0)=AS35,0,1)))</f>
        <v>0</v>
      </c>
      <c r="CS35" s="31">
        <f t="shared" si="6"/>
        <v>0</v>
      </c>
      <c r="CT35" s="31">
        <f t="shared" si="7"/>
        <v>0</v>
      </c>
      <c r="CU35" s="31">
        <f>IF(VLOOKUP(A35,'BD OFICIAL'!$A$1:$AL$1056,31,0)="SI",IF(AT35&gt;0,0,1),IF(AT35=0,0,1))</f>
        <v>0</v>
      </c>
      <c r="CV35" s="31">
        <f t="shared" si="8"/>
        <v>0</v>
      </c>
      <c r="CW35" s="31">
        <f t="shared" si="9"/>
        <v>0</v>
      </c>
      <c r="CX35" s="85" t="str">
        <f t="shared" si="10"/>
        <v>SI</v>
      </c>
      <c r="CY35" s="31">
        <f t="shared" si="11"/>
        <v>0</v>
      </c>
      <c r="CZ35" s="85" t="str">
        <f>IF(ISERROR(VLOOKUP(AI35,EXPERIENCIA!$A$1:$C$2100,1,0)),"NO","SI")</f>
        <v>NO</v>
      </c>
      <c r="DA35" s="85">
        <f>IF(CX35="no","NO APLICA",IF(AX35=0,"ERROR NOTA",IF(AND(AX35&gt;1,CZ35="NO"),"ERROR NOTA",IF(AND(CZ35="NO",AX35=1),0,IF(VLOOKUP(AI35,EXPERIENCIA!$A$1:$C$2100,3,0)=AX35,0,"ERROR NOTA")))))</f>
        <v>0</v>
      </c>
      <c r="DB35" s="85" t="str">
        <f>IF(ISERROR(VLOOKUP(AI35,COMPORTAMIENTO!$A$1:$C$2100,1,0)),"NO","SI")</f>
        <v>NO</v>
      </c>
      <c r="DC35" s="85">
        <f>IF(CX35="NO","NO APLICA",IF(AY35=0,"ERROR NOTA",IF(AND(DB35="NO",AY35=7),0,IF(VLOOKUP(AI35,COMPORTAMIENTO!$A$2:$H$2100,8,0)=AY35,0,"ERROR NOTA"))))</f>
        <v>0</v>
      </c>
      <c r="DD35" s="104">
        <f t="shared" si="12"/>
        <v>0.1</v>
      </c>
      <c r="DE35" s="104">
        <f t="shared" si="13"/>
        <v>0.70000000000000007</v>
      </c>
      <c r="DF35" s="85" t="str">
        <f t="shared" si="14"/>
        <v>SI</v>
      </c>
      <c r="DG35" s="85">
        <f t="shared" si="15"/>
        <v>0</v>
      </c>
      <c r="DH35" s="85">
        <f t="shared" si="16"/>
        <v>0</v>
      </c>
      <c r="DI35" s="85">
        <f t="shared" si="17"/>
        <v>0</v>
      </c>
      <c r="DJ35" s="12">
        <f t="shared" si="34"/>
        <v>5</v>
      </c>
      <c r="DK35" s="7">
        <f t="shared" si="19"/>
        <v>5</v>
      </c>
      <c r="DL35" s="12">
        <f t="shared" si="20"/>
        <v>5000</v>
      </c>
      <c r="DM35" s="12">
        <f>VLOOKUP(A35,'5 TD'!$A:$B,2,0)</f>
        <v>4130</v>
      </c>
      <c r="DN35" s="7">
        <f t="shared" si="21"/>
        <v>5.8</v>
      </c>
      <c r="DO35" s="85" t="str">
        <f t="shared" si="22"/>
        <v>APROBADO</v>
      </c>
      <c r="DP35" s="85" t="str">
        <f t="shared" si="23"/>
        <v>APROBADO</v>
      </c>
      <c r="DQ35" s="7">
        <f t="shared" si="24"/>
        <v>4.8</v>
      </c>
      <c r="DR35" s="85" t="str">
        <f t="shared" si="25"/>
        <v>APROBADO</v>
      </c>
      <c r="DS35" s="2" t="str">
        <f>+('3 Planilla Preadjudicación OTIC'!BN35)</f>
        <v>NO</v>
      </c>
      <c r="DT35" s="2">
        <f>IF(DR35="APROBADO",VLOOKUP(A35,'5 TD'!$D$3:$E$270,2,0),"NO APLICA")</f>
        <v>7</v>
      </c>
      <c r="DU35" s="2" t="str">
        <f t="shared" si="26"/>
        <v>NO</v>
      </c>
      <c r="DV35" s="2" t="str">
        <f>IF(DU35="SI",VLOOKUP(A35,'5 TD'!$G$3:$H$270,2,0),"NO APLICA ")</f>
        <v xml:space="preserve">NO APLICA </v>
      </c>
      <c r="DW35" s="2" t="str">
        <f t="shared" si="27"/>
        <v>NO</v>
      </c>
      <c r="DX35" s="2" t="str">
        <f>IF(DW35="SI",VLOOKUP(A35,'5 TD'!$J$4:$K$472,2,0),"NO APLICA")</f>
        <v>NO APLICA</v>
      </c>
      <c r="DY35" s="2" t="str">
        <f t="shared" si="28"/>
        <v>NO APLICA</v>
      </c>
      <c r="DZ35" s="7" t="str">
        <f>IF(DY35="SI",VLOOKUP(A35,'5 TD'!$M$4:$N$350,2,0),"NO APLICA")</f>
        <v>NO APLICA</v>
      </c>
      <c r="EA35" s="2" t="str">
        <f t="shared" si="29"/>
        <v>NO APLICA</v>
      </c>
      <c r="EB35" s="12" t="str">
        <f t="shared" si="30"/>
        <v/>
      </c>
      <c r="EC35" s="12" t="str">
        <f>IF(EA35="SI",VLOOKUP(A35,'5 TD'!$V$4:$W$479,2,0),"NO APLICA")</f>
        <v>NO APLICA</v>
      </c>
      <c r="ED35" s="2" t="str">
        <f t="shared" si="31"/>
        <v>NO</v>
      </c>
      <c r="EE35" s="79" t="str">
        <f>IF(ED35="SI",VLOOKUP(AI35,COMPORTAMIENTO!$A$1:$H$2100,7,0),"NO APLICA")</f>
        <v>NO APLICA</v>
      </c>
      <c r="EF35" s="12" t="str">
        <f>IF(ED35="SI",VLOOKUP(A35,'5 TD'!$P$2:$Q$479,2,0),"NO APLICA")</f>
        <v>NO APLICA</v>
      </c>
      <c r="EG35" s="2" t="str">
        <f t="shared" si="32"/>
        <v>NO</v>
      </c>
      <c r="EH35" s="2">
        <f>IF(CZ35="no",0,VLOOKUP(AI35,EXPERIENCIA!$A$1:$C$2100,2,0))</f>
        <v>0</v>
      </c>
      <c r="EI35" s="2">
        <f>IF(CZ35="si",VLOOKUP(A35,'5 TD'!$S$3:$T$2103,2,0),0)</f>
        <v>0</v>
      </c>
      <c r="EJ35" s="2" t="str">
        <f t="shared" si="33"/>
        <v>SI</v>
      </c>
      <c r="EK35" s="2">
        <f>+('3 Planilla Preadjudicación OTIC'!BU35)</f>
        <v>0</v>
      </c>
      <c r="EL35" s="4"/>
      <c r="EQ35" s="86"/>
    </row>
    <row r="36" spans="1:147" s="3" customFormat="1" ht="13" x14ac:dyDescent="0.3">
      <c r="A36" s="2">
        <f>+('3 Planilla Preadjudicación OTIC'!A36)</f>
        <v>14432</v>
      </c>
      <c r="B36" s="2" t="str">
        <f>+('3 Planilla Preadjudicación OTIC'!B36)</f>
        <v>65181652-1</v>
      </c>
      <c r="C36" s="4">
        <f>+('3 Planilla Preadjudicación OTIC'!E36)</f>
        <v>2025</v>
      </c>
      <c r="D36" s="4" t="str">
        <f>+('3 Planilla Preadjudicación OTIC'!F36)</f>
        <v>MANDATO</v>
      </c>
      <c r="E36" s="4" t="str">
        <f>+('3 Planilla Preadjudicación OTIC'!G36)</f>
        <v>96505760-9</v>
      </c>
      <c r="F36" s="4" t="str">
        <f>+('3 Planilla Preadjudicación OTIC'!H36)</f>
        <v>COLBÚN</v>
      </c>
      <c r="G36" s="4"/>
      <c r="H36" s="4"/>
      <c r="I36" s="4" t="str">
        <f>+('3 Planilla Preadjudicación OTIC'!I36)</f>
        <v>OPERACIÓN DE GRÚA HORQUILLA</v>
      </c>
      <c r="J36" s="4" t="str">
        <f>+('3 Planilla Preadjudicación OTIC'!J36)</f>
        <v>PF1257</v>
      </c>
      <c r="K36" s="4" t="str">
        <f>+('3 Planilla Preadjudicación OTIC'!K36)</f>
        <v/>
      </c>
      <c r="L36" s="4" t="str">
        <f>+('3 Planilla Preadjudicación OTIC'!L36)</f>
        <v/>
      </c>
      <c r="M36" s="2">
        <f>+('3 Planilla Preadjudicación OTIC'!M36)</f>
        <v>8</v>
      </c>
      <c r="N36" s="4" t="str">
        <f>+('3 Planilla Preadjudicación OTIC'!N36)</f>
        <v>BIO BIO</v>
      </c>
      <c r="O36" s="4" t="str">
        <f>+('3 Planilla Preadjudicación OTIC'!O36)</f>
        <v>CORONEL</v>
      </c>
      <c r="P36" s="4" t="str">
        <f>+('3 Planilla Preadjudicación OTIC'!P36)</f>
        <v>EMPRENDEDORES/AS INFORMALES O PERSONAS VULNERABLES PERTENECIENTES AL 80% MAS VULNERABLE</v>
      </c>
      <c r="Q36" s="4" t="str">
        <f>+('3 Planilla Preadjudicación OTIC'!Q36)</f>
        <v>PRESENCIAL</v>
      </c>
      <c r="R36" s="4" t="str">
        <f>+('3 Planilla Preadjudicación OTIC'!R36)</f>
        <v>DEPENDIENTE</v>
      </c>
      <c r="S36" s="4">
        <f>+('3 Planilla Preadjudicación OTIC'!S36)</f>
        <v>40</v>
      </c>
      <c r="T36" s="2">
        <f>+('3 Planilla Preadjudicación OTIC'!T36)</f>
        <v>10</v>
      </c>
      <c r="U36" s="2">
        <f>+('3 Planilla Preadjudicación OTIC'!U36)</f>
        <v>160</v>
      </c>
      <c r="V36" s="2">
        <f>+('3 Planilla Preadjudicación OTIC'!V36)</f>
        <v>0</v>
      </c>
      <c r="W36" s="2">
        <f>+('3 Planilla Preadjudicación OTIC'!W36)</f>
        <v>160</v>
      </c>
      <c r="X36" s="2">
        <f>+('3 Planilla Preadjudicación OTIC'!X36)</f>
        <v>4</v>
      </c>
      <c r="Y36" s="2" t="str">
        <f>+('3 Planilla Preadjudicación OTIC'!Y36)</f>
        <v>SI</v>
      </c>
      <c r="Z36" s="2" t="str">
        <f>+('3 Planilla Preadjudicación OTIC'!Z36)</f>
        <v>NO</v>
      </c>
      <c r="AA36" s="2" t="str">
        <f>+('3 Planilla Preadjudicación OTIC'!AA36)</f>
        <v>NO</v>
      </c>
      <c r="AB36" s="4" t="str">
        <f>+('3 Planilla Preadjudicación OTIC'!AB36)</f>
        <v>SE AJUSTA A PLAN FORMATIVO</v>
      </c>
      <c r="AC36" s="4" t="str">
        <f>+('3 Planilla Preadjudicación OTIC'!AC36)</f>
        <v>HOMBRES Y MUJERES DE 18 AÑOS O MAS, QUE PERTENECEN AL 80% MAS VULNERABLES, RESIDEN EN LA COMUNA DE CORONEL Y QUE CUENTAN CON EDUCACIÓN MEDIA COMPLETA, PREFERENTEMENTE</v>
      </c>
      <c r="AD36" s="2" t="str">
        <f>+('3 Planilla Preadjudicación OTIC'!AD36)</f>
        <v>SI</v>
      </c>
      <c r="AE36" s="4" t="str">
        <f>+('3 Planilla Preadjudicación OTIC'!AE36)</f>
        <v>LICENCIAS DE CONDUCIR CLASE D.</v>
      </c>
      <c r="AF36" s="2" t="str">
        <f>+('3 Planilla Preadjudicación OTIC'!AF36)</f>
        <v>CERRADA</v>
      </c>
      <c r="AG36" s="2">
        <f>+('3 Planilla Preadjudicación OTIC'!AG36)</f>
        <v>40</v>
      </c>
      <c r="AH36" s="211">
        <f>+('3 Planilla Preadjudicación OTIC'!AH36)</f>
        <v>3</v>
      </c>
      <c r="AI36" s="135" t="str">
        <f>+('3 Planilla Preadjudicación OTIC'!AI36)</f>
        <v>76651820-6</v>
      </c>
      <c r="AJ36" s="4" t="str">
        <f>+('3 Planilla Preadjudicación OTIC'!AJ36)</f>
        <v>Actitud Chile Formación Ltda</v>
      </c>
      <c r="AK36" s="2">
        <f>+('3 Planilla Preadjudicación OTIC'!AK36)</f>
        <v>160</v>
      </c>
      <c r="AL36" s="2">
        <f>+('3 Planilla Preadjudicación OTIC'!AL36)</f>
        <v>40</v>
      </c>
      <c r="AM36" s="12">
        <f>+('3 Planilla Preadjudicación OTIC'!AM36)</f>
        <v>7343</v>
      </c>
      <c r="AN36" s="12">
        <f>+('3 Planilla Preadjudicación OTIC'!AN36)</f>
        <v>0</v>
      </c>
      <c r="AO36" s="12">
        <f>+('3 Planilla Preadjudicación OTIC'!AO36)</f>
        <v>50000</v>
      </c>
      <c r="AP36" s="12">
        <f>+('3 Planilla Preadjudicación OTIC'!AP36)</f>
        <v>11748800</v>
      </c>
      <c r="AQ36" s="12">
        <f>+('3 Planilla Preadjudicación OTIC'!AQ36)</f>
        <v>1600000</v>
      </c>
      <c r="AR36" s="12">
        <f>+('3 Planilla Preadjudicación OTIC'!AR36)</f>
        <v>0</v>
      </c>
      <c r="AS36" s="12">
        <f>+('3 Planilla Preadjudicación OTIC'!AS36)</f>
        <v>0</v>
      </c>
      <c r="AT36" s="12">
        <f>+('3 Planilla Preadjudicación OTIC'!AT36)</f>
        <v>500000</v>
      </c>
      <c r="AU36" s="12">
        <f>+('3 Planilla Preadjudicación OTIC'!AU36)</f>
        <v>13848800</v>
      </c>
      <c r="AV36" s="2" t="str">
        <f>+('3 Planilla Preadjudicación OTIC'!AV36)</f>
        <v>SI</v>
      </c>
      <c r="AW36" s="4">
        <f>+('3 Planilla Preadjudicación OTIC'!AW36)</f>
        <v>0</v>
      </c>
      <c r="AX36" s="2">
        <f>+('3 Planilla Preadjudicación OTIC'!AX36)</f>
        <v>1</v>
      </c>
      <c r="AY36" s="2">
        <f>+('3 Planilla Preadjudicación OTIC'!AY36)</f>
        <v>7</v>
      </c>
      <c r="AZ36" s="2">
        <f>+('3 Planilla Preadjudicación OTIC'!AZ36)</f>
        <v>0</v>
      </c>
      <c r="BA36" s="2">
        <f>+('3 Planilla Preadjudicación OTIC'!BA36)</f>
        <v>0</v>
      </c>
      <c r="BB36" s="2">
        <f>+('3 Planilla Preadjudicación OTIC'!BB36)</f>
        <v>0</v>
      </c>
      <c r="BC36" s="2">
        <f>+('3 Planilla Preadjudicación OTIC'!BC36)</f>
        <v>0</v>
      </c>
      <c r="BD36" s="2">
        <f>+('3 Planilla Preadjudicación OTIC'!BD36)</f>
        <v>0</v>
      </c>
      <c r="BE36" s="2">
        <f>+('3 Planilla Preadjudicación OTIC'!BE36)</f>
        <v>0</v>
      </c>
      <c r="BF36" s="2">
        <f>+('3 Planilla Preadjudicación OTIC'!BF36)</f>
        <v>0</v>
      </c>
      <c r="BG36" s="2">
        <f>+('3 Planilla Preadjudicación OTIC'!BG36)</f>
        <v>7</v>
      </c>
      <c r="BH36" s="2">
        <f>+('3 Planilla Preadjudicación OTIC'!BH36)</f>
        <v>7</v>
      </c>
      <c r="BI36" s="2">
        <f>+('3 Planilla Preadjudicación OTIC'!BI36)</f>
        <v>7</v>
      </c>
      <c r="BJ36" s="2">
        <f>+('3 Planilla Preadjudicación OTIC'!BJ36)</f>
        <v>7</v>
      </c>
      <c r="BK36" s="2">
        <f>+('3 Planilla Preadjudicación OTIC'!BK36)</f>
        <v>7</v>
      </c>
      <c r="BL36" s="2">
        <f>+('3 Planilla Preadjudicación OTIC'!BL36)</f>
        <v>6.1</v>
      </c>
      <c r="BM36" s="104">
        <f>ROUND(('3 Planilla Preadjudicación OTIC'!BM36),1)</f>
        <v>6.4</v>
      </c>
      <c r="BN36" s="4" t="str">
        <f>+('3 Planilla Preadjudicación OTIC'!BN36)</f>
        <v>NO</v>
      </c>
      <c r="BO36" s="4">
        <f>+('3 Planilla Preadjudicación OTIC'!BO36)</f>
        <v>0</v>
      </c>
      <c r="BP36" s="4">
        <f>+('3 Planilla Preadjudicación OTIC'!BP36)</f>
        <v>0</v>
      </c>
      <c r="BQ36" s="4">
        <f>+('3 Planilla Preadjudicación OTIC'!BQ36)</f>
        <v>0</v>
      </c>
      <c r="BR36" s="4">
        <f>+('3 Planilla Preadjudicación OTIC'!BR36)</f>
        <v>0</v>
      </c>
      <c r="BS36" s="4">
        <f>+('3 Planilla Preadjudicación OTIC'!BS36)</f>
        <v>0</v>
      </c>
      <c r="BT36" s="4">
        <f>+('3 Planilla Preadjudicación OTIC'!BT36)</f>
        <v>0</v>
      </c>
      <c r="BU36" s="85">
        <f>IF(VLOOKUP(A36,'BD OFICIAL'!$A$1:$AL$2098,7,0)=D36,0,1)</f>
        <v>0</v>
      </c>
      <c r="BV36" s="85">
        <f>IF(VLOOKUP(A36,'BD OFICIAL'!$A$1:$AL$2098,11,0)=J36,0,1)</f>
        <v>0</v>
      </c>
      <c r="BW36" s="85">
        <f>IF(VLOOKUP(A36,'BD OFICIAL'!$A$1:$AL$2098,13,0)=L36,0,1)</f>
        <v>0</v>
      </c>
      <c r="BX36" s="2">
        <f>IF(VLOOKUP(A36,'BD OFICIAL'!$A$1:$AL$2098,16,0)=O36,0,1)</f>
        <v>0</v>
      </c>
      <c r="BY36" s="2">
        <f>IF(VLOOKUP(A36,'BD OFICIAL'!$A$1:$AL$2098,17,0)=P36,0,1)</f>
        <v>0</v>
      </c>
      <c r="BZ36" s="2">
        <f>IF(VLOOKUP(A36,'BD OFICIAL'!$A$1:$AL$2098,19,0)=R36,0,1)</f>
        <v>0</v>
      </c>
      <c r="CA36" s="2">
        <f>IF(VLOOKUP(A36,'BD OFICIAL'!$A$1:$AL$2098,21,0)=T36,0,1)</f>
        <v>0</v>
      </c>
      <c r="CB36" s="2">
        <f>IF(VLOOKUP(A36,'BD OFICIAL'!$A$1:$AL$2098,24,0)=AK36,0,1)</f>
        <v>0</v>
      </c>
      <c r="CC36" s="2">
        <f>IF(VLOOKUP(A36,'BD OFICIAL'!$A$1:$AL$2098,25,0)=X36,0,1)</f>
        <v>0</v>
      </c>
      <c r="CD36" s="2">
        <f>IF(VLOOKUP(A36,'BD OFICIAL'!$A$1:$AL$2098,26,0)=Y36,0,1)</f>
        <v>0</v>
      </c>
      <c r="CE36" s="2">
        <f>IF(VLOOKUP(A36,'BD OFICIAL'!$A$1:$AL$2098,27,0)=Z36,0,1)</f>
        <v>0</v>
      </c>
      <c r="CF36" s="2">
        <f>IF(VLOOKUP(A36,'BD OFICIAL'!$A$1:$AL$2098,28,0)=AA36,0,1)</f>
        <v>0</v>
      </c>
      <c r="CG36" s="2">
        <f>IF(VLOOKUP(A36,'BD OFICIAL'!$A$1:$AL$2098,33,0)=AF36,0,1)</f>
        <v>0</v>
      </c>
      <c r="CH36" s="2">
        <f>IF(VLOOKUP(A36,'BD OFICIAL'!$A$1:$AL$2098,35,0)=AH36,0,1)</f>
        <v>0</v>
      </c>
      <c r="CI36" s="85">
        <f>IF(VLOOKUP(A36,'BD OFICIAL'!$A$1:$AL$2098,34,0)=AL36,0,1)</f>
        <v>0</v>
      </c>
      <c r="CJ36" s="12">
        <f>VLOOKUP(A36,'BD OFICIAL'!$A$1:$AM$2098,36,0)*AM36-AP36</f>
        <v>0</v>
      </c>
      <c r="CK36" s="85" t="str">
        <f t="shared" si="0"/>
        <v>SSH</v>
      </c>
      <c r="CL36" s="85" t="str">
        <f t="shared" si="1"/>
        <v>SI</v>
      </c>
      <c r="CM36" s="85" t="str">
        <f t="shared" si="2"/>
        <v>NO</v>
      </c>
      <c r="CN36" s="31">
        <f t="shared" si="3"/>
        <v>0</v>
      </c>
      <c r="CO36" s="31">
        <f t="shared" si="4"/>
        <v>0</v>
      </c>
      <c r="CP36" s="31">
        <f t="shared" si="5"/>
        <v>0</v>
      </c>
      <c r="CQ36" s="31">
        <f>IF(Y36="NO",0,IF(Y36="SI",IF(VLOOKUP(A36,'BD OFICIAL'!$A:$AO,40,0)=AQ36,0,1)))</f>
        <v>0</v>
      </c>
      <c r="CR36" s="31">
        <f>IF(Z36="NO",0,IF(Z36="SI",IF(VLOOKUP(B36,'BD OFICIAL'!$A:$AO,41,0)=AS36,0,1)))</f>
        <v>0</v>
      </c>
      <c r="CS36" s="31">
        <f t="shared" si="6"/>
        <v>0</v>
      </c>
      <c r="CT36" s="31">
        <f t="shared" si="7"/>
        <v>0</v>
      </c>
      <c r="CU36" s="31">
        <f>IF(VLOOKUP(A36,'BD OFICIAL'!$A$1:$AL$1056,31,0)="SI",IF(AT36&gt;0,0,1),IF(AT36=0,0,1))</f>
        <v>0</v>
      </c>
      <c r="CV36" s="31">
        <f t="shared" si="8"/>
        <v>0</v>
      </c>
      <c r="CW36" s="31">
        <f t="shared" si="9"/>
        <v>0</v>
      </c>
      <c r="CX36" s="85" t="str">
        <f t="shared" si="10"/>
        <v>SI</v>
      </c>
      <c r="CY36" s="31">
        <f t="shared" si="11"/>
        <v>0</v>
      </c>
      <c r="CZ36" s="85" t="str">
        <f>IF(ISERROR(VLOOKUP(AI36,EXPERIENCIA!$A$1:$C$2100,1,0)),"NO","SI")</f>
        <v>NO</v>
      </c>
      <c r="DA36" s="85">
        <f>IF(CX36="no","NO APLICA",IF(AX36=0,"ERROR NOTA",IF(AND(AX36&gt;1,CZ36="NO"),"ERROR NOTA",IF(AND(CZ36="NO",AX36=1),0,IF(VLOOKUP(AI36,EXPERIENCIA!$A$1:$C$2100,3,0)=AX36,0,"ERROR NOTA")))))</f>
        <v>0</v>
      </c>
      <c r="DB36" s="85" t="str">
        <f>IF(ISERROR(VLOOKUP(AI36,COMPORTAMIENTO!$A$1:$C$2100,1,0)),"NO","SI")</f>
        <v>NO</v>
      </c>
      <c r="DC36" s="85">
        <f>IF(CX36="NO","NO APLICA",IF(AY36=0,"ERROR NOTA",IF(AND(DB36="NO",AY36=7),0,IF(VLOOKUP(AI36,COMPORTAMIENTO!$A$2:$H$2100,8,0)=AY36,0,"ERROR NOTA"))))</f>
        <v>0</v>
      </c>
      <c r="DD36" s="104">
        <f t="shared" si="12"/>
        <v>0.1</v>
      </c>
      <c r="DE36" s="104">
        <f t="shared" si="13"/>
        <v>0.70000000000000007</v>
      </c>
      <c r="DF36" s="85" t="str">
        <f t="shared" si="14"/>
        <v>SI</v>
      </c>
      <c r="DG36" s="85">
        <f t="shared" si="15"/>
        <v>0</v>
      </c>
      <c r="DH36" s="85">
        <f t="shared" si="16"/>
        <v>0</v>
      </c>
      <c r="DI36" s="85">
        <f t="shared" si="17"/>
        <v>0</v>
      </c>
      <c r="DJ36" s="12">
        <f t="shared" si="34"/>
        <v>7.0000000000000009</v>
      </c>
      <c r="DK36" s="7">
        <f t="shared" si="19"/>
        <v>7.0000000000000009</v>
      </c>
      <c r="DL36" s="12">
        <f t="shared" si="20"/>
        <v>7343</v>
      </c>
      <c r="DM36" s="12">
        <f>VLOOKUP(A36,'5 TD'!$A:$B,2,0)</f>
        <v>6373</v>
      </c>
      <c r="DN36" s="7">
        <f t="shared" si="21"/>
        <v>6.1</v>
      </c>
      <c r="DO36" s="85" t="str">
        <f t="shared" si="22"/>
        <v>APROBADO</v>
      </c>
      <c r="DP36" s="85" t="str">
        <f t="shared" si="23"/>
        <v>APROBADO</v>
      </c>
      <c r="DQ36" s="7">
        <f t="shared" si="24"/>
        <v>6.4</v>
      </c>
      <c r="DR36" s="85" t="str">
        <f t="shared" si="25"/>
        <v>APROBADO</v>
      </c>
      <c r="DS36" s="2" t="str">
        <f>+('3 Planilla Preadjudicación OTIC'!BN36)</f>
        <v>NO</v>
      </c>
      <c r="DT36" s="2">
        <f>IF(DR36="APROBADO",VLOOKUP(A36,'5 TD'!$D$3:$E$270,2,0),"NO APLICA")</f>
        <v>7</v>
      </c>
      <c r="DU36" s="2" t="str">
        <f t="shared" si="26"/>
        <v>NO</v>
      </c>
      <c r="DV36" s="2" t="str">
        <f>IF(DU36="SI",VLOOKUP(A36,'5 TD'!$G$3:$H$270,2,0),"NO APLICA ")</f>
        <v xml:space="preserve">NO APLICA </v>
      </c>
      <c r="DW36" s="2" t="str">
        <f t="shared" si="27"/>
        <v>NO</v>
      </c>
      <c r="DX36" s="2" t="str">
        <f>IF(DW36="SI",VLOOKUP(A36,'5 TD'!$J$4:$K$472,2,0),"NO APLICA")</f>
        <v>NO APLICA</v>
      </c>
      <c r="DY36" s="2" t="str">
        <f t="shared" si="28"/>
        <v>NO APLICA</v>
      </c>
      <c r="DZ36" s="7" t="str">
        <f>IF(DY36="SI",VLOOKUP(A36,'5 TD'!$M$4:$N$350,2,0),"NO APLICA")</f>
        <v>NO APLICA</v>
      </c>
      <c r="EA36" s="2" t="str">
        <f t="shared" si="29"/>
        <v>NO APLICA</v>
      </c>
      <c r="EB36" s="12" t="str">
        <f t="shared" si="30"/>
        <v/>
      </c>
      <c r="EC36" s="12" t="str">
        <f>IF(EA36="SI",VLOOKUP(A36,'5 TD'!$V$4:$W$479,2,0),"NO APLICA")</f>
        <v>NO APLICA</v>
      </c>
      <c r="ED36" s="2" t="str">
        <f t="shared" si="31"/>
        <v>NO</v>
      </c>
      <c r="EE36" s="79" t="str">
        <f>IF(ED36="SI",VLOOKUP(AI36,COMPORTAMIENTO!$A$1:$H$2100,7,0),"NO APLICA")</f>
        <v>NO APLICA</v>
      </c>
      <c r="EF36" s="12" t="str">
        <f>IF(ED36="SI",VLOOKUP(A36,'5 TD'!$P$2:$Q$479,2,0),"NO APLICA")</f>
        <v>NO APLICA</v>
      </c>
      <c r="EG36" s="2" t="str">
        <f t="shared" si="32"/>
        <v>NO</v>
      </c>
      <c r="EH36" s="2">
        <f>IF(CZ36="no",0,VLOOKUP(AI36,EXPERIENCIA!$A$1:$C$2100,2,0))</f>
        <v>0</v>
      </c>
      <c r="EI36" s="2">
        <f>IF(CZ36="si",VLOOKUP(A36,'5 TD'!$S$3:$T$2103,2,0),0)</f>
        <v>0</v>
      </c>
      <c r="EJ36" s="2" t="str">
        <f t="shared" si="33"/>
        <v>SI</v>
      </c>
      <c r="EK36" s="2">
        <f>+('3 Planilla Preadjudicación OTIC'!BU36)</f>
        <v>0</v>
      </c>
      <c r="EL36" s="4"/>
      <c r="EQ36" s="86"/>
    </row>
    <row r="37" spans="1:147" s="3" customFormat="1" ht="13" x14ac:dyDescent="0.3">
      <c r="A37" s="2">
        <f>+('3 Planilla Preadjudicación OTIC'!A37)</f>
        <v>14406</v>
      </c>
      <c r="B37" s="2" t="str">
        <f>+('3 Planilla Preadjudicación OTIC'!B37)</f>
        <v>65181652-1</v>
      </c>
      <c r="C37" s="4">
        <f>+('3 Planilla Preadjudicación OTIC'!E37)</f>
        <v>2025</v>
      </c>
      <c r="D37" s="4" t="str">
        <f>+('3 Planilla Preadjudicación OTIC'!F37)</f>
        <v>MANDATO</v>
      </c>
      <c r="E37" s="4" t="str">
        <f>+('3 Planilla Preadjudicación OTIC'!G37)</f>
        <v>73188700-4</v>
      </c>
      <c r="F37" s="4" t="str">
        <f>+('3 Planilla Preadjudicación OTIC'!H37)</f>
        <v>ONG CASA DE ACOGIDA LA ESPERANZA</v>
      </c>
      <c r="G37" s="4"/>
      <c r="H37" s="4"/>
      <c r="I37" s="4" t="str">
        <f>+('3 Planilla Preadjudicación OTIC'!I37)</f>
        <v>MASAJES CORPORALES CON FINES ESTÉTICOS Y DE RELAJACIÓN</v>
      </c>
      <c r="J37" s="4" t="str">
        <f>+('3 Planilla Preadjudicación OTIC'!J37)</f>
        <v>SIN PLAN FORMATIVO</v>
      </c>
      <c r="K37" s="4" t="str">
        <f>+('3 Planilla Preadjudicación OTIC'!K37)</f>
        <v/>
      </c>
      <c r="L37" s="4" t="str">
        <f>+('3 Planilla Preadjudicación OTIC'!L37)</f>
        <v/>
      </c>
      <c r="M37" s="2">
        <f>+('3 Planilla Preadjudicación OTIC'!M37)</f>
        <v>13</v>
      </c>
      <c r="N37" s="4" t="str">
        <f>+('3 Planilla Preadjudicación OTIC'!N37)</f>
        <v>METROPOLITANA</v>
      </c>
      <c r="O37" s="4" t="str">
        <f>+('3 Planilla Preadjudicación OTIC'!O37)</f>
        <v>PUDAHUEL</v>
      </c>
      <c r="P37" s="4" t="str">
        <f>+('3 Planilla Preadjudicación OTIC'!P37)</f>
        <v>EMPRENDEDORES/AS INFORMALES O PERSONAS VULNERABLES PERTENECIENTES AL 80% MAS VULNERABLE</v>
      </c>
      <c r="Q37" s="4" t="str">
        <f>+('3 Planilla Preadjudicación OTIC'!Q37)</f>
        <v>PRESENCIAL</v>
      </c>
      <c r="R37" s="4" t="str">
        <f>+('3 Planilla Preadjudicación OTIC'!R37)</f>
        <v>DEPENDIENTE</v>
      </c>
      <c r="S37" s="4">
        <f>+('3 Planilla Preadjudicación OTIC'!S37)</f>
        <v>50</v>
      </c>
      <c r="T37" s="2">
        <f>+('3 Planilla Preadjudicación OTIC'!T37)</f>
        <v>20</v>
      </c>
      <c r="U37" s="2">
        <f>+('3 Planilla Preadjudicación OTIC'!U37)</f>
        <v>0</v>
      </c>
      <c r="V37" s="2">
        <f>+('3 Planilla Preadjudicación OTIC'!V37)</f>
        <v>0</v>
      </c>
      <c r="W37" s="2">
        <f>+('3 Planilla Preadjudicación OTIC'!W37)</f>
        <v>200</v>
      </c>
      <c r="X37" s="2">
        <f>+('3 Planilla Preadjudicación OTIC'!X37)</f>
        <v>4</v>
      </c>
      <c r="Y37" s="2" t="str">
        <f>+('3 Planilla Preadjudicación OTIC'!Y37)</f>
        <v>SI</v>
      </c>
      <c r="Z37" s="2" t="str">
        <f>+('3 Planilla Preadjudicación OTIC'!Z37)</f>
        <v>NO</v>
      </c>
      <c r="AA37" s="2" t="str">
        <f>+('3 Planilla Preadjudicación OTIC'!AA37)</f>
        <v>NO</v>
      </c>
      <c r="AB37" s="4" t="str">
        <f>+('3 Planilla Preadjudicación OTIC'!AB37)</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37" s="4" t="str">
        <f>+('3 Planilla Preadjudicación OTIC'!AC37)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7" s="2" t="str">
        <f>+('3 Planilla Preadjudicación OTIC'!AD37)</f>
        <v>NO</v>
      </c>
      <c r="AE37" s="4">
        <f>+('3 Planilla Preadjudicación OTIC'!AE37)</f>
        <v>0</v>
      </c>
      <c r="AF37" s="2" t="str">
        <f>+('3 Planilla Preadjudicación OTIC'!AF37)</f>
        <v>CERRADA</v>
      </c>
      <c r="AG37" s="2">
        <f>+('3 Planilla Preadjudicación OTIC'!AG37)</f>
        <v>50</v>
      </c>
      <c r="AH37" s="211">
        <f>+('3 Planilla Preadjudicación OTIC'!AH37)</f>
        <v>2</v>
      </c>
      <c r="AI37" s="135" t="str">
        <f>+('3 Planilla Preadjudicación OTIC'!AI37)</f>
        <v>76511150-1</v>
      </c>
      <c r="AJ37" s="4" t="str">
        <f>+('3 Planilla Preadjudicación OTIC'!AJ37)</f>
        <v>GESTCAP CHILE LTDA</v>
      </c>
      <c r="AK37" s="2">
        <f>+('3 Planilla Preadjudicación OTIC'!AK37)</f>
        <v>200</v>
      </c>
      <c r="AL37" s="2">
        <f>+('3 Planilla Preadjudicación OTIC'!AL37)</f>
        <v>50</v>
      </c>
      <c r="AM37" s="12">
        <f>+('3 Planilla Preadjudicación OTIC'!AM37)</f>
        <v>6372</v>
      </c>
      <c r="AN37" s="12">
        <f>+('3 Planilla Preadjudicación OTIC'!AN37)</f>
        <v>0</v>
      </c>
      <c r="AO37" s="12">
        <f>+('3 Planilla Preadjudicación OTIC'!AO37)</f>
        <v>0</v>
      </c>
      <c r="AP37" s="12">
        <f>+('3 Planilla Preadjudicación OTIC'!AP37)</f>
        <v>25488000</v>
      </c>
      <c r="AQ37" s="12">
        <f>+('3 Planilla Preadjudicación OTIC'!AQ37)</f>
        <v>4000000</v>
      </c>
      <c r="AR37" s="12">
        <f>+('3 Planilla Preadjudicación OTIC'!AR37)</f>
        <v>0</v>
      </c>
      <c r="AS37" s="12">
        <f>+('3 Planilla Preadjudicación OTIC'!AS37)</f>
        <v>0</v>
      </c>
      <c r="AT37" s="12">
        <f>+('3 Planilla Preadjudicación OTIC'!AT37)</f>
        <v>0</v>
      </c>
      <c r="AU37" s="12">
        <f>+('3 Planilla Preadjudicación OTIC'!AU37)</f>
        <v>29488000</v>
      </c>
      <c r="AV37" s="2" t="str">
        <f>+('3 Planilla Preadjudicación OTIC'!AV37)</f>
        <v>SI</v>
      </c>
      <c r="AW37" s="4">
        <f>+('3 Planilla Preadjudicación OTIC'!AW37)</f>
        <v>0</v>
      </c>
      <c r="AX37" s="2">
        <f>+('3 Planilla Preadjudicación OTIC'!AX37)</f>
        <v>5</v>
      </c>
      <c r="AY37" s="2">
        <f>+('3 Planilla Preadjudicación OTIC'!AY37)</f>
        <v>7</v>
      </c>
      <c r="AZ37" s="2">
        <f>+('3 Planilla Preadjudicación OTIC'!AZ37)</f>
        <v>7</v>
      </c>
      <c r="BA37" s="2">
        <f>+('3 Planilla Preadjudicación OTIC'!BA37)</f>
        <v>7</v>
      </c>
      <c r="BB37" s="2">
        <f>+('3 Planilla Preadjudicación OTIC'!BB37)</f>
        <v>7</v>
      </c>
      <c r="BC37" s="2">
        <f>+('3 Planilla Preadjudicación OTIC'!BC37)</f>
        <v>7</v>
      </c>
      <c r="BD37" s="2">
        <f>+('3 Planilla Preadjudicación OTIC'!BD37)</f>
        <v>5.5</v>
      </c>
      <c r="BE37" s="2">
        <f>+('3 Planilla Preadjudicación OTIC'!BE37)</f>
        <v>5</v>
      </c>
      <c r="BF37" s="2">
        <f>+('3 Planilla Preadjudicación OTIC'!BF37)</f>
        <v>7</v>
      </c>
      <c r="BG37" s="2">
        <f>+('3 Planilla Preadjudicación OTIC'!BG37)</f>
        <v>7</v>
      </c>
      <c r="BH37" s="2">
        <f>+('3 Planilla Preadjudicación OTIC'!BH37)</f>
        <v>7</v>
      </c>
      <c r="BI37" s="2">
        <f>+('3 Planilla Preadjudicación OTIC'!BI37)</f>
        <v>5</v>
      </c>
      <c r="BJ37" s="2">
        <f>+('3 Planilla Preadjudicación OTIC'!BJ37)</f>
        <v>5</v>
      </c>
      <c r="BK37" s="2">
        <f>+('3 Planilla Preadjudicación OTIC'!BK37)</f>
        <v>5</v>
      </c>
      <c r="BL37" s="2">
        <f>+('3 Planilla Preadjudicación OTIC'!BL37)</f>
        <v>5.6</v>
      </c>
      <c r="BM37" s="104">
        <f>ROUND(('3 Planilla Preadjudicación OTIC'!BM37),1)</f>
        <v>6.2</v>
      </c>
      <c r="BN37" s="4" t="str">
        <f>+('3 Planilla Preadjudicación OTIC'!BN37)</f>
        <v>NO</v>
      </c>
      <c r="BO37" s="4">
        <f>+('3 Planilla Preadjudicación OTIC'!BO37)</f>
        <v>0</v>
      </c>
      <c r="BP37" s="4">
        <f>+('3 Planilla Preadjudicación OTIC'!BP37)</f>
        <v>0</v>
      </c>
      <c r="BQ37" s="4">
        <f>+('3 Planilla Preadjudicación OTIC'!BQ37)</f>
        <v>0</v>
      </c>
      <c r="BR37" s="4">
        <f>+('3 Planilla Preadjudicación OTIC'!BR37)</f>
        <v>0</v>
      </c>
      <c r="BS37" s="4">
        <f>+('3 Planilla Preadjudicación OTIC'!BS37)</f>
        <v>0</v>
      </c>
      <c r="BT37" s="4">
        <f>+('3 Planilla Preadjudicación OTIC'!BT37)</f>
        <v>0</v>
      </c>
      <c r="BU37" s="85">
        <f>IF(VLOOKUP(A37,'BD OFICIAL'!$A$1:$AL$2098,7,0)=D37,0,1)</f>
        <v>0</v>
      </c>
      <c r="BV37" s="85">
        <f>IF(VLOOKUP(A37,'BD OFICIAL'!$A$1:$AL$2098,11,0)=J37,0,1)</f>
        <v>0</v>
      </c>
      <c r="BW37" s="85">
        <f>IF(VLOOKUP(A37,'BD OFICIAL'!$A$1:$AL$2098,13,0)=L37,0,1)</f>
        <v>0</v>
      </c>
      <c r="BX37" s="2">
        <f>IF(VLOOKUP(A37,'BD OFICIAL'!$A$1:$AL$2098,16,0)=O37,0,1)</f>
        <v>0</v>
      </c>
      <c r="BY37" s="2">
        <f>IF(VLOOKUP(A37,'BD OFICIAL'!$A$1:$AL$2098,17,0)=P37,0,1)</f>
        <v>0</v>
      </c>
      <c r="BZ37" s="2">
        <f>IF(VLOOKUP(A37,'BD OFICIAL'!$A$1:$AL$2098,19,0)=R37,0,1)</f>
        <v>0</v>
      </c>
      <c r="CA37" s="2">
        <f>IF(VLOOKUP(A37,'BD OFICIAL'!$A$1:$AL$2098,21,0)=T37,0,1)</f>
        <v>0</v>
      </c>
      <c r="CB37" s="2">
        <f>IF(VLOOKUP(A37,'BD OFICIAL'!$A$1:$AL$2098,24,0)=AK37,0,1)</f>
        <v>0</v>
      </c>
      <c r="CC37" s="2">
        <f>IF(VLOOKUP(A37,'BD OFICIAL'!$A$1:$AL$2098,25,0)=X37,0,1)</f>
        <v>0</v>
      </c>
      <c r="CD37" s="2">
        <f>IF(VLOOKUP(A37,'BD OFICIAL'!$A$1:$AL$2098,26,0)=Y37,0,1)</f>
        <v>0</v>
      </c>
      <c r="CE37" s="2">
        <f>IF(VLOOKUP(A37,'BD OFICIAL'!$A$1:$AL$2098,27,0)=Z37,0,1)</f>
        <v>0</v>
      </c>
      <c r="CF37" s="2">
        <f>IF(VLOOKUP(A37,'BD OFICIAL'!$A$1:$AL$2098,28,0)=AA37,0,1)</f>
        <v>0</v>
      </c>
      <c r="CG37" s="2">
        <f>IF(VLOOKUP(A37,'BD OFICIAL'!$A$1:$AL$2098,33,0)=AF37,0,1)</f>
        <v>0</v>
      </c>
      <c r="CH37" s="2">
        <f>IF(VLOOKUP(A37,'BD OFICIAL'!$A$1:$AL$2098,35,0)=AH37,0,1)</f>
        <v>0</v>
      </c>
      <c r="CI37" s="85">
        <f>IF(VLOOKUP(A37,'BD OFICIAL'!$A$1:$AL$2098,34,0)=AL37,0,1)</f>
        <v>0</v>
      </c>
      <c r="CJ37" s="12">
        <f>VLOOKUP(A37,'BD OFICIAL'!$A$1:$AM$2098,36,0)*AM37-AP37</f>
        <v>0</v>
      </c>
      <c r="CK37" s="85" t="str">
        <f t="shared" si="0"/>
        <v>SSH</v>
      </c>
      <c r="CL37" s="85" t="str">
        <f t="shared" si="1"/>
        <v>NO</v>
      </c>
      <c r="CM37" s="85" t="str">
        <f t="shared" si="2"/>
        <v>SI</v>
      </c>
      <c r="CN37" s="31">
        <f t="shared" si="3"/>
        <v>0</v>
      </c>
      <c r="CO37" s="31">
        <f t="shared" si="4"/>
        <v>0</v>
      </c>
      <c r="CP37" s="31">
        <f t="shared" si="5"/>
        <v>0</v>
      </c>
      <c r="CQ37" s="31">
        <f>IF(Y37="NO",0,IF(Y37="SI",IF(VLOOKUP(A37,'BD OFICIAL'!$A:$AO,40,0)=AQ37,0,1)))</f>
        <v>0</v>
      </c>
      <c r="CR37" s="31">
        <f>IF(Z37="NO",0,IF(Z37="SI",IF(VLOOKUP(B37,'BD OFICIAL'!$A:$AO,41,0)=AS37,0,1)))</f>
        <v>0</v>
      </c>
      <c r="CS37" s="31">
        <f t="shared" si="6"/>
        <v>0</v>
      </c>
      <c r="CT37" s="31">
        <f t="shared" si="7"/>
        <v>0</v>
      </c>
      <c r="CU37" s="31">
        <f>IF(VLOOKUP(A37,'BD OFICIAL'!$A$1:$AL$1056,31,0)="SI",IF(AT37&gt;0,0,1),IF(AT37=0,0,1))</f>
        <v>0</v>
      </c>
      <c r="CV37" s="31">
        <f t="shared" si="8"/>
        <v>0</v>
      </c>
      <c r="CW37" s="31">
        <f t="shared" si="9"/>
        <v>0</v>
      </c>
      <c r="CX37" s="85" t="str">
        <f t="shared" si="10"/>
        <v>SI</v>
      </c>
      <c r="CY37" s="31">
        <f t="shared" si="11"/>
        <v>0</v>
      </c>
      <c r="CZ37" s="85" t="str">
        <f>IF(ISERROR(VLOOKUP(AI37,EXPERIENCIA!$A$1:$C$2100,1,0)),"NO","SI")</f>
        <v>SI</v>
      </c>
      <c r="DA37" s="85">
        <f>IF(CX37="no","NO APLICA",IF(AX37=0,"ERROR NOTA",IF(AND(AX37&gt;1,CZ37="NO"),"ERROR NOTA",IF(AND(CZ37="NO",AX37=1),0,IF(VLOOKUP(AI37,EXPERIENCIA!$A$1:$C$2100,3,0)=AX37,0,"ERROR NOTA")))))</f>
        <v>0</v>
      </c>
      <c r="DB37" s="85" t="str">
        <f>IF(ISERROR(VLOOKUP(AI37,COMPORTAMIENTO!$A$1:$C$2100,1,0)),"NO","SI")</f>
        <v>SI</v>
      </c>
      <c r="DC37" s="85">
        <f>IF(CX37="NO","NO APLICA",IF(AY37=0,"ERROR NOTA",IF(AND(DB37="NO",AY37=7),0,IF(VLOOKUP(AI37,COMPORTAMIENTO!$A$2:$H$2100,8,0)=AY37,0,"ERROR NOTA"))))</f>
        <v>0</v>
      </c>
      <c r="DD37" s="104">
        <f t="shared" si="12"/>
        <v>0.5</v>
      </c>
      <c r="DE37" s="104">
        <f t="shared" si="13"/>
        <v>0.70000000000000007</v>
      </c>
      <c r="DF37" s="85" t="str">
        <f t="shared" si="14"/>
        <v>NO</v>
      </c>
      <c r="DG37" s="85">
        <f t="shared" si="15"/>
        <v>7</v>
      </c>
      <c r="DH37" s="85">
        <f t="shared" si="16"/>
        <v>6.2</v>
      </c>
      <c r="DI37" s="85">
        <f t="shared" si="17"/>
        <v>6.48</v>
      </c>
      <c r="DJ37" s="12">
        <f t="shared" si="34"/>
        <v>6.2</v>
      </c>
      <c r="DK37" s="7">
        <f t="shared" si="19"/>
        <v>6.3260000000000005</v>
      </c>
      <c r="DL37" s="12">
        <f t="shared" si="20"/>
        <v>6372</v>
      </c>
      <c r="DM37" s="12">
        <f>VLOOKUP(A37,'5 TD'!$A:$B,2,0)</f>
        <v>5075</v>
      </c>
      <c r="DN37" s="7">
        <f t="shared" si="21"/>
        <v>5.6</v>
      </c>
      <c r="DO37" s="85" t="str">
        <f t="shared" si="22"/>
        <v>APROBADO</v>
      </c>
      <c r="DP37" s="85" t="str">
        <f t="shared" si="23"/>
        <v>APROBADO</v>
      </c>
      <c r="DQ37" s="7">
        <f t="shared" si="24"/>
        <v>6.2</v>
      </c>
      <c r="DR37" s="85" t="str">
        <f t="shared" si="25"/>
        <v>APROBADO</v>
      </c>
      <c r="DS37" s="2" t="str">
        <f>+('3 Planilla Preadjudicación OTIC'!BN37)</f>
        <v>NO</v>
      </c>
      <c r="DT37" s="2">
        <f>IF(DR37="APROBADO",VLOOKUP(A37,'5 TD'!$D$3:$E$270,2,0),"NO APLICA")</f>
        <v>7</v>
      </c>
      <c r="DU37" s="2" t="str">
        <f t="shared" si="26"/>
        <v>NO</v>
      </c>
      <c r="DV37" s="2" t="str">
        <f>IF(DU37="SI",VLOOKUP(A37,'5 TD'!$G$3:$H$270,2,0),"NO APLICA ")</f>
        <v xml:space="preserve">NO APLICA </v>
      </c>
      <c r="DW37" s="2" t="str">
        <f t="shared" si="27"/>
        <v>NO</v>
      </c>
      <c r="DX37" s="2" t="str">
        <f>IF(DW37="SI",VLOOKUP(A37,'5 TD'!$J$4:$K$472,2,0),"NO APLICA")</f>
        <v>NO APLICA</v>
      </c>
      <c r="DY37" s="2" t="str">
        <f t="shared" si="28"/>
        <v>NO APLICA</v>
      </c>
      <c r="DZ37" s="7" t="str">
        <f>IF(DY37="SI",VLOOKUP(A37,'5 TD'!$M$4:$N$350,2,0),"NO APLICA")</f>
        <v>NO APLICA</v>
      </c>
      <c r="EA37" s="2" t="str">
        <f t="shared" si="29"/>
        <v>NO APLICA</v>
      </c>
      <c r="EB37" s="12" t="str">
        <f t="shared" si="30"/>
        <v/>
      </c>
      <c r="EC37" s="12" t="str">
        <f>IF(EA37="SI",VLOOKUP(A37,'5 TD'!$V$4:$W$479,2,0),"NO APLICA")</f>
        <v>NO APLICA</v>
      </c>
      <c r="ED37" s="2" t="str">
        <f t="shared" si="31"/>
        <v>NO</v>
      </c>
      <c r="EE37" s="79" t="str">
        <f>IF(ED37="SI",VLOOKUP(AI37,COMPORTAMIENTO!$A$1:$H$2100,7,0),"NO APLICA")</f>
        <v>NO APLICA</v>
      </c>
      <c r="EF37" s="12" t="str">
        <f>IF(ED37="SI",VLOOKUP(A37,'5 TD'!$P$2:$Q$479,2,0),"NO APLICA")</f>
        <v>NO APLICA</v>
      </c>
      <c r="EG37" s="2" t="str">
        <f t="shared" si="32"/>
        <v>NO</v>
      </c>
      <c r="EH37" s="2">
        <f>IF(CZ37="no",0,VLOOKUP(AI37,EXPERIENCIA!$A$1:$C$2100,2,0))</f>
        <v>54</v>
      </c>
      <c r="EI37" s="2">
        <f>IF(CZ37="si",VLOOKUP(A37,'5 TD'!$S$3:$T$2103,2,0),0)</f>
        <v>254</v>
      </c>
      <c r="EJ37" s="2" t="str">
        <f t="shared" si="33"/>
        <v>NO</v>
      </c>
      <c r="EK37" s="2">
        <f>+('3 Planilla Preadjudicación OTIC'!BU37)</f>
        <v>0</v>
      </c>
      <c r="EL37" s="4"/>
      <c r="EQ37" s="86"/>
    </row>
    <row r="38" spans="1:147" s="3" customFormat="1" ht="13" x14ac:dyDescent="0.3">
      <c r="A38" s="2">
        <f>+('3 Planilla Preadjudicación OTIC'!A38)</f>
        <v>14393</v>
      </c>
      <c r="B38" s="2" t="str">
        <f>+('3 Planilla Preadjudicación OTIC'!B38)</f>
        <v>65181652-1</v>
      </c>
      <c r="C38" s="4">
        <f>+('3 Planilla Preadjudicación OTIC'!E38)</f>
        <v>2025</v>
      </c>
      <c r="D38" s="4" t="str">
        <f>+('3 Planilla Preadjudicación OTIC'!F38)</f>
        <v>MANDATO</v>
      </c>
      <c r="E38" s="4" t="str">
        <f>+('3 Planilla Preadjudicación OTIC'!G38)</f>
        <v>96532330-9</v>
      </c>
      <c r="F38" s="4" t="str">
        <f>+('3 Planilla Preadjudicación OTIC'!H38)</f>
        <v>CMPC PULP SPA</v>
      </c>
      <c r="G38" s="4"/>
      <c r="H38" s="4"/>
      <c r="I38" s="4" t="str">
        <f>+('3 Planilla Preadjudicación OTIC'!I38)</f>
        <v>CUIDADOS BÁSICOS DEL GANADO: OVINO, BOVINO Y EQUINO</v>
      </c>
      <c r="J38" s="4" t="str">
        <f>+('3 Planilla Preadjudicación OTIC'!J38)</f>
        <v>PF0708</v>
      </c>
      <c r="K38" s="4" t="str">
        <f>+('3 Planilla Preadjudicación OTIC'!K38)</f>
        <v>TÉCNICAS PARA EL EMPRENDIMIENTO</v>
      </c>
      <c r="L38" s="4" t="str">
        <f>+('3 Planilla Preadjudicación OTIC'!L38)</f>
        <v>PF0921</v>
      </c>
      <c r="M38" s="2">
        <f>+('3 Planilla Preadjudicación OTIC'!M38)</f>
        <v>9</v>
      </c>
      <c r="N38" s="4" t="str">
        <f>+('3 Planilla Preadjudicación OTIC'!N38)</f>
        <v>ARAUCANIA</v>
      </c>
      <c r="O38" s="4" t="str">
        <f>+('3 Planilla Preadjudicación OTIC'!O38)</f>
        <v>COLLIPULLI</v>
      </c>
      <c r="P38" s="4" t="str">
        <f>+('3 Planilla Preadjudicación OTIC'!P38)</f>
        <v>EMPRENDEDORES/AS INFORMALES O PERSONAS VULNERABLES PERTENECIENTES AL 80% MAS VULNERABLE</v>
      </c>
      <c r="Q38" s="4" t="str">
        <f>+('3 Planilla Preadjudicación OTIC'!Q38)</f>
        <v>PRESENCIAL</v>
      </c>
      <c r="R38" s="4" t="str">
        <f>+('3 Planilla Preadjudicación OTIC'!R38)</f>
        <v>INDEPENDIENTE</v>
      </c>
      <c r="S38" s="4">
        <f>+('3 Planilla Preadjudicación OTIC'!S38)</f>
        <v>43</v>
      </c>
      <c r="T38" s="2">
        <f>+('3 Planilla Preadjudicación OTIC'!T38)</f>
        <v>15</v>
      </c>
      <c r="U38" s="2">
        <f>+('3 Planilla Preadjudicación OTIC'!U38)</f>
        <v>160</v>
      </c>
      <c r="V38" s="2">
        <f>+('3 Planilla Preadjudicación OTIC'!V38)</f>
        <v>12</v>
      </c>
      <c r="W38" s="2">
        <f>+('3 Planilla Preadjudicación OTIC'!W38)</f>
        <v>172</v>
      </c>
      <c r="X38" s="2">
        <f>+('3 Planilla Preadjudicación OTIC'!X38)</f>
        <v>4</v>
      </c>
      <c r="Y38" s="2" t="str">
        <f>+('3 Planilla Preadjudicación OTIC'!Y38)</f>
        <v>SI</v>
      </c>
      <c r="Z38" s="2" t="str">
        <f>+('3 Planilla Preadjudicación OTIC'!Z38)</f>
        <v>NO</v>
      </c>
      <c r="AA38" s="2" t="str">
        <f>+('3 Planilla Preadjudicación OTIC'!AA38)</f>
        <v>SI</v>
      </c>
      <c r="AB38" s="4" t="str">
        <f>+('3 Planilla Preadjudicación OTIC'!AB38)</f>
        <v>SE AJUSTA A PLAN FORMATIVO</v>
      </c>
      <c r="AC38" s="4" t="str">
        <f>+('3 Planilla Preadjudicación OTIC'!AC38)</f>
        <v>HOMBRES Y MUJERES MAYORES DE 18 AÑOS PERTENECIENTES AL 80% MÁS VULNERABLES, CORRESPINDIENTES A COLLIPULLI</v>
      </c>
      <c r="AD38" s="2" t="str">
        <f>+('3 Planilla Preadjudicación OTIC'!AD38)</f>
        <v>NO</v>
      </c>
      <c r="AE38" s="4">
        <f>+('3 Planilla Preadjudicación OTIC'!AE38)</f>
        <v>0</v>
      </c>
      <c r="AF38" s="2" t="str">
        <f>+('3 Planilla Preadjudicación OTIC'!AF38)</f>
        <v>CERRADA</v>
      </c>
      <c r="AG38" s="2">
        <f>+('3 Planilla Preadjudicación OTIC'!AG38)</f>
        <v>43</v>
      </c>
      <c r="AH38" s="211">
        <f>+('3 Planilla Preadjudicación OTIC'!AH38)</f>
        <v>1</v>
      </c>
      <c r="AI38" s="135" t="str">
        <f>+('3 Planilla Preadjudicación OTIC'!AI38)</f>
        <v>76511150-1</v>
      </c>
      <c r="AJ38" s="4" t="str">
        <f>+('3 Planilla Preadjudicación OTIC'!AJ38)</f>
        <v>GESTCAP CHILE LTDA</v>
      </c>
      <c r="AK38" s="2">
        <f>+('3 Planilla Preadjudicación OTIC'!AK38)</f>
        <v>172</v>
      </c>
      <c r="AL38" s="2">
        <f>+('3 Planilla Preadjudicación OTIC'!AL38)</f>
        <v>43</v>
      </c>
      <c r="AM38" s="12">
        <f>+('3 Planilla Preadjudicación OTIC'!AM38)</f>
        <v>5074</v>
      </c>
      <c r="AN38" s="12">
        <f>+('3 Planilla Preadjudicación OTIC'!AN38)</f>
        <v>50000</v>
      </c>
      <c r="AO38" s="12">
        <f>+('3 Planilla Preadjudicación OTIC'!AO38)</f>
        <v>0</v>
      </c>
      <c r="AP38" s="12">
        <f>+('3 Planilla Preadjudicación OTIC'!AP38)</f>
        <v>13090920</v>
      </c>
      <c r="AQ38" s="12">
        <f>+('3 Planilla Preadjudicación OTIC'!AQ38)</f>
        <v>2580000</v>
      </c>
      <c r="AR38" s="12">
        <f>+('3 Planilla Preadjudicación OTIC'!AR38)</f>
        <v>750000</v>
      </c>
      <c r="AS38" s="12">
        <f>+('3 Planilla Preadjudicación OTIC'!AS38)</f>
        <v>0</v>
      </c>
      <c r="AT38" s="12">
        <f>+('3 Planilla Preadjudicación OTIC'!AT38)</f>
        <v>0</v>
      </c>
      <c r="AU38" s="12">
        <f>+('3 Planilla Preadjudicación OTIC'!AU38)</f>
        <v>16420920</v>
      </c>
      <c r="AV38" s="2" t="str">
        <f>+('3 Planilla Preadjudicación OTIC'!AV38)</f>
        <v>SI</v>
      </c>
      <c r="AW38" s="4">
        <f>+('3 Planilla Preadjudicación OTIC'!AW38)</f>
        <v>0</v>
      </c>
      <c r="AX38" s="2">
        <f>+('3 Planilla Preadjudicación OTIC'!AX38)</f>
        <v>5</v>
      </c>
      <c r="AY38" s="2">
        <f>+('3 Planilla Preadjudicación OTIC'!AY38)</f>
        <v>7</v>
      </c>
      <c r="AZ38" s="2">
        <f>+('3 Planilla Preadjudicación OTIC'!AZ38)</f>
        <v>0</v>
      </c>
      <c r="BA38" s="2">
        <f>+('3 Planilla Preadjudicación OTIC'!BA38)</f>
        <v>0</v>
      </c>
      <c r="BB38" s="2">
        <f>+('3 Planilla Preadjudicación OTIC'!BB38)</f>
        <v>0</v>
      </c>
      <c r="BC38" s="2">
        <f>+('3 Planilla Preadjudicación OTIC'!BC38)</f>
        <v>0</v>
      </c>
      <c r="BD38" s="2">
        <f>+('3 Planilla Preadjudicación OTIC'!BD38)</f>
        <v>0</v>
      </c>
      <c r="BE38" s="2">
        <f>+('3 Planilla Preadjudicación OTIC'!BE38)</f>
        <v>0</v>
      </c>
      <c r="BF38" s="2">
        <f>+('3 Planilla Preadjudicación OTIC'!BF38)</f>
        <v>0</v>
      </c>
      <c r="BG38" s="2">
        <f>+('3 Planilla Preadjudicación OTIC'!BG38)</f>
        <v>7</v>
      </c>
      <c r="BH38" s="2">
        <f>+('3 Planilla Preadjudicación OTIC'!BH38)</f>
        <v>7</v>
      </c>
      <c r="BI38" s="2">
        <f>+('3 Planilla Preadjudicación OTIC'!BI38)</f>
        <v>7</v>
      </c>
      <c r="BJ38" s="2">
        <f>+('3 Planilla Preadjudicación OTIC'!BJ38)</f>
        <v>7</v>
      </c>
      <c r="BK38" s="2">
        <f>+('3 Planilla Preadjudicación OTIC'!BK38)</f>
        <v>7</v>
      </c>
      <c r="BL38" s="2">
        <f>+('3 Planilla Preadjudicación OTIC'!BL38)</f>
        <v>5.7</v>
      </c>
      <c r="BM38" s="104">
        <f>ROUND(('3 Planilla Preadjudicación OTIC'!BM38),1)</f>
        <v>6.7</v>
      </c>
      <c r="BN38" s="4" t="str">
        <f>+('3 Planilla Preadjudicación OTIC'!BN38)</f>
        <v>NO</v>
      </c>
      <c r="BO38" s="4">
        <f>+('3 Planilla Preadjudicación OTIC'!BO38)</f>
        <v>0</v>
      </c>
      <c r="BP38" s="4">
        <f>+('3 Planilla Preadjudicación OTIC'!BP38)</f>
        <v>0</v>
      </c>
      <c r="BQ38" s="4">
        <f>+('3 Planilla Preadjudicación OTIC'!BQ38)</f>
        <v>0</v>
      </c>
      <c r="BR38" s="4">
        <f>+('3 Planilla Preadjudicación OTIC'!BR38)</f>
        <v>0</v>
      </c>
      <c r="BS38" s="4">
        <f>+('3 Planilla Preadjudicación OTIC'!BS38)</f>
        <v>0</v>
      </c>
      <c r="BT38" s="4">
        <f>+('3 Planilla Preadjudicación OTIC'!BT38)</f>
        <v>0</v>
      </c>
      <c r="BU38" s="85">
        <f>IF(VLOOKUP(A38,'BD OFICIAL'!$A$1:$AL$2098,7,0)=D38,0,1)</f>
        <v>0</v>
      </c>
      <c r="BV38" s="85">
        <f>IF(VLOOKUP(A38,'BD OFICIAL'!$A$1:$AL$2098,11,0)=J38,0,1)</f>
        <v>0</v>
      </c>
      <c r="BW38" s="85">
        <f>IF(VLOOKUP(A38,'BD OFICIAL'!$A$1:$AL$2098,13,0)=L38,0,1)</f>
        <v>0</v>
      </c>
      <c r="BX38" s="2">
        <f>IF(VLOOKUP(A38,'BD OFICIAL'!$A$1:$AL$2098,16,0)=O38,0,1)</f>
        <v>0</v>
      </c>
      <c r="BY38" s="2">
        <f>IF(VLOOKUP(A38,'BD OFICIAL'!$A$1:$AL$2098,17,0)=P38,0,1)</f>
        <v>0</v>
      </c>
      <c r="BZ38" s="2">
        <f>IF(VLOOKUP(A38,'BD OFICIAL'!$A$1:$AL$2098,19,0)=R38,0,1)</f>
        <v>0</v>
      </c>
      <c r="CA38" s="2">
        <f>IF(VLOOKUP(A38,'BD OFICIAL'!$A$1:$AL$2098,21,0)=T38,0,1)</f>
        <v>0</v>
      </c>
      <c r="CB38" s="2">
        <f>IF(VLOOKUP(A38,'BD OFICIAL'!$A$1:$AL$2098,24,0)=AK38,0,1)</f>
        <v>0</v>
      </c>
      <c r="CC38" s="2">
        <f>IF(VLOOKUP(A38,'BD OFICIAL'!$A$1:$AL$2098,25,0)=X38,0,1)</f>
        <v>0</v>
      </c>
      <c r="CD38" s="2">
        <f>IF(VLOOKUP(A38,'BD OFICIAL'!$A$1:$AL$2098,26,0)=Y38,0,1)</f>
        <v>0</v>
      </c>
      <c r="CE38" s="2">
        <f>IF(VLOOKUP(A38,'BD OFICIAL'!$A$1:$AL$2098,27,0)=Z38,0,1)</f>
        <v>0</v>
      </c>
      <c r="CF38" s="2">
        <f>IF(VLOOKUP(A38,'BD OFICIAL'!$A$1:$AL$2098,28,0)=AA38,0,1)</f>
        <v>0</v>
      </c>
      <c r="CG38" s="2">
        <f>IF(VLOOKUP(A38,'BD OFICIAL'!$A$1:$AL$2098,33,0)=AF38,0,1)</f>
        <v>0</v>
      </c>
      <c r="CH38" s="2">
        <f>IF(VLOOKUP(A38,'BD OFICIAL'!$A$1:$AL$2098,35,0)=AH38,0,1)</f>
        <v>0</v>
      </c>
      <c r="CI38" s="85">
        <f>IF(VLOOKUP(A38,'BD OFICIAL'!$A$1:$AL$2098,34,0)=AL38,0,1)</f>
        <v>0</v>
      </c>
      <c r="CJ38" s="12">
        <f>VLOOKUP(A38,'BD OFICIAL'!$A$1:$AM$2098,36,0)*AM38-AP38</f>
        <v>0</v>
      </c>
      <c r="CK38" s="85" t="str">
        <f t="shared" si="0"/>
        <v>SHMAN</v>
      </c>
      <c r="CL38" s="85" t="str">
        <f t="shared" si="1"/>
        <v>SI</v>
      </c>
      <c r="CM38" s="85" t="str">
        <f t="shared" si="2"/>
        <v>NO</v>
      </c>
      <c r="CN38" s="31">
        <f t="shared" si="3"/>
        <v>0</v>
      </c>
      <c r="CO38" s="31">
        <f t="shared" si="4"/>
        <v>0</v>
      </c>
      <c r="CP38" s="31">
        <f t="shared" si="5"/>
        <v>0</v>
      </c>
      <c r="CQ38" s="31">
        <f>IF(Y38="NO",0,IF(Y38="SI",IF(VLOOKUP(A38,'BD OFICIAL'!$A:$AO,40,0)=AQ38,0,1)))</f>
        <v>0</v>
      </c>
      <c r="CR38" s="31">
        <f>IF(Z38="NO",0,IF(Z38="SI",IF(VLOOKUP(B38,'BD OFICIAL'!$A:$AO,41,0)=AS38,0,1)))</f>
        <v>0</v>
      </c>
      <c r="CS38" s="31">
        <f t="shared" si="6"/>
        <v>0</v>
      </c>
      <c r="CT38" s="31">
        <f t="shared" si="7"/>
        <v>0</v>
      </c>
      <c r="CU38" s="31">
        <f>IF(VLOOKUP(A38,'BD OFICIAL'!$A$1:$AL$1056,31,0)="SI",IF(AT38&gt;0,0,1),IF(AT38=0,0,1))</f>
        <v>0</v>
      </c>
      <c r="CV38" s="31">
        <f t="shared" si="8"/>
        <v>0</v>
      </c>
      <c r="CW38" s="31">
        <f t="shared" si="9"/>
        <v>0</v>
      </c>
      <c r="CX38" s="85" t="str">
        <f t="shared" si="10"/>
        <v>SI</v>
      </c>
      <c r="CY38" s="31">
        <f t="shared" si="11"/>
        <v>0</v>
      </c>
      <c r="CZ38" s="85" t="str">
        <f>IF(ISERROR(VLOOKUP(AI38,EXPERIENCIA!$A$1:$C$2100,1,0)),"NO","SI")</f>
        <v>SI</v>
      </c>
      <c r="DA38" s="85">
        <f>IF(CX38="no","NO APLICA",IF(AX38=0,"ERROR NOTA",IF(AND(AX38&gt;1,CZ38="NO"),"ERROR NOTA",IF(AND(CZ38="NO",AX38=1),0,IF(VLOOKUP(AI38,EXPERIENCIA!$A$1:$C$2100,3,0)=AX38,0,"ERROR NOTA")))))</f>
        <v>0</v>
      </c>
      <c r="DB38" s="85" t="str">
        <f>IF(ISERROR(VLOOKUP(AI38,COMPORTAMIENTO!$A$1:$C$2100,1,0)),"NO","SI")</f>
        <v>SI</v>
      </c>
      <c r="DC38" s="85">
        <f>IF(CX38="NO","NO APLICA",IF(AY38=0,"ERROR NOTA",IF(AND(DB38="NO",AY38=7),0,IF(VLOOKUP(AI38,COMPORTAMIENTO!$A$2:$H$2100,8,0)=AY38,0,"ERROR NOTA"))))</f>
        <v>0</v>
      </c>
      <c r="DD38" s="104">
        <f t="shared" si="12"/>
        <v>0.5</v>
      </c>
      <c r="DE38" s="104">
        <f t="shared" si="13"/>
        <v>0.70000000000000007</v>
      </c>
      <c r="DF38" s="85" t="str">
        <f t="shared" si="14"/>
        <v>SI</v>
      </c>
      <c r="DG38" s="85">
        <f t="shared" si="15"/>
        <v>0</v>
      </c>
      <c r="DH38" s="85">
        <f t="shared" si="16"/>
        <v>0</v>
      </c>
      <c r="DI38" s="85">
        <f t="shared" si="17"/>
        <v>0</v>
      </c>
      <c r="DJ38" s="12">
        <f t="shared" si="34"/>
        <v>7.0000000000000009</v>
      </c>
      <c r="DK38" s="7">
        <f t="shared" si="19"/>
        <v>7.0000000000000009</v>
      </c>
      <c r="DL38" s="12">
        <f t="shared" si="20"/>
        <v>5074</v>
      </c>
      <c r="DM38" s="12">
        <f>VLOOKUP(A38,'5 TD'!$A:$B,2,0)</f>
        <v>4130</v>
      </c>
      <c r="DN38" s="7">
        <f t="shared" si="21"/>
        <v>5.7</v>
      </c>
      <c r="DO38" s="85" t="str">
        <f t="shared" si="22"/>
        <v>APROBADO</v>
      </c>
      <c r="DP38" s="85" t="str">
        <f t="shared" si="23"/>
        <v>APROBADO</v>
      </c>
      <c r="DQ38" s="7">
        <f t="shared" si="24"/>
        <v>6.7</v>
      </c>
      <c r="DR38" s="85" t="str">
        <f t="shared" si="25"/>
        <v>APROBADO</v>
      </c>
      <c r="DS38" s="2" t="str">
        <f>+('3 Planilla Preadjudicación OTIC'!BN38)</f>
        <v>NO</v>
      </c>
      <c r="DT38" s="2">
        <f>IF(DR38="APROBADO",VLOOKUP(A38,'5 TD'!$D$3:$E$270,2,0),"NO APLICA")</f>
        <v>7</v>
      </c>
      <c r="DU38" s="2" t="str">
        <f t="shared" si="26"/>
        <v>NO</v>
      </c>
      <c r="DV38" s="2" t="str">
        <f>IF(DU38="SI",VLOOKUP(A38,'5 TD'!$G$3:$H$270,2,0),"NO APLICA ")</f>
        <v xml:space="preserve">NO APLICA </v>
      </c>
      <c r="DW38" s="2" t="str">
        <f t="shared" si="27"/>
        <v>NO</v>
      </c>
      <c r="DX38" s="2" t="str">
        <f>IF(DW38="SI",VLOOKUP(A38,'5 TD'!$J$4:$K$472,2,0),"NO APLICA")</f>
        <v>NO APLICA</v>
      </c>
      <c r="DY38" s="2" t="str">
        <f t="shared" si="28"/>
        <v>NO APLICA</v>
      </c>
      <c r="DZ38" s="7" t="str">
        <f>IF(DY38="SI",VLOOKUP(A38,'5 TD'!$M$4:$N$350,2,0),"NO APLICA")</f>
        <v>NO APLICA</v>
      </c>
      <c r="EA38" s="2" t="str">
        <f t="shared" si="29"/>
        <v>NO APLICA</v>
      </c>
      <c r="EB38" s="12" t="str">
        <f t="shared" si="30"/>
        <v/>
      </c>
      <c r="EC38" s="12" t="str">
        <f>IF(EA38="SI",VLOOKUP(A38,'5 TD'!$V$4:$W$479,2,0),"NO APLICA")</f>
        <v>NO APLICA</v>
      </c>
      <c r="ED38" s="2" t="str">
        <f t="shared" si="31"/>
        <v>NO</v>
      </c>
      <c r="EE38" s="79" t="str">
        <f>IF(ED38="SI",VLOOKUP(AI38,COMPORTAMIENTO!$A$1:$H$2100,7,0),"NO APLICA")</f>
        <v>NO APLICA</v>
      </c>
      <c r="EF38" s="12" t="str">
        <f>IF(ED38="SI",VLOOKUP(A38,'5 TD'!$P$2:$Q$479,2,0),"NO APLICA")</f>
        <v>NO APLICA</v>
      </c>
      <c r="EG38" s="2" t="str">
        <f t="shared" si="32"/>
        <v>NO</v>
      </c>
      <c r="EH38" s="2">
        <f>IF(CZ38="no",0,VLOOKUP(AI38,EXPERIENCIA!$A$1:$C$2100,2,0))</f>
        <v>54</v>
      </c>
      <c r="EI38" s="2">
        <f>IF(CZ38="si",VLOOKUP(A38,'5 TD'!$S$3:$T$2103,2,0),0)</f>
        <v>146</v>
      </c>
      <c r="EJ38" s="2" t="str">
        <f t="shared" si="33"/>
        <v>NO</v>
      </c>
      <c r="EK38" s="2">
        <f>+('3 Planilla Preadjudicación OTIC'!BU38)</f>
        <v>0</v>
      </c>
      <c r="EL38" s="4"/>
      <c r="EQ38" s="86"/>
    </row>
    <row r="39" spans="1:147" s="3" customFormat="1" ht="13" x14ac:dyDescent="0.3">
      <c r="A39" s="2">
        <f>+('3 Planilla Preadjudicación OTIC'!A39)</f>
        <v>14394</v>
      </c>
      <c r="B39" s="2" t="str">
        <f>+('3 Planilla Preadjudicación OTIC'!B39)</f>
        <v>65181652-1</v>
      </c>
      <c r="C39" s="4">
        <f>+('3 Planilla Preadjudicación OTIC'!E39)</f>
        <v>2025</v>
      </c>
      <c r="D39" s="4" t="str">
        <f>+('3 Planilla Preadjudicación OTIC'!F39)</f>
        <v>MANDATO</v>
      </c>
      <c r="E39" s="4" t="str">
        <f>+('3 Planilla Preadjudicación OTIC'!G39)</f>
        <v>96532330-9</v>
      </c>
      <c r="F39" s="4" t="str">
        <f>+('3 Planilla Preadjudicación OTIC'!H39)</f>
        <v>CMPC PULP SPA</v>
      </c>
      <c r="G39" s="4"/>
      <c r="H39" s="4"/>
      <c r="I39" s="4" t="str">
        <f>+('3 Planilla Preadjudicación OTIC'!I39)</f>
        <v>FABRICACIÓN ARTESANAL DE MUEBLES DE MADERA</v>
      </c>
      <c r="J39" s="4" t="str">
        <f>+('3 Planilla Preadjudicación OTIC'!J39)</f>
        <v>PF0725</v>
      </c>
      <c r="K39" s="4" t="str">
        <f>+('3 Planilla Preadjudicación OTIC'!K39)</f>
        <v>TÉCNICAS PARA EL EMPRENDIMIENTO</v>
      </c>
      <c r="L39" s="4" t="str">
        <f>+('3 Planilla Preadjudicación OTIC'!L39)</f>
        <v>PF0921</v>
      </c>
      <c r="M39" s="2">
        <f>+('3 Planilla Preadjudicación OTIC'!M39)</f>
        <v>9</v>
      </c>
      <c r="N39" s="4" t="str">
        <f>+('3 Planilla Preadjudicación OTIC'!N39)</f>
        <v>ARAUCANIA</v>
      </c>
      <c r="O39" s="4" t="str">
        <f>+('3 Planilla Preadjudicación OTIC'!O39)</f>
        <v>COLLIPULLI</v>
      </c>
      <c r="P39" s="4" t="str">
        <f>+('3 Planilla Preadjudicación OTIC'!P39)</f>
        <v>EMPRENDEDORES/AS INFORMALES O PERSONAS VULNERABLES PERTENECIENTES AL 80% MAS VULNERABLE</v>
      </c>
      <c r="Q39" s="4" t="str">
        <f>+('3 Planilla Preadjudicación OTIC'!Q39)</f>
        <v>PRESENCIAL</v>
      </c>
      <c r="R39" s="4" t="str">
        <f>+('3 Planilla Preadjudicación OTIC'!R39)</f>
        <v>INDEPENDIENTE</v>
      </c>
      <c r="S39" s="4">
        <f>+('3 Planilla Preadjudicación OTIC'!S39)</f>
        <v>52</v>
      </c>
      <c r="T39" s="2">
        <f>+('3 Planilla Preadjudicación OTIC'!T39)</f>
        <v>15</v>
      </c>
      <c r="U39" s="2">
        <f>+('3 Planilla Preadjudicación OTIC'!U39)</f>
        <v>195</v>
      </c>
      <c r="V39" s="2">
        <f>+('3 Planilla Preadjudicación OTIC'!V39)</f>
        <v>12</v>
      </c>
      <c r="W39" s="2">
        <f>+('3 Planilla Preadjudicación OTIC'!W39)</f>
        <v>207</v>
      </c>
      <c r="X39" s="2">
        <f>+('3 Planilla Preadjudicación OTIC'!X39)</f>
        <v>4</v>
      </c>
      <c r="Y39" s="2" t="str">
        <f>+('3 Planilla Preadjudicación OTIC'!Y39)</f>
        <v>SI</v>
      </c>
      <c r="Z39" s="2" t="str">
        <f>+('3 Planilla Preadjudicación OTIC'!Z39)</f>
        <v>NO</v>
      </c>
      <c r="AA39" s="2" t="str">
        <f>+('3 Planilla Preadjudicación OTIC'!AA39)</f>
        <v>SI</v>
      </c>
      <c r="AB39" s="4" t="str">
        <f>+('3 Planilla Preadjudicación OTIC'!AB39)</f>
        <v>SE AJUSTA A PLAN FORMATIVO</v>
      </c>
      <c r="AC39" s="4" t="str">
        <f>+('3 Planilla Preadjudicación OTIC'!AC39)</f>
        <v>HOMBRES Y MUJERES MAYORES DE 18 AÑOS PERTENECIENTES AL 80% MÁS VULNERABLES, CORRESPINDIENTES A COLLIPULLI</v>
      </c>
      <c r="AD39" s="2" t="str">
        <f>+('3 Planilla Preadjudicación OTIC'!AD39)</f>
        <v>NO</v>
      </c>
      <c r="AE39" s="4">
        <f>+('3 Planilla Preadjudicación OTIC'!AE39)</f>
        <v>0</v>
      </c>
      <c r="AF39" s="2" t="str">
        <f>+('3 Planilla Preadjudicación OTIC'!AF39)</f>
        <v>CERRADA</v>
      </c>
      <c r="AG39" s="2">
        <f>+('3 Planilla Preadjudicación OTIC'!AG39)</f>
        <v>52</v>
      </c>
      <c r="AH39" s="2">
        <f>+('3 Planilla Preadjudicación OTIC'!AH39)</f>
        <v>2</v>
      </c>
      <c r="AI39" s="135" t="str">
        <f>+('3 Planilla Preadjudicación OTIC'!AI39)</f>
        <v>76511150-1</v>
      </c>
      <c r="AJ39" s="4" t="str">
        <f>+('3 Planilla Preadjudicación OTIC'!AJ39)</f>
        <v>GESTCAP CHILE LTDA</v>
      </c>
      <c r="AK39" s="2">
        <f>+('3 Planilla Preadjudicación OTIC'!AK39)</f>
        <v>207</v>
      </c>
      <c r="AL39" s="2">
        <f>+('3 Planilla Preadjudicación OTIC'!AL39)</f>
        <v>52</v>
      </c>
      <c r="AM39" s="12">
        <f>+('3 Planilla Preadjudicación OTIC'!AM39)</f>
        <v>5075</v>
      </c>
      <c r="AN39" s="12">
        <f>+('3 Planilla Preadjudicación OTIC'!AN39)</f>
        <v>50000</v>
      </c>
      <c r="AO39" s="12">
        <f>+('3 Planilla Preadjudicación OTIC'!AO39)</f>
        <v>0</v>
      </c>
      <c r="AP39" s="12">
        <f>+('3 Planilla Preadjudicación OTIC'!AP39)</f>
        <v>15757875</v>
      </c>
      <c r="AQ39" s="12">
        <f>+('3 Planilla Preadjudicación OTIC'!AQ39)</f>
        <v>3120000</v>
      </c>
      <c r="AR39" s="12">
        <f>+('3 Planilla Preadjudicación OTIC'!AR39)</f>
        <v>750000</v>
      </c>
      <c r="AS39" s="12">
        <f>+('3 Planilla Preadjudicación OTIC'!AS39)</f>
        <v>0</v>
      </c>
      <c r="AT39" s="12">
        <f>+('3 Planilla Preadjudicación OTIC'!AT39)</f>
        <v>0</v>
      </c>
      <c r="AU39" s="12">
        <f>+('3 Planilla Preadjudicación OTIC'!AU39)</f>
        <v>19627875</v>
      </c>
      <c r="AV39" s="2" t="str">
        <f>+('3 Planilla Preadjudicación OTIC'!AV39)</f>
        <v>SI</v>
      </c>
      <c r="AW39" s="4">
        <f>+('3 Planilla Preadjudicación OTIC'!AW39)</f>
        <v>0</v>
      </c>
      <c r="AX39" s="2">
        <f>+('3 Planilla Preadjudicación OTIC'!AX39)</f>
        <v>5</v>
      </c>
      <c r="AY39" s="2">
        <f>+('3 Planilla Preadjudicación OTIC'!AY39)</f>
        <v>7</v>
      </c>
      <c r="AZ39" s="2">
        <f>+('3 Planilla Preadjudicación OTIC'!AZ39)</f>
        <v>0</v>
      </c>
      <c r="BA39" s="2">
        <f>+('3 Planilla Preadjudicación OTIC'!BA39)</f>
        <v>0</v>
      </c>
      <c r="BB39" s="2">
        <f>+('3 Planilla Preadjudicación OTIC'!BB39)</f>
        <v>0</v>
      </c>
      <c r="BC39" s="2">
        <f>+('3 Planilla Preadjudicación OTIC'!BC39)</f>
        <v>0</v>
      </c>
      <c r="BD39" s="2">
        <f>+('3 Planilla Preadjudicación OTIC'!BD39)</f>
        <v>0</v>
      </c>
      <c r="BE39" s="2">
        <f>+('3 Planilla Preadjudicación OTIC'!BE39)</f>
        <v>0</v>
      </c>
      <c r="BF39" s="2">
        <f>+('3 Planilla Preadjudicación OTIC'!BF39)</f>
        <v>0</v>
      </c>
      <c r="BG39" s="2">
        <f>+('3 Planilla Preadjudicación OTIC'!BG39)</f>
        <v>7</v>
      </c>
      <c r="BH39" s="2">
        <f>+('3 Planilla Preadjudicación OTIC'!BH39)</f>
        <v>7</v>
      </c>
      <c r="BI39" s="2">
        <f>+('3 Planilla Preadjudicación OTIC'!BI39)</f>
        <v>7</v>
      </c>
      <c r="BJ39" s="2">
        <f>+('3 Planilla Preadjudicación OTIC'!BJ39)</f>
        <v>7</v>
      </c>
      <c r="BK39" s="2">
        <f>+('3 Planilla Preadjudicación OTIC'!BK39)</f>
        <v>7</v>
      </c>
      <c r="BL39" s="2">
        <f>+('3 Planilla Preadjudicación OTIC'!BL39)</f>
        <v>7</v>
      </c>
      <c r="BM39" s="104">
        <f>ROUND(('3 Planilla Preadjudicación OTIC'!BM39),1)</f>
        <v>6.8</v>
      </c>
      <c r="BN39" s="4" t="str">
        <f>+('3 Planilla Preadjudicación OTIC'!BN39)</f>
        <v>NO</v>
      </c>
      <c r="BO39" s="4">
        <f>+('3 Planilla Preadjudicación OTIC'!BO39)</f>
        <v>0</v>
      </c>
      <c r="BP39" s="4">
        <f>+('3 Planilla Preadjudicación OTIC'!BP39)</f>
        <v>0</v>
      </c>
      <c r="BQ39" s="4">
        <f>+('3 Planilla Preadjudicación OTIC'!BQ39)</f>
        <v>0</v>
      </c>
      <c r="BR39" s="4">
        <f>+('3 Planilla Preadjudicación OTIC'!BR39)</f>
        <v>0</v>
      </c>
      <c r="BS39" s="4">
        <f>+('3 Planilla Preadjudicación OTIC'!BS39)</f>
        <v>0</v>
      </c>
      <c r="BT39" s="4">
        <f>+('3 Planilla Preadjudicación OTIC'!BT39)</f>
        <v>0</v>
      </c>
      <c r="BU39" s="85">
        <f>IF(VLOOKUP(A39,'BD OFICIAL'!$A$1:$AL$2098,7,0)=D39,0,1)</f>
        <v>0</v>
      </c>
      <c r="BV39" s="85">
        <f>IF(VLOOKUP(A39,'BD OFICIAL'!$A$1:$AL$2098,11,0)=J39,0,1)</f>
        <v>0</v>
      </c>
      <c r="BW39" s="85">
        <f>IF(VLOOKUP(A39,'BD OFICIAL'!$A$1:$AL$2098,13,0)=L39,0,1)</f>
        <v>0</v>
      </c>
      <c r="BX39" s="2">
        <f>IF(VLOOKUP(A39,'BD OFICIAL'!$A$1:$AL$2098,16,0)=O39,0,1)</f>
        <v>0</v>
      </c>
      <c r="BY39" s="2">
        <f>IF(VLOOKUP(A39,'BD OFICIAL'!$A$1:$AL$2098,17,0)=P39,0,1)</f>
        <v>0</v>
      </c>
      <c r="BZ39" s="2">
        <f>IF(VLOOKUP(A39,'BD OFICIAL'!$A$1:$AL$2098,19,0)=R39,0,1)</f>
        <v>0</v>
      </c>
      <c r="CA39" s="2">
        <f>IF(VLOOKUP(A39,'BD OFICIAL'!$A$1:$AL$2098,21,0)=T39,0,1)</f>
        <v>0</v>
      </c>
      <c r="CB39" s="2">
        <f>IF(VLOOKUP(A39,'BD OFICIAL'!$A$1:$AL$2098,24,0)=AK39,0,1)</f>
        <v>0</v>
      </c>
      <c r="CC39" s="2">
        <f>IF(VLOOKUP(A39,'BD OFICIAL'!$A$1:$AL$2098,25,0)=X39,0,1)</f>
        <v>0</v>
      </c>
      <c r="CD39" s="2">
        <f>IF(VLOOKUP(A39,'BD OFICIAL'!$A$1:$AL$2098,26,0)=Y39,0,1)</f>
        <v>0</v>
      </c>
      <c r="CE39" s="2">
        <f>IF(VLOOKUP(A39,'BD OFICIAL'!$A$1:$AL$2098,27,0)=Z39,0,1)</f>
        <v>0</v>
      </c>
      <c r="CF39" s="2">
        <f>IF(VLOOKUP(A39,'BD OFICIAL'!$A$1:$AL$2098,28,0)=AA39,0,1)</f>
        <v>0</v>
      </c>
      <c r="CG39" s="2">
        <f>IF(VLOOKUP(A39,'BD OFICIAL'!$A$1:$AL$2098,33,0)=AF39,0,1)</f>
        <v>0</v>
      </c>
      <c r="CH39" s="2">
        <f>IF(VLOOKUP(A39,'BD OFICIAL'!$A$1:$AL$2098,35,0)=AH39,0,1)</f>
        <v>0</v>
      </c>
      <c r="CI39" s="85">
        <f>IF(VLOOKUP(A39,'BD OFICIAL'!$A$1:$AL$2098,34,0)=AL39,0,1)</f>
        <v>0</v>
      </c>
      <c r="CJ39" s="12">
        <f>VLOOKUP(A39,'BD OFICIAL'!$A$1:$AM$2098,36,0)*AM39-AP39</f>
        <v>0</v>
      </c>
      <c r="CK39" s="85" t="str">
        <f t="shared" si="0"/>
        <v>SHMAN</v>
      </c>
      <c r="CL39" s="85" t="str">
        <f t="shared" si="1"/>
        <v>SI</v>
      </c>
      <c r="CM39" s="85" t="str">
        <f t="shared" si="2"/>
        <v>NO</v>
      </c>
      <c r="CN39" s="31">
        <f t="shared" si="3"/>
        <v>0</v>
      </c>
      <c r="CO39" s="31">
        <f t="shared" si="4"/>
        <v>0</v>
      </c>
      <c r="CP39" s="31">
        <f t="shared" si="5"/>
        <v>0</v>
      </c>
      <c r="CQ39" s="31">
        <f>IF(Y39="NO",0,IF(Y39="SI",IF(VLOOKUP(A39,'BD OFICIAL'!$A:$AO,40,0)=AQ39,0,1)))</f>
        <v>0</v>
      </c>
      <c r="CR39" s="31">
        <f>IF(Z39="NO",0,IF(Z39="SI",IF(VLOOKUP(B39,'BD OFICIAL'!$A:$AO,41,0)=AS39,0,1)))</f>
        <v>0</v>
      </c>
      <c r="CS39" s="31">
        <f t="shared" si="6"/>
        <v>0</v>
      </c>
      <c r="CT39" s="31">
        <f t="shared" si="7"/>
        <v>0</v>
      </c>
      <c r="CU39" s="31">
        <f>IF(VLOOKUP(A39,'BD OFICIAL'!$A$1:$AL$1056,31,0)="SI",IF(AT39&gt;0,0,1),IF(AT39=0,0,1))</f>
        <v>0</v>
      </c>
      <c r="CV39" s="31">
        <f t="shared" si="8"/>
        <v>0</v>
      </c>
      <c r="CW39" s="31">
        <f t="shared" si="9"/>
        <v>0</v>
      </c>
      <c r="CX39" s="85" t="str">
        <f t="shared" si="10"/>
        <v>SI</v>
      </c>
      <c r="CY39" s="31">
        <f t="shared" si="11"/>
        <v>0</v>
      </c>
      <c r="CZ39" s="85" t="str">
        <f>IF(ISERROR(VLOOKUP(AI39,EXPERIENCIA!$A$1:$C$2100,1,0)),"NO","SI")</f>
        <v>SI</v>
      </c>
      <c r="DA39" s="85">
        <f>IF(CX39="no","NO APLICA",IF(AX39=0,"ERROR NOTA",IF(AND(AX39&gt;1,CZ39="NO"),"ERROR NOTA",IF(AND(CZ39="NO",AX39=1),0,IF(VLOOKUP(AI39,EXPERIENCIA!$A$1:$C$2100,3,0)=AX39,0,"ERROR NOTA")))))</f>
        <v>0</v>
      </c>
      <c r="DB39" s="85" t="str">
        <f>IF(ISERROR(VLOOKUP(AI39,COMPORTAMIENTO!$A$1:$C$2100,1,0)),"NO","SI")</f>
        <v>SI</v>
      </c>
      <c r="DC39" s="85">
        <f>IF(CX39="NO","NO APLICA",IF(AY39=0,"ERROR NOTA",IF(AND(DB39="NO",AY39=7),0,IF(VLOOKUP(AI39,COMPORTAMIENTO!$A$2:$H$2100,8,0)=AY39,0,"ERROR NOTA"))))</f>
        <v>0</v>
      </c>
      <c r="DD39" s="104">
        <f t="shared" si="12"/>
        <v>0.5</v>
      </c>
      <c r="DE39" s="104">
        <f t="shared" si="13"/>
        <v>0.70000000000000007</v>
      </c>
      <c r="DF39" s="85" t="str">
        <f t="shared" si="14"/>
        <v>SI</v>
      </c>
      <c r="DG39" s="85">
        <f t="shared" si="15"/>
        <v>0</v>
      </c>
      <c r="DH39" s="85">
        <f t="shared" si="16"/>
        <v>0</v>
      </c>
      <c r="DI39" s="85">
        <f t="shared" si="17"/>
        <v>0</v>
      </c>
      <c r="DJ39" s="12">
        <f t="shared" si="34"/>
        <v>7.0000000000000009</v>
      </c>
      <c r="DK39" s="7">
        <f t="shared" si="19"/>
        <v>7.0000000000000009</v>
      </c>
      <c r="DL39" s="12">
        <f t="shared" si="20"/>
        <v>5075</v>
      </c>
      <c r="DM39" s="12">
        <f>VLOOKUP(A39,'5 TD'!$A:$B,2,0)</f>
        <v>5075</v>
      </c>
      <c r="DN39" s="7">
        <f t="shared" si="21"/>
        <v>7</v>
      </c>
      <c r="DO39" s="85" t="str">
        <f t="shared" si="22"/>
        <v>APROBADO</v>
      </c>
      <c r="DP39" s="85" t="str">
        <f t="shared" si="23"/>
        <v>APROBADO</v>
      </c>
      <c r="DQ39" s="7">
        <f t="shared" si="24"/>
        <v>6.8</v>
      </c>
      <c r="DR39" s="85" t="str">
        <f t="shared" si="25"/>
        <v>APROBADO</v>
      </c>
      <c r="DS39" s="2" t="str">
        <f>+('3 Planilla Preadjudicación OTIC'!BN39)</f>
        <v>NO</v>
      </c>
      <c r="DT39" s="2">
        <f>IF(DR39="APROBADO",VLOOKUP(A39,'5 TD'!$D$3:$E$270,2,0),"NO APLICA")</f>
        <v>7</v>
      </c>
      <c r="DU39" s="2" t="str">
        <f t="shared" si="26"/>
        <v>NO</v>
      </c>
      <c r="DV39" s="2" t="str">
        <f>IF(DU39="SI",VLOOKUP(A39,'5 TD'!$G$3:$H$270,2,0),"NO APLICA ")</f>
        <v xml:space="preserve">NO APLICA </v>
      </c>
      <c r="DW39" s="2" t="str">
        <f t="shared" si="27"/>
        <v>NO</v>
      </c>
      <c r="DX39" s="2" t="str">
        <f>IF(DW39="SI",VLOOKUP(A39,'5 TD'!$J$4:$K$472,2,0),"NO APLICA")</f>
        <v>NO APLICA</v>
      </c>
      <c r="DY39" s="2" t="str">
        <f t="shared" si="28"/>
        <v>NO APLICA</v>
      </c>
      <c r="DZ39" s="7" t="str">
        <f>IF(DY39="SI",VLOOKUP(A39,'5 TD'!$M$4:$N$350,2,0),"NO APLICA")</f>
        <v>NO APLICA</v>
      </c>
      <c r="EA39" s="2" t="str">
        <f t="shared" si="29"/>
        <v>NO APLICA</v>
      </c>
      <c r="EB39" s="12" t="str">
        <f t="shared" si="30"/>
        <v/>
      </c>
      <c r="EC39" s="12" t="str">
        <f>IF(EA39="SI",VLOOKUP(A39,'5 TD'!$V$4:$W$479,2,0),"NO APLICA")</f>
        <v>NO APLICA</v>
      </c>
      <c r="ED39" s="2" t="str">
        <f t="shared" si="31"/>
        <v>NO</v>
      </c>
      <c r="EE39" s="79" t="str">
        <f>IF(ED39="SI",VLOOKUP(AI39,COMPORTAMIENTO!$A$1:$H$2100,7,0),"NO APLICA")</f>
        <v>NO APLICA</v>
      </c>
      <c r="EF39" s="12" t="str">
        <f>IF(ED39="SI",VLOOKUP(A39,'5 TD'!$P$2:$Q$479,2,0),"NO APLICA")</f>
        <v>NO APLICA</v>
      </c>
      <c r="EG39" s="2" t="str">
        <f t="shared" si="32"/>
        <v>NO</v>
      </c>
      <c r="EH39" s="2">
        <f>IF(CZ39="no",0,VLOOKUP(AI39,EXPERIENCIA!$A$1:$C$2100,2,0))</f>
        <v>54</v>
      </c>
      <c r="EI39" s="2">
        <f>IF(CZ39="si",VLOOKUP(A39,'5 TD'!$S$3:$T$2103,2,0),0)</f>
        <v>146</v>
      </c>
      <c r="EJ39" s="2" t="str">
        <f t="shared" si="33"/>
        <v>NO</v>
      </c>
      <c r="EK39" s="2">
        <f>+('3 Planilla Preadjudicación OTIC'!BU39)</f>
        <v>0</v>
      </c>
      <c r="EL39" s="4"/>
      <c r="EQ39" s="86"/>
    </row>
    <row r="40" spans="1:147" s="3" customFormat="1" ht="13" x14ac:dyDescent="0.3">
      <c r="A40" s="2">
        <f>+('3 Planilla Preadjudicación OTIC'!A40)</f>
        <v>14288</v>
      </c>
      <c r="B40" s="2" t="str">
        <f>+('3 Planilla Preadjudicación OTIC'!B40)</f>
        <v>65181652-1</v>
      </c>
      <c r="C40" s="4">
        <f>+('3 Planilla Preadjudicación OTIC'!E40)</f>
        <v>2025</v>
      </c>
      <c r="D40" s="4" t="str">
        <f>+('3 Planilla Preadjudicación OTIC'!F40)</f>
        <v>MANDATO</v>
      </c>
      <c r="E40" s="4" t="str">
        <f>+('3 Planilla Preadjudicación OTIC'!G40)</f>
        <v>79947100-0</v>
      </c>
      <c r="F40" s="4" t="str">
        <f>+('3 Planilla Preadjudicación OTIC'!H40)</f>
        <v>SQM INDUSTRIAL S.A.</v>
      </c>
      <c r="G40" s="4"/>
      <c r="H40" s="4"/>
      <c r="I40" s="4" t="str">
        <f>+('3 Planilla Preadjudicación OTIC'!I40)</f>
        <v>TÉCNICAS DE SOLDADURA POR OXIGÁS, ARCO VOLTAICO, TIG Y MIG</v>
      </c>
      <c r="J40" s="4" t="str">
        <f>+('3 Planilla Preadjudicación OTIC'!J40)</f>
        <v>PF0622</v>
      </c>
      <c r="K40" s="4" t="str">
        <f>+('3 Planilla Preadjudicación OTIC'!K40)</f>
        <v>TÉCNICAS PARA EL EMPRENDIMIENTO</v>
      </c>
      <c r="L40" s="4" t="str">
        <f>+('3 Planilla Preadjudicación OTIC'!L40)</f>
        <v>PF0921</v>
      </c>
      <c r="M40" s="2">
        <f>+('3 Planilla Preadjudicación OTIC'!M40)</f>
        <v>2</v>
      </c>
      <c r="N40" s="4" t="str">
        <f>+('3 Planilla Preadjudicación OTIC'!N40)</f>
        <v>ANTOFAGASTA</v>
      </c>
      <c r="O40" s="4" t="str">
        <f>+('3 Planilla Preadjudicación OTIC'!O40)</f>
        <v>TOCOPILLA</v>
      </c>
      <c r="P40" s="4" t="str">
        <f>+('3 Planilla Preadjudicación OTIC'!P40)</f>
        <v>EMPRENDEDORES/AS INFORMALES O PERSONAS VULNERABLES PERTENECIENTES AL 80% MAS VULNERABLE</v>
      </c>
      <c r="Q40" s="4" t="str">
        <f>+('3 Planilla Preadjudicación OTIC'!Q40)</f>
        <v>PRESENCIAL</v>
      </c>
      <c r="R40" s="4" t="str">
        <f>+('3 Planilla Preadjudicación OTIC'!R40)</f>
        <v>INDEPENDIENTE</v>
      </c>
      <c r="S40" s="4">
        <f>+('3 Planilla Preadjudicación OTIC'!S40)</f>
        <v>68</v>
      </c>
      <c r="T40" s="2">
        <f>+('3 Planilla Preadjudicación OTIC'!T40)</f>
        <v>10</v>
      </c>
      <c r="U40" s="2">
        <f>+('3 Planilla Preadjudicación OTIC'!U40)</f>
        <v>260</v>
      </c>
      <c r="V40" s="2">
        <f>+('3 Planilla Preadjudicación OTIC'!V40)</f>
        <v>12</v>
      </c>
      <c r="W40" s="2">
        <f>+('3 Planilla Preadjudicación OTIC'!W40)</f>
        <v>272</v>
      </c>
      <c r="X40" s="2">
        <f>+('3 Planilla Preadjudicación OTIC'!X40)</f>
        <v>4</v>
      </c>
      <c r="Y40" s="2" t="str">
        <f>+('3 Planilla Preadjudicación OTIC'!Y40)</f>
        <v>SI</v>
      </c>
      <c r="Z40" s="2" t="str">
        <f>+('3 Planilla Preadjudicación OTIC'!Z40)</f>
        <v>NO</v>
      </c>
      <c r="AA40" s="2" t="str">
        <f>+('3 Planilla Preadjudicación OTIC'!AA40)</f>
        <v>SI</v>
      </c>
      <c r="AB40" s="4" t="str">
        <f>+('3 Planilla Preadjudicación OTIC'!AB40)</f>
        <v>SE AJUSTA A PLAN FORMATIVO</v>
      </c>
      <c r="AC40" s="4" t="str">
        <f>+('3 Planilla Preadjudicación OTIC'!AC40)</f>
        <v>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v>
      </c>
      <c r="AD40" s="2" t="str">
        <f>+('3 Planilla Preadjudicación OTIC'!AD40)</f>
        <v>SI</v>
      </c>
      <c r="AE40" s="4" t="str">
        <f>+('3 Planilla Preadjudicación OTIC'!AE40)</f>
        <v>CERTIFICACIÓN COMO SOLDADOR.</v>
      </c>
      <c r="AF40" s="2" t="str">
        <f>+('3 Planilla Preadjudicación OTIC'!AF40)</f>
        <v>CERRADA</v>
      </c>
      <c r="AG40" s="2">
        <f>+('3 Planilla Preadjudicación OTIC'!AG40)</f>
        <v>68</v>
      </c>
      <c r="AH40" s="2">
        <f>+('3 Planilla Preadjudicación OTIC'!AH40)</f>
        <v>2</v>
      </c>
      <c r="AI40" s="135" t="str">
        <f>+('3 Planilla Preadjudicación OTIC'!AI40)</f>
        <v>76511150-1</v>
      </c>
      <c r="AJ40" s="4" t="str">
        <f>+('3 Planilla Preadjudicación OTIC'!AJ40)</f>
        <v>GESTCAP CHILE LTDA</v>
      </c>
      <c r="AK40" s="2">
        <f>+('3 Planilla Preadjudicación OTIC'!AK40)</f>
        <v>272</v>
      </c>
      <c r="AL40" s="2">
        <f>+('3 Planilla Preadjudicación OTIC'!AL40)</f>
        <v>68</v>
      </c>
      <c r="AM40" s="12">
        <f>+('3 Planilla Preadjudicación OTIC'!AM40)</f>
        <v>6000</v>
      </c>
      <c r="AN40" s="12">
        <f>+('3 Planilla Preadjudicación OTIC'!AN40)</f>
        <v>200000</v>
      </c>
      <c r="AO40" s="12">
        <f>+('3 Planilla Preadjudicación OTIC'!AO40)</f>
        <v>250000</v>
      </c>
      <c r="AP40" s="12">
        <f>+('3 Planilla Preadjudicación OTIC'!AP40)</f>
        <v>16320000</v>
      </c>
      <c r="AQ40" s="12">
        <f>+('3 Planilla Preadjudicación OTIC'!AQ40)</f>
        <v>2720000</v>
      </c>
      <c r="AR40" s="12">
        <f>+('3 Planilla Preadjudicación OTIC'!AR40)</f>
        <v>2000000</v>
      </c>
      <c r="AS40" s="12">
        <f>+('3 Planilla Preadjudicación OTIC'!AS40)</f>
        <v>0</v>
      </c>
      <c r="AT40" s="12">
        <f>+('3 Planilla Preadjudicación OTIC'!AT40)</f>
        <v>2500000</v>
      </c>
      <c r="AU40" s="12">
        <f>+('3 Planilla Preadjudicación OTIC'!AU40)</f>
        <v>23540000</v>
      </c>
      <c r="AV40" s="2" t="str">
        <f>+('3 Planilla Preadjudicación OTIC'!AV40)</f>
        <v>SI</v>
      </c>
      <c r="AW40" s="4">
        <f>+('3 Planilla Preadjudicación OTIC'!AW40)</f>
        <v>0</v>
      </c>
      <c r="AX40" s="2">
        <f>+('3 Planilla Preadjudicación OTIC'!AX40)</f>
        <v>5</v>
      </c>
      <c r="AY40" s="2">
        <f>+('3 Planilla Preadjudicación OTIC'!AY40)</f>
        <v>7</v>
      </c>
      <c r="AZ40" s="2">
        <f>+('3 Planilla Preadjudicación OTIC'!AZ40)</f>
        <v>0</v>
      </c>
      <c r="BA40" s="2">
        <f>+('3 Planilla Preadjudicación OTIC'!BA40)</f>
        <v>0</v>
      </c>
      <c r="BB40" s="2">
        <f>+('3 Planilla Preadjudicación OTIC'!BB40)</f>
        <v>0</v>
      </c>
      <c r="BC40" s="2">
        <f>+('3 Planilla Preadjudicación OTIC'!BC40)</f>
        <v>0</v>
      </c>
      <c r="BD40" s="2">
        <f>+('3 Planilla Preadjudicación OTIC'!BD40)</f>
        <v>0</v>
      </c>
      <c r="BE40" s="2">
        <f>+('3 Planilla Preadjudicación OTIC'!BE40)</f>
        <v>0</v>
      </c>
      <c r="BF40" s="2">
        <f>+('3 Planilla Preadjudicación OTIC'!BF40)</f>
        <v>0</v>
      </c>
      <c r="BG40" s="2">
        <f>+('3 Planilla Preadjudicación OTIC'!BG40)</f>
        <v>7</v>
      </c>
      <c r="BH40" s="2">
        <f>+('3 Planilla Preadjudicación OTIC'!BH40)</f>
        <v>7</v>
      </c>
      <c r="BI40" s="2">
        <f>+('3 Planilla Preadjudicación OTIC'!BI40)</f>
        <v>5</v>
      </c>
      <c r="BJ40" s="2">
        <f>+('3 Planilla Preadjudicación OTIC'!BJ40)</f>
        <v>7</v>
      </c>
      <c r="BK40" s="2">
        <f>+('3 Planilla Preadjudicación OTIC'!BK40)</f>
        <v>7</v>
      </c>
      <c r="BL40" s="2">
        <f>+('3 Planilla Preadjudicación OTIC'!BL40)</f>
        <v>7</v>
      </c>
      <c r="BM40" s="104">
        <f>ROUND(('3 Planilla Preadjudicación OTIC'!BM40),1)</f>
        <v>6.5</v>
      </c>
      <c r="BN40" s="4" t="str">
        <f>+('3 Planilla Preadjudicación OTIC'!BN40)</f>
        <v>SI</v>
      </c>
      <c r="BO40" s="4" t="str">
        <f>+('3 Planilla Preadjudicación OTIC'!BO40)</f>
        <v>GLORIA MACHIMAN CORREA</v>
      </c>
      <c r="BP40" s="4" t="str">
        <f>+('3 Planilla Preadjudicación OTIC'!BP40)</f>
        <v>gestcapchile@gmail.com</v>
      </c>
      <c r="BQ40" s="4">
        <f>+('3 Planilla Preadjudicación OTIC'!BQ40)</f>
        <v>998372226</v>
      </c>
      <c r="BR40" s="4" t="str">
        <f>+('3 Planilla Preadjudicación OTIC'!BR40)</f>
        <v>PASAJE SAN PEDRO 651, Tocopilla</v>
      </c>
      <c r="BS40" s="4" t="str">
        <f>+('3 Planilla Preadjudicación OTIC'!BS40)</f>
        <v>Capacitar en los principales procesos de soldadura utilizados en la industria, aplicando técnicas seguras y eficientes para la unión de materiales metálicos.</v>
      </c>
      <c r="BT40" s="4" t="str">
        <f>+('3 Planilla Preadjudicación OTIC'!BT40)</f>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v>
      </c>
      <c r="BU40" s="85">
        <f>IF(VLOOKUP(A40,'BD OFICIAL'!$A$1:$AL$2098,7,0)=D40,0,1)</f>
        <v>0</v>
      </c>
      <c r="BV40" s="85">
        <f>IF(VLOOKUP(A40,'BD OFICIAL'!$A$1:$AL$2098,11,0)=J40,0,1)</f>
        <v>0</v>
      </c>
      <c r="BW40" s="85">
        <f>IF(VLOOKUP(A40,'BD OFICIAL'!$A$1:$AL$2098,13,0)=L40,0,1)</f>
        <v>0</v>
      </c>
      <c r="BX40" s="2">
        <f>IF(VLOOKUP(A40,'BD OFICIAL'!$A$1:$AL$2098,16,0)=O40,0,1)</f>
        <v>0</v>
      </c>
      <c r="BY40" s="2">
        <f>IF(VLOOKUP(A40,'BD OFICIAL'!$A$1:$AL$2098,17,0)=P40,0,1)</f>
        <v>0</v>
      </c>
      <c r="BZ40" s="2">
        <f>IF(VLOOKUP(A40,'BD OFICIAL'!$A$1:$AL$2098,19,0)=R40,0,1)</f>
        <v>0</v>
      </c>
      <c r="CA40" s="2">
        <f>IF(VLOOKUP(A40,'BD OFICIAL'!$A$1:$AL$2098,21,0)=T40,0,1)</f>
        <v>0</v>
      </c>
      <c r="CB40" s="2">
        <f>IF(VLOOKUP(A40,'BD OFICIAL'!$A$1:$AL$2098,24,0)=AK40,0,1)</f>
        <v>0</v>
      </c>
      <c r="CC40" s="2">
        <f>IF(VLOOKUP(A40,'BD OFICIAL'!$A$1:$AL$2098,25,0)=X40,0,1)</f>
        <v>0</v>
      </c>
      <c r="CD40" s="2">
        <f>IF(VLOOKUP(A40,'BD OFICIAL'!$A$1:$AL$2098,26,0)=Y40,0,1)</f>
        <v>0</v>
      </c>
      <c r="CE40" s="2">
        <f>IF(VLOOKUP(A40,'BD OFICIAL'!$A$1:$AL$2098,27,0)=Z40,0,1)</f>
        <v>0</v>
      </c>
      <c r="CF40" s="2">
        <f>IF(VLOOKUP(A40,'BD OFICIAL'!$A$1:$AL$2098,28,0)=AA40,0,1)</f>
        <v>0</v>
      </c>
      <c r="CG40" s="2">
        <f>IF(VLOOKUP(A40,'BD OFICIAL'!$A$1:$AL$2098,33,0)=AF40,0,1)</f>
        <v>0</v>
      </c>
      <c r="CH40" s="2">
        <f>IF(VLOOKUP(A40,'BD OFICIAL'!$A$1:$AL$2098,35,0)=AH40,0,1)</f>
        <v>0</v>
      </c>
      <c r="CI40" s="85">
        <f>IF(VLOOKUP(A40,'BD OFICIAL'!$A$1:$AL$2098,34,0)=AL40,0,1)</f>
        <v>0</v>
      </c>
      <c r="CJ40" s="12">
        <f>VLOOKUP(A40,'BD OFICIAL'!$A$1:$AM$2098,36,0)*AM40-AP40</f>
        <v>0</v>
      </c>
      <c r="CK40" s="85" t="str">
        <f t="shared" si="0"/>
        <v>SHMAN</v>
      </c>
      <c r="CL40" s="85" t="str">
        <f t="shared" si="1"/>
        <v>SI</v>
      </c>
      <c r="CM40" s="85" t="str">
        <f t="shared" si="2"/>
        <v>NO</v>
      </c>
      <c r="CN40" s="31">
        <f t="shared" si="3"/>
        <v>0</v>
      </c>
      <c r="CO40" s="31">
        <f t="shared" si="4"/>
        <v>0</v>
      </c>
      <c r="CP40" s="31">
        <f t="shared" si="5"/>
        <v>0</v>
      </c>
      <c r="CQ40" s="31">
        <f>IF(Y40="NO",0,IF(Y40="SI",IF(VLOOKUP(A40,'BD OFICIAL'!$A:$AO,40,0)=AQ40,0,1)))</f>
        <v>0</v>
      </c>
      <c r="CR40" s="31">
        <f>IF(Z40="NO",0,IF(Z40="SI",IF(VLOOKUP(B40,'BD OFICIAL'!$A:$AO,41,0)=AS40,0,1)))</f>
        <v>0</v>
      </c>
      <c r="CS40" s="31">
        <f t="shared" si="6"/>
        <v>0</v>
      </c>
      <c r="CT40" s="31">
        <f t="shared" si="7"/>
        <v>0</v>
      </c>
      <c r="CU40" s="31">
        <f>IF(VLOOKUP(A40,'BD OFICIAL'!$A$1:$AL$1056,31,0)="SI",IF(AT40&gt;0,0,1),IF(AT40=0,0,1))</f>
        <v>0</v>
      </c>
      <c r="CV40" s="31">
        <f t="shared" si="8"/>
        <v>0</v>
      </c>
      <c r="CW40" s="31">
        <f t="shared" si="9"/>
        <v>0</v>
      </c>
      <c r="CX40" s="85" t="str">
        <f t="shared" si="10"/>
        <v>SI</v>
      </c>
      <c r="CY40" s="31">
        <f t="shared" si="11"/>
        <v>0</v>
      </c>
      <c r="CZ40" s="85" t="str">
        <f>IF(ISERROR(VLOOKUP(AI40,EXPERIENCIA!$A$1:$C$2100,1,0)),"NO","SI")</f>
        <v>SI</v>
      </c>
      <c r="DA40" s="85">
        <f>IF(CX40="no","NO APLICA",IF(AX40=0,"ERROR NOTA",IF(AND(AX40&gt;1,CZ40="NO"),"ERROR NOTA",IF(AND(CZ40="NO",AX40=1),0,IF(VLOOKUP(AI40,EXPERIENCIA!$A$1:$C$2100,3,0)=AX40,0,"ERROR NOTA")))))</f>
        <v>0</v>
      </c>
      <c r="DB40" s="85" t="str">
        <f>IF(ISERROR(VLOOKUP(AI40,COMPORTAMIENTO!$A$1:$C$2100,1,0)),"NO","SI")</f>
        <v>SI</v>
      </c>
      <c r="DC40" s="85">
        <f>IF(CX40="NO","NO APLICA",IF(AY40=0,"ERROR NOTA",IF(AND(DB40="NO",AY40=7),0,IF(VLOOKUP(AI40,COMPORTAMIENTO!$A$2:$H$2100,8,0)=AY40,0,"ERROR NOTA"))))</f>
        <v>0</v>
      </c>
      <c r="DD40" s="104">
        <f t="shared" si="12"/>
        <v>0.5</v>
      </c>
      <c r="DE40" s="104">
        <f t="shared" si="13"/>
        <v>0.70000000000000007</v>
      </c>
      <c r="DF40" s="85" t="str">
        <f t="shared" si="14"/>
        <v>SI</v>
      </c>
      <c r="DG40" s="85">
        <f t="shared" si="15"/>
        <v>0</v>
      </c>
      <c r="DH40" s="85">
        <f t="shared" si="16"/>
        <v>0</v>
      </c>
      <c r="DI40" s="85">
        <f t="shared" si="17"/>
        <v>0</v>
      </c>
      <c r="DJ40" s="7">
        <f t="shared" si="34"/>
        <v>6.6000000000000005</v>
      </c>
      <c r="DK40" s="7">
        <f t="shared" si="19"/>
        <v>6.6000000000000005</v>
      </c>
      <c r="DL40" s="12">
        <f t="shared" si="20"/>
        <v>6000</v>
      </c>
      <c r="DM40" s="12">
        <f>VLOOKUP(A40,'5 TD'!$A:$B,2,0)</f>
        <v>6000</v>
      </c>
      <c r="DN40" s="7">
        <f t="shared" si="21"/>
        <v>7</v>
      </c>
      <c r="DO40" s="85" t="str">
        <f t="shared" si="22"/>
        <v>APROBADO</v>
      </c>
      <c r="DP40" s="85" t="str">
        <f t="shared" si="23"/>
        <v>APROBADO</v>
      </c>
      <c r="DQ40" s="7">
        <f t="shared" si="24"/>
        <v>6.5</v>
      </c>
      <c r="DR40" s="85" t="str">
        <f t="shared" si="25"/>
        <v>APROBADO</v>
      </c>
      <c r="DS40" s="2" t="str">
        <f>+('3 Planilla Preadjudicación OTIC'!BN40)</f>
        <v>SI</v>
      </c>
      <c r="DT40" s="2">
        <f>IF(DR40="APROBADO",VLOOKUP(A40,'5 TD'!$D$3:$E$270,2,0),"NO APLICA")</f>
        <v>6.5</v>
      </c>
      <c r="DU40" s="2" t="str">
        <f t="shared" si="26"/>
        <v>SI</v>
      </c>
      <c r="DV40" s="2">
        <f>IF(DU40="SI",VLOOKUP(A40,'5 TD'!$G$3:$H$270,2,0),"NO APLICA ")</f>
        <v>6.6000000000000005</v>
      </c>
      <c r="DW40" s="2" t="str">
        <f t="shared" si="27"/>
        <v>SI</v>
      </c>
      <c r="DX40" s="2">
        <f>IF(DW40="SI",VLOOKUP(A40,'5 TD'!$J$4:$K$472,2,0),"NO APLICA")</f>
        <v>7</v>
      </c>
      <c r="DY40" s="2" t="str">
        <f t="shared" si="28"/>
        <v>SI</v>
      </c>
      <c r="DZ40" s="7">
        <f>IF(DY40="SI",VLOOKUP(A40,'5 TD'!$M$4:$N$350,2,0),"NO APLICA")</f>
        <v>5</v>
      </c>
      <c r="EA40" s="2" t="str">
        <f t="shared" si="29"/>
        <v>SI</v>
      </c>
      <c r="EB40" s="12">
        <f t="shared" si="30"/>
        <v>6000</v>
      </c>
      <c r="EC40" s="12">
        <f>IF(EA40="SI",VLOOKUP(A40,'5 TD'!$V$4:$W$479,2,0),"NO APLICA")</f>
        <v>6000</v>
      </c>
      <c r="ED40" s="2" t="str">
        <f t="shared" si="31"/>
        <v>SI</v>
      </c>
      <c r="EE40" s="79">
        <f>IF(ED40="SI",VLOOKUP(AI40,COMPORTAMIENTO!$A$1:$H$2100,7,0),"NO APLICA")</f>
        <v>0.26785714285714285</v>
      </c>
      <c r="EF40" s="12">
        <f>IF(ED40="SI",VLOOKUP(A40,'5 TD'!$P$2:$Q$479,2,0),"NO APLICA")</f>
        <v>0.26785714285714285</v>
      </c>
      <c r="EG40" s="2" t="str">
        <f t="shared" si="32"/>
        <v>SI</v>
      </c>
      <c r="EH40" s="2">
        <f>IF(CZ40="no",0,VLOOKUP(AI40,EXPERIENCIA!$A$1:$C$2100,2,0))</f>
        <v>54</v>
      </c>
      <c r="EI40" s="2">
        <f>IF(CZ40="si",VLOOKUP(A40,'5 TD'!$S$3:$T$2103,2,0),0)</f>
        <v>54</v>
      </c>
      <c r="EJ40" s="2" t="str">
        <f t="shared" si="33"/>
        <v>SI</v>
      </c>
      <c r="EK40" s="2">
        <f>+('3 Planilla Preadjudicación OTIC'!BU40)</f>
        <v>0</v>
      </c>
      <c r="EL40" s="4"/>
      <c r="EO40" s="86" t="s">
        <v>64</v>
      </c>
      <c r="EQ40" s="86"/>
    </row>
    <row r="41" spans="1:147" s="3" customFormat="1" ht="13" x14ac:dyDescent="0.3">
      <c r="A41" s="2">
        <f>+('3 Planilla Preadjudicación OTIC'!A41)</f>
        <v>14287</v>
      </c>
      <c r="B41" s="2" t="str">
        <f>+('3 Planilla Preadjudicación OTIC'!B41)</f>
        <v>65181652-1</v>
      </c>
      <c r="C41" s="4">
        <f>+('3 Planilla Preadjudicación OTIC'!E41)</f>
        <v>2025</v>
      </c>
      <c r="D41" s="4" t="str">
        <f>+('3 Planilla Preadjudicación OTIC'!F41)</f>
        <v>MANDATO</v>
      </c>
      <c r="E41" s="4" t="str">
        <f>+('3 Planilla Preadjudicación OTIC'!G41)</f>
        <v>79947100-0</v>
      </c>
      <c r="F41" s="4" t="str">
        <f>+('3 Planilla Preadjudicación OTIC'!H41)</f>
        <v>SQM INDUSTRIAL S.A.</v>
      </c>
      <c r="G41" s="4"/>
      <c r="H41" s="4"/>
      <c r="I41" s="4" t="str">
        <f>+('3 Planilla Preadjudicación OTIC'!I41)</f>
        <v>OPERADOR PLANTA</v>
      </c>
      <c r="J41" s="4" t="str">
        <f>+('3 Planilla Preadjudicación OTIC'!J41)</f>
        <v>SIN PLAN FORMATIVO</v>
      </c>
      <c r="K41" s="4" t="str">
        <f>+('3 Planilla Preadjudicación OTIC'!K41)</f>
        <v>TÉCNICAS PARA EL EMPRENDIMIENTO</v>
      </c>
      <c r="L41" s="4" t="str">
        <f>+('3 Planilla Preadjudicación OTIC'!L41)</f>
        <v>PF0921</v>
      </c>
      <c r="M41" s="2">
        <f>+('3 Planilla Preadjudicación OTIC'!M41)</f>
        <v>2</v>
      </c>
      <c r="N41" s="4" t="str">
        <f>+('3 Planilla Preadjudicación OTIC'!N41)</f>
        <v>ANTOFAGASTA</v>
      </c>
      <c r="O41" s="4" t="str">
        <f>+('3 Planilla Preadjudicación OTIC'!O41)</f>
        <v>MARÍA ELENA</v>
      </c>
      <c r="P41" s="4" t="str">
        <f>+('3 Planilla Preadjudicación OTIC'!P41)</f>
        <v>EMPRENDEDORES/AS INFORMALES O PERSONAS VULNERABLES PERTENECIENTES AL 80% MAS VULNERABLE</v>
      </c>
      <c r="Q41" s="4" t="str">
        <f>+('3 Planilla Preadjudicación OTIC'!Q41)</f>
        <v>PRESENCIAL</v>
      </c>
      <c r="R41" s="4" t="str">
        <f>+('3 Planilla Preadjudicación OTIC'!R41)</f>
        <v>INDEPENDIENTE</v>
      </c>
      <c r="S41" s="4">
        <f>+('3 Planilla Preadjudicación OTIC'!S41)</f>
        <v>71</v>
      </c>
      <c r="T41" s="2">
        <f>+('3 Planilla Preadjudicación OTIC'!T41)</f>
        <v>20</v>
      </c>
      <c r="U41" s="2">
        <f>+('3 Planilla Preadjudicación OTIC'!U41)</f>
        <v>0</v>
      </c>
      <c r="V41" s="2">
        <f>+('3 Planilla Preadjudicación OTIC'!V41)</f>
        <v>12</v>
      </c>
      <c r="W41" s="2">
        <f>+('3 Planilla Preadjudicación OTIC'!W41)</f>
        <v>212</v>
      </c>
      <c r="X41" s="2">
        <f>+('3 Planilla Preadjudicación OTIC'!X41)</f>
        <v>3</v>
      </c>
      <c r="Y41" s="2" t="str">
        <f>+('3 Planilla Preadjudicación OTIC'!Y41)</f>
        <v>SI</v>
      </c>
      <c r="Z41" s="2" t="str">
        <f>+('3 Planilla Preadjudicación OTIC'!Z41)</f>
        <v>NO</v>
      </c>
      <c r="AA41" s="2" t="str">
        <f>+('3 Planilla Preadjudicación OTIC'!AA41)</f>
        <v>SI</v>
      </c>
      <c r="AB41" s="4" t="str">
        <f>+('3 Planilla Preadjudicación OTIC'!AB41)</f>
        <v>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v>
      </c>
      <c r="AC41" s="4" t="str">
        <f>+('3 Planilla Preadjudicación OTIC'!AC41)</f>
        <v>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v>
      </c>
      <c r="AD41" s="2" t="str">
        <f>+('3 Planilla Preadjudicación OTIC'!AD41)</f>
        <v>NO</v>
      </c>
      <c r="AE41" s="4">
        <f>+('3 Planilla Preadjudicación OTIC'!AE41)</f>
        <v>0</v>
      </c>
      <c r="AF41" s="2" t="str">
        <f>+('3 Planilla Preadjudicación OTIC'!AF41)</f>
        <v>CERRADA</v>
      </c>
      <c r="AG41" s="2">
        <f>+('3 Planilla Preadjudicación OTIC'!AG41)</f>
        <v>71</v>
      </c>
      <c r="AH41" s="211">
        <f>+('3 Planilla Preadjudicación OTIC'!AH41)</f>
        <v>3</v>
      </c>
      <c r="AI41" s="135" t="str">
        <f>+('3 Planilla Preadjudicación OTIC'!AI41)</f>
        <v>76511150-1</v>
      </c>
      <c r="AJ41" s="4" t="str">
        <f>+('3 Planilla Preadjudicación OTIC'!AJ41)</f>
        <v>GESTCAP CHILE LTDA</v>
      </c>
      <c r="AK41" s="2">
        <f>+('3 Planilla Preadjudicación OTIC'!AK41)</f>
        <v>212</v>
      </c>
      <c r="AL41" s="2">
        <f>+('3 Planilla Preadjudicación OTIC'!AL41)</f>
        <v>71</v>
      </c>
      <c r="AM41" s="12">
        <f>+('3 Planilla Preadjudicación OTIC'!AM41)</f>
        <v>7000</v>
      </c>
      <c r="AN41" s="12">
        <f>+('3 Planilla Preadjudicación OTIC'!AN41)</f>
        <v>180000</v>
      </c>
      <c r="AO41" s="12">
        <f>+('3 Planilla Preadjudicación OTIC'!AO41)</f>
        <v>0</v>
      </c>
      <c r="AP41" s="12">
        <f>+('3 Planilla Preadjudicación OTIC'!AP41)</f>
        <v>29680000</v>
      </c>
      <c r="AQ41" s="12">
        <f>+('3 Planilla Preadjudicación OTIC'!AQ41)</f>
        <v>5680000</v>
      </c>
      <c r="AR41" s="12">
        <f>+('3 Planilla Preadjudicación OTIC'!AR41)</f>
        <v>3600000</v>
      </c>
      <c r="AS41" s="12">
        <f>+('3 Planilla Preadjudicación OTIC'!AS41)</f>
        <v>0</v>
      </c>
      <c r="AT41" s="12">
        <f>+('3 Planilla Preadjudicación OTIC'!AT41)</f>
        <v>0</v>
      </c>
      <c r="AU41" s="12">
        <f>+('3 Planilla Preadjudicación OTIC'!AU41)</f>
        <v>38960000</v>
      </c>
      <c r="AV41" s="2" t="str">
        <f>+('3 Planilla Preadjudicación OTIC'!AV41)</f>
        <v>NO</v>
      </c>
      <c r="AW41" s="4" t="str">
        <f>+('3 Planilla Preadjudicación OTIC'!AW41)</f>
        <v>NUMERAL 6.1.2. ITEM 1, ITEM 4, ITEM 9. ITEM 10, ITEM 11, ITEM 12, ITEM 13, ITEM 15: NO PRESENTA PROPUESTA ANEXO 4</v>
      </c>
      <c r="AX41" s="2">
        <f>+('3 Planilla Preadjudicación OTIC'!AX41)</f>
        <v>0</v>
      </c>
      <c r="AY41" s="2">
        <f>+('3 Planilla Preadjudicación OTIC'!AY41)</f>
        <v>0</v>
      </c>
      <c r="AZ41" s="2">
        <f>+('3 Planilla Preadjudicación OTIC'!AZ41)</f>
        <v>0</v>
      </c>
      <c r="BA41" s="2">
        <f>+('3 Planilla Preadjudicación OTIC'!BA41)</f>
        <v>0</v>
      </c>
      <c r="BB41" s="2">
        <f>+('3 Planilla Preadjudicación OTIC'!BB41)</f>
        <v>0</v>
      </c>
      <c r="BC41" s="2">
        <f>+('3 Planilla Preadjudicación OTIC'!BC41)</f>
        <v>0</v>
      </c>
      <c r="BD41" s="2">
        <f>+('3 Planilla Preadjudicación OTIC'!BD41)</f>
        <v>0</v>
      </c>
      <c r="BE41" s="2">
        <f>+('3 Planilla Preadjudicación OTIC'!BE41)</f>
        <v>0</v>
      </c>
      <c r="BF41" s="2">
        <f>+('3 Planilla Preadjudicación OTIC'!BF41)</f>
        <v>0</v>
      </c>
      <c r="BG41" s="2">
        <f>+('3 Planilla Preadjudicación OTIC'!BG41)</f>
        <v>0</v>
      </c>
      <c r="BH41" s="2">
        <f>+('3 Planilla Preadjudicación OTIC'!BH41)</f>
        <v>0</v>
      </c>
      <c r="BI41" s="2">
        <f>+('3 Planilla Preadjudicación OTIC'!BI41)</f>
        <v>0</v>
      </c>
      <c r="BJ41" s="2">
        <f>+('3 Planilla Preadjudicación OTIC'!BJ41)</f>
        <v>0</v>
      </c>
      <c r="BK41" s="2">
        <f>+('3 Planilla Preadjudicación OTIC'!BK41)</f>
        <v>0</v>
      </c>
      <c r="BL41" s="2">
        <f>+('3 Planilla Preadjudicación OTIC'!BL41)</f>
        <v>0</v>
      </c>
      <c r="BM41" s="104">
        <f>ROUND(('3 Planilla Preadjudicación OTIC'!BM41),1)</f>
        <v>0</v>
      </c>
      <c r="BN41" s="4" t="str">
        <f>+('3 Planilla Preadjudicación OTIC'!BN41)</f>
        <v>NO</v>
      </c>
      <c r="BO41" s="4">
        <f>+('3 Planilla Preadjudicación OTIC'!BO41)</f>
        <v>0</v>
      </c>
      <c r="BP41" s="4">
        <f>+('3 Planilla Preadjudicación OTIC'!BP41)</f>
        <v>0</v>
      </c>
      <c r="BQ41" s="4">
        <f>+('3 Planilla Preadjudicación OTIC'!BQ41)</f>
        <v>0</v>
      </c>
      <c r="BR41" s="4">
        <f>+('3 Planilla Preadjudicación OTIC'!BR41)</f>
        <v>0</v>
      </c>
      <c r="BS41" s="4">
        <f>+('3 Planilla Preadjudicación OTIC'!BS41)</f>
        <v>0</v>
      </c>
      <c r="BT41" s="4">
        <f>+('3 Planilla Preadjudicación OTIC'!BT41)</f>
        <v>0</v>
      </c>
      <c r="BU41" s="85">
        <f>IF(VLOOKUP(A41,'BD OFICIAL'!$A$1:$AL$2098,7,0)=D41,0,1)</f>
        <v>0</v>
      </c>
      <c r="BV41" s="85">
        <f>IF(VLOOKUP(A41,'BD OFICIAL'!$A$1:$AL$2098,11,0)=J41,0,1)</f>
        <v>0</v>
      </c>
      <c r="BW41" s="85">
        <f>IF(VLOOKUP(A41,'BD OFICIAL'!$A$1:$AL$2098,13,0)=L41,0,1)</f>
        <v>0</v>
      </c>
      <c r="BX41" s="2">
        <f>IF(VLOOKUP(A41,'BD OFICIAL'!$A$1:$AL$2098,16,0)=O41,0,1)</f>
        <v>0</v>
      </c>
      <c r="BY41" s="2">
        <f>IF(VLOOKUP(A41,'BD OFICIAL'!$A$1:$AL$2098,17,0)=P41,0,1)</f>
        <v>0</v>
      </c>
      <c r="BZ41" s="2">
        <f>IF(VLOOKUP(A41,'BD OFICIAL'!$A$1:$AL$2098,19,0)=R41,0,1)</f>
        <v>0</v>
      </c>
      <c r="CA41" s="2">
        <f>IF(VLOOKUP(A41,'BD OFICIAL'!$A$1:$AL$2098,21,0)=T41,0,1)</f>
        <v>0</v>
      </c>
      <c r="CB41" s="2">
        <f>IF(VLOOKUP(A41,'BD OFICIAL'!$A$1:$AL$2098,24,0)=AK41,0,1)</f>
        <v>0</v>
      </c>
      <c r="CC41" s="2">
        <f>IF(VLOOKUP(A41,'BD OFICIAL'!$A$1:$AL$2098,25,0)=X41,0,1)</f>
        <v>0</v>
      </c>
      <c r="CD41" s="2">
        <f>IF(VLOOKUP(A41,'BD OFICIAL'!$A$1:$AL$2098,26,0)=Y41,0,1)</f>
        <v>0</v>
      </c>
      <c r="CE41" s="2">
        <f>IF(VLOOKUP(A41,'BD OFICIAL'!$A$1:$AL$2098,27,0)=Z41,0,1)</f>
        <v>0</v>
      </c>
      <c r="CF41" s="2">
        <f>IF(VLOOKUP(A41,'BD OFICIAL'!$A$1:$AL$2098,28,0)=AA41,0,1)</f>
        <v>0</v>
      </c>
      <c r="CG41" s="2">
        <f>IF(VLOOKUP(A41,'BD OFICIAL'!$A$1:$AL$2098,33,0)=AF41,0,1)</f>
        <v>0</v>
      </c>
      <c r="CH41" s="2">
        <f>IF(VLOOKUP(A41,'BD OFICIAL'!$A$1:$AL$2098,35,0)=AH41,0,1)</f>
        <v>0</v>
      </c>
      <c r="CI41" s="85">
        <f>IF(VLOOKUP(A41,'BD OFICIAL'!$A$1:$AL$2098,34,0)=AL41,0,1)</f>
        <v>0</v>
      </c>
      <c r="CJ41" s="12">
        <f>VLOOKUP(A41,'BD OFICIAL'!$A$1:$AM$2098,36,0)*AM41-AP41</f>
        <v>0</v>
      </c>
      <c r="CK41" s="85" t="str">
        <f t="shared" si="0"/>
        <v>SHMAN</v>
      </c>
      <c r="CL41" s="85" t="str">
        <f t="shared" si="1"/>
        <v>NO</v>
      </c>
      <c r="CM41" s="85" t="str">
        <f t="shared" si="2"/>
        <v>NO</v>
      </c>
      <c r="CN41" s="31">
        <f t="shared" si="3"/>
        <v>0</v>
      </c>
      <c r="CO41" s="31">
        <f t="shared" si="4"/>
        <v>0</v>
      </c>
      <c r="CP41" s="31">
        <f t="shared" si="5"/>
        <v>0</v>
      </c>
      <c r="CQ41" s="31">
        <f>IF(Y41="NO",0,IF(Y41="SI",IF(VLOOKUP(A41,'BD OFICIAL'!$A:$AO,40,0)=AQ41,0,1)))</f>
        <v>0</v>
      </c>
      <c r="CR41" s="31">
        <f>IF(Z41="NO",0,IF(Z41="SI",IF(VLOOKUP(B41,'BD OFICIAL'!$A:$AO,41,0)=AS41,0,1)))</f>
        <v>0</v>
      </c>
      <c r="CS41" s="31">
        <f t="shared" si="6"/>
        <v>0</v>
      </c>
      <c r="CT41" s="31">
        <f t="shared" si="7"/>
        <v>0</v>
      </c>
      <c r="CU41" s="31">
        <f>IF(VLOOKUP(A41,'BD OFICIAL'!$A$1:$AL$1056,31,0)="SI",IF(AT41&gt;0,0,1),IF(AT41=0,0,1))</f>
        <v>0</v>
      </c>
      <c r="CV41" s="31">
        <f t="shared" si="8"/>
        <v>0</v>
      </c>
      <c r="CW41" s="31">
        <f t="shared" si="9"/>
        <v>0</v>
      </c>
      <c r="CX41" s="85" t="str">
        <f t="shared" si="10"/>
        <v>NO</v>
      </c>
      <c r="CY41" s="31">
        <f t="shared" si="11"/>
        <v>0</v>
      </c>
      <c r="CZ41" s="85" t="str">
        <f>IF(ISERROR(VLOOKUP(AI41,EXPERIENCIA!$A$1:$C$2100,1,0)),"NO","SI")</f>
        <v>SI</v>
      </c>
      <c r="DA41" s="85" t="str">
        <f>IF(CX41="no","NO APLICA",IF(AX41=0,"ERROR NOTA",IF(AND(AX41&gt;1,CZ41="NO"),"ERROR NOTA",IF(AND(CZ41="NO",AX41=1),0,IF(VLOOKUP(AI41,EXPERIENCIA!$A$1:$C$2100,3,0)=AX41,0,"ERROR NOTA")))))</f>
        <v>NO APLICA</v>
      </c>
      <c r="DB41" s="85" t="str">
        <f>IF(ISERROR(VLOOKUP(AI41,COMPORTAMIENTO!$A$1:$C$2100,1,0)),"NO","SI")</f>
        <v>SI</v>
      </c>
      <c r="DC41" s="85" t="str">
        <f>IF(CX41="NO","NO APLICA",IF(AY41=0,"ERROR NOTA",IF(AND(DB41="NO",AY41=7),0,IF(VLOOKUP(AI41,COMPORTAMIENTO!$A$2:$H$2100,8,0)=AY41,0,"ERROR NOTA"))))</f>
        <v>NO APLICA</v>
      </c>
      <c r="DD41" s="104" t="str">
        <f t="shared" si="12"/>
        <v>NO APLICA</v>
      </c>
      <c r="DE41" s="104" t="str">
        <f t="shared" si="13"/>
        <v>NO APLICA</v>
      </c>
      <c r="DF41" s="85" t="str">
        <f t="shared" si="14"/>
        <v>NO</v>
      </c>
      <c r="DG41" s="85">
        <f t="shared" si="15"/>
        <v>0</v>
      </c>
      <c r="DH41" s="85">
        <f t="shared" si="16"/>
        <v>0</v>
      </c>
      <c r="DI41" s="85" t="str">
        <f t="shared" si="17"/>
        <v>NO APLICA</v>
      </c>
      <c r="DJ41" s="12" t="str">
        <f t="shared" si="34"/>
        <v>NO APLICA</v>
      </c>
      <c r="DK41" s="7" t="str">
        <f t="shared" si="19"/>
        <v>NO APLICA</v>
      </c>
      <c r="DL41" s="12">
        <f t="shared" si="20"/>
        <v>7000</v>
      </c>
      <c r="DM41" s="12">
        <f>VLOOKUP(A41,'5 TD'!$A:$B,2,0)</f>
        <v>6373</v>
      </c>
      <c r="DN41" s="7" t="str">
        <f t="shared" si="21"/>
        <v>NO APLICA</v>
      </c>
      <c r="DO41" s="85" t="str">
        <f t="shared" si="22"/>
        <v>NO APLICA</v>
      </c>
      <c r="DP41" s="85" t="str">
        <f t="shared" si="23"/>
        <v>NO APLICA</v>
      </c>
      <c r="DQ41" s="7" t="str">
        <f t="shared" si="24"/>
        <v>NO APLICA</v>
      </c>
      <c r="DR41" s="85" t="str">
        <f t="shared" si="25"/>
        <v>NO APLICA</v>
      </c>
      <c r="DS41" s="2" t="str">
        <f>+('3 Planilla Preadjudicación OTIC'!BN41)</f>
        <v>NO</v>
      </c>
      <c r="DT41" s="2" t="str">
        <f>IF(DR41="APROBADO",VLOOKUP(A41,'5 TD'!$D$3:$E$270,2,0),"NO APLICA")</f>
        <v>NO APLICA</v>
      </c>
      <c r="DU41" s="2" t="str">
        <f t="shared" si="26"/>
        <v>NO APLICA</v>
      </c>
      <c r="DV41" s="2" t="str">
        <f>IF(DU41="SI",VLOOKUP(A41,'5 TD'!$G$3:$H$270,2,0),"NO APLICA ")</f>
        <v xml:space="preserve">NO APLICA </v>
      </c>
      <c r="DW41" s="2" t="str">
        <f t="shared" si="27"/>
        <v>NO</v>
      </c>
      <c r="DX41" s="2" t="str">
        <f>IF(DW41="SI",VLOOKUP(A41,'5 TD'!$J$4:$K$472,2,0),"NO APLICA")</f>
        <v>NO APLICA</v>
      </c>
      <c r="DY41" s="2" t="str">
        <f t="shared" si="28"/>
        <v>NO APLICA</v>
      </c>
      <c r="DZ41" s="7" t="str">
        <f>IF(DY41="SI",VLOOKUP(A41,'5 TD'!$M$4:$N$350,2,0),"NO APLICA")</f>
        <v>NO APLICA</v>
      </c>
      <c r="EA41" s="2" t="str">
        <f t="shared" si="29"/>
        <v>NO APLICA</v>
      </c>
      <c r="EB41" s="12" t="str">
        <f t="shared" si="30"/>
        <v/>
      </c>
      <c r="EC41" s="12" t="str">
        <f>IF(EA41="SI",VLOOKUP(A41,'5 TD'!$V$4:$W$479,2,0),"NO APLICA")</f>
        <v>NO APLICA</v>
      </c>
      <c r="ED41" s="2" t="str">
        <f t="shared" si="31"/>
        <v>NO</v>
      </c>
      <c r="EE41" s="79" t="str">
        <f>IF(ED41="SI",VLOOKUP(AI41,COMPORTAMIENTO!$A$1:$H$2100,7,0),"NO APLICA")</f>
        <v>NO APLICA</v>
      </c>
      <c r="EF41" s="12" t="str">
        <f>IF(ED41="SI",VLOOKUP(A41,'5 TD'!$P$2:$Q$479,2,0),"NO APLICA")</f>
        <v>NO APLICA</v>
      </c>
      <c r="EG41" s="2" t="str">
        <f t="shared" si="32"/>
        <v>NO</v>
      </c>
      <c r="EH41" s="2">
        <f>IF(CZ41="no",0,VLOOKUP(AI41,EXPERIENCIA!$A$1:$C$2100,2,0))</f>
        <v>54</v>
      </c>
      <c r="EI41" s="2">
        <f>IF(CZ41="si",VLOOKUP(A41,'5 TD'!$S$3:$T$2103,2,0),0)</f>
        <v>31</v>
      </c>
      <c r="EJ41" s="2" t="str">
        <f t="shared" si="33"/>
        <v>NO</v>
      </c>
      <c r="EK41" s="2">
        <f>+('3 Planilla Preadjudicación OTIC'!BU41)</f>
        <v>0</v>
      </c>
      <c r="EQ41" s="86"/>
    </row>
    <row r="42" spans="1:147" s="3" customFormat="1" ht="13" x14ac:dyDescent="0.3">
      <c r="A42" s="2">
        <f>+('3 Planilla Preadjudicación OTIC'!A42)</f>
        <v>14402</v>
      </c>
      <c r="B42" s="152" t="str">
        <f>+('3 Planilla Preadjudicación OTIC'!B42)</f>
        <v>65181652-1</v>
      </c>
      <c r="C42" s="233">
        <f>+('3 Planilla Preadjudicación OTIC'!E42)</f>
        <v>2025</v>
      </c>
      <c r="D42" s="233" t="str">
        <f>+('3 Planilla Preadjudicación OTIC'!F42)</f>
        <v>MANDATO</v>
      </c>
      <c r="E42" s="233" t="str">
        <f>+('3 Planilla Preadjudicación OTIC'!G42)</f>
        <v>73188700-4</v>
      </c>
      <c r="F42" s="233" t="str">
        <f>+('3 Planilla Preadjudicación OTIC'!H42)</f>
        <v>ONG CASA DE ACOGIDA LA ESPERANZA</v>
      </c>
      <c r="G42" s="233"/>
      <c r="H42" s="233"/>
      <c r="I42" s="233" t="str">
        <f>+('3 Planilla Preadjudicación OTIC'!I42)</f>
        <v>CORTE Y CONFECCIÓN DE CORTINAS Y ROPA DE CASA</v>
      </c>
      <c r="J42" s="233" t="str">
        <f>+('3 Planilla Preadjudicación OTIC'!J42)</f>
        <v>PF0704</v>
      </c>
      <c r="K42" s="233" t="str">
        <f>+('3 Planilla Preadjudicación OTIC'!K42)</f>
        <v/>
      </c>
      <c r="L42" s="233" t="str">
        <f>+('3 Planilla Preadjudicación OTIC'!L42)</f>
        <v/>
      </c>
      <c r="M42" s="152">
        <f>+('3 Planilla Preadjudicación OTIC'!M42)</f>
        <v>13</v>
      </c>
      <c r="N42" s="233" t="str">
        <f>+('3 Planilla Preadjudicación OTIC'!N42)</f>
        <v>METROPOLITANA</v>
      </c>
      <c r="O42" s="233" t="str">
        <f>+('3 Planilla Preadjudicación OTIC'!O42)</f>
        <v>PUDAHUEL</v>
      </c>
      <c r="P42" s="233" t="str">
        <f>+('3 Planilla Preadjudicación OTIC'!P42)</f>
        <v>EMPRENDEDORES/AS INFORMALES O PERSONAS VULNERABLES PERTENECIENTES AL 80% MAS VULNERABLE</v>
      </c>
      <c r="Q42" s="233" t="str">
        <f>+('3 Planilla Preadjudicación OTIC'!Q42)</f>
        <v>PRESENCIAL</v>
      </c>
      <c r="R42" s="233" t="str">
        <f>+('3 Planilla Preadjudicación OTIC'!R42)</f>
        <v>DEPENDIENTE</v>
      </c>
      <c r="S42" s="233">
        <f>+('3 Planilla Preadjudicación OTIC'!S42)</f>
        <v>38</v>
      </c>
      <c r="T42" s="152">
        <f>+('3 Planilla Preadjudicación OTIC'!T42)</f>
        <v>19</v>
      </c>
      <c r="U42" s="152">
        <f>+('3 Planilla Preadjudicación OTIC'!U42)</f>
        <v>150</v>
      </c>
      <c r="V42" s="152">
        <f>+('3 Planilla Preadjudicación OTIC'!V42)</f>
        <v>0</v>
      </c>
      <c r="W42" s="152">
        <f>+('3 Planilla Preadjudicación OTIC'!W42)</f>
        <v>150</v>
      </c>
      <c r="X42" s="152">
        <f>+('3 Planilla Preadjudicación OTIC'!X42)</f>
        <v>4</v>
      </c>
      <c r="Y42" s="152" t="str">
        <f>+('3 Planilla Preadjudicación OTIC'!Y42)</f>
        <v>SI</v>
      </c>
      <c r="Z42" s="152" t="str">
        <f>+('3 Planilla Preadjudicación OTIC'!Z42)</f>
        <v>NO</v>
      </c>
      <c r="AA42" s="152" t="str">
        <f>+('3 Planilla Preadjudicación OTIC'!AA42)</f>
        <v>NO</v>
      </c>
      <c r="AB42" s="233" t="str">
        <f>+('3 Planilla Preadjudicación OTIC'!AB42)</f>
        <v>SE AJUSTA A PLAN FORMATIVO</v>
      </c>
      <c r="AC42" s="233" t="str">
        <f>+('3 Planilla Preadjudicación OTIC'!AC42)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2" s="152" t="str">
        <f>+('3 Planilla Preadjudicación OTIC'!AD42)</f>
        <v>NO</v>
      </c>
      <c r="AE42" s="233">
        <f>+('3 Planilla Preadjudicación OTIC'!AE42)</f>
        <v>0</v>
      </c>
      <c r="AF42" s="152" t="str">
        <f>+('3 Planilla Preadjudicación OTIC'!AF42)</f>
        <v>CERRADA</v>
      </c>
      <c r="AG42" s="152">
        <f>+('3 Planilla Preadjudicación OTIC'!AG42)</f>
        <v>38</v>
      </c>
      <c r="AH42" s="152">
        <f>+('3 Planilla Preadjudicación OTIC'!AH42)</f>
        <v>3</v>
      </c>
      <c r="AI42" s="239" t="str">
        <f>+('3 Planilla Preadjudicación OTIC'!AI42)</f>
        <v>76511150-1</v>
      </c>
      <c r="AJ42" s="233" t="str">
        <f>+('3 Planilla Preadjudicación OTIC'!AJ42)</f>
        <v>GESTCAP CHILE LTDA</v>
      </c>
      <c r="AK42" s="152">
        <f>+('3 Planilla Preadjudicación OTIC'!AK42)</f>
        <v>150</v>
      </c>
      <c r="AL42" s="152">
        <f>+('3 Planilla Preadjudicación OTIC'!AL42)</f>
        <v>38</v>
      </c>
      <c r="AM42" s="12">
        <f>+('3 Planilla Preadjudicación OTIC'!AM42)</f>
        <v>6373</v>
      </c>
      <c r="AN42" s="240">
        <f>+('3 Planilla Preadjudicación OTIC'!AN42)</f>
        <v>0</v>
      </c>
      <c r="AO42" s="240">
        <f>+('3 Planilla Preadjudicación OTIC'!AO42)</f>
        <v>0</v>
      </c>
      <c r="AP42" s="240">
        <f>+('3 Planilla Preadjudicación OTIC'!AP42)</f>
        <v>18163050</v>
      </c>
      <c r="AQ42" s="240">
        <f>+('3 Planilla Preadjudicación OTIC'!AQ42)</f>
        <v>2888000</v>
      </c>
      <c r="AR42" s="240">
        <f>+('3 Planilla Preadjudicación OTIC'!AR42)</f>
        <v>0</v>
      </c>
      <c r="AS42" s="240">
        <f>+('3 Planilla Preadjudicación OTIC'!AS42)</f>
        <v>0</v>
      </c>
      <c r="AT42" s="240">
        <f>+('3 Planilla Preadjudicación OTIC'!AT42)</f>
        <v>0</v>
      </c>
      <c r="AU42" s="240">
        <f>+('3 Planilla Preadjudicación OTIC'!AU42)</f>
        <v>21051050</v>
      </c>
      <c r="AV42" s="2" t="str">
        <f>+('3 Planilla Preadjudicación OTIC'!AV42)</f>
        <v>SI</v>
      </c>
      <c r="AW42" s="233">
        <f>+('3 Planilla Preadjudicación OTIC'!AW42)</f>
        <v>0</v>
      </c>
      <c r="AX42" s="152">
        <f>+('3 Planilla Preadjudicación OTIC'!AX42)</f>
        <v>5</v>
      </c>
      <c r="AY42" s="152">
        <f>+('3 Planilla Preadjudicación OTIC'!AY42)</f>
        <v>7</v>
      </c>
      <c r="AZ42" s="152">
        <f>+('3 Planilla Preadjudicación OTIC'!AZ42)</f>
        <v>0</v>
      </c>
      <c r="BA42" s="152">
        <f>+('3 Planilla Preadjudicación OTIC'!BA42)</f>
        <v>0</v>
      </c>
      <c r="BB42" s="152">
        <f>+('3 Planilla Preadjudicación OTIC'!BB42)</f>
        <v>0</v>
      </c>
      <c r="BC42" s="152">
        <f>+('3 Planilla Preadjudicación OTIC'!BC42)</f>
        <v>0</v>
      </c>
      <c r="BD42" s="152">
        <f>+('3 Planilla Preadjudicación OTIC'!BD42)</f>
        <v>0</v>
      </c>
      <c r="BE42" s="152">
        <f>+('3 Planilla Preadjudicación OTIC'!BE42)</f>
        <v>0</v>
      </c>
      <c r="BF42" s="152">
        <f>+('3 Planilla Preadjudicación OTIC'!BF42)</f>
        <v>0</v>
      </c>
      <c r="BG42" s="152">
        <f>+('3 Planilla Preadjudicación OTIC'!BG42)</f>
        <v>7</v>
      </c>
      <c r="BH42" s="152">
        <f>+('3 Planilla Preadjudicación OTIC'!BH42)</f>
        <v>7</v>
      </c>
      <c r="BI42" s="152">
        <f>+('3 Planilla Preadjudicación OTIC'!BI42)</f>
        <v>7</v>
      </c>
      <c r="BJ42" s="152">
        <f>+('3 Planilla Preadjudicación OTIC'!BJ42)</f>
        <v>7</v>
      </c>
      <c r="BK42" s="152">
        <f>+('3 Planilla Preadjudicación OTIC'!BK42)</f>
        <v>7</v>
      </c>
      <c r="BL42" s="218">
        <f>+('3 Planilla Preadjudicación OTIC'!BL42)</f>
        <v>7</v>
      </c>
      <c r="BM42" s="104">
        <f>ROUND(('3 Planilla Preadjudicación OTIC'!BM42),1)</f>
        <v>6.8</v>
      </c>
      <c r="BN42" s="4" t="str">
        <f>+('3 Planilla Preadjudicación OTIC'!BN42)</f>
        <v>NO</v>
      </c>
      <c r="BO42" s="233">
        <f>+('3 Planilla Preadjudicación OTIC'!BO42)</f>
        <v>0</v>
      </c>
      <c r="BP42" s="233">
        <f>+('3 Planilla Preadjudicación OTIC'!BP42)</f>
        <v>0</v>
      </c>
      <c r="BQ42" s="233">
        <f>+('3 Planilla Preadjudicación OTIC'!BQ42)</f>
        <v>0</v>
      </c>
      <c r="BR42" s="233">
        <f>+('3 Planilla Preadjudicación OTIC'!BR42)</f>
        <v>0</v>
      </c>
      <c r="BS42" s="233">
        <f>+('3 Planilla Preadjudicación OTIC'!BS42)</f>
        <v>0</v>
      </c>
      <c r="BT42" s="233">
        <f>+('3 Planilla Preadjudicación OTIC'!BT42)</f>
        <v>0</v>
      </c>
      <c r="BU42" s="238">
        <f>IF(VLOOKUP(A42,'BD OFICIAL'!$A$1:$AL$2098,7,0)=D42,0,1)</f>
        <v>0</v>
      </c>
      <c r="BV42" s="238">
        <f>IF(VLOOKUP(A42,'BD OFICIAL'!$A$1:$AL$2098,11,0)=J42,0,1)</f>
        <v>0</v>
      </c>
      <c r="BW42" s="238">
        <f>IF(VLOOKUP(A42,'BD OFICIAL'!$A$1:$AL$2098,13,0)=L42,0,1)</f>
        <v>0</v>
      </c>
      <c r="BX42" s="152">
        <f>IF(VLOOKUP(A42,'BD OFICIAL'!$A$1:$AL$2098,16,0)=O42,0,1)</f>
        <v>0</v>
      </c>
      <c r="BY42" s="152">
        <f>IF(VLOOKUP(A42,'BD OFICIAL'!$A$1:$AL$2098,17,0)=P42,0,1)</f>
        <v>0</v>
      </c>
      <c r="BZ42" s="152">
        <f>IF(VLOOKUP(A42,'BD OFICIAL'!$A$1:$AL$2098,19,0)=R42,0,1)</f>
        <v>0</v>
      </c>
      <c r="CA42" s="152">
        <f>IF(VLOOKUP(A42,'BD OFICIAL'!$A$1:$AL$2098,21,0)=T42,0,1)</f>
        <v>0</v>
      </c>
      <c r="CB42" s="152">
        <f>IF(VLOOKUP(A42,'BD OFICIAL'!$A$1:$AL$2098,24,0)=AK42,0,1)</f>
        <v>0</v>
      </c>
      <c r="CC42" s="152">
        <f>IF(VLOOKUP(A42,'BD OFICIAL'!$A$1:$AL$2098,25,0)=X42,0,1)</f>
        <v>0</v>
      </c>
      <c r="CD42" s="152">
        <f>IF(VLOOKUP(A42,'BD OFICIAL'!$A$1:$AL$2098,26,0)=Y42,0,1)</f>
        <v>0</v>
      </c>
      <c r="CE42" s="152">
        <f>IF(VLOOKUP(A42,'BD OFICIAL'!$A$1:$AL$2098,27,0)=Z42,0,1)</f>
        <v>0</v>
      </c>
      <c r="CF42" s="152">
        <f>IF(VLOOKUP(A42,'BD OFICIAL'!$A$1:$AL$2098,28,0)=AA42,0,1)</f>
        <v>0</v>
      </c>
      <c r="CG42" s="152">
        <f>IF(VLOOKUP(A42,'BD OFICIAL'!$A$1:$AL$2098,33,0)=AF42,0,1)</f>
        <v>0</v>
      </c>
      <c r="CH42" s="152">
        <f>IF(VLOOKUP(A42,'BD OFICIAL'!$A$1:$AL$2098,35,0)=AH42,0,1)</f>
        <v>0</v>
      </c>
      <c r="CI42" s="238">
        <f>IF(VLOOKUP(A42,'BD OFICIAL'!$A$1:$AL$2098,34,0)=AL42,0,1)</f>
        <v>0</v>
      </c>
      <c r="CJ42" s="240">
        <f>VLOOKUP(A42,'BD OFICIAL'!$A$1:$AM$2098,36,0)*AM42-AP42</f>
        <v>0</v>
      </c>
      <c r="CK42" s="238" t="str">
        <f t="shared" si="0"/>
        <v>SSH</v>
      </c>
      <c r="CL42" s="238" t="str">
        <f t="shared" si="1"/>
        <v>SI</v>
      </c>
      <c r="CM42" s="238" t="str">
        <f t="shared" si="2"/>
        <v>NO</v>
      </c>
      <c r="CN42" s="241">
        <f t="shared" si="3"/>
        <v>0</v>
      </c>
      <c r="CO42" s="241">
        <f t="shared" si="4"/>
        <v>0</v>
      </c>
      <c r="CP42" s="241">
        <f t="shared" si="5"/>
        <v>0</v>
      </c>
      <c r="CQ42" s="241">
        <f>IF(Y42="NO",0,IF(Y42="SI",IF(VLOOKUP(A42,'BD OFICIAL'!$A:$AO,40,0)=AQ42,0,1)))</f>
        <v>0</v>
      </c>
      <c r="CR42" s="241">
        <f>IF(Z42="NO",0,IF(Z42="SI",IF(VLOOKUP(B42,'BD OFICIAL'!$A:$AO,41,0)=AS42,0,1)))</f>
        <v>0</v>
      </c>
      <c r="CS42" s="241">
        <f t="shared" si="6"/>
        <v>0</v>
      </c>
      <c r="CT42" s="241">
        <f t="shared" si="7"/>
        <v>0</v>
      </c>
      <c r="CU42" s="241">
        <f>IF(VLOOKUP(A42,'BD OFICIAL'!$A$1:$AL$1056,31,0)="SI",IF(AT42&gt;0,0,1),IF(AT42=0,0,1))</f>
        <v>0</v>
      </c>
      <c r="CV42" s="241">
        <f t="shared" si="8"/>
        <v>0</v>
      </c>
      <c r="CW42" s="241">
        <f t="shared" si="9"/>
        <v>0</v>
      </c>
      <c r="CX42" s="238" t="str">
        <f t="shared" si="10"/>
        <v>SI</v>
      </c>
      <c r="CY42" s="241">
        <f t="shared" si="11"/>
        <v>0</v>
      </c>
      <c r="CZ42" s="238" t="str">
        <f>IF(ISERROR(VLOOKUP(AI42,EXPERIENCIA!$A$1:$C$2100,1,0)),"NO","SI")</f>
        <v>SI</v>
      </c>
      <c r="DA42" s="238">
        <f>IF(CX42="no","NO APLICA",IF(AX42=0,"ERROR NOTA",IF(AND(AX42&gt;1,CZ42="NO"),"ERROR NOTA",IF(AND(CZ42="NO",AX42=1),0,IF(VLOOKUP(AI42,EXPERIENCIA!$A$1:$C$2100,3,0)=AX42,0,"ERROR NOTA")))))</f>
        <v>0</v>
      </c>
      <c r="DB42" s="238" t="str">
        <f>IF(ISERROR(VLOOKUP(AI42,COMPORTAMIENTO!$A$1:$C$2100,1,0)),"NO","SI")</f>
        <v>SI</v>
      </c>
      <c r="DC42" s="238">
        <f>IF(CX42="NO","NO APLICA",IF(AY42=0,"ERROR NOTA",IF(AND(DB42="NO",AY42=7),0,IF(VLOOKUP(AI42,COMPORTAMIENTO!$A$2:$H$2100,8,0)=AY42,0,"ERROR NOTA"))))</f>
        <v>0</v>
      </c>
      <c r="DD42" s="236">
        <f t="shared" si="12"/>
        <v>0.5</v>
      </c>
      <c r="DE42" s="236">
        <f t="shared" si="13"/>
        <v>0.70000000000000007</v>
      </c>
      <c r="DF42" s="238" t="str">
        <f t="shared" si="14"/>
        <v>SI</v>
      </c>
      <c r="DG42" s="238">
        <f t="shared" si="15"/>
        <v>0</v>
      </c>
      <c r="DH42" s="238">
        <f t="shared" si="16"/>
        <v>0</v>
      </c>
      <c r="DI42" s="238">
        <f t="shared" si="17"/>
        <v>0</v>
      </c>
      <c r="DJ42" s="240">
        <f t="shared" si="34"/>
        <v>7.0000000000000009</v>
      </c>
      <c r="DK42" s="237">
        <f t="shared" si="19"/>
        <v>7.0000000000000009</v>
      </c>
      <c r="DL42" s="12">
        <f t="shared" si="20"/>
        <v>6373</v>
      </c>
      <c r="DM42" s="12">
        <f>VLOOKUP(A42,'5 TD'!$A:$B,2,0)</f>
        <v>6373</v>
      </c>
      <c r="DN42" s="7">
        <f t="shared" si="21"/>
        <v>7</v>
      </c>
      <c r="DO42" s="85" t="str">
        <f t="shared" si="22"/>
        <v>APROBADO</v>
      </c>
      <c r="DP42" s="85" t="str">
        <f t="shared" si="23"/>
        <v>APROBADO</v>
      </c>
      <c r="DQ42" s="7">
        <f t="shared" si="24"/>
        <v>6.8</v>
      </c>
      <c r="DR42" s="85" t="str">
        <f t="shared" si="25"/>
        <v>APROBADO</v>
      </c>
      <c r="DS42" s="2" t="str">
        <f>+('3 Planilla Preadjudicación OTIC'!BN42)</f>
        <v>NO</v>
      </c>
      <c r="DT42" s="2">
        <f>IF(DR42="APROBADO",VLOOKUP(A42,'5 TD'!$D$3:$E$270,2,0),"NO APLICA")</f>
        <v>7</v>
      </c>
      <c r="DU42" s="2" t="str">
        <f t="shared" si="26"/>
        <v>NO</v>
      </c>
      <c r="DV42" s="2" t="str">
        <f>IF(DU42="SI",VLOOKUP(A42,'5 TD'!$G$3:$H$270,2,0),"NO APLICA ")</f>
        <v xml:space="preserve">NO APLICA </v>
      </c>
      <c r="DW42" s="2" t="str">
        <f t="shared" si="27"/>
        <v>NO</v>
      </c>
      <c r="DX42" s="2" t="str">
        <f>IF(DW42="SI",VLOOKUP(A42,'5 TD'!$J$4:$K$472,2,0),"NO APLICA")</f>
        <v>NO APLICA</v>
      </c>
      <c r="DY42" s="2" t="str">
        <f t="shared" si="28"/>
        <v>NO APLICA</v>
      </c>
      <c r="DZ42" s="7" t="str">
        <f>IF(DY42="SI",VLOOKUP(A42,'5 TD'!$M$4:$N$350,2,0),"NO APLICA")</f>
        <v>NO APLICA</v>
      </c>
      <c r="EA42" s="2" t="str">
        <f t="shared" si="29"/>
        <v>NO APLICA</v>
      </c>
      <c r="EB42" s="12" t="str">
        <f t="shared" si="30"/>
        <v/>
      </c>
      <c r="EC42" s="12" t="str">
        <f>IF(EA42="SI",VLOOKUP(A42,'5 TD'!$V$4:$W$479,2,0),"NO APLICA")</f>
        <v>NO APLICA</v>
      </c>
      <c r="ED42" s="2" t="str">
        <f t="shared" si="31"/>
        <v>NO</v>
      </c>
      <c r="EE42" s="79" t="str">
        <f>IF(ED42="SI",VLOOKUP(AI42,COMPORTAMIENTO!$A$1:$H$2100,7,0),"NO APLICA")</f>
        <v>NO APLICA</v>
      </c>
      <c r="EF42" s="12" t="str">
        <f>IF(ED42="SI",VLOOKUP(A42,'5 TD'!$P$2:$Q$479,2,0),"NO APLICA")</f>
        <v>NO APLICA</v>
      </c>
      <c r="EG42" s="2" t="str">
        <f t="shared" si="32"/>
        <v>NO</v>
      </c>
      <c r="EH42" s="2">
        <f>IF(CZ42="no",0,VLOOKUP(AI42,EXPERIENCIA!$A$1:$C$2100,2,0))</f>
        <v>54</v>
      </c>
      <c r="EI42" s="2">
        <f>IF(CZ42="si",VLOOKUP(A42,'5 TD'!$S$3:$T$2103,2,0),0)</f>
        <v>254</v>
      </c>
      <c r="EJ42" s="2" t="str">
        <f t="shared" si="33"/>
        <v>NO</v>
      </c>
      <c r="EK42" s="2">
        <f>+('3 Planilla Preadjudicación OTIC'!BU42)</f>
        <v>0</v>
      </c>
      <c r="EL42" s="4"/>
      <c r="EQ42" s="86"/>
    </row>
    <row r="43" spans="1:147" s="3" customFormat="1" ht="13" x14ac:dyDescent="0.3">
      <c r="A43" s="2">
        <f>+('3 Planilla Preadjudicación OTIC'!A43)</f>
        <v>14446</v>
      </c>
      <c r="B43" s="2" t="str">
        <f>+('3 Planilla Preadjudicación OTIC'!B43)</f>
        <v>65181652-1</v>
      </c>
      <c r="C43" s="4">
        <f>+('3 Planilla Preadjudicación OTIC'!E43)</f>
        <v>2025</v>
      </c>
      <c r="D43" s="4" t="str">
        <f>+('3 Planilla Preadjudicación OTIC'!F43)</f>
        <v>MANDATO</v>
      </c>
      <c r="E43" s="4" t="str">
        <f>+('3 Planilla Preadjudicación OTIC'!G43)</f>
        <v>96505760-9</v>
      </c>
      <c r="F43" s="4" t="str">
        <f>+('3 Planilla Preadjudicación OTIC'!H43)</f>
        <v>COLBÚN</v>
      </c>
      <c r="G43" s="4"/>
      <c r="H43" s="4"/>
      <c r="I43" s="4" t="str">
        <f>+('3 Planilla Preadjudicación OTIC'!I43)</f>
        <v>ACTIVIDADES DE CUIDADOS INTEGRADOS Y SOCIOSANITARIOS PARA PERSONAS MAYORES CON DEPENDENCIA LEVE A MODERADA</v>
      </c>
      <c r="J43" s="4" t="str">
        <f>+('3 Planilla Preadjudicación OTIC'!J43)</f>
        <v>PF1497</v>
      </c>
      <c r="K43" s="4" t="str">
        <f>+('3 Planilla Preadjudicación OTIC'!K43)</f>
        <v>TÉCNICAS PARA EL EMPRENDIMIENTO</v>
      </c>
      <c r="L43" s="4" t="str">
        <f>+('3 Planilla Preadjudicación OTIC'!L43)</f>
        <v>PF0921</v>
      </c>
      <c r="M43" s="2">
        <f>+('3 Planilla Preadjudicación OTIC'!M43)</f>
        <v>10</v>
      </c>
      <c r="N43" s="4" t="str">
        <f>+('3 Planilla Preadjudicación OTIC'!N43)</f>
        <v>LOS LAGOS</v>
      </c>
      <c r="O43" s="4" t="str">
        <f>+('3 Planilla Preadjudicación OTIC'!O43)</f>
        <v>PUERTO MONTT</v>
      </c>
      <c r="P43" s="4" t="str">
        <f>+('3 Planilla Preadjudicación OTIC'!P43)</f>
        <v>EMPRENDEDORES/AS INFORMALES O PERSONAS VULNERABLES PERTENECIENTES AL 80% MAS VULNERABLE</v>
      </c>
      <c r="Q43" s="4" t="str">
        <f>+('3 Planilla Preadjudicación OTIC'!Q43)</f>
        <v>PRESENCIAL</v>
      </c>
      <c r="R43" s="4" t="str">
        <f>+('3 Planilla Preadjudicación OTIC'!R43)</f>
        <v>INDEPENDIENTE</v>
      </c>
      <c r="S43" s="4">
        <f>+('3 Planilla Preadjudicación OTIC'!S43)</f>
        <v>33</v>
      </c>
      <c r="T43" s="2">
        <f>+('3 Planilla Preadjudicación OTIC'!T43)</f>
        <v>10</v>
      </c>
      <c r="U43" s="2">
        <f>+('3 Planilla Preadjudicación OTIC'!U43)</f>
        <v>120</v>
      </c>
      <c r="V43" s="2">
        <f>+('3 Planilla Preadjudicación OTIC'!V43)</f>
        <v>12</v>
      </c>
      <c r="W43" s="2">
        <f>+('3 Planilla Preadjudicación OTIC'!W43)</f>
        <v>132</v>
      </c>
      <c r="X43" s="2">
        <f>+('3 Planilla Preadjudicación OTIC'!X43)</f>
        <v>4</v>
      </c>
      <c r="Y43" s="2" t="str">
        <f>+('3 Planilla Preadjudicación OTIC'!Y43)</f>
        <v>SI</v>
      </c>
      <c r="Z43" s="2" t="str">
        <f>+('3 Planilla Preadjudicación OTIC'!Z43)</f>
        <v>NO</v>
      </c>
      <c r="AA43" s="2" t="str">
        <f>+('3 Planilla Preadjudicación OTIC'!AA43)</f>
        <v>SI</v>
      </c>
      <c r="AB43" s="4" t="str">
        <f>+('3 Planilla Preadjudicación OTIC'!AB43)</f>
        <v>SE AJUSTA A PLAN FORMATIVO</v>
      </c>
      <c r="AC43" s="4" t="str">
        <f>+('3 Planilla Preadjudicación OTIC'!AC43)</f>
        <v>HOMBRES Y MUJERES DE 18 AÑOS O MAS, QUE PERTENECEN AL 80% MAS VULNERABLES, RESIDEN EN LA COMUNA DE PUERTO MONTT Y TENER EDUCACIÓN MEDIA COMPLETA Y PRESENTAR EL CERTIFICADO DE INHABILIDAD CORRESPONDIENTE.</v>
      </c>
      <c r="AD43" s="2" t="str">
        <f>+('3 Planilla Preadjudicación OTIC'!AD43)</f>
        <v>NO</v>
      </c>
      <c r="AE43" s="4">
        <f>+('3 Planilla Preadjudicación OTIC'!AE43)</f>
        <v>0</v>
      </c>
      <c r="AF43" s="2" t="str">
        <f>+('3 Planilla Preadjudicación OTIC'!AF43)</f>
        <v>CERRADA</v>
      </c>
      <c r="AG43" s="2">
        <f>+('3 Planilla Preadjudicación OTIC'!AG43)</f>
        <v>33</v>
      </c>
      <c r="AH43" s="2">
        <f>+('3 Planilla Preadjudicación OTIC'!AH43)</f>
        <v>3</v>
      </c>
      <c r="AI43" s="135" t="str">
        <f>+('3 Planilla Preadjudicación OTIC'!AI43)</f>
        <v>77921968-2</v>
      </c>
      <c r="AJ43" s="4" t="str">
        <f>+('3 Planilla Preadjudicación OTIC'!AJ43)</f>
        <v>OTEC GEMA CHILE SpA</v>
      </c>
      <c r="AK43" s="2">
        <f>+('3 Planilla Preadjudicación OTIC'!AK43)</f>
        <v>132</v>
      </c>
      <c r="AL43" s="2">
        <f>+('3 Planilla Preadjudicación OTIC'!AL43)</f>
        <v>33</v>
      </c>
      <c r="AM43" s="12">
        <f>+('3 Planilla Preadjudicación OTIC'!AM43)</f>
        <v>7434</v>
      </c>
      <c r="AN43" s="12">
        <f>+('3 Planilla Preadjudicación OTIC'!AN43)</f>
        <v>100000</v>
      </c>
      <c r="AO43" s="12">
        <f>+('3 Planilla Preadjudicación OTIC'!AO43)</f>
        <v>0</v>
      </c>
      <c r="AP43" s="12">
        <f>+('3 Planilla Preadjudicación OTIC'!AP43)</f>
        <v>9812880</v>
      </c>
      <c r="AQ43" s="12">
        <f>+('3 Planilla Preadjudicación OTIC'!AQ43)</f>
        <v>1320000</v>
      </c>
      <c r="AR43" s="12">
        <f>+('3 Planilla Preadjudicación OTIC'!AR43)</f>
        <v>1000000</v>
      </c>
      <c r="AS43" s="12">
        <f>+('3 Planilla Preadjudicación OTIC'!AS43)</f>
        <v>0</v>
      </c>
      <c r="AT43" s="12">
        <f>+('3 Planilla Preadjudicación OTIC'!AT43)</f>
        <v>0</v>
      </c>
      <c r="AU43" s="12">
        <f>+('3 Planilla Preadjudicación OTIC'!AU43)</f>
        <v>12132880</v>
      </c>
      <c r="AV43" s="2" t="str">
        <f>+('3 Planilla Preadjudicación OTIC'!AV43)</f>
        <v>SI</v>
      </c>
      <c r="AW43" s="4">
        <f>+('3 Planilla Preadjudicación OTIC'!AW43)</f>
        <v>0</v>
      </c>
      <c r="AX43" s="2">
        <f>+('3 Planilla Preadjudicación OTIC'!AX43)</f>
        <v>1</v>
      </c>
      <c r="AY43" s="2">
        <f>+('3 Planilla Preadjudicación OTIC'!AY43)</f>
        <v>7</v>
      </c>
      <c r="AZ43" s="2">
        <f>+('3 Planilla Preadjudicación OTIC'!AZ43)</f>
        <v>0</v>
      </c>
      <c r="BA43" s="2">
        <f>+('3 Planilla Preadjudicación OTIC'!BA43)</f>
        <v>0</v>
      </c>
      <c r="BB43" s="2">
        <f>+('3 Planilla Preadjudicación OTIC'!BB43)</f>
        <v>0</v>
      </c>
      <c r="BC43" s="2">
        <f>+('3 Planilla Preadjudicación OTIC'!BC43)</f>
        <v>0</v>
      </c>
      <c r="BD43" s="2">
        <f>+('3 Planilla Preadjudicación OTIC'!BD43)</f>
        <v>0</v>
      </c>
      <c r="BE43" s="2">
        <f>+('3 Planilla Preadjudicación OTIC'!BE43)</f>
        <v>0</v>
      </c>
      <c r="BF43" s="2">
        <f>+('3 Planilla Preadjudicación OTIC'!BF43)</f>
        <v>0</v>
      </c>
      <c r="BG43" s="2">
        <f>+('3 Planilla Preadjudicación OTIC'!BG43)</f>
        <v>1</v>
      </c>
      <c r="BH43" s="2">
        <f>+('3 Planilla Preadjudicación OTIC'!BH43)</f>
        <v>1</v>
      </c>
      <c r="BI43" s="2">
        <f>+('3 Planilla Preadjudicación OTIC'!BI43)</f>
        <v>1</v>
      </c>
      <c r="BJ43" s="2">
        <f>+('3 Planilla Preadjudicación OTIC'!BJ43)</f>
        <v>1</v>
      </c>
      <c r="BK43" s="2">
        <f>+('3 Planilla Preadjudicación OTIC'!BK43)</f>
        <v>1</v>
      </c>
      <c r="BL43" s="2">
        <f>+('3 Planilla Preadjudicación OTIC'!BL43)</f>
        <v>6</v>
      </c>
      <c r="BM43" s="104">
        <f>ROUND(('3 Planilla Preadjudicación OTIC'!BM43),1)</f>
        <v>1.9</v>
      </c>
      <c r="BN43" s="4" t="str">
        <f>+('3 Planilla Preadjudicación OTIC'!BN43)</f>
        <v>NO</v>
      </c>
      <c r="BO43" s="4">
        <f>+('3 Planilla Preadjudicación OTIC'!BO43)</f>
        <v>0</v>
      </c>
      <c r="BP43" s="4">
        <f>+('3 Planilla Preadjudicación OTIC'!BP43)</f>
        <v>0</v>
      </c>
      <c r="BQ43" s="4">
        <f>+('3 Planilla Preadjudicación OTIC'!BQ43)</f>
        <v>0</v>
      </c>
      <c r="BR43" s="4">
        <f>+('3 Planilla Preadjudicación OTIC'!BR43)</f>
        <v>0</v>
      </c>
      <c r="BS43" s="4">
        <f>+('3 Planilla Preadjudicación OTIC'!BS43)</f>
        <v>0</v>
      </c>
      <c r="BT43" s="4">
        <f>+('3 Planilla Preadjudicación OTIC'!BT43)</f>
        <v>0</v>
      </c>
      <c r="BU43" s="85">
        <f>IF(VLOOKUP(A43,'BD OFICIAL'!$A$1:$AL$2098,7,0)=D43,0,1)</f>
        <v>0</v>
      </c>
      <c r="BV43" s="85">
        <f>IF(VLOOKUP(A43,'BD OFICIAL'!$A$1:$AL$2098,11,0)=J43,0,1)</f>
        <v>0</v>
      </c>
      <c r="BW43" s="85">
        <f>IF(VLOOKUP(A43,'BD OFICIAL'!$A$1:$AL$2098,13,0)=L43,0,1)</f>
        <v>0</v>
      </c>
      <c r="BX43" s="2">
        <f>IF(VLOOKUP(A43,'BD OFICIAL'!$A$1:$AL$2098,16,0)=O43,0,1)</f>
        <v>0</v>
      </c>
      <c r="BY43" s="2">
        <f>IF(VLOOKUP(A43,'BD OFICIAL'!$A$1:$AL$2098,17,0)=P43,0,1)</f>
        <v>0</v>
      </c>
      <c r="BZ43" s="2">
        <f>IF(VLOOKUP(A43,'BD OFICIAL'!$A$1:$AL$2098,19,0)=R43,0,1)</f>
        <v>0</v>
      </c>
      <c r="CA43" s="2">
        <f>IF(VLOOKUP(A43,'BD OFICIAL'!$A$1:$AL$2098,21,0)=T43,0,1)</f>
        <v>0</v>
      </c>
      <c r="CB43" s="2">
        <f>IF(VLOOKUP(A43,'BD OFICIAL'!$A$1:$AL$2098,24,0)=AK43,0,1)</f>
        <v>0</v>
      </c>
      <c r="CC43" s="2">
        <f>IF(VLOOKUP(A43,'BD OFICIAL'!$A$1:$AL$2098,25,0)=X43,0,1)</f>
        <v>0</v>
      </c>
      <c r="CD43" s="2">
        <f>IF(VLOOKUP(A43,'BD OFICIAL'!$A$1:$AL$2098,26,0)=Y43,0,1)</f>
        <v>0</v>
      </c>
      <c r="CE43" s="2">
        <f>IF(VLOOKUP(A43,'BD OFICIAL'!$A$1:$AL$2098,27,0)=Z43,0,1)</f>
        <v>0</v>
      </c>
      <c r="CF43" s="2">
        <f>IF(VLOOKUP(A43,'BD OFICIAL'!$A$1:$AL$2098,28,0)=AA43,0,1)</f>
        <v>0</v>
      </c>
      <c r="CG43" s="2">
        <f>IF(VLOOKUP(A43,'BD OFICIAL'!$A$1:$AL$2098,33,0)=AF43,0,1)</f>
        <v>0</v>
      </c>
      <c r="CH43" s="2">
        <f>IF(VLOOKUP(A43,'BD OFICIAL'!$A$1:$AL$2098,35,0)=AH43,0,1)</f>
        <v>0</v>
      </c>
      <c r="CI43" s="85">
        <f>IF(VLOOKUP(A43,'BD OFICIAL'!$A$1:$AL$2098,34,0)=AL43,0,1)</f>
        <v>0</v>
      </c>
      <c r="CJ43" s="12">
        <f>VLOOKUP(A43,'BD OFICIAL'!$A$1:$AM$2098,36,0)*AM43-AP43</f>
        <v>0</v>
      </c>
      <c r="CK43" s="85" t="str">
        <f t="shared" si="0"/>
        <v>SHMAN</v>
      </c>
      <c r="CL43" s="85" t="str">
        <f t="shared" si="1"/>
        <v>SI</v>
      </c>
      <c r="CM43" s="85" t="str">
        <f t="shared" si="2"/>
        <v>NO</v>
      </c>
      <c r="CN43" s="31">
        <f t="shared" si="3"/>
        <v>0</v>
      </c>
      <c r="CO43" s="31">
        <f t="shared" si="4"/>
        <v>0</v>
      </c>
      <c r="CP43" s="31">
        <f t="shared" si="5"/>
        <v>0</v>
      </c>
      <c r="CQ43" s="31">
        <f>IF(Y43="NO",0,IF(Y43="SI",IF(VLOOKUP(A43,'BD OFICIAL'!$A:$AO,40,0)=AQ43,0,1)))</f>
        <v>0</v>
      </c>
      <c r="CR43" s="31">
        <f>IF(Z43="NO",0,IF(Z43="SI",IF(VLOOKUP(B43,'BD OFICIAL'!$A:$AO,41,0)=AS43,0,1)))</f>
        <v>0</v>
      </c>
      <c r="CS43" s="31">
        <f t="shared" si="6"/>
        <v>0</v>
      </c>
      <c r="CT43" s="31">
        <f t="shared" si="7"/>
        <v>0</v>
      </c>
      <c r="CU43" s="31">
        <f>IF(VLOOKUP(A43,'BD OFICIAL'!$A$1:$AL$1056,31,0)="SI",IF(AT43&gt;0,0,1),IF(AT43=0,0,1))</f>
        <v>0</v>
      </c>
      <c r="CV43" s="31">
        <f t="shared" si="8"/>
        <v>0</v>
      </c>
      <c r="CW43" s="31">
        <f t="shared" si="9"/>
        <v>0</v>
      </c>
      <c r="CX43" s="85" t="str">
        <f t="shared" si="10"/>
        <v>SI</v>
      </c>
      <c r="CY43" s="31">
        <f t="shared" si="11"/>
        <v>0</v>
      </c>
      <c r="CZ43" s="85" t="str">
        <f>IF(ISERROR(VLOOKUP(AI43,EXPERIENCIA!$A$1:$C$2100,1,0)),"NO","SI")</f>
        <v>NO</v>
      </c>
      <c r="DA43" s="85">
        <f>IF(CX43="no","NO APLICA",IF(AX43=0,"ERROR NOTA",IF(AND(AX43&gt;1,CZ43="NO"),"ERROR NOTA",IF(AND(CZ43="NO",AX43=1),0,IF(VLOOKUP(AI43,EXPERIENCIA!$A$1:$C$2100,3,0)=AX43,0,"ERROR NOTA")))))</f>
        <v>0</v>
      </c>
      <c r="DB43" s="85" t="str">
        <f>IF(ISERROR(VLOOKUP(AI43,COMPORTAMIENTO!$A$1:$C$2100,1,0)),"NO","SI")</f>
        <v>NO</v>
      </c>
      <c r="DC43" s="85">
        <f>IF(CX43="NO","NO APLICA",IF(AY43=0,"ERROR NOTA",IF(AND(DB43="NO",AY43=7),0,IF(VLOOKUP(AI43,COMPORTAMIENTO!$A$2:$H$2100,8,0)=AY43,0,"ERROR NOTA"))))</f>
        <v>0</v>
      </c>
      <c r="DD43" s="104">
        <f t="shared" si="12"/>
        <v>0.1</v>
      </c>
      <c r="DE43" s="104">
        <f t="shared" si="13"/>
        <v>0.70000000000000007</v>
      </c>
      <c r="DF43" s="85" t="str">
        <f t="shared" si="14"/>
        <v>SI</v>
      </c>
      <c r="DG43" s="85">
        <f t="shared" si="15"/>
        <v>0</v>
      </c>
      <c r="DH43" s="85">
        <f t="shared" si="16"/>
        <v>0</v>
      </c>
      <c r="DI43" s="85">
        <f t="shared" si="17"/>
        <v>0</v>
      </c>
      <c r="DJ43" s="12">
        <f t="shared" si="34"/>
        <v>1</v>
      </c>
      <c r="DK43" s="7">
        <f t="shared" si="19"/>
        <v>1</v>
      </c>
      <c r="DL43" s="12">
        <f t="shared" si="20"/>
        <v>7434</v>
      </c>
      <c r="DM43" s="12">
        <f>VLOOKUP(A43,'5 TD'!$A:$B,2,0)</f>
        <v>6373</v>
      </c>
      <c r="DN43" s="7">
        <f t="shared" si="21"/>
        <v>6</v>
      </c>
      <c r="DO43" s="85" t="str">
        <f t="shared" si="22"/>
        <v>APROBADO</v>
      </c>
      <c r="DP43" s="85" t="str">
        <f t="shared" si="23"/>
        <v>APROBADO</v>
      </c>
      <c r="DQ43" s="7">
        <f t="shared" si="24"/>
        <v>1.9</v>
      </c>
      <c r="DR43" s="85" t="str">
        <f t="shared" si="25"/>
        <v>APROBADO</v>
      </c>
      <c r="DS43" s="2" t="str">
        <f>+('3 Planilla Preadjudicación OTIC'!BN43)</f>
        <v>NO</v>
      </c>
      <c r="DT43" s="2">
        <f>IF(DR43="APROBADO",VLOOKUP(A43,'5 TD'!$D$3:$E$270,2,0),"NO APLICA")</f>
        <v>7</v>
      </c>
      <c r="DU43" s="2" t="str">
        <f t="shared" si="26"/>
        <v>NO</v>
      </c>
      <c r="DV43" s="2" t="str">
        <f>IF(DU43="SI",VLOOKUP(A43,'5 TD'!$G$3:$H$270,2,0),"NO APLICA ")</f>
        <v xml:space="preserve">NO APLICA </v>
      </c>
      <c r="DW43" s="2" t="str">
        <f t="shared" si="27"/>
        <v>NO</v>
      </c>
      <c r="DX43" s="2" t="str">
        <f>IF(DW43="SI",VLOOKUP(A43,'5 TD'!$J$4:$K$472,2,0),"NO APLICA")</f>
        <v>NO APLICA</v>
      </c>
      <c r="DY43" s="2" t="str">
        <f t="shared" si="28"/>
        <v>NO APLICA</v>
      </c>
      <c r="DZ43" s="7" t="str">
        <f>IF(DY43="SI",VLOOKUP(A43,'5 TD'!$M$4:$N$350,2,0),"NO APLICA")</f>
        <v>NO APLICA</v>
      </c>
      <c r="EA43" s="2" t="str">
        <f t="shared" si="29"/>
        <v>NO APLICA</v>
      </c>
      <c r="EB43" s="12" t="str">
        <f t="shared" si="30"/>
        <v/>
      </c>
      <c r="EC43" s="12" t="str">
        <f>IF(EA43="SI",VLOOKUP(A43,'5 TD'!$V$4:$W$479,2,0),"NO APLICA")</f>
        <v>NO APLICA</v>
      </c>
      <c r="ED43" s="2" t="str">
        <f t="shared" si="31"/>
        <v>NO</v>
      </c>
      <c r="EE43" s="79" t="str">
        <f>IF(ED43="SI",VLOOKUP(AI43,COMPORTAMIENTO!$A$1:$H$2100,7,0),"NO APLICA")</f>
        <v>NO APLICA</v>
      </c>
      <c r="EF43" s="12" t="str">
        <f>IF(ED43="SI",VLOOKUP(A43,'5 TD'!$P$2:$Q$479,2,0),"NO APLICA")</f>
        <v>NO APLICA</v>
      </c>
      <c r="EG43" s="2" t="str">
        <f t="shared" si="32"/>
        <v>NO</v>
      </c>
      <c r="EH43" s="2">
        <f>IF(CZ43="no",0,VLOOKUP(AI43,EXPERIENCIA!$A$1:$C$2100,2,0))</f>
        <v>0</v>
      </c>
      <c r="EI43" s="2">
        <f>IF(CZ43="si",VLOOKUP(A43,'5 TD'!$S$3:$T$2103,2,0),0)</f>
        <v>0</v>
      </c>
      <c r="EJ43" s="2" t="str">
        <f t="shared" si="33"/>
        <v>SI</v>
      </c>
      <c r="EK43" s="2">
        <f>+('3 Planilla Preadjudicación OTIC'!BU43)</f>
        <v>0</v>
      </c>
      <c r="EL43" s="4"/>
      <c r="EO43" s="214"/>
      <c r="EQ43" s="86"/>
    </row>
    <row r="44" spans="1:147" s="3" customFormat="1" ht="13" x14ac:dyDescent="0.3">
      <c r="A44" s="2">
        <f>+('3 Planilla Preadjudicación OTIC'!A44)</f>
        <v>14444</v>
      </c>
      <c r="B44" s="2" t="str">
        <f>+('3 Planilla Preadjudicación OTIC'!B44)</f>
        <v>65181652-1</v>
      </c>
      <c r="C44" s="4">
        <f>+('3 Planilla Preadjudicación OTIC'!E44)</f>
        <v>2025</v>
      </c>
      <c r="D44" s="4" t="str">
        <f>+('3 Planilla Preadjudicación OTIC'!F44)</f>
        <v>MANDATO</v>
      </c>
      <c r="E44" s="4" t="str">
        <f>+('3 Planilla Preadjudicación OTIC'!G44)</f>
        <v>96505760-9</v>
      </c>
      <c r="F44" s="4" t="str">
        <f>+('3 Planilla Preadjudicación OTIC'!H44)</f>
        <v>COLBÚN</v>
      </c>
      <c r="G44" s="4"/>
      <c r="H44" s="4"/>
      <c r="I44" s="4" t="str">
        <f>+('3 Planilla Preadjudicación OTIC'!I44)</f>
        <v>COCINA NACIONAL</v>
      </c>
      <c r="J44" s="4" t="str">
        <f>+('3 Planilla Preadjudicación OTIC'!J44)</f>
        <v>PF0981</v>
      </c>
      <c r="K44" s="4" t="str">
        <f>+('3 Planilla Preadjudicación OTIC'!K44)</f>
        <v>TÉCNICAS PARA EL EMPRENDIMIENTO</v>
      </c>
      <c r="L44" s="4" t="str">
        <f>+('3 Planilla Preadjudicación OTIC'!L44)</f>
        <v>PF0921</v>
      </c>
      <c r="M44" s="2">
        <f>+('3 Planilla Preadjudicación OTIC'!M44)</f>
        <v>8</v>
      </c>
      <c r="N44" s="4" t="str">
        <f>+('3 Planilla Preadjudicación OTIC'!N44)</f>
        <v>BIO BIO</v>
      </c>
      <c r="O44" s="4" t="str">
        <f>+('3 Planilla Preadjudicación OTIC'!O44)</f>
        <v>MULCHÉN</v>
      </c>
      <c r="P44" s="4" t="str">
        <f>+('3 Planilla Preadjudicación OTIC'!P44)</f>
        <v>EMPRENDEDORES/AS INFORMALES O PERSONAS VULNERABLES PERTENECIENTES AL 80% MAS VULNERABLE</v>
      </c>
      <c r="Q44" s="4" t="str">
        <f>+('3 Planilla Preadjudicación OTIC'!Q44)</f>
        <v>PRESENCIAL</v>
      </c>
      <c r="R44" s="4" t="str">
        <f>+('3 Planilla Preadjudicación OTIC'!R44)</f>
        <v>INDEPENDIENTE</v>
      </c>
      <c r="S44" s="4">
        <f>+('3 Planilla Preadjudicación OTIC'!S44)</f>
        <v>33</v>
      </c>
      <c r="T44" s="2">
        <f>+('3 Planilla Preadjudicación OTIC'!T44)</f>
        <v>10</v>
      </c>
      <c r="U44" s="2">
        <f>+('3 Planilla Preadjudicación OTIC'!U44)</f>
        <v>120</v>
      </c>
      <c r="V44" s="2">
        <f>+('3 Planilla Preadjudicación OTIC'!V44)</f>
        <v>12</v>
      </c>
      <c r="W44" s="2">
        <f>+('3 Planilla Preadjudicación OTIC'!W44)</f>
        <v>132</v>
      </c>
      <c r="X44" s="2">
        <f>+('3 Planilla Preadjudicación OTIC'!X44)</f>
        <v>4</v>
      </c>
      <c r="Y44" s="2" t="str">
        <f>+('3 Planilla Preadjudicación OTIC'!Y44)</f>
        <v>SI</v>
      </c>
      <c r="Z44" s="2" t="str">
        <f>+('3 Planilla Preadjudicación OTIC'!Z44)</f>
        <v>NO</v>
      </c>
      <c r="AA44" s="2" t="str">
        <f>+('3 Planilla Preadjudicación OTIC'!AA44)</f>
        <v>SI</v>
      </c>
      <c r="AB44" s="4" t="str">
        <f>+('3 Planilla Preadjudicación OTIC'!AB44)</f>
        <v>SE AJUSTA A PLAN FORMATIVO</v>
      </c>
      <c r="AC44" s="4" t="str">
        <f>+('3 Planilla Preadjudicación OTIC'!AC44)</f>
        <v>HOMBRES Y MUJERES DE 18 AÑOS O MAS, QUE PERTENECEN AL 80% MAS VULNERABLES, RESIDEN EN LA COMUNA DE MULCHEN Y TENER EDUCACIÓN MEDIA COMPLETA, PREFERENTEMENTE.</v>
      </c>
      <c r="AD44" s="2" t="str">
        <f>+('3 Planilla Preadjudicación OTIC'!AD44)</f>
        <v>NO</v>
      </c>
      <c r="AE44" s="4">
        <f>+('3 Planilla Preadjudicación OTIC'!AE44)</f>
        <v>0</v>
      </c>
      <c r="AF44" s="2" t="str">
        <f>+('3 Planilla Preadjudicación OTIC'!AF44)</f>
        <v>CERRADA</v>
      </c>
      <c r="AG44" s="2">
        <f>+('3 Planilla Preadjudicación OTIC'!AG44)</f>
        <v>33</v>
      </c>
      <c r="AH44" s="2">
        <f>+('3 Planilla Preadjudicación OTIC'!AH44)</f>
        <v>3</v>
      </c>
      <c r="AI44" s="135" t="str">
        <f>+('3 Planilla Preadjudicación OTIC'!AI44)</f>
        <v>76401288-7</v>
      </c>
      <c r="AJ44" s="4" t="str">
        <f>+('3 Planilla Preadjudicación OTIC'!AJ44)</f>
        <v>Centro de Formación de Competencias Laborales SpA</v>
      </c>
      <c r="AK44" s="2">
        <f>+('3 Planilla Preadjudicación OTIC'!AK44)</f>
        <v>132</v>
      </c>
      <c r="AL44" s="2">
        <f>+('3 Planilla Preadjudicación OTIC'!AL44)</f>
        <v>33</v>
      </c>
      <c r="AM44" s="12">
        <f>+('3 Planilla Preadjudicación OTIC'!AM44)</f>
        <v>6373</v>
      </c>
      <c r="AN44" s="12">
        <f>+('3 Planilla Preadjudicación OTIC'!AN44)</f>
        <v>100000</v>
      </c>
      <c r="AO44" s="12">
        <f>+('3 Planilla Preadjudicación OTIC'!AO44)</f>
        <v>0</v>
      </c>
      <c r="AP44" s="12">
        <f>+('3 Planilla Preadjudicación OTIC'!AP44)</f>
        <v>8412360</v>
      </c>
      <c r="AQ44" s="12">
        <f>+('3 Planilla Preadjudicación OTIC'!AQ44)</f>
        <v>1320000</v>
      </c>
      <c r="AR44" s="12">
        <f>+('3 Planilla Preadjudicación OTIC'!AR44)</f>
        <v>1000000</v>
      </c>
      <c r="AS44" s="12">
        <f>+('3 Planilla Preadjudicación OTIC'!AS44)</f>
        <v>0</v>
      </c>
      <c r="AT44" s="12">
        <f>+('3 Planilla Preadjudicación OTIC'!AT44)</f>
        <v>0</v>
      </c>
      <c r="AU44" s="12">
        <f>+('3 Planilla Preadjudicación OTIC'!AU44)</f>
        <v>10732360</v>
      </c>
      <c r="AV44" s="2" t="str">
        <f>+('3 Planilla Preadjudicación OTIC'!AV44)</f>
        <v>SI</v>
      </c>
      <c r="AW44" s="4">
        <f>+('3 Planilla Preadjudicación OTIC'!AW44)</f>
        <v>0</v>
      </c>
      <c r="AX44" s="2">
        <f>+('3 Planilla Preadjudicación OTIC'!AX44)</f>
        <v>5</v>
      </c>
      <c r="AY44" s="2">
        <f>+('3 Planilla Preadjudicación OTIC'!AY44)</f>
        <v>7</v>
      </c>
      <c r="AZ44" s="2">
        <f>+('3 Planilla Preadjudicación OTIC'!AZ44)</f>
        <v>0</v>
      </c>
      <c r="BA44" s="2">
        <f>+('3 Planilla Preadjudicación OTIC'!BA44)</f>
        <v>0</v>
      </c>
      <c r="BB44" s="2">
        <f>+('3 Planilla Preadjudicación OTIC'!BB44)</f>
        <v>0</v>
      </c>
      <c r="BC44" s="2">
        <f>+('3 Planilla Preadjudicación OTIC'!BC44)</f>
        <v>0</v>
      </c>
      <c r="BD44" s="2">
        <f>+('3 Planilla Preadjudicación OTIC'!BD44)</f>
        <v>0</v>
      </c>
      <c r="BE44" s="2">
        <f>+('3 Planilla Preadjudicación OTIC'!BE44)</f>
        <v>0</v>
      </c>
      <c r="BF44" s="2">
        <f>+('3 Planilla Preadjudicación OTIC'!BF44)</f>
        <v>0</v>
      </c>
      <c r="BG44" s="2">
        <f>+('3 Planilla Preadjudicación OTIC'!BG44)</f>
        <v>7</v>
      </c>
      <c r="BH44" s="2">
        <f>+('3 Planilla Preadjudicación OTIC'!BH44)</f>
        <v>7</v>
      </c>
      <c r="BI44" s="2">
        <f>+('3 Planilla Preadjudicación OTIC'!BI44)</f>
        <v>7</v>
      </c>
      <c r="BJ44" s="2">
        <f>+('3 Planilla Preadjudicación OTIC'!BJ44)</f>
        <v>7</v>
      </c>
      <c r="BK44" s="2">
        <f>+('3 Planilla Preadjudicación OTIC'!BK44)</f>
        <v>7</v>
      </c>
      <c r="BL44" s="2">
        <f>+('3 Planilla Preadjudicación OTIC'!BL44)</f>
        <v>7</v>
      </c>
      <c r="BM44" s="104">
        <f>ROUND(('3 Planilla Preadjudicación OTIC'!BM44),1)</f>
        <v>6.8</v>
      </c>
      <c r="BN44" s="4" t="str">
        <f>+('3 Planilla Preadjudicación OTIC'!BN44)</f>
        <v>NO</v>
      </c>
      <c r="BO44" s="4">
        <f>+('3 Planilla Preadjudicación OTIC'!BO44)</f>
        <v>0</v>
      </c>
      <c r="BP44" s="4">
        <f>+('3 Planilla Preadjudicación OTIC'!BP44)</f>
        <v>0</v>
      </c>
      <c r="BQ44" s="4">
        <f>+('3 Planilla Preadjudicación OTIC'!BQ44)</f>
        <v>0</v>
      </c>
      <c r="BR44" s="4">
        <f>+('3 Planilla Preadjudicación OTIC'!BR44)</f>
        <v>0</v>
      </c>
      <c r="BS44" s="4">
        <f>+('3 Planilla Preadjudicación OTIC'!BS44)</f>
        <v>0</v>
      </c>
      <c r="BT44" s="4">
        <f>+('3 Planilla Preadjudicación OTIC'!BT44)</f>
        <v>0</v>
      </c>
      <c r="BU44" s="85">
        <f>IF(VLOOKUP(A44,'BD OFICIAL'!$A$1:$AL$2098,7,0)=D44,0,1)</f>
        <v>0</v>
      </c>
      <c r="BV44" s="85">
        <f>IF(VLOOKUP(A44,'BD OFICIAL'!$A$1:$AL$2098,11,0)=J44,0,1)</f>
        <v>0</v>
      </c>
      <c r="BW44" s="85">
        <f>IF(VLOOKUP(A44,'BD OFICIAL'!$A$1:$AL$2098,13,0)=L44,0,1)</f>
        <v>0</v>
      </c>
      <c r="BX44" s="2">
        <f>IF(VLOOKUP(A44,'BD OFICIAL'!$A$1:$AL$2098,16,0)=O44,0,1)</f>
        <v>0</v>
      </c>
      <c r="BY44" s="2">
        <f>IF(VLOOKUP(A44,'BD OFICIAL'!$A$1:$AL$2098,17,0)=P44,0,1)</f>
        <v>0</v>
      </c>
      <c r="BZ44" s="2">
        <f>IF(VLOOKUP(A44,'BD OFICIAL'!$A$1:$AL$2098,19,0)=R44,0,1)</f>
        <v>0</v>
      </c>
      <c r="CA44" s="2">
        <f>IF(VLOOKUP(A44,'BD OFICIAL'!$A$1:$AL$2098,21,0)=T44,0,1)</f>
        <v>0</v>
      </c>
      <c r="CB44" s="2">
        <f>IF(VLOOKUP(A44,'BD OFICIAL'!$A$1:$AL$2098,24,0)=AK44,0,1)</f>
        <v>0</v>
      </c>
      <c r="CC44" s="2">
        <f>IF(VLOOKUP(A44,'BD OFICIAL'!$A$1:$AL$2098,25,0)=X44,0,1)</f>
        <v>0</v>
      </c>
      <c r="CD44" s="2">
        <f>IF(VLOOKUP(A44,'BD OFICIAL'!$A$1:$AL$2098,26,0)=Y44,0,1)</f>
        <v>0</v>
      </c>
      <c r="CE44" s="2">
        <f>IF(VLOOKUP(A44,'BD OFICIAL'!$A$1:$AL$2098,27,0)=Z44,0,1)</f>
        <v>0</v>
      </c>
      <c r="CF44" s="2">
        <f>IF(VLOOKUP(A44,'BD OFICIAL'!$A$1:$AL$2098,28,0)=AA44,0,1)</f>
        <v>0</v>
      </c>
      <c r="CG44" s="2">
        <f>IF(VLOOKUP(A44,'BD OFICIAL'!$A$1:$AL$2098,33,0)=AF44,0,1)</f>
        <v>0</v>
      </c>
      <c r="CH44" s="2">
        <f>IF(VLOOKUP(A44,'BD OFICIAL'!$A$1:$AL$2098,35,0)=AH44,0,1)</f>
        <v>0</v>
      </c>
      <c r="CI44" s="85">
        <f>IF(VLOOKUP(A44,'BD OFICIAL'!$A$1:$AL$2098,34,0)=AL44,0,1)</f>
        <v>0</v>
      </c>
      <c r="CJ44" s="12">
        <f>VLOOKUP(A44,'BD OFICIAL'!$A$1:$AM$2098,36,0)*AM44-AP44</f>
        <v>0</v>
      </c>
      <c r="CK44" s="85" t="str">
        <f t="shared" si="0"/>
        <v>SHMAN</v>
      </c>
      <c r="CL44" s="85" t="str">
        <f t="shared" si="1"/>
        <v>SI</v>
      </c>
      <c r="CM44" s="85" t="str">
        <f t="shared" si="2"/>
        <v>NO</v>
      </c>
      <c r="CN44" s="31">
        <f t="shared" si="3"/>
        <v>0</v>
      </c>
      <c r="CO44" s="31">
        <f t="shared" si="4"/>
        <v>0</v>
      </c>
      <c r="CP44" s="31">
        <f t="shared" si="5"/>
        <v>0</v>
      </c>
      <c r="CQ44" s="31">
        <f>IF(Y44="NO",0,IF(Y44="SI",IF(VLOOKUP(A44,'BD OFICIAL'!$A:$AO,40,0)=AQ44,0,1)))</f>
        <v>0</v>
      </c>
      <c r="CR44" s="31">
        <f>IF(Z44="NO",0,IF(Z44="SI",IF(VLOOKUP(B44,'BD OFICIAL'!$A:$AO,41,0)=AS44,0,1)))</f>
        <v>0</v>
      </c>
      <c r="CS44" s="31">
        <f t="shared" si="6"/>
        <v>0</v>
      </c>
      <c r="CT44" s="31">
        <f t="shared" si="7"/>
        <v>0</v>
      </c>
      <c r="CU44" s="31">
        <f>IF(VLOOKUP(A44,'BD OFICIAL'!$A$1:$AL$1056,31,0)="SI",IF(AT44&gt;0,0,1),IF(AT44=0,0,1))</f>
        <v>0</v>
      </c>
      <c r="CV44" s="31">
        <f t="shared" si="8"/>
        <v>0</v>
      </c>
      <c r="CW44" s="31">
        <f t="shared" si="9"/>
        <v>0</v>
      </c>
      <c r="CX44" s="85" t="str">
        <f t="shared" si="10"/>
        <v>SI</v>
      </c>
      <c r="CY44" s="31">
        <f t="shared" si="11"/>
        <v>0</v>
      </c>
      <c r="CZ44" s="85" t="str">
        <f>IF(ISERROR(VLOOKUP(AI44,EXPERIENCIA!$A$1:$C$2100,1,0)),"NO","SI")</f>
        <v>SI</v>
      </c>
      <c r="DA44" s="85">
        <f>IF(CX44="no","NO APLICA",IF(AX44=0,"ERROR NOTA",IF(AND(AX44&gt;1,CZ44="NO"),"ERROR NOTA",IF(AND(CZ44="NO",AX44=1),0,IF(VLOOKUP(AI44,EXPERIENCIA!$A$1:$C$2100,3,0)=AX44,0,"ERROR NOTA")))))</f>
        <v>0</v>
      </c>
      <c r="DB44" s="85" t="str">
        <f>IF(ISERROR(VLOOKUP(AI44,COMPORTAMIENTO!$A$1:$C$2100,1,0)),"NO","SI")</f>
        <v>SI</v>
      </c>
      <c r="DC44" s="85">
        <f>IF(CX44="NO","NO APLICA",IF(AY44=0,"ERROR NOTA",IF(AND(DB44="NO",AY44=7),0,IF(VLOOKUP(AI44,COMPORTAMIENTO!$A$2:$H$2100,8,0)=AY44,0,"ERROR NOTA"))))</f>
        <v>0</v>
      </c>
      <c r="DD44" s="104">
        <f t="shared" si="12"/>
        <v>0.5</v>
      </c>
      <c r="DE44" s="104">
        <f t="shared" si="13"/>
        <v>0.70000000000000007</v>
      </c>
      <c r="DF44" s="85" t="str">
        <f t="shared" si="14"/>
        <v>SI</v>
      </c>
      <c r="DG44" s="85">
        <f t="shared" si="15"/>
        <v>0</v>
      </c>
      <c r="DH44" s="85">
        <f t="shared" si="16"/>
        <v>0</v>
      </c>
      <c r="DI44" s="85">
        <f t="shared" si="17"/>
        <v>0</v>
      </c>
      <c r="DJ44" s="12">
        <f t="shared" si="34"/>
        <v>7.0000000000000009</v>
      </c>
      <c r="DK44" s="7">
        <f t="shared" si="19"/>
        <v>7.0000000000000009</v>
      </c>
      <c r="DL44" s="12">
        <f t="shared" si="20"/>
        <v>6373</v>
      </c>
      <c r="DM44" s="12">
        <f>VLOOKUP(A44,'5 TD'!$A:$B,2,0)</f>
        <v>6373</v>
      </c>
      <c r="DN44" s="7">
        <f t="shared" si="21"/>
        <v>7</v>
      </c>
      <c r="DO44" s="85" t="str">
        <f t="shared" si="22"/>
        <v>APROBADO</v>
      </c>
      <c r="DP44" s="85" t="str">
        <f t="shared" si="23"/>
        <v>APROBADO</v>
      </c>
      <c r="DQ44" s="7">
        <f t="shared" si="24"/>
        <v>6.8</v>
      </c>
      <c r="DR44" s="85" t="str">
        <f t="shared" si="25"/>
        <v>APROBADO</v>
      </c>
      <c r="DS44" s="2" t="str">
        <f>+('3 Planilla Preadjudicación OTIC'!BN44)</f>
        <v>NO</v>
      </c>
      <c r="DT44" s="2">
        <f>IF(DR44="APROBADO",VLOOKUP(A44,'5 TD'!$D$3:$E$270,2,0),"NO APLICA")</f>
        <v>7</v>
      </c>
      <c r="DU44" s="2" t="str">
        <f t="shared" si="26"/>
        <v>NO</v>
      </c>
      <c r="DV44" s="152" t="str">
        <f>IF(DU44="SI",VLOOKUP(A44,'5 TD'!$G$3:$H$270,2,0),"NO APLICA ")</f>
        <v xml:space="preserve">NO APLICA </v>
      </c>
      <c r="DW44" s="2" t="str">
        <f t="shared" si="27"/>
        <v>NO</v>
      </c>
      <c r="DX44" s="2" t="str">
        <f>IF(DW44="SI",VLOOKUP(A44,'5 TD'!$J$4:$K$472,2,0),"NO APLICA")</f>
        <v>NO APLICA</v>
      </c>
      <c r="DY44" s="2" t="str">
        <f t="shared" si="28"/>
        <v>NO APLICA</v>
      </c>
      <c r="DZ44" s="7" t="str">
        <f>IF(DY44="SI",VLOOKUP(A44,'5 TD'!$M$4:$N$350,2,0),"NO APLICA")</f>
        <v>NO APLICA</v>
      </c>
      <c r="EA44" s="2" t="str">
        <f t="shared" si="29"/>
        <v>NO APLICA</v>
      </c>
      <c r="EB44" s="12" t="str">
        <f t="shared" si="30"/>
        <v/>
      </c>
      <c r="EC44" s="12" t="str">
        <f>IF(EA44="SI",VLOOKUP(A44,'5 TD'!$V$4:$W$479,2,0),"NO APLICA")</f>
        <v>NO APLICA</v>
      </c>
      <c r="ED44" s="2" t="str">
        <f t="shared" si="31"/>
        <v>NO</v>
      </c>
      <c r="EE44" s="79" t="str">
        <f>IF(ED44="SI",VLOOKUP(AI44,COMPORTAMIENTO!$A$1:$H$2100,7,0),"NO APLICA")</f>
        <v>NO APLICA</v>
      </c>
      <c r="EF44" s="12" t="str">
        <f>IF(ED44="SI",VLOOKUP(A44,'5 TD'!$P$2:$Q$479,2,0),"NO APLICA")</f>
        <v>NO APLICA</v>
      </c>
      <c r="EG44" s="2" t="str">
        <f t="shared" si="32"/>
        <v>NO</v>
      </c>
      <c r="EH44" s="2">
        <f>IF(CZ44="no",0,VLOOKUP(AI44,EXPERIENCIA!$A$1:$C$2100,2,0))</f>
        <v>49</v>
      </c>
      <c r="EI44" s="2">
        <f>IF(CZ44="si",VLOOKUP(A44,'5 TD'!$S$3:$T$2103,2,0),0)</f>
        <v>164</v>
      </c>
      <c r="EJ44" s="2" t="str">
        <f t="shared" si="33"/>
        <v>NO</v>
      </c>
      <c r="EK44" s="2">
        <f>+('3 Planilla Preadjudicación OTIC'!BU44)</f>
        <v>0</v>
      </c>
      <c r="EL44" s="4"/>
      <c r="EQ44" s="86"/>
    </row>
    <row r="45" spans="1:147" s="3" customFormat="1" ht="13" x14ac:dyDescent="0.3">
      <c r="A45" s="2">
        <f>+('3 Planilla Preadjudicación OTIC'!A45)</f>
        <v>14276</v>
      </c>
      <c r="B45" s="2" t="str">
        <f>+('3 Planilla Preadjudicación OTIC'!B45)</f>
        <v>65181652-1</v>
      </c>
      <c r="C45" s="4">
        <f>+('3 Planilla Preadjudicación OTIC'!E45)</f>
        <v>2025</v>
      </c>
      <c r="D45" s="4" t="str">
        <f>+('3 Planilla Preadjudicación OTIC'!F45)</f>
        <v>MANDATO</v>
      </c>
      <c r="E45" s="4" t="str">
        <f>+('3 Planilla Preadjudicación OTIC'!G45)</f>
        <v>70235800-0</v>
      </c>
      <c r="F45" s="4" t="str">
        <f>+('3 Planilla Preadjudicación OTIC'!H45)</f>
        <v>FUNDACION NIÑO Y PATRIA</v>
      </c>
      <c r="G45" s="4"/>
      <c r="H45" s="4"/>
      <c r="I45" s="4" t="str">
        <f>+('3 Planilla Preadjudicación OTIC'!I45)</f>
        <v>ACOMPAÑAMIENTO Y APOYO EN EL CUIDADO DE NIÑOS, NIÑAS Y ADOLESCENTES EN SITUACIÓN DE VULNERABILIDAD DE DERECHOS</v>
      </c>
      <c r="J45" s="4" t="str">
        <f>+('3 Planilla Preadjudicación OTIC'!J45)</f>
        <v>PF1185</v>
      </c>
      <c r="K45" s="4" t="str">
        <f>+('3 Planilla Preadjudicación OTIC'!K45)</f>
        <v>DESARROLLO DEL TRABAJO COLABORATIVO</v>
      </c>
      <c r="L45" s="4" t="str">
        <f>+('3 Planilla Preadjudicación OTIC'!L45)</f>
        <v>PF0918</v>
      </c>
      <c r="M45" s="2">
        <f>+('3 Planilla Preadjudicación OTIC'!M45)</f>
        <v>9</v>
      </c>
      <c r="N45" s="4" t="str">
        <f>+('3 Planilla Preadjudicación OTIC'!N45)</f>
        <v>ARAUCANIA</v>
      </c>
      <c r="O45" s="4" t="str">
        <f>+('3 Planilla Preadjudicación OTIC'!O45)</f>
        <v>VILLARRICA</v>
      </c>
      <c r="P45" s="4" t="str">
        <f>+('3 Planilla Preadjudicación OTIC'!P45)</f>
        <v>TRABAJADORES ACTIVOS O EN PROCESO DE RECONVERSIÓN LABORAL</v>
      </c>
      <c r="Q45" s="4" t="str">
        <f>+('3 Planilla Preadjudicación OTIC'!Q45)</f>
        <v>PRESENCIAL</v>
      </c>
      <c r="R45" s="4" t="str">
        <f>+('3 Planilla Preadjudicación OTIC'!R45)</f>
        <v>DEPENDIENTE</v>
      </c>
      <c r="S45" s="4">
        <f>+('3 Planilla Preadjudicación OTIC'!S45)</f>
        <v>20</v>
      </c>
      <c r="T45" s="2">
        <f>+('3 Planilla Preadjudicación OTIC'!T45)</f>
        <v>11</v>
      </c>
      <c r="U45" s="2">
        <f>+('3 Planilla Preadjudicación OTIC'!U45)</f>
        <v>72</v>
      </c>
      <c r="V45" s="2">
        <f>+('3 Planilla Preadjudicación OTIC'!V45)</f>
        <v>8</v>
      </c>
      <c r="W45" s="2">
        <f>+('3 Planilla Preadjudicación OTIC'!W45)</f>
        <v>80</v>
      </c>
      <c r="X45" s="2">
        <f>+('3 Planilla Preadjudicación OTIC'!X45)</f>
        <v>4</v>
      </c>
      <c r="Y45" s="2" t="str">
        <f>+('3 Planilla Preadjudicación OTIC'!Y45)</f>
        <v>SI</v>
      </c>
      <c r="Z45" s="2" t="str">
        <f>+('3 Planilla Preadjudicación OTIC'!Z45)</f>
        <v>NO</v>
      </c>
      <c r="AA45" s="2" t="str">
        <f>+('3 Planilla Preadjudicación OTIC'!AA45)</f>
        <v>NO</v>
      </c>
      <c r="AB45" s="4" t="str">
        <f>+('3 Planilla Preadjudicación OTIC'!AB45)</f>
        <v>SE AJUSTA A PLAN FORMATIVO</v>
      </c>
      <c r="AC45" s="4" t="str">
        <f>+('3 Planilla Preadjudicación OTIC'!AC45)</f>
        <v>EDUCADORES DE TRATO DIRECTOR O TUTORES, QUE TRABAJAN DIRECTAMENTE CON NIÑOS Y NIÑAS QUE VIVEN EN RESIDENCIAS, ENTRE LOS 25 Y 60 AÑOS, DE AMBOS SEXOS, CON CONTRATO INDEFINIDO, DE LA COMUNA DE VILLARRICA.</v>
      </c>
      <c r="AD45" s="2" t="str">
        <f>+('3 Planilla Preadjudicación OTIC'!AD45)</f>
        <v>NO</v>
      </c>
      <c r="AE45" s="4">
        <f>+('3 Planilla Preadjudicación OTIC'!AE45)</f>
        <v>0</v>
      </c>
      <c r="AF45" s="2" t="str">
        <f>+('3 Planilla Preadjudicación OTIC'!AF45)</f>
        <v>CERRADA</v>
      </c>
      <c r="AG45" s="2">
        <f>+('3 Planilla Preadjudicación OTIC'!AG45)</f>
        <v>20</v>
      </c>
      <c r="AH45" s="2">
        <f>+('3 Planilla Preadjudicación OTIC'!AH45)</f>
        <v>1</v>
      </c>
      <c r="AI45" s="135" t="str">
        <f>+('3 Planilla Preadjudicación OTIC'!AI45)</f>
        <v>76401288-7</v>
      </c>
      <c r="AJ45" s="4" t="str">
        <f>+('3 Planilla Preadjudicación OTIC'!AJ45)</f>
        <v>Centro de Formación de Competencias Laborales SpA</v>
      </c>
      <c r="AK45" s="2">
        <f>+('3 Planilla Preadjudicación OTIC'!AK45)</f>
        <v>80</v>
      </c>
      <c r="AL45" s="2">
        <f>+('3 Planilla Preadjudicación OTIC'!AL45)</f>
        <v>20</v>
      </c>
      <c r="AM45" s="12">
        <f>+('3 Planilla Preadjudicación OTIC'!AM45)</f>
        <v>4130</v>
      </c>
      <c r="AN45" s="12">
        <f>+('3 Planilla Preadjudicación OTIC'!AN45)</f>
        <v>0</v>
      </c>
      <c r="AO45" s="12">
        <f>+('3 Planilla Preadjudicación OTIC'!AO45)</f>
        <v>0</v>
      </c>
      <c r="AP45" s="12">
        <f>+('3 Planilla Preadjudicación OTIC'!AP45)</f>
        <v>3634400</v>
      </c>
      <c r="AQ45" s="12">
        <f>+('3 Planilla Preadjudicación OTIC'!AQ45)</f>
        <v>880000</v>
      </c>
      <c r="AR45" s="12">
        <f>+('3 Planilla Preadjudicación OTIC'!AR45)</f>
        <v>0</v>
      </c>
      <c r="AS45" s="12">
        <f>+('3 Planilla Preadjudicación OTIC'!AS45)</f>
        <v>0</v>
      </c>
      <c r="AT45" s="12">
        <f>+('3 Planilla Preadjudicación OTIC'!AT45)</f>
        <v>0</v>
      </c>
      <c r="AU45" s="12">
        <f>+('3 Planilla Preadjudicación OTIC'!AU45)</f>
        <v>4514400</v>
      </c>
      <c r="AV45" s="2" t="str">
        <f>+('3 Planilla Preadjudicación OTIC'!AV45)</f>
        <v>SI</v>
      </c>
      <c r="AW45" s="4">
        <f>+('3 Planilla Preadjudicación OTIC'!AW45)</f>
        <v>0</v>
      </c>
      <c r="AX45" s="2">
        <f>+('3 Planilla Preadjudicación OTIC'!AX45)</f>
        <v>5</v>
      </c>
      <c r="AY45" s="2">
        <f>+('3 Planilla Preadjudicación OTIC'!AY45)</f>
        <v>7</v>
      </c>
      <c r="AZ45" s="2">
        <f>+('3 Planilla Preadjudicación OTIC'!AZ45)</f>
        <v>0</v>
      </c>
      <c r="BA45" s="2">
        <f>+('3 Planilla Preadjudicación OTIC'!BA45)</f>
        <v>0</v>
      </c>
      <c r="BB45" s="2">
        <f>+('3 Planilla Preadjudicación OTIC'!BB45)</f>
        <v>0</v>
      </c>
      <c r="BC45" s="2">
        <f>+('3 Planilla Preadjudicación OTIC'!BC45)</f>
        <v>0</v>
      </c>
      <c r="BD45" s="2">
        <f>+('3 Planilla Preadjudicación OTIC'!BD45)</f>
        <v>0</v>
      </c>
      <c r="BE45" s="2">
        <f>+('3 Planilla Preadjudicación OTIC'!BE45)</f>
        <v>0</v>
      </c>
      <c r="BF45" s="2">
        <f>+('3 Planilla Preadjudicación OTIC'!BF45)</f>
        <v>0</v>
      </c>
      <c r="BG45" s="2">
        <f>+('3 Planilla Preadjudicación OTIC'!BG45)</f>
        <v>7</v>
      </c>
      <c r="BH45" s="2">
        <f>+('3 Planilla Preadjudicación OTIC'!BH45)</f>
        <v>7</v>
      </c>
      <c r="BI45" s="2">
        <f>+('3 Planilla Preadjudicación OTIC'!BI45)</f>
        <v>7</v>
      </c>
      <c r="BJ45" s="2">
        <f>+('3 Planilla Preadjudicación OTIC'!BJ45)</f>
        <v>7</v>
      </c>
      <c r="BK45" s="2">
        <f>+('3 Planilla Preadjudicación OTIC'!BK45)</f>
        <v>7</v>
      </c>
      <c r="BL45" s="2">
        <f>+('3 Planilla Preadjudicación OTIC'!BL45)</f>
        <v>7</v>
      </c>
      <c r="BM45" s="104">
        <f>ROUND(('3 Planilla Preadjudicación OTIC'!BM45),1)</f>
        <v>6.8</v>
      </c>
      <c r="BN45" s="4" t="str">
        <f>+('3 Planilla Preadjudicación OTIC'!BN45)</f>
        <v>NO</v>
      </c>
      <c r="BO45" s="4">
        <f>+('3 Planilla Preadjudicación OTIC'!BO45)</f>
        <v>0</v>
      </c>
      <c r="BP45" s="4">
        <f>+('3 Planilla Preadjudicación OTIC'!BP45)</f>
        <v>0</v>
      </c>
      <c r="BQ45" s="4">
        <f>+('3 Planilla Preadjudicación OTIC'!BQ45)</f>
        <v>0</v>
      </c>
      <c r="BR45" s="4">
        <f>+('3 Planilla Preadjudicación OTIC'!BR45)</f>
        <v>0</v>
      </c>
      <c r="BS45" s="4">
        <f>+('3 Planilla Preadjudicación OTIC'!BS45)</f>
        <v>0</v>
      </c>
      <c r="BT45" s="4">
        <f>+('3 Planilla Preadjudicación OTIC'!BT45)</f>
        <v>0</v>
      </c>
      <c r="BU45" s="85">
        <f>IF(VLOOKUP(A45,'BD OFICIAL'!$A$1:$AL$2098,7,0)=D45,0,1)</f>
        <v>0</v>
      </c>
      <c r="BV45" s="85">
        <f>IF(VLOOKUP(A45,'BD OFICIAL'!$A$1:$AL$2098,11,0)=J45,0,1)</f>
        <v>0</v>
      </c>
      <c r="BW45" s="85">
        <f>IF(VLOOKUP(A45,'BD OFICIAL'!$A$1:$AL$2098,13,0)=L45,0,1)</f>
        <v>0</v>
      </c>
      <c r="BX45" s="2">
        <f>IF(VLOOKUP(A45,'BD OFICIAL'!$A$1:$AL$2098,16,0)=O45,0,1)</f>
        <v>0</v>
      </c>
      <c r="BY45" s="2">
        <f>IF(VLOOKUP(A45,'BD OFICIAL'!$A$1:$AL$2098,17,0)=P45,0,1)</f>
        <v>0</v>
      </c>
      <c r="BZ45" s="2">
        <f>IF(VLOOKUP(A45,'BD OFICIAL'!$A$1:$AL$2098,19,0)=R45,0,1)</f>
        <v>0</v>
      </c>
      <c r="CA45" s="2">
        <f>IF(VLOOKUP(A45,'BD OFICIAL'!$A$1:$AL$2098,21,0)=T45,0,1)</f>
        <v>0</v>
      </c>
      <c r="CB45" s="2">
        <f>IF(VLOOKUP(A45,'BD OFICIAL'!$A$1:$AL$2098,24,0)=AK45,0,1)</f>
        <v>0</v>
      </c>
      <c r="CC45" s="2">
        <f>IF(VLOOKUP(A45,'BD OFICIAL'!$A$1:$AL$2098,25,0)=X45,0,1)</f>
        <v>0</v>
      </c>
      <c r="CD45" s="2">
        <f>IF(VLOOKUP(A45,'BD OFICIAL'!$A$1:$AL$2098,26,0)=Y45,0,1)</f>
        <v>0</v>
      </c>
      <c r="CE45" s="2">
        <f>IF(VLOOKUP(A45,'BD OFICIAL'!$A$1:$AL$2098,27,0)=Z45,0,1)</f>
        <v>0</v>
      </c>
      <c r="CF45" s="2">
        <f>IF(VLOOKUP(A45,'BD OFICIAL'!$A$1:$AL$2098,28,0)=AA45,0,1)</f>
        <v>0</v>
      </c>
      <c r="CG45" s="2">
        <f>IF(VLOOKUP(A45,'BD OFICIAL'!$A$1:$AL$2098,33,0)=AF45,0,1)</f>
        <v>0</v>
      </c>
      <c r="CH45" s="2">
        <f>IF(VLOOKUP(A45,'BD OFICIAL'!$A$1:$AL$2098,35,0)=AH45,0,1)</f>
        <v>0</v>
      </c>
      <c r="CI45" s="85">
        <f>IF(VLOOKUP(A45,'BD OFICIAL'!$A$1:$AL$2098,34,0)=AL45,0,1)</f>
        <v>0</v>
      </c>
      <c r="CJ45" s="12">
        <f>VLOOKUP(A45,'BD OFICIAL'!$A$1:$AM$2098,36,0)*AM45-AP45</f>
        <v>0</v>
      </c>
      <c r="CK45" s="85" t="str">
        <f t="shared" si="0"/>
        <v>SSH</v>
      </c>
      <c r="CL45" s="85" t="str">
        <f t="shared" si="1"/>
        <v>SI</v>
      </c>
      <c r="CM45" s="85" t="str">
        <f t="shared" si="2"/>
        <v>NO</v>
      </c>
      <c r="CN45" s="31">
        <f t="shared" si="3"/>
        <v>0</v>
      </c>
      <c r="CO45" s="31">
        <f t="shared" si="4"/>
        <v>0</v>
      </c>
      <c r="CP45" s="31">
        <f t="shared" si="5"/>
        <v>0</v>
      </c>
      <c r="CQ45" s="31">
        <f>IF(Y45="NO",0,IF(Y45="SI",IF(VLOOKUP(A45,'BD OFICIAL'!$A:$AO,40,0)=AQ45,0,1)))</f>
        <v>0</v>
      </c>
      <c r="CR45" s="31">
        <f>IF(Z45="NO",0,IF(Z45="SI",IF(VLOOKUP(B45,'BD OFICIAL'!$A:$AO,41,0)=AS45,0,1)))</f>
        <v>0</v>
      </c>
      <c r="CS45" s="31">
        <f t="shared" si="6"/>
        <v>0</v>
      </c>
      <c r="CT45" s="31">
        <f t="shared" si="7"/>
        <v>0</v>
      </c>
      <c r="CU45" s="31">
        <f>IF(VLOOKUP(A45,'BD OFICIAL'!$A$1:$AL$1056,31,0)="SI",IF(AT45&gt;0,0,1),IF(AT45=0,0,1))</f>
        <v>0</v>
      </c>
      <c r="CV45" s="31">
        <f t="shared" si="8"/>
        <v>0</v>
      </c>
      <c r="CW45" s="31">
        <f t="shared" si="9"/>
        <v>0</v>
      </c>
      <c r="CX45" s="85" t="str">
        <f t="shared" si="10"/>
        <v>SI</v>
      </c>
      <c r="CY45" s="31">
        <f t="shared" si="11"/>
        <v>0</v>
      </c>
      <c r="CZ45" s="85" t="str">
        <f>IF(ISERROR(VLOOKUP(AI45,EXPERIENCIA!$A$1:$C$2100,1,0)),"NO","SI")</f>
        <v>SI</v>
      </c>
      <c r="DA45" s="85">
        <f>IF(CX45="no","NO APLICA",IF(AX45=0,"ERROR NOTA",IF(AND(AX45&gt;1,CZ45="NO"),"ERROR NOTA",IF(AND(CZ45="NO",AX45=1),0,IF(VLOOKUP(AI45,EXPERIENCIA!$A$1:$C$2100,3,0)=AX45,0,"ERROR NOTA")))))</f>
        <v>0</v>
      </c>
      <c r="DB45" s="85" t="str">
        <f>IF(ISERROR(VLOOKUP(AI45,COMPORTAMIENTO!$A$1:$C$2100,1,0)),"NO","SI")</f>
        <v>SI</v>
      </c>
      <c r="DC45" s="85">
        <f>IF(CX45="NO","NO APLICA",IF(AY45=0,"ERROR NOTA",IF(AND(DB45="NO",AY45=7),0,IF(VLOOKUP(AI45,COMPORTAMIENTO!$A$2:$H$2100,8,0)=AY45,0,"ERROR NOTA"))))</f>
        <v>0</v>
      </c>
      <c r="DD45" s="104">
        <f t="shared" si="12"/>
        <v>0.5</v>
      </c>
      <c r="DE45" s="104">
        <f t="shared" si="13"/>
        <v>0.70000000000000007</v>
      </c>
      <c r="DF45" s="85" t="str">
        <f t="shared" si="14"/>
        <v>SI</v>
      </c>
      <c r="DG45" s="85">
        <f t="shared" si="15"/>
        <v>0</v>
      </c>
      <c r="DH45" s="85">
        <f t="shared" si="16"/>
        <v>0</v>
      </c>
      <c r="DI45" s="85">
        <f t="shared" si="17"/>
        <v>0</v>
      </c>
      <c r="DJ45" s="12">
        <f t="shared" si="34"/>
        <v>7.0000000000000009</v>
      </c>
      <c r="DK45" s="7">
        <f t="shared" si="19"/>
        <v>7.0000000000000009</v>
      </c>
      <c r="DL45" s="12">
        <f t="shared" si="20"/>
        <v>4130</v>
      </c>
      <c r="DM45" s="12">
        <f>VLOOKUP(A45,'5 TD'!$A:$B,2,0)</f>
        <v>4130</v>
      </c>
      <c r="DN45" s="7">
        <f t="shared" si="21"/>
        <v>7</v>
      </c>
      <c r="DO45" s="85" t="str">
        <f t="shared" si="22"/>
        <v>APROBADO</v>
      </c>
      <c r="DP45" s="85" t="str">
        <f t="shared" si="23"/>
        <v>APROBADO</v>
      </c>
      <c r="DQ45" s="7">
        <f t="shared" si="24"/>
        <v>6.8</v>
      </c>
      <c r="DR45" s="85" t="str">
        <f t="shared" si="25"/>
        <v>APROBADO</v>
      </c>
      <c r="DS45" s="2" t="str">
        <f>+('3 Planilla Preadjudicación OTIC'!BN45)</f>
        <v>NO</v>
      </c>
      <c r="DT45" s="2">
        <f>IF(DR45="APROBADO",VLOOKUP(A45,'5 TD'!$D$3:$E$270,2,0),"NO APLICA")</f>
        <v>7</v>
      </c>
      <c r="DU45" s="2" t="str">
        <f t="shared" si="26"/>
        <v>NO</v>
      </c>
      <c r="DV45" s="2" t="str">
        <f>IF(DU45="SI",VLOOKUP(A45,'5 TD'!$G$3:$H$270,2,0),"NO APLICA ")</f>
        <v xml:space="preserve">NO APLICA </v>
      </c>
      <c r="DW45" s="2" t="str">
        <f t="shared" si="27"/>
        <v>NO</v>
      </c>
      <c r="DX45" s="2" t="str">
        <f>IF(DW45="SI",VLOOKUP(A45,'5 TD'!$J$4:$K$472,2,0),"NO APLICA")</f>
        <v>NO APLICA</v>
      </c>
      <c r="DY45" s="2" t="str">
        <f t="shared" si="28"/>
        <v>NO APLICA</v>
      </c>
      <c r="DZ45" s="7" t="str">
        <f>IF(DY45="SI",VLOOKUP(A45,'5 TD'!$M$4:$N$350,2,0),"NO APLICA")</f>
        <v>NO APLICA</v>
      </c>
      <c r="EA45" s="2" t="str">
        <f t="shared" si="29"/>
        <v>NO APLICA</v>
      </c>
      <c r="EB45" s="12" t="str">
        <f t="shared" si="30"/>
        <v/>
      </c>
      <c r="EC45" s="12" t="str">
        <f>IF(EA45="SI",VLOOKUP(A45,'5 TD'!$V$4:$W$479,2,0),"NO APLICA")</f>
        <v>NO APLICA</v>
      </c>
      <c r="ED45" s="2" t="str">
        <f t="shared" si="31"/>
        <v>NO</v>
      </c>
      <c r="EE45" s="79" t="str">
        <f>IF(ED45="SI",VLOOKUP(AI45,COMPORTAMIENTO!$A$1:$H$2100,7,0),"NO APLICA")</f>
        <v>NO APLICA</v>
      </c>
      <c r="EF45" s="12" t="str">
        <f>IF(ED45="SI",VLOOKUP(A45,'5 TD'!$P$2:$Q$479,2,0),"NO APLICA")</f>
        <v>NO APLICA</v>
      </c>
      <c r="EG45" s="2" t="str">
        <f t="shared" si="32"/>
        <v>NO</v>
      </c>
      <c r="EH45" s="2">
        <f>IF(CZ45="no",0,VLOOKUP(AI45,EXPERIENCIA!$A$1:$C$2100,2,0))</f>
        <v>49</v>
      </c>
      <c r="EI45" s="2">
        <f>IF(CZ45="si",VLOOKUP(A45,'5 TD'!$S$3:$T$2103,2,0),0)</f>
        <v>146</v>
      </c>
      <c r="EJ45" s="2" t="str">
        <f t="shared" si="33"/>
        <v>NO</v>
      </c>
      <c r="EK45" s="2">
        <f>+('3 Planilla Preadjudicación OTIC'!BU45)</f>
        <v>0</v>
      </c>
      <c r="EL45" s="4"/>
      <c r="EQ45" s="86"/>
    </row>
    <row r="46" spans="1:147" s="216" customFormat="1" ht="15" customHeight="1" x14ac:dyDescent="0.3">
      <c r="A46" s="2">
        <f>+('3 Planilla Preadjudicación OTIC'!A46)</f>
        <v>14275</v>
      </c>
      <c r="B46" s="2" t="str">
        <f>+('3 Planilla Preadjudicación OTIC'!B46)</f>
        <v>65181652-1</v>
      </c>
      <c r="C46" s="4">
        <f>+('3 Planilla Preadjudicación OTIC'!E46)</f>
        <v>2025</v>
      </c>
      <c r="D46" s="4" t="str">
        <f>+('3 Planilla Preadjudicación OTIC'!F46)</f>
        <v>MANDATO</v>
      </c>
      <c r="E46" s="4" t="str">
        <f>+('3 Planilla Preadjudicación OTIC'!G46)</f>
        <v>70235800-0</v>
      </c>
      <c r="F46" s="4" t="str">
        <f>+('3 Planilla Preadjudicación OTIC'!H46)</f>
        <v>FUNDACION NIÑO Y PATRIA</v>
      </c>
      <c r="G46" s="4"/>
      <c r="H46" s="4"/>
      <c r="I46" s="4" t="str">
        <f>+('3 Planilla Preadjudicación OTIC'!I46)</f>
        <v>ACOMPAÑAMIENTO Y APOYO EN EL CUIDADO DE NIÑOS, NIÑAS Y ADOLESCENTES EN SITUACIÓN DE VULNERABILIDAD DE DERECHOS</v>
      </c>
      <c r="J46" s="4" t="str">
        <f>+('3 Planilla Preadjudicación OTIC'!J46)</f>
        <v>PF1185</v>
      </c>
      <c r="K46" s="4" t="str">
        <f>+('3 Planilla Preadjudicación OTIC'!K46)</f>
        <v>DESARROLLO DEL TRABAJO COLABORATIVO</v>
      </c>
      <c r="L46" s="4" t="str">
        <f>+('3 Planilla Preadjudicación OTIC'!L46)</f>
        <v>PF0918</v>
      </c>
      <c r="M46" s="2">
        <f>+('3 Planilla Preadjudicación OTIC'!M46)</f>
        <v>14</v>
      </c>
      <c r="N46" s="4" t="str">
        <f>+('3 Planilla Preadjudicación OTIC'!N46)</f>
        <v>LOS RIOS</v>
      </c>
      <c r="O46" s="4" t="str">
        <f>+('3 Planilla Preadjudicación OTIC'!O46)</f>
        <v>VALDIVIA</v>
      </c>
      <c r="P46" s="4" t="str">
        <f>+('3 Planilla Preadjudicación OTIC'!P46)</f>
        <v>TRABAJADORES ACTIVOS O EN PROCESO DE RECONVERSIÓN LABORAL</v>
      </c>
      <c r="Q46" s="4" t="str">
        <f>+('3 Planilla Preadjudicación OTIC'!Q46)</f>
        <v>PRESENCIAL</v>
      </c>
      <c r="R46" s="4" t="str">
        <f>+('3 Planilla Preadjudicación OTIC'!R46)</f>
        <v>DEPENDIENTE</v>
      </c>
      <c r="S46" s="4">
        <f>+('3 Planilla Preadjudicación OTIC'!S46)</f>
        <v>20</v>
      </c>
      <c r="T46" s="2">
        <f>+('3 Planilla Preadjudicación OTIC'!T46)</f>
        <v>11</v>
      </c>
      <c r="U46" s="2">
        <f>+('3 Planilla Preadjudicación OTIC'!U46)</f>
        <v>72</v>
      </c>
      <c r="V46" s="2">
        <f>+('3 Planilla Preadjudicación OTIC'!V46)</f>
        <v>8</v>
      </c>
      <c r="W46" s="2">
        <f>+('3 Planilla Preadjudicación OTIC'!W46)</f>
        <v>80</v>
      </c>
      <c r="X46" s="2">
        <f>+('3 Planilla Preadjudicación OTIC'!X46)</f>
        <v>4</v>
      </c>
      <c r="Y46" s="2" t="str">
        <f>+('3 Planilla Preadjudicación OTIC'!Y46)</f>
        <v>SI</v>
      </c>
      <c r="Z46" s="2" t="str">
        <f>+('3 Planilla Preadjudicación OTIC'!Z46)</f>
        <v>NO</v>
      </c>
      <c r="AA46" s="2" t="str">
        <f>+('3 Planilla Preadjudicación OTIC'!AA46)</f>
        <v>NO</v>
      </c>
      <c r="AB46" s="4" t="str">
        <f>+('3 Planilla Preadjudicación OTIC'!AB46)</f>
        <v>SE AJUSTA A PLAN FORMATIVO</v>
      </c>
      <c r="AC46" s="4" t="str">
        <f>+('3 Planilla Preadjudicación OTIC'!AC46)</f>
        <v>HOMBRES Y MUJERES ENTRE 25 Y 60 AÑOS, QUE TRABAJAN DIRECTAMENTE CON NIÑOS Y NIÑAS QUE VIVEN EN RESIDENCIAS, CON CONTRATO INDEFINIDO, DE LA COMUNA DE VALDIVIA. EDUCACIÓN MEDIA COMPLETA.</v>
      </c>
      <c r="AD46" s="2" t="str">
        <f>+('3 Planilla Preadjudicación OTIC'!AD46)</f>
        <v>NO</v>
      </c>
      <c r="AE46" s="4">
        <f>+('3 Planilla Preadjudicación OTIC'!AE46)</f>
        <v>0</v>
      </c>
      <c r="AF46" s="2" t="str">
        <f>+('3 Planilla Preadjudicación OTIC'!AF46)</f>
        <v>CERRADA</v>
      </c>
      <c r="AG46" s="2">
        <f>+('3 Planilla Preadjudicación OTIC'!AG46)</f>
        <v>20</v>
      </c>
      <c r="AH46" s="2">
        <f>+('3 Planilla Preadjudicación OTIC'!AH46)</f>
        <v>1</v>
      </c>
      <c r="AI46" s="135" t="str">
        <f>+('3 Planilla Preadjudicación OTIC'!AI46)</f>
        <v>76401288-7</v>
      </c>
      <c r="AJ46" s="4" t="str">
        <f>+('3 Planilla Preadjudicación OTIC'!AJ46)</f>
        <v>Centro de Formación de Competencias Laborales SpA</v>
      </c>
      <c r="AK46" s="2">
        <f>+('3 Planilla Preadjudicación OTIC'!AK46)</f>
        <v>80</v>
      </c>
      <c r="AL46" s="2">
        <f>+('3 Planilla Preadjudicación OTIC'!AL46)</f>
        <v>20</v>
      </c>
      <c r="AM46" s="12">
        <f>+('3 Planilla Preadjudicación OTIC'!AM46)</f>
        <v>4130</v>
      </c>
      <c r="AN46" s="12">
        <f>+('3 Planilla Preadjudicación OTIC'!AN46)</f>
        <v>0</v>
      </c>
      <c r="AO46" s="12">
        <f>+('3 Planilla Preadjudicación OTIC'!AO46)</f>
        <v>0</v>
      </c>
      <c r="AP46" s="12">
        <f>+('3 Planilla Preadjudicación OTIC'!AP46)</f>
        <v>3634400</v>
      </c>
      <c r="AQ46" s="12">
        <f>+('3 Planilla Preadjudicación OTIC'!AQ46)</f>
        <v>880000</v>
      </c>
      <c r="AR46" s="12">
        <f>+('3 Planilla Preadjudicación OTIC'!AR46)</f>
        <v>0</v>
      </c>
      <c r="AS46" s="12">
        <f>+('3 Planilla Preadjudicación OTIC'!AS46)</f>
        <v>0</v>
      </c>
      <c r="AT46" s="12">
        <f>+('3 Planilla Preadjudicación OTIC'!AT46)</f>
        <v>0</v>
      </c>
      <c r="AU46" s="12">
        <f>+('3 Planilla Preadjudicación OTIC'!AU46)</f>
        <v>4514400</v>
      </c>
      <c r="AV46" s="2" t="str">
        <f>+('3 Planilla Preadjudicación OTIC'!AV46)</f>
        <v>SI</v>
      </c>
      <c r="AW46" s="4">
        <f>+('3 Planilla Preadjudicación OTIC'!AW46)</f>
        <v>0</v>
      </c>
      <c r="AX46" s="2">
        <f>+('3 Planilla Preadjudicación OTIC'!AX46)</f>
        <v>5</v>
      </c>
      <c r="AY46" s="2">
        <f>+('3 Planilla Preadjudicación OTIC'!AY46)</f>
        <v>7</v>
      </c>
      <c r="AZ46" s="2">
        <f>+('3 Planilla Preadjudicación OTIC'!AZ46)</f>
        <v>0</v>
      </c>
      <c r="BA46" s="2">
        <f>+('3 Planilla Preadjudicación OTIC'!BA46)</f>
        <v>0</v>
      </c>
      <c r="BB46" s="2">
        <f>+('3 Planilla Preadjudicación OTIC'!BB46)</f>
        <v>0</v>
      </c>
      <c r="BC46" s="2">
        <f>+('3 Planilla Preadjudicación OTIC'!BC46)</f>
        <v>0</v>
      </c>
      <c r="BD46" s="2">
        <f>+('3 Planilla Preadjudicación OTIC'!BD46)</f>
        <v>0</v>
      </c>
      <c r="BE46" s="2">
        <f>+('3 Planilla Preadjudicación OTIC'!BE46)</f>
        <v>0</v>
      </c>
      <c r="BF46" s="2">
        <f>+('3 Planilla Preadjudicación OTIC'!BF46)</f>
        <v>0</v>
      </c>
      <c r="BG46" s="2">
        <f>+('3 Planilla Preadjudicación OTIC'!BG46)</f>
        <v>7</v>
      </c>
      <c r="BH46" s="2">
        <f>+('3 Planilla Preadjudicación OTIC'!BH46)</f>
        <v>7</v>
      </c>
      <c r="BI46" s="2">
        <f>+('3 Planilla Preadjudicación OTIC'!BI46)</f>
        <v>7</v>
      </c>
      <c r="BJ46" s="2">
        <f>+('3 Planilla Preadjudicación OTIC'!BJ46)</f>
        <v>7</v>
      </c>
      <c r="BK46" s="2">
        <f>+('3 Planilla Preadjudicación OTIC'!BK46)</f>
        <v>7</v>
      </c>
      <c r="BL46" s="2">
        <f>+('3 Planilla Preadjudicación OTIC'!BL46)</f>
        <v>7</v>
      </c>
      <c r="BM46" s="104">
        <f>ROUND(('3 Planilla Preadjudicación OTIC'!BM46),1)</f>
        <v>6.8</v>
      </c>
      <c r="BN46" s="4" t="str">
        <f>+('3 Planilla Preadjudicación OTIC'!BN46)</f>
        <v>NO</v>
      </c>
      <c r="BO46" s="4">
        <f>+('3 Planilla Preadjudicación OTIC'!BO46)</f>
        <v>0</v>
      </c>
      <c r="BP46" s="4">
        <f>+('3 Planilla Preadjudicación OTIC'!BP46)</f>
        <v>0</v>
      </c>
      <c r="BQ46" s="4">
        <f>+('3 Planilla Preadjudicación OTIC'!BQ46)</f>
        <v>0</v>
      </c>
      <c r="BR46" s="4">
        <f>+('3 Planilla Preadjudicación OTIC'!BR46)</f>
        <v>0</v>
      </c>
      <c r="BS46" s="4">
        <f>+('3 Planilla Preadjudicación OTIC'!BS46)</f>
        <v>0</v>
      </c>
      <c r="BT46" s="4">
        <f>+('3 Planilla Preadjudicación OTIC'!BT46)</f>
        <v>0</v>
      </c>
      <c r="BU46" s="85">
        <f>IF(VLOOKUP(A46,'BD OFICIAL'!$A$1:$AL$2098,7,0)=D46,0,1)</f>
        <v>0</v>
      </c>
      <c r="BV46" s="85">
        <f>IF(VLOOKUP(A46,'BD OFICIAL'!$A$1:$AL$2098,11,0)=J46,0,1)</f>
        <v>0</v>
      </c>
      <c r="BW46" s="85">
        <f>IF(VLOOKUP(A46,'BD OFICIAL'!$A$1:$AL$2098,13,0)=L46,0,1)</f>
        <v>0</v>
      </c>
      <c r="BX46" s="2">
        <f>IF(VLOOKUP(A46,'BD OFICIAL'!$A$1:$AL$2098,16,0)=O46,0,1)</f>
        <v>0</v>
      </c>
      <c r="BY46" s="2">
        <f>IF(VLOOKUP(A46,'BD OFICIAL'!$A$1:$AL$2098,17,0)=P46,0,1)</f>
        <v>0</v>
      </c>
      <c r="BZ46" s="2">
        <f>IF(VLOOKUP(A46,'BD OFICIAL'!$A$1:$AL$2098,19,0)=R46,0,1)</f>
        <v>0</v>
      </c>
      <c r="CA46" s="2">
        <f>IF(VLOOKUP(A46,'BD OFICIAL'!$A$1:$AL$2098,21,0)=T46,0,1)</f>
        <v>0</v>
      </c>
      <c r="CB46" s="2">
        <f>IF(VLOOKUP(A46,'BD OFICIAL'!$A$1:$AL$2098,24,0)=AK46,0,1)</f>
        <v>0</v>
      </c>
      <c r="CC46" s="2">
        <f>IF(VLOOKUP(A46,'BD OFICIAL'!$A$1:$AL$2098,25,0)=X46,0,1)</f>
        <v>0</v>
      </c>
      <c r="CD46" s="2">
        <f>IF(VLOOKUP(A46,'BD OFICIAL'!$A$1:$AL$2098,26,0)=Y46,0,1)</f>
        <v>0</v>
      </c>
      <c r="CE46" s="2">
        <f>IF(VLOOKUP(A46,'BD OFICIAL'!$A$1:$AL$2098,27,0)=Z46,0,1)</f>
        <v>0</v>
      </c>
      <c r="CF46" s="2">
        <f>IF(VLOOKUP(A46,'BD OFICIAL'!$A$1:$AL$2098,28,0)=AA46,0,1)</f>
        <v>0</v>
      </c>
      <c r="CG46" s="2">
        <f>IF(VLOOKUP(A46,'BD OFICIAL'!$A$1:$AL$2098,33,0)=AF46,0,1)</f>
        <v>0</v>
      </c>
      <c r="CH46" s="2">
        <f>IF(VLOOKUP(A46,'BD OFICIAL'!$A$1:$AL$2098,35,0)=AH46,0,1)</f>
        <v>0</v>
      </c>
      <c r="CI46" s="85">
        <f>IF(VLOOKUP(A46,'BD OFICIAL'!$A$1:$AL$2098,34,0)=AL46,0,1)</f>
        <v>0</v>
      </c>
      <c r="CJ46" s="12">
        <f>VLOOKUP(A46,'BD OFICIAL'!$A$1:$AM$2098,36,0)*AM46-AP46</f>
        <v>0</v>
      </c>
      <c r="CK46" s="85" t="str">
        <f t="shared" si="0"/>
        <v>SSH</v>
      </c>
      <c r="CL46" s="85" t="str">
        <f t="shared" si="1"/>
        <v>SI</v>
      </c>
      <c r="CM46" s="85" t="str">
        <f t="shared" ref="CM46:CM109" si="35">IF(SUM(AZ46:BF46)&gt;0,"SI","NO")</f>
        <v>NO</v>
      </c>
      <c r="CN46" s="31">
        <f t="shared" ref="CN46:CN109" si="36">IF(AND(AV46="NO",CM46="NO"),0,1)*IF(AND(AV46="SI",CL46="SI",CM46="NO"),0,1)*IF(AND(AV46="SI",CL46="NO",CM46="SI"),0,1)</f>
        <v>0</v>
      </c>
      <c r="CO46" s="31">
        <f t="shared" si="4"/>
        <v>0</v>
      </c>
      <c r="CP46" s="31">
        <f t="shared" ref="CP46:CP109" si="37">IF(AND(CJ46&gt;-1,CJ46&lt;1),0,1)</f>
        <v>0</v>
      </c>
      <c r="CQ46" s="31">
        <f>IF(Y46="NO",0,IF(Y46="SI",IF(VLOOKUP(A46,'BD OFICIAL'!$A:$AO,40,0)=AQ46,0,1)))</f>
        <v>0</v>
      </c>
      <c r="CR46" s="31">
        <f>IF(Z46="NO",0,IF(Z46="SI",IF(VLOOKUP(B46,'BD OFICIAL'!$A:$AO,41,0)=AS46,0,1)))</f>
        <v>0</v>
      </c>
      <c r="CS46" s="31">
        <f t="shared" si="6"/>
        <v>0</v>
      </c>
      <c r="CT46" s="31">
        <f t="shared" si="7"/>
        <v>0</v>
      </c>
      <c r="CU46" s="31">
        <f>IF(VLOOKUP(A46,'BD OFICIAL'!$A$1:$AL$1056,31,0)="SI",IF(AT46&gt;0,0,1),IF(AT46=0,0,1))</f>
        <v>0</v>
      </c>
      <c r="CV46" s="31">
        <f t="shared" si="8"/>
        <v>0</v>
      </c>
      <c r="CW46" s="31">
        <f t="shared" ref="CW46:CW109" si="38">IF((AP46+AQ46+AR46+AS46+AT46-AU46=0),0,1)</f>
        <v>0</v>
      </c>
      <c r="CX46" s="85" t="str">
        <f t="shared" ref="CX46:CX109" si="39">IF(AND(AV46="SI",SUM(BU46+BV46+BW46+BX46+BY46+BZ46+CA46+CB46+CC46+CD46+CE46+CF46+CG46+CH46+CI46+CJ46+CN46+CO46+CP46+CQ46+CR46+CS46+CT46+CU46+CV46+CW46)=0),"SI","NO")</f>
        <v>SI</v>
      </c>
      <c r="CY46" s="31">
        <f t="shared" ref="CY46:CY109" si="40">IF(AV46=CX46,0,1)</f>
        <v>0</v>
      </c>
      <c r="CZ46" s="85" t="str">
        <f>IF(ISERROR(VLOOKUP(AI46,EXPERIENCIA!$A$1:$C$2100,1,0)),"NO","SI")</f>
        <v>SI</v>
      </c>
      <c r="DA46" s="85">
        <f>IF(CX46="no","NO APLICA",IF(AX46=0,"ERROR NOTA",IF(AND(AX46&gt;1,CZ46="NO"),"ERROR NOTA",IF(AND(CZ46="NO",AX46=1),0,IF(VLOOKUP(AI46,EXPERIENCIA!$A$1:$C$2100,3,0)=AX46,0,"ERROR NOTA")))))</f>
        <v>0</v>
      </c>
      <c r="DB46" s="85" t="str">
        <f>IF(ISERROR(VLOOKUP(AI46,COMPORTAMIENTO!$A$1:$C$2100,1,0)),"NO","SI")</f>
        <v>SI</v>
      </c>
      <c r="DC46" s="85">
        <f>IF(CX46="NO","NO APLICA",IF(AY46=0,"ERROR NOTA",IF(AND(DB46="NO",AY46=7),0,IF(VLOOKUP(AI46,COMPORTAMIENTO!$A$2:$H$2100,8,0)=AY46,0,"ERROR NOTA"))))</f>
        <v>0</v>
      </c>
      <c r="DD46" s="104">
        <f t="shared" ref="DD46:DD109" si="41">IF(CX46="no","NO APLICA",IF(DA46=0,(AX46*0.1),"ERROR NOTA"))</f>
        <v>0.5</v>
      </c>
      <c r="DE46" s="104">
        <f t="shared" ref="DE46:DE109" si="42">IF(CX46="no","NO APLICA",IF(DC46=0,(AY46*0.1),"ERROR NOTA"))</f>
        <v>0.70000000000000007</v>
      </c>
      <c r="DF46" s="85" t="str">
        <f t="shared" si="14"/>
        <v>SI</v>
      </c>
      <c r="DG46" s="85">
        <f t="shared" ref="DG46:DG109" si="43">IF(OR(CX46="NO",DF46="SI"),0,(AZ46*0.5+BA46*0.5))</f>
        <v>0</v>
      </c>
      <c r="DH46" s="85">
        <f t="shared" ref="DH46:DH109" si="44">IF(OR(CX46="NO",DF46="SI"),0,(BB46*0.15+BC46*0.25+BD46*0.2+BE46*0.25+BF46*0.15))</f>
        <v>0</v>
      </c>
      <c r="DI46" s="85">
        <f t="shared" ref="DI46:DI109" si="45">IF(CX46="NO","NO APLICA",(DG46*0.35+DH46*0.65))</f>
        <v>0</v>
      </c>
      <c r="DJ46" s="12">
        <f t="shared" ref="DJ46:DJ109" si="46">IF(CX46="NO","NO APLICA",(BG46*0.3+BH46*0.3+BI46*0.2+BJ46*0.1+BK46*0.1))</f>
        <v>7.0000000000000009</v>
      </c>
      <c r="DK46" s="7">
        <f t="shared" ref="DK46:DK109" si="47">IF(CX46="NO","NO APLICA",IF(DF46="NO",DI46*0.45+DJ46*0.55,DJ46))</f>
        <v>7.0000000000000009</v>
      </c>
      <c r="DL46" s="12">
        <f t="shared" si="20"/>
        <v>4130</v>
      </c>
      <c r="DM46" s="12">
        <f>VLOOKUP(A46,'5 TD'!$A:$B,2,0)</f>
        <v>4130</v>
      </c>
      <c r="DN46" s="7">
        <f t="shared" si="21"/>
        <v>7</v>
      </c>
      <c r="DO46" s="85" t="str">
        <f t="shared" ref="DO46:DO109" si="48">IF(DN46="NO APLICA","NO APLICA",IF(AND(DN46=BL46),"APROBADO","ERROR NOTA"))</f>
        <v>APROBADO</v>
      </c>
      <c r="DP46" s="85" t="str">
        <f t="shared" ref="DP46:DP109" si="49">IF(CX46="NO","NO APLICA",IF(AND(DA46&lt;&gt;"NO APLICA",DA46&lt;&gt;"ERROR NOTA",DC46&lt;&gt;"NO APLICA",DC46&lt;&gt;"ERROR NOTA",DO46&lt;&gt;"ERROR NOTA"),"APROBADO"))</f>
        <v>APROBADO</v>
      </c>
      <c r="DQ46" s="7">
        <f t="shared" ref="DQ46:DQ109" si="50">IF(DP46="APROBADO",ROUND((DD46+DE46+0.75*DK46+DN46*0.05),1),IF(DP46="ERROR NOTA","ERROR NOTA","NO APLICA"))</f>
        <v>6.8</v>
      </c>
      <c r="DR46" s="85" t="str">
        <f t="shared" si="25"/>
        <v>APROBADO</v>
      </c>
      <c r="DS46" s="2" t="str">
        <f>+('3 Planilla Preadjudicación OTIC'!BN46)</f>
        <v>NO</v>
      </c>
      <c r="DT46" s="2">
        <f>IF(DR46="APROBADO",VLOOKUP(A46,'5 TD'!$D$3:$E$270,2,0),"NO APLICA")</f>
        <v>7</v>
      </c>
      <c r="DU46" s="2" t="str">
        <f t="shared" si="26"/>
        <v>NO</v>
      </c>
      <c r="DV46" s="2" t="str">
        <f>IF(DU46="SI",VLOOKUP(A46,'5 TD'!$G$3:$H$270,2,0),"NO APLICA ")</f>
        <v xml:space="preserve">NO APLICA </v>
      </c>
      <c r="DW46" s="2" t="str">
        <f t="shared" si="27"/>
        <v>NO</v>
      </c>
      <c r="DX46" s="2" t="str">
        <f>IF(DW46="SI",VLOOKUP(A46,'5 TD'!$J$4:$K$472,2,0),"NO APLICA")</f>
        <v>NO APLICA</v>
      </c>
      <c r="DY46" s="2" t="str">
        <f t="shared" si="28"/>
        <v>NO APLICA</v>
      </c>
      <c r="DZ46" s="7" t="str">
        <f>IF(DY46="SI",VLOOKUP(A46,'5 TD'!$M$4:$N$350,2,0),"NO APLICA")</f>
        <v>NO APLICA</v>
      </c>
      <c r="EA46" s="2" t="str">
        <f t="shared" si="29"/>
        <v>NO APLICA</v>
      </c>
      <c r="EB46" s="12" t="str">
        <f t="shared" si="30"/>
        <v/>
      </c>
      <c r="EC46" s="12" t="str">
        <f>IF(EA46="SI",VLOOKUP(A46,'5 TD'!$V$4:$W$479,2,0),"NO APLICA")</f>
        <v>NO APLICA</v>
      </c>
      <c r="ED46" s="2" t="str">
        <f t="shared" ref="ED46:ED109" si="51">IF(AND(EA46="SI",EB46=EC46),"SI","NO")</f>
        <v>NO</v>
      </c>
      <c r="EE46" s="79" t="str">
        <f>IF(ED46="SI",VLOOKUP(AI46,COMPORTAMIENTO!$A$1:$H$2100,7,0),"NO APLICA")</f>
        <v>NO APLICA</v>
      </c>
      <c r="EF46" s="12" t="str">
        <f>IF(ED46="SI",VLOOKUP(A46,'5 TD'!$P$2:$Q$479,2,0),"NO APLICA")</f>
        <v>NO APLICA</v>
      </c>
      <c r="EG46" s="2" t="str">
        <f t="shared" ref="EG46:EG109" si="52">IF(AND(ED46="SI",EE46=EF46),"SI","NO")</f>
        <v>NO</v>
      </c>
      <c r="EH46" s="2">
        <f>IF(CZ46="no",0,VLOOKUP(AI46,EXPERIENCIA!$A$1:$C$2100,2,0))</f>
        <v>49</v>
      </c>
      <c r="EI46" s="2">
        <f>IF(CZ46="si",VLOOKUP(A46,'5 TD'!$S$3:$T$2103,2,0),0)</f>
        <v>146</v>
      </c>
      <c r="EJ46" s="2" t="str">
        <f t="shared" ref="EJ46:EJ109" si="53">IF(EI46="NO APLICA","NO",IF(EI46=EH46,"SI","NO"))</f>
        <v>NO</v>
      </c>
      <c r="EK46" s="2">
        <f>+('3 Planilla Preadjudicación OTIC'!BU46)</f>
        <v>0</v>
      </c>
      <c r="EL46" s="4"/>
      <c r="EM46" s="3"/>
      <c r="EN46" s="3"/>
      <c r="EQ46" s="86"/>
    </row>
    <row r="47" spans="1:147" ht="15" customHeight="1" x14ac:dyDescent="0.3">
      <c r="A47" s="2">
        <f>+('3 Planilla Preadjudicación OTIC'!A47)</f>
        <v>14501</v>
      </c>
      <c r="B47" s="2" t="str">
        <f>+('3 Planilla Preadjudicación OTIC'!B47)</f>
        <v>65181652-1</v>
      </c>
      <c r="C47" s="4">
        <f>+('3 Planilla Preadjudicación OTIC'!E47)</f>
        <v>2025</v>
      </c>
      <c r="D47" s="4" t="str">
        <f>+('3 Planilla Preadjudicación OTIC'!F47)</f>
        <v>MANDATO</v>
      </c>
      <c r="E47" s="4" t="str">
        <f>+('3 Planilla Preadjudicación OTIC'!G47)</f>
        <v>91337000-7</v>
      </c>
      <c r="F47" s="4" t="str">
        <f>+('3 Planilla Preadjudicación OTIC'!H47)</f>
        <v>CEMENTO POLPAICO S.A.</v>
      </c>
      <c r="G47" s="4"/>
      <c r="H47" s="4"/>
      <c r="I47" s="4" t="str">
        <f>+('3 Planilla Preadjudicación OTIC'!I47)</f>
        <v>DISEÑO Y COMERCIALIZACIÓN DE ORFEBRERÍA WUILLICHE CON ENCASTES DE PIEDRAS SEMIPRECIOSAS</v>
      </c>
      <c r="J47" s="4" t="str">
        <f>+('3 Planilla Preadjudicación OTIC'!J47)</f>
        <v>PF0713</v>
      </c>
      <c r="K47" s="4" t="str">
        <f>+('3 Planilla Preadjudicación OTIC'!K47)</f>
        <v/>
      </c>
      <c r="L47" s="4" t="str">
        <f>+('3 Planilla Preadjudicación OTIC'!L47)</f>
        <v/>
      </c>
      <c r="M47" s="2">
        <f>+('3 Planilla Preadjudicación OTIC'!M47)</f>
        <v>8</v>
      </c>
      <c r="N47" s="4" t="str">
        <f>+('3 Planilla Preadjudicación OTIC'!N47)</f>
        <v>BIO BIO</v>
      </c>
      <c r="O47" s="4" t="str">
        <f>+('3 Planilla Preadjudicación OTIC'!O47)</f>
        <v>LOS ÁNGELES</v>
      </c>
      <c r="P47" s="4" t="str">
        <f>+('3 Planilla Preadjudicación OTIC'!P47)</f>
        <v>PERSONAS DESOCUPADAS (CESANTES Y PERSONAS QUE BUSCAN TRABAJO POR PRIMERA VEZ).</v>
      </c>
      <c r="Q47" s="4" t="str">
        <f>+('3 Planilla Preadjudicación OTIC'!Q47)</f>
        <v>PRESENCIAL</v>
      </c>
      <c r="R47" s="4" t="str">
        <f>+('3 Planilla Preadjudicación OTIC'!R47)</f>
        <v>INDEPENDIENTE</v>
      </c>
      <c r="S47" s="4">
        <f>+('3 Planilla Preadjudicación OTIC'!S47)</f>
        <v>14</v>
      </c>
      <c r="T47" s="2">
        <f>+('3 Planilla Preadjudicación OTIC'!T47)</f>
        <v>10</v>
      </c>
      <c r="U47" s="2">
        <f>+('3 Planilla Preadjudicación OTIC'!U47)</f>
        <v>70</v>
      </c>
      <c r="V47" s="2">
        <f>+('3 Planilla Preadjudicación OTIC'!V47)</f>
        <v>0</v>
      </c>
      <c r="W47" s="2">
        <f>+('3 Planilla Preadjudicación OTIC'!W47)</f>
        <v>70</v>
      </c>
      <c r="X47" s="2">
        <f>+('3 Planilla Preadjudicación OTIC'!X47)</f>
        <v>5</v>
      </c>
      <c r="Y47" s="2" t="str">
        <f>+('3 Planilla Preadjudicación OTIC'!Y47)</f>
        <v>SI</v>
      </c>
      <c r="Z47" s="2" t="str">
        <f>+('3 Planilla Preadjudicación OTIC'!Z47)</f>
        <v>NO</v>
      </c>
      <c r="AA47" s="2" t="str">
        <f>+('3 Planilla Preadjudicación OTIC'!AA47)</f>
        <v>NO</v>
      </c>
      <c r="AB47" s="4" t="str">
        <f>+('3 Planilla Preadjudicación OTIC'!AB47)</f>
        <v>SE AJUSTA A PLAN FORMATIVO</v>
      </c>
      <c r="AC47" s="4" t="str">
        <f>+('3 Planilla Preadjudicación OTIC'!AC47)</f>
        <v>HOMBRES Y MUJERES MAYORES DE 18 AÑOS, CESANTES O QUE BUSCA TRABAJO POR PRIMERA VEZ, CON EDUCACIÓN BÁSICA COMPLETA, HABITANTES DE LA COMUNA DE LOS ÁNGELES, EN PARTICULAR DEL SECTOR DE LA SUERTE</v>
      </c>
      <c r="AD47" s="2" t="str">
        <f>+('3 Planilla Preadjudicación OTIC'!AD47)</f>
        <v>NO</v>
      </c>
      <c r="AE47" s="4">
        <f>+('3 Planilla Preadjudicación OTIC'!AE47)</f>
        <v>0</v>
      </c>
      <c r="AF47" s="2" t="str">
        <f>+('3 Planilla Preadjudicación OTIC'!AF47)</f>
        <v>CERRADA</v>
      </c>
      <c r="AG47" s="2">
        <f>+('3 Planilla Preadjudicación OTIC'!AG47)</f>
        <v>14</v>
      </c>
      <c r="AH47" s="2">
        <f>+('3 Planilla Preadjudicación OTIC'!AH47)</f>
        <v>2</v>
      </c>
      <c r="AI47" s="135" t="str">
        <f>+('3 Planilla Preadjudicación OTIC'!AI47)</f>
        <v>76401288-7</v>
      </c>
      <c r="AJ47" s="4" t="str">
        <f>+('3 Planilla Preadjudicación OTIC'!AJ47)</f>
        <v>Centro de Formación de Competencias Laborales SpA</v>
      </c>
      <c r="AK47" s="2">
        <f>+('3 Planilla Preadjudicación OTIC'!AK47)</f>
        <v>70</v>
      </c>
      <c r="AL47" s="2">
        <f>+('3 Planilla Preadjudicación OTIC'!AL47)</f>
        <v>14</v>
      </c>
      <c r="AM47" s="12">
        <f>+('3 Planilla Preadjudicación OTIC'!AM47)</f>
        <v>5075</v>
      </c>
      <c r="AN47" s="12">
        <f>+('3 Planilla Preadjudicación OTIC'!AN47)</f>
        <v>0</v>
      </c>
      <c r="AO47" s="12">
        <f>+('3 Planilla Preadjudicación OTIC'!AO47)</f>
        <v>0</v>
      </c>
      <c r="AP47" s="12">
        <f>+('3 Planilla Preadjudicación OTIC'!AP47)</f>
        <v>3552500</v>
      </c>
      <c r="AQ47" s="12">
        <f>+('3 Planilla Preadjudicación OTIC'!AQ47)</f>
        <v>560000</v>
      </c>
      <c r="AR47" s="12">
        <f>+('3 Planilla Preadjudicación OTIC'!AR47)</f>
        <v>0</v>
      </c>
      <c r="AS47" s="12">
        <f>+('3 Planilla Preadjudicación OTIC'!AS47)</f>
        <v>0</v>
      </c>
      <c r="AT47" s="12">
        <f>+('3 Planilla Preadjudicación OTIC'!AT47)</f>
        <v>0</v>
      </c>
      <c r="AU47" s="12">
        <f>+('3 Planilla Preadjudicación OTIC'!AU47)</f>
        <v>4112500</v>
      </c>
      <c r="AV47" s="2" t="str">
        <f>+('3 Planilla Preadjudicación OTIC'!AV47)</f>
        <v>SI</v>
      </c>
      <c r="AW47" s="4">
        <f>+('3 Planilla Preadjudicación OTIC'!AW47)</f>
        <v>0</v>
      </c>
      <c r="AX47" s="2">
        <f>+('3 Planilla Preadjudicación OTIC'!AX47)</f>
        <v>5</v>
      </c>
      <c r="AY47" s="2">
        <f>+('3 Planilla Preadjudicación OTIC'!AY47)</f>
        <v>7</v>
      </c>
      <c r="AZ47" s="2">
        <f>+('3 Planilla Preadjudicación OTIC'!AZ47)</f>
        <v>0</v>
      </c>
      <c r="BA47" s="2">
        <f>+('3 Planilla Preadjudicación OTIC'!BA47)</f>
        <v>0</v>
      </c>
      <c r="BB47" s="2">
        <f>+('3 Planilla Preadjudicación OTIC'!BB47)</f>
        <v>0</v>
      </c>
      <c r="BC47" s="2">
        <f>+('3 Planilla Preadjudicación OTIC'!BC47)</f>
        <v>0</v>
      </c>
      <c r="BD47" s="2">
        <f>+('3 Planilla Preadjudicación OTIC'!BD47)</f>
        <v>0</v>
      </c>
      <c r="BE47" s="2">
        <f>+('3 Planilla Preadjudicación OTIC'!BE47)</f>
        <v>0</v>
      </c>
      <c r="BF47" s="2">
        <f>+('3 Planilla Preadjudicación OTIC'!BF47)</f>
        <v>0</v>
      </c>
      <c r="BG47" s="2">
        <f>+('3 Planilla Preadjudicación OTIC'!BG47)</f>
        <v>7</v>
      </c>
      <c r="BH47" s="2">
        <f>+('3 Planilla Preadjudicación OTIC'!BH47)</f>
        <v>7</v>
      </c>
      <c r="BI47" s="2">
        <f>+('3 Planilla Preadjudicación OTIC'!BI47)</f>
        <v>7</v>
      </c>
      <c r="BJ47" s="2">
        <f>+('3 Planilla Preadjudicación OTIC'!BJ47)</f>
        <v>7</v>
      </c>
      <c r="BK47" s="2">
        <f>+('3 Planilla Preadjudicación OTIC'!BK47)</f>
        <v>7</v>
      </c>
      <c r="BL47" s="2">
        <f>+('3 Planilla Preadjudicación OTIC'!BL47)</f>
        <v>7</v>
      </c>
      <c r="BM47" s="104">
        <f>ROUND(('3 Planilla Preadjudicación OTIC'!BM47),1)</f>
        <v>6.8</v>
      </c>
      <c r="BN47" s="4" t="str">
        <f>+('3 Planilla Preadjudicación OTIC'!BN47)</f>
        <v>NO</v>
      </c>
      <c r="BO47" s="4">
        <f>+('3 Planilla Preadjudicación OTIC'!BO47)</f>
        <v>0</v>
      </c>
      <c r="BP47" s="4">
        <f>+('3 Planilla Preadjudicación OTIC'!BP47)</f>
        <v>0</v>
      </c>
      <c r="BQ47" s="4">
        <f>+('3 Planilla Preadjudicación OTIC'!BQ47)</f>
        <v>0</v>
      </c>
      <c r="BR47" s="4">
        <f>+('3 Planilla Preadjudicación OTIC'!BR47)</f>
        <v>0</v>
      </c>
      <c r="BS47" s="4">
        <f>+('3 Planilla Preadjudicación OTIC'!BS47)</f>
        <v>0</v>
      </c>
      <c r="BT47" s="4">
        <f>+('3 Planilla Preadjudicación OTIC'!BT47)</f>
        <v>0</v>
      </c>
      <c r="BU47" s="85">
        <f>IF(VLOOKUP(A47,'BD OFICIAL'!$A$1:$AL$2098,7,0)=D47,0,1)</f>
        <v>0</v>
      </c>
      <c r="BV47" s="85">
        <f>IF(VLOOKUP(A47,'BD OFICIAL'!$A$1:$AL$2098,11,0)=J47,0,1)</f>
        <v>0</v>
      </c>
      <c r="BW47" s="85">
        <f>IF(VLOOKUP(A47,'BD OFICIAL'!$A$1:$AL$2098,13,0)=L47,0,1)</f>
        <v>0</v>
      </c>
      <c r="BX47" s="2">
        <f>IF(VLOOKUP(A47,'BD OFICIAL'!$A$1:$AL$2098,16,0)=O47,0,1)</f>
        <v>0</v>
      </c>
      <c r="BY47" s="2">
        <f>IF(VLOOKUP(A47,'BD OFICIAL'!$A$1:$AL$2098,17,0)=P47,0,1)</f>
        <v>0</v>
      </c>
      <c r="BZ47" s="2">
        <f>IF(VLOOKUP(A47,'BD OFICIAL'!$A$1:$AL$2098,19,0)=R47,0,1)</f>
        <v>0</v>
      </c>
      <c r="CA47" s="2">
        <f>IF(VLOOKUP(A47,'BD OFICIAL'!$A$1:$AL$2098,21,0)=T47,0,1)</f>
        <v>0</v>
      </c>
      <c r="CB47" s="2">
        <f>IF(VLOOKUP(A47,'BD OFICIAL'!$A$1:$AL$2098,24,0)=AK47,0,1)</f>
        <v>0</v>
      </c>
      <c r="CC47" s="2">
        <f>IF(VLOOKUP(A47,'BD OFICIAL'!$A$1:$AL$2098,25,0)=X47,0,1)</f>
        <v>0</v>
      </c>
      <c r="CD47" s="2">
        <f>IF(VLOOKUP(A47,'BD OFICIAL'!$A$1:$AL$2098,26,0)=Y47,0,1)</f>
        <v>0</v>
      </c>
      <c r="CE47" s="2">
        <f>IF(VLOOKUP(A47,'BD OFICIAL'!$A$1:$AL$2098,27,0)=Z47,0,1)</f>
        <v>0</v>
      </c>
      <c r="CF47" s="2">
        <f>IF(VLOOKUP(A47,'BD OFICIAL'!$A$1:$AL$2098,28,0)=AA47,0,1)</f>
        <v>0</v>
      </c>
      <c r="CG47" s="2">
        <f>IF(VLOOKUP(A47,'BD OFICIAL'!$A$1:$AL$2098,33,0)=AF47,0,1)</f>
        <v>0</v>
      </c>
      <c r="CH47" s="2">
        <f>IF(VLOOKUP(A47,'BD OFICIAL'!$A$1:$AL$2098,35,0)=AH47,0,1)</f>
        <v>0</v>
      </c>
      <c r="CI47" s="85">
        <f>IF(VLOOKUP(A47,'BD OFICIAL'!$A$1:$AL$2098,34,0)=AL47,0,1)</f>
        <v>0</v>
      </c>
      <c r="CJ47" s="12">
        <f>VLOOKUP(A47,'BD OFICIAL'!$A$1:$AM$2098,36,0)*AM47-AP47</f>
        <v>0</v>
      </c>
      <c r="CK47" s="85" t="str">
        <f t="shared" si="0"/>
        <v>SSH</v>
      </c>
      <c r="CL47" s="85" t="str">
        <f t="shared" si="1"/>
        <v>SI</v>
      </c>
      <c r="CM47" s="85" t="str">
        <f t="shared" si="35"/>
        <v>NO</v>
      </c>
      <c r="CN47" s="31">
        <f t="shared" si="36"/>
        <v>0</v>
      </c>
      <c r="CO47" s="31">
        <f t="shared" si="4"/>
        <v>0</v>
      </c>
      <c r="CP47" s="31">
        <f t="shared" si="37"/>
        <v>0</v>
      </c>
      <c r="CQ47" s="31">
        <f>IF(Y47="NO",0,IF(Y47="SI",IF(VLOOKUP(A47,'BD OFICIAL'!$A:$AO,40,0)=AQ47,0,1)))</f>
        <v>0</v>
      </c>
      <c r="CR47" s="31">
        <f>IF(Z47="NO",0,IF(Z47="SI",IF(VLOOKUP(B47,'BD OFICIAL'!$A:$AO,41,0)=AS47,0,1)))</f>
        <v>0</v>
      </c>
      <c r="CS47" s="31">
        <f t="shared" si="6"/>
        <v>0</v>
      </c>
      <c r="CT47" s="31">
        <f t="shared" si="7"/>
        <v>0</v>
      </c>
      <c r="CU47" s="31">
        <f>IF(VLOOKUP(A47,'BD OFICIAL'!$A$1:$AL$1056,31,0)="SI",IF(AT47&gt;0,0,1),IF(AT47=0,0,1))</f>
        <v>0</v>
      </c>
      <c r="CV47" s="31">
        <f t="shared" si="8"/>
        <v>0</v>
      </c>
      <c r="CW47" s="31">
        <f t="shared" si="38"/>
        <v>0</v>
      </c>
      <c r="CX47" s="85" t="str">
        <f t="shared" si="39"/>
        <v>SI</v>
      </c>
      <c r="CY47" s="31">
        <f t="shared" si="40"/>
        <v>0</v>
      </c>
      <c r="CZ47" s="85" t="str">
        <f>IF(ISERROR(VLOOKUP(AI47,EXPERIENCIA!$A$1:$C$2100,1,0)),"NO","SI")</f>
        <v>SI</v>
      </c>
      <c r="DA47" s="85">
        <f>IF(CX47="no","NO APLICA",IF(AX47=0,"ERROR NOTA",IF(AND(AX47&gt;1,CZ47="NO"),"ERROR NOTA",IF(AND(CZ47="NO",AX47=1),0,IF(VLOOKUP(AI47,EXPERIENCIA!$A$1:$C$2100,3,0)=AX47,0,"ERROR NOTA")))))</f>
        <v>0</v>
      </c>
      <c r="DB47" s="85" t="str">
        <f>IF(ISERROR(VLOOKUP(AI47,COMPORTAMIENTO!$A$1:$C$2100,1,0)),"NO","SI")</f>
        <v>SI</v>
      </c>
      <c r="DC47" s="85">
        <f>IF(CX47="NO","NO APLICA",IF(AY47=0,"ERROR NOTA",IF(AND(DB47="NO",AY47=7),0,IF(VLOOKUP(AI47,COMPORTAMIENTO!$A$2:$H$2100,8,0)=AY47,0,"ERROR NOTA"))))</f>
        <v>0</v>
      </c>
      <c r="DD47" s="104">
        <f t="shared" si="41"/>
        <v>0.5</v>
      </c>
      <c r="DE47" s="104">
        <f t="shared" si="42"/>
        <v>0.70000000000000007</v>
      </c>
      <c r="DF47" s="85" t="str">
        <f t="shared" si="14"/>
        <v>SI</v>
      </c>
      <c r="DG47" s="85">
        <f t="shared" si="43"/>
        <v>0</v>
      </c>
      <c r="DH47" s="85">
        <f t="shared" si="44"/>
        <v>0</v>
      </c>
      <c r="DI47" s="85">
        <f t="shared" si="45"/>
        <v>0</v>
      </c>
      <c r="DJ47" s="12">
        <f t="shared" si="46"/>
        <v>7.0000000000000009</v>
      </c>
      <c r="DK47" s="7">
        <f t="shared" si="47"/>
        <v>7.0000000000000009</v>
      </c>
      <c r="DL47" s="12">
        <f t="shared" si="20"/>
        <v>5075</v>
      </c>
      <c r="DM47" s="12">
        <f>VLOOKUP(A47,'5 TD'!$A:$B,2,0)</f>
        <v>5075</v>
      </c>
      <c r="DN47" s="7">
        <f t="shared" si="21"/>
        <v>7</v>
      </c>
      <c r="DO47" s="85" t="str">
        <f t="shared" si="48"/>
        <v>APROBADO</v>
      </c>
      <c r="DP47" s="85" t="str">
        <f t="shared" si="49"/>
        <v>APROBADO</v>
      </c>
      <c r="DQ47" s="7">
        <f t="shared" si="50"/>
        <v>6.8</v>
      </c>
      <c r="DR47" s="85" t="str">
        <f t="shared" si="25"/>
        <v>APROBADO</v>
      </c>
      <c r="DS47" s="2" t="str">
        <f>+('3 Planilla Preadjudicación OTIC'!BN47)</f>
        <v>NO</v>
      </c>
      <c r="DT47" s="2">
        <f>IF(DR47="APROBADO",VLOOKUP(A47,'5 TD'!$D$3:$E$270,2,0),"NO APLICA")</f>
        <v>7</v>
      </c>
      <c r="DU47" s="2" t="str">
        <f t="shared" si="26"/>
        <v>NO</v>
      </c>
      <c r="DV47" s="2" t="str">
        <f>IF(DU47="SI",VLOOKUP(A47,'5 TD'!$G$3:$H$270,2,0),"NO APLICA ")</f>
        <v xml:space="preserve">NO APLICA </v>
      </c>
      <c r="DW47" s="2" t="str">
        <f t="shared" si="27"/>
        <v>NO</v>
      </c>
      <c r="DX47" s="2" t="str">
        <f>IF(DW47="SI",VLOOKUP(A47,'5 TD'!$J$4:$K$472,2,0),"NO APLICA")</f>
        <v>NO APLICA</v>
      </c>
      <c r="DY47" s="2" t="str">
        <f t="shared" si="28"/>
        <v>NO APLICA</v>
      </c>
      <c r="DZ47" s="7" t="str">
        <f>IF(DY47="SI",VLOOKUP(A47,'5 TD'!$M$4:$N$350,2,0),"NO APLICA")</f>
        <v>NO APLICA</v>
      </c>
      <c r="EA47" s="2" t="str">
        <f t="shared" si="29"/>
        <v>NO APLICA</v>
      </c>
      <c r="EB47" s="12" t="str">
        <f t="shared" si="30"/>
        <v/>
      </c>
      <c r="EC47" s="12" t="str">
        <f>IF(EA47="SI",VLOOKUP(A47,'5 TD'!$V$4:$W$479,2,0),"NO APLICA")</f>
        <v>NO APLICA</v>
      </c>
      <c r="ED47" s="2" t="str">
        <f t="shared" si="51"/>
        <v>NO</v>
      </c>
      <c r="EE47" s="79" t="str">
        <f>IF(ED47="SI",VLOOKUP(AI47,COMPORTAMIENTO!$A$1:$H$2100,7,0),"NO APLICA")</f>
        <v>NO APLICA</v>
      </c>
      <c r="EF47" s="12" t="str">
        <f>IF(ED47="SI",VLOOKUP(A47,'5 TD'!$P$2:$Q$479,2,0),"NO APLICA")</f>
        <v>NO APLICA</v>
      </c>
      <c r="EG47" s="2" t="str">
        <f t="shared" si="52"/>
        <v>NO</v>
      </c>
      <c r="EH47" s="2">
        <f>IF(CZ47="no",0,VLOOKUP(AI47,EXPERIENCIA!$A$1:$C$2100,2,0))</f>
        <v>49</v>
      </c>
      <c r="EI47" s="2">
        <f>IF(CZ47="si",VLOOKUP(A47,'5 TD'!$S$3:$T$2103,2,0),0)</f>
        <v>146</v>
      </c>
      <c r="EJ47" s="2" t="str">
        <f t="shared" si="53"/>
        <v>NO</v>
      </c>
      <c r="EK47" s="2">
        <f>+('3 Planilla Preadjudicación OTIC'!BU47)</f>
        <v>0</v>
      </c>
      <c r="EL47" s="4"/>
      <c r="EM47" s="3"/>
      <c r="EN47" s="3"/>
      <c r="EQ47" s="86"/>
    </row>
    <row r="48" spans="1:147" ht="15" customHeight="1" x14ac:dyDescent="0.3">
      <c r="A48" s="2">
        <f>+('3 Planilla Preadjudicación OTIC'!A48)</f>
        <v>14261</v>
      </c>
      <c r="B48" s="2" t="str">
        <f>+('3 Planilla Preadjudicación OTIC'!B48)</f>
        <v>65181652-1</v>
      </c>
      <c r="C48" s="4">
        <f>+('3 Planilla Preadjudicación OTIC'!E48)</f>
        <v>2025</v>
      </c>
      <c r="D48" s="4" t="str">
        <f>+('3 Planilla Preadjudicación OTIC'!F48)</f>
        <v>MANDATO</v>
      </c>
      <c r="E48" s="4" t="str">
        <f>+('3 Planilla Preadjudicación OTIC'!G48)</f>
        <v>96802690-9</v>
      </c>
      <c r="F48" s="4" t="str">
        <f>+('3 Planilla Preadjudicación OTIC'!H48)</f>
        <v>MASISA</v>
      </c>
      <c r="G48" s="4"/>
      <c r="H48" s="4"/>
      <c r="I48" s="4" t="str">
        <f>+('3 Planilla Preadjudicación OTIC'!I48)</f>
        <v>DISEÑO Y COMERCIALIZACIÓN DE ORFEBRERÍA WUILLICHE CON ENCASTES DE PIEDRAS SEMIPRECIOSAS</v>
      </c>
      <c r="J48" s="4" t="str">
        <f>+('3 Planilla Preadjudicación OTIC'!J48)</f>
        <v>PF0713</v>
      </c>
      <c r="K48" s="4" t="str">
        <f>+('3 Planilla Preadjudicación OTIC'!K48)</f>
        <v/>
      </c>
      <c r="L48" s="4" t="str">
        <f>+('3 Planilla Preadjudicación OTIC'!L48)</f>
        <v/>
      </c>
      <c r="M48" s="2">
        <f>+('3 Planilla Preadjudicación OTIC'!M48)</f>
        <v>8</v>
      </c>
      <c r="N48" s="4" t="str">
        <f>+('3 Planilla Preadjudicación OTIC'!N48)</f>
        <v>BIO BIO</v>
      </c>
      <c r="O48" s="4" t="str">
        <f>+('3 Planilla Preadjudicación OTIC'!O48)</f>
        <v>CABRERO</v>
      </c>
      <c r="P48" s="4" t="str">
        <f>+('3 Planilla Preadjudicación OTIC'!P48)</f>
        <v>PERSONAS DESOCUPADAS (CESANTES Y PERSONAS QUE BUSCAN TRABAJO POR PRIMERA VEZ).</v>
      </c>
      <c r="Q48" s="4" t="str">
        <f>+('3 Planilla Preadjudicación OTIC'!Q48)</f>
        <v>PRESENCIAL</v>
      </c>
      <c r="R48" s="4" t="str">
        <f>+('3 Planilla Preadjudicación OTIC'!R48)</f>
        <v>INDEPENDIENTE</v>
      </c>
      <c r="S48" s="4">
        <f>+('3 Planilla Preadjudicación OTIC'!S48)</f>
        <v>18</v>
      </c>
      <c r="T48" s="2">
        <f>+('3 Planilla Preadjudicación OTIC'!T48)</f>
        <v>12</v>
      </c>
      <c r="U48" s="2">
        <f>+('3 Planilla Preadjudicación OTIC'!U48)</f>
        <v>70</v>
      </c>
      <c r="V48" s="2">
        <f>+('3 Planilla Preadjudicación OTIC'!V48)</f>
        <v>0</v>
      </c>
      <c r="W48" s="2">
        <f>+('3 Planilla Preadjudicación OTIC'!W48)</f>
        <v>70</v>
      </c>
      <c r="X48" s="2">
        <f>+('3 Planilla Preadjudicación OTIC'!X48)</f>
        <v>4</v>
      </c>
      <c r="Y48" s="2" t="str">
        <f>+('3 Planilla Preadjudicación OTIC'!Y48)</f>
        <v>SI</v>
      </c>
      <c r="Z48" s="2" t="str">
        <f>+('3 Planilla Preadjudicación OTIC'!Z48)</f>
        <v>NO</v>
      </c>
      <c r="AA48" s="2" t="str">
        <f>+('3 Planilla Preadjudicación OTIC'!AA48)</f>
        <v>NO</v>
      </c>
      <c r="AB48" s="4" t="str">
        <f>+('3 Planilla Preadjudicación OTIC'!AB48)</f>
        <v>SE AJUSTA A PLAN FORMATIVO</v>
      </c>
      <c r="AC48" s="4" t="str">
        <f>+('3 Planilla Preadjudicación OTIC'!AC48)</f>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v>
      </c>
      <c r="AD48" s="2" t="str">
        <f>+('3 Planilla Preadjudicación OTIC'!AD48)</f>
        <v>NO</v>
      </c>
      <c r="AE48" s="4">
        <f>+('3 Planilla Preadjudicación OTIC'!AE48)</f>
        <v>0</v>
      </c>
      <c r="AF48" s="2" t="str">
        <f>+('3 Planilla Preadjudicación OTIC'!AF48)</f>
        <v>CERRADA</v>
      </c>
      <c r="AG48" s="2">
        <f>+('3 Planilla Preadjudicación OTIC'!AG48)</f>
        <v>18</v>
      </c>
      <c r="AH48" s="2">
        <f>+('3 Planilla Preadjudicación OTIC'!AH48)</f>
        <v>2</v>
      </c>
      <c r="AI48" s="135" t="str">
        <f>+('3 Planilla Preadjudicación OTIC'!AI48)</f>
        <v>76401288-7</v>
      </c>
      <c r="AJ48" s="4" t="str">
        <f>+('3 Planilla Preadjudicación OTIC'!AJ48)</f>
        <v>Centro de Formación de Competencias Laborales SpA</v>
      </c>
      <c r="AK48" s="2">
        <f>+('3 Planilla Preadjudicación OTIC'!AK48)</f>
        <v>70</v>
      </c>
      <c r="AL48" s="2">
        <f>+('3 Planilla Preadjudicación OTIC'!AL48)</f>
        <v>18</v>
      </c>
      <c r="AM48" s="12">
        <f>+('3 Planilla Preadjudicación OTIC'!AM48)</f>
        <v>5075</v>
      </c>
      <c r="AN48" s="12">
        <f>+('3 Planilla Preadjudicación OTIC'!AN48)</f>
        <v>0</v>
      </c>
      <c r="AO48" s="12">
        <f>+('3 Planilla Preadjudicación OTIC'!AO48)</f>
        <v>0</v>
      </c>
      <c r="AP48" s="12">
        <f>+('3 Planilla Preadjudicación OTIC'!AP48)</f>
        <v>4263000</v>
      </c>
      <c r="AQ48" s="12">
        <f>+('3 Planilla Preadjudicación OTIC'!AQ48)</f>
        <v>864000</v>
      </c>
      <c r="AR48" s="12">
        <f>+('3 Planilla Preadjudicación OTIC'!AR48)</f>
        <v>0</v>
      </c>
      <c r="AS48" s="12">
        <f>+('3 Planilla Preadjudicación OTIC'!AS48)</f>
        <v>0</v>
      </c>
      <c r="AT48" s="12">
        <f>+('3 Planilla Preadjudicación OTIC'!AT48)</f>
        <v>0</v>
      </c>
      <c r="AU48" s="12">
        <f>+('3 Planilla Preadjudicación OTIC'!AU48)</f>
        <v>5127000</v>
      </c>
      <c r="AV48" s="2" t="str">
        <f>+('3 Planilla Preadjudicación OTIC'!AV48)</f>
        <v>SI</v>
      </c>
      <c r="AW48" s="4">
        <f>+('3 Planilla Preadjudicación OTIC'!AW48)</f>
        <v>0</v>
      </c>
      <c r="AX48" s="2">
        <f>+('3 Planilla Preadjudicación OTIC'!AX48)</f>
        <v>5</v>
      </c>
      <c r="AY48" s="2">
        <f>+('3 Planilla Preadjudicación OTIC'!AY48)</f>
        <v>7</v>
      </c>
      <c r="AZ48" s="2">
        <f>+('3 Planilla Preadjudicación OTIC'!AZ48)</f>
        <v>0</v>
      </c>
      <c r="BA48" s="2">
        <f>+('3 Planilla Preadjudicación OTIC'!BA48)</f>
        <v>0</v>
      </c>
      <c r="BB48" s="2">
        <f>+('3 Planilla Preadjudicación OTIC'!BB48)</f>
        <v>0</v>
      </c>
      <c r="BC48" s="2">
        <f>+('3 Planilla Preadjudicación OTIC'!BC48)</f>
        <v>0</v>
      </c>
      <c r="BD48" s="2">
        <f>+('3 Planilla Preadjudicación OTIC'!BD48)</f>
        <v>0</v>
      </c>
      <c r="BE48" s="2">
        <f>+('3 Planilla Preadjudicación OTIC'!BE48)</f>
        <v>0</v>
      </c>
      <c r="BF48" s="2">
        <f>+('3 Planilla Preadjudicación OTIC'!BF48)</f>
        <v>0</v>
      </c>
      <c r="BG48" s="2">
        <f>+('3 Planilla Preadjudicación OTIC'!BG48)</f>
        <v>7</v>
      </c>
      <c r="BH48" s="2">
        <f>+('3 Planilla Preadjudicación OTIC'!BH48)</f>
        <v>7</v>
      </c>
      <c r="BI48" s="2">
        <f>+('3 Planilla Preadjudicación OTIC'!BI48)</f>
        <v>7</v>
      </c>
      <c r="BJ48" s="2">
        <f>+('3 Planilla Preadjudicación OTIC'!BJ48)</f>
        <v>7</v>
      </c>
      <c r="BK48" s="2">
        <f>+('3 Planilla Preadjudicación OTIC'!BK48)</f>
        <v>7</v>
      </c>
      <c r="BL48" s="2">
        <f>+('3 Planilla Preadjudicación OTIC'!BL48)</f>
        <v>7</v>
      </c>
      <c r="BM48" s="104">
        <f>ROUND(('3 Planilla Preadjudicación OTIC'!BM48),1)</f>
        <v>6.8</v>
      </c>
      <c r="BN48" s="4" t="str">
        <f>+('3 Planilla Preadjudicación OTIC'!BN48)</f>
        <v>SI</v>
      </c>
      <c r="BO48" s="4" t="str">
        <f>+('3 Planilla Preadjudicación OTIC'!BO48)</f>
        <v>Christian Collipal Huenun</v>
      </c>
      <c r="BP48" s="4" t="str">
        <f>+('3 Planilla Preadjudicación OTIC'!BP48)</f>
        <v>cefocom@gmail.com</v>
      </c>
      <c r="BQ48" s="4">
        <f>+('3 Planilla Preadjudicación OTIC'!BQ48)</f>
        <v>452737246</v>
      </c>
      <c r="BR48" s="4" t="str">
        <f>+('3 Planilla Preadjudicación OTIC'!BR48)</f>
        <v>Calle Bicentenario N°034, Cabrero</v>
      </c>
      <c r="BS48" s="4" t="str">
        <f>+('3 Planilla Preadjudicación OTIC'!BS48)</f>
        <v>Capacitar en técnicas de diseño, elaboración y comercialización de piezas de orfebrería inspiradas en la tradición Williche, incorporando encastes de piedras semipreciosas.</v>
      </c>
      <c r="BT48" s="4" t="str">
        <f>+('3 Planilla Preadjudicación OTIC'!BT48)</f>
        <v>El curso entrega conocimientos sobre simbología ancestral, técnicas de moldeado y engaste, uso de herramientas, selección de piedras, acabados y estrategias de venta. Está dirigido a personas interesadas en el arte de la orfebrería con identidad cultural, promoviendo el rescate patrimonial y el emprendimiento creativo.</v>
      </c>
      <c r="BU48" s="85">
        <f>IF(VLOOKUP(A48,'BD OFICIAL'!$A$1:$AL$2098,7,0)=D48,0,1)</f>
        <v>0</v>
      </c>
      <c r="BV48" s="85">
        <f>IF(VLOOKUP(A48,'BD OFICIAL'!$A$1:$AL$2098,11,0)=J48,0,1)</f>
        <v>0</v>
      </c>
      <c r="BW48" s="85">
        <f>IF(VLOOKUP(A48,'BD OFICIAL'!$A$1:$AL$2098,13,0)=L48,0,1)</f>
        <v>0</v>
      </c>
      <c r="BX48" s="2">
        <f>IF(VLOOKUP(A48,'BD OFICIAL'!$A$1:$AL$2098,16,0)=O48,0,1)</f>
        <v>0</v>
      </c>
      <c r="BY48" s="2">
        <f>IF(VLOOKUP(A48,'BD OFICIAL'!$A$1:$AL$2098,17,0)=P48,0,1)</f>
        <v>0</v>
      </c>
      <c r="BZ48" s="2">
        <f>IF(VLOOKUP(A48,'BD OFICIAL'!$A$1:$AL$2098,19,0)=R48,0,1)</f>
        <v>0</v>
      </c>
      <c r="CA48" s="2">
        <f>IF(VLOOKUP(A48,'BD OFICIAL'!$A$1:$AL$2098,21,0)=T48,0,1)</f>
        <v>0</v>
      </c>
      <c r="CB48" s="2">
        <f>IF(VLOOKUP(A48,'BD OFICIAL'!$A$1:$AL$2098,24,0)=AK48,0,1)</f>
        <v>0</v>
      </c>
      <c r="CC48" s="2">
        <f>IF(VLOOKUP(A48,'BD OFICIAL'!$A$1:$AL$2098,25,0)=X48,0,1)</f>
        <v>0</v>
      </c>
      <c r="CD48" s="2">
        <f>IF(VLOOKUP(A48,'BD OFICIAL'!$A$1:$AL$2098,26,0)=Y48,0,1)</f>
        <v>0</v>
      </c>
      <c r="CE48" s="2">
        <f>IF(VLOOKUP(A48,'BD OFICIAL'!$A$1:$AL$2098,27,0)=Z48,0,1)</f>
        <v>0</v>
      </c>
      <c r="CF48" s="2">
        <f>IF(VLOOKUP(A48,'BD OFICIAL'!$A$1:$AL$2098,28,0)=AA48,0,1)</f>
        <v>0</v>
      </c>
      <c r="CG48" s="2">
        <f>IF(VLOOKUP(A48,'BD OFICIAL'!$A$1:$AL$2098,33,0)=AF48,0,1)</f>
        <v>0</v>
      </c>
      <c r="CH48" s="2">
        <f>IF(VLOOKUP(A48,'BD OFICIAL'!$A$1:$AL$2098,35,0)=AH48,0,1)</f>
        <v>0</v>
      </c>
      <c r="CI48" s="85">
        <f>IF(VLOOKUP(A48,'BD OFICIAL'!$A$1:$AL$2098,34,0)=AL48,0,1)</f>
        <v>0</v>
      </c>
      <c r="CJ48" s="12">
        <f>VLOOKUP(A48,'BD OFICIAL'!$A$1:$AM$2098,36,0)*AM48-AP48</f>
        <v>0</v>
      </c>
      <c r="CK48" s="85" t="str">
        <f t="shared" si="0"/>
        <v>SSH</v>
      </c>
      <c r="CL48" s="85" t="str">
        <f t="shared" si="1"/>
        <v>SI</v>
      </c>
      <c r="CM48" s="85" t="str">
        <f t="shared" si="35"/>
        <v>NO</v>
      </c>
      <c r="CN48" s="31">
        <f t="shared" si="36"/>
        <v>0</v>
      </c>
      <c r="CO48" s="31">
        <f t="shared" si="4"/>
        <v>0</v>
      </c>
      <c r="CP48" s="31">
        <f t="shared" si="37"/>
        <v>0</v>
      </c>
      <c r="CQ48" s="31">
        <f>IF(Y48="NO",0,IF(Y48="SI",IF(VLOOKUP(A48,'BD OFICIAL'!$A:$AO,40,0)=AQ48,0,1)))</f>
        <v>0</v>
      </c>
      <c r="CR48" s="31">
        <f>IF(Z48="NO",0,IF(Z48="SI",IF(VLOOKUP(B48,'BD OFICIAL'!$A:$AO,41,0)=AS48,0,1)))</f>
        <v>0</v>
      </c>
      <c r="CS48" s="31">
        <f t="shared" si="6"/>
        <v>0</v>
      </c>
      <c r="CT48" s="31">
        <f t="shared" si="7"/>
        <v>0</v>
      </c>
      <c r="CU48" s="31">
        <f>IF(VLOOKUP(A48,'BD OFICIAL'!$A$1:$AL$1056,31,0)="SI",IF(AT48&gt;0,0,1),IF(AT48=0,0,1))</f>
        <v>0</v>
      </c>
      <c r="CV48" s="31">
        <f t="shared" si="8"/>
        <v>0</v>
      </c>
      <c r="CW48" s="31">
        <f t="shared" si="38"/>
        <v>0</v>
      </c>
      <c r="CX48" s="85" t="str">
        <f t="shared" si="39"/>
        <v>SI</v>
      </c>
      <c r="CY48" s="31">
        <f t="shared" si="40"/>
        <v>0</v>
      </c>
      <c r="CZ48" s="85" t="str">
        <f>IF(ISERROR(VLOOKUP(AI48,EXPERIENCIA!$A$1:$C$2100,1,0)),"NO","SI")</f>
        <v>SI</v>
      </c>
      <c r="DA48" s="85">
        <f>IF(CX48="no","NO APLICA",IF(AX48=0,"ERROR NOTA",IF(AND(AX48&gt;1,CZ48="NO"),"ERROR NOTA",IF(AND(CZ48="NO",AX48=1),0,IF(VLOOKUP(AI48,EXPERIENCIA!$A$1:$C$2100,3,0)=AX48,0,"ERROR NOTA")))))</f>
        <v>0</v>
      </c>
      <c r="DB48" s="85" t="str">
        <f>IF(ISERROR(VLOOKUP(AI48,COMPORTAMIENTO!$A$1:$C$2100,1,0)),"NO","SI")</f>
        <v>SI</v>
      </c>
      <c r="DC48" s="85">
        <f>IF(CX48="NO","NO APLICA",IF(AY48=0,"ERROR NOTA",IF(AND(DB48="NO",AY48=7),0,IF(VLOOKUP(AI48,COMPORTAMIENTO!$A$2:$H$2100,8,0)=AY48,0,"ERROR NOTA"))))</f>
        <v>0</v>
      </c>
      <c r="DD48" s="104">
        <f t="shared" si="41"/>
        <v>0.5</v>
      </c>
      <c r="DE48" s="104">
        <f t="shared" si="42"/>
        <v>0.70000000000000007</v>
      </c>
      <c r="DF48" s="85" t="str">
        <f t="shared" si="14"/>
        <v>SI</v>
      </c>
      <c r="DG48" s="85">
        <f t="shared" si="43"/>
        <v>0</v>
      </c>
      <c r="DH48" s="85">
        <f t="shared" si="44"/>
        <v>0</v>
      </c>
      <c r="DI48" s="85">
        <f t="shared" si="45"/>
        <v>0</v>
      </c>
      <c r="DJ48" s="12">
        <f t="shared" si="46"/>
        <v>7.0000000000000009</v>
      </c>
      <c r="DK48" s="7">
        <f t="shared" si="47"/>
        <v>7.0000000000000009</v>
      </c>
      <c r="DL48" s="12">
        <f t="shared" si="20"/>
        <v>5075</v>
      </c>
      <c r="DM48" s="12">
        <f>VLOOKUP(A48,'5 TD'!$A:$B,2,0)</f>
        <v>5075</v>
      </c>
      <c r="DN48" s="7">
        <f t="shared" si="21"/>
        <v>7</v>
      </c>
      <c r="DO48" s="85" t="str">
        <f t="shared" si="48"/>
        <v>APROBADO</v>
      </c>
      <c r="DP48" s="85" t="str">
        <f t="shared" si="49"/>
        <v>APROBADO</v>
      </c>
      <c r="DQ48" s="7">
        <f t="shared" si="50"/>
        <v>6.8</v>
      </c>
      <c r="DR48" s="85" t="str">
        <f t="shared" si="25"/>
        <v>APROBADO</v>
      </c>
      <c r="DS48" s="2" t="str">
        <f>+('3 Planilla Preadjudicación OTIC'!BN48)</f>
        <v>SI</v>
      </c>
      <c r="DT48" s="2">
        <f>IF(DR48="APROBADO",VLOOKUP(A48,'5 TD'!$D$3:$E$270,2,0),"NO APLICA")</f>
        <v>6.8</v>
      </c>
      <c r="DU48" s="2" t="str">
        <f t="shared" si="26"/>
        <v>SI</v>
      </c>
      <c r="DV48" s="2">
        <f>IF(DU48="SI",VLOOKUP(A48,'5 TD'!$G$3:$H$270,2,0),"NO APLICA ")</f>
        <v>7.0000000000000009</v>
      </c>
      <c r="DW48" s="2" t="str">
        <f t="shared" si="27"/>
        <v>SI</v>
      </c>
      <c r="DX48" s="2">
        <f>IF(DW48="SI",VLOOKUP(A48,'5 TD'!$J$4:$K$472,2,0),"NO APLICA")</f>
        <v>7</v>
      </c>
      <c r="DY48" s="2" t="str">
        <f t="shared" si="28"/>
        <v>SI</v>
      </c>
      <c r="DZ48" s="7">
        <f>IF(DY48="SI",VLOOKUP(A48,'5 TD'!$M$4:$N$350,2,0),"NO APLICA")</f>
        <v>5</v>
      </c>
      <c r="EA48" s="2" t="str">
        <f t="shared" si="29"/>
        <v>SI</v>
      </c>
      <c r="EB48" s="12">
        <f t="shared" si="30"/>
        <v>5075</v>
      </c>
      <c r="EC48" s="12">
        <f>IF(EA48="SI",VLOOKUP(A48,'5 TD'!$V$4:$W$479,2,0),"NO APLICA")</f>
        <v>5075</v>
      </c>
      <c r="ED48" s="2" t="str">
        <f t="shared" si="51"/>
        <v>SI</v>
      </c>
      <c r="EE48" s="79">
        <f>IF(ED48="SI",VLOOKUP(AI48,COMPORTAMIENTO!$A$1:$H$2100,7,0),"NO APLICA")</f>
        <v>0</v>
      </c>
      <c r="EF48" s="12">
        <f>IF(ED48="SI",VLOOKUP(A48,'5 TD'!$P$2:$Q$479,2,0),"NO APLICA")</f>
        <v>0</v>
      </c>
      <c r="EG48" s="2" t="str">
        <f t="shared" si="52"/>
        <v>SI</v>
      </c>
      <c r="EH48" s="2">
        <f>IF(CZ48="no",0,VLOOKUP(AI48,EXPERIENCIA!$A$1:$C$2100,2,0))</f>
        <v>49</v>
      </c>
      <c r="EI48" s="2">
        <f>IF(CZ48="si",VLOOKUP(A48,'5 TD'!$S$3:$T$2103,2,0),0)</f>
        <v>49</v>
      </c>
      <c r="EJ48" s="2" t="str">
        <f t="shared" si="53"/>
        <v>SI</v>
      </c>
      <c r="EK48" s="2">
        <f>+('3 Planilla Preadjudicación OTIC'!BU48)</f>
        <v>0</v>
      </c>
      <c r="EL48" s="4"/>
      <c r="EM48" s="3"/>
      <c r="EN48" s="3"/>
      <c r="EO48" s="86" t="s">
        <v>64</v>
      </c>
      <c r="EQ48" s="86"/>
    </row>
    <row r="49" spans="1:147" ht="15" customHeight="1" x14ac:dyDescent="0.3">
      <c r="A49" s="2">
        <f>+('3 Planilla Preadjudicación OTIC'!A49)</f>
        <v>14393</v>
      </c>
      <c r="B49" s="2" t="str">
        <f>+('3 Planilla Preadjudicación OTIC'!B49)</f>
        <v>65181652-1</v>
      </c>
      <c r="C49" s="4">
        <f>+('3 Planilla Preadjudicación OTIC'!E49)</f>
        <v>2025</v>
      </c>
      <c r="D49" s="4" t="str">
        <f>+('3 Planilla Preadjudicación OTIC'!F49)</f>
        <v>MANDATO</v>
      </c>
      <c r="E49" s="4" t="str">
        <f>+('3 Planilla Preadjudicación OTIC'!G49)</f>
        <v>96532330-9</v>
      </c>
      <c r="F49" s="4" t="str">
        <f>+('3 Planilla Preadjudicación OTIC'!H49)</f>
        <v>CMPC PULP SPA</v>
      </c>
      <c r="G49" s="4"/>
      <c r="H49" s="4"/>
      <c r="I49" s="4" t="str">
        <f>+('3 Planilla Preadjudicación OTIC'!I49)</f>
        <v>CUIDADOS BÁSICOS DEL GANADO: OVINO, BOVINO Y EQUINO</v>
      </c>
      <c r="J49" s="4" t="str">
        <f>+('3 Planilla Preadjudicación OTIC'!J49)</f>
        <v>PF0708</v>
      </c>
      <c r="K49" s="4" t="str">
        <f>+('3 Planilla Preadjudicación OTIC'!K49)</f>
        <v>TÉCNICAS PARA EL EMPRENDIMIENTO</v>
      </c>
      <c r="L49" s="4" t="str">
        <f>+('3 Planilla Preadjudicación OTIC'!L49)</f>
        <v>PF0921</v>
      </c>
      <c r="M49" s="2">
        <f>+('3 Planilla Preadjudicación OTIC'!M49)</f>
        <v>9</v>
      </c>
      <c r="N49" s="4" t="str">
        <f>+('3 Planilla Preadjudicación OTIC'!N49)</f>
        <v>ARAUCANIA</v>
      </c>
      <c r="O49" s="4" t="str">
        <f>+('3 Planilla Preadjudicación OTIC'!O49)</f>
        <v>COLLIPULLI</v>
      </c>
      <c r="P49" s="4" t="str">
        <f>+('3 Planilla Preadjudicación OTIC'!P49)</f>
        <v>EMPRENDEDORES/AS INFORMALES O PERSONAS VULNERABLES PERTENECIENTES AL 80% MAS VULNERABLE</v>
      </c>
      <c r="Q49" s="4" t="str">
        <f>+('3 Planilla Preadjudicación OTIC'!Q49)</f>
        <v>PRESENCIAL</v>
      </c>
      <c r="R49" s="4" t="str">
        <f>+('3 Planilla Preadjudicación OTIC'!R49)</f>
        <v>INDEPENDIENTE</v>
      </c>
      <c r="S49" s="4">
        <f>+('3 Planilla Preadjudicación OTIC'!S49)</f>
        <v>43</v>
      </c>
      <c r="T49" s="2">
        <f>+('3 Planilla Preadjudicación OTIC'!T49)</f>
        <v>15</v>
      </c>
      <c r="U49" s="2">
        <f>+('3 Planilla Preadjudicación OTIC'!U49)</f>
        <v>160</v>
      </c>
      <c r="V49" s="2">
        <f>+('3 Planilla Preadjudicación OTIC'!V49)</f>
        <v>12</v>
      </c>
      <c r="W49" s="2">
        <f>+('3 Planilla Preadjudicación OTIC'!W49)</f>
        <v>172</v>
      </c>
      <c r="X49" s="2">
        <f>+('3 Planilla Preadjudicación OTIC'!X49)</f>
        <v>4</v>
      </c>
      <c r="Y49" s="2" t="str">
        <f>+('3 Planilla Preadjudicación OTIC'!Y49)</f>
        <v>SI</v>
      </c>
      <c r="Z49" s="2" t="str">
        <f>+('3 Planilla Preadjudicación OTIC'!Z49)</f>
        <v>NO</v>
      </c>
      <c r="AA49" s="2" t="str">
        <f>+('3 Planilla Preadjudicación OTIC'!AA49)</f>
        <v>SI</v>
      </c>
      <c r="AB49" s="4" t="str">
        <f>+('3 Planilla Preadjudicación OTIC'!AB49)</f>
        <v>SE AJUSTA A PLAN FORMATIVO</v>
      </c>
      <c r="AC49" s="4" t="str">
        <f>+('3 Planilla Preadjudicación OTIC'!AC49)</f>
        <v>HOMBRES Y MUJERES MAYORES DE 18 AÑOS PERTENECIENTES AL 80% MÁS VULNERABLES, CORRESPINDIENTES A COLLIPULLI</v>
      </c>
      <c r="AD49" s="2" t="str">
        <f>+('3 Planilla Preadjudicación OTIC'!AD49)</f>
        <v>NO</v>
      </c>
      <c r="AE49" s="4">
        <f>+('3 Planilla Preadjudicación OTIC'!AE49)</f>
        <v>0</v>
      </c>
      <c r="AF49" s="2" t="str">
        <f>+('3 Planilla Preadjudicación OTIC'!AF49)</f>
        <v>CERRADA</v>
      </c>
      <c r="AG49" s="2">
        <f>+('3 Planilla Preadjudicación OTIC'!AG49)</f>
        <v>43</v>
      </c>
      <c r="AH49" s="2">
        <f>+('3 Planilla Preadjudicación OTIC'!AH49)</f>
        <v>1</v>
      </c>
      <c r="AI49" s="135" t="str">
        <f>+('3 Planilla Preadjudicación OTIC'!AI49)</f>
        <v>76401288-7</v>
      </c>
      <c r="AJ49" s="4" t="str">
        <f>+('3 Planilla Preadjudicación OTIC'!AJ49)</f>
        <v>Centro de Formación de Competencias Laborales SpA</v>
      </c>
      <c r="AK49" s="2">
        <f>+('3 Planilla Preadjudicación OTIC'!AK49)</f>
        <v>172</v>
      </c>
      <c r="AL49" s="2">
        <f>+('3 Planilla Preadjudicación OTIC'!AL49)</f>
        <v>43</v>
      </c>
      <c r="AM49" s="12">
        <f>+('3 Planilla Preadjudicación OTIC'!AM49)</f>
        <v>4130</v>
      </c>
      <c r="AN49" s="12">
        <f>+('3 Planilla Preadjudicación OTIC'!AN49)</f>
        <v>50000</v>
      </c>
      <c r="AO49" s="12">
        <f>+('3 Planilla Preadjudicación OTIC'!AO49)</f>
        <v>0</v>
      </c>
      <c r="AP49" s="12">
        <f>+('3 Planilla Preadjudicación OTIC'!AP49)</f>
        <v>10655400</v>
      </c>
      <c r="AQ49" s="12">
        <f>+('3 Planilla Preadjudicación OTIC'!AQ49)</f>
        <v>2580000</v>
      </c>
      <c r="AR49" s="12">
        <f>+('3 Planilla Preadjudicación OTIC'!AR49)</f>
        <v>750000</v>
      </c>
      <c r="AS49" s="12">
        <f>+('3 Planilla Preadjudicación OTIC'!AS49)</f>
        <v>0</v>
      </c>
      <c r="AT49" s="12">
        <f>+('3 Planilla Preadjudicación OTIC'!AT49)</f>
        <v>0</v>
      </c>
      <c r="AU49" s="12">
        <f>+('3 Planilla Preadjudicación OTIC'!AU49)</f>
        <v>13985400</v>
      </c>
      <c r="AV49" s="2" t="str">
        <f>+('3 Planilla Preadjudicación OTIC'!AV49)</f>
        <v>SI</v>
      </c>
      <c r="AW49" s="4">
        <f>+('3 Planilla Preadjudicación OTIC'!AW49)</f>
        <v>0</v>
      </c>
      <c r="AX49" s="2">
        <f>+('3 Planilla Preadjudicación OTIC'!AX49)</f>
        <v>5</v>
      </c>
      <c r="AY49" s="2">
        <f>+('3 Planilla Preadjudicación OTIC'!AY49)</f>
        <v>7</v>
      </c>
      <c r="AZ49" s="2">
        <f>+('3 Planilla Preadjudicación OTIC'!AZ49)</f>
        <v>0</v>
      </c>
      <c r="BA49" s="2">
        <f>+('3 Planilla Preadjudicación OTIC'!BA49)</f>
        <v>0</v>
      </c>
      <c r="BB49" s="2">
        <f>+('3 Planilla Preadjudicación OTIC'!BB49)</f>
        <v>0</v>
      </c>
      <c r="BC49" s="2">
        <f>+('3 Planilla Preadjudicación OTIC'!BC49)</f>
        <v>0</v>
      </c>
      <c r="BD49" s="2">
        <f>+('3 Planilla Preadjudicación OTIC'!BD49)</f>
        <v>0</v>
      </c>
      <c r="BE49" s="2">
        <f>+('3 Planilla Preadjudicación OTIC'!BE49)</f>
        <v>0</v>
      </c>
      <c r="BF49" s="2">
        <f>+('3 Planilla Preadjudicación OTIC'!BF49)</f>
        <v>0</v>
      </c>
      <c r="BG49" s="2">
        <f>+('3 Planilla Preadjudicación OTIC'!BG49)</f>
        <v>7</v>
      </c>
      <c r="BH49" s="2">
        <f>+('3 Planilla Preadjudicación OTIC'!BH49)</f>
        <v>7</v>
      </c>
      <c r="BI49" s="2">
        <f>+('3 Planilla Preadjudicación OTIC'!BI49)</f>
        <v>7</v>
      </c>
      <c r="BJ49" s="2">
        <f>+('3 Planilla Preadjudicación OTIC'!BJ49)</f>
        <v>7</v>
      </c>
      <c r="BK49" s="2">
        <f>+('3 Planilla Preadjudicación OTIC'!BK49)</f>
        <v>7</v>
      </c>
      <c r="BL49" s="2">
        <f>+('3 Planilla Preadjudicación OTIC'!BL49)</f>
        <v>7</v>
      </c>
      <c r="BM49" s="104">
        <f>ROUND(('3 Planilla Preadjudicación OTIC'!BM49),1)</f>
        <v>6.8</v>
      </c>
      <c r="BN49" s="4" t="str">
        <f>+('3 Planilla Preadjudicación OTIC'!BN49)</f>
        <v>NO</v>
      </c>
      <c r="BO49" s="4">
        <f>+('3 Planilla Preadjudicación OTIC'!BO49)</f>
        <v>0</v>
      </c>
      <c r="BP49" s="4">
        <f>+('3 Planilla Preadjudicación OTIC'!BP49)</f>
        <v>0</v>
      </c>
      <c r="BQ49" s="4">
        <f>+('3 Planilla Preadjudicación OTIC'!BQ49)</f>
        <v>0</v>
      </c>
      <c r="BR49" s="4">
        <f>+('3 Planilla Preadjudicación OTIC'!BR49)</f>
        <v>0</v>
      </c>
      <c r="BS49" s="4">
        <f>+('3 Planilla Preadjudicación OTIC'!BS49)</f>
        <v>0</v>
      </c>
      <c r="BT49" s="4">
        <f>+('3 Planilla Preadjudicación OTIC'!BT49)</f>
        <v>0</v>
      </c>
      <c r="BU49" s="85">
        <f>IF(VLOOKUP(A49,'BD OFICIAL'!$A$1:$AL$2098,7,0)=D49,0,1)</f>
        <v>0</v>
      </c>
      <c r="BV49" s="85">
        <f>IF(VLOOKUP(A49,'BD OFICIAL'!$A$1:$AL$2098,11,0)=J49,0,1)</f>
        <v>0</v>
      </c>
      <c r="BW49" s="85">
        <f>IF(VLOOKUP(A49,'BD OFICIAL'!$A$1:$AL$2098,13,0)=L49,0,1)</f>
        <v>0</v>
      </c>
      <c r="BX49" s="2">
        <f>IF(VLOOKUP(A49,'BD OFICIAL'!$A$1:$AL$2098,16,0)=O49,0,1)</f>
        <v>0</v>
      </c>
      <c r="BY49" s="2">
        <f>IF(VLOOKUP(A49,'BD OFICIAL'!$A$1:$AL$2098,17,0)=P49,0,1)</f>
        <v>0</v>
      </c>
      <c r="BZ49" s="2">
        <f>IF(VLOOKUP(A49,'BD OFICIAL'!$A$1:$AL$2098,19,0)=R49,0,1)</f>
        <v>0</v>
      </c>
      <c r="CA49" s="2">
        <f>IF(VLOOKUP(A49,'BD OFICIAL'!$A$1:$AL$2098,21,0)=T49,0,1)</f>
        <v>0</v>
      </c>
      <c r="CB49" s="2">
        <f>IF(VLOOKUP(A49,'BD OFICIAL'!$A$1:$AL$2098,24,0)=AK49,0,1)</f>
        <v>0</v>
      </c>
      <c r="CC49" s="2">
        <f>IF(VLOOKUP(A49,'BD OFICIAL'!$A$1:$AL$2098,25,0)=X49,0,1)</f>
        <v>0</v>
      </c>
      <c r="CD49" s="2">
        <f>IF(VLOOKUP(A49,'BD OFICIAL'!$A$1:$AL$2098,26,0)=Y49,0,1)</f>
        <v>0</v>
      </c>
      <c r="CE49" s="2">
        <f>IF(VLOOKUP(A49,'BD OFICIAL'!$A$1:$AL$2098,27,0)=Z49,0,1)</f>
        <v>0</v>
      </c>
      <c r="CF49" s="2">
        <f>IF(VLOOKUP(A49,'BD OFICIAL'!$A$1:$AL$2098,28,0)=AA49,0,1)</f>
        <v>0</v>
      </c>
      <c r="CG49" s="2">
        <f>IF(VLOOKUP(A49,'BD OFICIAL'!$A$1:$AL$2098,33,0)=AF49,0,1)</f>
        <v>0</v>
      </c>
      <c r="CH49" s="2">
        <f>IF(VLOOKUP(A49,'BD OFICIAL'!$A$1:$AL$2098,35,0)=AH49,0,1)</f>
        <v>0</v>
      </c>
      <c r="CI49" s="85">
        <f>IF(VLOOKUP(A49,'BD OFICIAL'!$A$1:$AL$2098,34,0)=AL49,0,1)</f>
        <v>0</v>
      </c>
      <c r="CJ49" s="12">
        <f>VLOOKUP(A49,'BD OFICIAL'!$A$1:$AM$2098,36,0)*AM49-AP49</f>
        <v>0</v>
      </c>
      <c r="CK49" s="85" t="str">
        <f t="shared" si="0"/>
        <v>SHMAN</v>
      </c>
      <c r="CL49" s="85" t="str">
        <f t="shared" si="1"/>
        <v>SI</v>
      </c>
      <c r="CM49" s="85" t="str">
        <f t="shared" si="35"/>
        <v>NO</v>
      </c>
      <c r="CN49" s="31">
        <f t="shared" si="36"/>
        <v>0</v>
      </c>
      <c r="CO49" s="31">
        <f t="shared" si="4"/>
        <v>0</v>
      </c>
      <c r="CP49" s="31">
        <f t="shared" si="37"/>
        <v>0</v>
      </c>
      <c r="CQ49" s="31">
        <f>IF(Y49="NO",0,IF(Y49="SI",IF(VLOOKUP(A49,'BD OFICIAL'!$A:$AO,40,0)=AQ49,0,1)))</f>
        <v>0</v>
      </c>
      <c r="CR49" s="31">
        <f>IF(Z49="NO",0,IF(Z49="SI",IF(VLOOKUP(B49,'BD OFICIAL'!$A:$AO,41,0)=AS49,0,1)))</f>
        <v>0</v>
      </c>
      <c r="CS49" s="31">
        <f t="shared" si="6"/>
        <v>0</v>
      </c>
      <c r="CT49" s="31">
        <f t="shared" si="7"/>
        <v>0</v>
      </c>
      <c r="CU49" s="31">
        <f>IF(VLOOKUP(A49,'BD OFICIAL'!$A$1:$AL$1056,31,0)="SI",IF(AT49&gt;0,0,1),IF(AT49=0,0,1))</f>
        <v>0</v>
      </c>
      <c r="CV49" s="31">
        <f t="shared" si="8"/>
        <v>0</v>
      </c>
      <c r="CW49" s="31">
        <f t="shared" si="38"/>
        <v>0</v>
      </c>
      <c r="CX49" s="85" t="str">
        <f t="shared" si="39"/>
        <v>SI</v>
      </c>
      <c r="CY49" s="31">
        <f t="shared" si="40"/>
        <v>0</v>
      </c>
      <c r="CZ49" s="85" t="str">
        <f>IF(ISERROR(VLOOKUP(AI49,EXPERIENCIA!$A$1:$C$2100,1,0)),"NO","SI")</f>
        <v>SI</v>
      </c>
      <c r="DA49" s="85">
        <f>IF(CX49="no","NO APLICA",IF(AX49=0,"ERROR NOTA",IF(AND(AX49&gt;1,CZ49="NO"),"ERROR NOTA",IF(AND(CZ49="NO",AX49=1),0,IF(VLOOKUP(AI49,EXPERIENCIA!$A$1:$C$2100,3,0)=AX49,0,"ERROR NOTA")))))</f>
        <v>0</v>
      </c>
      <c r="DB49" s="85" t="str">
        <f>IF(ISERROR(VLOOKUP(AI49,COMPORTAMIENTO!$A$1:$C$2100,1,0)),"NO","SI")</f>
        <v>SI</v>
      </c>
      <c r="DC49" s="85">
        <f>IF(CX49="NO","NO APLICA",IF(AY49=0,"ERROR NOTA",IF(AND(DB49="NO",AY49=7),0,IF(VLOOKUP(AI49,COMPORTAMIENTO!$A$2:$H$2100,8,0)=AY49,0,"ERROR NOTA"))))</f>
        <v>0</v>
      </c>
      <c r="DD49" s="104">
        <f t="shared" si="41"/>
        <v>0.5</v>
      </c>
      <c r="DE49" s="104">
        <f t="shared" si="42"/>
        <v>0.70000000000000007</v>
      </c>
      <c r="DF49" s="85" t="str">
        <f t="shared" si="14"/>
        <v>SI</v>
      </c>
      <c r="DG49" s="85">
        <f t="shared" si="43"/>
        <v>0</v>
      </c>
      <c r="DH49" s="85">
        <f t="shared" si="44"/>
        <v>0</v>
      </c>
      <c r="DI49" s="85">
        <f t="shared" si="45"/>
        <v>0</v>
      </c>
      <c r="DJ49" s="12">
        <f t="shared" si="46"/>
        <v>7.0000000000000009</v>
      </c>
      <c r="DK49" s="7">
        <f t="shared" si="47"/>
        <v>7.0000000000000009</v>
      </c>
      <c r="DL49" s="12">
        <f t="shared" si="20"/>
        <v>4130</v>
      </c>
      <c r="DM49" s="12">
        <f>VLOOKUP(A49,'5 TD'!$A:$B,2,0)</f>
        <v>4130</v>
      </c>
      <c r="DN49" s="7">
        <f t="shared" si="21"/>
        <v>7</v>
      </c>
      <c r="DO49" s="85" t="str">
        <f t="shared" si="48"/>
        <v>APROBADO</v>
      </c>
      <c r="DP49" s="85" t="str">
        <f t="shared" si="49"/>
        <v>APROBADO</v>
      </c>
      <c r="DQ49" s="7">
        <f t="shared" si="50"/>
        <v>6.8</v>
      </c>
      <c r="DR49" s="85" t="str">
        <f t="shared" si="25"/>
        <v>APROBADO</v>
      </c>
      <c r="DS49" s="2" t="str">
        <f>+('3 Planilla Preadjudicación OTIC'!BN49)</f>
        <v>NO</v>
      </c>
      <c r="DT49" s="2">
        <f>IF(DR49="APROBADO",VLOOKUP(A49,'5 TD'!$D$3:$E$270,2,0),"NO APLICA")</f>
        <v>7</v>
      </c>
      <c r="DU49" s="2" t="str">
        <f t="shared" si="26"/>
        <v>NO</v>
      </c>
      <c r="DV49" s="2" t="str">
        <f>IF(DU49="SI",VLOOKUP(A49,'5 TD'!$G$3:$H$270,2,0),"NO APLICA ")</f>
        <v xml:space="preserve">NO APLICA </v>
      </c>
      <c r="DW49" s="2" t="str">
        <f t="shared" si="27"/>
        <v>NO</v>
      </c>
      <c r="DX49" s="2" t="str">
        <f>IF(DW49="SI",VLOOKUP(A49,'5 TD'!$J$4:$K$472,2,0),"NO APLICA")</f>
        <v>NO APLICA</v>
      </c>
      <c r="DY49" s="2" t="str">
        <f t="shared" si="28"/>
        <v>NO APLICA</v>
      </c>
      <c r="DZ49" s="7" t="str">
        <f>IF(DY49="SI",VLOOKUP(A49,'5 TD'!$M$4:$N$350,2,0),"NO APLICA")</f>
        <v>NO APLICA</v>
      </c>
      <c r="EA49" s="2" t="str">
        <f t="shared" si="29"/>
        <v>NO APLICA</v>
      </c>
      <c r="EB49" s="12" t="str">
        <f t="shared" si="30"/>
        <v/>
      </c>
      <c r="EC49" s="12" t="str">
        <f>IF(EA49="SI",VLOOKUP(A49,'5 TD'!$V$4:$W$479,2,0),"NO APLICA")</f>
        <v>NO APLICA</v>
      </c>
      <c r="ED49" s="2" t="str">
        <f t="shared" si="51"/>
        <v>NO</v>
      </c>
      <c r="EE49" s="79" t="str">
        <f>IF(ED49="SI",VLOOKUP(AI49,COMPORTAMIENTO!$A$1:$H$2100,7,0),"NO APLICA")</f>
        <v>NO APLICA</v>
      </c>
      <c r="EF49" s="12" t="str">
        <f>IF(ED49="SI",VLOOKUP(A49,'5 TD'!$P$2:$Q$479,2,0),"NO APLICA")</f>
        <v>NO APLICA</v>
      </c>
      <c r="EG49" s="2" t="str">
        <f t="shared" si="52"/>
        <v>NO</v>
      </c>
      <c r="EH49" s="2">
        <f>IF(CZ49="no",0,VLOOKUP(AI49,EXPERIENCIA!$A$1:$C$2100,2,0))</f>
        <v>49</v>
      </c>
      <c r="EI49" s="2">
        <f>IF(CZ49="si",VLOOKUP(A49,'5 TD'!$S$3:$T$2103,2,0),0)</f>
        <v>146</v>
      </c>
      <c r="EJ49" s="2" t="str">
        <f t="shared" si="53"/>
        <v>NO</v>
      </c>
      <c r="EK49" s="2">
        <f>+('3 Planilla Preadjudicación OTIC'!BU49)</f>
        <v>0</v>
      </c>
      <c r="EL49" s="4"/>
      <c r="EM49" s="3"/>
      <c r="EN49" s="3"/>
      <c r="EQ49" s="86"/>
    </row>
    <row r="50" spans="1:147" ht="15" customHeight="1" x14ac:dyDescent="0.3">
      <c r="A50" s="2">
        <f>+('3 Planilla Preadjudicación OTIC'!A50)</f>
        <v>14306</v>
      </c>
      <c r="B50" s="2" t="str">
        <f>+('3 Planilla Preadjudicación OTIC'!B50)</f>
        <v>65181652-1</v>
      </c>
      <c r="C50" s="4">
        <f>+('3 Planilla Preadjudicación OTIC'!E50)</f>
        <v>2025</v>
      </c>
      <c r="D50" s="4" t="str">
        <f>+('3 Planilla Preadjudicación OTIC'!F50)</f>
        <v>MANDATO</v>
      </c>
      <c r="E50" s="4" t="str">
        <f>+('3 Planilla Preadjudicación OTIC'!G50)</f>
        <v>76200030-K</v>
      </c>
      <c r="F50" s="4" t="str">
        <f>+('3 Planilla Preadjudicación OTIC'!H50)</f>
        <v>FUNDACIÓN HUILO HUILO</v>
      </c>
      <c r="G50" s="4"/>
      <c r="H50" s="4"/>
      <c r="I50" s="4" t="str">
        <f>+('3 Planilla Preadjudicación OTIC'!I50)</f>
        <v>TÉCNICAS DE TURISMO SUSTENTABLE Y CUIDADO DEL MEDIO AMBIENTE</v>
      </c>
      <c r="J50" s="4" t="str">
        <f>+('3 Planilla Preadjudicación OTIC'!J50)</f>
        <v>SIN PLAN FORMATIVO</v>
      </c>
      <c r="K50" s="4" t="str">
        <f>+('3 Planilla Preadjudicación OTIC'!K50)</f>
        <v/>
      </c>
      <c r="L50" s="4" t="str">
        <f>+('3 Planilla Preadjudicación OTIC'!L50)</f>
        <v/>
      </c>
      <c r="M50" s="2">
        <f>+('3 Planilla Preadjudicación OTIC'!M50)</f>
        <v>14</v>
      </c>
      <c r="N50" s="4" t="str">
        <f>+('3 Planilla Preadjudicación OTIC'!N50)</f>
        <v>LOS RIOS</v>
      </c>
      <c r="O50" s="4" t="str">
        <f>+('3 Planilla Preadjudicación OTIC'!O50)</f>
        <v>PANGUIPULLI</v>
      </c>
      <c r="P50" s="4" t="str">
        <f>+('3 Planilla Preadjudicación OTIC'!P50)</f>
        <v>EMPRENDEDORES/AS INFORMALES O PERSONAS VULNERABLES PERTENECIENTES AL 80% MAS VULNERABLE</v>
      </c>
      <c r="Q50" s="4" t="str">
        <f>+('3 Planilla Preadjudicación OTIC'!Q50)</f>
        <v>PRESENCIAL</v>
      </c>
      <c r="R50" s="4" t="str">
        <f>+('3 Planilla Preadjudicación OTIC'!R50)</f>
        <v>DEPENDIENTE</v>
      </c>
      <c r="S50" s="4">
        <f>+('3 Planilla Preadjudicación OTIC'!S50)</f>
        <v>14</v>
      </c>
      <c r="T50" s="2">
        <f>+('3 Planilla Preadjudicación OTIC'!T50)</f>
        <v>20</v>
      </c>
      <c r="U50" s="2">
        <f>+('3 Planilla Preadjudicación OTIC'!U50)</f>
        <v>0</v>
      </c>
      <c r="V50" s="2">
        <f>+('3 Planilla Preadjudicación OTIC'!V50)</f>
        <v>0</v>
      </c>
      <c r="W50" s="2">
        <f>+('3 Planilla Preadjudicación OTIC'!W50)</f>
        <v>40</v>
      </c>
      <c r="X50" s="2">
        <f>+('3 Planilla Preadjudicación OTIC'!X50)</f>
        <v>3</v>
      </c>
      <c r="Y50" s="2" t="str">
        <f>+('3 Planilla Preadjudicación OTIC'!Y50)</f>
        <v>SI</v>
      </c>
      <c r="Z50" s="2" t="str">
        <f>+('3 Planilla Preadjudicación OTIC'!Z50)</f>
        <v>NO</v>
      </c>
      <c r="AA50" s="2" t="str">
        <f>+('3 Planilla Preadjudicación OTIC'!AA50)</f>
        <v>NO</v>
      </c>
      <c r="AB50" s="4" t="str">
        <f>+('3 Planilla Preadjudicación OTIC'!AB50)</f>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v>
      </c>
      <c r="AC50" s="4" t="str">
        <f>+('3 Planilla Preadjudicación OTIC'!AC50)</f>
        <v>Hombres y Mujeres entre 18 y 50 años que correspondan al 80% más vulnerable según RSH, que pertenecen al sector de Huilo Huilo. Deberán saber leer y escribir, y tener Educación Básica completa.</v>
      </c>
      <c r="AD50" s="2" t="str">
        <f>+('3 Planilla Preadjudicación OTIC'!AD50)</f>
        <v>NO</v>
      </c>
      <c r="AE50" s="4">
        <f>+('3 Planilla Preadjudicación OTIC'!AE50)</f>
        <v>0</v>
      </c>
      <c r="AF50" s="2" t="str">
        <f>+('3 Planilla Preadjudicación OTIC'!AF50)</f>
        <v>CERRADA</v>
      </c>
      <c r="AG50" s="2">
        <f>+('3 Planilla Preadjudicación OTIC'!AG50)</f>
        <v>14</v>
      </c>
      <c r="AH50" s="2">
        <f>+('3 Planilla Preadjudicación OTIC'!AH50)</f>
        <v>1</v>
      </c>
      <c r="AI50" s="135" t="str">
        <f>+('3 Planilla Preadjudicación OTIC'!AI50)</f>
        <v>76401288-7</v>
      </c>
      <c r="AJ50" s="4" t="str">
        <f>+('3 Planilla Preadjudicación OTIC'!AJ50)</f>
        <v>Centro de Formación de Competencias Laborales SpA</v>
      </c>
      <c r="AK50" s="2">
        <f>+('3 Planilla Preadjudicación OTIC'!AK50)</f>
        <v>40</v>
      </c>
      <c r="AL50" s="2">
        <f>+('3 Planilla Preadjudicación OTIC'!AL50)</f>
        <v>14</v>
      </c>
      <c r="AM50" s="12">
        <f>+('3 Planilla Preadjudicación OTIC'!AM50)</f>
        <v>4130</v>
      </c>
      <c r="AN50" s="12">
        <f>+('3 Planilla Preadjudicación OTIC'!AN50)</f>
        <v>0</v>
      </c>
      <c r="AO50" s="12">
        <f>+('3 Planilla Preadjudicación OTIC'!AO50)</f>
        <v>0</v>
      </c>
      <c r="AP50" s="12">
        <f>+('3 Planilla Preadjudicación OTIC'!AP50)</f>
        <v>3304000</v>
      </c>
      <c r="AQ50" s="12">
        <f>+('3 Planilla Preadjudicación OTIC'!AQ50)</f>
        <v>1120000</v>
      </c>
      <c r="AR50" s="12">
        <f>+('3 Planilla Preadjudicación OTIC'!AR50)</f>
        <v>0</v>
      </c>
      <c r="AS50" s="12">
        <f>+('3 Planilla Preadjudicación OTIC'!AS50)</f>
        <v>0</v>
      </c>
      <c r="AT50" s="12">
        <f>+('3 Planilla Preadjudicación OTIC'!AT50)</f>
        <v>0</v>
      </c>
      <c r="AU50" s="12">
        <f>+('3 Planilla Preadjudicación OTIC'!AU50)</f>
        <v>4424000</v>
      </c>
      <c r="AV50" s="2" t="str">
        <f>+('3 Planilla Preadjudicación OTIC'!AV50)</f>
        <v>NO</v>
      </c>
      <c r="AW50" s="4" t="str">
        <f>+('3 Planilla Preadjudicación OTIC'!AW50)</f>
        <v>NUMERAL 6.1.2. ITEM 4: NO INDICA NOMBRE DE CURSO / CUPO / HORAS / MODALIDAD / COMUNA / REGIÓN / MODULOS TRANSVERSALES
NUMERAL 6.1.2. ITEM 11: NO PRESENTA CARTA DE COMPROMISO, CONTRATO DE ARRIENDO, O TITULO DE DOMINIO</v>
      </c>
      <c r="AX50" s="2">
        <f>+('3 Planilla Preadjudicación OTIC'!AX50)</f>
        <v>0</v>
      </c>
      <c r="AY50" s="2">
        <f>+('3 Planilla Preadjudicación OTIC'!AY50)</f>
        <v>0</v>
      </c>
      <c r="AZ50" s="2">
        <f>+('3 Planilla Preadjudicación OTIC'!AZ50)</f>
        <v>0</v>
      </c>
      <c r="BA50" s="2">
        <f>+('3 Planilla Preadjudicación OTIC'!BA50)</f>
        <v>0</v>
      </c>
      <c r="BB50" s="2">
        <f>+('3 Planilla Preadjudicación OTIC'!BB50)</f>
        <v>0</v>
      </c>
      <c r="BC50" s="2">
        <f>+('3 Planilla Preadjudicación OTIC'!BC50)</f>
        <v>0</v>
      </c>
      <c r="BD50" s="2">
        <f>+('3 Planilla Preadjudicación OTIC'!BD50)</f>
        <v>0</v>
      </c>
      <c r="BE50" s="2">
        <f>+('3 Planilla Preadjudicación OTIC'!BE50)</f>
        <v>0</v>
      </c>
      <c r="BF50" s="2">
        <f>+('3 Planilla Preadjudicación OTIC'!BF50)</f>
        <v>0</v>
      </c>
      <c r="BG50" s="2">
        <f>+('3 Planilla Preadjudicación OTIC'!BG50)</f>
        <v>0</v>
      </c>
      <c r="BH50" s="2">
        <f>+('3 Planilla Preadjudicación OTIC'!BH50)</f>
        <v>0</v>
      </c>
      <c r="BI50" s="2">
        <f>+('3 Planilla Preadjudicación OTIC'!BI50)</f>
        <v>0</v>
      </c>
      <c r="BJ50" s="2">
        <f>+('3 Planilla Preadjudicación OTIC'!BJ50)</f>
        <v>0</v>
      </c>
      <c r="BK50" s="2">
        <f>+('3 Planilla Preadjudicación OTIC'!BK50)</f>
        <v>0</v>
      </c>
      <c r="BL50" s="2">
        <f>+('3 Planilla Preadjudicación OTIC'!BL50)</f>
        <v>0</v>
      </c>
      <c r="BM50" s="104">
        <f>ROUND(('3 Planilla Preadjudicación OTIC'!BM50),1)</f>
        <v>0</v>
      </c>
      <c r="BN50" s="4" t="str">
        <f>+('3 Planilla Preadjudicación OTIC'!BN50)</f>
        <v>NO</v>
      </c>
      <c r="BO50" s="4">
        <f>+('3 Planilla Preadjudicación OTIC'!BO50)</f>
        <v>0</v>
      </c>
      <c r="BP50" s="4">
        <f>+('3 Planilla Preadjudicación OTIC'!BP50)</f>
        <v>0</v>
      </c>
      <c r="BQ50" s="4">
        <f>+('3 Planilla Preadjudicación OTIC'!BQ50)</f>
        <v>0</v>
      </c>
      <c r="BR50" s="4">
        <f>+('3 Planilla Preadjudicación OTIC'!BR50)</f>
        <v>0</v>
      </c>
      <c r="BS50" s="4">
        <f>+('3 Planilla Preadjudicación OTIC'!BS50)</f>
        <v>0</v>
      </c>
      <c r="BT50" s="4">
        <f>+('3 Planilla Preadjudicación OTIC'!BT50)</f>
        <v>0</v>
      </c>
      <c r="BU50" s="85">
        <f>IF(VLOOKUP(A50,'BD OFICIAL'!$A$1:$AL$2098,7,0)=D50,0,1)</f>
        <v>0</v>
      </c>
      <c r="BV50" s="85">
        <f>IF(VLOOKUP(A50,'BD OFICIAL'!$A$1:$AL$2098,11,0)=J50,0,1)</f>
        <v>0</v>
      </c>
      <c r="BW50" s="85">
        <f>IF(VLOOKUP(A50,'BD OFICIAL'!$A$1:$AL$2098,13,0)=L50,0,1)</f>
        <v>0</v>
      </c>
      <c r="BX50" s="2">
        <f>IF(VLOOKUP(A50,'BD OFICIAL'!$A$1:$AL$2098,16,0)=O50,0,1)</f>
        <v>0</v>
      </c>
      <c r="BY50" s="2">
        <f>IF(VLOOKUP(A50,'BD OFICIAL'!$A$1:$AL$2098,17,0)=P50,0,1)</f>
        <v>0</v>
      </c>
      <c r="BZ50" s="2">
        <f>IF(VLOOKUP(A50,'BD OFICIAL'!$A$1:$AL$2098,19,0)=R50,0,1)</f>
        <v>0</v>
      </c>
      <c r="CA50" s="2">
        <f>IF(VLOOKUP(A50,'BD OFICIAL'!$A$1:$AL$2098,21,0)=T50,0,1)</f>
        <v>0</v>
      </c>
      <c r="CB50" s="2">
        <f>IF(VLOOKUP(A50,'BD OFICIAL'!$A$1:$AL$2098,24,0)=AK50,0,1)</f>
        <v>0</v>
      </c>
      <c r="CC50" s="2">
        <f>IF(VLOOKUP(A50,'BD OFICIAL'!$A$1:$AL$2098,25,0)=X50,0,1)</f>
        <v>0</v>
      </c>
      <c r="CD50" s="2">
        <f>IF(VLOOKUP(A50,'BD OFICIAL'!$A$1:$AL$2098,26,0)=Y50,0,1)</f>
        <v>0</v>
      </c>
      <c r="CE50" s="2">
        <f>IF(VLOOKUP(A50,'BD OFICIAL'!$A$1:$AL$2098,27,0)=Z50,0,1)</f>
        <v>0</v>
      </c>
      <c r="CF50" s="2">
        <f>IF(VLOOKUP(A50,'BD OFICIAL'!$A$1:$AL$2098,28,0)=AA50,0,1)</f>
        <v>0</v>
      </c>
      <c r="CG50" s="2">
        <f>IF(VLOOKUP(A50,'BD OFICIAL'!$A$1:$AL$2098,33,0)=AF50,0,1)</f>
        <v>0</v>
      </c>
      <c r="CH50" s="2">
        <f>IF(VLOOKUP(A50,'BD OFICIAL'!$A$1:$AL$2098,35,0)=AH50,0,1)</f>
        <v>0</v>
      </c>
      <c r="CI50" s="85">
        <f>IF(VLOOKUP(A50,'BD OFICIAL'!$A$1:$AL$2098,34,0)=AL50,0,1)</f>
        <v>0</v>
      </c>
      <c r="CJ50" s="12">
        <f>VLOOKUP(A50,'BD OFICIAL'!$A$1:$AM$2098,36,0)*AM50-AP50</f>
        <v>0</v>
      </c>
      <c r="CK50" s="85" t="str">
        <f t="shared" si="0"/>
        <v>SSH</v>
      </c>
      <c r="CL50" s="85" t="str">
        <f t="shared" si="1"/>
        <v>NO</v>
      </c>
      <c r="CM50" s="85" t="str">
        <f t="shared" si="35"/>
        <v>NO</v>
      </c>
      <c r="CN50" s="31">
        <f t="shared" si="36"/>
        <v>0</v>
      </c>
      <c r="CO50" s="31">
        <f t="shared" si="4"/>
        <v>0</v>
      </c>
      <c r="CP50" s="31">
        <f t="shared" si="37"/>
        <v>0</v>
      </c>
      <c r="CQ50" s="31">
        <f>IF(Y50="NO",0,IF(Y50="SI",IF(VLOOKUP(A50,'BD OFICIAL'!$A:$AO,40,0)=AQ50,0,1)))</f>
        <v>0</v>
      </c>
      <c r="CR50" s="31">
        <f>IF(Z50="NO",0,IF(Z50="SI",IF(VLOOKUP(B50,'BD OFICIAL'!$A:$AO,41,0)=AS50,0,1)))</f>
        <v>0</v>
      </c>
      <c r="CS50" s="31">
        <f t="shared" si="6"/>
        <v>0</v>
      </c>
      <c r="CT50" s="31">
        <f t="shared" si="7"/>
        <v>0</v>
      </c>
      <c r="CU50" s="31">
        <f>IF(VLOOKUP(A50,'BD OFICIAL'!$A$1:$AL$1056,31,0)="SI",IF(AT50&gt;0,0,1),IF(AT50=0,0,1))</f>
        <v>0</v>
      </c>
      <c r="CV50" s="31">
        <f t="shared" si="8"/>
        <v>0</v>
      </c>
      <c r="CW50" s="31">
        <f t="shared" si="38"/>
        <v>0</v>
      </c>
      <c r="CX50" s="85" t="str">
        <f t="shared" si="39"/>
        <v>NO</v>
      </c>
      <c r="CY50" s="31">
        <f t="shared" si="40"/>
        <v>0</v>
      </c>
      <c r="CZ50" s="85" t="str">
        <f>IF(ISERROR(VLOOKUP(AI50,EXPERIENCIA!$A$1:$C$2100,1,0)),"NO","SI")</f>
        <v>SI</v>
      </c>
      <c r="DA50" s="85" t="str">
        <f>IF(CX50="no","NO APLICA",IF(AX50=0,"ERROR NOTA",IF(AND(AX50&gt;1,CZ50="NO"),"ERROR NOTA",IF(AND(CZ50="NO",AX50=1),0,IF(VLOOKUP(AI50,EXPERIENCIA!$A$1:$C$2100,3,0)=AX50,0,"ERROR NOTA")))))</f>
        <v>NO APLICA</v>
      </c>
      <c r="DB50" s="85" t="str">
        <f>IF(ISERROR(VLOOKUP(AI50,COMPORTAMIENTO!$A$1:$C$2100,1,0)),"NO","SI")</f>
        <v>SI</v>
      </c>
      <c r="DC50" s="85" t="str">
        <f>IF(CX50="NO","NO APLICA",IF(AY50=0,"ERROR NOTA",IF(AND(DB50="NO",AY50=7),0,IF(VLOOKUP(AI50,COMPORTAMIENTO!$A$2:$H$2100,8,0)=AY50,0,"ERROR NOTA"))))</f>
        <v>NO APLICA</v>
      </c>
      <c r="DD50" s="104" t="str">
        <f t="shared" si="41"/>
        <v>NO APLICA</v>
      </c>
      <c r="DE50" s="104" t="str">
        <f t="shared" si="42"/>
        <v>NO APLICA</v>
      </c>
      <c r="DF50" s="85" t="str">
        <f t="shared" si="14"/>
        <v>NO</v>
      </c>
      <c r="DG50" s="85">
        <f t="shared" si="43"/>
        <v>0</v>
      </c>
      <c r="DH50" s="85">
        <f t="shared" si="44"/>
        <v>0</v>
      </c>
      <c r="DI50" s="85" t="str">
        <f t="shared" si="45"/>
        <v>NO APLICA</v>
      </c>
      <c r="DJ50" s="12" t="str">
        <f t="shared" si="46"/>
        <v>NO APLICA</v>
      </c>
      <c r="DK50" s="7" t="str">
        <f t="shared" si="47"/>
        <v>NO APLICA</v>
      </c>
      <c r="DL50" s="12">
        <f t="shared" si="20"/>
        <v>4130</v>
      </c>
      <c r="DM50" s="12">
        <f>VLOOKUP(A50,'5 TD'!$A:$B,2,0)</f>
        <v>4130</v>
      </c>
      <c r="DN50" s="7" t="str">
        <f t="shared" si="21"/>
        <v>NO APLICA</v>
      </c>
      <c r="DO50" s="85" t="str">
        <f t="shared" si="48"/>
        <v>NO APLICA</v>
      </c>
      <c r="DP50" s="85" t="str">
        <f t="shared" si="49"/>
        <v>NO APLICA</v>
      </c>
      <c r="DQ50" s="7" t="str">
        <f t="shared" si="50"/>
        <v>NO APLICA</v>
      </c>
      <c r="DR50" s="85" t="str">
        <f t="shared" si="25"/>
        <v>NO APLICA</v>
      </c>
      <c r="DS50" s="2" t="str">
        <f>+('3 Planilla Preadjudicación OTIC'!BN50)</f>
        <v>NO</v>
      </c>
      <c r="DT50" s="2" t="str">
        <f>IF(DR50="APROBADO",VLOOKUP(A50,'5 TD'!$D$3:$E$270,2,0),"NO APLICA")</f>
        <v>NO APLICA</v>
      </c>
      <c r="DU50" s="2" t="str">
        <f t="shared" si="26"/>
        <v>NO APLICA</v>
      </c>
      <c r="DV50" s="2" t="str">
        <f>IF(DU50="SI",VLOOKUP(A50,'5 TD'!$G$3:$H$270,2,0),"NO APLICA ")</f>
        <v xml:space="preserve">NO APLICA </v>
      </c>
      <c r="DW50" s="2" t="str">
        <f t="shared" si="27"/>
        <v>NO</v>
      </c>
      <c r="DX50" s="2" t="str">
        <f>IF(DW50="SI",VLOOKUP(A50,'5 TD'!$J$4:$K$472,2,0),"NO APLICA")</f>
        <v>NO APLICA</v>
      </c>
      <c r="DY50" s="2" t="str">
        <f t="shared" si="28"/>
        <v>NO APLICA</v>
      </c>
      <c r="DZ50" s="7" t="str">
        <f>IF(DY50="SI",VLOOKUP(A50,'5 TD'!$M$4:$N$350,2,0),"NO APLICA")</f>
        <v>NO APLICA</v>
      </c>
      <c r="EA50" s="2" t="str">
        <f t="shared" si="29"/>
        <v>NO APLICA</v>
      </c>
      <c r="EB50" s="12" t="str">
        <f t="shared" si="30"/>
        <v/>
      </c>
      <c r="EC50" s="12" t="str">
        <f>IF(EA50="SI",VLOOKUP(A50,'5 TD'!$V$4:$W$479,2,0),"NO APLICA")</f>
        <v>NO APLICA</v>
      </c>
      <c r="ED50" s="2" t="str">
        <f t="shared" si="51"/>
        <v>NO</v>
      </c>
      <c r="EE50" s="79" t="str">
        <f>IF(ED50="SI",VLOOKUP(AI50,COMPORTAMIENTO!$A$1:$H$2100,7,0),"NO APLICA")</f>
        <v>NO APLICA</v>
      </c>
      <c r="EF50" s="12" t="str">
        <f>IF(ED50="SI",VLOOKUP(A50,'5 TD'!$P$2:$Q$479,2,0),"NO APLICA")</f>
        <v>NO APLICA</v>
      </c>
      <c r="EG50" s="2" t="str">
        <f t="shared" si="52"/>
        <v>NO</v>
      </c>
      <c r="EH50" s="2">
        <f>IF(CZ50="no",0,VLOOKUP(AI50,EXPERIENCIA!$A$1:$C$2100,2,0))</f>
        <v>49</v>
      </c>
      <c r="EI50" s="2">
        <f>IF(CZ50="si",VLOOKUP(A50,'5 TD'!$S$3:$T$2103,2,0),0)</f>
        <v>146</v>
      </c>
      <c r="EJ50" s="2" t="str">
        <f t="shared" si="53"/>
        <v>NO</v>
      </c>
      <c r="EK50" s="2">
        <f>+('3 Planilla Preadjudicación OTIC'!BU50)</f>
        <v>0</v>
      </c>
      <c r="EL50" s="3"/>
      <c r="EM50" s="3"/>
      <c r="EN50" s="3"/>
      <c r="EQ50" s="86"/>
    </row>
    <row r="51" spans="1:147" ht="15" customHeight="1" x14ac:dyDescent="0.3">
      <c r="A51" s="2">
        <f>+('3 Planilla Preadjudicación OTIC'!A51)</f>
        <v>14304</v>
      </c>
      <c r="B51" s="2" t="str">
        <f>+('3 Planilla Preadjudicación OTIC'!B51)</f>
        <v>65181652-1</v>
      </c>
      <c r="C51" s="4">
        <f>+('3 Planilla Preadjudicación OTIC'!E51)</f>
        <v>2025</v>
      </c>
      <c r="D51" s="4" t="str">
        <f>+('3 Planilla Preadjudicación OTIC'!F51)</f>
        <v>MANDATO</v>
      </c>
      <c r="E51" s="4" t="str">
        <f>+('3 Planilla Preadjudicación OTIC'!G51)</f>
        <v>76200030-K</v>
      </c>
      <c r="F51" s="4" t="str">
        <f>+('3 Planilla Preadjudicación OTIC'!H51)</f>
        <v>FUNDACIÓN HUILO HUILO</v>
      </c>
      <c r="G51" s="4"/>
      <c r="H51" s="4"/>
      <c r="I51" s="4" t="str">
        <f>+('3 Planilla Preadjudicación OTIC'!I51)</f>
        <v>TÉCNICAS DE TURISMO SUSTENTABLE Y CUIDADO DEL MEDIO AMBIENTE</v>
      </c>
      <c r="J51" s="4" t="str">
        <f>+('3 Planilla Preadjudicación OTIC'!J51)</f>
        <v>SIN PLAN FORMATIVO</v>
      </c>
      <c r="K51" s="4" t="str">
        <f>+('3 Planilla Preadjudicación OTIC'!K51)</f>
        <v/>
      </c>
      <c r="L51" s="4" t="str">
        <f>+('3 Planilla Preadjudicación OTIC'!L51)</f>
        <v/>
      </c>
      <c r="M51" s="2">
        <f>+('3 Planilla Preadjudicación OTIC'!M51)</f>
        <v>14</v>
      </c>
      <c r="N51" s="4" t="str">
        <f>+('3 Planilla Preadjudicación OTIC'!N51)</f>
        <v>LOS RIOS</v>
      </c>
      <c r="O51" s="4" t="str">
        <f>+('3 Planilla Preadjudicación OTIC'!O51)</f>
        <v>PANGUIPULLI</v>
      </c>
      <c r="P51" s="4" t="str">
        <f>+('3 Planilla Preadjudicación OTIC'!P51)</f>
        <v>EMPRENDEDORES/AS INFORMALES O PERSONAS VULNERABLES PERTENECIENTES AL 80% MAS VULNERABLE</v>
      </c>
      <c r="Q51" s="4" t="str">
        <f>+('3 Planilla Preadjudicación OTIC'!Q51)</f>
        <v>PRESENCIAL</v>
      </c>
      <c r="R51" s="4" t="str">
        <f>+('3 Planilla Preadjudicación OTIC'!R51)</f>
        <v>DEPENDIENTE</v>
      </c>
      <c r="S51" s="4">
        <f>+('3 Planilla Preadjudicación OTIC'!S51)</f>
        <v>14</v>
      </c>
      <c r="T51" s="2">
        <f>+('3 Planilla Preadjudicación OTIC'!T51)</f>
        <v>20</v>
      </c>
      <c r="U51" s="2">
        <f>+('3 Planilla Preadjudicación OTIC'!U51)</f>
        <v>0</v>
      </c>
      <c r="V51" s="2">
        <f>+('3 Planilla Preadjudicación OTIC'!V51)</f>
        <v>0</v>
      </c>
      <c r="W51" s="2">
        <f>+('3 Planilla Preadjudicación OTIC'!W51)</f>
        <v>40</v>
      </c>
      <c r="X51" s="2">
        <f>+('3 Planilla Preadjudicación OTIC'!X51)</f>
        <v>3</v>
      </c>
      <c r="Y51" s="2" t="str">
        <f>+('3 Planilla Preadjudicación OTIC'!Y51)</f>
        <v>SI</v>
      </c>
      <c r="Z51" s="2" t="str">
        <f>+('3 Planilla Preadjudicación OTIC'!Z51)</f>
        <v>NO</v>
      </c>
      <c r="AA51" s="2" t="str">
        <f>+('3 Planilla Preadjudicación OTIC'!AA51)</f>
        <v>NO</v>
      </c>
      <c r="AB51" s="4" t="str">
        <f>+('3 Planilla Preadjudicación OTIC'!AB51)</f>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v>
      </c>
      <c r="AC51" s="4" t="str">
        <f>+('3 Planilla Preadjudicación OTIC'!AC51)</f>
        <v>HOMBRE Y MUJERES ENTRE 18 Y 50 AÑOS DE EDAD, QUE CORRESPONDAN AL 80% MÁS VULNERABLE SEGÚN REGISTRO SOCIAL DE HOGAR DEL SECTOR DE HUILO HUILO EN PANGUIPULLI. DEBERÁN SABER LEER Y ESCRIBIR Y TENER CONOCIMIENTOS DE MEDIO AMBIENTE, ADEMÁS DE ENSEÑANZA BÁSICA COMPLETA.</v>
      </c>
      <c r="AD51" s="2" t="str">
        <f>+('3 Planilla Preadjudicación OTIC'!AD51)</f>
        <v>NO</v>
      </c>
      <c r="AE51" s="4">
        <f>+('3 Planilla Preadjudicación OTIC'!AE51)</f>
        <v>0</v>
      </c>
      <c r="AF51" s="2" t="str">
        <f>+('3 Planilla Preadjudicación OTIC'!AF51)</f>
        <v>CERRADA</v>
      </c>
      <c r="AG51" s="2">
        <f>+('3 Planilla Preadjudicación OTIC'!AG51)</f>
        <v>14</v>
      </c>
      <c r="AH51" s="2">
        <f>+('3 Planilla Preadjudicación OTIC'!AH51)</f>
        <v>1</v>
      </c>
      <c r="AI51" s="135" t="str">
        <f>+('3 Planilla Preadjudicación OTIC'!AI51)</f>
        <v>76401288-7</v>
      </c>
      <c r="AJ51" s="4" t="str">
        <f>+('3 Planilla Preadjudicación OTIC'!AJ51)</f>
        <v>Centro de Formación de Competencias Laborales SpA</v>
      </c>
      <c r="AK51" s="2">
        <f>+('3 Planilla Preadjudicación OTIC'!AK51)</f>
        <v>40</v>
      </c>
      <c r="AL51" s="2">
        <f>+('3 Planilla Preadjudicación OTIC'!AL51)</f>
        <v>14</v>
      </c>
      <c r="AM51" s="12">
        <f>+('3 Planilla Preadjudicación OTIC'!AM51)</f>
        <v>4130</v>
      </c>
      <c r="AN51" s="12">
        <f>+('3 Planilla Preadjudicación OTIC'!AN51)</f>
        <v>0</v>
      </c>
      <c r="AO51" s="12">
        <f>+('3 Planilla Preadjudicación OTIC'!AO51)</f>
        <v>0</v>
      </c>
      <c r="AP51" s="12">
        <f>+('3 Planilla Preadjudicación OTIC'!AP51)</f>
        <v>3304000</v>
      </c>
      <c r="AQ51" s="12">
        <f>+('3 Planilla Preadjudicación OTIC'!AQ51)</f>
        <v>1120000</v>
      </c>
      <c r="AR51" s="12">
        <f>+('3 Planilla Preadjudicación OTIC'!AR51)</f>
        <v>0</v>
      </c>
      <c r="AS51" s="12">
        <f>+('3 Planilla Preadjudicación OTIC'!AS51)</f>
        <v>0</v>
      </c>
      <c r="AT51" s="12">
        <f>+('3 Planilla Preadjudicación OTIC'!AT51)</f>
        <v>0</v>
      </c>
      <c r="AU51" s="12">
        <f>+('3 Planilla Preadjudicación OTIC'!AU51)</f>
        <v>4424000</v>
      </c>
      <c r="AV51" s="2" t="str">
        <f>+('3 Planilla Preadjudicación OTIC'!AV51)</f>
        <v>NO</v>
      </c>
      <c r="AW51" s="4" t="str">
        <f>+('3 Planilla Preadjudicación OTIC'!AW51)</f>
        <v>NUMERAL 6.2.1. ITEM 11 - NO PRESENTA REGISTRO FOTOGRÁFICO.</v>
      </c>
      <c r="AX51" s="2">
        <f>+('3 Planilla Preadjudicación OTIC'!AX51)</f>
        <v>0</v>
      </c>
      <c r="AY51" s="2">
        <f>+('3 Planilla Preadjudicación OTIC'!AY51)</f>
        <v>0</v>
      </c>
      <c r="AZ51" s="2">
        <f>+('3 Planilla Preadjudicación OTIC'!AZ51)</f>
        <v>0</v>
      </c>
      <c r="BA51" s="2">
        <f>+('3 Planilla Preadjudicación OTIC'!BA51)</f>
        <v>0</v>
      </c>
      <c r="BB51" s="2">
        <f>+('3 Planilla Preadjudicación OTIC'!BB51)</f>
        <v>0</v>
      </c>
      <c r="BC51" s="2">
        <f>+('3 Planilla Preadjudicación OTIC'!BC51)</f>
        <v>0</v>
      </c>
      <c r="BD51" s="2">
        <f>+('3 Planilla Preadjudicación OTIC'!BD51)</f>
        <v>0</v>
      </c>
      <c r="BE51" s="2">
        <f>+('3 Planilla Preadjudicación OTIC'!BE51)</f>
        <v>0</v>
      </c>
      <c r="BF51" s="2">
        <f>+('3 Planilla Preadjudicación OTIC'!BF51)</f>
        <v>0</v>
      </c>
      <c r="BG51" s="2">
        <f>+('3 Planilla Preadjudicación OTIC'!BG51)</f>
        <v>0</v>
      </c>
      <c r="BH51" s="2">
        <f>+('3 Planilla Preadjudicación OTIC'!BH51)</f>
        <v>0</v>
      </c>
      <c r="BI51" s="2">
        <f>+('3 Planilla Preadjudicación OTIC'!BI51)</f>
        <v>0</v>
      </c>
      <c r="BJ51" s="2">
        <f>+('3 Planilla Preadjudicación OTIC'!BJ51)</f>
        <v>0</v>
      </c>
      <c r="BK51" s="2">
        <f>+('3 Planilla Preadjudicación OTIC'!BK51)</f>
        <v>0</v>
      </c>
      <c r="BL51" s="2">
        <f>+('3 Planilla Preadjudicación OTIC'!BL51)</f>
        <v>0</v>
      </c>
      <c r="BM51" s="104">
        <f>ROUND(('3 Planilla Preadjudicación OTIC'!BM51),1)</f>
        <v>0</v>
      </c>
      <c r="BN51" s="4" t="str">
        <f>+('3 Planilla Preadjudicación OTIC'!BN51)</f>
        <v>NO</v>
      </c>
      <c r="BO51" s="4">
        <f>+('3 Planilla Preadjudicación OTIC'!BO51)</f>
        <v>0</v>
      </c>
      <c r="BP51" s="4">
        <f>+('3 Planilla Preadjudicación OTIC'!BP51)</f>
        <v>0</v>
      </c>
      <c r="BQ51" s="4">
        <f>+('3 Planilla Preadjudicación OTIC'!BQ51)</f>
        <v>0</v>
      </c>
      <c r="BR51" s="4">
        <f>+('3 Planilla Preadjudicación OTIC'!BR51)</f>
        <v>0</v>
      </c>
      <c r="BS51" s="4">
        <f>+('3 Planilla Preadjudicación OTIC'!BS51)</f>
        <v>0</v>
      </c>
      <c r="BT51" s="4">
        <f>+('3 Planilla Preadjudicación OTIC'!BT51)</f>
        <v>0</v>
      </c>
      <c r="BU51" s="85">
        <f>IF(VLOOKUP(A51,'BD OFICIAL'!$A$1:$AL$2098,7,0)=D51,0,1)</f>
        <v>0</v>
      </c>
      <c r="BV51" s="85">
        <f>IF(VLOOKUP(A51,'BD OFICIAL'!$A$1:$AL$2098,11,0)=J51,0,1)</f>
        <v>0</v>
      </c>
      <c r="BW51" s="85">
        <f>IF(VLOOKUP(A51,'BD OFICIAL'!$A$1:$AL$2098,13,0)=L51,0,1)</f>
        <v>0</v>
      </c>
      <c r="BX51" s="2">
        <f>IF(VLOOKUP(A51,'BD OFICIAL'!$A$1:$AL$2098,16,0)=O51,0,1)</f>
        <v>0</v>
      </c>
      <c r="BY51" s="2">
        <f>IF(VLOOKUP(A51,'BD OFICIAL'!$A$1:$AL$2098,17,0)=P51,0,1)</f>
        <v>0</v>
      </c>
      <c r="BZ51" s="2">
        <f>IF(VLOOKUP(A51,'BD OFICIAL'!$A$1:$AL$2098,19,0)=R51,0,1)</f>
        <v>0</v>
      </c>
      <c r="CA51" s="2">
        <f>IF(VLOOKUP(A51,'BD OFICIAL'!$A$1:$AL$2098,21,0)=T51,0,1)</f>
        <v>0</v>
      </c>
      <c r="CB51" s="2">
        <f>IF(VLOOKUP(A51,'BD OFICIAL'!$A$1:$AL$2098,24,0)=AK51,0,1)</f>
        <v>0</v>
      </c>
      <c r="CC51" s="2">
        <f>IF(VLOOKUP(A51,'BD OFICIAL'!$A$1:$AL$2098,25,0)=X51,0,1)</f>
        <v>0</v>
      </c>
      <c r="CD51" s="2">
        <f>IF(VLOOKUP(A51,'BD OFICIAL'!$A$1:$AL$2098,26,0)=Y51,0,1)</f>
        <v>0</v>
      </c>
      <c r="CE51" s="2">
        <f>IF(VLOOKUP(A51,'BD OFICIAL'!$A$1:$AL$2098,27,0)=Z51,0,1)</f>
        <v>0</v>
      </c>
      <c r="CF51" s="2">
        <f>IF(VLOOKUP(A51,'BD OFICIAL'!$A$1:$AL$2098,28,0)=AA51,0,1)</f>
        <v>0</v>
      </c>
      <c r="CG51" s="2">
        <f>IF(VLOOKUP(A51,'BD OFICIAL'!$A$1:$AL$2098,33,0)=AF51,0,1)</f>
        <v>0</v>
      </c>
      <c r="CH51" s="2">
        <f>IF(VLOOKUP(A51,'BD OFICIAL'!$A$1:$AL$2098,35,0)=AH51,0,1)</f>
        <v>0</v>
      </c>
      <c r="CI51" s="85">
        <f>IF(VLOOKUP(A51,'BD OFICIAL'!$A$1:$AL$2098,34,0)=AL51,0,1)</f>
        <v>0</v>
      </c>
      <c r="CJ51" s="12">
        <f>VLOOKUP(A51,'BD OFICIAL'!$A$1:$AM$2098,36,0)*AM51-AP51</f>
        <v>0</v>
      </c>
      <c r="CK51" s="85" t="str">
        <f t="shared" si="0"/>
        <v>SSH</v>
      </c>
      <c r="CL51" s="85" t="str">
        <f t="shared" si="1"/>
        <v>NO</v>
      </c>
      <c r="CM51" s="85" t="str">
        <f t="shared" si="35"/>
        <v>NO</v>
      </c>
      <c r="CN51" s="31">
        <f t="shared" si="36"/>
        <v>0</v>
      </c>
      <c r="CO51" s="31">
        <f t="shared" si="4"/>
        <v>0</v>
      </c>
      <c r="CP51" s="31">
        <f t="shared" si="37"/>
        <v>0</v>
      </c>
      <c r="CQ51" s="31">
        <f>IF(Y51="NO",0,IF(Y51="SI",IF(VLOOKUP(A51,'BD OFICIAL'!$A:$AO,40,0)=AQ51,0,1)))</f>
        <v>0</v>
      </c>
      <c r="CR51" s="31">
        <f>IF(Z51="NO",0,IF(Z51="SI",IF(VLOOKUP(B51,'BD OFICIAL'!$A:$AO,41,0)=AS51,0,1)))</f>
        <v>0</v>
      </c>
      <c r="CS51" s="31">
        <f t="shared" si="6"/>
        <v>0</v>
      </c>
      <c r="CT51" s="31">
        <f t="shared" si="7"/>
        <v>0</v>
      </c>
      <c r="CU51" s="31">
        <f>IF(VLOOKUP(A51,'BD OFICIAL'!$A$1:$AL$1056,31,0)="SI",IF(AT51&gt;0,0,1),IF(AT51=0,0,1))</f>
        <v>0</v>
      </c>
      <c r="CV51" s="31">
        <f t="shared" si="8"/>
        <v>0</v>
      </c>
      <c r="CW51" s="31">
        <f t="shared" si="38"/>
        <v>0</v>
      </c>
      <c r="CX51" s="85" t="str">
        <f t="shared" si="39"/>
        <v>NO</v>
      </c>
      <c r="CY51" s="31">
        <f t="shared" si="40"/>
        <v>0</v>
      </c>
      <c r="CZ51" s="85" t="str">
        <f>IF(ISERROR(VLOOKUP(AI51,EXPERIENCIA!$A$1:$C$2100,1,0)),"NO","SI")</f>
        <v>SI</v>
      </c>
      <c r="DA51" s="85" t="str">
        <f>IF(CX51="no","NO APLICA",IF(AX51=0,"ERROR NOTA",IF(AND(AX51&gt;1,CZ51="NO"),"ERROR NOTA",IF(AND(CZ51="NO",AX51=1),0,IF(VLOOKUP(AI51,EXPERIENCIA!$A$1:$C$2100,3,0)=AX51,0,"ERROR NOTA")))))</f>
        <v>NO APLICA</v>
      </c>
      <c r="DB51" s="85" t="str">
        <f>IF(ISERROR(VLOOKUP(AI51,COMPORTAMIENTO!$A$1:$C$2100,1,0)),"NO","SI")</f>
        <v>SI</v>
      </c>
      <c r="DC51" s="85" t="str">
        <f>IF(CX51="NO","NO APLICA",IF(AY51=0,"ERROR NOTA",IF(AND(DB51="NO",AY51=7),0,IF(VLOOKUP(AI51,COMPORTAMIENTO!$A$2:$H$2100,8,0)=AY51,0,"ERROR NOTA"))))</f>
        <v>NO APLICA</v>
      </c>
      <c r="DD51" s="104" t="str">
        <f t="shared" si="41"/>
        <v>NO APLICA</v>
      </c>
      <c r="DE51" s="104" t="str">
        <f t="shared" si="42"/>
        <v>NO APLICA</v>
      </c>
      <c r="DF51" s="85" t="str">
        <f t="shared" si="14"/>
        <v>NO</v>
      </c>
      <c r="DG51" s="85">
        <f t="shared" si="43"/>
        <v>0</v>
      </c>
      <c r="DH51" s="85">
        <f t="shared" si="44"/>
        <v>0</v>
      </c>
      <c r="DI51" s="85" t="str">
        <f t="shared" si="45"/>
        <v>NO APLICA</v>
      </c>
      <c r="DJ51" s="12" t="str">
        <f t="shared" si="46"/>
        <v>NO APLICA</v>
      </c>
      <c r="DK51" s="7" t="str">
        <f t="shared" si="47"/>
        <v>NO APLICA</v>
      </c>
      <c r="DL51" s="12">
        <f t="shared" si="20"/>
        <v>4130</v>
      </c>
      <c r="DM51" s="12">
        <f>VLOOKUP(A51,'5 TD'!$A:$B,2,0)</f>
        <v>4130</v>
      </c>
      <c r="DN51" s="7" t="str">
        <f t="shared" si="21"/>
        <v>NO APLICA</v>
      </c>
      <c r="DO51" s="85" t="str">
        <f t="shared" si="48"/>
        <v>NO APLICA</v>
      </c>
      <c r="DP51" s="85" t="str">
        <f t="shared" si="49"/>
        <v>NO APLICA</v>
      </c>
      <c r="DQ51" s="7" t="str">
        <f t="shared" si="50"/>
        <v>NO APLICA</v>
      </c>
      <c r="DR51" s="85" t="str">
        <f t="shared" si="25"/>
        <v>NO APLICA</v>
      </c>
      <c r="DS51" s="2" t="str">
        <f>+('3 Planilla Preadjudicación OTIC'!BN51)</f>
        <v>NO</v>
      </c>
      <c r="DT51" s="2" t="str">
        <f>IF(DR51="APROBADO",VLOOKUP(A51,'5 TD'!$D$3:$E$270,2,0),"NO APLICA")</f>
        <v>NO APLICA</v>
      </c>
      <c r="DU51" s="2" t="str">
        <f t="shared" si="26"/>
        <v>NO APLICA</v>
      </c>
      <c r="DV51" s="2" t="str">
        <f>IF(DU51="SI",VLOOKUP(A51,'5 TD'!$G$3:$H$270,2,0),"NO APLICA ")</f>
        <v xml:space="preserve">NO APLICA </v>
      </c>
      <c r="DW51" s="2" t="str">
        <f t="shared" si="27"/>
        <v>NO</v>
      </c>
      <c r="DX51" s="2" t="str">
        <f>IF(DW51="SI",VLOOKUP(A51,'5 TD'!$J$4:$K$472,2,0),"NO APLICA")</f>
        <v>NO APLICA</v>
      </c>
      <c r="DY51" s="2" t="str">
        <f t="shared" si="28"/>
        <v>NO APLICA</v>
      </c>
      <c r="DZ51" s="7" t="str">
        <f>IF(DY51="SI",VLOOKUP(A51,'5 TD'!$M$4:$N$350,2,0),"NO APLICA")</f>
        <v>NO APLICA</v>
      </c>
      <c r="EA51" s="2" t="str">
        <f t="shared" si="29"/>
        <v>NO APLICA</v>
      </c>
      <c r="EB51" s="12" t="str">
        <f t="shared" si="30"/>
        <v/>
      </c>
      <c r="EC51" s="12" t="str">
        <f>IF(EA51="SI",VLOOKUP(A51,'5 TD'!$V$4:$W$479,2,0),"NO APLICA")</f>
        <v>NO APLICA</v>
      </c>
      <c r="ED51" s="2" t="str">
        <f t="shared" si="51"/>
        <v>NO</v>
      </c>
      <c r="EE51" s="79" t="str">
        <f>IF(ED51="SI",VLOOKUP(AI51,COMPORTAMIENTO!$A$1:$H$2100,7,0),"NO APLICA")</f>
        <v>NO APLICA</v>
      </c>
      <c r="EF51" s="12" t="str">
        <f>IF(ED51="SI",VLOOKUP(A51,'5 TD'!$P$2:$Q$479,2,0),"NO APLICA")</f>
        <v>NO APLICA</v>
      </c>
      <c r="EG51" s="2" t="str">
        <f t="shared" si="52"/>
        <v>NO</v>
      </c>
      <c r="EH51" s="2">
        <f>IF(CZ51="no",0,VLOOKUP(AI51,EXPERIENCIA!$A$1:$C$2100,2,0))</f>
        <v>49</v>
      </c>
      <c r="EI51" s="2">
        <f>IF(CZ51="si",VLOOKUP(A51,'5 TD'!$S$3:$T$2103,2,0),0)</f>
        <v>146</v>
      </c>
      <c r="EJ51" s="2" t="str">
        <f t="shared" si="53"/>
        <v>NO</v>
      </c>
      <c r="EK51" s="2">
        <f>+('3 Planilla Preadjudicación OTIC'!BU51)</f>
        <v>0</v>
      </c>
      <c r="EL51" s="3"/>
      <c r="EM51" s="3"/>
      <c r="EN51" s="3"/>
      <c r="EQ51" s="86"/>
    </row>
    <row r="52" spans="1:147" ht="15" customHeight="1" x14ac:dyDescent="0.3">
      <c r="A52" s="2">
        <f>+('3 Planilla Preadjudicación OTIC'!A52)</f>
        <v>14394</v>
      </c>
      <c r="B52" s="2" t="str">
        <f>+('3 Planilla Preadjudicación OTIC'!B52)</f>
        <v>65181652-1</v>
      </c>
      <c r="C52" s="4">
        <f>+('3 Planilla Preadjudicación OTIC'!E52)</f>
        <v>2025</v>
      </c>
      <c r="D52" s="4" t="str">
        <f>+('3 Planilla Preadjudicación OTIC'!F52)</f>
        <v>MANDATO</v>
      </c>
      <c r="E52" s="4" t="str">
        <f>+('3 Planilla Preadjudicación OTIC'!G52)</f>
        <v>96532330-9</v>
      </c>
      <c r="F52" s="4" t="str">
        <f>+('3 Planilla Preadjudicación OTIC'!H52)</f>
        <v>CMPC PULP SPA</v>
      </c>
      <c r="G52" s="4"/>
      <c r="H52" s="4"/>
      <c r="I52" s="4" t="str">
        <f>+('3 Planilla Preadjudicación OTIC'!I52)</f>
        <v>FABRICACIÓN ARTESANAL DE MUEBLES DE MADERA</v>
      </c>
      <c r="J52" s="4" t="str">
        <f>+('3 Planilla Preadjudicación OTIC'!J52)</f>
        <v>PF0725</v>
      </c>
      <c r="K52" s="4" t="str">
        <f>+('3 Planilla Preadjudicación OTIC'!K52)</f>
        <v>TÉCNICAS PARA EL EMPRENDIMIENTO</v>
      </c>
      <c r="L52" s="4" t="str">
        <f>+('3 Planilla Preadjudicación OTIC'!L52)</f>
        <v>PF0921</v>
      </c>
      <c r="M52" s="2">
        <f>+('3 Planilla Preadjudicación OTIC'!M52)</f>
        <v>9</v>
      </c>
      <c r="N52" s="4" t="str">
        <f>+('3 Planilla Preadjudicación OTIC'!N52)</f>
        <v>ARAUCANIA</v>
      </c>
      <c r="O52" s="4" t="str">
        <f>+('3 Planilla Preadjudicación OTIC'!O52)</f>
        <v>COLLIPULLI</v>
      </c>
      <c r="P52" s="4" t="str">
        <f>+('3 Planilla Preadjudicación OTIC'!P52)</f>
        <v>EMPRENDEDORES/AS INFORMALES O PERSONAS VULNERABLES PERTENECIENTES AL 80% MAS VULNERABLE</v>
      </c>
      <c r="Q52" s="4" t="str">
        <f>+('3 Planilla Preadjudicación OTIC'!Q52)</f>
        <v>PRESENCIAL</v>
      </c>
      <c r="R52" s="4" t="str">
        <f>+('3 Planilla Preadjudicación OTIC'!R52)</f>
        <v>INDEPENDIENTE</v>
      </c>
      <c r="S52" s="4">
        <f>+('3 Planilla Preadjudicación OTIC'!S52)</f>
        <v>52</v>
      </c>
      <c r="T52" s="2">
        <f>+('3 Planilla Preadjudicación OTIC'!T52)</f>
        <v>15</v>
      </c>
      <c r="U52" s="2">
        <f>+('3 Planilla Preadjudicación OTIC'!U52)</f>
        <v>195</v>
      </c>
      <c r="V52" s="2">
        <f>+('3 Planilla Preadjudicación OTIC'!V52)</f>
        <v>12</v>
      </c>
      <c r="W52" s="2">
        <f>+('3 Planilla Preadjudicación OTIC'!W52)</f>
        <v>207</v>
      </c>
      <c r="X52" s="2">
        <f>+('3 Planilla Preadjudicación OTIC'!X52)</f>
        <v>4</v>
      </c>
      <c r="Y52" s="2" t="str">
        <f>+('3 Planilla Preadjudicación OTIC'!Y52)</f>
        <v>SI</v>
      </c>
      <c r="Z52" s="2" t="str">
        <f>+('3 Planilla Preadjudicación OTIC'!Z52)</f>
        <v>NO</v>
      </c>
      <c r="AA52" s="2" t="str">
        <f>+('3 Planilla Preadjudicación OTIC'!AA52)</f>
        <v>SI</v>
      </c>
      <c r="AB52" s="4" t="str">
        <f>+('3 Planilla Preadjudicación OTIC'!AB52)</f>
        <v>SE AJUSTA A PLAN FORMATIVO</v>
      </c>
      <c r="AC52" s="4" t="str">
        <f>+('3 Planilla Preadjudicación OTIC'!AC52)</f>
        <v>HOMBRES Y MUJERES MAYORES DE 18 AÑOS PERTENECIENTES AL 80% MÁS VULNERABLES, CORRESPINDIENTES A COLLIPULLI</v>
      </c>
      <c r="AD52" s="2" t="str">
        <f>+('3 Planilla Preadjudicación OTIC'!AD52)</f>
        <v>NO</v>
      </c>
      <c r="AE52" s="4">
        <f>+('3 Planilla Preadjudicación OTIC'!AE52)</f>
        <v>0</v>
      </c>
      <c r="AF52" s="2" t="str">
        <f>+('3 Planilla Preadjudicación OTIC'!AF52)</f>
        <v>CERRADA</v>
      </c>
      <c r="AG52" s="2">
        <f>+('3 Planilla Preadjudicación OTIC'!AG52)</f>
        <v>52</v>
      </c>
      <c r="AH52" s="2">
        <f>+('3 Planilla Preadjudicación OTIC'!AH52)</f>
        <v>2</v>
      </c>
      <c r="AI52" s="135" t="str">
        <f>+('3 Planilla Preadjudicación OTIC'!AI52)</f>
        <v>76401288-7</v>
      </c>
      <c r="AJ52" s="4" t="str">
        <f>+('3 Planilla Preadjudicación OTIC'!AJ52)</f>
        <v>Centro de Formación de Competencias Laborales SpA</v>
      </c>
      <c r="AK52" s="2">
        <f>+('3 Planilla Preadjudicación OTIC'!AK52)</f>
        <v>207</v>
      </c>
      <c r="AL52" s="2">
        <f>+('3 Planilla Preadjudicación OTIC'!AL52)</f>
        <v>52</v>
      </c>
      <c r="AM52" s="12">
        <f>+('3 Planilla Preadjudicación OTIC'!AM52)</f>
        <v>5075</v>
      </c>
      <c r="AN52" s="12">
        <f>+('3 Planilla Preadjudicación OTIC'!AN52)</f>
        <v>50000</v>
      </c>
      <c r="AO52" s="12">
        <f>+('3 Planilla Preadjudicación OTIC'!AO52)</f>
        <v>0</v>
      </c>
      <c r="AP52" s="12">
        <f>+('3 Planilla Preadjudicación OTIC'!AP52)</f>
        <v>15757875</v>
      </c>
      <c r="AQ52" s="12">
        <f>+('3 Planilla Preadjudicación OTIC'!AQ52)</f>
        <v>3120000</v>
      </c>
      <c r="AR52" s="12">
        <f>+('3 Planilla Preadjudicación OTIC'!AR52)</f>
        <v>750000</v>
      </c>
      <c r="AS52" s="12">
        <f>+('3 Planilla Preadjudicación OTIC'!AS52)</f>
        <v>0</v>
      </c>
      <c r="AT52" s="12">
        <f>+('3 Planilla Preadjudicación OTIC'!AT52)</f>
        <v>0</v>
      </c>
      <c r="AU52" s="12">
        <f>+('3 Planilla Preadjudicación OTIC'!AU52)</f>
        <v>19627875</v>
      </c>
      <c r="AV52" s="2" t="str">
        <f>+('3 Planilla Preadjudicación OTIC'!AV52)</f>
        <v>SI</v>
      </c>
      <c r="AW52" s="4">
        <f>+('3 Planilla Preadjudicación OTIC'!AW52)</f>
        <v>0</v>
      </c>
      <c r="AX52" s="2">
        <f>+('3 Planilla Preadjudicación OTIC'!AX52)</f>
        <v>5</v>
      </c>
      <c r="AY52" s="2">
        <f>+('3 Planilla Preadjudicación OTIC'!AY52)</f>
        <v>7</v>
      </c>
      <c r="AZ52" s="2">
        <f>+('3 Planilla Preadjudicación OTIC'!AZ52)</f>
        <v>0</v>
      </c>
      <c r="BA52" s="2">
        <f>+('3 Planilla Preadjudicación OTIC'!BA52)</f>
        <v>0</v>
      </c>
      <c r="BB52" s="2">
        <f>+('3 Planilla Preadjudicación OTIC'!BB52)</f>
        <v>0</v>
      </c>
      <c r="BC52" s="2">
        <f>+('3 Planilla Preadjudicación OTIC'!BC52)</f>
        <v>0</v>
      </c>
      <c r="BD52" s="2">
        <f>+('3 Planilla Preadjudicación OTIC'!BD52)</f>
        <v>0</v>
      </c>
      <c r="BE52" s="2">
        <f>+('3 Planilla Preadjudicación OTIC'!BE52)</f>
        <v>0</v>
      </c>
      <c r="BF52" s="2">
        <f>+('3 Planilla Preadjudicación OTIC'!BF52)</f>
        <v>0</v>
      </c>
      <c r="BG52" s="2">
        <f>+('3 Planilla Preadjudicación OTIC'!BG52)</f>
        <v>7</v>
      </c>
      <c r="BH52" s="2">
        <f>+('3 Planilla Preadjudicación OTIC'!BH52)</f>
        <v>7</v>
      </c>
      <c r="BI52" s="2">
        <f>+('3 Planilla Preadjudicación OTIC'!BI52)</f>
        <v>7</v>
      </c>
      <c r="BJ52" s="2">
        <f>+('3 Planilla Preadjudicación OTIC'!BJ52)</f>
        <v>7</v>
      </c>
      <c r="BK52" s="2">
        <f>+('3 Planilla Preadjudicación OTIC'!BK52)</f>
        <v>7</v>
      </c>
      <c r="BL52" s="2">
        <f>+('3 Planilla Preadjudicación OTIC'!BL52)</f>
        <v>7</v>
      </c>
      <c r="BM52" s="104">
        <f>ROUND(('3 Planilla Preadjudicación OTIC'!BM52),1)</f>
        <v>6.8</v>
      </c>
      <c r="BN52" s="4" t="str">
        <f>+('3 Planilla Preadjudicación OTIC'!BN52)</f>
        <v>NO</v>
      </c>
      <c r="BO52" s="4">
        <f>+('3 Planilla Preadjudicación OTIC'!BO52)</f>
        <v>0</v>
      </c>
      <c r="BP52" s="4">
        <f>+('3 Planilla Preadjudicación OTIC'!BP52)</f>
        <v>0</v>
      </c>
      <c r="BQ52" s="4">
        <f>+('3 Planilla Preadjudicación OTIC'!BQ52)</f>
        <v>0</v>
      </c>
      <c r="BR52" s="4">
        <f>+('3 Planilla Preadjudicación OTIC'!BR52)</f>
        <v>0</v>
      </c>
      <c r="BS52" s="4">
        <f>+('3 Planilla Preadjudicación OTIC'!BS52)</f>
        <v>0</v>
      </c>
      <c r="BT52" s="4">
        <f>+('3 Planilla Preadjudicación OTIC'!BT52)</f>
        <v>0</v>
      </c>
      <c r="BU52" s="85">
        <f>IF(VLOOKUP(A52,'BD OFICIAL'!$A$1:$AL$2098,7,0)=D52,0,1)</f>
        <v>0</v>
      </c>
      <c r="BV52" s="85">
        <f>IF(VLOOKUP(A52,'BD OFICIAL'!$A$1:$AL$2098,11,0)=J52,0,1)</f>
        <v>0</v>
      </c>
      <c r="BW52" s="85">
        <f>IF(VLOOKUP(A52,'BD OFICIAL'!$A$1:$AL$2098,13,0)=L52,0,1)</f>
        <v>0</v>
      </c>
      <c r="BX52" s="2">
        <f>IF(VLOOKUP(A52,'BD OFICIAL'!$A$1:$AL$2098,16,0)=O52,0,1)</f>
        <v>0</v>
      </c>
      <c r="BY52" s="2">
        <f>IF(VLOOKUP(A52,'BD OFICIAL'!$A$1:$AL$2098,17,0)=P52,0,1)</f>
        <v>0</v>
      </c>
      <c r="BZ52" s="2">
        <f>IF(VLOOKUP(A52,'BD OFICIAL'!$A$1:$AL$2098,19,0)=R52,0,1)</f>
        <v>0</v>
      </c>
      <c r="CA52" s="2">
        <f>IF(VLOOKUP(A52,'BD OFICIAL'!$A$1:$AL$2098,21,0)=T52,0,1)</f>
        <v>0</v>
      </c>
      <c r="CB52" s="2">
        <f>IF(VLOOKUP(A52,'BD OFICIAL'!$A$1:$AL$2098,24,0)=AK52,0,1)</f>
        <v>0</v>
      </c>
      <c r="CC52" s="2">
        <f>IF(VLOOKUP(A52,'BD OFICIAL'!$A$1:$AL$2098,25,0)=X52,0,1)</f>
        <v>0</v>
      </c>
      <c r="CD52" s="2">
        <f>IF(VLOOKUP(A52,'BD OFICIAL'!$A$1:$AL$2098,26,0)=Y52,0,1)</f>
        <v>0</v>
      </c>
      <c r="CE52" s="2">
        <f>IF(VLOOKUP(A52,'BD OFICIAL'!$A$1:$AL$2098,27,0)=Z52,0,1)</f>
        <v>0</v>
      </c>
      <c r="CF52" s="2">
        <f>IF(VLOOKUP(A52,'BD OFICIAL'!$A$1:$AL$2098,28,0)=AA52,0,1)</f>
        <v>0</v>
      </c>
      <c r="CG52" s="2">
        <f>IF(VLOOKUP(A52,'BD OFICIAL'!$A$1:$AL$2098,33,0)=AF52,0,1)</f>
        <v>0</v>
      </c>
      <c r="CH52" s="2">
        <f>IF(VLOOKUP(A52,'BD OFICIAL'!$A$1:$AL$2098,35,0)=AH52,0,1)</f>
        <v>0</v>
      </c>
      <c r="CI52" s="85">
        <f>IF(VLOOKUP(A52,'BD OFICIAL'!$A$1:$AL$2098,34,0)=AL52,0,1)</f>
        <v>0</v>
      </c>
      <c r="CJ52" s="12">
        <f>VLOOKUP(A52,'BD OFICIAL'!$A$1:$AM$2098,36,0)*AM52-AP52</f>
        <v>0</v>
      </c>
      <c r="CK52" s="85" t="str">
        <f t="shared" si="0"/>
        <v>SHMAN</v>
      </c>
      <c r="CL52" s="85" t="str">
        <f t="shared" si="1"/>
        <v>SI</v>
      </c>
      <c r="CM52" s="85" t="str">
        <f t="shared" si="35"/>
        <v>NO</v>
      </c>
      <c r="CN52" s="31">
        <f t="shared" si="36"/>
        <v>0</v>
      </c>
      <c r="CO52" s="31">
        <f t="shared" si="4"/>
        <v>0</v>
      </c>
      <c r="CP52" s="31">
        <f t="shared" si="37"/>
        <v>0</v>
      </c>
      <c r="CQ52" s="31">
        <f>IF(Y52="NO",0,IF(Y52="SI",IF(VLOOKUP(A52,'BD OFICIAL'!$A:$AO,40,0)=AQ52,0,1)))</f>
        <v>0</v>
      </c>
      <c r="CR52" s="31">
        <f>IF(Z52="NO",0,IF(Z52="SI",IF(VLOOKUP(B52,'BD OFICIAL'!$A:$AO,41,0)=AS52,0,1)))</f>
        <v>0</v>
      </c>
      <c r="CS52" s="31">
        <f t="shared" si="6"/>
        <v>0</v>
      </c>
      <c r="CT52" s="31">
        <f t="shared" si="7"/>
        <v>0</v>
      </c>
      <c r="CU52" s="31">
        <f>IF(VLOOKUP(A52,'BD OFICIAL'!$A$1:$AL$1056,31,0)="SI",IF(AT52&gt;0,0,1),IF(AT52=0,0,1))</f>
        <v>0</v>
      </c>
      <c r="CV52" s="31">
        <f t="shared" si="8"/>
        <v>0</v>
      </c>
      <c r="CW52" s="31">
        <f t="shared" si="38"/>
        <v>0</v>
      </c>
      <c r="CX52" s="85" t="str">
        <f t="shared" si="39"/>
        <v>SI</v>
      </c>
      <c r="CY52" s="31">
        <f t="shared" si="40"/>
        <v>0</v>
      </c>
      <c r="CZ52" s="85" t="str">
        <f>IF(ISERROR(VLOOKUP(AI52,EXPERIENCIA!$A$1:$C$2100,1,0)),"NO","SI")</f>
        <v>SI</v>
      </c>
      <c r="DA52" s="85">
        <f>IF(CX52="no","NO APLICA",IF(AX52=0,"ERROR NOTA",IF(AND(AX52&gt;1,CZ52="NO"),"ERROR NOTA",IF(AND(CZ52="NO",AX52=1),0,IF(VLOOKUP(AI52,EXPERIENCIA!$A$1:$C$2100,3,0)=AX52,0,"ERROR NOTA")))))</f>
        <v>0</v>
      </c>
      <c r="DB52" s="85" t="str">
        <f>IF(ISERROR(VLOOKUP(AI52,COMPORTAMIENTO!$A$1:$C$2100,1,0)),"NO","SI")</f>
        <v>SI</v>
      </c>
      <c r="DC52" s="85">
        <f>IF(CX52="NO","NO APLICA",IF(AY52=0,"ERROR NOTA",IF(AND(DB52="NO",AY52=7),0,IF(VLOOKUP(AI52,COMPORTAMIENTO!$A$2:$H$2100,8,0)=AY52,0,"ERROR NOTA"))))</f>
        <v>0</v>
      </c>
      <c r="DD52" s="104">
        <f t="shared" si="41"/>
        <v>0.5</v>
      </c>
      <c r="DE52" s="104">
        <f t="shared" si="42"/>
        <v>0.70000000000000007</v>
      </c>
      <c r="DF52" s="85" t="str">
        <f t="shared" si="14"/>
        <v>SI</v>
      </c>
      <c r="DG52" s="85">
        <f t="shared" si="43"/>
        <v>0</v>
      </c>
      <c r="DH52" s="85">
        <f t="shared" si="44"/>
        <v>0</v>
      </c>
      <c r="DI52" s="85">
        <f t="shared" si="45"/>
        <v>0</v>
      </c>
      <c r="DJ52" s="12">
        <f t="shared" si="46"/>
        <v>7.0000000000000009</v>
      </c>
      <c r="DK52" s="7">
        <f t="shared" si="47"/>
        <v>7.0000000000000009</v>
      </c>
      <c r="DL52" s="12">
        <f t="shared" si="20"/>
        <v>5075</v>
      </c>
      <c r="DM52" s="12">
        <f>VLOOKUP(A52,'5 TD'!$A:$B,2,0)</f>
        <v>5075</v>
      </c>
      <c r="DN52" s="7">
        <f t="shared" si="21"/>
        <v>7</v>
      </c>
      <c r="DO52" s="85" t="str">
        <f t="shared" si="48"/>
        <v>APROBADO</v>
      </c>
      <c r="DP52" s="85" t="str">
        <f t="shared" si="49"/>
        <v>APROBADO</v>
      </c>
      <c r="DQ52" s="7">
        <f t="shared" si="50"/>
        <v>6.8</v>
      </c>
      <c r="DR52" s="85" t="str">
        <f t="shared" si="25"/>
        <v>APROBADO</v>
      </c>
      <c r="DS52" s="2" t="str">
        <f>+('3 Planilla Preadjudicación OTIC'!BN52)</f>
        <v>NO</v>
      </c>
      <c r="DT52" s="2">
        <f>IF(DR52="APROBADO",VLOOKUP(A52,'5 TD'!$D$3:$E$270,2,0),"NO APLICA")</f>
        <v>7</v>
      </c>
      <c r="DU52" s="2" t="str">
        <f t="shared" si="26"/>
        <v>NO</v>
      </c>
      <c r="DV52" s="2" t="str">
        <f>IF(DU52="SI",VLOOKUP(A52,'5 TD'!$G$3:$H$270,2,0),"NO APLICA ")</f>
        <v xml:space="preserve">NO APLICA </v>
      </c>
      <c r="DW52" s="2" t="str">
        <f t="shared" si="27"/>
        <v>NO</v>
      </c>
      <c r="DX52" s="2" t="str">
        <f>IF(DW52="SI",VLOOKUP(A52,'5 TD'!$J$4:$K$472,2,0),"NO APLICA")</f>
        <v>NO APLICA</v>
      </c>
      <c r="DY52" s="2" t="str">
        <f t="shared" si="28"/>
        <v>NO APLICA</v>
      </c>
      <c r="DZ52" s="7" t="str">
        <f>IF(DY52="SI",VLOOKUP(A52,'5 TD'!$M$4:$N$350,2,0),"NO APLICA")</f>
        <v>NO APLICA</v>
      </c>
      <c r="EA52" s="2" t="str">
        <f t="shared" si="29"/>
        <v>NO APLICA</v>
      </c>
      <c r="EB52" s="12" t="str">
        <f t="shared" si="30"/>
        <v/>
      </c>
      <c r="EC52" s="12" t="str">
        <f>IF(EA52="SI",VLOOKUP(A52,'5 TD'!$V$4:$W$479,2,0),"NO APLICA")</f>
        <v>NO APLICA</v>
      </c>
      <c r="ED52" s="2" t="str">
        <f t="shared" si="51"/>
        <v>NO</v>
      </c>
      <c r="EE52" s="79" t="str">
        <f>IF(ED52="SI",VLOOKUP(AI52,COMPORTAMIENTO!$A$1:$H$2100,7,0),"NO APLICA")</f>
        <v>NO APLICA</v>
      </c>
      <c r="EF52" s="12" t="str">
        <f>IF(ED52="SI",VLOOKUP(A52,'5 TD'!$P$2:$Q$479,2,0),"NO APLICA")</f>
        <v>NO APLICA</v>
      </c>
      <c r="EG52" s="2" t="str">
        <f t="shared" si="52"/>
        <v>NO</v>
      </c>
      <c r="EH52" s="2">
        <f>IF(CZ52="no",0,VLOOKUP(AI52,EXPERIENCIA!$A$1:$C$2100,2,0))</f>
        <v>49</v>
      </c>
      <c r="EI52" s="2">
        <f>IF(CZ52="si",VLOOKUP(A52,'5 TD'!$S$3:$T$2103,2,0),0)</f>
        <v>146</v>
      </c>
      <c r="EJ52" s="2" t="str">
        <f t="shared" si="53"/>
        <v>NO</v>
      </c>
      <c r="EK52" s="2">
        <f>+('3 Planilla Preadjudicación OTIC'!BU52)</f>
        <v>0</v>
      </c>
      <c r="EL52" s="4"/>
      <c r="EM52" s="3"/>
      <c r="EN52" s="3"/>
      <c r="EQ52" s="86"/>
    </row>
    <row r="53" spans="1:147" ht="15" customHeight="1" x14ac:dyDescent="0.3">
      <c r="A53" s="2">
        <f>+('3 Planilla Preadjudicación OTIC'!A53)</f>
        <v>14404</v>
      </c>
      <c r="B53" s="2" t="str">
        <f>+('3 Planilla Preadjudicación OTIC'!B53)</f>
        <v>65181652-1</v>
      </c>
      <c r="C53" s="4">
        <f>+('3 Planilla Preadjudicación OTIC'!E53)</f>
        <v>2025</v>
      </c>
      <c r="D53" s="4" t="str">
        <f>+('3 Planilla Preadjudicación OTIC'!F53)</f>
        <v>MANDATO</v>
      </c>
      <c r="E53" s="4" t="str">
        <f>+('3 Planilla Preadjudicación OTIC'!G53)</f>
        <v>73188700-4</v>
      </c>
      <c r="F53" s="4" t="str">
        <f>+('3 Planilla Preadjudicación OTIC'!H53)</f>
        <v>ONG CASA DE ACOGIDA LA ESPERANZA</v>
      </c>
      <c r="G53" s="4"/>
      <c r="H53" s="4"/>
      <c r="I53" s="4" t="str">
        <f>+('3 Planilla Preadjudicación OTIC'!I53)</f>
        <v>CORTE Y CONFECCIÓN DE CORTINAS Y ROPA DE CASA</v>
      </c>
      <c r="J53" s="4" t="str">
        <f>+('3 Planilla Preadjudicación OTIC'!J53)</f>
        <v>PF0704</v>
      </c>
      <c r="K53" s="4" t="str">
        <f>+('3 Planilla Preadjudicación OTIC'!K53)</f>
        <v/>
      </c>
      <c r="L53" s="4" t="str">
        <f>+('3 Planilla Preadjudicación OTIC'!L53)</f>
        <v/>
      </c>
      <c r="M53" s="2">
        <f>+('3 Planilla Preadjudicación OTIC'!M53)</f>
        <v>13</v>
      </c>
      <c r="N53" s="4" t="str">
        <f>+('3 Planilla Preadjudicación OTIC'!N53)</f>
        <v>METROPOLITANA</v>
      </c>
      <c r="O53" s="4" t="str">
        <f>+('3 Planilla Preadjudicación OTIC'!O53)</f>
        <v>LA GRANJA</v>
      </c>
      <c r="P53" s="4" t="str">
        <f>+('3 Planilla Preadjudicación OTIC'!P53)</f>
        <v>EMPRENDEDORES/AS INFORMALES O PERSONAS VULNERABLES PERTENECIENTES AL 80% MAS VULNERABLE</v>
      </c>
      <c r="Q53" s="4" t="str">
        <f>+('3 Planilla Preadjudicación OTIC'!Q53)</f>
        <v>PRESENCIAL</v>
      </c>
      <c r="R53" s="4" t="str">
        <f>+('3 Planilla Preadjudicación OTIC'!R53)</f>
        <v>DEPENDIENTE</v>
      </c>
      <c r="S53" s="4">
        <f>+('3 Planilla Preadjudicación OTIC'!S53)</f>
        <v>38</v>
      </c>
      <c r="T53" s="2">
        <f>+('3 Planilla Preadjudicación OTIC'!T53)</f>
        <v>20</v>
      </c>
      <c r="U53" s="2">
        <f>+('3 Planilla Preadjudicación OTIC'!U53)</f>
        <v>150</v>
      </c>
      <c r="V53" s="2">
        <f>+('3 Planilla Preadjudicación OTIC'!V53)</f>
        <v>0</v>
      </c>
      <c r="W53" s="2">
        <f>+('3 Planilla Preadjudicación OTIC'!W53)</f>
        <v>150</v>
      </c>
      <c r="X53" s="2">
        <f>+('3 Planilla Preadjudicación OTIC'!X53)</f>
        <v>4</v>
      </c>
      <c r="Y53" s="2" t="str">
        <f>+('3 Planilla Preadjudicación OTIC'!Y53)</f>
        <v>SI</v>
      </c>
      <c r="Z53" s="2" t="str">
        <f>+('3 Planilla Preadjudicación OTIC'!Z53)</f>
        <v>NO</v>
      </c>
      <c r="AA53" s="2" t="str">
        <f>+('3 Planilla Preadjudicación OTIC'!AA53)</f>
        <v>NO</v>
      </c>
      <c r="AB53" s="4" t="str">
        <f>+('3 Planilla Preadjudicación OTIC'!AB53)</f>
        <v>SE AJUSTA A PLAN FORMATIVO</v>
      </c>
      <c r="AC53" s="4" t="str">
        <f>+('3 Planilla Preadjudicación OTIC'!AC53)</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3" s="2" t="str">
        <f>+('3 Planilla Preadjudicación OTIC'!AD53)</f>
        <v>NO</v>
      </c>
      <c r="AE53" s="4">
        <f>+('3 Planilla Preadjudicación OTIC'!AE53)</f>
        <v>0</v>
      </c>
      <c r="AF53" s="2" t="str">
        <f>+('3 Planilla Preadjudicación OTIC'!AF53)</f>
        <v>CERRADA</v>
      </c>
      <c r="AG53" s="2">
        <f>+('3 Planilla Preadjudicación OTIC'!AG53)</f>
        <v>38</v>
      </c>
      <c r="AH53" s="2">
        <f>+('3 Planilla Preadjudicación OTIC'!AH53)</f>
        <v>3</v>
      </c>
      <c r="AI53" s="135" t="str">
        <f>+('3 Planilla Preadjudicación OTIC'!AI53)</f>
        <v>76613280-4</v>
      </c>
      <c r="AJ53" s="4" t="str">
        <f>+('3 Planilla Preadjudicación OTIC'!AJ53)</f>
        <v>LA ESPERANZA SPA</v>
      </c>
      <c r="AK53" s="2">
        <f>+('3 Planilla Preadjudicación OTIC'!AK53)</f>
        <v>150</v>
      </c>
      <c r="AL53" s="2">
        <f>+('3 Planilla Preadjudicación OTIC'!AL53)</f>
        <v>38</v>
      </c>
      <c r="AM53" s="12">
        <f>+('3 Planilla Preadjudicación OTIC'!AM53)</f>
        <v>6373</v>
      </c>
      <c r="AN53" s="12">
        <f>+('3 Planilla Preadjudicación OTIC'!AN53)</f>
        <v>0</v>
      </c>
      <c r="AO53" s="12">
        <f>+('3 Planilla Preadjudicación OTIC'!AO53)</f>
        <v>0</v>
      </c>
      <c r="AP53" s="12">
        <f>+('3 Planilla Preadjudicación OTIC'!AP53)</f>
        <v>19119000</v>
      </c>
      <c r="AQ53" s="12">
        <f>+('3 Planilla Preadjudicación OTIC'!AQ53)</f>
        <v>3040000</v>
      </c>
      <c r="AR53" s="12">
        <f>+('3 Planilla Preadjudicación OTIC'!AR53)</f>
        <v>0</v>
      </c>
      <c r="AS53" s="12">
        <f>+('3 Planilla Preadjudicación OTIC'!AS53)</f>
        <v>0</v>
      </c>
      <c r="AT53" s="12">
        <f>+('3 Planilla Preadjudicación OTIC'!AT53)</f>
        <v>0</v>
      </c>
      <c r="AU53" s="12">
        <f>+('3 Planilla Preadjudicación OTIC'!AU53)</f>
        <v>22159000</v>
      </c>
      <c r="AV53" s="2" t="str">
        <f>+('3 Planilla Preadjudicación OTIC'!AV53)</f>
        <v>SI</v>
      </c>
      <c r="AW53" s="4">
        <f>+('3 Planilla Preadjudicación OTIC'!AW53)</f>
        <v>0</v>
      </c>
      <c r="AX53" s="2">
        <f>+('3 Planilla Preadjudicación OTIC'!AX53)</f>
        <v>7</v>
      </c>
      <c r="AY53" s="2">
        <f>+('3 Planilla Preadjudicación OTIC'!AY53)</f>
        <v>5</v>
      </c>
      <c r="AZ53" s="2">
        <f>+('3 Planilla Preadjudicación OTIC'!AZ53)</f>
        <v>0</v>
      </c>
      <c r="BA53" s="2">
        <f>+('3 Planilla Preadjudicación OTIC'!BA53)</f>
        <v>0</v>
      </c>
      <c r="BB53" s="2">
        <f>+('3 Planilla Preadjudicación OTIC'!BB53)</f>
        <v>0</v>
      </c>
      <c r="BC53" s="2">
        <f>+('3 Planilla Preadjudicación OTIC'!BC53)</f>
        <v>0</v>
      </c>
      <c r="BD53" s="2">
        <f>+('3 Planilla Preadjudicación OTIC'!BD53)</f>
        <v>0</v>
      </c>
      <c r="BE53" s="2">
        <f>+('3 Planilla Preadjudicación OTIC'!BE53)</f>
        <v>0</v>
      </c>
      <c r="BF53" s="2">
        <f>+('3 Planilla Preadjudicación OTIC'!BF53)</f>
        <v>0</v>
      </c>
      <c r="BG53" s="2">
        <f>+('3 Planilla Preadjudicación OTIC'!BG53)</f>
        <v>7</v>
      </c>
      <c r="BH53" s="2">
        <f>+('3 Planilla Preadjudicación OTIC'!BH53)</f>
        <v>7</v>
      </c>
      <c r="BI53" s="2">
        <f>+('3 Planilla Preadjudicación OTIC'!BI53)</f>
        <v>7</v>
      </c>
      <c r="BJ53" s="2">
        <f>+('3 Planilla Preadjudicación OTIC'!BJ53)</f>
        <v>7</v>
      </c>
      <c r="BK53" s="2">
        <f>+('3 Planilla Preadjudicación OTIC'!BK53)</f>
        <v>7</v>
      </c>
      <c r="BL53" s="2">
        <f>+('3 Planilla Preadjudicación OTIC'!BL53)</f>
        <v>7</v>
      </c>
      <c r="BM53" s="104">
        <f>ROUND(('3 Planilla Preadjudicación OTIC'!BM53),1)</f>
        <v>6.8</v>
      </c>
      <c r="BN53" s="4" t="str">
        <f>+('3 Planilla Preadjudicación OTIC'!BN53)</f>
        <v>NO</v>
      </c>
      <c r="BO53" s="4">
        <f>+('3 Planilla Preadjudicación OTIC'!BO53)</f>
        <v>0</v>
      </c>
      <c r="BP53" s="4">
        <f>+('3 Planilla Preadjudicación OTIC'!BP53)</f>
        <v>0</v>
      </c>
      <c r="BQ53" s="4">
        <f>+('3 Planilla Preadjudicación OTIC'!BQ53)</f>
        <v>0</v>
      </c>
      <c r="BR53" s="4">
        <f>+('3 Planilla Preadjudicación OTIC'!BR53)</f>
        <v>0</v>
      </c>
      <c r="BS53" s="4">
        <f>+('3 Planilla Preadjudicación OTIC'!BS53)</f>
        <v>0</v>
      </c>
      <c r="BT53" s="4">
        <f>+('3 Planilla Preadjudicación OTIC'!BT53)</f>
        <v>0</v>
      </c>
      <c r="BU53" s="85">
        <f>IF(VLOOKUP(A53,'BD OFICIAL'!$A$1:$AL$2098,7,0)=D53,0,1)</f>
        <v>0</v>
      </c>
      <c r="BV53" s="85">
        <f>IF(VLOOKUP(A53,'BD OFICIAL'!$A$1:$AL$2098,11,0)=J53,0,1)</f>
        <v>0</v>
      </c>
      <c r="BW53" s="85">
        <f>IF(VLOOKUP(A53,'BD OFICIAL'!$A$1:$AL$2098,13,0)=L53,0,1)</f>
        <v>0</v>
      </c>
      <c r="BX53" s="2">
        <f>IF(VLOOKUP(A53,'BD OFICIAL'!$A$1:$AL$2098,16,0)=O53,0,1)</f>
        <v>0</v>
      </c>
      <c r="BY53" s="2">
        <f>IF(VLOOKUP(A53,'BD OFICIAL'!$A$1:$AL$2098,17,0)=P53,0,1)</f>
        <v>0</v>
      </c>
      <c r="BZ53" s="2">
        <f>IF(VLOOKUP(A53,'BD OFICIAL'!$A$1:$AL$2098,19,0)=R53,0,1)</f>
        <v>0</v>
      </c>
      <c r="CA53" s="2">
        <f>IF(VLOOKUP(A53,'BD OFICIAL'!$A$1:$AL$2098,21,0)=T53,0,1)</f>
        <v>0</v>
      </c>
      <c r="CB53" s="2">
        <f>IF(VLOOKUP(A53,'BD OFICIAL'!$A$1:$AL$2098,24,0)=AK53,0,1)</f>
        <v>0</v>
      </c>
      <c r="CC53" s="2">
        <f>IF(VLOOKUP(A53,'BD OFICIAL'!$A$1:$AL$2098,25,0)=X53,0,1)</f>
        <v>0</v>
      </c>
      <c r="CD53" s="2">
        <f>IF(VLOOKUP(A53,'BD OFICIAL'!$A$1:$AL$2098,26,0)=Y53,0,1)</f>
        <v>0</v>
      </c>
      <c r="CE53" s="2">
        <f>IF(VLOOKUP(A53,'BD OFICIAL'!$A$1:$AL$2098,27,0)=Z53,0,1)</f>
        <v>0</v>
      </c>
      <c r="CF53" s="2">
        <f>IF(VLOOKUP(A53,'BD OFICIAL'!$A$1:$AL$2098,28,0)=AA53,0,1)</f>
        <v>0</v>
      </c>
      <c r="CG53" s="2">
        <f>IF(VLOOKUP(A53,'BD OFICIAL'!$A$1:$AL$2098,33,0)=AF53,0,1)</f>
        <v>0</v>
      </c>
      <c r="CH53" s="2">
        <f>IF(VLOOKUP(A53,'BD OFICIAL'!$A$1:$AL$2098,35,0)=AH53,0,1)</f>
        <v>0</v>
      </c>
      <c r="CI53" s="85">
        <f>IF(VLOOKUP(A53,'BD OFICIAL'!$A$1:$AL$2098,34,0)=AL53,0,1)</f>
        <v>0</v>
      </c>
      <c r="CJ53" s="12">
        <f>VLOOKUP(A53,'BD OFICIAL'!$A$1:$AM$2098,36,0)*AM53-AP53</f>
        <v>0</v>
      </c>
      <c r="CK53" s="85" t="str">
        <f t="shared" si="0"/>
        <v>SSH</v>
      </c>
      <c r="CL53" s="85" t="str">
        <f t="shared" si="1"/>
        <v>SI</v>
      </c>
      <c r="CM53" s="85" t="str">
        <f t="shared" si="35"/>
        <v>NO</v>
      </c>
      <c r="CN53" s="31">
        <f t="shared" si="36"/>
        <v>0</v>
      </c>
      <c r="CO53" s="31">
        <f t="shared" si="4"/>
        <v>0</v>
      </c>
      <c r="CP53" s="31">
        <f t="shared" si="37"/>
        <v>0</v>
      </c>
      <c r="CQ53" s="31">
        <f>IF(Y53="NO",0,IF(Y53="SI",IF(VLOOKUP(A53,'BD OFICIAL'!$A:$AO,40,0)=AQ53,0,1)))</f>
        <v>0</v>
      </c>
      <c r="CR53" s="31">
        <f>IF(Z53="NO",0,IF(Z53="SI",IF(VLOOKUP(B53,'BD OFICIAL'!$A:$AO,41,0)=AS53,0,1)))</f>
        <v>0</v>
      </c>
      <c r="CS53" s="31">
        <f t="shared" si="6"/>
        <v>0</v>
      </c>
      <c r="CT53" s="31">
        <f t="shared" si="7"/>
        <v>0</v>
      </c>
      <c r="CU53" s="31">
        <f>IF(VLOOKUP(A53,'BD OFICIAL'!$A$1:$AL$1056,31,0)="SI",IF(AT53&gt;0,0,1),IF(AT53=0,0,1))</f>
        <v>0</v>
      </c>
      <c r="CV53" s="31">
        <f t="shared" si="8"/>
        <v>0</v>
      </c>
      <c r="CW53" s="31">
        <f t="shared" si="38"/>
        <v>0</v>
      </c>
      <c r="CX53" s="85" t="str">
        <f t="shared" si="39"/>
        <v>SI</v>
      </c>
      <c r="CY53" s="31">
        <f t="shared" si="40"/>
        <v>0</v>
      </c>
      <c r="CZ53" s="85" t="str">
        <f>IF(ISERROR(VLOOKUP(AI53,EXPERIENCIA!$A$1:$C$2100,1,0)),"NO","SI")</f>
        <v>SI</v>
      </c>
      <c r="DA53" s="85">
        <f>IF(CX53="no","NO APLICA",IF(AX53=0,"ERROR NOTA",IF(AND(AX53&gt;1,CZ53="NO"),"ERROR NOTA",IF(AND(CZ53="NO",AX53=1),0,IF(VLOOKUP(AI53,EXPERIENCIA!$A$1:$C$2100,3,0)=AX53,0,"ERROR NOTA")))))</f>
        <v>0</v>
      </c>
      <c r="DB53" s="85" t="str">
        <f>IF(ISERROR(VLOOKUP(AI53,COMPORTAMIENTO!$A$1:$C$2100,1,0)),"NO","SI")</f>
        <v>SI</v>
      </c>
      <c r="DC53" s="85">
        <f>IF(CX53="NO","NO APLICA",IF(AY53=0,"ERROR NOTA",IF(AND(DB53="NO",AY53=7),0,IF(VLOOKUP(AI53,COMPORTAMIENTO!$A$2:$H$2100,8,0)=AY53,0,"ERROR NOTA"))))</f>
        <v>0</v>
      </c>
      <c r="DD53" s="104">
        <f t="shared" si="41"/>
        <v>0.70000000000000007</v>
      </c>
      <c r="DE53" s="104">
        <f t="shared" si="42"/>
        <v>0.5</v>
      </c>
      <c r="DF53" s="85" t="str">
        <f t="shared" si="14"/>
        <v>SI</v>
      </c>
      <c r="DG53" s="85">
        <f t="shared" si="43"/>
        <v>0</v>
      </c>
      <c r="DH53" s="85">
        <f t="shared" si="44"/>
        <v>0</v>
      </c>
      <c r="DI53" s="85">
        <f t="shared" si="45"/>
        <v>0</v>
      </c>
      <c r="DJ53" s="12">
        <f t="shared" si="46"/>
        <v>7.0000000000000009</v>
      </c>
      <c r="DK53" s="7">
        <f t="shared" si="47"/>
        <v>7.0000000000000009</v>
      </c>
      <c r="DL53" s="12">
        <f t="shared" si="20"/>
        <v>6373</v>
      </c>
      <c r="DM53" s="12">
        <f>VLOOKUP(A53,'5 TD'!$A:$B,2,0)</f>
        <v>6373</v>
      </c>
      <c r="DN53" s="7">
        <f t="shared" si="21"/>
        <v>7</v>
      </c>
      <c r="DO53" s="85" t="str">
        <f t="shared" si="48"/>
        <v>APROBADO</v>
      </c>
      <c r="DP53" s="85" t="str">
        <f t="shared" si="49"/>
        <v>APROBADO</v>
      </c>
      <c r="DQ53" s="7">
        <f t="shared" si="50"/>
        <v>6.8</v>
      </c>
      <c r="DR53" s="85" t="str">
        <f t="shared" si="25"/>
        <v>APROBADO</v>
      </c>
      <c r="DS53" s="2" t="str">
        <f>+('3 Planilla Preadjudicación OTIC'!BN53)</f>
        <v>NO</v>
      </c>
      <c r="DT53" s="2">
        <f>IF(DR53="APROBADO",VLOOKUP(A53,'5 TD'!$D$3:$E$270,2,0),"NO APLICA")</f>
        <v>7</v>
      </c>
      <c r="DU53" s="2" t="str">
        <f t="shared" si="26"/>
        <v>NO</v>
      </c>
      <c r="DV53" s="2" t="str">
        <f>IF(DU53="SI",VLOOKUP(A53,'5 TD'!$G$3:$H$270,2,0),"NO APLICA ")</f>
        <v xml:space="preserve">NO APLICA </v>
      </c>
      <c r="DW53" s="2" t="str">
        <f t="shared" si="27"/>
        <v>NO</v>
      </c>
      <c r="DX53" s="2" t="str">
        <f>IF(DW53="SI",VLOOKUP(A53,'5 TD'!$J$4:$K$472,2,0),"NO APLICA")</f>
        <v>NO APLICA</v>
      </c>
      <c r="DY53" s="2" t="str">
        <f t="shared" si="28"/>
        <v>NO APLICA</v>
      </c>
      <c r="DZ53" s="7" t="str">
        <f>IF(DY53="SI",VLOOKUP(A53,'5 TD'!$M$4:$N$350,2,0),"NO APLICA")</f>
        <v>NO APLICA</v>
      </c>
      <c r="EA53" s="2" t="str">
        <f t="shared" si="29"/>
        <v>NO APLICA</v>
      </c>
      <c r="EB53" s="12" t="str">
        <f t="shared" si="30"/>
        <v/>
      </c>
      <c r="EC53" s="12" t="str">
        <f>IF(EA53="SI",VLOOKUP(A53,'5 TD'!$V$4:$W$479,2,0),"NO APLICA")</f>
        <v>NO APLICA</v>
      </c>
      <c r="ED53" s="2" t="str">
        <f t="shared" si="51"/>
        <v>NO</v>
      </c>
      <c r="EE53" s="79" t="str">
        <f>IF(ED53="SI",VLOOKUP(AI53,COMPORTAMIENTO!$A$1:$H$2100,7,0),"NO APLICA")</f>
        <v>NO APLICA</v>
      </c>
      <c r="EF53" s="12" t="str">
        <f>IF(ED53="SI",VLOOKUP(A53,'5 TD'!$P$2:$Q$479,2,0),"NO APLICA")</f>
        <v>NO APLICA</v>
      </c>
      <c r="EG53" s="2" t="str">
        <f t="shared" si="52"/>
        <v>NO</v>
      </c>
      <c r="EH53" s="2">
        <f>IF(CZ53="no",0,VLOOKUP(AI53,EXPERIENCIA!$A$1:$C$2100,2,0))</f>
        <v>254</v>
      </c>
      <c r="EI53" s="2">
        <f>IF(CZ53="si",VLOOKUP(A53,'5 TD'!$S$3:$T$2103,2,0),0)</f>
        <v>254</v>
      </c>
      <c r="EJ53" s="2" t="str">
        <f t="shared" si="53"/>
        <v>SI</v>
      </c>
      <c r="EK53" s="2">
        <f>+('3 Planilla Preadjudicación OTIC'!BU53)</f>
        <v>0</v>
      </c>
      <c r="EL53" s="4"/>
      <c r="EM53" s="3"/>
      <c r="EN53" s="3"/>
      <c r="EQ53" s="86"/>
    </row>
    <row r="54" spans="1:147" s="3" customFormat="1" ht="15" customHeight="1" x14ac:dyDescent="0.3">
      <c r="A54" s="2">
        <f>+('3 Planilla Preadjudicación OTIC'!A54)</f>
        <v>14402</v>
      </c>
      <c r="B54" s="2" t="str">
        <f>+('3 Planilla Preadjudicación OTIC'!B54)</f>
        <v>65181652-1</v>
      </c>
      <c r="C54" s="4">
        <f>+('3 Planilla Preadjudicación OTIC'!E54)</f>
        <v>2025</v>
      </c>
      <c r="D54" s="4" t="str">
        <f>+('3 Planilla Preadjudicación OTIC'!F54)</f>
        <v>MANDATO</v>
      </c>
      <c r="E54" s="4" t="str">
        <f>+('3 Planilla Preadjudicación OTIC'!G54)</f>
        <v>73188700-4</v>
      </c>
      <c r="F54" s="4" t="str">
        <f>+('3 Planilla Preadjudicación OTIC'!H54)</f>
        <v>ONG CASA DE ACOGIDA LA ESPERANZA</v>
      </c>
      <c r="G54" s="4"/>
      <c r="H54" s="4"/>
      <c r="I54" s="4" t="str">
        <f>+('3 Planilla Preadjudicación OTIC'!I54)</f>
        <v>CORTE Y CONFECCIÓN DE CORTINAS Y ROPA DE CASA</v>
      </c>
      <c r="J54" s="4" t="str">
        <f>+('3 Planilla Preadjudicación OTIC'!J54)</f>
        <v>PF0704</v>
      </c>
      <c r="K54" s="4" t="str">
        <f>+('3 Planilla Preadjudicación OTIC'!K54)</f>
        <v/>
      </c>
      <c r="L54" s="4" t="str">
        <f>+('3 Planilla Preadjudicación OTIC'!L54)</f>
        <v/>
      </c>
      <c r="M54" s="2">
        <f>+('3 Planilla Preadjudicación OTIC'!M54)</f>
        <v>13</v>
      </c>
      <c r="N54" s="4" t="str">
        <f>+('3 Planilla Preadjudicación OTIC'!N54)</f>
        <v>METROPOLITANA</v>
      </c>
      <c r="O54" s="4" t="str">
        <f>+('3 Planilla Preadjudicación OTIC'!O54)</f>
        <v>PUDAHUEL</v>
      </c>
      <c r="P54" s="4" t="str">
        <f>+('3 Planilla Preadjudicación OTIC'!P54)</f>
        <v>EMPRENDEDORES/AS INFORMALES O PERSONAS VULNERABLES PERTENECIENTES AL 80% MAS VULNERABLE</v>
      </c>
      <c r="Q54" s="4" t="str">
        <f>+('3 Planilla Preadjudicación OTIC'!Q54)</f>
        <v>PRESENCIAL</v>
      </c>
      <c r="R54" s="4" t="str">
        <f>+('3 Planilla Preadjudicación OTIC'!R54)</f>
        <v>DEPENDIENTE</v>
      </c>
      <c r="S54" s="4">
        <f>+('3 Planilla Preadjudicación OTIC'!S54)</f>
        <v>38</v>
      </c>
      <c r="T54" s="2">
        <f>+('3 Planilla Preadjudicación OTIC'!T54)</f>
        <v>19</v>
      </c>
      <c r="U54" s="2">
        <f>+('3 Planilla Preadjudicación OTIC'!U54)</f>
        <v>150</v>
      </c>
      <c r="V54" s="2">
        <f>+('3 Planilla Preadjudicación OTIC'!V54)</f>
        <v>0</v>
      </c>
      <c r="W54" s="2">
        <f>+('3 Planilla Preadjudicación OTIC'!W54)</f>
        <v>150</v>
      </c>
      <c r="X54" s="2">
        <f>+('3 Planilla Preadjudicación OTIC'!X54)</f>
        <v>4</v>
      </c>
      <c r="Y54" s="2" t="str">
        <f>+('3 Planilla Preadjudicación OTIC'!Y54)</f>
        <v>SI</v>
      </c>
      <c r="Z54" s="2" t="str">
        <f>+('3 Planilla Preadjudicación OTIC'!Z54)</f>
        <v>NO</v>
      </c>
      <c r="AA54" s="2" t="str">
        <f>+('3 Planilla Preadjudicación OTIC'!AA54)</f>
        <v>NO</v>
      </c>
      <c r="AB54" s="4" t="str">
        <f>+('3 Planilla Preadjudicación OTIC'!AB54)</f>
        <v>SE AJUSTA A PLAN FORMATIVO</v>
      </c>
      <c r="AC54" s="4" t="str">
        <f>+('3 Planilla Preadjudicación OTIC'!AC54)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4" s="2" t="str">
        <f>+('3 Planilla Preadjudicación OTIC'!AD54)</f>
        <v>NO</v>
      </c>
      <c r="AE54" s="4">
        <f>+('3 Planilla Preadjudicación OTIC'!AE54)</f>
        <v>0</v>
      </c>
      <c r="AF54" s="2" t="str">
        <f>+('3 Planilla Preadjudicación OTIC'!AF54)</f>
        <v>CERRADA</v>
      </c>
      <c r="AG54" s="2">
        <f>+('3 Planilla Preadjudicación OTIC'!AG54)</f>
        <v>38</v>
      </c>
      <c r="AH54" s="2">
        <f>+('3 Planilla Preadjudicación OTIC'!AH54)</f>
        <v>3</v>
      </c>
      <c r="AI54" s="135" t="str">
        <f>+('3 Planilla Preadjudicación OTIC'!AI54)</f>
        <v>76613280-4</v>
      </c>
      <c r="AJ54" s="4" t="str">
        <f>+('3 Planilla Preadjudicación OTIC'!AJ54)</f>
        <v>LA ESPERANZA SPA</v>
      </c>
      <c r="AK54" s="2">
        <f>+('3 Planilla Preadjudicación OTIC'!AK54)</f>
        <v>150</v>
      </c>
      <c r="AL54" s="2">
        <f>+('3 Planilla Preadjudicación OTIC'!AL54)</f>
        <v>38</v>
      </c>
      <c r="AM54" s="12">
        <f>+('3 Planilla Preadjudicación OTIC'!AM54)</f>
        <v>6373</v>
      </c>
      <c r="AN54" s="12">
        <f>+('3 Planilla Preadjudicación OTIC'!AN54)</f>
        <v>0</v>
      </c>
      <c r="AO54" s="12">
        <f>+('3 Planilla Preadjudicación OTIC'!AO54)</f>
        <v>0</v>
      </c>
      <c r="AP54" s="12">
        <f>+('3 Planilla Preadjudicación OTIC'!AP54)</f>
        <v>18163050</v>
      </c>
      <c r="AQ54" s="12">
        <f>+('3 Planilla Preadjudicación OTIC'!AQ54)</f>
        <v>2888000</v>
      </c>
      <c r="AR54" s="12">
        <f>+('3 Planilla Preadjudicación OTIC'!AR54)</f>
        <v>0</v>
      </c>
      <c r="AS54" s="12">
        <f>+('3 Planilla Preadjudicación OTIC'!AS54)</f>
        <v>0</v>
      </c>
      <c r="AT54" s="12">
        <f>+('3 Planilla Preadjudicación OTIC'!AT54)</f>
        <v>0</v>
      </c>
      <c r="AU54" s="12">
        <f>+('3 Planilla Preadjudicación OTIC'!AU54)</f>
        <v>21051050</v>
      </c>
      <c r="AV54" s="2" t="str">
        <f>+('3 Planilla Preadjudicación OTIC'!AV54)</f>
        <v>SI</v>
      </c>
      <c r="AW54" s="4">
        <f>+('3 Planilla Preadjudicación OTIC'!AW54)</f>
        <v>0</v>
      </c>
      <c r="AX54" s="2">
        <f>+('3 Planilla Preadjudicación OTIC'!AX54)</f>
        <v>7</v>
      </c>
      <c r="AY54" s="2">
        <f>+('3 Planilla Preadjudicación OTIC'!AY54)</f>
        <v>5</v>
      </c>
      <c r="AZ54" s="2">
        <f>+('3 Planilla Preadjudicación OTIC'!AZ54)</f>
        <v>0</v>
      </c>
      <c r="BA54" s="2">
        <f>+('3 Planilla Preadjudicación OTIC'!BA54)</f>
        <v>0</v>
      </c>
      <c r="BB54" s="2">
        <f>+('3 Planilla Preadjudicación OTIC'!BB54)</f>
        <v>0</v>
      </c>
      <c r="BC54" s="2">
        <f>+('3 Planilla Preadjudicación OTIC'!BC54)</f>
        <v>0</v>
      </c>
      <c r="BD54" s="2">
        <f>+('3 Planilla Preadjudicación OTIC'!BD54)</f>
        <v>0</v>
      </c>
      <c r="BE54" s="2">
        <f>+('3 Planilla Preadjudicación OTIC'!BE54)</f>
        <v>0</v>
      </c>
      <c r="BF54" s="2">
        <f>+('3 Planilla Preadjudicación OTIC'!BF54)</f>
        <v>0</v>
      </c>
      <c r="BG54" s="2">
        <f>+('3 Planilla Preadjudicación OTIC'!BG54)</f>
        <v>7</v>
      </c>
      <c r="BH54" s="2">
        <f>+('3 Planilla Preadjudicación OTIC'!BH54)</f>
        <v>7</v>
      </c>
      <c r="BI54" s="2">
        <f>+('3 Planilla Preadjudicación OTIC'!BI54)</f>
        <v>7</v>
      </c>
      <c r="BJ54" s="2">
        <f>+('3 Planilla Preadjudicación OTIC'!BJ54)</f>
        <v>7</v>
      </c>
      <c r="BK54" s="2">
        <f>+('3 Planilla Preadjudicación OTIC'!BK54)</f>
        <v>7</v>
      </c>
      <c r="BL54" s="218">
        <f>+('3 Planilla Preadjudicación OTIC'!BL54)</f>
        <v>7</v>
      </c>
      <c r="BM54" s="104">
        <f>ROUND(('3 Planilla Preadjudicación OTIC'!BM54),1)</f>
        <v>6.8</v>
      </c>
      <c r="BN54" s="4" t="str">
        <f>+('3 Planilla Preadjudicación OTIC'!BN54)</f>
        <v>NO</v>
      </c>
      <c r="BO54" s="4">
        <f>+('3 Planilla Preadjudicación OTIC'!BO54)</f>
        <v>0</v>
      </c>
      <c r="BP54" s="4">
        <f>+('3 Planilla Preadjudicación OTIC'!BP54)</f>
        <v>0</v>
      </c>
      <c r="BQ54" s="4">
        <f>+('3 Planilla Preadjudicación OTIC'!BQ54)</f>
        <v>0</v>
      </c>
      <c r="BR54" s="4">
        <f>+('3 Planilla Preadjudicación OTIC'!BR54)</f>
        <v>0</v>
      </c>
      <c r="BS54" s="4">
        <f>+('3 Planilla Preadjudicación OTIC'!BS54)</f>
        <v>0</v>
      </c>
      <c r="BT54" s="4">
        <f>+('3 Planilla Preadjudicación OTIC'!BT54)</f>
        <v>0</v>
      </c>
      <c r="BU54" s="85">
        <f>IF(VLOOKUP(A54,'BD OFICIAL'!$A$1:$AL$2098,7,0)=D54,0,1)</f>
        <v>0</v>
      </c>
      <c r="BV54" s="85">
        <f>IF(VLOOKUP(A54,'BD OFICIAL'!$A$1:$AL$2098,11,0)=J54,0,1)</f>
        <v>0</v>
      </c>
      <c r="BW54" s="85">
        <f>IF(VLOOKUP(A54,'BD OFICIAL'!$A$1:$AL$2098,13,0)=L54,0,1)</f>
        <v>0</v>
      </c>
      <c r="BX54" s="2">
        <f>IF(VLOOKUP(A54,'BD OFICIAL'!$A$1:$AL$2098,16,0)=O54,0,1)</f>
        <v>0</v>
      </c>
      <c r="BY54" s="2">
        <f>IF(VLOOKUP(A54,'BD OFICIAL'!$A$1:$AL$2098,17,0)=P54,0,1)</f>
        <v>0</v>
      </c>
      <c r="BZ54" s="2">
        <f>IF(VLOOKUP(A54,'BD OFICIAL'!$A$1:$AL$2098,19,0)=R54,0,1)</f>
        <v>0</v>
      </c>
      <c r="CA54" s="2">
        <f>IF(VLOOKUP(A54,'BD OFICIAL'!$A$1:$AL$2098,21,0)=T54,0,1)</f>
        <v>0</v>
      </c>
      <c r="CB54" s="2">
        <f>IF(VLOOKUP(A54,'BD OFICIAL'!$A$1:$AL$2098,24,0)=AK54,0,1)</f>
        <v>0</v>
      </c>
      <c r="CC54" s="2">
        <f>IF(VLOOKUP(A54,'BD OFICIAL'!$A$1:$AL$2098,25,0)=X54,0,1)</f>
        <v>0</v>
      </c>
      <c r="CD54" s="2">
        <f>IF(VLOOKUP(A54,'BD OFICIAL'!$A$1:$AL$2098,26,0)=Y54,0,1)</f>
        <v>0</v>
      </c>
      <c r="CE54" s="2">
        <f>IF(VLOOKUP(A54,'BD OFICIAL'!$A$1:$AL$2098,27,0)=Z54,0,1)</f>
        <v>0</v>
      </c>
      <c r="CF54" s="2">
        <f>IF(VLOOKUP(A54,'BD OFICIAL'!$A$1:$AL$2098,28,0)=AA54,0,1)</f>
        <v>0</v>
      </c>
      <c r="CG54" s="2">
        <f>IF(VLOOKUP(A54,'BD OFICIAL'!$A$1:$AL$2098,33,0)=AF54,0,1)</f>
        <v>0</v>
      </c>
      <c r="CH54" s="2">
        <f>IF(VLOOKUP(A54,'BD OFICIAL'!$A$1:$AL$2098,35,0)=AH54,0,1)</f>
        <v>0</v>
      </c>
      <c r="CI54" s="85">
        <f>IF(VLOOKUP(A54,'BD OFICIAL'!$A$1:$AL$2098,34,0)=AL54,0,1)</f>
        <v>0</v>
      </c>
      <c r="CJ54" s="12">
        <f>VLOOKUP(A54,'BD OFICIAL'!$A$1:$AM$2098,36,0)*AM54-AP54</f>
        <v>0</v>
      </c>
      <c r="CK54" s="85" t="str">
        <f t="shared" si="0"/>
        <v>SSH</v>
      </c>
      <c r="CL54" s="85" t="str">
        <f t="shared" si="1"/>
        <v>SI</v>
      </c>
      <c r="CM54" s="85" t="str">
        <f t="shared" si="35"/>
        <v>NO</v>
      </c>
      <c r="CN54" s="31">
        <f t="shared" si="36"/>
        <v>0</v>
      </c>
      <c r="CO54" s="31">
        <f t="shared" si="4"/>
        <v>0</v>
      </c>
      <c r="CP54" s="31">
        <f t="shared" si="37"/>
        <v>0</v>
      </c>
      <c r="CQ54" s="31">
        <f>IF(Y54="NO",0,IF(Y54="SI",IF(VLOOKUP(A54,'BD OFICIAL'!$A:$AO,40,0)=AQ54,0,1)))</f>
        <v>0</v>
      </c>
      <c r="CR54" s="31">
        <f>IF(Z54="NO",0,IF(Z54="SI",IF(VLOOKUP(B54,'BD OFICIAL'!$A:$AO,41,0)=AS54,0,1)))</f>
        <v>0</v>
      </c>
      <c r="CS54" s="31">
        <f t="shared" si="6"/>
        <v>0</v>
      </c>
      <c r="CT54" s="31">
        <f t="shared" si="7"/>
        <v>0</v>
      </c>
      <c r="CU54" s="31">
        <f>IF(VLOOKUP(A54,'BD OFICIAL'!$A$1:$AL$1056,31,0)="SI",IF(AT54&gt;0,0,1),IF(AT54=0,0,1))</f>
        <v>0</v>
      </c>
      <c r="CV54" s="31">
        <f t="shared" si="8"/>
        <v>0</v>
      </c>
      <c r="CW54" s="31">
        <f t="shared" si="38"/>
        <v>0</v>
      </c>
      <c r="CX54" s="85" t="str">
        <f t="shared" si="39"/>
        <v>SI</v>
      </c>
      <c r="CY54" s="31">
        <f t="shared" si="40"/>
        <v>0</v>
      </c>
      <c r="CZ54" s="85" t="str">
        <f>IF(ISERROR(VLOOKUP(AI54,EXPERIENCIA!$A$1:$C$2100,1,0)),"NO","SI")</f>
        <v>SI</v>
      </c>
      <c r="DA54" s="85">
        <f>IF(CX54="no","NO APLICA",IF(AX54=0,"ERROR NOTA",IF(AND(AX54&gt;1,CZ54="NO"),"ERROR NOTA",IF(AND(CZ54="NO",AX54=1),0,IF(VLOOKUP(AI54,EXPERIENCIA!$A$1:$C$2100,3,0)=AX54,0,"ERROR NOTA")))))</f>
        <v>0</v>
      </c>
      <c r="DB54" s="85" t="str">
        <f>IF(ISERROR(VLOOKUP(AI54,COMPORTAMIENTO!$A$1:$C$2100,1,0)),"NO","SI")</f>
        <v>SI</v>
      </c>
      <c r="DC54" s="85">
        <f>IF(CX54="NO","NO APLICA",IF(AY54=0,"ERROR NOTA",IF(AND(DB54="NO",AY54=7),0,IF(VLOOKUP(AI54,COMPORTAMIENTO!$A$2:$H$2100,8,0)=AY54,0,"ERROR NOTA"))))</f>
        <v>0</v>
      </c>
      <c r="DD54" s="104">
        <f t="shared" si="41"/>
        <v>0.70000000000000007</v>
      </c>
      <c r="DE54" s="104">
        <f t="shared" si="42"/>
        <v>0.5</v>
      </c>
      <c r="DF54" s="85" t="str">
        <f t="shared" si="14"/>
        <v>SI</v>
      </c>
      <c r="DG54" s="85">
        <f t="shared" si="43"/>
        <v>0</v>
      </c>
      <c r="DH54" s="85">
        <f t="shared" si="44"/>
        <v>0</v>
      </c>
      <c r="DI54" s="85">
        <f t="shared" si="45"/>
        <v>0</v>
      </c>
      <c r="DJ54" s="12">
        <f t="shared" si="46"/>
        <v>7.0000000000000009</v>
      </c>
      <c r="DK54" s="7">
        <f t="shared" si="47"/>
        <v>7.0000000000000009</v>
      </c>
      <c r="DL54" s="12">
        <f t="shared" si="20"/>
        <v>6373</v>
      </c>
      <c r="DM54" s="12">
        <f>VLOOKUP(A54,'5 TD'!$A:$B,2,0)</f>
        <v>6373</v>
      </c>
      <c r="DN54" s="7">
        <f t="shared" si="21"/>
        <v>7</v>
      </c>
      <c r="DO54" s="85" t="str">
        <f t="shared" si="48"/>
        <v>APROBADO</v>
      </c>
      <c r="DP54" s="85" t="str">
        <f t="shared" si="49"/>
        <v>APROBADO</v>
      </c>
      <c r="DQ54" s="7">
        <f t="shared" si="50"/>
        <v>6.8</v>
      </c>
      <c r="DR54" s="85" t="str">
        <f t="shared" si="25"/>
        <v>APROBADO</v>
      </c>
      <c r="DS54" s="2" t="str">
        <f>+('3 Planilla Preadjudicación OTIC'!BN54)</f>
        <v>NO</v>
      </c>
      <c r="DT54" s="2">
        <f>IF(DR54="APROBADO",VLOOKUP(A54,'5 TD'!$D$3:$E$270,2,0),"NO APLICA")</f>
        <v>7</v>
      </c>
      <c r="DU54" s="2" t="str">
        <f t="shared" si="26"/>
        <v>NO</v>
      </c>
      <c r="DV54" s="2" t="str">
        <f>IF(DU54="SI",VLOOKUP(A54,'5 TD'!$G$3:$H$270,2,0),"NO APLICA ")</f>
        <v xml:space="preserve">NO APLICA </v>
      </c>
      <c r="DW54" s="2" t="str">
        <f t="shared" si="27"/>
        <v>NO</v>
      </c>
      <c r="DX54" s="2" t="str">
        <f>IF(DW54="SI",VLOOKUP(A54,'5 TD'!$J$4:$K$472,2,0),"NO APLICA")</f>
        <v>NO APLICA</v>
      </c>
      <c r="DY54" s="2" t="str">
        <f t="shared" si="28"/>
        <v>NO APLICA</v>
      </c>
      <c r="DZ54" s="7" t="str">
        <f>IF(DY54="SI",VLOOKUP(A54,'5 TD'!$M$4:$N$350,2,0),"NO APLICA")</f>
        <v>NO APLICA</v>
      </c>
      <c r="EA54" s="2" t="str">
        <f t="shared" si="29"/>
        <v>NO APLICA</v>
      </c>
      <c r="EB54" s="12" t="str">
        <f t="shared" si="30"/>
        <v/>
      </c>
      <c r="EC54" s="12" t="str">
        <f>IF(EA54="SI",VLOOKUP(A54,'5 TD'!$V$4:$W$479,2,0),"NO APLICA")</f>
        <v>NO APLICA</v>
      </c>
      <c r="ED54" s="2" t="str">
        <f t="shared" si="51"/>
        <v>NO</v>
      </c>
      <c r="EE54" s="79" t="str">
        <f>IF(ED54="SI",VLOOKUP(AI54,COMPORTAMIENTO!$A$1:$H$2100,7,0),"NO APLICA")</f>
        <v>NO APLICA</v>
      </c>
      <c r="EF54" s="12" t="str">
        <f>IF(ED54="SI",VLOOKUP(A54,'5 TD'!$P$2:$Q$479,2,0),"NO APLICA")</f>
        <v>NO APLICA</v>
      </c>
      <c r="EG54" s="2" t="str">
        <f t="shared" si="52"/>
        <v>NO</v>
      </c>
      <c r="EH54" s="2">
        <f>IF(CZ54="no",0,VLOOKUP(AI54,EXPERIENCIA!$A$1:$C$2100,2,0))</f>
        <v>254</v>
      </c>
      <c r="EI54" s="2">
        <f>IF(CZ54="si",VLOOKUP(A54,'5 TD'!$S$3:$T$2103,2,0),0)</f>
        <v>254</v>
      </c>
      <c r="EJ54" s="2" t="str">
        <f t="shared" si="53"/>
        <v>SI</v>
      </c>
      <c r="EK54" s="2">
        <f>+('3 Planilla Preadjudicación OTIC'!BU54)</f>
        <v>0</v>
      </c>
      <c r="EL54" s="4"/>
      <c r="EQ54" s="86"/>
    </row>
    <row r="55" spans="1:147" s="3" customFormat="1" ht="15" customHeight="1" x14ac:dyDescent="0.3">
      <c r="A55" s="2">
        <f>+('3 Planilla Preadjudicación OTIC'!A55)</f>
        <v>14411</v>
      </c>
      <c r="B55" s="2" t="str">
        <f>+('3 Planilla Preadjudicación OTIC'!B55)</f>
        <v>65181652-1</v>
      </c>
      <c r="C55" s="4">
        <f>+('3 Planilla Preadjudicación OTIC'!E55)</f>
        <v>2025</v>
      </c>
      <c r="D55" s="4" t="str">
        <f>+('3 Planilla Preadjudicación OTIC'!F55)</f>
        <v>MANDATO</v>
      </c>
      <c r="E55" s="4" t="str">
        <f>+('3 Planilla Preadjudicación OTIC'!G55)</f>
        <v>73188700-4</v>
      </c>
      <c r="F55" s="4" t="str">
        <f>+('3 Planilla Preadjudicación OTIC'!H55)</f>
        <v>ONG CASA DE ACOGIDA LA ESPERANZA</v>
      </c>
      <c r="G55" s="4"/>
      <c r="H55" s="4"/>
      <c r="I55" s="4" t="str">
        <f>+('3 Planilla Preadjudicación OTIC'!I55)</f>
        <v>ELABORACIÓN DE PRODUCTOS DE PASTELERÍA Y REPOSTERÍA</v>
      </c>
      <c r="J55" s="4" t="str">
        <f>+('3 Planilla Preadjudicación OTIC'!J55)</f>
        <v>SIN PLAN FORMATIVO</v>
      </c>
      <c r="K55" s="4" t="str">
        <f>+('3 Planilla Preadjudicación OTIC'!K55)</f>
        <v/>
      </c>
      <c r="L55" s="4" t="str">
        <f>+('3 Planilla Preadjudicación OTIC'!L55)</f>
        <v/>
      </c>
      <c r="M55" s="2">
        <f>+('3 Planilla Preadjudicación OTIC'!M55)</f>
        <v>13</v>
      </c>
      <c r="N55" s="4" t="str">
        <f>+('3 Planilla Preadjudicación OTIC'!N55)</f>
        <v>METROPOLITANA</v>
      </c>
      <c r="O55" s="4" t="str">
        <f>+('3 Planilla Preadjudicación OTIC'!O55)</f>
        <v>PUDAHUEL</v>
      </c>
      <c r="P55" s="4" t="str">
        <f>+('3 Planilla Preadjudicación OTIC'!P55)</f>
        <v>EMPRENDEDORES/AS INFORMALES O PERSONAS VULNERABLES PERTENECIENTES AL 80% MAS VULNERABLE</v>
      </c>
      <c r="Q55" s="4" t="str">
        <f>+('3 Planilla Preadjudicación OTIC'!Q55)</f>
        <v>PRESENCIAL</v>
      </c>
      <c r="R55" s="4" t="str">
        <f>+('3 Planilla Preadjudicación OTIC'!R55)</f>
        <v>DEPENDIENTE</v>
      </c>
      <c r="S55" s="4">
        <f>+('3 Planilla Preadjudicación OTIC'!S55)</f>
        <v>50</v>
      </c>
      <c r="T55" s="2">
        <f>+('3 Planilla Preadjudicación OTIC'!T55)</f>
        <v>20</v>
      </c>
      <c r="U55" s="2">
        <f>+('3 Planilla Preadjudicación OTIC'!U55)</f>
        <v>0</v>
      </c>
      <c r="V55" s="2">
        <f>+('3 Planilla Preadjudicación OTIC'!V55)</f>
        <v>0</v>
      </c>
      <c r="W55" s="2">
        <f>+('3 Planilla Preadjudicación OTIC'!W55)</f>
        <v>200</v>
      </c>
      <c r="X55" s="2">
        <f>+('3 Planilla Preadjudicación OTIC'!X55)</f>
        <v>4</v>
      </c>
      <c r="Y55" s="2" t="str">
        <f>+('3 Planilla Preadjudicación OTIC'!Y55)</f>
        <v>SI</v>
      </c>
      <c r="Z55" s="2" t="str">
        <f>+('3 Planilla Preadjudicación OTIC'!Z55)</f>
        <v>NO</v>
      </c>
      <c r="AA55" s="2" t="str">
        <f>+('3 Planilla Preadjudicación OTIC'!AA55)</f>
        <v>NO</v>
      </c>
      <c r="AB55" s="4" t="str">
        <f>+('3 Planilla Preadjudicación OTIC'!AB55)</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55" s="4" t="str">
        <f>+('3 Planilla Preadjudicación OTIC'!AC55)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5" s="2" t="str">
        <f>+('3 Planilla Preadjudicación OTIC'!AD55)</f>
        <v>NO</v>
      </c>
      <c r="AE55" s="4">
        <f>+('3 Planilla Preadjudicación OTIC'!AE55)</f>
        <v>0</v>
      </c>
      <c r="AF55" s="2" t="str">
        <f>+('3 Planilla Preadjudicación OTIC'!AF55)</f>
        <v>CERRADA</v>
      </c>
      <c r="AG55" s="2">
        <f>+('3 Planilla Preadjudicación OTIC'!AG55)</f>
        <v>50</v>
      </c>
      <c r="AH55" s="2">
        <f>+('3 Planilla Preadjudicación OTIC'!AH55)</f>
        <v>2</v>
      </c>
      <c r="AI55" s="135" t="str">
        <f>+('3 Planilla Preadjudicación OTIC'!AI55)</f>
        <v>76613280-4</v>
      </c>
      <c r="AJ55" s="4" t="str">
        <f>+('3 Planilla Preadjudicación OTIC'!AJ55)</f>
        <v>LA ESPERANZA SPA</v>
      </c>
      <c r="AK55" s="2">
        <f>+('3 Planilla Preadjudicación OTIC'!AK55)</f>
        <v>200</v>
      </c>
      <c r="AL55" s="2">
        <f>+('3 Planilla Preadjudicación OTIC'!AL55)</f>
        <v>50</v>
      </c>
      <c r="AM55" s="12">
        <f>+('3 Planilla Preadjudicación OTIC'!AM55)</f>
        <v>5075</v>
      </c>
      <c r="AN55" s="12">
        <f>+('3 Planilla Preadjudicación OTIC'!AN55)</f>
        <v>0</v>
      </c>
      <c r="AO55" s="12">
        <f>+('3 Planilla Preadjudicación OTIC'!AO55)</f>
        <v>0</v>
      </c>
      <c r="AP55" s="12">
        <f>+('3 Planilla Preadjudicación OTIC'!AP55)</f>
        <v>20300000</v>
      </c>
      <c r="AQ55" s="12">
        <f>+('3 Planilla Preadjudicación OTIC'!AQ55)</f>
        <v>4000000</v>
      </c>
      <c r="AR55" s="12">
        <f>+('3 Planilla Preadjudicación OTIC'!AR55)</f>
        <v>0</v>
      </c>
      <c r="AS55" s="12">
        <f>+('3 Planilla Preadjudicación OTIC'!AS55)</f>
        <v>0</v>
      </c>
      <c r="AT55" s="12">
        <f>+('3 Planilla Preadjudicación OTIC'!AT55)</f>
        <v>0</v>
      </c>
      <c r="AU55" s="12">
        <f>+('3 Planilla Preadjudicación OTIC'!AU55)</f>
        <v>24300000</v>
      </c>
      <c r="AV55" s="2" t="str">
        <f>+('3 Planilla Preadjudicación OTIC'!AV55)</f>
        <v>SI</v>
      </c>
      <c r="AW55" s="4">
        <f>+('3 Planilla Preadjudicación OTIC'!AW55)</f>
        <v>0</v>
      </c>
      <c r="AX55" s="2">
        <f>+('3 Planilla Preadjudicación OTIC'!AX55)</f>
        <v>7</v>
      </c>
      <c r="AY55" s="2">
        <f>+('3 Planilla Preadjudicación OTIC'!AY55)</f>
        <v>5</v>
      </c>
      <c r="AZ55" s="2">
        <f>+('3 Planilla Preadjudicación OTIC'!AZ55)</f>
        <v>7</v>
      </c>
      <c r="BA55" s="2">
        <f>+('3 Planilla Preadjudicación OTIC'!BA55)</f>
        <v>7</v>
      </c>
      <c r="BB55" s="2">
        <f>+('3 Planilla Preadjudicación OTIC'!BB55)</f>
        <v>7</v>
      </c>
      <c r="BC55" s="2">
        <f>+('3 Planilla Preadjudicación OTIC'!BC55)</f>
        <v>7</v>
      </c>
      <c r="BD55" s="2">
        <f>+('3 Planilla Preadjudicación OTIC'!BD55)</f>
        <v>7</v>
      </c>
      <c r="BE55" s="2">
        <f>+('3 Planilla Preadjudicación OTIC'!BE55)</f>
        <v>7</v>
      </c>
      <c r="BF55" s="2">
        <f>+('3 Planilla Preadjudicación OTIC'!BF55)</f>
        <v>7</v>
      </c>
      <c r="BG55" s="2">
        <f>+('3 Planilla Preadjudicación OTIC'!BG55)</f>
        <v>7</v>
      </c>
      <c r="BH55" s="2">
        <f>+('3 Planilla Preadjudicación OTIC'!BH55)</f>
        <v>7</v>
      </c>
      <c r="BI55" s="2">
        <f>+('3 Planilla Preadjudicación OTIC'!BI55)</f>
        <v>7</v>
      </c>
      <c r="BJ55" s="2">
        <f>+('3 Planilla Preadjudicación OTIC'!BJ55)</f>
        <v>7</v>
      </c>
      <c r="BK55" s="2">
        <f>+('3 Planilla Preadjudicación OTIC'!BK55)</f>
        <v>7</v>
      </c>
      <c r="BL55" s="218">
        <f>+('3 Planilla Preadjudicación OTIC'!BL55)</f>
        <v>7</v>
      </c>
      <c r="BM55" s="104">
        <f>ROUND(('3 Planilla Preadjudicación OTIC'!BM55),1)</f>
        <v>6.8</v>
      </c>
      <c r="BN55" s="4" t="str">
        <f>+('3 Planilla Preadjudicación OTIC'!BN55)</f>
        <v>NO</v>
      </c>
      <c r="BO55" s="4">
        <f>+('3 Planilla Preadjudicación OTIC'!BO55)</f>
        <v>0</v>
      </c>
      <c r="BP55" s="4">
        <f>+('3 Planilla Preadjudicación OTIC'!BP55)</f>
        <v>0</v>
      </c>
      <c r="BQ55" s="4">
        <f>+('3 Planilla Preadjudicación OTIC'!BQ55)</f>
        <v>0</v>
      </c>
      <c r="BR55" s="4">
        <f>+('3 Planilla Preadjudicación OTIC'!BR55)</f>
        <v>0</v>
      </c>
      <c r="BS55" s="4">
        <f>+('3 Planilla Preadjudicación OTIC'!BS55)</f>
        <v>0</v>
      </c>
      <c r="BT55" s="4">
        <f>+('3 Planilla Preadjudicación OTIC'!BT55)</f>
        <v>0</v>
      </c>
      <c r="BU55" s="85">
        <f>IF(VLOOKUP(A55,'BD OFICIAL'!$A$1:$AL$2098,7,0)=D55,0,1)</f>
        <v>0</v>
      </c>
      <c r="BV55" s="85">
        <f>IF(VLOOKUP(A55,'BD OFICIAL'!$A$1:$AL$2098,11,0)=J55,0,1)</f>
        <v>0</v>
      </c>
      <c r="BW55" s="85">
        <f>IF(VLOOKUP(A55,'BD OFICIAL'!$A$1:$AL$2098,13,0)=L55,0,1)</f>
        <v>0</v>
      </c>
      <c r="BX55" s="2">
        <f>IF(VLOOKUP(A55,'BD OFICIAL'!$A$1:$AL$2098,16,0)=O55,0,1)</f>
        <v>0</v>
      </c>
      <c r="BY55" s="2">
        <f>IF(VLOOKUP(A55,'BD OFICIAL'!$A$1:$AL$2098,17,0)=P55,0,1)</f>
        <v>0</v>
      </c>
      <c r="BZ55" s="2">
        <f>IF(VLOOKUP(A55,'BD OFICIAL'!$A$1:$AL$2098,19,0)=R55,0,1)</f>
        <v>0</v>
      </c>
      <c r="CA55" s="2">
        <f>IF(VLOOKUP(A55,'BD OFICIAL'!$A$1:$AL$2098,21,0)=T55,0,1)</f>
        <v>0</v>
      </c>
      <c r="CB55" s="2">
        <f>IF(VLOOKUP(A55,'BD OFICIAL'!$A$1:$AL$2098,24,0)=AK55,0,1)</f>
        <v>0</v>
      </c>
      <c r="CC55" s="2">
        <f>IF(VLOOKUP(A55,'BD OFICIAL'!$A$1:$AL$2098,25,0)=X55,0,1)</f>
        <v>0</v>
      </c>
      <c r="CD55" s="2">
        <f>IF(VLOOKUP(A55,'BD OFICIAL'!$A$1:$AL$2098,26,0)=Y55,0,1)</f>
        <v>0</v>
      </c>
      <c r="CE55" s="2">
        <f>IF(VLOOKUP(A55,'BD OFICIAL'!$A$1:$AL$2098,27,0)=Z55,0,1)</f>
        <v>0</v>
      </c>
      <c r="CF55" s="2">
        <f>IF(VLOOKUP(A55,'BD OFICIAL'!$A$1:$AL$2098,28,0)=AA55,0,1)</f>
        <v>0</v>
      </c>
      <c r="CG55" s="2">
        <f>IF(VLOOKUP(A55,'BD OFICIAL'!$A$1:$AL$2098,33,0)=AF55,0,1)</f>
        <v>0</v>
      </c>
      <c r="CH55" s="2">
        <f>IF(VLOOKUP(A55,'BD OFICIAL'!$A$1:$AL$2098,35,0)=AH55,0,1)</f>
        <v>0</v>
      </c>
      <c r="CI55" s="85">
        <f>IF(VLOOKUP(A55,'BD OFICIAL'!$A$1:$AL$2098,34,0)=AL55,0,1)</f>
        <v>0</v>
      </c>
      <c r="CJ55" s="12">
        <f>VLOOKUP(A55,'BD OFICIAL'!$A$1:$AM$2098,36,0)*AM55-AP55</f>
        <v>0</v>
      </c>
      <c r="CK55" s="85" t="str">
        <f t="shared" si="0"/>
        <v>SSH</v>
      </c>
      <c r="CL55" s="85" t="str">
        <f t="shared" si="1"/>
        <v>NO</v>
      </c>
      <c r="CM55" s="85" t="str">
        <f t="shared" si="35"/>
        <v>SI</v>
      </c>
      <c r="CN55" s="31">
        <f t="shared" si="36"/>
        <v>0</v>
      </c>
      <c r="CO55" s="31">
        <f t="shared" si="4"/>
        <v>0</v>
      </c>
      <c r="CP55" s="31">
        <f t="shared" si="37"/>
        <v>0</v>
      </c>
      <c r="CQ55" s="31">
        <f>IF(Y55="NO",0,IF(Y55="SI",IF(VLOOKUP(A55,'BD OFICIAL'!$A:$AO,40,0)=AQ55,0,1)))</f>
        <v>0</v>
      </c>
      <c r="CR55" s="31">
        <f>IF(Z55="NO",0,IF(Z55="SI",IF(VLOOKUP(B55,'BD OFICIAL'!$A:$AO,41,0)=AS55,0,1)))</f>
        <v>0</v>
      </c>
      <c r="CS55" s="31">
        <f t="shared" si="6"/>
        <v>0</v>
      </c>
      <c r="CT55" s="31">
        <f t="shared" si="7"/>
        <v>0</v>
      </c>
      <c r="CU55" s="31">
        <f>IF(VLOOKUP(A55,'BD OFICIAL'!$A$1:$AL$1056,31,0)="SI",IF(AT55&gt;0,0,1),IF(AT55=0,0,1))</f>
        <v>0</v>
      </c>
      <c r="CV55" s="31">
        <f t="shared" si="8"/>
        <v>0</v>
      </c>
      <c r="CW55" s="31">
        <f t="shared" si="38"/>
        <v>0</v>
      </c>
      <c r="CX55" s="85" t="str">
        <f t="shared" si="39"/>
        <v>SI</v>
      </c>
      <c r="CY55" s="31">
        <f t="shared" si="40"/>
        <v>0</v>
      </c>
      <c r="CZ55" s="85" t="str">
        <f>IF(ISERROR(VLOOKUP(AI55,EXPERIENCIA!$A$1:$C$2100,1,0)),"NO","SI")</f>
        <v>SI</v>
      </c>
      <c r="DA55" s="85">
        <f>IF(CX55="no","NO APLICA",IF(AX55=0,"ERROR NOTA",IF(AND(AX55&gt;1,CZ55="NO"),"ERROR NOTA",IF(AND(CZ55="NO",AX55=1),0,IF(VLOOKUP(AI55,EXPERIENCIA!$A$1:$C$2100,3,0)=AX55,0,"ERROR NOTA")))))</f>
        <v>0</v>
      </c>
      <c r="DB55" s="85" t="str">
        <f>IF(ISERROR(VLOOKUP(AI55,COMPORTAMIENTO!$A$1:$C$2100,1,0)),"NO","SI")</f>
        <v>SI</v>
      </c>
      <c r="DC55" s="85">
        <f>IF(CX55="NO","NO APLICA",IF(AY55=0,"ERROR NOTA",IF(AND(DB55="NO",AY55=7),0,IF(VLOOKUP(AI55,COMPORTAMIENTO!$A$2:$H$2100,8,0)=AY55,0,"ERROR NOTA"))))</f>
        <v>0</v>
      </c>
      <c r="DD55" s="104">
        <f t="shared" si="41"/>
        <v>0.70000000000000007</v>
      </c>
      <c r="DE55" s="104">
        <f t="shared" si="42"/>
        <v>0.5</v>
      </c>
      <c r="DF55" s="85" t="str">
        <f t="shared" si="14"/>
        <v>NO</v>
      </c>
      <c r="DG55" s="85">
        <f t="shared" si="43"/>
        <v>7</v>
      </c>
      <c r="DH55" s="85">
        <f t="shared" si="44"/>
        <v>7</v>
      </c>
      <c r="DI55" s="85">
        <f t="shared" si="45"/>
        <v>7</v>
      </c>
      <c r="DJ55" s="12">
        <f t="shared" si="46"/>
        <v>7.0000000000000009</v>
      </c>
      <c r="DK55" s="7">
        <f t="shared" si="47"/>
        <v>7.0000000000000009</v>
      </c>
      <c r="DL55" s="12">
        <f t="shared" si="20"/>
        <v>5075</v>
      </c>
      <c r="DM55" s="12">
        <f>VLOOKUP(A55,'5 TD'!$A:$B,2,0)</f>
        <v>5075</v>
      </c>
      <c r="DN55" s="7">
        <f t="shared" si="21"/>
        <v>7</v>
      </c>
      <c r="DO55" s="85" t="str">
        <f t="shared" si="48"/>
        <v>APROBADO</v>
      </c>
      <c r="DP55" s="85" t="str">
        <f t="shared" si="49"/>
        <v>APROBADO</v>
      </c>
      <c r="DQ55" s="7">
        <f t="shared" si="50"/>
        <v>6.8</v>
      </c>
      <c r="DR55" s="85" t="str">
        <f t="shared" si="25"/>
        <v>APROBADO</v>
      </c>
      <c r="DS55" s="2" t="str">
        <f>+('3 Planilla Preadjudicación OTIC'!BN55)</f>
        <v>NO</v>
      </c>
      <c r="DT55" s="2">
        <f>IF(DR55="APROBADO",VLOOKUP(A55,'5 TD'!$D$3:$E$270,2,0),"NO APLICA")</f>
        <v>7</v>
      </c>
      <c r="DU55" s="2" t="str">
        <f t="shared" si="26"/>
        <v>NO</v>
      </c>
      <c r="DV55" s="2" t="str">
        <f>IF(DU55="SI",VLOOKUP(A55,'5 TD'!$G$3:$H$270,2,0),"NO APLICA ")</f>
        <v xml:space="preserve">NO APLICA </v>
      </c>
      <c r="DW55" s="2" t="str">
        <f t="shared" si="27"/>
        <v>NO</v>
      </c>
      <c r="DX55" s="2" t="str">
        <f>IF(DW55="SI",VLOOKUP(A55,'5 TD'!$J$4:$K$472,2,0),"NO APLICA")</f>
        <v>NO APLICA</v>
      </c>
      <c r="DY55" s="2" t="str">
        <f t="shared" si="28"/>
        <v>NO APLICA</v>
      </c>
      <c r="DZ55" s="7" t="str">
        <f>IF(DY55="SI",VLOOKUP(A55,'5 TD'!$M$4:$N$350,2,0),"NO APLICA")</f>
        <v>NO APLICA</v>
      </c>
      <c r="EA55" s="2" t="str">
        <f t="shared" si="29"/>
        <v>NO APLICA</v>
      </c>
      <c r="EB55" s="12" t="str">
        <f t="shared" si="30"/>
        <v/>
      </c>
      <c r="EC55" s="12" t="str">
        <f>IF(EA55="SI",VLOOKUP(A55,'5 TD'!$V$4:$W$479,2,0),"NO APLICA")</f>
        <v>NO APLICA</v>
      </c>
      <c r="ED55" s="2" t="str">
        <f t="shared" si="51"/>
        <v>NO</v>
      </c>
      <c r="EE55" s="79" t="str">
        <f>IF(ED55="SI",VLOOKUP(AI55,COMPORTAMIENTO!$A$1:$H$2100,7,0),"NO APLICA")</f>
        <v>NO APLICA</v>
      </c>
      <c r="EF55" s="12" t="str">
        <f>IF(ED55="SI",VLOOKUP(A55,'5 TD'!$P$2:$Q$479,2,0),"NO APLICA")</f>
        <v>NO APLICA</v>
      </c>
      <c r="EG55" s="2" t="str">
        <f t="shared" si="52"/>
        <v>NO</v>
      </c>
      <c r="EH55" s="2">
        <f>IF(CZ55="no",0,VLOOKUP(AI55,EXPERIENCIA!$A$1:$C$2100,2,0))</f>
        <v>254</v>
      </c>
      <c r="EI55" s="2">
        <f>IF(CZ55="si",VLOOKUP(A55,'5 TD'!$S$3:$T$2103,2,0),0)</f>
        <v>254</v>
      </c>
      <c r="EJ55" s="2" t="str">
        <f t="shared" si="53"/>
        <v>SI</v>
      </c>
      <c r="EK55" s="2">
        <f>+('3 Planilla Preadjudicación OTIC'!BU55)</f>
        <v>0</v>
      </c>
      <c r="EL55" s="4"/>
      <c r="EQ55" s="86"/>
    </row>
    <row r="56" spans="1:147" ht="15" customHeight="1" x14ac:dyDescent="0.3">
      <c r="A56" s="2">
        <f>+('3 Planilla Preadjudicación OTIC'!A56)</f>
        <v>14407</v>
      </c>
      <c r="B56" s="2" t="str">
        <f>+('3 Planilla Preadjudicación OTIC'!B56)</f>
        <v>65181652-1</v>
      </c>
      <c r="C56" s="4">
        <f>+('3 Planilla Preadjudicación OTIC'!E56)</f>
        <v>2025</v>
      </c>
      <c r="D56" s="4" t="str">
        <f>+('3 Planilla Preadjudicación OTIC'!F56)</f>
        <v>MANDATO</v>
      </c>
      <c r="E56" s="4" t="str">
        <f>+('3 Planilla Preadjudicación OTIC'!G56)</f>
        <v>73188700-4</v>
      </c>
      <c r="F56" s="4" t="str">
        <f>+('3 Planilla Preadjudicación OTIC'!H56)</f>
        <v>ONG CASA DE ACOGIDA LA ESPERANZA</v>
      </c>
      <c r="G56" s="4"/>
      <c r="H56" s="4"/>
      <c r="I56" s="4" t="str">
        <f>+('3 Planilla Preadjudicación OTIC'!I56)</f>
        <v>MASAJES CORPORALES CON FINES ESTÉTICOS Y DE RELAJACIÓN</v>
      </c>
      <c r="J56" s="4" t="str">
        <f>+('3 Planilla Preadjudicación OTIC'!J56)</f>
        <v>SIN PLAN FORMATIVO</v>
      </c>
      <c r="K56" s="4" t="str">
        <f>+('3 Planilla Preadjudicación OTIC'!K56)</f>
        <v/>
      </c>
      <c r="L56" s="4" t="str">
        <f>+('3 Planilla Preadjudicación OTIC'!L56)</f>
        <v/>
      </c>
      <c r="M56" s="2">
        <f>+('3 Planilla Preadjudicación OTIC'!M56)</f>
        <v>13</v>
      </c>
      <c r="N56" s="4" t="str">
        <f>+('3 Planilla Preadjudicación OTIC'!N56)</f>
        <v>METROPOLITANA</v>
      </c>
      <c r="O56" s="4" t="str">
        <f>+('3 Planilla Preadjudicación OTIC'!O56)</f>
        <v>LA GRANJA</v>
      </c>
      <c r="P56" s="4" t="str">
        <f>+('3 Planilla Preadjudicación OTIC'!P56)</f>
        <v>EMPRENDEDORES/AS INFORMALES O PERSONAS VULNERABLES PERTENECIENTES AL 80% MAS VULNERABLE</v>
      </c>
      <c r="Q56" s="4" t="str">
        <f>+('3 Planilla Preadjudicación OTIC'!Q56)</f>
        <v>PRESENCIAL</v>
      </c>
      <c r="R56" s="4" t="str">
        <f>+('3 Planilla Preadjudicación OTIC'!R56)</f>
        <v>DEPENDIENTE</v>
      </c>
      <c r="S56" s="4">
        <f>+('3 Planilla Preadjudicación OTIC'!S56)</f>
        <v>50</v>
      </c>
      <c r="T56" s="2">
        <f>+('3 Planilla Preadjudicación OTIC'!T56)</f>
        <v>20</v>
      </c>
      <c r="U56" s="2">
        <f>+('3 Planilla Preadjudicación OTIC'!U56)</f>
        <v>0</v>
      </c>
      <c r="V56" s="2">
        <f>+('3 Planilla Preadjudicación OTIC'!V56)</f>
        <v>0</v>
      </c>
      <c r="W56" s="2">
        <f>+('3 Planilla Preadjudicación OTIC'!W56)</f>
        <v>200</v>
      </c>
      <c r="X56" s="2">
        <f>+('3 Planilla Preadjudicación OTIC'!X56)</f>
        <v>4</v>
      </c>
      <c r="Y56" s="2" t="str">
        <f>+('3 Planilla Preadjudicación OTIC'!Y56)</f>
        <v>SI</v>
      </c>
      <c r="Z56" s="2" t="str">
        <f>+('3 Planilla Preadjudicación OTIC'!Z56)</f>
        <v>NO</v>
      </c>
      <c r="AA56" s="2" t="str">
        <f>+('3 Planilla Preadjudicación OTIC'!AA56)</f>
        <v>NO</v>
      </c>
      <c r="AB56" s="4" t="str">
        <f>+('3 Planilla Preadjudicación OTIC'!AB56)</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56" s="4" t="str">
        <f>+('3 Planilla Preadjudicación OTIC'!AC56)</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56" s="2" t="str">
        <f>+('3 Planilla Preadjudicación OTIC'!AD56)</f>
        <v>NO</v>
      </c>
      <c r="AE56" s="4">
        <f>+('3 Planilla Preadjudicación OTIC'!AE56)</f>
        <v>0</v>
      </c>
      <c r="AF56" s="2" t="str">
        <f>+('3 Planilla Preadjudicación OTIC'!AF56)</f>
        <v>CERRADA</v>
      </c>
      <c r="AG56" s="2">
        <f>+('3 Planilla Preadjudicación OTIC'!AG56)</f>
        <v>50</v>
      </c>
      <c r="AH56" s="2">
        <f>+('3 Planilla Preadjudicación OTIC'!AH56)</f>
        <v>2</v>
      </c>
      <c r="AI56" s="135" t="str">
        <f>+('3 Planilla Preadjudicación OTIC'!AI56)</f>
        <v>76613280-4</v>
      </c>
      <c r="AJ56" s="4" t="str">
        <f>+('3 Planilla Preadjudicación OTIC'!AJ56)</f>
        <v>LA ESPERANZA SPA</v>
      </c>
      <c r="AK56" s="2">
        <f>+('3 Planilla Preadjudicación OTIC'!AK56)</f>
        <v>200</v>
      </c>
      <c r="AL56" s="2">
        <f>+('3 Planilla Preadjudicación OTIC'!AL56)</f>
        <v>50</v>
      </c>
      <c r="AM56" s="12">
        <f>+('3 Planilla Preadjudicación OTIC'!AM56)</f>
        <v>5075</v>
      </c>
      <c r="AN56" s="12">
        <f>+('3 Planilla Preadjudicación OTIC'!AN56)</f>
        <v>0</v>
      </c>
      <c r="AO56" s="12">
        <f>+('3 Planilla Preadjudicación OTIC'!AO56)</f>
        <v>0</v>
      </c>
      <c r="AP56" s="12">
        <f>+('3 Planilla Preadjudicación OTIC'!AP56)</f>
        <v>20300000</v>
      </c>
      <c r="AQ56" s="12">
        <f>+('3 Planilla Preadjudicación OTIC'!AQ56)</f>
        <v>4000000</v>
      </c>
      <c r="AR56" s="12">
        <f>+('3 Planilla Preadjudicación OTIC'!AR56)</f>
        <v>0</v>
      </c>
      <c r="AS56" s="12">
        <f>+('3 Planilla Preadjudicación OTIC'!AS56)</f>
        <v>0</v>
      </c>
      <c r="AT56" s="12">
        <f>+('3 Planilla Preadjudicación OTIC'!AT56)</f>
        <v>0</v>
      </c>
      <c r="AU56" s="12">
        <f>+('3 Planilla Preadjudicación OTIC'!AU56)</f>
        <v>24300000</v>
      </c>
      <c r="AV56" s="2" t="str">
        <f>+('3 Planilla Preadjudicación OTIC'!AV56)</f>
        <v>SI</v>
      </c>
      <c r="AW56" s="4">
        <f>+('3 Planilla Preadjudicación OTIC'!AW56)</f>
        <v>0</v>
      </c>
      <c r="AX56" s="2">
        <f>+('3 Planilla Preadjudicación OTIC'!AX56)</f>
        <v>7</v>
      </c>
      <c r="AY56" s="2">
        <f>+('3 Planilla Preadjudicación OTIC'!AY56)</f>
        <v>5</v>
      </c>
      <c r="AZ56" s="2">
        <f>+('3 Planilla Preadjudicación OTIC'!AZ56)</f>
        <v>7</v>
      </c>
      <c r="BA56" s="2">
        <f>+('3 Planilla Preadjudicación OTIC'!BA56)</f>
        <v>7</v>
      </c>
      <c r="BB56" s="2">
        <f>+('3 Planilla Preadjudicación OTIC'!BB56)</f>
        <v>7</v>
      </c>
      <c r="BC56" s="2">
        <f>+('3 Planilla Preadjudicación OTIC'!BC56)</f>
        <v>7</v>
      </c>
      <c r="BD56" s="2">
        <f>+('3 Planilla Preadjudicación OTIC'!BD56)</f>
        <v>7</v>
      </c>
      <c r="BE56" s="2">
        <f>+('3 Planilla Preadjudicación OTIC'!BE56)</f>
        <v>7</v>
      </c>
      <c r="BF56" s="2">
        <f>+('3 Planilla Preadjudicación OTIC'!BF56)</f>
        <v>7</v>
      </c>
      <c r="BG56" s="2">
        <f>+('3 Planilla Preadjudicación OTIC'!BG56)</f>
        <v>7</v>
      </c>
      <c r="BH56" s="2">
        <f>+('3 Planilla Preadjudicación OTIC'!BH56)</f>
        <v>7</v>
      </c>
      <c r="BI56" s="2">
        <f>+('3 Planilla Preadjudicación OTIC'!BI56)</f>
        <v>7</v>
      </c>
      <c r="BJ56" s="2">
        <f>+('3 Planilla Preadjudicación OTIC'!BJ56)</f>
        <v>7</v>
      </c>
      <c r="BK56" s="2">
        <f>+('3 Planilla Preadjudicación OTIC'!BK56)</f>
        <v>7</v>
      </c>
      <c r="BL56" s="2">
        <f>+('3 Planilla Preadjudicación OTIC'!BL56)</f>
        <v>7</v>
      </c>
      <c r="BM56" s="104">
        <f>ROUND(('3 Planilla Preadjudicación OTIC'!BM56),1)</f>
        <v>6.8</v>
      </c>
      <c r="BN56" s="4" t="str">
        <f>+('3 Planilla Preadjudicación OTIC'!BN56)</f>
        <v>NO</v>
      </c>
      <c r="BO56" s="4">
        <f>+('3 Planilla Preadjudicación OTIC'!BO56)</f>
        <v>0</v>
      </c>
      <c r="BP56" s="4">
        <f>+('3 Planilla Preadjudicación OTIC'!BP56)</f>
        <v>0</v>
      </c>
      <c r="BQ56" s="4">
        <f>+('3 Planilla Preadjudicación OTIC'!BQ56)</f>
        <v>0</v>
      </c>
      <c r="BR56" s="4">
        <f>+('3 Planilla Preadjudicación OTIC'!BR56)</f>
        <v>0</v>
      </c>
      <c r="BS56" s="4">
        <f>+('3 Planilla Preadjudicación OTIC'!BS56)</f>
        <v>0</v>
      </c>
      <c r="BT56" s="4">
        <f>+('3 Planilla Preadjudicación OTIC'!BT56)</f>
        <v>0</v>
      </c>
      <c r="BU56" s="85">
        <f>IF(VLOOKUP(A56,'BD OFICIAL'!$A$1:$AL$2098,7,0)=D56,0,1)</f>
        <v>0</v>
      </c>
      <c r="BV56" s="85">
        <f>IF(VLOOKUP(A56,'BD OFICIAL'!$A$1:$AL$2098,11,0)=J56,0,1)</f>
        <v>0</v>
      </c>
      <c r="BW56" s="85">
        <f>IF(VLOOKUP(A56,'BD OFICIAL'!$A$1:$AL$2098,13,0)=L56,0,1)</f>
        <v>0</v>
      </c>
      <c r="BX56" s="2">
        <f>IF(VLOOKUP(A56,'BD OFICIAL'!$A$1:$AL$2098,16,0)=O56,0,1)</f>
        <v>0</v>
      </c>
      <c r="BY56" s="2">
        <f>IF(VLOOKUP(A56,'BD OFICIAL'!$A$1:$AL$2098,17,0)=P56,0,1)</f>
        <v>0</v>
      </c>
      <c r="BZ56" s="2">
        <f>IF(VLOOKUP(A56,'BD OFICIAL'!$A$1:$AL$2098,19,0)=R56,0,1)</f>
        <v>0</v>
      </c>
      <c r="CA56" s="2">
        <f>IF(VLOOKUP(A56,'BD OFICIAL'!$A$1:$AL$2098,21,0)=T56,0,1)</f>
        <v>0</v>
      </c>
      <c r="CB56" s="2">
        <f>IF(VLOOKUP(A56,'BD OFICIAL'!$A$1:$AL$2098,24,0)=AK56,0,1)</f>
        <v>0</v>
      </c>
      <c r="CC56" s="2">
        <f>IF(VLOOKUP(A56,'BD OFICIAL'!$A$1:$AL$2098,25,0)=X56,0,1)</f>
        <v>0</v>
      </c>
      <c r="CD56" s="2">
        <f>IF(VLOOKUP(A56,'BD OFICIAL'!$A$1:$AL$2098,26,0)=Y56,0,1)</f>
        <v>0</v>
      </c>
      <c r="CE56" s="2">
        <f>IF(VLOOKUP(A56,'BD OFICIAL'!$A$1:$AL$2098,27,0)=Z56,0,1)</f>
        <v>0</v>
      </c>
      <c r="CF56" s="2">
        <f>IF(VLOOKUP(A56,'BD OFICIAL'!$A$1:$AL$2098,28,0)=AA56,0,1)</f>
        <v>0</v>
      </c>
      <c r="CG56" s="2">
        <f>IF(VLOOKUP(A56,'BD OFICIAL'!$A$1:$AL$2098,33,0)=AF56,0,1)</f>
        <v>0</v>
      </c>
      <c r="CH56" s="2">
        <f>IF(VLOOKUP(A56,'BD OFICIAL'!$A$1:$AL$2098,35,0)=AH56,0,1)</f>
        <v>0</v>
      </c>
      <c r="CI56" s="85">
        <f>IF(VLOOKUP(A56,'BD OFICIAL'!$A$1:$AL$2098,34,0)=AL56,0,1)</f>
        <v>0</v>
      </c>
      <c r="CJ56" s="12">
        <f>VLOOKUP(A56,'BD OFICIAL'!$A$1:$AM$2098,36,0)*AM56-AP56</f>
        <v>0</v>
      </c>
      <c r="CK56" s="85" t="str">
        <f t="shared" si="0"/>
        <v>SSH</v>
      </c>
      <c r="CL56" s="85" t="str">
        <f t="shared" si="1"/>
        <v>NO</v>
      </c>
      <c r="CM56" s="85" t="str">
        <f t="shared" si="35"/>
        <v>SI</v>
      </c>
      <c r="CN56" s="31">
        <f t="shared" si="36"/>
        <v>0</v>
      </c>
      <c r="CO56" s="31">
        <f t="shared" si="4"/>
        <v>0</v>
      </c>
      <c r="CP56" s="31">
        <f t="shared" si="37"/>
        <v>0</v>
      </c>
      <c r="CQ56" s="31">
        <f>IF(Y56="NO",0,IF(Y56="SI",IF(VLOOKUP(A56,'BD OFICIAL'!$A:$AO,40,0)=AQ56,0,1)))</f>
        <v>0</v>
      </c>
      <c r="CR56" s="31">
        <f>IF(Z56="NO",0,IF(Z56="SI",IF(VLOOKUP(B56,'BD OFICIAL'!$A:$AO,41,0)=AS56,0,1)))</f>
        <v>0</v>
      </c>
      <c r="CS56" s="31">
        <f t="shared" si="6"/>
        <v>0</v>
      </c>
      <c r="CT56" s="31">
        <f t="shared" si="7"/>
        <v>0</v>
      </c>
      <c r="CU56" s="31">
        <f>IF(VLOOKUP(A56,'BD OFICIAL'!$A$1:$AL$1056,31,0)="SI",IF(AT56&gt;0,0,1),IF(AT56=0,0,1))</f>
        <v>0</v>
      </c>
      <c r="CV56" s="31">
        <f t="shared" si="8"/>
        <v>0</v>
      </c>
      <c r="CW56" s="31">
        <f t="shared" si="38"/>
        <v>0</v>
      </c>
      <c r="CX56" s="85" t="str">
        <f t="shared" si="39"/>
        <v>SI</v>
      </c>
      <c r="CY56" s="31">
        <f t="shared" si="40"/>
        <v>0</v>
      </c>
      <c r="CZ56" s="85" t="str">
        <f>IF(ISERROR(VLOOKUP(AI56,EXPERIENCIA!$A$1:$C$2100,1,0)),"NO","SI")</f>
        <v>SI</v>
      </c>
      <c r="DA56" s="85">
        <f>IF(CX56="no","NO APLICA",IF(AX56=0,"ERROR NOTA",IF(AND(AX56&gt;1,CZ56="NO"),"ERROR NOTA",IF(AND(CZ56="NO",AX56=1),0,IF(VLOOKUP(AI56,EXPERIENCIA!$A$1:$C$2100,3,0)=AX56,0,"ERROR NOTA")))))</f>
        <v>0</v>
      </c>
      <c r="DB56" s="85" t="str">
        <f>IF(ISERROR(VLOOKUP(AI56,COMPORTAMIENTO!$A$1:$C$2100,1,0)),"NO","SI")</f>
        <v>SI</v>
      </c>
      <c r="DC56" s="85">
        <f>IF(CX56="NO","NO APLICA",IF(AY56=0,"ERROR NOTA",IF(AND(DB56="NO",AY56=7),0,IF(VLOOKUP(AI56,COMPORTAMIENTO!$A$2:$H$2100,8,0)=AY56,0,"ERROR NOTA"))))</f>
        <v>0</v>
      </c>
      <c r="DD56" s="104">
        <f t="shared" si="41"/>
        <v>0.70000000000000007</v>
      </c>
      <c r="DE56" s="104">
        <f t="shared" si="42"/>
        <v>0.5</v>
      </c>
      <c r="DF56" s="85" t="str">
        <f t="shared" si="14"/>
        <v>NO</v>
      </c>
      <c r="DG56" s="85">
        <f t="shared" si="43"/>
        <v>7</v>
      </c>
      <c r="DH56" s="85">
        <f t="shared" si="44"/>
        <v>7</v>
      </c>
      <c r="DI56" s="85">
        <f t="shared" si="45"/>
        <v>7</v>
      </c>
      <c r="DJ56" s="12">
        <f t="shared" si="46"/>
        <v>7.0000000000000009</v>
      </c>
      <c r="DK56" s="7">
        <f t="shared" si="47"/>
        <v>7.0000000000000009</v>
      </c>
      <c r="DL56" s="12">
        <f t="shared" si="20"/>
        <v>5075</v>
      </c>
      <c r="DM56" s="12">
        <f>VLOOKUP(A56,'5 TD'!$A:$B,2,0)</f>
        <v>5075</v>
      </c>
      <c r="DN56" s="7">
        <f t="shared" si="21"/>
        <v>7</v>
      </c>
      <c r="DO56" s="85" t="str">
        <f t="shared" si="48"/>
        <v>APROBADO</v>
      </c>
      <c r="DP56" s="85" t="str">
        <f t="shared" si="49"/>
        <v>APROBADO</v>
      </c>
      <c r="DQ56" s="7">
        <f t="shared" si="50"/>
        <v>6.8</v>
      </c>
      <c r="DR56" s="85" t="str">
        <f t="shared" si="25"/>
        <v>APROBADO</v>
      </c>
      <c r="DS56" s="2" t="str">
        <f>+('3 Planilla Preadjudicación OTIC'!BN56)</f>
        <v>NO</v>
      </c>
      <c r="DT56" s="2">
        <f>IF(DR56="APROBADO",VLOOKUP(A56,'5 TD'!$D$3:$E$270,2,0),"NO APLICA")</f>
        <v>7</v>
      </c>
      <c r="DU56" s="2" t="str">
        <f t="shared" si="26"/>
        <v>NO</v>
      </c>
      <c r="DV56" s="2" t="str">
        <f>IF(DU56="SI",VLOOKUP(A56,'5 TD'!$G$3:$H$270,2,0),"NO APLICA ")</f>
        <v xml:space="preserve">NO APLICA </v>
      </c>
      <c r="DW56" s="2" t="str">
        <f t="shared" si="27"/>
        <v>NO</v>
      </c>
      <c r="DX56" s="2" t="str">
        <f>IF(DW56="SI",VLOOKUP(A56,'5 TD'!$J$4:$K$472,2,0),"NO APLICA")</f>
        <v>NO APLICA</v>
      </c>
      <c r="DY56" s="2" t="str">
        <f t="shared" si="28"/>
        <v>NO APLICA</v>
      </c>
      <c r="DZ56" s="7" t="str">
        <f>IF(DY56="SI",VLOOKUP(A56,'5 TD'!$M$4:$N$350,2,0),"NO APLICA")</f>
        <v>NO APLICA</v>
      </c>
      <c r="EA56" s="2" t="str">
        <f t="shared" si="29"/>
        <v>NO APLICA</v>
      </c>
      <c r="EB56" s="12" t="str">
        <f t="shared" si="30"/>
        <v/>
      </c>
      <c r="EC56" s="12" t="str">
        <f>IF(EA56="SI",VLOOKUP(A56,'5 TD'!$V$4:$W$479,2,0),"NO APLICA")</f>
        <v>NO APLICA</v>
      </c>
      <c r="ED56" s="2" t="str">
        <f t="shared" si="51"/>
        <v>NO</v>
      </c>
      <c r="EE56" s="79" t="str">
        <f>IF(ED56="SI",VLOOKUP(AI56,COMPORTAMIENTO!$A$1:$H$2100,7,0),"NO APLICA")</f>
        <v>NO APLICA</v>
      </c>
      <c r="EF56" s="12" t="str">
        <f>IF(ED56="SI",VLOOKUP(A56,'5 TD'!$P$2:$Q$479,2,0),"NO APLICA")</f>
        <v>NO APLICA</v>
      </c>
      <c r="EG56" s="2" t="str">
        <f t="shared" si="52"/>
        <v>NO</v>
      </c>
      <c r="EH56" s="2">
        <f>IF(CZ56="no",0,VLOOKUP(AI56,EXPERIENCIA!$A$1:$C$2100,2,0))</f>
        <v>254</v>
      </c>
      <c r="EI56" s="2">
        <f>IF(CZ56="si",VLOOKUP(A56,'5 TD'!$S$3:$T$2103,2,0),0)</f>
        <v>254</v>
      </c>
      <c r="EJ56" s="2" t="str">
        <f t="shared" si="53"/>
        <v>SI</v>
      </c>
      <c r="EK56" s="2">
        <f>+('3 Planilla Preadjudicación OTIC'!BU56)</f>
        <v>0</v>
      </c>
      <c r="EL56" s="4"/>
      <c r="EM56" s="3"/>
      <c r="EN56" s="3"/>
      <c r="EQ56" s="86"/>
    </row>
    <row r="57" spans="1:147" ht="15" customHeight="1" x14ac:dyDescent="0.3">
      <c r="A57" s="2">
        <f>+('3 Planilla Preadjudicación OTIC'!A57)</f>
        <v>14406</v>
      </c>
      <c r="B57" s="2" t="str">
        <f>+('3 Planilla Preadjudicación OTIC'!B57)</f>
        <v>65181652-1</v>
      </c>
      <c r="C57" s="4">
        <f>+('3 Planilla Preadjudicación OTIC'!E57)</f>
        <v>2025</v>
      </c>
      <c r="D57" s="4" t="str">
        <f>+('3 Planilla Preadjudicación OTIC'!F57)</f>
        <v>MANDATO</v>
      </c>
      <c r="E57" s="4" t="str">
        <f>+('3 Planilla Preadjudicación OTIC'!G57)</f>
        <v>73188700-4</v>
      </c>
      <c r="F57" s="4" t="str">
        <f>+('3 Planilla Preadjudicación OTIC'!H57)</f>
        <v>ONG CASA DE ACOGIDA LA ESPERANZA</v>
      </c>
      <c r="G57" s="4"/>
      <c r="H57" s="4"/>
      <c r="I57" s="4" t="str">
        <f>+('3 Planilla Preadjudicación OTIC'!I57)</f>
        <v>MASAJES CORPORALES CON FINES ESTÉTICOS Y DE RELAJACIÓN</v>
      </c>
      <c r="J57" s="4" t="str">
        <f>+('3 Planilla Preadjudicación OTIC'!J57)</f>
        <v>SIN PLAN FORMATIVO</v>
      </c>
      <c r="K57" s="4" t="str">
        <f>+('3 Planilla Preadjudicación OTIC'!K57)</f>
        <v/>
      </c>
      <c r="L57" s="4" t="str">
        <f>+('3 Planilla Preadjudicación OTIC'!L57)</f>
        <v/>
      </c>
      <c r="M57" s="2">
        <f>+('3 Planilla Preadjudicación OTIC'!M57)</f>
        <v>13</v>
      </c>
      <c r="N57" s="4" t="str">
        <f>+('3 Planilla Preadjudicación OTIC'!N57)</f>
        <v>METROPOLITANA</v>
      </c>
      <c r="O57" s="4" t="str">
        <f>+('3 Planilla Preadjudicación OTIC'!O57)</f>
        <v>PUDAHUEL</v>
      </c>
      <c r="P57" s="4" t="str">
        <f>+('3 Planilla Preadjudicación OTIC'!P57)</f>
        <v>EMPRENDEDORES/AS INFORMALES O PERSONAS VULNERABLES PERTENECIENTES AL 80% MAS VULNERABLE</v>
      </c>
      <c r="Q57" s="4" t="str">
        <f>+('3 Planilla Preadjudicación OTIC'!Q57)</f>
        <v>PRESENCIAL</v>
      </c>
      <c r="R57" s="4" t="str">
        <f>+('3 Planilla Preadjudicación OTIC'!R57)</f>
        <v>DEPENDIENTE</v>
      </c>
      <c r="S57" s="4">
        <f>+('3 Planilla Preadjudicación OTIC'!S57)</f>
        <v>50</v>
      </c>
      <c r="T57" s="2">
        <f>+('3 Planilla Preadjudicación OTIC'!T57)</f>
        <v>20</v>
      </c>
      <c r="U57" s="2">
        <f>+('3 Planilla Preadjudicación OTIC'!U57)</f>
        <v>0</v>
      </c>
      <c r="V57" s="2">
        <f>+('3 Planilla Preadjudicación OTIC'!V57)</f>
        <v>0</v>
      </c>
      <c r="W57" s="2">
        <f>+('3 Planilla Preadjudicación OTIC'!W57)</f>
        <v>200</v>
      </c>
      <c r="X57" s="2">
        <f>+('3 Planilla Preadjudicación OTIC'!X57)</f>
        <v>4</v>
      </c>
      <c r="Y57" s="2" t="str">
        <f>+('3 Planilla Preadjudicación OTIC'!Y57)</f>
        <v>SI</v>
      </c>
      <c r="Z57" s="2" t="str">
        <f>+('3 Planilla Preadjudicación OTIC'!Z57)</f>
        <v>NO</v>
      </c>
      <c r="AA57" s="2" t="str">
        <f>+('3 Planilla Preadjudicación OTIC'!AA57)</f>
        <v>NO</v>
      </c>
      <c r="AB57" s="4" t="str">
        <f>+('3 Planilla Preadjudicación OTIC'!AB57)</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57" s="4" t="str">
        <f>+('3 Planilla Preadjudicación OTIC'!AC57)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7" s="2" t="str">
        <f>+('3 Planilla Preadjudicación OTIC'!AD57)</f>
        <v>NO</v>
      </c>
      <c r="AE57" s="4">
        <f>+('3 Planilla Preadjudicación OTIC'!AE57)</f>
        <v>0</v>
      </c>
      <c r="AF57" s="2" t="str">
        <f>+('3 Planilla Preadjudicación OTIC'!AF57)</f>
        <v>CERRADA</v>
      </c>
      <c r="AG57" s="2">
        <f>+('3 Planilla Preadjudicación OTIC'!AG57)</f>
        <v>50</v>
      </c>
      <c r="AH57" s="2">
        <f>+('3 Planilla Preadjudicación OTIC'!AH57)</f>
        <v>2</v>
      </c>
      <c r="AI57" s="135" t="str">
        <f>+('3 Planilla Preadjudicación OTIC'!AI57)</f>
        <v>76613280-4</v>
      </c>
      <c r="AJ57" s="4" t="str">
        <f>+('3 Planilla Preadjudicación OTIC'!AJ57)</f>
        <v>LA ESPERANZA SPA</v>
      </c>
      <c r="AK57" s="2">
        <f>+('3 Planilla Preadjudicación OTIC'!AK57)</f>
        <v>200</v>
      </c>
      <c r="AL57" s="2">
        <f>+('3 Planilla Preadjudicación OTIC'!AL57)</f>
        <v>50</v>
      </c>
      <c r="AM57" s="12">
        <f>+('3 Planilla Preadjudicación OTIC'!AM57)</f>
        <v>5075</v>
      </c>
      <c r="AN57" s="12">
        <f>+('3 Planilla Preadjudicación OTIC'!AN57)</f>
        <v>0</v>
      </c>
      <c r="AO57" s="12">
        <f>+('3 Planilla Preadjudicación OTIC'!AO57)</f>
        <v>0</v>
      </c>
      <c r="AP57" s="12">
        <f>+('3 Planilla Preadjudicación OTIC'!AP57)</f>
        <v>20300000</v>
      </c>
      <c r="AQ57" s="12">
        <f>+('3 Planilla Preadjudicación OTIC'!AQ57)</f>
        <v>4000000</v>
      </c>
      <c r="AR57" s="12">
        <f>+('3 Planilla Preadjudicación OTIC'!AR57)</f>
        <v>0</v>
      </c>
      <c r="AS57" s="12">
        <f>+('3 Planilla Preadjudicación OTIC'!AS57)</f>
        <v>0</v>
      </c>
      <c r="AT57" s="12">
        <f>+('3 Planilla Preadjudicación OTIC'!AT57)</f>
        <v>0</v>
      </c>
      <c r="AU57" s="12">
        <f>+('3 Planilla Preadjudicación OTIC'!AU57)</f>
        <v>24300000</v>
      </c>
      <c r="AV57" s="2" t="str">
        <f>+('3 Planilla Preadjudicación OTIC'!AV57)</f>
        <v>SI</v>
      </c>
      <c r="AW57" s="4">
        <f>+('3 Planilla Preadjudicación OTIC'!AW57)</f>
        <v>0</v>
      </c>
      <c r="AX57" s="2">
        <f>+('3 Planilla Preadjudicación OTIC'!AX57)</f>
        <v>7</v>
      </c>
      <c r="AY57" s="2">
        <f>+('3 Planilla Preadjudicación OTIC'!AY57)</f>
        <v>5</v>
      </c>
      <c r="AZ57" s="2">
        <f>+('3 Planilla Preadjudicación OTIC'!AZ57)</f>
        <v>7</v>
      </c>
      <c r="BA57" s="2">
        <f>+('3 Planilla Preadjudicación OTIC'!BA57)</f>
        <v>7</v>
      </c>
      <c r="BB57" s="2">
        <f>+('3 Planilla Preadjudicación OTIC'!BB57)</f>
        <v>7</v>
      </c>
      <c r="BC57" s="2">
        <f>+('3 Planilla Preadjudicación OTIC'!BC57)</f>
        <v>7</v>
      </c>
      <c r="BD57" s="2">
        <f>+('3 Planilla Preadjudicación OTIC'!BD57)</f>
        <v>7</v>
      </c>
      <c r="BE57" s="2">
        <f>+('3 Planilla Preadjudicación OTIC'!BE57)</f>
        <v>7</v>
      </c>
      <c r="BF57" s="2">
        <f>+('3 Planilla Preadjudicación OTIC'!BF57)</f>
        <v>7</v>
      </c>
      <c r="BG57" s="2">
        <f>+('3 Planilla Preadjudicación OTIC'!BG57)</f>
        <v>7</v>
      </c>
      <c r="BH57" s="2">
        <f>+('3 Planilla Preadjudicación OTIC'!BH57)</f>
        <v>7</v>
      </c>
      <c r="BI57" s="2">
        <f>+('3 Planilla Preadjudicación OTIC'!BI57)</f>
        <v>7</v>
      </c>
      <c r="BJ57" s="2">
        <f>+('3 Planilla Preadjudicación OTIC'!BJ57)</f>
        <v>7</v>
      </c>
      <c r="BK57" s="2">
        <f>+('3 Planilla Preadjudicación OTIC'!BK57)</f>
        <v>7</v>
      </c>
      <c r="BL57" s="2">
        <f>+('3 Planilla Preadjudicación OTIC'!BL57)</f>
        <v>7</v>
      </c>
      <c r="BM57" s="104">
        <f>ROUND(('3 Planilla Preadjudicación OTIC'!BM57),1)</f>
        <v>6.8</v>
      </c>
      <c r="BN57" s="4" t="str">
        <f>+('3 Planilla Preadjudicación OTIC'!BN57)</f>
        <v>NO</v>
      </c>
      <c r="BO57" s="4">
        <f>+('3 Planilla Preadjudicación OTIC'!BO57)</f>
        <v>0</v>
      </c>
      <c r="BP57" s="4">
        <f>+('3 Planilla Preadjudicación OTIC'!BP57)</f>
        <v>0</v>
      </c>
      <c r="BQ57" s="4">
        <f>+('3 Planilla Preadjudicación OTIC'!BQ57)</f>
        <v>0</v>
      </c>
      <c r="BR57" s="4">
        <f>+('3 Planilla Preadjudicación OTIC'!BR57)</f>
        <v>0</v>
      </c>
      <c r="BS57" s="4">
        <f>+('3 Planilla Preadjudicación OTIC'!BS57)</f>
        <v>0</v>
      </c>
      <c r="BT57" s="4">
        <f>+('3 Planilla Preadjudicación OTIC'!BT57)</f>
        <v>0</v>
      </c>
      <c r="BU57" s="85">
        <f>IF(VLOOKUP(A57,'BD OFICIAL'!$A$1:$AL$2098,7,0)=D57,0,1)</f>
        <v>0</v>
      </c>
      <c r="BV57" s="85">
        <f>IF(VLOOKUP(A57,'BD OFICIAL'!$A$1:$AL$2098,11,0)=J57,0,1)</f>
        <v>0</v>
      </c>
      <c r="BW57" s="85">
        <f>IF(VLOOKUP(A57,'BD OFICIAL'!$A$1:$AL$2098,13,0)=L57,0,1)</f>
        <v>0</v>
      </c>
      <c r="BX57" s="2">
        <f>IF(VLOOKUP(A57,'BD OFICIAL'!$A$1:$AL$2098,16,0)=O57,0,1)</f>
        <v>0</v>
      </c>
      <c r="BY57" s="2">
        <f>IF(VLOOKUP(A57,'BD OFICIAL'!$A$1:$AL$2098,17,0)=P57,0,1)</f>
        <v>0</v>
      </c>
      <c r="BZ57" s="2">
        <f>IF(VLOOKUP(A57,'BD OFICIAL'!$A$1:$AL$2098,19,0)=R57,0,1)</f>
        <v>0</v>
      </c>
      <c r="CA57" s="2">
        <f>IF(VLOOKUP(A57,'BD OFICIAL'!$A$1:$AL$2098,21,0)=T57,0,1)</f>
        <v>0</v>
      </c>
      <c r="CB57" s="2">
        <f>IF(VLOOKUP(A57,'BD OFICIAL'!$A$1:$AL$2098,24,0)=AK57,0,1)</f>
        <v>0</v>
      </c>
      <c r="CC57" s="2">
        <f>IF(VLOOKUP(A57,'BD OFICIAL'!$A$1:$AL$2098,25,0)=X57,0,1)</f>
        <v>0</v>
      </c>
      <c r="CD57" s="2">
        <f>IF(VLOOKUP(A57,'BD OFICIAL'!$A$1:$AL$2098,26,0)=Y57,0,1)</f>
        <v>0</v>
      </c>
      <c r="CE57" s="2">
        <f>IF(VLOOKUP(A57,'BD OFICIAL'!$A$1:$AL$2098,27,0)=Z57,0,1)</f>
        <v>0</v>
      </c>
      <c r="CF57" s="2">
        <f>IF(VLOOKUP(A57,'BD OFICIAL'!$A$1:$AL$2098,28,0)=AA57,0,1)</f>
        <v>0</v>
      </c>
      <c r="CG57" s="2">
        <f>IF(VLOOKUP(A57,'BD OFICIAL'!$A$1:$AL$2098,33,0)=AF57,0,1)</f>
        <v>0</v>
      </c>
      <c r="CH57" s="2">
        <f>IF(VLOOKUP(A57,'BD OFICIAL'!$A$1:$AL$2098,35,0)=AH57,0,1)</f>
        <v>0</v>
      </c>
      <c r="CI57" s="85">
        <f>IF(VLOOKUP(A57,'BD OFICIAL'!$A$1:$AL$2098,34,0)=AL57,0,1)</f>
        <v>0</v>
      </c>
      <c r="CJ57" s="12">
        <f>VLOOKUP(A57,'BD OFICIAL'!$A$1:$AM$2098,36,0)*AM57-AP57</f>
        <v>0</v>
      </c>
      <c r="CK57" s="85" t="str">
        <f t="shared" si="0"/>
        <v>SSH</v>
      </c>
      <c r="CL57" s="85" t="str">
        <f t="shared" si="1"/>
        <v>NO</v>
      </c>
      <c r="CM57" s="85" t="str">
        <f t="shared" si="35"/>
        <v>SI</v>
      </c>
      <c r="CN57" s="31">
        <f t="shared" si="36"/>
        <v>0</v>
      </c>
      <c r="CO57" s="31">
        <f t="shared" si="4"/>
        <v>0</v>
      </c>
      <c r="CP57" s="31">
        <f t="shared" si="37"/>
        <v>0</v>
      </c>
      <c r="CQ57" s="31">
        <f>IF(Y57="NO",0,IF(Y57="SI",IF(VLOOKUP(A57,'BD OFICIAL'!$A:$AO,40,0)=AQ57,0,1)))</f>
        <v>0</v>
      </c>
      <c r="CR57" s="31">
        <f>IF(Z57="NO",0,IF(Z57="SI",IF(VLOOKUP(B57,'BD OFICIAL'!$A:$AO,41,0)=AS57,0,1)))</f>
        <v>0</v>
      </c>
      <c r="CS57" s="31">
        <f t="shared" si="6"/>
        <v>0</v>
      </c>
      <c r="CT57" s="31">
        <f t="shared" si="7"/>
        <v>0</v>
      </c>
      <c r="CU57" s="31">
        <f>IF(VLOOKUP(A57,'BD OFICIAL'!$A$1:$AL$1056,31,0)="SI",IF(AT57&gt;0,0,1),IF(AT57=0,0,1))</f>
        <v>0</v>
      </c>
      <c r="CV57" s="31">
        <f t="shared" si="8"/>
        <v>0</v>
      </c>
      <c r="CW57" s="31">
        <f t="shared" si="38"/>
        <v>0</v>
      </c>
      <c r="CX57" s="85" t="str">
        <f t="shared" si="39"/>
        <v>SI</v>
      </c>
      <c r="CY57" s="31">
        <f t="shared" si="40"/>
        <v>0</v>
      </c>
      <c r="CZ57" s="85" t="str">
        <f>IF(ISERROR(VLOOKUP(AI57,EXPERIENCIA!$A$1:$C$2100,1,0)),"NO","SI")</f>
        <v>SI</v>
      </c>
      <c r="DA57" s="85">
        <f>IF(CX57="no","NO APLICA",IF(AX57=0,"ERROR NOTA",IF(AND(AX57&gt;1,CZ57="NO"),"ERROR NOTA",IF(AND(CZ57="NO",AX57=1),0,IF(VLOOKUP(AI57,EXPERIENCIA!$A$1:$C$2100,3,0)=AX57,0,"ERROR NOTA")))))</f>
        <v>0</v>
      </c>
      <c r="DB57" s="85" t="str">
        <f>IF(ISERROR(VLOOKUP(AI57,COMPORTAMIENTO!$A$1:$C$2100,1,0)),"NO","SI")</f>
        <v>SI</v>
      </c>
      <c r="DC57" s="85">
        <f>IF(CX57="NO","NO APLICA",IF(AY57=0,"ERROR NOTA",IF(AND(DB57="NO",AY57=7),0,IF(VLOOKUP(AI57,COMPORTAMIENTO!$A$2:$H$2100,8,0)=AY57,0,"ERROR NOTA"))))</f>
        <v>0</v>
      </c>
      <c r="DD57" s="104">
        <f t="shared" si="41"/>
        <v>0.70000000000000007</v>
      </c>
      <c r="DE57" s="104">
        <f t="shared" si="42"/>
        <v>0.5</v>
      </c>
      <c r="DF57" s="85" t="str">
        <f t="shared" si="14"/>
        <v>NO</v>
      </c>
      <c r="DG57" s="85">
        <f t="shared" si="43"/>
        <v>7</v>
      </c>
      <c r="DH57" s="85">
        <f t="shared" si="44"/>
        <v>7</v>
      </c>
      <c r="DI57" s="85">
        <f t="shared" si="45"/>
        <v>7</v>
      </c>
      <c r="DJ57" s="12">
        <f t="shared" si="46"/>
        <v>7.0000000000000009</v>
      </c>
      <c r="DK57" s="7">
        <f t="shared" si="47"/>
        <v>7.0000000000000009</v>
      </c>
      <c r="DL57" s="12">
        <f t="shared" si="20"/>
        <v>5075</v>
      </c>
      <c r="DM57" s="12">
        <f>VLOOKUP(A57,'5 TD'!$A:$B,2,0)</f>
        <v>5075</v>
      </c>
      <c r="DN57" s="7">
        <f t="shared" si="21"/>
        <v>7</v>
      </c>
      <c r="DO57" s="85" t="str">
        <f t="shared" si="48"/>
        <v>APROBADO</v>
      </c>
      <c r="DP57" s="85" t="str">
        <f t="shared" si="49"/>
        <v>APROBADO</v>
      </c>
      <c r="DQ57" s="7">
        <f t="shared" si="50"/>
        <v>6.8</v>
      </c>
      <c r="DR57" s="85" t="str">
        <f t="shared" si="25"/>
        <v>APROBADO</v>
      </c>
      <c r="DS57" s="2" t="str">
        <f>+('3 Planilla Preadjudicación OTIC'!BN57)</f>
        <v>NO</v>
      </c>
      <c r="DT57" s="2">
        <f>IF(DR57="APROBADO",VLOOKUP(A57,'5 TD'!$D$3:$E$270,2,0),"NO APLICA")</f>
        <v>7</v>
      </c>
      <c r="DU57" s="2" t="str">
        <f t="shared" si="26"/>
        <v>NO</v>
      </c>
      <c r="DV57" s="2" t="str">
        <f>IF(DU57="SI",VLOOKUP(A57,'5 TD'!$G$3:$H$270,2,0),"NO APLICA ")</f>
        <v xml:space="preserve">NO APLICA </v>
      </c>
      <c r="DW57" s="2" t="str">
        <f t="shared" si="27"/>
        <v>NO</v>
      </c>
      <c r="DX57" s="2" t="str">
        <f>IF(DW57="SI",VLOOKUP(A57,'5 TD'!$J$4:$K$472,2,0),"NO APLICA")</f>
        <v>NO APLICA</v>
      </c>
      <c r="DY57" s="2" t="str">
        <f t="shared" si="28"/>
        <v>NO APLICA</v>
      </c>
      <c r="DZ57" s="7" t="str">
        <f>IF(DY57="SI",VLOOKUP(A57,'5 TD'!$M$4:$N$350,2,0),"NO APLICA")</f>
        <v>NO APLICA</v>
      </c>
      <c r="EA57" s="2" t="str">
        <f t="shared" si="29"/>
        <v>NO APLICA</v>
      </c>
      <c r="EB57" s="12" t="str">
        <f t="shared" si="30"/>
        <v/>
      </c>
      <c r="EC57" s="12" t="str">
        <f>IF(EA57="SI",VLOOKUP(A57,'5 TD'!$V$4:$W$479,2,0),"NO APLICA")</f>
        <v>NO APLICA</v>
      </c>
      <c r="ED57" s="2" t="str">
        <f t="shared" si="51"/>
        <v>NO</v>
      </c>
      <c r="EE57" s="79" t="str">
        <f>IF(ED57="SI",VLOOKUP(AI57,COMPORTAMIENTO!$A$1:$H$2100,7,0),"NO APLICA")</f>
        <v>NO APLICA</v>
      </c>
      <c r="EF57" s="12" t="str">
        <f>IF(ED57="SI",VLOOKUP(A57,'5 TD'!$P$2:$Q$479,2,0),"NO APLICA")</f>
        <v>NO APLICA</v>
      </c>
      <c r="EG57" s="2" t="str">
        <f t="shared" si="52"/>
        <v>NO</v>
      </c>
      <c r="EH57" s="2">
        <f>IF(CZ57="no",0,VLOOKUP(AI57,EXPERIENCIA!$A$1:$C$2100,2,0))</f>
        <v>254</v>
      </c>
      <c r="EI57" s="2">
        <f>IF(CZ57="si",VLOOKUP(A57,'5 TD'!$S$3:$T$2103,2,0),0)</f>
        <v>254</v>
      </c>
      <c r="EJ57" s="2" t="str">
        <f t="shared" si="53"/>
        <v>SI</v>
      </c>
      <c r="EK57" s="2">
        <f>+('3 Planilla Preadjudicación OTIC'!BU57)</f>
        <v>0</v>
      </c>
      <c r="EL57" s="4"/>
      <c r="EM57" s="3"/>
      <c r="EN57" s="3"/>
      <c r="EQ57" s="86"/>
    </row>
    <row r="58" spans="1:147" ht="15" customHeight="1" x14ac:dyDescent="0.3">
      <c r="A58" s="2">
        <f>+('3 Planilla Preadjudicación OTIC'!A58)</f>
        <v>14413</v>
      </c>
      <c r="B58" s="2" t="str">
        <f>+('3 Planilla Preadjudicación OTIC'!B58)</f>
        <v>65181652-1</v>
      </c>
      <c r="C58" s="4">
        <f>+('3 Planilla Preadjudicación OTIC'!E58)</f>
        <v>2025</v>
      </c>
      <c r="D58" s="4" t="str">
        <f>+('3 Planilla Preadjudicación OTIC'!F58)</f>
        <v>MANDATO</v>
      </c>
      <c r="E58" s="4" t="str">
        <f>+('3 Planilla Preadjudicación OTIC'!G58)</f>
        <v>73188700-4</v>
      </c>
      <c r="F58" s="4" t="str">
        <f>+('3 Planilla Preadjudicación OTIC'!H58)</f>
        <v>ONG CASA DE ACOGIDA LA ESPERANZA</v>
      </c>
      <c r="G58" s="4"/>
      <c r="H58" s="4"/>
      <c r="I58" s="4" t="str">
        <f>+('3 Planilla Preadjudicación OTIC'!I58)</f>
        <v>TÉCNICAS DE ESTÉTICA FACIAL</v>
      </c>
      <c r="J58" s="4" t="str">
        <f>+('3 Planilla Preadjudicación OTIC'!J58)</f>
        <v>SIN PLAN FORMATIVO</v>
      </c>
      <c r="K58" s="4" t="str">
        <f>+('3 Planilla Preadjudicación OTIC'!K58)</f>
        <v/>
      </c>
      <c r="L58" s="4" t="str">
        <f>+('3 Planilla Preadjudicación OTIC'!L58)</f>
        <v/>
      </c>
      <c r="M58" s="2">
        <f>+('3 Planilla Preadjudicación OTIC'!M58)</f>
        <v>13</v>
      </c>
      <c r="N58" s="4" t="str">
        <f>+('3 Planilla Preadjudicación OTIC'!N58)</f>
        <v>METROPOLITANA</v>
      </c>
      <c r="O58" s="4" t="str">
        <f>+('3 Planilla Preadjudicación OTIC'!O58)</f>
        <v>LA GRANJA</v>
      </c>
      <c r="P58" s="4" t="str">
        <f>+('3 Planilla Preadjudicación OTIC'!P58)</f>
        <v>EMPRENDEDORES/AS INFORMALES O PERSONAS VULNERABLES PERTENECIENTES AL 80% MAS VULNERABLE</v>
      </c>
      <c r="Q58" s="4" t="str">
        <f>+('3 Planilla Preadjudicación OTIC'!Q58)</f>
        <v>PRESENCIAL</v>
      </c>
      <c r="R58" s="4" t="str">
        <f>+('3 Planilla Preadjudicación OTIC'!R58)</f>
        <v>DEPENDIENTE</v>
      </c>
      <c r="S58" s="4">
        <f>+('3 Planilla Preadjudicación OTIC'!S58)</f>
        <v>25</v>
      </c>
      <c r="T58" s="2">
        <f>+('3 Planilla Preadjudicación OTIC'!T58)</f>
        <v>20</v>
      </c>
      <c r="U58" s="2">
        <f>+('3 Planilla Preadjudicación OTIC'!U58)</f>
        <v>0</v>
      </c>
      <c r="V58" s="2">
        <f>+('3 Planilla Preadjudicación OTIC'!V58)</f>
        <v>0</v>
      </c>
      <c r="W58" s="2">
        <f>+('3 Planilla Preadjudicación OTIC'!W58)</f>
        <v>100</v>
      </c>
      <c r="X58" s="2">
        <f>+('3 Planilla Preadjudicación OTIC'!X58)</f>
        <v>4</v>
      </c>
      <c r="Y58" s="2" t="str">
        <f>+('3 Planilla Preadjudicación OTIC'!Y58)</f>
        <v>SI</v>
      </c>
      <c r="Z58" s="2" t="str">
        <f>+('3 Planilla Preadjudicación OTIC'!Z58)</f>
        <v>NO</v>
      </c>
      <c r="AA58" s="2" t="str">
        <f>+('3 Planilla Preadjudicación OTIC'!AA58)</f>
        <v>NO</v>
      </c>
      <c r="AB58" s="4" t="str">
        <f>+('3 Planilla Preadjudicación OTIC'!AB58)</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58" s="4" t="str">
        <f>+('3 Planilla Preadjudicación OTIC'!AC58)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8" s="2" t="str">
        <f>+('3 Planilla Preadjudicación OTIC'!AD58)</f>
        <v>NO</v>
      </c>
      <c r="AE58" s="4">
        <f>+('3 Planilla Preadjudicación OTIC'!AE58)</f>
        <v>0</v>
      </c>
      <c r="AF58" s="2" t="str">
        <f>+('3 Planilla Preadjudicación OTIC'!AF58)</f>
        <v>CERRADA</v>
      </c>
      <c r="AG58" s="2">
        <f>+('3 Planilla Preadjudicación OTIC'!AG58)</f>
        <v>25</v>
      </c>
      <c r="AH58" s="2">
        <f>+('3 Planilla Preadjudicación OTIC'!AH58)</f>
        <v>2</v>
      </c>
      <c r="AI58" s="135" t="str">
        <f>+('3 Planilla Preadjudicación OTIC'!AI58)</f>
        <v>76613280-4</v>
      </c>
      <c r="AJ58" s="4" t="str">
        <f>+('3 Planilla Preadjudicación OTIC'!AJ58)</f>
        <v>LA ESPERANZA SPA</v>
      </c>
      <c r="AK58" s="2">
        <f>+('3 Planilla Preadjudicación OTIC'!AK58)</f>
        <v>100</v>
      </c>
      <c r="AL58" s="2">
        <f>+('3 Planilla Preadjudicación OTIC'!AL58)</f>
        <v>25</v>
      </c>
      <c r="AM58" s="12">
        <f>+('3 Planilla Preadjudicación OTIC'!AM58)</f>
        <v>5075</v>
      </c>
      <c r="AN58" s="12">
        <f>+('3 Planilla Preadjudicación OTIC'!AN58)</f>
        <v>0</v>
      </c>
      <c r="AO58" s="12">
        <f>+('3 Planilla Preadjudicación OTIC'!AO58)</f>
        <v>0</v>
      </c>
      <c r="AP58" s="12">
        <f>+('3 Planilla Preadjudicación OTIC'!AP58)</f>
        <v>10150000</v>
      </c>
      <c r="AQ58" s="12">
        <f>+('3 Planilla Preadjudicación OTIC'!AQ58)</f>
        <v>2000000</v>
      </c>
      <c r="AR58" s="12">
        <f>+('3 Planilla Preadjudicación OTIC'!AR58)</f>
        <v>0</v>
      </c>
      <c r="AS58" s="12">
        <f>+('3 Planilla Preadjudicación OTIC'!AS58)</f>
        <v>0</v>
      </c>
      <c r="AT58" s="12">
        <f>+('3 Planilla Preadjudicación OTIC'!AT58)</f>
        <v>0</v>
      </c>
      <c r="AU58" s="12">
        <f>+('3 Planilla Preadjudicación OTIC'!AU58)</f>
        <v>12150000</v>
      </c>
      <c r="AV58" s="2" t="str">
        <f>+('3 Planilla Preadjudicación OTIC'!AV58)</f>
        <v>SI</v>
      </c>
      <c r="AW58" s="4">
        <f>+('3 Planilla Preadjudicación OTIC'!AW58)</f>
        <v>0</v>
      </c>
      <c r="AX58" s="2">
        <f>+('3 Planilla Preadjudicación OTIC'!AX58)</f>
        <v>7</v>
      </c>
      <c r="AY58" s="2">
        <f>+('3 Planilla Preadjudicación OTIC'!AY58)</f>
        <v>5</v>
      </c>
      <c r="AZ58" s="2">
        <f>+('3 Planilla Preadjudicación OTIC'!AZ58)</f>
        <v>7</v>
      </c>
      <c r="BA58" s="2">
        <f>+('3 Planilla Preadjudicación OTIC'!BA58)</f>
        <v>7</v>
      </c>
      <c r="BB58" s="2">
        <f>+('3 Planilla Preadjudicación OTIC'!BB58)</f>
        <v>7</v>
      </c>
      <c r="BC58" s="2">
        <f>+('3 Planilla Preadjudicación OTIC'!BC58)</f>
        <v>7</v>
      </c>
      <c r="BD58" s="2">
        <f>+('3 Planilla Preadjudicación OTIC'!BD58)</f>
        <v>7</v>
      </c>
      <c r="BE58" s="2">
        <f>+('3 Planilla Preadjudicación OTIC'!BE58)</f>
        <v>7</v>
      </c>
      <c r="BF58" s="2">
        <f>+('3 Planilla Preadjudicación OTIC'!BF58)</f>
        <v>7</v>
      </c>
      <c r="BG58" s="2">
        <f>+('3 Planilla Preadjudicación OTIC'!BG58)</f>
        <v>7</v>
      </c>
      <c r="BH58" s="2">
        <f>+('3 Planilla Preadjudicación OTIC'!BH58)</f>
        <v>7</v>
      </c>
      <c r="BI58" s="2">
        <f>+('3 Planilla Preadjudicación OTIC'!BI58)</f>
        <v>7</v>
      </c>
      <c r="BJ58" s="2">
        <f>+('3 Planilla Preadjudicación OTIC'!BJ58)</f>
        <v>7</v>
      </c>
      <c r="BK58" s="2">
        <f>+('3 Planilla Preadjudicación OTIC'!BK58)</f>
        <v>7</v>
      </c>
      <c r="BL58" s="2">
        <f>+('3 Planilla Preadjudicación OTIC'!BL58)</f>
        <v>7</v>
      </c>
      <c r="BM58" s="104">
        <f>ROUND(('3 Planilla Preadjudicación OTIC'!BM58),1)</f>
        <v>6.8</v>
      </c>
      <c r="BN58" s="4" t="str">
        <f>+('3 Planilla Preadjudicación OTIC'!BN58)</f>
        <v>SI</v>
      </c>
      <c r="BO58" s="4" t="str">
        <f>+('3 Planilla Preadjudicación OTIC'!BO58)</f>
        <v>GILDA MUÑOZ G.</v>
      </c>
      <c r="BP58" s="4" t="str">
        <f>+('3 Planilla Preadjudicación OTIC'!BP58)</f>
        <v>gmunoz@corporacionesperanza.cl</v>
      </c>
      <c r="BQ58" s="4">
        <f>+('3 Planilla Preadjudicación OTIC'!BQ58)</f>
        <v>223624611</v>
      </c>
      <c r="BR58" s="4" t="str">
        <f>+('3 Planilla Preadjudicación OTIC'!BR58)</f>
        <v>12 Poniente N°8390 San Gregorio, La Granja</v>
      </c>
      <c r="BS58" s="4" t="str">
        <f>+('3 Planilla Preadjudicación OTIC'!BS58)</f>
        <v>Capacitar en procedimientos estéticos faciales orientados al cuidado de la piel, la relajación y la mejora de la apariencia, con enfoque profesional y personalizado.</v>
      </c>
      <c r="BT58" s="4" t="str">
        <f>+('3 Planilla Preadjudicación OTIC'!BT58)</f>
        <v>El curso entrega conocimientos sobre tipos de piel, limpieza profunda, exfoliación, mascarillas, masajes faciales y uso de productos cosméticos. Está dirigido a personas interesadas en trabajar en centros de estética, spa o emprendimientos dedicados al bienestar facial.</v>
      </c>
      <c r="BU58" s="85">
        <f>IF(VLOOKUP(A58,'BD OFICIAL'!$A$1:$AL$2098,7,0)=D58,0,1)</f>
        <v>0</v>
      </c>
      <c r="BV58" s="85">
        <f>IF(VLOOKUP(A58,'BD OFICIAL'!$A$1:$AL$2098,11,0)=J58,0,1)</f>
        <v>0</v>
      </c>
      <c r="BW58" s="85">
        <f>IF(VLOOKUP(A58,'BD OFICIAL'!$A$1:$AL$2098,13,0)=L58,0,1)</f>
        <v>0</v>
      </c>
      <c r="BX58" s="2">
        <f>IF(VLOOKUP(A58,'BD OFICIAL'!$A$1:$AL$2098,16,0)=O58,0,1)</f>
        <v>0</v>
      </c>
      <c r="BY58" s="2">
        <f>IF(VLOOKUP(A58,'BD OFICIAL'!$A$1:$AL$2098,17,0)=P58,0,1)</f>
        <v>0</v>
      </c>
      <c r="BZ58" s="2">
        <f>IF(VLOOKUP(A58,'BD OFICIAL'!$A$1:$AL$2098,19,0)=R58,0,1)</f>
        <v>0</v>
      </c>
      <c r="CA58" s="2">
        <f>IF(VLOOKUP(A58,'BD OFICIAL'!$A$1:$AL$2098,21,0)=T58,0,1)</f>
        <v>0</v>
      </c>
      <c r="CB58" s="2">
        <f>IF(VLOOKUP(A58,'BD OFICIAL'!$A$1:$AL$2098,24,0)=AK58,0,1)</f>
        <v>0</v>
      </c>
      <c r="CC58" s="2">
        <f>IF(VLOOKUP(A58,'BD OFICIAL'!$A$1:$AL$2098,25,0)=X58,0,1)</f>
        <v>0</v>
      </c>
      <c r="CD58" s="2">
        <f>IF(VLOOKUP(A58,'BD OFICIAL'!$A$1:$AL$2098,26,0)=Y58,0,1)</f>
        <v>0</v>
      </c>
      <c r="CE58" s="2">
        <f>IF(VLOOKUP(A58,'BD OFICIAL'!$A$1:$AL$2098,27,0)=Z58,0,1)</f>
        <v>0</v>
      </c>
      <c r="CF58" s="2">
        <f>IF(VLOOKUP(A58,'BD OFICIAL'!$A$1:$AL$2098,28,0)=AA58,0,1)</f>
        <v>0</v>
      </c>
      <c r="CG58" s="2">
        <f>IF(VLOOKUP(A58,'BD OFICIAL'!$A$1:$AL$2098,33,0)=AF58,0,1)</f>
        <v>0</v>
      </c>
      <c r="CH58" s="2">
        <f>IF(VLOOKUP(A58,'BD OFICIAL'!$A$1:$AL$2098,35,0)=AH58,0,1)</f>
        <v>0</v>
      </c>
      <c r="CI58" s="85">
        <f>IF(VLOOKUP(A58,'BD OFICIAL'!$A$1:$AL$2098,34,0)=AL58,0,1)</f>
        <v>0</v>
      </c>
      <c r="CJ58" s="12">
        <f>VLOOKUP(A58,'BD OFICIAL'!$A$1:$AM$2098,36,0)*AM58-AP58</f>
        <v>0</v>
      </c>
      <c r="CK58" s="85" t="str">
        <f t="shared" si="0"/>
        <v>SSH</v>
      </c>
      <c r="CL58" s="85" t="str">
        <f t="shared" si="1"/>
        <v>NO</v>
      </c>
      <c r="CM58" s="85" t="str">
        <f t="shared" si="35"/>
        <v>SI</v>
      </c>
      <c r="CN58" s="31">
        <f t="shared" si="36"/>
        <v>0</v>
      </c>
      <c r="CO58" s="31">
        <f t="shared" si="4"/>
        <v>0</v>
      </c>
      <c r="CP58" s="31">
        <f t="shared" si="37"/>
        <v>0</v>
      </c>
      <c r="CQ58" s="31">
        <f>IF(Y58="NO",0,IF(Y58="SI",IF(VLOOKUP(A58,'BD OFICIAL'!$A:$AO,40,0)=AQ58,0,1)))</f>
        <v>0</v>
      </c>
      <c r="CR58" s="31">
        <f>IF(Z58="NO",0,IF(Z58="SI",IF(VLOOKUP(B58,'BD OFICIAL'!$A:$AO,41,0)=AS58,0,1)))</f>
        <v>0</v>
      </c>
      <c r="CS58" s="31">
        <f t="shared" si="6"/>
        <v>0</v>
      </c>
      <c r="CT58" s="31">
        <f t="shared" si="7"/>
        <v>0</v>
      </c>
      <c r="CU58" s="31">
        <f>IF(VLOOKUP(A58,'BD OFICIAL'!$A$1:$AL$1056,31,0)="SI",IF(AT58&gt;0,0,1),IF(AT58=0,0,1))</f>
        <v>0</v>
      </c>
      <c r="CV58" s="31">
        <f t="shared" si="8"/>
        <v>0</v>
      </c>
      <c r="CW58" s="31">
        <f t="shared" si="38"/>
        <v>0</v>
      </c>
      <c r="CX58" s="85" t="str">
        <f t="shared" si="39"/>
        <v>SI</v>
      </c>
      <c r="CY58" s="31">
        <f t="shared" si="40"/>
        <v>0</v>
      </c>
      <c r="CZ58" s="85" t="str">
        <f>IF(ISERROR(VLOOKUP(AI58,EXPERIENCIA!$A$1:$C$2100,1,0)),"NO","SI")</f>
        <v>SI</v>
      </c>
      <c r="DA58" s="85">
        <f>IF(CX58="no","NO APLICA",IF(AX58=0,"ERROR NOTA",IF(AND(AX58&gt;1,CZ58="NO"),"ERROR NOTA",IF(AND(CZ58="NO",AX58=1),0,IF(VLOOKUP(AI58,EXPERIENCIA!$A$1:$C$2100,3,0)=AX58,0,"ERROR NOTA")))))</f>
        <v>0</v>
      </c>
      <c r="DB58" s="85" t="str">
        <f>IF(ISERROR(VLOOKUP(AI58,COMPORTAMIENTO!$A$1:$C$2100,1,0)),"NO","SI")</f>
        <v>SI</v>
      </c>
      <c r="DC58" s="85">
        <f>IF(CX58="NO","NO APLICA",IF(AY58=0,"ERROR NOTA",IF(AND(DB58="NO",AY58=7),0,IF(VLOOKUP(AI58,COMPORTAMIENTO!$A$2:$H$2100,8,0)=AY58,0,"ERROR NOTA"))))</f>
        <v>0</v>
      </c>
      <c r="DD58" s="104">
        <f t="shared" si="41"/>
        <v>0.70000000000000007</v>
      </c>
      <c r="DE58" s="104">
        <f t="shared" si="42"/>
        <v>0.5</v>
      </c>
      <c r="DF58" s="85" t="str">
        <f t="shared" si="14"/>
        <v>NO</v>
      </c>
      <c r="DG58" s="85">
        <f t="shared" si="43"/>
        <v>7</v>
      </c>
      <c r="DH58" s="85">
        <f t="shared" si="44"/>
        <v>7</v>
      </c>
      <c r="DI58" s="85">
        <f t="shared" si="45"/>
        <v>7</v>
      </c>
      <c r="DJ58" s="12">
        <f t="shared" si="46"/>
        <v>7.0000000000000009</v>
      </c>
      <c r="DK58" s="7">
        <f t="shared" si="47"/>
        <v>7.0000000000000009</v>
      </c>
      <c r="DL58" s="12">
        <f t="shared" si="20"/>
        <v>5075</v>
      </c>
      <c r="DM58" s="12">
        <f>VLOOKUP(A58,'5 TD'!$A:$B,2,0)</f>
        <v>5075</v>
      </c>
      <c r="DN58" s="7">
        <f t="shared" si="21"/>
        <v>7</v>
      </c>
      <c r="DO58" s="85" t="str">
        <f t="shared" si="48"/>
        <v>APROBADO</v>
      </c>
      <c r="DP58" s="85" t="str">
        <f t="shared" si="49"/>
        <v>APROBADO</v>
      </c>
      <c r="DQ58" s="7">
        <f t="shared" si="50"/>
        <v>6.8</v>
      </c>
      <c r="DR58" s="85" t="str">
        <f t="shared" si="25"/>
        <v>APROBADO</v>
      </c>
      <c r="DS58" s="2" t="str">
        <f>+('3 Planilla Preadjudicación OTIC'!BN58)</f>
        <v>SI</v>
      </c>
      <c r="DT58" s="2">
        <f>IF(DR58="APROBADO",VLOOKUP(A58,'5 TD'!$D$3:$E$270,2,0),"NO APLICA")</f>
        <v>6.8</v>
      </c>
      <c r="DU58" s="2" t="str">
        <f t="shared" si="26"/>
        <v>SI</v>
      </c>
      <c r="DV58" s="2">
        <f>IF(DU58="SI",VLOOKUP(A58,'5 TD'!$G$3:$H$270,2,0),"NO APLICA ")</f>
        <v>7.0000000000000009</v>
      </c>
      <c r="DW58" s="2" t="str">
        <f t="shared" si="27"/>
        <v>SI</v>
      </c>
      <c r="DX58" s="2">
        <f>IF(DW58="SI",VLOOKUP(A58,'5 TD'!$J$4:$K$472,2,0),"NO APLICA")</f>
        <v>7</v>
      </c>
      <c r="DY58" s="2" t="str">
        <f t="shared" si="28"/>
        <v>NO</v>
      </c>
      <c r="DZ58" s="7" t="str">
        <f>IF(DY58="SI",VLOOKUP(A58,'5 TD'!$M$4:$N$350,2,0),"NO APLICA")</f>
        <v>NO APLICA</v>
      </c>
      <c r="EA58" s="2" t="str">
        <f t="shared" si="29"/>
        <v>NO APLICA</v>
      </c>
      <c r="EB58" s="12" t="str">
        <f t="shared" si="30"/>
        <v/>
      </c>
      <c r="EC58" s="12" t="str">
        <f>IF(EA58="SI",VLOOKUP(A58,'5 TD'!$V$4:$W$479,2,0),"NO APLICA")</f>
        <v>NO APLICA</v>
      </c>
      <c r="ED58" s="2" t="str">
        <f t="shared" si="51"/>
        <v>NO</v>
      </c>
      <c r="EE58" s="79" t="str">
        <f>IF(ED58="SI",VLOOKUP(AI58,COMPORTAMIENTO!$A$1:$H$2100,7,0),"NO APLICA")</f>
        <v>NO APLICA</v>
      </c>
      <c r="EF58" s="12" t="str">
        <f>IF(ED58="SI",VLOOKUP(A58,'5 TD'!$P$2:$Q$479,2,0),"NO APLICA")</f>
        <v>NO APLICA</v>
      </c>
      <c r="EG58" s="2" t="str">
        <f t="shared" si="52"/>
        <v>NO</v>
      </c>
      <c r="EH58" s="2">
        <f>IF(CZ58="no",0,VLOOKUP(AI58,EXPERIENCIA!$A$1:$C$2100,2,0))</f>
        <v>254</v>
      </c>
      <c r="EI58" s="2">
        <f>IF(CZ58="si",VLOOKUP(A58,'5 TD'!$S$3:$T$2103,2,0),0)</f>
        <v>254</v>
      </c>
      <c r="EJ58" s="2" t="str">
        <f t="shared" si="53"/>
        <v>SI</v>
      </c>
      <c r="EK58" s="2">
        <f>+('3 Planilla Preadjudicación OTIC'!BU58)</f>
        <v>0</v>
      </c>
      <c r="EL58" s="4"/>
      <c r="EM58" s="3"/>
      <c r="EN58" s="3"/>
      <c r="EO58" s="86" t="s">
        <v>64</v>
      </c>
      <c r="EQ58" s="86"/>
    </row>
    <row r="59" spans="1:147" ht="15" customHeight="1" x14ac:dyDescent="0.3">
      <c r="A59" s="2">
        <f>+('3 Planilla Preadjudicación OTIC'!A59)</f>
        <v>14412</v>
      </c>
      <c r="B59" s="2" t="str">
        <f>+('3 Planilla Preadjudicación OTIC'!B59)</f>
        <v>65181652-1</v>
      </c>
      <c r="C59" s="4">
        <f>+('3 Planilla Preadjudicación OTIC'!E59)</f>
        <v>2025</v>
      </c>
      <c r="D59" s="4" t="str">
        <f>+('3 Planilla Preadjudicación OTIC'!F59)</f>
        <v>MANDATO</v>
      </c>
      <c r="E59" s="4" t="str">
        <f>+('3 Planilla Preadjudicación OTIC'!G59)</f>
        <v>73188700-4</v>
      </c>
      <c r="F59" s="4" t="str">
        <f>+('3 Planilla Preadjudicación OTIC'!H59)</f>
        <v>ONG CASA DE ACOGIDA LA ESPERANZA</v>
      </c>
      <c r="G59" s="4"/>
      <c r="H59" s="4"/>
      <c r="I59" s="4" t="str">
        <f>+('3 Planilla Preadjudicación OTIC'!I59)</f>
        <v>TÉCNICAS DE ESTÉTICA FACIAL</v>
      </c>
      <c r="J59" s="4" t="str">
        <f>+('3 Planilla Preadjudicación OTIC'!J59)</f>
        <v>SIN PLAN FORMATIVO</v>
      </c>
      <c r="K59" s="4" t="str">
        <f>+('3 Planilla Preadjudicación OTIC'!K59)</f>
        <v/>
      </c>
      <c r="L59" s="4" t="str">
        <f>+('3 Planilla Preadjudicación OTIC'!L59)</f>
        <v/>
      </c>
      <c r="M59" s="2">
        <f>+('3 Planilla Preadjudicación OTIC'!M59)</f>
        <v>13</v>
      </c>
      <c r="N59" s="4" t="str">
        <f>+('3 Planilla Preadjudicación OTIC'!N59)</f>
        <v>METROPOLITANA</v>
      </c>
      <c r="O59" s="4" t="str">
        <f>+('3 Planilla Preadjudicación OTIC'!O59)</f>
        <v>PUDAHUEL</v>
      </c>
      <c r="P59" s="4" t="str">
        <f>+('3 Planilla Preadjudicación OTIC'!P59)</f>
        <v>EMPRENDEDORES/AS INFORMALES O PERSONAS VULNERABLES PERTENECIENTES AL 80% MAS VULNERABLE</v>
      </c>
      <c r="Q59" s="4" t="str">
        <f>+('3 Planilla Preadjudicación OTIC'!Q59)</f>
        <v>PRESENCIAL</v>
      </c>
      <c r="R59" s="4" t="str">
        <f>+('3 Planilla Preadjudicación OTIC'!R59)</f>
        <v>DEPENDIENTE</v>
      </c>
      <c r="S59" s="4">
        <f>+('3 Planilla Preadjudicación OTIC'!S59)</f>
        <v>25</v>
      </c>
      <c r="T59" s="2">
        <f>+('3 Planilla Preadjudicación OTIC'!T59)</f>
        <v>20</v>
      </c>
      <c r="U59" s="2">
        <f>+('3 Planilla Preadjudicación OTIC'!U59)</f>
        <v>0</v>
      </c>
      <c r="V59" s="2">
        <f>+('3 Planilla Preadjudicación OTIC'!V59)</f>
        <v>0</v>
      </c>
      <c r="W59" s="2">
        <f>+('3 Planilla Preadjudicación OTIC'!W59)</f>
        <v>100</v>
      </c>
      <c r="X59" s="2">
        <f>+('3 Planilla Preadjudicación OTIC'!X59)</f>
        <v>4</v>
      </c>
      <c r="Y59" s="2" t="str">
        <f>+('3 Planilla Preadjudicación OTIC'!Y59)</f>
        <v>SI</v>
      </c>
      <c r="Z59" s="2" t="str">
        <f>+('3 Planilla Preadjudicación OTIC'!Z59)</f>
        <v>NO</v>
      </c>
      <c r="AA59" s="2" t="str">
        <f>+('3 Planilla Preadjudicación OTIC'!AA59)</f>
        <v>NO</v>
      </c>
      <c r="AB59" s="4" t="str">
        <f>+('3 Planilla Preadjudicación OTIC'!AB59)</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59" s="4" t="str">
        <f>+('3 Planilla Preadjudicación OTIC'!AC59)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9" s="2" t="str">
        <f>+('3 Planilla Preadjudicación OTIC'!AD59)</f>
        <v>NO</v>
      </c>
      <c r="AE59" s="4">
        <f>+('3 Planilla Preadjudicación OTIC'!AE59)</f>
        <v>0</v>
      </c>
      <c r="AF59" s="2" t="str">
        <f>+('3 Planilla Preadjudicación OTIC'!AF59)</f>
        <v>CERRADA</v>
      </c>
      <c r="AG59" s="2">
        <f>+('3 Planilla Preadjudicación OTIC'!AG59)</f>
        <v>25</v>
      </c>
      <c r="AH59" s="2">
        <f>+('3 Planilla Preadjudicación OTIC'!AH59)</f>
        <v>2</v>
      </c>
      <c r="AI59" s="135" t="str">
        <f>+('3 Planilla Preadjudicación OTIC'!AI59)</f>
        <v>76613280-4</v>
      </c>
      <c r="AJ59" s="4" t="str">
        <f>+('3 Planilla Preadjudicación OTIC'!AJ59)</f>
        <v>LA ESPERANZA SPA</v>
      </c>
      <c r="AK59" s="2">
        <f>+('3 Planilla Preadjudicación OTIC'!AK59)</f>
        <v>100</v>
      </c>
      <c r="AL59" s="2">
        <f>+('3 Planilla Preadjudicación OTIC'!AL59)</f>
        <v>25</v>
      </c>
      <c r="AM59" s="12">
        <f>+('3 Planilla Preadjudicación OTIC'!AM59)</f>
        <v>5075</v>
      </c>
      <c r="AN59" s="12">
        <f>+('3 Planilla Preadjudicación OTIC'!AN59)</f>
        <v>0</v>
      </c>
      <c r="AO59" s="12">
        <f>+('3 Planilla Preadjudicación OTIC'!AO59)</f>
        <v>0</v>
      </c>
      <c r="AP59" s="12">
        <f>+('3 Planilla Preadjudicación OTIC'!AP59)</f>
        <v>10150000</v>
      </c>
      <c r="AQ59" s="12">
        <f>+('3 Planilla Preadjudicación OTIC'!AQ59)</f>
        <v>2000000</v>
      </c>
      <c r="AR59" s="12">
        <f>+('3 Planilla Preadjudicación OTIC'!AR59)</f>
        <v>0</v>
      </c>
      <c r="AS59" s="12">
        <f>+('3 Planilla Preadjudicación OTIC'!AS59)</f>
        <v>0</v>
      </c>
      <c r="AT59" s="12">
        <f>+('3 Planilla Preadjudicación OTIC'!AT59)</f>
        <v>0</v>
      </c>
      <c r="AU59" s="12">
        <f>+('3 Planilla Preadjudicación OTIC'!AU59)</f>
        <v>12150000</v>
      </c>
      <c r="AV59" s="2" t="str">
        <f>+('3 Planilla Preadjudicación OTIC'!AV59)</f>
        <v>SI</v>
      </c>
      <c r="AW59" s="4">
        <f>+('3 Planilla Preadjudicación OTIC'!AW59)</f>
        <v>0</v>
      </c>
      <c r="AX59" s="2">
        <f>+('3 Planilla Preadjudicación OTIC'!AX59)</f>
        <v>7</v>
      </c>
      <c r="AY59" s="2">
        <f>+('3 Planilla Preadjudicación OTIC'!AY59)</f>
        <v>5</v>
      </c>
      <c r="AZ59" s="2">
        <f>+('3 Planilla Preadjudicación OTIC'!AZ59)</f>
        <v>7</v>
      </c>
      <c r="BA59" s="2">
        <f>+('3 Planilla Preadjudicación OTIC'!BA59)</f>
        <v>7</v>
      </c>
      <c r="BB59" s="2">
        <f>+('3 Planilla Preadjudicación OTIC'!BB59)</f>
        <v>7</v>
      </c>
      <c r="BC59" s="2">
        <f>+('3 Planilla Preadjudicación OTIC'!BC59)</f>
        <v>7</v>
      </c>
      <c r="BD59" s="2">
        <f>+('3 Planilla Preadjudicación OTIC'!BD59)</f>
        <v>7</v>
      </c>
      <c r="BE59" s="2">
        <f>+('3 Planilla Preadjudicación OTIC'!BE59)</f>
        <v>7</v>
      </c>
      <c r="BF59" s="2">
        <f>+('3 Planilla Preadjudicación OTIC'!BF59)</f>
        <v>7</v>
      </c>
      <c r="BG59" s="2">
        <f>+('3 Planilla Preadjudicación OTIC'!BG59)</f>
        <v>7</v>
      </c>
      <c r="BH59" s="2">
        <f>+('3 Planilla Preadjudicación OTIC'!BH59)</f>
        <v>7</v>
      </c>
      <c r="BI59" s="2">
        <f>+('3 Planilla Preadjudicación OTIC'!BI59)</f>
        <v>7</v>
      </c>
      <c r="BJ59" s="2">
        <f>+('3 Planilla Preadjudicación OTIC'!BJ59)</f>
        <v>7</v>
      </c>
      <c r="BK59" s="2">
        <f>+('3 Planilla Preadjudicación OTIC'!BK59)</f>
        <v>7</v>
      </c>
      <c r="BL59" s="2">
        <f>+('3 Planilla Preadjudicación OTIC'!BL59)</f>
        <v>7</v>
      </c>
      <c r="BM59" s="104">
        <f>ROUND(('3 Planilla Preadjudicación OTIC'!BM59),1)</f>
        <v>6.8</v>
      </c>
      <c r="BN59" s="4" t="str">
        <f>+('3 Planilla Preadjudicación OTIC'!BN59)</f>
        <v>NO</v>
      </c>
      <c r="BO59" s="4">
        <f>+('3 Planilla Preadjudicación OTIC'!BO59)</f>
        <v>0</v>
      </c>
      <c r="BP59" s="4">
        <f>+('3 Planilla Preadjudicación OTIC'!BP59)</f>
        <v>0</v>
      </c>
      <c r="BQ59" s="4">
        <f>+('3 Planilla Preadjudicación OTIC'!BQ59)</f>
        <v>0</v>
      </c>
      <c r="BR59" s="4">
        <f>+('3 Planilla Preadjudicación OTIC'!BR59)</f>
        <v>0</v>
      </c>
      <c r="BS59" s="4">
        <f>+('3 Planilla Preadjudicación OTIC'!BS59)</f>
        <v>0</v>
      </c>
      <c r="BT59" s="4">
        <f>+('3 Planilla Preadjudicación OTIC'!BT59)</f>
        <v>0</v>
      </c>
      <c r="BU59" s="85">
        <f>IF(VLOOKUP(A59,'BD OFICIAL'!$A$1:$AL$2098,7,0)=D59,0,1)</f>
        <v>0</v>
      </c>
      <c r="BV59" s="85">
        <f>IF(VLOOKUP(A59,'BD OFICIAL'!$A$1:$AL$2098,11,0)=J59,0,1)</f>
        <v>0</v>
      </c>
      <c r="BW59" s="85">
        <f>IF(VLOOKUP(A59,'BD OFICIAL'!$A$1:$AL$2098,13,0)=L59,0,1)</f>
        <v>0</v>
      </c>
      <c r="BX59" s="2">
        <f>IF(VLOOKUP(A59,'BD OFICIAL'!$A$1:$AL$2098,16,0)=O59,0,1)</f>
        <v>0</v>
      </c>
      <c r="BY59" s="2">
        <f>IF(VLOOKUP(A59,'BD OFICIAL'!$A$1:$AL$2098,17,0)=P59,0,1)</f>
        <v>0</v>
      </c>
      <c r="BZ59" s="2">
        <f>IF(VLOOKUP(A59,'BD OFICIAL'!$A$1:$AL$2098,19,0)=R59,0,1)</f>
        <v>0</v>
      </c>
      <c r="CA59" s="2">
        <f>IF(VLOOKUP(A59,'BD OFICIAL'!$A$1:$AL$2098,21,0)=T59,0,1)</f>
        <v>0</v>
      </c>
      <c r="CB59" s="2">
        <f>IF(VLOOKUP(A59,'BD OFICIAL'!$A$1:$AL$2098,24,0)=AK59,0,1)</f>
        <v>0</v>
      </c>
      <c r="CC59" s="2">
        <f>IF(VLOOKUP(A59,'BD OFICIAL'!$A$1:$AL$2098,25,0)=X59,0,1)</f>
        <v>0</v>
      </c>
      <c r="CD59" s="2">
        <f>IF(VLOOKUP(A59,'BD OFICIAL'!$A$1:$AL$2098,26,0)=Y59,0,1)</f>
        <v>0</v>
      </c>
      <c r="CE59" s="2">
        <f>IF(VLOOKUP(A59,'BD OFICIAL'!$A$1:$AL$2098,27,0)=Z59,0,1)</f>
        <v>0</v>
      </c>
      <c r="CF59" s="2">
        <f>IF(VLOOKUP(A59,'BD OFICIAL'!$A$1:$AL$2098,28,0)=AA59,0,1)</f>
        <v>0</v>
      </c>
      <c r="CG59" s="2">
        <f>IF(VLOOKUP(A59,'BD OFICIAL'!$A$1:$AL$2098,33,0)=AF59,0,1)</f>
        <v>0</v>
      </c>
      <c r="CH59" s="2">
        <f>IF(VLOOKUP(A59,'BD OFICIAL'!$A$1:$AL$2098,35,0)=AH59,0,1)</f>
        <v>0</v>
      </c>
      <c r="CI59" s="85">
        <f>IF(VLOOKUP(A59,'BD OFICIAL'!$A$1:$AL$2098,34,0)=AL59,0,1)</f>
        <v>0</v>
      </c>
      <c r="CJ59" s="12">
        <f>VLOOKUP(A59,'BD OFICIAL'!$A$1:$AM$2098,36,0)*AM59-AP59</f>
        <v>0</v>
      </c>
      <c r="CK59" s="85" t="str">
        <f t="shared" si="0"/>
        <v>SSH</v>
      </c>
      <c r="CL59" s="85" t="str">
        <f t="shared" si="1"/>
        <v>NO</v>
      </c>
      <c r="CM59" s="85" t="str">
        <f t="shared" si="35"/>
        <v>SI</v>
      </c>
      <c r="CN59" s="31">
        <f t="shared" si="36"/>
        <v>0</v>
      </c>
      <c r="CO59" s="31">
        <f t="shared" si="4"/>
        <v>0</v>
      </c>
      <c r="CP59" s="31">
        <f t="shared" si="37"/>
        <v>0</v>
      </c>
      <c r="CQ59" s="31">
        <f>IF(Y59="NO",0,IF(Y59="SI",IF(VLOOKUP(A59,'BD OFICIAL'!$A:$AO,40,0)=AQ59,0,1)))</f>
        <v>0</v>
      </c>
      <c r="CR59" s="31">
        <f>IF(Z59="NO",0,IF(Z59="SI",IF(VLOOKUP(B59,'BD OFICIAL'!$A:$AO,41,0)=AS59,0,1)))</f>
        <v>0</v>
      </c>
      <c r="CS59" s="31">
        <f t="shared" si="6"/>
        <v>0</v>
      </c>
      <c r="CT59" s="31">
        <f t="shared" si="7"/>
        <v>0</v>
      </c>
      <c r="CU59" s="31">
        <f>IF(VLOOKUP(A59,'BD OFICIAL'!$A$1:$AL$1056,31,0)="SI",IF(AT59&gt;0,0,1),IF(AT59=0,0,1))</f>
        <v>0</v>
      </c>
      <c r="CV59" s="31">
        <f t="shared" si="8"/>
        <v>0</v>
      </c>
      <c r="CW59" s="31">
        <f t="shared" si="38"/>
        <v>0</v>
      </c>
      <c r="CX59" s="85" t="str">
        <f t="shared" si="39"/>
        <v>SI</v>
      </c>
      <c r="CY59" s="31">
        <f t="shared" si="40"/>
        <v>0</v>
      </c>
      <c r="CZ59" s="85" t="str">
        <f>IF(ISERROR(VLOOKUP(AI59,EXPERIENCIA!$A$1:$C$2100,1,0)),"NO","SI")</f>
        <v>SI</v>
      </c>
      <c r="DA59" s="85">
        <f>IF(CX59="no","NO APLICA",IF(AX59=0,"ERROR NOTA",IF(AND(AX59&gt;1,CZ59="NO"),"ERROR NOTA",IF(AND(CZ59="NO",AX59=1),0,IF(VLOOKUP(AI59,EXPERIENCIA!$A$1:$C$2100,3,0)=AX59,0,"ERROR NOTA")))))</f>
        <v>0</v>
      </c>
      <c r="DB59" s="85" t="str">
        <f>IF(ISERROR(VLOOKUP(AI59,COMPORTAMIENTO!$A$1:$C$2100,1,0)),"NO","SI")</f>
        <v>SI</v>
      </c>
      <c r="DC59" s="85">
        <f>IF(CX59="NO","NO APLICA",IF(AY59=0,"ERROR NOTA",IF(AND(DB59="NO",AY59=7),0,IF(VLOOKUP(AI59,COMPORTAMIENTO!$A$2:$H$2100,8,0)=AY59,0,"ERROR NOTA"))))</f>
        <v>0</v>
      </c>
      <c r="DD59" s="104">
        <f t="shared" si="41"/>
        <v>0.70000000000000007</v>
      </c>
      <c r="DE59" s="104">
        <f t="shared" si="42"/>
        <v>0.5</v>
      </c>
      <c r="DF59" s="85" t="str">
        <f t="shared" si="14"/>
        <v>NO</v>
      </c>
      <c r="DG59" s="85">
        <f t="shared" si="43"/>
        <v>7</v>
      </c>
      <c r="DH59" s="85">
        <f t="shared" si="44"/>
        <v>7</v>
      </c>
      <c r="DI59" s="85">
        <f t="shared" si="45"/>
        <v>7</v>
      </c>
      <c r="DJ59" s="12">
        <f t="shared" si="46"/>
        <v>7.0000000000000009</v>
      </c>
      <c r="DK59" s="7">
        <f t="shared" si="47"/>
        <v>7.0000000000000009</v>
      </c>
      <c r="DL59" s="12">
        <f t="shared" si="20"/>
        <v>5075</v>
      </c>
      <c r="DM59" s="12">
        <f>VLOOKUP(A59,'5 TD'!$A:$B,2,0)</f>
        <v>5075</v>
      </c>
      <c r="DN59" s="7">
        <f t="shared" si="21"/>
        <v>7</v>
      </c>
      <c r="DO59" s="85" t="str">
        <f t="shared" si="48"/>
        <v>APROBADO</v>
      </c>
      <c r="DP59" s="85" t="str">
        <f t="shared" si="49"/>
        <v>APROBADO</v>
      </c>
      <c r="DQ59" s="7">
        <f t="shared" si="50"/>
        <v>6.8</v>
      </c>
      <c r="DR59" s="85" t="str">
        <f t="shared" si="25"/>
        <v>APROBADO</v>
      </c>
      <c r="DS59" s="2" t="str">
        <f>+('3 Planilla Preadjudicación OTIC'!BN59)</f>
        <v>NO</v>
      </c>
      <c r="DT59" s="2">
        <f>IF(DR59="APROBADO",VLOOKUP(A59,'5 TD'!$D$3:$E$270,2,0),"NO APLICA")</f>
        <v>6.8</v>
      </c>
      <c r="DU59" s="2" t="str">
        <f t="shared" si="26"/>
        <v>SI</v>
      </c>
      <c r="DV59" s="2">
        <f>IF(DU59="SI",VLOOKUP(A59,'5 TD'!$G$3:$H$270,2,0),"NO APLICA ")</f>
        <v>7.0000000000000009</v>
      </c>
      <c r="DW59" s="2" t="str">
        <f t="shared" si="27"/>
        <v>SI</v>
      </c>
      <c r="DX59" s="2">
        <f>IF(DW59="SI",VLOOKUP(A59,'5 TD'!$J$4:$K$472,2,0),"NO APLICA")</f>
        <v>7</v>
      </c>
      <c r="DY59" s="2" t="str">
        <f t="shared" si="28"/>
        <v>NO</v>
      </c>
      <c r="DZ59" s="7" t="str">
        <f>IF(DY59="SI",VLOOKUP(A59,'5 TD'!$M$4:$N$350,2,0),"NO APLICA")</f>
        <v>NO APLICA</v>
      </c>
      <c r="EA59" s="2" t="str">
        <f t="shared" si="29"/>
        <v>NO APLICA</v>
      </c>
      <c r="EB59" s="12" t="str">
        <f t="shared" si="30"/>
        <v/>
      </c>
      <c r="EC59" s="12" t="str">
        <f>IF(EA59="SI",VLOOKUP(A59,'5 TD'!$V$4:$W$479,2,0),"NO APLICA")</f>
        <v>NO APLICA</v>
      </c>
      <c r="ED59" s="2" t="str">
        <f t="shared" si="51"/>
        <v>NO</v>
      </c>
      <c r="EE59" s="79" t="str">
        <f>IF(ED59="SI",VLOOKUP(AI59,COMPORTAMIENTO!$A$1:$H$2100,7,0),"NO APLICA")</f>
        <v>NO APLICA</v>
      </c>
      <c r="EF59" s="12" t="str">
        <f>IF(ED59="SI",VLOOKUP(A59,'5 TD'!$P$2:$Q$479,2,0),"NO APLICA")</f>
        <v>NO APLICA</v>
      </c>
      <c r="EG59" s="2" t="str">
        <f t="shared" si="52"/>
        <v>NO</v>
      </c>
      <c r="EH59" s="2">
        <f>IF(CZ59="no",0,VLOOKUP(AI59,EXPERIENCIA!$A$1:$C$2100,2,0))</f>
        <v>254</v>
      </c>
      <c r="EI59" s="2">
        <f>IF(CZ59="si",VLOOKUP(A59,'5 TD'!$S$3:$T$2103,2,0),0)</f>
        <v>254</v>
      </c>
      <c r="EJ59" s="2" t="str">
        <f t="shared" si="53"/>
        <v>SI</v>
      </c>
      <c r="EK59" s="2" t="str">
        <f>+('3 Planilla Preadjudicación OTIC'!BU59)</f>
        <v>b) Mayor nota obtenida en el criterio evaluación de comportamiento.</v>
      </c>
      <c r="EL59" s="4"/>
      <c r="EM59" s="3"/>
      <c r="EN59" s="3"/>
      <c r="EQ59" s="86"/>
    </row>
    <row r="60" spans="1:147" ht="15" customHeight="1" x14ac:dyDescent="0.3">
      <c r="A60" s="2">
        <f>+('3 Planilla Preadjudicación OTIC'!A60)</f>
        <v>14453</v>
      </c>
      <c r="B60" s="2" t="str">
        <f>+('3 Planilla Preadjudicación OTIC'!B60)</f>
        <v>65181652-1</v>
      </c>
      <c r="C60" s="4">
        <f>+('3 Planilla Preadjudicación OTIC'!E60)</f>
        <v>2025</v>
      </c>
      <c r="D60" s="4" t="str">
        <f>+('3 Planilla Preadjudicación OTIC'!F60)</f>
        <v>MANDATO</v>
      </c>
      <c r="E60" s="4" t="str">
        <f>+('3 Planilla Preadjudicación OTIC'!G60)</f>
        <v>65006242-6</v>
      </c>
      <c r="F60" s="4" t="str">
        <f>+('3 Planilla Preadjudicación OTIC'!H60)</f>
        <v>CORPORACIÓN ABRIENDO PUERTAS</v>
      </c>
      <c r="G60" s="4"/>
      <c r="H60" s="4"/>
      <c r="I60" s="4" t="str">
        <f>+('3 Planilla Preadjudicación OTIC'!I60)</f>
        <v>SERVICIOS DE MANICURE Y PEDICURE</v>
      </c>
      <c r="J60" s="4" t="str">
        <f>+('3 Planilla Preadjudicación OTIC'!J60)</f>
        <v>PF0611</v>
      </c>
      <c r="K60" s="4" t="str">
        <f>+('3 Planilla Preadjudicación OTIC'!K60)</f>
        <v>TÉCNICAS PARA EL EMPRENDIMIENTO</v>
      </c>
      <c r="L60" s="4" t="str">
        <f>+('3 Planilla Preadjudicación OTIC'!L60)</f>
        <v>PF0921</v>
      </c>
      <c r="M60" s="2">
        <f>+('3 Planilla Preadjudicación OTIC'!M60)</f>
        <v>13</v>
      </c>
      <c r="N60" s="4" t="str">
        <f>+('3 Planilla Preadjudicación OTIC'!N60)</f>
        <v>METROPOLITANA</v>
      </c>
      <c r="O60" s="4" t="str">
        <f>+('3 Planilla Preadjudicación OTIC'!O60)</f>
        <v>SAN JOAQUÍN</v>
      </c>
      <c r="P60" s="4" t="str">
        <f>+('3 Planilla Preadjudicación OTIC'!P60)</f>
        <v xml:space="preserve">Personas derivadas por Gendarmeria </v>
      </c>
      <c r="Q60" s="4" t="str">
        <f>+('3 Planilla Preadjudicación OTIC'!Q60)</f>
        <v>PRESENCIAL</v>
      </c>
      <c r="R60" s="4" t="str">
        <f>+('3 Planilla Preadjudicación OTIC'!R60)</f>
        <v>INDEPENDIENTE</v>
      </c>
      <c r="S60" s="4">
        <f>+('3 Planilla Preadjudicación OTIC'!S60)</f>
        <v>31</v>
      </c>
      <c r="T60" s="2">
        <f>+('3 Planilla Preadjudicación OTIC'!T60)</f>
        <v>10</v>
      </c>
      <c r="U60" s="2">
        <f>+('3 Planilla Preadjudicación OTIC'!U60)</f>
        <v>110</v>
      </c>
      <c r="V60" s="2">
        <f>+('3 Planilla Preadjudicación OTIC'!V60)</f>
        <v>12</v>
      </c>
      <c r="W60" s="2">
        <f>+('3 Planilla Preadjudicación OTIC'!W60)</f>
        <v>122</v>
      </c>
      <c r="X60" s="2">
        <f>+('3 Planilla Preadjudicación OTIC'!X60)</f>
        <v>4</v>
      </c>
      <c r="Y60" s="2" t="str">
        <f>+('3 Planilla Preadjudicación OTIC'!Y60)</f>
        <v>NO</v>
      </c>
      <c r="Z60" s="2" t="str">
        <f>+('3 Planilla Preadjudicación OTIC'!Z60)</f>
        <v>NO</v>
      </c>
      <c r="AA60" s="2" t="str">
        <f>+('3 Planilla Preadjudicación OTIC'!AA60)</f>
        <v>SI</v>
      </c>
      <c r="AB60" s="4" t="str">
        <f>+('3 Planilla Preadjudicación OTIC'!AB60)</f>
        <v>SE AJUSTA A PLAN FORMATIVO</v>
      </c>
      <c r="AC60" s="4" t="str">
        <f>+('3 Planilla Preadjudicación OTIC'!AC60)</f>
        <v>MUJERES MAYORES DE 18 AÑOS, PRIVADAS DE LIBERTAD EN EL CENTRO PENITENCIARIO FEMENINO DE SANTIAGO, EN SITUACIÓN DE VULNERABILIDAD SOCIAL (PERTENECIENTES AL 80% MÁS VULNERABLE), CON BAJA ESCOLARIDAD Y LIMITADA EXPERIENCIA LABORAL.</v>
      </c>
      <c r="AD60" s="2" t="str">
        <f>+('3 Planilla Preadjudicación OTIC'!AD60)</f>
        <v>NO</v>
      </c>
      <c r="AE60" s="4">
        <f>+('3 Planilla Preadjudicación OTIC'!AE60)</f>
        <v>0</v>
      </c>
      <c r="AF60" s="2" t="str">
        <f>+('3 Planilla Preadjudicación OTIC'!AF60)</f>
        <v>CERRADA</v>
      </c>
      <c r="AG60" s="2">
        <f>+('3 Planilla Preadjudicación OTIC'!AG60)</f>
        <v>31</v>
      </c>
      <c r="AH60" s="2">
        <f>+('3 Planilla Preadjudicación OTIC'!AH60)</f>
        <v>2</v>
      </c>
      <c r="AI60" s="135" t="str">
        <f>+('3 Planilla Preadjudicación OTIC'!AI60)</f>
        <v>78107238-9</v>
      </c>
      <c r="AJ60" s="4" t="str">
        <f>+('3 Planilla Preadjudicación OTIC'!AJ60)</f>
        <v>Centro de Capacitacion Profesional Proyecto Creces SpA</v>
      </c>
      <c r="AK60" s="2">
        <f>+('3 Planilla Preadjudicación OTIC'!AK60)</f>
        <v>122</v>
      </c>
      <c r="AL60" s="2">
        <f>+('3 Planilla Preadjudicación OTIC'!AL60)</f>
        <v>31</v>
      </c>
      <c r="AM60" s="12">
        <f>+('3 Planilla Preadjudicación OTIC'!AM60)</f>
        <v>5075</v>
      </c>
      <c r="AN60" s="12">
        <f>+('3 Planilla Preadjudicación OTIC'!AN60)</f>
        <v>115000</v>
      </c>
      <c r="AO60" s="12">
        <f>+('3 Planilla Preadjudicación OTIC'!AO60)</f>
        <v>0</v>
      </c>
      <c r="AP60" s="12">
        <f>+('3 Planilla Preadjudicación OTIC'!AP60)</f>
        <v>6191500</v>
      </c>
      <c r="AQ60" s="12">
        <f>+('3 Planilla Preadjudicación OTIC'!AQ60)</f>
        <v>0</v>
      </c>
      <c r="AR60" s="12">
        <f>+('3 Planilla Preadjudicación OTIC'!AR60)</f>
        <v>1150000</v>
      </c>
      <c r="AS60" s="12">
        <f>+('3 Planilla Preadjudicación OTIC'!AS60)</f>
        <v>0</v>
      </c>
      <c r="AT60" s="12">
        <f>+('3 Planilla Preadjudicación OTIC'!AT60)</f>
        <v>0</v>
      </c>
      <c r="AU60" s="12">
        <f>+('3 Planilla Preadjudicación OTIC'!AU60)</f>
        <v>7341500</v>
      </c>
      <c r="AV60" s="2" t="str">
        <f>+('3 Planilla Preadjudicación OTIC'!AV60)</f>
        <v>SI</v>
      </c>
      <c r="AW60" s="4">
        <f>+('3 Planilla Preadjudicación OTIC'!AW60)</f>
        <v>0</v>
      </c>
      <c r="AX60" s="2">
        <f>+('3 Planilla Preadjudicación OTIC'!AX60)</f>
        <v>1</v>
      </c>
      <c r="AY60" s="2">
        <f>+('3 Planilla Preadjudicación OTIC'!AY60)</f>
        <v>7</v>
      </c>
      <c r="AZ60" s="2">
        <f>+('3 Planilla Preadjudicación OTIC'!AZ60)</f>
        <v>0</v>
      </c>
      <c r="BA60" s="2">
        <f>+('3 Planilla Preadjudicación OTIC'!BA60)</f>
        <v>0</v>
      </c>
      <c r="BB60" s="2">
        <f>+('3 Planilla Preadjudicación OTIC'!BB60)</f>
        <v>0</v>
      </c>
      <c r="BC60" s="2">
        <f>+('3 Planilla Preadjudicación OTIC'!BC60)</f>
        <v>0</v>
      </c>
      <c r="BD60" s="2">
        <f>+('3 Planilla Preadjudicación OTIC'!BD60)</f>
        <v>0</v>
      </c>
      <c r="BE60" s="2">
        <f>+('3 Planilla Preadjudicación OTIC'!BE60)</f>
        <v>0</v>
      </c>
      <c r="BF60" s="2">
        <f>+('3 Planilla Preadjudicación OTIC'!BF60)</f>
        <v>0</v>
      </c>
      <c r="BG60" s="2">
        <f>+('3 Planilla Preadjudicación OTIC'!BG60)</f>
        <v>7</v>
      </c>
      <c r="BH60" s="2">
        <f>+('3 Planilla Preadjudicación OTIC'!BH60)</f>
        <v>7</v>
      </c>
      <c r="BI60" s="2">
        <f>+('3 Planilla Preadjudicación OTIC'!BI60)</f>
        <v>7</v>
      </c>
      <c r="BJ60" s="2">
        <f>+('3 Planilla Preadjudicación OTIC'!BJ60)</f>
        <v>7</v>
      </c>
      <c r="BK60" s="2">
        <f>+('3 Planilla Preadjudicación OTIC'!BK60)</f>
        <v>7</v>
      </c>
      <c r="BL60" s="2">
        <f>+('3 Planilla Preadjudicación OTIC'!BL60)</f>
        <v>7</v>
      </c>
      <c r="BM60" s="104">
        <f>ROUND(('3 Planilla Preadjudicación OTIC'!BM60),1)</f>
        <v>6.4</v>
      </c>
      <c r="BN60" s="4" t="str">
        <f>+('3 Planilla Preadjudicación OTIC'!BN60)</f>
        <v>NO</v>
      </c>
      <c r="BO60" s="4">
        <f>+('3 Planilla Preadjudicación OTIC'!BO60)</f>
        <v>0</v>
      </c>
      <c r="BP60" s="4">
        <f>+('3 Planilla Preadjudicación OTIC'!BP60)</f>
        <v>0</v>
      </c>
      <c r="BQ60" s="4">
        <f>+('3 Planilla Preadjudicación OTIC'!BQ60)</f>
        <v>0</v>
      </c>
      <c r="BR60" s="4">
        <f>+('3 Planilla Preadjudicación OTIC'!BR60)</f>
        <v>0</v>
      </c>
      <c r="BS60" s="4">
        <f>+('3 Planilla Preadjudicación OTIC'!BS60)</f>
        <v>0</v>
      </c>
      <c r="BT60" s="4">
        <f>+('3 Planilla Preadjudicación OTIC'!BT60)</f>
        <v>0</v>
      </c>
      <c r="BU60" s="85">
        <f>IF(VLOOKUP(A60,'BD OFICIAL'!$A$1:$AL$2098,7,0)=D60,0,1)</f>
        <v>0</v>
      </c>
      <c r="BV60" s="85">
        <f>IF(VLOOKUP(A60,'BD OFICIAL'!$A$1:$AL$2098,11,0)=J60,0,1)</f>
        <v>0</v>
      </c>
      <c r="BW60" s="85">
        <f>IF(VLOOKUP(A60,'BD OFICIAL'!$A$1:$AL$2098,13,0)=L60,0,1)</f>
        <v>0</v>
      </c>
      <c r="BX60" s="2">
        <f>IF(VLOOKUP(A60,'BD OFICIAL'!$A$1:$AL$2098,16,0)=O60,0,1)</f>
        <v>0</v>
      </c>
      <c r="BY60" s="2">
        <f>IF(VLOOKUP(A60,'BD OFICIAL'!$A$1:$AL$2098,17,0)=P60,0,1)</f>
        <v>0</v>
      </c>
      <c r="BZ60" s="2">
        <f>IF(VLOOKUP(A60,'BD OFICIAL'!$A$1:$AL$2098,19,0)=R60,0,1)</f>
        <v>0</v>
      </c>
      <c r="CA60" s="2">
        <f>IF(VLOOKUP(A60,'BD OFICIAL'!$A$1:$AL$2098,21,0)=T60,0,1)</f>
        <v>0</v>
      </c>
      <c r="CB60" s="2">
        <f>IF(VLOOKUP(A60,'BD OFICIAL'!$A$1:$AL$2098,24,0)=AK60,0,1)</f>
        <v>0</v>
      </c>
      <c r="CC60" s="2">
        <f>IF(VLOOKUP(A60,'BD OFICIAL'!$A$1:$AL$2098,25,0)=X60,0,1)</f>
        <v>0</v>
      </c>
      <c r="CD60" s="2">
        <f>IF(VLOOKUP(A60,'BD OFICIAL'!$A$1:$AL$2098,26,0)=Y60,0,1)</f>
        <v>0</v>
      </c>
      <c r="CE60" s="2">
        <f>IF(VLOOKUP(A60,'BD OFICIAL'!$A$1:$AL$2098,27,0)=Z60,0,1)</f>
        <v>0</v>
      </c>
      <c r="CF60" s="2">
        <f>IF(VLOOKUP(A60,'BD OFICIAL'!$A$1:$AL$2098,28,0)=AA60,0,1)</f>
        <v>0</v>
      </c>
      <c r="CG60" s="2">
        <f>IF(VLOOKUP(A60,'BD OFICIAL'!$A$1:$AL$2098,33,0)=AF60,0,1)</f>
        <v>0</v>
      </c>
      <c r="CH60" s="2">
        <f>IF(VLOOKUP(A60,'BD OFICIAL'!$A$1:$AL$2098,35,0)=AH60,0,1)</f>
        <v>0</v>
      </c>
      <c r="CI60" s="85">
        <f>IF(VLOOKUP(A60,'BD OFICIAL'!$A$1:$AL$2098,34,0)=AL60,0,1)</f>
        <v>0</v>
      </c>
      <c r="CJ60" s="12">
        <f>VLOOKUP(A60,'BD OFICIAL'!$A$1:$AM$2098,36,0)*AM60-AP60</f>
        <v>0</v>
      </c>
      <c r="CK60" s="85" t="str">
        <f t="shared" si="0"/>
        <v>SHMAN</v>
      </c>
      <c r="CL60" s="85" t="str">
        <f t="shared" si="1"/>
        <v>SI</v>
      </c>
      <c r="CM60" s="85" t="str">
        <f t="shared" si="35"/>
        <v>NO</v>
      </c>
      <c r="CN60" s="31">
        <f t="shared" si="36"/>
        <v>0</v>
      </c>
      <c r="CO60" s="31">
        <f t="shared" si="4"/>
        <v>0</v>
      </c>
      <c r="CP60" s="31">
        <f t="shared" si="37"/>
        <v>0</v>
      </c>
      <c r="CQ60" s="31">
        <f>IF(Y60="NO",0,IF(Y60="SI",IF(VLOOKUP(A60,'BD OFICIAL'!$A:$AO,40,0)=AQ60,0,1)))</f>
        <v>0</v>
      </c>
      <c r="CR60" s="31">
        <f>IF(Z60="NO",0,IF(Z60="SI",IF(VLOOKUP(B60,'BD OFICIAL'!$A:$AO,41,0)=AS60,0,1)))</f>
        <v>0</v>
      </c>
      <c r="CS60" s="31">
        <f t="shared" si="6"/>
        <v>0</v>
      </c>
      <c r="CT60" s="31">
        <f t="shared" si="7"/>
        <v>0</v>
      </c>
      <c r="CU60" s="31">
        <f>IF(VLOOKUP(A60,'BD OFICIAL'!$A$1:$AL$1056,31,0)="SI",IF(AT60&gt;0,0,1),IF(AT60=0,0,1))</f>
        <v>0</v>
      </c>
      <c r="CV60" s="31">
        <f t="shared" si="8"/>
        <v>0</v>
      </c>
      <c r="CW60" s="31">
        <f t="shared" si="38"/>
        <v>0</v>
      </c>
      <c r="CX60" s="85" t="str">
        <f t="shared" si="39"/>
        <v>SI</v>
      </c>
      <c r="CY60" s="31">
        <f t="shared" si="40"/>
        <v>0</v>
      </c>
      <c r="CZ60" s="85" t="str">
        <f>IF(ISERROR(VLOOKUP(AI60,EXPERIENCIA!$A$1:$C$2100,1,0)),"NO","SI")</f>
        <v>NO</v>
      </c>
      <c r="DA60" s="85">
        <f>IF(CX60="no","NO APLICA",IF(AX60=0,"ERROR NOTA",IF(AND(AX60&gt;1,CZ60="NO"),"ERROR NOTA",IF(AND(CZ60="NO",AX60=1),0,IF(VLOOKUP(AI60,EXPERIENCIA!$A$1:$C$2100,3,0)=AX60,0,"ERROR NOTA")))))</f>
        <v>0</v>
      </c>
      <c r="DB60" s="85" t="str">
        <f>IF(ISERROR(VLOOKUP(AI60,COMPORTAMIENTO!$A$1:$C$2100,1,0)),"NO","SI")</f>
        <v>SI</v>
      </c>
      <c r="DC60" s="85">
        <f>IF(CX60="NO","NO APLICA",IF(AY60=0,"ERROR NOTA",IF(AND(DB60="NO",AY60=7),0,IF(VLOOKUP(AI60,COMPORTAMIENTO!$A$2:$H$2100,8,0)=AY60,0,"ERROR NOTA"))))</f>
        <v>0</v>
      </c>
      <c r="DD60" s="104">
        <f t="shared" si="41"/>
        <v>0.1</v>
      </c>
      <c r="DE60" s="104">
        <f t="shared" si="42"/>
        <v>0.70000000000000007</v>
      </c>
      <c r="DF60" s="85" t="str">
        <f t="shared" si="14"/>
        <v>SI</v>
      </c>
      <c r="DG60" s="85">
        <f t="shared" si="43"/>
        <v>0</v>
      </c>
      <c r="DH60" s="85">
        <f t="shared" si="44"/>
        <v>0</v>
      </c>
      <c r="DI60" s="85">
        <f t="shared" si="45"/>
        <v>0</v>
      </c>
      <c r="DJ60" s="12">
        <f t="shared" si="46"/>
        <v>7.0000000000000009</v>
      </c>
      <c r="DK60" s="7">
        <f t="shared" si="47"/>
        <v>7.0000000000000009</v>
      </c>
      <c r="DL60" s="12">
        <f t="shared" si="20"/>
        <v>5075</v>
      </c>
      <c r="DM60" s="12">
        <f>VLOOKUP(A60,'5 TD'!$A:$B,2,0)</f>
        <v>5075</v>
      </c>
      <c r="DN60" s="7">
        <f t="shared" si="21"/>
        <v>7</v>
      </c>
      <c r="DO60" s="85" t="str">
        <f t="shared" si="48"/>
        <v>APROBADO</v>
      </c>
      <c r="DP60" s="85" t="str">
        <f t="shared" si="49"/>
        <v>APROBADO</v>
      </c>
      <c r="DQ60" s="7">
        <f t="shared" si="50"/>
        <v>6.4</v>
      </c>
      <c r="DR60" s="85" t="str">
        <f t="shared" si="25"/>
        <v>APROBADO</v>
      </c>
      <c r="DS60" s="2" t="str">
        <f>+('3 Planilla Preadjudicación OTIC'!BN60)</f>
        <v>NO</v>
      </c>
      <c r="DT60" s="2">
        <f>IF(DR60="APROBADO",VLOOKUP(A60,'5 TD'!$D$3:$E$270,2,0),"NO APLICA")</f>
        <v>6.6</v>
      </c>
      <c r="DU60" s="2" t="str">
        <f t="shared" si="26"/>
        <v>NO</v>
      </c>
      <c r="DV60" s="2" t="str">
        <f>IF(DU60="SI",VLOOKUP(A60,'5 TD'!$G$3:$H$270,2,0),"NO APLICA ")</f>
        <v xml:space="preserve">NO APLICA </v>
      </c>
      <c r="DW60" s="2" t="str">
        <f t="shared" si="27"/>
        <v>NO</v>
      </c>
      <c r="DX60" s="2" t="str">
        <f>IF(DW60="SI",VLOOKUP(A60,'5 TD'!$J$4:$K$472,2,0),"NO APLICA")</f>
        <v>NO APLICA</v>
      </c>
      <c r="DY60" s="2" t="str">
        <f t="shared" si="28"/>
        <v>NO APLICA</v>
      </c>
      <c r="DZ60" s="7" t="str">
        <f>IF(DY60="SI",VLOOKUP(A60,'5 TD'!$M$4:$N$350,2,0),"NO APLICA")</f>
        <v>NO APLICA</v>
      </c>
      <c r="EA60" s="2" t="str">
        <f t="shared" si="29"/>
        <v>NO APLICA</v>
      </c>
      <c r="EB60" s="12" t="str">
        <f t="shared" si="30"/>
        <v/>
      </c>
      <c r="EC60" s="12" t="str">
        <f>IF(EA60="SI",VLOOKUP(A60,'5 TD'!$V$4:$W$479,2,0),"NO APLICA")</f>
        <v>NO APLICA</v>
      </c>
      <c r="ED60" s="2" t="str">
        <f t="shared" si="51"/>
        <v>NO</v>
      </c>
      <c r="EE60" s="79" t="str">
        <f>IF(ED60="SI",VLOOKUP(AI60,COMPORTAMIENTO!$A$1:$H$2100,7,0),"NO APLICA")</f>
        <v>NO APLICA</v>
      </c>
      <c r="EF60" s="12" t="str">
        <f>IF(ED60="SI",VLOOKUP(A60,'5 TD'!$P$2:$Q$479,2,0),"NO APLICA")</f>
        <v>NO APLICA</v>
      </c>
      <c r="EG60" s="2" t="str">
        <f t="shared" si="52"/>
        <v>NO</v>
      </c>
      <c r="EH60" s="2">
        <f>IF(CZ60="no",0,VLOOKUP(AI60,EXPERIENCIA!$A$1:$C$2100,2,0))</f>
        <v>0</v>
      </c>
      <c r="EI60" s="2">
        <f>IF(CZ60="si",VLOOKUP(A60,'5 TD'!$S$3:$T$2103,2,0),0)</f>
        <v>0</v>
      </c>
      <c r="EJ60" s="2" t="str">
        <f t="shared" si="53"/>
        <v>SI</v>
      </c>
      <c r="EK60" s="2">
        <f>+('3 Planilla Preadjudicación OTIC'!BU60)</f>
        <v>0</v>
      </c>
      <c r="EL60" s="4"/>
      <c r="EM60" s="3"/>
      <c r="EN60" s="3"/>
      <c r="EQ60" s="86"/>
    </row>
    <row r="61" spans="1:147" ht="15" customHeight="1" x14ac:dyDescent="0.3">
      <c r="A61" s="2">
        <f>+('3 Planilla Preadjudicación OTIC'!A61)</f>
        <v>14480</v>
      </c>
      <c r="B61" s="2" t="str">
        <f>+('3 Planilla Preadjudicación OTIC'!B61)</f>
        <v>65181652-1</v>
      </c>
      <c r="C61" s="4">
        <f>+('3 Planilla Preadjudicación OTIC'!E61)</f>
        <v>2025</v>
      </c>
      <c r="D61" s="4" t="str">
        <f>+('3 Planilla Preadjudicación OTIC'!F61)</f>
        <v>MANDATO</v>
      </c>
      <c r="E61" s="4" t="str">
        <f>+('3 Planilla Preadjudicación OTIC'!G61)</f>
        <v>82648400-4</v>
      </c>
      <c r="F61" s="4" t="str">
        <f>+('3 Planilla Preadjudicación OTIC'!H61)</f>
        <v>SIP RED DE COLEGIOS</v>
      </c>
      <c r="G61" s="4"/>
      <c r="H61" s="4"/>
      <c r="I61" s="4" t="str">
        <f>+('3 Planilla Preadjudicación OTIC'!I61)</f>
        <v>TÉCNICAS PARA EL EMPRENDIMIENTO</v>
      </c>
      <c r="J61" s="4" t="str">
        <f>+('3 Planilla Preadjudicación OTIC'!J61)</f>
        <v>PF0921</v>
      </c>
      <c r="K61" s="4" t="str">
        <f>+('3 Planilla Preadjudicación OTIC'!K61)</f>
        <v/>
      </c>
      <c r="L61" s="4" t="str">
        <f>+('3 Planilla Preadjudicación OTIC'!L61)</f>
        <v/>
      </c>
      <c r="M61" s="2">
        <f>+('3 Planilla Preadjudicación OTIC'!M61)</f>
        <v>13</v>
      </c>
      <c r="N61" s="4" t="str">
        <f>+('3 Planilla Preadjudicación OTIC'!N61)</f>
        <v>METROPOLITANA</v>
      </c>
      <c r="O61" s="4" t="str">
        <f>+('3 Planilla Preadjudicación OTIC'!O61)</f>
        <v>RECOLETA</v>
      </c>
      <c r="P61" s="4" t="str">
        <f>+('3 Planilla Preadjudicación OTIC'!P61)</f>
        <v>TRABAJADORES POR CUENTA PROPIA CON RENTA INFERIOR A 3 INGRESOS MENSUALES</v>
      </c>
      <c r="Q61" s="4" t="str">
        <f>+('3 Planilla Preadjudicación OTIC'!Q61)</f>
        <v>PRESENCIAL</v>
      </c>
      <c r="R61" s="4" t="str">
        <f>+('3 Planilla Preadjudicación OTIC'!R61)</f>
        <v>INDEPENDIENTE</v>
      </c>
      <c r="S61" s="4">
        <f>+('3 Planilla Preadjudicación OTIC'!S61)</f>
        <v>3</v>
      </c>
      <c r="T61" s="2">
        <f>+('3 Planilla Preadjudicación OTIC'!T61)</f>
        <v>15</v>
      </c>
      <c r="U61" s="2">
        <f>+('3 Planilla Preadjudicación OTIC'!U61)</f>
        <v>12</v>
      </c>
      <c r="V61" s="2">
        <f>+('3 Planilla Preadjudicación OTIC'!V61)</f>
        <v>0</v>
      </c>
      <c r="W61" s="2">
        <f>+('3 Planilla Preadjudicación OTIC'!W61)</f>
        <v>12</v>
      </c>
      <c r="X61" s="2">
        <f>+('3 Planilla Preadjudicación OTIC'!X61)</f>
        <v>4</v>
      </c>
      <c r="Y61" s="2" t="str">
        <f>+('3 Planilla Preadjudicación OTIC'!Y61)</f>
        <v>SI</v>
      </c>
      <c r="Z61" s="2" t="str">
        <f>+('3 Planilla Preadjudicación OTIC'!Z61)</f>
        <v>NO</v>
      </c>
      <c r="AA61" s="2" t="str">
        <f>+('3 Planilla Preadjudicación OTIC'!AA61)</f>
        <v>NO</v>
      </c>
      <c r="AB61" s="4" t="str">
        <f>+('3 Planilla Preadjudicación OTIC'!AB61)</f>
        <v>SE AJUSTA A PLAN FORMATIVO</v>
      </c>
      <c r="AC61" s="4" t="str">
        <f>+('3 Planilla Preadjudicación OTIC'!AC61)</f>
        <v>ADULTOS MAYORES DE 18 AÑOS, EMPLEADOS Y/O DESEMPLEADOS, HOMBRES Y MUJERES, CHILENOS Y EXTRANJEROS, QUE RESIDAN EN LA REGION METROPOLITANA Y QUE CUENTEN CON EDUCACIÓN MEDIA COMPLETA</v>
      </c>
      <c r="AD61" s="2" t="str">
        <f>+('3 Planilla Preadjudicación OTIC'!AD61)</f>
        <v>NO</v>
      </c>
      <c r="AE61" s="4">
        <f>+('3 Planilla Preadjudicación OTIC'!AE61)</f>
        <v>0</v>
      </c>
      <c r="AF61" s="2" t="str">
        <f>+('3 Planilla Preadjudicación OTIC'!AF61)</f>
        <v>CERRADA</v>
      </c>
      <c r="AG61" s="2">
        <f>+('3 Planilla Preadjudicación OTIC'!AG61)</f>
        <v>3</v>
      </c>
      <c r="AH61" s="2">
        <f>+('3 Planilla Preadjudicación OTIC'!AH61)</f>
        <v>1</v>
      </c>
      <c r="AI61" s="135" t="str">
        <f>+('3 Planilla Preadjudicación OTIC'!AI61)</f>
        <v>78107238-9</v>
      </c>
      <c r="AJ61" s="4" t="str">
        <f>+('3 Planilla Preadjudicación OTIC'!AJ61)</f>
        <v>Centro de Capacitacion Profesional Proyecto Creces SpA</v>
      </c>
      <c r="AK61" s="2">
        <f>+('3 Planilla Preadjudicación OTIC'!AK61)</f>
        <v>12</v>
      </c>
      <c r="AL61" s="2">
        <f>+('3 Planilla Preadjudicación OTIC'!AL61)</f>
        <v>3</v>
      </c>
      <c r="AM61" s="12">
        <f>+('3 Planilla Preadjudicación OTIC'!AM61)</f>
        <v>4130</v>
      </c>
      <c r="AN61" s="12">
        <f>+('3 Planilla Preadjudicación OTIC'!AN61)</f>
        <v>0</v>
      </c>
      <c r="AO61" s="12">
        <f>+('3 Planilla Preadjudicación OTIC'!AO61)</f>
        <v>0</v>
      </c>
      <c r="AP61" s="12">
        <f>+('3 Planilla Preadjudicación OTIC'!AP61)</f>
        <v>743400</v>
      </c>
      <c r="AQ61" s="12">
        <f>+('3 Planilla Preadjudicación OTIC'!AQ61)</f>
        <v>180000</v>
      </c>
      <c r="AR61" s="12">
        <f>+('3 Planilla Preadjudicación OTIC'!AR61)</f>
        <v>0</v>
      </c>
      <c r="AS61" s="12">
        <f>+('3 Planilla Preadjudicación OTIC'!AS61)</f>
        <v>0</v>
      </c>
      <c r="AT61" s="12">
        <f>+('3 Planilla Preadjudicación OTIC'!AT61)</f>
        <v>0</v>
      </c>
      <c r="AU61" s="12">
        <f>+('3 Planilla Preadjudicación OTIC'!AU61)</f>
        <v>923400</v>
      </c>
      <c r="AV61" s="2" t="str">
        <f>+('3 Planilla Preadjudicación OTIC'!AV61)</f>
        <v>SI</v>
      </c>
      <c r="AW61" s="4">
        <f>+('3 Planilla Preadjudicación OTIC'!AW61)</f>
        <v>0</v>
      </c>
      <c r="AX61" s="2">
        <f>+('3 Planilla Preadjudicación OTIC'!AX61)</f>
        <v>1</v>
      </c>
      <c r="AY61" s="2">
        <f>+('3 Planilla Preadjudicación OTIC'!AY61)</f>
        <v>7</v>
      </c>
      <c r="AZ61" s="2">
        <f>+('3 Planilla Preadjudicación OTIC'!AZ61)</f>
        <v>0</v>
      </c>
      <c r="BA61" s="2">
        <f>+('3 Planilla Preadjudicación OTIC'!BA61)</f>
        <v>0</v>
      </c>
      <c r="BB61" s="2">
        <f>+('3 Planilla Preadjudicación OTIC'!BB61)</f>
        <v>0</v>
      </c>
      <c r="BC61" s="2">
        <f>+('3 Planilla Preadjudicación OTIC'!BC61)</f>
        <v>0</v>
      </c>
      <c r="BD61" s="2">
        <f>+('3 Planilla Preadjudicación OTIC'!BD61)</f>
        <v>0</v>
      </c>
      <c r="BE61" s="2">
        <f>+('3 Planilla Preadjudicación OTIC'!BE61)</f>
        <v>0</v>
      </c>
      <c r="BF61" s="2">
        <f>+('3 Planilla Preadjudicación OTIC'!BF61)</f>
        <v>0</v>
      </c>
      <c r="BG61" s="2">
        <f>+('3 Planilla Preadjudicación OTIC'!BG61)</f>
        <v>7</v>
      </c>
      <c r="BH61" s="2">
        <f>+('3 Planilla Preadjudicación OTIC'!BH61)</f>
        <v>7</v>
      </c>
      <c r="BI61" s="2">
        <f>+('3 Planilla Preadjudicación OTIC'!BI61)</f>
        <v>7</v>
      </c>
      <c r="BJ61" s="2">
        <f>+('3 Planilla Preadjudicación OTIC'!BJ61)</f>
        <v>7</v>
      </c>
      <c r="BK61" s="2">
        <f>+('3 Planilla Preadjudicación OTIC'!BK61)</f>
        <v>7</v>
      </c>
      <c r="BL61" s="2">
        <f>+('3 Planilla Preadjudicación OTIC'!BL61)</f>
        <v>7</v>
      </c>
      <c r="BM61" s="104">
        <f>ROUND(('3 Planilla Preadjudicación OTIC'!BM61),1)</f>
        <v>6.4</v>
      </c>
      <c r="BN61" s="4" t="str">
        <f>+('3 Planilla Preadjudicación OTIC'!BN61)</f>
        <v>SI</v>
      </c>
      <c r="BO61" s="4" t="str">
        <f>+('3 Planilla Preadjudicación OTIC'!BO61)</f>
        <v>Aldo Camacho</v>
      </c>
      <c r="BP61" s="4" t="str">
        <f>+('3 Planilla Preadjudicación OTIC'!BP61)</f>
        <v>acamacho@proyectocreces.cl</v>
      </c>
      <c r="BQ61" s="4">
        <f>+('3 Planilla Preadjudicación OTIC'!BQ61)</f>
        <v>994508645</v>
      </c>
      <c r="BR61" s="4" t="str">
        <f>+('3 Planilla Preadjudicación OTIC'!BR61)</f>
        <v>CALLE SOFIA 2890, Recoleta</v>
      </c>
      <c r="BS61" s="4" t="str">
        <f>+('3 Planilla Preadjudicación OTIC'!BS61)</f>
        <v>Entregar herramientas prácticas para iniciar, desarrollar y consolidar un emprendimiento, fortaleciendo habilidades personales y de gestión.</v>
      </c>
      <c r="BT61" s="4" t="str">
        <f>+('3 Planilla Preadjudicación OTIC'!BT61)</f>
        <v>El curso aborda temas como generación de ideas de negocio, planificación estratégica, modelo canvas, marketing básico, gestión financiera y formalización. Está dirigido a personas que desean emprender o mejorar su proyecto actual, con enfoque práctico y adaptable a distintos contextos.</v>
      </c>
      <c r="BU61" s="85">
        <f>IF(VLOOKUP(A61,'BD OFICIAL'!$A$1:$AL$2098,7,0)=D61,0,1)</f>
        <v>0</v>
      </c>
      <c r="BV61" s="85">
        <f>IF(VLOOKUP(A61,'BD OFICIAL'!$A$1:$AL$2098,11,0)=J61,0,1)</f>
        <v>0</v>
      </c>
      <c r="BW61" s="85">
        <f>IF(VLOOKUP(A61,'BD OFICIAL'!$A$1:$AL$2098,13,0)=L61,0,1)</f>
        <v>0</v>
      </c>
      <c r="BX61" s="2">
        <f>IF(VLOOKUP(A61,'BD OFICIAL'!$A$1:$AL$2098,16,0)=O61,0,1)</f>
        <v>0</v>
      </c>
      <c r="BY61" s="2">
        <f>IF(VLOOKUP(A61,'BD OFICIAL'!$A$1:$AL$2098,17,0)=P61,0,1)</f>
        <v>0</v>
      </c>
      <c r="BZ61" s="2">
        <f>IF(VLOOKUP(A61,'BD OFICIAL'!$A$1:$AL$2098,19,0)=R61,0,1)</f>
        <v>0</v>
      </c>
      <c r="CA61" s="2">
        <f>IF(VLOOKUP(A61,'BD OFICIAL'!$A$1:$AL$2098,21,0)=T61,0,1)</f>
        <v>0</v>
      </c>
      <c r="CB61" s="2">
        <f>IF(VLOOKUP(A61,'BD OFICIAL'!$A$1:$AL$2098,24,0)=AK61,0,1)</f>
        <v>0</v>
      </c>
      <c r="CC61" s="2">
        <f>IF(VLOOKUP(A61,'BD OFICIAL'!$A$1:$AL$2098,25,0)=X61,0,1)</f>
        <v>0</v>
      </c>
      <c r="CD61" s="2">
        <f>IF(VLOOKUP(A61,'BD OFICIAL'!$A$1:$AL$2098,26,0)=Y61,0,1)</f>
        <v>0</v>
      </c>
      <c r="CE61" s="2">
        <f>IF(VLOOKUP(A61,'BD OFICIAL'!$A$1:$AL$2098,27,0)=Z61,0,1)</f>
        <v>0</v>
      </c>
      <c r="CF61" s="2">
        <f>IF(VLOOKUP(A61,'BD OFICIAL'!$A$1:$AL$2098,28,0)=AA61,0,1)</f>
        <v>0</v>
      </c>
      <c r="CG61" s="2">
        <f>IF(VLOOKUP(A61,'BD OFICIAL'!$A$1:$AL$2098,33,0)=AF61,0,1)</f>
        <v>0</v>
      </c>
      <c r="CH61" s="2">
        <f>IF(VLOOKUP(A61,'BD OFICIAL'!$A$1:$AL$2098,35,0)=AH61,0,1)</f>
        <v>0</v>
      </c>
      <c r="CI61" s="85">
        <f>IF(VLOOKUP(A61,'BD OFICIAL'!$A$1:$AL$2098,34,0)=AL61,0,1)</f>
        <v>0</v>
      </c>
      <c r="CJ61" s="12">
        <f>VLOOKUP(A61,'BD OFICIAL'!$A$1:$AM$2098,36,0)*AM61-AP61</f>
        <v>0</v>
      </c>
      <c r="CK61" s="85" t="str">
        <f t="shared" si="0"/>
        <v>SSH</v>
      </c>
      <c r="CL61" s="85" t="str">
        <f t="shared" si="1"/>
        <v>SI</v>
      </c>
      <c r="CM61" s="85" t="str">
        <f t="shared" si="35"/>
        <v>NO</v>
      </c>
      <c r="CN61" s="31">
        <f t="shared" si="36"/>
        <v>0</v>
      </c>
      <c r="CO61" s="31">
        <f t="shared" si="4"/>
        <v>0</v>
      </c>
      <c r="CP61" s="31">
        <f t="shared" si="37"/>
        <v>0</v>
      </c>
      <c r="CQ61" s="31">
        <f>IF(Y61="NO",0,IF(Y61="SI",IF(VLOOKUP(A61,'BD OFICIAL'!$A:$AO,40,0)=AQ61,0,1)))</f>
        <v>0</v>
      </c>
      <c r="CR61" s="31">
        <f>IF(Z61="NO",0,IF(Z61="SI",IF(VLOOKUP(B61,'BD OFICIAL'!$A:$AO,41,0)=AS61,0,1)))</f>
        <v>0</v>
      </c>
      <c r="CS61" s="31">
        <f t="shared" si="6"/>
        <v>0</v>
      </c>
      <c r="CT61" s="31">
        <f t="shared" si="7"/>
        <v>0</v>
      </c>
      <c r="CU61" s="31">
        <f>IF(VLOOKUP(A61,'BD OFICIAL'!$A$1:$AL$1056,31,0)="SI",IF(AT61&gt;0,0,1),IF(AT61=0,0,1))</f>
        <v>0</v>
      </c>
      <c r="CV61" s="31">
        <f t="shared" si="8"/>
        <v>0</v>
      </c>
      <c r="CW61" s="31">
        <f t="shared" si="38"/>
        <v>0</v>
      </c>
      <c r="CX61" s="85" t="str">
        <f t="shared" si="39"/>
        <v>SI</v>
      </c>
      <c r="CY61" s="31">
        <f t="shared" si="40"/>
        <v>0</v>
      </c>
      <c r="CZ61" s="85" t="str">
        <f>IF(ISERROR(VLOOKUP(AI61,EXPERIENCIA!$A$1:$C$2100,1,0)),"NO","SI")</f>
        <v>NO</v>
      </c>
      <c r="DA61" s="85">
        <f>IF(CX61="no","NO APLICA",IF(AX61=0,"ERROR NOTA",IF(AND(AX61&gt;1,CZ61="NO"),"ERROR NOTA",IF(AND(CZ61="NO",AX61=1),0,IF(VLOOKUP(AI61,EXPERIENCIA!$A$1:$C$2100,3,0)=AX61,0,"ERROR NOTA")))))</f>
        <v>0</v>
      </c>
      <c r="DB61" s="85" t="str">
        <f>IF(ISERROR(VLOOKUP(AI61,COMPORTAMIENTO!$A$1:$C$2100,1,0)),"NO","SI")</f>
        <v>SI</v>
      </c>
      <c r="DC61" s="85">
        <f>IF(CX61="NO","NO APLICA",IF(AY61=0,"ERROR NOTA",IF(AND(DB61="NO",AY61=7),0,IF(VLOOKUP(AI61,COMPORTAMIENTO!$A$2:$H$2100,8,0)=AY61,0,"ERROR NOTA"))))</f>
        <v>0</v>
      </c>
      <c r="DD61" s="104">
        <f t="shared" si="41"/>
        <v>0.1</v>
      </c>
      <c r="DE61" s="104">
        <f t="shared" si="42"/>
        <v>0.70000000000000007</v>
      </c>
      <c r="DF61" s="85" t="str">
        <f t="shared" si="14"/>
        <v>SI</v>
      </c>
      <c r="DG61" s="85">
        <f t="shared" si="43"/>
        <v>0</v>
      </c>
      <c r="DH61" s="85">
        <f t="shared" si="44"/>
        <v>0</v>
      </c>
      <c r="DI61" s="85">
        <f t="shared" si="45"/>
        <v>0</v>
      </c>
      <c r="DJ61" s="12">
        <f t="shared" si="46"/>
        <v>7.0000000000000009</v>
      </c>
      <c r="DK61" s="7">
        <f t="shared" si="47"/>
        <v>7.0000000000000009</v>
      </c>
      <c r="DL61" s="12">
        <f t="shared" si="20"/>
        <v>4130</v>
      </c>
      <c r="DM61" s="12">
        <f>VLOOKUP(A61,'5 TD'!$A:$B,2,0)</f>
        <v>4130</v>
      </c>
      <c r="DN61" s="7">
        <f t="shared" si="21"/>
        <v>7</v>
      </c>
      <c r="DO61" s="85" t="str">
        <f t="shared" si="48"/>
        <v>APROBADO</v>
      </c>
      <c r="DP61" s="85" t="str">
        <f t="shared" si="49"/>
        <v>APROBADO</v>
      </c>
      <c r="DQ61" s="7">
        <f t="shared" si="50"/>
        <v>6.4</v>
      </c>
      <c r="DR61" s="85" t="str">
        <f t="shared" si="25"/>
        <v>APROBADO</v>
      </c>
      <c r="DS61" s="2" t="str">
        <f>+('3 Planilla Preadjudicación OTIC'!BN61)</f>
        <v>SI</v>
      </c>
      <c r="DT61" s="2">
        <f>IF(DR61="APROBADO",VLOOKUP(A61,'5 TD'!$D$3:$E$270,2,0),"NO APLICA")</f>
        <v>6.4</v>
      </c>
      <c r="DU61" s="2" t="str">
        <f t="shared" si="26"/>
        <v>SI</v>
      </c>
      <c r="DV61" s="2">
        <f>IF(DU61="SI",VLOOKUP(A61,'5 TD'!$G$3:$H$270,2,0),"NO APLICA ")</f>
        <v>7.0000000000000009</v>
      </c>
      <c r="DW61" s="2" t="str">
        <f t="shared" si="27"/>
        <v>SI</v>
      </c>
      <c r="DX61" s="2">
        <f>IF(DW61="SI",VLOOKUP(A61,'5 TD'!$J$4:$K$472,2,0),"NO APLICA")</f>
        <v>7</v>
      </c>
      <c r="DY61" s="2" t="str">
        <f t="shared" si="28"/>
        <v>SI</v>
      </c>
      <c r="DZ61" s="7">
        <f>IF(DY61="SI",VLOOKUP(A61,'5 TD'!$M$4:$N$350,2,0),"NO APLICA")</f>
        <v>7</v>
      </c>
      <c r="EA61" s="2" t="str">
        <f t="shared" si="29"/>
        <v>NO</v>
      </c>
      <c r="EB61" s="12" t="str">
        <f t="shared" si="30"/>
        <v/>
      </c>
      <c r="EC61" s="12" t="str">
        <f>IF(EA61="SI",VLOOKUP(A61,'5 TD'!$V$4:$W$479,2,0),"NO APLICA")</f>
        <v>NO APLICA</v>
      </c>
      <c r="ED61" s="2" t="s">
        <v>2600</v>
      </c>
      <c r="EE61" s="79">
        <f>IF(ED61="SI",VLOOKUP(AI61,COMPORTAMIENTO!$A$1:$H$2100,7,0),"NO APLICA")</f>
        <v>0</v>
      </c>
      <c r="EF61" s="12">
        <f>IF(ED61="SI",VLOOKUP(A61,'5 TD'!$P$2:$Q$479,2,0),"NO APLICA")</f>
        <v>0</v>
      </c>
      <c r="EG61" s="2" t="str">
        <f t="shared" si="52"/>
        <v>SI</v>
      </c>
      <c r="EH61" s="2">
        <f>IF(CZ61="no",0,VLOOKUP(AI61,EXPERIENCIA!$A$1:$C$2100,2,0))</f>
        <v>0</v>
      </c>
      <c r="EI61" s="2">
        <f>IF(CZ61="si",VLOOKUP(A61,'5 TD'!$S$3:$T$2103,2,0),0)</f>
        <v>0</v>
      </c>
      <c r="EJ61" s="2" t="str">
        <f t="shared" si="53"/>
        <v>SI</v>
      </c>
      <c r="EK61" s="2" t="str">
        <f>+('3 Planilla Preadjudicación OTIC'!BU61)</f>
        <v>d) Menor valor hora en su oferta económica para el curso.</v>
      </c>
      <c r="EL61" s="4"/>
      <c r="EM61" s="3"/>
      <c r="EN61" s="3"/>
      <c r="EO61" s="86" t="s">
        <v>64</v>
      </c>
      <c r="EQ61" s="86"/>
    </row>
    <row r="62" spans="1:147" ht="15" customHeight="1" x14ac:dyDescent="0.3">
      <c r="A62" s="2">
        <f>+('3 Planilla Preadjudicación OTIC'!A62)</f>
        <v>14405</v>
      </c>
      <c r="B62" s="2" t="str">
        <f>+('3 Planilla Preadjudicación OTIC'!B62)</f>
        <v>65181652-1</v>
      </c>
      <c r="C62" s="4">
        <f>+('3 Planilla Preadjudicación OTIC'!E62)</f>
        <v>2025</v>
      </c>
      <c r="D62" s="4" t="str">
        <f>+('3 Planilla Preadjudicación OTIC'!F62)</f>
        <v>MANDATO</v>
      </c>
      <c r="E62" s="4" t="str">
        <f>+('3 Planilla Preadjudicación OTIC'!G62)</f>
        <v>70012450-9</v>
      </c>
      <c r="F62" s="4" t="str">
        <f>+('3 Planilla Preadjudicación OTIC'!H62)</f>
        <v>SOCIEDAD DE ASISTENCIA Y CAPACTIACIÓN</v>
      </c>
      <c r="G62" s="4"/>
      <c r="H62" s="4"/>
      <c r="I62" s="4" t="str">
        <f>+('3 Planilla Preadjudicación OTIC'!I62)</f>
        <v>HERRAMIENTAS TRANSVERSALES PARA EL EMPLEO</v>
      </c>
      <c r="J62" s="4" t="str">
        <f>+('3 Planilla Preadjudicación OTIC'!J62)</f>
        <v>SIN PLAN FORMATIVO</v>
      </c>
      <c r="K62" s="4" t="str">
        <f>+('3 Planilla Preadjudicación OTIC'!K62)</f>
        <v/>
      </c>
      <c r="L62" s="4" t="str">
        <f>+('3 Planilla Preadjudicación OTIC'!L62)</f>
        <v/>
      </c>
      <c r="M62" s="2">
        <f>+('3 Planilla Preadjudicación OTIC'!M62)</f>
        <v>13</v>
      </c>
      <c r="N62" s="4" t="str">
        <f>+('3 Planilla Preadjudicación OTIC'!N62)</f>
        <v>METROPOLITANA</v>
      </c>
      <c r="O62" s="4" t="str">
        <f>+('3 Planilla Preadjudicación OTIC'!O62)</f>
        <v>PUENTE ALTO</v>
      </c>
      <c r="P62" s="4" t="str">
        <f>+('3 Planilla Preadjudicación OTIC'!P62)</f>
        <v>TRABAJADORES ACTIVOS O EN PROCESO DE RECONVERSIÓN LABORAL</v>
      </c>
      <c r="Q62" s="4" t="str">
        <f>+('3 Planilla Preadjudicación OTIC'!Q62)</f>
        <v>PRESENCIAL</v>
      </c>
      <c r="R62" s="4" t="str">
        <f>+('3 Planilla Preadjudicación OTIC'!R62)</f>
        <v>DEPENDIENTE</v>
      </c>
      <c r="S62" s="4">
        <f>+('3 Planilla Preadjudicación OTIC'!S62)</f>
        <v>22</v>
      </c>
      <c r="T62" s="2">
        <f>+('3 Planilla Preadjudicación OTIC'!T62)</f>
        <v>20</v>
      </c>
      <c r="U62" s="2">
        <f>+('3 Planilla Preadjudicación OTIC'!U62)</f>
        <v>0</v>
      </c>
      <c r="V62" s="2">
        <f>+('3 Planilla Preadjudicación OTIC'!V62)</f>
        <v>0</v>
      </c>
      <c r="W62" s="2">
        <f>+('3 Planilla Preadjudicación OTIC'!W62)</f>
        <v>88</v>
      </c>
      <c r="X62" s="2">
        <f>+('3 Planilla Preadjudicación OTIC'!X62)</f>
        <v>4</v>
      </c>
      <c r="Y62" s="2" t="str">
        <f>+('3 Planilla Preadjudicación OTIC'!Y62)</f>
        <v>SI</v>
      </c>
      <c r="Z62" s="2" t="str">
        <f>+('3 Planilla Preadjudicación OTIC'!Z62)</f>
        <v>NO</v>
      </c>
      <c r="AA62" s="2" t="str">
        <f>+('3 Planilla Preadjudicación OTIC'!AA62)</f>
        <v>NO</v>
      </c>
      <c r="AB62" s="4" t="str">
        <f>+('3 Planilla Preadjudicación OTIC'!AB62)</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62" s="4" t="str">
        <f>+('3 Planilla Preadjudicación OTIC'!AC62)</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62" s="2" t="str">
        <f>+('3 Planilla Preadjudicación OTIC'!AD62)</f>
        <v>NO</v>
      </c>
      <c r="AE62" s="4">
        <f>+('3 Planilla Preadjudicación OTIC'!AE62)</f>
        <v>0</v>
      </c>
      <c r="AF62" s="2" t="str">
        <f>+('3 Planilla Preadjudicación OTIC'!AF62)</f>
        <v>CERRADA</v>
      </c>
      <c r="AG62" s="2">
        <f>+('3 Planilla Preadjudicación OTIC'!AG62)</f>
        <v>22</v>
      </c>
      <c r="AH62" s="2">
        <f>+('3 Planilla Preadjudicación OTIC'!AH62)</f>
        <v>1</v>
      </c>
      <c r="AI62" s="135" t="str">
        <f>+('3 Planilla Preadjudicación OTIC'!AI62)</f>
        <v>78107238-9</v>
      </c>
      <c r="AJ62" s="4" t="str">
        <f>+('3 Planilla Preadjudicación OTIC'!AJ62)</f>
        <v>Centro de Capacitacion Profesional Proyecto Creces SpA</v>
      </c>
      <c r="AK62" s="2">
        <f>+('3 Planilla Preadjudicación OTIC'!AK62)</f>
        <v>88</v>
      </c>
      <c r="AL62" s="2">
        <f>+('3 Planilla Preadjudicación OTIC'!AL62)</f>
        <v>22</v>
      </c>
      <c r="AM62" s="12">
        <f>+('3 Planilla Preadjudicación OTIC'!AM62)</f>
        <v>4130</v>
      </c>
      <c r="AN62" s="12">
        <f>+('3 Planilla Preadjudicación OTIC'!AN62)</f>
        <v>0</v>
      </c>
      <c r="AO62" s="12">
        <f>+('3 Planilla Preadjudicación OTIC'!AO62)</f>
        <v>0</v>
      </c>
      <c r="AP62" s="12">
        <f>+('3 Planilla Preadjudicación OTIC'!AP62)</f>
        <v>7268800</v>
      </c>
      <c r="AQ62" s="12">
        <f>+('3 Planilla Preadjudicación OTIC'!AQ62)</f>
        <v>1760000</v>
      </c>
      <c r="AR62" s="12">
        <f>+('3 Planilla Preadjudicación OTIC'!AR62)</f>
        <v>0</v>
      </c>
      <c r="AS62" s="12">
        <f>+('3 Planilla Preadjudicación OTIC'!AS62)</f>
        <v>0</v>
      </c>
      <c r="AT62" s="12">
        <f>+('3 Planilla Preadjudicación OTIC'!AT62)</f>
        <v>0</v>
      </c>
      <c r="AU62" s="12">
        <f>+('3 Planilla Preadjudicación OTIC'!AU62)</f>
        <v>9028800</v>
      </c>
      <c r="AV62" s="2" t="str">
        <f>+('3 Planilla Preadjudicación OTIC'!AV62)</f>
        <v>SI</v>
      </c>
      <c r="AW62" s="4">
        <f>+('3 Planilla Preadjudicación OTIC'!AW62)</f>
        <v>0</v>
      </c>
      <c r="AX62" s="2">
        <f>+('3 Planilla Preadjudicación OTIC'!AX62)</f>
        <v>1</v>
      </c>
      <c r="AY62" s="2">
        <f>+('3 Planilla Preadjudicación OTIC'!AY62)</f>
        <v>7</v>
      </c>
      <c r="AZ62" s="2">
        <f>+('3 Planilla Preadjudicación OTIC'!AZ62)</f>
        <v>7</v>
      </c>
      <c r="BA62" s="2">
        <f>+('3 Planilla Preadjudicación OTIC'!BA62)</f>
        <v>7</v>
      </c>
      <c r="BB62" s="2">
        <f>+('3 Planilla Preadjudicación OTIC'!BB62)</f>
        <v>7</v>
      </c>
      <c r="BC62" s="2">
        <f>+('3 Planilla Preadjudicación OTIC'!BC62)</f>
        <v>7</v>
      </c>
      <c r="BD62" s="2">
        <f>+('3 Planilla Preadjudicación OTIC'!BD62)</f>
        <v>7</v>
      </c>
      <c r="BE62" s="2">
        <f>+('3 Planilla Preadjudicación OTIC'!BE62)</f>
        <v>7</v>
      </c>
      <c r="BF62" s="2">
        <f>+('3 Planilla Preadjudicación OTIC'!BF62)</f>
        <v>7</v>
      </c>
      <c r="BG62" s="2">
        <f>+('3 Planilla Preadjudicación OTIC'!BG62)</f>
        <v>7</v>
      </c>
      <c r="BH62" s="2">
        <f>+('3 Planilla Preadjudicación OTIC'!BH62)</f>
        <v>7</v>
      </c>
      <c r="BI62" s="2">
        <f>+('3 Planilla Preadjudicación OTIC'!BI62)</f>
        <v>1</v>
      </c>
      <c r="BJ62" s="2">
        <f>+('3 Planilla Preadjudicación OTIC'!BJ62)</f>
        <v>5</v>
      </c>
      <c r="BK62" s="2">
        <f>+('3 Planilla Preadjudicación OTIC'!BK62)</f>
        <v>1</v>
      </c>
      <c r="BL62" s="2">
        <f>+('3 Planilla Preadjudicación OTIC'!BL62)</f>
        <v>7</v>
      </c>
      <c r="BM62" s="104">
        <f>ROUND(('3 Planilla Preadjudicación OTIC'!BM62),1)</f>
        <v>5.6</v>
      </c>
      <c r="BN62" s="4" t="str">
        <f>+('3 Planilla Preadjudicación OTIC'!BN62)</f>
        <v>NO</v>
      </c>
      <c r="BO62" s="4">
        <f>+('3 Planilla Preadjudicación OTIC'!BO62)</f>
        <v>0</v>
      </c>
      <c r="BP62" s="4">
        <f>+('3 Planilla Preadjudicación OTIC'!BP62)</f>
        <v>0</v>
      </c>
      <c r="BQ62" s="4">
        <f>+('3 Planilla Preadjudicación OTIC'!BQ62)</f>
        <v>0</v>
      </c>
      <c r="BR62" s="4">
        <f>+('3 Planilla Preadjudicación OTIC'!BR62)</f>
        <v>0</v>
      </c>
      <c r="BS62" s="4">
        <f>+('3 Planilla Preadjudicación OTIC'!BS62)</f>
        <v>0</v>
      </c>
      <c r="BT62" s="4">
        <f>+('3 Planilla Preadjudicación OTIC'!BT62)</f>
        <v>0</v>
      </c>
      <c r="BU62" s="85">
        <f>IF(VLOOKUP(A62,'BD OFICIAL'!$A$1:$AL$2098,7,0)=D62,0,1)</f>
        <v>0</v>
      </c>
      <c r="BV62" s="85">
        <f>IF(VLOOKUP(A62,'BD OFICIAL'!$A$1:$AL$2098,11,0)=J62,0,1)</f>
        <v>0</v>
      </c>
      <c r="BW62" s="85">
        <f>IF(VLOOKUP(A62,'BD OFICIAL'!$A$1:$AL$2098,13,0)=L62,0,1)</f>
        <v>0</v>
      </c>
      <c r="BX62" s="2">
        <f>IF(VLOOKUP(A62,'BD OFICIAL'!$A$1:$AL$2098,16,0)=O62,0,1)</f>
        <v>0</v>
      </c>
      <c r="BY62" s="2">
        <f>IF(VLOOKUP(A62,'BD OFICIAL'!$A$1:$AL$2098,17,0)=P62,0,1)</f>
        <v>0</v>
      </c>
      <c r="BZ62" s="2">
        <f>IF(VLOOKUP(A62,'BD OFICIAL'!$A$1:$AL$2098,19,0)=R62,0,1)</f>
        <v>0</v>
      </c>
      <c r="CA62" s="2">
        <f>IF(VLOOKUP(A62,'BD OFICIAL'!$A$1:$AL$2098,21,0)=T62,0,1)</f>
        <v>0</v>
      </c>
      <c r="CB62" s="2">
        <f>IF(VLOOKUP(A62,'BD OFICIAL'!$A$1:$AL$2098,24,0)=AK62,0,1)</f>
        <v>0</v>
      </c>
      <c r="CC62" s="2">
        <f>IF(VLOOKUP(A62,'BD OFICIAL'!$A$1:$AL$2098,25,0)=X62,0,1)</f>
        <v>0</v>
      </c>
      <c r="CD62" s="2">
        <f>IF(VLOOKUP(A62,'BD OFICIAL'!$A$1:$AL$2098,26,0)=Y62,0,1)</f>
        <v>0</v>
      </c>
      <c r="CE62" s="2">
        <f>IF(VLOOKUP(A62,'BD OFICIAL'!$A$1:$AL$2098,27,0)=Z62,0,1)</f>
        <v>0</v>
      </c>
      <c r="CF62" s="2">
        <f>IF(VLOOKUP(A62,'BD OFICIAL'!$A$1:$AL$2098,28,0)=AA62,0,1)</f>
        <v>0</v>
      </c>
      <c r="CG62" s="2">
        <f>IF(VLOOKUP(A62,'BD OFICIAL'!$A$1:$AL$2098,33,0)=AF62,0,1)</f>
        <v>0</v>
      </c>
      <c r="CH62" s="2">
        <f>IF(VLOOKUP(A62,'BD OFICIAL'!$A$1:$AL$2098,35,0)=AH62,0,1)</f>
        <v>0</v>
      </c>
      <c r="CI62" s="85">
        <f>IF(VLOOKUP(A62,'BD OFICIAL'!$A$1:$AL$2098,34,0)=AL62,0,1)</f>
        <v>0</v>
      </c>
      <c r="CJ62" s="12">
        <f>VLOOKUP(A62,'BD OFICIAL'!$A$1:$AM$2098,36,0)*AM62-AP62</f>
        <v>0</v>
      </c>
      <c r="CK62" s="85" t="str">
        <f t="shared" si="0"/>
        <v>SSH</v>
      </c>
      <c r="CL62" s="85" t="str">
        <f t="shared" si="1"/>
        <v>NO</v>
      </c>
      <c r="CM62" s="85" t="str">
        <f t="shared" si="35"/>
        <v>SI</v>
      </c>
      <c r="CN62" s="31">
        <f t="shared" si="36"/>
        <v>0</v>
      </c>
      <c r="CO62" s="31">
        <f t="shared" si="4"/>
        <v>0</v>
      </c>
      <c r="CP62" s="31">
        <f t="shared" si="37"/>
        <v>0</v>
      </c>
      <c r="CQ62" s="31">
        <f>IF(Y62="NO",0,IF(Y62="SI",IF(VLOOKUP(A62,'BD OFICIAL'!$A:$AO,40,0)=AQ62,0,1)))</f>
        <v>0</v>
      </c>
      <c r="CR62" s="31">
        <f>IF(Z62="NO",0,IF(Z62="SI",IF(VLOOKUP(B62,'BD OFICIAL'!$A:$AO,41,0)=AS62,0,1)))</f>
        <v>0</v>
      </c>
      <c r="CS62" s="31">
        <f t="shared" si="6"/>
        <v>0</v>
      </c>
      <c r="CT62" s="31">
        <f t="shared" si="7"/>
        <v>0</v>
      </c>
      <c r="CU62" s="31">
        <f>IF(VLOOKUP(A62,'BD OFICIAL'!$A$1:$AL$1056,31,0)="SI",IF(AT62&gt;0,0,1),IF(AT62=0,0,1))</f>
        <v>0</v>
      </c>
      <c r="CV62" s="31">
        <f t="shared" si="8"/>
        <v>0</v>
      </c>
      <c r="CW62" s="31">
        <f t="shared" si="38"/>
        <v>0</v>
      </c>
      <c r="CX62" s="85" t="str">
        <f t="shared" si="39"/>
        <v>SI</v>
      </c>
      <c r="CY62" s="31">
        <f t="shared" si="40"/>
        <v>0</v>
      </c>
      <c r="CZ62" s="85" t="str">
        <f>IF(ISERROR(VLOOKUP(AI62,EXPERIENCIA!$A$1:$C$2100,1,0)),"NO","SI")</f>
        <v>NO</v>
      </c>
      <c r="DA62" s="85">
        <f>IF(CX62="no","NO APLICA",IF(AX62=0,"ERROR NOTA",IF(AND(AX62&gt;1,CZ62="NO"),"ERROR NOTA",IF(AND(CZ62="NO",AX62=1),0,IF(VLOOKUP(AI62,EXPERIENCIA!$A$1:$C$2100,3,0)=AX62,0,"ERROR NOTA")))))</f>
        <v>0</v>
      </c>
      <c r="DB62" s="85" t="str">
        <f>IF(ISERROR(VLOOKUP(AI62,COMPORTAMIENTO!$A$1:$C$2100,1,0)),"NO","SI")</f>
        <v>SI</v>
      </c>
      <c r="DC62" s="85">
        <f>IF(CX62="NO","NO APLICA",IF(AY62=0,"ERROR NOTA",IF(AND(DB62="NO",AY62=7),0,IF(VLOOKUP(AI62,COMPORTAMIENTO!$A$2:$H$2100,8,0)=AY62,0,"ERROR NOTA"))))</f>
        <v>0</v>
      </c>
      <c r="DD62" s="104">
        <f t="shared" si="41"/>
        <v>0.1</v>
      </c>
      <c r="DE62" s="104">
        <f t="shared" si="42"/>
        <v>0.70000000000000007</v>
      </c>
      <c r="DF62" s="85" t="str">
        <f t="shared" si="14"/>
        <v>NO</v>
      </c>
      <c r="DG62" s="85">
        <f t="shared" si="43"/>
        <v>7</v>
      </c>
      <c r="DH62" s="85">
        <f t="shared" si="44"/>
        <v>7</v>
      </c>
      <c r="DI62" s="85">
        <f t="shared" si="45"/>
        <v>7</v>
      </c>
      <c r="DJ62" s="12">
        <f t="shared" si="46"/>
        <v>5</v>
      </c>
      <c r="DK62" s="7">
        <f t="shared" si="47"/>
        <v>5.9</v>
      </c>
      <c r="DL62" s="12">
        <f t="shared" si="20"/>
        <v>4130</v>
      </c>
      <c r="DM62" s="12">
        <f>VLOOKUP(A62,'5 TD'!$A:$B,2,0)</f>
        <v>4130</v>
      </c>
      <c r="DN62" s="7">
        <f t="shared" si="21"/>
        <v>7</v>
      </c>
      <c r="DO62" s="85" t="str">
        <f t="shared" si="48"/>
        <v>APROBADO</v>
      </c>
      <c r="DP62" s="85" t="str">
        <f t="shared" si="49"/>
        <v>APROBADO</v>
      </c>
      <c r="DQ62" s="7">
        <f t="shared" si="50"/>
        <v>5.6</v>
      </c>
      <c r="DR62" s="85" t="str">
        <f t="shared" si="25"/>
        <v>APROBADO</v>
      </c>
      <c r="DS62" s="2" t="str">
        <f>+('3 Planilla Preadjudicación OTIC'!BN62)</f>
        <v>NO</v>
      </c>
      <c r="DT62" s="2">
        <f>IF(DR62="APROBADO",VLOOKUP(A62,'5 TD'!$D$3:$E$270,2,0),"NO APLICA")</f>
        <v>7</v>
      </c>
      <c r="DU62" s="2" t="str">
        <f t="shared" si="26"/>
        <v>NO</v>
      </c>
      <c r="DV62" s="2" t="str">
        <f>IF(DU62="SI",VLOOKUP(A62,'5 TD'!$G$3:$H$270,2,0),"NO APLICA ")</f>
        <v xml:space="preserve">NO APLICA </v>
      </c>
      <c r="DW62" s="2" t="str">
        <f t="shared" si="27"/>
        <v>NO</v>
      </c>
      <c r="DX62" s="2" t="str">
        <f>IF(DW62="SI",VLOOKUP(A62,'5 TD'!$J$4:$K$472,2,0),"NO APLICA")</f>
        <v>NO APLICA</v>
      </c>
      <c r="DY62" s="2" t="str">
        <f t="shared" si="28"/>
        <v>NO APLICA</v>
      </c>
      <c r="DZ62" s="7" t="str">
        <f>IF(DY62="SI",VLOOKUP(A62,'5 TD'!$M$4:$N$350,2,0),"NO APLICA")</f>
        <v>NO APLICA</v>
      </c>
      <c r="EA62" s="2" t="str">
        <f t="shared" si="29"/>
        <v>NO APLICA</v>
      </c>
      <c r="EB62" s="12" t="str">
        <f t="shared" si="30"/>
        <v/>
      </c>
      <c r="EC62" s="12" t="str">
        <f>IF(EA62="SI",VLOOKUP(A62,'5 TD'!$V$4:$W$479,2,0),"NO APLICA")</f>
        <v>NO APLICA</v>
      </c>
      <c r="ED62" s="2" t="str">
        <f t="shared" si="51"/>
        <v>NO</v>
      </c>
      <c r="EE62" s="79" t="str">
        <f>IF(ED62="SI",VLOOKUP(AI62,COMPORTAMIENTO!$A$1:$H$2100,7,0),"NO APLICA")</f>
        <v>NO APLICA</v>
      </c>
      <c r="EF62" s="12" t="str">
        <f>IF(ED62="SI",VLOOKUP(A62,'5 TD'!$P$2:$Q$479,2,0),"NO APLICA")</f>
        <v>NO APLICA</v>
      </c>
      <c r="EG62" s="2" t="str">
        <f t="shared" si="52"/>
        <v>NO</v>
      </c>
      <c r="EH62" s="2">
        <f>IF(CZ62="no",0,VLOOKUP(AI62,EXPERIENCIA!$A$1:$C$2100,2,0))</f>
        <v>0</v>
      </c>
      <c r="EI62" s="2">
        <f>IF(CZ62="si",VLOOKUP(A62,'5 TD'!$S$3:$T$2103,2,0),0)</f>
        <v>0</v>
      </c>
      <c r="EJ62" s="2" t="str">
        <f t="shared" si="53"/>
        <v>SI</v>
      </c>
      <c r="EK62" s="2">
        <f>+('3 Planilla Preadjudicación OTIC'!BU62)</f>
        <v>0</v>
      </c>
      <c r="EL62" s="4"/>
      <c r="EM62" s="3"/>
      <c r="EN62" s="3"/>
      <c r="EQ62" s="86"/>
    </row>
    <row r="63" spans="1:147" ht="15" customHeight="1" x14ac:dyDescent="0.3">
      <c r="A63" s="2">
        <f>+('3 Planilla Preadjudicación OTIC'!A63)</f>
        <v>14401</v>
      </c>
      <c r="B63" s="2" t="str">
        <f>+('3 Planilla Preadjudicación OTIC'!B63)</f>
        <v>65181652-1</v>
      </c>
      <c r="C63" s="4">
        <f>+('3 Planilla Preadjudicación OTIC'!E63)</f>
        <v>2025</v>
      </c>
      <c r="D63" s="4" t="str">
        <f>+('3 Planilla Preadjudicación OTIC'!F63)</f>
        <v>MANDATO</v>
      </c>
      <c r="E63" s="4" t="str">
        <f>+('3 Planilla Preadjudicación OTIC'!G63)</f>
        <v>70012450-9</v>
      </c>
      <c r="F63" s="4" t="str">
        <f>+('3 Planilla Preadjudicación OTIC'!H63)</f>
        <v>SOCIEDAD DE ASISTENCIA Y CAPACTIACIÓN</v>
      </c>
      <c r="G63" s="4"/>
      <c r="H63" s="4"/>
      <c r="I63" s="4" t="str">
        <f>+('3 Planilla Preadjudicación OTIC'!I63)</f>
        <v>HOJA DE CÁLCULO NIVEL AVANZADO</v>
      </c>
      <c r="J63" s="4" t="str">
        <f>+('3 Planilla Preadjudicación OTIC'!J63)</f>
        <v>SIN PLAN FORMATIVO</v>
      </c>
      <c r="K63" s="4" t="str">
        <f>+('3 Planilla Preadjudicación OTIC'!K63)</f>
        <v/>
      </c>
      <c r="L63" s="4" t="str">
        <f>+('3 Planilla Preadjudicación OTIC'!L63)</f>
        <v/>
      </c>
      <c r="M63" s="2">
        <f>+('3 Planilla Preadjudicación OTIC'!M63)</f>
        <v>13</v>
      </c>
      <c r="N63" s="4" t="str">
        <f>+('3 Planilla Preadjudicación OTIC'!N63)</f>
        <v>METROPOLITANA</v>
      </c>
      <c r="O63" s="4" t="str">
        <f>+('3 Planilla Preadjudicación OTIC'!O63)</f>
        <v>PUENTE ALTO</v>
      </c>
      <c r="P63" s="4" t="str">
        <f>+('3 Planilla Preadjudicación OTIC'!P63)</f>
        <v>TRABAJADORES ACTIVOS O EN PROCESO DE RECONVERSIÓN LABORAL</v>
      </c>
      <c r="Q63" s="4" t="str">
        <f>+('3 Planilla Preadjudicación OTIC'!Q63)</f>
        <v>PRESENCIAL</v>
      </c>
      <c r="R63" s="4" t="str">
        <f>+('3 Planilla Preadjudicación OTIC'!R63)</f>
        <v>DEPENDIENTE</v>
      </c>
      <c r="S63" s="4">
        <f>+('3 Planilla Preadjudicación OTIC'!S63)</f>
        <v>12</v>
      </c>
      <c r="T63" s="2">
        <f>+('3 Planilla Preadjudicación OTIC'!T63)</f>
        <v>20</v>
      </c>
      <c r="U63" s="2">
        <f>+('3 Planilla Preadjudicación OTIC'!U63)</f>
        <v>0</v>
      </c>
      <c r="V63" s="2">
        <f>+('3 Planilla Preadjudicación OTIC'!V63)</f>
        <v>0</v>
      </c>
      <c r="W63" s="2">
        <f>+('3 Planilla Preadjudicación OTIC'!W63)</f>
        <v>45</v>
      </c>
      <c r="X63" s="2">
        <f>+('3 Planilla Preadjudicación OTIC'!X63)</f>
        <v>4</v>
      </c>
      <c r="Y63" s="2" t="str">
        <f>+('3 Planilla Preadjudicación OTIC'!Y63)</f>
        <v>SI</v>
      </c>
      <c r="Z63" s="2" t="str">
        <f>+('3 Planilla Preadjudicación OTIC'!Z63)</f>
        <v>NO</v>
      </c>
      <c r="AA63" s="2" t="str">
        <f>+('3 Planilla Preadjudicación OTIC'!AA63)</f>
        <v>NO</v>
      </c>
      <c r="AB63" s="4" t="str">
        <f>+('3 Planilla Preadjudicación OTIC'!AB63)</f>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v>
      </c>
      <c r="AC63" s="4" t="str">
        <f>+('3 Planilla Preadjudicación OTIC'!AC63)</f>
        <v>TRABAJADORES ACTIVOS O EN PROCESO DE RECONVERSIÓN LABORAL, HOMBRES Y MUJERES, DE 18 AÑOS DE EDAD O MÁS, DE LA COMUNA DE PUENTE ALTO, CON EDUCACIÓN MEDIA COMPLETA PREFERENTEMENTE</v>
      </c>
      <c r="AD63" s="2" t="str">
        <f>+('3 Planilla Preadjudicación OTIC'!AD63)</f>
        <v>NO</v>
      </c>
      <c r="AE63" s="4">
        <f>+('3 Planilla Preadjudicación OTIC'!AE63)</f>
        <v>0</v>
      </c>
      <c r="AF63" s="2" t="str">
        <f>+('3 Planilla Preadjudicación OTIC'!AF63)</f>
        <v>CERRADA</v>
      </c>
      <c r="AG63" s="2">
        <f>+('3 Planilla Preadjudicación OTIC'!AG63)</f>
        <v>12</v>
      </c>
      <c r="AH63" s="2">
        <f>+('3 Planilla Preadjudicación OTIC'!AH63)</f>
        <v>1</v>
      </c>
      <c r="AI63" s="135" t="str">
        <f>+('3 Planilla Preadjudicación OTIC'!AI63)</f>
        <v>78107238-9</v>
      </c>
      <c r="AJ63" s="4" t="str">
        <f>+('3 Planilla Preadjudicación OTIC'!AJ63)</f>
        <v>Centro de Capacitacion Profesional Proyecto Creces SpA</v>
      </c>
      <c r="AK63" s="2">
        <f>+('3 Planilla Preadjudicación OTIC'!AK63)</f>
        <v>45</v>
      </c>
      <c r="AL63" s="2">
        <f>+('3 Planilla Preadjudicación OTIC'!AL63)</f>
        <v>12</v>
      </c>
      <c r="AM63" s="12">
        <f>+('3 Planilla Preadjudicación OTIC'!AM63)</f>
        <v>4130</v>
      </c>
      <c r="AN63" s="12">
        <f>+('3 Planilla Preadjudicación OTIC'!AN63)</f>
        <v>0</v>
      </c>
      <c r="AO63" s="12">
        <f>+('3 Planilla Preadjudicación OTIC'!AO63)</f>
        <v>0</v>
      </c>
      <c r="AP63" s="12">
        <f>+('3 Planilla Preadjudicación OTIC'!AP63)</f>
        <v>3717000</v>
      </c>
      <c r="AQ63" s="12">
        <f>+('3 Planilla Preadjudicación OTIC'!AQ63)</f>
        <v>960000</v>
      </c>
      <c r="AR63" s="12">
        <f>+('3 Planilla Preadjudicación OTIC'!AR63)</f>
        <v>0</v>
      </c>
      <c r="AS63" s="12">
        <f>+('3 Planilla Preadjudicación OTIC'!AS63)</f>
        <v>0</v>
      </c>
      <c r="AT63" s="12">
        <f>+('3 Planilla Preadjudicación OTIC'!AT63)</f>
        <v>0</v>
      </c>
      <c r="AU63" s="12">
        <f>+('3 Planilla Preadjudicación OTIC'!AU63)</f>
        <v>4677000</v>
      </c>
      <c r="AV63" s="2" t="str">
        <f>+('3 Planilla Preadjudicación OTIC'!AV63)</f>
        <v>SI</v>
      </c>
      <c r="AW63" s="4">
        <f>+('3 Planilla Preadjudicación OTIC'!AW63)</f>
        <v>0</v>
      </c>
      <c r="AX63" s="2">
        <f>+('3 Planilla Preadjudicación OTIC'!AX63)</f>
        <v>1</v>
      </c>
      <c r="AY63" s="2">
        <f>+('3 Planilla Preadjudicación OTIC'!AY63)</f>
        <v>7</v>
      </c>
      <c r="AZ63" s="2">
        <f>+('3 Planilla Preadjudicación OTIC'!AZ63)</f>
        <v>7</v>
      </c>
      <c r="BA63" s="2">
        <f>+('3 Planilla Preadjudicación OTIC'!BA63)</f>
        <v>7</v>
      </c>
      <c r="BB63" s="2">
        <f>+('3 Planilla Preadjudicación OTIC'!BB63)</f>
        <v>7</v>
      </c>
      <c r="BC63" s="2">
        <f>+('3 Planilla Preadjudicación OTIC'!BC63)</f>
        <v>7</v>
      </c>
      <c r="BD63" s="2">
        <f>+('3 Planilla Preadjudicación OTIC'!BD63)</f>
        <v>7</v>
      </c>
      <c r="BE63" s="2">
        <f>+('3 Planilla Preadjudicación OTIC'!BE63)</f>
        <v>7</v>
      </c>
      <c r="BF63" s="2">
        <f>+('3 Planilla Preadjudicación OTIC'!BF63)</f>
        <v>7</v>
      </c>
      <c r="BG63" s="2">
        <f>+('3 Planilla Preadjudicación OTIC'!BG63)</f>
        <v>7</v>
      </c>
      <c r="BH63" s="2">
        <f>+('3 Planilla Preadjudicación OTIC'!BH63)</f>
        <v>7</v>
      </c>
      <c r="BI63" s="2">
        <f>+('3 Planilla Preadjudicación OTIC'!BI63)</f>
        <v>5</v>
      </c>
      <c r="BJ63" s="2">
        <f>+('3 Planilla Preadjudicación OTIC'!BJ63)</f>
        <v>5</v>
      </c>
      <c r="BK63" s="2">
        <f>+('3 Planilla Preadjudicación OTIC'!BK63)</f>
        <v>5</v>
      </c>
      <c r="BL63" s="2">
        <f>+('3 Planilla Preadjudicación OTIC'!BL63)</f>
        <v>7</v>
      </c>
      <c r="BM63" s="104">
        <f>ROUND(('3 Planilla Preadjudicación OTIC'!BM63),1)</f>
        <v>6.1</v>
      </c>
      <c r="BN63" s="4" t="str">
        <f>+('3 Planilla Preadjudicación OTIC'!BN63)</f>
        <v>NO</v>
      </c>
      <c r="BO63" s="4">
        <f>+('3 Planilla Preadjudicación OTIC'!BO63)</f>
        <v>0</v>
      </c>
      <c r="BP63" s="4">
        <f>+('3 Planilla Preadjudicación OTIC'!BP63)</f>
        <v>0</v>
      </c>
      <c r="BQ63" s="4">
        <f>+('3 Planilla Preadjudicación OTIC'!BQ63)</f>
        <v>0</v>
      </c>
      <c r="BR63" s="4">
        <f>+('3 Planilla Preadjudicación OTIC'!BR63)</f>
        <v>0</v>
      </c>
      <c r="BS63" s="4">
        <f>+('3 Planilla Preadjudicación OTIC'!BS63)</f>
        <v>0</v>
      </c>
      <c r="BT63" s="4">
        <f>+('3 Planilla Preadjudicación OTIC'!BT63)</f>
        <v>0</v>
      </c>
      <c r="BU63" s="85">
        <f>IF(VLOOKUP(A63,'BD OFICIAL'!$A$1:$AL$2098,7,0)=D63,0,1)</f>
        <v>0</v>
      </c>
      <c r="BV63" s="85">
        <f>IF(VLOOKUP(A63,'BD OFICIAL'!$A$1:$AL$2098,11,0)=J63,0,1)</f>
        <v>0</v>
      </c>
      <c r="BW63" s="85">
        <f>IF(VLOOKUP(A63,'BD OFICIAL'!$A$1:$AL$2098,13,0)=L63,0,1)</f>
        <v>0</v>
      </c>
      <c r="BX63" s="2">
        <f>IF(VLOOKUP(A63,'BD OFICIAL'!$A$1:$AL$2098,16,0)=O63,0,1)</f>
        <v>0</v>
      </c>
      <c r="BY63" s="2">
        <f>IF(VLOOKUP(A63,'BD OFICIAL'!$A$1:$AL$2098,17,0)=P63,0,1)</f>
        <v>0</v>
      </c>
      <c r="BZ63" s="2">
        <f>IF(VLOOKUP(A63,'BD OFICIAL'!$A$1:$AL$2098,19,0)=R63,0,1)</f>
        <v>0</v>
      </c>
      <c r="CA63" s="2">
        <f>IF(VLOOKUP(A63,'BD OFICIAL'!$A$1:$AL$2098,21,0)=T63,0,1)</f>
        <v>0</v>
      </c>
      <c r="CB63" s="2">
        <f>IF(VLOOKUP(A63,'BD OFICIAL'!$A$1:$AL$2098,24,0)=AK63,0,1)</f>
        <v>0</v>
      </c>
      <c r="CC63" s="2">
        <f>IF(VLOOKUP(A63,'BD OFICIAL'!$A$1:$AL$2098,25,0)=X63,0,1)</f>
        <v>0</v>
      </c>
      <c r="CD63" s="2">
        <f>IF(VLOOKUP(A63,'BD OFICIAL'!$A$1:$AL$2098,26,0)=Y63,0,1)</f>
        <v>0</v>
      </c>
      <c r="CE63" s="2">
        <f>IF(VLOOKUP(A63,'BD OFICIAL'!$A$1:$AL$2098,27,0)=Z63,0,1)</f>
        <v>0</v>
      </c>
      <c r="CF63" s="2">
        <f>IF(VLOOKUP(A63,'BD OFICIAL'!$A$1:$AL$2098,28,0)=AA63,0,1)</f>
        <v>0</v>
      </c>
      <c r="CG63" s="2">
        <f>IF(VLOOKUP(A63,'BD OFICIAL'!$A$1:$AL$2098,33,0)=AF63,0,1)</f>
        <v>0</v>
      </c>
      <c r="CH63" s="2">
        <f>IF(VLOOKUP(A63,'BD OFICIAL'!$A$1:$AL$2098,35,0)=AH63,0,1)</f>
        <v>0</v>
      </c>
      <c r="CI63" s="85">
        <f>IF(VLOOKUP(A63,'BD OFICIAL'!$A$1:$AL$2098,34,0)=AL63,0,1)</f>
        <v>0</v>
      </c>
      <c r="CJ63" s="12">
        <f>VLOOKUP(A63,'BD OFICIAL'!$A$1:$AM$2098,36,0)*AM63-AP63</f>
        <v>0</v>
      </c>
      <c r="CK63" s="85" t="str">
        <f t="shared" si="0"/>
        <v>SSH</v>
      </c>
      <c r="CL63" s="85" t="str">
        <f t="shared" si="1"/>
        <v>NO</v>
      </c>
      <c r="CM63" s="85" t="str">
        <f t="shared" si="35"/>
        <v>SI</v>
      </c>
      <c r="CN63" s="31">
        <f t="shared" si="36"/>
        <v>0</v>
      </c>
      <c r="CO63" s="31">
        <f t="shared" si="4"/>
        <v>0</v>
      </c>
      <c r="CP63" s="31">
        <f t="shared" si="37"/>
        <v>0</v>
      </c>
      <c r="CQ63" s="31">
        <f>IF(Y63="NO",0,IF(Y63="SI",IF(VLOOKUP(A63,'BD OFICIAL'!$A:$AO,40,0)=AQ63,0,1)))</f>
        <v>0</v>
      </c>
      <c r="CR63" s="31">
        <f>IF(Z63="NO",0,IF(Z63="SI",IF(VLOOKUP(B63,'BD OFICIAL'!$A:$AO,41,0)=AS63,0,1)))</f>
        <v>0</v>
      </c>
      <c r="CS63" s="31">
        <f t="shared" si="6"/>
        <v>0</v>
      </c>
      <c r="CT63" s="31">
        <f t="shared" si="7"/>
        <v>0</v>
      </c>
      <c r="CU63" s="31">
        <f>IF(VLOOKUP(A63,'BD OFICIAL'!$A$1:$AL$1056,31,0)="SI",IF(AT63&gt;0,0,1),IF(AT63=0,0,1))</f>
        <v>0</v>
      </c>
      <c r="CV63" s="31">
        <f t="shared" si="8"/>
        <v>0</v>
      </c>
      <c r="CW63" s="31">
        <f t="shared" si="38"/>
        <v>0</v>
      </c>
      <c r="CX63" s="85" t="str">
        <f t="shared" si="39"/>
        <v>SI</v>
      </c>
      <c r="CY63" s="31">
        <f t="shared" si="40"/>
        <v>0</v>
      </c>
      <c r="CZ63" s="85" t="str">
        <f>IF(ISERROR(VLOOKUP(AI63,EXPERIENCIA!$A$1:$C$2100,1,0)),"NO","SI")</f>
        <v>NO</v>
      </c>
      <c r="DA63" s="85">
        <f>IF(CX63="no","NO APLICA",IF(AX63=0,"ERROR NOTA",IF(AND(AX63&gt;1,CZ63="NO"),"ERROR NOTA",IF(AND(CZ63="NO",AX63=1),0,IF(VLOOKUP(AI63,EXPERIENCIA!$A$1:$C$2100,3,0)=AX63,0,"ERROR NOTA")))))</f>
        <v>0</v>
      </c>
      <c r="DB63" s="85" t="str">
        <f>IF(ISERROR(VLOOKUP(AI63,COMPORTAMIENTO!$A$1:$C$2100,1,0)),"NO","SI")</f>
        <v>SI</v>
      </c>
      <c r="DC63" s="85">
        <f>IF(CX63="NO","NO APLICA",IF(AY63=0,"ERROR NOTA",IF(AND(DB63="NO",AY63=7),0,IF(VLOOKUP(AI63,COMPORTAMIENTO!$A$2:$H$2100,8,0)=AY63,0,"ERROR NOTA"))))</f>
        <v>0</v>
      </c>
      <c r="DD63" s="104">
        <f t="shared" si="41"/>
        <v>0.1</v>
      </c>
      <c r="DE63" s="104">
        <f t="shared" si="42"/>
        <v>0.70000000000000007</v>
      </c>
      <c r="DF63" s="85" t="str">
        <f t="shared" si="14"/>
        <v>NO</v>
      </c>
      <c r="DG63" s="85">
        <f t="shared" si="43"/>
        <v>7</v>
      </c>
      <c r="DH63" s="85">
        <f t="shared" si="44"/>
        <v>7</v>
      </c>
      <c r="DI63" s="85">
        <f t="shared" si="45"/>
        <v>7</v>
      </c>
      <c r="DJ63" s="12">
        <f t="shared" si="46"/>
        <v>6.2</v>
      </c>
      <c r="DK63" s="7">
        <f t="shared" si="47"/>
        <v>6.5600000000000005</v>
      </c>
      <c r="DL63" s="12">
        <f t="shared" si="20"/>
        <v>4130</v>
      </c>
      <c r="DM63" s="12">
        <f>VLOOKUP(A63,'5 TD'!$A:$B,2,0)</f>
        <v>4130</v>
      </c>
      <c r="DN63" s="7">
        <f t="shared" si="21"/>
        <v>7</v>
      </c>
      <c r="DO63" s="85" t="str">
        <f t="shared" si="48"/>
        <v>APROBADO</v>
      </c>
      <c r="DP63" s="85" t="str">
        <f t="shared" si="49"/>
        <v>APROBADO</v>
      </c>
      <c r="DQ63" s="7">
        <f t="shared" si="50"/>
        <v>6.1</v>
      </c>
      <c r="DR63" s="85" t="str">
        <f t="shared" si="25"/>
        <v>APROBADO</v>
      </c>
      <c r="DS63" s="2" t="str">
        <f>+('3 Planilla Preadjudicación OTIC'!BN63)</f>
        <v>NO</v>
      </c>
      <c r="DT63" s="2">
        <f>IF(DR63="APROBADO",VLOOKUP(A63,'5 TD'!$D$3:$E$270,2,0),"NO APLICA")</f>
        <v>7</v>
      </c>
      <c r="DU63" s="2" t="str">
        <f t="shared" si="26"/>
        <v>NO</v>
      </c>
      <c r="DV63" s="2" t="str">
        <f>IF(DU63="SI",VLOOKUP(A63,'5 TD'!$G$3:$H$270,2,0),"NO APLICA ")</f>
        <v xml:space="preserve">NO APLICA </v>
      </c>
      <c r="DW63" s="2" t="str">
        <f t="shared" si="27"/>
        <v>NO</v>
      </c>
      <c r="DX63" s="2" t="str">
        <f>IF(DW63="SI",VLOOKUP(A63,'5 TD'!$J$4:$K$472,2,0),"NO APLICA")</f>
        <v>NO APLICA</v>
      </c>
      <c r="DY63" s="2" t="str">
        <f t="shared" si="28"/>
        <v>NO APLICA</v>
      </c>
      <c r="DZ63" s="7" t="str">
        <f>IF(DY63="SI",VLOOKUP(A63,'5 TD'!$M$4:$N$350,2,0),"NO APLICA")</f>
        <v>NO APLICA</v>
      </c>
      <c r="EA63" s="2" t="str">
        <f t="shared" si="29"/>
        <v>NO APLICA</v>
      </c>
      <c r="EB63" s="12" t="str">
        <f t="shared" si="30"/>
        <v/>
      </c>
      <c r="EC63" s="12" t="str">
        <f>IF(EA63="SI",VLOOKUP(A63,'5 TD'!$V$4:$W$479,2,0),"NO APLICA")</f>
        <v>NO APLICA</v>
      </c>
      <c r="ED63" s="2" t="str">
        <f t="shared" si="51"/>
        <v>NO</v>
      </c>
      <c r="EE63" s="79" t="str">
        <f>IF(ED63="SI",VLOOKUP(AI63,COMPORTAMIENTO!$A$1:$H$2100,7,0),"NO APLICA")</f>
        <v>NO APLICA</v>
      </c>
      <c r="EF63" s="12" t="str">
        <f>IF(ED63="SI",VLOOKUP(A63,'5 TD'!$P$2:$Q$479,2,0),"NO APLICA")</f>
        <v>NO APLICA</v>
      </c>
      <c r="EG63" s="2" t="str">
        <f t="shared" si="52"/>
        <v>NO</v>
      </c>
      <c r="EH63" s="2">
        <f>IF(CZ63="no",0,VLOOKUP(AI63,EXPERIENCIA!$A$1:$C$2100,2,0))</f>
        <v>0</v>
      </c>
      <c r="EI63" s="2">
        <f>IF(CZ63="si",VLOOKUP(A63,'5 TD'!$S$3:$T$2103,2,0),0)</f>
        <v>0</v>
      </c>
      <c r="EJ63" s="2" t="str">
        <f t="shared" si="53"/>
        <v>SI</v>
      </c>
      <c r="EK63" s="2">
        <f>+('3 Planilla Preadjudicación OTIC'!BU63)</f>
        <v>0</v>
      </c>
      <c r="EL63" s="4"/>
      <c r="EM63" s="3"/>
      <c r="EN63" s="3"/>
      <c r="EQ63" s="86"/>
    </row>
    <row r="64" spans="1:147" ht="15" customHeight="1" x14ac:dyDescent="0.3">
      <c r="A64" s="2">
        <f>+('3 Planilla Preadjudicación OTIC'!A64)</f>
        <v>14406</v>
      </c>
      <c r="B64" s="2" t="str">
        <f>+('3 Planilla Preadjudicación OTIC'!B64)</f>
        <v>65181652-1</v>
      </c>
      <c r="C64" s="4">
        <f>+('3 Planilla Preadjudicación OTIC'!E64)</f>
        <v>2025</v>
      </c>
      <c r="D64" s="4" t="str">
        <f>+('3 Planilla Preadjudicación OTIC'!F64)</f>
        <v>MANDATO</v>
      </c>
      <c r="E64" s="4" t="str">
        <f>+('3 Planilla Preadjudicación OTIC'!G64)</f>
        <v>73188700-4</v>
      </c>
      <c r="F64" s="4" t="str">
        <f>+('3 Planilla Preadjudicación OTIC'!H64)</f>
        <v>ONG CASA DE ACOGIDA LA ESPERANZA</v>
      </c>
      <c r="G64" s="4"/>
      <c r="H64" s="4"/>
      <c r="I64" s="4" t="str">
        <f>+('3 Planilla Preadjudicación OTIC'!I64)</f>
        <v>MASAJES CORPORALES CON FINES ESTÉTICOS Y DE RELAJACIÓN</v>
      </c>
      <c r="J64" s="4" t="str">
        <f>+('3 Planilla Preadjudicación OTIC'!J64)</f>
        <v>SIN PLAN FORMATIVO</v>
      </c>
      <c r="K64" s="4" t="str">
        <f>+('3 Planilla Preadjudicación OTIC'!K64)</f>
        <v/>
      </c>
      <c r="L64" s="4" t="str">
        <f>+('3 Planilla Preadjudicación OTIC'!L64)</f>
        <v/>
      </c>
      <c r="M64" s="2">
        <f>+('3 Planilla Preadjudicación OTIC'!M64)</f>
        <v>13</v>
      </c>
      <c r="N64" s="4" t="str">
        <f>+('3 Planilla Preadjudicación OTIC'!N64)</f>
        <v>METROPOLITANA</v>
      </c>
      <c r="O64" s="4" t="str">
        <f>+('3 Planilla Preadjudicación OTIC'!O64)</f>
        <v>PUDAHUEL</v>
      </c>
      <c r="P64" s="4" t="str">
        <f>+('3 Planilla Preadjudicación OTIC'!P64)</f>
        <v>EMPRENDEDORES/AS INFORMALES O PERSONAS VULNERABLES PERTENECIENTES AL 80% MAS VULNERABLE</v>
      </c>
      <c r="Q64" s="4" t="str">
        <f>+('3 Planilla Preadjudicación OTIC'!Q64)</f>
        <v>PRESENCIAL</v>
      </c>
      <c r="R64" s="4" t="str">
        <f>+('3 Planilla Preadjudicación OTIC'!R64)</f>
        <v>DEPENDIENTE</v>
      </c>
      <c r="S64" s="4">
        <f>+('3 Planilla Preadjudicación OTIC'!S64)</f>
        <v>50</v>
      </c>
      <c r="T64" s="2">
        <f>+('3 Planilla Preadjudicación OTIC'!T64)</f>
        <v>20</v>
      </c>
      <c r="U64" s="2">
        <f>+('3 Planilla Preadjudicación OTIC'!U64)</f>
        <v>0</v>
      </c>
      <c r="V64" s="2">
        <f>+('3 Planilla Preadjudicación OTIC'!V64)</f>
        <v>0</v>
      </c>
      <c r="W64" s="2">
        <f>+('3 Planilla Preadjudicación OTIC'!W64)</f>
        <v>200</v>
      </c>
      <c r="X64" s="2">
        <f>+('3 Planilla Preadjudicación OTIC'!X64)</f>
        <v>4</v>
      </c>
      <c r="Y64" s="2" t="str">
        <f>+('3 Planilla Preadjudicación OTIC'!Y64)</f>
        <v>SI</v>
      </c>
      <c r="Z64" s="2" t="str">
        <f>+('3 Planilla Preadjudicación OTIC'!Z64)</f>
        <v>NO</v>
      </c>
      <c r="AA64" s="2" t="str">
        <f>+('3 Planilla Preadjudicación OTIC'!AA64)</f>
        <v>NO</v>
      </c>
      <c r="AB64" s="4" t="str">
        <f>+('3 Planilla Preadjudicación OTIC'!AB64)</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64" s="4" t="str">
        <f>+('3 Planilla Preadjudicación OTIC'!AC64)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64" s="2" t="str">
        <f>+('3 Planilla Preadjudicación OTIC'!AD64)</f>
        <v>NO</v>
      </c>
      <c r="AE64" s="4">
        <f>+('3 Planilla Preadjudicación OTIC'!AE64)</f>
        <v>0</v>
      </c>
      <c r="AF64" s="2" t="str">
        <f>+('3 Planilla Preadjudicación OTIC'!AF64)</f>
        <v>CERRADA</v>
      </c>
      <c r="AG64" s="2">
        <f>+('3 Planilla Preadjudicación OTIC'!AG64)</f>
        <v>50</v>
      </c>
      <c r="AH64" s="2">
        <f>+('3 Planilla Preadjudicación OTIC'!AH64)</f>
        <v>2</v>
      </c>
      <c r="AI64" s="135" t="str">
        <f>+('3 Planilla Preadjudicación OTIC'!AI64)</f>
        <v>78107238-9</v>
      </c>
      <c r="AJ64" s="4" t="str">
        <f>+('3 Planilla Preadjudicación OTIC'!AJ64)</f>
        <v>Centro de Capacitacion Profesional Proyecto Creces SpA</v>
      </c>
      <c r="AK64" s="2">
        <f>+('3 Planilla Preadjudicación OTIC'!AK64)</f>
        <v>200</v>
      </c>
      <c r="AL64" s="2">
        <f>+('3 Planilla Preadjudicación OTIC'!AL64)</f>
        <v>50</v>
      </c>
      <c r="AM64" s="12">
        <f>+('3 Planilla Preadjudicación OTIC'!AM64)</f>
        <v>5075</v>
      </c>
      <c r="AN64" s="12">
        <f>+('3 Planilla Preadjudicación OTIC'!AN64)</f>
        <v>0</v>
      </c>
      <c r="AO64" s="12">
        <f>+('3 Planilla Preadjudicación OTIC'!AO64)</f>
        <v>0</v>
      </c>
      <c r="AP64" s="12">
        <f>+('3 Planilla Preadjudicación OTIC'!AP64)</f>
        <v>20300000</v>
      </c>
      <c r="AQ64" s="12">
        <f>+('3 Planilla Preadjudicación OTIC'!AQ64)</f>
        <v>4000000</v>
      </c>
      <c r="AR64" s="12">
        <f>+('3 Planilla Preadjudicación OTIC'!AR64)</f>
        <v>0</v>
      </c>
      <c r="AS64" s="12">
        <f>+('3 Planilla Preadjudicación OTIC'!AS64)</f>
        <v>0</v>
      </c>
      <c r="AT64" s="12">
        <f>+('3 Planilla Preadjudicación OTIC'!AT64)</f>
        <v>0</v>
      </c>
      <c r="AU64" s="12">
        <f>+('3 Planilla Preadjudicación OTIC'!AU64)</f>
        <v>24300000</v>
      </c>
      <c r="AV64" s="2" t="str">
        <f>+('3 Planilla Preadjudicación OTIC'!AV64)</f>
        <v>SI</v>
      </c>
      <c r="AW64" s="4">
        <f>+('3 Planilla Preadjudicación OTIC'!AW64)</f>
        <v>0</v>
      </c>
      <c r="AX64" s="2">
        <f>+('3 Planilla Preadjudicación OTIC'!AX64)</f>
        <v>1</v>
      </c>
      <c r="AY64" s="2">
        <f>+('3 Planilla Preadjudicación OTIC'!AY64)</f>
        <v>7</v>
      </c>
      <c r="AZ64" s="2">
        <f>+('3 Planilla Preadjudicación OTIC'!AZ64)</f>
        <v>7</v>
      </c>
      <c r="BA64" s="2">
        <f>+('3 Planilla Preadjudicación OTIC'!BA64)</f>
        <v>7</v>
      </c>
      <c r="BB64" s="2">
        <f>+('3 Planilla Preadjudicación OTIC'!BB64)</f>
        <v>7</v>
      </c>
      <c r="BC64" s="2">
        <f>+('3 Planilla Preadjudicación OTIC'!BC64)</f>
        <v>7</v>
      </c>
      <c r="BD64" s="2">
        <f>+('3 Planilla Preadjudicación OTIC'!BD64)</f>
        <v>1</v>
      </c>
      <c r="BE64" s="2">
        <f>+('3 Planilla Preadjudicación OTIC'!BE64)</f>
        <v>5</v>
      </c>
      <c r="BF64" s="2">
        <f>+('3 Planilla Preadjudicación OTIC'!BF64)</f>
        <v>7</v>
      </c>
      <c r="BG64" s="2">
        <f>+('3 Planilla Preadjudicación OTIC'!BG64)</f>
        <v>7</v>
      </c>
      <c r="BH64" s="2">
        <f>+('3 Planilla Preadjudicación OTIC'!BH64)</f>
        <v>7</v>
      </c>
      <c r="BI64" s="2">
        <f>+('3 Planilla Preadjudicación OTIC'!BI64)</f>
        <v>5</v>
      </c>
      <c r="BJ64" s="2">
        <f>+('3 Planilla Preadjudicación OTIC'!BJ64)</f>
        <v>5</v>
      </c>
      <c r="BK64" s="2">
        <f>+('3 Planilla Preadjudicación OTIC'!BK64)</f>
        <v>5</v>
      </c>
      <c r="BL64" s="2">
        <f>+('3 Planilla Preadjudicación OTIC'!BL64)</f>
        <v>7</v>
      </c>
      <c r="BM64" s="104">
        <f>ROUND(('3 Planilla Preadjudicación OTIC'!BM64),1)</f>
        <v>5.7</v>
      </c>
      <c r="BN64" s="4" t="str">
        <f>+('3 Planilla Preadjudicación OTIC'!BN64)</f>
        <v>NO</v>
      </c>
      <c r="BO64" s="4">
        <f>+('3 Planilla Preadjudicación OTIC'!BO64)</f>
        <v>0</v>
      </c>
      <c r="BP64" s="4">
        <f>+('3 Planilla Preadjudicación OTIC'!BP64)</f>
        <v>0</v>
      </c>
      <c r="BQ64" s="4">
        <f>+('3 Planilla Preadjudicación OTIC'!BQ64)</f>
        <v>0</v>
      </c>
      <c r="BR64" s="4">
        <f>+('3 Planilla Preadjudicación OTIC'!BR64)</f>
        <v>0</v>
      </c>
      <c r="BS64" s="4">
        <f>+('3 Planilla Preadjudicación OTIC'!BS64)</f>
        <v>0</v>
      </c>
      <c r="BT64" s="4">
        <f>+('3 Planilla Preadjudicación OTIC'!BT64)</f>
        <v>0</v>
      </c>
      <c r="BU64" s="85">
        <f>IF(VLOOKUP(A64,'BD OFICIAL'!$A$1:$AL$2098,7,0)=D64,0,1)</f>
        <v>0</v>
      </c>
      <c r="BV64" s="85">
        <f>IF(VLOOKUP(A64,'BD OFICIAL'!$A$1:$AL$2098,11,0)=J64,0,1)</f>
        <v>0</v>
      </c>
      <c r="BW64" s="85">
        <f>IF(VLOOKUP(A64,'BD OFICIAL'!$A$1:$AL$2098,13,0)=L64,0,1)</f>
        <v>0</v>
      </c>
      <c r="BX64" s="2">
        <f>IF(VLOOKUP(A64,'BD OFICIAL'!$A$1:$AL$2098,16,0)=O64,0,1)</f>
        <v>0</v>
      </c>
      <c r="BY64" s="2">
        <f>IF(VLOOKUP(A64,'BD OFICIAL'!$A$1:$AL$2098,17,0)=P64,0,1)</f>
        <v>0</v>
      </c>
      <c r="BZ64" s="2">
        <f>IF(VLOOKUP(A64,'BD OFICIAL'!$A$1:$AL$2098,19,0)=R64,0,1)</f>
        <v>0</v>
      </c>
      <c r="CA64" s="2">
        <f>IF(VLOOKUP(A64,'BD OFICIAL'!$A$1:$AL$2098,21,0)=T64,0,1)</f>
        <v>0</v>
      </c>
      <c r="CB64" s="2">
        <f>IF(VLOOKUP(A64,'BD OFICIAL'!$A$1:$AL$2098,24,0)=AK64,0,1)</f>
        <v>0</v>
      </c>
      <c r="CC64" s="2">
        <f>IF(VLOOKUP(A64,'BD OFICIAL'!$A$1:$AL$2098,25,0)=X64,0,1)</f>
        <v>0</v>
      </c>
      <c r="CD64" s="2">
        <f>IF(VLOOKUP(A64,'BD OFICIAL'!$A$1:$AL$2098,26,0)=Y64,0,1)</f>
        <v>0</v>
      </c>
      <c r="CE64" s="2">
        <f>IF(VLOOKUP(A64,'BD OFICIAL'!$A$1:$AL$2098,27,0)=Z64,0,1)</f>
        <v>0</v>
      </c>
      <c r="CF64" s="2">
        <f>IF(VLOOKUP(A64,'BD OFICIAL'!$A$1:$AL$2098,28,0)=AA64,0,1)</f>
        <v>0</v>
      </c>
      <c r="CG64" s="2">
        <f>IF(VLOOKUP(A64,'BD OFICIAL'!$A$1:$AL$2098,33,0)=AF64,0,1)</f>
        <v>0</v>
      </c>
      <c r="CH64" s="2">
        <f>IF(VLOOKUP(A64,'BD OFICIAL'!$A$1:$AL$2098,35,0)=AH64,0,1)</f>
        <v>0</v>
      </c>
      <c r="CI64" s="85">
        <f>IF(VLOOKUP(A64,'BD OFICIAL'!$A$1:$AL$2098,34,0)=AL64,0,1)</f>
        <v>0</v>
      </c>
      <c r="CJ64" s="12">
        <f>VLOOKUP(A64,'BD OFICIAL'!$A$1:$AM$2098,36,0)*AM64-AP64</f>
        <v>0</v>
      </c>
      <c r="CK64" s="85" t="str">
        <f t="shared" si="0"/>
        <v>SSH</v>
      </c>
      <c r="CL64" s="85" t="str">
        <f t="shared" si="1"/>
        <v>NO</v>
      </c>
      <c r="CM64" s="85" t="str">
        <f t="shared" si="35"/>
        <v>SI</v>
      </c>
      <c r="CN64" s="31">
        <f t="shared" si="36"/>
        <v>0</v>
      </c>
      <c r="CO64" s="31">
        <f t="shared" si="4"/>
        <v>0</v>
      </c>
      <c r="CP64" s="31">
        <f t="shared" si="37"/>
        <v>0</v>
      </c>
      <c r="CQ64" s="31">
        <f>IF(Y64="NO",0,IF(Y64="SI",IF(VLOOKUP(A64,'BD OFICIAL'!$A:$AO,40,0)=AQ64,0,1)))</f>
        <v>0</v>
      </c>
      <c r="CR64" s="31">
        <f>IF(Z64="NO",0,IF(Z64="SI",IF(VLOOKUP(B64,'BD OFICIAL'!$A:$AO,41,0)=AS64,0,1)))</f>
        <v>0</v>
      </c>
      <c r="CS64" s="31">
        <f t="shared" si="6"/>
        <v>0</v>
      </c>
      <c r="CT64" s="31">
        <f t="shared" si="7"/>
        <v>0</v>
      </c>
      <c r="CU64" s="31">
        <f>IF(VLOOKUP(A64,'BD OFICIAL'!$A$1:$AL$1056,31,0)="SI",IF(AT64&gt;0,0,1),IF(AT64=0,0,1))</f>
        <v>0</v>
      </c>
      <c r="CV64" s="31">
        <f t="shared" si="8"/>
        <v>0</v>
      </c>
      <c r="CW64" s="31">
        <f t="shared" si="38"/>
        <v>0</v>
      </c>
      <c r="CX64" s="85" t="str">
        <f t="shared" si="39"/>
        <v>SI</v>
      </c>
      <c r="CY64" s="31">
        <f t="shared" si="40"/>
        <v>0</v>
      </c>
      <c r="CZ64" s="85" t="str">
        <f>IF(ISERROR(VLOOKUP(AI64,EXPERIENCIA!$A$1:$C$2100,1,0)),"NO","SI")</f>
        <v>NO</v>
      </c>
      <c r="DA64" s="85">
        <f>IF(CX64="no","NO APLICA",IF(AX64=0,"ERROR NOTA",IF(AND(AX64&gt;1,CZ64="NO"),"ERROR NOTA",IF(AND(CZ64="NO",AX64=1),0,IF(VLOOKUP(AI64,EXPERIENCIA!$A$1:$C$2100,3,0)=AX64,0,"ERROR NOTA")))))</f>
        <v>0</v>
      </c>
      <c r="DB64" s="85" t="str">
        <f>IF(ISERROR(VLOOKUP(AI64,COMPORTAMIENTO!$A$1:$C$2100,1,0)),"NO","SI")</f>
        <v>SI</v>
      </c>
      <c r="DC64" s="85">
        <f>IF(CX64="NO","NO APLICA",IF(AY64=0,"ERROR NOTA",IF(AND(DB64="NO",AY64=7),0,IF(VLOOKUP(AI64,COMPORTAMIENTO!$A$2:$H$2100,8,0)=AY64,0,"ERROR NOTA"))))</f>
        <v>0</v>
      </c>
      <c r="DD64" s="104">
        <f t="shared" si="41"/>
        <v>0.1</v>
      </c>
      <c r="DE64" s="104">
        <f t="shared" si="42"/>
        <v>0.70000000000000007</v>
      </c>
      <c r="DF64" s="85" t="str">
        <f t="shared" si="14"/>
        <v>NO</v>
      </c>
      <c r="DG64" s="85">
        <f t="shared" si="43"/>
        <v>7</v>
      </c>
      <c r="DH64" s="85">
        <f t="shared" si="44"/>
        <v>5.3</v>
      </c>
      <c r="DI64" s="85">
        <f t="shared" si="45"/>
        <v>5.8949999999999996</v>
      </c>
      <c r="DJ64" s="12">
        <f t="shared" si="46"/>
        <v>6.2</v>
      </c>
      <c r="DK64" s="7">
        <f t="shared" si="47"/>
        <v>6.0627500000000003</v>
      </c>
      <c r="DL64" s="12">
        <f t="shared" si="20"/>
        <v>5075</v>
      </c>
      <c r="DM64" s="12">
        <f>VLOOKUP(A64,'5 TD'!$A:$B,2,0)</f>
        <v>5075</v>
      </c>
      <c r="DN64" s="7">
        <f t="shared" si="21"/>
        <v>7</v>
      </c>
      <c r="DO64" s="85" t="str">
        <f t="shared" si="48"/>
        <v>APROBADO</v>
      </c>
      <c r="DP64" s="85" t="str">
        <f t="shared" si="49"/>
        <v>APROBADO</v>
      </c>
      <c r="DQ64" s="7">
        <f t="shared" si="50"/>
        <v>5.7</v>
      </c>
      <c r="DR64" s="85" t="str">
        <f t="shared" si="25"/>
        <v>APROBADO</v>
      </c>
      <c r="DS64" s="2" t="str">
        <f>+('3 Planilla Preadjudicación OTIC'!BN64)</f>
        <v>NO</v>
      </c>
      <c r="DT64" s="2">
        <f>IF(DR64="APROBADO",VLOOKUP(A64,'5 TD'!$D$3:$E$270,2,0),"NO APLICA")</f>
        <v>7</v>
      </c>
      <c r="DU64" s="2" t="str">
        <f t="shared" si="26"/>
        <v>NO</v>
      </c>
      <c r="DV64" s="2" t="str">
        <f>IF(DU64="SI",VLOOKUP(A64,'5 TD'!$G$3:$H$270,2,0),"NO APLICA ")</f>
        <v xml:space="preserve">NO APLICA </v>
      </c>
      <c r="DW64" s="2" t="str">
        <f t="shared" si="27"/>
        <v>NO</v>
      </c>
      <c r="DX64" s="2" t="str">
        <f>IF(DW64="SI",VLOOKUP(A64,'5 TD'!$J$4:$K$472,2,0),"NO APLICA")</f>
        <v>NO APLICA</v>
      </c>
      <c r="DY64" s="2" t="str">
        <f t="shared" si="28"/>
        <v>NO APLICA</v>
      </c>
      <c r="DZ64" s="7" t="str">
        <f>IF(DY64="SI",VLOOKUP(A64,'5 TD'!$M$4:$N$350,2,0),"NO APLICA")</f>
        <v>NO APLICA</v>
      </c>
      <c r="EA64" s="2" t="str">
        <f t="shared" si="29"/>
        <v>NO APLICA</v>
      </c>
      <c r="EB64" s="12" t="str">
        <f t="shared" si="30"/>
        <v/>
      </c>
      <c r="EC64" s="12" t="str">
        <f>IF(EA64="SI",VLOOKUP(A64,'5 TD'!$V$4:$W$479,2,0),"NO APLICA")</f>
        <v>NO APLICA</v>
      </c>
      <c r="ED64" s="2" t="str">
        <f t="shared" si="51"/>
        <v>NO</v>
      </c>
      <c r="EE64" s="79" t="str">
        <f>IF(ED64="SI",VLOOKUP(AI64,COMPORTAMIENTO!$A$1:$H$2100,7,0),"NO APLICA")</f>
        <v>NO APLICA</v>
      </c>
      <c r="EF64" s="12" t="str">
        <f>IF(ED64="SI",VLOOKUP(A64,'5 TD'!$P$2:$Q$479,2,0),"NO APLICA")</f>
        <v>NO APLICA</v>
      </c>
      <c r="EG64" s="2" t="str">
        <f t="shared" si="52"/>
        <v>NO</v>
      </c>
      <c r="EH64" s="2">
        <f>IF(CZ64="no",0,VLOOKUP(AI64,EXPERIENCIA!$A$1:$C$2100,2,0))</f>
        <v>0</v>
      </c>
      <c r="EI64" s="2">
        <f>IF(CZ64="si",VLOOKUP(A64,'5 TD'!$S$3:$T$2103,2,0),0)</f>
        <v>0</v>
      </c>
      <c r="EJ64" s="2" t="str">
        <f t="shared" si="53"/>
        <v>SI</v>
      </c>
      <c r="EK64" s="2">
        <f>+('3 Planilla Preadjudicación OTIC'!BU64)</f>
        <v>0</v>
      </c>
      <c r="EL64" s="4"/>
      <c r="EM64" s="3"/>
      <c r="EN64" s="3"/>
      <c r="EQ64" s="86"/>
    </row>
    <row r="65" spans="1:147" ht="15" customHeight="1" x14ac:dyDescent="0.3">
      <c r="A65" s="2">
        <f>+('3 Planilla Preadjudicación OTIC'!A65)</f>
        <v>14407</v>
      </c>
      <c r="B65" s="2" t="str">
        <f>+('3 Planilla Preadjudicación OTIC'!B65)</f>
        <v>65181652-1</v>
      </c>
      <c r="C65" s="4">
        <f>+('3 Planilla Preadjudicación OTIC'!E65)</f>
        <v>2025</v>
      </c>
      <c r="D65" s="4" t="str">
        <f>+('3 Planilla Preadjudicación OTIC'!F65)</f>
        <v>MANDATO</v>
      </c>
      <c r="E65" s="4" t="str">
        <f>+('3 Planilla Preadjudicación OTIC'!G65)</f>
        <v>73188700-4</v>
      </c>
      <c r="F65" s="4" t="str">
        <f>+('3 Planilla Preadjudicación OTIC'!H65)</f>
        <v>ONG CASA DE ACOGIDA LA ESPERANZA</v>
      </c>
      <c r="G65" s="4"/>
      <c r="H65" s="4"/>
      <c r="I65" s="4" t="str">
        <f>+('3 Planilla Preadjudicación OTIC'!I65)</f>
        <v>MASAJES CORPORALES CON FINES ESTÉTICOS Y DE RELAJACIÓN</v>
      </c>
      <c r="J65" s="4" t="str">
        <f>+('3 Planilla Preadjudicación OTIC'!J65)</f>
        <v>SIN PLAN FORMATIVO</v>
      </c>
      <c r="K65" s="4" t="str">
        <f>+('3 Planilla Preadjudicación OTIC'!K65)</f>
        <v/>
      </c>
      <c r="L65" s="4" t="str">
        <f>+('3 Planilla Preadjudicación OTIC'!L65)</f>
        <v/>
      </c>
      <c r="M65" s="2">
        <f>+('3 Planilla Preadjudicación OTIC'!M65)</f>
        <v>13</v>
      </c>
      <c r="N65" s="4" t="str">
        <f>+('3 Planilla Preadjudicación OTIC'!N65)</f>
        <v>METROPOLITANA</v>
      </c>
      <c r="O65" s="4" t="str">
        <f>+('3 Planilla Preadjudicación OTIC'!O65)</f>
        <v>LA GRANJA</v>
      </c>
      <c r="P65" s="4" t="str">
        <f>+('3 Planilla Preadjudicación OTIC'!P65)</f>
        <v>EMPRENDEDORES/AS INFORMALES O PERSONAS VULNERABLES PERTENECIENTES AL 80% MAS VULNERABLE</v>
      </c>
      <c r="Q65" s="4" t="str">
        <f>+('3 Planilla Preadjudicación OTIC'!Q65)</f>
        <v>PRESENCIAL</v>
      </c>
      <c r="R65" s="4" t="str">
        <f>+('3 Planilla Preadjudicación OTIC'!R65)</f>
        <v>DEPENDIENTE</v>
      </c>
      <c r="S65" s="4">
        <f>+('3 Planilla Preadjudicación OTIC'!S65)</f>
        <v>50</v>
      </c>
      <c r="T65" s="2">
        <f>+('3 Planilla Preadjudicación OTIC'!T65)</f>
        <v>20</v>
      </c>
      <c r="U65" s="2">
        <f>+('3 Planilla Preadjudicación OTIC'!U65)</f>
        <v>0</v>
      </c>
      <c r="V65" s="2">
        <f>+('3 Planilla Preadjudicación OTIC'!V65)</f>
        <v>0</v>
      </c>
      <c r="W65" s="2">
        <f>+('3 Planilla Preadjudicación OTIC'!W65)</f>
        <v>200</v>
      </c>
      <c r="X65" s="2">
        <f>+('3 Planilla Preadjudicación OTIC'!X65)</f>
        <v>4</v>
      </c>
      <c r="Y65" s="2" t="str">
        <f>+('3 Planilla Preadjudicación OTIC'!Y65)</f>
        <v>SI</v>
      </c>
      <c r="Z65" s="2" t="str">
        <f>+('3 Planilla Preadjudicación OTIC'!Z65)</f>
        <v>NO</v>
      </c>
      <c r="AA65" s="2" t="str">
        <f>+('3 Planilla Preadjudicación OTIC'!AA65)</f>
        <v>NO</v>
      </c>
      <c r="AB65" s="4" t="str">
        <f>+('3 Planilla Preadjudicación OTIC'!AB65)</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65" s="4" t="str">
        <f>+('3 Planilla Preadjudicación OTIC'!AC65)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65" s="2" t="str">
        <f>+('3 Planilla Preadjudicación OTIC'!AD65)</f>
        <v>NO</v>
      </c>
      <c r="AE65" s="4">
        <f>+('3 Planilla Preadjudicación OTIC'!AE65)</f>
        <v>0</v>
      </c>
      <c r="AF65" s="2" t="str">
        <f>+('3 Planilla Preadjudicación OTIC'!AF65)</f>
        <v>CERRADA</v>
      </c>
      <c r="AG65" s="2">
        <f>+('3 Planilla Preadjudicación OTIC'!AG65)</f>
        <v>50</v>
      </c>
      <c r="AH65" s="2">
        <f>+('3 Planilla Preadjudicación OTIC'!AH65)</f>
        <v>2</v>
      </c>
      <c r="AI65" s="135" t="str">
        <f>+('3 Planilla Preadjudicación OTIC'!AI65)</f>
        <v>78107238-9</v>
      </c>
      <c r="AJ65" s="4" t="str">
        <f>+('3 Planilla Preadjudicación OTIC'!AJ65)</f>
        <v>Centro de Capacitacion Profesional Proyecto Creces SpA</v>
      </c>
      <c r="AK65" s="2">
        <f>+('3 Planilla Preadjudicación OTIC'!AK65)</f>
        <v>200</v>
      </c>
      <c r="AL65" s="2">
        <f>+('3 Planilla Preadjudicación OTIC'!AL65)</f>
        <v>50</v>
      </c>
      <c r="AM65" s="12">
        <f>+('3 Planilla Preadjudicación OTIC'!AM65)</f>
        <v>5075</v>
      </c>
      <c r="AN65" s="12">
        <f>+('3 Planilla Preadjudicación OTIC'!AN65)</f>
        <v>0</v>
      </c>
      <c r="AO65" s="12">
        <f>+('3 Planilla Preadjudicación OTIC'!AO65)</f>
        <v>0</v>
      </c>
      <c r="AP65" s="12">
        <f>+('3 Planilla Preadjudicación OTIC'!AP65)</f>
        <v>20300000</v>
      </c>
      <c r="AQ65" s="12">
        <f>+('3 Planilla Preadjudicación OTIC'!AQ65)</f>
        <v>4000000</v>
      </c>
      <c r="AR65" s="12">
        <f>+('3 Planilla Preadjudicación OTIC'!AR65)</f>
        <v>0</v>
      </c>
      <c r="AS65" s="12">
        <f>+('3 Planilla Preadjudicación OTIC'!AS65)</f>
        <v>0</v>
      </c>
      <c r="AT65" s="12">
        <f>+('3 Planilla Preadjudicación OTIC'!AT65)</f>
        <v>0</v>
      </c>
      <c r="AU65" s="12">
        <f>+('3 Planilla Preadjudicación OTIC'!AU65)</f>
        <v>24300000</v>
      </c>
      <c r="AV65" s="2" t="str">
        <f>+('3 Planilla Preadjudicación OTIC'!AV65)</f>
        <v>SI</v>
      </c>
      <c r="AW65" s="4">
        <f>+('3 Planilla Preadjudicación OTIC'!AW65)</f>
        <v>0</v>
      </c>
      <c r="AX65" s="2">
        <f>+('3 Planilla Preadjudicación OTIC'!AX65)</f>
        <v>1</v>
      </c>
      <c r="AY65" s="2">
        <f>+('3 Planilla Preadjudicación OTIC'!AY65)</f>
        <v>7</v>
      </c>
      <c r="AZ65" s="2">
        <f>+('3 Planilla Preadjudicación OTIC'!AZ65)</f>
        <v>7</v>
      </c>
      <c r="BA65" s="2">
        <f>+('3 Planilla Preadjudicación OTIC'!BA65)</f>
        <v>7</v>
      </c>
      <c r="BB65" s="2">
        <f>+('3 Planilla Preadjudicación OTIC'!BB65)</f>
        <v>7</v>
      </c>
      <c r="BC65" s="2">
        <f>+('3 Planilla Preadjudicación OTIC'!BC65)</f>
        <v>7</v>
      </c>
      <c r="BD65" s="2">
        <f>+('3 Planilla Preadjudicación OTIC'!BD65)</f>
        <v>1</v>
      </c>
      <c r="BE65" s="2">
        <f>+('3 Planilla Preadjudicación OTIC'!BE65)</f>
        <v>5</v>
      </c>
      <c r="BF65" s="2">
        <f>+('3 Planilla Preadjudicación OTIC'!BF65)</f>
        <v>7</v>
      </c>
      <c r="BG65" s="2">
        <f>+('3 Planilla Preadjudicación OTIC'!BG65)</f>
        <v>7</v>
      </c>
      <c r="BH65" s="2">
        <f>+('3 Planilla Preadjudicación OTIC'!BH65)</f>
        <v>7</v>
      </c>
      <c r="BI65" s="2">
        <f>+('3 Planilla Preadjudicación OTIC'!BI65)</f>
        <v>5</v>
      </c>
      <c r="BJ65" s="2">
        <f>+('3 Planilla Preadjudicación OTIC'!BJ65)</f>
        <v>5</v>
      </c>
      <c r="BK65" s="2">
        <f>+('3 Planilla Preadjudicación OTIC'!BK65)</f>
        <v>5</v>
      </c>
      <c r="BL65" s="2">
        <f>+('3 Planilla Preadjudicación OTIC'!BL65)</f>
        <v>7</v>
      </c>
      <c r="BM65" s="104">
        <f>ROUND(('3 Planilla Preadjudicación OTIC'!BM65),1)</f>
        <v>5.7</v>
      </c>
      <c r="BN65" s="4" t="str">
        <f>+('3 Planilla Preadjudicación OTIC'!BN65)</f>
        <v>NO</v>
      </c>
      <c r="BO65" s="4">
        <f>+('3 Planilla Preadjudicación OTIC'!BO65)</f>
        <v>0</v>
      </c>
      <c r="BP65" s="4">
        <f>+('3 Planilla Preadjudicación OTIC'!BP65)</f>
        <v>0</v>
      </c>
      <c r="BQ65" s="4">
        <f>+('3 Planilla Preadjudicación OTIC'!BQ65)</f>
        <v>0</v>
      </c>
      <c r="BR65" s="4">
        <f>+('3 Planilla Preadjudicación OTIC'!BR65)</f>
        <v>0</v>
      </c>
      <c r="BS65" s="4">
        <f>+('3 Planilla Preadjudicación OTIC'!BS65)</f>
        <v>0</v>
      </c>
      <c r="BT65" s="4">
        <f>+('3 Planilla Preadjudicación OTIC'!BT65)</f>
        <v>0</v>
      </c>
      <c r="BU65" s="85">
        <f>IF(VLOOKUP(A65,'BD OFICIAL'!$A$1:$AL$2098,7,0)=D65,0,1)</f>
        <v>0</v>
      </c>
      <c r="BV65" s="85">
        <f>IF(VLOOKUP(A65,'BD OFICIAL'!$A$1:$AL$2098,11,0)=J65,0,1)</f>
        <v>0</v>
      </c>
      <c r="BW65" s="85">
        <f>IF(VLOOKUP(A65,'BD OFICIAL'!$A$1:$AL$2098,13,0)=L65,0,1)</f>
        <v>0</v>
      </c>
      <c r="BX65" s="2">
        <f>IF(VLOOKUP(A65,'BD OFICIAL'!$A$1:$AL$2098,16,0)=O65,0,1)</f>
        <v>0</v>
      </c>
      <c r="BY65" s="2">
        <f>IF(VLOOKUP(A65,'BD OFICIAL'!$A$1:$AL$2098,17,0)=P65,0,1)</f>
        <v>0</v>
      </c>
      <c r="BZ65" s="2">
        <f>IF(VLOOKUP(A65,'BD OFICIAL'!$A$1:$AL$2098,19,0)=R65,0,1)</f>
        <v>0</v>
      </c>
      <c r="CA65" s="2">
        <f>IF(VLOOKUP(A65,'BD OFICIAL'!$A$1:$AL$2098,21,0)=T65,0,1)</f>
        <v>0</v>
      </c>
      <c r="CB65" s="2">
        <f>IF(VLOOKUP(A65,'BD OFICIAL'!$A$1:$AL$2098,24,0)=AK65,0,1)</f>
        <v>0</v>
      </c>
      <c r="CC65" s="2">
        <f>IF(VLOOKUP(A65,'BD OFICIAL'!$A$1:$AL$2098,25,0)=X65,0,1)</f>
        <v>0</v>
      </c>
      <c r="CD65" s="2">
        <f>IF(VLOOKUP(A65,'BD OFICIAL'!$A$1:$AL$2098,26,0)=Y65,0,1)</f>
        <v>0</v>
      </c>
      <c r="CE65" s="2">
        <f>IF(VLOOKUP(A65,'BD OFICIAL'!$A$1:$AL$2098,27,0)=Z65,0,1)</f>
        <v>0</v>
      </c>
      <c r="CF65" s="2">
        <f>IF(VLOOKUP(A65,'BD OFICIAL'!$A$1:$AL$2098,28,0)=AA65,0,1)</f>
        <v>0</v>
      </c>
      <c r="CG65" s="2">
        <f>IF(VLOOKUP(A65,'BD OFICIAL'!$A$1:$AL$2098,33,0)=AF65,0,1)</f>
        <v>0</v>
      </c>
      <c r="CH65" s="2">
        <f>IF(VLOOKUP(A65,'BD OFICIAL'!$A$1:$AL$2098,35,0)=AH65,0,1)</f>
        <v>0</v>
      </c>
      <c r="CI65" s="85">
        <f>IF(VLOOKUP(A65,'BD OFICIAL'!$A$1:$AL$2098,34,0)=AL65,0,1)</f>
        <v>0</v>
      </c>
      <c r="CJ65" s="12">
        <f>VLOOKUP(A65,'BD OFICIAL'!$A$1:$AM$2098,36,0)*AM65-AP65</f>
        <v>0</v>
      </c>
      <c r="CK65" s="85" t="str">
        <f t="shared" si="0"/>
        <v>SSH</v>
      </c>
      <c r="CL65" s="85" t="str">
        <f t="shared" si="1"/>
        <v>NO</v>
      </c>
      <c r="CM65" s="85" t="str">
        <f t="shared" si="35"/>
        <v>SI</v>
      </c>
      <c r="CN65" s="31">
        <f t="shared" si="36"/>
        <v>0</v>
      </c>
      <c r="CO65" s="31">
        <f t="shared" si="4"/>
        <v>0</v>
      </c>
      <c r="CP65" s="31">
        <f t="shared" si="37"/>
        <v>0</v>
      </c>
      <c r="CQ65" s="31">
        <f>IF(Y65="NO",0,IF(Y65="SI",IF(VLOOKUP(A65,'BD OFICIAL'!$A:$AO,40,0)=AQ65,0,1)))</f>
        <v>0</v>
      </c>
      <c r="CR65" s="31">
        <f>IF(Z65="NO",0,IF(Z65="SI",IF(VLOOKUP(B65,'BD OFICIAL'!$A:$AO,41,0)=AS65,0,1)))</f>
        <v>0</v>
      </c>
      <c r="CS65" s="31">
        <f t="shared" si="6"/>
        <v>0</v>
      </c>
      <c r="CT65" s="31">
        <f t="shared" si="7"/>
        <v>0</v>
      </c>
      <c r="CU65" s="31">
        <f>IF(VLOOKUP(A65,'BD OFICIAL'!$A$1:$AL$1056,31,0)="SI",IF(AT65&gt;0,0,1),IF(AT65=0,0,1))</f>
        <v>0</v>
      </c>
      <c r="CV65" s="31">
        <f t="shared" si="8"/>
        <v>0</v>
      </c>
      <c r="CW65" s="31">
        <f t="shared" si="38"/>
        <v>0</v>
      </c>
      <c r="CX65" s="85" t="str">
        <f t="shared" si="39"/>
        <v>SI</v>
      </c>
      <c r="CY65" s="31">
        <f t="shared" si="40"/>
        <v>0</v>
      </c>
      <c r="CZ65" s="85" t="str">
        <f>IF(ISERROR(VLOOKUP(AI65,EXPERIENCIA!$A$1:$C$2100,1,0)),"NO","SI")</f>
        <v>NO</v>
      </c>
      <c r="DA65" s="85">
        <f>IF(CX65="no","NO APLICA",IF(AX65=0,"ERROR NOTA",IF(AND(AX65&gt;1,CZ65="NO"),"ERROR NOTA",IF(AND(CZ65="NO",AX65=1),0,IF(VLOOKUP(AI65,EXPERIENCIA!$A$1:$C$2100,3,0)=AX65,0,"ERROR NOTA")))))</f>
        <v>0</v>
      </c>
      <c r="DB65" s="85" t="str">
        <f>IF(ISERROR(VLOOKUP(AI65,COMPORTAMIENTO!$A$1:$C$2100,1,0)),"NO","SI")</f>
        <v>SI</v>
      </c>
      <c r="DC65" s="85">
        <f>IF(CX65="NO","NO APLICA",IF(AY65=0,"ERROR NOTA",IF(AND(DB65="NO",AY65=7),0,IF(VLOOKUP(AI65,COMPORTAMIENTO!$A$2:$H$2100,8,0)=AY65,0,"ERROR NOTA"))))</f>
        <v>0</v>
      </c>
      <c r="DD65" s="104">
        <f t="shared" si="41"/>
        <v>0.1</v>
      </c>
      <c r="DE65" s="104">
        <f t="shared" si="42"/>
        <v>0.70000000000000007</v>
      </c>
      <c r="DF65" s="85" t="str">
        <f t="shared" si="14"/>
        <v>NO</v>
      </c>
      <c r="DG65" s="85">
        <f t="shared" si="43"/>
        <v>7</v>
      </c>
      <c r="DH65" s="85">
        <f t="shared" si="44"/>
        <v>5.3</v>
      </c>
      <c r="DI65" s="85">
        <f t="shared" si="45"/>
        <v>5.8949999999999996</v>
      </c>
      <c r="DJ65" s="12">
        <f t="shared" si="46"/>
        <v>6.2</v>
      </c>
      <c r="DK65" s="7">
        <f t="shared" si="47"/>
        <v>6.0627500000000003</v>
      </c>
      <c r="DL65" s="12">
        <f t="shared" si="20"/>
        <v>5075</v>
      </c>
      <c r="DM65" s="12">
        <f>VLOOKUP(A65,'5 TD'!$A:$B,2,0)</f>
        <v>5075</v>
      </c>
      <c r="DN65" s="7">
        <f t="shared" si="21"/>
        <v>7</v>
      </c>
      <c r="DO65" s="85" t="str">
        <f t="shared" si="48"/>
        <v>APROBADO</v>
      </c>
      <c r="DP65" s="85" t="str">
        <f t="shared" si="49"/>
        <v>APROBADO</v>
      </c>
      <c r="DQ65" s="7">
        <f t="shared" si="50"/>
        <v>5.7</v>
      </c>
      <c r="DR65" s="85" t="str">
        <f t="shared" si="25"/>
        <v>APROBADO</v>
      </c>
      <c r="DS65" s="2" t="str">
        <f>+('3 Planilla Preadjudicación OTIC'!BN65)</f>
        <v>NO</v>
      </c>
      <c r="DT65" s="2">
        <f>IF(DR65="APROBADO",VLOOKUP(A65,'5 TD'!$D$3:$E$270,2,0),"NO APLICA")</f>
        <v>7</v>
      </c>
      <c r="DU65" s="2" t="str">
        <f t="shared" si="26"/>
        <v>NO</v>
      </c>
      <c r="DV65" s="2" t="str">
        <f>IF(DU65="SI",VLOOKUP(A65,'5 TD'!$G$3:$H$270,2,0),"NO APLICA ")</f>
        <v xml:space="preserve">NO APLICA </v>
      </c>
      <c r="DW65" s="2" t="str">
        <f t="shared" si="27"/>
        <v>NO</v>
      </c>
      <c r="DX65" s="2" t="str">
        <f>IF(DW65="SI",VLOOKUP(A65,'5 TD'!$J$4:$K$472,2,0),"NO APLICA")</f>
        <v>NO APLICA</v>
      </c>
      <c r="DY65" s="2" t="str">
        <f t="shared" si="28"/>
        <v>NO APLICA</v>
      </c>
      <c r="DZ65" s="7" t="str">
        <f>IF(DY65="SI",VLOOKUP(A65,'5 TD'!$M$4:$N$350,2,0),"NO APLICA")</f>
        <v>NO APLICA</v>
      </c>
      <c r="EA65" s="2" t="str">
        <f t="shared" si="29"/>
        <v>NO APLICA</v>
      </c>
      <c r="EB65" s="12" t="str">
        <f t="shared" si="30"/>
        <v/>
      </c>
      <c r="EC65" s="12" t="str">
        <f>IF(EA65="SI",VLOOKUP(A65,'5 TD'!$V$4:$W$479,2,0),"NO APLICA")</f>
        <v>NO APLICA</v>
      </c>
      <c r="ED65" s="2" t="str">
        <f t="shared" si="51"/>
        <v>NO</v>
      </c>
      <c r="EE65" s="79" t="str">
        <f>IF(ED65="SI",VLOOKUP(AI65,COMPORTAMIENTO!$A$1:$H$2100,7,0),"NO APLICA")</f>
        <v>NO APLICA</v>
      </c>
      <c r="EF65" s="12" t="str">
        <f>IF(ED65="SI",VLOOKUP(A65,'5 TD'!$P$2:$Q$479,2,0),"NO APLICA")</f>
        <v>NO APLICA</v>
      </c>
      <c r="EG65" s="2" t="str">
        <f t="shared" si="52"/>
        <v>NO</v>
      </c>
      <c r="EH65" s="2">
        <f>IF(CZ65="no",0,VLOOKUP(AI65,EXPERIENCIA!$A$1:$C$2100,2,0))</f>
        <v>0</v>
      </c>
      <c r="EI65" s="2">
        <f>IF(CZ65="si",VLOOKUP(A65,'5 TD'!$S$3:$T$2103,2,0),0)</f>
        <v>0</v>
      </c>
      <c r="EJ65" s="2" t="str">
        <f t="shared" si="53"/>
        <v>SI</v>
      </c>
      <c r="EK65" s="2">
        <f>+('3 Planilla Preadjudicación OTIC'!BU65)</f>
        <v>0</v>
      </c>
      <c r="EL65" s="4"/>
      <c r="EM65" s="3"/>
      <c r="EN65" s="3"/>
      <c r="EQ65" s="86"/>
    </row>
    <row r="66" spans="1:147" ht="15" customHeight="1" x14ac:dyDescent="0.3">
      <c r="A66" s="2">
        <f>+('3 Planilla Preadjudicación OTIC'!A66)</f>
        <v>14412</v>
      </c>
      <c r="B66" s="2" t="str">
        <f>+('3 Planilla Preadjudicación OTIC'!B66)</f>
        <v>65181652-1</v>
      </c>
      <c r="C66" s="4">
        <f>+('3 Planilla Preadjudicación OTIC'!E66)</f>
        <v>2025</v>
      </c>
      <c r="D66" s="4" t="str">
        <f>+('3 Planilla Preadjudicación OTIC'!F66)</f>
        <v>MANDATO</v>
      </c>
      <c r="E66" s="4" t="str">
        <f>+('3 Planilla Preadjudicación OTIC'!G66)</f>
        <v>73188700-4</v>
      </c>
      <c r="F66" s="4" t="str">
        <f>+('3 Planilla Preadjudicación OTIC'!H66)</f>
        <v>ONG CASA DE ACOGIDA LA ESPERANZA</v>
      </c>
      <c r="G66" s="4"/>
      <c r="H66" s="4"/>
      <c r="I66" s="4" t="str">
        <f>+('3 Planilla Preadjudicación OTIC'!I66)</f>
        <v>TÉCNICAS DE ESTÉTICA FACIAL</v>
      </c>
      <c r="J66" s="4" t="str">
        <f>+('3 Planilla Preadjudicación OTIC'!J66)</f>
        <v>SIN PLAN FORMATIVO</v>
      </c>
      <c r="K66" s="4" t="str">
        <f>+('3 Planilla Preadjudicación OTIC'!K66)</f>
        <v/>
      </c>
      <c r="L66" s="4" t="str">
        <f>+('3 Planilla Preadjudicación OTIC'!L66)</f>
        <v/>
      </c>
      <c r="M66" s="2">
        <f>+('3 Planilla Preadjudicación OTIC'!M66)</f>
        <v>13</v>
      </c>
      <c r="N66" s="4" t="str">
        <f>+('3 Planilla Preadjudicación OTIC'!N66)</f>
        <v>METROPOLITANA</v>
      </c>
      <c r="O66" s="4" t="str">
        <f>+('3 Planilla Preadjudicación OTIC'!O66)</f>
        <v>PUDAHUEL</v>
      </c>
      <c r="P66" s="4" t="str">
        <f>+('3 Planilla Preadjudicación OTIC'!P66)</f>
        <v>EMPRENDEDORES/AS INFORMALES O PERSONAS VULNERABLES PERTENECIENTES AL 80% MAS VULNERABLE</v>
      </c>
      <c r="Q66" s="4" t="str">
        <f>+('3 Planilla Preadjudicación OTIC'!Q66)</f>
        <v>PRESENCIAL</v>
      </c>
      <c r="R66" s="4" t="str">
        <f>+('3 Planilla Preadjudicación OTIC'!R66)</f>
        <v>DEPENDIENTE</v>
      </c>
      <c r="S66" s="4">
        <f>+('3 Planilla Preadjudicación OTIC'!S66)</f>
        <v>25</v>
      </c>
      <c r="T66" s="2">
        <f>+('3 Planilla Preadjudicación OTIC'!T66)</f>
        <v>20</v>
      </c>
      <c r="U66" s="2">
        <f>+('3 Planilla Preadjudicación OTIC'!U66)</f>
        <v>0</v>
      </c>
      <c r="V66" s="2">
        <f>+('3 Planilla Preadjudicación OTIC'!V66)</f>
        <v>0</v>
      </c>
      <c r="W66" s="2">
        <f>+('3 Planilla Preadjudicación OTIC'!W66)</f>
        <v>100</v>
      </c>
      <c r="X66" s="2">
        <f>+('3 Planilla Preadjudicación OTIC'!X66)</f>
        <v>4</v>
      </c>
      <c r="Y66" s="2" t="str">
        <f>+('3 Planilla Preadjudicación OTIC'!Y66)</f>
        <v>SI</v>
      </c>
      <c r="Z66" s="2" t="str">
        <f>+('3 Planilla Preadjudicación OTIC'!Z66)</f>
        <v>NO</v>
      </c>
      <c r="AA66" s="2" t="str">
        <f>+('3 Planilla Preadjudicación OTIC'!AA66)</f>
        <v>NO</v>
      </c>
      <c r="AB66" s="4" t="str">
        <f>+('3 Planilla Preadjudicación OTIC'!AB66)</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66" s="4" t="str">
        <f>+('3 Planilla Preadjudicación OTIC'!AC66)</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66" s="2" t="str">
        <f>+('3 Planilla Preadjudicación OTIC'!AD66)</f>
        <v>NO</v>
      </c>
      <c r="AE66" s="4">
        <f>+('3 Planilla Preadjudicación OTIC'!AE66)</f>
        <v>0</v>
      </c>
      <c r="AF66" s="2" t="str">
        <f>+('3 Planilla Preadjudicación OTIC'!AF66)</f>
        <v>CERRADA</v>
      </c>
      <c r="AG66" s="2">
        <f>+('3 Planilla Preadjudicación OTIC'!AG66)</f>
        <v>25</v>
      </c>
      <c r="AH66" s="2">
        <f>+('3 Planilla Preadjudicación OTIC'!AH66)</f>
        <v>2</v>
      </c>
      <c r="AI66" s="135" t="str">
        <f>+('3 Planilla Preadjudicación OTIC'!AI66)</f>
        <v>78107238-9</v>
      </c>
      <c r="AJ66" s="4" t="str">
        <f>+('3 Planilla Preadjudicación OTIC'!AJ66)</f>
        <v>Centro de Capacitacion Profesional Proyecto Creces SpA</v>
      </c>
      <c r="AK66" s="2">
        <f>+('3 Planilla Preadjudicación OTIC'!AK66)</f>
        <v>100</v>
      </c>
      <c r="AL66" s="2">
        <f>+('3 Planilla Preadjudicación OTIC'!AL66)</f>
        <v>25</v>
      </c>
      <c r="AM66" s="12">
        <f>+('3 Planilla Preadjudicación OTIC'!AM66)</f>
        <v>5075</v>
      </c>
      <c r="AN66" s="12">
        <f>+('3 Planilla Preadjudicación OTIC'!AN66)</f>
        <v>0</v>
      </c>
      <c r="AO66" s="12">
        <f>+('3 Planilla Preadjudicación OTIC'!AO66)</f>
        <v>0</v>
      </c>
      <c r="AP66" s="12">
        <f>+('3 Planilla Preadjudicación OTIC'!AP66)</f>
        <v>10150000</v>
      </c>
      <c r="AQ66" s="12">
        <f>+('3 Planilla Preadjudicación OTIC'!AQ66)</f>
        <v>2000000</v>
      </c>
      <c r="AR66" s="12">
        <f>+('3 Planilla Preadjudicación OTIC'!AR66)</f>
        <v>0</v>
      </c>
      <c r="AS66" s="12">
        <f>+('3 Planilla Preadjudicación OTIC'!AS66)</f>
        <v>0</v>
      </c>
      <c r="AT66" s="12">
        <f>+('3 Planilla Preadjudicación OTIC'!AT66)</f>
        <v>0</v>
      </c>
      <c r="AU66" s="12">
        <f>+('3 Planilla Preadjudicación OTIC'!AU66)</f>
        <v>12150000</v>
      </c>
      <c r="AV66" s="2" t="str">
        <f>+('3 Planilla Preadjudicación OTIC'!AV66)</f>
        <v>SI</v>
      </c>
      <c r="AW66" s="4">
        <f>+('3 Planilla Preadjudicación OTIC'!AW66)</f>
        <v>0</v>
      </c>
      <c r="AX66" s="2">
        <f>+('3 Planilla Preadjudicación OTIC'!AX66)</f>
        <v>1</v>
      </c>
      <c r="AY66" s="2">
        <f>+('3 Planilla Preadjudicación OTIC'!AY66)</f>
        <v>7</v>
      </c>
      <c r="AZ66" s="2">
        <f>+('3 Planilla Preadjudicación OTIC'!AZ66)</f>
        <v>7</v>
      </c>
      <c r="BA66" s="2">
        <f>+('3 Planilla Preadjudicación OTIC'!BA66)</f>
        <v>7</v>
      </c>
      <c r="BB66" s="2">
        <f>+('3 Planilla Preadjudicación OTIC'!BB66)</f>
        <v>7</v>
      </c>
      <c r="BC66" s="2">
        <f>+('3 Planilla Preadjudicación OTIC'!BC66)</f>
        <v>7</v>
      </c>
      <c r="BD66" s="2">
        <f>+('3 Planilla Preadjudicación OTIC'!BD66)</f>
        <v>7</v>
      </c>
      <c r="BE66" s="2">
        <f>+('3 Planilla Preadjudicación OTIC'!BE66)</f>
        <v>7</v>
      </c>
      <c r="BF66" s="2">
        <f>+('3 Planilla Preadjudicación OTIC'!BF66)</f>
        <v>7</v>
      </c>
      <c r="BG66" s="2">
        <f>+('3 Planilla Preadjudicación OTIC'!BG66)</f>
        <v>7</v>
      </c>
      <c r="BH66" s="2">
        <f>+('3 Planilla Preadjudicación OTIC'!BH66)</f>
        <v>7</v>
      </c>
      <c r="BI66" s="2">
        <f>+('3 Planilla Preadjudicación OTIC'!BI66)</f>
        <v>5</v>
      </c>
      <c r="BJ66" s="2">
        <f>+('3 Planilla Preadjudicación OTIC'!BJ66)</f>
        <v>5</v>
      </c>
      <c r="BK66" s="2">
        <f>+('3 Planilla Preadjudicación OTIC'!BK66)</f>
        <v>5</v>
      </c>
      <c r="BL66" s="2">
        <f>+('3 Planilla Preadjudicación OTIC'!BL66)</f>
        <v>7</v>
      </c>
      <c r="BM66" s="104">
        <f>ROUND(('3 Planilla Preadjudicación OTIC'!BM66),1)</f>
        <v>6.1</v>
      </c>
      <c r="BN66" s="4" t="str">
        <f>+('3 Planilla Preadjudicación OTIC'!BN66)</f>
        <v>NO</v>
      </c>
      <c r="BO66" s="4">
        <f>+('3 Planilla Preadjudicación OTIC'!BO66)</f>
        <v>0</v>
      </c>
      <c r="BP66" s="4">
        <f>+('3 Planilla Preadjudicación OTIC'!BP66)</f>
        <v>0</v>
      </c>
      <c r="BQ66" s="4">
        <f>+('3 Planilla Preadjudicación OTIC'!BQ66)</f>
        <v>0</v>
      </c>
      <c r="BR66" s="4">
        <f>+('3 Planilla Preadjudicación OTIC'!BR66)</f>
        <v>0</v>
      </c>
      <c r="BS66" s="4">
        <f>+('3 Planilla Preadjudicación OTIC'!BS66)</f>
        <v>0</v>
      </c>
      <c r="BT66" s="4">
        <f>+('3 Planilla Preadjudicación OTIC'!BT66)</f>
        <v>0</v>
      </c>
      <c r="BU66" s="85">
        <f>IF(VLOOKUP(A66,'BD OFICIAL'!$A$1:$AL$2098,7,0)=D66,0,1)</f>
        <v>0</v>
      </c>
      <c r="BV66" s="85">
        <f>IF(VLOOKUP(A66,'BD OFICIAL'!$A$1:$AL$2098,11,0)=J66,0,1)</f>
        <v>0</v>
      </c>
      <c r="BW66" s="85">
        <f>IF(VLOOKUP(A66,'BD OFICIAL'!$A$1:$AL$2098,13,0)=L66,0,1)</f>
        <v>0</v>
      </c>
      <c r="BX66" s="2">
        <f>IF(VLOOKUP(A66,'BD OFICIAL'!$A$1:$AL$2098,16,0)=O66,0,1)</f>
        <v>0</v>
      </c>
      <c r="BY66" s="2">
        <f>IF(VLOOKUP(A66,'BD OFICIAL'!$A$1:$AL$2098,17,0)=P66,0,1)</f>
        <v>0</v>
      </c>
      <c r="BZ66" s="2">
        <f>IF(VLOOKUP(A66,'BD OFICIAL'!$A$1:$AL$2098,19,0)=R66,0,1)</f>
        <v>0</v>
      </c>
      <c r="CA66" s="2">
        <f>IF(VLOOKUP(A66,'BD OFICIAL'!$A$1:$AL$2098,21,0)=T66,0,1)</f>
        <v>0</v>
      </c>
      <c r="CB66" s="2">
        <f>IF(VLOOKUP(A66,'BD OFICIAL'!$A$1:$AL$2098,24,0)=AK66,0,1)</f>
        <v>0</v>
      </c>
      <c r="CC66" s="2">
        <f>IF(VLOOKUP(A66,'BD OFICIAL'!$A$1:$AL$2098,25,0)=X66,0,1)</f>
        <v>0</v>
      </c>
      <c r="CD66" s="2">
        <f>IF(VLOOKUP(A66,'BD OFICIAL'!$A$1:$AL$2098,26,0)=Y66,0,1)</f>
        <v>0</v>
      </c>
      <c r="CE66" s="2">
        <f>IF(VLOOKUP(A66,'BD OFICIAL'!$A$1:$AL$2098,27,0)=Z66,0,1)</f>
        <v>0</v>
      </c>
      <c r="CF66" s="2">
        <f>IF(VLOOKUP(A66,'BD OFICIAL'!$A$1:$AL$2098,28,0)=AA66,0,1)</f>
        <v>0</v>
      </c>
      <c r="CG66" s="2">
        <f>IF(VLOOKUP(A66,'BD OFICIAL'!$A$1:$AL$2098,33,0)=AF66,0,1)</f>
        <v>0</v>
      </c>
      <c r="CH66" s="2">
        <f>IF(VLOOKUP(A66,'BD OFICIAL'!$A$1:$AL$2098,35,0)=AH66,0,1)</f>
        <v>0</v>
      </c>
      <c r="CI66" s="85">
        <f>IF(VLOOKUP(A66,'BD OFICIAL'!$A$1:$AL$2098,34,0)=AL66,0,1)</f>
        <v>0</v>
      </c>
      <c r="CJ66" s="12">
        <f>VLOOKUP(A66,'BD OFICIAL'!$A$1:$AM$2098,36,0)*AM66-AP66</f>
        <v>0</v>
      </c>
      <c r="CK66" s="85" t="str">
        <f t="shared" ref="CK66:CK129" si="54">IF(AND(AA66="SI",D66="EMERGENCIA"),"SHNOM",IF(AND(AA66="SI",D66="FONDOS REGIONALES"),"SHNOM",IF(AND(AA66="SI",D66="FONDOS CONCURSABLES"),"SHNOM",IF(AND(AA66="SI",D66="Mandato"),"SHMAN","SSH"))))</f>
        <v>SSH</v>
      </c>
      <c r="CL66" s="85" t="str">
        <f t="shared" ref="CL66:CL129" si="55">IF(J66="SIN PLAN FORMATIVO","NO","SI")</f>
        <v>NO</v>
      </c>
      <c r="CM66" s="85" t="str">
        <f t="shared" si="35"/>
        <v>SI</v>
      </c>
      <c r="CN66" s="31">
        <f t="shared" si="36"/>
        <v>0</v>
      </c>
      <c r="CO66" s="31">
        <f t="shared" ref="CO66:CO129" si="56">IF(AND(AH66=1,AND(AM66&gt;=4130,AM66&lt;=5074)),0,IF(AND(AH66=2,AND(AM66&gt;=5075,AM66&lt;=6372)),0,IF(AND(AH66=3,AND(AM66&gt;=6373,AM66&lt;=7434)),0,1)))</f>
        <v>0</v>
      </c>
      <c r="CP66" s="31">
        <f t="shared" si="37"/>
        <v>0</v>
      </c>
      <c r="CQ66" s="31">
        <f>IF(Y66="NO",0,IF(Y66="SI",IF(VLOOKUP(A66,'BD OFICIAL'!$A:$AO,40,0)=AQ66,0,1)))</f>
        <v>0</v>
      </c>
      <c r="CR66" s="31">
        <f>IF(Z66="NO",0,IF(Z66="SI",IF(VLOOKUP(B66,'BD OFICIAL'!$A:$AO,41,0)=AS66,0,1)))</f>
        <v>0</v>
      </c>
      <c r="CS66" s="31">
        <f t="shared" ref="CS66:CS129" si="57">IF(AND(CK66="SHNOM",AN66=275000),0,IF(AND(CK66="SHMAN",AN66&lt;=275000),0,IF(AND(CK66="SSH",AN66=0),0,1)))</f>
        <v>0</v>
      </c>
      <c r="CT66" s="31">
        <f t="shared" ref="CT66:CT129" si="58">IF(T66*AN66=AR66,0,1)</f>
        <v>0</v>
      </c>
      <c r="CU66" s="31">
        <f>IF(VLOOKUP(A66,'BD OFICIAL'!$A$1:$AL$1056,31,0)="SI",IF(AT66&gt;0,0,1),IF(AT66=0,0,1))</f>
        <v>0</v>
      </c>
      <c r="CV66" s="31">
        <f t="shared" ref="CV66:CV129" si="59">IF(AO66*T66-AT66=0,0,1)</f>
        <v>0</v>
      </c>
      <c r="CW66" s="31">
        <f t="shared" si="38"/>
        <v>0</v>
      </c>
      <c r="CX66" s="85" t="str">
        <f t="shared" si="39"/>
        <v>SI</v>
      </c>
      <c r="CY66" s="31">
        <f t="shared" si="40"/>
        <v>0</v>
      </c>
      <c r="CZ66" s="85" t="str">
        <f>IF(ISERROR(VLOOKUP(AI66,EXPERIENCIA!$A$1:$C$2100,1,0)),"NO","SI")</f>
        <v>NO</v>
      </c>
      <c r="DA66" s="85">
        <f>IF(CX66="no","NO APLICA",IF(AX66=0,"ERROR NOTA",IF(AND(AX66&gt;1,CZ66="NO"),"ERROR NOTA",IF(AND(CZ66="NO",AX66=1),0,IF(VLOOKUP(AI66,EXPERIENCIA!$A$1:$C$2100,3,0)=AX66,0,"ERROR NOTA")))))</f>
        <v>0</v>
      </c>
      <c r="DB66" s="85" t="str">
        <f>IF(ISERROR(VLOOKUP(AI66,COMPORTAMIENTO!$A$1:$C$2100,1,0)),"NO","SI")</f>
        <v>SI</v>
      </c>
      <c r="DC66" s="85">
        <f>IF(CX66="NO","NO APLICA",IF(AY66=0,"ERROR NOTA",IF(AND(DB66="NO",AY66=7),0,IF(VLOOKUP(AI66,COMPORTAMIENTO!$A$2:$H$2100,8,0)=AY66,0,"ERROR NOTA"))))</f>
        <v>0</v>
      </c>
      <c r="DD66" s="104">
        <f t="shared" si="41"/>
        <v>0.1</v>
      </c>
      <c r="DE66" s="104">
        <f t="shared" si="42"/>
        <v>0.70000000000000007</v>
      </c>
      <c r="DF66" s="85" t="str">
        <f t="shared" ref="DF66:DF129" si="60">IF(J66="","NO",IF(J66="SIN PLAN FORMATIVO","NO",IF(J66=0,"NO","SI")))</f>
        <v>NO</v>
      </c>
      <c r="DG66" s="85">
        <f t="shared" si="43"/>
        <v>7</v>
      </c>
      <c r="DH66" s="85">
        <f t="shared" si="44"/>
        <v>7</v>
      </c>
      <c r="DI66" s="85">
        <f t="shared" si="45"/>
        <v>7</v>
      </c>
      <c r="DJ66" s="12">
        <f t="shared" si="46"/>
        <v>6.2</v>
      </c>
      <c r="DK66" s="7">
        <f t="shared" si="47"/>
        <v>6.5600000000000005</v>
      </c>
      <c r="DL66" s="12">
        <f t="shared" ref="DL66:DL129" si="61">+(AM66)</f>
        <v>5075</v>
      </c>
      <c r="DM66" s="12">
        <f>VLOOKUP(A66,'5 TD'!$A:$B,2,0)</f>
        <v>5075</v>
      </c>
      <c r="DN66" s="7">
        <f t="shared" ref="DN66:DN129" si="62">IF(CX66="SI",ROUND((DM66/AM66)*7,1),"NO APLICA")</f>
        <v>7</v>
      </c>
      <c r="DO66" s="85" t="str">
        <f t="shared" si="48"/>
        <v>APROBADO</v>
      </c>
      <c r="DP66" s="85" t="str">
        <f t="shared" si="49"/>
        <v>APROBADO</v>
      </c>
      <c r="DQ66" s="7">
        <f t="shared" si="50"/>
        <v>6.1</v>
      </c>
      <c r="DR66" s="85" t="str">
        <f t="shared" ref="DR66:DR129" si="63">IF(AND(DP66="APROBADO",DQ66=BM66),"APROBADO",IF(AND(DP66="APROBADO",DQ66&lt;&gt;BM66),"ERROR NOTA","NO APLICA"))</f>
        <v>APROBADO</v>
      </c>
      <c r="DS66" s="2" t="str">
        <f>+('3 Planilla Preadjudicación OTIC'!BN66)</f>
        <v>NO</v>
      </c>
      <c r="DT66" s="2">
        <f>IF(DR66="APROBADO",VLOOKUP(A66,'5 TD'!$D$3:$E$270,2,0),"NO APLICA")</f>
        <v>6.8</v>
      </c>
      <c r="DU66" s="2" t="str">
        <f t="shared" ref="DU66:DU129" si="64">IF(DT66="NO APLICA","NO APLICA",IF(DT66=DQ66,"SI","NO"))</f>
        <v>NO</v>
      </c>
      <c r="DV66" s="2" t="str">
        <f>IF(DU66="SI",VLOOKUP(A66,'5 TD'!$G$3:$H$270,2,0),"NO APLICA ")</f>
        <v xml:space="preserve">NO APLICA </v>
      </c>
      <c r="DW66" s="2" t="str">
        <f t="shared" ref="DW66:DW129" si="65">IF(DV66="NO APLICA","NO",IF(DV66=DJ66,"SI","NO"))</f>
        <v>NO</v>
      </c>
      <c r="DX66" s="2" t="str">
        <f>IF(DW66="SI",VLOOKUP(A66,'5 TD'!$J$4:$K$472,2,0),"NO APLICA")</f>
        <v>NO APLICA</v>
      </c>
      <c r="DY66" s="2" t="str">
        <f t="shared" ref="DY66:DY129" si="66">IF(DX66="NO APLICA","NO APLICA",IF(DX66=AY66,"SI","NO"))</f>
        <v>NO APLICA</v>
      </c>
      <c r="DZ66" s="7" t="str">
        <f>IF(DY66="SI",VLOOKUP(A66,'5 TD'!$M$4:$N$350,2,0),"NO APLICA")</f>
        <v>NO APLICA</v>
      </c>
      <c r="EA66" s="2" t="str">
        <f t="shared" ref="EA66:EA129" si="67">IF(DZ66="NO APLICA","NO APLICA",IF(DZ66=AX66,"SI","NO"))</f>
        <v>NO APLICA</v>
      </c>
      <c r="EB66" s="12" t="str">
        <f t="shared" ref="EB66:EB129" si="68">IF(EA66="SI",AM66,"")</f>
        <v/>
      </c>
      <c r="EC66" s="12" t="str">
        <f>IF(EA66="SI",VLOOKUP(A66,'5 TD'!$V$4:$W$479,2,0),"NO APLICA")</f>
        <v>NO APLICA</v>
      </c>
      <c r="ED66" s="2" t="str">
        <f t="shared" si="51"/>
        <v>NO</v>
      </c>
      <c r="EE66" s="79" t="str">
        <f>IF(ED66="SI",VLOOKUP(AI66,COMPORTAMIENTO!$A$1:$H$2100,7,0),"NO APLICA")</f>
        <v>NO APLICA</v>
      </c>
      <c r="EF66" s="12" t="str">
        <f>IF(ED66="SI",VLOOKUP(A66,'5 TD'!$P$2:$Q$479,2,0),"NO APLICA")</f>
        <v>NO APLICA</v>
      </c>
      <c r="EG66" s="2" t="str">
        <f t="shared" si="52"/>
        <v>NO</v>
      </c>
      <c r="EH66" s="2">
        <f>IF(CZ66="no",0,VLOOKUP(AI66,EXPERIENCIA!$A$1:$C$2100,2,0))</f>
        <v>0</v>
      </c>
      <c r="EI66" s="2">
        <f>IF(CZ66="si",VLOOKUP(A66,'5 TD'!$S$3:$T$2103,2,0),0)</f>
        <v>0</v>
      </c>
      <c r="EJ66" s="2" t="str">
        <f t="shared" si="53"/>
        <v>SI</v>
      </c>
      <c r="EK66" s="2">
        <f>+('3 Planilla Preadjudicación OTIC'!BU66)</f>
        <v>0</v>
      </c>
      <c r="EL66" s="4"/>
      <c r="EM66" s="3"/>
      <c r="EN66" s="3"/>
      <c r="EQ66" s="86"/>
    </row>
    <row r="67" spans="1:147" ht="15" customHeight="1" x14ac:dyDescent="0.3">
      <c r="A67" s="2">
        <f>+('3 Planilla Preadjudicación OTIC'!A67)</f>
        <v>14413</v>
      </c>
      <c r="B67" s="2" t="str">
        <f>+('3 Planilla Preadjudicación OTIC'!B67)</f>
        <v>65181652-1</v>
      </c>
      <c r="C67" s="4">
        <f>+('3 Planilla Preadjudicación OTIC'!E67)</f>
        <v>2025</v>
      </c>
      <c r="D67" s="4" t="str">
        <f>+('3 Planilla Preadjudicación OTIC'!F67)</f>
        <v>MANDATO</v>
      </c>
      <c r="E67" s="4" t="str">
        <f>+('3 Planilla Preadjudicación OTIC'!G67)</f>
        <v>73188700-4</v>
      </c>
      <c r="F67" s="4" t="str">
        <f>+('3 Planilla Preadjudicación OTIC'!H67)</f>
        <v>ONG CASA DE ACOGIDA LA ESPERANZA</v>
      </c>
      <c r="G67" s="4"/>
      <c r="H67" s="4"/>
      <c r="I67" s="4" t="str">
        <f>+('3 Planilla Preadjudicación OTIC'!I67)</f>
        <v>TÉCNICAS DE ESTÉTICA FACIAL</v>
      </c>
      <c r="J67" s="4" t="str">
        <f>+('3 Planilla Preadjudicación OTIC'!J67)</f>
        <v>SIN PLAN FORMATIVO</v>
      </c>
      <c r="K67" s="4" t="str">
        <f>+('3 Planilla Preadjudicación OTIC'!K67)</f>
        <v/>
      </c>
      <c r="L67" s="4" t="str">
        <f>+('3 Planilla Preadjudicación OTIC'!L67)</f>
        <v/>
      </c>
      <c r="M67" s="2">
        <f>+('3 Planilla Preadjudicación OTIC'!M67)</f>
        <v>13</v>
      </c>
      <c r="N67" s="4" t="str">
        <f>+('3 Planilla Preadjudicación OTIC'!N67)</f>
        <v>METROPOLITANA</v>
      </c>
      <c r="O67" s="4" t="str">
        <f>+('3 Planilla Preadjudicación OTIC'!O67)</f>
        <v>LA GRANJA</v>
      </c>
      <c r="P67" s="4" t="str">
        <f>+('3 Planilla Preadjudicación OTIC'!P67)</f>
        <v>EMPRENDEDORES/AS INFORMALES O PERSONAS VULNERABLES PERTENECIENTES AL 80% MAS VULNERABLE</v>
      </c>
      <c r="Q67" s="4" t="str">
        <f>+('3 Planilla Preadjudicación OTIC'!Q67)</f>
        <v>PRESENCIAL</v>
      </c>
      <c r="R67" s="4" t="str">
        <f>+('3 Planilla Preadjudicación OTIC'!R67)</f>
        <v>DEPENDIENTE</v>
      </c>
      <c r="S67" s="4">
        <f>+('3 Planilla Preadjudicación OTIC'!S67)</f>
        <v>25</v>
      </c>
      <c r="T67" s="2">
        <f>+('3 Planilla Preadjudicación OTIC'!T67)</f>
        <v>20</v>
      </c>
      <c r="U67" s="2">
        <f>+('3 Planilla Preadjudicación OTIC'!U67)</f>
        <v>0</v>
      </c>
      <c r="V67" s="2">
        <f>+('3 Planilla Preadjudicación OTIC'!V67)</f>
        <v>0</v>
      </c>
      <c r="W67" s="2">
        <f>+('3 Planilla Preadjudicación OTIC'!W67)</f>
        <v>100</v>
      </c>
      <c r="X67" s="2">
        <f>+('3 Planilla Preadjudicación OTIC'!X67)</f>
        <v>4</v>
      </c>
      <c r="Y67" s="2" t="str">
        <f>+('3 Planilla Preadjudicación OTIC'!Y67)</f>
        <v>SI</v>
      </c>
      <c r="Z67" s="2" t="str">
        <f>+('3 Planilla Preadjudicación OTIC'!Z67)</f>
        <v>NO</v>
      </c>
      <c r="AA67" s="2" t="str">
        <f>+('3 Planilla Preadjudicación OTIC'!AA67)</f>
        <v>NO</v>
      </c>
      <c r="AB67" s="4" t="str">
        <f>+('3 Planilla Preadjudicación OTIC'!AB67)</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67" s="4" t="str">
        <f>+('3 Planilla Preadjudicación OTIC'!AC67)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67" s="2" t="str">
        <f>+('3 Planilla Preadjudicación OTIC'!AD67)</f>
        <v>NO</v>
      </c>
      <c r="AE67" s="4">
        <f>+('3 Planilla Preadjudicación OTIC'!AE67)</f>
        <v>0</v>
      </c>
      <c r="AF67" s="2" t="str">
        <f>+('3 Planilla Preadjudicación OTIC'!AF67)</f>
        <v>CERRADA</v>
      </c>
      <c r="AG67" s="2">
        <f>+('3 Planilla Preadjudicación OTIC'!AG67)</f>
        <v>25</v>
      </c>
      <c r="AH67" s="2">
        <f>+('3 Planilla Preadjudicación OTIC'!AH67)</f>
        <v>2</v>
      </c>
      <c r="AI67" s="135" t="str">
        <f>+('3 Planilla Preadjudicación OTIC'!AI67)</f>
        <v>78107238-9</v>
      </c>
      <c r="AJ67" s="4" t="str">
        <f>+('3 Planilla Preadjudicación OTIC'!AJ67)</f>
        <v>Centro de Capacitacion Profesional Proyecto Creces SpA</v>
      </c>
      <c r="AK67" s="2">
        <f>+('3 Planilla Preadjudicación OTIC'!AK67)</f>
        <v>100</v>
      </c>
      <c r="AL67" s="2">
        <f>+('3 Planilla Preadjudicación OTIC'!AL67)</f>
        <v>25</v>
      </c>
      <c r="AM67" s="12">
        <f>+('3 Planilla Preadjudicación OTIC'!AM67)</f>
        <v>5075</v>
      </c>
      <c r="AN67" s="12">
        <f>+('3 Planilla Preadjudicación OTIC'!AN67)</f>
        <v>0</v>
      </c>
      <c r="AO67" s="12">
        <f>+('3 Planilla Preadjudicación OTIC'!AO67)</f>
        <v>0</v>
      </c>
      <c r="AP67" s="12">
        <f>+('3 Planilla Preadjudicación OTIC'!AP67)</f>
        <v>10150000</v>
      </c>
      <c r="AQ67" s="12">
        <f>+('3 Planilla Preadjudicación OTIC'!AQ67)</f>
        <v>2000000</v>
      </c>
      <c r="AR67" s="12">
        <f>+('3 Planilla Preadjudicación OTIC'!AR67)</f>
        <v>0</v>
      </c>
      <c r="AS67" s="12">
        <f>+('3 Planilla Preadjudicación OTIC'!AS67)</f>
        <v>0</v>
      </c>
      <c r="AT67" s="12">
        <f>+('3 Planilla Preadjudicación OTIC'!AT67)</f>
        <v>0</v>
      </c>
      <c r="AU67" s="12">
        <f>+('3 Planilla Preadjudicación OTIC'!AU67)</f>
        <v>12150000</v>
      </c>
      <c r="AV67" s="2" t="str">
        <f>+('3 Planilla Preadjudicación OTIC'!AV67)</f>
        <v>SI</v>
      </c>
      <c r="AW67" s="4">
        <f>+('3 Planilla Preadjudicación OTIC'!AW67)</f>
        <v>0</v>
      </c>
      <c r="AX67" s="2">
        <f>+('3 Planilla Preadjudicación OTIC'!AX67)</f>
        <v>1</v>
      </c>
      <c r="AY67" s="2">
        <f>+('3 Planilla Preadjudicación OTIC'!AY67)</f>
        <v>7</v>
      </c>
      <c r="AZ67" s="2">
        <f>+('3 Planilla Preadjudicación OTIC'!AZ67)</f>
        <v>7</v>
      </c>
      <c r="BA67" s="2">
        <f>+('3 Planilla Preadjudicación OTIC'!BA67)</f>
        <v>7</v>
      </c>
      <c r="BB67" s="2">
        <f>+('3 Planilla Preadjudicación OTIC'!BB67)</f>
        <v>7</v>
      </c>
      <c r="BC67" s="2">
        <f>+('3 Planilla Preadjudicación OTIC'!BC67)</f>
        <v>7</v>
      </c>
      <c r="BD67" s="2">
        <f>+('3 Planilla Preadjudicación OTIC'!BD67)</f>
        <v>7</v>
      </c>
      <c r="BE67" s="2">
        <f>+('3 Planilla Preadjudicación OTIC'!BE67)</f>
        <v>7</v>
      </c>
      <c r="BF67" s="2">
        <f>+('3 Planilla Preadjudicación OTIC'!BF67)</f>
        <v>7</v>
      </c>
      <c r="BG67" s="2">
        <f>+('3 Planilla Preadjudicación OTIC'!BG67)</f>
        <v>7</v>
      </c>
      <c r="BH67" s="2">
        <f>+('3 Planilla Preadjudicación OTIC'!BH67)</f>
        <v>7</v>
      </c>
      <c r="BI67" s="2">
        <f>+('3 Planilla Preadjudicación OTIC'!BI67)</f>
        <v>5</v>
      </c>
      <c r="BJ67" s="2">
        <f>+('3 Planilla Preadjudicación OTIC'!BJ67)</f>
        <v>5</v>
      </c>
      <c r="BK67" s="2">
        <f>+('3 Planilla Preadjudicación OTIC'!BK67)</f>
        <v>5</v>
      </c>
      <c r="BL67" s="2">
        <f>+('3 Planilla Preadjudicación OTIC'!BL67)</f>
        <v>7</v>
      </c>
      <c r="BM67" s="104">
        <f>ROUND(('3 Planilla Preadjudicación OTIC'!BM67),1)</f>
        <v>6.1</v>
      </c>
      <c r="BN67" s="4" t="str">
        <f>+('3 Planilla Preadjudicación OTIC'!BN67)</f>
        <v>NO</v>
      </c>
      <c r="BO67" s="4">
        <f>+('3 Planilla Preadjudicación OTIC'!BO67)</f>
        <v>0</v>
      </c>
      <c r="BP67" s="4">
        <f>+('3 Planilla Preadjudicación OTIC'!BP67)</f>
        <v>0</v>
      </c>
      <c r="BQ67" s="4">
        <f>+('3 Planilla Preadjudicación OTIC'!BQ67)</f>
        <v>0</v>
      </c>
      <c r="BR67" s="4">
        <f>+('3 Planilla Preadjudicación OTIC'!BR67)</f>
        <v>0</v>
      </c>
      <c r="BS67" s="4">
        <f>+('3 Planilla Preadjudicación OTIC'!BS67)</f>
        <v>0</v>
      </c>
      <c r="BT67" s="4">
        <f>+('3 Planilla Preadjudicación OTIC'!BT67)</f>
        <v>0</v>
      </c>
      <c r="BU67" s="85">
        <f>IF(VLOOKUP(A67,'BD OFICIAL'!$A$1:$AL$2098,7,0)=D67,0,1)</f>
        <v>0</v>
      </c>
      <c r="BV67" s="85">
        <f>IF(VLOOKUP(A67,'BD OFICIAL'!$A$1:$AL$2098,11,0)=J67,0,1)</f>
        <v>0</v>
      </c>
      <c r="BW67" s="85">
        <f>IF(VLOOKUP(A67,'BD OFICIAL'!$A$1:$AL$2098,13,0)=L67,0,1)</f>
        <v>0</v>
      </c>
      <c r="BX67" s="2">
        <f>IF(VLOOKUP(A67,'BD OFICIAL'!$A$1:$AL$2098,16,0)=O67,0,1)</f>
        <v>0</v>
      </c>
      <c r="BY67" s="2">
        <f>IF(VLOOKUP(A67,'BD OFICIAL'!$A$1:$AL$2098,17,0)=P67,0,1)</f>
        <v>0</v>
      </c>
      <c r="BZ67" s="2">
        <f>IF(VLOOKUP(A67,'BD OFICIAL'!$A$1:$AL$2098,19,0)=R67,0,1)</f>
        <v>0</v>
      </c>
      <c r="CA67" s="2">
        <f>IF(VLOOKUP(A67,'BD OFICIAL'!$A$1:$AL$2098,21,0)=T67,0,1)</f>
        <v>0</v>
      </c>
      <c r="CB67" s="2">
        <f>IF(VLOOKUP(A67,'BD OFICIAL'!$A$1:$AL$2098,24,0)=AK67,0,1)</f>
        <v>0</v>
      </c>
      <c r="CC67" s="2">
        <f>IF(VLOOKUP(A67,'BD OFICIAL'!$A$1:$AL$2098,25,0)=X67,0,1)</f>
        <v>0</v>
      </c>
      <c r="CD67" s="2">
        <f>IF(VLOOKUP(A67,'BD OFICIAL'!$A$1:$AL$2098,26,0)=Y67,0,1)</f>
        <v>0</v>
      </c>
      <c r="CE67" s="2">
        <f>IF(VLOOKUP(A67,'BD OFICIAL'!$A$1:$AL$2098,27,0)=Z67,0,1)</f>
        <v>0</v>
      </c>
      <c r="CF67" s="2">
        <f>IF(VLOOKUP(A67,'BD OFICIAL'!$A$1:$AL$2098,28,0)=AA67,0,1)</f>
        <v>0</v>
      </c>
      <c r="CG67" s="2">
        <f>IF(VLOOKUP(A67,'BD OFICIAL'!$A$1:$AL$2098,33,0)=AF67,0,1)</f>
        <v>0</v>
      </c>
      <c r="CH67" s="2">
        <f>IF(VLOOKUP(A67,'BD OFICIAL'!$A$1:$AL$2098,35,0)=AH67,0,1)</f>
        <v>0</v>
      </c>
      <c r="CI67" s="85">
        <f>IF(VLOOKUP(A67,'BD OFICIAL'!$A$1:$AL$2098,34,0)=AL67,0,1)</f>
        <v>0</v>
      </c>
      <c r="CJ67" s="12">
        <f>VLOOKUP(A67,'BD OFICIAL'!$A$1:$AM$2098,36,0)*AM67-AP67</f>
        <v>0</v>
      </c>
      <c r="CK67" s="85" t="str">
        <f t="shared" si="54"/>
        <v>SSH</v>
      </c>
      <c r="CL67" s="85" t="str">
        <f t="shared" si="55"/>
        <v>NO</v>
      </c>
      <c r="CM67" s="85" t="str">
        <f t="shared" si="35"/>
        <v>SI</v>
      </c>
      <c r="CN67" s="31">
        <f t="shared" si="36"/>
        <v>0</v>
      </c>
      <c r="CO67" s="31">
        <f t="shared" si="56"/>
        <v>0</v>
      </c>
      <c r="CP67" s="31">
        <f t="shared" si="37"/>
        <v>0</v>
      </c>
      <c r="CQ67" s="31">
        <f>IF(Y67="NO",0,IF(Y67="SI",IF(VLOOKUP(A67,'BD OFICIAL'!$A:$AO,40,0)=AQ67,0,1)))</f>
        <v>0</v>
      </c>
      <c r="CR67" s="31">
        <f>IF(Z67="NO",0,IF(Z67="SI",IF(VLOOKUP(B67,'BD OFICIAL'!$A:$AO,41,0)=AS67,0,1)))</f>
        <v>0</v>
      </c>
      <c r="CS67" s="31">
        <f t="shared" si="57"/>
        <v>0</v>
      </c>
      <c r="CT67" s="31">
        <f t="shared" si="58"/>
        <v>0</v>
      </c>
      <c r="CU67" s="31">
        <f>IF(VLOOKUP(A67,'BD OFICIAL'!$A$1:$AL$1056,31,0)="SI",IF(AT67&gt;0,0,1),IF(AT67=0,0,1))</f>
        <v>0</v>
      </c>
      <c r="CV67" s="31">
        <f t="shared" si="59"/>
        <v>0</v>
      </c>
      <c r="CW67" s="31">
        <f t="shared" si="38"/>
        <v>0</v>
      </c>
      <c r="CX67" s="85" t="str">
        <f t="shared" si="39"/>
        <v>SI</v>
      </c>
      <c r="CY67" s="31">
        <f t="shared" si="40"/>
        <v>0</v>
      </c>
      <c r="CZ67" s="85" t="str">
        <f>IF(ISERROR(VLOOKUP(AI67,EXPERIENCIA!$A$1:$C$2100,1,0)),"NO","SI")</f>
        <v>NO</v>
      </c>
      <c r="DA67" s="85">
        <f>IF(CX67="no","NO APLICA",IF(AX67=0,"ERROR NOTA",IF(AND(AX67&gt;1,CZ67="NO"),"ERROR NOTA",IF(AND(CZ67="NO",AX67=1),0,IF(VLOOKUP(AI67,EXPERIENCIA!$A$1:$C$2100,3,0)=AX67,0,"ERROR NOTA")))))</f>
        <v>0</v>
      </c>
      <c r="DB67" s="85" t="str">
        <f>IF(ISERROR(VLOOKUP(AI67,COMPORTAMIENTO!$A$1:$C$2100,1,0)),"NO","SI")</f>
        <v>SI</v>
      </c>
      <c r="DC67" s="85">
        <f>IF(CX67="NO","NO APLICA",IF(AY67=0,"ERROR NOTA",IF(AND(DB67="NO",AY67=7),0,IF(VLOOKUP(AI67,COMPORTAMIENTO!$A$2:$H$2100,8,0)=AY67,0,"ERROR NOTA"))))</f>
        <v>0</v>
      </c>
      <c r="DD67" s="104">
        <f t="shared" si="41"/>
        <v>0.1</v>
      </c>
      <c r="DE67" s="104">
        <f t="shared" si="42"/>
        <v>0.70000000000000007</v>
      </c>
      <c r="DF67" s="85" t="str">
        <f t="shared" si="60"/>
        <v>NO</v>
      </c>
      <c r="DG67" s="85">
        <f t="shared" si="43"/>
        <v>7</v>
      </c>
      <c r="DH67" s="85">
        <f t="shared" si="44"/>
        <v>7</v>
      </c>
      <c r="DI67" s="85">
        <f t="shared" si="45"/>
        <v>7</v>
      </c>
      <c r="DJ67" s="12">
        <f t="shared" si="46"/>
        <v>6.2</v>
      </c>
      <c r="DK67" s="7">
        <f t="shared" si="47"/>
        <v>6.5600000000000005</v>
      </c>
      <c r="DL67" s="12">
        <f t="shared" si="61"/>
        <v>5075</v>
      </c>
      <c r="DM67" s="12">
        <f>VLOOKUP(A67,'5 TD'!$A:$B,2,0)</f>
        <v>5075</v>
      </c>
      <c r="DN67" s="7">
        <f t="shared" si="62"/>
        <v>7</v>
      </c>
      <c r="DO67" s="85" t="str">
        <f t="shared" si="48"/>
        <v>APROBADO</v>
      </c>
      <c r="DP67" s="85" t="str">
        <f t="shared" si="49"/>
        <v>APROBADO</v>
      </c>
      <c r="DQ67" s="7">
        <f t="shared" si="50"/>
        <v>6.1</v>
      </c>
      <c r="DR67" s="85" t="str">
        <f t="shared" si="63"/>
        <v>APROBADO</v>
      </c>
      <c r="DS67" s="2" t="str">
        <f>+('3 Planilla Preadjudicación OTIC'!BN67)</f>
        <v>NO</v>
      </c>
      <c r="DT67" s="2">
        <f>IF(DR67="APROBADO",VLOOKUP(A67,'5 TD'!$D$3:$E$270,2,0),"NO APLICA")</f>
        <v>6.8</v>
      </c>
      <c r="DU67" s="2" t="str">
        <f t="shared" si="64"/>
        <v>NO</v>
      </c>
      <c r="DV67" s="2" t="str">
        <f>IF(DU67="SI",VLOOKUP(A67,'5 TD'!$G$3:$H$270,2,0),"NO APLICA ")</f>
        <v xml:space="preserve">NO APLICA </v>
      </c>
      <c r="DW67" s="2" t="str">
        <f t="shared" si="65"/>
        <v>NO</v>
      </c>
      <c r="DX67" s="2" t="str">
        <f>IF(DW67="SI",VLOOKUP(A67,'5 TD'!$J$4:$K$472,2,0),"NO APLICA")</f>
        <v>NO APLICA</v>
      </c>
      <c r="DY67" s="2" t="str">
        <f t="shared" si="66"/>
        <v>NO APLICA</v>
      </c>
      <c r="DZ67" s="7" t="str">
        <f>IF(DY67="SI",VLOOKUP(A67,'5 TD'!$M$4:$N$350,2,0),"NO APLICA")</f>
        <v>NO APLICA</v>
      </c>
      <c r="EA67" s="2" t="str">
        <f t="shared" si="67"/>
        <v>NO APLICA</v>
      </c>
      <c r="EB67" s="12" t="str">
        <f t="shared" si="68"/>
        <v/>
      </c>
      <c r="EC67" s="12" t="str">
        <f>IF(EA67="SI",VLOOKUP(A67,'5 TD'!$V$4:$W$479,2,0),"NO APLICA")</f>
        <v>NO APLICA</v>
      </c>
      <c r="ED67" s="2" t="str">
        <f t="shared" si="51"/>
        <v>NO</v>
      </c>
      <c r="EE67" s="79" t="str">
        <f>IF(ED67="SI",VLOOKUP(AI67,COMPORTAMIENTO!$A$1:$H$2100,7,0),"NO APLICA")</f>
        <v>NO APLICA</v>
      </c>
      <c r="EF67" s="12" t="str">
        <f>IF(ED67="SI",VLOOKUP(A67,'5 TD'!$P$2:$Q$479,2,0),"NO APLICA")</f>
        <v>NO APLICA</v>
      </c>
      <c r="EG67" s="2" t="str">
        <f t="shared" si="52"/>
        <v>NO</v>
      </c>
      <c r="EH67" s="2">
        <f>IF(CZ67="no",0,VLOOKUP(AI67,EXPERIENCIA!$A$1:$C$2100,2,0))</f>
        <v>0</v>
      </c>
      <c r="EI67" s="2">
        <f>IF(CZ67="si",VLOOKUP(A67,'5 TD'!$S$3:$T$2103,2,0),0)</f>
        <v>0</v>
      </c>
      <c r="EJ67" s="2" t="str">
        <f t="shared" si="53"/>
        <v>SI</v>
      </c>
      <c r="EK67" s="2">
        <f>+('3 Planilla Preadjudicación OTIC'!BU67)</f>
        <v>0</v>
      </c>
      <c r="EL67" s="4"/>
      <c r="EM67" s="3"/>
      <c r="EN67" s="3"/>
      <c r="EQ67" s="86"/>
    </row>
    <row r="68" spans="1:147" ht="15" customHeight="1" x14ac:dyDescent="0.3">
      <c r="A68" s="2">
        <f>+('3 Planilla Preadjudicación OTIC'!A68)</f>
        <v>14298</v>
      </c>
      <c r="B68" s="2" t="str">
        <f>+('3 Planilla Preadjudicación OTIC'!B68)</f>
        <v>65181652-1</v>
      </c>
      <c r="C68" s="4">
        <f>+('3 Planilla Preadjudicación OTIC'!E68)</f>
        <v>2025</v>
      </c>
      <c r="D68" s="4" t="str">
        <f>+('3 Planilla Preadjudicación OTIC'!F68)</f>
        <v>MANDATO</v>
      </c>
      <c r="E68" s="4" t="str">
        <f>+('3 Planilla Preadjudicación OTIC'!G68)</f>
        <v>65073010-0</v>
      </c>
      <c r="F68" s="4" t="str">
        <f>+('3 Planilla Preadjudicación OTIC'!H68)</f>
        <v>CORPORACIÓN DE EDUCACIÓN Y SALUD PARA EL SÍNDROME DE DOWN, EDUDOWN</v>
      </c>
      <c r="G68" s="4"/>
      <c r="H68" s="4"/>
      <c r="I68" s="4" t="str">
        <f>+('3 Planilla Preadjudicación OTIC'!I68)</f>
        <v>CAPACITACIÓN LABORAL PARA EL TRABAJO</v>
      </c>
      <c r="J68" s="4" t="str">
        <f>+('3 Planilla Preadjudicación OTIC'!J68)</f>
        <v>SIN PLAN FORMATIVO</v>
      </c>
      <c r="K68" s="4" t="str">
        <f>+('3 Planilla Preadjudicación OTIC'!K68)</f>
        <v>PLANIFICACIÓN DEL PROYECTO OCUPACIONAL</v>
      </c>
      <c r="L68" s="4" t="str">
        <f>+('3 Planilla Preadjudicación OTIC'!L68)</f>
        <v>PF0920</v>
      </c>
      <c r="M68" s="2">
        <f>+('3 Planilla Preadjudicación OTIC'!M68)</f>
        <v>13</v>
      </c>
      <c r="N68" s="4" t="str">
        <f>+('3 Planilla Preadjudicación OTIC'!N68)</f>
        <v>METROPOLITANA</v>
      </c>
      <c r="O68" s="4" t="str">
        <f>+('3 Planilla Preadjudicación OTIC'!O68)</f>
        <v>SAN BERNARDO</v>
      </c>
      <c r="P68" s="4" t="str">
        <f>+('3 Planilla Preadjudicación OTIC'!P68)</f>
        <v>PERSONAS DE 18 AÑOS O MÁS, EN SITUACIÓN DE DISCAPACIDAD.</v>
      </c>
      <c r="Q68" s="4" t="str">
        <f>+('3 Planilla Preadjudicación OTIC'!Q68)</f>
        <v>PRESENCIAL</v>
      </c>
      <c r="R68" s="4" t="str">
        <f>+('3 Planilla Preadjudicación OTIC'!R68)</f>
        <v>DEPENDIENTE</v>
      </c>
      <c r="S68" s="4">
        <f>+('3 Planilla Preadjudicación OTIC'!S68)</f>
        <v>48</v>
      </c>
      <c r="T68" s="2">
        <f>+('3 Planilla Preadjudicación OTIC'!T68)</f>
        <v>15</v>
      </c>
      <c r="U68" s="2">
        <f>+('3 Planilla Preadjudicación OTIC'!U68)</f>
        <v>0</v>
      </c>
      <c r="V68" s="2">
        <f>+('3 Planilla Preadjudicación OTIC'!V68)</f>
        <v>12</v>
      </c>
      <c r="W68" s="2">
        <f>+('3 Planilla Preadjudicación OTIC'!W68)</f>
        <v>192</v>
      </c>
      <c r="X68" s="2">
        <f>+('3 Planilla Preadjudicación OTIC'!X68)</f>
        <v>4</v>
      </c>
      <c r="Y68" s="2" t="str">
        <f>+('3 Planilla Preadjudicación OTIC'!Y68)</f>
        <v>SI</v>
      </c>
      <c r="Z68" s="2" t="str">
        <f>+('3 Planilla Preadjudicación OTIC'!Z68)</f>
        <v>NO</v>
      </c>
      <c r="AA68" s="2" t="str">
        <f>+('3 Planilla Preadjudicación OTIC'!AA68)</f>
        <v>NO</v>
      </c>
      <c r="AB68" s="4" t="str">
        <f>+('3 Planilla Preadjudicación OTIC'!AB68)</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68" s="4" t="str">
        <f>+('3 Planilla Preadjudicación OTIC'!AC68)</f>
        <v>PERSONAS EN SITUACIÓN DE DISCAPACIDAD, DE 18 AÑOS O MÁS, QUE SE ATIENDEN EN EDUDOWN, HOMBRES Y MUJERES, QUE TIENEN O NO EXPERIENCIA LABORAL, RESIDENTES DE LA REGIÓN METROPOLITANA Y QUE BUSCAN CON LA CAPACITACIÓN INSERTARSE AL MUNDO LABORAL.</v>
      </c>
      <c r="AD68" s="2" t="str">
        <f>+('3 Planilla Preadjudicación OTIC'!AD68)</f>
        <v>NO</v>
      </c>
      <c r="AE68" s="4">
        <f>+('3 Planilla Preadjudicación OTIC'!AE68)</f>
        <v>0</v>
      </c>
      <c r="AF68" s="2" t="str">
        <f>+('3 Planilla Preadjudicación OTIC'!AF68)</f>
        <v>CERRADA</v>
      </c>
      <c r="AG68" s="2">
        <f>+('3 Planilla Preadjudicación OTIC'!AG68)</f>
        <v>48</v>
      </c>
      <c r="AH68" s="2">
        <f>+('3 Planilla Preadjudicación OTIC'!AH68)</f>
        <v>1</v>
      </c>
      <c r="AI68" s="135" t="str">
        <f>+('3 Planilla Preadjudicación OTIC'!AI68)</f>
        <v>78107238-9</v>
      </c>
      <c r="AJ68" s="4" t="str">
        <f>+('3 Planilla Preadjudicación OTIC'!AJ68)</f>
        <v>Centro de Capacitacion Profesional Proyecto Creces SpA</v>
      </c>
      <c r="AK68" s="2">
        <f>+('3 Planilla Preadjudicación OTIC'!AK68)</f>
        <v>192</v>
      </c>
      <c r="AL68" s="2">
        <f>+('3 Planilla Preadjudicación OTIC'!AL68)</f>
        <v>48</v>
      </c>
      <c r="AM68" s="12">
        <f>+('3 Planilla Preadjudicación OTIC'!AM68)</f>
        <v>4130</v>
      </c>
      <c r="AN68" s="12">
        <f>+('3 Planilla Preadjudicación OTIC'!AN68)</f>
        <v>0</v>
      </c>
      <c r="AO68" s="12">
        <f>+('3 Planilla Preadjudicación OTIC'!AO68)</f>
        <v>0</v>
      </c>
      <c r="AP68" s="12">
        <f>+('3 Planilla Preadjudicación OTIC'!AP68)</f>
        <v>11894400</v>
      </c>
      <c r="AQ68" s="12">
        <f>+('3 Planilla Preadjudicación OTIC'!AQ68)</f>
        <v>2880000</v>
      </c>
      <c r="AR68" s="12">
        <f>+('3 Planilla Preadjudicación OTIC'!AR68)</f>
        <v>0</v>
      </c>
      <c r="AS68" s="12">
        <f>+('3 Planilla Preadjudicación OTIC'!AS68)</f>
        <v>0</v>
      </c>
      <c r="AT68" s="12">
        <f>+('3 Planilla Preadjudicación OTIC'!AT68)</f>
        <v>0</v>
      </c>
      <c r="AU68" s="12">
        <f>+('3 Planilla Preadjudicación OTIC'!AU68)</f>
        <v>14774400</v>
      </c>
      <c r="AV68" s="2" t="str">
        <f>+('3 Planilla Preadjudicación OTIC'!AV68)</f>
        <v>SI</v>
      </c>
      <c r="AW68" s="4">
        <f>+('3 Planilla Preadjudicación OTIC'!AW68)</f>
        <v>0</v>
      </c>
      <c r="AX68" s="2">
        <f>+('3 Planilla Preadjudicación OTIC'!AX68)</f>
        <v>1</v>
      </c>
      <c r="AY68" s="2">
        <f>+('3 Planilla Preadjudicación OTIC'!AY68)</f>
        <v>7</v>
      </c>
      <c r="AZ68" s="2">
        <f>+('3 Planilla Preadjudicación OTIC'!AZ68)</f>
        <v>7</v>
      </c>
      <c r="BA68" s="2">
        <f>+('3 Planilla Preadjudicación OTIC'!BA68)</f>
        <v>7</v>
      </c>
      <c r="BB68" s="2">
        <f>+('3 Planilla Preadjudicación OTIC'!BB68)</f>
        <v>7</v>
      </c>
      <c r="BC68" s="2">
        <f>+('3 Planilla Preadjudicación OTIC'!BC68)</f>
        <v>7</v>
      </c>
      <c r="BD68" s="2">
        <f>+('3 Planilla Preadjudicación OTIC'!BD68)</f>
        <v>7</v>
      </c>
      <c r="BE68" s="2">
        <f>+('3 Planilla Preadjudicación OTIC'!BE68)</f>
        <v>7</v>
      </c>
      <c r="BF68" s="2">
        <f>+('3 Planilla Preadjudicación OTIC'!BF68)</f>
        <v>7</v>
      </c>
      <c r="BG68" s="2">
        <f>+('3 Planilla Preadjudicación OTIC'!BG68)</f>
        <v>7</v>
      </c>
      <c r="BH68" s="2">
        <f>+('3 Planilla Preadjudicación OTIC'!BH68)</f>
        <v>7</v>
      </c>
      <c r="BI68" s="2">
        <f>+('3 Planilla Preadjudicación OTIC'!BI68)</f>
        <v>7</v>
      </c>
      <c r="BJ68" s="2">
        <f>+('3 Planilla Preadjudicación OTIC'!BJ68)</f>
        <v>7</v>
      </c>
      <c r="BK68" s="2">
        <f>+('3 Planilla Preadjudicación OTIC'!BK68)</f>
        <v>7</v>
      </c>
      <c r="BL68" s="2">
        <f>+('3 Planilla Preadjudicación OTIC'!BL68)</f>
        <v>7</v>
      </c>
      <c r="BM68" s="104">
        <f>ROUND(('3 Planilla Preadjudicación OTIC'!BM68),1)</f>
        <v>6.4</v>
      </c>
      <c r="BN68" s="4" t="str">
        <f>+('3 Planilla Preadjudicación OTIC'!BN68)</f>
        <v>NO</v>
      </c>
      <c r="BO68" s="4">
        <f>+('3 Planilla Preadjudicación OTIC'!BO68)</f>
        <v>0</v>
      </c>
      <c r="BP68" s="4">
        <f>+('3 Planilla Preadjudicación OTIC'!BP68)</f>
        <v>0</v>
      </c>
      <c r="BQ68" s="4">
        <f>+('3 Planilla Preadjudicación OTIC'!BQ68)</f>
        <v>0</v>
      </c>
      <c r="BR68" s="4">
        <f>+('3 Planilla Preadjudicación OTIC'!BR68)</f>
        <v>0</v>
      </c>
      <c r="BS68" s="4">
        <f>+('3 Planilla Preadjudicación OTIC'!BS68)</f>
        <v>0</v>
      </c>
      <c r="BT68" s="4">
        <f>+('3 Planilla Preadjudicación OTIC'!BT68)</f>
        <v>0</v>
      </c>
      <c r="BU68" s="85">
        <f>IF(VLOOKUP(A68,'BD OFICIAL'!$A$1:$AL$2098,7,0)=D68,0,1)</f>
        <v>0</v>
      </c>
      <c r="BV68" s="85">
        <f>IF(VLOOKUP(A68,'BD OFICIAL'!$A$1:$AL$2098,11,0)=J68,0,1)</f>
        <v>0</v>
      </c>
      <c r="BW68" s="85">
        <f>IF(VLOOKUP(A68,'BD OFICIAL'!$A$1:$AL$2098,13,0)=L68,0,1)</f>
        <v>0</v>
      </c>
      <c r="BX68" s="2">
        <f>IF(VLOOKUP(A68,'BD OFICIAL'!$A$1:$AL$2098,16,0)=O68,0,1)</f>
        <v>0</v>
      </c>
      <c r="BY68" s="2">
        <f>IF(VLOOKUP(A68,'BD OFICIAL'!$A$1:$AL$2098,17,0)=P68,0,1)</f>
        <v>0</v>
      </c>
      <c r="BZ68" s="2">
        <f>IF(VLOOKUP(A68,'BD OFICIAL'!$A$1:$AL$2098,19,0)=R68,0,1)</f>
        <v>0</v>
      </c>
      <c r="CA68" s="2">
        <f>IF(VLOOKUP(A68,'BD OFICIAL'!$A$1:$AL$2098,21,0)=T68,0,1)</f>
        <v>0</v>
      </c>
      <c r="CB68" s="2">
        <f>IF(VLOOKUP(A68,'BD OFICIAL'!$A$1:$AL$2098,24,0)=AK68,0,1)</f>
        <v>0</v>
      </c>
      <c r="CC68" s="2">
        <f>IF(VLOOKUP(A68,'BD OFICIAL'!$A$1:$AL$2098,25,0)=X68,0,1)</f>
        <v>0</v>
      </c>
      <c r="CD68" s="2">
        <f>IF(VLOOKUP(A68,'BD OFICIAL'!$A$1:$AL$2098,26,0)=Y68,0,1)</f>
        <v>0</v>
      </c>
      <c r="CE68" s="2">
        <f>IF(VLOOKUP(A68,'BD OFICIAL'!$A$1:$AL$2098,27,0)=Z68,0,1)</f>
        <v>0</v>
      </c>
      <c r="CF68" s="2">
        <f>IF(VLOOKUP(A68,'BD OFICIAL'!$A$1:$AL$2098,28,0)=AA68,0,1)</f>
        <v>0</v>
      </c>
      <c r="CG68" s="2">
        <f>IF(VLOOKUP(A68,'BD OFICIAL'!$A$1:$AL$2098,33,0)=AF68,0,1)</f>
        <v>0</v>
      </c>
      <c r="CH68" s="2">
        <f>IF(VLOOKUP(A68,'BD OFICIAL'!$A$1:$AL$2098,35,0)=AH68,0,1)</f>
        <v>0</v>
      </c>
      <c r="CI68" s="85">
        <f>IF(VLOOKUP(A68,'BD OFICIAL'!$A$1:$AL$2098,34,0)=AL68,0,1)</f>
        <v>0</v>
      </c>
      <c r="CJ68" s="12">
        <f>VLOOKUP(A68,'BD OFICIAL'!$A$1:$AM$2098,36,0)*AM68-AP68</f>
        <v>0</v>
      </c>
      <c r="CK68" s="85" t="str">
        <f t="shared" si="54"/>
        <v>SSH</v>
      </c>
      <c r="CL68" s="85" t="str">
        <f t="shared" si="55"/>
        <v>NO</v>
      </c>
      <c r="CM68" s="85" t="str">
        <f t="shared" si="35"/>
        <v>SI</v>
      </c>
      <c r="CN68" s="31">
        <f t="shared" si="36"/>
        <v>0</v>
      </c>
      <c r="CO68" s="31">
        <f t="shared" si="56"/>
        <v>0</v>
      </c>
      <c r="CP68" s="31">
        <f t="shared" si="37"/>
        <v>0</v>
      </c>
      <c r="CQ68" s="31">
        <f>IF(Y68="NO",0,IF(Y68="SI",IF(VLOOKUP(A68,'BD OFICIAL'!$A:$AO,40,0)=AQ68,0,1)))</f>
        <v>0</v>
      </c>
      <c r="CR68" s="31">
        <f>IF(Z68="NO",0,IF(Z68="SI",IF(VLOOKUP(B68,'BD OFICIAL'!$A:$AO,41,0)=AS68,0,1)))</f>
        <v>0</v>
      </c>
      <c r="CS68" s="31">
        <f t="shared" si="57"/>
        <v>0</v>
      </c>
      <c r="CT68" s="31">
        <f t="shared" si="58"/>
        <v>0</v>
      </c>
      <c r="CU68" s="31">
        <f>IF(VLOOKUP(A68,'BD OFICIAL'!$A$1:$AL$1056,31,0)="SI",IF(AT68&gt;0,0,1),IF(AT68=0,0,1))</f>
        <v>0</v>
      </c>
      <c r="CV68" s="31">
        <f t="shared" si="59"/>
        <v>0</v>
      </c>
      <c r="CW68" s="31">
        <f t="shared" si="38"/>
        <v>0</v>
      </c>
      <c r="CX68" s="85" t="str">
        <f t="shared" si="39"/>
        <v>SI</v>
      </c>
      <c r="CY68" s="31">
        <f t="shared" si="40"/>
        <v>0</v>
      </c>
      <c r="CZ68" s="85" t="str">
        <f>IF(ISERROR(VLOOKUP(AI68,EXPERIENCIA!$A$1:$C$2100,1,0)),"NO","SI")</f>
        <v>NO</v>
      </c>
      <c r="DA68" s="85">
        <f>IF(CX68="no","NO APLICA",IF(AX68=0,"ERROR NOTA",IF(AND(AX68&gt;1,CZ68="NO"),"ERROR NOTA",IF(AND(CZ68="NO",AX68=1),0,IF(VLOOKUP(AI68,EXPERIENCIA!$A$1:$C$2100,3,0)=AX68,0,"ERROR NOTA")))))</f>
        <v>0</v>
      </c>
      <c r="DB68" s="85" t="str">
        <f>IF(ISERROR(VLOOKUP(AI68,COMPORTAMIENTO!$A$1:$C$2100,1,0)),"NO","SI")</f>
        <v>SI</v>
      </c>
      <c r="DC68" s="85">
        <f>IF(CX68="NO","NO APLICA",IF(AY68=0,"ERROR NOTA",IF(AND(DB68="NO",AY68=7),0,IF(VLOOKUP(AI68,COMPORTAMIENTO!$A$2:$H$2100,8,0)=AY68,0,"ERROR NOTA"))))</f>
        <v>0</v>
      </c>
      <c r="DD68" s="104">
        <f t="shared" si="41"/>
        <v>0.1</v>
      </c>
      <c r="DE68" s="104">
        <f t="shared" si="42"/>
        <v>0.70000000000000007</v>
      </c>
      <c r="DF68" s="85" t="str">
        <f t="shared" si="60"/>
        <v>NO</v>
      </c>
      <c r="DG68" s="85">
        <f t="shared" si="43"/>
        <v>7</v>
      </c>
      <c r="DH68" s="85">
        <f t="shared" si="44"/>
        <v>7</v>
      </c>
      <c r="DI68" s="85">
        <f t="shared" si="45"/>
        <v>7</v>
      </c>
      <c r="DJ68" s="12">
        <f t="shared" si="46"/>
        <v>7.0000000000000009</v>
      </c>
      <c r="DK68" s="7">
        <f t="shared" si="47"/>
        <v>7.0000000000000009</v>
      </c>
      <c r="DL68" s="12">
        <f t="shared" si="61"/>
        <v>4130</v>
      </c>
      <c r="DM68" s="12">
        <f>VLOOKUP(A68,'5 TD'!$A:$B,2,0)</f>
        <v>4130</v>
      </c>
      <c r="DN68" s="7">
        <f t="shared" si="62"/>
        <v>7</v>
      </c>
      <c r="DO68" s="85" t="str">
        <f t="shared" si="48"/>
        <v>APROBADO</v>
      </c>
      <c r="DP68" s="85" t="str">
        <f t="shared" si="49"/>
        <v>APROBADO</v>
      </c>
      <c r="DQ68" s="7">
        <f t="shared" si="50"/>
        <v>6.4</v>
      </c>
      <c r="DR68" s="85" t="str">
        <f t="shared" si="63"/>
        <v>APROBADO</v>
      </c>
      <c r="DS68" s="2" t="str">
        <f>+('3 Planilla Preadjudicación OTIC'!BN68)</f>
        <v>NO</v>
      </c>
      <c r="DT68" s="2">
        <f>IF(DR68="APROBADO",VLOOKUP(A68,'5 TD'!$D$3:$E$270,2,0),"NO APLICA")</f>
        <v>6.8</v>
      </c>
      <c r="DU68" s="2" t="str">
        <f t="shared" si="64"/>
        <v>NO</v>
      </c>
      <c r="DV68" s="2" t="str">
        <f>IF(DU68="SI",VLOOKUP(A68,'5 TD'!$G$3:$H$270,2,0),"NO APLICA ")</f>
        <v xml:space="preserve">NO APLICA </v>
      </c>
      <c r="DW68" s="2" t="str">
        <f t="shared" si="65"/>
        <v>NO</v>
      </c>
      <c r="DX68" s="2" t="str">
        <f>IF(DW68="SI",VLOOKUP(A68,'5 TD'!$J$4:$K$472,2,0),"NO APLICA")</f>
        <v>NO APLICA</v>
      </c>
      <c r="DY68" s="2" t="str">
        <f t="shared" si="66"/>
        <v>NO APLICA</v>
      </c>
      <c r="DZ68" s="7" t="str">
        <f>IF(DY68="SI",VLOOKUP(A68,'5 TD'!$M$4:$N$350,2,0),"NO APLICA")</f>
        <v>NO APLICA</v>
      </c>
      <c r="EA68" s="2" t="str">
        <f t="shared" si="67"/>
        <v>NO APLICA</v>
      </c>
      <c r="EB68" s="12" t="str">
        <f t="shared" si="68"/>
        <v/>
      </c>
      <c r="EC68" s="12" t="str">
        <f>IF(EA68="SI",VLOOKUP(A68,'5 TD'!$V$4:$W$479,2,0),"NO APLICA")</f>
        <v>NO APLICA</v>
      </c>
      <c r="ED68" s="2" t="str">
        <f t="shared" si="51"/>
        <v>NO</v>
      </c>
      <c r="EE68" s="79" t="str">
        <f>IF(ED68="SI",VLOOKUP(AI68,COMPORTAMIENTO!$A$1:$H$2100,7,0),"NO APLICA")</f>
        <v>NO APLICA</v>
      </c>
      <c r="EF68" s="12" t="str">
        <f>IF(ED68="SI",VLOOKUP(A68,'5 TD'!$P$2:$Q$479,2,0),"NO APLICA")</f>
        <v>NO APLICA</v>
      </c>
      <c r="EG68" s="2" t="str">
        <f t="shared" si="52"/>
        <v>NO</v>
      </c>
      <c r="EH68" s="2">
        <f>IF(CZ68="no",0,VLOOKUP(AI68,EXPERIENCIA!$A$1:$C$2100,2,0))</f>
        <v>0</v>
      </c>
      <c r="EI68" s="2">
        <f>IF(CZ68="si",VLOOKUP(A68,'5 TD'!$S$3:$T$2103,2,0),0)</f>
        <v>0</v>
      </c>
      <c r="EJ68" s="2" t="str">
        <f t="shared" si="53"/>
        <v>SI</v>
      </c>
      <c r="EK68" s="2">
        <f>+('3 Planilla Preadjudicación OTIC'!BU68)</f>
        <v>0</v>
      </c>
      <c r="EL68" s="4"/>
      <c r="EM68" s="3"/>
      <c r="EN68" s="3"/>
      <c r="EQ68" s="86"/>
    </row>
    <row r="69" spans="1:147" ht="15" customHeight="1" x14ac:dyDescent="0.3">
      <c r="A69" s="2">
        <f>+('3 Planilla Preadjudicación OTIC'!A69)</f>
        <v>14461</v>
      </c>
      <c r="B69" s="2" t="str">
        <f>+('3 Planilla Preadjudicación OTIC'!B69)</f>
        <v>65181652-1</v>
      </c>
      <c r="C69" s="4">
        <f>+('3 Planilla Preadjudicación OTIC'!E69)</f>
        <v>2025</v>
      </c>
      <c r="D69" s="4" t="str">
        <f>+('3 Planilla Preadjudicación OTIC'!F69)</f>
        <v>MANDATO</v>
      </c>
      <c r="E69" s="4" t="str">
        <f>+('3 Planilla Preadjudicación OTIC'!G69)</f>
        <v>82623500-4</v>
      </c>
      <c r="F69" s="4" t="str">
        <f>+('3 Planilla Preadjudicación OTIC'!H69)</f>
        <v>IDEAL</v>
      </c>
      <c r="G69" s="4"/>
      <c r="H69" s="4"/>
      <c r="I69" s="4" t="str">
        <f>+('3 Planilla Preadjudicación OTIC'!I69)</f>
        <v>ELABORACIÓN DE JABONES Y SALES DE BAÑO</v>
      </c>
      <c r="J69" s="4" t="str">
        <f>+('3 Planilla Preadjudicación OTIC'!J69)</f>
        <v>PF0578</v>
      </c>
      <c r="K69" s="4" t="str">
        <f>+('3 Planilla Preadjudicación OTIC'!K69)</f>
        <v/>
      </c>
      <c r="L69" s="4" t="str">
        <f>+('3 Planilla Preadjudicación OTIC'!L69)</f>
        <v/>
      </c>
      <c r="M69" s="2">
        <f>+('3 Planilla Preadjudicación OTIC'!M69)</f>
        <v>13</v>
      </c>
      <c r="N69" s="4" t="str">
        <f>+('3 Planilla Preadjudicación OTIC'!N69)</f>
        <v>METROPOLITANA</v>
      </c>
      <c r="O69" s="4" t="str">
        <f>+('3 Planilla Preadjudicación OTIC'!O69)</f>
        <v>QUILICURA</v>
      </c>
      <c r="P69" s="4" t="str">
        <f>+('3 Planilla Preadjudicación OTIC'!P69)</f>
        <v>EMPRENDEDORES/AS INFORMALES O PERSONAS VULNERABLES PERTENECIENTES AL 80% MAS VULNERABLE</v>
      </c>
      <c r="Q69" s="4" t="str">
        <f>+('3 Planilla Preadjudicación OTIC'!Q69)</f>
        <v>PRESENCIAL</v>
      </c>
      <c r="R69" s="4" t="str">
        <f>+('3 Planilla Preadjudicación OTIC'!R69)</f>
        <v>INDEPENDIENTE</v>
      </c>
      <c r="S69" s="4">
        <f>+('3 Planilla Preadjudicación OTIC'!S69)</f>
        <v>25</v>
      </c>
      <c r="T69" s="2">
        <f>+('3 Planilla Preadjudicación OTIC'!T69)</f>
        <v>12</v>
      </c>
      <c r="U69" s="2">
        <f>+('3 Planilla Preadjudicación OTIC'!U69)</f>
        <v>100</v>
      </c>
      <c r="V69" s="2">
        <f>+('3 Planilla Preadjudicación OTIC'!V69)</f>
        <v>0</v>
      </c>
      <c r="W69" s="2">
        <f>+('3 Planilla Preadjudicación OTIC'!W69)</f>
        <v>100</v>
      </c>
      <c r="X69" s="2">
        <f>+('3 Planilla Preadjudicación OTIC'!X69)</f>
        <v>4</v>
      </c>
      <c r="Y69" s="2" t="str">
        <f>+('3 Planilla Preadjudicación OTIC'!Y69)</f>
        <v>SI</v>
      </c>
      <c r="Z69" s="2" t="str">
        <f>+('3 Planilla Preadjudicación OTIC'!Z69)</f>
        <v>NO</v>
      </c>
      <c r="AA69" s="2" t="str">
        <f>+('3 Planilla Preadjudicación OTIC'!AA69)</f>
        <v>NO</v>
      </c>
      <c r="AB69" s="4" t="str">
        <f>+('3 Planilla Preadjudicación OTIC'!AB69)</f>
        <v>SE AJUSTA A PLAN FORMATIVO</v>
      </c>
      <c r="AC69" s="4" t="str">
        <f>+('3 Planilla Preadjudicación OTIC'!AC69)</f>
        <v>HOMBRES Y MUJERES MAYORES DE 18 AÑOS Y MENOS DE 60, QUE PERTENEZCAN A LA COMUNA DE QUILICURA. QUE SON EMPRENDEDORES QUE ESTAN DENTRO DEL 80% MAS VULNERABLE Y QUE TIENEN EDUCACIÓN BASICA COMPLETA PREFERENTEMENTE</v>
      </c>
      <c r="AD69" s="2" t="str">
        <f>+('3 Planilla Preadjudicación OTIC'!AD69)</f>
        <v>NO</v>
      </c>
      <c r="AE69" s="4">
        <f>+('3 Planilla Preadjudicación OTIC'!AE69)</f>
        <v>0</v>
      </c>
      <c r="AF69" s="2" t="str">
        <f>+('3 Planilla Preadjudicación OTIC'!AF69)</f>
        <v>CERRADA</v>
      </c>
      <c r="AG69" s="2">
        <f>+('3 Planilla Preadjudicación OTIC'!AG69)</f>
        <v>25</v>
      </c>
      <c r="AH69" s="2">
        <f>+('3 Planilla Preadjudicación OTIC'!AH69)</f>
        <v>2</v>
      </c>
      <c r="AI69" s="135" t="str">
        <f>+('3 Planilla Preadjudicación OTIC'!AI69)</f>
        <v>78107238-9</v>
      </c>
      <c r="AJ69" s="4" t="str">
        <f>+('3 Planilla Preadjudicación OTIC'!AJ69)</f>
        <v>Centro de Capacitacion Profesional Proyecto Creces SpA</v>
      </c>
      <c r="AK69" s="2">
        <f>+('3 Planilla Preadjudicación OTIC'!AK69)</f>
        <v>100</v>
      </c>
      <c r="AL69" s="2">
        <f>+('3 Planilla Preadjudicación OTIC'!AL69)</f>
        <v>25</v>
      </c>
      <c r="AM69" s="12">
        <f>+('3 Planilla Preadjudicación OTIC'!AM69)</f>
        <v>5075</v>
      </c>
      <c r="AN69" s="12">
        <f>+('3 Planilla Preadjudicación OTIC'!AN69)</f>
        <v>0</v>
      </c>
      <c r="AO69" s="12">
        <f>+('3 Planilla Preadjudicación OTIC'!AO69)</f>
        <v>0</v>
      </c>
      <c r="AP69" s="12">
        <f>+('3 Planilla Preadjudicación OTIC'!AP69)</f>
        <v>6090000</v>
      </c>
      <c r="AQ69" s="12">
        <f>+('3 Planilla Preadjudicación OTIC'!AQ69)</f>
        <v>1200000</v>
      </c>
      <c r="AR69" s="12">
        <f>+('3 Planilla Preadjudicación OTIC'!AR69)</f>
        <v>0</v>
      </c>
      <c r="AS69" s="12">
        <f>+('3 Planilla Preadjudicación OTIC'!AS69)</f>
        <v>0</v>
      </c>
      <c r="AT69" s="12">
        <f>+('3 Planilla Preadjudicación OTIC'!AT69)</f>
        <v>0</v>
      </c>
      <c r="AU69" s="12">
        <f>+('3 Planilla Preadjudicación OTIC'!AU69)</f>
        <v>7290000</v>
      </c>
      <c r="AV69" s="2" t="str">
        <f>+('3 Planilla Preadjudicación OTIC'!AV69)</f>
        <v>SI</v>
      </c>
      <c r="AW69" s="4">
        <f>+('3 Planilla Preadjudicación OTIC'!AW69)</f>
        <v>0</v>
      </c>
      <c r="AX69" s="2">
        <f>+('3 Planilla Preadjudicación OTIC'!AX69)</f>
        <v>1</v>
      </c>
      <c r="AY69" s="2">
        <f>+('3 Planilla Preadjudicación OTIC'!AY69)</f>
        <v>7</v>
      </c>
      <c r="AZ69" s="2">
        <f>+('3 Planilla Preadjudicación OTIC'!AZ69)</f>
        <v>0</v>
      </c>
      <c r="BA69" s="2">
        <f>+('3 Planilla Preadjudicación OTIC'!BA69)</f>
        <v>0</v>
      </c>
      <c r="BB69" s="2">
        <f>+('3 Planilla Preadjudicación OTIC'!BB69)</f>
        <v>0</v>
      </c>
      <c r="BC69" s="2">
        <f>+('3 Planilla Preadjudicación OTIC'!BC69)</f>
        <v>0</v>
      </c>
      <c r="BD69" s="2">
        <f>+('3 Planilla Preadjudicación OTIC'!BD69)</f>
        <v>0</v>
      </c>
      <c r="BE69" s="2">
        <f>+('3 Planilla Preadjudicación OTIC'!BE69)</f>
        <v>0</v>
      </c>
      <c r="BF69" s="2">
        <f>+('3 Planilla Preadjudicación OTIC'!BF69)</f>
        <v>0</v>
      </c>
      <c r="BG69" s="2">
        <f>+('3 Planilla Preadjudicación OTIC'!BG69)</f>
        <v>7</v>
      </c>
      <c r="BH69" s="2">
        <f>+('3 Planilla Preadjudicación OTIC'!BH69)</f>
        <v>7</v>
      </c>
      <c r="BI69" s="2">
        <f>+('3 Planilla Preadjudicación OTIC'!BI69)</f>
        <v>7</v>
      </c>
      <c r="BJ69" s="2">
        <f>+('3 Planilla Preadjudicación OTIC'!BJ69)</f>
        <v>7</v>
      </c>
      <c r="BK69" s="2">
        <f>+('3 Planilla Preadjudicación OTIC'!BK69)</f>
        <v>7</v>
      </c>
      <c r="BL69" s="2">
        <f>+('3 Planilla Preadjudicación OTIC'!BL69)</f>
        <v>7</v>
      </c>
      <c r="BM69" s="104">
        <f>ROUND(('3 Planilla Preadjudicación OTIC'!BM69),1)</f>
        <v>6.4</v>
      </c>
      <c r="BN69" s="4" t="str">
        <f>+('3 Planilla Preadjudicación OTIC'!BN69)</f>
        <v>NO</v>
      </c>
      <c r="BO69" s="4">
        <f>+('3 Planilla Preadjudicación OTIC'!BO69)</f>
        <v>0</v>
      </c>
      <c r="BP69" s="4">
        <f>+('3 Planilla Preadjudicación OTIC'!BP69)</f>
        <v>0</v>
      </c>
      <c r="BQ69" s="4">
        <f>+('3 Planilla Preadjudicación OTIC'!BQ69)</f>
        <v>0</v>
      </c>
      <c r="BR69" s="4">
        <f>+('3 Planilla Preadjudicación OTIC'!BR69)</f>
        <v>0</v>
      </c>
      <c r="BS69" s="4">
        <f>+('3 Planilla Preadjudicación OTIC'!BS69)</f>
        <v>0</v>
      </c>
      <c r="BT69" s="4">
        <f>+('3 Planilla Preadjudicación OTIC'!BT69)</f>
        <v>0</v>
      </c>
      <c r="BU69" s="85">
        <f>IF(VLOOKUP(A69,'BD OFICIAL'!$A$1:$AL$2098,7,0)=D69,0,1)</f>
        <v>0</v>
      </c>
      <c r="BV69" s="85">
        <f>IF(VLOOKUP(A69,'BD OFICIAL'!$A$1:$AL$2098,11,0)=J69,0,1)</f>
        <v>0</v>
      </c>
      <c r="BW69" s="85">
        <f>IF(VLOOKUP(A69,'BD OFICIAL'!$A$1:$AL$2098,13,0)=L69,0,1)</f>
        <v>0</v>
      </c>
      <c r="BX69" s="2">
        <f>IF(VLOOKUP(A69,'BD OFICIAL'!$A$1:$AL$2098,16,0)=O69,0,1)</f>
        <v>0</v>
      </c>
      <c r="BY69" s="2">
        <f>IF(VLOOKUP(A69,'BD OFICIAL'!$A$1:$AL$2098,17,0)=P69,0,1)</f>
        <v>0</v>
      </c>
      <c r="BZ69" s="2">
        <f>IF(VLOOKUP(A69,'BD OFICIAL'!$A$1:$AL$2098,19,0)=R69,0,1)</f>
        <v>0</v>
      </c>
      <c r="CA69" s="2">
        <f>IF(VLOOKUP(A69,'BD OFICIAL'!$A$1:$AL$2098,21,0)=T69,0,1)</f>
        <v>0</v>
      </c>
      <c r="CB69" s="2">
        <f>IF(VLOOKUP(A69,'BD OFICIAL'!$A$1:$AL$2098,24,0)=AK69,0,1)</f>
        <v>0</v>
      </c>
      <c r="CC69" s="2">
        <f>IF(VLOOKUP(A69,'BD OFICIAL'!$A$1:$AL$2098,25,0)=X69,0,1)</f>
        <v>0</v>
      </c>
      <c r="CD69" s="2">
        <f>IF(VLOOKUP(A69,'BD OFICIAL'!$A$1:$AL$2098,26,0)=Y69,0,1)</f>
        <v>0</v>
      </c>
      <c r="CE69" s="2">
        <f>IF(VLOOKUP(A69,'BD OFICIAL'!$A$1:$AL$2098,27,0)=Z69,0,1)</f>
        <v>0</v>
      </c>
      <c r="CF69" s="2">
        <f>IF(VLOOKUP(A69,'BD OFICIAL'!$A$1:$AL$2098,28,0)=AA69,0,1)</f>
        <v>0</v>
      </c>
      <c r="CG69" s="2">
        <f>IF(VLOOKUP(A69,'BD OFICIAL'!$A$1:$AL$2098,33,0)=AF69,0,1)</f>
        <v>0</v>
      </c>
      <c r="CH69" s="2">
        <f>IF(VLOOKUP(A69,'BD OFICIAL'!$A$1:$AL$2098,35,0)=AH69,0,1)</f>
        <v>0</v>
      </c>
      <c r="CI69" s="85">
        <f>IF(VLOOKUP(A69,'BD OFICIAL'!$A$1:$AL$2098,34,0)=AL69,0,1)</f>
        <v>0</v>
      </c>
      <c r="CJ69" s="12">
        <f>VLOOKUP(A69,'BD OFICIAL'!$A$1:$AM$2098,36,0)*AM69-AP69</f>
        <v>0</v>
      </c>
      <c r="CK69" s="85" t="str">
        <f t="shared" si="54"/>
        <v>SSH</v>
      </c>
      <c r="CL69" s="85" t="str">
        <f t="shared" si="55"/>
        <v>SI</v>
      </c>
      <c r="CM69" s="85" t="str">
        <f t="shared" si="35"/>
        <v>NO</v>
      </c>
      <c r="CN69" s="31">
        <f t="shared" si="36"/>
        <v>0</v>
      </c>
      <c r="CO69" s="31">
        <f t="shared" si="56"/>
        <v>0</v>
      </c>
      <c r="CP69" s="31">
        <f t="shared" si="37"/>
        <v>0</v>
      </c>
      <c r="CQ69" s="31">
        <f>IF(Y69="NO",0,IF(Y69="SI",IF(VLOOKUP(A69,'BD OFICIAL'!$A:$AO,40,0)=AQ69,0,1)))</f>
        <v>0</v>
      </c>
      <c r="CR69" s="31">
        <f>IF(Z69="NO",0,IF(Z69="SI",IF(VLOOKUP(B69,'BD OFICIAL'!$A:$AO,41,0)=AS69,0,1)))</f>
        <v>0</v>
      </c>
      <c r="CS69" s="31">
        <f t="shared" si="57"/>
        <v>0</v>
      </c>
      <c r="CT69" s="31">
        <f t="shared" si="58"/>
        <v>0</v>
      </c>
      <c r="CU69" s="31">
        <f>IF(VLOOKUP(A69,'BD OFICIAL'!$A$1:$AL$1056,31,0)="SI",IF(AT69&gt;0,0,1),IF(AT69=0,0,1))</f>
        <v>0</v>
      </c>
      <c r="CV69" s="31">
        <f t="shared" si="59"/>
        <v>0</v>
      </c>
      <c r="CW69" s="31">
        <f t="shared" si="38"/>
        <v>0</v>
      </c>
      <c r="CX69" s="85" t="str">
        <f t="shared" si="39"/>
        <v>SI</v>
      </c>
      <c r="CY69" s="31">
        <f t="shared" si="40"/>
        <v>0</v>
      </c>
      <c r="CZ69" s="85" t="str">
        <f>IF(ISERROR(VLOOKUP(AI69,EXPERIENCIA!$A$1:$C$2100,1,0)),"NO","SI")</f>
        <v>NO</v>
      </c>
      <c r="DA69" s="85">
        <f>IF(CX69="no","NO APLICA",IF(AX69=0,"ERROR NOTA",IF(AND(AX69&gt;1,CZ69="NO"),"ERROR NOTA",IF(AND(CZ69="NO",AX69=1),0,IF(VLOOKUP(AI69,EXPERIENCIA!$A$1:$C$2100,3,0)=AX69,0,"ERROR NOTA")))))</f>
        <v>0</v>
      </c>
      <c r="DB69" s="85" t="str">
        <f>IF(ISERROR(VLOOKUP(AI69,COMPORTAMIENTO!$A$1:$C$2100,1,0)),"NO","SI")</f>
        <v>SI</v>
      </c>
      <c r="DC69" s="85">
        <f>IF(CX69="NO","NO APLICA",IF(AY69=0,"ERROR NOTA",IF(AND(DB69="NO",AY69=7),0,IF(VLOOKUP(AI69,COMPORTAMIENTO!$A$2:$H$2100,8,0)=AY69,0,"ERROR NOTA"))))</f>
        <v>0</v>
      </c>
      <c r="DD69" s="104">
        <f t="shared" si="41"/>
        <v>0.1</v>
      </c>
      <c r="DE69" s="104">
        <f t="shared" si="42"/>
        <v>0.70000000000000007</v>
      </c>
      <c r="DF69" s="85" t="str">
        <f t="shared" si="60"/>
        <v>SI</v>
      </c>
      <c r="DG69" s="85">
        <f t="shared" si="43"/>
        <v>0</v>
      </c>
      <c r="DH69" s="85">
        <f t="shared" si="44"/>
        <v>0</v>
      </c>
      <c r="DI69" s="85">
        <f t="shared" si="45"/>
        <v>0</v>
      </c>
      <c r="DJ69" s="12">
        <f t="shared" si="46"/>
        <v>7.0000000000000009</v>
      </c>
      <c r="DK69" s="7">
        <f t="shared" si="47"/>
        <v>7.0000000000000009</v>
      </c>
      <c r="DL69" s="12">
        <f t="shared" si="61"/>
        <v>5075</v>
      </c>
      <c r="DM69" s="12">
        <f>VLOOKUP(A69,'5 TD'!$A:$B,2,0)</f>
        <v>5075</v>
      </c>
      <c r="DN69" s="7">
        <f t="shared" si="62"/>
        <v>7</v>
      </c>
      <c r="DO69" s="85" t="str">
        <f t="shared" si="48"/>
        <v>APROBADO</v>
      </c>
      <c r="DP69" s="85" t="str">
        <f t="shared" si="49"/>
        <v>APROBADO</v>
      </c>
      <c r="DQ69" s="7">
        <f t="shared" si="50"/>
        <v>6.4</v>
      </c>
      <c r="DR69" s="85" t="str">
        <f t="shared" si="63"/>
        <v>APROBADO</v>
      </c>
      <c r="DS69" s="2" t="str">
        <f>+('3 Planilla Preadjudicación OTIC'!BN69)</f>
        <v>NO</v>
      </c>
      <c r="DT69" s="2">
        <f>IF(DR69="APROBADO",VLOOKUP(A69,'5 TD'!$D$3:$E$270,2,0),"NO APLICA")</f>
        <v>7</v>
      </c>
      <c r="DU69" s="2" t="str">
        <f t="shared" si="64"/>
        <v>NO</v>
      </c>
      <c r="DV69" s="2" t="str">
        <f>IF(DU69="SI",VLOOKUP(A69,'5 TD'!$G$3:$H$270,2,0),"NO APLICA ")</f>
        <v xml:space="preserve">NO APLICA </v>
      </c>
      <c r="DW69" s="2" t="str">
        <f t="shared" si="65"/>
        <v>NO</v>
      </c>
      <c r="DX69" s="2" t="str">
        <f>IF(DW69="SI",VLOOKUP(A69,'5 TD'!$J$4:$K$472,2,0),"NO APLICA")</f>
        <v>NO APLICA</v>
      </c>
      <c r="DY69" s="2" t="str">
        <f t="shared" si="66"/>
        <v>NO APLICA</v>
      </c>
      <c r="DZ69" s="7" t="str">
        <f>IF(DY69="SI",VLOOKUP(A69,'5 TD'!$M$4:$N$350,2,0),"NO APLICA")</f>
        <v>NO APLICA</v>
      </c>
      <c r="EA69" s="2" t="str">
        <f t="shared" si="67"/>
        <v>NO APLICA</v>
      </c>
      <c r="EB69" s="12" t="str">
        <f t="shared" si="68"/>
        <v/>
      </c>
      <c r="EC69" s="12" t="str">
        <f>IF(EA69="SI",VLOOKUP(A69,'5 TD'!$V$4:$W$479,2,0),"NO APLICA")</f>
        <v>NO APLICA</v>
      </c>
      <c r="ED69" s="2" t="str">
        <f t="shared" si="51"/>
        <v>NO</v>
      </c>
      <c r="EE69" s="79" t="str">
        <f>IF(ED69="SI",VLOOKUP(AI69,COMPORTAMIENTO!$A$1:$H$2100,7,0),"NO APLICA")</f>
        <v>NO APLICA</v>
      </c>
      <c r="EF69" s="12" t="str">
        <f>IF(ED69="SI",VLOOKUP(A69,'5 TD'!$P$2:$Q$479,2,0),"NO APLICA")</f>
        <v>NO APLICA</v>
      </c>
      <c r="EG69" s="2" t="str">
        <f t="shared" si="52"/>
        <v>NO</v>
      </c>
      <c r="EH69" s="2">
        <f>IF(CZ69="no",0,VLOOKUP(AI69,EXPERIENCIA!$A$1:$C$2100,2,0))</f>
        <v>0</v>
      </c>
      <c r="EI69" s="2">
        <f>IF(CZ69="si",VLOOKUP(A69,'5 TD'!$S$3:$T$2103,2,0),0)</f>
        <v>0</v>
      </c>
      <c r="EJ69" s="2" t="str">
        <f t="shared" si="53"/>
        <v>SI</v>
      </c>
      <c r="EK69" s="2">
        <f>+('3 Planilla Preadjudicación OTIC'!BU69)</f>
        <v>0</v>
      </c>
      <c r="EL69" s="4"/>
      <c r="EM69" s="3"/>
      <c r="EN69" s="3"/>
      <c r="EQ69" s="86"/>
    </row>
    <row r="70" spans="1:147" s="3" customFormat="1" ht="15" customHeight="1" x14ac:dyDescent="0.3">
      <c r="A70" s="2">
        <f>+('3 Planilla Preadjudicación OTIC'!A70)</f>
        <v>14266</v>
      </c>
      <c r="B70" s="2" t="str">
        <f>+('3 Planilla Preadjudicación OTIC'!B70)</f>
        <v>65181652-1</v>
      </c>
      <c r="C70" s="4">
        <f>+('3 Planilla Preadjudicación OTIC'!E70)</f>
        <v>2025</v>
      </c>
      <c r="D70" s="4" t="str">
        <f>+('3 Planilla Preadjudicación OTIC'!F70)</f>
        <v>MANDATO</v>
      </c>
      <c r="E70" s="4" t="str">
        <f>+('3 Planilla Preadjudicación OTIC'!G70)</f>
        <v>65196907-7</v>
      </c>
      <c r="F70" s="4" t="str">
        <f>+('3 Planilla Preadjudicación OTIC'!H70)</f>
        <v>FUNDACIÓN ATENEA MUJER</v>
      </c>
      <c r="G70" s="4"/>
      <c r="H70" s="4"/>
      <c r="I70" s="4" t="str">
        <f>+('3 Planilla Preadjudicación OTIC'!I70)</f>
        <v>SERVICIOS DE MANICURE Y PEDICURE</v>
      </c>
      <c r="J70" s="4" t="str">
        <f>+('3 Planilla Preadjudicación OTIC'!J70)</f>
        <v>PF0611</v>
      </c>
      <c r="K70" s="4" t="str">
        <f>+('3 Planilla Preadjudicación OTIC'!K70)</f>
        <v>TÉCNICAS PARA EL EMPRENDIMIENTO</v>
      </c>
      <c r="L70" s="4" t="str">
        <f>+('3 Planilla Preadjudicación OTIC'!L70)</f>
        <v>PF0921</v>
      </c>
      <c r="M70" s="2">
        <f>+('3 Planilla Preadjudicación OTIC'!M70)</f>
        <v>13</v>
      </c>
      <c r="N70" s="4" t="str">
        <f>+('3 Planilla Preadjudicación OTIC'!N70)</f>
        <v>METROPOLITANA</v>
      </c>
      <c r="O70" s="4" t="str">
        <f>+('3 Planilla Preadjudicación OTIC'!O70)</f>
        <v>SANTIAGO</v>
      </c>
      <c r="P70" s="4" t="str">
        <f>+('3 Planilla Preadjudicación OTIC'!P70)</f>
        <v>EMPRENDEDORES/AS INFORMALES O PERSONAS VULNERABLES PERTENECIENTES AL 80% MAS VULNERABLE</v>
      </c>
      <c r="Q70" s="4" t="str">
        <f>+('3 Planilla Preadjudicación OTIC'!Q70)</f>
        <v>PRESENCIAL</v>
      </c>
      <c r="R70" s="4" t="str">
        <f>+('3 Planilla Preadjudicación OTIC'!R70)</f>
        <v>INDEPENDIENTE</v>
      </c>
      <c r="S70" s="4">
        <f>+('3 Planilla Preadjudicación OTIC'!S70)</f>
        <v>41</v>
      </c>
      <c r="T70" s="2">
        <f>+('3 Planilla Preadjudicación OTIC'!T70)</f>
        <v>11</v>
      </c>
      <c r="U70" s="2">
        <f>+('3 Planilla Preadjudicación OTIC'!U70)</f>
        <v>110</v>
      </c>
      <c r="V70" s="2">
        <f>+('3 Planilla Preadjudicación OTIC'!V70)</f>
        <v>12</v>
      </c>
      <c r="W70" s="2">
        <f>+('3 Planilla Preadjudicación OTIC'!W70)</f>
        <v>122</v>
      </c>
      <c r="X70" s="2">
        <f>+('3 Planilla Preadjudicación OTIC'!X70)</f>
        <v>3</v>
      </c>
      <c r="Y70" s="2" t="str">
        <f>+('3 Planilla Preadjudicación OTIC'!Y70)</f>
        <v>SI</v>
      </c>
      <c r="Z70" s="2" t="str">
        <f>+('3 Planilla Preadjudicación OTIC'!Z70)</f>
        <v>NO</v>
      </c>
      <c r="AA70" s="2" t="str">
        <f>+('3 Planilla Preadjudicación OTIC'!AA70)</f>
        <v>SI</v>
      </c>
      <c r="AB70" s="4" t="str">
        <f>+('3 Planilla Preadjudicación OTIC'!AB70)</f>
        <v>SE AJUSTA A PLAN FORMATIVO</v>
      </c>
      <c r="AC70" s="4" t="str">
        <f>+('3 Planilla Preadjudicación OTIC'!AC70)</f>
        <v>PERSONAS PERTENECIENTES AL 80% DE LA POBLACIÓN VULNERABLE, HOMBRES Y MUJERES DE 18 AÑOS O MAS, CON EDUCACIÓN BASICA COMPLETA PREFERENTEMENTE, DE LA COMUNA DE LA REINA</v>
      </c>
      <c r="AD70" s="2" t="str">
        <f>+('3 Planilla Preadjudicación OTIC'!AD70)</f>
        <v>NO</v>
      </c>
      <c r="AE70" s="4">
        <f>+('3 Planilla Preadjudicación OTIC'!AE70)</f>
        <v>0</v>
      </c>
      <c r="AF70" s="2" t="str">
        <f>+('3 Planilla Preadjudicación OTIC'!AF70)</f>
        <v>CERRADA</v>
      </c>
      <c r="AG70" s="2">
        <f>+('3 Planilla Preadjudicación OTIC'!AG70)</f>
        <v>41</v>
      </c>
      <c r="AH70" s="218">
        <f>+('3 Planilla Preadjudicación OTIC'!AH70)</f>
        <v>2</v>
      </c>
      <c r="AI70" s="135" t="str">
        <f>+('3 Planilla Preadjudicación OTIC'!AI70)</f>
        <v>78107238-9</v>
      </c>
      <c r="AJ70" s="4" t="str">
        <f>+('3 Planilla Preadjudicación OTIC'!AJ70)</f>
        <v>Centro de Capacitacion Profesional Proyecto Creces SpA</v>
      </c>
      <c r="AK70" s="2">
        <f>+('3 Planilla Preadjudicación OTIC'!AK70)</f>
        <v>122</v>
      </c>
      <c r="AL70" s="2">
        <f>+('3 Planilla Preadjudicación OTIC'!AL70)</f>
        <v>41</v>
      </c>
      <c r="AM70" s="12">
        <f>+('3 Planilla Preadjudicación OTIC'!AM70)</f>
        <v>5075</v>
      </c>
      <c r="AN70" s="12">
        <f>+('3 Planilla Preadjudicación OTIC'!AN70)</f>
        <v>115000</v>
      </c>
      <c r="AO70" s="12">
        <f>+('3 Planilla Preadjudicación OTIC'!AO70)</f>
        <v>0</v>
      </c>
      <c r="AP70" s="12">
        <f>+('3 Planilla Preadjudicación OTIC'!AP70)</f>
        <v>6810650</v>
      </c>
      <c r="AQ70" s="12">
        <f>+('3 Planilla Preadjudicación OTIC'!AQ70)</f>
        <v>1804000</v>
      </c>
      <c r="AR70" s="12">
        <f>+('3 Planilla Preadjudicación OTIC'!AR70)</f>
        <v>1265000</v>
      </c>
      <c r="AS70" s="12">
        <f>+('3 Planilla Preadjudicación OTIC'!AS70)</f>
        <v>0</v>
      </c>
      <c r="AT70" s="12">
        <f>+('3 Planilla Preadjudicación OTIC'!AT70)</f>
        <v>0</v>
      </c>
      <c r="AU70" s="12">
        <f>+('3 Planilla Preadjudicación OTIC'!AU70)</f>
        <v>9879650</v>
      </c>
      <c r="AV70" s="2" t="str">
        <f>+('3 Planilla Preadjudicación OTIC'!AV70)</f>
        <v>SI</v>
      </c>
      <c r="AW70" s="4">
        <f>+('3 Planilla Preadjudicación OTIC'!AW70)</f>
        <v>0</v>
      </c>
      <c r="AX70" s="2">
        <f>+('3 Planilla Preadjudicación OTIC'!AX70)</f>
        <v>1</v>
      </c>
      <c r="AY70" s="2">
        <f>+('3 Planilla Preadjudicación OTIC'!AY70)</f>
        <v>7</v>
      </c>
      <c r="AZ70" s="2">
        <f>+('3 Planilla Preadjudicación OTIC'!AZ70)</f>
        <v>0</v>
      </c>
      <c r="BA70" s="2">
        <f>+('3 Planilla Preadjudicación OTIC'!BA70)</f>
        <v>0</v>
      </c>
      <c r="BB70" s="2">
        <f>+('3 Planilla Preadjudicación OTIC'!BB70)</f>
        <v>0</v>
      </c>
      <c r="BC70" s="2">
        <f>+('3 Planilla Preadjudicación OTIC'!BC70)</f>
        <v>0</v>
      </c>
      <c r="BD70" s="2">
        <f>+('3 Planilla Preadjudicación OTIC'!BD70)</f>
        <v>0</v>
      </c>
      <c r="BE70" s="2">
        <f>+('3 Planilla Preadjudicación OTIC'!BE70)</f>
        <v>0</v>
      </c>
      <c r="BF70" s="2">
        <f>+('3 Planilla Preadjudicación OTIC'!BF70)</f>
        <v>0</v>
      </c>
      <c r="BG70" s="2">
        <f>+('3 Planilla Preadjudicación OTIC'!BG70)</f>
        <v>7</v>
      </c>
      <c r="BH70" s="2">
        <f>+('3 Planilla Preadjudicación OTIC'!BH70)</f>
        <v>7</v>
      </c>
      <c r="BI70" s="2">
        <f>+('3 Planilla Preadjudicación OTIC'!BI70)</f>
        <v>7</v>
      </c>
      <c r="BJ70" s="2">
        <f>+('3 Planilla Preadjudicación OTIC'!BJ70)</f>
        <v>7</v>
      </c>
      <c r="BK70" s="2">
        <f>+('3 Planilla Preadjudicación OTIC'!BK70)</f>
        <v>7</v>
      </c>
      <c r="BL70" s="218">
        <f>+('3 Planilla Preadjudicación OTIC'!BL70)</f>
        <v>7</v>
      </c>
      <c r="BM70" s="104">
        <f>ROUND(('3 Planilla Preadjudicación OTIC'!BM70),1)</f>
        <v>6.4</v>
      </c>
      <c r="BN70" s="4" t="str">
        <f>+('3 Planilla Preadjudicación OTIC'!BN70)</f>
        <v>NO</v>
      </c>
      <c r="BO70" s="4">
        <f>+('3 Planilla Preadjudicación OTIC'!BO70)</f>
        <v>0</v>
      </c>
      <c r="BP70" s="4">
        <f>+('3 Planilla Preadjudicación OTIC'!BP70)</f>
        <v>0</v>
      </c>
      <c r="BQ70" s="4">
        <f>+('3 Planilla Preadjudicación OTIC'!BQ70)</f>
        <v>0</v>
      </c>
      <c r="BR70" s="4">
        <f>+('3 Planilla Preadjudicación OTIC'!BR70)</f>
        <v>0</v>
      </c>
      <c r="BS70" s="4">
        <f>+('3 Planilla Preadjudicación OTIC'!BS70)</f>
        <v>0</v>
      </c>
      <c r="BT70" s="4">
        <f>+('3 Planilla Preadjudicación OTIC'!BT70)</f>
        <v>0</v>
      </c>
      <c r="BU70" s="85">
        <f>IF(VLOOKUP(A70,'BD OFICIAL'!$A$1:$AL$2098,7,0)=D70,0,1)</f>
        <v>0</v>
      </c>
      <c r="BV70" s="85">
        <f>IF(VLOOKUP(A70,'BD OFICIAL'!$A$1:$AL$2098,11,0)=J70,0,1)</f>
        <v>0</v>
      </c>
      <c r="BW70" s="85">
        <f>IF(VLOOKUP(A70,'BD OFICIAL'!$A$1:$AL$2098,13,0)=L70,0,1)</f>
        <v>0</v>
      </c>
      <c r="BX70" s="2">
        <f>IF(VLOOKUP(A70,'BD OFICIAL'!$A$1:$AL$2098,16,0)=O70,0,1)</f>
        <v>0</v>
      </c>
      <c r="BY70" s="2">
        <f>IF(VLOOKUP(A70,'BD OFICIAL'!$A$1:$AL$2098,17,0)=P70,0,1)</f>
        <v>0</v>
      </c>
      <c r="BZ70" s="2">
        <f>IF(VLOOKUP(A70,'BD OFICIAL'!$A$1:$AL$2098,19,0)=R70,0,1)</f>
        <v>0</v>
      </c>
      <c r="CA70" s="2">
        <f>IF(VLOOKUP(A70,'BD OFICIAL'!$A$1:$AL$2098,21,0)=T70,0,1)</f>
        <v>0</v>
      </c>
      <c r="CB70" s="2">
        <f>IF(VLOOKUP(A70,'BD OFICIAL'!$A$1:$AL$2098,24,0)=AK70,0,1)</f>
        <v>0</v>
      </c>
      <c r="CC70" s="2">
        <f>IF(VLOOKUP(A70,'BD OFICIAL'!$A$1:$AL$2098,25,0)=X70,0,1)</f>
        <v>0</v>
      </c>
      <c r="CD70" s="2">
        <f>IF(VLOOKUP(A70,'BD OFICIAL'!$A$1:$AL$2098,26,0)=Y70,0,1)</f>
        <v>0</v>
      </c>
      <c r="CE70" s="2">
        <f>IF(VLOOKUP(A70,'BD OFICIAL'!$A$1:$AL$2098,27,0)=Z70,0,1)</f>
        <v>0</v>
      </c>
      <c r="CF70" s="2">
        <f>IF(VLOOKUP(A70,'BD OFICIAL'!$A$1:$AL$2098,28,0)=AA70,0,1)</f>
        <v>0</v>
      </c>
      <c r="CG70" s="2">
        <f>IF(VLOOKUP(A70,'BD OFICIAL'!$A$1:$AL$2098,33,0)=AF70,0,1)</f>
        <v>0</v>
      </c>
      <c r="CH70" s="2">
        <f>IF(VLOOKUP(A70,'BD OFICIAL'!$A$1:$AL$2098,35,0)=AH70,0,1)</f>
        <v>0</v>
      </c>
      <c r="CI70" s="85">
        <f>IF(VLOOKUP(A70,'BD OFICIAL'!$A$1:$AL$2098,34,0)=AL70,0,1)</f>
        <v>0</v>
      </c>
      <c r="CJ70" s="12">
        <f>VLOOKUP(A70,'BD OFICIAL'!$A$1:$AM$2098,36,0)*AM70-AP70</f>
        <v>0</v>
      </c>
      <c r="CK70" s="85" t="str">
        <f t="shared" si="54"/>
        <v>SHMAN</v>
      </c>
      <c r="CL70" s="85" t="str">
        <f t="shared" si="55"/>
        <v>SI</v>
      </c>
      <c r="CM70" s="85" t="str">
        <f t="shared" si="35"/>
        <v>NO</v>
      </c>
      <c r="CN70" s="31">
        <f t="shared" si="36"/>
        <v>0</v>
      </c>
      <c r="CO70" s="31">
        <f t="shared" si="56"/>
        <v>0</v>
      </c>
      <c r="CP70" s="31">
        <f t="shared" si="37"/>
        <v>0</v>
      </c>
      <c r="CQ70" s="31">
        <f>IF(Y70="NO",0,IF(Y70="SI",IF(VLOOKUP(A70,'BD OFICIAL'!$A:$AO,40,0)=AQ70,0,1)))</f>
        <v>0</v>
      </c>
      <c r="CR70" s="31">
        <f>IF(Z70="NO",0,IF(Z70="SI",IF(VLOOKUP(B70,'BD OFICIAL'!$A:$AO,41,0)=AS70,0,1)))</f>
        <v>0</v>
      </c>
      <c r="CS70" s="31">
        <f t="shared" si="57"/>
        <v>0</v>
      </c>
      <c r="CT70" s="31">
        <f t="shared" si="58"/>
        <v>0</v>
      </c>
      <c r="CU70" s="31">
        <f>IF(VLOOKUP(A70,'BD OFICIAL'!$A$1:$AL$1056,31,0)="SI",IF(AT70&gt;0,0,1),IF(AT70=0,0,1))</f>
        <v>0</v>
      </c>
      <c r="CV70" s="31">
        <f t="shared" si="59"/>
        <v>0</v>
      </c>
      <c r="CW70" s="31">
        <f t="shared" si="38"/>
        <v>0</v>
      </c>
      <c r="CX70" s="85" t="str">
        <f t="shared" si="39"/>
        <v>SI</v>
      </c>
      <c r="CY70" s="31">
        <f t="shared" si="40"/>
        <v>0</v>
      </c>
      <c r="CZ70" s="85" t="str">
        <f>IF(ISERROR(VLOOKUP(AI70,EXPERIENCIA!$A$1:$C$2100,1,0)),"NO","SI")</f>
        <v>NO</v>
      </c>
      <c r="DA70" s="85">
        <f>IF(CX70="no","NO APLICA",IF(AX70=0,"ERROR NOTA",IF(AND(AX70&gt;1,CZ70="NO"),"ERROR NOTA",IF(AND(CZ70="NO",AX70=1),0,IF(VLOOKUP(AI70,EXPERIENCIA!$A$1:$C$2100,3,0)=AX70,0,"ERROR NOTA")))))</f>
        <v>0</v>
      </c>
      <c r="DB70" s="85" t="str">
        <f>IF(ISERROR(VLOOKUP(AI70,COMPORTAMIENTO!$A$1:$C$2100,1,0)),"NO","SI")</f>
        <v>SI</v>
      </c>
      <c r="DC70" s="85">
        <f>IF(CX70="NO","NO APLICA",IF(AY70=0,"ERROR NOTA",IF(AND(DB70="NO",AY70=7),0,IF(VLOOKUP(AI70,COMPORTAMIENTO!$A$2:$H$2100,8,0)=AY70,0,"ERROR NOTA"))))</f>
        <v>0</v>
      </c>
      <c r="DD70" s="104">
        <f t="shared" si="41"/>
        <v>0.1</v>
      </c>
      <c r="DE70" s="104">
        <f t="shared" si="42"/>
        <v>0.70000000000000007</v>
      </c>
      <c r="DF70" s="85" t="str">
        <f t="shared" si="60"/>
        <v>SI</v>
      </c>
      <c r="DG70" s="85">
        <f t="shared" si="43"/>
        <v>0</v>
      </c>
      <c r="DH70" s="85">
        <f t="shared" si="44"/>
        <v>0</v>
      </c>
      <c r="DI70" s="85">
        <f t="shared" si="45"/>
        <v>0</v>
      </c>
      <c r="DJ70" s="12">
        <f t="shared" si="46"/>
        <v>7.0000000000000009</v>
      </c>
      <c r="DK70" s="7">
        <f t="shared" si="47"/>
        <v>7.0000000000000009</v>
      </c>
      <c r="DL70" s="12">
        <f t="shared" si="61"/>
        <v>5075</v>
      </c>
      <c r="DM70" s="12">
        <f>VLOOKUP(A70,'5 TD'!$A:$B,2,0)</f>
        <v>5075</v>
      </c>
      <c r="DN70" s="7">
        <f t="shared" si="62"/>
        <v>7</v>
      </c>
      <c r="DO70" s="85" t="str">
        <f t="shared" si="48"/>
        <v>APROBADO</v>
      </c>
      <c r="DP70" s="85" t="str">
        <f t="shared" si="49"/>
        <v>APROBADO</v>
      </c>
      <c r="DQ70" s="7">
        <f t="shared" si="50"/>
        <v>6.4</v>
      </c>
      <c r="DR70" s="85" t="str">
        <f t="shared" si="63"/>
        <v>APROBADO</v>
      </c>
      <c r="DS70" s="2" t="str">
        <f>+('3 Planilla Preadjudicación OTIC'!BN70)</f>
        <v>NO</v>
      </c>
      <c r="DT70" s="2">
        <f>IF(DR70="APROBADO",VLOOKUP(A70,'5 TD'!$D$3:$E$270,2,0),"NO APLICA")</f>
        <v>6.8</v>
      </c>
      <c r="DU70" s="2" t="str">
        <f t="shared" si="64"/>
        <v>NO</v>
      </c>
      <c r="DV70" s="2" t="str">
        <f>IF(DU70="SI",VLOOKUP(A70,'5 TD'!$G$3:$H$270,2,0),"NO APLICA ")</f>
        <v xml:space="preserve">NO APLICA </v>
      </c>
      <c r="DW70" s="2" t="str">
        <f t="shared" si="65"/>
        <v>NO</v>
      </c>
      <c r="DX70" s="2" t="str">
        <f>IF(DW70="SI",VLOOKUP(A70,'5 TD'!$J$4:$K$472,2,0),"NO APLICA")</f>
        <v>NO APLICA</v>
      </c>
      <c r="DY70" s="2" t="str">
        <f t="shared" si="66"/>
        <v>NO APLICA</v>
      </c>
      <c r="DZ70" s="7" t="str">
        <f>IF(DY70="SI",VLOOKUP(A70,'5 TD'!$M$4:$N$350,2,0),"NO APLICA")</f>
        <v>NO APLICA</v>
      </c>
      <c r="EA70" s="2" t="str">
        <f t="shared" si="67"/>
        <v>NO APLICA</v>
      </c>
      <c r="EB70" s="12" t="str">
        <f t="shared" si="68"/>
        <v/>
      </c>
      <c r="EC70" s="12" t="str">
        <f>IF(EA70="SI",VLOOKUP(A70,'5 TD'!$V$4:$W$479,2,0),"NO APLICA")</f>
        <v>NO APLICA</v>
      </c>
      <c r="ED70" s="2" t="str">
        <f t="shared" si="51"/>
        <v>NO</v>
      </c>
      <c r="EE70" s="79" t="str">
        <f>IF(ED70="SI",VLOOKUP(AI70,COMPORTAMIENTO!$A$1:$H$2100,7,0),"NO APLICA")</f>
        <v>NO APLICA</v>
      </c>
      <c r="EF70" s="12" t="str">
        <f>IF(ED70="SI",VLOOKUP(A70,'5 TD'!$P$2:$Q$479,2,0),"NO APLICA")</f>
        <v>NO APLICA</v>
      </c>
      <c r="EG70" s="2" t="str">
        <f t="shared" si="52"/>
        <v>NO</v>
      </c>
      <c r="EH70" s="2">
        <f>IF(CZ70="no",0,VLOOKUP(AI70,EXPERIENCIA!$A$1:$C$2100,2,0))</f>
        <v>0</v>
      </c>
      <c r="EI70" s="2">
        <f>IF(CZ70="si",VLOOKUP(A70,'5 TD'!$S$3:$T$2103,2,0),0)</f>
        <v>0</v>
      </c>
      <c r="EJ70" s="2" t="str">
        <f t="shared" si="53"/>
        <v>SI</v>
      </c>
      <c r="EK70" s="2">
        <f>+('3 Planilla Preadjudicación OTIC'!BU70)</f>
        <v>0</v>
      </c>
      <c r="EL70" s="4"/>
      <c r="EQ70" s="86"/>
    </row>
    <row r="71" spans="1:147" ht="15" customHeight="1" x14ac:dyDescent="0.3">
      <c r="A71" s="2">
        <f>+('3 Planilla Preadjudicación OTIC'!A71)</f>
        <v>14456</v>
      </c>
      <c r="B71" s="2" t="str">
        <f>+('3 Planilla Preadjudicación OTIC'!B71)</f>
        <v>65181652-1</v>
      </c>
      <c r="C71" s="4">
        <f>+('3 Planilla Preadjudicación OTIC'!E71)</f>
        <v>2025</v>
      </c>
      <c r="D71" s="4" t="str">
        <f>+('3 Planilla Preadjudicación OTIC'!F71)</f>
        <v>MANDATO</v>
      </c>
      <c r="E71" s="4" t="str">
        <f>+('3 Planilla Preadjudicación OTIC'!G71)</f>
        <v>65006242-6</v>
      </c>
      <c r="F71" s="4" t="str">
        <f>+('3 Planilla Preadjudicación OTIC'!H71)</f>
        <v>CORPORACIÓN ABRIENDO PUERTAS</v>
      </c>
      <c r="G71" s="4"/>
      <c r="H71" s="4"/>
      <c r="I71" s="4" t="str">
        <f>+('3 Planilla Preadjudicación OTIC'!I71)</f>
        <v>INICIANDO MI NEGOCIO</v>
      </c>
      <c r="J71" s="4" t="str">
        <f>+('3 Planilla Preadjudicación OTIC'!J71)</f>
        <v>PF0838</v>
      </c>
      <c r="K71" s="4" t="str">
        <f>+('3 Planilla Preadjudicación OTIC'!K71)</f>
        <v/>
      </c>
      <c r="L71" s="4" t="str">
        <f>+('3 Planilla Preadjudicación OTIC'!L71)</f>
        <v/>
      </c>
      <c r="M71" s="2">
        <f>+('3 Planilla Preadjudicación OTIC'!M71)</f>
        <v>13</v>
      </c>
      <c r="N71" s="4" t="str">
        <f>+('3 Planilla Preadjudicación OTIC'!N71)</f>
        <v>METROPOLITANA</v>
      </c>
      <c r="O71" s="4" t="str">
        <f>+('3 Planilla Preadjudicación OTIC'!O71)</f>
        <v>SAN JOAQUÍN</v>
      </c>
      <c r="P71" s="4" t="str">
        <f>+('3 Planilla Preadjudicación OTIC'!P71)</f>
        <v xml:space="preserve">Personas derivadas por Gendarmeria </v>
      </c>
      <c r="Q71" s="4" t="str">
        <f>+('3 Planilla Preadjudicación OTIC'!Q71)</f>
        <v>PRESENCIAL</v>
      </c>
      <c r="R71" s="4" t="str">
        <f>+('3 Planilla Preadjudicación OTIC'!R71)</f>
        <v>INDEPENDIENTE</v>
      </c>
      <c r="S71" s="4">
        <f>+('3 Planilla Preadjudicación OTIC'!S71)</f>
        <v>7</v>
      </c>
      <c r="T71" s="2">
        <f>+('3 Planilla Preadjudicación OTIC'!T71)</f>
        <v>10</v>
      </c>
      <c r="U71" s="2">
        <f>+('3 Planilla Preadjudicación OTIC'!U71)</f>
        <v>28</v>
      </c>
      <c r="V71" s="2">
        <f>+('3 Planilla Preadjudicación OTIC'!V71)</f>
        <v>0</v>
      </c>
      <c r="W71" s="2">
        <f>+('3 Planilla Preadjudicación OTIC'!W71)</f>
        <v>28</v>
      </c>
      <c r="X71" s="2">
        <f>+('3 Planilla Preadjudicación OTIC'!X71)</f>
        <v>4</v>
      </c>
      <c r="Y71" s="2" t="str">
        <f>+('3 Planilla Preadjudicación OTIC'!Y71)</f>
        <v>NO</v>
      </c>
      <c r="Z71" s="2" t="str">
        <f>+('3 Planilla Preadjudicación OTIC'!Z71)</f>
        <v>NO</v>
      </c>
      <c r="AA71" s="2" t="str">
        <f>+('3 Planilla Preadjudicación OTIC'!AA71)</f>
        <v>NO</v>
      </c>
      <c r="AB71" s="4" t="str">
        <f>+('3 Planilla Preadjudicación OTIC'!AB71)</f>
        <v>SE AJUSTA A PLAN FORMATIVO</v>
      </c>
      <c r="AC71" s="4" t="str">
        <f>+('3 Planilla Preadjudicación OTIC'!AC71)</f>
        <v>MUJERES MAYORES DE 18 AÑOS, PRIVADAS DE LIBERTAD EN EL CENTRO PENITENCIARIO FEMENINO DE SANTIAGO, EN SITUACIÓN DE VULNERABILIDAD SOCIAL (PERTENECIENTES AL 80% MÁS VULNERABLE), CON BAJA ESCOLARIDAD Y LIMITADA EXPERIENCIA LABORAL.</v>
      </c>
      <c r="AD71" s="2" t="str">
        <f>+('3 Planilla Preadjudicación OTIC'!AD71)</f>
        <v>NO</v>
      </c>
      <c r="AE71" s="4">
        <f>+('3 Planilla Preadjudicación OTIC'!AE71)</f>
        <v>0</v>
      </c>
      <c r="AF71" s="2" t="str">
        <f>+('3 Planilla Preadjudicación OTIC'!AF71)</f>
        <v>CERRADA</v>
      </c>
      <c r="AG71" s="2">
        <f>+('3 Planilla Preadjudicación OTIC'!AG71)</f>
        <v>7</v>
      </c>
      <c r="AH71" s="2">
        <f>+('3 Planilla Preadjudicación OTIC'!AH71)</f>
        <v>1</v>
      </c>
      <c r="AI71" s="135" t="str">
        <f>+('3 Planilla Preadjudicación OTIC'!AI71)</f>
        <v>78107238-9</v>
      </c>
      <c r="AJ71" s="4" t="str">
        <f>+('3 Planilla Preadjudicación OTIC'!AJ71)</f>
        <v>Centro de Capacitacion Profesional Proyecto Creces SpA</v>
      </c>
      <c r="AK71" s="2">
        <f>+('3 Planilla Preadjudicación OTIC'!AK71)</f>
        <v>28</v>
      </c>
      <c r="AL71" s="2">
        <f>+('3 Planilla Preadjudicación OTIC'!AL71)</f>
        <v>7</v>
      </c>
      <c r="AM71" s="12">
        <f>+('3 Planilla Preadjudicación OTIC'!AM71)</f>
        <v>4130</v>
      </c>
      <c r="AN71" s="12">
        <f>+('3 Planilla Preadjudicación OTIC'!AN71)</f>
        <v>0</v>
      </c>
      <c r="AO71" s="12">
        <f>+('3 Planilla Preadjudicación OTIC'!AO71)</f>
        <v>0</v>
      </c>
      <c r="AP71" s="12">
        <f>+('3 Planilla Preadjudicación OTIC'!AP71)</f>
        <v>1156400</v>
      </c>
      <c r="AQ71" s="12">
        <f>+('3 Planilla Preadjudicación OTIC'!AQ71)</f>
        <v>0</v>
      </c>
      <c r="AR71" s="12">
        <f>+('3 Planilla Preadjudicación OTIC'!AR71)</f>
        <v>0</v>
      </c>
      <c r="AS71" s="12">
        <f>+('3 Planilla Preadjudicación OTIC'!AS71)</f>
        <v>0</v>
      </c>
      <c r="AT71" s="12">
        <f>+('3 Planilla Preadjudicación OTIC'!AT71)</f>
        <v>0</v>
      </c>
      <c r="AU71" s="12">
        <f>+('3 Planilla Preadjudicación OTIC'!AU71)</f>
        <v>1156400</v>
      </c>
      <c r="AV71" s="2" t="str">
        <f>+('3 Planilla Preadjudicación OTIC'!AV71)</f>
        <v>SI</v>
      </c>
      <c r="AW71" s="4">
        <f>+('3 Planilla Preadjudicación OTIC'!AW71)</f>
        <v>0</v>
      </c>
      <c r="AX71" s="2">
        <f>+('3 Planilla Preadjudicación OTIC'!AX71)</f>
        <v>1</v>
      </c>
      <c r="AY71" s="2">
        <f>+('3 Planilla Preadjudicación OTIC'!AY71)</f>
        <v>7</v>
      </c>
      <c r="AZ71" s="2">
        <f>+('3 Planilla Preadjudicación OTIC'!AZ71)</f>
        <v>0</v>
      </c>
      <c r="BA71" s="2">
        <f>+('3 Planilla Preadjudicación OTIC'!BA71)</f>
        <v>0</v>
      </c>
      <c r="BB71" s="2">
        <f>+('3 Planilla Preadjudicación OTIC'!BB71)</f>
        <v>0</v>
      </c>
      <c r="BC71" s="2">
        <f>+('3 Planilla Preadjudicación OTIC'!BC71)</f>
        <v>0</v>
      </c>
      <c r="BD71" s="2">
        <f>+('3 Planilla Preadjudicación OTIC'!BD71)</f>
        <v>0</v>
      </c>
      <c r="BE71" s="2">
        <f>+('3 Planilla Preadjudicación OTIC'!BE71)</f>
        <v>0</v>
      </c>
      <c r="BF71" s="2">
        <f>+('3 Planilla Preadjudicación OTIC'!BF71)</f>
        <v>0</v>
      </c>
      <c r="BG71" s="2">
        <f>+('3 Planilla Preadjudicación OTIC'!BG71)</f>
        <v>7</v>
      </c>
      <c r="BH71" s="2">
        <f>+('3 Planilla Preadjudicación OTIC'!BH71)</f>
        <v>7</v>
      </c>
      <c r="BI71" s="2">
        <f>+('3 Planilla Preadjudicación OTIC'!BI71)</f>
        <v>5</v>
      </c>
      <c r="BJ71" s="2">
        <f>+('3 Planilla Preadjudicación OTIC'!BJ71)</f>
        <v>5</v>
      </c>
      <c r="BK71" s="2">
        <f>+('3 Planilla Preadjudicación OTIC'!BK71)</f>
        <v>5</v>
      </c>
      <c r="BL71" s="2">
        <f>+('3 Planilla Preadjudicación OTIC'!BL71)</f>
        <v>7</v>
      </c>
      <c r="BM71" s="104">
        <f>ROUND(('3 Planilla Preadjudicación OTIC'!BM71),1)</f>
        <v>5.8</v>
      </c>
      <c r="BN71" s="4" t="str">
        <f>+('3 Planilla Preadjudicación OTIC'!BN71)</f>
        <v>NO</v>
      </c>
      <c r="BO71" s="4">
        <f>+('3 Planilla Preadjudicación OTIC'!BO71)</f>
        <v>0</v>
      </c>
      <c r="BP71" s="4">
        <f>+('3 Planilla Preadjudicación OTIC'!BP71)</f>
        <v>0</v>
      </c>
      <c r="BQ71" s="4">
        <f>+('3 Planilla Preadjudicación OTIC'!BQ71)</f>
        <v>0</v>
      </c>
      <c r="BR71" s="4">
        <f>+('3 Planilla Preadjudicación OTIC'!BR71)</f>
        <v>0</v>
      </c>
      <c r="BS71" s="4">
        <f>+('3 Planilla Preadjudicación OTIC'!BS71)</f>
        <v>0</v>
      </c>
      <c r="BT71" s="4">
        <f>+('3 Planilla Preadjudicación OTIC'!BT71)</f>
        <v>0</v>
      </c>
      <c r="BU71" s="85">
        <f>IF(VLOOKUP(A71,'BD OFICIAL'!$A$1:$AL$2098,7,0)=D71,0,1)</f>
        <v>0</v>
      </c>
      <c r="BV71" s="85">
        <f>IF(VLOOKUP(A71,'BD OFICIAL'!$A$1:$AL$2098,11,0)=J71,0,1)</f>
        <v>0</v>
      </c>
      <c r="BW71" s="85">
        <f>IF(VLOOKUP(A71,'BD OFICIAL'!$A$1:$AL$2098,13,0)=L71,0,1)</f>
        <v>0</v>
      </c>
      <c r="BX71" s="2">
        <f>IF(VLOOKUP(A71,'BD OFICIAL'!$A$1:$AL$2098,16,0)=O71,0,1)</f>
        <v>0</v>
      </c>
      <c r="BY71" s="2">
        <f>IF(VLOOKUP(A71,'BD OFICIAL'!$A$1:$AL$2098,17,0)=P71,0,1)</f>
        <v>0</v>
      </c>
      <c r="BZ71" s="2">
        <f>IF(VLOOKUP(A71,'BD OFICIAL'!$A$1:$AL$2098,19,0)=R71,0,1)</f>
        <v>0</v>
      </c>
      <c r="CA71" s="2">
        <f>IF(VLOOKUP(A71,'BD OFICIAL'!$A$1:$AL$2098,21,0)=T71,0,1)</f>
        <v>0</v>
      </c>
      <c r="CB71" s="2">
        <f>IF(VLOOKUP(A71,'BD OFICIAL'!$A$1:$AL$2098,24,0)=AK71,0,1)</f>
        <v>0</v>
      </c>
      <c r="CC71" s="2">
        <f>IF(VLOOKUP(A71,'BD OFICIAL'!$A$1:$AL$2098,25,0)=X71,0,1)</f>
        <v>0</v>
      </c>
      <c r="CD71" s="2">
        <f>IF(VLOOKUP(A71,'BD OFICIAL'!$A$1:$AL$2098,26,0)=Y71,0,1)</f>
        <v>0</v>
      </c>
      <c r="CE71" s="2">
        <f>IF(VLOOKUP(A71,'BD OFICIAL'!$A$1:$AL$2098,27,0)=Z71,0,1)</f>
        <v>0</v>
      </c>
      <c r="CF71" s="2">
        <f>IF(VLOOKUP(A71,'BD OFICIAL'!$A$1:$AL$2098,28,0)=AA71,0,1)</f>
        <v>0</v>
      </c>
      <c r="CG71" s="2">
        <f>IF(VLOOKUP(A71,'BD OFICIAL'!$A$1:$AL$2098,33,0)=AF71,0,1)</f>
        <v>0</v>
      </c>
      <c r="CH71" s="2">
        <f>IF(VLOOKUP(A71,'BD OFICIAL'!$A$1:$AL$2098,35,0)=AH71,0,1)</f>
        <v>0</v>
      </c>
      <c r="CI71" s="85">
        <f>IF(VLOOKUP(A71,'BD OFICIAL'!$A$1:$AL$2098,34,0)=AL71,0,1)</f>
        <v>0</v>
      </c>
      <c r="CJ71" s="12">
        <f>VLOOKUP(A71,'BD OFICIAL'!$A$1:$AM$2098,36,0)*AM71-AP71</f>
        <v>0</v>
      </c>
      <c r="CK71" s="85" t="str">
        <f t="shared" si="54"/>
        <v>SSH</v>
      </c>
      <c r="CL71" s="85" t="str">
        <f t="shared" si="55"/>
        <v>SI</v>
      </c>
      <c r="CM71" s="85" t="str">
        <f t="shared" si="35"/>
        <v>NO</v>
      </c>
      <c r="CN71" s="31">
        <f t="shared" si="36"/>
        <v>0</v>
      </c>
      <c r="CO71" s="31">
        <f t="shared" si="56"/>
        <v>0</v>
      </c>
      <c r="CP71" s="31">
        <f t="shared" si="37"/>
        <v>0</v>
      </c>
      <c r="CQ71" s="31">
        <f>IF(Y71="NO",0,IF(Y71="SI",IF(VLOOKUP(A71,'BD OFICIAL'!$A:$AO,40,0)=AQ71,0,1)))</f>
        <v>0</v>
      </c>
      <c r="CR71" s="31">
        <f>IF(Z71="NO",0,IF(Z71="SI",IF(VLOOKUP(B71,'BD OFICIAL'!$A:$AO,41,0)=AS71,0,1)))</f>
        <v>0</v>
      </c>
      <c r="CS71" s="31">
        <f t="shared" si="57"/>
        <v>0</v>
      </c>
      <c r="CT71" s="31">
        <f t="shared" si="58"/>
        <v>0</v>
      </c>
      <c r="CU71" s="31">
        <f>IF(VLOOKUP(A71,'BD OFICIAL'!$A$1:$AL$1056,31,0)="SI",IF(AT71&gt;0,0,1),IF(AT71=0,0,1))</f>
        <v>0</v>
      </c>
      <c r="CV71" s="31">
        <f t="shared" si="59"/>
        <v>0</v>
      </c>
      <c r="CW71" s="31">
        <f t="shared" si="38"/>
        <v>0</v>
      </c>
      <c r="CX71" s="85" t="str">
        <f t="shared" si="39"/>
        <v>SI</v>
      </c>
      <c r="CY71" s="31">
        <f t="shared" si="40"/>
        <v>0</v>
      </c>
      <c r="CZ71" s="85" t="str">
        <f>IF(ISERROR(VLOOKUP(AI71,EXPERIENCIA!$A$1:$C$2100,1,0)),"NO","SI")</f>
        <v>NO</v>
      </c>
      <c r="DA71" s="85">
        <f>IF(CX71="no","NO APLICA",IF(AX71=0,"ERROR NOTA",IF(AND(AX71&gt;1,CZ71="NO"),"ERROR NOTA",IF(AND(CZ71="NO",AX71=1),0,IF(VLOOKUP(AI71,EXPERIENCIA!$A$1:$C$2100,3,0)=AX71,0,"ERROR NOTA")))))</f>
        <v>0</v>
      </c>
      <c r="DB71" s="85" t="str">
        <f>IF(ISERROR(VLOOKUP(AI71,COMPORTAMIENTO!$A$1:$C$2100,1,0)),"NO","SI")</f>
        <v>SI</v>
      </c>
      <c r="DC71" s="85">
        <f>IF(CX71="NO","NO APLICA",IF(AY71=0,"ERROR NOTA",IF(AND(DB71="NO",AY71=7),0,IF(VLOOKUP(AI71,COMPORTAMIENTO!$A$2:$H$2100,8,0)=AY71,0,"ERROR NOTA"))))</f>
        <v>0</v>
      </c>
      <c r="DD71" s="104">
        <f t="shared" si="41"/>
        <v>0.1</v>
      </c>
      <c r="DE71" s="104">
        <f t="shared" si="42"/>
        <v>0.70000000000000007</v>
      </c>
      <c r="DF71" s="85" t="str">
        <f t="shared" si="60"/>
        <v>SI</v>
      </c>
      <c r="DG71" s="85">
        <f t="shared" si="43"/>
        <v>0</v>
      </c>
      <c r="DH71" s="85">
        <f t="shared" si="44"/>
        <v>0</v>
      </c>
      <c r="DI71" s="85">
        <f t="shared" si="45"/>
        <v>0</v>
      </c>
      <c r="DJ71" s="7">
        <f t="shared" si="46"/>
        <v>6.2</v>
      </c>
      <c r="DK71" s="7">
        <f t="shared" si="47"/>
        <v>6.2</v>
      </c>
      <c r="DL71" s="12">
        <f t="shared" si="61"/>
        <v>4130</v>
      </c>
      <c r="DM71" s="12">
        <f>VLOOKUP(A71,'5 TD'!$A:$B,2,0)</f>
        <v>4130</v>
      </c>
      <c r="DN71" s="7">
        <f t="shared" si="62"/>
        <v>7</v>
      </c>
      <c r="DO71" s="85" t="str">
        <f t="shared" si="48"/>
        <v>APROBADO</v>
      </c>
      <c r="DP71" s="85" t="str">
        <f t="shared" si="49"/>
        <v>APROBADO</v>
      </c>
      <c r="DQ71" s="7">
        <f t="shared" si="50"/>
        <v>5.8</v>
      </c>
      <c r="DR71" s="85" t="str">
        <f t="shared" si="63"/>
        <v>APROBADO</v>
      </c>
      <c r="DS71" s="2" t="str">
        <f>+('3 Planilla Preadjudicación OTIC'!BN71)</f>
        <v>NO</v>
      </c>
      <c r="DT71" s="2">
        <f>IF(DR71="APROBADO",VLOOKUP(A71,'5 TD'!$D$3:$E$270,2,0),"NO APLICA")</f>
        <v>6.6</v>
      </c>
      <c r="DU71" s="2" t="str">
        <f t="shared" si="64"/>
        <v>NO</v>
      </c>
      <c r="DV71" s="2" t="str">
        <f>IF(DU71="SI",VLOOKUP(A71,'5 TD'!$G$3:$H$270,2,0),"NO APLICA ")</f>
        <v xml:space="preserve">NO APLICA </v>
      </c>
      <c r="DW71" s="2" t="str">
        <f t="shared" si="65"/>
        <v>NO</v>
      </c>
      <c r="DX71" s="2" t="str">
        <f>IF(DW71="SI",VLOOKUP(A71,'5 TD'!$J$4:$K$472,2,0),"NO APLICA")</f>
        <v>NO APLICA</v>
      </c>
      <c r="DY71" s="2" t="str">
        <f t="shared" si="66"/>
        <v>NO APLICA</v>
      </c>
      <c r="DZ71" s="7" t="str">
        <f>IF(DY71="SI",VLOOKUP(A71,'5 TD'!$M$4:$N$350,2,0),"NO APLICA")</f>
        <v>NO APLICA</v>
      </c>
      <c r="EA71" s="2" t="str">
        <f t="shared" si="67"/>
        <v>NO APLICA</v>
      </c>
      <c r="EB71" s="12" t="str">
        <f t="shared" si="68"/>
        <v/>
      </c>
      <c r="EC71" s="12" t="str">
        <f>IF(EA71="SI",VLOOKUP(A71,'5 TD'!$V$4:$W$479,2,0),"NO APLICA")</f>
        <v>NO APLICA</v>
      </c>
      <c r="ED71" s="2" t="str">
        <f t="shared" si="51"/>
        <v>NO</v>
      </c>
      <c r="EE71" s="79" t="str">
        <f>IF(ED71="SI",VLOOKUP(AI71,COMPORTAMIENTO!$A$1:$H$2100,7,0),"NO APLICA")</f>
        <v>NO APLICA</v>
      </c>
      <c r="EF71" s="12" t="str">
        <f>IF(ED71="SI",VLOOKUP(A71,'5 TD'!$P$2:$Q$479,2,0),"NO APLICA")</f>
        <v>NO APLICA</v>
      </c>
      <c r="EG71" s="2" t="str">
        <f t="shared" si="52"/>
        <v>NO</v>
      </c>
      <c r="EH71" s="2">
        <f>IF(CZ71="no",0,VLOOKUP(AI71,EXPERIENCIA!$A$1:$C$2100,2,0))</f>
        <v>0</v>
      </c>
      <c r="EI71" s="2">
        <f>IF(CZ71="si",VLOOKUP(A71,'5 TD'!$S$3:$T$2103,2,0),0)</f>
        <v>0</v>
      </c>
      <c r="EJ71" s="2" t="str">
        <f t="shared" si="53"/>
        <v>SI</v>
      </c>
      <c r="EK71" s="2">
        <f>+('3 Planilla Preadjudicación OTIC'!BU71)</f>
        <v>0</v>
      </c>
      <c r="EL71" s="4"/>
      <c r="EM71" s="3"/>
      <c r="EN71" s="3"/>
      <c r="EQ71" s="86"/>
    </row>
    <row r="72" spans="1:147" ht="15" customHeight="1" x14ac:dyDescent="0.3">
      <c r="A72" s="2">
        <f>+('3 Planilla Preadjudicación OTIC'!A72)</f>
        <v>14459</v>
      </c>
      <c r="B72" s="2" t="str">
        <f>+('3 Planilla Preadjudicación OTIC'!B72)</f>
        <v>65181652-1</v>
      </c>
      <c r="C72" s="4">
        <f>+('3 Planilla Preadjudicación OTIC'!E72)</f>
        <v>2025</v>
      </c>
      <c r="D72" s="4" t="str">
        <f>+('3 Planilla Preadjudicación OTIC'!F72)</f>
        <v>MANDATO</v>
      </c>
      <c r="E72" s="4" t="str">
        <f>+('3 Planilla Preadjudicación OTIC'!G72)</f>
        <v>65006242-6</v>
      </c>
      <c r="F72" s="4" t="str">
        <f>+('3 Planilla Preadjudicación OTIC'!H72)</f>
        <v>CORPORACIÓN ABRIENDO PUERTAS</v>
      </c>
      <c r="G72" s="4"/>
      <c r="H72" s="4"/>
      <c r="I72" s="4" t="str">
        <f>+('3 Planilla Preadjudicación OTIC'!I72)</f>
        <v>INICIANDO MI NEGOCIO</v>
      </c>
      <c r="J72" s="4" t="str">
        <f>+('3 Planilla Preadjudicación OTIC'!J72)</f>
        <v>PF0838</v>
      </c>
      <c r="K72" s="4" t="str">
        <f>+('3 Planilla Preadjudicación OTIC'!K72)</f>
        <v/>
      </c>
      <c r="L72" s="4" t="str">
        <f>+('3 Planilla Preadjudicación OTIC'!L72)</f>
        <v/>
      </c>
      <c r="M72" s="2">
        <f>+('3 Planilla Preadjudicación OTIC'!M72)</f>
        <v>13</v>
      </c>
      <c r="N72" s="4" t="str">
        <f>+('3 Planilla Preadjudicación OTIC'!N72)</f>
        <v>METROPOLITANA</v>
      </c>
      <c r="O72" s="4" t="str">
        <f>+('3 Planilla Preadjudicación OTIC'!O72)</f>
        <v>SAN JOAQUÍN</v>
      </c>
      <c r="P72" s="4" t="str">
        <f>+('3 Planilla Preadjudicación OTIC'!P72)</f>
        <v xml:space="preserve">Personas derivadas por Gendarmeria </v>
      </c>
      <c r="Q72" s="4" t="str">
        <f>+('3 Planilla Preadjudicación OTIC'!Q72)</f>
        <v>PRESENCIAL</v>
      </c>
      <c r="R72" s="4" t="str">
        <f>+('3 Planilla Preadjudicación OTIC'!R72)</f>
        <v>INDEPENDIENTE</v>
      </c>
      <c r="S72" s="4">
        <f>+('3 Planilla Preadjudicación OTIC'!S72)</f>
        <v>7</v>
      </c>
      <c r="T72" s="2">
        <f>+('3 Planilla Preadjudicación OTIC'!T72)</f>
        <v>10</v>
      </c>
      <c r="U72" s="2">
        <f>+('3 Planilla Preadjudicación OTIC'!U72)</f>
        <v>28</v>
      </c>
      <c r="V72" s="2">
        <f>+('3 Planilla Preadjudicación OTIC'!V72)</f>
        <v>0</v>
      </c>
      <c r="W72" s="2">
        <f>+('3 Planilla Preadjudicación OTIC'!W72)</f>
        <v>28</v>
      </c>
      <c r="X72" s="2">
        <f>+('3 Planilla Preadjudicación OTIC'!X72)</f>
        <v>4</v>
      </c>
      <c r="Y72" s="2" t="str">
        <f>+('3 Planilla Preadjudicación OTIC'!Y72)</f>
        <v>NO</v>
      </c>
      <c r="Z72" s="2" t="str">
        <f>+('3 Planilla Preadjudicación OTIC'!Z72)</f>
        <v>NO</v>
      </c>
      <c r="AA72" s="2" t="str">
        <f>+('3 Planilla Preadjudicación OTIC'!AA72)</f>
        <v>NO</v>
      </c>
      <c r="AB72" s="4" t="str">
        <f>+('3 Planilla Preadjudicación OTIC'!AB72)</f>
        <v>SE AJUSTA A PLAN FORMATIVO</v>
      </c>
      <c r="AC72" s="4" t="str">
        <f>+('3 Planilla Preadjudicación OTIC'!AC72)</f>
        <v>MUJERES MAYORES DE 18 AÑOS, PRIVADAS DE LIBERTAD EN EL CENTRO PENITENCIARIO FEMENINO DE SANTIAGO, EN SITUACIÓN DE VULNERABILIDAD SOCIAL (PERTENECIENTES AL 80% MÁS VULNERABLE), CON BAJA ESCOLARIDAD Y LIMITADA EXPERIENCIA LABORAL.</v>
      </c>
      <c r="AD72" s="2" t="str">
        <f>+('3 Planilla Preadjudicación OTIC'!AD72)</f>
        <v>NO</v>
      </c>
      <c r="AE72" s="4">
        <f>+('3 Planilla Preadjudicación OTIC'!AE72)</f>
        <v>0</v>
      </c>
      <c r="AF72" s="2" t="str">
        <f>+('3 Planilla Preadjudicación OTIC'!AF72)</f>
        <v>CERRADA</v>
      </c>
      <c r="AG72" s="2">
        <f>+('3 Planilla Preadjudicación OTIC'!AG72)</f>
        <v>7</v>
      </c>
      <c r="AH72" s="2">
        <f>+('3 Planilla Preadjudicación OTIC'!AH72)</f>
        <v>1</v>
      </c>
      <c r="AI72" s="135" t="str">
        <f>+('3 Planilla Preadjudicación OTIC'!AI72)</f>
        <v>78107238-9</v>
      </c>
      <c r="AJ72" s="4" t="str">
        <f>+('3 Planilla Preadjudicación OTIC'!AJ72)</f>
        <v>Centro de Capacitacion Profesional Proyecto Creces SpA</v>
      </c>
      <c r="AK72" s="2">
        <f>+('3 Planilla Preadjudicación OTIC'!AK72)</f>
        <v>28</v>
      </c>
      <c r="AL72" s="2">
        <f>+('3 Planilla Preadjudicación OTIC'!AL72)</f>
        <v>7</v>
      </c>
      <c r="AM72" s="12">
        <f>+('3 Planilla Preadjudicación OTIC'!AM72)</f>
        <v>4130</v>
      </c>
      <c r="AN72" s="12">
        <f>+('3 Planilla Preadjudicación OTIC'!AN72)</f>
        <v>0</v>
      </c>
      <c r="AO72" s="12">
        <f>+('3 Planilla Preadjudicación OTIC'!AO72)</f>
        <v>0</v>
      </c>
      <c r="AP72" s="12">
        <f>+('3 Planilla Preadjudicación OTIC'!AP72)</f>
        <v>1156400</v>
      </c>
      <c r="AQ72" s="12">
        <f>+('3 Planilla Preadjudicación OTIC'!AQ72)</f>
        <v>0</v>
      </c>
      <c r="AR72" s="12">
        <f>+('3 Planilla Preadjudicación OTIC'!AR72)</f>
        <v>0</v>
      </c>
      <c r="AS72" s="12">
        <f>+('3 Planilla Preadjudicación OTIC'!AS72)</f>
        <v>0</v>
      </c>
      <c r="AT72" s="12">
        <f>+('3 Planilla Preadjudicación OTIC'!AT72)</f>
        <v>0</v>
      </c>
      <c r="AU72" s="12">
        <f>+('3 Planilla Preadjudicación OTIC'!AU72)</f>
        <v>1156400</v>
      </c>
      <c r="AV72" s="2" t="str">
        <f>+('3 Planilla Preadjudicación OTIC'!AV72)</f>
        <v>SI</v>
      </c>
      <c r="AW72" s="4">
        <f>+('3 Planilla Preadjudicación OTIC'!AW72)</f>
        <v>0</v>
      </c>
      <c r="AX72" s="2">
        <f>+('3 Planilla Preadjudicación OTIC'!AX72)</f>
        <v>1</v>
      </c>
      <c r="AY72" s="2">
        <f>+('3 Planilla Preadjudicación OTIC'!AY72)</f>
        <v>7</v>
      </c>
      <c r="AZ72" s="2">
        <f>+('3 Planilla Preadjudicación OTIC'!AZ72)</f>
        <v>0</v>
      </c>
      <c r="BA72" s="2">
        <f>+('3 Planilla Preadjudicación OTIC'!BA72)</f>
        <v>0</v>
      </c>
      <c r="BB72" s="2">
        <f>+('3 Planilla Preadjudicación OTIC'!BB72)</f>
        <v>0</v>
      </c>
      <c r="BC72" s="2">
        <f>+('3 Planilla Preadjudicación OTIC'!BC72)</f>
        <v>0</v>
      </c>
      <c r="BD72" s="2">
        <f>+('3 Planilla Preadjudicación OTIC'!BD72)</f>
        <v>0</v>
      </c>
      <c r="BE72" s="2">
        <f>+('3 Planilla Preadjudicación OTIC'!BE72)</f>
        <v>0</v>
      </c>
      <c r="BF72" s="2">
        <f>+('3 Planilla Preadjudicación OTIC'!BF72)</f>
        <v>0</v>
      </c>
      <c r="BG72" s="2">
        <f>+('3 Planilla Preadjudicación OTIC'!BG72)</f>
        <v>7</v>
      </c>
      <c r="BH72" s="2">
        <f>+('3 Planilla Preadjudicación OTIC'!BH72)</f>
        <v>7</v>
      </c>
      <c r="BI72" s="2">
        <f>+('3 Planilla Preadjudicación OTIC'!BI72)</f>
        <v>5</v>
      </c>
      <c r="BJ72" s="2">
        <f>+('3 Planilla Preadjudicación OTIC'!BJ72)</f>
        <v>5</v>
      </c>
      <c r="BK72" s="2">
        <f>+('3 Planilla Preadjudicación OTIC'!BK72)</f>
        <v>5</v>
      </c>
      <c r="BL72" s="2">
        <f>+('3 Planilla Preadjudicación OTIC'!BL72)</f>
        <v>7</v>
      </c>
      <c r="BM72" s="104">
        <f>ROUND(('3 Planilla Preadjudicación OTIC'!BM72),1)</f>
        <v>5.8</v>
      </c>
      <c r="BN72" s="4" t="str">
        <f>+('3 Planilla Preadjudicación OTIC'!BN72)</f>
        <v>NO</v>
      </c>
      <c r="BO72" s="4">
        <f>+('3 Planilla Preadjudicación OTIC'!BO72)</f>
        <v>0</v>
      </c>
      <c r="BP72" s="4">
        <f>+('3 Planilla Preadjudicación OTIC'!BP72)</f>
        <v>0</v>
      </c>
      <c r="BQ72" s="4">
        <f>+('3 Planilla Preadjudicación OTIC'!BQ72)</f>
        <v>0</v>
      </c>
      <c r="BR72" s="4">
        <f>+('3 Planilla Preadjudicación OTIC'!BR72)</f>
        <v>0</v>
      </c>
      <c r="BS72" s="4">
        <f>+('3 Planilla Preadjudicación OTIC'!BS72)</f>
        <v>0</v>
      </c>
      <c r="BT72" s="4">
        <f>+('3 Planilla Preadjudicación OTIC'!BT72)</f>
        <v>0</v>
      </c>
      <c r="BU72" s="85">
        <f>IF(VLOOKUP(A72,'BD OFICIAL'!$A$1:$AL$2098,7,0)=D72,0,1)</f>
        <v>0</v>
      </c>
      <c r="BV72" s="85">
        <f>IF(VLOOKUP(A72,'BD OFICIAL'!$A$1:$AL$2098,11,0)=J72,0,1)</f>
        <v>0</v>
      </c>
      <c r="BW72" s="85">
        <f>IF(VLOOKUP(A72,'BD OFICIAL'!$A$1:$AL$2098,13,0)=L72,0,1)</f>
        <v>0</v>
      </c>
      <c r="BX72" s="2">
        <f>IF(VLOOKUP(A72,'BD OFICIAL'!$A$1:$AL$2098,16,0)=O72,0,1)</f>
        <v>0</v>
      </c>
      <c r="BY72" s="2">
        <f>IF(VLOOKUP(A72,'BD OFICIAL'!$A$1:$AL$2098,17,0)=P72,0,1)</f>
        <v>0</v>
      </c>
      <c r="BZ72" s="2">
        <f>IF(VLOOKUP(A72,'BD OFICIAL'!$A$1:$AL$2098,19,0)=R72,0,1)</f>
        <v>0</v>
      </c>
      <c r="CA72" s="2">
        <f>IF(VLOOKUP(A72,'BD OFICIAL'!$A$1:$AL$2098,21,0)=T72,0,1)</f>
        <v>0</v>
      </c>
      <c r="CB72" s="2">
        <f>IF(VLOOKUP(A72,'BD OFICIAL'!$A$1:$AL$2098,24,0)=AK72,0,1)</f>
        <v>0</v>
      </c>
      <c r="CC72" s="2">
        <f>IF(VLOOKUP(A72,'BD OFICIAL'!$A$1:$AL$2098,25,0)=X72,0,1)</f>
        <v>0</v>
      </c>
      <c r="CD72" s="2">
        <f>IF(VLOOKUP(A72,'BD OFICIAL'!$A$1:$AL$2098,26,0)=Y72,0,1)</f>
        <v>0</v>
      </c>
      <c r="CE72" s="2">
        <f>IF(VLOOKUP(A72,'BD OFICIAL'!$A$1:$AL$2098,27,0)=Z72,0,1)</f>
        <v>0</v>
      </c>
      <c r="CF72" s="2">
        <f>IF(VLOOKUP(A72,'BD OFICIAL'!$A$1:$AL$2098,28,0)=AA72,0,1)</f>
        <v>0</v>
      </c>
      <c r="CG72" s="2">
        <f>IF(VLOOKUP(A72,'BD OFICIAL'!$A$1:$AL$2098,33,0)=AF72,0,1)</f>
        <v>0</v>
      </c>
      <c r="CH72" s="2">
        <f>IF(VLOOKUP(A72,'BD OFICIAL'!$A$1:$AL$2098,35,0)=AH72,0,1)</f>
        <v>0</v>
      </c>
      <c r="CI72" s="85">
        <f>IF(VLOOKUP(A72,'BD OFICIAL'!$A$1:$AL$2098,34,0)=AL72,0,1)</f>
        <v>0</v>
      </c>
      <c r="CJ72" s="12">
        <f>VLOOKUP(A72,'BD OFICIAL'!$A$1:$AM$2098,36,0)*AM72-AP72</f>
        <v>0</v>
      </c>
      <c r="CK72" s="85" t="str">
        <f t="shared" si="54"/>
        <v>SSH</v>
      </c>
      <c r="CL72" s="85" t="str">
        <f t="shared" si="55"/>
        <v>SI</v>
      </c>
      <c r="CM72" s="85" t="str">
        <f t="shared" si="35"/>
        <v>NO</v>
      </c>
      <c r="CN72" s="31">
        <f t="shared" si="36"/>
        <v>0</v>
      </c>
      <c r="CO72" s="31">
        <f t="shared" si="56"/>
        <v>0</v>
      </c>
      <c r="CP72" s="31">
        <f t="shared" si="37"/>
        <v>0</v>
      </c>
      <c r="CQ72" s="31">
        <f>IF(Y72="NO",0,IF(Y72="SI",IF(VLOOKUP(A72,'BD OFICIAL'!$A:$AO,40,0)=AQ72,0,1)))</f>
        <v>0</v>
      </c>
      <c r="CR72" s="31">
        <f>IF(Z72="NO",0,IF(Z72="SI",IF(VLOOKUP(B72,'BD OFICIAL'!$A:$AO,41,0)=AS72,0,1)))</f>
        <v>0</v>
      </c>
      <c r="CS72" s="31">
        <f t="shared" si="57"/>
        <v>0</v>
      </c>
      <c r="CT72" s="31">
        <f t="shared" si="58"/>
        <v>0</v>
      </c>
      <c r="CU72" s="31">
        <f>IF(VLOOKUP(A72,'BD OFICIAL'!$A$1:$AL$1056,31,0)="SI",IF(AT72&gt;0,0,1),IF(AT72=0,0,1))</f>
        <v>0</v>
      </c>
      <c r="CV72" s="31">
        <f t="shared" si="59"/>
        <v>0</v>
      </c>
      <c r="CW72" s="31">
        <f t="shared" si="38"/>
        <v>0</v>
      </c>
      <c r="CX72" s="85" t="str">
        <f t="shared" si="39"/>
        <v>SI</v>
      </c>
      <c r="CY72" s="31">
        <f t="shared" si="40"/>
        <v>0</v>
      </c>
      <c r="CZ72" s="85" t="str">
        <f>IF(ISERROR(VLOOKUP(AI72,EXPERIENCIA!$A$1:$C$2100,1,0)),"NO","SI")</f>
        <v>NO</v>
      </c>
      <c r="DA72" s="85">
        <f>IF(CX72="no","NO APLICA",IF(AX72=0,"ERROR NOTA",IF(AND(AX72&gt;1,CZ72="NO"),"ERROR NOTA",IF(AND(CZ72="NO",AX72=1),0,IF(VLOOKUP(AI72,EXPERIENCIA!$A$1:$C$2100,3,0)=AX72,0,"ERROR NOTA")))))</f>
        <v>0</v>
      </c>
      <c r="DB72" s="85" t="str">
        <f>IF(ISERROR(VLOOKUP(AI72,COMPORTAMIENTO!$A$1:$C$2100,1,0)),"NO","SI")</f>
        <v>SI</v>
      </c>
      <c r="DC72" s="85">
        <f>IF(CX72="NO","NO APLICA",IF(AY72=0,"ERROR NOTA",IF(AND(DB72="NO",AY72=7),0,IF(VLOOKUP(AI72,COMPORTAMIENTO!$A$2:$H$2100,8,0)=AY72,0,"ERROR NOTA"))))</f>
        <v>0</v>
      </c>
      <c r="DD72" s="104">
        <f t="shared" si="41"/>
        <v>0.1</v>
      </c>
      <c r="DE72" s="104">
        <f t="shared" si="42"/>
        <v>0.70000000000000007</v>
      </c>
      <c r="DF72" s="85" t="str">
        <f t="shared" si="60"/>
        <v>SI</v>
      </c>
      <c r="DG72" s="85">
        <f t="shared" si="43"/>
        <v>0</v>
      </c>
      <c r="DH72" s="85">
        <f t="shared" si="44"/>
        <v>0</v>
      </c>
      <c r="DI72" s="85">
        <f t="shared" si="45"/>
        <v>0</v>
      </c>
      <c r="DJ72" s="7">
        <f t="shared" si="46"/>
        <v>6.2</v>
      </c>
      <c r="DK72" s="7">
        <f t="shared" si="47"/>
        <v>6.2</v>
      </c>
      <c r="DL72" s="12">
        <f t="shared" si="61"/>
        <v>4130</v>
      </c>
      <c r="DM72" s="12">
        <f>VLOOKUP(A72,'5 TD'!$A:$B,2,0)</f>
        <v>4130</v>
      </c>
      <c r="DN72" s="7">
        <f t="shared" si="62"/>
        <v>7</v>
      </c>
      <c r="DO72" s="85" t="str">
        <f t="shared" si="48"/>
        <v>APROBADO</v>
      </c>
      <c r="DP72" s="85" t="str">
        <f t="shared" si="49"/>
        <v>APROBADO</v>
      </c>
      <c r="DQ72" s="7">
        <f t="shared" si="50"/>
        <v>5.8</v>
      </c>
      <c r="DR72" s="85" t="str">
        <f t="shared" si="63"/>
        <v>APROBADO</v>
      </c>
      <c r="DS72" s="2" t="str">
        <f>+('3 Planilla Preadjudicación OTIC'!BN72)</f>
        <v>NO</v>
      </c>
      <c r="DT72" s="2">
        <f>IF(DR72="APROBADO",VLOOKUP(A72,'5 TD'!$D$3:$E$270,2,0),"NO APLICA")</f>
        <v>6.6</v>
      </c>
      <c r="DU72" s="2" t="str">
        <f t="shared" si="64"/>
        <v>NO</v>
      </c>
      <c r="DV72" s="2" t="str">
        <f>IF(DU72="SI",VLOOKUP(A72,'5 TD'!$G$3:$H$270,2,0),"NO APLICA ")</f>
        <v xml:space="preserve">NO APLICA </v>
      </c>
      <c r="DW72" s="2" t="str">
        <f t="shared" si="65"/>
        <v>NO</v>
      </c>
      <c r="DX72" s="2" t="str">
        <f>IF(DW72="SI",VLOOKUP(A72,'5 TD'!$J$4:$K$472,2,0),"NO APLICA")</f>
        <v>NO APLICA</v>
      </c>
      <c r="DY72" s="2" t="str">
        <f t="shared" si="66"/>
        <v>NO APLICA</v>
      </c>
      <c r="DZ72" s="7" t="str">
        <f>IF(DY72="SI",VLOOKUP(A72,'5 TD'!$M$4:$N$350,2,0),"NO APLICA")</f>
        <v>NO APLICA</v>
      </c>
      <c r="EA72" s="2" t="str">
        <f t="shared" si="67"/>
        <v>NO APLICA</v>
      </c>
      <c r="EB72" s="12" t="str">
        <f t="shared" si="68"/>
        <v/>
      </c>
      <c r="EC72" s="12" t="str">
        <f>IF(EA72="SI",VLOOKUP(A72,'5 TD'!$V$4:$W$479,2,0),"NO APLICA")</f>
        <v>NO APLICA</v>
      </c>
      <c r="ED72" s="2" t="str">
        <f t="shared" si="51"/>
        <v>NO</v>
      </c>
      <c r="EE72" s="79" t="str">
        <f>IF(ED72="SI",VLOOKUP(AI72,COMPORTAMIENTO!$A$1:$H$2100,7,0),"NO APLICA")</f>
        <v>NO APLICA</v>
      </c>
      <c r="EF72" s="12" t="str">
        <f>IF(ED72="SI",VLOOKUP(A72,'5 TD'!$P$2:$Q$479,2,0),"NO APLICA")</f>
        <v>NO APLICA</v>
      </c>
      <c r="EG72" s="2" t="str">
        <f t="shared" si="52"/>
        <v>NO</v>
      </c>
      <c r="EH72" s="2">
        <f>IF(CZ72="no",0,VLOOKUP(AI72,EXPERIENCIA!$A$1:$C$2100,2,0))</f>
        <v>0</v>
      </c>
      <c r="EI72" s="2">
        <f>IF(CZ72="si",VLOOKUP(A72,'5 TD'!$S$3:$T$2103,2,0),0)</f>
        <v>0</v>
      </c>
      <c r="EJ72" s="2" t="str">
        <f t="shared" si="53"/>
        <v>SI</v>
      </c>
      <c r="EK72" s="2">
        <f>+('3 Planilla Preadjudicación OTIC'!BU72)</f>
        <v>0</v>
      </c>
      <c r="EL72" s="4"/>
      <c r="EM72" s="3"/>
      <c r="EN72" s="3"/>
      <c r="EQ72" s="86"/>
    </row>
    <row r="73" spans="1:147" ht="15" customHeight="1" x14ac:dyDescent="0.3">
      <c r="A73" s="2">
        <f>+('3 Planilla Preadjudicación OTIC'!A73)</f>
        <v>14460</v>
      </c>
      <c r="B73" s="2" t="str">
        <f>+('3 Planilla Preadjudicación OTIC'!B73)</f>
        <v>65181652-1</v>
      </c>
      <c r="C73" s="4">
        <f>+('3 Planilla Preadjudicación OTIC'!E73)</f>
        <v>2025</v>
      </c>
      <c r="D73" s="4" t="str">
        <f>+('3 Planilla Preadjudicación OTIC'!F73)</f>
        <v>MANDATO</v>
      </c>
      <c r="E73" s="4" t="str">
        <f>+('3 Planilla Preadjudicación OTIC'!G73)</f>
        <v>65006242-6</v>
      </c>
      <c r="F73" s="4" t="str">
        <f>+('3 Planilla Preadjudicación OTIC'!H73)</f>
        <v>CORPORACIÓN ABRIENDO PUERTAS</v>
      </c>
      <c r="G73" s="4"/>
      <c r="H73" s="4"/>
      <c r="I73" s="4" t="str">
        <f>+('3 Planilla Preadjudicación OTIC'!I73)</f>
        <v>INICIANDO MI NEGOCIO</v>
      </c>
      <c r="J73" s="4" t="str">
        <f>+('3 Planilla Preadjudicación OTIC'!J73)</f>
        <v>PF0838</v>
      </c>
      <c r="K73" s="4" t="str">
        <f>+('3 Planilla Preadjudicación OTIC'!K73)</f>
        <v/>
      </c>
      <c r="L73" s="4" t="str">
        <f>+('3 Planilla Preadjudicación OTIC'!L73)</f>
        <v/>
      </c>
      <c r="M73" s="2">
        <f>+('3 Planilla Preadjudicación OTIC'!M73)</f>
        <v>13</v>
      </c>
      <c r="N73" s="4" t="str">
        <f>+('3 Planilla Preadjudicación OTIC'!N73)</f>
        <v>METROPOLITANA</v>
      </c>
      <c r="O73" s="4" t="str">
        <f>+('3 Planilla Preadjudicación OTIC'!O73)</f>
        <v>SAN JOAQUÍN</v>
      </c>
      <c r="P73" s="4" t="str">
        <f>+('3 Planilla Preadjudicación OTIC'!P73)</f>
        <v xml:space="preserve">Personas derivadas por Gendarmeria </v>
      </c>
      <c r="Q73" s="4" t="str">
        <f>+('3 Planilla Preadjudicación OTIC'!Q73)</f>
        <v>PRESENCIAL</v>
      </c>
      <c r="R73" s="4" t="str">
        <f>+('3 Planilla Preadjudicación OTIC'!R73)</f>
        <v>INDEPENDIENTE</v>
      </c>
      <c r="S73" s="4">
        <f>+('3 Planilla Preadjudicación OTIC'!S73)</f>
        <v>7</v>
      </c>
      <c r="T73" s="2">
        <f>+('3 Planilla Preadjudicación OTIC'!T73)</f>
        <v>10</v>
      </c>
      <c r="U73" s="2">
        <f>+('3 Planilla Preadjudicación OTIC'!U73)</f>
        <v>28</v>
      </c>
      <c r="V73" s="2">
        <f>+('3 Planilla Preadjudicación OTIC'!V73)</f>
        <v>0</v>
      </c>
      <c r="W73" s="2">
        <f>+('3 Planilla Preadjudicación OTIC'!W73)</f>
        <v>28</v>
      </c>
      <c r="X73" s="2">
        <f>+('3 Planilla Preadjudicación OTIC'!X73)</f>
        <v>4</v>
      </c>
      <c r="Y73" s="2" t="str">
        <f>+('3 Planilla Preadjudicación OTIC'!Y73)</f>
        <v>NO</v>
      </c>
      <c r="Z73" s="2" t="str">
        <f>+('3 Planilla Preadjudicación OTIC'!Z73)</f>
        <v>NO</v>
      </c>
      <c r="AA73" s="2" t="str">
        <f>+('3 Planilla Preadjudicación OTIC'!AA73)</f>
        <v>NO</v>
      </c>
      <c r="AB73" s="4" t="str">
        <f>+('3 Planilla Preadjudicación OTIC'!AB73)</f>
        <v>SE AJUSTA A PLAN FORMATIVO</v>
      </c>
      <c r="AC73" s="4" t="str">
        <f>+('3 Planilla Preadjudicación OTIC'!AC73)</f>
        <v>MUJERES MAYORES DE 18 AÑOS, PRIVADAS DE LIBERTAD EN EL CENTRO PENITENCIARIO FEMENINO DE SANTIAGO, EN SITUACIÓN DE VULNERABILIDAD SOCIAL (PERTENECIENTES AL 80% MÁS VULNERABLE), CON BAJA ESCOLARIDAD Y LIMITADA EXPERIENCIA LABORAL.</v>
      </c>
      <c r="AD73" s="2" t="str">
        <f>+('3 Planilla Preadjudicación OTIC'!AD73)</f>
        <v>NO</v>
      </c>
      <c r="AE73" s="4">
        <f>+('3 Planilla Preadjudicación OTIC'!AE73)</f>
        <v>0</v>
      </c>
      <c r="AF73" s="2" t="str">
        <f>+('3 Planilla Preadjudicación OTIC'!AF73)</f>
        <v>CERRADA</v>
      </c>
      <c r="AG73" s="2">
        <f>+('3 Planilla Preadjudicación OTIC'!AG73)</f>
        <v>7</v>
      </c>
      <c r="AH73" s="2">
        <f>+('3 Planilla Preadjudicación OTIC'!AH73)</f>
        <v>1</v>
      </c>
      <c r="AI73" s="135" t="str">
        <f>+('3 Planilla Preadjudicación OTIC'!AI73)</f>
        <v>78107238-9</v>
      </c>
      <c r="AJ73" s="4" t="str">
        <f>+('3 Planilla Preadjudicación OTIC'!AJ73)</f>
        <v>Centro de Capacitacion Profesional Proyecto Creces SpA</v>
      </c>
      <c r="AK73" s="2">
        <f>+('3 Planilla Preadjudicación OTIC'!AK73)</f>
        <v>28</v>
      </c>
      <c r="AL73" s="2">
        <f>+('3 Planilla Preadjudicación OTIC'!AL73)</f>
        <v>7</v>
      </c>
      <c r="AM73" s="12">
        <f>+('3 Planilla Preadjudicación OTIC'!AM73)</f>
        <v>4130</v>
      </c>
      <c r="AN73" s="12">
        <f>+('3 Planilla Preadjudicación OTIC'!AN73)</f>
        <v>0</v>
      </c>
      <c r="AO73" s="12">
        <f>+('3 Planilla Preadjudicación OTIC'!AO73)</f>
        <v>0</v>
      </c>
      <c r="AP73" s="12">
        <f>+('3 Planilla Preadjudicación OTIC'!AP73)</f>
        <v>1156400</v>
      </c>
      <c r="AQ73" s="12">
        <f>+('3 Planilla Preadjudicación OTIC'!AQ73)</f>
        <v>0</v>
      </c>
      <c r="AR73" s="12">
        <f>+('3 Planilla Preadjudicación OTIC'!AR73)</f>
        <v>0</v>
      </c>
      <c r="AS73" s="12">
        <f>+('3 Planilla Preadjudicación OTIC'!AS73)</f>
        <v>0</v>
      </c>
      <c r="AT73" s="12">
        <f>+('3 Planilla Preadjudicación OTIC'!AT73)</f>
        <v>0</v>
      </c>
      <c r="AU73" s="12">
        <f>+('3 Planilla Preadjudicación OTIC'!AU73)</f>
        <v>1156400</v>
      </c>
      <c r="AV73" s="2" t="str">
        <f>+('3 Planilla Preadjudicación OTIC'!AV73)</f>
        <v>SI</v>
      </c>
      <c r="AW73" s="4">
        <f>+('3 Planilla Preadjudicación OTIC'!AW73)</f>
        <v>0</v>
      </c>
      <c r="AX73" s="2">
        <f>+('3 Planilla Preadjudicación OTIC'!AX73)</f>
        <v>1</v>
      </c>
      <c r="AY73" s="2">
        <f>+('3 Planilla Preadjudicación OTIC'!AY73)</f>
        <v>7</v>
      </c>
      <c r="AZ73" s="2">
        <f>+('3 Planilla Preadjudicación OTIC'!AZ73)</f>
        <v>0</v>
      </c>
      <c r="BA73" s="2">
        <f>+('3 Planilla Preadjudicación OTIC'!BA73)</f>
        <v>0</v>
      </c>
      <c r="BB73" s="2">
        <f>+('3 Planilla Preadjudicación OTIC'!BB73)</f>
        <v>0</v>
      </c>
      <c r="BC73" s="2">
        <f>+('3 Planilla Preadjudicación OTIC'!BC73)</f>
        <v>0</v>
      </c>
      <c r="BD73" s="2">
        <f>+('3 Planilla Preadjudicación OTIC'!BD73)</f>
        <v>0</v>
      </c>
      <c r="BE73" s="2">
        <f>+('3 Planilla Preadjudicación OTIC'!BE73)</f>
        <v>0</v>
      </c>
      <c r="BF73" s="2">
        <f>+('3 Planilla Preadjudicación OTIC'!BF73)</f>
        <v>0</v>
      </c>
      <c r="BG73" s="2">
        <f>+('3 Planilla Preadjudicación OTIC'!BG73)</f>
        <v>7</v>
      </c>
      <c r="BH73" s="2">
        <f>+('3 Planilla Preadjudicación OTIC'!BH73)</f>
        <v>7</v>
      </c>
      <c r="BI73" s="2">
        <f>+('3 Planilla Preadjudicación OTIC'!BI73)</f>
        <v>5</v>
      </c>
      <c r="BJ73" s="2">
        <f>+('3 Planilla Preadjudicación OTIC'!BJ73)</f>
        <v>5</v>
      </c>
      <c r="BK73" s="2">
        <f>+('3 Planilla Preadjudicación OTIC'!BK73)</f>
        <v>5</v>
      </c>
      <c r="BL73" s="2">
        <f>+('3 Planilla Preadjudicación OTIC'!BL73)</f>
        <v>7</v>
      </c>
      <c r="BM73" s="104">
        <f>ROUND(('3 Planilla Preadjudicación OTIC'!BM73),1)</f>
        <v>5.8</v>
      </c>
      <c r="BN73" s="4" t="str">
        <f>+('3 Planilla Preadjudicación OTIC'!BN73)</f>
        <v>NO</v>
      </c>
      <c r="BO73" s="4">
        <f>+('3 Planilla Preadjudicación OTIC'!BO73)</f>
        <v>0</v>
      </c>
      <c r="BP73" s="4">
        <f>+('3 Planilla Preadjudicación OTIC'!BP73)</f>
        <v>0</v>
      </c>
      <c r="BQ73" s="4">
        <f>+('3 Planilla Preadjudicación OTIC'!BQ73)</f>
        <v>0</v>
      </c>
      <c r="BR73" s="4">
        <f>+('3 Planilla Preadjudicación OTIC'!BR73)</f>
        <v>0</v>
      </c>
      <c r="BS73" s="4">
        <f>+('3 Planilla Preadjudicación OTIC'!BS73)</f>
        <v>0</v>
      </c>
      <c r="BT73" s="4">
        <f>+('3 Planilla Preadjudicación OTIC'!BT73)</f>
        <v>0</v>
      </c>
      <c r="BU73" s="85">
        <f>IF(VLOOKUP(A73,'BD OFICIAL'!$A$1:$AL$2098,7,0)=D73,0,1)</f>
        <v>0</v>
      </c>
      <c r="BV73" s="85">
        <f>IF(VLOOKUP(A73,'BD OFICIAL'!$A$1:$AL$2098,11,0)=J73,0,1)</f>
        <v>0</v>
      </c>
      <c r="BW73" s="85">
        <f>IF(VLOOKUP(A73,'BD OFICIAL'!$A$1:$AL$2098,13,0)=L73,0,1)</f>
        <v>0</v>
      </c>
      <c r="BX73" s="2">
        <f>IF(VLOOKUP(A73,'BD OFICIAL'!$A$1:$AL$2098,16,0)=O73,0,1)</f>
        <v>0</v>
      </c>
      <c r="BY73" s="2">
        <f>IF(VLOOKUP(A73,'BD OFICIAL'!$A$1:$AL$2098,17,0)=P73,0,1)</f>
        <v>0</v>
      </c>
      <c r="BZ73" s="2">
        <f>IF(VLOOKUP(A73,'BD OFICIAL'!$A$1:$AL$2098,19,0)=R73,0,1)</f>
        <v>0</v>
      </c>
      <c r="CA73" s="2">
        <f>IF(VLOOKUP(A73,'BD OFICIAL'!$A$1:$AL$2098,21,0)=T73,0,1)</f>
        <v>0</v>
      </c>
      <c r="CB73" s="2">
        <f>IF(VLOOKUP(A73,'BD OFICIAL'!$A$1:$AL$2098,24,0)=AK73,0,1)</f>
        <v>0</v>
      </c>
      <c r="CC73" s="2">
        <f>IF(VLOOKUP(A73,'BD OFICIAL'!$A$1:$AL$2098,25,0)=X73,0,1)</f>
        <v>0</v>
      </c>
      <c r="CD73" s="2">
        <f>IF(VLOOKUP(A73,'BD OFICIAL'!$A$1:$AL$2098,26,0)=Y73,0,1)</f>
        <v>0</v>
      </c>
      <c r="CE73" s="2">
        <f>IF(VLOOKUP(A73,'BD OFICIAL'!$A$1:$AL$2098,27,0)=Z73,0,1)</f>
        <v>0</v>
      </c>
      <c r="CF73" s="2">
        <f>IF(VLOOKUP(A73,'BD OFICIAL'!$A$1:$AL$2098,28,0)=AA73,0,1)</f>
        <v>0</v>
      </c>
      <c r="CG73" s="2">
        <f>IF(VLOOKUP(A73,'BD OFICIAL'!$A$1:$AL$2098,33,0)=AF73,0,1)</f>
        <v>0</v>
      </c>
      <c r="CH73" s="2">
        <f>IF(VLOOKUP(A73,'BD OFICIAL'!$A$1:$AL$2098,35,0)=AH73,0,1)</f>
        <v>0</v>
      </c>
      <c r="CI73" s="85">
        <f>IF(VLOOKUP(A73,'BD OFICIAL'!$A$1:$AL$2098,34,0)=AL73,0,1)</f>
        <v>0</v>
      </c>
      <c r="CJ73" s="12">
        <f>VLOOKUP(A73,'BD OFICIAL'!$A$1:$AM$2098,36,0)*AM73-AP73</f>
        <v>0</v>
      </c>
      <c r="CK73" s="85" t="str">
        <f t="shared" si="54"/>
        <v>SSH</v>
      </c>
      <c r="CL73" s="85" t="str">
        <f t="shared" si="55"/>
        <v>SI</v>
      </c>
      <c r="CM73" s="85" t="str">
        <f t="shared" si="35"/>
        <v>NO</v>
      </c>
      <c r="CN73" s="31">
        <f t="shared" si="36"/>
        <v>0</v>
      </c>
      <c r="CO73" s="31">
        <f t="shared" si="56"/>
        <v>0</v>
      </c>
      <c r="CP73" s="31">
        <f t="shared" si="37"/>
        <v>0</v>
      </c>
      <c r="CQ73" s="31">
        <f>IF(Y73="NO",0,IF(Y73="SI",IF(VLOOKUP(A73,'BD OFICIAL'!$A:$AO,40,0)=AQ73,0,1)))</f>
        <v>0</v>
      </c>
      <c r="CR73" s="31">
        <f>IF(Z73="NO",0,IF(Z73="SI",IF(VLOOKUP(B73,'BD OFICIAL'!$A:$AO,41,0)=AS73,0,1)))</f>
        <v>0</v>
      </c>
      <c r="CS73" s="31">
        <f t="shared" si="57"/>
        <v>0</v>
      </c>
      <c r="CT73" s="31">
        <f t="shared" si="58"/>
        <v>0</v>
      </c>
      <c r="CU73" s="31">
        <f>IF(VLOOKUP(A73,'BD OFICIAL'!$A$1:$AL$1056,31,0)="SI",IF(AT73&gt;0,0,1),IF(AT73=0,0,1))</f>
        <v>0</v>
      </c>
      <c r="CV73" s="31">
        <f t="shared" si="59"/>
        <v>0</v>
      </c>
      <c r="CW73" s="31">
        <f t="shared" si="38"/>
        <v>0</v>
      </c>
      <c r="CX73" s="85" t="str">
        <f t="shared" si="39"/>
        <v>SI</v>
      </c>
      <c r="CY73" s="31">
        <f t="shared" si="40"/>
        <v>0</v>
      </c>
      <c r="CZ73" s="85" t="str">
        <f>IF(ISERROR(VLOOKUP(AI73,EXPERIENCIA!$A$1:$C$2100,1,0)),"NO","SI")</f>
        <v>NO</v>
      </c>
      <c r="DA73" s="85">
        <f>IF(CX73="no","NO APLICA",IF(AX73=0,"ERROR NOTA",IF(AND(AX73&gt;1,CZ73="NO"),"ERROR NOTA",IF(AND(CZ73="NO",AX73=1),0,IF(VLOOKUP(AI73,EXPERIENCIA!$A$1:$C$2100,3,0)=AX73,0,"ERROR NOTA")))))</f>
        <v>0</v>
      </c>
      <c r="DB73" s="85" t="str">
        <f>IF(ISERROR(VLOOKUP(AI73,COMPORTAMIENTO!$A$1:$C$2100,1,0)),"NO","SI")</f>
        <v>SI</v>
      </c>
      <c r="DC73" s="85">
        <f>IF(CX73="NO","NO APLICA",IF(AY73=0,"ERROR NOTA",IF(AND(DB73="NO",AY73=7),0,IF(VLOOKUP(AI73,COMPORTAMIENTO!$A$2:$H$2100,8,0)=AY73,0,"ERROR NOTA"))))</f>
        <v>0</v>
      </c>
      <c r="DD73" s="104">
        <f t="shared" si="41"/>
        <v>0.1</v>
      </c>
      <c r="DE73" s="104">
        <f t="shared" si="42"/>
        <v>0.70000000000000007</v>
      </c>
      <c r="DF73" s="85" t="str">
        <f t="shared" si="60"/>
        <v>SI</v>
      </c>
      <c r="DG73" s="85">
        <f t="shared" si="43"/>
        <v>0</v>
      </c>
      <c r="DH73" s="85">
        <f t="shared" si="44"/>
        <v>0</v>
      </c>
      <c r="DI73" s="85">
        <f t="shared" si="45"/>
        <v>0</v>
      </c>
      <c r="DJ73" s="7">
        <f t="shared" si="46"/>
        <v>6.2</v>
      </c>
      <c r="DK73" s="7">
        <f t="shared" si="47"/>
        <v>6.2</v>
      </c>
      <c r="DL73" s="12">
        <f t="shared" si="61"/>
        <v>4130</v>
      </c>
      <c r="DM73" s="12">
        <f>VLOOKUP(A73,'5 TD'!$A:$B,2,0)</f>
        <v>4130</v>
      </c>
      <c r="DN73" s="7">
        <f t="shared" si="62"/>
        <v>7</v>
      </c>
      <c r="DO73" s="85" t="str">
        <f t="shared" si="48"/>
        <v>APROBADO</v>
      </c>
      <c r="DP73" s="85" t="str">
        <f t="shared" si="49"/>
        <v>APROBADO</v>
      </c>
      <c r="DQ73" s="7">
        <f t="shared" si="50"/>
        <v>5.8</v>
      </c>
      <c r="DR73" s="85" t="str">
        <f t="shared" si="63"/>
        <v>APROBADO</v>
      </c>
      <c r="DS73" s="2" t="str">
        <f>+('3 Planilla Preadjudicación OTIC'!BN73)</f>
        <v>NO</v>
      </c>
      <c r="DT73" s="2">
        <f>IF(DR73="APROBADO",VLOOKUP(A73,'5 TD'!$D$3:$E$270,2,0),"NO APLICA")</f>
        <v>6.6</v>
      </c>
      <c r="DU73" s="2" t="str">
        <f t="shared" si="64"/>
        <v>NO</v>
      </c>
      <c r="DV73" s="2" t="str">
        <f>IF(DU73="SI",VLOOKUP(A73,'5 TD'!$G$3:$H$270,2,0),"NO APLICA ")</f>
        <v xml:space="preserve">NO APLICA </v>
      </c>
      <c r="DW73" s="2" t="str">
        <f t="shared" si="65"/>
        <v>NO</v>
      </c>
      <c r="DX73" s="2" t="str">
        <f>IF(DW73="SI",VLOOKUP(A73,'5 TD'!$J$4:$K$472,2,0),"NO APLICA")</f>
        <v>NO APLICA</v>
      </c>
      <c r="DY73" s="2" t="str">
        <f t="shared" si="66"/>
        <v>NO APLICA</v>
      </c>
      <c r="DZ73" s="7" t="str">
        <f>IF(DY73="SI",VLOOKUP(A73,'5 TD'!$M$4:$N$350,2,0),"NO APLICA")</f>
        <v>NO APLICA</v>
      </c>
      <c r="EA73" s="2" t="str">
        <f t="shared" si="67"/>
        <v>NO APLICA</v>
      </c>
      <c r="EB73" s="12" t="str">
        <f t="shared" si="68"/>
        <v/>
      </c>
      <c r="EC73" s="12" t="str">
        <f>IF(EA73="SI",VLOOKUP(A73,'5 TD'!$V$4:$W$479,2,0),"NO APLICA")</f>
        <v>NO APLICA</v>
      </c>
      <c r="ED73" s="2" t="str">
        <f t="shared" si="51"/>
        <v>NO</v>
      </c>
      <c r="EE73" s="79" t="str">
        <f>IF(ED73="SI",VLOOKUP(AI73,COMPORTAMIENTO!$A$1:$H$2100,7,0),"NO APLICA")</f>
        <v>NO APLICA</v>
      </c>
      <c r="EF73" s="12" t="str">
        <f>IF(ED73="SI",VLOOKUP(A73,'5 TD'!$P$2:$Q$479,2,0),"NO APLICA")</f>
        <v>NO APLICA</v>
      </c>
      <c r="EG73" s="2" t="str">
        <f t="shared" si="52"/>
        <v>NO</v>
      </c>
      <c r="EH73" s="2">
        <f>IF(CZ73="no",0,VLOOKUP(AI73,EXPERIENCIA!$A$1:$C$2100,2,0))</f>
        <v>0</v>
      </c>
      <c r="EI73" s="2">
        <f>IF(CZ73="si",VLOOKUP(A73,'5 TD'!$S$3:$T$2103,2,0),0)</f>
        <v>0</v>
      </c>
      <c r="EJ73" s="2" t="str">
        <f t="shared" si="53"/>
        <v>SI</v>
      </c>
      <c r="EK73" s="2">
        <f>+('3 Planilla Preadjudicación OTIC'!BU73)</f>
        <v>0</v>
      </c>
      <c r="EL73" s="4"/>
      <c r="EM73" s="3"/>
      <c r="EN73" s="3"/>
      <c r="EQ73" s="86"/>
    </row>
    <row r="74" spans="1:147" ht="15" customHeight="1" x14ac:dyDescent="0.3">
      <c r="A74" s="2">
        <f>+('3 Planilla Preadjudicación OTIC'!A74)</f>
        <v>14458</v>
      </c>
      <c r="B74" s="2" t="str">
        <f>+('3 Planilla Preadjudicación OTIC'!B74)</f>
        <v>65181652-1</v>
      </c>
      <c r="C74" s="4">
        <f>+('3 Planilla Preadjudicación OTIC'!E74)</f>
        <v>2025</v>
      </c>
      <c r="D74" s="4" t="str">
        <f>+('3 Planilla Preadjudicación OTIC'!F74)</f>
        <v>MANDATO</v>
      </c>
      <c r="E74" s="4" t="str">
        <f>+('3 Planilla Preadjudicación OTIC'!G74)</f>
        <v>65006242-6</v>
      </c>
      <c r="F74" s="4" t="str">
        <f>+('3 Planilla Preadjudicación OTIC'!H74)</f>
        <v>CORPORACIÓN ABRIENDO PUERTAS</v>
      </c>
      <c r="G74" s="4"/>
      <c r="H74" s="4"/>
      <c r="I74" s="4" t="str">
        <f>+('3 Planilla Preadjudicación OTIC'!I74)</f>
        <v>SERVICIOS DE MANICURE Y PEDICURE</v>
      </c>
      <c r="J74" s="4" t="str">
        <f>+('3 Planilla Preadjudicación OTIC'!J74)</f>
        <v>PF0611</v>
      </c>
      <c r="K74" s="4" t="str">
        <f>+('3 Planilla Preadjudicación OTIC'!K74)</f>
        <v/>
      </c>
      <c r="L74" s="4" t="str">
        <f>+('3 Planilla Preadjudicación OTIC'!L74)</f>
        <v/>
      </c>
      <c r="M74" s="2">
        <f>+('3 Planilla Preadjudicación OTIC'!M74)</f>
        <v>13</v>
      </c>
      <c r="N74" s="4" t="str">
        <f>+('3 Planilla Preadjudicación OTIC'!N74)</f>
        <v>METROPOLITANA</v>
      </c>
      <c r="O74" s="4" t="str">
        <f>+('3 Planilla Preadjudicación OTIC'!O74)</f>
        <v>SAN JOAQUÍN</v>
      </c>
      <c r="P74" s="4" t="str">
        <f>+('3 Planilla Preadjudicación OTIC'!P74)</f>
        <v xml:space="preserve">Personas derivadas por Gendarmeria </v>
      </c>
      <c r="Q74" s="4" t="str">
        <f>+('3 Planilla Preadjudicación OTIC'!Q74)</f>
        <v>PRESENCIAL</v>
      </c>
      <c r="R74" s="4" t="str">
        <f>+('3 Planilla Preadjudicación OTIC'!R74)</f>
        <v>INDEPENDIENTE</v>
      </c>
      <c r="S74" s="4">
        <f>+('3 Planilla Preadjudicación OTIC'!S74)</f>
        <v>28</v>
      </c>
      <c r="T74" s="2">
        <f>+('3 Planilla Preadjudicación OTIC'!T74)</f>
        <v>10</v>
      </c>
      <c r="U74" s="2">
        <f>+('3 Planilla Preadjudicación OTIC'!U74)</f>
        <v>110</v>
      </c>
      <c r="V74" s="2">
        <f>+('3 Planilla Preadjudicación OTIC'!V74)</f>
        <v>0</v>
      </c>
      <c r="W74" s="2">
        <f>+('3 Planilla Preadjudicación OTIC'!W74)</f>
        <v>110</v>
      </c>
      <c r="X74" s="2">
        <f>+('3 Planilla Preadjudicación OTIC'!X74)</f>
        <v>4</v>
      </c>
      <c r="Y74" s="2" t="str">
        <f>+('3 Planilla Preadjudicación OTIC'!Y74)</f>
        <v>SI</v>
      </c>
      <c r="Z74" s="2" t="str">
        <f>+('3 Planilla Preadjudicación OTIC'!Z74)</f>
        <v>NO</v>
      </c>
      <c r="AA74" s="2" t="str">
        <f>+('3 Planilla Preadjudicación OTIC'!AA74)</f>
        <v>NO</v>
      </c>
      <c r="AB74" s="4" t="str">
        <f>+('3 Planilla Preadjudicación OTIC'!AB74)</f>
        <v>SE AJUSTA A PLAN FORMATIVO</v>
      </c>
      <c r="AC74" s="4" t="str">
        <f>+('3 Planilla Preadjudicación OTIC'!AC74)</f>
        <v>MUJERES MAYORES DE 18 AÑOS, PRIVADAS DE LIBERTAD EN EL CENTRO PENITENCIARIO FEMENINO DE SANTIAGO, EN SITUACIÓN DE VULNERABILIDAD SOCIAL (PERTENECIENTES AL 80% MÁS VULNERABLE), CON BAJA ESCOLARIDAD Y LIMITADA EXPERIENCIA LABORAL.</v>
      </c>
      <c r="AD74" s="2" t="str">
        <f>+('3 Planilla Preadjudicación OTIC'!AD74)</f>
        <v>NO</v>
      </c>
      <c r="AE74" s="4">
        <f>+('3 Planilla Preadjudicación OTIC'!AE74)</f>
        <v>0</v>
      </c>
      <c r="AF74" s="2" t="str">
        <f>+('3 Planilla Preadjudicación OTIC'!AF74)</f>
        <v>CERRADA</v>
      </c>
      <c r="AG74" s="2">
        <f>+('3 Planilla Preadjudicación OTIC'!AG74)</f>
        <v>28</v>
      </c>
      <c r="AH74" s="2">
        <f>+('3 Planilla Preadjudicación OTIC'!AH74)</f>
        <v>2</v>
      </c>
      <c r="AI74" s="135" t="str">
        <f>+('3 Planilla Preadjudicación OTIC'!AI74)</f>
        <v>78107238-9</v>
      </c>
      <c r="AJ74" s="4" t="str">
        <f>+('3 Planilla Preadjudicación OTIC'!AJ74)</f>
        <v>Centro de Capacitacion Profesional Proyecto Creces SpA</v>
      </c>
      <c r="AK74" s="2">
        <f>+('3 Planilla Preadjudicación OTIC'!AK74)</f>
        <v>110</v>
      </c>
      <c r="AL74" s="2">
        <f>+('3 Planilla Preadjudicación OTIC'!AL74)</f>
        <v>28</v>
      </c>
      <c r="AM74" s="12">
        <f>+('3 Planilla Preadjudicación OTIC'!AM74)</f>
        <v>5075</v>
      </c>
      <c r="AN74" s="12">
        <f>+('3 Planilla Preadjudicación OTIC'!AN74)</f>
        <v>0</v>
      </c>
      <c r="AO74" s="12">
        <f>+('3 Planilla Preadjudicación OTIC'!AO74)</f>
        <v>0</v>
      </c>
      <c r="AP74" s="12">
        <f>+('3 Planilla Preadjudicación OTIC'!AP74)</f>
        <v>5582500</v>
      </c>
      <c r="AQ74" s="12">
        <f>+('3 Planilla Preadjudicación OTIC'!AQ74)</f>
        <v>1120000</v>
      </c>
      <c r="AR74" s="12">
        <f>+('3 Planilla Preadjudicación OTIC'!AR74)</f>
        <v>0</v>
      </c>
      <c r="AS74" s="12">
        <f>+('3 Planilla Preadjudicación OTIC'!AS74)</f>
        <v>0</v>
      </c>
      <c r="AT74" s="12">
        <f>+('3 Planilla Preadjudicación OTIC'!AT74)</f>
        <v>0</v>
      </c>
      <c r="AU74" s="12">
        <f>+('3 Planilla Preadjudicación OTIC'!AU74)</f>
        <v>6702500</v>
      </c>
      <c r="AV74" s="2" t="str">
        <f>+('3 Planilla Preadjudicación OTIC'!AV74)</f>
        <v>SI</v>
      </c>
      <c r="AW74" s="4">
        <f>+('3 Planilla Preadjudicación OTIC'!AW74)</f>
        <v>0</v>
      </c>
      <c r="AX74" s="2">
        <f>+('3 Planilla Preadjudicación OTIC'!AX74)</f>
        <v>1</v>
      </c>
      <c r="AY74" s="2">
        <f>+('3 Planilla Preadjudicación OTIC'!AY74)</f>
        <v>7</v>
      </c>
      <c r="AZ74" s="2">
        <f>+('3 Planilla Preadjudicación OTIC'!AZ74)</f>
        <v>0</v>
      </c>
      <c r="BA74" s="2">
        <f>+('3 Planilla Preadjudicación OTIC'!BA74)</f>
        <v>0</v>
      </c>
      <c r="BB74" s="2">
        <f>+('3 Planilla Preadjudicación OTIC'!BB74)</f>
        <v>0</v>
      </c>
      <c r="BC74" s="2">
        <f>+('3 Planilla Preadjudicación OTIC'!BC74)</f>
        <v>0</v>
      </c>
      <c r="BD74" s="2">
        <f>+('3 Planilla Preadjudicación OTIC'!BD74)</f>
        <v>0</v>
      </c>
      <c r="BE74" s="2">
        <f>+('3 Planilla Preadjudicación OTIC'!BE74)</f>
        <v>0</v>
      </c>
      <c r="BF74" s="2">
        <f>+('3 Planilla Preadjudicación OTIC'!BF74)</f>
        <v>0</v>
      </c>
      <c r="BG74" s="2">
        <f>+('3 Planilla Preadjudicación OTIC'!BG74)</f>
        <v>7</v>
      </c>
      <c r="BH74" s="2">
        <f>+('3 Planilla Preadjudicación OTIC'!BH74)</f>
        <v>7</v>
      </c>
      <c r="BI74" s="2">
        <f>+('3 Planilla Preadjudicación OTIC'!BI74)</f>
        <v>7</v>
      </c>
      <c r="BJ74" s="2">
        <f>+('3 Planilla Preadjudicación OTIC'!BJ74)</f>
        <v>7</v>
      </c>
      <c r="BK74" s="2">
        <f>+('3 Planilla Preadjudicación OTIC'!BK74)</f>
        <v>7</v>
      </c>
      <c r="BL74" s="2">
        <f>+('3 Planilla Preadjudicación OTIC'!BL74)</f>
        <v>7</v>
      </c>
      <c r="BM74" s="104">
        <f>ROUND(('3 Planilla Preadjudicación OTIC'!BM74),1)</f>
        <v>6.4</v>
      </c>
      <c r="BN74" s="4" t="str">
        <f>+('3 Planilla Preadjudicación OTIC'!BN74)</f>
        <v>NO</v>
      </c>
      <c r="BO74" s="4">
        <f>+('3 Planilla Preadjudicación OTIC'!BO74)</f>
        <v>0</v>
      </c>
      <c r="BP74" s="4">
        <f>+('3 Planilla Preadjudicación OTIC'!BP74)</f>
        <v>0</v>
      </c>
      <c r="BQ74" s="4">
        <f>+('3 Planilla Preadjudicación OTIC'!BQ74)</f>
        <v>0</v>
      </c>
      <c r="BR74" s="4">
        <f>+('3 Planilla Preadjudicación OTIC'!BR74)</f>
        <v>0</v>
      </c>
      <c r="BS74" s="4">
        <f>+('3 Planilla Preadjudicación OTIC'!BS74)</f>
        <v>0</v>
      </c>
      <c r="BT74" s="4">
        <f>+('3 Planilla Preadjudicación OTIC'!BT74)</f>
        <v>0</v>
      </c>
      <c r="BU74" s="85">
        <f>IF(VLOOKUP(A74,'BD OFICIAL'!$A$1:$AL$2098,7,0)=D74,0,1)</f>
        <v>0</v>
      </c>
      <c r="BV74" s="85">
        <f>IF(VLOOKUP(A74,'BD OFICIAL'!$A$1:$AL$2098,11,0)=J74,0,1)</f>
        <v>0</v>
      </c>
      <c r="BW74" s="85">
        <f>IF(VLOOKUP(A74,'BD OFICIAL'!$A$1:$AL$2098,13,0)=L74,0,1)</f>
        <v>0</v>
      </c>
      <c r="BX74" s="2">
        <f>IF(VLOOKUP(A74,'BD OFICIAL'!$A$1:$AL$2098,16,0)=O74,0,1)</f>
        <v>0</v>
      </c>
      <c r="BY74" s="2">
        <f>IF(VLOOKUP(A74,'BD OFICIAL'!$A$1:$AL$2098,17,0)=P74,0,1)</f>
        <v>0</v>
      </c>
      <c r="BZ74" s="2">
        <f>IF(VLOOKUP(A74,'BD OFICIAL'!$A$1:$AL$2098,19,0)=R74,0,1)</f>
        <v>0</v>
      </c>
      <c r="CA74" s="2">
        <f>IF(VLOOKUP(A74,'BD OFICIAL'!$A$1:$AL$2098,21,0)=T74,0,1)</f>
        <v>0</v>
      </c>
      <c r="CB74" s="2">
        <f>IF(VLOOKUP(A74,'BD OFICIAL'!$A$1:$AL$2098,24,0)=AK74,0,1)</f>
        <v>0</v>
      </c>
      <c r="CC74" s="2">
        <f>IF(VLOOKUP(A74,'BD OFICIAL'!$A$1:$AL$2098,25,0)=X74,0,1)</f>
        <v>0</v>
      </c>
      <c r="CD74" s="2">
        <f>IF(VLOOKUP(A74,'BD OFICIAL'!$A$1:$AL$2098,26,0)=Y74,0,1)</f>
        <v>0</v>
      </c>
      <c r="CE74" s="2">
        <f>IF(VLOOKUP(A74,'BD OFICIAL'!$A$1:$AL$2098,27,0)=Z74,0,1)</f>
        <v>0</v>
      </c>
      <c r="CF74" s="2">
        <f>IF(VLOOKUP(A74,'BD OFICIAL'!$A$1:$AL$2098,28,0)=AA74,0,1)</f>
        <v>0</v>
      </c>
      <c r="CG74" s="2">
        <f>IF(VLOOKUP(A74,'BD OFICIAL'!$A$1:$AL$2098,33,0)=AF74,0,1)</f>
        <v>0</v>
      </c>
      <c r="CH74" s="2">
        <f>IF(VLOOKUP(A74,'BD OFICIAL'!$A$1:$AL$2098,35,0)=AH74,0,1)</f>
        <v>0</v>
      </c>
      <c r="CI74" s="85">
        <f>IF(VLOOKUP(A74,'BD OFICIAL'!$A$1:$AL$2098,34,0)=AL74,0,1)</f>
        <v>0</v>
      </c>
      <c r="CJ74" s="12">
        <f>VLOOKUP(A74,'BD OFICIAL'!$A$1:$AM$2098,36,0)*AM74-AP74</f>
        <v>0</v>
      </c>
      <c r="CK74" s="85" t="str">
        <f t="shared" si="54"/>
        <v>SSH</v>
      </c>
      <c r="CL74" s="85" t="str">
        <f t="shared" si="55"/>
        <v>SI</v>
      </c>
      <c r="CM74" s="85" t="str">
        <f t="shared" si="35"/>
        <v>NO</v>
      </c>
      <c r="CN74" s="31">
        <f t="shared" si="36"/>
        <v>0</v>
      </c>
      <c r="CO74" s="31">
        <f t="shared" si="56"/>
        <v>0</v>
      </c>
      <c r="CP74" s="31">
        <f t="shared" si="37"/>
        <v>0</v>
      </c>
      <c r="CQ74" s="31">
        <f>IF(Y74="NO",0,IF(Y74="SI",IF(VLOOKUP(A74,'BD OFICIAL'!$A:$AO,40,0)=AQ74,0,1)))</f>
        <v>0</v>
      </c>
      <c r="CR74" s="31">
        <f>IF(Z74="NO",0,IF(Z74="SI",IF(VLOOKUP(B74,'BD OFICIAL'!$A:$AO,41,0)=AS74,0,1)))</f>
        <v>0</v>
      </c>
      <c r="CS74" s="31">
        <f t="shared" si="57"/>
        <v>0</v>
      </c>
      <c r="CT74" s="31">
        <f t="shared" si="58"/>
        <v>0</v>
      </c>
      <c r="CU74" s="31">
        <f>IF(VLOOKUP(A74,'BD OFICIAL'!$A$1:$AL$1056,31,0)="SI",IF(AT74&gt;0,0,1),IF(AT74=0,0,1))</f>
        <v>0</v>
      </c>
      <c r="CV74" s="31">
        <f t="shared" si="59"/>
        <v>0</v>
      </c>
      <c r="CW74" s="31">
        <f t="shared" si="38"/>
        <v>0</v>
      </c>
      <c r="CX74" s="85" t="str">
        <f t="shared" si="39"/>
        <v>SI</v>
      </c>
      <c r="CY74" s="31">
        <f t="shared" si="40"/>
        <v>0</v>
      </c>
      <c r="CZ74" s="85" t="str">
        <f>IF(ISERROR(VLOOKUP(AI74,EXPERIENCIA!$A$1:$C$2100,1,0)),"NO","SI")</f>
        <v>NO</v>
      </c>
      <c r="DA74" s="85">
        <f>IF(CX74="no","NO APLICA",IF(AX74=0,"ERROR NOTA",IF(AND(AX74&gt;1,CZ74="NO"),"ERROR NOTA",IF(AND(CZ74="NO",AX74=1),0,IF(VLOOKUP(AI74,EXPERIENCIA!$A$1:$C$2100,3,0)=AX74,0,"ERROR NOTA")))))</f>
        <v>0</v>
      </c>
      <c r="DB74" s="85" t="str">
        <f>IF(ISERROR(VLOOKUP(AI74,COMPORTAMIENTO!$A$1:$C$2100,1,0)),"NO","SI")</f>
        <v>SI</v>
      </c>
      <c r="DC74" s="85">
        <f>IF(CX74="NO","NO APLICA",IF(AY74=0,"ERROR NOTA",IF(AND(DB74="NO",AY74=7),0,IF(VLOOKUP(AI74,COMPORTAMIENTO!$A$2:$H$2100,8,0)=AY74,0,"ERROR NOTA"))))</f>
        <v>0</v>
      </c>
      <c r="DD74" s="104">
        <f t="shared" si="41"/>
        <v>0.1</v>
      </c>
      <c r="DE74" s="104">
        <f t="shared" si="42"/>
        <v>0.70000000000000007</v>
      </c>
      <c r="DF74" s="85" t="str">
        <f t="shared" si="60"/>
        <v>SI</v>
      </c>
      <c r="DG74" s="85">
        <f t="shared" si="43"/>
        <v>0</v>
      </c>
      <c r="DH74" s="85">
        <f t="shared" si="44"/>
        <v>0</v>
      </c>
      <c r="DI74" s="85">
        <f t="shared" si="45"/>
        <v>0</v>
      </c>
      <c r="DJ74" s="12">
        <f t="shared" si="46"/>
        <v>7.0000000000000009</v>
      </c>
      <c r="DK74" s="7">
        <f t="shared" si="47"/>
        <v>7.0000000000000009</v>
      </c>
      <c r="DL74" s="12">
        <f t="shared" si="61"/>
        <v>5075</v>
      </c>
      <c r="DM74" s="12">
        <f>VLOOKUP(A74,'5 TD'!$A:$B,2,0)</f>
        <v>5075</v>
      </c>
      <c r="DN74" s="7">
        <f t="shared" si="62"/>
        <v>7</v>
      </c>
      <c r="DO74" s="85" t="str">
        <f t="shared" si="48"/>
        <v>APROBADO</v>
      </c>
      <c r="DP74" s="85" t="str">
        <f t="shared" si="49"/>
        <v>APROBADO</v>
      </c>
      <c r="DQ74" s="7">
        <f t="shared" si="50"/>
        <v>6.4</v>
      </c>
      <c r="DR74" s="85" t="str">
        <f t="shared" si="63"/>
        <v>APROBADO</v>
      </c>
      <c r="DS74" s="2" t="str">
        <f>+('3 Planilla Preadjudicación OTIC'!BN74)</f>
        <v>NO</v>
      </c>
      <c r="DT74" s="2">
        <f>IF(DR74="APROBADO",VLOOKUP(A74,'5 TD'!$D$3:$E$270,2,0),"NO APLICA")</f>
        <v>6.6</v>
      </c>
      <c r="DU74" s="2" t="str">
        <f t="shared" si="64"/>
        <v>NO</v>
      </c>
      <c r="DV74" s="2" t="str">
        <f>IF(DU74="SI",VLOOKUP(A74,'5 TD'!$G$3:$H$270,2,0),"NO APLICA ")</f>
        <v xml:space="preserve">NO APLICA </v>
      </c>
      <c r="DW74" s="2" t="str">
        <f t="shared" si="65"/>
        <v>NO</v>
      </c>
      <c r="DX74" s="2" t="str">
        <f>IF(DW74="SI",VLOOKUP(A74,'5 TD'!$J$4:$K$472,2,0),"NO APLICA")</f>
        <v>NO APLICA</v>
      </c>
      <c r="DY74" s="2" t="str">
        <f t="shared" si="66"/>
        <v>NO APLICA</v>
      </c>
      <c r="DZ74" s="7" t="str">
        <f>IF(DY74="SI",VLOOKUP(A74,'5 TD'!$M$4:$N$350,2,0),"NO APLICA")</f>
        <v>NO APLICA</v>
      </c>
      <c r="EA74" s="2" t="str">
        <f t="shared" si="67"/>
        <v>NO APLICA</v>
      </c>
      <c r="EB74" s="12" t="str">
        <f t="shared" si="68"/>
        <v/>
      </c>
      <c r="EC74" s="12" t="str">
        <f>IF(EA74="SI",VLOOKUP(A74,'5 TD'!$V$4:$W$479,2,0),"NO APLICA")</f>
        <v>NO APLICA</v>
      </c>
      <c r="ED74" s="2" t="str">
        <f t="shared" si="51"/>
        <v>NO</v>
      </c>
      <c r="EE74" s="79" t="str">
        <f>IF(ED74="SI",VLOOKUP(AI74,COMPORTAMIENTO!$A$1:$H$2100,7,0),"NO APLICA")</f>
        <v>NO APLICA</v>
      </c>
      <c r="EF74" s="12" t="str">
        <f>IF(ED74="SI",VLOOKUP(A74,'5 TD'!$P$2:$Q$479,2,0),"NO APLICA")</f>
        <v>NO APLICA</v>
      </c>
      <c r="EG74" s="2" t="str">
        <f t="shared" si="52"/>
        <v>NO</v>
      </c>
      <c r="EH74" s="2">
        <f>IF(CZ74="no",0,VLOOKUP(AI74,EXPERIENCIA!$A$1:$C$2100,2,0))</f>
        <v>0</v>
      </c>
      <c r="EI74" s="2">
        <f>IF(CZ74="si",VLOOKUP(A74,'5 TD'!$S$3:$T$2103,2,0),0)</f>
        <v>0</v>
      </c>
      <c r="EJ74" s="2" t="str">
        <f t="shared" si="53"/>
        <v>SI</v>
      </c>
      <c r="EK74" s="2">
        <f>+('3 Planilla Preadjudicación OTIC'!BU74)</f>
        <v>0</v>
      </c>
      <c r="EL74" s="4"/>
      <c r="EM74" s="3"/>
      <c r="EN74" s="3"/>
      <c r="EQ74" s="86"/>
    </row>
    <row r="75" spans="1:147" ht="15" customHeight="1" x14ac:dyDescent="0.3">
      <c r="A75" s="2">
        <f>+('3 Planilla Preadjudicación OTIC'!A75)</f>
        <v>14481</v>
      </c>
      <c r="B75" s="2" t="str">
        <f>+('3 Planilla Preadjudicación OTIC'!B75)</f>
        <v>65181652-1</v>
      </c>
      <c r="C75" s="4">
        <f>+('3 Planilla Preadjudicación OTIC'!E75)</f>
        <v>2025</v>
      </c>
      <c r="D75" s="4" t="str">
        <f>+('3 Planilla Preadjudicación OTIC'!F75)</f>
        <v>MANDATO</v>
      </c>
      <c r="E75" s="4" t="str">
        <f>+('3 Planilla Preadjudicación OTIC'!G75)</f>
        <v>82648400-4</v>
      </c>
      <c r="F75" s="4" t="str">
        <f>+('3 Planilla Preadjudicación OTIC'!H75)</f>
        <v>SIP RED DE COLEGIOS</v>
      </c>
      <c r="G75" s="4"/>
      <c r="H75" s="4"/>
      <c r="I75" s="4" t="str">
        <f>+('3 Planilla Preadjudicación OTIC'!I75)</f>
        <v>CONTABILIDAD BÁSICA</v>
      </c>
      <c r="J75" s="4" t="str">
        <f>+('3 Planilla Preadjudicación OTIC'!J75)</f>
        <v>PF0594</v>
      </c>
      <c r="K75" s="4" t="str">
        <f>+('3 Planilla Preadjudicación OTIC'!K75)</f>
        <v/>
      </c>
      <c r="L75" s="4" t="str">
        <f>+('3 Planilla Preadjudicación OTIC'!L75)</f>
        <v/>
      </c>
      <c r="M75" s="2">
        <f>+('3 Planilla Preadjudicación OTIC'!M75)</f>
        <v>13</v>
      </c>
      <c r="N75" s="4" t="str">
        <f>+('3 Planilla Preadjudicación OTIC'!N75)</f>
        <v>METROPOLITANA</v>
      </c>
      <c r="O75" s="4" t="str">
        <f>+('3 Planilla Preadjudicación OTIC'!O75)</f>
        <v>QUINTA NORMAL</v>
      </c>
      <c r="P75" s="4" t="str">
        <f>+('3 Planilla Preadjudicación OTIC'!P75)</f>
        <v>TRABAJADORES POR CUENTA PROPIA CON RENTA INFERIOR A 3 INGRESOS MENSUALES</v>
      </c>
      <c r="Q75" s="4" t="str">
        <f>+('3 Planilla Preadjudicación OTIC'!Q75)</f>
        <v>PRESENCIAL</v>
      </c>
      <c r="R75" s="4" t="str">
        <f>+('3 Planilla Preadjudicación OTIC'!R75)</f>
        <v>INDEPENDIENTE</v>
      </c>
      <c r="S75" s="4">
        <f>+('3 Planilla Preadjudicación OTIC'!S75)</f>
        <v>25</v>
      </c>
      <c r="T75" s="2">
        <f>+('3 Planilla Preadjudicación OTIC'!T75)</f>
        <v>15</v>
      </c>
      <c r="U75" s="2">
        <f>+('3 Planilla Preadjudicación OTIC'!U75)</f>
        <v>100</v>
      </c>
      <c r="V75" s="2">
        <f>+('3 Planilla Preadjudicación OTIC'!V75)</f>
        <v>0</v>
      </c>
      <c r="W75" s="2">
        <f>+('3 Planilla Preadjudicación OTIC'!W75)</f>
        <v>100</v>
      </c>
      <c r="X75" s="2">
        <f>+('3 Planilla Preadjudicación OTIC'!X75)</f>
        <v>4</v>
      </c>
      <c r="Y75" s="2" t="str">
        <f>+('3 Planilla Preadjudicación OTIC'!Y75)</f>
        <v>SI</v>
      </c>
      <c r="Z75" s="2" t="str">
        <f>+('3 Planilla Preadjudicación OTIC'!Z75)</f>
        <v>NO</v>
      </c>
      <c r="AA75" s="2" t="str">
        <f>+('3 Planilla Preadjudicación OTIC'!AA75)</f>
        <v>NO</v>
      </c>
      <c r="AB75" s="4" t="str">
        <f>+('3 Planilla Preadjudicación OTIC'!AB75)</f>
        <v>SE AJUSTA A PLAN FORMATIVO</v>
      </c>
      <c r="AC75" s="4" t="str">
        <f>+('3 Planilla Preadjudicación OTIC'!AC75)</f>
        <v>ADULTOS MAYORES DE 18 AÑOS, EMPLEADOS Y/O DESEMPLEADOS, HOMBRES Y MUJERES, CHILENOS Y EXTRANJEROS, QUE RESIDAN EN LA REGION METROPOLITANA Y QUE CUENTEN CON EDUCACIÓN MEDIA COMPLETA</v>
      </c>
      <c r="AD75" s="2" t="str">
        <f>+('3 Planilla Preadjudicación OTIC'!AD75)</f>
        <v>NO</v>
      </c>
      <c r="AE75" s="4">
        <f>+('3 Planilla Preadjudicación OTIC'!AE75)</f>
        <v>0</v>
      </c>
      <c r="AF75" s="2" t="str">
        <f>+('3 Planilla Preadjudicación OTIC'!AF75)</f>
        <v>CERRADA</v>
      </c>
      <c r="AG75" s="2">
        <f>+('3 Planilla Preadjudicación OTIC'!AG75)</f>
        <v>25</v>
      </c>
      <c r="AH75" s="2">
        <f>+('3 Planilla Preadjudicación OTIC'!AH75)</f>
        <v>1</v>
      </c>
      <c r="AI75" s="135" t="str">
        <f>+('3 Planilla Preadjudicación OTIC'!AI75)</f>
        <v>78107238-9</v>
      </c>
      <c r="AJ75" s="4" t="str">
        <f>+('3 Planilla Preadjudicación OTIC'!AJ75)</f>
        <v>Centro de Capacitacion Profesional Proyecto Creces SpA</v>
      </c>
      <c r="AK75" s="2">
        <f>+('3 Planilla Preadjudicación OTIC'!AK75)</f>
        <v>100</v>
      </c>
      <c r="AL75" s="2">
        <f>+('3 Planilla Preadjudicación OTIC'!AL75)</f>
        <v>25</v>
      </c>
      <c r="AM75" s="12">
        <f>+('3 Planilla Preadjudicación OTIC'!AM75)</f>
        <v>4130</v>
      </c>
      <c r="AN75" s="12">
        <f>+('3 Planilla Preadjudicación OTIC'!AN75)</f>
        <v>0</v>
      </c>
      <c r="AO75" s="12">
        <f>+('3 Planilla Preadjudicación OTIC'!AO75)</f>
        <v>0</v>
      </c>
      <c r="AP75" s="12">
        <f>+('3 Planilla Preadjudicación OTIC'!AP75)</f>
        <v>6195000</v>
      </c>
      <c r="AQ75" s="12">
        <f>+('3 Planilla Preadjudicación OTIC'!AQ75)</f>
        <v>1500000</v>
      </c>
      <c r="AR75" s="12">
        <f>+('3 Planilla Preadjudicación OTIC'!AR75)</f>
        <v>0</v>
      </c>
      <c r="AS75" s="12">
        <f>+('3 Planilla Preadjudicación OTIC'!AS75)</f>
        <v>0</v>
      </c>
      <c r="AT75" s="12">
        <f>+('3 Planilla Preadjudicación OTIC'!AT75)</f>
        <v>0</v>
      </c>
      <c r="AU75" s="12">
        <f>+('3 Planilla Preadjudicación OTIC'!AU75)</f>
        <v>7695000</v>
      </c>
      <c r="AV75" s="2" t="str">
        <f>+('3 Planilla Preadjudicación OTIC'!AV75)</f>
        <v>SI</v>
      </c>
      <c r="AW75" s="4">
        <f>+('3 Planilla Preadjudicación OTIC'!AW75)</f>
        <v>0</v>
      </c>
      <c r="AX75" s="2">
        <f>+('3 Planilla Preadjudicación OTIC'!AX75)</f>
        <v>1</v>
      </c>
      <c r="AY75" s="2">
        <f>+('3 Planilla Preadjudicación OTIC'!AY75)</f>
        <v>7</v>
      </c>
      <c r="AZ75" s="2">
        <f>+('3 Planilla Preadjudicación OTIC'!AZ75)</f>
        <v>0</v>
      </c>
      <c r="BA75" s="2">
        <f>+('3 Planilla Preadjudicación OTIC'!BA75)</f>
        <v>0</v>
      </c>
      <c r="BB75" s="2">
        <f>+('3 Planilla Preadjudicación OTIC'!BB75)</f>
        <v>0</v>
      </c>
      <c r="BC75" s="2">
        <f>+('3 Planilla Preadjudicación OTIC'!BC75)</f>
        <v>0</v>
      </c>
      <c r="BD75" s="2">
        <f>+('3 Planilla Preadjudicación OTIC'!BD75)</f>
        <v>0</v>
      </c>
      <c r="BE75" s="2">
        <f>+('3 Planilla Preadjudicación OTIC'!BE75)</f>
        <v>0</v>
      </c>
      <c r="BF75" s="2">
        <f>+('3 Planilla Preadjudicación OTIC'!BF75)</f>
        <v>0</v>
      </c>
      <c r="BG75" s="2">
        <f>+('3 Planilla Preadjudicación OTIC'!BG75)</f>
        <v>7</v>
      </c>
      <c r="BH75" s="2">
        <f>+('3 Planilla Preadjudicación OTIC'!BH75)</f>
        <v>7</v>
      </c>
      <c r="BI75" s="2">
        <f>+('3 Planilla Preadjudicación OTIC'!BI75)</f>
        <v>7</v>
      </c>
      <c r="BJ75" s="2">
        <f>+('3 Planilla Preadjudicación OTIC'!BJ75)</f>
        <v>7</v>
      </c>
      <c r="BK75" s="2">
        <f>+('3 Planilla Preadjudicación OTIC'!BK75)</f>
        <v>7</v>
      </c>
      <c r="BL75" s="2">
        <f>+('3 Planilla Preadjudicación OTIC'!BL75)</f>
        <v>7</v>
      </c>
      <c r="BM75" s="104">
        <f>ROUND(('3 Planilla Preadjudicación OTIC'!BM75),1)</f>
        <v>6.4</v>
      </c>
      <c r="BN75" s="4" t="str">
        <f>+('3 Planilla Preadjudicación OTIC'!BN75)</f>
        <v>NO</v>
      </c>
      <c r="BO75" s="4">
        <f>+('3 Planilla Preadjudicación OTIC'!BO75)</f>
        <v>0</v>
      </c>
      <c r="BP75" s="4">
        <f>+('3 Planilla Preadjudicación OTIC'!BP75)</f>
        <v>0</v>
      </c>
      <c r="BQ75" s="4">
        <f>+('3 Planilla Preadjudicación OTIC'!BQ75)</f>
        <v>0</v>
      </c>
      <c r="BR75" s="4">
        <f>+('3 Planilla Preadjudicación OTIC'!BR75)</f>
        <v>0</v>
      </c>
      <c r="BS75" s="4">
        <f>+('3 Planilla Preadjudicación OTIC'!BS75)</f>
        <v>0</v>
      </c>
      <c r="BT75" s="4">
        <f>+('3 Planilla Preadjudicación OTIC'!BT75)</f>
        <v>0</v>
      </c>
      <c r="BU75" s="85">
        <f>IF(VLOOKUP(A75,'BD OFICIAL'!$A$1:$AL$2098,7,0)=D75,0,1)</f>
        <v>0</v>
      </c>
      <c r="BV75" s="85">
        <f>IF(VLOOKUP(A75,'BD OFICIAL'!$A$1:$AL$2098,11,0)=J75,0,1)</f>
        <v>0</v>
      </c>
      <c r="BW75" s="85">
        <f>IF(VLOOKUP(A75,'BD OFICIAL'!$A$1:$AL$2098,13,0)=L75,0,1)</f>
        <v>0</v>
      </c>
      <c r="BX75" s="2">
        <f>IF(VLOOKUP(A75,'BD OFICIAL'!$A$1:$AL$2098,16,0)=O75,0,1)</f>
        <v>0</v>
      </c>
      <c r="BY75" s="2">
        <f>IF(VLOOKUP(A75,'BD OFICIAL'!$A$1:$AL$2098,17,0)=P75,0,1)</f>
        <v>0</v>
      </c>
      <c r="BZ75" s="2">
        <f>IF(VLOOKUP(A75,'BD OFICIAL'!$A$1:$AL$2098,19,0)=R75,0,1)</f>
        <v>0</v>
      </c>
      <c r="CA75" s="2">
        <f>IF(VLOOKUP(A75,'BD OFICIAL'!$A$1:$AL$2098,21,0)=T75,0,1)</f>
        <v>0</v>
      </c>
      <c r="CB75" s="2">
        <f>IF(VLOOKUP(A75,'BD OFICIAL'!$A$1:$AL$2098,24,0)=AK75,0,1)</f>
        <v>0</v>
      </c>
      <c r="CC75" s="2">
        <f>IF(VLOOKUP(A75,'BD OFICIAL'!$A$1:$AL$2098,25,0)=X75,0,1)</f>
        <v>0</v>
      </c>
      <c r="CD75" s="2">
        <f>IF(VLOOKUP(A75,'BD OFICIAL'!$A$1:$AL$2098,26,0)=Y75,0,1)</f>
        <v>0</v>
      </c>
      <c r="CE75" s="2">
        <f>IF(VLOOKUP(A75,'BD OFICIAL'!$A$1:$AL$2098,27,0)=Z75,0,1)</f>
        <v>0</v>
      </c>
      <c r="CF75" s="2">
        <f>IF(VLOOKUP(A75,'BD OFICIAL'!$A$1:$AL$2098,28,0)=AA75,0,1)</f>
        <v>0</v>
      </c>
      <c r="CG75" s="2">
        <f>IF(VLOOKUP(A75,'BD OFICIAL'!$A$1:$AL$2098,33,0)=AF75,0,1)</f>
        <v>0</v>
      </c>
      <c r="CH75" s="2">
        <f>IF(VLOOKUP(A75,'BD OFICIAL'!$A$1:$AL$2098,35,0)=AH75,0,1)</f>
        <v>0</v>
      </c>
      <c r="CI75" s="85">
        <f>IF(VLOOKUP(A75,'BD OFICIAL'!$A$1:$AL$2098,34,0)=AL75,0,1)</f>
        <v>0</v>
      </c>
      <c r="CJ75" s="12">
        <f>VLOOKUP(A75,'BD OFICIAL'!$A$1:$AM$2098,36,0)*AM75-AP75</f>
        <v>0</v>
      </c>
      <c r="CK75" s="85" t="str">
        <f t="shared" si="54"/>
        <v>SSH</v>
      </c>
      <c r="CL75" s="85" t="str">
        <f t="shared" si="55"/>
        <v>SI</v>
      </c>
      <c r="CM75" s="85" t="str">
        <f t="shared" si="35"/>
        <v>NO</v>
      </c>
      <c r="CN75" s="31">
        <f t="shared" si="36"/>
        <v>0</v>
      </c>
      <c r="CO75" s="31">
        <f t="shared" si="56"/>
        <v>0</v>
      </c>
      <c r="CP75" s="31">
        <f t="shared" si="37"/>
        <v>0</v>
      </c>
      <c r="CQ75" s="31">
        <f>IF(Y75="NO",0,IF(Y75="SI",IF(VLOOKUP(A75,'BD OFICIAL'!$A:$AO,40,0)=AQ75,0,1)))</f>
        <v>0</v>
      </c>
      <c r="CR75" s="31">
        <f>IF(Z75="NO",0,IF(Z75="SI",IF(VLOOKUP(B75,'BD OFICIAL'!$A:$AO,41,0)=AS75,0,1)))</f>
        <v>0</v>
      </c>
      <c r="CS75" s="31">
        <f t="shared" si="57"/>
        <v>0</v>
      </c>
      <c r="CT75" s="31">
        <f t="shared" si="58"/>
        <v>0</v>
      </c>
      <c r="CU75" s="31">
        <f>IF(VLOOKUP(A75,'BD OFICIAL'!$A$1:$AL$1056,31,0)="SI",IF(AT75&gt;0,0,1),IF(AT75=0,0,1))</f>
        <v>0</v>
      </c>
      <c r="CV75" s="31">
        <f t="shared" si="59"/>
        <v>0</v>
      </c>
      <c r="CW75" s="31">
        <f t="shared" si="38"/>
        <v>0</v>
      </c>
      <c r="CX75" s="85" t="str">
        <f t="shared" si="39"/>
        <v>SI</v>
      </c>
      <c r="CY75" s="31">
        <f t="shared" si="40"/>
        <v>0</v>
      </c>
      <c r="CZ75" s="85" t="str">
        <f>IF(ISERROR(VLOOKUP(AI75,EXPERIENCIA!$A$1:$C$2100,1,0)),"NO","SI")</f>
        <v>NO</v>
      </c>
      <c r="DA75" s="85">
        <f>IF(CX75="no","NO APLICA",IF(AX75=0,"ERROR NOTA",IF(AND(AX75&gt;1,CZ75="NO"),"ERROR NOTA",IF(AND(CZ75="NO",AX75=1),0,IF(VLOOKUP(AI75,EXPERIENCIA!$A$1:$C$2100,3,0)=AX75,0,"ERROR NOTA")))))</f>
        <v>0</v>
      </c>
      <c r="DB75" s="85" t="str">
        <f>IF(ISERROR(VLOOKUP(AI75,COMPORTAMIENTO!$A$1:$C$2100,1,0)),"NO","SI")</f>
        <v>SI</v>
      </c>
      <c r="DC75" s="85">
        <f>IF(CX75="NO","NO APLICA",IF(AY75=0,"ERROR NOTA",IF(AND(DB75="NO",AY75=7),0,IF(VLOOKUP(AI75,COMPORTAMIENTO!$A$2:$H$2100,8,0)=AY75,0,"ERROR NOTA"))))</f>
        <v>0</v>
      </c>
      <c r="DD75" s="104">
        <f t="shared" si="41"/>
        <v>0.1</v>
      </c>
      <c r="DE75" s="104">
        <f t="shared" si="42"/>
        <v>0.70000000000000007</v>
      </c>
      <c r="DF75" s="85" t="str">
        <f t="shared" si="60"/>
        <v>SI</v>
      </c>
      <c r="DG75" s="85">
        <f t="shared" si="43"/>
        <v>0</v>
      </c>
      <c r="DH75" s="85">
        <f t="shared" si="44"/>
        <v>0</v>
      </c>
      <c r="DI75" s="85">
        <f t="shared" si="45"/>
        <v>0</v>
      </c>
      <c r="DJ75" s="12">
        <f t="shared" si="46"/>
        <v>7.0000000000000009</v>
      </c>
      <c r="DK75" s="7">
        <f t="shared" si="47"/>
        <v>7.0000000000000009</v>
      </c>
      <c r="DL75" s="12">
        <f t="shared" si="61"/>
        <v>4130</v>
      </c>
      <c r="DM75" s="12">
        <f>VLOOKUP(A75,'5 TD'!$A:$B,2,0)</f>
        <v>4130</v>
      </c>
      <c r="DN75" s="7">
        <f t="shared" si="62"/>
        <v>7</v>
      </c>
      <c r="DO75" s="85" t="str">
        <f t="shared" si="48"/>
        <v>APROBADO</v>
      </c>
      <c r="DP75" s="85" t="str">
        <f t="shared" si="49"/>
        <v>APROBADO</v>
      </c>
      <c r="DQ75" s="7">
        <f t="shared" si="50"/>
        <v>6.4</v>
      </c>
      <c r="DR75" s="85" t="str">
        <f t="shared" si="63"/>
        <v>APROBADO</v>
      </c>
      <c r="DS75" s="2" t="str">
        <f>+('3 Planilla Preadjudicación OTIC'!BN75)</f>
        <v>NO</v>
      </c>
      <c r="DT75" s="2">
        <f>IF(DR75="APROBADO",VLOOKUP(A75,'5 TD'!$D$3:$E$270,2,0),"NO APLICA")</f>
        <v>7</v>
      </c>
      <c r="DU75" s="2" t="str">
        <f t="shared" si="64"/>
        <v>NO</v>
      </c>
      <c r="DV75" s="2" t="str">
        <f>IF(DU75="SI",VLOOKUP(A75,'5 TD'!$G$3:$H$270,2,0),"NO APLICA ")</f>
        <v xml:space="preserve">NO APLICA </v>
      </c>
      <c r="DW75" s="2" t="str">
        <f t="shared" si="65"/>
        <v>NO</v>
      </c>
      <c r="DX75" s="2" t="str">
        <f>IF(DW75="SI",VLOOKUP(A75,'5 TD'!$J$4:$K$472,2,0),"NO APLICA")</f>
        <v>NO APLICA</v>
      </c>
      <c r="DY75" s="2" t="str">
        <f t="shared" si="66"/>
        <v>NO APLICA</v>
      </c>
      <c r="DZ75" s="7" t="str">
        <f>IF(DY75="SI",VLOOKUP(A75,'5 TD'!$M$4:$N$350,2,0),"NO APLICA")</f>
        <v>NO APLICA</v>
      </c>
      <c r="EA75" s="2" t="str">
        <f t="shared" si="67"/>
        <v>NO APLICA</v>
      </c>
      <c r="EB75" s="12" t="str">
        <f t="shared" si="68"/>
        <v/>
      </c>
      <c r="EC75" s="12" t="str">
        <f>IF(EA75="SI",VLOOKUP(A75,'5 TD'!$V$4:$W$479,2,0),"NO APLICA")</f>
        <v>NO APLICA</v>
      </c>
      <c r="ED75" s="2" t="str">
        <f t="shared" si="51"/>
        <v>NO</v>
      </c>
      <c r="EE75" s="79" t="str">
        <f>IF(ED75="SI",VLOOKUP(AI75,COMPORTAMIENTO!$A$1:$H$2100,7,0),"NO APLICA")</f>
        <v>NO APLICA</v>
      </c>
      <c r="EF75" s="12" t="str">
        <f>IF(ED75="SI",VLOOKUP(A75,'5 TD'!$P$2:$Q$479,2,0),"NO APLICA")</f>
        <v>NO APLICA</v>
      </c>
      <c r="EG75" s="2" t="str">
        <f t="shared" si="52"/>
        <v>NO</v>
      </c>
      <c r="EH75" s="2">
        <f>IF(CZ75="no",0,VLOOKUP(AI75,EXPERIENCIA!$A$1:$C$2100,2,0))</f>
        <v>0</v>
      </c>
      <c r="EI75" s="2">
        <f>IF(CZ75="si",VLOOKUP(A75,'5 TD'!$S$3:$T$2103,2,0),0)</f>
        <v>0</v>
      </c>
      <c r="EJ75" s="2" t="str">
        <f t="shared" si="53"/>
        <v>SI</v>
      </c>
      <c r="EK75" s="2">
        <f>+('3 Planilla Preadjudicación OTIC'!BU75)</f>
        <v>0</v>
      </c>
      <c r="EL75" s="4"/>
      <c r="EM75" s="3"/>
      <c r="EN75" s="3"/>
      <c r="EQ75" s="86"/>
    </row>
    <row r="76" spans="1:147" ht="15" customHeight="1" x14ac:dyDescent="0.3">
      <c r="A76" s="2">
        <f>+('3 Planilla Preadjudicación OTIC'!A76)</f>
        <v>14444</v>
      </c>
      <c r="B76" s="2" t="str">
        <f>+('3 Planilla Preadjudicación OTIC'!B76)</f>
        <v>65181652-1</v>
      </c>
      <c r="C76" s="4">
        <f>+('3 Planilla Preadjudicación OTIC'!E76)</f>
        <v>2025</v>
      </c>
      <c r="D76" s="4" t="str">
        <f>+('3 Planilla Preadjudicación OTIC'!F76)</f>
        <v>MANDATO</v>
      </c>
      <c r="E76" s="4" t="str">
        <f>+('3 Planilla Preadjudicación OTIC'!G76)</f>
        <v>96505760-9</v>
      </c>
      <c r="F76" s="4" t="str">
        <f>+('3 Planilla Preadjudicación OTIC'!H76)</f>
        <v>COLBÚN</v>
      </c>
      <c r="G76" s="4"/>
      <c r="H76" s="4"/>
      <c r="I76" s="4" t="str">
        <f>+('3 Planilla Preadjudicación OTIC'!I76)</f>
        <v>COCINA NACIONAL</v>
      </c>
      <c r="J76" s="4" t="str">
        <f>+('3 Planilla Preadjudicación OTIC'!J76)</f>
        <v>PF0981</v>
      </c>
      <c r="K76" s="4" t="str">
        <f>+('3 Planilla Preadjudicación OTIC'!K76)</f>
        <v>TÉCNICAS PARA EL EMPRENDIMIENTO</v>
      </c>
      <c r="L76" s="4" t="str">
        <f>+('3 Planilla Preadjudicación OTIC'!L76)</f>
        <v>PF0921</v>
      </c>
      <c r="M76" s="2">
        <f>+('3 Planilla Preadjudicación OTIC'!M76)</f>
        <v>8</v>
      </c>
      <c r="N76" s="4" t="str">
        <f>+('3 Planilla Preadjudicación OTIC'!N76)</f>
        <v>BIO BIO</v>
      </c>
      <c r="O76" s="4" t="str">
        <f>+('3 Planilla Preadjudicación OTIC'!O76)</f>
        <v>MULCHÉN</v>
      </c>
      <c r="P76" s="4" t="str">
        <f>+('3 Planilla Preadjudicación OTIC'!P76)</f>
        <v>EMPRENDEDORES/AS INFORMALES O PERSONAS VULNERABLES PERTENECIENTES AL 80% MAS VULNERABLE</v>
      </c>
      <c r="Q76" s="4" t="str">
        <f>+('3 Planilla Preadjudicación OTIC'!Q76)</f>
        <v>PRESENCIAL</v>
      </c>
      <c r="R76" s="4" t="str">
        <f>+('3 Planilla Preadjudicación OTIC'!R76)</f>
        <v>INDEPENDIENTE</v>
      </c>
      <c r="S76" s="4">
        <f>+('3 Planilla Preadjudicación OTIC'!S76)</f>
        <v>33</v>
      </c>
      <c r="T76" s="2">
        <f>+('3 Planilla Preadjudicación OTIC'!T76)</f>
        <v>10</v>
      </c>
      <c r="U76" s="2">
        <f>+('3 Planilla Preadjudicación OTIC'!U76)</f>
        <v>120</v>
      </c>
      <c r="V76" s="2">
        <f>+('3 Planilla Preadjudicación OTIC'!V76)</f>
        <v>12</v>
      </c>
      <c r="W76" s="2">
        <f>+('3 Planilla Preadjudicación OTIC'!W76)</f>
        <v>132</v>
      </c>
      <c r="X76" s="2">
        <f>+('3 Planilla Preadjudicación OTIC'!X76)</f>
        <v>4</v>
      </c>
      <c r="Y76" s="2" t="str">
        <f>+('3 Planilla Preadjudicación OTIC'!Y76)</f>
        <v>SI</v>
      </c>
      <c r="Z76" s="2" t="str">
        <f>+('3 Planilla Preadjudicación OTIC'!Z76)</f>
        <v>NO</v>
      </c>
      <c r="AA76" s="2" t="str">
        <f>+('3 Planilla Preadjudicación OTIC'!AA76)</f>
        <v>SI</v>
      </c>
      <c r="AB76" s="4" t="str">
        <f>+('3 Planilla Preadjudicación OTIC'!AB76)</f>
        <v>SE AJUSTA A PLAN FORMATIVO</v>
      </c>
      <c r="AC76" s="4" t="str">
        <f>+('3 Planilla Preadjudicación OTIC'!AC76)</f>
        <v>HOMBRES Y MUJERES DE 18 AÑOS O MAS, QUE PERTENECEN AL 80% MAS VULNERABLES, RESIDEN EN LA COMUNA DE MULCHEN Y TENER EDUCACIÓN MEDIA COMPLETA, PREFERENTEMENTE.</v>
      </c>
      <c r="AD76" s="2" t="str">
        <f>+('3 Planilla Preadjudicación OTIC'!AD76)</f>
        <v>NO</v>
      </c>
      <c r="AE76" s="4">
        <f>+('3 Planilla Preadjudicación OTIC'!AE76)</f>
        <v>0</v>
      </c>
      <c r="AF76" s="2" t="str">
        <f>+('3 Planilla Preadjudicación OTIC'!AF76)</f>
        <v>CERRADA</v>
      </c>
      <c r="AG76" s="2">
        <f>+('3 Planilla Preadjudicación OTIC'!AG76)</f>
        <v>33</v>
      </c>
      <c r="AH76" s="2">
        <f>+('3 Planilla Preadjudicación OTIC'!AH76)</f>
        <v>3</v>
      </c>
      <c r="AI76" s="135" t="str">
        <f>+('3 Planilla Preadjudicación OTIC'!AI76)</f>
        <v>96940970-4</v>
      </c>
      <c r="AJ76" s="4" t="str">
        <f>+('3 Planilla Preadjudicación OTIC'!AJ76)</f>
        <v>INFOLAND CAPACITACION LIMITADA</v>
      </c>
      <c r="AK76" s="2">
        <f>+('3 Planilla Preadjudicación OTIC'!AK76)</f>
        <v>132</v>
      </c>
      <c r="AL76" s="2">
        <f>+('3 Planilla Preadjudicación OTIC'!AL76)</f>
        <v>33</v>
      </c>
      <c r="AM76" s="12">
        <f>+('3 Planilla Preadjudicación OTIC'!AM76)</f>
        <v>6373</v>
      </c>
      <c r="AN76" s="12">
        <f>+('3 Planilla Preadjudicación OTIC'!AN76)</f>
        <v>100000</v>
      </c>
      <c r="AO76" s="12">
        <f>+('3 Planilla Preadjudicación OTIC'!AO76)</f>
        <v>0</v>
      </c>
      <c r="AP76" s="12">
        <f>+('3 Planilla Preadjudicación OTIC'!AP76)</f>
        <v>8412360</v>
      </c>
      <c r="AQ76" s="12">
        <f>+('3 Planilla Preadjudicación OTIC'!AQ76)</f>
        <v>1320000</v>
      </c>
      <c r="AR76" s="12">
        <f>+('3 Planilla Preadjudicación OTIC'!AR76)</f>
        <v>1000000</v>
      </c>
      <c r="AS76" s="12">
        <f>+('3 Planilla Preadjudicación OTIC'!AS76)</f>
        <v>0</v>
      </c>
      <c r="AT76" s="12">
        <f>+('3 Planilla Preadjudicación OTIC'!AT76)</f>
        <v>0</v>
      </c>
      <c r="AU76" s="12">
        <f>+('3 Planilla Preadjudicación OTIC'!AU76)</f>
        <v>10732360</v>
      </c>
      <c r="AV76" s="2" t="str">
        <f>+('3 Planilla Preadjudicación OTIC'!AV76)</f>
        <v>SI</v>
      </c>
      <c r="AW76" s="4">
        <f>+('3 Planilla Preadjudicación OTIC'!AW76)</f>
        <v>0</v>
      </c>
      <c r="AX76" s="2">
        <f>+('3 Planilla Preadjudicación OTIC'!AX76)</f>
        <v>5</v>
      </c>
      <c r="AY76" s="2">
        <f>+('3 Planilla Preadjudicación OTIC'!AY76)</f>
        <v>7</v>
      </c>
      <c r="AZ76" s="2">
        <f>+('3 Planilla Preadjudicación OTIC'!AZ76)</f>
        <v>0</v>
      </c>
      <c r="BA76" s="2">
        <f>+('3 Planilla Preadjudicación OTIC'!BA76)</f>
        <v>0</v>
      </c>
      <c r="BB76" s="2">
        <f>+('3 Planilla Preadjudicación OTIC'!BB76)</f>
        <v>0</v>
      </c>
      <c r="BC76" s="2">
        <f>+('3 Planilla Preadjudicación OTIC'!BC76)</f>
        <v>0</v>
      </c>
      <c r="BD76" s="2">
        <f>+('3 Planilla Preadjudicación OTIC'!BD76)</f>
        <v>0</v>
      </c>
      <c r="BE76" s="2">
        <f>+('3 Planilla Preadjudicación OTIC'!BE76)</f>
        <v>0</v>
      </c>
      <c r="BF76" s="2">
        <f>+('3 Planilla Preadjudicación OTIC'!BF76)</f>
        <v>0</v>
      </c>
      <c r="BG76" s="2">
        <f>+('3 Planilla Preadjudicación OTIC'!BG76)</f>
        <v>7</v>
      </c>
      <c r="BH76" s="2">
        <f>+('3 Planilla Preadjudicación OTIC'!BH76)</f>
        <v>7</v>
      </c>
      <c r="BI76" s="2">
        <f>+('3 Planilla Preadjudicación OTIC'!BI76)</f>
        <v>7</v>
      </c>
      <c r="BJ76" s="2">
        <f>+('3 Planilla Preadjudicación OTIC'!BJ76)</f>
        <v>7</v>
      </c>
      <c r="BK76" s="2">
        <f>+('3 Planilla Preadjudicación OTIC'!BK76)</f>
        <v>7</v>
      </c>
      <c r="BL76" s="2">
        <f>+('3 Planilla Preadjudicación OTIC'!BL76)</f>
        <v>7</v>
      </c>
      <c r="BM76" s="104">
        <f>ROUND(('3 Planilla Preadjudicación OTIC'!BM76),1)</f>
        <v>6.8</v>
      </c>
      <c r="BN76" s="4" t="str">
        <f>+('3 Planilla Preadjudicación OTIC'!BN76)</f>
        <v>NO</v>
      </c>
      <c r="BO76" s="4">
        <f>+('3 Planilla Preadjudicación OTIC'!BO76)</f>
        <v>0</v>
      </c>
      <c r="BP76" s="4">
        <f>+('3 Planilla Preadjudicación OTIC'!BP76)</f>
        <v>0</v>
      </c>
      <c r="BQ76" s="4">
        <f>+('3 Planilla Preadjudicación OTIC'!BQ76)</f>
        <v>0</v>
      </c>
      <c r="BR76" s="4">
        <f>+('3 Planilla Preadjudicación OTIC'!BR76)</f>
        <v>0</v>
      </c>
      <c r="BS76" s="4">
        <f>+('3 Planilla Preadjudicación OTIC'!BS76)</f>
        <v>0</v>
      </c>
      <c r="BT76" s="4">
        <f>+('3 Planilla Preadjudicación OTIC'!BT76)</f>
        <v>0</v>
      </c>
      <c r="BU76" s="85">
        <f>IF(VLOOKUP(A76,'BD OFICIAL'!$A$1:$AL$2098,7,0)=D76,0,1)</f>
        <v>0</v>
      </c>
      <c r="BV76" s="85">
        <f>IF(VLOOKUP(A76,'BD OFICIAL'!$A$1:$AL$2098,11,0)=J76,0,1)</f>
        <v>0</v>
      </c>
      <c r="BW76" s="85">
        <f>IF(VLOOKUP(A76,'BD OFICIAL'!$A$1:$AL$2098,13,0)=L76,0,1)</f>
        <v>0</v>
      </c>
      <c r="BX76" s="2">
        <f>IF(VLOOKUP(A76,'BD OFICIAL'!$A$1:$AL$2098,16,0)=O76,0,1)</f>
        <v>0</v>
      </c>
      <c r="BY76" s="2">
        <f>IF(VLOOKUP(A76,'BD OFICIAL'!$A$1:$AL$2098,17,0)=P76,0,1)</f>
        <v>0</v>
      </c>
      <c r="BZ76" s="2">
        <f>IF(VLOOKUP(A76,'BD OFICIAL'!$A$1:$AL$2098,19,0)=R76,0,1)</f>
        <v>0</v>
      </c>
      <c r="CA76" s="2">
        <f>IF(VLOOKUP(A76,'BD OFICIAL'!$A$1:$AL$2098,21,0)=T76,0,1)</f>
        <v>0</v>
      </c>
      <c r="CB76" s="2">
        <f>IF(VLOOKUP(A76,'BD OFICIAL'!$A$1:$AL$2098,24,0)=AK76,0,1)</f>
        <v>0</v>
      </c>
      <c r="CC76" s="2">
        <f>IF(VLOOKUP(A76,'BD OFICIAL'!$A$1:$AL$2098,25,0)=X76,0,1)</f>
        <v>0</v>
      </c>
      <c r="CD76" s="2">
        <f>IF(VLOOKUP(A76,'BD OFICIAL'!$A$1:$AL$2098,26,0)=Y76,0,1)</f>
        <v>0</v>
      </c>
      <c r="CE76" s="2">
        <f>IF(VLOOKUP(A76,'BD OFICIAL'!$A$1:$AL$2098,27,0)=Z76,0,1)</f>
        <v>0</v>
      </c>
      <c r="CF76" s="2">
        <f>IF(VLOOKUP(A76,'BD OFICIAL'!$A$1:$AL$2098,28,0)=AA76,0,1)</f>
        <v>0</v>
      </c>
      <c r="CG76" s="2">
        <f>IF(VLOOKUP(A76,'BD OFICIAL'!$A$1:$AL$2098,33,0)=AF76,0,1)</f>
        <v>0</v>
      </c>
      <c r="CH76" s="2">
        <f>IF(VLOOKUP(A76,'BD OFICIAL'!$A$1:$AL$2098,35,0)=AH76,0,1)</f>
        <v>0</v>
      </c>
      <c r="CI76" s="85">
        <f>IF(VLOOKUP(A76,'BD OFICIAL'!$A$1:$AL$2098,34,0)=AL76,0,1)</f>
        <v>0</v>
      </c>
      <c r="CJ76" s="12">
        <f>VLOOKUP(A76,'BD OFICIAL'!$A$1:$AM$2098,36,0)*AM76-AP76</f>
        <v>0</v>
      </c>
      <c r="CK76" s="85" t="str">
        <f t="shared" si="54"/>
        <v>SHMAN</v>
      </c>
      <c r="CL76" s="85" t="str">
        <f t="shared" si="55"/>
        <v>SI</v>
      </c>
      <c r="CM76" s="85" t="str">
        <f t="shared" si="35"/>
        <v>NO</v>
      </c>
      <c r="CN76" s="31">
        <f t="shared" si="36"/>
        <v>0</v>
      </c>
      <c r="CO76" s="31">
        <f t="shared" si="56"/>
        <v>0</v>
      </c>
      <c r="CP76" s="31">
        <f t="shared" si="37"/>
        <v>0</v>
      </c>
      <c r="CQ76" s="31">
        <f>IF(Y76="NO",0,IF(Y76="SI",IF(VLOOKUP(A76,'BD OFICIAL'!$A:$AO,40,0)=AQ76,0,1)))</f>
        <v>0</v>
      </c>
      <c r="CR76" s="31">
        <f>IF(Z76="NO",0,IF(Z76="SI",IF(VLOOKUP(B76,'BD OFICIAL'!$A:$AO,41,0)=AS76,0,1)))</f>
        <v>0</v>
      </c>
      <c r="CS76" s="31">
        <f t="shared" si="57"/>
        <v>0</v>
      </c>
      <c r="CT76" s="31">
        <f t="shared" si="58"/>
        <v>0</v>
      </c>
      <c r="CU76" s="31">
        <f>IF(VLOOKUP(A76,'BD OFICIAL'!$A$1:$AL$1056,31,0)="SI",IF(AT76&gt;0,0,1),IF(AT76=0,0,1))</f>
        <v>0</v>
      </c>
      <c r="CV76" s="31">
        <f t="shared" si="59"/>
        <v>0</v>
      </c>
      <c r="CW76" s="31">
        <f t="shared" si="38"/>
        <v>0</v>
      </c>
      <c r="CX76" s="85" t="str">
        <f t="shared" si="39"/>
        <v>SI</v>
      </c>
      <c r="CY76" s="31">
        <f t="shared" si="40"/>
        <v>0</v>
      </c>
      <c r="CZ76" s="85" t="str">
        <f>IF(ISERROR(VLOOKUP(AI76,EXPERIENCIA!$A$1:$C$2100,1,0)),"NO","SI")</f>
        <v>SI</v>
      </c>
      <c r="DA76" s="85">
        <f>IF(CX76="no","NO APLICA",IF(AX76=0,"ERROR NOTA",IF(AND(AX76&gt;1,CZ76="NO"),"ERROR NOTA",IF(AND(CZ76="NO",AX76=1),0,IF(VLOOKUP(AI76,EXPERIENCIA!$A$1:$C$2100,3,0)=AX76,0,"ERROR NOTA")))))</f>
        <v>0</v>
      </c>
      <c r="DB76" s="85" t="str">
        <f>IF(ISERROR(VLOOKUP(AI76,COMPORTAMIENTO!$A$1:$C$2100,1,0)),"NO","SI")</f>
        <v>SI</v>
      </c>
      <c r="DC76" s="85">
        <f>IF(CX76="NO","NO APLICA",IF(AY76=0,"ERROR NOTA",IF(AND(DB76="NO",AY76=7),0,IF(VLOOKUP(AI76,COMPORTAMIENTO!$A$2:$H$2100,8,0)=AY76,0,"ERROR NOTA"))))</f>
        <v>0</v>
      </c>
      <c r="DD76" s="104">
        <f t="shared" si="41"/>
        <v>0.5</v>
      </c>
      <c r="DE76" s="104">
        <f t="shared" si="42"/>
        <v>0.70000000000000007</v>
      </c>
      <c r="DF76" s="85" t="str">
        <f t="shared" si="60"/>
        <v>SI</v>
      </c>
      <c r="DG76" s="85">
        <f t="shared" si="43"/>
        <v>0</v>
      </c>
      <c r="DH76" s="85">
        <f t="shared" si="44"/>
        <v>0</v>
      </c>
      <c r="DI76" s="85">
        <f t="shared" si="45"/>
        <v>0</v>
      </c>
      <c r="DJ76" s="12">
        <f t="shared" si="46"/>
        <v>7.0000000000000009</v>
      </c>
      <c r="DK76" s="7">
        <f t="shared" si="47"/>
        <v>7.0000000000000009</v>
      </c>
      <c r="DL76" s="12">
        <f t="shared" si="61"/>
        <v>6373</v>
      </c>
      <c r="DM76" s="12">
        <f>VLOOKUP(A76,'5 TD'!$A:$B,2,0)</f>
        <v>6373</v>
      </c>
      <c r="DN76" s="7">
        <f t="shared" si="62"/>
        <v>7</v>
      </c>
      <c r="DO76" s="85" t="str">
        <f t="shared" si="48"/>
        <v>APROBADO</v>
      </c>
      <c r="DP76" s="85" t="str">
        <f t="shared" si="49"/>
        <v>APROBADO</v>
      </c>
      <c r="DQ76" s="7">
        <f t="shared" si="50"/>
        <v>6.8</v>
      </c>
      <c r="DR76" s="85" t="str">
        <f t="shared" si="63"/>
        <v>APROBADO</v>
      </c>
      <c r="DS76" s="2" t="str">
        <f>+('3 Planilla Preadjudicación OTIC'!BN76)</f>
        <v>NO</v>
      </c>
      <c r="DT76" s="2">
        <f>IF(DR76="APROBADO",VLOOKUP(A76,'5 TD'!$D$3:$E$270,2,0),"NO APLICA")</f>
        <v>7</v>
      </c>
      <c r="DU76" s="2" t="str">
        <f t="shared" si="64"/>
        <v>NO</v>
      </c>
      <c r="DV76" s="2" t="str">
        <f>IF(DU76="SI",VLOOKUP(A76,'5 TD'!$G$3:$H$270,2,0),"NO APLICA ")</f>
        <v xml:space="preserve">NO APLICA </v>
      </c>
      <c r="DW76" s="2" t="str">
        <f t="shared" si="65"/>
        <v>NO</v>
      </c>
      <c r="DX76" s="2" t="str">
        <f>IF(DW76="SI",VLOOKUP(A76,'5 TD'!$J$4:$K$472,2,0),"NO APLICA")</f>
        <v>NO APLICA</v>
      </c>
      <c r="DY76" s="2" t="str">
        <f t="shared" si="66"/>
        <v>NO APLICA</v>
      </c>
      <c r="DZ76" s="7" t="str">
        <f>IF(DY76="SI",VLOOKUP(A76,'5 TD'!$M$4:$N$350,2,0),"NO APLICA")</f>
        <v>NO APLICA</v>
      </c>
      <c r="EA76" s="2" t="str">
        <f t="shared" si="67"/>
        <v>NO APLICA</v>
      </c>
      <c r="EB76" s="12" t="str">
        <f t="shared" si="68"/>
        <v/>
      </c>
      <c r="EC76" s="12" t="str">
        <f>IF(EA76="SI",VLOOKUP(A76,'5 TD'!$V$4:$W$479,2,0),"NO APLICA")</f>
        <v>NO APLICA</v>
      </c>
      <c r="ED76" s="2" t="str">
        <f t="shared" si="51"/>
        <v>NO</v>
      </c>
      <c r="EE76" s="79" t="str">
        <f>IF(ED76="SI",VLOOKUP(AI76,COMPORTAMIENTO!$A$1:$H$2100,7,0),"NO APLICA")</f>
        <v>NO APLICA</v>
      </c>
      <c r="EF76" s="12" t="str">
        <f>IF(ED76="SI",VLOOKUP(A76,'5 TD'!$P$2:$Q$479,2,0),"NO APLICA")</f>
        <v>NO APLICA</v>
      </c>
      <c r="EG76" s="2" t="str">
        <f t="shared" si="52"/>
        <v>NO</v>
      </c>
      <c r="EH76" s="2">
        <f>IF(CZ76="no",0,VLOOKUP(AI76,EXPERIENCIA!$A$1:$C$2100,2,0))</f>
        <v>53</v>
      </c>
      <c r="EI76" s="2">
        <f>IF(CZ76="si",VLOOKUP(A76,'5 TD'!$S$3:$T$2103,2,0),0)</f>
        <v>164</v>
      </c>
      <c r="EJ76" s="2" t="str">
        <f t="shared" si="53"/>
        <v>NO</v>
      </c>
      <c r="EK76" s="2">
        <f>+('3 Planilla Preadjudicación OTIC'!BU76)</f>
        <v>0</v>
      </c>
      <c r="EL76" s="4"/>
      <c r="EM76" s="3"/>
      <c r="EN76" s="3"/>
      <c r="EQ76" s="86"/>
    </row>
    <row r="77" spans="1:147" s="249" customFormat="1" ht="15" customHeight="1" x14ac:dyDescent="0.3">
      <c r="A77" s="242">
        <f>+('3 Planilla Preadjudicación OTIC'!A77)</f>
        <v>14432</v>
      </c>
      <c r="B77" s="242" t="str">
        <f>+('3 Planilla Preadjudicación OTIC'!B77)</f>
        <v>65181652-1</v>
      </c>
      <c r="C77" s="244">
        <f>+('3 Planilla Preadjudicación OTIC'!E77)</f>
        <v>2025</v>
      </c>
      <c r="D77" s="244" t="str">
        <f>+('3 Planilla Preadjudicación OTIC'!F77)</f>
        <v>MANDATO</v>
      </c>
      <c r="E77" s="244" t="str">
        <f>+('3 Planilla Preadjudicación OTIC'!G77)</f>
        <v>96505760-9</v>
      </c>
      <c r="F77" s="244" t="str">
        <f>+('3 Planilla Preadjudicación OTIC'!H77)</f>
        <v>COLBÚN</v>
      </c>
      <c r="G77" s="244"/>
      <c r="H77" s="244"/>
      <c r="I77" s="244" t="str">
        <f>+('3 Planilla Preadjudicación OTIC'!I77)</f>
        <v>OPERACIÓN DE GRÚA HORQUILLA</v>
      </c>
      <c r="J77" s="244" t="str">
        <f>+('3 Planilla Preadjudicación OTIC'!J77)</f>
        <v>PF1257</v>
      </c>
      <c r="K77" s="244" t="str">
        <f>+('3 Planilla Preadjudicación OTIC'!K77)</f>
        <v/>
      </c>
      <c r="L77" s="244" t="str">
        <f>+('3 Planilla Preadjudicación OTIC'!L77)</f>
        <v/>
      </c>
      <c r="M77" s="242">
        <f>+('3 Planilla Preadjudicación OTIC'!M77)</f>
        <v>8</v>
      </c>
      <c r="N77" s="244" t="str">
        <f>+('3 Planilla Preadjudicación OTIC'!N77)</f>
        <v>BIO BIO</v>
      </c>
      <c r="O77" s="244" t="str">
        <f>+('3 Planilla Preadjudicación OTIC'!O77)</f>
        <v>CORONEL</v>
      </c>
      <c r="P77" s="244" t="str">
        <f>+('3 Planilla Preadjudicación OTIC'!P77)</f>
        <v>EMPRENDEDORES/AS INFORMALES O PERSONAS VULNERABLES PERTENECIENTES AL 80% MAS VULNERABLE</v>
      </c>
      <c r="Q77" s="244" t="str">
        <f>+('3 Planilla Preadjudicación OTIC'!Q77)</f>
        <v>PRESENCIAL</v>
      </c>
      <c r="R77" s="244" t="str">
        <f>+('3 Planilla Preadjudicación OTIC'!R77)</f>
        <v>DEPENDIENTE</v>
      </c>
      <c r="S77" s="244">
        <f>+('3 Planilla Preadjudicación OTIC'!S77)</f>
        <v>40</v>
      </c>
      <c r="T77" s="242">
        <f>+('3 Planilla Preadjudicación OTIC'!T77)</f>
        <v>10</v>
      </c>
      <c r="U77" s="242">
        <f>+('3 Planilla Preadjudicación OTIC'!U77)</f>
        <v>160</v>
      </c>
      <c r="V77" s="242">
        <f>+('3 Planilla Preadjudicación OTIC'!V77)</f>
        <v>0</v>
      </c>
      <c r="W77" s="242">
        <f>+('3 Planilla Preadjudicación OTIC'!W77)</f>
        <v>160</v>
      </c>
      <c r="X77" s="242">
        <f>+('3 Planilla Preadjudicación OTIC'!X77)</f>
        <v>4</v>
      </c>
      <c r="Y77" s="242" t="str">
        <f>+('3 Planilla Preadjudicación OTIC'!Y77)</f>
        <v>SI</v>
      </c>
      <c r="Z77" s="242" t="str">
        <f>+('3 Planilla Preadjudicación OTIC'!Z77)</f>
        <v>NO</v>
      </c>
      <c r="AA77" s="242" t="str">
        <f>+('3 Planilla Preadjudicación OTIC'!AA77)</f>
        <v>NO</v>
      </c>
      <c r="AB77" s="244" t="str">
        <f>+('3 Planilla Preadjudicación OTIC'!AB77)</f>
        <v>SE AJUSTA A PLAN FORMATIVO</v>
      </c>
      <c r="AC77" s="244" t="str">
        <f>+('3 Planilla Preadjudicación OTIC'!AC77)</f>
        <v>HOMBRES Y MUJERES DE 18 AÑOS O MAS, QUE PERTENECEN AL 80% MAS VULNERABLES, RESIDEN EN LA COMUNA DE CORONEL Y QUE CUENTAN CON EDUCACIÓN MEDIA COMPLETA, PREFERENTEMENTE</v>
      </c>
      <c r="AD77" s="242" t="str">
        <f>+('3 Planilla Preadjudicación OTIC'!AD77)</f>
        <v>SI</v>
      </c>
      <c r="AE77" s="244" t="str">
        <f>+('3 Planilla Preadjudicación OTIC'!AE77)</f>
        <v>LICENCIAS DE CONDUCIR CLASE D.</v>
      </c>
      <c r="AF77" s="242" t="str">
        <f>+('3 Planilla Preadjudicación OTIC'!AF77)</f>
        <v>CERRADA</v>
      </c>
      <c r="AG77" s="242">
        <f>+('3 Planilla Preadjudicación OTIC'!AG77)</f>
        <v>40</v>
      </c>
      <c r="AH77" s="242">
        <f>+('3 Planilla Preadjudicación OTIC'!AH77)</f>
        <v>3</v>
      </c>
      <c r="AI77" s="251" t="str">
        <f>+('3 Planilla Preadjudicación OTIC'!AI77)</f>
        <v>96940970-4</v>
      </c>
      <c r="AJ77" s="244" t="str">
        <f>+('3 Planilla Preadjudicación OTIC'!AJ77)</f>
        <v>INFOLAND CAPACITACION LIMITADA</v>
      </c>
      <c r="AK77" s="242">
        <f>+('3 Planilla Preadjudicación OTIC'!AK77)</f>
        <v>160</v>
      </c>
      <c r="AL77" s="242">
        <f>+('3 Planilla Preadjudicación OTIC'!AL77)</f>
        <v>40</v>
      </c>
      <c r="AM77" s="246">
        <f>+('3 Planilla Preadjudicación OTIC'!AM77)</f>
        <v>6373</v>
      </c>
      <c r="AN77" s="246">
        <f>+('3 Planilla Preadjudicación OTIC'!AN77)</f>
        <v>0</v>
      </c>
      <c r="AO77" s="246">
        <f>+('3 Planilla Preadjudicación OTIC'!AO77)</f>
        <v>50000</v>
      </c>
      <c r="AP77" s="246">
        <f>+('3 Planilla Preadjudicación OTIC'!AP77)</f>
        <v>10196800</v>
      </c>
      <c r="AQ77" s="246">
        <f>+('3 Planilla Preadjudicación OTIC'!AQ77)</f>
        <v>1600000</v>
      </c>
      <c r="AR77" s="246">
        <f>+('3 Planilla Preadjudicación OTIC'!AR77)</f>
        <v>0</v>
      </c>
      <c r="AS77" s="246">
        <f>+('3 Planilla Preadjudicación OTIC'!AS77)</f>
        <v>0</v>
      </c>
      <c r="AT77" s="246">
        <f>+('3 Planilla Preadjudicación OTIC'!AT77)</f>
        <v>500000</v>
      </c>
      <c r="AU77" s="246">
        <f>+('3 Planilla Preadjudicación OTIC'!AU77)</f>
        <v>12296800</v>
      </c>
      <c r="AV77" s="242" t="str">
        <f>+('3 Planilla Preadjudicación OTIC'!AV77)</f>
        <v>SI</v>
      </c>
      <c r="AW77" s="244">
        <f>+('3 Planilla Preadjudicación OTIC'!AW77)</f>
        <v>0</v>
      </c>
      <c r="AX77" s="242">
        <f>+('3 Planilla Preadjudicación OTIC'!AX77)</f>
        <v>5</v>
      </c>
      <c r="AY77" s="242">
        <f>+('3 Planilla Preadjudicación OTIC'!AY77)</f>
        <v>7</v>
      </c>
      <c r="AZ77" s="242">
        <f>+('3 Planilla Preadjudicación OTIC'!AZ77)</f>
        <v>0</v>
      </c>
      <c r="BA77" s="242">
        <f>+('3 Planilla Preadjudicación OTIC'!BA77)</f>
        <v>0</v>
      </c>
      <c r="BB77" s="242">
        <f>+('3 Planilla Preadjudicación OTIC'!BB77)</f>
        <v>0</v>
      </c>
      <c r="BC77" s="242">
        <f>+('3 Planilla Preadjudicación OTIC'!BC77)</f>
        <v>0</v>
      </c>
      <c r="BD77" s="242">
        <f>+('3 Planilla Preadjudicación OTIC'!BD77)</f>
        <v>0</v>
      </c>
      <c r="BE77" s="242">
        <f>+('3 Planilla Preadjudicación OTIC'!BE77)</f>
        <v>0</v>
      </c>
      <c r="BF77" s="242">
        <f>+('3 Planilla Preadjudicación OTIC'!BF77)</f>
        <v>0</v>
      </c>
      <c r="BG77" s="242">
        <f>+('3 Planilla Preadjudicación OTIC'!BG77)</f>
        <v>7</v>
      </c>
      <c r="BH77" s="242">
        <f>+('3 Planilla Preadjudicación OTIC'!BH77)</f>
        <v>7</v>
      </c>
      <c r="BI77" s="242">
        <f>+('3 Planilla Preadjudicación OTIC'!BI77)</f>
        <v>7</v>
      </c>
      <c r="BJ77" s="242">
        <f>+('3 Planilla Preadjudicación OTIC'!BJ77)</f>
        <v>7</v>
      </c>
      <c r="BK77" s="242">
        <f>+('3 Planilla Preadjudicación OTIC'!BK77)</f>
        <v>7</v>
      </c>
      <c r="BL77" s="242">
        <f>+('3 Planilla Preadjudicación OTIC'!BL77)</f>
        <v>7</v>
      </c>
      <c r="BM77" s="243">
        <f>ROUND(('3 Planilla Preadjudicación OTIC'!BM77),1)</f>
        <v>6.8</v>
      </c>
      <c r="BN77" s="244" t="str">
        <f>+('3 Planilla Preadjudicación OTIC'!BN77)</f>
        <v>NO</v>
      </c>
      <c r="BO77" s="244">
        <f>+('3 Planilla Preadjudicación OTIC'!BO77)</f>
        <v>0</v>
      </c>
      <c r="BP77" s="244">
        <f>+('3 Planilla Preadjudicación OTIC'!BP77)</f>
        <v>0</v>
      </c>
      <c r="BQ77" s="244">
        <f>+('3 Planilla Preadjudicación OTIC'!BQ77)</f>
        <v>0</v>
      </c>
      <c r="BR77" s="244">
        <f>+('3 Planilla Preadjudicación OTIC'!BR77)</f>
        <v>0</v>
      </c>
      <c r="BS77" s="244">
        <f>+('3 Planilla Preadjudicación OTIC'!BS77)</f>
        <v>0</v>
      </c>
      <c r="BT77" s="244">
        <f>+('3 Planilla Preadjudicación OTIC'!BT77)</f>
        <v>0</v>
      </c>
      <c r="BU77" s="252">
        <f>IF(VLOOKUP(A77,'BD OFICIAL'!$A$1:$AL$2098,7,0)=D77,0,1)</f>
        <v>0</v>
      </c>
      <c r="BV77" s="252">
        <f>IF(VLOOKUP(A77,'BD OFICIAL'!$A$1:$AL$2098,11,0)=J77,0,1)</f>
        <v>0</v>
      </c>
      <c r="BW77" s="252">
        <f>IF(VLOOKUP(A77,'BD OFICIAL'!$A$1:$AL$2098,13,0)=L77,0,1)</f>
        <v>0</v>
      </c>
      <c r="BX77" s="242">
        <f>IF(VLOOKUP(A77,'BD OFICIAL'!$A$1:$AL$2098,16,0)=O77,0,1)</f>
        <v>0</v>
      </c>
      <c r="BY77" s="242">
        <f>IF(VLOOKUP(A77,'BD OFICIAL'!$A$1:$AL$2098,17,0)=P77,0,1)</f>
        <v>0</v>
      </c>
      <c r="BZ77" s="242">
        <f>IF(VLOOKUP(A77,'BD OFICIAL'!$A$1:$AL$2098,19,0)=R77,0,1)</f>
        <v>0</v>
      </c>
      <c r="CA77" s="242">
        <f>IF(VLOOKUP(A77,'BD OFICIAL'!$A$1:$AL$2098,21,0)=T77,0,1)</f>
        <v>0</v>
      </c>
      <c r="CB77" s="242">
        <f>IF(VLOOKUP(A77,'BD OFICIAL'!$A$1:$AL$2098,24,0)=AK77,0,1)</f>
        <v>0</v>
      </c>
      <c r="CC77" s="242">
        <f>IF(VLOOKUP(A77,'BD OFICIAL'!$A$1:$AL$2098,25,0)=X77,0,1)</f>
        <v>0</v>
      </c>
      <c r="CD77" s="242">
        <f>IF(VLOOKUP(A77,'BD OFICIAL'!$A$1:$AL$2098,26,0)=Y77,0,1)</f>
        <v>0</v>
      </c>
      <c r="CE77" s="242">
        <f>IF(VLOOKUP(A77,'BD OFICIAL'!$A$1:$AL$2098,27,0)=Z77,0,1)</f>
        <v>0</v>
      </c>
      <c r="CF77" s="242">
        <f>IF(VLOOKUP(A77,'BD OFICIAL'!$A$1:$AL$2098,28,0)=AA77,0,1)</f>
        <v>0</v>
      </c>
      <c r="CG77" s="242">
        <f>IF(VLOOKUP(A77,'BD OFICIAL'!$A$1:$AL$2098,33,0)=AF77,0,1)</f>
        <v>0</v>
      </c>
      <c r="CH77" s="242">
        <f>IF(VLOOKUP(A77,'BD OFICIAL'!$A$1:$AL$2098,35,0)=AH77,0,1)</f>
        <v>0</v>
      </c>
      <c r="CI77" s="252">
        <f>IF(VLOOKUP(A77,'BD OFICIAL'!$A$1:$AL$2098,34,0)=AL77,0,1)</f>
        <v>0</v>
      </c>
      <c r="CJ77" s="246">
        <f>VLOOKUP(A77,'BD OFICIAL'!$A$1:$AM$2098,36,0)*AM77-AP77</f>
        <v>0</v>
      </c>
      <c r="CK77" s="252" t="str">
        <f t="shared" si="54"/>
        <v>SSH</v>
      </c>
      <c r="CL77" s="252" t="str">
        <f t="shared" si="55"/>
        <v>SI</v>
      </c>
      <c r="CM77" s="252" t="str">
        <f t="shared" si="35"/>
        <v>NO</v>
      </c>
      <c r="CN77" s="253">
        <f t="shared" si="36"/>
        <v>0</v>
      </c>
      <c r="CO77" s="253">
        <f t="shared" si="56"/>
        <v>0</v>
      </c>
      <c r="CP77" s="253">
        <f t="shared" si="37"/>
        <v>0</v>
      </c>
      <c r="CQ77" s="253">
        <f>IF(Y77="NO",0,IF(Y77="SI",IF(VLOOKUP(A77,'BD OFICIAL'!$A:$AO,40,0)=AQ77,0,1)))</f>
        <v>0</v>
      </c>
      <c r="CR77" s="253">
        <f>IF(Z77="NO",0,IF(Z77="SI",IF(VLOOKUP(B77,'BD OFICIAL'!$A:$AO,41,0)=AS77,0,1)))</f>
        <v>0</v>
      </c>
      <c r="CS77" s="253">
        <f t="shared" si="57"/>
        <v>0</v>
      </c>
      <c r="CT77" s="253">
        <f t="shared" si="58"/>
        <v>0</v>
      </c>
      <c r="CU77" s="253">
        <f>IF(VLOOKUP(A77,'BD OFICIAL'!$A$1:$AL$1056,31,0)="SI",IF(AT77&gt;0,0,1),IF(AT77=0,0,1))</f>
        <v>0</v>
      </c>
      <c r="CV77" s="253">
        <f t="shared" si="59"/>
        <v>0</v>
      </c>
      <c r="CW77" s="253">
        <f t="shared" si="38"/>
        <v>0</v>
      </c>
      <c r="CX77" s="252" t="str">
        <f t="shared" si="39"/>
        <v>SI</v>
      </c>
      <c r="CY77" s="253">
        <f t="shared" si="40"/>
        <v>0</v>
      </c>
      <c r="CZ77" s="252" t="str">
        <f>IF(ISERROR(VLOOKUP(AI77,EXPERIENCIA!$A$1:$C$2100,1,0)),"NO","SI")</f>
        <v>SI</v>
      </c>
      <c r="DA77" s="252">
        <f>IF(CX77="no","NO APLICA",IF(AX77=0,"ERROR NOTA",IF(AND(AX77&gt;1,CZ77="NO"),"ERROR NOTA",IF(AND(CZ77="NO",AX77=1),0,IF(VLOOKUP(AI77,EXPERIENCIA!$A$1:$C$2100,3,0)=AX77,0,"ERROR NOTA")))))</f>
        <v>0</v>
      </c>
      <c r="DB77" s="252" t="str">
        <f>IF(ISERROR(VLOOKUP(AI77,COMPORTAMIENTO!$A$1:$C$2100,1,0)),"NO","SI")</f>
        <v>SI</v>
      </c>
      <c r="DC77" s="252">
        <f>IF(CX77="NO","NO APLICA",IF(AY77=0,"ERROR NOTA",IF(AND(DB77="NO",AY77=7),0,IF(VLOOKUP(AI77,COMPORTAMIENTO!$A$2:$H$2100,8,0)=AY77,0,"ERROR NOTA"))))</f>
        <v>0</v>
      </c>
      <c r="DD77" s="243">
        <f t="shared" si="41"/>
        <v>0.5</v>
      </c>
      <c r="DE77" s="243">
        <f t="shared" si="42"/>
        <v>0.70000000000000007</v>
      </c>
      <c r="DF77" s="252" t="str">
        <f t="shared" si="60"/>
        <v>SI</v>
      </c>
      <c r="DG77" s="252">
        <f t="shared" si="43"/>
        <v>0</v>
      </c>
      <c r="DH77" s="252">
        <f t="shared" si="44"/>
        <v>0</v>
      </c>
      <c r="DI77" s="252">
        <f t="shared" si="45"/>
        <v>0</v>
      </c>
      <c r="DJ77" s="246">
        <f t="shared" si="46"/>
        <v>7.0000000000000009</v>
      </c>
      <c r="DK77" s="245">
        <f t="shared" si="47"/>
        <v>7.0000000000000009</v>
      </c>
      <c r="DL77" s="246">
        <f t="shared" si="61"/>
        <v>6373</v>
      </c>
      <c r="DM77" s="246">
        <f>VLOOKUP(A77,'5 TD'!$A:$B,2,0)</f>
        <v>6373</v>
      </c>
      <c r="DN77" s="245">
        <f t="shared" si="62"/>
        <v>7</v>
      </c>
      <c r="DO77" s="252" t="str">
        <f t="shared" si="48"/>
        <v>APROBADO</v>
      </c>
      <c r="DP77" s="252" t="str">
        <f t="shared" si="49"/>
        <v>APROBADO</v>
      </c>
      <c r="DQ77" s="245">
        <f t="shared" si="50"/>
        <v>6.8</v>
      </c>
      <c r="DR77" s="252" t="str">
        <f t="shared" si="63"/>
        <v>APROBADO</v>
      </c>
      <c r="DS77" s="242" t="str">
        <f>+('3 Planilla Preadjudicación OTIC'!BN77)</f>
        <v>NO</v>
      </c>
      <c r="DT77" s="242">
        <f>IF(DR77="APROBADO",VLOOKUP(A77,'5 TD'!$D$3:$E$270,2,0),"NO APLICA")</f>
        <v>7</v>
      </c>
      <c r="DU77" s="242" t="str">
        <f t="shared" si="64"/>
        <v>NO</v>
      </c>
      <c r="DV77" s="242" t="str">
        <f>IF(DU77="SI",VLOOKUP(A77,'5 TD'!$G$3:$H$270,2,0),"NO APLICA ")</f>
        <v xml:space="preserve">NO APLICA </v>
      </c>
      <c r="DW77" s="242" t="str">
        <f t="shared" si="65"/>
        <v>NO</v>
      </c>
      <c r="DX77" s="242" t="str">
        <f>IF(DW77="SI",VLOOKUP(A77,'5 TD'!$J$4:$K$472,2,0),"NO APLICA")</f>
        <v>NO APLICA</v>
      </c>
      <c r="DY77" s="242" t="str">
        <f t="shared" si="66"/>
        <v>NO APLICA</v>
      </c>
      <c r="DZ77" s="245" t="str">
        <f>IF(DY77="SI",VLOOKUP(A77,'5 TD'!$M$4:$N$350,2,0),"NO APLICA")</f>
        <v>NO APLICA</v>
      </c>
      <c r="EA77" s="242" t="str">
        <f t="shared" si="67"/>
        <v>NO APLICA</v>
      </c>
      <c r="EB77" s="246" t="str">
        <f t="shared" si="68"/>
        <v/>
      </c>
      <c r="EC77" s="246" t="str">
        <f>IF(EA77="SI",VLOOKUP(A77,'5 TD'!$V$4:$W$479,2,0),"NO APLICA")</f>
        <v>NO APLICA</v>
      </c>
      <c r="ED77" s="242" t="str">
        <f t="shared" si="51"/>
        <v>NO</v>
      </c>
      <c r="EE77" s="247" t="str">
        <f>IF(ED77="SI",VLOOKUP(AI77,COMPORTAMIENTO!$A$1:$H$2100,7,0),"NO APLICA")</f>
        <v>NO APLICA</v>
      </c>
      <c r="EF77" s="246" t="str">
        <f>IF(ED77="SI",VLOOKUP(A77,'5 TD'!$P$2:$Q$479,2,0),"NO APLICA")</f>
        <v>NO APLICA</v>
      </c>
      <c r="EG77" s="242" t="str">
        <f t="shared" si="52"/>
        <v>NO</v>
      </c>
      <c r="EH77" s="242">
        <f>IF(CZ77="no",0,VLOOKUP(AI77,EXPERIENCIA!$A$1:$C$2100,2,0))</f>
        <v>53</v>
      </c>
      <c r="EI77" s="242">
        <f>IF(CZ77="si",VLOOKUP(A77,'5 TD'!$S$3:$T$2103,2,0),0)</f>
        <v>164</v>
      </c>
      <c r="EJ77" s="242" t="str">
        <f t="shared" si="53"/>
        <v>NO</v>
      </c>
      <c r="EK77" s="242">
        <f>+('3 Planilla Preadjudicación OTIC'!BU77)</f>
        <v>0</v>
      </c>
      <c r="EL77" s="244"/>
      <c r="EM77" s="248"/>
      <c r="EN77" s="248"/>
      <c r="EQ77" s="250"/>
    </row>
    <row r="78" spans="1:147" ht="15" customHeight="1" x14ac:dyDescent="0.3">
      <c r="A78" s="2">
        <f>+('3 Planilla Preadjudicación OTIC'!A78)</f>
        <v>14223</v>
      </c>
      <c r="B78" s="2" t="str">
        <f>+('3 Planilla Preadjudicación OTIC'!B78)</f>
        <v>65181652-1</v>
      </c>
      <c r="C78" s="4">
        <f>+('3 Planilla Preadjudicación OTIC'!E78)</f>
        <v>2025</v>
      </c>
      <c r="D78" s="4" t="str">
        <f>+('3 Planilla Preadjudicación OTIC'!F78)</f>
        <v>MANDATO</v>
      </c>
      <c r="E78" s="4" t="str">
        <f>+('3 Planilla Preadjudicación OTIC'!G78)</f>
        <v>96802690-9</v>
      </c>
      <c r="F78" s="4" t="str">
        <f>+('3 Planilla Preadjudicación OTIC'!H78)</f>
        <v>MASISA</v>
      </c>
      <c r="G78" s="4"/>
      <c r="H78" s="4"/>
      <c r="I78" s="4" t="str">
        <f>+('3 Planilla Preadjudicación OTIC'!I78)</f>
        <v>TÉCNICAS DE SOLDADURA POR ARCO VOLTAICO</v>
      </c>
      <c r="J78" s="4" t="str">
        <f>+('3 Planilla Preadjudicación OTIC'!J78)</f>
        <v>PF1005</v>
      </c>
      <c r="K78" s="4" t="str">
        <f>+('3 Planilla Preadjudicación OTIC'!K78)</f>
        <v/>
      </c>
      <c r="L78" s="4" t="str">
        <f>+('3 Planilla Preadjudicación OTIC'!L78)</f>
        <v/>
      </c>
      <c r="M78" s="2">
        <f>+('3 Planilla Preadjudicación OTIC'!M78)</f>
        <v>8</v>
      </c>
      <c r="N78" s="4" t="str">
        <f>+('3 Planilla Preadjudicación OTIC'!N78)</f>
        <v>BIO BIO</v>
      </c>
      <c r="O78" s="4" t="str">
        <f>+('3 Planilla Preadjudicación OTIC'!O78)</f>
        <v>CABRERO</v>
      </c>
      <c r="P78" s="4" t="str">
        <f>+('3 Planilla Preadjudicación OTIC'!P78)</f>
        <v>PERSONAS DESOCUPADAS (CESANTES Y PERSONAS QUE BUSCAN TRABAJO POR PRIMERA VEZ).</v>
      </c>
      <c r="Q78" s="4" t="str">
        <f>+('3 Planilla Preadjudicación OTIC'!Q78)</f>
        <v>PRESENCIAL</v>
      </c>
      <c r="R78" s="4" t="str">
        <f>+('3 Planilla Preadjudicación OTIC'!R78)</f>
        <v>INDEPENDIENTE</v>
      </c>
      <c r="S78" s="4">
        <f>+('3 Planilla Preadjudicación OTIC'!S78)</f>
        <v>44</v>
      </c>
      <c r="T78" s="2">
        <f>+('3 Planilla Preadjudicación OTIC'!T78)</f>
        <v>10</v>
      </c>
      <c r="U78" s="2">
        <f>+('3 Planilla Preadjudicación OTIC'!U78)</f>
        <v>176</v>
      </c>
      <c r="V78" s="2">
        <f>+('3 Planilla Preadjudicación OTIC'!V78)</f>
        <v>0</v>
      </c>
      <c r="W78" s="2">
        <f>+('3 Planilla Preadjudicación OTIC'!W78)</f>
        <v>176</v>
      </c>
      <c r="X78" s="2">
        <f>+('3 Planilla Preadjudicación OTIC'!X78)</f>
        <v>4</v>
      </c>
      <c r="Y78" s="2" t="str">
        <f>+('3 Planilla Preadjudicación OTIC'!Y78)</f>
        <v>SI</v>
      </c>
      <c r="Z78" s="2" t="str">
        <f>+('3 Planilla Preadjudicación OTIC'!Z78)</f>
        <v>NO</v>
      </c>
      <c r="AA78" s="2" t="str">
        <f>+('3 Planilla Preadjudicación OTIC'!AA78)</f>
        <v>NO</v>
      </c>
      <c r="AB78" s="4" t="str">
        <f>+('3 Planilla Preadjudicación OTIC'!AB78)</f>
        <v>SE AJUSTA A PLAN FORMATIVO</v>
      </c>
      <c r="AC78" s="4" t="str">
        <f>+('3 Planilla Preadjudicación OTIC'!AC78)</f>
        <v>PERSONAS CON 18 AÑOS CUMPLIDOS, DESEMPLEADOS, HOMBRES Y MUJERES DE LA COMUNA DE CABRERO. QUE TENGAN EDUCACIÓN MEDIA COMPLETA</v>
      </c>
      <c r="AD78" s="2" t="str">
        <f>+('3 Planilla Preadjudicación OTIC'!AD78)</f>
        <v>SI</v>
      </c>
      <c r="AE78" s="4" t="str">
        <f>+('3 Planilla Preadjudicación OTIC'!AE78)</f>
        <v>CERTIFICACIÓN COMO SOLDADOR.</v>
      </c>
      <c r="AF78" s="2" t="str">
        <f>+('3 Planilla Preadjudicación OTIC'!AF78)</f>
        <v>CERRADA</v>
      </c>
      <c r="AG78" s="2">
        <f>+('3 Planilla Preadjudicación OTIC'!AG78)</f>
        <v>44</v>
      </c>
      <c r="AH78" s="2">
        <f>+('3 Planilla Preadjudicación OTIC'!AH78)</f>
        <v>2</v>
      </c>
      <c r="AI78" s="135" t="str">
        <f>+('3 Planilla Preadjudicación OTIC'!AI78)</f>
        <v>96940970-4</v>
      </c>
      <c r="AJ78" s="4" t="str">
        <f>+('3 Planilla Preadjudicación OTIC'!AJ78)</f>
        <v>INFOLAND CAPACITACION LIMITADA</v>
      </c>
      <c r="AK78" s="2">
        <f>+('3 Planilla Preadjudicación OTIC'!AK78)</f>
        <v>176</v>
      </c>
      <c r="AL78" s="2">
        <f>+('3 Planilla Preadjudicación OTIC'!AL78)</f>
        <v>44</v>
      </c>
      <c r="AM78" s="12">
        <f>+('3 Planilla Preadjudicación OTIC'!AM78)</f>
        <v>5075</v>
      </c>
      <c r="AN78" s="12">
        <f>+('3 Planilla Preadjudicación OTIC'!AN78)</f>
        <v>0</v>
      </c>
      <c r="AO78" s="12">
        <f>+('3 Planilla Preadjudicación OTIC'!AO78)</f>
        <v>250000</v>
      </c>
      <c r="AP78" s="12">
        <f>+('3 Planilla Preadjudicación OTIC'!AP78)</f>
        <v>8932000</v>
      </c>
      <c r="AQ78" s="12">
        <f>+('3 Planilla Preadjudicación OTIC'!AQ78)</f>
        <v>1760000</v>
      </c>
      <c r="AR78" s="12">
        <f>+('3 Planilla Preadjudicación OTIC'!AR78)</f>
        <v>0</v>
      </c>
      <c r="AS78" s="12">
        <f>+('3 Planilla Preadjudicación OTIC'!AS78)</f>
        <v>0</v>
      </c>
      <c r="AT78" s="12">
        <f>+('3 Planilla Preadjudicación OTIC'!AT78)</f>
        <v>2500000</v>
      </c>
      <c r="AU78" s="12">
        <f>+('3 Planilla Preadjudicación OTIC'!AU78)</f>
        <v>13192000</v>
      </c>
      <c r="AV78" s="2" t="str">
        <f>+('3 Planilla Preadjudicación OTIC'!AV78)</f>
        <v>SI</v>
      </c>
      <c r="AW78" s="4">
        <f>+('3 Planilla Preadjudicación OTIC'!AW78)</f>
        <v>0</v>
      </c>
      <c r="AX78" s="2">
        <f>+('3 Planilla Preadjudicación OTIC'!AX78)</f>
        <v>5</v>
      </c>
      <c r="AY78" s="2">
        <f>+('3 Planilla Preadjudicación OTIC'!AY78)</f>
        <v>7</v>
      </c>
      <c r="AZ78" s="2">
        <f>+('3 Planilla Preadjudicación OTIC'!AZ78)</f>
        <v>0</v>
      </c>
      <c r="BA78" s="2">
        <f>+('3 Planilla Preadjudicación OTIC'!BA78)</f>
        <v>0</v>
      </c>
      <c r="BB78" s="2">
        <f>+('3 Planilla Preadjudicación OTIC'!BB78)</f>
        <v>0</v>
      </c>
      <c r="BC78" s="2">
        <f>+('3 Planilla Preadjudicación OTIC'!BC78)</f>
        <v>0</v>
      </c>
      <c r="BD78" s="2">
        <f>+('3 Planilla Preadjudicación OTIC'!BD78)</f>
        <v>0</v>
      </c>
      <c r="BE78" s="2">
        <f>+('3 Planilla Preadjudicación OTIC'!BE78)</f>
        <v>0</v>
      </c>
      <c r="BF78" s="2">
        <f>+('3 Planilla Preadjudicación OTIC'!BF78)</f>
        <v>0</v>
      </c>
      <c r="BG78" s="2">
        <f>+('3 Planilla Preadjudicación OTIC'!BG78)</f>
        <v>7</v>
      </c>
      <c r="BH78" s="2">
        <f>+('3 Planilla Preadjudicación OTIC'!BH78)</f>
        <v>7</v>
      </c>
      <c r="BI78" s="2">
        <f>+('3 Planilla Preadjudicación OTIC'!BI78)</f>
        <v>7</v>
      </c>
      <c r="BJ78" s="2">
        <f>+('3 Planilla Preadjudicación OTIC'!BJ78)</f>
        <v>7</v>
      </c>
      <c r="BK78" s="2">
        <f>+('3 Planilla Preadjudicación OTIC'!BK78)</f>
        <v>7</v>
      </c>
      <c r="BL78" s="2">
        <f>+('3 Planilla Preadjudicación OTIC'!BL78)</f>
        <v>7</v>
      </c>
      <c r="BM78" s="104">
        <f>ROUND(('3 Planilla Preadjudicación OTIC'!BM78),1)</f>
        <v>6.8</v>
      </c>
      <c r="BN78" s="4" t="str">
        <f>+('3 Planilla Preadjudicación OTIC'!BN78)</f>
        <v>NO</v>
      </c>
      <c r="BO78" s="4">
        <f>+('3 Planilla Preadjudicación OTIC'!BO78)</f>
        <v>0</v>
      </c>
      <c r="BP78" s="4">
        <f>+('3 Planilla Preadjudicación OTIC'!BP78)</f>
        <v>0</v>
      </c>
      <c r="BQ78" s="4">
        <f>+('3 Planilla Preadjudicación OTIC'!BQ78)</f>
        <v>0</v>
      </c>
      <c r="BR78" s="4">
        <f>+('3 Planilla Preadjudicación OTIC'!BR78)</f>
        <v>0</v>
      </c>
      <c r="BS78" s="4">
        <f>+('3 Planilla Preadjudicación OTIC'!BS78)</f>
        <v>0</v>
      </c>
      <c r="BT78" s="4">
        <f>+('3 Planilla Preadjudicación OTIC'!BT78)</f>
        <v>0</v>
      </c>
      <c r="BU78" s="85">
        <f>IF(VLOOKUP(A78,'BD OFICIAL'!$A$1:$AL$2098,7,0)=D78,0,1)</f>
        <v>0</v>
      </c>
      <c r="BV78" s="85">
        <f>IF(VLOOKUP(A78,'BD OFICIAL'!$A$1:$AL$2098,11,0)=J78,0,1)</f>
        <v>0</v>
      </c>
      <c r="BW78" s="85">
        <f>IF(VLOOKUP(A78,'BD OFICIAL'!$A$1:$AL$2098,13,0)=L78,0,1)</f>
        <v>0</v>
      </c>
      <c r="BX78" s="2">
        <f>IF(VLOOKUP(A78,'BD OFICIAL'!$A$1:$AL$2098,16,0)=O78,0,1)</f>
        <v>0</v>
      </c>
      <c r="BY78" s="2">
        <f>IF(VLOOKUP(A78,'BD OFICIAL'!$A$1:$AL$2098,17,0)=P78,0,1)</f>
        <v>0</v>
      </c>
      <c r="BZ78" s="2">
        <f>IF(VLOOKUP(A78,'BD OFICIAL'!$A$1:$AL$2098,19,0)=R78,0,1)</f>
        <v>0</v>
      </c>
      <c r="CA78" s="2">
        <f>IF(VLOOKUP(A78,'BD OFICIAL'!$A$1:$AL$2098,21,0)=T78,0,1)</f>
        <v>0</v>
      </c>
      <c r="CB78" s="2">
        <f>IF(VLOOKUP(A78,'BD OFICIAL'!$A$1:$AL$2098,24,0)=AK78,0,1)</f>
        <v>0</v>
      </c>
      <c r="CC78" s="2">
        <f>IF(VLOOKUP(A78,'BD OFICIAL'!$A$1:$AL$2098,25,0)=X78,0,1)</f>
        <v>0</v>
      </c>
      <c r="CD78" s="2">
        <f>IF(VLOOKUP(A78,'BD OFICIAL'!$A$1:$AL$2098,26,0)=Y78,0,1)</f>
        <v>0</v>
      </c>
      <c r="CE78" s="2">
        <f>IF(VLOOKUP(A78,'BD OFICIAL'!$A$1:$AL$2098,27,0)=Z78,0,1)</f>
        <v>0</v>
      </c>
      <c r="CF78" s="2">
        <f>IF(VLOOKUP(A78,'BD OFICIAL'!$A$1:$AL$2098,28,0)=AA78,0,1)</f>
        <v>0</v>
      </c>
      <c r="CG78" s="2">
        <f>IF(VLOOKUP(A78,'BD OFICIAL'!$A$1:$AL$2098,33,0)=AF78,0,1)</f>
        <v>0</v>
      </c>
      <c r="CH78" s="2">
        <f>IF(VLOOKUP(A78,'BD OFICIAL'!$A$1:$AL$2098,35,0)=AH78,0,1)</f>
        <v>0</v>
      </c>
      <c r="CI78" s="85">
        <f>IF(VLOOKUP(A78,'BD OFICIAL'!$A$1:$AL$2098,34,0)=AL78,0,1)</f>
        <v>0</v>
      </c>
      <c r="CJ78" s="12">
        <f>VLOOKUP(A78,'BD OFICIAL'!$A$1:$AM$2098,36,0)*AM78-AP78</f>
        <v>0</v>
      </c>
      <c r="CK78" s="85" t="str">
        <f t="shared" si="54"/>
        <v>SSH</v>
      </c>
      <c r="CL78" s="85" t="str">
        <f t="shared" si="55"/>
        <v>SI</v>
      </c>
      <c r="CM78" s="85" t="str">
        <f t="shared" si="35"/>
        <v>NO</v>
      </c>
      <c r="CN78" s="31">
        <f t="shared" si="36"/>
        <v>0</v>
      </c>
      <c r="CO78" s="31">
        <f t="shared" si="56"/>
        <v>0</v>
      </c>
      <c r="CP78" s="31">
        <f t="shared" si="37"/>
        <v>0</v>
      </c>
      <c r="CQ78" s="31">
        <f>IF(Y78="NO",0,IF(Y78="SI",IF(VLOOKUP(A78,'BD OFICIAL'!$A:$AO,40,0)=AQ78,0,1)))</f>
        <v>0</v>
      </c>
      <c r="CR78" s="31">
        <f>IF(Z78="NO",0,IF(Z78="SI",IF(VLOOKUP(B78,'BD OFICIAL'!$A:$AO,41,0)=AS78,0,1)))</f>
        <v>0</v>
      </c>
      <c r="CS78" s="31">
        <f t="shared" si="57"/>
        <v>0</v>
      </c>
      <c r="CT78" s="31">
        <f t="shared" si="58"/>
        <v>0</v>
      </c>
      <c r="CU78" s="31">
        <f>IF(VLOOKUP(A78,'BD OFICIAL'!$A$1:$AL$1056,31,0)="SI",IF(AT78&gt;0,0,1),IF(AT78=0,0,1))</f>
        <v>0</v>
      </c>
      <c r="CV78" s="31">
        <f t="shared" si="59"/>
        <v>0</v>
      </c>
      <c r="CW78" s="31">
        <f t="shared" si="38"/>
        <v>0</v>
      </c>
      <c r="CX78" s="85" t="str">
        <f t="shared" si="39"/>
        <v>SI</v>
      </c>
      <c r="CY78" s="31">
        <f t="shared" si="40"/>
        <v>0</v>
      </c>
      <c r="CZ78" s="85" t="str">
        <f>IF(ISERROR(VLOOKUP(AI78,EXPERIENCIA!$A$1:$C$2100,1,0)),"NO","SI")</f>
        <v>SI</v>
      </c>
      <c r="DA78" s="85">
        <f>IF(CX78="no","NO APLICA",IF(AX78=0,"ERROR NOTA",IF(AND(AX78&gt;1,CZ78="NO"),"ERROR NOTA",IF(AND(CZ78="NO",AX78=1),0,IF(VLOOKUP(AI78,EXPERIENCIA!$A$1:$C$2100,3,0)=AX78,0,"ERROR NOTA")))))</f>
        <v>0</v>
      </c>
      <c r="DB78" s="85" t="str">
        <f>IF(ISERROR(VLOOKUP(AI78,COMPORTAMIENTO!$A$1:$C$2100,1,0)),"NO","SI")</f>
        <v>SI</v>
      </c>
      <c r="DC78" s="85">
        <f>IF(CX78="NO","NO APLICA",IF(AY78=0,"ERROR NOTA",IF(AND(DB78="NO",AY78=7),0,IF(VLOOKUP(AI78,COMPORTAMIENTO!$A$2:$H$2100,8,0)=AY78,0,"ERROR NOTA"))))</f>
        <v>0</v>
      </c>
      <c r="DD78" s="104">
        <f t="shared" si="41"/>
        <v>0.5</v>
      </c>
      <c r="DE78" s="104">
        <f t="shared" si="42"/>
        <v>0.70000000000000007</v>
      </c>
      <c r="DF78" s="85" t="str">
        <f t="shared" si="60"/>
        <v>SI</v>
      </c>
      <c r="DG78" s="85">
        <f t="shared" si="43"/>
        <v>0</v>
      </c>
      <c r="DH78" s="85">
        <f t="shared" si="44"/>
        <v>0</v>
      </c>
      <c r="DI78" s="85">
        <f t="shared" si="45"/>
        <v>0</v>
      </c>
      <c r="DJ78" s="12">
        <f t="shared" si="46"/>
        <v>7.0000000000000009</v>
      </c>
      <c r="DK78" s="7">
        <f t="shared" si="47"/>
        <v>7.0000000000000009</v>
      </c>
      <c r="DL78" s="12">
        <f t="shared" si="61"/>
        <v>5075</v>
      </c>
      <c r="DM78" s="12">
        <f>VLOOKUP(A78,'5 TD'!$A:$B,2,0)</f>
        <v>5075</v>
      </c>
      <c r="DN78" s="7">
        <f t="shared" si="62"/>
        <v>7</v>
      </c>
      <c r="DO78" s="85" t="str">
        <f t="shared" si="48"/>
        <v>APROBADO</v>
      </c>
      <c r="DP78" s="85" t="str">
        <f t="shared" si="49"/>
        <v>APROBADO</v>
      </c>
      <c r="DQ78" s="7">
        <f t="shared" si="50"/>
        <v>6.8</v>
      </c>
      <c r="DR78" s="85" t="str">
        <f t="shared" si="63"/>
        <v>APROBADO</v>
      </c>
      <c r="DS78" s="2" t="str">
        <f>+('3 Planilla Preadjudicación OTIC'!BN78)</f>
        <v>NO</v>
      </c>
      <c r="DT78" s="2">
        <f>IF(DR78="APROBADO",VLOOKUP(A78,'5 TD'!$D$3:$E$270,2,0),"NO APLICA")</f>
        <v>7</v>
      </c>
      <c r="DU78" s="2" t="str">
        <f t="shared" si="64"/>
        <v>NO</v>
      </c>
      <c r="DV78" s="2" t="str">
        <f>IF(DU78="SI",VLOOKUP(A78,'5 TD'!$G$3:$H$270,2,0),"NO APLICA ")</f>
        <v xml:space="preserve">NO APLICA </v>
      </c>
      <c r="DW78" s="2" t="str">
        <f t="shared" si="65"/>
        <v>NO</v>
      </c>
      <c r="DX78" s="2" t="str">
        <f>IF(DW78="SI",VLOOKUP(A78,'5 TD'!$J$4:$K$472,2,0),"NO APLICA")</f>
        <v>NO APLICA</v>
      </c>
      <c r="DY78" s="2" t="str">
        <f t="shared" si="66"/>
        <v>NO APLICA</v>
      </c>
      <c r="DZ78" s="7" t="str">
        <f>IF(DY78="SI",VLOOKUP(A78,'5 TD'!$M$4:$N$350,2,0),"NO APLICA")</f>
        <v>NO APLICA</v>
      </c>
      <c r="EA78" s="2" t="str">
        <f t="shared" si="67"/>
        <v>NO APLICA</v>
      </c>
      <c r="EB78" s="12" t="str">
        <f t="shared" si="68"/>
        <v/>
      </c>
      <c r="EC78" s="12" t="str">
        <f>IF(EA78="SI",VLOOKUP(A78,'5 TD'!$V$4:$W$479,2,0),"NO APLICA")</f>
        <v>NO APLICA</v>
      </c>
      <c r="ED78" s="2" t="str">
        <f t="shared" si="51"/>
        <v>NO</v>
      </c>
      <c r="EE78" s="79" t="str">
        <f>IF(ED78="SI",VLOOKUP(AI78,COMPORTAMIENTO!$A$1:$H$2100,7,0),"NO APLICA")</f>
        <v>NO APLICA</v>
      </c>
      <c r="EF78" s="12" t="str">
        <f>IF(ED78="SI",VLOOKUP(A78,'5 TD'!$P$2:$Q$479,2,0),"NO APLICA")</f>
        <v>NO APLICA</v>
      </c>
      <c r="EG78" s="2" t="str">
        <f t="shared" si="52"/>
        <v>NO</v>
      </c>
      <c r="EH78" s="2">
        <f>IF(CZ78="no",0,VLOOKUP(AI78,EXPERIENCIA!$A$1:$C$2100,2,0))</f>
        <v>53</v>
      </c>
      <c r="EI78" s="2">
        <f>IF(CZ78="si",VLOOKUP(A78,'5 TD'!$S$3:$T$2103,2,0),0)</f>
        <v>164</v>
      </c>
      <c r="EJ78" s="2" t="str">
        <f t="shared" si="53"/>
        <v>NO</v>
      </c>
      <c r="EK78" s="2">
        <f>+('3 Planilla Preadjudicación OTIC'!BU78)</f>
        <v>0</v>
      </c>
      <c r="EL78" s="4"/>
      <c r="EM78" s="3"/>
      <c r="EN78" s="3"/>
      <c r="EQ78" s="86"/>
    </row>
    <row r="79" spans="1:147" ht="15" customHeight="1" x14ac:dyDescent="0.3">
      <c r="A79" s="2">
        <f>+('3 Planilla Preadjudicación OTIC'!A79)</f>
        <v>14422</v>
      </c>
      <c r="B79" s="2" t="str">
        <f>+('3 Planilla Preadjudicación OTIC'!B79)</f>
        <v>65181652-1</v>
      </c>
      <c r="C79" s="4">
        <f>+('3 Planilla Preadjudicación OTIC'!E79)</f>
        <v>2025</v>
      </c>
      <c r="D79" s="4" t="str">
        <f>+('3 Planilla Preadjudicación OTIC'!F79)</f>
        <v>MANDATO</v>
      </c>
      <c r="E79" s="4" t="str">
        <f>+('3 Planilla Preadjudicación OTIC'!G79)</f>
        <v>96505760-9</v>
      </c>
      <c r="F79" s="4" t="str">
        <f>+('3 Planilla Preadjudicación OTIC'!H79)</f>
        <v>COLBÚN</v>
      </c>
      <c r="G79" s="4"/>
      <c r="H79" s="4"/>
      <c r="I79" s="4" t="str">
        <f>+('3 Planilla Preadjudicación OTIC'!I79)</f>
        <v>TÉCNICAS DE SOLDADURA POR OXIGÁS, ARCO VOLTAICO, TIG Y MIG</v>
      </c>
      <c r="J79" s="4" t="str">
        <f>+('3 Planilla Preadjudicación OTIC'!J79)</f>
        <v>PF0622</v>
      </c>
      <c r="K79" s="4" t="str">
        <f>+('3 Planilla Preadjudicación OTIC'!K79)</f>
        <v>TÉCNICAS PARA EL EMPRENDIMIENTO</v>
      </c>
      <c r="L79" s="4" t="str">
        <f>+('3 Planilla Preadjudicación OTIC'!L79)</f>
        <v>PF0921</v>
      </c>
      <c r="M79" s="2">
        <f>+('3 Planilla Preadjudicación OTIC'!M79)</f>
        <v>8</v>
      </c>
      <c r="N79" s="4" t="str">
        <f>+('3 Planilla Preadjudicación OTIC'!N79)</f>
        <v>BIO BIO</v>
      </c>
      <c r="O79" s="4" t="str">
        <f>+('3 Planilla Preadjudicación OTIC'!O79)</f>
        <v>CABRERO</v>
      </c>
      <c r="P79" s="4" t="str">
        <f>+('3 Planilla Preadjudicación OTIC'!P79)</f>
        <v>EMPRENDEDORES/AS INFORMALES O PERSONAS VULNERABLES PERTENECIENTES AL 80% MAS VULNERABLE</v>
      </c>
      <c r="Q79" s="4" t="str">
        <f>+('3 Planilla Preadjudicación OTIC'!Q79)</f>
        <v>PRESENCIAL</v>
      </c>
      <c r="R79" s="4" t="str">
        <f>+('3 Planilla Preadjudicación OTIC'!R79)</f>
        <v>INDEPENDIENTE</v>
      </c>
      <c r="S79" s="4">
        <f>+('3 Planilla Preadjudicación OTIC'!S79)</f>
        <v>68</v>
      </c>
      <c r="T79" s="2">
        <f>+('3 Planilla Preadjudicación OTIC'!T79)</f>
        <v>10</v>
      </c>
      <c r="U79" s="2">
        <f>+('3 Planilla Preadjudicación OTIC'!U79)</f>
        <v>260</v>
      </c>
      <c r="V79" s="2">
        <f>+('3 Planilla Preadjudicación OTIC'!V79)</f>
        <v>12</v>
      </c>
      <c r="W79" s="2">
        <f>+('3 Planilla Preadjudicación OTIC'!W79)</f>
        <v>272</v>
      </c>
      <c r="X79" s="2">
        <f>+('3 Planilla Preadjudicación OTIC'!X79)</f>
        <v>4</v>
      </c>
      <c r="Y79" s="2" t="str">
        <f>+('3 Planilla Preadjudicación OTIC'!Y79)</f>
        <v>SI</v>
      </c>
      <c r="Z79" s="2" t="str">
        <f>+('3 Planilla Preadjudicación OTIC'!Z79)</f>
        <v>NO</v>
      </c>
      <c r="AA79" s="2" t="str">
        <f>+('3 Planilla Preadjudicación OTIC'!AA79)</f>
        <v>SI</v>
      </c>
      <c r="AB79" s="4" t="str">
        <f>+('3 Planilla Preadjudicación OTIC'!AB79)</f>
        <v>SE AJUSTA A PLAN FORMATIVO</v>
      </c>
      <c r="AC79" s="4" t="str">
        <f>+('3 Planilla Preadjudicación OTIC'!AC79)</f>
        <v>HOMBRES Y MUJERES DE 18 AÑOS O MAS, QUE PERTENECEN AL 80% MAS VULNERABLES, RESIDEN EN LA COMUNA DE CABRERO Y QUE TENGAN EDUCACIÓN BÁSICA COMPLETA DE PREFERENCIA; NOCIONES BÁSICAS DE OPERACIONES MATEMÁTICAS (SUMA, RESTA, MULTIPLICACIÓN, DIVISIÓN).</v>
      </c>
      <c r="AD79" s="2" t="str">
        <f>+('3 Planilla Preadjudicación OTIC'!AD79)</f>
        <v>SI</v>
      </c>
      <c r="AE79" s="4" t="str">
        <f>+('3 Planilla Preadjudicación OTIC'!AE79)</f>
        <v>CERTIFICACIÓN COMO SOLDADOR.</v>
      </c>
      <c r="AF79" s="2" t="str">
        <f>+('3 Planilla Preadjudicación OTIC'!AF79)</f>
        <v>CERRADA</v>
      </c>
      <c r="AG79" s="2">
        <f>+('3 Planilla Preadjudicación OTIC'!AG79)</f>
        <v>68</v>
      </c>
      <c r="AH79" s="2">
        <f>+('3 Planilla Preadjudicación OTIC'!AH79)</f>
        <v>2</v>
      </c>
      <c r="AI79" s="135" t="str">
        <f>+('3 Planilla Preadjudicación OTIC'!AI79)</f>
        <v>96940970-4</v>
      </c>
      <c r="AJ79" s="4" t="str">
        <f>+('3 Planilla Preadjudicación OTIC'!AJ79)</f>
        <v>INFOLAND CAPACITACION LIMITADA</v>
      </c>
      <c r="AK79" s="2">
        <f>+('3 Planilla Preadjudicación OTIC'!AK79)</f>
        <v>272</v>
      </c>
      <c r="AL79" s="2">
        <f>+('3 Planilla Preadjudicación OTIC'!AL79)</f>
        <v>68</v>
      </c>
      <c r="AM79" s="12">
        <f>+('3 Planilla Preadjudicación OTIC'!AM79)</f>
        <v>5075</v>
      </c>
      <c r="AN79" s="12">
        <f>+('3 Planilla Preadjudicación OTIC'!AN79)</f>
        <v>100000</v>
      </c>
      <c r="AO79" s="12">
        <f>+('3 Planilla Preadjudicación OTIC'!AO79)</f>
        <v>250000</v>
      </c>
      <c r="AP79" s="12">
        <f>+('3 Planilla Preadjudicación OTIC'!AP79)</f>
        <v>13804000</v>
      </c>
      <c r="AQ79" s="12">
        <f>+('3 Planilla Preadjudicación OTIC'!AQ79)</f>
        <v>2720000</v>
      </c>
      <c r="AR79" s="12">
        <f>+('3 Planilla Preadjudicación OTIC'!AR79)</f>
        <v>1000000</v>
      </c>
      <c r="AS79" s="12">
        <f>+('3 Planilla Preadjudicación OTIC'!AS79)</f>
        <v>0</v>
      </c>
      <c r="AT79" s="12">
        <f>+('3 Planilla Preadjudicación OTIC'!AT79)</f>
        <v>2500000</v>
      </c>
      <c r="AU79" s="12">
        <f>+('3 Planilla Preadjudicación OTIC'!AU79)</f>
        <v>20024000</v>
      </c>
      <c r="AV79" s="2" t="str">
        <f>+('3 Planilla Preadjudicación OTIC'!AV79)</f>
        <v>SI</v>
      </c>
      <c r="AW79" s="4">
        <f>+('3 Planilla Preadjudicación OTIC'!AW79)</f>
        <v>0</v>
      </c>
      <c r="AX79" s="2">
        <f>+('3 Planilla Preadjudicación OTIC'!AX79)</f>
        <v>5</v>
      </c>
      <c r="AY79" s="2">
        <f>+('3 Planilla Preadjudicación OTIC'!AY79)</f>
        <v>7</v>
      </c>
      <c r="AZ79" s="2">
        <f>+('3 Planilla Preadjudicación OTIC'!AZ79)</f>
        <v>0</v>
      </c>
      <c r="BA79" s="2">
        <f>+('3 Planilla Preadjudicación OTIC'!BA79)</f>
        <v>0</v>
      </c>
      <c r="BB79" s="2">
        <f>+('3 Planilla Preadjudicación OTIC'!BB79)</f>
        <v>0</v>
      </c>
      <c r="BC79" s="2">
        <f>+('3 Planilla Preadjudicación OTIC'!BC79)</f>
        <v>0</v>
      </c>
      <c r="BD79" s="2">
        <f>+('3 Planilla Preadjudicación OTIC'!BD79)</f>
        <v>0</v>
      </c>
      <c r="BE79" s="2">
        <f>+('3 Planilla Preadjudicación OTIC'!BE79)</f>
        <v>0</v>
      </c>
      <c r="BF79" s="2">
        <f>+('3 Planilla Preadjudicación OTIC'!BF79)</f>
        <v>0</v>
      </c>
      <c r="BG79" s="2">
        <f>+('3 Planilla Preadjudicación OTIC'!BG79)</f>
        <v>5</v>
      </c>
      <c r="BH79" s="2">
        <f>+('3 Planilla Preadjudicación OTIC'!BH79)</f>
        <v>5</v>
      </c>
      <c r="BI79" s="2">
        <f>+('3 Planilla Preadjudicación OTIC'!BI79)</f>
        <v>7</v>
      </c>
      <c r="BJ79" s="2">
        <f>+('3 Planilla Preadjudicación OTIC'!BJ79)</f>
        <v>7</v>
      </c>
      <c r="BK79" s="2">
        <f>+('3 Planilla Preadjudicación OTIC'!BK79)</f>
        <v>7</v>
      </c>
      <c r="BL79" s="2">
        <f>+('3 Planilla Preadjudicación OTIC'!BL79)</f>
        <v>7</v>
      </c>
      <c r="BM79" s="104">
        <f>ROUND(('3 Planilla Preadjudicación OTIC'!BM79),1)</f>
        <v>5.9</v>
      </c>
      <c r="BN79" s="4" t="str">
        <f>+('3 Planilla Preadjudicación OTIC'!BN79)</f>
        <v>NO</v>
      </c>
      <c r="BO79" s="4">
        <f>+('3 Planilla Preadjudicación OTIC'!BO79)</f>
        <v>0</v>
      </c>
      <c r="BP79" s="4">
        <f>+('3 Planilla Preadjudicación OTIC'!BP79)</f>
        <v>0</v>
      </c>
      <c r="BQ79" s="4">
        <f>+('3 Planilla Preadjudicación OTIC'!BQ79)</f>
        <v>0</v>
      </c>
      <c r="BR79" s="4">
        <f>+('3 Planilla Preadjudicación OTIC'!BR79)</f>
        <v>0</v>
      </c>
      <c r="BS79" s="4">
        <f>+('3 Planilla Preadjudicación OTIC'!BS79)</f>
        <v>0</v>
      </c>
      <c r="BT79" s="4">
        <f>+('3 Planilla Preadjudicación OTIC'!BT79)</f>
        <v>0</v>
      </c>
      <c r="BU79" s="85">
        <f>IF(VLOOKUP(A79,'BD OFICIAL'!$A$1:$AL$2098,7,0)=D79,0,1)</f>
        <v>0</v>
      </c>
      <c r="BV79" s="85">
        <f>IF(VLOOKUP(A79,'BD OFICIAL'!$A$1:$AL$2098,11,0)=J79,0,1)</f>
        <v>0</v>
      </c>
      <c r="BW79" s="85">
        <f>IF(VLOOKUP(A79,'BD OFICIAL'!$A$1:$AL$2098,13,0)=L79,0,1)</f>
        <v>0</v>
      </c>
      <c r="BX79" s="2">
        <f>IF(VLOOKUP(A79,'BD OFICIAL'!$A$1:$AL$2098,16,0)=O79,0,1)</f>
        <v>0</v>
      </c>
      <c r="BY79" s="2">
        <f>IF(VLOOKUP(A79,'BD OFICIAL'!$A$1:$AL$2098,17,0)=P79,0,1)</f>
        <v>0</v>
      </c>
      <c r="BZ79" s="2">
        <f>IF(VLOOKUP(A79,'BD OFICIAL'!$A$1:$AL$2098,19,0)=R79,0,1)</f>
        <v>0</v>
      </c>
      <c r="CA79" s="2">
        <f>IF(VLOOKUP(A79,'BD OFICIAL'!$A$1:$AL$2098,21,0)=T79,0,1)</f>
        <v>0</v>
      </c>
      <c r="CB79" s="2">
        <f>IF(VLOOKUP(A79,'BD OFICIAL'!$A$1:$AL$2098,24,0)=AK79,0,1)</f>
        <v>0</v>
      </c>
      <c r="CC79" s="2">
        <f>IF(VLOOKUP(A79,'BD OFICIAL'!$A$1:$AL$2098,25,0)=X79,0,1)</f>
        <v>0</v>
      </c>
      <c r="CD79" s="2">
        <f>IF(VLOOKUP(A79,'BD OFICIAL'!$A$1:$AL$2098,26,0)=Y79,0,1)</f>
        <v>0</v>
      </c>
      <c r="CE79" s="2">
        <f>IF(VLOOKUP(A79,'BD OFICIAL'!$A$1:$AL$2098,27,0)=Z79,0,1)</f>
        <v>0</v>
      </c>
      <c r="CF79" s="2">
        <f>IF(VLOOKUP(A79,'BD OFICIAL'!$A$1:$AL$2098,28,0)=AA79,0,1)</f>
        <v>0</v>
      </c>
      <c r="CG79" s="2">
        <f>IF(VLOOKUP(A79,'BD OFICIAL'!$A$1:$AL$2098,33,0)=AF79,0,1)</f>
        <v>0</v>
      </c>
      <c r="CH79" s="2">
        <f>IF(VLOOKUP(A79,'BD OFICIAL'!$A$1:$AL$2098,35,0)=AH79,0,1)</f>
        <v>0</v>
      </c>
      <c r="CI79" s="85">
        <f>IF(VLOOKUP(A79,'BD OFICIAL'!$A$1:$AL$2098,34,0)=AL79,0,1)</f>
        <v>0</v>
      </c>
      <c r="CJ79" s="12">
        <f>VLOOKUP(A79,'BD OFICIAL'!$A$1:$AM$2098,36,0)*AM79-AP79</f>
        <v>0</v>
      </c>
      <c r="CK79" s="85" t="str">
        <f t="shared" si="54"/>
        <v>SHMAN</v>
      </c>
      <c r="CL79" s="85" t="str">
        <f t="shared" si="55"/>
        <v>SI</v>
      </c>
      <c r="CM79" s="85" t="str">
        <f t="shared" si="35"/>
        <v>NO</v>
      </c>
      <c r="CN79" s="31">
        <f t="shared" si="36"/>
        <v>0</v>
      </c>
      <c r="CO79" s="31">
        <f t="shared" si="56"/>
        <v>0</v>
      </c>
      <c r="CP79" s="31">
        <f t="shared" si="37"/>
        <v>0</v>
      </c>
      <c r="CQ79" s="31">
        <f>IF(Y79="NO",0,IF(Y79="SI",IF(VLOOKUP(A79,'BD OFICIAL'!$A:$AO,40,0)=AQ79,0,1)))</f>
        <v>0</v>
      </c>
      <c r="CR79" s="31">
        <f>IF(Z79="NO",0,IF(Z79="SI",IF(VLOOKUP(B79,'BD OFICIAL'!$A:$AO,41,0)=AS79,0,1)))</f>
        <v>0</v>
      </c>
      <c r="CS79" s="31">
        <f t="shared" si="57"/>
        <v>0</v>
      </c>
      <c r="CT79" s="31">
        <f t="shared" si="58"/>
        <v>0</v>
      </c>
      <c r="CU79" s="31">
        <f>IF(VLOOKUP(A79,'BD OFICIAL'!$A$1:$AL$1056,31,0)="SI",IF(AT79&gt;0,0,1),IF(AT79=0,0,1))</f>
        <v>0</v>
      </c>
      <c r="CV79" s="31">
        <f t="shared" si="59"/>
        <v>0</v>
      </c>
      <c r="CW79" s="31">
        <f t="shared" si="38"/>
        <v>0</v>
      </c>
      <c r="CX79" s="85" t="str">
        <f t="shared" si="39"/>
        <v>SI</v>
      </c>
      <c r="CY79" s="31">
        <f t="shared" si="40"/>
        <v>0</v>
      </c>
      <c r="CZ79" s="85" t="str">
        <f>IF(ISERROR(VLOOKUP(AI79,EXPERIENCIA!$A$1:$C$2100,1,0)),"NO","SI")</f>
        <v>SI</v>
      </c>
      <c r="DA79" s="85">
        <f>IF(CX79="no","NO APLICA",IF(AX79=0,"ERROR NOTA",IF(AND(AX79&gt;1,CZ79="NO"),"ERROR NOTA",IF(AND(CZ79="NO",AX79=1),0,IF(VLOOKUP(AI79,EXPERIENCIA!$A$1:$C$2100,3,0)=AX79,0,"ERROR NOTA")))))</f>
        <v>0</v>
      </c>
      <c r="DB79" s="85" t="str">
        <f>IF(ISERROR(VLOOKUP(AI79,COMPORTAMIENTO!$A$1:$C$2100,1,0)),"NO","SI")</f>
        <v>SI</v>
      </c>
      <c r="DC79" s="85">
        <f>IF(CX79="NO","NO APLICA",IF(AY79=0,"ERROR NOTA",IF(AND(DB79="NO",AY79=7),0,IF(VLOOKUP(AI79,COMPORTAMIENTO!$A$2:$H$2100,8,0)=AY79,0,"ERROR NOTA"))))</f>
        <v>0</v>
      </c>
      <c r="DD79" s="104">
        <f t="shared" si="41"/>
        <v>0.5</v>
      </c>
      <c r="DE79" s="104">
        <f t="shared" si="42"/>
        <v>0.70000000000000007</v>
      </c>
      <c r="DF79" s="85" t="str">
        <f t="shared" si="60"/>
        <v>SI</v>
      </c>
      <c r="DG79" s="85">
        <f t="shared" si="43"/>
        <v>0</v>
      </c>
      <c r="DH79" s="85">
        <f t="shared" si="44"/>
        <v>0</v>
      </c>
      <c r="DI79" s="85">
        <f t="shared" si="45"/>
        <v>0</v>
      </c>
      <c r="DJ79" s="7">
        <f t="shared" si="46"/>
        <v>5.8000000000000007</v>
      </c>
      <c r="DK79" s="7">
        <f t="shared" si="47"/>
        <v>5.8000000000000007</v>
      </c>
      <c r="DL79" s="12">
        <f t="shared" si="61"/>
        <v>5075</v>
      </c>
      <c r="DM79" s="12">
        <f>VLOOKUP(A79,'5 TD'!$A:$B,2,0)</f>
        <v>5075</v>
      </c>
      <c r="DN79" s="7">
        <f t="shared" si="62"/>
        <v>7</v>
      </c>
      <c r="DO79" s="85" t="str">
        <f t="shared" si="48"/>
        <v>APROBADO</v>
      </c>
      <c r="DP79" s="85" t="str">
        <f t="shared" si="49"/>
        <v>APROBADO</v>
      </c>
      <c r="DQ79" s="7">
        <f t="shared" si="50"/>
        <v>5.9</v>
      </c>
      <c r="DR79" s="85" t="str">
        <f t="shared" si="63"/>
        <v>APROBADO</v>
      </c>
      <c r="DS79" s="2" t="str">
        <f>+('3 Planilla Preadjudicación OTIC'!BN79)</f>
        <v>NO</v>
      </c>
      <c r="DT79" s="2">
        <f>IF(DR79="APROBADO",VLOOKUP(A79,'5 TD'!$D$3:$E$270,2,0),"NO APLICA")</f>
        <v>7</v>
      </c>
      <c r="DU79" s="2" t="str">
        <f t="shared" si="64"/>
        <v>NO</v>
      </c>
      <c r="DV79" s="2" t="str">
        <f>IF(DU79="SI",VLOOKUP(A79,'5 TD'!$G$3:$H$270,2,0),"NO APLICA ")</f>
        <v xml:space="preserve">NO APLICA </v>
      </c>
      <c r="DW79" s="2" t="str">
        <f t="shared" si="65"/>
        <v>NO</v>
      </c>
      <c r="DX79" s="2" t="str">
        <f>IF(DW79="SI",VLOOKUP(A79,'5 TD'!$J$4:$K$472,2,0),"NO APLICA")</f>
        <v>NO APLICA</v>
      </c>
      <c r="DY79" s="2" t="str">
        <f t="shared" si="66"/>
        <v>NO APLICA</v>
      </c>
      <c r="DZ79" s="7" t="str">
        <f>IF(DY79="SI",VLOOKUP(A79,'5 TD'!$M$4:$N$350,2,0),"NO APLICA")</f>
        <v>NO APLICA</v>
      </c>
      <c r="EA79" s="2" t="str">
        <f t="shared" si="67"/>
        <v>NO APLICA</v>
      </c>
      <c r="EB79" s="12" t="str">
        <f t="shared" si="68"/>
        <v/>
      </c>
      <c r="EC79" s="12" t="str">
        <f>IF(EA79="SI",VLOOKUP(A79,'5 TD'!$V$4:$W$479,2,0),"NO APLICA")</f>
        <v>NO APLICA</v>
      </c>
      <c r="ED79" s="2" t="str">
        <f t="shared" si="51"/>
        <v>NO</v>
      </c>
      <c r="EE79" s="79" t="str">
        <f>IF(ED79="SI",VLOOKUP(AI79,COMPORTAMIENTO!$A$1:$H$2100,7,0),"NO APLICA")</f>
        <v>NO APLICA</v>
      </c>
      <c r="EF79" s="12" t="str">
        <f>IF(ED79="SI",VLOOKUP(A79,'5 TD'!$P$2:$Q$479,2,0),"NO APLICA")</f>
        <v>NO APLICA</v>
      </c>
      <c r="EG79" s="2" t="str">
        <f t="shared" si="52"/>
        <v>NO</v>
      </c>
      <c r="EH79" s="2">
        <f>IF(CZ79="no",0,VLOOKUP(AI79,EXPERIENCIA!$A$1:$C$2100,2,0))</f>
        <v>53</v>
      </c>
      <c r="EI79" s="2">
        <f>IF(CZ79="si",VLOOKUP(A79,'5 TD'!$S$3:$T$2103,2,0),0)</f>
        <v>164</v>
      </c>
      <c r="EJ79" s="2" t="str">
        <f t="shared" si="53"/>
        <v>NO</v>
      </c>
      <c r="EK79" s="2">
        <f>+('3 Planilla Preadjudicación OTIC'!BU79)</f>
        <v>0</v>
      </c>
      <c r="EL79" s="4"/>
      <c r="EM79" s="3"/>
      <c r="EN79" s="3"/>
      <c r="EQ79" s="86"/>
    </row>
    <row r="80" spans="1:147" ht="15" customHeight="1" x14ac:dyDescent="0.3">
      <c r="A80" s="2">
        <f>+('3 Planilla Preadjudicación OTIC'!A80)</f>
        <v>14430</v>
      </c>
      <c r="B80" s="2" t="str">
        <f>+('3 Planilla Preadjudicación OTIC'!B80)</f>
        <v>65181652-1</v>
      </c>
      <c r="C80" s="4">
        <f>+('3 Planilla Preadjudicación OTIC'!E80)</f>
        <v>2025</v>
      </c>
      <c r="D80" s="4" t="str">
        <f>+('3 Planilla Preadjudicación OTIC'!F80)</f>
        <v>MANDATO</v>
      </c>
      <c r="E80" s="4" t="str">
        <f>+('3 Planilla Preadjudicación OTIC'!G80)</f>
        <v>96505760-9</v>
      </c>
      <c r="F80" s="4" t="str">
        <f>+('3 Planilla Preadjudicación OTIC'!H80)</f>
        <v>COLBÚN</v>
      </c>
      <c r="G80" s="4"/>
      <c r="H80" s="4"/>
      <c r="I80" s="4" t="str">
        <f>+('3 Planilla Preadjudicación OTIC'!I80)</f>
        <v>TÉCNICAS DE SOLDADURA POR OXIGÁS, ARCO VOLTAICO, TIG Y MIG</v>
      </c>
      <c r="J80" s="4" t="str">
        <f>+('3 Planilla Preadjudicación OTIC'!J80)</f>
        <v>PF0622</v>
      </c>
      <c r="K80" s="4" t="str">
        <f>+('3 Planilla Preadjudicación OTIC'!K80)</f>
        <v>TÉCNICAS PARA EL EMPRENDIMIENTO</v>
      </c>
      <c r="L80" s="4" t="str">
        <f>+('3 Planilla Preadjudicación OTIC'!L80)</f>
        <v>PF0921</v>
      </c>
      <c r="M80" s="2">
        <f>+('3 Planilla Preadjudicación OTIC'!M80)</f>
        <v>7</v>
      </c>
      <c r="N80" s="4" t="str">
        <f>+('3 Planilla Preadjudicación OTIC'!N80)</f>
        <v>MAULE</v>
      </c>
      <c r="O80" s="4" t="str">
        <f>+('3 Planilla Preadjudicación OTIC'!O80)</f>
        <v>COLBÚN</v>
      </c>
      <c r="P80" s="4" t="str">
        <f>+('3 Planilla Preadjudicación OTIC'!P80)</f>
        <v>EMPRENDEDORES/AS INFORMALES O PERSONAS VULNERABLES PERTENECIENTES AL 80% MAS VULNERABLE</v>
      </c>
      <c r="Q80" s="4" t="str">
        <f>+('3 Planilla Preadjudicación OTIC'!Q80)</f>
        <v>PRESENCIAL</v>
      </c>
      <c r="R80" s="4" t="str">
        <f>+('3 Planilla Preadjudicación OTIC'!R80)</f>
        <v>INDEPENDIENTE</v>
      </c>
      <c r="S80" s="4">
        <f>+('3 Planilla Preadjudicación OTIC'!S80)</f>
        <v>68</v>
      </c>
      <c r="T80" s="2">
        <f>+('3 Planilla Preadjudicación OTIC'!T80)</f>
        <v>10</v>
      </c>
      <c r="U80" s="2">
        <f>+('3 Planilla Preadjudicación OTIC'!U80)</f>
        <v>260</v>
      </c>
      <c r="V80" s="2">
        <f>+('3 Planilla Preadjudicación OTIC'!V80)</f>
        <v>12</v>
      </c>
      <c r="W80" s="2">
        <f>+('3 Planilla Preadjudicación OTIC'!W80)</f>
        <v>272</v>
      </c>
      <c r="X80" s="2">
        <f>+('3 Planilla Preadjudicación OTIC'!X80)</f>
        <v>4</v>
      </c>
      <c r="Y80" s="2" t="str">
        <f>+('3 Planilla Preadjudicación OTIC'!Y80)</f>
        <v>SI</v>
      </c>
      <c r="Z80" s="2" t="str">
        <f>+('3 Planilla Preadjudicación OTIC'!Z80)</f>
        <v>NO</v>
      </c>
      <c r="AA80" s="2" t="str">
        <f>+('3 Planilla Preadjudicación OTIC'!AA80)</f>
        <v>SI</v>
      </c>
      <c r="AB80" s="4" t="str">
        <f>+('3 Planilla Preadjudicación OTIC'!AB80)</f>
        <v>SE AJUSTA A PLAN FORMATIVO</v>
      </c>
      <c r="AC80" s="4" t="str">
        <f>+('3 Planilla Preadjudicación OTIC'!AC80)</f>
        <v>HOMBRES Y MUJERES DE 18 AÑOS O MAS, QUE PERTENECEN AL 80% MAS VULNERABLES, RESIDEN EN LA COMUNA DE COLBUN Y QUE TENGAN EDUCACIÓN BÁSICA COMPLETA DE PREFERENCIA; NOCIONES BÁSICAS DE OPERACIONES MATEMÁTICAS (SUMA, RESTA, MULTIPLICACIÓN, DIVISIÓN).</v>
      </c>
      <c r="AD80" s="2" t="str">
        <f>+('3 Planilla Preadjudicación OTIC'!AD80)</f>
        <v>SI</v>
      </c>
      <c r="AE80" s="4" t="str">
        <f>+('3 Planilla Preadjudicación OTIC'!AE80)</f>
        <v>CERTIFICACIÓN COMO SOLDADOR.</v>
      </c>
      <c r="AF80" s="2" t="str">
        <f>+('3 Planilla Preadjudicación OTIC'!AF80)</f>
        <v>CERRADA</v>
      </c>
      <c r="AG80" s="2">
        <f>+('3 Planilla Preadjudicación OTIC'!AG80)</f>
        <v>68</v>
      </c>
      <c r="AH80" s="2">
        <f>+('3 Planilla Preadjudicación OTIC'!AH80)</f>
        <v>2</v>
      </c>
      <c r="AI80" s="135" t="str">
        <f>+('3 Planilla Preadjudicación OTIC'!AI80)</f>
        <v>96940970-4</v>
      </c>
      <c r="AJ80" s="4" t="str">
        <f>+('3 Planilla Preadjudicación OTIC'!AJ80)</f>
        <v>INFOLAND CAPACITACION LIMITADA</v>
      </c>
      <c r="AK80" s="2">
        <f>+('3 Planilla Preadjudicación OTIC'!AK80)</f>
        <v>272</v>
      </c>
      <c r="AL80" s="2">
        <f>+('3 Planilla Preadjudicación OTIC'!AL80)</f>
        <v>68</v>
      </c>
      <c r="AM80" s="12">
        <f>+('3 Planilla Preadjudicación OTIC'!AM80)</f>
        <v>5075</v>
      </c>
      <c r="AN80" s="12">
        <f>+('3 Planilla Preadjudicación OTIC'!AN80)</f>
        <v>100000</v>
      </c>
      <c r="AO80" s="12">
        <f>+('3 Planilla Preadjudicación OTIC'!AO80)</f>
        <v>250000</v>
      </c>
      <c r="AP80" s="12">
        <f>+('3 Planilla Preadjudicación OTIC'!AP80)</f>
        <v>13804000</v>
      </c>
      <c r="AQ80" s="12">
        <f>+('3 Planilla Preadjudicación OTIC'!AQ80)</f>
        <v>2720000</v>
      </c>
      <c r="AR80" s="12">
        <f>+('3 Planilla Preadjudicación OTIC'!AR80)</f>
        <v>1000000</v>
      </c>
      <c r="AS80" s="12">
        <f>+('3 Planilla Preadjudicación OTIC'!AS80)</f>
        <v>0</v>
      </c>
      <c r="AT80" s="12">
        <f>+('3 Planilla Preadjudicación OTIC'!AT80)</f>
        <v>2500000</v>
      </c>
      <c r="AU80" s="12">
        <f>+('3 Planilla Preadjudicación OTIC'!AU80)</f>
        <v>20024000</v>
      </c>
      <c r="AV80" s="2" t="str">
        <f>+('3 Planilla Preadjudicación OTIC'!AV80)</f>
        <v>SI</v>
      </c>
      <c r="AW80" s="4">
        <f>+('3 Planilla Preadjudicación OTIC'!AW80)</f>
        <v>0</v>
      </c>
      <c r="AX80" s="2">
        <f>+('3 Planilla Preadjudicación OTIC'!AX80)</f>
        <v>5</v>
      </c>
      <c r="AY80" s="2">
        <f>+('3 Planilla Preadjudicación OTIC'!AY80)</f>
        <v>7</v>
      </c>
      <c r="AZ80" s="2">
        <f>+('3 Planilla Preadjudicación OTIC'!AZ80)</f>
        <v>0</v>
      </c>
      <c r="BA80" s="2">
        <f>+('3 Planilla Preadjudicación OTIC'!BA80)</f>
        <v>0</v>
      </c>
      <c r="BB80" s="2">
        <f>+('3 Planilla Preadjudicación OTIC'!BB80)</f>
        <v>0</v>
      </c>
      <c r="BC80" s="2">
        <f>+('3 Planilla Preadjudicación OTIC'!BC80)</f>
        <v>0</v>
      </c>
      <c r="BD80" s="2">
        <f>+('3 Planilla Preadjudicación OTIC'!BD80)</f>
        <v>0</v>
      </c>
      <c r="BE80" s="2">
        <f>+('3 Planilla Preadjudicación OTIC'!BE80)</f>
        <v>0</v>
      </c>
      <c r="BF80" s="2">
        <f>+('3 Planilla Preadjudicación OTIC'!BF80)</f>
        <v>0</v>
      </c>
      <c r="BG80" s="2">
        <f>+('3 Planilla Preadjudicación OTIC'!BG80)</f>
        <v>5</v>
      </c>
      <c r="BH80" s="2">
        <f>+('3 Planilla Preadjudicación OTIC'!BH80)</f>
        <v>5</v>
      </c>
      <c r="BI80" s="2">
        <f>+('3 Planilla Preadjudicación OTIC'!BI80)</f>
        <v>7</v>
      </c>
      <c r="BJ80" s="2">
        <f>+('3 Planilla Preadjudicación OTIC'!BJ80)</f>
        <v>7</v>
      </c>
      <c r="BK80" s="2">
        <f>+('3 Planilla Preadjudicación OTIC'!BK80)</f>
        <v>7</v>
      </c>
      <c r="BL80" s="2">
        <f>+('3 Planilla Preadjudicación OTIC'!BL80)</f>
        <v>7</v>
      </c>
      <c r="BM80" s="104">
        <f>ROUND(('3 Planilla Preadjudicación OTIC'!BM80),1)</f>
        <v>5.9</v>
      </c>
      <c r="BN80" s="4" t="str">
        <f>+('3 Planilla Preadjudicación OTIC'!BN80)</f>
        <v>NO</v>
      </c>
      <c r="BO80" s="4">
        <f>+('3 Planilla Preadjudicación OTIC'!BO80)</f>
        <v>0</v>
      </c>
      <c r="BP80" s="4">
        <f>+('3 Planilla Preadjudicación OTIC'!BP80)</f>
        <v>0</v>
      </c>
      <c r="BQ80" s="4">
        <f>+('3 Planilla Preadjudicación OTIC'!BQ80)</f>
        <v>0</v>
      </c>
      <c r="BR80" s="4">
        <f>+('3 Planilla Preadjudicación OTIC'!BR80)</f>
        <v>0</v>
      </c>
      <c r="BS80" s="4">
        <f>+('3 Planilla Preadjudicación OTIC'!BS80)</f>
        <v>0</v>
      </c>
      <c r="BT80" s="4">
        <f>+('3 Planilla Preadjudicación OTIC'!BT80)</f>
        <v>0</v>
      </c>
      <c r="BU80" s="85">
        <f>IF(VLOOKUP(A80,'BD OFICIAL'!$A$1:$AL$2098,7,0)=D80,0,1)</f>
        <v>0</v>
      </c>
      <c r="BV80" s="85">
        <f>IF(VLOOKUP(A80,'BD OFICIAL'!$A$1:$AL$2098,11,0)=J80,0,1)</f>
        <v>0</v>
      </c>
      <c r="BW80" s="85">
        <f>IF(VLOOKUP(A80,'BD OFICIAL'!$A$1:$AL$2098,13,0)=L80,0,1)</f>
        <v>0</v>
      </c>
      <c r="BX80" s="2">
        <f>IF(VLOOKUP(A80,'BD OFICIAL'!$A$1:$AL$2098,16,0)=O80,0,1)</f>
        <v>0</v>
      </c>
      <c r="BY80" s="2">
        <f>IF(VLOOKUP(A80,'BD OFICIAL'!$A$1:$AL$2098,17,0)=P80,0,1)</f>
        <v>0</v>
      </c>
      <c r="BZ80" s="2">
        <f>IF(VLOOKUP(A80,'BD OFICIAL'!$A$1:$AL$2098,19,0)=R80,0,1)</f>
        <v>0</v>
      </c>
      <c r="CA80" s="2">
        <f>IF(VLOOKUP(A80,'BD OFICIAL'!$A$1:$AL$2098,21,0)=T80,0,1)</f>
        <v>0</v>
      </c>
      <c r="CB80" s="2">
        <f>IF(VLOOKUP(A80,'BD OFICIAL'!$A$1:$AL$2098,24,0)=AK80,0,1)</f>
        <v>0</v>
      </c>
      <c r="CC80" s="2">
        <f>IF(VLOOKUP(A80,'BD OFICIAL'!$A$1:$AL$2098,25,0)=X80,0,1)</f>
        <v>0</v>
      </c>
      <c r="CD80" s="2">
        <f>IF(VLOOKUP(A80,'BD OFICIAL'!$A$1:$AL$2098,26,0)=Y80,0,1)</f>
        <v>0</v>
      </c>
      <c r="CE80" s="2">
        <f>IF(VLOOKUP(A80,'BD OFICIAL'!$A$1:$AL$2098,27,0)=Z80,0,1)</f>
        <v>0</v>
      </c>
      <c r="CF80" s="2">
        <f>IF(VLOOKUP(A80,'BD OFICIAL'!$A$1:$AL$2098,28,0)=AA80,0,1)</f>
        <v>0</v>
      </c>
      <c r="CG80" s="2">
        <f>IF(VLOOKUP(A80,'BD OFICIAL'!$A$1:$AL$2098,33,0)=AF80,0,1)</f>
        <v>0</v>
      </c>
      <c r="CH80" s="2">
        <f>IF(VLOOKUP(A80,'BD OFICIAL'!$A$1:$AL$2098,35,0)=AH80,0,1)</f>
        <v>0</v>
      </c>
      <c r="CI80" s="85">
        <f>IF(VLOOKUP(A80,'BD OFICIAL'!$A$1:$AL$2098,34,0)=AL80,0,1)</f>
        <v>0</v>
      </c>
      <c r="CJ80" s="12">
        <f>VLOOKUP(A80,'BD OFICIAL'!$A$1:$AM$2098,36,0)*AM80-AP80</f>
        <v>0</v>
      </c>
      <c r="CK80" s="85" t="str">
        <f t="shared" si="54"/>
        <v>SHMAN</v>
      </c>
      <c r="CL80" s="85" t="str">
        <f t="shared" si="55"/>
        <v>SI</v>
      </c>
      <c r="CM80" s="85" t="str">
        <f t="shared" si="35"/>
        <v>NO</v>
      </c>
      <c r="CN80" s="31">
        <f t="shared" si="36"/>
        <v>0</v>
      </c>
      <c r="CO80" s="31">
        <f t="shared" si="56"/>
        <v>0</v>
      </c>
      <c r="CP80" s="31">
        <f t="shared" si="37"/>
        <v>0</v>
      </c>
      <c r="CQ80" s="31">
        <f>IF(Y80="NO",0,IF(Y80="SI",IF(VLOOKUP(A80,'BD OFICIAL'!$A:$AO,40,0)=AQ80,0,1)))</f>
        <v>0</v>
      </c>
      <c r="CR80" s="31">
        <f>IF(Z80="NO",0,IF(Z80="SI",IF(VLOOKUP(B80,'BD OFICIAL'!$A:$AO,41,0)=AS80,0,1)))</f>
        <v>0</v>
      </c>
      <c r="CS80" s="31">
        <f t="shared" si="57"/>
        <v>0</v>
      </c>
      <c r="CT80" s="31">
        <f t="shared" si="58"/>
        <v>0</v>
      </c>
      <c r="CU80" s="31">
        <f>IF(VLOOKUP(A80,'BD OFICIAL'!$A$1:$AL$1056,31,0)="SI",IF(AT80&gt;0,0,1),IF(AT80=0,0,1))</f>
        <v>0</v>
      </c>
      <c r="CV80" s="31">
        <f t="shared" si="59"/>
        <v>0</v>
      </c>
      <c r="CW80" s="31">
        <f t="shared" si="38"/>
        <v>0</v>
      </c>
      <c r="CX80" s="85" t="str">
        <f t="shared" si="39"/>
        <v>SI</v>
      </c>
      <c r="CY80" s="31">
        <f t="shared" si="40"/>
        <v>0</v>
      </c>
      <c r="CZ80" s="85" t="str">
        <f>IF(ISERROR(VLOOKUP(AI80,EXPERIENCIA!$A$1:$C$2100,1,0)),"NO","SI")</f>
        <v>SI</v>
      </c>
      <c r="DA80" s="85">
        <f>IF(CX80="no","NO APLICA",IF(AX80=0,"ERROR NOTA",IF(AND(AX80&gt;1,CZ80="NO"),"ERROR NOTA",IF(AND(CZ80="NO",AX80=1),0,IF(VLOOKUP(AI80,EXPERIENCIA!$A$1:$C$2100,3,0)=AX80,0,"ERROR NOTA")))))</f>
        <v>0</v>
      </c>
      <c r="DB80" s="85" t="str">
        <f>IF(ISERROR(VLOOKUP(AI80,COMPORTAMIENTO!$A$1:$C$2100,1,0)),"NO","SI")</f>
        <v>SI</v>
      </c>
      <c r="DC80" s="85">
        <f>IF(CX80="NO","NO APLICA",IF(AY80=0,"ERROR NOTA",IF(AND(DB80="NO",AY80=7),0,IF(VLOOKUP(AI80,COMPORTAMIENTO!$A$2:$H$2100,8,0)=AY80,0,"ERROR NOTA"))))</f>
        <v>0</v>
      </c>
      <c r="DD80" s="104">
        <f t="shared" si="41"/>
        <v>0.5</v>
      </c>
      <c r="DE80" s="104">
        <f t="shared" si="42"/>
        <v>0.70000000000000007</v>
      </c>
      <c r="DF80" s="85" t="str">
        <f t="shared" si="60"/>
        <v>SI</v>
      </c>
      <c r="DG80" s="85">
        <f t="shared" si="43"/>
        <v>0</v>
      </c>
      <c r="DH80" s="85">
        <f t="shared" si="44"/>
        <v>0</v>
      </c>
      <c r="DI80" s="85">
        <f t="shared" si="45"/>
        <v>0</v>
      </c>
      <c r="DJ80" s="7">
        <f t="shared" si="46"/>
        <v>5.8000000000000007</v>
      </c>
      <c r="DK80" s="7">
        <f t="shared" si="47"/>
        <v>5.8000000000000007</v>
      </c>
      <c r="DL80" s="12">
        <f t="shared" si="61"/>
        <v>5075</v>
      </c>
      <c r="DM80" s="12">
        <f>VLOOKUP(A80,'5 TD'!$A:$B,2,0)</f>
        <v>5075</v>
      </c>
      <c r="DN80" s="7">
        <f t="shared" si="62"/>
        <v>7</v>
      </c>
      <c r="DO80" s="85" t="str">
        <f t="shared" si="48"/>
        <v>APROBADO</v>
      </c>
      <c r="DP80" s="85" t="str">
        <f t="shared" si="49"/>
        <v>APROBADO</v>
      </c>
      <c r="DQ80" s="7">
        <f t="shared" si="50"/>
        <v>5.9</v>
      </c>
      <c r="DR80" s="85" t="str">
        <f t="shared" si="63"/>
        <v>APROBADO</v>
      </c>
      <c r="DS80" s="2" t="str">
        <f>+('3 Planilla Preadjudicación OTIC'!BN80)</f>
        <v>NO</v>
      </c>
      <c r="DT80" s="2">
        <f>IF(DR80="APROBADO",VLOOKUP(A80,'5 TD'!$D$3:$E$270,2,0),"NO APLICA")</f>
        <v>7</v>
      </c>
      <c r="DU80" s="2" t="str">
        <f t="shared" si="64"/>
        <v>NO</v>
      </c>
      <c r="DV80" s="2" t="str">
        <f>IF(DU80="SI",VLOOKUP(A80,'5 TD'!$G$3:$H$270,2,0),"NO APLICA ")</f>
        <v xml:space="preserve">NO APLICA </v>
      </c>
      <c r="DW80" s="2" t="str">
        <f t="shared" si="65"/>
        <v>NO</v>
      </c>
      <c r="DX80" s="2" t="str">
        <f>IF(DW80="SI",VLOOKUP(A80,'5 TD'!$J$4:$K$472,2,0),"NO APLICA")</f>
        <v>NO APLICA</v>
      </c>
      <c r="DY80" s="2" t="str">
        <f t="shared" si="66"/>
        <v>NO APLICA</v>
      </c>
      <c r="DZ80" s="7" t="str">
        <f>IF(DY80="SI",VLOOKUP(A80,'5 TD'!$M$4:$N$350,2,0),"NO APLICA")</f>
        <v>NO APLICA</v>
      </c>
      <c r="EA80" s="2" t="str">
        <f t="shared" si="67"/>
        <v>NO APLICA</v>
      </c>
      <c r="EB80" s="12" t="str">
        <f t="shared" si="68"/>
        <v/>
      </c>
      <c r="EC80" s="12" t="str">
        <f>IF(EA80="SI",VLOOKUP(A80,'5 TD'!$V$4:$W$479,2,0),"NO APLICA")</f>
        <v>NO APLICA</v>
      </c>
      <c r="ED80" s="2" t="str">
        <f t="shared" si="51"/>
        <v>NO</v>
      </c>
      <c r="EE80" s="79" t="str">
        <f>IF(ED80="SI",VLOOKUP(AI80,COMPORTAMIENTO!$A$1:$H$2100,7,0),"NO APLICA")</f>
        <v>NO APLICA</v>
      </c>
      <c r="EF80" s="12" t="str">
        <f>IF(ED80="SI",VLOOKUP(A80,'5 TD'!$P$2:$Q$479,2,0),"NO APLICA")</f>
        <v>NO APLICA</v>
      </c>
      <c r="EG80" s="2" t="str">
        <f t="shared" si="52"/>
        <v>NO</v>
      </c>
      <c r="EH80" s="2">
        <f>IF(CZ80="no",0,VLOOKUP(AI80,EXPERIENCIA!$A$1:$C$2100,2,0))</f>
        <v>53</v>
      </c>
      <c r="EI80" s="2">
        <f>IF(CZ80="si",VLOOKUP(A80,'5 TD'!$S$3:$T$2103,2,0),0)</f>
        <v>122</v>
      </c>
      <c r="EJ80" s="2" t="str">
        <f t="shared" si="53"/>
        <v>NO</v>
      </c>
      <c r="EK80" s="2">
        <f>+('3 Planilla Preadjudicación OTIC'!BU80)</f>
        <v>0</v>
      </c>
      <c r="EL80" s="4"/>
      <c r="EM80" s="3"/>
      <c r="EN80" s="3"/>
      <c r="EQ80" s="86"/>
    </row>
    <row r="81" spans="1:147" ht="15" customHeight="1" x14ac:dyDescent="0.3">
      <c r="A81" s="2">
        <f>+('3 Planilla Preadjudicación OTIC'!A81)</f>
        <v>14443</v>
      </c>
      <c r="B81" s="2" t="str">
        <f>+('3 Planilla Preadjudicación OTIC'!B81)</f>
        <v>65181652-1</v>
      </c>
      <c r="C81" s="4">
        <f>+('3 Planilla Preadjudicación OTIC'!E81)</f>
        <v>2025</v>
      </c>
      <c r="D81" s="4" t="str">
        <f>+('3 Planilla Preadjudicación OTIC'!F81)</f>
        <v>MANDATO</v>
      </c>
      <c r="E81" s="4" t="str">
        <f>+('3 Planilla Preadjudicación OTIC'!G81)</f>
        <v>96505760-9</v>
      </c>
      <c r="F81" s="4" t="str">
        <f>+('3 Planilla Preadjudicación OTIC'!H81)</f>
        <v>COLBÚN</v>
      </c>
      <c r="G81" s="4"/>
      <c r="H81" s="4"/>
      <c r="I81" s="4" t="str">
        <f>+('3 Planilla Preadjudicación OTIC'!I81)</f>
        <v>CURSO CONVENCIONAL CONDUCENTE A LICENCIA DE CONDUCIR CLASE B</v>
      </c>
      <c r="J81" s="4" t="str">
        <f>+('3 Planilla Preadjudicación OTIC'!J81)</f>
        <v>PF1454</v>
      </c>
      <c r="K81" s="4" t="str">
        <f>+('3 Planilla Preadjudicación OTIC'!K81)</f>
        <v/>
      </c>
      <c r="L81" s="4" t="str">
        <f>+('3 Planilla Preadjudicación OTIC'!L81)</f>
        <v/>
      </c>
      <c r="M81" s="2">
        <f>+('3 Planilla Preadjudicación OTIC'!M81)</f>
        <v>8</v>
      </c>
      <c r="N81" s="4" t="str">
        <f>+('3 Planilla Preadjudicación OTIC'!N81)</f>
        <v>BIO BIO</v>
      </c>
      <c r="O81" s="4" t="str">
        <f>+('3 Planilla Preadjudicación OTIC'!O81)</f>
        <v>MULCHÉN</v>
      </c>
      <c r="P81" s="4" t="str">
        <f>+('3 Planilla Preadjudicación OTIC'!P81)</f>
        <v>EMPRENDEDORES/AS INFORMALES O PERSONAS VULNERABLES PERTENECIENTES AL 80% MAS VULNERABLE</v>
      </c>
      <c r="Q81" s="4" t="str">
        <f>+('3 Planilla Preadjudicación OTIC'!Q81)</f>
        <v>PRESENCIAL</v>
      </c>
      <c r="R81" s="4" t="str">
        <f>+('3 Planilla Preadjudicación OTIC'!R81)</f>
        <v>DEPENDIENTE</v>
      </c>
      <c r="S81" s="4">
        <f>+('3 Planilla Preadjudicación OTIC'!S81)</f>
        <v>6</v>
      </c>
      <c r="T81" s="2">
        <f>+('3 Planilla Preadjudicación OTIC'!T81)</f>
        <v>10</v>
      </c>
      <c r="U81" s="2">
        <f>+('3 Planilla Preadjudicación OTIC'!U81)</f>
        <v>24</v>
      </c>
      <c r="V81" s="2">
        <f>+('3 Planilla Preadjudicación OTIC'!V81)</f>
        <v>0</v>
      </c>
      <c r="W81" s="2">
        <f>+('3 Planilla Preadjudicación OTIC'!W81)</f>
        <v>24</v>
      </c>
      <c r="X81" s="2">
        <f>+('3 Planilla Preadjudicación OTIC'!X81)</f>
        <v>4</v>
      </c>
      <c r="Y81" s="2" t="str">
        <f>+('3 Planilla Preadjudicación OTIC'!Y81)</f>
        <v>SI</v>
      </c>
      <c r="Z81" s="2" t="str">
        <f>+('3 Planilla Preadjudicación OTIC'!Z81)</f>
        <v>NO</v>
      </c>
      <c r="AA81" s="2" t="str">
        <f>+('3 Planilla Preadjudicación OTIC'!AA81)</f>
        <v>NO</v>
      </c>
      <c r="AB81" s="4" t="str">
        <f>+('3 Planilla Preadjudicación OTIC'!AB81)</f>
        <v>SE AJUSTA A PLAN FORMATIVO</v>
      </c>
      <c r="AC81" s="4" t="str">
        <f>+('3 Planilla Preadjudicación OTIC'!AC81)</f>
        <v>HOMBRES Y MUJERES DE 18 AÑOS O MAS, QUE PERTENECEN AL 80% MAS VULNERABLES, RESIDEN EN LA COMUNA DE MULCHEN Y TENER EDUCACIÓN BÁSICA COMPLETA</v>
      </c>
      <c r="AD81" s="2" t="str">
        <f>+('3 Planilla Preadjudicación OTIC'!AD81)</f>
        <v>SI</v>
      </c>
      <c r="AE81" s="4" t="str">
        <f>+('3 Planilla Preadjudicación OTIC'!AE81)</f>
        <v>LICENCIA DE CONDUCIR CLASE B.</v>
      </c>
      <c r="AF81" s="2" t="str">
        <f>+('3 Planilla Preadjudicación OTIC'!AF81)</f>
        <v>CERRADA</v>
      </c>
      <c r="AG81" s="2">
        <f>+('3 Planilla Preadjudicación OTIC'!AG81)</f>
        <v>6</v>
      </c>
      <c r="AH81" s="2">
        <f>+('3 Planilla Preadjudicación OTIC'!AH81)</f>
        <v>3</v>
      </c>
      <c r="AI81" s="135" t="str">
        <f>+('3 Planilla Preadjudicación OTIC'!AI81)</f>
        <v>76099995-4</v>
      </c>
      <c r="AJ81" s="4" t="str">
        <f>+('3 Planilla Preadjudicación OTIC'!AJ81)</f>
        <v>orgaizacion tecnica de capacitación ortecap jerez e hijos y compañia limitada</v>
      </c>
      <c r="AK81" s="2">
        <f>+('3 Planilla Preadjudicación OTIC'!AK81)</f>
        <v>24</v>
      </c>
      <c r="AL81" s="2">
        <f>+('3 Planilla Preadjudicación OTIC'!AL81)</f>
        <v>6</v>
      </c>
      <c r="AM81" s="12">
        <f>+('3 Planilla Preadjudicación OTIC'!AM81)</f>
        <v>7434</v>
      </c>
      <c r="AN81" s="12">
        <f>+('3 Planilla Preadjudicación OTIC'!AN81)</f>
        <v>0</v>
      </c>
      <c r="AO81" s="12">
        <f>+('3 Planilla Preadjudicación OTIC'!AO81)</f>
        <v>50000</v>
      </c>
      <c r="AP81" s="12">
        <f>+('3 Planilla Preadjudicación OTIC'!AP81)</f>
        <v>1784160</v>
      </c>
      <c r="AQ81" s="12">
        <f>+('3 Planilla Preadjudicación OTIC'!AQ81)</f>
        <v>240000</v>
      </c>
      <c r="AR81" s="12">
        <f>+('3 Planilla Preadjudicación OTIC'!AR81)</f>
        <v>0</v>
      </c>
      <c r="AS81" s="12">
        <f>+('3 Planilla Preadjudicación OTIC'!AS81)</f>
        <v>0</v>
      </c>
      <c r="AT81" s="12">
        <f>+('3 Planilla Preadjudicación OTIC'!AT81)</f>
        <v>500000</v>
      </c>
      <c r="AU81" s="12">
        <f>+('3 Planilla Preadjudicación OTIC'!AU81)</f>
        <v>2524160</v>
      </c>
      <c r="AV81" s="2" t="str">
        <f>+('3 Planilla Preadjudicación OTIC'!AV81)</f>
        <v>NO</v>
      </c>
      <c r="AW81" s="4" t="str">
        <f>+('3 Planilla Preadjudicación OTIC'!AW81)</f>
        <v>NUMERAL 6.1.2. ÍTEM 6 - ERROR VALOR TOTAL DEL CURSO.</v>
      </c>
      <c r="AX81" s="2">
        <f>+('3 Planilla Preadjudicación OTIC'!AX81)</f>
        <v>0</v>
      </c>
      <c r="AY81" s="2">
        <f>+('3 Planilla Preadjudicación OTIC'!AY81)</f>
        <v>0</v>
      </c>
      <c r="AZ81" s="2">
        <f>+('3 Planilla Preadjudicación OTIC'!AZ81)</f>
        <v>0</v>
      </c>
      <c r="BA81" s="2">
        <f>+('3 Planilla Preadjudicación OTIC'!BA81)</f>
        <v>0</v>
      </c>
      <c r="BB81" s="2">
        <f>+('3 Planilla Preadjudicación OTIC'!BB81)</f>
        <v>0</v>
      </c>
      <c r="BC81" s="2">
        <f>+('3 Planilla Preadjudicación OTIC'!BC81)</f>
        <v>0</v>
      </c>
      <c r="BD81" s="2">
        <f>+('3 Planilla Preadjudicación OTIC'!BD81)</f>
        <v>0</v>
      </c>
      <c r="BE81" s="2">
        <f>+('3 Planilla Preadjudicación OTIC'!BE81)</f>
        <v>0</v>
      </c>
      <c r="BF81" s="2">
        <f>+('3 Planilla Preadjudicación OTIC'!BF81)</f>
        <v>0</v>
      </c>
      <c r="BG81" s="2">
        <f>+('3 Planilla Preadjudicación OTIC'!BG81)</f>
        <v>0</v>
      </c>
      <c r="BH81" s="2">
        <f>+('3 Planilla Preadjudicación OTIC'!BH81)</f>
        <v>0</v>
      </c>
      <c r="BI81" s="2">
        <f>+('3 Planilla Preadjudicación OTIC'!BI81)</f>
        <v>0</v>
      </c>
      <c r="BJ81" s="2">
        <f>+('3 Planilla Preadjudicación OTIC'!BJ81)</f>
        <v>0</v>
      </c>
      <c r="BK81" s="2">
        <f>+('3 Planilla Preadjudicación OTIC'!BK81)</f>
        <v>0</v>
      </c>
      <c r="BL81" s="2">
        <f>+('3 Planilla Preadjudicación OTIC'!BL81)</f>
        <v>0</v>
      </c>
      <c r="BM81" s="104">
        <f>ROUND(('3 Planilla Preadjudicación OTIC'!BM81),1)</f>
        <v>0</v>
      </c>
      <c r="BN81" s="4" t="str">
        <f>+('3 Planilla Preadjudicación OTIC'!BN81)</f>
        <v>NO</v>
      </c>
      <c r="BO81" s="4">
        <f>+('3 Planilla Preadjudicación OTIC'!BO81)</f>
        <v>0</v>
      </c>
      <c r="BP81" s="4">
        <f>+('3 Planilla Preadjudicación OTIC'!BP81)</f>
        <v>0</v>
      </c>
      <c r="BQ81" s="4">
        <f>+('3 Planilla Preadjudicación OTIC'!BQ81)</f>
        <v>0</v>
      </c>
      <c r="BR81" s="4">
        <f>+('3 Planilla Preadjudicación OTIC'!BR81)</f>
        <v>0</v>
      </c>
      <c r="BS81" s="4">
        <f>+('3 Planilla Preadjudicación OTIC'!BS81)</f>
        <v>0</v>
      </c>
      <c r="BT81" s="4">
        <f>+('3 Planilla Preadjudicación OTIC'!BT81)</f>
        <v>0</v>
      </c>
      <c r="BU81" s="85">
        <f>IF(VLOOKUP(A81,'BD OFICIAL'!$A$1:$AL$2098,7,0)=D81,0,1)</f>
        <v>0</v>
      </c>
      <c r="BV81" s="85">
        <f>IF(VLOOKUP(A81,'BD OFICIAL'!$A$1:$AL$2098,11,0)=J81,0,1)</f>
        <v>0</v>
      </c>
      <c r="BW81" s="85">
        <f>IF(VLOOKUP(A81,'BD OFICIAL'!$A$1:$AL$2098,13,0)=L81,0,1)</f>
        <v>0</v>
      </c>
      <c r="BX81" s="2">
        <f>IF(VLOOKUP(A81,'BD OFICIAL'!$A$1:$AL$2098,16,0)=O81,0,1)</f>
        <v>0</v>
      </c>
      <c r="BY81" s="2">
        <f>IF(VLOOKUP(A81,'BD OFICIAL'!$A$1:$AL$2098,17,0)=P81,0,1)</f>
        <v>0</v>
      </c>
      <c r="BZ81" s="2">
        <f>IF(VLOOKUP(A81,'BD OFICIAL'!$A$1:$AL$2098,19,0)=R81,0,1)</f>
        <v>0</v>
      </c>
      <c r="CA81" s="2">
        <f>IF(VLOOKUP(A81,'BD OFICIAL'!$A$1:$AL$2098,21,0)=T81,0,1)</f>
        <v>0</v>
      </c>
      <c r="CB81" s="2">
        <f>IF(VLOOKUP(A81,'BD OFICIAL'!$A$1:$AL$2098,24,0)=AK81,0,1)</f>
        <v>0</v>
      </c>
      <c r="CC81" s="2">
        <f>IF(VLOOKUP(A81,'BD OFICIAL'!$A$1:$AL$2098,25,0)=X81,0,1)</f>
        <v>0</v>
      </c>
      <c r="CD81" s="2">
        <f>IF(VLOOKUP(A81,'BD OFICIAL'!$A$1:$AL$2098,26,0)=Y81,0,1)</f>
        <v>0</v>
      </c>
      <c r="CE81" s="2">
        <f>IF(VLOOKUP(A81,'BD OFICIAL'!$A$1:$AL$2098,27,0)=Z81,0,1)</f>
        <v>0</v>
      </c>
      <c r="CF81" s="2">
        <f>IF(VLOOKUP(A81,'BD OFICIAL'!$A$1:$AL$2098,28,0)=AA81,0,1)</f>
        <v>0</v>
      </c>
      <c r="CG81" s="2">
        <f>IF(VLOOKUP(A81,'BD OFICIAL'!$A$1:$AL$2098,33,0)=AF81,0,1)</f>
        <v>0</v>
      </c>
      <c r="CH81" s="2">
        <f>IF(VLOOKUP(A81,'BD OFICIAL'!$A$1:$AL$2098,35,0)=AH81,0,1)</f>
        <v>0</v>
      </c>
      <c r="CI81" s="85">
        <f>IF(VLOOKUP(A81,'BD OFICIAL'!$A$1:$AL$2098,34,0)=AL81,0,1)</f>
        <v>0</v>
      </c>
      <c r="CJ81" s="12">
        <f>VLOOKUP(A81,'BD OFICIAL'!$A$1:$AM$2098,36,0)*AM81-AP81</f>
        <v>0</v>
      </c>
      <c r="CK81" s="85" t="str">
        <f t="shared" si="54"/>
        <v>SSH</v>
      </c>
      <c r="CL81" s="85" t="str">
        <f t="shared" si="55"/>
        <v>SI</v>
      </c>
      <c r="CM81" s="85" t="str">
        <f t="shared" si="35"/>
        <v>NO</v>
      </c>
      <c r="CN81" s="31">
        <f t="shared" si="36"/>
        <v>0</v>
      </c>
      <c r="CO81" s="31">
        <f t="shared" si="56"/>
        <v>0</v>
      </c>
      <c r="CP81" s="31">
        <f t="shared" si="37"/>
        <v>0</v>
      </c>
      <c r="CQ81" s="31">
        <f>IF(Y81="NO",0,IF(Y81="SI",IF(VLOOKUP(A81,'BD OFICIAL'!$A:$AO,40,0)=AQ81,0,1)))</f>
        <v>0</v>
      </c>
      <c r="CR81" s="31">
        <f>IF(Z81="NO",0,IF(Z81="SI",IF(VLOOKUP(B81,'BD OFICIAL'!$A:$AO,41,0)=AS81,0,1)))</f>
        <v>0</v>
      </c>
      <c r="CS81" s="31">
        <f t="shared" si="57"/>
        <v>0</v>
      </c>
      <c r="CT81" s="31">
        <f t="shared" si="58"/>
        <v>0</v>
      </c>
      <c r="CU81" s="31">
        <f>IF(VLOOKUP(A81,'BD OFICIAL'!$A$1:$AL$1056,31,0)="SI",IF(AT81&gt;0,0,1),IF(AT81=0,0,1))</f>
        <v>0</v>
      </c>
      <c r="CV81" s="31">
        <f t="shared" si="59"/>
        <v>0</v>
      </c>
      <c r="CW81" s="31">
        <f t="shared" si="38"/>
        <v>0</v>
      </c>
      <c r="CX81" s="85" t="str">
        <f t="shared" si="39"/>
        <v>NO</v>
      </c>
      <c r="CY81" s="31">
        <f t="shared" si="40"/>
        <v>0</v>
      </c>
      <c r="CZ81" s="85" t="str">
        <f>IF(ISERROR(VLOOKUP(AI81,EXPERIENCIA!$A$1:$C$2100,1,0)),"NO","SI")</f>
        <v>SI</v>
      </c>
      <c r="DA81" s="85" t="str">
        <f>IF(CX81="no","NO APLICA",IF(AX81=0,"ERROR NOTA",IF(AND(AX81&gt;1,CZ81="NO"),"ERROR NOTA",IF(AND(CZ81="NO",AX81=1),0,IF(VLOOKUP(AI81,EXPERIENCIA!$A$1:$C$2100,3,0)=AX81,0,"ERROR NOTA")))))</f>
        <v>NO APLICA</v>
      </c>
      <c r="DB81" s="85" t="str">
        <f>IF(ISERROR(VLOOKUP(AI81,COMPORTAMIENTO!$A$1:$C$2100,1,0)),"NO","SI")</f>
        <v>SI</v>
      </c>
      <c r="DC81" s="85" t="str">
        <f>IF(CX81="NO","NO APLICA",IF(AY81=0,"ERROR NOTA",IF(AND(DB81="NO",AY81=7),0,IF(VLOOKUP(AI81,COMPORTAMIENTO!$A$2:$H$2100,8,0)=AY81,0,"ERROR NOTA"))))</f>
        <v>NO APLICA</v>
      </c>
      <c r="DD81" s="104" t="str">
        <f t="shared" si="41"/>
        <v>NO APLICA</v>
      </c>
      <c r="DE81" s="104" t="str">
        <f t="shared" si="42"/>
        <v>NO APLICA</v>
      </c>
      <c r="DF81" s="85" t="str">
        <f t="shared" si="60"/>
        <v>SI</v>
      </c>
      <c r="DG81" s="85">
        <f t="shared" si="43"/>
        <v>0</v>
      </c>
      <c r="DH81" s="85">
        <f t="shared" si="44"/>
        <v>0</v>
      </c>
      <c r="DI81" s="85" t="str">
        <f t="shared" si="45"/>
        <v>NO APLICA</v>
      </c>
      <c r="DJ81" s="12" t="str">
        <f t="shared" si="46"/>
        <v>NO APLICA</v>
      </c>
      <c r="DK81" s="7" t="str">
        <f t="shared" si="47"/>
        <v>NO APLICA</v>
      </c>
      <c r="DL81" s="12">
        <f t="shared" si="61"/>
        <v>7434</v>
      </c>
      <c r="DM81" s="12" t="e">
        <f>VLOOKUP(A81,'5 TD'!$A:$B,2,0)</f>
        <v>#N/A</v>
      </c>
      <c r="DN81" s="7" t="str">
        <f t="shared" si="62"/>
        <v>NO APLICA</v>
      </c>
      <c r="DO81" s="85" t="str">
        <f t="shared" si="48"/>
        <v>NO APLICA</v>
      </c>
      <c r="DP81" s="85" t="str">
        <f t="shared" si="49"/>
        <v>NO APLICA</v>
      </c>
      <c r="DQ81" s="7" t="str">
        <f t="shared" si="50"/>
        <v>NO APLICA</v>
      </c>
      <c r="DR81" s="85" t="str">
        <f t="shared" si="63"/>
        <v>NO APLICA</v>
      </c>
      <c r="DS81" s="2" t="str">
        <f>+('3 Planilla Preadjudicación OTIC'!BN81)</f>
        <v>NO</v>
      </c>
      <c r="DT81" s="2" t="str">
        <f>IF(DR81="APROBADO",VLOOKUP(A81,'5 TD'!$D$3:$E$270,2,0),"NO APLICA")</f>
        <v>NO APLICA</v>
      </c>
      <c r="DU81" s="2" t="str">
        <f t="shared" si="64"/>
        <v>NO APLICA</v>
      </c>
      <c r="DV81" s="2" t="str">
        <f>IF(DU81="SI",VLOOKUP(A81,'5 TD'!$G$3:$H$270,2,0),"NO APLICA ")</f>
        <v xml:space="preserve">NO APLICA </v>
      </c>
      <c r="DW81" s="2" t="str">
        <f t="shared" si="65"/>
        <v>NO</v>
      </c>
      <c r="DX81" s="2" t="str">
        <f>IF(DW81="SI",VLOOKUP(A81,'5 TD'!$J$4:$K$472,2,0),"NO APLICA")</f>
        <v>NO APLICA</v>
      </c>
      <c r="DY81" s="2" t="str">
        <f t="shared" si="66"/>
        <v>NO APLICA</v>
      </c>
      <c r="DZ81" s="7" t="str">
        <f>IF(DY81="SI",VLOOKUP(A81,'5 TD'!$M$4:$N$350,2,0),"NO APLICA")</f>
        <v>NO APLICA</v>
      </c>
      <c r="EA81" s="2" t="str">
        <f t="shared" si="67"/>
        <v>NO APLICA</v>
      </c>
      <c r="EB81" s="12" t="str">
        <f t="shared" si="68"/>
        <v/>
      </c>
      <c r="EC81" s="12" t="str">
        <f>IF(EA81="SI",VLOOKUP(A81,'5 TD'!$V$4:$W$479,2,0),"NO APLICA")</f>
        <v>NO APLICA</v>
      </c>
      <c r="ED81" s="2" t="str">
        <f t="shared" si="51"/>
        <v>NO</v>
      </c>
      <c r="EE81" s="79" t="str">
        <f>IF(ED81="SI",VLOOKUP(AI81,COMPORTAMIENTO!$A$1:$H$2100,7,0),"NO APLICA")</f>
        <v>NO APLICA</v>
      </c>
      <c r="EF81" s="12" t="str">
        <f>IF(ED81="SI",VLOOKUP(A81,'5 TD'!$P$2:$Q$479,2,0),"NO APLICA")</f>
        <v>NO APLICA</v>
      </c>
      <c r="EG81" s="2" t="str">
        <f t="shared" si="52"/>
        <v>NO</v>
      </c>
      <c r="EH81" s="2">
        <f>IF(CZ81="no",0,VLOOKUP(AI81,EXPERIENCIA!$A$1:$C$2100,2,0))</f>
        <v>1</v>
      </c>
      <c r="EI81" s="2" t="e">
        <f>IF(CZ81="si",VLOOKUP(A81,'5 TD'!$S$3:$T$2103,2,0),0)</f>
        <v>#N/A</v>
      </c>
      <c r="EJ81" s="2" t="e">
        <f t="shared" si="53"/>
        <v>#N/A</v>
      </c>
      <c r="EK81" s="2">
        <f>+('3 Planilla Preadjudicación OTIC'!BU81)</f>
        <v>0</v>
      </c>
      <c r="EL81" s="3"/>
      <c r="EM81" s="3"/>
      <c r="EN81" s="3"/>
      <c r="EQ81" s="86"/>
    </row>
    <row r="82" spans="1:147" ht="15" customHeight="1" x14ac:dyDescent="0.3">
      <c r="A82" s="2">
        <f>+('3 Planilla Preadjudicación OTIC'!A82)</f>
        <v>14449</v>
      </c>
      <c r="B82" s="2" t="str">
        <f>+('3 Planilla Preadjudicación OTIC'!B82)</f>
        <v>65181652-1</v>
      </c>
      <c r="C82" s="4">
        <f>+('3 Planilla Preadjudicación OTIC'!E82)</f>
        <v>2025</v>
      </c>
      <c r="D82" s="4" t="str">
        <f>+('3 Planilla Preadjudicación OTIC'!F82)</f>
        <v>MANDATO</v>
      </c>
      <c r="E82" s="4" t="str">
        <f>+('3 Planilla Preadjudicación OTIC'!G82)</f>
        <v>96505760-9</v>
      </c>
      <c r="F82" s="4" t="str">
        <f>+('3 Planilla Preadjudicación OTIC'!H82)</f>
        <v>COLBÚN</v>
      </c>
      <c r="G82" s="4"/>
      <c r="H82" s="4"/>
      <c r="I82" s="4" t="str">
        <f>+('3 Planilla Preadjudicación OTIC'!I82)</f>
        <v>SERVICIO DE GUARDIA DE SEGURIDAD</v>
      </c>
      <c r="J82" s="4" t="str">
        <f>+('3 Planilla Preadjudicación OTIC'!J82)</f>
        <v>PF1184</v>
      </c>
      <c r="K82" s="4" t="str">
        <f>+('3 Planilla Preadjudicación OTIC'!K82)</f>
        <v/>
      </c>
      <c r="L82" s="4" t="str">
        <f>+('3 Planilla Preadjudicación OTIC'!L82)</f>
        <v/>
      </c>
      <c r="M82" s="2">
        <f>+('3 Planilla Preadjudicación OTIC'!M82)</f>
        <v>8</v>
      </c>
      <c r="N82" s="4" t="str">
        <f>+('3 Planilla Preadjudicación OTIC'!N82)</f>
        <v>BIO BIO</v>
      </c>
      <c r="O82" s="4" t="str">
        <f>+('3 Planilla Preadjudicación OTIC'!O82)</f>
        <v>SANTA BÁRBARA</v>
      </c>
      <c r="P82" s="4" t="str">
        <f>+('3 Planilla Preadjudicación OTIC'!P82)</f>
        <v>EMPRENDEDORES/AS INFORMALES O PERSONAS VULNERABLES PERTENECIENTES AL 80% MAS VULNERABLE</v>
      </c>
      <c r="Q82" s="4" t="str">
        <f>+('3 Planilla Preadjudicación OTIC'!Q82)</f>
        <v>PRESENCIAL</v>
      </c>
      <c r="R82" s="4" t="str">
        <f>+('3 Planilla Preadjudicación OTIC'!R82)</f>
        <v>DEPENDIENTE</v>
      </c>
      <c r="S82" s="4">
        <f>+('3 Planilla Preadjudicación OTIC'!S82)</f>
        <v>23</v>
      </c>
      <c r="T82" s="2">
        <f>+('3 Planilla Preadjudicación OTIC'!T82)</f>
        <v>10</v>
      </c>
      <c r="U82" s="2">
        <f>+('3 Planilla Preadjudicación OTIC'!U82)</f>
        <v>90</v>
      </c>
      <c r="V82" s="2">
        <f>+('3 Planilla Preadjudicación OTIC'!V82)</f>
        <v>0</v>
      </c>
      <c r="W82" s="2">
        <f>+('3 Planilla Preadjudicación OTIC'!W82)</f>
        <v>90</v>
      </c>
      <c r="X82" s="2">
        <f>+('3 Planilla Preadjudicación OTIC'!X82)</f>
        <v>4</v>
      </c>
      <c r="Y82" s="2" t="str">
        <f>+('3 Planilla Preadjudicación OTIC'!Y82)</f>
        <v>SI</v>
      </c>
      <c r="Z82" s="2" t="str">
        <f>+('3 Planilla Preadjudicación OTIC'!Z82)</f>
        <v>NO</v>
      </c>
      <c r="AA82" s="2" t="str">
        <f>+('3 Planilla Preadjudicación OTIC'!AA82)</f>
        <v>NO</v>
      </c>
      <c r="AB82" s="4" t="str">
        <f>+('3 Planilla Preadjudicación OTIC'!AB82)</f>
        <v>SE AJUSTA A PLAN FORMATIVO</v>
      </c>
      <c r="AC82" s="4" t="str">
        <f>+('3 Planilla Preadjudicación OTIC'!AC82)</f>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v>
      </c>
      <c r="AD82" s="2" t="str">
        <f>+('3 Planilla Preadjudicación OTIC'!AD82)</f>
        <v>SI</v>
      </c>
      <c r="AE82" s="4" t="str">
        <f>+('3 Planilla Preadjudicación OTIC'!AE82)</f>
        <v>CERTIFICADO DE APROBACIÓN Y TARJETA DE IDENTIFICACIÓN. CREDENCIAL DE GUARDIA PRIVADO DE SEGURIDAD OS</v>
      </c>
      <c r="AF82" s="2" t="str">
        <f>+('3 Planilla Preadjudicación OTIC'!AF82)</f>
        <v>CERRADA</v>
      </c>
      <c r="AG82" s="2">
        <f>+('3 Planilla Preadjudicación OTIC'!AG82)</f>
        <v>23</v>
      </c>
      <c r="AH82" s="2">
        <f>+('3 Planilla Preadjudicación OTIC'!AH82)</f>
        <v>3</v>
      </c>
      <c r="AI82" s="135" t="str">
        <f>+('3 Planilla Preadjudicación OTIC'!AI82)</f>
        <v>76099995-4</v>
      </c>
      <c r="AJ82" s="4" t="str">
        <f>+('3 Planilla Preadjudicación OTIC'!AJ82)</f>
        <v>orgaizacion tecnica de capacitación ortecap jerez e hijos y compañia limitada</v>
      </c>
      <c r="AK82" s="2">
        <f>+('3 Planilla Preadjudicación OTIC'!AK82)</f>
        <v>90</v>
      </c>
      <c r="AL82" s="2">
        <f>+('3 Planilla Preadjudicación OTIC'!AL82)</f>
        <v>23</v>
      </c>
      <c r="AM82" s="12">
        <f>+('3 Planilla Preadjudicación OTIC'!AM82)</f>
        <v>7434</v>
      </c>
      <c r="AN82" s="12">
        <f>+('3 Planilla Preadjudicación OTIC'!AN82)</f>
        <v>0</v>
      </c>
      <c r="AO82" s="12">
        <f>+('3 Planilla Preadjudicación OTIC'!AO82)</f>
        <v>12000</v>
      </c>
      <c r="AP82" s="12">
        <f>+('3 Planilla Preadjudicación OTIC'!AP82)</f>
        <v>6690600</v>
      </c>
      <c r="AQ82" s="12">
        <f>+('3 Planilla Preadjudicación OTIC'!AQ82)</f>
        <v>920000</v>
      </c>
      <c r="AR82" s="12">
        <f>+('3 Planilla Preadjudicación OTIC'!AR82)</f>
        <v>0</v>
      </c>
      <c r="AS82" s="12">
        <f>+('3 Planilla Preadjudicación OTIC'!AS82)</f>
        <v>0</v>
      </c>
      <c r="AT82" s="12">
        <f>+('3 Planilla Preadjudicación OTIC'!AT82)</f>
        <v>120000</v>
      </c>
      <c r="AU82" s="12">
        <f>+('3 Planilla Preadjudicación OTIC'!AU82)</f>
        <v>7730600</v>
      </c>
      <c r="AV82" s="2" t="str">
        <f>+('3 Planilla Preadjudicación OTIC'!AV82)</f>
        <v>SI</v>
      </c>
      <c r="AW82" s="4">
        <f>+('3 Planilla Preadjudicación OTIC'!AW82)</f>
        <v>0</v>
      </c>
      <c r="AX82" s="2">
        <f>+('3 Planilla Preadjudicación OTIC'!AX82)</f>
        <v>1</v>
      </c>
      <c r="AY82" s="2">
        <f>+('3 Planilla Preadjudicación OTIC'!AY82)</f>
        <v>7</v>
      </c>
      <c r="AZ82" s="2">
        <f>+('3 Planilla Preadjudicación OTIC'!AZ82)</f>
        <v>0</v>
      </c>
      <c r="BA82" s="2">
        <f>+('3 Planilla Preadjudicación OTIC'!BA82)</f>
        <v>0</v>
      </c>
      <c r="BB82" s="2">
        <f>+('3 Planilla Preadjudicación OTIC'!BB82)</f>
        <v>0</v>
      </c>
      <c r="BC82" s="2">
        <f>+('3 Planilla Preadjudicación OTIC'!BC82)</f>
        <v>0</v>
      </c>
      <c r="BD82" s="2">
        <f>+('3 Planilla Preadjudicación OTIC'!BD82)</f>
        <v>0</v>
      </c>
      <c r="BE82" s="2">
        <f>+('3 Planilla Preadjudicación OTIC'!BE82)</f>
        <v>0</v>
      </c>
      <c r="BF82" s="2">
        <f>+('3 Planilla Preadjudicación OTIC'!BF82)</f>
        <v>0</v>
      </c>
      <c r="BG82" s="2">
        <f>+('3 Planilla Preadjudicación OTIC'!BG82)</f>
        <v>5</v>
      </c>
      <c r="BH82" s="2">
        <f>+('3 Planilla Preadjudicación OTIC'!BH82)</f>
        <v>5</v>
      </c>
      <c r="BI82" s="2">
        <f>+('3 Planilla Preadjudicación OTIC'!BI82)</f>
        <v>1</v>
      </c>
      <c r="BJ82" s="2">
        <f>+('3 Planilla Preadjudicación OTIC'!BJ82)</f>
        <v>1</v>
      </c>
      <c r="BK82" s="2">
        <f>+('3 Planilla Preadjudicación OTIC'!BK82)</f>
        <v>1</v>
      </c>
      <c r="BL82" s="2">
        <f>+('3 Planilla Preadjudicación OTIC'!BL82)</f>
        <v>6</v>
      </c>
      <c r="BM82" s="104">
        <f>ROUND(('3 Planilla Preadjudicación OTIC'!BM82),1)</f>
        <v>3.7</v>
      </c>
      <c r="BN82" s="4" t="str">
        <f>+('3 Planilla Preadjudicación OTIC'!BN82)</f>
        <v>NO</v>
      </c>
      <c r="BO82" s="4">
        <f>+('3 Planilla Preadjudicación OTIC'!BO82)</f>
        <v>0</v>
      </c>
      <c r="BP82" s="4">
        <f>+('3 Planilla Preadjudicación OTIC'!BP82)</f>
        <v>0</v>
      </c>
      <c r="BQ82" s="4">
        <f>+('3 Planilla Preadjudicación OTIC'!BQ82)</f>
        <v>0</v>
      </c>
      <c r="BR82" s="4">
        <f>+('3 Planilla Preadjudicación OTIC'!BR82)</f>
        <v>0</v>
      </c>
      <c r="BS82" s="4">
        <f>+('3 Planilla Preadjudicación OTIC'!BS82)</f>
        <v>0</v>
      </c>
      <c r="BT82" s="4">
        <f>+('3 Planilla Preadjudicación OTIC'!BT82)</f>
        <v>0</v>
      </c>
      <c r="BU82" s="85">
        <f>IF(VLOOKUP(A82,'BD OFICIAL'!$A$1:$AL$2098,7,0)=D82,0,1)</f>
        <v>0</v>
      </c>
      <c r="BV82" s="85">
        <f>IF(VLOOKUP(A82,'BD OFICIAL'!$A$1:$AL$2098,11,0)=J82,0,1)</f>
        <v>0</v>
      </c>
      <c r="BW82" s="85">
        <f>IF(VLOOKUP(A82,'BD OFICIAL'!$A$1:$AL$2098,13,0)=L82,0,1)</f>
        <v>0</v>
      </c>
      <c r="BX82" s="2">
        <f>IF(VLOOKUP(A82,'BD OFICIAL'!$A$1:$AL$2098,16,0)=O82,0,1)</f>
        <v>0</v>
      </c>
      <c r="BY82" s="2">
        <f>IF(VLOOKUP(A82,'BD OFICIAL'!$A$1:$AL$2098,17,0)=P82,0,1)</f>
        <v>0</v>
      </c>
      <c r="BZ82" s="2">
        <f>IF(VLOOKUP(A82,'BD OFICIAL'!$A$1:$AL$2098,19,0)=R82,0,1)</f>
        <v>0</v>
      </c>
      <c r="CA82" s="2">
        <f>IF(VLOOKUP(A82,'BD OFICIAL'!$A$1:$AL$2098,21,0)=T82,0,1)</f>
        <v>0</v>
      </c>
      <c r="CB82" s="2">
        <f>IF(VLOOKUP(A82,'BD OFICIAL'!$A$1:$AL$2098,24,0)=AK82,0,1)</f>
        <v>0</v>
      </c>
      <c r="CC82" s="2">
        <f>IF(VLOOKUP(A82,'BD OFICIAL'!$A$1:$AL$2098,25,0)=X82,0,1)</f>
        <v>0</v>
      </c>
      <c r="CD82" s="2">
        <f>IF(VLOOKUP(A82,'BD OFICIAL'!$A$1:$AL$2098,26,0)=Y82,0,1)</f>
        <v>0</v>
      </c>
      <c r="CE82" s="2">
        <f>IF(VLOOKUP(A82,'BD OFICIAL'!$A$1:$AL$2098,27,0)=Z82,0,1)</f>
        <v>0</v>
      </c>
      <c r="CF82" s="2">
        <f>IF(VLOOKUP(A82,'BD OFICIAL'!$A$1:$AL$2098,28,0)=AA82,0,1)</f>
        <v>0</v>
      </c>
      <c r="CG82" s="2">
        <f>IF(VLOOKUP(A82,'BD OFICIAL'!$A$1:$AL$2098,33,0)=AF82,0,1)</f>
        <v>0</v>
      </c>
      <c r="CH82" s="2">
        <f>IF(VLOOKUP(A82,'BD OFICIAL'!$A$1:$AL$2098,35,0)=AH82,0,1)</f>
        <v>0</v>
      </c>
      <c r="CI82" s="85">
        <f>IF(VLOOKUP(A82,'BD OFICIAL'!$A$1:$AL$2098,34,0)=AL82,0,1)</f>
        <v>0</v>
      </c>
      <c r="CJ82" s="12">
        <f>VLOOKUP(A82,'BD OFICIAL'!$A$1:$AM$2098,36,0)*AM82-AP82</f>
        <v>0</v>
      </c>
      <c r="CK82" s="85" t="str">
        <f t="shared" si="54"/>
        <v>SSH</v>
      </c>
      <c r="CL82" s="85" t="str">
        <f t="shared" si="55"/>
        <v>SI</v>
      </c>
      <c r="CM82" s="85" t="str">
        <f t="shared" si="35"/>
        <v>NO</v>
      </c>
      <c r="CN82" s="31">
        <f t="shared" si="36"/>
        <v>0</v>
      </c>
      <c r="CO82" s="31">
        <f t="shared" si="56"/>
        <v>0</v>
      </c>
      <c r="CP82" s="31">
        <f t="shared" si="37"/>
        <v>0</v>
      </c>
      <c r="CQ82" s="31">
        <f>IF(Y82="NO",0,IF(Y82="SI",IF(VLOOKUP(A82,'BD OFICIAL'!$A:$AO,40,0)=AQ82,0,1)))</f>
        <v>0</v>
      </c>
      <c r="CR82" s="31">
        <f>IF(Z82="NO",0,IF(Z82="SI",IF(VLOOKUP(B82,'BD OFICIAL'!$A:$AO,41,0)=AS82,0,1)))</f>
        <v>0</v>
      </c>
      <c r="CS82" s="31">
        <f t="shared" si="57"/>
        <v>0</v>
      </c>
      <c r="CT82" s="31">
        <f t="shared" si="58"/>
        <v>0</v>
      </c>
      <c r="CU82" s="31">
        <f>IF(VLOOKUP(A82,'BD OFICIAL'!$A$1:$AL$1056,31,0)="SI",IF(AT82&gt;0,0,1),IF(AT82=0,0,1))</f>
        <v>0</v>
      </c>
      <c r="CV82" s="31">
        <f t="shared" si="59"/>
        <v>0</v>
      </c>
      <c r="CW82" s="31">
        <f t="shared" si="38"/>
        <v>0</v>
      </c>
      <c r="CX82" s="85" t="str">
        <f t="shared" si="39"/>
        <v>SI</v>
      </c>
      <c r="CY82" s="31">
        <f t="shared" si="40"/>
        <v>0</v>
      </c>
      <c r="CZ82" s="85" t="str">
        <f>IF(ISERROR(VLOOKUP(AI82,EXPERIENCIA!$A$1:$C$2100,1,0)),"NO","SI")</f>
        <v>SI</v>
      </c>
      <c r="DA82" s="85">
        <f>IF(CX82="no","NO APLICA",IF(AX82=0,"ERROR NOTA",IF(AND(AX82&gt;1,CZ82="NO"),"ERROR NOTA",IF(AND(CZ82="NO",AX82=1),0,IF(VLOOKUP(AI82,EXPERIENCIA!$A$1:$C$2100,3,0)=AX82,0,"ERROR NOTA")))))</f>
        <v>0</v>
      </c>
      <c r="DB82" s="85" t="str">
        <f>IF(ISERROR(VLOOKUP(AI82,COMPORTAMIENTO!$A$1:$C$2100,1,0)),"NO","SI")</f>
        <v>SI</v>
      </c>
      <c r="DC82" s="85">
        <f>IF(CX82="NO","NO APLICA",IF(AY82=0,"ERROR NOTA",IF(AND(DB82="NO",AY82=7),0,IF(VLOOKUP(AI82,COMPORTAMIENTO!$A$2:$H$2100,8,0)=AY82,0,"ERROR NOTA"))))</f>
        <v>0</v>
      </c>
      <c r="DD82" s="104">
        <f t="shared" si="41"/>
        <v>0.1</v>
      </c>
      <c r="DE82" s="104">
        <f t="shared" si="42"/>
        <v>0.70000000000000007</v>
      </c>
      <c r="DF82" s="85" t="str">
        <f t="shared" si="60"/>
        <v>SI</v>
      </c>
      <c r="DG82" s="85">
        <f t="shared" si="43"/>
        <v>0</v>
      </c>
      <c r="DH82" s="85">
        <f t="shared" si="44"/>
        <v>0</v>
      </c>
      <c r="DI82" s="85">
        <f t="shared" si="45"/>
        <v>0</v>
      </c>
      <c r="DJ82" s="12">
        <f t="shared" si="46"/>
        <v>3.4000000000000004</v>
      </c>
      <c r="DK82" s="7">
        <f t="shared" si="47"/>
        <v>3.4000000000000004</v>
      </c>
      <c r="DL82" s="12">
        <f t="shared" si="61"/>
        <v>7434</v>
      </c>
      <c r="DM82" s="12" t="e">
        <f>VLOOKUP(A82,'5 TD'!$A:$B,2,0)</f>
        <v>#N/A</v>
      </c>
      <c r="DN82" s="7" t="e">
        <f t="shared" si="62"/>
        <v>#N/A</v>
      </c>
      <c r="DO82" s="85" t="e">
        <f t="shared" si="48"/>
        <v>#N/A</v>
      </c>
      <c r="DP82" s="85" t="e">
        <f t="shared" si="49"/>
        <v>#N/A</v>
      </c>
      <c r="DQ82" s="7" t="e">
        <f t="shared" si="50"/>
        <v>#N/A</v>
      </c>
      <c r="DR82" s="85" t="e">
        <f t="shared" si="63"/>
        <v>#N/A</v>
      </c>
      <c r="DS82" s="2" t="str">
        <f>+('3 Planilla Preadjudicación OTIC'!BN82)</f>
        <v>NO</v>
      </c>
      <c r="DT82" s="2" t="e">
        <f>IF(DR82="APROBADO",VLOOKUP(A82,'5 TD'!$D$3:$E$270,2,0),"NO APLICA")</f>
        <v>#N/A</v>
      </c>
      <c r="DU82" s="2" t="e">
        <f t="shared" si="64"/>
        <v>#N/A</v>
      </c>
      <c r="DV82" s="2" t="e">
        <f>IF(DU82="SI",VLOOKUP(A82,'5 TD'!$G$3:$H$270,2,0),"NO APLICA ")</f>
        <v>#N/A</v>
      </c>
      <c r="DW82" s="2" t="e">
        <f t="shared" si="65"/>
        <v>#N/A</v>
      </c>
      <c r="DX82" s="2" t="e">
        <f>IF(DW82="SI",VLOOKUP(A82,'5 TD'!$J$4:$K$472,2,0),"NO APLICA")</f>
        <v>#N/A</v>
      </c>
      <c r="DY82" s="2" t="e">
        <f t="shared" si="66"/>
        <v>#N/A</v>
      </c>
      <c r="DZ82" s="7" t="e">
        <f>IF(DY82="SI",VLOOKUP(A82,'5 TD'!$M$4:$N$350,2,0),"NO APLICA")</f>
        <v>#N/A</v>
      </c>
      <c r="EA82" s="2" t="e">
        <f t="shared" si="67"/>
        <v>#N/A</v>
      </c>
      <c r="EB82" s="12" t="e">
        <f t="shared" si="68"/>
        <v>#N/A</v>
      </c>
      <c r="EC82" s="12" t="e">
        <f>IF(EA82="SI",VLOOKUP(A82,'5 TD'!$V$4:$W$479,2,0),"NO APLICA")</f>
        <v>#N/A</v>
      </c>
      <c r="ED82" s="2" t="e">
        <f t="shared" si="51"/>
        <v>#N/A</v>
      </c>
      <c r="EE82" s="79" t="e">
        <f>IF(ED82="SI",VLOOKUP(AI82,COMPORTAMIENTO!$A$1:$H$2100,7,0),"NO APLICA")</f>
        <v>#N/A</v>
      </c>
      <c r="EF82" s="12" t="e">
        <f>IF(ED82="SI",VLOOKUP(A82,'5 TD'!$P$2:$Q$479,2,0),"NO APLICA")</f>
        <v>#N/A</v>
      </c>
      <c r="EG82" s="2" t="e">
        <f t="shared" si="52"/>
        <v>#N/A</v>
      </c>
      <c r="EH82" s="2">
        <f>IF(CZ82="no",0,VLOOKUP(AI82,EXPERIENCIA!$A$1:$C$2100,2,0))</f>
        <v>1</v>
      </c>
      <c r="EI82" s="2" t="e">
        <f>IF(CZ82="si",VLOOKUP(A82,'5 TD'!$S$3:$T$2103,2,0),0)</f>
        <v>#N/A</v>
      </c>
      <c r="EJ82" s="2" t="e">
        <f t="shared" si="53"/>
        <v>#N/A</v>
      </c>
      <c r="EK82" s="2">
        <f>+('3 Planilla Preadjudicación OTIC'!BU82)</f>
        <v>0</v>
      </c>
      <c r="EL82" s="3"/>
      <c r="EM82" s="3"/>
      <c r="EN82" s="3"/>
      <c r="EQ82" s="86"/>
    </row>
    <row r="83" spans="1:147" ht="15" customHeight="1" x14ac:dyDescent="0.3">
      <c r="A83" s="2">
        <f>+('3 Planilla Preadjudicación OTIC'!A83)</f>
        <v>14395</v>
      </c>
      <c r="B83" s="2" t="str">
        <f>+('3 Planilla Preadjudicación OTIC'!B83)</f>
        <v>65181652-1</v>
      </c>
      <c r="C83" s="4">
        <f>+('3 Planilla Preadjudicación OTIC'!E83)</f>
        <v>2025</v>
      </c>
      <c r="D83" s="4" t="str">
        <f>+('3 Planilla Preadjudicación OTIC'!F83)</f>
        <v>MANDATO</v>
      </c>
      <c r="E83" s="4" t="str">
        <f>+('3 Planilla Preadjudicación OTIC'!G83)</f>
        <v>96532330-9</v>
      </c>
      <c r="F83" s="4" t="str">
        <f>+('3 Planilla Preadjudicación OTIC'!H83)</f>
        <v>CMPC PULP SPA</v>
      </c>
      <c r="G83" s="4"/>
      <c r="H83" s="4"/>
      <c r="I83" s="4" t="str">
        <f>+('3 Planilla Preadjudicación OTIC'!I83)</f>
        <v>CURSO CONVENCIONAL CONDUCENTE A LICENCIA DE CONDUCIR CLASE B</v>
      </c>
      <c r="J83" s="4" t="str">
        <f>+('3 Planilla Preadjudicación OTIC'!J83)</f>
        <v>PF1454</v>
      </c>
      <c r="K83" s="4" t="str">
        <f>+('3 Planilla Preadjudicación OTIC'!K83)</f>
        <v/>
      </c>
      <c r="L83" s="4" t="str">
        <f>+('3 Planilla Preadjudicación OTIC'!L83)</f>
        <v/>
      </c>
      <c r="M83" s="2">
        <f>+('3 Planilla Preadjudicación OTIC'!M83)</f>
        <v>9</v>
      </c>
      <c r="N83" s="4" t="str">
        <f>+('3 Planilla Preadjudicación OTIC'!N83)</f>
        <v>ARAUCANIA</v>
      </c>
      <c r="O83" s="4" t="str">
        <f>+('3 Planilla Preadjudicación OTIC'!O83)</f>
        <v>COLLIPULLI</v>
      </c>
      <c r="P83" s="4" t="str">
        <f>+('3 Planilla Preadjudicación OTIC'!P83)</f>
        <v>EMPRENDEDORES/AS INFORMALES O PERSONAS VULNERABLES PERTENECIENTES AL 80% MAS VULNERABLE</v>
      </c>
      <c r="Q83" s="4" t="str">
        <f>+('3 Planilla Preadjudicación OTIC'!Q83)</f>
        <v>PRESENCIAL</v>
      </c>
      <c r="R83" s="4" t="str">
        <f>+('3 Planilla Preadjudicación OTIC'!R83)</f>
        <v>INDEPENDIENTE</v>
      </c>
      <c r="S83" s="4">
        <f>+('3 Planilla Preadjudicación OTIC'!S83)</f>
        <v>6</v>
      </c>
      <c r="T83" s="2">
        <f>+('3 Planilla Preadjudicación OTIC'!T83)</f>
        <v>16</v>
      </c>
      <c r="U83" s="2">
        <f>+('3 Planilla Preadjudicación OTIC'!U83)</f>
        <v>24</v>
      </c>
      <c r="V83" s="2">
        <f>+('3 Planilla Preadjudicación OTIC'!V83)</f>
        <v>0</v>
      </c>
      <c r="W83" s="2">
        <f>+('3 Planilla Preadjudicación OTIC'!W83)</f>
        <v>24</v>
      </c>
      <c r="X83" s="2">
        <f>+('3 Planilla Preadjudicación OTIC'!X83)</f>
        <v>4</v>
      </c>
      <c r="Y83" s="2" t="str">
        <f>+('3 Planilla Preadjudicación OTIC'!Y83)</f>
        <v>SI</v>
      </c>
      <c r="Z83" s="2" t="str">
        <f>+('3 Planilla Preadjudicación OTIC'!Z83)</f>
        <v>NO</v>
      </c>
      <c r="AA83" s="2" t="str">
        <f>+('3 Planilla Preadjudicación OTIC'!AA83)</f>
        <v>NO</v>
      </c>
      <c r="AB83" s="4" t="str">
        <f>+('3 Planilla Preadjudicación OTIC'!AB83)</f>
        <v>SE AJUSTA A PLAN FORMATIVO</v>
      </c>
      <c r="AC83" s="4" t="str">
        <f>+('3 Planilla Preadjudicación OTIC'!AC83)</f>
        <v>HOMBRES Y MUJERES MAYORES DE 18 AÑOS PERTENECIENTES AL 80% MÁS VULNERABLES, CORRESPINDIENTES A COLLIPULLI</v>
      </c>
      <c r="AD83" s="2" t="str">
        <f>+('3 Planilla Preadjudicación OTIC'!AD83)</f>
        <v>SI</v>
      </c>
      <c r="AE83" s="4" t="str">
        <f>+('3 Planilla Preadjudicación OTIC'!AE83)</f>
        <v>LICENCIA DE CONDUCIR CLASE B.</v>
      </c>
      <c r="AF83" s="2" t="str">
        <f>+('3 Planilla Preadjudicación OTIC'!AF83)</f>
        <v>CERRADA</v>
      </c>
      <c r="AG83" s="2">
        <f>+('3 Planilla Preadjudicación OTIC'!AG83)</f>
        <v>6</v>
      </c>
      <c r="AH83" s="2">
        <f>+('3 Planilla Preadjudicación OTIC'!AH83)</f>
        <v>3</v>
      </c>
      <c r="AI83" s="135" t="str">
        <f>+('3 Planilla Preadjudicación OTIC'!AI83)</f>
        <v>76099995-4</v>
      </c>
      <c r="AJ83" s="4" t="str">
        <f>+('3 Planilla Preadjudicación OTIC'!AJ83)</f>
        <v>orgaizacion tecnica de capacitación ortecap jerez e hijos y compañia limitada</v>
      </c>
      <c r="AK83" s="2">
        <f>+('3 Planilla Preadjudicación OTIC'!AK83)</f>
        <v>24</v>
      </c>
      <c r="AL83" s="2">
        <f>+('3 Planilla Preadjudicación OTIC'!AL83)</f>
        <v>6</v>
      </c>
      <c r="AM83" s="12">
        <f>+('3 Planilla Preadjudicación OTIC'!AM83)</f>
        <v>7434</v>
      </c>
      <c r="AN83" s="12">
        <f>+('3 Planilla Preadjudicación OTIC'!AN83)</f>
        <v>0</v>
      </c>
      <c r="AO83" s="12">
        <f>+('3 Planilla Preadjudicación OTIC'!AO83)</f>
        <v>50000</v>
      </c>
      <c r="AP83" s="12">
        <f>+('3 Planilla Preadjudicación OTIC'!AP83)</f>
        <v>2854656</v>
      </c>
      <c r="AQ83" s="12">
        <f>+('3 Planilla Preadjudicación OTIC'!AQ83)</f>
        <v>384000</v>
      </c>
      <c r="AR83" s="12">
        <f>+('3 Planilla Preadjudicación OTIC'!AR83)</f>
        <v>0</v>
      </c>
      <c r="AS83" s="12">
        <f>+('3 Planilla Preadjudicación OTIC'!AS83)</f>
        <v>0</v>
      </c>
      <c r="AT83" s="12">
        <f>+('3 Planilla Preadjudicación OTIC'!AT83)</f>
        <v>800000</v>
      </c>
      <c r="AU83" s="12">
        <f>+('3 Planilla Preadjudicación OTIC'!AU83)</f>
        <v>4038656</v>
      </c>
      <c r="AV83" s="2" t="str">
        <f>+('3 Planilla Preadjudicación OTIC'!AV83)</f>
        <v>NO</v>
      </c>
      <c r="AW83" s="4" t="str">
        <f>+('3 Planilla Preadjudicación OTIC'!AW83)</f>
        <v>NUMERAL 6.1.2. ÍTEM 2 - LA SOLICITUD DE AUTORIZACIÓN ANTE MUNICIPALIDAD DE COLLIPULLI PARA PODER UTILIZAR CIRCUITO OCASIONAL DE RECORRIDO, ESTÁ VIGENTE DESDE EL 23/10/2024 HASTA EL 31/03/2025. POSEE AUTORIZACIÓN DEL MINISTERIO TRANSPORTES PARA IMPARTIR CURSO EN MODALIDAD E-LEARNING.
NUMERAL 6.1.2. ÍTEM 6 - ERROR VALOR TOTAL DEL CURSO.</v>
      </c>
      <c r="AX83" s="2">
        <f>+('3 Planilla Preadjudicación OTIC'!AX83)</f>
        <v>0</v>
      </c>
      <c r="AY83" s="2">
        <f>+('3 Planilla Preadjudicación OTIC'!AY83)</f>
        <v>0</v>
      </c>
      <c r="AZ83" s="2">
        <f>+('3 Planilla Preadjudicación OTIC'!AZ83)</f>
        <v>0</v>
      </c>
      <c r="BA83" s="2">
        <f>+('3 Planilla Preadjudicación OTIC'!BA83)</f>
        <v>0</v>
      </c>
      <c r="BB83" s="2">
        <f>+('3 Planilla Preadjudicación OTIC'!BB83)</f>
        <v>0</v>
      </c>
      <c r="BC83" s="2">
        <f>+('3 Planilla Preadjudicación OTIC'!BC83)</f>
        <v>0</v>
      </c>
      <c r="BD83" s="2">
        <f>+('3 Planilla Preadjudicación OTIC'!BD83)</f>
        <v>0</v>
      </c>
      <c r="BE83" s="2">
        <f>+('3 Planilla Preadjudicación OTIC'!BE83)</f>
        <v>0</v>
      </c>
      <c r="BF83" s="2">
        <f>+('3 Planilla Preadjudicación OTIC'!BF83)</f>
        <v>0</v>
      </c>
      <c r="BG83" s="2">
        <f>+('3 Planilla Preadjudicación OTIC'!BG83)</f>
        <v>0</v>
      </c>
      <c r="BH83" s="2">
        <f>+('3 Planilla Preadjudicación OTIC'!BH83)</f>
        <v>0</v>
      </c>
      <c r="BI83" s="2">
        <f>+('3 Planilla Preadjudicación OTIC'!BI83)</f>
        <v>0</v>
      </c>
      <c r="BJ83" s="2">
        <f>+('3 Planilla Preadjudicación OTIC'!BJ83)</f>
        <v>0</v>
      </c>
      <c r="BK83" s="2">
        <f>+('3 Planilla Preadjudicación OTIC'!BK83)</f>
        <v>0</v>
      </c>
      <c r="BL83" s="2">
        <f>+('3 Planilla Preadjudicación OTIC'!BL83)</f>
        <v>0</v>
      </c>
      <c r="BM83" s="104">
        <f>ROUND(('3 Planilla Preadjudicación OTIC'!BM83),1)</f>
        <v>0</v>
      </c>
      <c r="BN83" s="4" t="str">
        <f>+('3 Planilla Preadjudicación OTIC'!BN83)</f>
        <v>NO</v>
      </c>
      <c r="BO83" s="4">
        <f>+('3 Planilla Preadjudicación OTIC'!BO83)</f>
        <v>0</v>
      </c>
      <c r="BP83" s="4">
        <f>+('3 Planilla Preadjudicación OTIC'!BP83)</f>
        <v>0</v>
      </c>
      <c r="BQ83" s="4">
        <f>+('3 Planilla Preadjudicación OTIC'!BQ83)</f>
        <v>0</v>
      </c>
      <c r="BR83" s="4">
        <f>+('3 Planilla Preadjudicación OTIC'!BR83)</f>
        <v>0</v>
      </c>
      <c r="BS83" s="4">
        <f>+('3 Planilla Preadjudicación OTIC'!BS83)</f>
        <v>0</v>
      </c>
      <c r="BT83" s="4">
        <f>+('3 Planilla Preadjudicación OTIC'!BT83)</f>
        <v>0</v>
      </c>
      <c r="BU83" s="85">
        <f>IF(VLOOKUP(A83,'BD OFICIAL'!$A$1:$AL$2098,7,0)=D83,0,1)</f>
        <v>0</v>
      </c>
      <c r="BV83" s="85">
        <f>IF(VLOOKUP(A83,'BD OFICIAL'!$A$1:$AL$2098,11,0)=J83,0,1)</f>
        <v>0</v>
      </c>
      <c r="BW83" s="85">
        <f>IF(VLOOKUP(A83,'BD OFICIAL'!$A$1:$AL$2098,13,0)=L83,0,1)</f>
        <v>0</v>
      </c>
      <c r="BX83" s="2">
        <f>IF(VLOOKUP(A83,'BD OFICIAL'!$A$1:$AL$2098,16,0)=O83,0,1)</f>
        <v>0</v>
      </c>
      <c r="BY83" s="2">
        <f>IF(VLOOKUP(A83,'BD OFICIAL'!$A$1:$AL$2098,17,0)=P83,0,1)</f>
        <v>0</v>
      </c>
      <c r="BZ83" s="2">
        <f>IF(VLOOKUP(A83,'BD OFICIAL'!$A$1:$AL$2098,19,0)=R83,0,1)</f>
        <v>0</v>
      </c>
      <c r="CA83" s="2">
        <f>IF(VLOOKUP(A83,'BD OFICIAL'!$A$1:$AL$2098,21,0)=T83,0,1)</f>
        <v>0</v>
      </c>
      <c r="CB83" s="2">
        <f>IF(VLOOKUP(A83,'BD OFICIAL'!$A$1:$AL$2098,24,0)=AK83,0,1)</f>
        <v>0</v>
      </c>
      <c r="CC83" s="2">
        <f>IF(VLOOKUP(A83,'BD OFICIAL'!$A$1:$AL$2098,25,0)=X83,0,1)</f>
        <v>0</v>
      </c>
      <c r="CD83" s="2">
        <f>IF(VLOOKUP(A83,'BD OFICIAL'!$A$1:$AL$2098,26,0)=Y83,0,1)</f>
        <v>0</v>
      </c>
      <c r="CE83" s="2">
        <f>IF(VLOOKUP(A83,'BD OFICIAL'!$A$1:$AL$2098,27,0)=Z83,0,1)</f>
        <v>0</v>
      </c>
      <c r="CF83" s="2">
        <f>IF(VLOOKUP(A83,'BD OFICIAL'!$A$1:$AL$2098,28,0)=AA83,0,1)</f>
        <v>0</v>
      </c>
      <c r="CG83" s="2">
        <f>IF(VLOOKUP(A83,'BD OFICIAL'!$A$1:$AL$2098,33,0)=AF83,0,1)</f>
        <v>0</v>
      </c>
      <c r="CH83" s="2">
        <f>IF(VLOOKUP(A83,'BD OFICIAL'!$A$1:$AL$2098,35,0)=AH83,0,1)</f>
        <v>0</v>
      </c>
      <c r="CI83" s="85">
        <f>IF(VLOOKUP(A83,'BD OFICIAL'!$A$1:$AL$2098,34,0)=AL83,0,1)</f>
        <v>0</v>
      </c>
      <c r="CJ83" s="12">
        <f>VLOOKUP(A83,'BD OFICIAL'!$A$1:$AM$2098,36,0)*AM83-AP83</f>
        <v>0</v>
      </c>
      <c r="CK83" s="85" t="str">
        <f t="shared" si="54"/>
        <v>SSH</v>
      </c>
      <c r="CL83" s="85" t="str">
        <f t="shared" si="55"/>
        <v>SI</v>
      </c>
      <c r="CM83" s="85" t="str">
        <f t="shared" si="35"/>
        <v>NO</v>
      </c>
      <c r="CN83" s="31">
        <f t="shared" si="36"/>
        <v>0</v>
      </c>
      <c r="CO83" s="31">
        <f t="shared" si="56"/>
        <v>0</v>
      </c>
      <c r="CP83" s="31">
        <f t="shared" si="37"/>
        <v>0</v>
      </c>
      <c r="CQ83" s="31">
        <f>IF(Y83="NO",0,IF(Y83="SI",IF(VLOOKUP(A83,'BD OFICIAL'!$A:$AO,40,0)=AQ83,0,1)))</f>
        <v>0</v>
      </c>
      <c r="CR83" s="31">
        <f>IF(Z83="NO",0,IF(Z83="SI",IF(VLOOKUP(B83,'BD OFICIAL'!$A:$AO,41,0)=AS83,0,1)))</f>
        <v>0</v>
      </c>
      <c r="CS83" s="31">
        <f t="shared" si="57"/>
        <v>0</v>
      </c>
      <c r="CT83" s="31">
        <f t="shared" si="58"/>
        <v>0</v>
      </c>
      <c r="CU83" s="31">
        <f>IF(VLOOKUP(A83,'BD OFICIAL'!$A$1:$AL$1056,31,0)="SI",IF(AT83&gt;0,0,1),IF(AT83=0,0,1))</f>
        <v>0</v>
      </c>
      <c r="CV83" s="31">
        <f t="shared" si="59"/>
        <v>0</v>
      </c>
      <c r="CW83" s="31">
        <f t="shared" si="38"/>
        <v>0</v>
      </c>
      <c r="CX83" s="85" t="str">
        <f t="shared" si="39"/>
        <v>NO</v>
      </c>
      <c r="CY83" s="31">
        <f t="shared" si="40"/>
        <v>0</v>
      </c>
      <c r="CZ83" s="85" t="str">
        <f>IF(ISERROR(VLOOKUP(AI83,EXPERIENCIA!$A$1:$C$2100,1,0)),"NO","SI")</f>
        <v>SI</v>
      </c>
      <c r="DA83" s="85" t="str">
        <f>IF(CX83="no","NO APLICA",IF(AX83=0,"ERROR NOTA",IF(AND(AX83&gt;1,CZ83="NO"),"ERROR NOTA",IF(AND(CZ83="NO",AX83=1),0,IF(VLOOKUP(AI83,EXPERIENCIA!$A$1:$C$2100,3,0)=AX83,0,"ERROR NOTA")))))</f>
        <v>NO APLICA</v>
      </c>
      <c r="DB83" s="85" t="str">
        <f>IF(ISERROR(VLOOKUP(AI83,COMPORTAMIENTO!$A$1:$C$2100,1,0)),"NO","SI")</f>
        <v>SI</v>
      </c>
      <c r="DC83" s="85" t="str">
        <f>IF(CX83="NO","NO APLICA",IF(AY83=0,"ERROR NOTA",IF(AND(DB83="NO",AY83=7),0,IF(VLOOKUP(AI83,COMPORTAMIENTO!$A$2:$H$2100,8,0)=AY83,0,"ERROR NOTA"))))</f>
        <v>NO APLICA</v>
      </c>
      <c r="DD83" s="104" t="str">
        <f t="shared" si="41"/>
        <v>NO APLICA</v>
      </c>
      <c r="DE83" s="104" t="str">
        <f t="shared" si="42"/>
        <v>NO APLICA</v>
      </c>
      <c r="DF83" s="85" t="str">
        <f t="shared" si="60"/>
        <v>SI</v>
      </c>
      <c r="DG83" s="85">
        <f t="shared" si="43"/>
        <v>0</v>
      </c>
      <c r="DH83" s="85">
        <f t="shared" si="44"/>
        <v>0</v>
      </c>
      <c r="DI83" s="85" t="str">
        <f t="shared" si="45"/>
        <v>NO APLICA</v>
      </c>
      <c r="DJ83" s="12" t="str">
        <f t="shared" si="46"/>
        <v>NO APLICA</v>
      </c>
      <c r="DK83" s="7" t="str">
        <f t="shared" si="47"/>
        <v>NO APLICA</v>
      </c>
      <c r="DL83" s="12">
        <f t="shared" si="61"/>
        <v>7434</v>
      </c>
      <c r="DM83" s="12" t="e">
        <f>VLOOKUP(A83,'5 TD'!$A:$B,2,0)</f>
        <v>#N/A</v>
      </c>
      <c r="DN83" s="7" t="str">
        <f t="shared" si="62"/>
        <v>NO APLICA</v>
      </c>
      <c r="DO83" s="85" t="str">
        <f t="shared" si="48"/>
        <v>NO APLICA</v>
      </c>
      <c r="DP83" s="85" t="str">
        <f t="shared" si="49"/>
        <v>NO APLICA</v>
      </c>
      <c r="DQ83" s="7" t="str">
        <f t="shared" si="50"/>
        <v>NO APLICA</v>
      </c>
      <c r="DR83" s="85" t="str">
        <f t="shared" si="63"/>
        <v>NO APLICA</v>
      </c>
      <c r="DS83" s="2" t="str">
        <f>+('3 Planilla Preadjudicación OTIC'!BN83)</f>
        <v>NO</v>
      </c>
      <c r="DT83" s="2" t="str">
        <f>IF(DR83="APROBADO",VLOOKUP(A83,'5 TD'!$D$3:$E$270,2,0),"NO APLICA")</f>
        <v>NO APLICA</v>
      </c>
      <c r="DU83" s="2" t="str">
        <f t="shared" si="64"/>
        <v>NO APLICA</v>
      </c>
      <c r="DV83" s="2" t="str">
        <f>IF(DU83="SI",VLOOKUP(A83,'5 TD'!$G$3:$H$270,2,0),"NO APLICA ")</f>
        <v xml:space="preserve">NO APLICA </v>
      </c>
      <c r="DW83" s="2" t="str">
        <f t="shared" si="65"/>
        <v>NO</v>
      </c>
      <c r="DX83" s="2" t="str">
        <f>IF(DW83="SI",VLOOKUP(A83,'5 TD'!$J$4:$K$472,2,0),"NO APLICA")</f>
        <v>NO APLICA</v>
      </c>
      <c r="DY83" s="2" t="str">
        <f t="shared" si="66"/>
        <v>NO APLICA</v>
      </c>
      <c r="DZ83" s="7" t="str">
        <f>IF(DY83="SI",VLOOKUP(A83,'5 TD'!$M$4:$N$350,2,0),"NO APLICA")</f>
        <v>NO APLICA</v>
      </c>
      <c r="EA83" s="2" t="str">
        <f t="shared" si="67"/>
        <v>NO APLICA</v>
      </c>
      <c r="EB83" s="12" t="str">
        <f t="shared" si="68"/>
        <v/>
      </c>
      <c r="EC83" s="12" t="str">
        <f>IF(EA83="SI",VLOOKUP(A83,'5 TD'!$V$4:$W$479,2,0),"NO APLICA")</f>
        <v>NO APLICA</v>
      </c>
      <c r="ED83" s="2" t="str">
        <f t="shared" si="51"/>
        <v>NO</v>
      </c>
      <c r="EE83" s="79" t="str">
        <f>IF(ED83="SI",VLOOKUP(AI83,COMPORTAMIENTO!$A$1:$H$2100,7,0),"NO APLICA")</f>
        <v>NO APLICA</v>
      </c>
      <c r="EF83" s="12" t="str">
        <f>IF(ED83="SI",VLOOKUP(A83,'5 TD'!$P$2:$Q$479,2,0),"NO APLICA")</f>
        <v>NO APLICA</v>
      </c>
      <c r="EG83" s="2" t="str">
        <f t="shared" si="52"/>
        <v>NO</v>
      </c>
      <c r="EH83" s="2">
        <f>IF(CZ83="no",0,VLOOKUP(AI83,EXPERIENCIA!$A$1:$C$2100,2,0))</f>
        <v>1</v>
      </c>
      <c r="EI83" s="2" t="e">
        <f>IF(CZ83="si",VLOOKUP(A83,'5 TD'!$S$3:$T$2103,2,0),0)</f>
        <v>#N/A</v>
      </c>
      <c r="EJ83" s="2" t="e">
        <f t="shared" si="53"/>
        <v>#N/A</v>
      </c>
      <c r="EK83" s="2">
        <f>+('3 Planilla Preadjudicación OTIC'!BU83)</f>
        <v>0</v>
      </c>
      <c r="EL83" s="3"/>
      <c r="EM83" s="3"/>
      <c r="EN83" s="3"/>
      <c r="EQ83" s="86"/>
    </row>
    <row r="84" spans="1:147" ht="15" customHeight="1" x14ac:dyDescent="0.3">
      <c r="A84" s="2">
        <f>+('3 Planilla Preadjudicación OTIC'!A84)</f>
        <v>14444</v>
      </c>
      <c r="B84" s="2" t="str">
        <f>+('3 Planilla Preadjudicación OTIC'!B84)</f>
        <v>65181652-1</v>
      </c>
      <c r="C84" s="4">
        <f>+('3 Planilla Preadjudicación OTIC'!E84)</f>
        <v>2025</v>
      </c>
      <c r="D84" s="4" t="str">
        <f>+('3 Planilla Preadjudicación OTIC'!F84)</f>
        <v>MANDATO</v>
      </c>
      <c r="E84" s="4" t="str">
        <f>+('3 Planilla Preadjudicación OTIC'!G84)</f>
        <v>96505760-9</v>
      </c>
      <c r="F84" s="4" t="str">
        <f>+('3 Planilla Preadjudicación OTIC'!H84)</f>
        <v>COLBÚN</v>
      </c>
      <c r="G84" s="4"/>
      <c r="H84" s="4"/>
      <c r="I84" s="4" t="str">
        <f>+('3 Planilla Preadjudicación OTIC'!I84)</f>
        <v>COCINA NACIONAL</v>
      </c>
      <c r="J84" s="4" t="str">
        <f>+('3 Planilla Preadjudicación OTIC'!J84)</f>
        <v>PF0981</v>
      </c>
      <c r="K84" s="4" t="str">
        <f>+('3 Planilla Preadjudicación OTIC'!K84)</f>
        <v>TÉCNICAS PARA EL EMPRENDIMIENTO</v>
      </c>
      <c r="L84" s="4" t="str">
        <f>+('3 Planilla Preadjudicación OTIC'!L84)</f>
        <v>PF0921</v>
      </c>
      <c r="M84" s="2">
        <f>+('3 Planilla Preadjudicación OTIC'!M84)</f>
        <v>8</v>
      </c>
      <c r="N84" s="4" t="str">
        <f>+('3 Planilla Preadjudicación OTIC'!N84)</f>
        <v>BIO BIO</v>
      </c>
      <c r="O84" s="4" t="str">
        <f>+('3 Planilla Preadjudicación OTIC'!O84)</f>
        <v>MULCHÉN</v>
      </c>
      <c r="P84" s="4" t="str">
        <f>+('3 Planilla Preadjudicación OTIC'!P84)</f>
        <v>EMPRENDEDORES/AS INFORMALES O PERSONAS VULNERABLES PERTENECIENTES AL 80% MAS VULNERABLE</v>
      </c>
      <c r="Q84" s="4" t="str">
        <f>+('3 Planilla Preadjudicación OTIC'!Q84)</f>
        <v>PRESENCIAL</v>
      </c>
      <c r="R84" s="4" t="str">
        <f>+('3 Planilla Preadjudicación OTIC'!R84)</f>
        <v>INDEPENDIENTE</v>
      </c>
      <c r="S84" s="4">
        <f>+('3 Planilla Preadjudicación OTIC'!S84)</f>
        <v>33</v>
      </c>
      <c r="T84" s="2">
        <f>+('3 Planilla Preadjudicación OTIC'!T84)</f>
        <v>10</v>
      </c>
      <c r="U84" s="2">
        <f>+('3 Planilla Preadjudicación OTIC'!U84)</f>
        <v>120</v>
      </c>
      <c r="V84" s="2">
        <f>+('3 Planilla Preadjudicación OTIC'!V84)</f>
        <v>12</v>
      </c>
      <c r="W84" s="2">
        <f>+('3 Planilla Preadjudicación OTIC'!W84)</f>
        <v>132</v>
      </c>
      <c r="X84" s="2">
        <f>+('3 Planilla Preadjudicación OTIC'!X84)</f>
        <v>4</v>
      </c>
      <c r="Y84" s="2" t="str">
        <f>+('3 Planilla Preadjudicación OTIC'!Y84)</f>
        <v>SI</v>
      </c>
      <c r="Z84" s="2" t="str">
        <f>+('3 Planilla Preadjudicación OTIC'!Z84)</f>
        <v>NO</v>
      </c>
      <c r="AA84" s="2" t="str">
        <f>+('3 Planilla Preadjudicación OTIC'!AA84)</f>
        <v>SI</v>
      </c>
      <c r="AB84" s="4" t="str">
        <f>+('3 Planilla Preadjudicación OTIC'!AB84)</f>
        <v>SE AJUSTA A PLAN FORMATIVO</v>
      </c>
      <c r="AC84" s="4" t="str">
        <f>+('3 Planilla Preadjudicación OTIC'!AC84)</f>
        <v>HOMBRES Y MUJERES DE 18 AÑOS O MAS, QUE PERTENECEN AL 80% MAS VULNERABLES, RESIDEN EN LA COMUNA DE MULCHEN Y TENER EDUCACIÓN MEDIA COMPLETA, PREFERENTEMENTE.</v>
      </c>
      <c r="AD84" s="2" t="str">
        <f>+('3 Planilla Preadjudicación OTIC'!AD84)</f>
        <v>NO</v>
      </c>
      <c r="AE84" s="4">
        <f>+('3 Planilla Preadjudicación OTIC'!AE84)</f>
        <v>0</v>
      </c>
      <c r="AF84" s="2" t="str">
        <f>+('3 Planilla Preadjudicación OTIC'!AF84)</f>
        <v>CERRADA</v>
      </c>
      <c r="AG84" s="2">
        <f>+('3 Planilla Preadjudicación OTIC'!AG84)</f>
        <v>33</v>
      </c>
      <c r="AH84" s="2">
        <f>+('3 Planilla Preadjudicación OTIC'!AH84)</f>
        <v>3</v>
      </c>
      <c r="AI84" s="135" t="str">
        <f>+('3 Planilla Preadjudicación OTIC'!AI84)</f>
        <v>76099995-4</v>
      </c>
      <c r="AJ84" s="4" t="str">
        <f>+('3 Planilla Preadjudicación OTIC'!AJ84)</f>
        <v>orgaizacion tecnica de capacitación ortecap jerez e hijos y compañia limitada</v>
      </c>
      <c r="AK84" s="2">
        <f>+('3 Planilla Preadjudicación OTIC'!AK84)</f>
        <v>132</v>
      </c>
      <c r="AL84" s="2">
        <f>+('3 Planilla Preadjudicación OTIC'!AL84)</f>
        <v>33</v>
      </c>
      <c r="AM84" s="12">
        <f>+('3 Planilla Preadjudicación OTIC'!AM84)</f>
        <v>7434</v>
      </c>
      <c r="AN84" s="12">
        <f>+('3 Planilla Preadjudicación OTIC'!AN84)</f>
        <v>100000</v>
      </c>
      <c r="AO84" s="12">
        <f>+('3 Planilla Preadjudicación OTIC'!AO84)</f>
        <v>0</v>
      </c>
      <c r="AP84" s="12">
        <f>+('3 Planilla Preadjudicación OTIC'!AP84)</f>
        <v>9812880</v>
      </c>
      <c r="AQ84" s="12">
        <f>+('3 Planilla Preadjudicación OTIC'!AQ84)</f>
        <v>1320000</v>
      </c>
      <c r="AR84" s="12">
        <f>+('3 Planilla Preadjudicación OTIC'!AR84)</f>
        <v>1000000</v>
      </c>
      <c r="AS84" s="12">
        <f>+('3 Planilla Preadjudicación OTIC'!AS84)</f>
        <v>0</v>
      </c>
      <c r="AT84" s="12">
        <f>+('3 Planilla Preadjudicación OTIC'!AT84)</f>
        <v>0</v>
      </c>
      <c r="AU84" s="12">
        <f>+('3 Planilla Preadjudicación OTIC'!AU84)</f>
        <v>12132880</v>
      </c>
      <c r="AV84" s="2" t="str">
        <f>+('3 Planilla Preadjudicación OTIC'!AV84)</f>
        <v>SI</v>
      </c>
      <c r="AW84" s="4">
        <f>+('3 Planilla Preadjudicación OTIC'!AW84)</f>
        <v>0</v>
      </c>
      <c r="AX84" s="2">
        <f>+('3 Planilla Preadjudicación OTIC'!AX84)</f>
        <v>1</v>
      </c>
      <c r="AY84" s="2">
        <f>+('3 Planilla Preadjudicación OTIC'!AY84)</f>
        <v>7</v>
      </c>
      <c r="AZ84" s="2">
        <f>+('3 Planilla Preadjudicación OTIC'!AZ84)</f>
        <v>0</v>
      </c>
      <c r="BA84" s="2">
        <f>+('3 Planilla Preadjudicación OTIC'!BA84)</f>
        <v>0</v>
      </c>
      <c r="BB84" s="2">
        <f>+('3 Planilla Preadjudicación OTIC'!BB84)</f>
        <v>0</v>
      </c>
      <c r="BC84" s="2">
        <f>+('3 Planilla Preadjudicación OTIC'!BC84)</f>
        <v>0</v>
      </c>
      <c r="BD84" s="2">
        <f>+('3 Planilla Preadjudicación OTIC'!BD84)</f>
        <v>0</v>
      </c>
      <c r="BE84" s="2">
        <f>+('3 Planilla Preadjudicación OTIC'!BE84)</f>
        <v>0</v>
      </c>
      <c r="BF84" s="2">
        <f>+('3 Planilla Preadjudicación OTIC'!BF84)</f>
        <v>0</v>
      </c>
      <c r="BG84" s="2">
        <f>+('3 Planilla Preadjudicación OTIC'!BG84)</f>
        <v>7</v>
      </c>
      <c r="BH84" s="2">
        <f>+('3 Planilla Preadjudicación OTIC'!BH84)</f>
        <v>7</v>
      </c>
      <c r="BI84" s="2">
        <f>+('3 Planilla Preadjudicación OTIC'!BI84)</f>
        <v>5</v>
      </c>
      <c r="BJ84" s="2">
        <f>+('3 Planilla Preadjudicación OTIC'!BJ84)</f>
        <v>5</v>
      </c>
      <c r="BK84" s="2">
        <f>+('3 Planilla Preadjudicación OTIC'!BK84)</f>
        <v>5</v>
      </c>
      <c r="BL84" s="2">
        <f>+('3 Planilla Preadjudicación OTIC'!BL84)</f>
        <v>6</v>
      </c>
      <c r="BM84" s="104">
        <f>ROUND(('3 Planilla Preadjudicación OTIC'!BM84),1)</f>
        <v>5.8</v>
      </c>
      <c r="BN84" s="4" t="str">
        <f>+('3 Planilla Preadjudicación OTIC'!BN84)</f>
        <v>NO</v>
      </c>
      <c r="BO84" s="4">
        <f>+('3 Planilla Preadjudicación OTIC'!BO84)</f>
        <v>0</v>
      </c>
      <c r="BP84" s="4">
        <f>+('3 Planilla Preadjudicación OTIC'!BP84)</f>
        <v>0</v>
      </c>
      <c r="BQ84" s="4">
        <f>+('3 Planilla Preadjudicación OTIC'!BQ84)</f>
        <v>0</v>
      </c>
      <c r="BR84" s="4">
        <f>+('3 Planilla Preadjudicación OTIC'!BR84)</f>
        <v>0</v>
      </c>
      <c r="BS84" s="4">
        <f>+('3 Planilla Preadjudicación OTIC'!BS84)</f>
        <v>0</v>
      </c>
      <c r="BT84" s="4">
        <f>+('3 Planilla Preadjudicación OTIC'!BT84)</f>
        <v>0</v>
      </c>
      <c r="BU84" s="85">
        <f>IF(VLOOKUP(A84,'BD OFICIAL'!$A$1:$AL$2098,7,0)=D84,0,1)</f>
        <v>0</v>
      </c>
      <c r="BV84" s="85">
        <f>IF(VLOOKUP(A84,'BD OFICIAL'!$A$1:$AL$2098,11,0)=J84,0,1)</f>
        <v>0</v>
      </c>
      <c r="BW84" s="85">
        <f>IF(VLOOKUP(A84,'BD OFICIAL'!$A$1:$AL$2098,13,0)=L84,0,1)</f>
        <v>0</v>
      </c>
      <c r="BX84" s="2">
        <f>IF(VLOOKUP(A84,'BD OFICIAL'!$A$1:$AL$2098,16,0)=O84,0,1)</f>
        <v>0</v>
      </c>
      <c r="BY84" s="2">
        <f>IF(VLOOKUP(A84,'BD OFICIAL'!$A$1:$AL$2098,17,0)=P84,0,1)</f>
        <v>0</v>
      </c>
      <c r="BZ84" s="2">
        <f>IF(VLOOKUP(A84,'BD OFICIAL'!$A$1:$AL$2098,19,0)=R84,0,1)</f>
        <v>0</v>
      </c>
      <c r="CA84" s="2">
        <f>IF(VLOOKUP(A84,'BD OFICIAL'!$A$1:$AL$2098,21,0)=T84,0,1)</f>
        <v>0</v>
      </c>
      <c r="CB84" s="2">
        <f>IF(VLOOKUP(A84,'BD OFICIAL'!$A$1:$AL$2098,24,0)=AK84,0,1)</f>
        <v>0</v>
      </c>
      <c r="CC84" s="2">
        <f>IF(VLOOKUP(A84,'BD OFICIAL'!$A$1:$AL$2098,25,0)=X84,0,1)</f>
        <v>0</v>
      </c>
      <c r="CD84" s="2">
        <f>IF(VLOOKUP(A84,'BD OFICIAL'!$A$1:$AL$2098,26,0)=Y84,0,1)</f>
        <v>0</v>
      </c>
      <c r="CE84" s="2">
        <f>IF(VLOOKUP(A84,'BD OFICIAL'!$A$1:$AL$2098,27,0)=Z84,0,1)</f>
        <v>0</v>
      </c>
      <c r="CF84" s="2">
        <f>IF(VLOOKUP(A84,'BD OFICIAL'!$A$1:$AL$2098,28,0)=AA84,0,1)</f>
        <v>0</v>
      </c>
      <c r="CG84" s="2">
        <f>IF(VLOOKUP(A84,'BD OFICIAL'!$A$1:$AL$2098,33,0)=AF84,0,1)</f>
        <v>0</v>
      </c>
      <c r="CH84" s="2">
        <f>IF(VLOOKUP(A84,'BD OFICIAL'!$A$1:$AL$2098,35,0)=AH84,0,1)</f>
        <v>0</v>
      </c>
      <c r="CI84" s="85">
        <f>IF(VLOOKUP(A84,'BD OFICIAL'!$A$1:$AL$2098,34,0)=AL84,0,1)</f>
        <v>0</v>
      </c>
      <c r="CJ84" s="12">
        <f>VLOOKUP(A84,'BD OFICIAL'!$A$1:$AM$2098,36,0)*AM84-AP84</f>
        <v>0</v>
      </c>
      <c r="CK84" s="85" t="str">
        <f t="shared" si="54"/>
        <v>SHMAN</v>
      </c>
      <c r="CL84" s="85" t="str">
        <f t="shared" si="55"/>
        <v>SI</v>
      </c>
      <c r="CM84" s="85" t="str">
        <f t="shared" si="35"/>
        <v>NO</v>
      </c>
      <c r="CN84" s="31">
        <f t="shared" si="36"/>
        <v>0</v>
      </c>
      <c r="CO84" s="31">
        <f t="shared" si="56"/>
        <v>0</v>
      </c>
      <c r="CP84" s="31">
        <f t="shared" si="37"/>
        <v>0</v>
      </c>
      <c r="CQ84" s="31">
        <f>IF(Y84="NO",0,IF(Y84="SI",IF(VLOOKUP(A84,'BD OFICIAL'!$A:$AO,40,0)=AQ84,0,1)))</f>
        <v>0</v>
      </c>
      <c r="CR84" s="31">
        <f>IF(Z84="NO",0,IF(Z84="SI",IF(VLOOKUP(B84,'BD OFICIAL'!$A:$AO,41,0)=AS84,0,1)))</f>
        <v>0</v>
      </c>
      <c r="CS84" s="31">
        <f t="shared" si="57"/>
        <v>0</v>
      </c>
      <c r="CT84" s="31">
        <f t="shared" si="58"/>
        <v>0</v>
      </c>
      <c r="CU84" s="31">
        <f>IF(VLOOKUP(A84,'BD OFICIAL'!$A$1:$AL$1056,31,0)="SI",IF(AT84&gt;0,0,1),IF(AT84=0,0,1))</f>
        <v>0</v>
      </c>
      <c r="CV84" s="31">
        <f t="shared" si="59"/>
        <v>0</v>
      </c>
      <c r="CW84" s="31">
        <f t="shared" si="38"/>
        <v>0</v>
      </c>
      <c r="CX84" s="85" t="str">
        <f t="shared" si="39"/>
        <v>SI</v>
      </c>
      <c r="CY84" s="31">
        <f t="shared" si="40"/>
        <v>0</v>
      </c>
      <c r="CZ84" s="85" t="str">
        <f>IF(ISERROR(VLOOKUP(AI84,EXPERIENCIA!$A$1:$C$2100,1,0)),"NO","SI")</f>
        <v>SI</v>
      </c>
      <c r="DA84" s="85">
        <f>IF(CX84="no","NO APLICA",IF(AX84=0,"ERROR NOTA",IF(AND(AX84&gt;1,CZ84="NO"),"ERROR NOTA",IF(AND(CZ84="NO",AX84=1),0,IF(VLOOKUP(AI84,EXPERIENCIA!$A$1:$C$2100,3,0)=AX84,0,"ERROR NOTA")))))</f>
        <v>0</v>
      </c>
      <c r="DB84" s="85" t="str">
        <f>IF(ISERROR(VLOOKUP(AI84,COMPORTAMIENTO!$A$1:$C$2100,1,0)),"NO","SI")</f>
        <v>SI</v>
      </c>
      <c r="DC84" s="85">
        <f>IF(CX84="NO","NO APLICA",IF(AY84=0,"ERROR NOTA",IF(AND(DB84="NO",AY84=7),0,IF(VLOOKUP(AI84,COMPORTAMIENTO!$A$2:$H$2100,8,0)=AY84,0,"ERROR NOTA"))))</f>
        <v>0</v>
      </c>
      <c r="DD84" s="104">
        <f t="shared" si="41"/>
        <v>0.1</v>
      </c>
      <c r="DE84" s="104">
        <f t="shared" si="42"/>
        <v>0.70000000000000007</v>
      </c>
      <c r="DF84" s="85" t="str">
        <f t="shared" si="60"/>
        <v>SI</v>
      </c>
      <c r="DG84" s="85">
        <f t="shared" si="43"/>
        <v>0</v>
      </c>
      <c r="DH84" s="85">
        <f t="shared" si="44"/>
        <v>0</v>
      </c>
      <c r="DI84" s="85">
        <f t="shared" si="45"/>
        <v>0</v>
      </c>
      <c r="DJ84" s="7">
        <f t="shared" si="46"/>
        <v>6.2</v>
      </c>
      <c r="DK84" s="7">
        <f t="shared" si="47"/>
        <v>6.2</v>
      </c>
      <c r="DL84" s="12">
        <f t="shared" si="61"/>
        <v>7434</v>
      </c>
      <c r="DM84" s="12">
        <f>VLOOKUP(A84,'5 TD'!$A:$B,2,0)</f>
        <v>6373</v>
      </c>
      <c r="DN84" s="7">
        <f t="shared" si="62"/>
        <v>6</v>
      </c>
      <c r="DO84" s="85" t="str">
        <f t="shared" si="48"/>
        <v>APROBADO</v>
      </c>
      <c r="DP84" s="85" t="str">
        <f t="shared" si="49"/>
        <v>APROBADO</v>
      </c>
      <c r="DQ84" s="7">
        <f t="shared" si="50"/>
        <v>5.8</v>
      </c>
      <c r="DR84" s="85" t="str">
        <f t="shared" si="63"/>
        <v>APROBADO</v>
      </c>
      <c r="DS84" s="2" t="str">
        <f>+('3 Planilla Preadjudicación OTIC'!BN84)</f>
        <v>NO</v>
      </c>
      <c r="DT84" s="2">
        <f>IF(DR84="APROBADO",VLOOKUP(A84,'5 TD'!$D$3:$E$270,2,0),"NO APLICA")</f>
        <v>7</v>
      </c>
      <c r="DU84" s="2" t="str">
        <f t="shared" si="64"/>
        <v>NO</v>
      </c>
      <c r="DV84" s="2" t="str">
        <f>IF(DU84="SI",VLOOKUP(A84,'5 TD'!$G$3:$H$270,2,0),"NO APLICA ")</f>
        <v xml:space="preserve">NO APLICA </v>
      </c>
      <c r="DW84" s="2" t="str">
        <f t="shared" si="65"/>
        <v>NO</v>
      </c>
      <c r="DX84" s="2" t="str">
        <f>IF(DW84="SI",VLOOKUP(A84,'5 TD'!$J$4:$K$472,2,0),"NO APLICA")</f>
        <v>NO APLICA</v>
      </c>
      <c r="DY84" s="2" t="str">
        <f t="shared" si="66"/>
        <v>NO APLICA</v>
      </c>
      <c r="DZ84" s="7" t="str">
        <f>IF(DY84="SI",VLOOKUP(A84,'5 TD'!$M$4:$N$350,2,0),"NO APLICA")</f>
        <v>NO APLICA</v>
      </c>
      <c r="EA84" s="2" t="str">
        <f t="shared" si="67"/>
        <v>NO APLICA</v>
      </c>
      <c r="EB84" s="12" t="str">
        <f t="shared" si="68"/>
        <v/>
      </c>
      <c r="EC84" s="12" t="str">
        <f>IF(EA84="SI",VLOOKUP(A84,'5 TD'!$V$4:$W$479,2,0),"NO APLICA")</f>
        <v>NO APLICA</v>
      </c>
      <c r="ED84" s="2" t="str">
        <f t="shared" si="51"/>
        <v>NO</v>
      </c>
      <c r="EE84" s="79" t="str">
        <f>IF(ED84="SI",VLOOKUP(AI84,COMPORTAMIENTO!$A$1:$H$2100,7,0),"NO APLICA")</f>
        <v>NO APLICA</v>
      </c>
      <c r="EF84" s="12" t="str">
        <f>IF(ED84="SI",VLOOKUP(A84,'5 TD'!$P$2:$Q$479,2,0),"NO APLICA")</f>
        <v>NO APLICA</v>
      </c>
      <c r="EG84" s="2" t="str">
        <f t="shared" si="52"/>
        <v>NO</v>
      </c>
      <c r="EH84" s="2">
        <f>IF(CZ84="no",0,VLOOKUP(AI84,EXPERIENCIA!$A$1:$C$2100,2,0))</f>
        <v>1</v>
      </c>
      <c r="EI84" s="2">
        <f>IF(CZ84="si",VLOOKUP(A84,'5 TD'!$S$3:$T$2103,2,0),0)</f>
        <v>164</v>
      </c>
      <c r="EJ84" s="2" t="str">
        <f t="shared" si="53"/>
        <v>NO</v>
      </c>
      <c r="EK84" s="2">
        <f>+('3 Planilla Preadjudicación OTIC'!BU84)</f>
        <v>0</v>
      </c>
      <c r="EL84" s="4"/>
      <c r="EM84" s="3"/>
      <c r="EN84" s="3"/>
      <c r="EQ84" s="86"/>
    </row>
    <row r="85" spans="1:147" ht="15" customHeight="1" x14ac:dyDescent="0.3">
      <c r="A85" s="2">
        <f>+('3 Planilla Preadjudicación OTIC'!A85)</f>
        <v>14396</v>
      </c>
      <c r="B85" s="2" t="str">
        <f>+('3 Planilla Preadjudicación OTIC'!B85)</f>
        <v>65181652-1</v>
      </c>
      <c r="C85" s="4">
        <f>+('3 Planilla Preadjudicación OTIC'!E85)</f>
        <v>2025</v>
      </c>
      <c r="D85" s="4" t="str">
        <f>+('3 Planilla Preadjudicación OTIC'!F85)</f>
        <v>MANDATO</v>
      </c>
      <c r="E85" s="4" t="str">
        <f>+('3 Planilla Preadjudicación OTIC'!G85)</f>
        <v>96532330-9</v>
      </c>
      <c r="F85" s="4" t="str">
        <f>+('3 Planilla Preadjudicación OTIC'!H85)</f>
        <v>CMPC PULP SPA</v>
      </c>
      <c r="G85" s="4"/>
      <c r="H85" s="4"/>
      <c r="I85" s="4" t="str">
        <f>+('3 Planilla Preadjudicación OTIC'!I85)</f>
        <v>CURSO CONVENCIONAL CONDUCENTE A LICENCIA DE CONDUCIR CLASE B</v>
      </c>
      <c r="J85" s="4" t="str">
        <f>+('3 Planilla Preadjudicación OTIC'!J85)</f>
        <v>PF1454</v>
      </c>
      <c r="K85" s="4" t="str">
        <f>+('3 Planilla Preadjudicación OTIC'!K85)</f>
        <v/>
      </c>
      <c r="L85" s="4" t="str">
        <f>+('3 Planilla Preadjudicación OTIC'!L85)</f>
        <v/>
      </c>
      <c r="M85" s="2">
        <f>+('3 Planilla Preadjudicación OTIC'!M85)</f>
        <v>9</v>
      </c>
      <c r="N85" s="4" t="str">
        <f>+('3 Planilla Preadjudicación OTIC'!N85)</f>
        <v>ARAUCANIA</v>
      </c>
      <c r="O85" s="4" t="str">
        <f>+('3 Planilla Preadjudicación OTIC'!O85)</f>
        <v>COLLIPULLI</v>
      </c>
      <c r="P85" s="4" t="str">
        <f>+('3 Planilla Preadjudicación OTIC'!P85)</f>
        <v>EMPRENDEDORES/AS INFORMALES O PERSONAS VULNERABLES PERTENECIENTES AL 80% MAS VULNERABLE</v>
      </c>
      <c r="Q85" s="4" t="str">
        <f>+('3 Planilla Preadjudicación OTIC'!Q85)</f>
        <v>PRESENCIAL</v>
      </c>
      <c r="R85" s="4" t="str">
        <f>+('3 Planilla Preadjudicación OTIC'!R85)</f>
        <v>INDEPENDIENTE</v>
      </c>
      <c r="S85" s="4">
        <f>+('3 Planilla Preadjudicación OTIC'!S85)</f>
        <v>6</v>
      </c>
      <c r="T85" s="2">
        <f>+('3 Planilla Preadjudicación OTIC'!T85)</f>
        <v>16</v>
      </c>
      <c r="U85" s="2">
        <f>+('3 Planilla Preadjudicación OTIC'!U85)</f>
        <v>24</v>
      </c>
      <c r="V85" s="2">
        <f>+('3 Planilla Preadjudicación OTIC'!V85)</f>
        <v>0</v>
      </c>
      <c r="W85" s="2">
        <f>+('3 Planilla Preadjudicación OTIC'!W85)</f>
        <v>24</v>
      </c>
      <c r="X85" s="2">
        <f>+('3 Planilla Preadjudicación OTIC'!X85)</f>
        <v>4</v>
      </c>
      <c r="Y85" s="2" t="str">
        <f>+('3 Planilla Preadjudicación OTIC'!Y85)</f>
        <v>SI</v>
      </c>
      <c r="Z85" s="2" t="str">
        <f>+('3 Planilla Preadjudicación OTIC'!Z85)</f>
        <v>NO</v>
      </c>
      <c r="AA85" s="2" t="str">
        <f>+('3 Planilla Preadjudicación OTIC'!AA85)</f>
        <v>NO</v>
      </c>
      <c r="AB85" s="4" t="str">
        <f>+('3 Planilla Preadjudicación OTIC'!AB85)</f>
        <v>SE AJUSTA A PLAN FORMATIVO</v>
      </c>
      <c r="AC85" s="4" t="str">
        <f>+('3 Planilla Preadjudicación OTIC'!AC85)</f>
        <v>HOMBRES Y MUEJERES MAYORES DE 18 AÑOS PERTENECIENTES AL 80% MÁS VULNERABLES, CORRESPONDIENTES A COLLIPULLI</v>
      </c>
      <c r="AD85" s="2" t="str">
        <f>+('3 Planilla Preadjudicación OTIC'!AD85)</f>
        <v>SI</v>
      </c>
      <c r="AE85" s="4" t="str">
        <f>+('3 Planilla Preadjudicación OTIC'!AE85)</f>
        <v>LICENCIA DE CONDUCIR CLASE B.</v>
      </c>
      <c r="AF85" s="2" t="str">
        <f>+('3 Planilla Preadjudicación OTIC'!AF85)</f>
        <v>CERRADA</v>
      </c>
      <c r="AG85" s="2">
        <f>+('3 Planilla Preadjudicación OTIC'!AG85)</f>
        <v>6</v>
      </c>
      <c r="AH85" s="2">
        <f>+('3 Planilla Preadjudicación OTIC'!AH85)</f>
        <v>3</v>
      </c>
      <c r="AI85" s="135" t="str">
        <f>+('3 Planilla Preadjudicación OTIC'!AI85)</f>
        <v>76099995-4</v>
      </c>
      <c r="AJ85" s="4" t="str">
        <f>+('3 Planilla Preadjudicación OTIC'!AJ85)</f>
        <v>orgaizacion tecnica de capacitación ortecap jerez e hijos y compañia limitada</v>
      </c>
      <c r="AK85" s="2">
        <f>+('3 Planilla Preadjudicación OTIC'!AK85)</f>
        <v>24</v>
      </c>
      <c r="AL85" s="2">
        <f>+('3 Planilla Preadjudicación OTIC'!AL85)</f>
        <v>6</v>
      </c>
      <c r="AM85" s="12">
        <f>+('3 Planilla Preadjudicación OTIC'!AM85)</f>
        <v>7434</v>
      </c>
      <c r="AN85" s="12">
        <f>+('3 Planilla Preadjudicación OTIC'!AN85)</f>
        <v>0</v>
      </c>
      <c r="AO85" s="12">
        <f>+('3 Planilla Preadjudicación OTIC'!AO85)</f>
        <v>50000</v>
      </c>
      <c r="AP85" s="12">
        <f>+('3 Planilla Preadjudicación OTIC'!AP85)</f>
        <v>2854656</v>
      </c>
      <c r="AQ85" s="12">
        <f>+('3 Planilla Preadjudicación OTIC'!AQ85)</f>
        <v>384000</v>
      </c>
      <c r="AR85" s="12">
        <f>+('3 Planilla Preadjudicación OTIC'!AR85)</f>
        <v>0</v>
      </c>
      <c r="AS85" s="12">
        <f>+('3 Planilla Preadjudicación OTIC'!AS85)</f>
        <v>0</v>
      </c>
      <c r="AT85" s="12">
        <f>+('3 Planilla Preadjudicación OTIC'!AT85)</f>
        <v>800000</v>
      </c>
      <c r="AU85" s="12">
        <f>+('3 Planilla Preadjudicación OTIC'!AU85)</f>
        <v>4038656</v>
      </c>
      <c r="AV85" s="2" t="str">
        <f>+('3 Planilla Preadjudicación OTIC'!AV85)</f>
        <v>NO</v>
      </c>
      <c r="AW85" s="4" t="str">
        <f>+('3 Planilla Preadjudicación OTIC'!AW85)</f>
        <v>NUMERAL 6.1.2. ÍTEM 2 - OTEC NO POSEE ACREDITACIÓN COMO ESCUELA DE CONDUCTORES EN LA COMUNA LICITADA. 
NUMERAL 6.1.2. ÍTEM 6 - ERROR VALOR TOTAL DEL CURSO.</v>
      </c>
      <c r="AX85" s="2">
        <f>+('3 Planilla Preadjudicación OTIC'!AX85)</f>
        <v>0</v>
      </c>
      <c r="AY85" s="2">
        <f>+('3 Planilla Preadjudicación OTIC'!AY85)</f>
        <v>0</v>
      </c>
      <c r="AZ85" s="2">
        <f>+('3 Planilla Preadjudicación OTIC'!AZ85)</f>
        <v>0</v>
      </c>
      <c r="BA85" s="2">
        <f>+('3 Planilla Preadjudicación OTIC'!BA85)</f>
        <v>0</v>
      </c>
      <c r="BB85" s="2">
        <f>+('3 Planilla Preadjudicación OTIC'!BB85)</f>
        <v>0</v>
      </c>
      <c r="BC85" s="2">
        <f>+('3 Planilla Preadjudicación OTIC'!BC85)</f>
        <v>0</v>
      </c>
      <c r="BD85" s="2">
        <f>+('3 Planilla Preadjudicación OTIC'!BD85)</f>
        <v>0</v>
      </c>
      <c r="BE85" s="2">
        <f>+('3 Planilla Preadjudicación OTIC'!BE85)</f>
        <v>0</v>
      </c>
      <c r="BF85" s="2">
        <f>+('3 Planilla Preadjudicación OTIC'!BF85)</f>
        <v>0</v>
      </c>
      <c r="BG85" s="2">
        <f>+('3 Planilla Preadjudicación OTIC'!BG85)</f>
        <v>0</v>
      </c>
      <c r="BH85" s="2">
        <f>+('3 Planilla Preadjudicación OTIC'!BH85)</f>
        <v>0</v>
      </c>
      <c r="BI85" s="2">
        <f>+('3 Planilla Preadjudicación OTIC'!BI85)</f>
        <v>0</v>
      </c>
      <c r="BJ85" s="2">
        <f>+('3 Planilla Preadjudicación OTIC'!BJ85)</f>
        <v>0</v>
      </c>
      <c r="BK85" s="2">
        <f>+('3 Planilla Preadjudicación OTIC'!BK85)</f>
        <v>0</v>
      </c>
      <c r="BL85" s="2">
        <f>+('3 Planilla Preadjudicación OTIC'!BL85)</f>
        <v>0</v>
      </c>
      <c r="BM85" s="104">
        <f>ROUND(('3 Planilla Preadjudicación OTIC'!BM85),1)</f>
        <v>0</v>
      </c>
      <c r="BN85" s="4" t="str">
        <f>+('3 Planilla Preadjudicación OTIC'!BN85)</f>
        <v>NO</v>
      </c>
      <c r="BO85" s="4">
        <f>+('3 Planilla Preadjudicación OTIC'!BO85)</f>
        <v>0</v>
      </c>
      <c r="BP85" s="4">
        <f>+('3 Planilla Preadjudicación OTIC'!BP85)</f>
        <v>0</v>
      </c>
      <c r="BQ85" s="4">
        <f>+('3 Planilla Preadjudicación OTIC'!BQ85)</f>
        <v>0</v>
      </c>
      <c r="BR85" s="4">
        <f>+('3 Planilla Preadjudicación OTIC'!BR85)</f>
        <v>0</v>
      </c>
      <c r="BS85" s="4">
        <f>+('3 Planilla Preadjudicación OTIC'!BS85)</f>
        <v>0</v>
      </c>
      <c r="BT85" s="4">
        <f>+('3 Planilla Preadjudicación OTIC'!BT85)</f>
        <v>0</v>
      </c>
      <c r="BU85" s="85">
        <f>IF(VLOOKUP(A85,'BD OFICIAL'!$A$1:$AL$2098,7,0)=D85,0,1)</f>
        <v>0</v>
      </c>
      <c r="BV85" s="85">
        <f>IF(VLOOKUP(A85,'BD OFICIAL'!$A$1:$AL$2098,11,0)=J85,0,1)</f>
        <v>0</v>
      </c>
      <c r="BW85" s="85">
        <f>IF(VLOOKUP(A85,'BD OFICIAL'!$A$1:$AL$2098,13,0)=L85,0,1)</f>
        <v>0</v>
      </c>
      <c r="BX85" s="2">
        <f>IF(VLOOKUP(A85,'BD OFICIAL'!$A$1:$AL$2098,16,0)=O85,0,1)</f>
        <v>0</v>
      </c>
      <c r="BY85" s="2">
        <f>IF(VLOOKUP(A85,'BD OFICIAL'!$A$1:$AL$2098,17,0)=P85,0,1)</f>
        <v>0</v>
      </c>
      <c r="BZ85" s="2">
        <f>IF(VLOOKUP(A85,'BD OFICIAL'!$A$1:$AL$2098,19,0)=R85,0,1)</f>
        <v>0</v>
      </c>
      <c r="CA85" s="2">
        <f>IF(VLOOKUP(A85,'BD OFICIAL'!$A$1:$AL$2098,21,0)=T85,0,1)</f>
        <v>0</v>
      </c>
      <c r="CB85" s="2">
        <f>IF(VLOOKUP(A85,'BD OFICIAL'!$A$1:$AL$2098,24,0)=AK85,0,1)</f>
        <v>0</v>
      </c>
      <c r="CC85" s="2">
        <f>IF(VLOOKUP(A85,'BD OFICIAL'!$A$1:$AL$2098,25,0)=X85,0,1)</f>
        <v>0</v>
      </c>
      <c r="CD85" s="2">
        <f>IF(VLOOKUP(A85,'BD OFICIAL'!$A$1:$AL$2098,26,0)=Y85,0,1)</f>
        <v>0</v>
      </c>
      <c r="CE85" s="2">
        <f>IF(VLOOKUP(A85,'BD OFICIAL'!$A$1:$AL$2098,27,0)=Z85,0,1)</f>
        <v>0</v>
      </c>
      <c r="CF85" s="2">
        <f>IF(VLOOKUP(A85,'BD OFICIAL'!$A$1:$AL$2098,28,0)=AA85,0,1)</f>
        <v>0</v>
      </c>
      <c r="CG85" s="2">
        <f>IF(VLOOKUP(A85,'BD OFICIAL'!$A$1:$AL$2098,33,0)=AF85,0,1)</f>
        <v>0</v>
      </c>
      <c r="CH85" s="2">
        <f>IF(VLOOKUP(A85,'BD OFICIAL'!$A$1:$AL$2098,35,0)=AH85,0,1)</f>
        <v>0</v>
      </c>
      <c r="CI85" s="85">
        <f>IF(VLOOKUP(A85,'BD OFICIAL'!$A$1:$AL$2098,34,0)=AL85,0,1)</f>
        <v>0</v>
      </c>
      <c r="CJ85" s="12">
        <f>VLOOKUP(A85,'BD OFICIAL'!$A$1:$AM$2098,36,0)*AM85-AP85</f>
        <v>0</v>
      </c>
      <c r="CK85" s="85" t="str">
        <f t="shared" si="54"/>
        <v>SSH</v>
      </c>
      <c r="CL85" s="85" t="str">
        <f t="shared" si="55"/>
        <v>SI</v>
      </c>
      <c r="CM85" s="85" t="str">
        <f t="shared" si="35"/>
        <v>NO</v>
      </c>
      <c r="CN85" s="31">
        <f t="shared" si="36"/>
        <v>0</v>
      </c>
      <c r="CO85" s="31">
        <f t="shared" si="56"/>
        <v>0</v>
      </c>
      <c r="CP85" s="31">
        <f t="shared" si="37"/>
        <v>0</v>
      </c>
      <c r="CQ85" s="31">
        <f>IF(Y85="NO",0,IF(Y85="SI",IF(VLOOKUP(A85,'BD OFICIAL'!$A:$AO,40,0)=AQ85,0,1)))</f>
        <v>0</v>
      </c>
      <c r="CR85" s="31">
        <f>IF(Z85="NO",0,IF(Z85="SI",IF(VLOOKUP(B85,'BD OFICIAL'!$A:$AO,41,0)=AS85,0,1)))</f>
        <v>0</v>
      </c>
      <c r="CS85" s="31">
        <f t="shared" si="57"/>
        <v>0</v>
      </c>
      <c r="CT85" s="31">
        <f t="shared" si="58"/>
        <v>0</v>
      </c>
      <c r="CU85" s="31">
        <f>IF(VLOOKUP(A85,'BD OFICIAL'!$A$1:$AL$1056,31,0)="SI",IF(AT85&gt;0,0,1),IF(AT85=0,0,1))</f>
        <v>0</v>
      </c>
      <c r="CV85" s="31">
        <f t="shared" si="59"/>
        <v>0</v>
      </c>
      <c r="CW85" s="31">
        <f t="shared" si="38"/>
        <v>0</v>
      </c>
      <c r="CX85" s="85" t="str">
        <f t="shared" si="39"/>
        <v>NO</v>
      </c>
      <c r="CY85" s="31">
        <f t="shared" si="40"/>
        <v>0</v>
      </c>
      <c r="CZ85" s="85" t="str">
        <f>IF(ISERROR(VLOOKUP(AI85,EXPERIENCIA!$A$1:$C$2100,1,0)),"NO","SI")</f>
        <v>SI</v>
      </c>
      <c r="DA85" s="85" t="str">
        <f>IF(CX85="no","NO APLICA",IF(AX85=0,"ERROR NOTA",IF(AND(AX85&gt;1,CZ85="NO"),"ERROR NOTA",IF(AND(CZ85="NO",AX85=1),0,IF(VLOOKUP(AI85,EXPERIENCIA!$A$1:$C$2100,3,0)=AX85,0,"ERROR NOTA")))))</f>
        <v>NO APLICA</v>
      </c>
      <c r="DB85" s="85" t="str">
        <f>IF(ISERROR(VLOOKUP(AI85,COMPORTAMIENTO!$A$1:$C$2100,1,0)),"NO","SI")</f>
        <v>SI</v>
      </c>
      <c r="DC85" s="85" t="str">
        <f>IF(CX85="NO","NO APLICA",IF(AY85=0,"ERROR NOTA",IF(AND(DB85="NO",AY85=7),0,IF(VLOOKUP(AI85,COMPORTAMIENTO!$A$2:$H$2100,8,0)=AY85,0,"ERROR NOTA"))))</f>
        <v>NO APLICA</v>
      </c>
      <c r="DD85" s="104" t="str">
        <f t="shared" si="41"/>
        <v>NO APLICA</v>
      </c>
      <c r="DE85" s="104" t="str">
        <f t="shared" si="42"/>
        <v>NO APLICA</v>
      </c>
      <c r="DF85" s="85" t="str">
        <f t="shared" si="60"/>
        <v>SI</v>
      </c>
      <c r="DG85" s="85">
        <f t="shared" si="43"/>
        <v>0</v>
      </c>
      <c r="DH85" s="85">
        <f t="shared" si="44"/>
        <v>0</v>
      </c>
      <c r="DI85" s="85" t="str">
        <f t="shared" si="45"/>
        <v>NO APLICA</v>
      </c>
      <c r="DJ85" s="12" t="str">
        <f t="shared" si="46"/>
        <v>NO APLICA</v>
      </c>
      <c r="DK85" s="7" t="str">
        <f t="shared" si="47"/>
        <v>NO APLICA</v>
      </c>
      <c r="DL85" s="12">
        <f t="shared" si="61"/>
        <v>7434</v>
      </c>
      <c r="DM85" s="12" t="e">
        <f>VLOOKUP(A85,'5 TD'!$A:$B,2,0)</f>
        <v>#N/A</v>
      </c>
      <c r="DN85" s="7" t="str">
        <f t="shared" si="62"/>
        <v>NO APLICA</v>
      </c>
      <c r="DO85" s="85" t="str">
        <f t="shared" si="48"/>
        <v>NO APLICA</v>
      </c>
      <c r="DP85" s="85" t="str">
        <f t="shared" si="49"/>
        <v>NO APLICA</v>
      </c>
      <c r="DQ85" s="7" t="str">
        <f t="shared" si="50"/>
        <v>NO APLICA</v>
      </c>
      <c r="DR85" s="85" t="str">
        <f t="shared" si="63"/>
        <v>NO APLICA</v>
      </c>
      <c r="DS85" s="2" t="str">
        <f>+('3 Planilla Preadjudicación OTIC'!BN85)</f>
        <v>NO</v>
      </c>
      <c r="DT85" s="2" t="str">
        <f>IF(DR85="APROBADO",VLOOKUP(A85,'5 TD'!$D$3:$E$270,2,0),"NO APLICA")</f>
        <v>NO APLICA</v>
      </c>
      <c r="DU85" s="2" t="str">
        <f t="shared" si="64"/>
        <v>NO APLICA</v>
      </c>
      <c r="DV85" s="2" t="str">
        <f>IF(DU85="SI",VLOOKUP(A85,'5 TD'!$G$3:$H$270,2,0),"NO APLICA ")</f>
        <v xml:space="preserve">NO APLICA </v>
      </c>
      <c r="DW85" s="2" t="str">
        <f t="shared" si="65"/>
        <v>NO</v>
      </c>
      <c r="DX85" s="2" t="str">
        <f>IF(DW85="SI",VLOOKUP(A85,'5 TD'!$J$4:$K$472,2,0),"NO APLICA")</f>
        <v>NO APLICA</v>
      </c>
      <c r="DY85" s="2" t="str">
        <f t="shared" si="66"/>
        <v>NO APLICA</v>
      </c>
      <c r="DZ85" s="7" t="str">
        <f>IF(DY85="SI",VLOOKUP(A85,'5 TD'!$M$4:$N$350,2,0),"NO APLICA")</f>
        <v>NO APLICA</v>
      </c>
      <c r="EA85" s="2" t="str">
        <f t="shared" si="67"/>
        <v>NO APLICA</v>
      </c>
      <c r="EB85" s="12" t="str">
        <f t="shared" si="68"/>
        <v/>
      </c>
      <c r="EC85" s="12" t="str">
        <f>IF(EA85="SI",VLOOKUP(A85,'5 TD'!$V$4:$W$479,2,0),"NO APLICA")</f>
        <v>NO APLICA</v>
      </c>
      <c r="ED85" s="2" t="str">
        <f t="shared" si="51"/>
        <v>NO</v>
      </c>
      <c r="EE85" s="79" t="str">
        <f>IF(ED85="SI",VLOOKUP(AI85,COMPORTAMIENTO!$A$1:$H$2100,7,0),"NO APLICA")</f>
        <v>NO APLICA</v>
      </c>
      <c r="EF85" s="12" t="str">
        <f>IF(ED85="SI",VLOOKUP(A85,'5 TD'!$P$2:$Q$479,2,0),"NO APLICA")</f>
        <v>NO APLICA</v>
      </c>
      <c r="EG85" s="2" t="str">
        <f t="shared" si="52"/>
        <v>NO</v>
      </c>
      <c r="EH85" s="2">
        <f>IF(CZ85="no",0,VLOOKUP(AI85,EXPERIENCIA!$A$1:$C$2100,2,0))</f>
        <v>1</v>
      </c>
      <c r="EI85" s="2" t="e">
        <f>IF(CZ85="si",VLOOKUP(A85,'5 TD'!$S$3:$T$2103,2,0),0)</f>
        <v>#N/A</v>
      </c>
      <c r="EJ85" s="2" t="e">
        <f t="shared" si="53"/>
        <v>#N/A</v>
      </c>
      <c r="EK85" s="2">
        <f>+('3 Planilla Preadjudicación OTIC'!BU85)</f>
        <v>0</v>
      </c>
      <c r="EL85" s="3"/>
      <c r="EM85" s="3"/>
      <c r="EN85" s="3"/>
      <c r="EQ85" s="86"/>
    </row>
    <row r="86" spans="1:147" ht="15" customHeight="1" x14ac:dyDescent="0.3">
      <c r="A86" s="2">
        <f>+('3 Planilla Preadjudicación OTIC'!A86)</f>
        <v>14397</v>
      </c>
      <c r="B86" s="2" t="str">
        <f>+('3 Planilla Preadjudicación OTIC'!B86)</f>
        <v>65181652-1</v>
      </c>
      <c r="C86" s="4">
        <f>+('3 Planilla Preadjudicación OTIC'!E86)</f>
        <v>2025</v>
      </c>
      <c r="D86" s="4" t="str">
        <f>+('3 Planilla Preadjudicación OTIC'!F86)</f>
        <v>MANDATO</v>
      </c>
      <c r="E86" s="4" t="str">
        <f>+('3 Planilla Preadjudicación OTIC'!G86)</f>
        <v>96532330-9</v>
      </c>
      <c r="F86" s="4" t="str">
        <f>+('3 Planilla Preadjudicación OTIC'!H86)</f>
        <v>CMPC PULP SPA</v>
      </c>
      <c r="G86" s="4"/>
      <c r="H86" s="4"/>
      <c r="I86" s="4" t="str">
        <f>+('3 Planilla Preadjudicación OTIC'!I86)</f>
        <v>CURSO CONVENCIONAL CONDUCENTE A LICENCIA DE CONDUCIR CLASE B</v>
      </c>
      <c r="J86" s="4" t="str">
        <f>+('3 Planilla Preadjudicación OTIC'!J86)</f>
        <v>PF1454</v>
      </c>
      <c r="K86" s="4" t="str">
        <f>+('3 Planilla Preadjudicación OTIC'!K86)</f>
        <v/>
      </c>
      <c r="L86" s="4" t="str">
        <f>+('3 Planilla Preadjudicación OTIC'!L86)</f>
        <v/>
      </c>
      <c r="M86" s="2">
        <f>+('3 Planilla Preadjudicación OTIC'!M86)</f>
        <v>9</v>
      </c>
      <c r="N86" s="4" t="str">
        <f>+('3 Planilla Preadjudicación OTIC'!N86)</f>
        <v>ARAUCANIA</v>
      </c>
      <c r="O86" s="4" t="str">
        <f>+('3 Planilla Preadjudicación OTIC'!O86)</f>
        <v>RENAICO</v>
      </c>
      <c r="P86" s="4" t="str">
        <f>+('3 Planilla Preadjudicación OTIC'!P86)</f>
        <v>EMPRENDEDORES/AS INFORMALES O PERSONAS VULNERABLES PERTENECIENTES AL 80% MAS VULNERABLE</v>
      </c>
      <c r="Q86" s="4" t="str">
        <f>+('3 Planilla Preadjudicación OTIC'!Q86)</f>
        <v>PRESENCIAL</v>
      </c>
      <c r="R86" s="4" t="str">
        <f>+('3 Planilla Preadjudicación OTIC'!R86)</f>
        <v>INDEPENDIENTE</v>
      </c>
      <c r="S86" s="4">
        <f>+('3 Planilla Preadjudicación OTIC'!S86)</f>
        <v>6</v>
      </c>
      <c r="T86" s="2">
        <f>+('3 Planilla Preadjudicación OTIC'!T86)</f>
        <v>16</v>
      </c>
      <c r="U86" s="2">
        <f>+('3 Planilla Preadjudicación OTIC'!U86)</f>
        <v>24</v>
      </c>
      <c r="V86" s="2">
        <f>+('3 Planilla Preadjudicación OTIC'!V86)</f>
        <v>0</v>
      </c>
      <c r="W86" s="2">
        <f>+('3 Planilla Preadjudicación OTIC'!W86)</f>
        <v>24</v>
      </c>
      <c r="X86" s="2">
        <f>+('3 Planilla Preadjudicación OTIC'!X86)</f>
        <v>4</v>
      </c>
      <c r="Y86" s="2" t="str">
        <f>+('3 Planilla Preadjudicación OTIC'!Y86)</f>
        <v>SI</v>
      </c>
      <c r="Z86" s="2" t="str">
        <f>+('3 Planilla Preadjudicación OTIC'!Z86)</f>
        <v>NO</v>
      </c>
      <c r="AA86" s="2" t="str">
        <f>+('3 Planilla Preadjudicación OTIC'!AA86)</f>
        <v>NO</v>
      </c>
      <c r="AB86" s="4" t="str">
        <f>+('3 Planilla Preadjudicación OTIC'!AB86)</f>
        <v>SE AJUSTA A PLAN FORMATIVO</v>
      </c>
      <c r="AC86" s="4" t="str">
        <f>+('3 Planilla Preadjudicación OTIC'!AC86)</f>
        <v>HOMBRES Y MUJERES MAYORES DE 18 AÑOS PERTENECIENTES AL 80% MÁS VULNERABLES, CORRESPINDIENTES A RENAICO</v>
      </c>
      <c r="AD86" s="2" t="str">
        <f>+('3 Planilla Preadjudicación OTIC'!AD86)</f>
        <v>SI</v>
      </c>
      <c r="AE86" s="4" t="str">
        <f>+('3 Planilla Preadjudicación OTIC'!AE86)</f>
        <v>LICENCIA DE CONDUCIR CLASE B.</v>
      </c>
      <c r="AF86" s="2" t="str">
        <f>+('3 Planilla Preadjudicación OTIC'!AF86)</f>
        <v>CERRADA</v>
      </c>
      <c r="AG86" s="2">
        <f>+('3 Planilla Preadjudicación OTIC'!AG86)</f>
        <v>6</v>
      </c>
      <c r="AH86" s="2">
        <f>+('3 Planilla Preadjudicación OTIC'!AH86)</f>
        <v>3</v>
      </c>
      <c r="AI86" s="135" t="str">
        <f>+('3 Planilla Preadjudicación OTIC'!AI86)</f>
        <v>76099995-4</v>
      </c>
      <c r="AJ86" s="4" t="str">
        <f>+('3 Planilla Preadjudicación OTIC'!AJ86)</f>
        <v>orgaizacion tecnica de capacitación ortecap jerez e hijos y compañia limitada</v>
      </c>
      <c r="AK86" s="2">
        <f>+('3 Planilla Preadjudicación OTIC'!AK86)</f>
        <v>24</v>
      </c>
      <c r="AL86" s="2">
        <f>+('3 Planilla Preadjudicación OTIC'!AL86)</f>
        <v>6</v>
      </c>
      <c r="AM86" s="12">
        <f>+('3 Planilla Preadjudicación OTIC'!AM86)</f>
        <v>7434</v>
      </c>
      <c r="AN86" s="12">
        <f>+('3 Planilla Preadjudicación OTIC'!AN86)</f>
        <v>0</v>
      </c>
      <c r="AO86" s="12">
        <f>+('3 Planilla Preadjudicación OTIC'!AO86)</f>
        <v>50000</v>
      </c>
      <c r="AP86" s="12">
        <f>+('3 Planilla Preadjudicación OTIC'!AP86)</f>
        <v>2854656</v>
      </c>
      <c r="AQ86" s="12">
        <f>+('3 Planilla Preadjudicación OTIC'!AQ86)</f>
        <v>384000</v>
      </c>
      <c r="AR86" s="12">
        <f>+('3 Planilla Preadjudicación OTIC'!AR86)</f>
        <v>0</v>
      </c>
      <c r="AS86" s="12">
        <f>+('3 Planilla Preadjudicación OTIC'!AS86)</f>
        <v>0</v>
      </c>
      <c r="AT86" s="12">
        <f>+('3 Planilla Preadjudicación OTIC'!AT86)</f>
        <v>800000</v>
      </c>
      <c r="AU86" s="12">
        <f>+('3 Planilla Preadjudicación OTIC'!AU86)</f>
        <v>4038656</v>
      </c>
      <c r="AV86" s="2" t="str">
        <f>+('3 Planilla Preadjudicación OTIC'!AV86)</f>
        <v>NO</v>
      </c>
      <c r="AW86" s="4" t="str">
        <f>+('3 Planilla Preadjudicación OTIC'!AW86)</f>
        <v>NUMERAL 6.1.2. ÍTEM 2 - OTEC NO POSEE ACREDITACIÓN COMO ESCUELA DE CONDUCTORES EN LA COMUNA LICITADA. 
NUMERAL 6.1.2. ÍTEM 6 - ERROR VALOR TOTAL DEL CURSO.</v>
      </c>
      <c r="AX86" s="2">
        <f>+('3 Planilla Preadjudicación OTIC'!AX86)</f>
        <v>0</v>
      </c>
      <c r="AY86" s="2">
        <f>+('3 Planilla Preadjudicación OTIC'!AY86)</f>
        <v>0</v>
      </c>
      <c r="AZ86" s="2">
        <f>+('3 Planilla Preadjudicación OTIC'!AZ86)</f>
        <v>0</v>
      </c>
      <c r="BA86" s="2">
        <f>+('3 Planilla Preadjudicación OTIC'!BA86)</f>
        <v>0</v>
      </c>
      <c r="BB86" s="2">
        <f>+('3 Planilla Preadjudicación OTIC'!BB86)</f>
        <v>0</v>
      </c>
      <c r="BC86" s="2">
        <f>+('3 Planilla Preadjudicación OTIC'!BC86)</f>
        <v>0</v>
      </c>
      <c r="BD86" s="2">
        <f>+('3 Planilla Preadjudicación OTIC'!BD86)</f>
        <v>0</v>
      </c>
      <c r="BE86" s="2">
        <f>+('3 Planilla Preadjudicación OTIC'!BE86)</f>
        <v>0</v>
      </c>
      <c r="BF86" s="2">
        <f>+('3 Planilla Preadjudicación OTIC'!BF86)</f>
        <v>0</v>
      </c>
      <c r="BG86" s="2">
        <f>+('3 Planilla Preadjudicación OTIC'!BG86)</f>
        <v>0</v>
      </c>
      <c r="BH86" s="2">
        <f>+('3 Planilla Preadjudicación OTIC'!BH86)</f>
        <v>0</v>
      </c>
      <c r="BI86" s="2">
        <f>+('3 Planilla Preadjudicación OTIC'!BI86)</f>
        <v>0</v>
      </c>
      <c r="BJ86" s="2">
        <f>+('3 Planilla Preadjudicación OTIC'!BJ86)</f>
        <v>0</v>
      </c>
      <c r="BK86" s="2">
        <f>+('3 Planilla Preadjudicación OTIC'!BK86)</f>
        <v>0</v>
      </c>
      <c r="BL86" s="2">
        <f>+('3 Planilla Preadjudicación OTIC'!BL86)</f>
        <v>0</v>
      </c>
      <c r="BM86" s="104">
        <f>ROUND(('3 Planilla Preadjudicación OTIC'!BM86),1)</f>
        <v>0</v>
      </c>
      <c r="BN86" s="4" t="str">
        <f>+('3 Planilla Preadjudicación OTIC'!BN86)</f>
        <v>NO</v>
      </c>
      <c r="BO86" s="4">
        <f>+('3 Planilla Preadjudicación OTIC'!BO86)</f>
        <v>0</v>
      </c>
      <c r="BP86" s="4">
        <f>+('3 Planilla Preadjudicación OTIC'!BP86)</f>
        <v>0</v>
      </c>
      <c r="BQ86" s="4">
        <f>+('3 Planilla Preadjudicación OTIC'!BQ86)</f>
        <v>0</v>
      </c>
      <c r="BR86" s="4">
        <f>+('3 Planilla Preadjudicación OTIC'!BR86)</f>
        <v>0</v>
      </c>
      <c r="BS86" s="4">
        <f>+('3 Planilla Preadjudicación OTIC'!BS86)</f>
        <v>0</v>
      </c>
      <c r="BT86" s="4">
        <f>+('3 Planilla Preadjudicación OTIC'!BT86)</f>
        <v>0</v>
      </c>
      <c r="BU86" s="85">
        <f>IF(VLOOKUP(A86,'BD OFICIAL'!$A$1:$AL$2098,7,0)=D86,0,1)</f>
        <v>0</v>
      </c>
      <c r="BV86" s="85">
        <f>IF(VLOOKUP(A86,'BD OFICIAL'!$A$1:$AL$2098,11,0)=J86,0,1)</f>
        <v>0</v>
      </c>
      <c r="BW86" s="85">
        <f>IF(VLOOKUP(A86,'BD OFICIAL'!$A$1:$AL$2098,13,0)=L86,0,1)</f>
        <v>0</v>
      </c>
      <c r="BX86" s="2">
        <f>IF(VLOOKUP(A86,'BD OFICIAL'!$A$1:$AL$2098,16,0)=O86,0,1)</f>
        <v>0</v>
      </c>
      <c r="BY86" s="2">
        <f>IF(VLOOKUP(A86,'BD OFICIAL'!$A$1:$AL$2098,17,0)=P86,0,1)</f>
        <v>0</v>
      </c>
      <c r="BZ86" s="2">
        <f>IF(VLOOKUP(A86,'BD OFICIAL'!$A$1:$AL$2098,19,0)=R86,0,1)</f>
        <v>0</v>
      </c>
      <c r="CA86" s="2">
        <f>IF(VLOOKUP(A86,'BD OFICIAL'!$A$1:$AL$2098,21,0)=T86,0,1)</f>
        <v>0</v>
      </c>
      <c r="CB86" s="2">
        <f>IF(VLOOKUP(A86,'BD OFICIAL'!$A$1:$AL$2098,24,0)=AK86,0,1)</f>
        <v>0</v>
      </c>
      <c r="CC86" s="2">
        <f>IF(VLOOKUP(A86,'BD OFICIAL'!$A$1:$AL$2098,25,0)=X86,0,1)</f>
        <v>0</v>
      </c>
      <c r="CD86" s="2">
        <f>IF(VLOOKUP(A86,'BD OFICIAL'!$A$1:$AL$2098,26,0)=Y86,0,1)</f>
        <v>0</v>
      </c>
      <c r="CE86" s="2">
        <f>IF(VLOOKUP(A86,'BD OFICIAL'!$A$1:$AL$2098,27,0)=Z86,0,1)</f>
        <v>0</v>
      </c>
      <c r="CF86" s="2">
        <f>IF(VLOOKUP(A86,'BD OFICIAL'!$A$1:$AL$2098,28,0)=AA86,0,1)</f>
        <v>0</v>
      </c>
      <c r="CG86" s="2">
        <f>IF(VLOOKUP(A86,'BD OFICIAL'!$A$1:$AL$2098,33,0)=AF86,0,1)</f>
        <v>0</v>
      </c>
      <c r="CH86" s="2">
        <f>IF(VLOOKUP(A86,'BD OFICIAL'!$A$1:$AL$2098,35,0)=AH86,0,1)</f>
        <v>0</v>
      </c>
      <c r="CI86" s="85">
        <f>IF(VLOOKUP(A86,'BD OFICIAL'!$A$1:$AL$2098,34,0)=AL86,0,1)</f>
        <v>0</v>
      </c>
      <c r="CJ86" s="12">
        <f>VLOOKUP(A86,'BD OFICIAL'!$A$1:$AM$2098,36,0)*AM86-AP86</f>
        <v>0</v>
      </c>
      <c r="CK86" s="85" t="str">
        <f t="shared" si="54"/>
        <v>SSH</v>
      </c>
      <c r="CL86" s="85" t="str">
        <f t="shared" si="55"/>
        <v>SI</v>
      </c>
      <c r="CM86" s="85" t="str">
        <f t="shared" si="35"/>
        <v>NO</v>
      </c>
      <c r="CN86" s="31">
        <f t="shared" si="36"/>
        <v>0</v>
      </c>
      <c r="CO86" s="31">
        <f t="shared" si="56"/>
        <v>0</v>
      </c>
      <c r="CP86" s="31">
        <f t="shared" si="37"/>
        <v>0</v>
      </c>
      <c r="CQ86" s="31">
        <f>IF(Y86="NO",0,IF(Y86="SI",IF(VLOOKUP(A86,'BD OFICIAL'!$A:$AO,40,0)=AQ86,0,1)))</f>
        <v>0</v>
      </c>
      <c r="CR86" s="31">
        <f>IF(Z86="NO",0,IF(Z86="SI",IF(VLOOKUP(B86,'BD OFICIAL'!$A:$AO,41,0)=AS86,0,1)))</f>
        <v>0</v>
      </c>
      <c r="CS86" s="31">
        <f t="shared" si="57"/>
        <v>0</v>
      </c>
      <c r="CT86" s="31">
        <f t="shared" si="58"/>
        <v>0</v>
      </c>
      <c r="CU86" s="31">
        <f>IF(VLOOKUP(A86,'BD OFICIAL'!$A$1:$AL$1056,31,0)="SI",IF(AT86&gt;0,0,1),IF(AT86=0,0,1))</f>
        <v>0</v>
      </c>
      <c r="CV86" s="31">
        <f t="shared" si="59"/>
        <v>0</v>
      </c>
      <c r="CW86" s="31">
        <f t="shared" si="38"/>
        <v>0</v>
      </c>
      <c r="CX86" s="85" t="str">
        <f t="shared" si="39"/>
        <v>NO</v>
      </c>
      <c r="CY86" s="31">
        <f t="shared" si="40"/>
        <v>0</v>
      </c>
      <c r="CZ86" s="85" t="str">
        <f>IF(ISERROR(VLOOKUP(AI86,EXPERIENCIA!$A$1:$C$2100,1,0)),"NO","SI")</f>
        <v>SI</v>
      </c>
      <c r="DA86" s="85" t="str">
        <f>IF(CX86="no","NO APLICA",IF(AX86=0,"ERROR NOTA",IF(AND(AX86&gt;1,CZ86="NO"),"ERROR NOTA",IF(AND(CZ86="NO",AX86=1),0,IF(VLOOKUP(AI86,EXPERIENCIA!$A$1:$C$2100,3,0)=AX86,0,"ERROR NOTA")))))</f>
        <v>NO APLICA</v>
      </c>
      <c r="DB86" s="85" t="str">
        <f>IF(ISERROR(VLOOKUP(AI86,COMPORTAMIENTO!$A$1:$C$2100,1,0)),"NO","SI")</f>
        <v>SI</v>
      </c>
      <c r="DC86" s="85" t="str">
        <f>IF(CX86="NO","NO APLICA",IF(AY86=0,"ERROR NOTA",IF(AND(DB86="NO",AY86=7),0,IF(VLOOKUP(AI86,COMPORTAMIENTO!$A$2:$H$2100,8,0)=AY86,0,"ERROR NOTA"))))</f>
        <v>NO APLICA</v>
      </c>
      <c r="DD86" s="104" t="str">
        <f t="shared" si="41"/>
        <v>NO APLICA</v>
      </c>
      <c r="DE86" s="104" t="str">
        <f t="shared" si="42"/>
        <v>NO APLICA</v>
      </c>
      <c r="DF86" s="85" t="str">
        <f t="shared" si="60"/>
        <v>SI</v>
      </c>
      <c r="DG86" s="85">
        <f t="shared" si="43"/>
        <v>0</v>
      </c>
      <c r="DH86" s="85">
        <f t="shared" si="44"/>
        <v>0</v>
      </c>
      <c r="DI86" s="85" t="str">
        <f t="shared" si="45"/>
        <v>NO APLICA</v>
      </c>
      <c r="DJ86" s="12" t="str">
        <f t="shared" si="46"/>
        <v>NO APLICA</v>
      </c>
      <c r="DK86" s="7" t="str">
        <f t="shared" si="47"/>
        <v>NO APLICA</v>
      </c>
      <c r="DL86" s="12">
        <f t="shared" si="61"/>
        <v>7434</v>
      </c>
      <c r="DM86" s="12" t="e">
        <f>VLOOKUP(A86,'5 TD'!$A:$B,2,0)</f>
        <v>#N/A</v>
      </c>
      <c r="DN86" s="7" t="str">
        <f t="shared" si="62"/>
        <v>NO APLICA</v>
      </c>
      <c r="DO86" s="85" t="str">
        <f t="shared" si="48"/>
        <v>NO APLICA</v>
      </c>
      <c r="DP86" s="85" t="str">
        <f t="shared" si="49"/>
        <v>NO APLICA</v>
      </c>
      <c r="DQ86" s="7" t="str">
        <f t="shared" si="50"/>
        <v>NO APLICA</v>
      </c>
      <c r="DR86" s="85" t="str">
        <f t="shared" si="63"/>
        <v>NO APLICA</v>
      </c>
      <c r="DS86" s="2" t="str">
        <f>+('3 Planilla Preadjudicación OTIC'!BN86)</f>
        <v>NO</v>
      </c>
      <c r="DT86" s="2" t="str">
        <f>IF(DR86="APROBADO",VLOOKUP(A86,'5 TD'!$D$3:$E$270,2,0),"NO APLICA")</f>
        <v>NO APLICA</v>
      </c>
      <c r="DU86" s="2" t="str">
        <f t="shared" si="64"/>
        <v>NO APLICA</v>
      </c>
      <c r="DV86" s="2" t="str">
        <f>IF(DU86="SI",VLOOKUP(A86,'5 TD'!$G$3:$H$270,2,0),"NO APLICA ")</f>
        <v xml:space="preserve">NO APLICA </v>
      </c>
      <c r="DW86" s="2" t="str">
        <f t="shared" si="65"/>
        <v>NO</v>
      </c>
      <c r="DX86" s="2" t="str">
        <f>IF(DW86="SI",VLOOKUP(A86,'5 TD'!$J$4:$K$472,2,0),"NO APLICA")</f>
        <v>NO APLICA</v>
      </c>
      <c r="DY86" s="2" t="str">
        <f t="shared" si="66"/>
        <v>NO APLICA</v>
      </c>
      <c r="DZ86" s="7" t="str">
        <f>IF(DY86="SI",VLOOKUP(A86,'5 TD'!$M$4:$N$350,2,0),"NO APLICA")</f>
        <v>NO APLICA</v>
      </c>
      <c r="EA86" s="2" t="str">
        <f t="shared" si="67"/>
        <v>NO APLICA</v>
      </c>
      <c r="EB86" s="12" t="str">
        <f t="shared" si="68"/>
        <v/>
      </c>
      <c r="EC86" s="12" t="str">
        <f>IF(EA86="SI",VLOOKUP(A86,'5 TD'!$V$4:$W$479,2,0),"NO APLICA")</f>
        <v>NO APLICA</v>
      </c>
      <c r="ED86" s="2" t="str">
        <f t="shared" si="51"/>
        <v>NO</v>
      </c>
      <c r="EE86" s="79" t="str">
        <f>IF(ED86="SI",VLOOKUP(AI86,COMPORTAMIENTO!$A$1:$H$2100,7,0),"NO APLICA")</f>
        <v>NO APLICA</v>
      </c>
      <c r="EF86" s="12" t="str">
        <f>IF(ED86="SI",VLOOKUP(A86,'5 TD'!$P$2:$Q$479,2,0),"NO APLICA")</f>
        <v>NO APLICA</v>
      </c>
      <c r="EG86" s="2" t="str">
        <f t="shared" si="52"/>
        <v>NO</v>
      </c>
      <c r="EH86" s="2">
        <f>IF(CZ86="no",0,VLOOKUP(AI86,EXPERIENCIA!$A$1:$C$2100,2,0))</f>
        <v>1</v>
      </c>
      <c r="EI86" s="2" t="e">
        <f>IF(CZ86="si",VLOOKUP(A86,'5 TD'!$S$3:$T$2103,2,0),0)</f>
        <v>#N/A</v>
      </c>
      <c r="EJ86" s="2" t="e">
        <f t="shared" si="53"/>
        <v>#N/A</v>
      </c>
      <c r="EK86" s="2">
        <f>+('3 Planilla Preadjudicación OTIC'!BU86)</f>
        <v>0</v>
      </c>
      <c r="EL86" s="3"/>
      <c r="EM86" s="3"/>
      <c r="EN86" s="3"/>
      <c r="EQ86" s="86"/>
    </row>
    <row r="87" spans="1:147" ht="15" customHeight="1" x14ac:dyDescent="0.3">
      <c r="A87" s="2">
        <f>+('3 Planilla Preadjudicación OTIC'!A87)</f>
        <v>14588</v>
      </c>
      <c r="B87" s="2" t="str">
        <f>+('3 Planilla Preadjudicación OTIC'!B87)</f>
        <v>65181652-1</v>
      </c>
      <c r="C87" s="4">
        <f>+('3 Planilla Preadjudicación OTIC'!E87)</f>
        <v>2025</v>
      </c>
      <c r="D87" s="4" t="str">
        <f>+('3 Planilla Preadjudicación OTIC'!F87)</f>
        <v>MANDATO</v>
      </c>
      <c r="E87" s="4" t="str">
        <f>+('3 Planilla Preadjudicación OTIC'!G87)</f>
        <v>96802690-9</v>
      </c>
      <c r="F87" s="4" t="str">
        <f>+('3 Planilla Preadjudicación OTIC'!H87)</f>
        <v>MASISA</v>
      </c>
      <c r="G87" s="4"/>
      <c r="H87" s="4"/>
      <c r="I87" s="4" t="str">
        <f>+('3 Planilla Preadjudicación OTIC'!I87)</f>
        <v>CURSO CONVENCIONAL CONDUCENTE A LICENCIA DE CONDUCIR CLASE B</v>
      </c>
      <c r="J87" s="4" t="str">
        <f>+('3 Planilla Preadjudicación OTIC'!J87)</f>
        <v>PF1454</v>
      </c>
      <c r="K87" s="4" t="str">
        <f>+('3 Planilla Preadjudicación OTIC'!K87)</f>
        <v/>
      </c>
      <c r="L87" s="4" t="str">
        <f>+('3 Planilla Preadjudicación OTIC'!L87)</f>
        <v/>
      </c>
      <c r="M87" s="2">
        <f>+('3 Planilla Preadjudicación OTIC'!M87)</f>
        <v>8</v>
      </c>
      <c r="N87" s="4" t="str">
        <f>+('3 Planilla Preadjudicación OTIC'!N87)</f>
        <v>BIO BIO</v>
      </c>
      <c r="O87" s="4" t="str">
        <f>+('3 Planilla Preadjudicación OTIC'!O87)</f>
        <v>CABRERO</v>
      </c>
      <c r="P87" s="4" t="str">
        <f>+('3 Planilla Preadjudicación OTIC'!P87)</f>
        <v>PERSONAS DESOCUPADAS (CESANTES Y PERSONAS QUE BUSCAN TRABAJO POR PRIMERA VEZ).</v>
      </c>
      <c r="Q87" s="4" t="str">
        <f>+('3 Planilla Preadjudicación OTIC'!Q87)</f>
        <v>PRESENCIAL</v>
      </c>
      <c r="R87" s="4" t="str">
        <f>+('3 Planilla Preadjudicación OTIC'!R87)</f>
        <v>DEPENDIENTE</v>
      </c>
      <c r="S87" s="4">
        <f>+('3 Planilla Preadjudicación OTIC'!S87)</f>
        <v>6</v>
      </c>
      <c r="T87" s="2">
        <f>+('3 Planilla Preadjudicación OTIC'!T87)</f>
        <v>15</v>
      </c>
      <c r="U87" s="2">
        <f>+('3 Planilla Preadjudicación OTIC'!U87)</f>
        <v>24</v>
      </c>
      <c r="V87" s="2">
        <f>+('3 Planilla Preadjudicación OTIC'!V87)</f>
        <v>0</v>
      </c>
      <c r="W87" s="2">
        <f>+('3 Planilla Preadjudicación OTIC'!W87)</f>
        <v>24</v>
      </c>
      <c r="X87" s="2">
        <f>+('3 Planilla Preadjudicación OTIC'!X87)</f>
        <v>4</v>
      </c>
      <c r="Y87" s="2" t="str">
        <f>+('3 Planilla Preadjudicación OTIC'!Y87)</f>
        <v>SI</v>
      </c>
      <c r="Z87" s="2" t="str">
        <f>+('3 Planilla Preadjudicación OTIC'!Z87)</f>
        <v>NO</v>
      </c>
      <c r="AA87" s="2" t="str">
        <f>+('3 Planilla Preadjudicación OTIC'!AA87)</f>
        <v>NO</v>
      </c>
      <c r="AB87" s="4" t="str">
        <f>+('3 Planilla Preadjudicación OTIC'!AB87)</f>
        <v>SE AJUSTA A PLAN FORMATIVO</v>
      </c>
      <c r="AC87" s="4" t="str">
        <f>+('3 Planilla Preadjudicación OTIC'!AC87)</f>
        <v>Personas mayores de 18 años, que se encuentren dentro de 80% de la población vulnerable de acuerdo al Registro Social de Hogares, con educación media preferentemente que residan en la comuna de Cabrero y sus alrededores</v>
      </c>
      <c r="AD87" s="2" t="str">
        <f>+('3 Planilla Preadjudicación OTIC'!AD87)</f>
        <v>SI</v>
      </c>
      <c r="AE87" s="4" t="str">
        <f>+('3 Planilla Preadjudicación OTIC'!AE87)</f>
        <v>LICENCIA DE CONDUCIR CLASE B.</v>
      </c>
      <c r="AF87" s="2" t="str">
        <f>+('3 Planilla Preadjudicación OTIC'!AF87)</f>
        <v>CERRADA</v>
      </c>
      <c r="AG87" s="2">
        <f>+('3 Planilla Preadjudicación OTIC'!AG87)</f>
        <v>6</v>
      </c>
      <c r="AH87" s="2">
        <f>+('3 Planilla Preadjudicación OTIC'!AH87)</f>
        <v>3</v>
      </c>
      <c r="AI87" s="135" t="str">
        <f>+('3 Planilla Preadjudicación OTIC'!AI87)</f>
        <v>76099995-4</v>
      </c>
      <c r="AJ87" s="4" t="str">
        <f>+('3 Planilla Preadjudicación OTIC'!AJ87)</f>
        <v>orgaizacion tecnica de capacitación ortecap jerez e hijos y compañia limitada</v>
      </c>
      <c r="AK87" s="2">
        <f>+('3 Planilla Preadjudicación OTIC'!AK87)</f>
        <v>24</v>
      </c>
      <c r="AL87" s="2">
        <f>+('3 Planilla Preadjudicación OTIC'!AL87)</f>
        <v>6</v>
      </c>
      <c r="AM87" s="12">
        <f>+('3 Planilla Preadjudicación OTIC'!AM87)</f>
        <v>7434</v>
      </c>
      <c r="AN87" s="12">
        <f>+('3 Planilla Preadjudicación OTIC'!AN87)</f>
        <v>0</v>
      </c>
      <c r="AO87" s="12">
        <f>+('3 Planilla Preadjudicación OTIC'!AO87)</f>
        <v>50000</v>
      </c>
      <c r="AP87" s="12">
        <f>+('3 Planilla Preadjudicación OTIC'!AP87)</f>
        <v>2676240</v>
      </c>
      <c r="AQ87" s="12">
        <f>+('3 Planilla Preadjudicación OTIC'!AQ87)</f>
        <v>360000</v>
      </c>
      <c r="AR87" s="12">
        <f>+('3 Planilla Preadjudicación OTIC'!AR87)</f>
        <v>0</v>
      </c>
      <c r="AS87" s="12">
        <f>+('3 Planilla Preadjudicación OTIC'!AS87)</f>
        <v>0</v>
      </c>
      <c r="AT87" s="12">
        <f>+('3 Planilla Preadjudicación OTIC'!AT87)</f>
        <v>750000</v>
      </c>
      <c r="AU87" s="12">
        <f>+('3 Planilla Preadjudicación OTIC'!AU87)</f>
        <v>3786240</v>
      </c>
      <c r="AV87" s="2" t="str">
        <f>+('3 Planilla Preadjudicación OTIC'!AV87)</f>
        <v>NO</v>
      </c>
      <c r="AW87" s="4" t="str">
        <f>+('3 Planilla Preadjudicación OTIC'!AW87)</f>
        <v>NUMERAL 6.1.2. ÍTEM 6 - ERROR VALOR TOTAL DEL CURSO.</v>
      </c>
      <c r="AX87" s="2">
        <f>+('3 Planilla Preadjudicación OTIC'!AX87)</f>
        <v>0</v>
      </c>
      <c r="AY87" s="2">
        <f>+('3 Planilla Preadjudicación OTIC'!AY87)</f>
        <v>0</v>
      </c>
      <c r="AZ87" s="2">
        <f>+('3 Planilla Preadjudicación OTIC'!AZ87)</f>
        <v>0</v>
      </c>
      <c r="BA87" s="2">
        <f>+('3 Planilla Preadjudicación OTIC'!BA87)</f>
        <v>0</v>
      </c>
      <c r="BB87" s="2">
        <f>+('3 Planilla Preadjudicación OTIC'!BB87)</f>
        <v>0</v>
      </c>
      <c r="BC87" s="2">
        <f>+('3 Planilla Preadjudicación OTIC'!BC87)</f>
        <v>0</v>
      </c>
      <c r="BD87" s="2">
        <f>+('3 Planilla Preadjudicación OTIC'!BD87)</f>
        <v>0</v>
      </c>
      <c r="BE87" s="2">
        <f>+('3 Planilla Preadjudicación OTIC'!BE87)</f>
        <v>0</v>
      </c>
      <c r="BF87" s="2">
        <f>+('3 Planilla Preadjudicación OTIC'!BF87)</f>
        <v>0</v>
      </c>
      <c r="BG87" s="2">
        <f>+('3 Planilla Preadjudicación OTIC'!BG87)</f>
        <v>0</v>
      </c>
      <c r="BH87" s="2">
        <f>+('3 Planilla Preadjudicación OTIC'!BH87)</f>
        <v>0</v>
      </c>
      <c r="BI87" s="2">
        <f>+('3 Planilla Preadjudicación OTIC'!BI87)</f>
        <v>0</v>
      </c>
      <c r="BJ87" s="2">
        <f>+('3 Planilla Preadjudicación OTIC'!BJ87)</f>
        <v>0</v>
      </c>
      <c r="BK87" s="2">
        <f>+('3 Planilla Preadjudicación OTIC'!BK87)</f>
        <v>0</v>
      </c>
      <c r="BL87" s="2">
        <f>+('3 Planilla Preadjudicación OTIC'!BL87)</f>
        <v>0</v>
      </c>
      <c r="BM87" s="104">
        <f>ROUND(('3 Planilla Preadjudicación OTIC'!BM87),1)</f>
        <v>0</v>
      </c>
      <c r="BN87" s="4" t="str">
        <f>+('3 Planilla Preadjudicación OTIC'!BN87)</f>
        <v>NO</v>
      </c>
      <c r="BO87" s="4">
        <f>+('3 Planilla Preadjudicación OTIC'!BO87)</f>
        <v>0</v>
      </c>
      <c r="BP87" s="4">
        <f>+('3 Planilla Preadjudicación OTIC'!BP87)</f>
        <v>0</v>
      </c>
      <c r="BQ87" s="4">
        <f>+('3 Planilla Preadjudicación OTIC'!BQ87)</f>
        <v>0</v>
      </c>
      <c r="BR87" s="4">
        <f>+('3 Planilla Preadjudicación OTIC'!BR87)</f>
        <v>0</v>
      </c>
      <c r="BS87" s="4">
        <f>+('3 Planilla Preadjudicación OTIC'!BS87)</f>
        <v>0</v>
      </c>
      <c r="BT87" s="4">
        <f>+('3 Planilla Preadjudicación OTIC'!BT87)</f>
        <v>0</v>
      </c>
      <c r="BU87" s="85">
        <f>IF(VLOOKUP(A87,'BD OFICIAL'!$A$1:$AL$2098,7,0)=D87,0,1)</f>
        <v>0</v>
      </c>
      <c r="BV87" s="85">
        <f>IF(VLOOKUP(A87,'BD OFICIAL'!$A$1:$AL$2098,11,0)=J87,0,1)</f>
        <v>0</v>
      </c>
      <c r="BW87" s="85">
        <f>IF(VLOOKUP(A87,'BD OFICIAL'!$A$1:$AL$2098,13,0)=L87,0,1)</f>
        <v>0</v>
      </c>
      <c r="BX87" s="2">
        <f>IF(VLOOKUP(A87,'BD OFICIAL'!$A$1:$AL$2098,16,0)=O87,0,1)</f>
        <v>0</v>
      </c>
      <c r="BY87" s="2">
        <f>IF(VLOOKUP(A87,'BD OFICIAL'!$A$1:$AL$2098,17,0)=P87,0,1)</f>
        <v>0</v>
      </c>
      <c r="BZ87" s="2">
        <f>IF(VLOOKUP(A87,'BD OFICIAL'!$A$1:$AL$2098,19,0)=R87,0,1)</f>
        <v>0</v>
      </c>
      <c r="CA87" s="2">
        <f>IF(VLOOKUP(A87,'BD OFICIAL'!$A$1:$AL$2098,21,0)=T87,0,1)</f>
        <v>0</v>
      </c>
      <c r="CB87" s="2">
        <f>IF(VLOOKUP(A87,'BD OFICIAL'!$A$1:$AL$2098,24,0)=AK87,0,1)</f>
        <v>0</v>
      </c>
      <c r="CC87" s="2">
        <f>IF(VLOOKUP(A87,'BD OFICIAL'!$A$1:$AL$2098,25,0)=X87,0,1)</f>
        <v>0</v>
      </c>
      <c r="CD87" s="2">
        <f>IF(VLOOKUP(A87,'BD OFICIAL'!$A$1:$AL$2098,26,0)=Y87,0,1)</f>
        <v>0</v>
      </c>
      <c r="CE87" s="2">
        <f>IF(VLOOKUP(A87,'BD OFICIAL'!$A$1:$AL$2098,27,0)=Z87,0,1)</f>
        <v>0</v>
      </c>
      <c r="CF87" s="2">
        <f>IF(VLOOKUP(A87,'BD OFICIAL'!$A$1:$AL$2098,28,0)=AA87,0,1)</f>
        <v>0</v>
      </c>
      <c r="CG87" s="2">
        <f>IF(VLOOKUP(A87,'BD OFICIAL'!$A$1:$AL$2098,33,0)=AF87,0,1)</f>
        <v>0</v>
      </c>
      <c r="CH87" s="2">
        <f>IF(VLOOKUP(A87,'BD OFICIAL'!$A$1:$AL$2098,35,0)=AH87,0,1)</f>
        <v>0</v>
      </c>
      <c r="CI87" s="85">
        <f>IF(VLOOKUP(A87,'BD OFICIAL'!$A$1:$AL$2098,34,0)=AL87,0,1)</f>
        <v>0</v>
      </c>
      <c r="CJ87" s="12">
        <f>VLOOKUP(A87,'BD OFICIAL'!$A$1:$AM$2098,36,0)*AM87-AP87</f>
        <v>0</v>
      </c>
      <c r="CK87" s="85" t="str">
        <f t="shared" si="54"/>
        <v>SSH</v>
      </c>
      <c r="CL87" s="85" t="str">
        <f t="shared" si="55"/>
        <v>SI</v>
      </c>
      <c r="CM87" s="85" t="str">
        <f t="shared" si="35"/>
        <v>NO</v>
      </c>
      <c r="CN87" s="31">
        <f t="shared" si="36"/>
        <v>0</v>
      </c>
      <c r="CO87" s="31">
        <f t="shared" si="56"/>
        <v>0</v>
      </c>
      <c r="CP87" s="31">
        <f t="shared" si="37"/>
        <v>0</v>
      </c>
      <c r="CQ87" s="31">
        <f>IF(Y87="NO",0,IF(Y87="SI",IF(VLOOKUP(A87,'BD OFICIAL'!$A:$AO,40,0)=AQ87,0,1)))</f>
        <v>0</v>
      </c>
      <c r="CR87" s="31">
        <f>IF(Z87="NO",0,IF(Z87="SI",IF(VLOOKUP(B87,'BD OFICIAL'!$A:$AO,41,0)=AS87,0,1)))</f>
        <v>0</v>
      </c>
      <c r="CS87" s="31">
        <f t="shared" si="57"/>
        <v>0</v>
      </c>
      <c r="CT87" s="31">
        <f t="shared" si="58"/>
        <v>0</v>
      </c>
      <c r="CU87" s="31">
        <f>IF(VLOOKUP(A87,'BD OFICIAL'!$A$1:$AL$1056,31,0)="SI",IF(AT87&gt;0,0,1),IF(AT87=0,0,1))</f>
        <v>0</v>
      </c>
      <c r="CV87" s="31">
        <f t="shared" si="59"/>
        <v>0</v>
      </c>
      <c r="CW87" s="31">
        <f t="shared" si="38"/>
        <v>0</v>
      </c>
      <c r="CX87" s="85" t="str">
        <f t="shared" si="39"/>
        <v>NO</v>
      </c>
      <c r="CY87" s="31">
        <f t="shared" si="40"/>
        <v>0</v>
      </c>
      <c r="CZ87" s="85" t="str">
        <f>IF(ISERROR(VLOOKUP(AI87,EXPERIENCIA!$A$1:$C$2100,1,0)),"NO","SI")</f>
        <v>SI</v>
      </c>
      <c r="DA87" s="85" t="str">
        <f>IF(CX87="no","NO APLICA",IF(AX87=0,"ERROR NOTA",IF(AND(AX87&gt;1,CZ87="NO"),"ERROR NOTA",IF(AND(CZ87="NO",AX87=1),0,IF(VLOOKUP(AI87,EXPERIENCIA!$A$1:$C$2100,3,0)=AX87,0,"ERROR NOTA")))))</f>
        <v>NO APLICA</v>
      </c>
      <c r="DB87" s="85" t="str">
        <f>IF(ISERROR(VLOOKUP(AI87,COMPORTAMIENTO!$A$1:$C$2100,1,0)),"NO","SI")</f>
        <v>SI</v>
      </c>
      <c r="DC87" s="85" t="str">
        <f>IF(CX87="NO","NO APLICA",IF(AY87=0,"ERROR NOTA",IF(AND(DB87="NO",AY87=7),0,IF(VLOOKUP(AI87,COMPORTAMIENTO!$A$2:$H$2100,8,0)=AY87,0,"ERROR NOTA"))))</f>
        <v>NO APLICA</v>
      </c>
      <c r="DD87" s="104" t="str">
        <f t="shared" si="41"/>
        <v>NO APLICA</v>
      </c>
      <c r="DE87" s="104" t="str">
        <f t="shared" si="42"/>
        <v>NO APLICA</v>
      </c>
      <c r="DF87" s="85" t="str">
        <f t="shared" si="60"/>
        <v>SI</v>
      </c>
      <c r="DG87" s="85">
        <f t="shared" si="43"/>
        <v>0</v>
      </c>
      <c r="DH87" s="85">
        <f t="shared" si="44"/>
        <v>0</v>
      </c>
      <c r="DI87" s="85" t="str">
        <f t="shared" si="45"/>
        <v>NO APLICA</v>
      </c>
      <c r="DJ87" s="12" t="str">
        <f t="shared" si="46"/>
        <v>NO APLICA</v>
      </c>
      <c r="DK87" s="7" t="str">
        <f t="shared" si="47"/>
        <v>NO APLICA</v>
      </c>
      <c r="DL87" s="12">
        <f t="shared" si="61"/>
        <v>7434</v>
      </c>
      <c r="DM87" s="12" t="e">
        <f>VLOOKUP(A87,'5 TD'!$A:$B,2,0)</f>
        <v>#N/A</v>
      </c>
      <c r="DN87" s="7" t="str">
        <f t="shared" si="62"/>
        <v>NO APLICA</v>
      </c>
      <c r="DO87" s="85" t="str">
        <f t="shared" si="48"/>
        <v>NO APLICA</v>
      </c>
      <c r="DP87" s="85" t="str">
        <f t="shared" si="49"/>
        <v>NO APLICA</v>
      </c>
      <c r="DQ87" s="7" t="str">
        <f t="shared" si="50"/>
        <v>NO APLICA</v>
      </c>
      <c r="DR87" s="85" t="str">
        <f t="shared" si="63"/>
        <v>NO APLICA</v>
      </c>
      <c r="DS87" s="2" t="str">
        <f>+('3 Planilla Preadjudicación OTIC'!BN87)</f>
        <v>NO</v>
      </c>
      <c r="DT87" s="2" t="str">
        <f>IF(DR87="APROBADO",VLOOKUP(A87,'5 TD'!$D$3:$E$270,2,0),"NO APLICA")</f>
        <v>NO APLICA</v>
      </c>
      <c r="DU87" s="2" t="str">
        <f t="shared" si="64"/>
        <v>NO APLICA</v>
      </c>
      <c r="DV87" s="2" t="str">
        <f>IF(DU87="SI",VLOOKUP(A87,'5 TD'!$G$3:$H$270,2,0),"NO APLICA ")</f>
        <v xml:space="preserve">NO APLICA </v>
      </c>
      <c r="DW87" s="2" t="str">
        <f t="shared" si="65"/>
        <v>NO</v>
      </c>
      <c r="DX87" s="2" t="str">
        <f>IF(DW87="SI",VLOOKUP(A87,'5 TD'!$J$4:$K$472,2,0),"NO APLICA")</f>
        <v>NO APLICA</v>
      </c>
      <c r="DY87" s="2" t="str">
        <f t="shared" si="66"/>
        <v>NO APLICA</v>
      </c>
      <c r="DZ87" s="7" t="str">
        <f>IF(DY87="SI",VLOOKUP(A87,'5 TD'!$M$4:$N$350,2,0),"NO APLICA")</f>
        <v>NO APLICA</v>
      </c>
      <c r="EA87" s="2" t="str">
        <f t="shared" si="67"/>
        <v>NO APLICA</v>
      </c>
      <c r="EB87" s="12" t="str">
        <f t="shared" si="68"/>
        <v/>
      </c>
      <c r="EC87" s="12" t="str">
        <f>IF(EA87="SI",VLOOKUP(A87,'5 TD'!$V$4:$W$479,2,0),"NO APLICA")</f>
        <v>NO APLICA</v>
      </c>
      <c r="ED87" s="2" t="str">
        <f t="shared" si="51"/>
        <v>NO</v>
      </c>
      <c r="EE87" s="79" t="str">
        <f>IF(ED87="SI",VLOOKUP(AI87,COMPORTAMIENTO!$A$1:$H$2100,7,0),"NO APLICA")</f>
        <v>NO APLICA</v>
      </c>
      <c r="EF87" s="12" t="str">
        <f>IF(ED87="SI",VLOOKUP(A87,'5 TD'!$P$2:$Q$479,2,0),"NO APLICA")</f>
        <v>NO APLICA</v>
      </c>
      <c r="EG87" s="2" t="str">
        <f t="shared" si="52"/>
        <v>NO</v>
      </c>
      <c r="EH87" s="2">
        <f>IF(CZ87="no",0,VLOOKUP(AI87,EXPERIENCIA!$A$1:$C$2100,2,0))</f>
        <v>1</v>
      </c>
      <c r="EI87" s="2" t="e">
        <f>IF(CZ87="si",VLOOKUP(A87,'5 TD'!$S$3:$T$2103,2,0),0)</f>
        <v>#N/A</v>
      </c>
      <c r="EJ87" s="2" t="e">
        <f t="shared" si="53"/>
        <v>#N/A</v>
      </c>
      <c r="EK87" s="2">
        <f>+('3 Planilla Preadjudicación OTIC'!BU87)</f>
        <v>0</v>
      </c>
      <c r="EL87" s="3"/>
      <c r="EM87" s="3"/>
      <c r="EN87" s="3"/>
      <c r="EQ87" s="86"/>
    </row>
    <row r="88" spans="1:147" ht="15" customHeight="1" x14ac:dyDescent="0.3">
      <c r="A88" s="2">
        <f>+('3 Planilla Preadjudicación OTIC'!A88)</f>
        <v>14341</v>
      </c>
      <c r="B88" s="2" t="str">
        <f>+('3 Planilla Preadjudicación OTIC'!B88)</f>
        <v>65181652-1</v>
      </c>
      <c r="C88" s="4">
        <f>+('3 Planilla Preadjudicación OTIC'!E88)</f>
        <v>2025</v>
      </c>
      <c r="D88" s="4" t="str">
        <f>+('3 Planilla Preadjudicación OTIC'!F88)</f>
        <v>MANDATO</v>
      </c>
      <c r="E88" s="4" t="str">
        <f>+('3 Planilla Preadjudicación OTIC'!G88)</f>
        <v>65077645-3</v>
      </c>
      <c r="F88" s="4" t="str">
        <f>+('3 Planilla Preadjudicación OTIC'!H88)</f>
        <v>AVANZA INCLUSIÓN</v>
      </c>
      <c r="G88" s="4"/>
      <c r="H88" s="4"/>
      <c r="I88" s="4" t="str">
        <f>+('3 Planilla Preadjudicación OTIC'!I88)</f>
        <v>SERVICIO DE GUARDIA DE SEGURIDAD</v>
      </c>
      <c r="J88" s="4" t="str">
        <f>+('3 Planilla Preadjudicación OTIC'!J88)</f>
        <v>PF1184</v>
      </c>
      <c r="K88" s="4" t="str">
        <f>+('3 Planilla Preadjudicación OTIC'!K88)</f>
        <v>DESARROLLO DEL TRABAJO COLABORATIVO</v>
      </c>
      <c r="L88" s="4" t="str">
        <f>+('3 Planilla Preadjudicación OTIC'!L88)</f>
        <v>PF0918</v>
      </c>
      <c r="M88" s="2">
        <f>+('3 Planilla Preadjudicación OTIC'!M88)</f>
        <v>13</v>
      </c>
      <c r="N88" s="4" t="str">
        <f>+('3 Planilla Preadjudicación OTIC'!N88)</f>
        <v>METROPOLITANA</v>
      </c>
      <c r="O88" s="4" t="str">
        <f>+('3 Planilla Preadjudicación OTIC'!O88)</f>
        <v>SANTIAGO</v>
      </c>
      <c r="P88" s="4" t="str">
        <f>+('3 Planilla Preadjudicación OTIC'!P88)</f>
        <v>EMPRENDEDORES/AS INFORMALES O PERSONAS VULNERABLES PERTENECIENTES AL 80% MAS VULNERABLE</v>
      </c>
      <c r="Q88" s="4" t="str">
        <f>+('3 Planilla Preadjudicación OTIC'!Q88)</f>
        <v>PRESENCIAL</v>
      </c>
      <c r="R88" s="4" t="str">
        <f>+('3 Planilla Preadjudicación OTIC'!R88)</f>
        <v>DEPENDIENTE</v>
      </c>
      <c r="S88" s="4">
        <f>+('3 Planilla Preadjudicación OTIC'!S88)</f>
        <v>33</v>
      </c>
      <c r="T88" s="2">
        <f>+('3 Planilla Preadjudicación OTIC'!T88)</f>
        <v>10</v>
      </c>
      <c r="U88" s="2">
        <f>+('3 Planilla Preadjudicación OTIC'!U88)</f>
        <v>90</v>
      </c>
      <c r="V88" s="2">
        <f>+('3 Planilla Preadjudicación OTIC'!V88)</f>
        <v>8</v>
      </c>
      <c r="W88" s="2">
        <f>+('3 Planilla Preadjudicación OTIC'!W88)</f>
        <v>98</v>
      </c>
      <c r="X88" s="2">
        <f>+('3 Planilla Preadjudicación OTIC'!X88)</f>
        <v>3</v>
      </c>
      <c r="Y88" s="2" t="str">
        <f>+('3 Planilla Preadjudicación OTIC'!Y88)</f>
        <v>SI</v>
      </c>
      <c r="Z88" s="2" t="str">
        <f>+('3 Planilla Preadjudicación OTIC'!Z88)</f>
        <v>NO</v>
      </c>
      <c r="AA88" s="2" t="str">
        <f>+('3 Planilla Preadjudicación OTIC'!AA88)</f>
        <v>NO</v>
      </c>
      <c r="AB88" s="4" t="str">
        <f>+('3 Planilla Preadjudicación OTIC'!AB88)</f>
        <v>SE AJUSTA A PLAN FORMATIVO</v>
      </c>
      <c r="AC88" s="4" t="str">
        <f>+('3 Planilla Preadjudicación OTIC'!AC88)</f>
        <v>PERSONAS PERTENECIENTES AL 80% DE LA POBLACIÓN VULNERABLE, DE RANGO ETAREO DESDE LOS 18 A 60, HOMBRES Y MUJERES QUE RESIDEN EN LA REGION DE SANTIAGO Y QUE SON USUARIOS DE LA FUNDACIÓN</v>
      </c>
      <c r="AD88" s="2" t="str">
        <f>+('3 Planilla Preadjudicación OTIC'!AD88)</f>
        <v>SI</v>
      </c>
      <c r="AE88" s="4" t="str">
        <f>+('3 Planilla Preadjudicación OTIC'!AE88)</f>
        <v>CERTIFICADO DE APROBACIÓN Y TARJETA DE IDENTIFICACIÓN. CREDENCIAL DE GUARDIA PRIVADO DE SEGURIDAD OS</v>
      </c>
      <c r="AF88" s="2" t="str">
        <f>+('3 Planilla Preadjudicación OTIC'!AF88)</f>
        <v>CERRADA</v>
      </c>
      <c r="AG88" s="2">
        <f>+('3 Planilla Preadjudicación OTIC'!AG88)</f>
        <v>33</v>
      </c>
      <c r="AH88" s="2">
        <f>+('3 Planilla Preadjudicación OTIC'!AH88)</f>
        <v>3</v>
      </c>
      <c r="AI88" s="135" t="str">
        <f>+('3 Planilla Preadjudicación OTIC'!AI88)</f>
        <v>76099995-4</v>
      </c>
      <c r="AJ88" s="4" t="str">
        <f>+('3 Planilla Preadjudicación OTIC'!AJ88)</f>
        <v>orgaizacion tecnica de capacitación ortecap jerez e hijos y compañia limitada</v>
      </c>
      <c r="AK88" s="2">
        <f>+('3 Planilla Preadjudicación OTIC'!AK88)</f>
        <v>98</v>
      </c>
      <c r="AL88" s="2">
        <f>+('3 Planilla Preadjudicación OTIC'!AL88)</f>
        <v>33</v>
      </c>
      <c r="AM88" s="12">
        <f>+('3 Planilla Preadjudicación OTIC'!AM88)</f>
        <v>7434</v>
      </c>
      <c r="AN88" s="12">
        <f>+('3 Planilla Preadjudicación OTIC'!AN88)</f>
        <v>0</v>
      </c>
      <c r="AO88" s="12">
        <f>+('3 Planilla Preadjudicación OTIC'!AO88)</f>
        <v>12000</v>
      </c>
      <c r="AP88" s="12">
        <f>+('3 Planilla Preadjudicación OTIC'!AP88)</f>
        <v>7285320</v>
      </c>
      <c r="AQ88" s="12">
        <f>+('3 Planilla Preadjudicación OTIC'!AQ88)</f>
        <v>1320000</v>
      </c>
      <c r="AR88" s="12">
        <f>+('3 Planilla Preadjudicación OTIC'!AR88)</f>
        <v>0</v>
      </c>
      <c r="AS88" s="12">
        <f>+('3 Planilla Preadjudicación OTIC'!AS88)</f>
        <v>0</v>
      </c>
      <c r="AT88" s="12">
        <f>+('3 Planilla Preadjudicación OTIC'!AT88)</f>
        <v>120000</v>
      </c>
      <c r="AU88" s="12">
        <f>+('3 Planilla Preadjudicación OTIC'!AU88)</f>
        <v>8725320</v>
      </c>
      <c r="AV88" s="2" t="str">
        <f>+('3 Planilla Preadjudicación OTIC'!AV88)</f>
        <v>SI</v>
      </c>
      <c r="AW88" s="4">
        <f>+('3 Planilla Preadjudicación OTIC'!AW88)</f>
        <v>0</v>
      </c>
      <c r="AX88" s="2">
        <f>+('3 Planilla Preadjudicación OTIC'!AX88)</f>
        <v>1</v>
      </c>
      <c r="AY88" s="2">
        <f>+('3 Planilla Preadjudicación OTIC'!AY88)</f>
        <v>7</v>
      </c>
      <c r="AZ88" s="2">
        <f>+('3 Planilla Preadjudicación OTIC'!AZ88)</f>
        <v>0</v>
      </c>
      <c r="BA88" s="2">
        <f>+('3 Planilla Preadjudicación OTIC'!BA88)</f>
        <v>0</v>
      </c>
      <c r="BB88" s="2">
        <f>+('3 Planilla Preadjudicación OTIC'!BB88)</f>
        <v>0</v>
      </c>
      <c r="BC88" s="2">
        <f>+('3 Planilla Preadjudicación OTIC'!BC88)</f>
        <v>0</v>
      </c>
      <c r="BD88" s="2">
        <f>+('3 Planilla Preadjudicación OTIC'!BD88)</f>
        <v>0</v>
      </c>
      <c r="BE88" s="2">
        <f>+('3 Planilla Preadjudicación OTIC'!BE88)</f>
        <v>0</v>
      </c>
      <c r="BF88" s="2">
        <f>+('3 Planilla Preadjudicación OTIC'!BF88)</f>
        <v>0</v>
      </c>
      <c r="BG88" s="2">
        <f>+('3 Planilla Preadjudicación OTIC'!BG88)</f>
        <v>5</v>
      </c>
      <c r="BH88" s="2">
        <f>+('3 Planilla Preadjudicación OTIC'!BH88)</f>
        <v>5</v>
      </c>
      <c r="BI88" s="2">
        <f>+('3 Planilla Preadjudicación OTIC'!BI88)</f>
        <v>1</v>
      </c>
      <c r="BJ88" s="2">
        <f>+('3 Planilla Preadjudicación OTIC'!BJ88)</f>
        <v>1</v>
      </c>
      <c r="BK88" s="2">
        <f>+('3 Planilla Preadjudicación OTIC'!BK88)</f>
        <v>1</v>
      </c>
      <c r="BL88" s="2">
        <f>+('3 Planilla Preadjudicación OTIC'!BL88)</f>
        <v>6</v>
      </c>
      <c r="BM88" s="104">
        <f>ROUND(('3 Planilla Preadjudicación OTIC'!BM88),1)</f>
        <v>3.7</v>
      </c>
      <c r="BN88" s="4" t="str">
        <f>+('3 Planilla Preadjudicación OTIC'!BN88)</f>
        <v>NO</v>
      </c>
      <c r="BO88" s="4">
        <f>+('3 Planilla Preadjudicación OTIC'!BO88)</f>
        <v>0</v>
      </c>
      <c r="BP88" s="4">
        <f>+('3 Planilla Preadjudicación OTIC'!BP88)</f>
        <v>0</v>
      </c>
      <c r="BQ88" s="4">
        <f>+('3 Planilla Preadjudicación OTIC'!BQ88)</f>
        <v>0</v>
      </c>
      <c r="BR88" s="4">
        <f>+('3 Planilla Preadjudicación OTIC'!BR88)</f>
        <v>0</v>
      </c>
      <c r="BS88" s="4">
        <f>+('3 Planilla Preadjudicación OTIC'!BS88)</f>
        <v>0</v>
      </c>
      <c r="BT88" s="4">
        <f>+('3 Planilla Preadjudicación OTIC'!BT88)</f>
        <v>0</v>
      </c>
      <c r="BU88" s="85">
        <f>IF(VLOOKUP(A88,'BD OFICIAL'!$A$1:$AL$2098,7,0)=D88,0,1)</f>
        <v>0</v>
      </c>
      <c r="BV88" s="85">
        <f>IF(VLOOKUP(A88,'BD OFICIAL'!$A$1:$AL$2098,11,0)=J88,0,1)</f>
        <v>0</v>
      </c>
      <c r="BW88" s="85">
        <f>IF(VLOOKUP(A88,'BD OFICIAL'!$A$1:$AL$2098,13,0)=L88,0,1)</f>
        <v>0</v>
      </c>
      <c r="BX88" s="2">
        <f>IF(VLOOKUP(A88,'BD OFICIAL'!$A$1:$AL$2098,16,0)=O88,0,1)</f>
        <v>0</v>
      </c>
      <c r="BY88" s="2">
        <f>IF(VLOOKUP(A88,'BD OFICIAL'!$A$1:$AL$2098,17,0)=P88,0,1)</f>
        <v>0</v>
      </c>
      <c r="BZ88" s="2">
        <f>IF(VLOOKUP(A88,'BD OFICIAL'!$A$1:$AL$2098,19,0)=R88,0,1)</f>
        <v>0</v>
      </c>
      <c r="CA88" s="2">
        <f>IF(VLOOKUP(A88,'BD OFICIAL'!$A$1:$AL$2098,21,0)=T88,0,1)</f>
        <v>0</v>
      </c>
      <c r="CB88" s="2">
        <f>IF(VLOOKUP(A88,'BD OFICIAL'!$A$1:$AL$2098,24,0)=AK88,0,1)</f>
        <v>0</v>
      </c>
      <c r="CC88" s="2">
        <f>IF(VLOOKUP(A88,'BD OFICIAL'!$A$1:$AL$2098,25,0)=X88,0,1)</f>
        <v>0</v>
      </c>
      <c r="CD88" s="2">
        <f>IF(VLOOKUP(A88,'BD OFICIAL'!$A$1:$AL$2098,26,0)=Y88,0,1)</f>
        <v>0</v>
      </c>
      <c r="CE88" s="2">
        <f>IF(VLOOKUP(A88,'BD OFICIAL'!$A$1:$AL$2098,27,0)=Z88,0,1)</f>
        <v>0</v>
      </c>
      <c r="CF88" s="2">
        <f>IF(VLOOKUP(A88,'BD OFICIAL'!$A$1:$AL$2098,28,0)=AA88,0,1)</f>
        <v>0</v>
      </c>
      <c r="CG88" s="2">
        <f>IF(VLOOKUP(A88,'BD OFICIAL'!$A$1:$AL$2098,33,0)=AF88,0,1)</f>
        <v>0</v>
      </c>
      <c r="CH88" s="2">
        <f>IF(VLOOKUP(A88,'BD OFICIAL'!$A$1:$AL$2098,35,0)=AH88,0,1)</f>
        <v>0</v>
      </c>
      <c r="CI88" s="85">
        <f>IF(VLOOKUP(A88,'BD OFICIAL'!$A$1:$AL$2098,34,0)=AL88,0,1)</f>
        <v>0</v>
      </c>
      <c r="CJ88" s="12">
        <f>VLOOKUP(A88,'BD OFICIAL'!$A$1:$AM$2098,36,0)*AM88-AP88</f>
        <v>0</v>
      </c>
      <c r="CK88" s="85" t="str">
        <f t="shared" si="54"/>
        <v>SSH</v>
      </c>
      <c r="CL88" s="85" t="str">
        <f t="shared" si="55"/>
        <v>SI</v>
      </c>
      <c r="CM88" s="85" t="str">
        <f t="shared" si="35"/>
        <v>NO</v>
      </c>
      <c r="CN88" s="31">
        <f t="shared" si="36"/>
        <v>0</v>
      </c>
      <c r="CO88" s="31">
        <f t="shared" si="56"/>
        <v>0</v>
      </c>
      <c r="CP88" s="31">
        <f t="shared" si="37"/>
        <v>0</v>
      </c>
      <c r="CQ88" s="31">
        <f>IF(Y88="NO",0,IF(Y88="SI",IF(VLOOKUP(A88,'BD OFICIAL'!$A:$AO,40,0)=AQ88,0,1)))</f>
        <v>0</v>
      </c>
      <c r="CR88" s="31">
        <f>IF(Z88="NO",0,IF(Z88="SI",IF(VLOOKUP(B88,'BD OFICIAL'!$A:$AO,41,0)=AS88,0,1)))</f>
        <v>0</v>
      </c>
      <c r="CS88" s="31">
        <f t="shared" si="57"/>
        <v>0</v>
      </c>
      <c r="CT88" s="31">
        <f t="shared" si="58"/>
        <v>0</v>
      </c>
      <c r="CU88" s="31">
        <f>IF(VLOOKUP(A88,'BD OFICIAL'!$A$1:$AL$1056,31,0)="SI",IF(AT88&gt;0,0,1),IF(AT88=0,0,1))</f>
        <v>0</v>
      </c>
      <c r="CV88" s="31">
        <f t="shared" si="59"/>
        <v>0</v>
      </c>
      <c r="CW88" s="31">
        <f t="shared" si="38"/>
        <v>0</v>
      </c>
      <c r="CX88" s="85" t="str">
        <f t="shared" si="39"/>
        <v>SI</v>
      </c>
      <c r="CY88" s="31">
        <f t="shared" si="40"/>
        <v>0</v>
      </c>
      <c r="CZ88" s="85" t="str">
        <f>IF(ISERROR(VLOOKUP(AI88,EXPERIENCIA!$A$1:$C$2100,1,0)),"NO","SI")</f>
        <v>SI</v>
      </c>
      <c r="DA88" s="85">
        <f>IF(CX88="no","NO APLICA",IF(AX88=0,"ERROR NOTA",IF(AND(AX88&gt;1,CZ88="NO"),"ERROR NOTA",IF(AND(CZ88="NO",AX88=1),0,IF(VLOOKUP(AI88,EXPERIENCIA!$A$1:$C$2100,3,0)=AX88,0,"ERROR NOTA")))))</f>
        <v>0</v>
      </c>
      <c r="DB88" s="85" t="str">
        <f>IF(ISERROR(VLOOKUP(AI88,COMPORTAMIENTO!$A$1:$C$2100,1,0)),"NO","SI")</f>
        <v>SI</v>
      </c>
      <c r="DC88" s="85">
        <f>IF(CX88="NO","NO APLICA",IF(AY88=0,"ERROR NOTA",IF(AND(DB88="NO",AY88=7),0,IF(VLOOKUP(AI88,COMPORTAMIENTO!$A$2:$H$2100,8,0)=AY88,0,"ERROR NOTA"))))</f>
        <v>0</v>
      </c>
      <c r="DD88" s="104">
        <f t="shared" si="41"/>
        <v>0.1</v>
      </c>
      <c r="DE88" s="104">
        <f t="shared" si="42"/>
        <v>0.70000000000000007</v>
      </c>
      <c r="DF88" s="85" t="str">
        <f t="shared" si="60"/>
        <v>SI</v>
      </c>
      <c r="DG88" s="85">
        <f t="shared" si="43"/>
        <v>0</v>
      </c>
      <c r="DH88" s="85">
        <f t="shared" si="44"/>
        <v>0</v>
      </c>
      <c r="DI88" s="85">
        <f t="shared" si="45"/>
        <v>0</v>
      </c>
      <c r="DJ88" s="12">
        <f t="shared" si="46"/>
        <v>3.4000000000000004</v>
      </c>
      <c r="DK88" s="7">
        <f t="shared" si="47"/>
        <v>3.4000000000000004</v>
      </c>
      <c r="DL88" s="12">
        <f t="shared" si="61"/>
        <v>7434</v>
      </c>
      <c r="DM88" s="12">
        <f>VLOOKUP(A88,'5 TD'!$A:$B,2,0)</f>
        <v>6373</v>
      </c>
      <c r="DN88" s="7">
        <f t="shared" si="62"/>
        <v>6</v>
      </c>
      <c r="DO88" s="85" t="str">
        <f t="shared" si="48"/>
        <v>APROBADO</v>
      </c>
      <c r="DP88" s="85" t="str">
        <f t="shared" si="49"/>
        <v>APROBADO</v>
      </c>
      <c r="DQ88" s="7">
        <f t="shared" si="50"/>
        <v>3.7</v>
      </c>
      <c r="DR88" s="85" t="str">
        <f t="shared" si="63"/>
        <v>APROBADO</v>
      </c>
      <c r="DS88" s="2" t="str">
        <f>+('3 Planilla Preadjudicación OTIC'!BN88)</f>
        <v>NO</v>
      </c>
      <c r="DT88" s="2">
        <f>IF(DR88="APROBADO",VLOOKUP(A88,'5 TD'!$D$3:$E$270,2,0),"NO APLICA")</f>
        <v>6.8</v>
      </c>
      <c r="DU88" s="2" t="str">
        <f t="shared" si="64"/>
        <v>NO</v>
      </c>
      <c r="DV88" s="2" t="str">
        <f>IF(DU88="SI",VLOOKUP(A88,'5 TD'!$G$3:$H$270,2,0),"NO APLICA ")</f>
        <v xml:space="preserve">NO APLICA </v>
      </c>
      <c r="DW88" s="2" t="str">
        <f t="shared" si="65"/>
        <v>NO</v>
      </c>
      <c r="DX88" s="2" t="str">
        <f>IF(DW88="SI",VLOOKUP(A88,'5 TD'!$J$4:$K$472,2,0),"NO APLICA")</f>
        <v>NO APLICA</v>
      </c>
      <c r="DY88" s="2" t="str">
        <f t="shared" si="66"/>
        <v>NO APLICA</v>
      </c>
      <c r="DZ88" s="7" t="str">
        <f>IF(DY88="SI",VLOOKUP(A88,'5 TD'!$M$4:$N$350,2,0),"NO APLICA")</f>
        <v>NO APLICA</v>
      </c>
      <c r="EA88" s="2" t="str">
        <f t="shared" si="67"/>
        <v>NO APLICA</v>
      </c>
      <c r="EB88" s="12" t="str">
        <f t="shared" si="68"/>
        <v/>
      </c>
      <c r="EC88" s="12" t="str">
        <f>IF(EA88="SI",VLOOKUP(A88,'5 TD'!$V$4:$W$479,2,0),"NO APLICA")</f>
        <v>NO APLICA</v>
      </c>
      <c r="ED88" s="2" t="str">
        <f t="shared" si="51"/>
        <v>NO</v>
      </c>
      <c r="EE88" s="79" t="str">
        <f>IF(ED88="SI",VLOOKUP(AI88,COMPORTAMIENTO!$A$1:$H$2100,7,0),"NO APLICA")</f>
        <v>NO APLICA</v>
      </c>
      <c r="EF88" s="12" t="str">
        <f>IF(ED88="SI",VLOOKUP(A88,'5 TD'!$P$2:$Q$479,2,0),"NO APLICA")</f>
        <v>NO APLICA</v>
      </c>
      <c r="EG88" s="2" t="str">
        <f t="shared" si="52"/>
        <v>NO</v>
      </c>
      <c r="EH88" s="2">
        <f>IF(CZ88="no",0,VLOOKUP(AI88,EXPERIENCIA!$A$1:$C$2100,2,0))</f>
        <v>1</v>
      </c>
      <c r="EI88" s="2">
        <f>IF(CZ88="si",VLOOKUP(A88,'5 TD'!$S$3:$T$2103,2,0),0)</f>
        <v>48</v>
      </c>
      <c r="EJ88" s="2" t="str">
        <f t="shared" si="53"/>
        <v>NO</v>
      </c>
      <c r="EK88" s="2">
        <f>+('3 Planilla Preadjudicación OTIC'!BU88)</f>
        <v>0</v>
      </c>
      <c r="EL88" s="3"/>
      <c r="EM88" s="3"/>
      <c r="EN88" s="3"/>
      <c r="EQ88" s="86"/>
    </row>
    <row r="89" spans="1:147" ht="15" customHeight="1" x14ac:dyDescent="0.3">
      <c r="A89" s="2">
        <f>+('3 Planilla Preadjudicación OTIC'!A89)</f>
        <v>14395</v>
      </c>
      <c r="B89" s="2" t="str">
        <f>+('3 Planilla Preadjudicación OTIC'!B89)</f>
        <v>65181652-1</v>
      </c>
      <c r="C89" s="4">
        <f>+('3 Planilla Preadjudicación OTIC'!E89)</f>
        <v>2025</v>
      </c>
      <c r="D89" s="4" t="str">
        <f>+('3 Planilla Preadjudicación OTIC'!F89)</f>
        <v>MANDATO</v>
      </c>
      <c r="E89" s="4" t="str">
        <f>+('3 Planilla Preadjudicación OTIC'!G89)</f>
        <v>96532330-9</v>
      </c>
      <c r="F89" s="4" t="str">
        <f>+('3 Planilla Preadjudicación OTIC'!H89)</f>
        <v>CMPC PULP SPA</v>
      </c>
      <c r="G89" s="4"/>
      <c r="H89" s="4"/>
      <c r="I89" s="4" t="str">
        <f>+('3 Planilla Preadjudicación OTIC'!I89)</f>
        <v>CURSO CONVENCIONAL CONDUCENTE A LICENCIA DE CONDUCIR CLASE B</v>
      </c>
      <c r="J89" s="4" t="str">
        <f>+('3 Planilla Preadjudicación OTIC'!J89)</f>
        <v>PF1454</v>
      </c>
      <c r="K89" s="4" t="str">
        <f>+('3 Planilla Preadjudicación OTIC'!K89)</f>
        <v/>
      </c>
      <c r="L89" s="4" t="str">
        <f>+('3 Planilla Preadjudicación OTIC'!L89)</f>
        <v/>
      </c>
      <c r="M89" s="2">
        <f>+('3 Planilla Preadjudicación OTIC'!M89)</f>
        <v>9</v>
      </c>
      <c r="N89" s="4" t="str">
        <f>+('3 Planilla Preadjudicación OTIC'!N89)</f>
        <v>ARAUCANIA</v>
      </c>
      <c r="O89" s="4" t="str">
        <f>+('3 Planilla Preadjudicación OTIC'!O89)</f>
        <v>COLLIPULLI</v>
      </c>
      <c r="P89" s="4" t="str">
        <f>+('3 Planilla Preadjudicación OTIC'!P89)</f>
        <v>EMPRENDEDORES/AS INFORMALES O PERSONAS VULNERABLES PERTENECIENTES AL 80% MAS VULNERABLE</v>
      </c>
      <c r="Q89" s="4" t="str">
        <f>+('3 Planilla Preadjudicación OTIC'!Q89)</f>
        <v>PRESENCIAL</v>
      </c>
      <c r="R89" s="4" t="str">
        <f>+('3 Planilla Preadjudicación OTIC'!R89)</f>
        <v>INDEPENDIENTE</v>
      </c>
      <c r="S89" s="4">
        <f>+('3 Planilla Preadjudicación OTIC'!S89)</f>
        <v>6</v>
      </c>
      <c r="T89" s="2">
        <f>+('3 Planilla Preadjudicación OTIC'!T89)</f>
        <v>16</v>
      </c>
      <c r="U89" s="2">
        <f>+('3 Planilla Preadjudicación OTIC'!U89)</f>
        <v>24</v>
      </c>
      <c r="V89" s="2">
        <f>+('3 Planilla Preadjudicación OTIC'!V89)</f>
        <v>0</v>
      </c>
      <c r="W89" s="2">
        <f>+('3 Planilla Preadjudicación OTIC'!W89)</f>
        <v>24</v>
      </c>
      <c r="X89" s="2">
        <f>+('3 Planilla Preadjudicación OTIC'!X89)</f>
        <v>4</v>
      </c>
      <c r="Y89" s="2" t="str">
        <f>+('3 Planilla Preadjudicación OTIC'!Y89)</f>
        <v>SI</v>
      </c>
      <c r="Z89" s="2" t="str">
        <f>+('3 Planilla Preadjudicación OTIC'!Z89)</f>
        <v>NO</v>
      </c>
      <c r="AA89" s="2" t="str">
        <f>+('3 Planilla Preadjudicación OTIC'!AA89)</f>
        <v>NO</v>
      </c>
      <c r="AB89" s="4" t="str">
        <f>+('3 Planilla Preadjudicación OTIC'!AB89)</f>
        <v>SE AJUSTA A PLAN FORMATIVO</v>
      </c>
      <c r="AC89" s="4" t="str">
        <f>+('3 Planilla Preadjudicación OTIC'!AC89)</f>
        <v>HOMBRES Y MUJERES MAYORES DE 18 AÑOS PERTENECIENTES AL 80% MÁS VULNERABLES, CORRESPINDIENTES A COLLIPULLI</v>
      </c>
      <c r="AD89" s="2" t="str">
        <f>+('3 Planilla Preadjudicación OTIC'!AD89)</f>
        <v>SI</v>
      </c>
      <c r="AE89" s="4" t="str">
        <f>+('3 Planilla Preadjudicación OTIC'!AE89)</f>
        <v>LICENCIA DE CONDUCIR CLASE B.</v>
      </c>
      <c r="AF89" s="2" t="str">
        <f>+('3 Planilla Preadjudicación OTIC'!AF89)</f>
        <v>CERRADA</v>
      </c>
      <c r="AG89" s="2">
        <f>+('3 Planilla Preadjudicación OTIC'!AG89)</f>
        <v>6</v>
      </c>
      <c r="AH89" s="2">
        <f>+('3 Planilla Preadjudicación OTIC'!AH89)</f>
        <v>3</v>
      </c>
      <c r="AI89" s="135" t="str">
        <f>+('3 Planilla Preadjudicación OTIC'!AI89)</f>
        <v>76018710-0</v>
      </c>
      <c r="AJ89" s="4" t="str">
        <f>+('3 Planilla Preadjudicación OTIC'!AJ89)</f>
        <v>Centro de Estudios Regionales y de Capacitación Ltda.</v>
      </c>
      <c r="AK89" s="2">
        <f>+('3 Planilla Preadjudicación OTIC'!AK89)</f>
        <v>24</v>
      </c>
      <c r="AL89" s="2">
        <f>+('3 Planilla Preadjudicación OTIC'!AL89)</f>
        <v>6</v>
      </c>
      <c r="AM89" s="12">
        <f>+('3 Planilla Preadjudicación OTIC'!AM89)</f>
        <v>15112</v>
      </c>
      <c r="AN89" s="12">
        <f>+('3 Planilla Preadjudicación OTIC'!AN89)</f>
        <v>0</v>
      </c>
      <c r="AO89" s="12">
        <f>+('3 Planilla Preadjudicación OTIC'!AO89)</f>
        <v>50000</v>
      </c>
      <c r="AP89" s="12">
        <f>+('3 Planilla Preadjudicación OTIC'!AP89)</f>
        <v>5803008</v>
      </c>
      <c r="AQ89" s="12">
        <f>+('3 Planilla Preadjudicación OTIC'!AQ89)</f>
        <v>384000</v>
      </c>
      <c r="AR89" s="12">
        <f>+('3 Planilla Preadjudicación OTIC'!AR89)</f>
        <v>0</v>
      </c>
      <c r="AS89" s="12">
        <f>+('3 Planilla Preadjudicación OTIC'!AS89)</f>
        <v>0</v>
      </c>
      <c r="AT89" s="12">
        <f>+('3 Planilla Preadjudicación OTIC'!AT89)</f>
        <v>800000</v>
      </c>
      <c r="AU89" s="12">
        <f>+('3 Planilla Preadjudicación OTIC'!AU89)</f>
        <v>6987008</v>
      </c>
      <c r="AV89" s="2" t="str">
        <f>+('3 Planilla Preadjudicación OTIC'!AV89)</f>
        <v>NO</v>
      </c>
      <c r="AW89" s="4" t="str">
        <f>+('3 Planilla Preadjudicación OTIC'!AW89)</f>
        <v>NUMERAL 6.1.2. ÍTEM 1 - OTEC NO PRESENTA ANEXO DE PROPUESTA.
NUMERAL 6.1.2. ÍTEM 7 - OTEC NO PRESENTA LA ESTRUCTURA DE COSTOS PARA EL CURSO.</v>
      </c>
      <c r="AX89" s="2">
        <f>+('3 Planilla Preadjudicación OTIC'!AX89)</f>
        <v>0</v>
      </c>
      <c r="AY89" s="2">
        <f>+('3 Planilla Preadjudicación OTIC'!AY89)</f>
        <v>0</v>
      </c>
      <c r="AZ89" s="2">
        <f>+('3 Planilla Preadjudicación OTIC'!AZ89)</f>
        <v>0</v>
      </c>
      <c r="BA89" s="2">
        <f>+('3 Planilla Preadjudicación OTIC'!BA89)</f>
        <v>0</v>
      </c>
      <c r="BB89" s="2">
        <f>+('3 Planilla Preadjudicación OTIC'!BB89)</f>
        <v>0</v>
      </c>
      <c r="BC89" s="2">
        <f>+('3 Planilla Preadjudicación OTIC'!BC89)</f>
        <v>0</v>
      </c>
      <c r="BD89" s="2">
        <f>+('3 Planilla Preadjudicación OTIC'!BD89)</f>
        <v>0</v>
      </c>
      <c r="BE89" s="2">
        <f>+('3 Planilla Preadjudicación OTIC'!BE89)</f>
        <v>0</v>
      </c>
      <c r="BF89" s="2">
        <f>+('3 Planilla Preadjudicación OTIC'!BF89)</f>
        <v>0</v>
      </c>
      <c r="BG89" s="2">
        <f>+('3 Planilla Preadjudicación OTIC'!BG89)</f>
        <v>0</v>
      </c>
      <c r="BH89" s="2">
        <f>+('3 Planilla Preadjudicación OTIC'!BH89)</f>
        <v>0</v>
      </c>
      <c r="BI89" s="2">
        <f>+('3 Planilla Preadjudicación OTIC'!BI89)</f>
        <v>0</v>
      </c>
      <c r="BJ89" s="2">
        <f>+('3 Planilla Preadjudicación OTIC'!BJ89)</f>
        <v>0</v>
      </c>
      <c r="BK89" s="2">
        <f>+('3 Planilla Preadjudicación OTIC'!BK89)</f>
        <v>0</v>
      </c>
      <c r="BL89" s="2">
        <f>+('3 Planilla Preadjudicación OTIC'!BL89)</f>
        <v>0</v>
      </c>
      <c r="BM89" s="104">
        <f>ROUND(('3 Planilla Preadjudicación OTIC'!BM89),1)</f>
        <v>0</v>
      </c>
      <c r="BN89" s="4" t="str">
        <f>+('3 Planilla Preadjudicación OTIC'!BN89)</f>
        <v>NO</v>
      </c>
      <c r="BO89" s="4">
        <f>+('3 Planilla Preadjudicación OTIC'!BO89)</f>
        <v>0</v>
      </c>
      <c r="BP89" s="4">
        <f>+('3 Planilla Preadjudicación OTIC'!BP89)</f>
        <v>0</v>
      </c>
      <c r="BQ89" s="4">
        <f>+('3 Planilla Preadjudicación OTIC'!BQ89)</f>
        <v>0</v>
      </c>
      <c r="BR89" s="4">
        <f>+('3 Planilla Preadjudicación OTIC'!BR89)</f>
        <v>0</v>
      </c>
      <c r="BS89" s="4">
        <f>+('3 Planilla Preadjudicación OTIC'!BS89)</f>
        <v>0</v>
      </c>
      <c r="BT89" s="4">
        <f>+('3 Planilla Preadjudicación OTIC'!BT89)</f>
        <v>0</v>
      </c>
      <c r="BU89" s="85">
        <f>IF(VLOOKUP(A89,'BD OFICIAL'!$A$1:$AL$2098,7,0)=D89,0,1)</f>
        <v>0</v>
      </c>
      <c r="BV89" s="85">
        <f>IF(VLOOKUP(A89,'BD OFICIAL'!$A$1:$AL$2098,11,0)=J89,0,1)</f>
        <v>0</v>
      </c>
      <c r="BW89" s="85">
        <f>IF(VLOOKUP(A89,'BD OFICIAL'!$A$1:$AL$2098,13,0)=L89,0,1)</f>
        <v>0</v>
      </c>
      <c r="BX89" s="2">
        <f>IF(VLOOKUP(A89,'BD OFICIAL'!$A$1:$AL$2098,16,0)=O89,0,1)</f>
        <v>0</v>
      </c>
      <c r="BY89" s="2">
        <f>IF(VLOOKUP(A89,'BD OFICIAL'!$A$1:$AL$2098,17,0)=P89,0,1)</f>
        <v>0</v>
      </c>
      <c r="BZ89" s="2">
        <f>IF(VLOOKUP(A89,'BD OFICIAL'!$A$1:$AL$2098,19,0)=R89,0,1)</f>
        <v>0</v>
      </c>
      <c r="CA89" s="2">
        <f>IF(VLOOKUP(A89,'BD OFICIAL'!$A$1:$AL$2098,21,0)=T89,0,1)</f>
        <v>0</v>
      </c>
      <c r="CB89" s="2">
        <f>IF(VLOOKUP(A89,'BD OFICIAL'!$A$1:$AL$2098,24,0)=AK89,0,1)</f>
        <v>0</v>
      </c>
      <c r="CC89" s="2">
        <f>IF(VLOOKUP(A89,'BD OFICIAL'!$A$1:$AL$2098,25,0)=X89,0,1)</f>
        <v>0</v>
      </c>
      <c r="CD89" s="2">
        <f>IF(VLOOKUP(A89,'BD OFICIAL'!$A$1:$AL$2098,26,0)=Y89,0,1)</f>
        <v>0</v>
      </c>
      <c r="CE89" s="2">
        <f>IF(VLOOKUP(A89,'BD OFICIAL'!$A$1:$AL$2098,27,0)=Z89,0,1)</f>
        <v>0</v>
      </c>
      <c r="CF89" s="2">
        <f>IF(VLOOKUP(A89,'BD OFICIAL'!$A$1:$AL$2098,28,0)=AA89,0,1)</f>
        <v>0</v>
      </c>
      <c r="CG89" s="2">
        <f>IF(VLOOKUP(A89,'BD OFICIAL'!$A$1:$AL$2098,33,0)=AF89,0,1)</f>
        <v>0</v>
      </c>
      <c r="CH89" s="2">
        <f>IF(VLOOKUP(A89,'BD OFICIAL'!$A$1:$AL$2098,35,0)=AH89,0,1)</f>
        <v>0</v>
      </c>
      <c r="CI89" s="85">
        <f>IF(VLOOKUP(A89,'BD OFICIAL'!$A$1:$AL$2098,34,0)=AL89,0,1)</f>
        <v>0</v>
      </c>
      <c r="CJ89" s="12">
        <f>VLOOKUP(A89,'BD OFICIAL'!$A$1:$AM$2098,36,0)*AM89-AP89</f>
        <v>0</v>
      </c>
      <c r="CK89" s="85" t="str">
        <f t="shared" si="54"/>
        <v>SSH</v>
      </c>
      <c r="CL89" s="85" t="str">
        <f t="shared" si="55"/>
        <v>SI</v>
      </c>
      <c r="CM89" s="85" t="str">
        <f t="shared" si="35"/>
        <v>NO</v>
      </c>
      <c r="CN89" s="31">
        <f t="shared" si="36"/>
        <v>0</v>
      </c>
      <c r="CO89" s="31">
        <f t="shared" si="56"/>
        <v>1</v>
      </c>
      <c r="CP89" s="31">
        <f t="shared" si="37"/>
        <v>0</v>
      </c>
      <c r="CQ89" s="31">
        <f>IF(Y89="NO",0,IF(Y89="SI",IF(VLOOKUP(A89,'BD OFICIAL'!$A:$AO,40,0)=AQ89,0,1)))</f>
        <v>0</v>
      </c>
      <c r="CR89" s="31">
        <f>IF(Z89="NO",0,IF(Z89="SI",IF(VLOOKUP(B89,'BD OFICIAL'!$A:$AO,41,0)=AS89,0,1)))</f>
        <v>0</v>
      </c>
      <c r="CS89" s="31">
        <f t="shared" si="57"/>
        <v>0</v>
      </c>
      <c r="CT89" s="31">
        <f t="shared" si="58"/>
        <v>0</v>
      </c>
      <c r="CU89" s="31">
        <f>IF(VLOOKUP(A89,'BD OFICIAL'!$A$1:$AL$1056,31,0)="SI",IF(AT89&gt;0,0,1),IF(AT89=0,0,1))</f>
        <v>0</v>
      </c>
      <c r="CV89" s="31">
        <f t="shared" si="59"/>
        <v>0</v>
      </c>
      <c r="CW89" s="31">
        <f t="shared" si="38"/>
        <v>0</v>
      </c>
      <c r="CX89" s="85" t="str">
        <f t="shared" si="39"/>
        <v>NO</v>
      </c>
      <c r="CY89" s="31">
        <f t="shared" si="40"/>
        <v>0</v>
      </c>
      <c r="CZ89" s="85" t="str">
        <f>IF(ISERROR(VLOOKUP(AI89,EXPERIENCIA!$A$1:$C$2100,1,0)),"NO","SI")</f>
        <v>NO</v>
      </c>
      <c r="DA89" s="85" t="str">
        <f>IF(CX89="no","NO APLICA",IF(AX89=0,"ERROR NOTA",IF(AND(AX89&gt;1,CZ89="NO"),"ERROR NOTA",IF(AND(CZ89="NO",AX89=1),0,IF(VLOOKUP(AI89,EXPERIENCIA!$A$1:$C$2100,3,0)=AX89,0,"ERROR NOTA")))))</f>
        <v>NO APLICA</v>
      </c>
      <c r="DB89" s="85" t="str">
        <f>IF(ISERROR(VLOOKUP(AI89,COMPORTAMIENTO!$A$1:$C$2100,1,0)),"NO","SI")</f>
        <v>NO</v>
      </c>
      <c r="DC89" s="85" t="str">
        <f>IF(CX89="NO","NO APLICA",IF(AY89=0,"ERROR NOTA",IF(AND(DB89="NO",AY89=7),0,IF(VLOOKUP(AI89,COMPORTAMIENTO!$A$2:$H$2100,8,0)=AY89,0,"ERROR NOTA"))))</f>
        <v>NO APLICA</v>
      </c>
      <c r="DD89" s="104" t="str">
        <f t="shared" si="41"/>
        <v>NO APLICA</v>
      </c>
      <c r="DE89" s="104" t="str">
        <f t="shared" si="42"/>
        <v>NO APLICA</v>
      </c>
      <c r="DF89" s="85" t="str">
        <f t="shared" si="60"/>
        <v>SI</v>
      </c>
      <c r="DG89" s="85">
        <f t="shared" si="43"/>
        <v>0</v>
      </c>
      <c r="DH89" s="85">
        <f t="shared" si="44"/>
        <v>0</v>
      </c>
      <c r="DI89" s="85" t="str">
        <f t="shared" si="45"/>
        <v>NO APLICA</v>
      </c>
      <c r="DJ89" s="12" t="str">
        <f t="shared" si="46"/>
        <v>NO APLICA</v>
      </c>
      <c r="DK89" s="7" t="str">
        <f t="shared" si="47"/>
        <v>NO APLICA</v>
      </c>
      <c r="DL89" s="12">
        <f t="shared" si="61"/>
        <v>15112</v>
      </c>
      <c r="DM89" s="12" t="e">
        <f>VLOOKUP(A89,'5 TD'!$A:$B,2,0)</f>
        <v>#N/A</v>
      </c>
      <c r="DN89" s="7" t="str">
        <f t="shared" si="62"/>
        <v>NO APLICA</v>
      </c>
      <c r="DO89" s="85" t="str">
        <f t="shared" si="48"/>
        <v>NO APLICA</v>
      </c>
      <c r="DP89" s="85" t="str">
        <f t="shared" si="49"/>
        <v>NO APLICA</v>
      </c>
      <c r="DQ89" s="7" t="str">
        <f t="shared" si="50"/>
        <v>NO APLICA</v>
      </c>
      <c r="DR89" s="85" t="str">
        <f t="shared" si="63"/>
        <v>NO APLICA</v>
      </c>
      <c r="DS89" s="2" t="str">
        <f>+('3 Planilla Preadjudicación OTIC'!BN89)</f>
        <v>NO</v>
      </c>
      <c r="DT89" s="2" t="str">
        <f>IF(DR89="APROBADO",VLOOKUP(A89,'5 TD'!$D$3:$E$270,2,0),"NO APLICA")</f>
        <v>NO APLICA</v>
      </c>
      <c r="DU89" s="2" t="str">
        <f t="shared" si="64"/>
        <v>NO APLICA</v>
      </c>
      <c r="DV89" s="2" t="str">
        <f>IF(DU89="SI",VLOOKUP(A89,'5 TD'!$G$3:$H$270,2,0),"NO APLICA ")</f>
        <v xml:space="preserve">NO APLICA </v>
      </c>
      <c r="DW89" s="2" t="str">
        <f t="shared" si="65"/>
        <v>NO</v>
      </c>
      <c r="DX89" s="2" t="str">
        <f>IF(DW89="SI",VLOOKUP(A89,'5 TD'!$J$4:$K$472,2,0),"NO APLICA")</f>
        <v>NO APLICA</v>
      </c>
      <c r="DY89" s="2" t="str">
        <f t="shared" si="66"/>
        <v>NO APLICA</v>
      </c>
      <c r="DZ89" s="7" t="str">
        <f>IF(DY89="SI",VLOOKUP(A89,'5 TD'!$M$4:$N$350,2,0),"NO APLICA")</f>
        <v>NO APLICA</v>
      </c>
      <c r="EA89" s="2" t="str">
        <f t="shared" si="67"/>
        <v>NO APLICA</v>
      </c>
      <c r="EB89" s="12" t="str">
        <f t="shared" si="68"/>
        <v/>
      </c>
      <c r="EC89" s="12" t="str">
        <f>IF(EA89="SI",VLOOKUP(A89,'5 TD'!$V$4:$W$479,2,0),"NO APLICA")</f>
        <v>NO APLICA</v>
      </c>
      <c r="ED89" s="2" t="str">
        <f t="shared" si="51"/>
        <v>NO</v>
      </c>
      <c r="EE89" s="79" t="str">
        <f>IF(ED89="SI",VLOOKUP(AI89,COMPORTAMIENTO!$A$1:$H$2100,7,0),"NO APLICA")</f>
        <v>NO APLICA</v>
      </c>
      <c r="EF89" s="12" t="str">
        <f>IF(ED89="SI",VLOOKUP(A89,'5 TD'!$P$2:$Q$479,2,0),"NO APLICA")</f>
        <v>NO APLICA</v>
      </c>
      <c r="EG89" s="2" t="str">
        <f t="shared" si="52"/>
        <v>NO</v>
      </c>
      <c r="EH89" s="2">
        <f>IF(CZ89="no",0,VLOOKUP(AI89,EXPERIENCIA!$A$1:$C$2100,2,0))</f>
        <v>0</v>
      </c>
      <c r="EI89" s="2">
        <f>IF(CZ89="si",VLOOKUP(A89,'5 TD'!$S$3:$T$2103,2,0),0)</f>
        <v>0</v>
      </c>
      <c r="EJ89" s="2" t="str">
        <f t="shared" si="53"/>
        <v>SI</v>
      </c>
      <c r="EK89" s="2">
        <f>+('3 Planilla Preadjudicación OTIC'!BU89)</f>
        <v>0</v>
      </c>
      <c r="EL89" s="3"/>
      <c r="EM89" s="3"/>
      <c r="EN89" s="3"/>
      <c r="EQ89" s="86"/>
    </row>
    <row r="90" spans="1:147" ht="15" customHeight="1" x14ac:dyDescent="0.3">
      <c r="A90" s="2">
        <f>+('3 Planilla Preadjudicación OTIC'!A90)</f>
        <v>14508</v>
      </c>
      <c r="B90" s="2" t="str">
        <f>+('3 Planilla Preadjudicación OTIC'!B90)</f>
        <v>65181652-1</v>
      </c>
      <c r="C90" s="4">
        <f>+('3 Planilla Preadjudicación OTIC'!E90)</f>
        <v>2025</v>
      </c>
      <c r="D90" s="4" t="str">
        <f>+('3 Planilla Preadjudicación OTIC'!F90)</f>
        <v>MANDATO</v>
      </c>
      <c r="E90" s="4" t="str">
        <f>+('3 Planilla Preadjudicación OTIC'!G90)</f>
        <v>91337000-7</v>
      </c>
      <c r="F90" s="4" t="str">
        <f>+('3 Planilla Preadjudicación OTIC'!H90)</f>
        <v>CEMENTO POLPAICO S.A.</v>
      </c>
      <c r="G90" s="4"/>
      <c r="H90" s="4"/>
      <c r="I90" s="4" t="str">
        <f>+('3 Planilla Preadjudicación OTIC'!I90)</f>
        <v>CURSO CONVENCIONAL CONDUCENTE A LICENCIA DE CONDUCIR CLASE B</v>
      </c>
      <c r="J90" s="4" t="str">
        <f>+('3 Planilla Preadjudicación OTIC'!J90)</f>
        <v>PF1454</v>
      </c>
      <c r="K90" s="4" t="str">
        <f>+('3 Planilla Preadjudicación OTIC'!K90)</f>
        <v/>
      </c>
      <c r="L90" s="4" t="str">
        <f>+('3 Planilla Preadjudicación OTIC'!L90)</f>
        <v/>
      </c>
      <c r="M90" s="2">
        <f>+('3 Planilla Preadjudicación OTIC'!M90)</f>
        <v>8</v>
      </c>
      <c r="N90" s="4" t="str">
        <f>+('3 Planilla Preadjudicación OTIC'!N90)</f>
        <v>BIO BIO</v>
      </c>
      <c r="O90" s="4" t="str">
        <f>+('3 Planilla Preadjudicación OTIC'!O90)</f>
        <v>CORONEL</v>
      </c>
      <c r="P90" s="4" t="str">
        <f>+('3 Planilla Preadjudicación OTIC'!P90)</f>
        <v>PERSONAS DESOCUPADAS (CESANTES Y PERSONAS QUE BUSCAN TRABAJO POR PRIMERA VEZ).</v>
      </c>
      <c r="Q90" s="4" t="str">
        <f>+('3 Planilla Preadjudicación OTIC'!Q90)</f>
        <v>PRESENCIAL</v>
      </c>
      <c r="R90" s="4" t="str">
        <f>+('3 Planilla Preadjudicación OTIC'!R90)</f>
        <v>INDEPENDIENTE</v>
      </c>
      <c r="S90" s="4">
        <f>+('3 Planilla Preadjudicación OTIC'!S90)</f>
        <v>5</v>
      </c>
      <c r="T90" s="2">
        <f>+('3 Planilla Preadjudicación OTIC'!T90)</f>
        <v>10</v>
      </c>
      <c r="U90" s="2">
        <f>+('3 Planilla Preadjudicación OTIC'!U90)</f>
        <v>24</v>
      </c>
      <c r="V90" s="2">
        <f>+('3 Planilla Preadjudicación OTIC'!V90)</f>
        <v>0</v>
      </c>
      <c r="W90" s="2">
        <f>+('3 Planilla Preadjudicación OTIC'!W90)</f>
        <v>24</v>
      </c>
      <c r="X90" s="2">
        <f>+('3 Planilla Preadjudicación OTIC'!X90)</f>
        <v>5</v>
      </c>
      <c r="Y90" s="2" t="str">
        <f>+('3 Planilla Preadjudicación OTIC'!Y90)</f>
        <v>SI</v>
      </c>
      <c r="Z90" s="2" t="str">
        <f>+('3 Planilla Preadjudicación OTIC'!Z90)</f>
        <v>NO</v>
      </c>
      <c r="AA90" s="2" t="str">
        <f>+('3 Planilla Preadjudicación OTIC'!AA90)</f>
        <v>NO</v>
      </c>
      <c r="AB90" s="4" t="str">
        <f>+('3 Planilla Preadjudicación OTIC'!AB90)</f>
        <v>SE AJUSTA A PLAN FORMATIVO</v>
      </c>
      <c r="AC90" s="4" t="str">
        <f>+('3 Planilla Preadjudicación OTIC'!AC90)</f>
        <v>HOMBRES Y MUJERES MAYORES DE 18 AÑOS, CESANTES O QUE BUSCA TRABAJO POR PRIMERA VEZ, CON EDUCACIÓN BÁSICA COMPLETA, HABITANTES DE LA COMUNA DE CORONEL</v>
      </c>
      <c r="AD90" s="2" t="str">
        <f>+('3 Planilla Preadjudicación OTIC'!AD90)</f>
        <v>SI</v>
      </c>
      <c r="AE90" s="4" t="str">
        <f>+('3 Planilla Preadjudicación OTIC'!AE90)</f>
        <v>LICENCIA DE CONDUCIR CLASE B.</v>
      </c>
      <c r="AF90" s="2" t="str">
        <f>+('3 Planilla Preadjudicación OTIC'!AF90)</f>
        <v>CERRADA</v>
      </c>
      <c r="AG90" s="2">
        <f>+('3 Planilla Preadjudicación OTIC'!AG90)</f>
        <v>5</v>
      </c>
      <c r="AH90" s="2">
        <f>+('3 Planilla Preadjudicación OTIC'!AH90)</f>
        <v>3</v>
      </c>
      <c r="AI90" s="135" t="str">
        <f>+('3 Planilla Preadjudicación OTIC'!AI90)</f>
        <v>76018710-0</v>
      </c>
      <c r="AJ90" s="4" t="str">
        <f>+('3 Planilla Preadjudicación OTIC'!AJ90)</f>
        <v>Centro de Estudios Regionales y de Capacitación Ltda.</v>
      </c>
      <c r="AK90" s="2">
        <f>+('3 Planilla Preadjudicación OTIC'!AK90)</f>
        <v>24</v>
      </c>
      <c r="AL90" s="2">
        <f>+('3 Planilla Preadjudicación OTIC'!AL90)</f>
        <v>5</v>
      </c>
      <c r="AM90" s="12">
        <f>+('3 Planilla Preadjudicación OTIC'!AM90)</f>
        <v>33200</v>
      </c>
      <c r="AN90" s="12">
        <f>+('3 Planilla Preadjudicación OTIC'!AN90)</f>
        <v>0</v>
      </c>
      <c r="AO90" s="12">
        <f>+('3 Planilla Preadjudicación OTIC'!AO90)</f>
        <v>50000</v>
      </c>
      <c r="AP90" s="12">
        <f>+('3 Planilla Preadjudicación OTIC'!AP90)</f>
        <v>7968000</v>
      </c>
      <c r="AQ90" s="12">
        <f>+('3 Planilla Preadjudicación OTIC'!AQ90)</f>
        <v>200000</v>
      </c>
      <c r="AR90" s="12">
        <f>+('3 Planilla Preadjudicación OTIC'!AR90)</f>
        <v>0</v>
      </c>
      <c r="AS90" s="12">
        <f>+('3 Planilla Preadjudicación OTIC'!AS90)</f>
        <v>0</v>
      </c>
      <c r="AT90" s="12">
        <f>+('3 Planilla Preadjudicación OTIC'!AT90)</f>
        <v>500000</v>
      </c>
      <c r="AU90" s="12">
        <f>+('3 Planilla Preadjudicación OTIC'!AU90)</f>
        <v>8668000</v>
      </c>
      <c r="AV90" s="2" t="str">
        <f>+('3 Planilla Preadjudicación OTIC'!AV90)</f>
        <v>NO</v>
      </c>
      <c r="AW90" s="4" t="str">
        <f>+('3 Planilla Preadjudicación OTIC'!AW90)</f>
        <v>NUMERAL 6.1.2. ÍTEM 1 - OTEC NO PRESENTA ANEXO DE PROPUESTA.
NUMERAL 6.1.2. ÍTEM 7 - OTEC NO PRESENTA LA ESTRUCTURA DE COSTOS PARA EL CURSO.</v>
      </c>
      <c r="AX90" s="2">
        <f>+('3 Planilla Preadjudicación OTIC'!AX90)</f>
        <v>0</v>
      </c>
      <c r="AY90" s="2">
        <f>+('3 Planilla Preadjudicación OTIC'!AY90)</f>
        <v>0</v>
      </c>
      <c r="AZ90" s="2">
        <f>+('3 Planilla Preadjudicación OTIC'!AZ90)</f>
        <v>0</v>
      </c>
      <c r="BA90" s="2">
        <f>+('3 Planilla Preadjudicación OTIC'!BA90)</f>
        <v>0</v>
      </c>
      <c r="BB90" s="2">
        <f>+('3 Planilla Preadjudicación OTIC'!BB90)</f>
        <v>0</v>
      </c>
      <c r="BC90" s="2">
        <f>+('3 Planilla Preadjudicación OTIC'!BC90)</f>
        <v>0</v>
      </c>
      <c r="BD90" s="2">
        <f>+('3 Planilla Preadjudicación OTIC'!BD90)</f>
        <v>0</v>
      </c>
      <c r="BE90" s="2">
        <f>+('3 Planilla Preadjudicación OTIC'!BE90)</f>
        <v>0</v>
      </c>
      <c r="BF90" s="2">
        <f>+('3 Planilla Preadjudicación OTIC'!BF90)</f>
        <v>0</v>
      </c>
      <c r="BG90" s="2">
        <f>+('3 Planilla Preadjudicación OTIC'!BG90)</f>
        <v>0</v>
      </c>
      <c r="BH90" s="2">
        <f>+('3 Planilla Preadjudicación OTIC'!BH90)</f>
        <v>0</v>
      </c>
      <c r="BI90" s="2">
        <f>+('3 Planilla Preadjudicación OTIC'!BI90)</f>
        <v>0</v>
      </c>
      <c r="BJ90" s="2">
        <f>+('3 Planilla Preadjudicación OTIC'!BJ90)</f>
        <v>0</v>
      </c>
      <c r="BK90" s="2">
        <f>+('3 Planilla Preadjudicación OTIC'!BK90)</f>
        <v>0</v>
      </c>
      <c r="BL90" s="2">
        <f>+('3 Planilla Preadjudicación OTIC'!BL90)</f>
        <v>0</v>
      </c>
      <c r="BM90" s="104">
        <f>ROUND(('3 Planilla Preadjudicación OTIC'!BM90),1)</f>
        <v>0</v>
      </c>
      <c r="BN90" s="4" t="str">
        <f>+('3 Planilla Preadjudicación OTIC'!BN90)</f>
        <v>NO</v>
      </c>
      <c r="BO90" s="4">
        <f>+('3 Planilla Preadjudicación OTIC'!BO90)</f>
        <v>0</v>
      </c>
      <c r="BP90" s="4">
        <f>+('3 Planilla Preadjudicación OTIC'!BP90)</f>
        <v>0</v>
      </c>
      <c r="BQ90" s="4">
        <f>+('3 Planilla Preadjudicación OTIC'!BQ90)</f>
        <v>0</v>
      </c>
      <c r="BR90" s="4">
        <f>+('3 Planilla Preadjudicación OTIC'!BR90)</f>
        <v>0</v>
      </c>
      <c r="BS90" s="4">
        <f>+('3 Planilla Preadjudicación OTIC'!BS90)</f>
        <v>0</v>
      </c>
      <c r="BT90" s="4">
        <f>+('3 Planilla Preadjudicación OTIC'!BT90)</f>
        <v>0</v>
      </c>
      <c r="BU90" s="85">
        <f>IF(VLOOKUP(A90,'BD OFICIAL'!$A$1:$AL$2098,7,0)=D90,0,1)</f>
        <v>0</v>
      </c>
      <c r="BV90" s="85">
        <f>IF(VLOOKUP(A90,'BD OFICIAL'!$A$1:$AL$2098,11,0)=J90,0,1)</f>
        <v>0</v>
      </c>
      <c r="BW90" s="85">
        <f>IF(VLOOKUP(A90,'BD OFICIAL'!$A$1:$AL$2098,13,0)=L90,0,1)</f>
        <v>0</v>
      </c>
      <c r="BX90" s="2">
        <f>IF(VLOOKUP(A90,'BD OFICIAL'!$A$1:$AL$2098,16,0)=O90,0,1)</f>
        <v>0</v>
      </c>
      <c r="BY90" s="2">
        <f>IF(VLOOKUP(A90,'BD OFICIAL'!$A$1:$AL$2098,17,0)=P90,0,1)</f>
        <v>0</v>
      </c>
      <c r="BZ90" s="2">
        <f>IF(VLOOKUP(A90,'BD OFICIAL'!$A$1:$AL$2098,19,0)=R90,0,1)</f>
        <v>0</v>
      </c>
      <c r="CA90" s="2">
        <f>IF(VLOOKUP(A90,'BD OFICIAL'!$A$1:$AL$2098,21,0)=T90,0,1)</f>
        <v>0</v>
      </c>
      <c r="CB90" s="2">
        <f>IF(VLOOKUP(A90,'BD OFICIAL'!$A$1:$AL$2098,24,0)=AK90,0,1)</f>
        <v>0</v>
      </c>
      <c r="CC90" s="2">
        <f>IF(VLOOKUP(A90,'BD OFICIAL'!$A$1:$AL$2098,25,0)=X90,0,1)</f>
        <v>0</v>
      </c>
      <c r="CD90" s="2">
        <f>IF(VLOOKUP(A90,'BD OFICIAL'!$A$1:$AL$2098,26,0)=Y90,0,1)</f>
        <v>0</v>
      </c>
      <c r="CE90" s="2">
        <f>IF(VLOOKUP(A90,'BD OFICIAL'!$A$1:$AL$2098,27,0)=Z90,0,1)</f>
        <v>0</v>
      </c>
      <c r="CF90" s="2">
        <f>IF(VLOOKUP(A90,'BD OFICIAL'!$A$1:$AL$2098,28,0)=AA90,0,1)</f>
        <v>0</v>
      </c>
      <c r="CG90" s="2">
        <f>IF(VLOOKUP(A90,'BD OFICIAL'!$A$1:$AL$2098,33,0)=AF90,0,1)</f>
        <v>0</v>
      </c>
      <c r="CH90" s="2">
        <f>IF(VLOOKUP(A90,'BD OFICIAL'!$A$1:$AL$2098,35,0)=AH90,0,1)</f>
        <v>0</v>
      </c>
      <c r="CI90" s="85">
        <f>IF(VLOOKUP(A90,'BD OFICIAL'!$A$1:$AL$2098,34,0)=AL90,0,1)</f>
        <v>0</v>
      </c>
      <c r="CJ90" s="12">
        <f>VLOOKUP(A90,'BD OFICIAL'!$A$1:$AM$2098,36,0)*AM90-AP90</f>
        <v>0</v>
      </c>
      <c r="CK90" s="85" t="str">
        <f t="shared" si="54"/>
        <v>SSH</v>
      </c>
      <c r="CL90" s="85" t="str">
        <f t="shared" si="55"/>
        <v>SI</v>
      </c>
      <c r="CM90" s="85" t="str">
        <f t="shared" si="35"/>
        <v>NO</v>
      </c>
      <c r="CN90" s="31">
        <f t="shared" si="36"/>
        <v>0</v>
      </c>
      <c r="CO90" s="31">
        <f t="shared" si="56"/>
        <v>1</v>
      </c>
      <c r="CP90" s="31">
        <f t="shared" si="37"/>
        <v>0</v>
      </c>
      <c r="CQ90" s="31">
        <f>IF(Y90="NO",0,IF(Y90="SI",IF(VLOOKUP(A90,'BD OFICIAL'!$A:$AO,40,0)=AQ90,0,1)))</f>
        <v>0</v>
      </c>
      <c r="CR90" s="31">
        <f>IF(Z90="NO",0,IF(Z90="SI",IF(VLOOKUP(B90,'BD OFICIAL'!$A:$AO,41,0)=AS90,0,1)))</f>
        <v>0</v>
      </c>
      <c r="CS90" s="31">
        <f t="shared" si="57"/>
        <v>0</v>
      </c>
      <c r="CT90" s="31">
        <f t="shared" si="58"/>
        <v>0</v>
      </c>
      <c r="CU90" s="31">
        <f>IF(VLOOKUP(A90,'BD OFICIAL'!$A$1:$AL$1056,31,0)="SI",IF(AT90&gt;0,0,1),IF(AT90=0,0,1))</f>
        <v>0</v>
      </c>
      <c r="CV90" s="31">
        <f t="shared" si="59"/>
        <v>0</v>
      </c>
      <c r="CW90" s="31">
        <f t="shared" si="38"/>
        <v>0</v>
      </c>
      <c r="CX90" s="85" t="str">
        <f t="shared" si="39"/>
        <v>NO</v>
      </c>
      <c r="CY90" s="31">
        <f t="shared" si="40"/>
        <v>0</v>
      </c>
      <c r="CZ90" s="85" t="str">
        <f>IF(ISERROR(VLOOKUP(AI90,EXPERIENCIA!$A$1:$C$2100,1,0)),"NO","SI")</f>
        <v>NO</v>
      </c>
      <c r="DA90" s="85" t="str">
        <f>IF(CX90="no","NO APLICA",IF(AX90=0,"ERROR NOTA",IF(AND(AX90&gt;1,CZ90="NO"),"ERROR NOTA",IF(AND(CZ90="NO",AX90=1),0,IF(VLOOKUP(AI90,EXPERIENCIA!$A$1:$C$2100,3,0)=AX90,0,"ERROR NOTA")))))</f>
        <v>NO APLICA</v>
      </c>
      <c r="DB90" s="85" t="str">
        <f>IF(ISERROR(VLOOKUP(AI90,COMPORTAMIENTO!$A$1:$C$2100,1,0)),"NO","SI")</f>
        <v>NO</v>
      </c>
      <c r="DC90" s="85" t="str">
        <f>IF(CX90="NO","NO APLICA",IF(AY90=0,"ERROR NOTA",IF(AND(DB90="NO",AY90=7),0,IF(VLOOKUP(AI90,COMPORTAMIENTO!$A$2:$H$2100,8,0)=AY90,0,"ERROR NOTA"))))</f>
        <v>NO APLICA</v>
      </c>
      <c r="DD90" s="104" t="str">
        <f t="shared" si="41"/>
        <v>NO APLICA</v>
      </c>
      <c r="DE90" s="104" t="str">
        <f t="shared" si="42"/>
        <v>NO APLICA</v>
      </c>
      <c r="DF90" s="85" t="str">
        <f t="shared" si="60"/>
        <v>SI</v>
      </c>
      <c r="DG90" s="85">
        <f t="shared" si="43"/>
        <v>0</v>
      </c>
      <c r="DH90" s="85">
        <f t="shared" si="44"/>
        <v>0</v>
      </c>
      <c r="DI90" s="85" t="str">
        <f t="shared" si="45"/>
        <v>NO APLICA</v>
      </c>
      <c r="DJ90" s="12" t="str">
        <f t="shared" si="46"/>
        <v>NO APLICA</v>
      </c>
      <c r="DK90" s="7" t="str">
        <f t="shared" si="47"/>
        <v>NO APLICA</v>
      </c>
      <c r="DL90" s="12">
        <f t="shared" si="61"/>
        <v>33200</v>
      </c>
      <c r="DM90" s="12" t="e">
        <f>VLOOKUP(A90,'5 TD'!$A:$B,2,0)</f>
        <v>#N/A</v>
      </c>
      <c r="DN90" s="7" t="str">
        <f t="shared" si="62"/>
        <v>NO APLICA</v>
      </c>
      <c r="DO90" s="85" t="str">
        <f t="shared" si="48"/>
        <v>NO APLICA</v>
      </c>
      <c r="DP90" s="85" t="str">
        <f t="shared" si="49"/>
        <v>NO APLICA</v>
      </c>
      <c r="DQ90" s="7" t="str">
        <f t="shared" si="50"/>
        <v>NO APLICA</v>
      </c>
      <c r="DR90" s="85" t="str">
        <f t="shared" si="63"/>
        <v>NO APLICA</v>
      </c>
      <c r="DS90" s="2" t="str">
        <f>+('3 Planilla Preadjudicación OTIC'!BN90)</f>
        <v>NO</v>
      </c>
      <c r="DT90" s="2" t="str">
        <f>IF(DR90="APROBADO",VLOOKUP(A90,'5 TD'!$D$3:$E$270,2,0),"NO APLICA")</f>
        <v>NO APLICA</v>
      </c>
      <c r="DU90" s="2" t="str">
        <f t="shared" si="64"/>
        <v>NO APLICA</v>
      </c>
      <c r="DV90" s="2" t="str">
        <f>IF(DU90="SI",VLOOKUP(A90,'5 TD'!$G$3:$H$270,2,0),"NO APLICA ")</f>
        <v xml:space="preserve">NO APLICA </v>
      </c>
      <c r="DW90" s="2" t="str">
        <f t="shared" si="65"/>
        <v>NO</v>
      </c>
      <c r="DX90" s="2" t="str">
        <f>IF(DW90="SI",VLOOKUP(A90,'5 TD'!$J$4:$K$472,2,0),"NO APLICA")</f>
        <v>NO APLICA</v>
      </c>
      <c r="DY90" s="2" t="str">
        <f t="shared" si="66"/>
        <v>NO APLICA</v>
      </c>
      <c r="DZ90" s="7" t="str">
        <f>IF(DY90="SI",VLOOKUP(A90,'5 TD'!$M$4:$N$350,2,0),"NO APLICA")</f>
        <v>NO APLICA</v>
      </c>
      <c r="EA90" s="2" t="str">
        <f t="shared" si="67"/>
        <v>NO APLICA</v>
      </c>
      <c r="EB90" s="12" t="str">
        <f t="shared" si="68"/>
        <v/>
      </c>
      <c r="EC90" s="12" t="str">
        <f>IF(EA90="SI",VLOOKUP(A90,'5 TD'!$V$4:$W$479,2,0),"NO APLICA")</f>
        <v>NO APLICA</v>
      </c>
      <c r="ED90" s="2" t="str">
        <f t="shared" si="51"/>
        <v>NO</v>
      </c>
      <c r="EE90" s="79" t="str">
        <f>IF(ED90="SI",VLOOKUP(AI90,COMPORTAMIENTO!$A$1:$H$2100,7,0),"NO APLICA")</f>
        <v>NO APLICA</v>
      </c>
      <c r="EF90" s="12" t="str">
        <f>IF(ED90="SI",VLOOKUP(A90,'5 TD'!$P$2:$Q$479,2,0),"NO APLICA")</f>
        <v>NO APLICA</v>
      </c>
      <c r="EG90" s="2" t="str">
        <f t="shared" si="52"/>
        <v>NO</v>
      </c>
      <c r="EH90" s="2">
        <f>IF(CZ90="no",0,VLOOKUP(AI90,EXPERIENCIA!$A$1:$C$2100,2,0))</f>
        <v>0</v>
      </c>
      <c r="EI90" s="2">
        <f>IF(CZ90="si",VLOOKUP(A90,'5 TD'!$S$3:$T$2103,2,0),0)</f>
        <v>0</v>
      </c>
      <c r="EJ90" s="2" t="str">
        <f t="shared" si="53"/>
        <v>SI</v>
      </c>
      <c r="EK90" s="2">
        <f>+('3 Planilla Preadjudicación OTIC'!BU90)</f>
        <v>0</v>
      </c>
      <c r="EL90" s="3"/>
      <c r="EM90" s="3"/>
      <c r="EN90" s="3"/>
      <c r="EQ90" s="86"/>
    </row>
    <row r="91" spans="1:147" ht="15" customHeight="1" x14ac:dyDescent="0.3">
      <c r="A91" s="2">
        <f>+('3 Planilla Preadjudicación OTIC'!A91)</f>
        <v>14443</v>
      </c>
      <c r="B91" s="2" t="str">
        <f>+('3 Planilla Preadjudicación OTIC'!B91)</f>
        <v>65181652-1</v>
      </c>
      <c r="C91" s="4">
        <f>+('3 Planilla Preadjudicación OTIC'!E91)</f>
        <v>2025</v>
      </c>
      <c r="D91" s="4" t="str">
        <f>+('3 Planilla Preadjudicación OTIC'!F91)</f>
        <v>MANDATO</v>
      </c>
      <c r="E91" s="4" t="str">
        <f>+('3 Planilla Preadjudicación OTIC'!G91)</f>
        <v>96505760-9</v>
      </c>
      <c r="F91" s="4" t="str">
        <f>+('3 Planilla Preadjudicación OTIC'!H91)</f>
        <v>COLBÚN</v>
      </c>
      <c r="G91" s="4"/>
      <c r="H91" s="4"/>
      <c r="I91" s="4" t="str">
        <f>+('3 Planilla Preadjudicación OTIC'!I91)</f>
        <v>CURSO CONVENCIONAL CONDUCENTE A LICENCIA DE CONDUCIR CLASE B</v>
      </c>
      <c r="J91" s="4" t="str">
        <f>+('3 Planilla Preadjudicación OTIC'!J91)</f>
        <v>PF1454</v>
      </c>
      <c r="K91" s="4" t="str">
        <f>+('3 Planilla Preadjudicación OTIC'!K91)</f>
        <v/>
      </c>
      <c r="L91" s="4" t="str">
        <f>+('3 Planilla Preadjudicación OTIC'!L91)</f>
        <v/>
      </c>
      <c r="M91" s="2">
        <f>+('3 Planilla Preadjudicación OTIC'!M91)</f>
        <v>8</v>
      </c>
      <c r="N91" s="4" t="str">
        <f>+('3 Planilla Preadjudicación OTIC'!N91)</f>
        <v>BIO BIO</v>
      </c>
      <c r="O91" s="4" t="str">
        <f>+('3 Planilla Preadjudicación OTIC'!O91)</f>
        <v>MULCHÉN</v>
      </c>
      <c r="P91" s="4" t="str">
        <f>+('3 Planilla Preadjudicación OTIC'!P91)</f>
        <v>EMPRENDEDORES/AS INFORMALES O PERSONAS VULNERABLES PERTENECIENTES AL 80% MAS VULNERABLE</v>
      </c>
      <c r="Q91" s="4" t="str">
        <f>+('3 Planilla Preadjudicación OTIC'!Q91)</f>
        <v>PRESENCIAL</v>
      </c>
      <c r="R91" s="4" t="str">
        <f>+('3 Planilla Preadjudicación OTIC'!R91)</f>
        <v>DEPENDIENTE</v>
      </c>
      <c r="S91" s="4">
        <f>+('3 Planilla Preadjudicación OTIC'!S91)</f>
        <v>6</v>
      </c>
      <c r="T91" s="2">
        <f>+('3 Planilla Preadjudicación OTIC'!T91)</f>
        <v>10</v>
      </c>
      <c r="U91" s="2">
        <f>+('3 Planilla Preadjudicación OTIC'!U91)</f>
        <v>24</v>
      </c>
      <c r="V91" s="2">
        <f>+('3 Planilla Preadjudicación OTIC'!V91)</f>
        <v>0</v>
      </c>
      <c r="W91" s="2">
        <f>+('3 Planilla Preadjudicación OTIC'!W91)</f>
        <v>24</v>
      </c>
      <c r="X91" s="2">
        <f>+('3 Planilla Preadjudicación OTIC'!X91)</f>
        <v>4</v>
      </c>
      <c r="Y91" s="2" t="str">
        <f>+('3 Planilla Preadjudicación OTIC'!Y91)</f>
        <v>SI</v>
      </c>
      <c r="Z91" s="2" t="str">
        <f>+('3 Planilla Preadjudicación OTIC'!Z91)</f>
        <v>NO</v>
      </c>
      <c r="AA91" s="2" t="str">
        <f>+('3 Planilla Preadjudicación OTIC'!AA91)</f>
        <v>NO</v>
      </c>
      <c r="AB91" s="4" t="str">
        <f>+('3 Planilla Preadjudicación OTIC'!AB91)</f>
        <v>SE AJUSTA A PLAN FORMATIVO</v>
      </c>
      <c r="AC91" s="4" t="str">
        <f>+('3 Planilla Preadjudicación OTIC'!AC91)</f>
        <v>HOMBRES Y MUJERES DE 18 AÑOS O MAS, QUE PERTENECEN AL 80% MAS VULNERABLES, RESIDEN EN LA COMUNA DE MULCHEN Y TENER EDUCACIÓN BÁSICA COMPLETA</v>
      </c>
      <c r="AD91" s="2" t="str">
        <f>+('3 Planilla Preadjudicación OTIC'!AD91)</f>
        <v>SI</v>
      </c>
      <c r="AE91" s="4" t="str">
        <f>+('3 Planilla Preadjudicación OTIC'!AE91)</f>
        <v>LICENCIA DE CONDUCIR CLASE B.</v>
      </c>
      <c r="AF91" s="2" t="str">
        <f>+('3 Planilla Preadjudicación OTIC'!AF91)</f>
        <v>CERRADA</v>
      </c>
      <c r="AG91" s="2">
        <f>+('3 Planilla Preadjudicación OTIC'!AG91)</f>
        <v>6</v>
      </c>
      <c r="AH91" s="2">
        <f>+('3 Planilla Preadjudicación OTIC'!AH91)</f>
        <v>3</v>
      </c>
      <c r="AI91" s="135" t="str">
        <f>+('3 Planilla Preadjudicación OTIC'!AI91)</f>
        <v>76018710-0</v>
      </c>
      <c r="AJ91" s="4" t="str">
        <f>+('3 Planilla Preadjudicación OTIC'!AJ91)</f>
        <v>Centro de Estudios Regionales y de Capacitación Ltda.</v>
      </c>
      <c r="AK91" s="2">
        <f>+('3 Planilla Preadjudicación OTIC'!AK91)</f>
        <v>24</v>
      </c>
      <c r="AL91" s="2">
        <f>+('3 Planilla Preadjudicación OTIC'!AL91)</f>
        <v>6</v>
      </c>
      <c r="AM91" s="12">
        <f>+('3 Planilla Preadjudicación OTIC'!AM91)</f>
        <v>33200</v>
      </c>
      <c r="AN91" s="12">
        <f>+('3 Planilla Preadjudicación OTIC'!AN91)</f>
        <v>0</v>
      </c>
      <c r="AO91" s="12">
        <f>+('3 Planilla Preadjudicación OTIC'!AO91)</f>
        <v>50000</v>
      </c>
      <c r="AP91" s="12">
        <f>+('3 Planilla Preadjudicación OTIC'!AP91)</f>
        <v>7968000</v>
      </c>
      <c r="AQ91" s="12">
        <f>+('3 Planilla Preadjudicación OTIC'!AQ91)</f>
        <v>240000</v>
      </c>
      <c r="AR91" s="12">
        <f>+('3 Planilla Preadjudicación OTIC'!AR91)</f>
        <v>0</v>
      </c>
      <c r="AS91" s="12">
        <f>+('3 Planilla Preadjudicación OTIC'!AS91)</f>
        <v>0</v>
      </c>
      <c r="AT91" s="12">
        <f>+('3 Planilla Preadjudicación OTIC'!AT91)</f>
        <v>500000</v>
      </c>
      <c r="AU91" s="12">
        <f>+('3 Planilla Preadjudicación OTIC'!AU91)</f>
        <v>8708000</v>
      </c>
      <c r="AV91" s="2" t="str">
        <f>+('3 Planilla Preadjudicación OTIC'!AV91)</f>
        <v>NO</v>
      </c>
      <c r="AW91" s="4" t="str">
        <f>+('3 Planilla Preadjudicación OTIC'!AW91)</f>
        <v>NUMERAL 6.1.2. ÍTEM 1 - OTEC NO PRESENTA ANEXO DE PROPUESTA.
NUMERAL 6.1.2. ÍTEM 7 - OTEC NO PRESENTA LA ESTRUCTURA DE COSTOS PARA EL CURSO.</v>
      </c>
      <c r="AX91" s="2">
        <f>+('3 Planilla Preadjudicación OTIC'!AX91)</f>
        <v>0</v>
      </c>
      <c r="AY91" s="2">
        <f>+('3 Planilla Preadjudicación OTIC'!AY91)</f>
        <v>0</v>
      </c>
      <c r="AZ91" s="2">
        <f>+('3 Planilla Preadjudicación OTIC'!AZ91)</f>
        <v>0</v>
      </c>
      <c r="BA91" s="2">
        <f>+('3 Planilla Preadjudicación OTIC'!BA91)</f>
        <v>0</v>
      </c>
      <c r="BB91" s="2">
        <f>+('3 Planilla Preadjudicación OTIC'!BB91)</f>
        <v>0</v>
      </c>
      <c r="BC91" s="2">
        <f>+('3 Planilla Preadjudicación OTIC'!BC91)</f>
        <v>0</v>
      </c>
      <c r="BD91" s="2">
        <f>+('3 Planilla Preadjudicación OTIC'!BD91)</f>
        <v>0</v>
      </c>
      <c r="BE91" s="2">
        <f>+('3 Planilla Preadjudicación OTIC'!BE91)</f>
        <v>0</v>
      </c>
      <c r="BF91" s="2">
        <f>+('3 Planilla Preadjudicación OTIC'!BF91)</f>
        <v>0</v>
      </c>
      <c r="BG91" s="2">
        <f>+('3 Planilla Preadjudicación OTIC'!BG91)</f>
        <v>0</v>
      </c>
      <c r="BH91" s="2">
        <f>+('3 Planilla Preadjudicación OTIC'!BH91)</f>
        <v>0</v>
      </c>
      <c r="BI91" s="2">
        <f>+('3 Planilla Preadjudicación OTIC'!BI91)</f>
        <v>0</v>
      </c>
      <c r="BJ91" s="2">
        <f>+('3 Planilla Preadjudicación OTIC'!BJ91)</f>
        <v>0</v>
      </c>
      <c r="BK91" s="2">
        <f>+('3 Planilla Preadjudicación OTIC'!BK91)</f>
        <v>0</v>
      </c>
      <c r="BL91" s="2">
        <f>+('3 Planilla Preadjudicación OTIC'!BL91)</f>
        <v>0</v>
      </c>
      <c r="BM91" s="104">
        <f>ROUND(('3 Planilla Preadjudicación OTIC'!BM91),1)</f>
        <v>0</v>
      </c>
      <c r="BN91" s="4" t="str">
        <f>+('3 Planilla Preadjudicación OTIC'!BN91)</f>
        <v>NO</v>
      </c>
      <c r="BO91" s="4">
        <f>+('3 Planilla Preadjudicación OTIC'!BO91)</f>
        <v>0</v>
      </c>
      <c r="BP91" s="4">
        <f>+('3 Planilla Preadjudicación OTIC'!BP91)</f>
        <v>0</v>
      </c>
      <c r="BQ91" s="4">
        <f>+('3 Planilla Preadjudicación OTIC'!BQ91)</f>
        <v>0</v>
      </c>
      <c r="BR91" s="4">
        <f>+('3 Planilla Preadjudicación OTIC'!BR91)</f>
        <v>0</v>
      </c>
      <c r="BS91" s="4">
        <f>+('3 Planilla Preadjudicación OTIC'!BS91)</f>
        <v>0</v>
      </c>
      <c r="BT91" s="4">
        <f>+('3 Planilla Preadjudicación OTIC'!BT91)</f>
        <v>0</v>
      </c>
      <c r="BU91" s="85">
        <f>IF(VLOOKUP(A91,'BD OFICIAL'!$A$1:$AL$2098,7,0)=D91,0,1)</f>
        <v>0</v>
      </c>
      <c r="BV91" s="85">
        <f>IF(VLOOKUP(A91,'BD OFICIAL'!$A$1:$AL$2098,11,0)=J91,0,1)</f>
        <v>0</v>
      </c>
      <c r="BW91" s="85">
        <f>IF(VLOOKUP(A91,'BD OFICIAL'!$A$1:$AL$2098,13,0)=L91,0,1)</f>
        <v>0</v>
      </c>
      <c r="BX91" s="2">
        <f>IF(VLOOKUP(A91,'BD OFICIAL'!$A$1:$AL$2098,16,0)=O91,0,1)</f>
        <v>0</v>
      </c>
      <c r="BY91" s="2">
        <f>IF(VLOOKUP(A91,'BD OFICIAL'!$A$1:$AL$2098,17,0)=P91,0,1)</f>
        <v>0</v>
      </c>
      <c r="BZ91" s="2">
        <f>IF(VLOOKUP(A91,'BD OFICIAL'!$A$1:$AL$2098,19,0)=R91,0,1)</f>
        <v>0</v>
      </c>
      <c r="CA91" s="2">
        <f>IF(VLOOKUP(A91,'BD OFICIAL'!$A$1:$AL$2098,21,0)=T91,0,1)</f>
        <v>0</v>
      </c>
      <c r="CB91" s="2">
        <f>IF(VLOOKUP(A91,'BD OFICIAL'!$A$1:$AL$2098,24,0)=AK91,0,1)</f>
        <v>0</v>
      </c>
      <c r="CC91" s="2">
        <f>IF(VLOOKUP(A91,'BD OFICIAL'!$A$1:$AL$2098,25,0)=X91,0,1)</f>
        <v>0</v>
      </c>
      <c r="CD91" s="2">
        <f>IF(VLOOKUP(A91,'BD OFICIAL'!$A$1:$AL$2098,26,0)=Y91,0,1)</f>
        <v>0</v>
      </c>
      <c r="CE91" s="2">
        <f>IF(VLOOKUP(A91,'BD OFICIAL'!$A$1:$AL$2098,27,0)=Z91,0,1)</f>
        <v>0</v>
      </c>
      <c r="CF91" s="2">
        <f>IF(VLOOKUP(A91,'BD OFICIAL'!$A$1:$AL$2098,28,0)=AA91,0,1)</f>
        <v>0</v>
      </c>
      <c r="CG91" s="2">
        <f>IF(VLOOKUP(A91,'BD OFICIAL'!$A$1:$AL$2098,33,0)=AF91,0,1)</f>
        <v>0</v>
      </c>
      <c r="CH91" s="2">
        <f>IF(VLOOKUP(A91,'BD OFICIAL'!$A$1:$AL$2098,35,0)=AH91,0,1)</f>
        <v>0</v>
      </c>
      <c r="CI91" s="85">
        <f>IF(VLOOKUP(A91,'BD OFICIAL'!$A$1:$AL$2098,34,0)=AL91,0,1)</f>
        <v>0</v>
      </c>
      <c r="CJ91" s="12">
        <f>VLOOKUP(A91,'BD OFICIAL'!$A$1:$AM$2098,36,0)*AM91-AP91</f>
        <v>0</v>
      </c>
      <c r="CK91" s="85" t="str">
        <f t="shared" si="54"/>
        <v>SSH</v>
      </c>
      <c r="CL91" s="85" t="str">
        <f t="shared" si="55"/>
        <v>SI</v>
      </c>
      <c r="CM91" s="85" t="str">
        <f t="shared" si="35"/>
        <v>NO</v>
      </c>
      <c r="CN91" s="31">
        <f t="shared" si="36"/>
        <v>0</v>
      </c>
      <c r="CO91" s="31">
        <f t="shared" si="56"/>
        <v>1</v>
      </c>
      <c r="CP91" s="31">
        <f t="shared" si="37"/>
        <v>0</v>
      </c>
      <c r="CQ91" s="31">
        <f>IF(Y91="NO",0,IF(Y91="SI",IF(VLOOKUP(A91,'BD OFICIAL'!$A:$AO,40,0)=AQ91,0,1)))</f>
        <v>0</v>
      </c>
      <c r="CR91" s="31">
        <f>IF(Z91="NO",0,IF(Z91="SI",IF(VLOOKUP(B91,'BD OFICIAL'!$A:$AO,41,0)=AS91,0,1)))</f>
        <v>0</v>
      </c>
      <c r="CS91" s="31">
        <f t="shared" si="57"/>
        <v>0</v>
      </c>
      <c r="CT91" s="31">
        <f t="shared" si="58"/>
        <v>0</v>
      </c>
      <c r="CU91" s="31">
        <f>IF(VLOOKUP(A91,'BD OFICIAL'!$A$1:$AL$1056,31,0)="SI",IF(AT91&gt;0,0,1),IF(AT91=0,0,1))</f>
        <v>0</v>
      </c>
      <c r="CV91" s="31">
        <f t="shared" si="59"/>
        <v>0</v>
      </c>
      <c r="CW91" s="31">
        <f t="shared" si="38"/>
        <v>0</v>
      </c>
      <c r="CX91" s="85" t="str">
        <f t="shared" si="39"/>
        <v>NO</v>
      </c>
      <c r="CY91" s="31">
        <f t="shared" si="40"/>
        <v>0</v>
      </c>
      <c r="CZ91" s="85" t="str">
        <f>IF(ISERROR(VLOOKUP(AI91,EXPERIENCIA!$A$1:$C$2100,1,0)),"NO","SI")</f>
        <v>NO</v>
      </c>
      <c r="DA91" s="85" t="str">
        <f>IF(CX91="no","NO APLICA",IF(AX91=0,"ERROR NOTA",IF(AND(AX91&gt;1,CZ91="NO"),"ERROR NOTA",IF(AND(CZ91="NO",AX91=1),0,IF(VLOOKUP(AI91,EXPERIENCIA!$A$1:$C$2100,3,0)=AX91,0,"ERROR NOTA")))))</f>
        <v>NO APLICA</v>
      </c>
      <c r="DB91" s="85" t="str">
        <f>IF(ISERROR(VLOOKUP(AI91,COMPORTAMIENTO!$A$1:$C$2100,1,0)),"NO","SI")</f>
        <v>NO</v>
      </c>
      <c r="DC91" s="85" t="str">
        <f>IF(CX91="NO","NO APLICA",IF(AY91=0,"ERROR NOTA",IF(AND(DB91="NO",AY91=7),0,IF(VLOOKUP(AI91,COMPORTAMIENTO!$A$2:$H$2100,8,0)=AY91,0,"ERROR NOTA"))))</f>
        <v>NO APLICA</v>
      </c>
      <c r="DD91" s="104" t="str">
        <f t="shared" si="41"/>
        <v>NO APLICA</v>
      </c>
      <c r="DE91" s="104" t="str">
        <f t="shared" si="42"/>
        <v>NO APLICA</v>
      </c>
      <c r="DF91" s="85" t="str">
        <f t="shared" si="60"/>
        <v>SI</v>
      </c>
      <c r="DG91" s="85">
        <f t="shared" si="43"/>
        <v>0</v>
      </c>
      <c r="DH91" s="85">
        <f t="shared" si="44"/>
        <v>0</v>
      </c>
      <c r="DI91" s="85" t="str">
        <f t="shared" si="45"/>
        <v>NO APLICA</v>
      </c>
      <c r="DJ91" s="12" t="str">
        <f t="shared" si="46"/>
        <v>NO APLICA</v>
      </c>
      <c r="DK91" s="7" t="str">
        <f t="shared" si="47"/>
        <v>NO APLICA</v>
      </c>
      <c r="DL91" s="12">
        <f t="shared" si="61"/>
        <v>33200</v>
      </c>
      <c r="DM91" s="12" t="e">
        <f>VLOOKUP(A91,'5 TD'!$A:$B,2,0)</f>
        <v>#N/A</v>
      </c>
      <c r="DN91" s="7" t="str">
        <f t="shared" si="62"/>
        <v>NO APLICA</v>
      </c>
      <c r="DO91" s="85" t="str">
        <f t="shared" si="48"/>
        <v>NO APLICA</v>
      </c>
      <c r="DP91" s="85" t="str">
        <f t="shared" si="49"/>
        <v>NO APLICA</v>
      </c>
      <c r="DQ91" s="7" t="str">
        <f t="shared" si="50"/>
        <v>NO APLICA</v>
      </c>
      <c r="DR91" s="85" t="str">
        <f t="shared" si="63"/>
        <v>NO APLICA</v>
      </c>
      <c r="DS91" s="2" t="str">
        <f>+('3 Planilla Preadjudicación OTIC'!BN91)</f>
        <v>NO</v>
      </c>
      <c r="DT91" s="2" t="str">
        <f>IF(DR91="APROBADO",VLOOKUP(A91,'5 TD'!$D$3:$E$270,2,0),"NO APLICA")</f>
        <v>NO APLICA</v>
      </c>
      <c r="DU91" s="2" t="str">
        <f t="shared" si="64"/>
        <v>NO APLICA</v>
      </c>
      <c r="DV91" s="2" t="str">
        <f>IF(DU91="SI",VLOOKUP(A91,'5 TD'!$G$3:$H$270,2,0),"NO APLICA ")</f>
        <v xml:space="preserve">NO APLICA </v>
      </c>
      <c r="DW91" s="2" t="str">
        <f t="shared" si="65"/>
        <v>NO</v>
      </c>
      <c r="DX91" s="2" t="str">
        <f>IF(DW91="SI",VLOOKUP(A91,'5 TD'!$J$4:$K$472,2,0),"NO APLICA")</f>
        <v>NO APLICA</v>
      </c>
      <c r="DY91" s="2" t="str">
        <f t="shared" si="66"/>
        <v>NO APLICA</v>
      </c>
      <c r="DZ91" s="7" t="str">
        <f>IF(DY91="SI",VLOOKUP(A91,'5 TD'!$M$4:$N$350,2,0),"NO APLICA")</f>
        <v>NO APLICA</v>
      </c>
      <c r="EA91" s="2" t="str">
        <f t="shared" si="67"/>
        <v>NO APLICA</v>
      </c>
      <c r="EB91" s="12" t="str">
        <f t="shared" si="68"/>
        <v/>
      </c>
      <c r="EC91" s="12" t="str">
        <f>IF(EA91="SI",VLOOKUP(A91,'5 TD'!$V$4:$W$479,2,0),"NO APLICA")</f>
        <v>NO APLICA</v>
      </c>
      <c r="ED91" s="2" t="str">
        <f t="shared" si="51"/>
        <v>NO</v>
      </c>
      <c r="EE91" s="79" t="str">
        <f>IF(ED91="SI",VLOOKUP(AI91,COMPORTAMIENTO!$A$1:$H$2100,7,0),"NO APLICA")</f>
        <v>NO APLICA</v>
      </c>
      <c r="EF91" s="12" t="str">
        <f>IF(ED91="SI",VLOOKUP(A91,'5 TD'!$P$2:$Q$479,2,0),"NO APLICA")</f>
        <v>NO APLICA</v>
      </c>
      <c r="EG91" s="2" t="str">
        <f t="shared" si="52"/>
        <v>NO</v>
      </c>
      <c r="EH91" s="2">
        <f>IF(CZ91="no",0,VLOOKUP(AI91,EXPERIENCIA!$A$1:$C$2100,2,0))</f>
        <v>0</v>
      </c>
      <c r="EI91" s="2">
        <f>IF(CZ91="si",VLOOKUP(A91,'5 TD'!$S$3:$T$2103,2,0),0)</f>
        <v>0</v>
      </c>
      <c r="EJ91" s="2" t="str">
        <f t="shared" si="53"/>
        <v>SI</v>
      </c>
      <c r="EK91" s="2">
        <f>+('3 Planilla Preadjudicación OTIC'!BU91)</f>
        <v>0</v>
      </c>
      <c r="EL91" s="3"/>
      <c r="EM91" s="3"/>
      <c r="EN91" s="3"/>
      <c r="EQ91" s="86"/>
    </row>
    <row r="92" spans="1:147" ht="15" customHeight="1" x14ac:dyDescent="0.3">
      <c r="A92" s="2">
        <f>+('3 Planilla Preadjudicación OTIC'!A92)</f>
        <v>14396</v>
      </c>
      <c r="B92" s="2" t="str">
        <f>+('3 Planilla Preadjudicación OTIC'!B92)</f>
        <v>65181652-1</v>
      </c>
      <c r="C92" s="4">
        <f>+('3 Planilla Preadjudicación OTIC'!E92)</f>
        <v>2025</v>
      </c>
      <c r="D92" s="4" t="str">
        <f>+('3 Planilla Preadjudicación OTIC'!F92)</f>
        <v>MANDATO</v>
      </c>
      <c r="E92" s="4" t="str">
        <f>+('3 Planilla Preadjudicación OTIC'!G92)</f>
        <v>96532330-9</v>
      </c>
      <c r="F92" s="4" t="str">
        <f>+('3 Planilla Preadjudicación OTIC'!H92)</f>
        <v>CMPC PULP SPA</v>
      </c>
      <c r="G92" s="4"/>
      <c r="H92" s="4"/>
      <c r="I92" s="4" t="str">
        <f>+('3 Planilla Preadjudicación OTIC'!I92)</f>
        <v>CURSO CONVENCIONAL CONDUCENTE A LICENCIA DE CONDUCIR CLASE B</v>
      </c>
      <c r="J92" s="4" t="str">
        <f>+('3 Planilla Preadjudicación OTIC'!J92)</f>
        <v>PF1454</v>
      </c>
      <c r="K92" s="4" t="str">
        <f>+('3 Planilla Preadjudicación OTIC'!K92)</f>
        <v/>
      </c>
      <c r="L92" s="4" t="str">
        <f>+('3 Planilla Preadjudicación OTIC'!L92)</f>
        <v/>
      </c>
      <c r="M92" s="2">
        <f>+('3 Planilla Preadjudicación OTIC'!M92)</f>
        <v>9</v>
      </c>
      <c r="N92" s="4" t="str">
        <f>+('3 Planilla Preadjudicación OTIC'!N92)</f>
        <v>ARAUCANIA</v>
      </c>
      <c r="O92" s="4" t="str">
        <f>+('3 Planilla Preadjudicación OTIC'!O92)</f>
        <v>COLLIPULLI</v>
      </c>
      <c r="P92" s="4" t="str">
        <f>+('3 Planilla Preadjudicación OTIC'!P92)</f>
        <v>EMPRENDEDORES/AS INFORMALES O PERSONAS VULNERABLES PERTENECIENTES AL 80% MAS VULNERABLE</v>
      </c>
      <c r="Q92" s="4" t="str">
        <f>+('3 Planilla Preadjudicación OTIC'!Q92)</f>
        <v>PRESENCIAL</v>
      </c>
      <c r="R92" s="4" t="str">
        <f>+('3 Planilla Preadjudicación OTIC'!R92)</f>
        <v>INDEPENDIENTE</v>
      </c>
      <c r="S92" s="4">
        <f>+('3 Planilla Preadjudicación OTIC'!S92)</f>
        <v>6</v>
      </c>
      <c r="T92" s="2">
        <f>+('3 Planilla Preadjudicación OTIC'!T92)</f>
        <v>16</v>
      </c>
      <c r="U92" s="2">
        <f>+('3 Planilla Preadjudicación OTIC'!U92)</f>
        <v>24</v>
      </c>
      <c r="V92" s="2">
        <f>+('3 Planilla Preadjudicación OTIC'!V92)</f>
        <v>0</v>
      </c>
      <c r="W92" s="2">
        <f>+('3 Planilla Preadjudicación OTIC'!W92)</f>
        <v>24</v>
      </c>
      <c r="X92" s="2">
        <f>+('3 Planilla Preadjudicación OTIC'!X92)</f>
        <v>4</v>
      </c>
      <c r="Y92" s="2" t="str">
        <f>+('3 Planilla Preadjudicación OTIC'!Y92)</f>
        <v>SI</v>
      </c>
      <c r="Z92" s="2" t="str">
        <f>+('3 Planilla Preadjudicación OTIC'!Z92)</f>
        <v>NO</v>
      </c>
      <c r="AA92" s="2" t="str">
        <f>+('3 Planilla Preadjudicación OTIC'!AA92)</f>
        <v>NO</v>
      </c>
      <c r="AB92" s="4" t="str">
        <f>+('3 Planilla Preadjudicación OTIC'!AB92)</f>
        <v>SE AJUSTA A PLAN FORMATIVO</v>
      </c>
      <c r="AC92" s="4" t="str">
        <f>+('3 Planilla Preadjudicación OTIC'!AC92)</f>
        <v>HOMBRES Y MUEJERES MAYORES DE 18 AÑOS PERTENECIENTES AL 80% MÁS VULNERABLES, CORRESPONDIENTES A COLLIPULLI</v>
      </c>
      <c r="AD92" s="2" t="str">
        <f>+('3 Planilla Preadjudicación OTIC'!AD92)</f>
        <v>SI</v>
      </c>
      <c r="AE92" s="4" t="str">
        <f>+('3 Planilla Preadjudicación OTIC'!AE92)</f>
        <v>LICENCIA DE CONDUCIR CLASE B.</v>
      </c>
      <c r="AF92" s="2" t="str">
        <f>+('3 Planilla Preadjudicación OTIC'!AF92)</f>
        <v>CERRADA</v>
      </c>
      <c r="AG92" s="2">
        <f>+('3 Planilla Preadjudicación OTIC'!AG92)</f>
        <v>6</v>
      </c>
      <c r="AH92" s="2">
        <f>+('3 Planilla Preadjudicación OTIC'!AH92)</f>
        <v>3</v>
      </c>
      <c r="AI92" s="135" t="str">
        <f>+('3 Planilla Preadjudicación OTIC'!AI92)</f>
        <v>76018710-0</v>
      </c>
      <c r="AJ92" s="4" t="str">
        <f>+('3 Planilla Preadjudicación OTIC'!AJ92)</f>
        <v>Centro de Estudios Regionales y de Capacitación Ltda.</v>
      </c>
      <c r="AK92" s="2">
        <f>+('3 Planilla Preadjudicación OTIC'!AK92)</f>
        <v>24</v>
      </c>
      <c r="AL92" s="2">
        <f>+('3 Planilla Preadjudicación OTIC'!AL92)</f>
        <v>6</v>
      </c>
      <c r="AM92" s="12">
        <f>+('3 Planilla Preadjudicación OTIC'!AM92)</f>
        <v>25000</v>
      </c>
      <c r="AN92" s="12">
        <f>+('3 Planilla Preadjudicación OTIC'!AN92)</f>
        <v>0</v>
      </c>
      <c r="AO92" s="12">
        <f>+('3 Planilla Preadjudicación OTIC'!AO92)</f>
        <v>50000</v>
      </c>
      <c r="AP92" s="12">
        <f>+('3 Planilla Preadjudicación OTIC'!AP92)</f>
        <v>9600000</v>
      </c>
      <c r="AQ92" s="12">
        <f>+('3 Planilla Preadjudicación OTIC'!AQ92)</f>
        <v>384000</v>
      </c>
      <c r="AR92" s="12">
        <f>+('3 Planilla Preadjudicación OTIC'!AR92)</f>
        <v>0</v>
      </c>
      <c r="AS92" s="12">
        <f>+('3 Planilla Preadjudicación OTIC'!AS92)</f>
        <v>0</v>
      </c>
      <c r="AT92" s="12">
        <f>+('3 Planilla Preadjudicación OTIC'!AT92)</f>
        <v>800000</v>
      </c>
      <c r="AU92" s="12">
        <f>+('3 Planilla Preadjudicación OTIC'!AU92)</f>
        <v>10784000</v>
      </c>
      <c r="AV92" s="2" t="str">
        <f>+('3 Planilla Preadjudicación OTIC'!AV92)</f>
        <v>NO</v>
      </c>
      <c r="AW92" s="4" t="str">
        <f>+('3 Planilla Preadjudicación OTIC'!AW92)</f>
        <v>NUMERAL 6.1.2. ÍTEM 1 - OTEC NO PRESENTA ANEXO DE PROPUESTA.
NUMERAL 6.1.2. ÍTEM 7 - OTEC NO PRESENTA LA ESTRUCTURA DE COSTOS PARA EL CURSO.</v>
      </c>
      <c r="AX92" s="2">
        <f>+('3 Planilla Preadjudicación OTIC'!AX92)</f>
        <v>0</v>
      </c>
      <c r="AY92" s="2">
        <f>+('3 Planilla Preadjudicación OTIC'!AY92)</f>
        <v>0</v>
      </c>
      <c r="AZ92" s="2">
        <f>+('3 Planilla Preadjudicación OTIC'!AZ92)</f>
        <v>0</v>
      </c>
      <c r="BA92" s="2">
        <f>+('3 Planilla Preadjudicación OTIC'!BA92)</f>
        <v>0</v>
      </c>
      <c r="BB92" s="2">
        <f>+('3 Planilla Preadjudicación OTIC'!BB92)</f>
        <v>0</v>
      </c>
      <c r="BC92" s="2">
        <f>+('3 Planilla Preadjudicación OTIC'!BC92)</f>
        <v>0</v>
      </c>
      <c r="BD92" s="2">
        <f>+('3 Planilla Preadjudicación OTIC'!BD92)</f>
        <v>0</v>
      </c>
      <c r="BE92" s="2">
        <f>+('3 Planilla Preadjudicación OTIC'!BE92)</f>
        <v>0</v>
      </c>
      <c r="BF92" s="2">
        <f>+('3 Planilla Preadjudicación OTIC'!BF92)</f>
        <v>0</v>
      </c>
      <c r="BG92" s="2">
        <f>+('3 Planilla Preadjudicación OTIC'!BG92)</f>
        <v>0</v>
      </c>
      <c r="BH92" s="2">
        <f>+('3 Planilla Preadjudicación OTIC'!BH92)</f>
        <v>0</v>
      </c>
      <c r="BI92" s="2">
        <f>+('3 Planilla Preadjudicación OTIC'!BI92)</f>
        <v>0</v>
      </c>
      <c r="BJ92" s="2">
        <f>+('3 Planilla Preadjudicación OTIC'!BJ92)</f>
        <v>0</v>
      </c>
      <c r="BK92" s="2">
        <f>+('3 Planilla Preadjudicación OTIC'!BK92)</f>
        <v>0</v>
      </c>
      <c r="BL92" s="2">
        <f>+('3 Planilla Preadjudicación OTIC'!BL92)</f>
        <v>0</v>
      </c>
      <c r="BM92" s="104">
        <f>ROUND(('3 Planilla Preadjudicación OTIC'!BM92),1)</f>
        <v>0</v>
      </c>
      <c r="BN92" s="4" t="str">
        <f>+('3 Planilla Preadjudicación OTIC'!BN92)</f>
        <v>NO</v>
      </c>
      <c r="BO92" s="4">
        <f>+('3 Planilla Preadjudicación OTIC'!BO92)</f>
        <v>0</v>
      </c>
      <c r="BP92" s="4">
        <f>+('3 Planilla Preadjudicación OTIC'!BP92)</f>
        <v>0</v>
      </c>
      <c r="BQ92" s="4">
        <f>+('3 Planilla Preadjudicación OTIC'!BQ92)</f>
        <v>0</v>
      </c>
      <c r="BR92" s="4">
        <f>+('3 Planilla Preadjudicación OTIC'!BR92)</f>
        <v>0</v>
      </c>
      <c r="BS92" s="4">
        <f>+('3 Planilla Preadjudicación OTIC'!BS92)</f>
        <v>0</v>
      </c>
      <c r="BT92" s="4">
        <f>+('3 Planilla Preadjudicación OTIC'!BT92)</f>
        <v>0</v>
      </c>
      <c r="BU92" s="85">
        <f>IF(VLOOKUP(A92,'BD OFICIAL'!$A$1:$AL$2098,7,0)=D92,0,1)</f>
        <v>0</v>
      </c>
      <c r="BV92" s="85">
        <f>IF(VLOOKUP(A92,'BD OFICIAL'!$A$1:$AL$2098,11,0)=J92,0,1)</f>
        <v>0</v>
      </c>
      <c r="BW92" s="85">
        <f>IF(VLOOKUP(A92,'BD OFICIAL'!$A$1:$AL$2098,13,0)=L92,0,1)</f>
        <v>0</v>
      </c>
      <c r="BX92" s="2">
        <f>IF(VLOOKUP(A92,'BD OFICIAL'!$A$1:$AL$2098,16,0)=O92,0,1)</f>
        <v>0</v>
      </c>
      <c r="BY92" s="2">
        <f>IF(VLOOKUP(A92,'BD OFICIAL'!$A$1:$AL$2098,17,0)=P92,0,1)</f>
        <v>0</v>
      </c>
      <c r="BZ92" s="2">
        <f>IF(VLOOKUP(A92,'BD OFICIAL'!$A$1:$AL$2098,19,0)=R92,0,1)</f>
        <v>0</v>
      </c>
      <c r="CA92" s="2">
        <f>IF(VLOOKUP(A92,'BD OFICIAL'!$A$1:$AL$2098,21,0)=T92,0,1)</f>
        <v>0</v>
      </c>
      <c r="CB92" s="2">
        <f>IF(VLOOKUP(A92,'BD OFICIAL'!$A$1:$AL$2098,24,0)=AK92,0,1)</f>
        <v>0</v>
      </c>
      <c r="CC92" s="2">
        <f>IF(VLOOKUP(A92,'BD OFICIAL'!$A$1:$AL$2098,25,0)=X92,0,1)</f>
        <v>0</v>
      </c>
      <c r="CD92" s="2">
        <f>IF(VLOOKUP(A92,'BD OFICIAL'!$A$1:$AL$2098,26,0)=Y92,0,1)</f>
        <v>0</v>
      </c>
      <c r="CE92" s="2">
        <f>IF(VLOOKUP(A92,'BD OFICIAL'!$A$1:$AL$2098,27,0)=Z92,0,1)</f>
        <v>0</v>
      </c>
      <c r="CF92" s="2">
        <f>IF(VLOOKUP(A92,'BD OFICIAL'!$A$1:$AL$2098,28,0)=AA92,0,1)</f>
        <v>0</v>
      </c>
      <c r="CG92" s="2">
        <f>IF(VLOOKUP(A92,'BD OFICIAL'!$A$1:$AL$2098,33,0)=AF92,0,1)</f>
        <v>0</v>
      </c>
      <c r="CH92" s="2">
        <f>IF(VLOOKUP(A92,'BD OFICIAL'!$A$1:$AL$2098,35,0)=AH92,0,1)</f>
        <v>0</v>
      </c>
      <c r="CI92" s="85">
        <f>IF(VLOOKUP(A92,'BD OFICIAL'!$A$1:$AL$2098,34,0)=AL92,0,1)</f>
        <v>0</v>
      </c>
      <c r="CJ92" s="12">
        <f>VLOOKUP(A92,'BD OFICIAL'!$A$1:$AM$2098,36,0)*AM92-AP92</f>
        <v>0</v>
      </c>
      <c r="CK92" s="85" t="str">
        <f t="shared" si="54"/>
        <v>SSH</v>
      </c>
      <c r="CL92" s="85" t="str">
        <f t="shared" si="55"/>
        <v>SI</v>
      </c>
      <c r="CM92" s="85" t="str">
        <f t="shared" si="35"/>
        <v>NO</v>
      </c>
      <c r="CN92" s="31">
        <f t="shared" si="36"/>
        <v>0</v>
      </c>
      <c r="CO92" s="31">
        <f t="shared" si="56"/>
        <v>1</v>
      </c>
      <c r="CP92" s="31">
        <f t="shared" si="37"/>
        <v>0</v>
      </c>
      <c r="CQ92" s="31">
        <f>IF(Y92="NO",0,IF(Y92="SI",IF(VLOOKUP(A92,'BD OFICIAL'!$A:$AO,40,0)=AQ92,0,1)))</f>
        <v>0</v>
      </c>
      <c r="CR92" s="31">
        <f>IF(Z92="NO",0,IF(Z92="SI",IF(VLOOKUP(B92,'BD OFICIAL'!$A:$AO,41,0)=AS92,0,1)))</f>
        <v>0</v>
      </c>
      <c r="CS92" s="31">
        <f t="shared" si="57"/>
        <v>0</v>
      </c>
      <c r="CT92" s="31">
        <f t="shared" si="58"/>
        <v>0</v>
      </c>
      <c r="CU92" s="31">
        <f>IF(VLOOKUP(A92,'BD OFICIAL'!$A$1:$AL$1056,31,0)="SI",IF(AT92&gt;0,0,1),IF(AT92=0,0,1))</f>
        <v>0</v>
      </c>
      <c r="CV92" s="31">
        <f t="shared" si="59"/>
        <v>0</v>
      </c>
      <c r="CW92" s="31">
        <f t="shared" si="38"/>
        <v>0</v>
      </c>
      <c r="CX92" s="85" t="str">
        <f t="shared" si="39"/>
        <v>NO</v>
      </c>
      <c r="CY92" s="31">
        <f t="shared" si="40"/>
        <v>0</v>
      </c>
      <c r="CZ92" s="85" t="str">
        <f>IF(ISERROR(VLOOKUP(AI92,EXPERIENCIA!$A$1:$C$2100,1,0)),"NO","SI")</f>
        <v>NO</v>
      </c>
      <c r="DA92" s="85" t="str">
        <f>IF(CX92="no","NO APLICA",IF(AX92=0,"ERROR NOTA",IF(AND(AX92&gt;1,CZ92="NO"),"ERROR NOTA",IF(AND(CZ92="NO",AX92=1),0,IF(VLOOKUP(AI92,EXPERIENCIA!$A$1:$C$2100,3,0)=AX92,0,"ERROR NOTA")))))</f>
        <v>NO APLICA</v>
      </c>
      <c r="DB92" s="85" t="str">
        <f>IF(ISERROR(VLOOKUP(AI92,COMPORTAMIENTO!$A$1:$C$2100,1,0)),"NO","SI")</f>
        <v>NO</v>
      </c>
      <c r="DC92" s="85" t="str">
        <f>IF(CX92="NO","NO APLICA",IF(AY92=0,"ERROR NOTA",IF(AND(DB92="NO",AY92=7),0,IF(VLOOKUP(AI92,COMPORTAMIENTO!$A$2:$H$2100,8,0)=AY92,0,"ERROR NOTA"))))</f>
        <v>NO APLICA</v>
      </c>
      <c r="DD92" s="104" t="str">
        <f t="shared" si="41"/>
        <v>NO APLICA</v>
      </c>
      <c r="DE92" s="104" t="str">
        <f t="shared" si="42"/>
        <v>NO APLICA</v>
      </c>
      <c r="DF92" s="85" t="str">
        <f t="shared" si="60"/>
        <v>SI</v>
      </c>
      <c r="DG92" s="85">
        <f t="shared" si="43"/>
        <v>0</v>
      </c>
      <c r="DH92" s="85">
        <f t="shared" si="44"/>
        <v>0</v>
      </c>
      <c r="DI92" s="85" t="str">
        <f t="shared" si="45"/>
        <v>NO APLICA</v>
      </c>
      <c r="DJ92" s="12" t="str">
        <f t="shared" si="46"/>
        <v>NO APLICA</v>
      </c>
      <c r="DK92" s="7" t="str">
        <f t="shared" si="47"/>
        <v>NO APLICA</v>
      </c>
      <c r="DL92" s="12">
        <f t="shared" si="61"/>
        <v>25000</v>
      </c>
      <c r="DM92" s="12" t="e">
        <f>VLOOKUP(A92,'5 TD'!$A:$B,2,0)</f>
        <v>#N/A</v>
      </c>
      <c r="DN92" s="7" t="str">
        <f t="shared" si="62"/>
        <v>NO APLICA</v>
      </c>
      <c r="DO92" s="85" t="str">
        <f t="shared" si="48"/>
        <v>NO APLICA</v>
      </c>
      <c r="DP92" s="85" t="str">
        <f t="shared" si="49"/>
        <v>NO APLICA</v>
      </c>
      <c r="DQ92" s="7" t="str">
        <f t="shared" si="50"/>
        <v>NO APLICA</v>
      </c>
      <c r="DR92" s="85" t="str">
        <f t="shared" si="63"/>
        <v>NO APLICA</v>
      </c>
      <c r="DS92" s="2" t="str">
        <f>+('3 Planilla Preadjudicación OTIC'!BN92)</f>
        <v>NO</v>
      </c>
      <c r="DT92" s="2" t="str">
        <f>IF(DR92="APROBADO",VLOOKUP(A92,'5 TD'!$D$3:$E$270,2,0),"NO APLICA")</f>
        <v>NO APLICA</v>
      </c>
      <c r="DU92" s="2" t="str">
        <f t="shared" si="64"/>
        <v>NO APLICA</v>
      </c>
      <c r="DV92" s="2" t="str">
        <f>IF(DU92="SI",VLOOKUP(A92,'5 TD'!$G$3:$H$270,2,0),"NO APLICA ")</f>
        <v xml:space="preserve">NO APLICA </v>
      </c>
      <c r="DW92" s="2" t="str">
        <f t="shared" si="65"/>
        <v>NO</v>
      </c>
      <c r="DX92" s="2" t="str">
        <f>IF(DW92="SI",VLOOKUP(A92,'5 TD'!$J$4:$K$472,2,0),"NO APLICA")</f>
        <v>NO APLICA</v>
      </c>
      <c r="DY92" s="2" t="str">
        <f t="shared" si="66"/>
        <v>NO APLICA</v>
      </c>
      <c r="DZ92" s="7" t="str">
        <f>IF(DY92="SI",VLOOKUP(A92,'5 TD'!$M$4:$N$350,2,0),"NO APLICA")</f>
        <v>NO APLICA</v>
      </c>
      <c r="EA92" s="2" t="str">
        <f t="shared" si="67"/>
        <v>NO APLICA</v>
      </c>
      <c r="EB92" s="12" t="str">
        <f t="shared" si="68"/>
        <v/>
      </c>
      <c r="EC92" s="12" t="str">
        <f>IF(EA92="SI",VLOOKUP(A92,'5 TD'!$V$4:$W$479,2,0),"NO APLICA")</f>
        <v>NO APLICA</v>
      </c>
      <c r="ED92" s="2" t="str">
        <f t="shared" si="51"/>
        <v>NO</v>
      </c>
      <c r="EE92" s="79" t="str">
        <f>IF(ED92="SI",VLOOKUP(AI92,COMPORTAMIENTO!$A$1:$H$2100,7,0),"NO APLICA")</f>
        <v>NO APLICA</v>
      </c>
      <c r="EF92" s="12" t="str">
        <f>IF(ED92="SI",VLOOKUP(A92,'5 TD'!$P$2:$Q$479,2,0),"NO APLICA")</f>
        <v>NO APLICA</v>
      </c>
      <c r="EG92" s="2" t="str">
        <f t="shared" si="52"/>
        <v>NO</v>
      </c>
      <c r="EH92" s="2">
        <f>IF(CZ92="no",0,VLOOKUP(AI92,EXPERIENCIA!$A$1:$C$2100,2,0))</f>
        <v>0</v>
      </c>
      <c r="EI92" s="2">
        <f>IF(CZ92="si",VLOOKUP(A92,'5 TD'!$S$3:$T$2103,2,0),0)</f>
        <v>0</v>
      </c>
      <c r="EJ92" s="2" t="str">
        <f t="shared" si="53"/>
        <v>SI</v>
      </c>
      <c r="EK92" s="2">
        <f>+('3 Planilla Preadjudicación OTIC'!BU92)</f>
        <v>0</v>
      </c>
      <c r="EL92" s="3"/>
      <c r="EM92" s="3"/>
      <c r="EN92" s="3"/>
      <c r="EQ92" s="86"/>
    </row>
    <row r="93" spans="1:147" ht="15" customHeight="1" x14ac:dyDescent="0.3">
      <c r="A93" s="2">
        <f>+('3 Planilla Preadjudicación OTIC'!A93)</f>
        <v>14588</v>
      </c>
      <c r="B93" s="2" t="str">
        <f>+('3 Planilla Preadjudicación OTIC'!B93)</f>
        <v>65181652-1</v>
      </c>
      <c r="C93" s="4">
        <f>+('3 Planilla Preadjudicación OTIC'!E93)</f>
        <v>2025</v>
      </c>
      <c r="D93" s="4" t="str">
        <f>+('3 Planilla Preadjudicación OTIC'!F93)</f>
        <v>MANDATO</v>
      </c>
      <c r="E93" s="4" t="str">
        <f>+('3 Planilla Preadjudicación OTIC'!G93)</f>
        <v>96802690-9</v>
      </c>
      <c r="F93" s="4" t="str">
        <f>+('3 Planilla Preadjudicación OTIC'!H93)</f>
        <v>MASISA</v>
      </c>
      <c r="G93" s="4"/>
      <c r="H93" s="4"/>
      <c r="I93" s="4" t="str">
        <f>+('3 Planilla Preadjudicación OTIC'!I93)</f>
        <v>CURSO CONVENCIONAL CONDUCENTE A LICENCIA DE CONDUCIR CLASE B</v>
      </c>
      <c r="J93" s="4" t="str">
        <f>+('3 Planilla Preadjudicación OTIC'!J93)</f>
        <v>PF1454</v>
      </c>
      <c r="K93" s="4" t="str">
        <f>+('3 Planilla Preadjudicación OTIC'!K93)</f>
        <v/>
      </c>
      <c r="L93" s="4" t="str">
        <f>+('3 Planilla Preadjudicación OTIC'!L93)</f>
        <v/>
      </c>
      <c r="M93" s="2">
        <f>+('3 Planilla Preadjudicación OTIC'!M93)</f>
        <v>8</v>
      </c>
      <c r="N93" s="4" t="str">
        <f>+('3 Planilla Preadjudicación OTIC'!N93)</f>
        <v>BIO BIO</v>
      </c>
      <c r="O93" s="4" t="str">
        <f>+('3 Planilla Preadjudicación OTIC'!O93)</f>
        <v>CABRERO</v>
      </c>
      <c r="P93" s="4" t="str">
        <f>+('3 Planilla Preadjudicación OTIC'!P93)</f>
        <v>PERSONAS DESOCUPADAS (CESANTES Y PERSONAS QUE BUSCAN TRABAJO POR PRIMERA VEZ).</v>
      </c>
      <c r="Q93" s="4" t="str">
        <f>+('3 Planilla Preadjudicación OTIC'!Q93)</f>
        <v>PRESENCIAL</v>
      </c>
      <c r="R93" s="4" t="str">
        <f>+('3 Planilla Preadjudicación OTIC'!R93)</f>
        <v>DEPENDIENTE</v>
      </c>
      <c r="S93" s="4">
        <f>+('3 Planilla Preadjudicación OTIC'!S93)</f>
        <v>6</v>
      </c>
      <c r="T93" s="2">
        <f>+('3 Planilla Preadjudicación OTIC'!T93)</f>
        <v>15</v>
      </c>
      <c r="U93" s="2">
        <f>+('3 Planilla Preadjudicación OTIC'!U93)</f>
        <v>24</v>
      </c>
      <c r="V93" s="2">
        <f>+('3 Planilla Preadjudicación OTIC'!V93)</f>
        <v>0</v>
      </c>
      <c r="W93" s="2">
        <f>+('3 Planilla Preadjudicación OTIC'!W93)</f>
        <v>24</v>
      </c>
      <c r="X93" s="2">
        <f>+('3 Planilla Preadjudicación OTIC'!X93)</f>
        <v>4</v>
      </c>
      <c r="Y93" s="2" t="str">
        <f>+('3 Planilla Preadjudicación OTIC'!Y93)</f>
        <v>SI</v>
      </c>
      <c r="Z93" s="2" t="str">
        <f>+('3 Planilla Preadjudicación OTIC'!Z93)</f>
        <v>NO</v>
      </c>
      <c r="AA93" s="2" t="str">
        <f>+('3 Planilla Preadjudicación OTIC'!AA93)</f>
        <v>NO</v>
      </c>
      <c r="AB93" s="4" t="str">
        <f>+('3 Planilla Preadjudicación OTIC'!AB93)</f>
        <v>SE AJUSTA A PLAN FORMATIVO</v>
      </c>
      <c r="AC93" s="4" t="str">
        <f>+('3 Planilla Preadjudicación OTIC'!AC93)</f>
        <v>Personas mayores de 18 años, que se encuentren dentro de 80% de la población vulnerable de acuerdo al Registro Social de Hogares, con educación media preferentemente que residan en la comuna de Cabrero y sus alrededores</v>
      </c>
      <c r="AD93" s="2" t="str">
        <f>+('3 Planilla Preadjudicación OTIC'!AD93)</f>
        <v>SI</v>
      </c>
      <c r="AE93" s="4" t="str">
        <f>+('3 Planilla Preadjudicación OTIC'!AE93)</f>
        <v>LICENCIA DE CONDUCIR CLASE B.</v>
      </c>
      <c r="AF93" s="2" t="str">
        <f>+('3 Planilla Preadjudicación OTIC'!AF93)</f>
        <v>CERRADA</v>
      </c>
      <c r="AG93" s="2">
        <f>+('3 Planilla Preadjudicación OTIC'!AG93)</f>
        <v>6</v>
      </c>
      <c r="AH93" s="2">
        <f>+('3 Planilla Preadjudicación OTIC'!AH93)</f>
        <v>3</v>
      </c>
      <c r="AI93" s="135" t="str">
        <f>+('3 Planilla Preadjudicación OTIC'!AI93)</f>
        <v>76018710-0</v>
      </c>
      <c r="AJ93" s="4" t="str">
        <f>+('3 Planilla Preadjudicación OTIC'!AJ93)</f>
        <v>Centro de Estudios Regionales y de Capacitación Ltda.</v>
      </c>
      <c r="AK93" s="2">
        <f>+('3 Planilla Preadjudicación OTIC'!AK93)</f>
        <v>24</v>
      </c>
      <c r="AL93" s="2">
        <f>+('3 Planilla Preadjudicación OTIC'!AL93)</f>
        <v>6</v>
      </c>
      <c r="AM93" s="12">
        <f>+('3 Planilla Preadjudicación OTIC'!AM93)</f>
        <v>33200</v>
      </c>
      <c r="AN93" s="12">
        <f>+('3 Planilla Preadjudicación OTIC'!AN93)</f>
        <v>0</v>
      </c>
      <c r="AO93" s="12">
        <f>+('3 Planilla Preadjudicación OTIC'!AO93)</f>
        <v>50000</v>
      </c>
      <c r="AP93" s="12">
        <f>+('3 Planilla Preadjudicación OTIC'!AP93)</f>
        <v>11952000</v>
      </c>
      <c r="AQ93" s="12">
        <f>+('3 Planilla Preadjudicación OTIC'!AQ93)</f>
        <v>360000</v>
      </c>
      <c r="AR93" s="12">
        <f>+('3 Planilla Preadjudicación OTIC'!AR93)</f>
        <v>0</v>
      </c>
      <c r="AS93" s="12">
        <f>+('3 Planilla Preadjudicación OTIC'!AS93)</f>
        <v>0</v>
      </c>
      <c r="AT93" s="12">
        <f>+('3 Planilla Preadjudicación OTIC'!AT93)</f>
        <v>750000</v>
      </c>
      <c r="AU93" s="12">
        <f>+('3 Planilla Preadjudicación OTIC'!AU93)</f>
        <v>13062000</v>
      </c>
      <c r="AV93" s="2" t="str">
        <f>+('3 Planilla Preadjudicación OTIC'!AV93)</f>
        <v>NO</v>
      </c>
      <c r="AW93" s="4" t="str">
        <f>+('3 Planilla Preadjudicación OTIC'!AW93)</f>
        <v>NUMERAL 6.1.2. ÍTEM 1 - OTEC NO PRESENTA ANEXO DE PROPUESTA.
NUMERAL 6.1.2. ÍTEM 7 - OTEC NO PRESENTA LA ESTRUCTURA DE COSTOS PARA EL CURSO.</v>
      </c>
      <c r="AX93" s="2">
        <f>+('3 Planilla Preadjudicación OTIC'!AX93)</f>
        <v>0</v>
      </c>
      <c r="AY93" s="2">
        <f>+('3 Planilla Preadjudicación OTIC'!AY93)</f>
        <v>0</v>
      </c>
      <c r="AZ93" s="2">
        <f>+('3 Planilla Preadjudicación OTIC'!AZ93)</f>
        <v>0</v>
      </c>
      <c r="BA93" s="2">
        <f>+('3 Planilla Preadjudicación OTIC'!BA93)</f>
        <v>0</v>
      </c>
      <c r="BB93" s="2">
        <f>+('3 Planilla Preadjudicación OTIC'!BB93)</f>
        <v>0</v>
      </c>
      <c r="BC93" s="2">
        <f>+('3 Planilla Preadjudicación OTIC'!BC93)</f>
        <v>0</v>
      </c>
      <c r="BD93" s="2">
        <f>+('3 Planilla Preadjudicación OTIC'!BD93)</f>
        <v>0</v>
      </c>
      <c r="BE93" s="2">
        <f>+('3 Planilla Preadjudicación OTIC'!BE93)</f>
        <v>0</v>
      </c>
      <c r="BF93" s="2">
        <f>+('3 Planilla Preadjudicación OTIC'!BF93)</f>
        <v>0</v>
      </c>
      <c r="BG93" s="2">
        <f>+('3 Planilla Preadjudicación OTIC'!BG93)</f>
        <v>0</v>
      </c>
      <c r="BH93" s="2">
        <f>+('3 Planilla Preadjudicación OTIC'!BH93)</f>
        <v>0</v>
      </c>
      <c r="BI93" s="2">
        <f>+('3 Planilla Preadjudicación OTIC'!BI93)</f>
        <v>0</v>
      </c>
      <c r="BJ93" s="2">
        <f>+('3 Planilla Preadjudicación OTIC'!BJ93)</f>
        <v>0</v>
      </c>
      <c r="BK93" s="2">
        <f>+('3 Planilla Preadjudicación OTIC'!BK93)</f>
        <v>0</v>
      </c>
      <c r="BL93" s="2">
        <f>+('3 Planilla Preadjudicación OTIC'!BL93)</f>
        <v>0</v>
      </c>
      <c r="BM93" s="104">
        <f>ROUND(('3 Planilla Preadjudicación OTIC'!BM93),1)</f>
        <v>0</v>
      </c>
      <c r="BN93" s="4" t="str">
        <f>+('3 Planilla Preadjudicación OTIC'!BN93)</f>
        <v>NO</v>
      </c>
      <c r="BO93" s="4">
        <f>+('3 Planilla Preadjudicación OTIC'!BO93)</f>
        <v>0</v>
      </c>
      <c r="BP93" s="4">
        <f>+('3 Planilla Preadjudicación OTIC'!BP93)</f>
        <v>0</v>
      </c>
      <c r="BQ93" s="4">
        <f>+('3 Planilla Preadjudicación OTIC'!BQ93)</f>
        <v>0</v>
      </c>
      <c r="BR93" s="4">
        <f>+('3 Planilla Preadjudicación OTIC'!BR93)</f>
        <v>0</v>
      </c>
      <c r="BS93" s="4">
        <f>+('3 Planilla Preadjudicación OTIC'!BS93)</f>
        <v>0</v>
      </c>
      <c r="BT93" s="4">
        <f>+('3 Planilla Preadjudicación OTIC'!BT93)</f>
        <v>0</v>
      </c>
      <c r="BU93" s="85">
        <f>IF(VLOOKUP(A93,'BD OFICIAL'!$A$1:$AL$2098,7,0)=D93,0,1)</f>
        <v>0</v>
      </c>
      <c r="BV93" s="85">
        <f>IF(VLOOKUP(A93,'BD OFICIAL'!$A$1:$AL$2098,11,0)=J93,0,1)</f>
        <v>0</v>
      </c>
      <c r="BW93" s="85">
        <f>IF(VLOOKUP(A93,'BD OFICIAL'!$A$1:$AL$2098,13,0)=L93,0,1)</f>
        <v>0</v>
      </c>
      <c r="BX93" s="2">
        <f>IF(VLOOKUP(A93,'BD OFICIAL'!$A$1:$AL$2098,16,0)=O93,0,1)</f>
        <v>0</v>
      </c>
      <c r="BY93" s="2">
        <f>IF(VLOOKUP(A93,'BD OFICIAL'!$A$1:$AL$2098,17,0)=P93,0,1)</f>
        <v>0</v>
      </c>
      <c r="BZ93" s="2">
        <f>IF(VLOOKUP(A93,'BD OFICIAL'!$A$1:$AL$2098,19,0)=R93,0,1)</f>
        <v>0</v>
      </c>
      <c r="CA93" s="2">
        <f>IF(VLOOKUP(A93,'BD OFICIAL'!$A$1:$AL$2098,21,0)=T93,0,1)</f>
        <v>0</v>
      </c>
      <c r="CB93" s="2">
        <f>IF(VLOOKUP(A93,'BD OFICIAL'!$A$1:$AL$2098,24,0)=AK93,0,1)</f>
        <v>0</v>
      </c>
      <c r="CC93" s="2">
        <f>IF(VLOOKUP(A93,'BD OFICIAL'!$A$1:$AL$2098,25,0)=X93,0,1)</f>
        <v>0</v>
      </c>
      <c r="CD93" s="2">
        <f>IF(VLOOKUP(A93,'BD OFICIAL'!$A$1:$AL$2098,26,0)=Y93,0,1)</f>
        <v>0</v>
      </c>
      <c r="CE93" s="2">
        <f>IF(VLOOKUP(A93,'BD OFICIAL'!$A$1:$AL$2098,27,0)=Z93,0,1)</f>
        <v>0</v>
      </c>
      <c r="CF93" s="2">
        <f>IF(VLOOKUP(A93,'BD OFICIAL'!$A$1:$AL$2098,28,0)=AA93,0,1)</f>
        <v>0</v>
      </c>
      <c r="CG93" s="2">
        <f>IF(VLOOKUP(A93,'BD OFICIAL'!$A$1:$AL$2098,33,0)=AF93,0,1)</f>
        <v>0</v>
      </c>
      <c r="CH93" s="2">
        <f>IF(VLOOKUP(A93,'BD OFICIAL'!$A$1:$AL$2098,35,0)=AH93,0,1)</f>
        <v>0</v>
      </c>
      <c r="CI93" s="85">
        <f>IF(VLOOKUP(A93,'BD OFICIAL'!$A$1:$AL$2098,34,0)=AL93,0,1)</f>
        <v>0</v>
      </c>
      <c r="CJ93" s="12">
        <f>VLOOKUP(A93,'BD OFICIAL'!$A$1:$AM$2098,36,0)*AM93-AP93</f>
        <v>0</v>
      </c>
      <c r="CK93" s="85" t="str">
        <f t="shared" si="54"/>
        <v>SSH</v>
      </c>
      <c r="CL93" s="85" t="str">
        <f t="shared" si="55"/>
        <v>SI</v>
      </c>
      <c r="CM93" s="85" t="str">
        <f t="shared" si="35"/>
        <v>NO</v>
      </c>
      <c r="CN93" s="31">
        <f t="shared" si="36"/>
        <v>0</v>
      </c>
      <c r="CO93" s="31">
        <f t="shared" si="56"/>
        <v>1</v>
      </c>
      <c r="CP93" s="31">
        <f t="shared" si="37"/>
        <v>0</v>
      </c>
      <c r="CQ93" s="31">
        <f>IF(Y93="NO",0,IF(Y93="SI",IF(VLOOKUP(A93,'BD OFICIAL'!$A:$AO,40,0)=AQ93,0,1)))</f>
        <v>0</v>
      </c>
      <c r="CR93" s="31">
        <f>IF(Z93="NO",0,IF(Z93="SI",IF(VLOOKUP(B93,'BD OFICIAL'!$A:$AO,41,0)=AS93,0,1)))</f>
        <v>0</v>
      </c>
      <c r="CS93" s="31">
        <f t="shared" si="57"/>
        <v>0</v>
      </c>
      <c r="CT93" s="31">
        <f t="shared" si="58"/>
        <v>0</v>
      </c>
      <c r="CU93" s="31">
        <f>IF(VLOOKUP(A93,'BD OFICIAL'!$A$1:$AL$1056,31,0)="SI",IF(AT93&gt;0,0,1),IF(AT93=0,0,1))</f>
        <v>0</v>
      </c>
      <c r="CV93" s="31">
        <f t="shared" si="59"/>
        <v>0</v>
      </c>
      <c r="CW93" s="31">
        <f t="shared" si="38"/>
        <v>0</v>
      </c>
      <c r="CX93" s="85" t="str">
        <f t="shared" si="39"/>
        <v>NO</v>
      </c>
      <c r="CY93" s="31">
        <f t="shared" si="40"/>
        <v>0</v>
      </c>
      <c r="CZ93" s="85" t="str">
        <f>IF(ISERROR(VLOOKUP(AI93,EXPERIENCIA!$A$1:$C$2100,1,0)),"NO","SI")</f>
        <v>NO</v>
      </c>
      <c r="DA93" s="85" t="str">
        <f>IF(CX93="no","NO APLICA",IF(AX93=0,"ERROR NOTA",IF(AND(AX93&gt;1,CZ93="NO"),"ERROR NOTA",IF(AND(CZ93="NO",AX93=1),0,IF(VLOOKUP(AI93,EXPERIENCIA!$A$1:$C$2100,3,0)=AX93,0,"ERROR NOTA")))))</f>
        <v>NO APLICA</v>
      </c>
      <c r="DB93" s="85" t="str">
        <f>IF(ISERROR(VLOOKUP(AI93,COMPORTAMIENTO!$A$1:$C$2100,1,0)),"NO","SI")</f>
        <v>NO</v>
      </c>
      <c r="DC93" s="85" t="str">
        <f>IF(CX93="NO","NO APLICA",IF(AY93=0,"ERROR NOTA",IF(AND(DB93="NO",AY93=7),0,IF(VLOOKUP(AI93,COMPORTAMIENTO!$A$2:$H$2100,8,0)=AY93,0,"ERROR NOTA"))))</f>
        <v>NO APLICA</v>
      </c>
      <c r="DD93" s="104" t="str">
        <f t="shared" si="41"/>
        <v>NO APLICA</v>
      </c>
      <c r="DE93" s="104" t="str">
        <f t="shared" si="42"/>
        <v>NO APLICA</v>
      </c>
      <c r="DF93" s="85" t="str">
        <f t="shared" si="60"/>
        <v>SI</v>
      </c>
      <c r="DG93" s="85">
        <f t="shared" si="43"/>
        <v>0</v>
      </c>
      <c r="DH93" s="85">
        <f t="shared" si="44"/>
        <v>0</v>
      </c>
      <c r="DI93" s="85" t="str">
        <f t="shared" si="45"/>
        <v>NO APLICA</v>
      </c>
      <c r="DJ93" s="12" t="str">
        <f t="shared" si="46"/>
        <v>NO APLICA</v>
      </c>
      <c r="DK93" s="7" t="str">
        <f t="shared" si="47"/>
        <v>NO APLICA</v>
      </c>
      <c r="DL93" s="12">
        <f t="shared" si="61"/>
        <v>33200</v>
      </c>
      <c r="DM93" s="12" t="e">
        <f>VLOOKUP(A93,'5 TD'!$A:$B,2,0)</f>
        <v>#N/A</v>
      </c>
      <c r="DN93" s="7" t="str">
        <f t="shared" si="62"/>
        <v>NO APLICA</v>
      </c>
      <c r="DO93" s="85" t="str">
        <f t="shared" si="48"/>
        <v>NO APLICA</v>
      </c>
      <c r="DP93" s="85" t="str">
        <f t="shared" si="49"/>
        <v>NO APLICA</v>
      </c>
      <c r="DQ93" s="7" t="str">
        <f t="shared" si="50"/>
        <v>NO APLICA</v>
      </c>
      <c r="DR93" s="85" t="str">
        <f t="shared" si="63"/>
        <v>NO APLICA</v>
      </c>
      <c r="DS93" s="2" t="str">
        <f>+('3 Planilla Preadjudicación OTIC'!BN93)</f>
        <v>NO</v>
      </c>
      <c r="DT93" s="2" t="str">
        <f>IF(DR93="APROBADO",VLOOKUP(A93,'5 TD'!$D$3:$E$270,2,0),"NO APLICA")</f>
        <v>NO APLICA</v>
      </c>
      <c r="DU93" s="2" t="str">
        <f t="shared" si="64"/>
        <v>NO APLICA</v>
      </c>
      <c r="DV93" s="2" t="str">
        <f>IF(DU93="SI",VLOOKUP(A93,'5 TD'!$G$3:$H$270,2,0),"NO APLICA ")</f>
        <v xml:space="preserve">NO APLICA </v>
      </c>
      <c r="DW93" s="2" t="str">
        <f t="shared" si="65"/>
        <v>NO</v>
      </c>
      <c r="DX93" s="2" t="str">
        <f>IF(DW93="SI",VLOOKUP(A93,'5 TD'!$J$4:$K$472,2,0),"NO APLICA")</f>
        <v>NO APLICA</v>
      </c>
      <c r="DY93" s="2" t="str">
        <f t="shared" si="66"/>
        <v>NO APLICA</v>
      </c>
      <c r="DZ93" s="7" t="str">
        <f>IF(DY93="SI",VLOOKUP(A93,'5 TD'!$M$4:$N$350,2,0),"NO APLICA")</f>
        <v>NO APLICA</v>
      </c>
      <c r="EA93" s="2" t="str">
        <f t="shared" si="67"/>
        <v>NO APLICA</v>
      </c>
      <c r="EB93" s="12" t="str">
        <f t="shared" si="68"/>
        <v/>
      </c>
      <c r="EC93" s="12" t="str">
        <f>IF(EA93="SI",VLOOKUP(A93,'5 TD'!$V$4:$W$479,2,0),"NO APLICA")</f>
        <v>NO APLICA</v>
      </c>
      <c r="ED93" s="2" t="str">
        <f t="shared" si="51"/>
        <v>NO</v>
      </c>
      <c r="EE93" s="79" t="str">
        <f>IF(ED93="SI",VLOOKUP(AI93,COMPORTAMIENTO!$A$1:$H$2100,7,0),"NO APLICA")</f>
        <v>NO APLICA</v>
      </c>
      <c r="EF93" s="12" t="str">
        <f>IF(ED93="SI",VLOOKUP(A93,'5 TD'!$P$2:$Q$479,2,0),"NO APLICA")</f>
        <v>NO APLICA</v>
      </c>
      <c r="EG93" s="2" t="str">
        <f t="shared" si="52"/>
        <v>NO</v>
      </c>
      <c r="EH93" s="2">
        <f>IF(CZ93="no",0,VLOOKUP(AI93,EXPERIENCIA!$A$1:$C$2100,2,0))</f>
        <v>0</v>
      </c>
      <c r="EI93" s="2">
        <f>IF(CZ93="si",VLOOKUP(A93,'5 TD'!$S$3:$T$2103,2,0),0)</f>
        <v>0</v>
      </c>
      <c r="EJ93" s="2" t="str">
        <f t="shared" si="53"/>
        <v>SI</v>
      </c>
      <c r="EK93" s="2">
        <f>+('3 Planilla Preadjudicación OTIC'!BU93)</f>
        <v>0</v>
      </c>
      <c r="EL93" s="3"/>
      <c r="EM93" s="3"/>
      <c r="EN93" s="3"/>
      <c r="EQ93" s="86"/>
    </row>
    <row r="94" spans="1:147" s="3" customFormat="1" ht="15" customHeight="1" x14ac:dyDescent="0.3">
      <c r="A94" s="2">
        <f>+('3 Planilla Preadjudicación OTIC'!A94)</f>
        <v>14584</v>
      </c>
      <c r="B94" s="2" t="str">
        <f>+('3 Planilla Preadjudicación OTIC'!B94)</f>
        <v>65181652-1</v>
      </c>
      <c r="C94" s="4">
        <f>+('3 Planilla Preadjudicación OTIC'!E94)</f>
        <v>2025</v>
      </c>
      <c r="D94" s="4" t="str">
        <f>+('3 Planilla Preadjudicación OTIC'!F94)</f>
        <v>MANDATO</v>
      </c>
      <c r="E94" s="4" t="str">
        <f>+('3 Planilla Preadjudicación OTIC'!G94)</f>
        <v>65077645-3</v>
      </c>
      <c r="F94" s="4" t="str">
        <f>+('3 Planilla Preadjudicación OTIC'!H94)</f>
        <v>AVANZA INCLUSIÓN</v>
      </c>
      <c r="G94" s="4"/>
      <c r="H94" s="4"/>
      <c r="I94" s="4" t="str">
        <f>+('3 Planilla Preadjudicación OTIC'!I94)</f>
        <v>BRECHA DIGITAL CERO: ILUMINANDO EL ACCESO A LA INFORMACIÓN DESDE LAS PLATAFORMA DIGITALES</v>
      </c>
      <c r="J94" s="4" t="str">
        <f>+('3 Planilla Preadjudicación OTIC'!J94)</f>
        <v>PF1426</v>
      </c>
      <c r="K94" s="4" t="str">
        <f>+('3 Planilla Preadjudicación OTIC'!K94)</f>
        <v/>
      </c>
      <c r="L94" s="4" t="str">
        <f>+('3 Planilla Preadjudicación OTIC'!L94)</f>
        <v/>
      </c>
      <c r="M94" s="2">
        <f>+('3 Planilla Preadjudicación OTIC'!M94)</f>
        <v>5</v>
      </c>
      <c r="N94" s="4" t="str">
        <f>+('3 Planilla Preadjudicación OTIC'!N94)</f>
        <v>VALPARAISO</v>
      </c>
      <c r="O94" s="4" t="str">
        <f>+('3 Planilla Preadjudicación OTIC'!O94)</f>
        <v>VIÑA DEL MAR</v>
      </c>
      <c r="P94" s="4" t="str">
        <f>+('3 Planilla Preadjudicación OTIC'!P94)</f>
        <v>EMPRENDEDORES/AS INFORMALES O PERSONAS VULNERABLES PERTENECIENTES AL 80% MAS VULNERABLE</v>
      </c>
      <c r="Q94" s="4" t="str">
        <f>+('3 Planilla Preadjudicación OTIC'!Q94)</f>
        <v>PRESENCIAL</v>
      </c>
      <c r="R94" s="4" t="str">
        <f>+('3 Planilla Preadjudicación OTIC'!R94)</f>
        <v>DEPENDIENTE</v>
      </c>
      <c r="S94" s="4">
        <f>+('3 Planilla Preadjudicación OTIC'!S94)</f>
        <v>20</v>
      </c>
      <c r="T94" s="2">
        <f>+('3 Planilla Preadjudicación OTIC'!T94)</f>
        <v>20</v>
      </c>
      <c r="U94" s="2">
        <f>+('3 Planilla Preadjudicación OTIC'!U94)</f>
        <v>80</v>
      </c>
      <c r="V94" s="2">
        <f>+('3 Planilla Preadjudicación OTIC'!V94)</f>
        <v>0</v>
      </c>
      <c r="W94" s="2">
        <f>+('3 Planilla Preadjudicación OTIC'!W94)</f>
        <v>80</v>
      </c>
      <c r="X94" s="2">
        <f>+('3 Planilla Preadjudicación OTIC'!X94)</f>
        <v>4</v>
      </c>
      <c r="Y94" s="2" t="str">
        <f>+('3 Planilla Preadjudicación OTIC'!Y94)</f>
        <v>SI</v>
      </c>
      <c r="Z94" s="2" t="str">
        <f>+('3 Planilla Preadjudicación OTIC'!Z94)</f>
        <v>NO</v>
      </c>
      <c r="AA94" s="2" t="str">
        <f>+('3 Planilla Preadjudicación OTIC'!AA94)</f>
        <v>NO</v>
      </c>
      <c r="AB94" s="4" t="str">
        <f>+('3 Planilla Preadjudicación OTIC'!AB94)</f>
        <v>SE AJUSTA A PLAN FORMATIVO</v>
      </c>
      <c r="AC94" s="4" t="str">
        <f>+('3 Planilla Preadjudicación OTIC'!AC94)</f>
        <v>HOMBRES Y MUJERES DE 18 AÑOS O MAS PERTENECIENTES AL 80% MAS VULNERABLE, CON EDUCACION MEDIA COMPLETA PREFERENTEMENTE QUE RECIDAN EN LA COMUNA DE VIÑA DEL MAR Y SUS ALREDERDORES</v>
      </c>
      <c r="AD94" s="2" t="str">
        <f>+('3 Planilla Preadjudicación OTIC'!AD94)</f>
        <v>NO</v>
      </c>
      <c r="AE94" s="4">
        <f>+('3 Planilla Preadjudicación OTIC'!AE94)</f>
        <v>0</v>
      </c>
      <c r="AF94" s="2" t="str">
        <f>+('3 Planilla Preadjudicación OTIC'!AF94)</f>
        <v>CERRADA</v>
      </c>
      <c r="AG94" s="2">
        <f>+('3 Planilla Preadjudicación OTIC'!AG94)</f>
        <v>20</v>
      </c>
      <c r="AH94" s="2">
        <f>+('3 Planilla Preadjudicación OTIC'!AH94)</f>
        <v>3</v>
      </c>
      <c r="AI94" s="135" t="str">
        <f>+('3 Planilla Preadjudicación OTIC'!AI94)</f>
        <v>76460844-5</v>
      </c>
      <c r="AJ94" s="4" t="str">
        <f>+('3 Planilla Preadjudicación OTIC'!AJ94)</f>
        <v>Servicios de Capacitación Caitec S.A.</v>
      </c>
      <c r="AK94" s="2">
        <f>+('3 Planilla Preadjudicación OTIC'!AK94)</f>
        <v>80</v>
      </c>
      <c r="AL94" s="2">
        <f>+('3 Planilla Preadjudicación OTIC'!AL94)</f>
        <v>20</v>
      </c>
      <c r="AM94" s="12">
        <f>+('3 Planilla Preadjudicación OTIC'!AM94)</f>
        <v>6373</v>
      </c>
      <c r="AN94" s="12">
        <f>+('3 Planilla Preadjudicación OTIC'!AN94)</f>
        <v>0</v>
      </c>
      <c r="AO94" s="12">
        <f>+('3 Planilla Preadjudicación OTIC'!AO94)</f>
        <v>0</v>
      </c>
      <c r="AP94" s="12">
        <f>+('3 Planilla Preadjudicación OTIC'!AP94)</f>
        <v>10196800</v>
      </c>
      <c r="AQ94" s="12">
        <f>+('3 Planilla Preadjudicación OTIC'!AQ94)</f>
        <v>1600000</v>
      </c>
      <c r="AR94" s="12">
        <f>+('3 Planilla Preadjudicación OTIC'!AR94)</f>
        <v>0</v>
      </c>
      <c r="AS94" s="12">
        <f>+('3 Planilla Preadjudicación OTIC'!AS94)</f>
        <v>0</v>
      </c>
      <c r="AT94" s="12">
        <f>+('3 Planilla Preadjudicación OTIC'!AT94)</f>
        <v>0</v>
      </c>
      <c r="AU94" s="12">
        <f>+('3 Planilla Preadjudicación OTIC'!AU94)</f>
        <v>11796800</v>
      </c>
      <c r="AV94" s="2" t="str">
        <f>+('3 Planilla Preadjudicación OTIC'!AV94)</f>
        <v>SI</v>
      </c>
      <c r="AW94" s="4">
        <f>+('3 Planilla Preadjudicación OTIC'!AW94)</f>
        <v>0</v>
      </c>
      <c r="AX94" s="2">
        <f>+('3 Planilla Preadjudicación OTIC'!AX94)</f>
        <v>3</v>
      </c>
      <c r="AY94" s="2">
        <f>+('3 Planilla Preadjudicación OTIC'!AY94)</f>
        <v>5</v>
      </c>
      <c r="AZ94" s="2">
        <f>+('3 Planilla Preadjudicación OTIC'!AZ94)</f>
        <v>0</v>
      </c>
      <c r="BA94" s="2">
        <f>+('3 Planilla Preadjudicación OTIC'!BA94)</f>
        <v>0</v>
      </c>
      <c r="BB94" s="2">
        <f>+('3 Planilla Preadjudicación OTIC'!BB94)</f>
        <v>0</v>
      </c>
      <c r="BC94" s="2">
        <f>+('3 Planilla Preadjudicación OTIC'!BC94)</f>
        <v>0</v>
      </c>
      <c r="BD94" s="2">
        <f>+('3 Planilla Preadjudicación OTIC'!BD94)</f>
        <v>0</v>
      </c>
      <c r="BE94" s="2">
        <f>+('3 Planilla Preadjudicación OTIC'!BE94)</f>
        <v>0</v>
      </c>
      <c r="BF94" s="2">
        <f>+('3 Planilla Preadjudicación OTIC'!BF94)</f>
        <v>0</v>
      </c>
      <c r="BG94" s="2">
        <f>+('3 Planilla Preadjudicación OTIC'!BG94)</f>
        <v>7</v>
      </c>
      <c r="BH94" s="2">
        <f>+('3 Planilla Preadjudicación OTIC'!BH94)</f>
        <v>7</v>
      </c>
      <c r="BI94" s="2">
        <f>+('3 Planilla Preadjudicación OTIC'!BI94)</f>
        <v>7</v>
      </c>
      <c r="BJ94" s="2">
        <f>+('3 Planilla Preadjudicación OTIC'!BJ94)</f>
        <v>7</v>
      </c>
      <c r="BK94" s="2">
        <f>+('3 Planilla Preadjudicación OTIC'!BK94)</f>
        <v>7</v>
      </c>
      <c r="BL94" s="218">
        <f>+('3 Planilla Preadjudicación OTIC'!BL94)</f>
        <v>7</v>
      </c>
      <c r="BM94" s="104">
        <f>ROUND(('3 Planilla Preadjudicación OTIC'!BM94),1)</f>
        <v>6.4</v>
      </c>
      <c r="BN94" s="4" t="str">
        <f>+('3 Planilla Preadjudicación OTIC'!BN94)</f>
        <v>NO</v>
      </c>
      <c r="BO94" s="4">
        <f>+('3 Planilla Preadjudicación OTIC'!BO94)</f>
        <v>0</v>
      </c>
      <c r="BP94" s="4">
        <f>+('3 Planilla Preadjudicación OTIC'!BP94)</f>
        <v>0</v>
      </c>
      <c r="BQ94" s="4">
        <f>+('3 Planilla Preadjudicación OTIC'!BQ94)</f>
        <v>0</v>
      </c>
      <c r="BR94" s="4">
        <f>+('3 Planilla Preadjudicación OTIC'!BR94)</f>
        <v>0</v>
      </c>
      <c r="BS94" s="4">
        <f>+('3 Planilla Preadjudicación OTIC'!BS94)</f>
        <v>0</v>
      </c>
      <c r="BT94" s="4">
        <f>+('3 Planilla Preadjudicación OTIC'!BT94)</f>
        <v>0</v>
      </c>
      <c r="BU94" s="85">
        <f>IF(VLOOKUP(A94,'BD OFICIAL'!$A$1:$AL$2098,7,0)=D94,0,1)</f>
        <v>0</v>
      </c>
      <c r="BV94" s="85">
        <f>IF(VLOOKUP(A94,'BD OFICIAL'!$A$1:$AL$2098,11,0)=J94,0,1)</f>
        <v>0</v>
      </c>
      <c r="BW94" s="85">
        <f>IF(VLOOKUP(A94,'BD OFICIAL'!$A$1:$AL$2098,13,0)=L94,0,1)</f>
        <v>0</v>
      </c>
      <c r="BX94" s="2">
        <f>IF(VLOOKUP(A94,'BD OFICIAL'!$A$1:$AL$2098,16,0)=O94,0,1)</f>
        <v>0</v>
      </c>
      <c r="BY94" s="2">
        <f>IF(VLOOKUP(A94,'BD OFICIAL'!$A$1:$AL$2098,17,0)=P94,0,1)</f>
        <v>0</v>
      </c>
      <c r="BZ94" s="2">
        <f>IF(VLOOKUP(A94,'BD OFICIAL'!$A$1:$AL$2098,19,0)=R94,0,1)</f>
        <v>0</v>
      </c>
      <c r="CA94" s="2">
        <f>IF(VLOOKUP(A94,'BD OFICIAL'!$A$1:$AL$2098,21,0)=T94,0,1)</f>
        <v>0</v>
      </c>
      <c r="CB94" s="2">
        <f>IF(VLOOKUP(A94,'BD OFICIAL'!$A$1:$AL$2098,24,0)=AK94,0,1)</f>
        <v>0</v>
      </c>
      <c r="CC94" s="2">
        <f>IF(VLOOKUP(A94,'BD OFICIAL'!$A$1:$AL$2098,25,0)=X94,0,1)</f>
        <v>0</v>
      </c>
      <c r="CD94" s="2">
        <f>IF(VLOOKUP(A94,'BD OFICIAL'!$A$1:$AL$2098,26,0)=Y94,0,1)</f>
        <v>0</v>
      </c>
      <c r="CE94" s="2">
        <f>IF(VLOOKUP(A94,'BD OFICIAL'!$A$1:$AL$2098,27,0)=Z94,0,1)</f>
        <v>0</v>
      </c>
      <c r="CF94" s="2">
        <f>IF(VLOOKUP(A94,'BD OFICIAL'!$A$1:$AL$2098,28,0)=AA94,0,1)</f>
        <v>0</v>
      </c>
      <c r="CG94" s="2">
        <f>IF(VLOOKUP(A94,'BD OFICIAL'!$A$1:$AL$2098,33,0)=AF94,0,1)</f>
        <v>0</v>
      </c>
      <c r="CH94" s="2">
        <f>IF(VLOOKUP(A94,'BD OFICIAL'!$A$1:$AL$2098,35,0)=AH94,0,1)</f>
        <v>0</v>
      </c>
      <c r="CI94" s="85">
        <f>IF(VLOOKUP(A94,'BD OFICIAL'!$A$1:$AL$2098,34,0)=AL94,0,1)</f>
        <v>0</v>
      </c>
      <c r="CJ94" s="12">
        <f>VLOOKUP(A94,'BD OFICIAL'!$A$1:$AM$2098,36,0)*AM94-AP94</f>
        <v>0</v>
      </c>
      <c r="CK94" s="85" t="str">
        <f t="shared" si="54"/>
        <v>SSH</v>
      </c>
      <c r="CL94" s="85" t="str">
        <f t="shared" si="55"/>
        <v>SI</v>
      </c>
      <c r="CM94" s="85" t="str">
        <f t="shared" si="35"/>
        <v>NO</v>
      </c>
      <c r="CN94" s="31">
        <f t="shared" si="36"/>
        <v>0</v>
      </c>
      <c r="CO94" s="31">
        <f t="shared" si="56"/>
        <v>0</v>
      </c>
      <c r="CP94" s="31">
        <f t="shared" si="37"/>
        <v>0</v>
      </c>
      <c r="CQ94" s="31">
        <f>IF(Y94="NO",0,IF(Y94="SI",IF(VLOOKUP(A94,'BD OFICIAL'!$A:$AO,40,0)=AQ94,0,1)))</f>
        <v>0</v>
      </c>
      <c r="CR94" s="31">
        <f>IF(Z94="NO",0,IF(Z94="SI",IF(VLOOKUP(B94,'BD OFICIAL'!$A:$AO,41,0)=AS94,0,1)))</f>
        <v>0</v>
      </c>
      <c r="CS94" s="31">
        <f t="shared" si="57"/>
        <v>0</v>
      </c>
      <c r="CT94" s="31">
        <f t="shared" si="58"/>
        <v>0</v>
      </c>
      <c r="CU94" s="31">
        <f>IF(VLOOKUP(A94,'BD OFICIAL'!$A$1:$AL$1056,31,0)="SI",IF(AT94&gt;0,0,1),IF(AT94=0,0,1))</f>
        <v>0</v>
      </c>
      <c r="CV94" s="31">
        <f t="shared" si="59"/>
        <v>0</v>
      </c>
      <c r="CW94" s="31">
        <f t="shared" si="38"/>
        <v>0</v>
      </c>
      <c r="CX94" s="85" t="str">
        <f t="shared" si="39"/>
        <v>SI</v>
      </c>
      <c r="CY94" s="31">
        <f t="shared" si="40"/>
        <v>0</v>
      </c>
      <c r="CZ94" s="85" t="str">
        <f>IF(ISERROR(VLOOKUP(AI94,EXPERIENCIA!$A$1:$C$2100,1,0)),"NO","SI")</f>
        <v>SI</v>
      </c>
      <c r="DA94" s="85">
        <f>IF(CX94="no","NO APLICA",IF(AX94=0,"ERROR NOTA",IF(AND(AX94&gt;1,CZ94="NO"),"ERROR NOTA",IF(AND(CZ94="NO",AX94=1),0,IF(VLOOKUP(AI94,EXPERIENCIA!$A$1:$C$2100,3,0)=AX94,0,"ERROR NOTA")))))</f>
        <v>0</v>
      </c>
      <c r="DB94" s="85" t="str">
        <f>IF(ISERROR(VLOOKUP(AI94,COMPORTAMIENTO!$A$1:$C$2100,1,0)),"NO","SI")</f>
        <v>SI</v>
      </c>
      <c r="DC94" s="85">
        <f>IF(CX94="NO","NO APLICA",IF(AY94=0,"ERROR NOTA",IF(AND(DB94="NO",AY94=7),0,IF(VLOOKUP(AI94,COMPORTAMIENTO!$A$2:$H$2100,8,0)=AY94,0,"ERROR NOTA"))))</f>
        <v>0</v>
      </c>
      <c r="DD94" s="104">
        <f t="shared" si="41"/>
        <v>0.30000000000000004</v>
      </c>
      <c r="DE94" s="104">
        <f t="shared" si="42"/>
        <v>0.5</v>
      </c>
      <c r="DF94" s="85" t="str">
        <f t="shared" si="60"/>
        <v>SI</v>
      </c>
      <c r="DG94" s="85">
        <f t="shared" si="43"/>
        <v>0</v>
      </c>
      <c r="DH94" s="85">
        <f t="shared" si="44"/>
        <v>0</v>
      </c>
      <c r="DI94" s="85">
        <f t="shared" si="45"/>
        <v>0</v>
      </c>
      <c r="DJ94" s="12">
        <f t="shared" si="46"/>
        <v>7.0000000000000009</v>
      </c>
      <c r="DK94" s="7">
        <f t="shared" si="47"/>
        <v>7.0000000000000009</v>
      </c>
      <c r="DL94" s="12">
        <f t="shared" si="61"/>
        <v>6373</v>
      </c>
      <c r="DM94" s="12">
        <f>VLOOKUP(A94,'5 TD'!$A:$B,2,0)</f>
        <v>6373</v>
      </c>
      <c r="DN94" s="7">
        <f t="shared" si="62"/>
        <v>7</v>
      </c>
      <c r="DO94" s="85" t="str">
        <f t="shared" si="48"/>
        <v>APROBADO</v>
      </c>
      <c r="DP94" s="85" t="str">
        <f t="shared" si="49"/>
        <v>APROBADO</v>
      </c>
      <c r="DQ94" s="7">
        <f t="shared" si="50"/>
        <v>6.4</v>
      </c>
      <c r="DR94" s="85" t="str">
        <f t="shared" si="63"/>
        <v>APROBADO</v>
      </c>
      <c r="DS94" s="2" t="str">
        <f>+('3 Planilla Preadjudicación OTIC'!BN94)</f>
        <v>NO</v>
      </c>
      <c r="DT94" s="2">
        <f>IF(DR94="APROBADO",VLOOKUP(A94,'5 TD'!$D$3:$E$270,2,0),"NO APLICA")</f>
        <v>7</v>
      </c>
      <c r="DU94" s="2" t="str">
        <f t="shared" si="64"/>
        <v>NO</v>
      </c>
      <c r="DV94" s="2" t="str">
        <f>IF(DU94="SI",VLOOKUP(A94,'5 TD'!$G$3:$H$270,2,0),"NO APLICA ")</f>
        <v xml:space="preserve">NO APLICA </v>
      </c>
      <c r="DW94" s="2" t="str">
        <f t="shared" si="65"/>
        <v>NO</v>
      </c>
      <c r="DX94" s="2" t="str">
        <f>IF(DW94="SI",VLOOKUP(A94,'5 TD'!$J$4:$K$472,2,0),"NO APLICA")</f>
        <v>NO APLICA</v>
      </c>
      <c r="DY94" s="2" t="str">
        <f t="shared" si="66"/>
        <v>NO APLICA</v>
      </c>
      <c r="DZ94" s="7" t="str">
        <f>IF(DY94="SI",VLOOKUP(A94,'5 TD'!$M$4:$N$350,2,0),"NO APLICA")</f>
        <v>NO APLICA</v>
      </c>
      <c r="EA94" s="2" t="str">
        <f t="shared" si="67"/>
        <v>NO APLICA</v>
      </c>
      <c r="EB94" s="12" t="str">
        <f t="shared" si="68"/>
        <v/>
      </c>
      <c r="EC94" s="12" t="str">
        <f>IF(EA94="SI",VLOOKUP(A94,'5 TD'!$V$4:$W$479,2,0),"NO APLICA")</f>
        <v>NO APLICA</v>
      </c>
      <c r="ED94" s="2" t="str">
        <f t="shared" si="51"/>
        <v>NO</v>
      </c>
      <c r="EE94" s="79" t="str">
        <f>IF(ED94="SI",VLOOKUP(AI94,COMPORTAMIENTO!$A$1:$H$2100,7,0),"NO APLICA")</f>
        <v>NO APLICA</v>
      </c>
      <c r="EF94" s="12" t="str">
        <f>IF(ED94="SI",VLOOKUP(A94,'5 TD'!$P$2:$Q$479,2,0),"NO APLICA")</f>
        <v>NO APLICA</v>
      </c>
      <c r="EG94" s="2" t="str">
        <f t="shared" si="52"/>
        <v>NO</v>
      </c>
      <c r="EH94" s="2">
        <f>IF(CZ94="no",0,VLOOKUP(AI94,EXPERIENCIA!$A$1:$C$2100,2,0))</f>
        <v>43</v>
      </c>
      <c r="EI94" s="2">
        <f>IF(CZ94="si",VLOOKUP(A94,'5 TD'!$S$3:$T$2103,2,0),0)</f>
        <v>125</v>
      </c>
      <c r="EJ94" s="2" t="str">
        <f t="shared" si="53"/>
        <v>NO</v>
      </c>
      <c r="EK94" s="2">
        <f>+('3 Planilla Preadjudicación OTIC'!BU94)</f>
        <v>0</v>
      </c>
      <c r="EL94" s="4"/>
      <c r="EQ94" s="86"/>
    </row>
    <row r="95" spans="1:147" ht="15" customHeight="1" x14ac:dyDescent="0.3">
      <c r="A95" s="2">
        <f>+('3 Planilla Preadjudicación OTIC'!A95)</f>
        <v>14421</v>
      </c>
      <c r="B95" s="2" t="str">
        <f>+('3 Planilla Preadjudicación OTIC'!B95)</f>
        <v>65181652-1</v>
      </c>
      <c r="C95" s="4">
        <f>+('3 Planilla Preadjudicación OTIC'!E95)</f>
        <v>2025</v>
      </c>
      <c r="D95" s="4" t="str">
        <f>+('3 Planilla Preadjudicación OTIC'!F95)</f>
        <v>MANDATO</v>
      </c>
      <c r="E95" s="4" t="str">
        <f>+('3 Planilla Preadjudicación OTIC'!G95)</f>
        <v>69253800-5</v>
      </c>
      <c r="F95" s="4" t="str">
        <f>+('3 Planilla Preadjudicación OTIC'!H95)</f>
        <v>I. MUNICIPALIDAD DE LA PINTANA</v>
      </c>
      <c r="G95" s="4"/>
      <c r="H95" s="4"/>
      <c r="I95" s="4" t="str">
        <f>+('3 Planilla Preadjudicación OTIC'!I95)</f>
        <v>BRECHA DIGITAL CERO: ILUMINANDO EL ACCESO A LA INFORMACIÓN DESDE LAS PLATAFORMA DIGITALES</v>
      </c>
      <c r="J95" s="4" t="str">
        <f>+('3 Planilla Preadjudicación OTIC'!J95)</f>
        <v>PF1426</v>
      </c>
      <c r="K95" s="4" t="str">
        <f>+('3 Planilla Preadjudicación OTIC'!K95)</f>
        <v>TÉCNICAS PARA EL EMPRENDIMIENTO</v>
      </c>
      <c r="L95" s="4" t="str">
        <f>+('3 Planilla Preadjudicación OTIC'!L95)</f>
        <v>PF0921</v>
      </c>
      <c r="M95" s="2">
        <f>+('3 Planilla Preadjudicación OTIC'!M95)</f>
        <v>13</v>
      </c>
      <c r="N95" s="4" t="str">
        <f>+('3 Planilla Preadjudicación OTIC'!N95)</f>
        <v>METROPOLITANA</v>
      </c>
      <c r="O95" s="4" t="str">
        <f>+('3 Planilla Preadjudicación OTIC'!O95)</f>
        <v>LA PINTANA</v>
      </c>
      <c r="P95" s="4" t="str">
        <f>+('3 Planilla Preadjudicación OTIC'!P95)</f>
        <v>EMPRENDEDORES/AS INFORMALES O PERSONAS VULNERABLES PERTENECIENTES AL 80% MAS VULNERABLE</v>
      </c>
      <c r="Q95" s="4" t="str">
        <f>+('3 Planilla Preadjudicación OTIC'!Q95)</f>
        <v>PRESENCIAL</v>
      </c>
      <c r="R95" s="4" t="str">
        <f>+('3 Planilla Preadjudicación OTIC'!R95)</f>
        <v>INDEPENDIENTE</v>
      </c>
      <c r="S95" s="4">
        <f>+('3 Planilla Preadjudicación OTIC'!S95)</f>
        <v>23</v>
      </c>
      <c r="T95" s="2">
        <f>+('3 Planilla Preadjudicación OTIC'!T95)</f>
        <v>13</v>
      </c>
      <c r="U95" s="2">
        <f>+('3 Planilla Preadjudicación OTIC'!U95)</f>
        <v>80</v>
      </c>
      <c r="V95" s="2">
        <f>+('3 Planilla Preadjudicación OTIC'!V95)</f>
        <v>12</v>
      </c>
      <c r="W95" s="2">
        <f>+('3 Planilla Preadjudicación OTIC'!W95)</f>
        <v>92</v>
      </c>
      <c r="X95" s="2">
        <f>+('3 Planilla Preadjudicación OTIC'!X95)</f>
        <v>4</v>
      </c>
      <c r="Y95" s="2" t="str">
        <f>+('3 Planilla Preadjudicación OTIC'!Y95)</f>
        <v>SI</v>
      </c>
      <c r="Z95" s="2" t="str">
        <f>+('3 Planilla Preadjudicación OTIC'!Z95)</f>
        <v>NO</v>
      </c>
      <c r="AA95" s="2" t="str">
        <f>+('3 Planilla Preadjudicación OTIC'!AA95)</f>
        <v>SI</v>
      </c>
      <c r="AB95" s="4" t="str">
        <f>+('3 Planilla Preadjudicación OTIC'!AB95)</f>
        <v>SE AJUSTA A PLAN FORMATIVO</v>
      </c>
      <c r="AC95" s="4" t="str">
        <f>+('3 Planilla Preadjudicación OTIC'!AC95)</f>
        <v>HOMBRE Y MUJERES MAYORES DE 45 AÑOS EMPRENDEDORES/AS O ARTESANOS/AS, PERTENECIENTES AL 80% MAS VULNERABLE</v>
      </c>
      <c r="AD95" s="2" t="str">
        <f>+('3 Planilla Preadjudicación OTIC'!AD95)</f>
        <v>NO</v>
      </c>
      <c r="AE95" s="4">
        <f>+('3 Planilla Preadjudicación OTIC'!AE95)</f>
        <v>0</v>
      </c>
      <c r="AF95" s="2" t="str">
        <f>+('3 Planilla Preadjudicación OTIC'!AF95)</f>
        <v>CERRADA</v>
      </c>
      <c r="AG95" s="2">
        <f>+('3 Planilla Preadjudicación OTIC'!AG95)</f>
        <v>23</v>
      </c>
      <c r="AH95" s="2">
        <f>+('3 Planilla Preadjudicación OTIC'!AH95)</f>
        <v>3</v>
      </c>
      <c r="AI95" s="135" t="str">
        <f>+('3 Planilla Preadjudicación OTIC'!AI95)</f>
        <v>76460844-5</v>
      </c>
      <c r="AJ95" s="4" t="str">
        <f>+('3 Planilla Preadjudicación OTIC'!AJ95)</f>
        <v>Servicios de Capacitación Caitec S.A.</v>
      </c>
      <c r="AK95" s="2">
        <f>+('3 Planilla Preadjudicación OTIC'!AK95)</f>
        <v>92</v>
      </c>
      <c r="AL95" s="2">
        <f>+('3 Planilla Preadjudicación OTIC'!AL95)</f>
        <v>23</v>
      </c>
      <c r="AM95" s="12">
        <f>+('3 Planilla Preadjudicación OTIC'!AM95)</f>
        <v>6373</v>
      </c>
      <c r="AN95" s="12">
        <f>+('3 Planilla Preadjudicación OTIC'!AN95)</f>
        <v>160000</v>
      </c>
      <c r="AO95" s="12">
        <f>+('3 Planilla Preadjudicación OTIC'!AO95)</f>
        <v>0</v>
      </c>
      <c r="AP95" s="12">
        <f>+('3 Planilla Preadjudicación OTIC'!AP95)</f>
        <v>7622108</v>
      </c>
      <c r="AQ95" s="12">
        <f>+('3 Planilla Preadjudicación OTIC'!AQ95)</f>
        <v>1196000</v>
      </c>
      <c r="AR95" s="12">
        <f>+('3 Planilla Preadjudicación OTIC'!AR95)</f>
        <v>2080000</v>
      </c>
      <c r="AS95" s="12">
        <f>+('3 Planilla Preadjudicación OTIC'!AS95)</f>
        <v>0</v>
      </c>
      <c r="AT95" s="12">
        <f>+('3 Planilla Preadjudicación OTIC'!AT95)</f>
        <v>0</v>
      </c>
      <c r="AU95" s="12">
        <f>+('3 Planilla Preadjudicación OTIC'!AU95)</f>
        <v>10898108</v>
      </c>
      <c r="AV95" s="2" t="str">
        <f>+('3 Planilla Preadjudicación OTIC'!AV95)</f>
        <v>SI</v>
      </c>
      <c r="AW95" s="4">
        <f>+('3 Planilla Preadjudicación OTIC'!AW95)</f>
        <v>0</v>
      </c>
      <c r="AX95" s="2">
        <f>+('3 Planilla Preadjudicación OTIC'!AX95)</f>
        <v>3</v>
      </c>
      <c r="AY95" s="2">
        <f>+('3 Planilla Preadjudicación OTIC'!AY95)</f>
        <v>5</v>
      </c>
      <c r="AZ95" s="2">
        <f>+('3 Planilla Preadjudicación OTIC'!AZ95)</f>
        <v>0</v>
      </c>
      <c r="BA95" s="2">
        <f>+('3 Planilla Preadjudicación OTIC'!BA95)</f>
        <v>0</v>
      </c>
      <c r="BB95" s="2">
        <f>+('3 Planilla Preadjudicación OTIC'!BB95)</f>
        <v>0</v>
      </c>
      <c r="BC95" s="2">
        <f>+('3 Planilla Preadjudicación OTIC'!BC95)</f>
        <v>0</v>
      </c>
      <c r="BD95" s="2">
        <f>+('3 Planilla Preadjudicación OTIC'!BD95)</f>
        <v>0</v>
      </c>
      <c r="BE95" s="2">
        <f>+('3 Planilla Preadjudicación OTIC'!BE95)</f>
        <v>0</v>
      </c>
      <c r="BF95" s="2">
        <f>+('3 Planilla Preadjudicación OTIC'!BF95)</f>
        <v>0</v>
      </c>
      <c r="BG95" s="2">
        <f>+('3 Planilla Preadjudicación OTIC'!BG95)</f>
        <v>7</v>
      </c>
      <c r="BH95" s="2">
        <f>+('3 Planilla Preadjudicación OTIC'!BH95)</f>
        <v>7</v>
      </c>
      <c r="BI95" s="2">
        <f>+('3 Planilla Preadjudicación OTIC'!BI95)</f>
        <v>7</v>
      </c>
      <c r="BJ95" s="2">
        <f>+('3 Planilla Preadjudicación OTIC'!BJ95)</f>
        <v>7</v>
      </c>
      <c r="BK95" s="2">
        <f>+('3 Planilla Preadjudicación OTIC'!BK95)</f>
        <v>7</v>
      </c>
      <c r="BL95" s="2">
        <f>+('3 Planilla Preadjudicación OTIC'!BL95)</f>
        <v>7</v>
      </c>
      <c r="BM95" s="104">
        <f>ROUND(('3 Planilla Preadjudicación OTIC'!BM95),1)</f>
        <v>6.4</v>
      </c>
      <c r="BN95" s="4" t="str">
        <f>+('3 Planilla Preadjudicación OTIC'!BN95)</f>
        <v>NO</v>
      </c>
      <c r="BO95" s="4">
        <f>+('3 Planilla Preadjudicación OTIC'!BO95)</f>
        <v>0</v>
      </c>
      <c r="BP95" s="4">
        <f>+('3 Planilla Preadjudicación OTIC'!BP95)</f>
        <v>0</v>
      </c>
      <c r="BQ95" s="4">
        <f>+('3 Planilla Preadjudicación OTIC'!BQ95)</f>
        <v>0</v>
      </c>
      <c r="BR95" s="4">
        <f>+('3 Planilla Preadjudicación OTIC'!BR95)</f>
        <v>0</v>
      </c>
      <c r="BS95" s="4">
        <f>+('3 Planilla Preadjudicación OTIC'!BS95)</f>
        <v>0</v>
      </c>
      <c r="BT95" s="4">
        <f>+('3 Planilla Preadjudicación OTIC'!BT95)</f>
        <v>0</v>
      </c>
      <c r="BU95" s="85">
        <f>IF(VLOOKUP(A95,'BD OFICIAL'!$A$1:$AL$2098,7,0)=D95,0,1)</f>
        <v>0</v>
      </c>
      <c r="BV95" s="85">
        <f>IF(VLOOKUP(A95,'BD OFICIAL'!$A$1:$AL$2098,11,0)=J95,0,1)</f>
        <v>0</v>
      </c>
      <c r="BW95" s="85">
        <f>IF(VLOOKUP(A95,'BD OFICIAL'!$A$1:$AL$2098,13,0)=L95,0,1)</f>
        <v>0</v>
      </c>
      <c r="BX95" s="2">
        <f>IF(VLOOKUP(A95,'BD OFICIAL'!$A$1:$AL$2098,16,0)=O95,0,1)</f>
        <v>0</v>
      </c>
      <c r="BY95" s="2">
        <f>IF(VLOOKUP(A95,'BD OFICIAL'!$A$1:$AL$2098,17,0)=P95,0,1)</f>
        <v>0</v>
      </c>
      <c r="BZ95" s="2">
        <f>IF(VLOOKUP(A95,'BD OFICIAL'!$A$1:$AL$2098,19,0)=R95,0,1)</f>
        <v>0</v>
      </c>
      <c r="CA95" s="2">
        <f>IF(VLOOKUP(A95,'BD OFICIAL'!$A$1:$AL$2098,21,0)=T95,0,1)</f>
        <v>0</v>
      </c>
      <c r="CB95" s="2">
        <f>IF(VLOOKUP(A95,'BD OFICIAL'!$A$1:$AL$2098,24,0)=AK95,0,1)</f>
        <v>0</v>
      </c>
      <c r="CC95" s="2">
        <f>IF(VLOOKUP(A95,'BD OFICIAL'!$A$1:$AL$2098,25,0)=X95,0,1)</f>
        <v>0</v>
      </c>
      <c r="CD95" s="2">
        <f>IF(VLOOKUP(A95,'BD OFICIAL'!$A$1:$AL$2098,26,0)=Y95,0,1)</f>
        <v>0</v>
      </c>
      <c r="CE95" s="2">
        <f>IF(VLOOKUP(A95,'BD OFICIAL'!$A$1:$AL$2098,27,0)=Z95,0,1)</f>
        <v>0</v>
      </c>
      <c r="CF95" s="2">
        <f>IF(VLOOKUP(A95,'BD OFICIAL'!$A$1:$AL$2098,28,0)=AA95,0,1)</f>
        <v>0</v>
      </c>
      <c r="CG95" s="2">
        <f>IF(VLOOKUP(A95,'BD OFICIAL'!$A$1:$AL$2098,33,0)=AF95,0,1)</f>
        <v>0</v>
      </c>
      <c r="CH95" s="2">
        <f>IF(VLOOKUP(A95,'BD OFICIAL'!$A$1:$AL$2098,35,0)=AH95,0,1)</f>
        <v>0</v>
      </c>
      <c r="CI95" s="85">
        <f>IF(VLOOKUP(A95,'BD OFICIAL'!$A$1:$AL$2098,34,0)=AL95,0,1)</f>
        <v>0</v>
      </c>
      <c r="CJ95" s="12">
        <f>VLOOKUP(A95,'BD OFICIAL'!$A$1:$AM$2098,36,0)*AM95-AP95</f>
        <v>0</v>
      </c>
      <c r="CK95" s="85" t="str">
        <f t="shared" si="54"/>
        <v>SHMAN</v>
      </c>
      <c r="CL95" s="85" t="str">
        <f t="shared" si="55"/>
        <v>SI</v>
      </c>
      <c r="CM95" s="85" t="str">
        <f t="shared" si="35"/>
        <v>NO</v>
      </c>
      <c r="CN95" s="31">
        <f t="shared" si="36"/>
        <v>0</v>
      </c>
      <c r="CO95" s="31">
        <f t="shared" si="56"/>
        <v>0</v>
      </c>
      <c r="CP95" s="31">
        <f t="shared" si="37"/>
        <v>0</v>
      </c>
      <c r="CQ95" s="31">
        <f>IF(Y95="NO",0,IF(Y95="SI",IF(VLOOKUP(A95,'BD OFICIAL'!$A:$AO,40,0)=AQ95,0,1)))</f>
        <v>0</v>
      </c>
      <c r="CR95" s="31">
        <f>IF(Z95="NO",0,IF(Z95="SI",IF(VLOOKUP(B95,'BD OFICIAL'!$A:$AO,41,0)=AS95,0,1)))</f>
        <v>0</v>
      </c>
      <c r="CS95" s="31">
        <f t="shared" si="57"/>
        <v>0</v>
      </c>
      <c r="CT95" s="31">
        <f t="shared" si="58"/>
        <v>0</v>
      </c>
      <c r="CU95" s="31">
        <f>IF(VLOOKUP(A95,'BD OFICIAL'!$A$1:$AL$1056,31,0)="SI",IF(AT95&gt;0,0,1),IF(AT95=0,0,1))</f>
        <v>0</v>
      </c>
      <c r="CV95" s="31">
        <f t="shared" si="59"/>
        <v>0</v>
      </c>
      <c r="CW95" s="31">
        <f t="shared" si="38"/>
        <v>0</v>
      </c>
      <c r="CX95" s="85" t="str">
        <f t="shared" si="39"/>
        <v>SI</v>
      </c>
      <c r="CY95" s="31">
        <f t="shared" si="40"/>
        <v>0</v>
      </c>
      <c r="CZ95" s="85" t="str">
        <f>IF(ISERROR(VLOOKUP(AI95,EXPERIENCIA!$A$1:$C$2100,1,0)),"NO","SI")</f>
        <v>SI</v>
      </c>
      <c r="DA95" s="85">
        <f>IF(CX95="no","NO APLICA",IF(AX95=0,"ERROR NOTA",IF(AND(AX95&gt;1,CZ95="NO"),"ERROR NOTA",IF(AND(CZ95="NO",AX95=1),0,IF(VLOOKUP(AI95,EXPERIENCIA!$A$1:$C$2100,3,0)=AX95,0,"ERROR NOTA")))))</f>
        <v>0</v>
      </c>
      <c r="DB95" s="85" t="str">
        <f>IF(ISERROR(VLOOKUP(AI95,COMPORTAMIENTO!$A$1:$C$2100,1,0)),"NO","SI")</f>
        <v>SI</v>
      </c>
      <c r="DC95" s="85">
        <f>IF(CX95="NO","NO APLICA",IF(AY95=0,"ERROR NOTA",IF(AND(DB95="NO",AY95=7),0,IF(VLOOKUP(AI95,COMPORTAMIENTO!$A$2:$H$2100,8,0)=AY95,0,"ERROR NOTA"))))</f>
        <v>0</v>
      </c>
      <c r="DD95" s="104">
        <f t="shared" si="41"/>
        <v>0.30000000000000004</v>
      </c>
      <c r="DE95" s="104">
        <f t="shared" si="42"/>
        <v>0.5</v>
      </c>
      <c r="DF95" s="85" t="str">
        <f t="shared" si="60"/>
        <v>SI</v>
      </c>
      <c r="DG95" s="85">
        <f t="shared" si="43"/>
        <v>0</v>
      </c>
      <c r="DH95" s="85">
        <f t="shared" si="44"/>
        <v>0</v>
      </c>
      <c r="DI95" s="85">
        <f t="shared" si="45"/>
        <v>0</v>
      </c>
      <c r="DJ95" s="12">
        <f t="shared" si="46"/>
        <v>7.0000000000000009</v>
      </c>
      <c r="DK95" s="7">
        <f t="shared" si="47"/>
        <v>7.0000000000000009</v>
      </c>
      <c r="DL95" s="12">
        <f t="shared" si="61"/>
        <v>6373</v>
      </c>
      <c r="DM95" s="12">
        <f>VLOOKUP(A95,'5 TD'!$A:$B,2,0)</f>
        <v>6373</v>
      </c>
      <c r="DN95" s="7">
        <f t="shared" si="62"/>
        <v>7</v>
      </c>
      <c r="DO95" s="85" t="str">
        <f t="shared" si="48"/>
        <v>APROBADO</v>
      </c>
      <c r="DP95" s="85" t="str">
        <f t="shared" si="49"/>
        <v>APROBADO</v>
      </c>
      <c r="DQ95" s="7">
        <f t="shared" si="50"/>
        <v>6.4</v>
      </c>
      <c r="DR95" s="85" t="str">
        <f t="shared" si="63"/>
        <v>APROBADO</v>
      </c>
      <c r="DS95" s="2" t="str">
        <f>+('3 Planilla Preadjudicación OTIC'!BN95)</f>
        <v>NO</v>
      </c>
      <c r="DT95" s="2">
        <f>IF(DR95="APROBADO",VLOOKUP(A95,'5 TD'!$D$3:$E$270,2,0),"NO APLICA")</f>
        <v>6.8</v>
      </c>
      <c r="DU95" s="2" t="str">
        <f t="shared" si="64"/>
        <v>NO</v>
      </c>
      <c r="DV95" s="2" t="str">
        <f>IF(DU95="SI",VLOOKUP(A95,'5 TD'!$G$3:$H$270,2,0),"NO APLICA ")</f>
        <v xml:space="preserve">NO APLICA </v>
      </c>
      <c r="DW95" s="2" t="str">
        <f t="shared" si="65"/>
        <v>NO</v>
      </c>
      <c r="DX95" s="2" t="str">
        <f>IF(DW95="SI",VLOOKUP(A95,'5 TD'!$J$4:$K$472,2,0),"NO APLICA")</f>
        <v>NO APLICA</v>
      </c>
      <c r="DY95" s="2" t="str">
        <f t="shared" si="66"/>
        <v>NO APLICA</v>
      </c>
      <c r="DZ95" s="7" t="str">
        <f>IF(DY95="SI",VLOOKUP(A95,'5 TD'!$M$4:$N$350,2,0),"NO APLICA")</f>
        <v>NO APLICA</v>
      </c>
      <c r="EA95" s="2" t="str">
        <f t="shared" si="67"/>
        <v>NO APLICA</v>
      </c>
      <c r="EB95" s="12" t="str">
        <f t="shared" si="68"/>
        <v/>
      </c>
      <c r="EC95" s="12" t="str">
        <f>IF(EA95="SI",VLOOKUP(A95,'5 TD'!$V$4:$W$479,2,0),"NO APLICA")</f>
        <v>NO APLICA</v>
      </c>
      <c r="ED95" s="2" t="str">
        <f t="shared" si="51"/>
        <v>NO</v>
      </c>
      <c r="EE95" s="79" t="str">
        <f>IF(ED95="SI",VLOOKUP(AI95,COMPORTAMIENTO!$A$1:$H$2100,7,0),"NO APLICA")</f>
        <v>NO APLICA</v>
      </c>
      <c r="EF95" s="12" t="str">
        <f>IF(ED95="SI",VLOOKUP(A95,'5 TD'!$P$2:$Q$479,2,0),"NO APLICA")</f>
        <v>NO APLICA</v>
      </c>
      <c r="EG95" s="2" t="str">
        <f t="shared" si="52"/>
        <v>NO</v>
      </c>
      <c r="EH95" s="2">
        <f>IF(CZ95="no",0,VLOOKUP(AI95,EXPERIENCIA!$A$1:$C$2100,2,0))</f>
        <v>43</v>
      </c>
      <c r="EI95" s="2">
        <f>IF(CZ95="si",VLOOKUP(A95,'5 TD'!$S$3:$T$2103,2,0),0)</f>
        <v>125</v>
      </c>
      <c r="EJ95" s="2" t="str">
        <f t="shared" si="53"/>
        <v>NO</v>
      </c>
      <c r="EK95" s="2">
        <f>+('3 Planilla Preadjudicación OTIC'!BU95)</f>
        <v>0</v>
      </c>
      <c r="EL95" s="4"/>
      <c r="EM95" s="3"/>
      <c r="EN95" s="3"/>
      <c r="EQ95" s="86"/>
    </row>
    <row r="96" spans="1:147" s="3" customFormat="1" ht="15" customHeight="1" x14ac:dyDescent="0.3">
      <c r="A96" s="2">
        <f>+('3 Planilla Preadjudicación OTIC'!A96)</f>
        <v>14402</v>
      </c>
      <c r="B96" s="2" t="str">
        <f>+('3 Planilla Preadjudicación OTIC'!B96)</f>
        <v>65181652-1</v>
      </c>
      <c r="C96" s="4">
        <f>+('3 Planilla Preadjudicación OTIC'!E96)</f>
        <v>2025</v>
      </c>
      <c r="D96" s="4" t="str">
        <f>+('3 Planilla Preadjudicación OTIC'!F96)</f>
        <v>MANDATO</v>
      </c>
      <c r="E96" s="4" t="str">
        <f>+('3 Planilla Preadjudicación OTIC'!G96)</f>
        <v>73188700-4</v>
      </c>
      <c r="F96" s="4" t="str">
        <f>+('3 Planilla Preadjudicación OTIC'!H96)</f>
        <v>ONG CASA DE ACOGIDA LA ESPERANZA</v>
      </c>
      <c r="G96" s="4"/>
      <c r="H96" s="4"/>
      <c r="I96" s="4" t="str">
        <f>+('3 Planilla Preadjudicación OTIC'!I96)</f>
        <v>CORTE Y CONFECCIÓN DE CORTINAS Y ROPA DE CASA</v>
      </c>
      <c r="J96" s="4" t="str">
        <f>+('3 Planilla Preadjudicación OTIC'!J96)</f>
        <v>PF0704</v>
      </c>
      <c r="K96" s="4" t="str">
        <f>+('3 Planilla Preadjudicación OTIC'!K96)</f>
        <v/>
      </c>
      <c r="L96" s="4" t="str">
        <f>+('3 Planilla Preadjudicación OTIC'!L96)</f>
        <v/>
      </c>
      <c r="M96" s="2">
        <f>+('3 Planilla Preadjudicación OTIC'!M96)</f>
        <v>13</v>
      </c>
      <c r="N96" s="4" t="str">
        <f>+('3 Planilla Preadjudicación OTIC'!N96)</f>
        <v>METROPOLITANA</v>
      </c>
      <c r="O96" s="4" t="str">
        <f>+('3 Planilla Preadjudicación OTIC'!O96)</f>
        <v>PUDAHUEL</v>
      </c>
      <c r="P96" s="4" t="str">
        <f>+('3 Planilla Preadjudicación OTIC'!P96)</f>
        <v>EMPRENDEDORES/AS INFORMALES O PERSONAS VULNERABLES PERTENECIENTES AL 80% MAS VULNERABLE</v>
      </c>
      <c r="Q96" s="4" t="str">
        <f>+('3 Planilla Preadjudicación OTIC'!Q96)</f>
        <v>PRESENCIAL</v>
      </c>
      <c r="R96" s="4" t="str">
        <f>+('3 Planilla Preadjudicación OTIC'!R96)</f>
        <v>DEPENDIENTE</v>
      </c>
      <c r="S96" s="4">
        <f>+('3 Planilla Preadjudicación OTIC'!S96)</f>
        <v>38</v>
      </c>
      <c r="T96" s="2">
        <f>+('3 Planilla Preadjudicación OTIC'!T96)</f>
        <v>19</v>
      </c>
      <c r="U96" s="2">
        <f>+('3 Planilla Preadjudicación OTIC'!U96)</f>
        <v>150</v>
      </c>
      <c r="V96" s="2">
        <f>+('3 Planilla Preadjudicación OTIC'!V96)</f>
        <v>0</v>
      </c>
      <c r="W96" s="2">
        <f>+('3 Planilla Preadjudicación OTIC'!W96)</f>
        <v>150</v>
      </c>
      <c r="X96" s="2">
        <f>+('3 Planilla Preadjudicación OTIC'!X96)</f>
        <v>4</v>
      </c>
      <c r="Y96" s="2" t="str">
        <f>+('3 Planilla Preadjudicación OTIC'!Y96)</f>
        <v>SI</v>
      </c>
      <c r="Z96" s="2" t="str">
        <f>+('3 Planilla Preadjudicación OTIC'!Z96)</f>
        <v>NO</v>
      </c>
      <c r="AA96" s="2" t="str">
        <f>+('3 Planilla Preadjudicación OTIC'!AA96)</f>
        <v>NO</v>
      </c>
      <c r="AB96" s="4" t="str">
        <f>+('3 Planilla Preadjudicación OTIC'!AB96)</f>
        <v>SE AJUSTA A PLAN FORMATIVO</v>
      </c>
      <c r="AC96" s="4" t="str">
        <f>+('3 Planilla Preadjudicación OTIC'!AC96)</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96" s="2" t="str">
        <f>+('3 Planilla Preadjudicación OTIC'!AD96)</f>
        <v>NO</v>
      </c>
      <c r="AE96" s="4">
        <f>+('3 Planilla Preadjudicación OTIC'!AE96)</f>
        <v>0</v>
      </c>
      <c r="AF96" s="2" t="str">
        <f>+('3 Planilla Preadjudicación OTIC'!AF96)</f>
        <v>CERRADA</v>
      </c>
      <c r="AG96" s="2">
        <f>+('3 Planilla Preadjudicación OTIC'!AG96)</f>
        <v>38</v>
      </c>
      <c r="AH96" s="2">
        <f>+('3 Planilla Preadjudicación OTIC'!AH96)</f>
        <v>3</v>
      </c>
      <c r="AI96" s="135" t="str">
        <f>+('3 Planilla Preadjudicación OTIC'!AI96)</f>
        <v>76460844-5</v>
      </c>
      <c r="AJ96" s="4" t="str">
        <f>+('3 Planilla Preadjudicación OTIC'!AJ96)</f>
        <v>Servicios de Capacitación Caitec S.A.</v>
      </c>
      <c r="AK96" s="2">
        <f>+('3 Planilla Preadjudicación OTIC'!AK96)</f>
        <v>150</v>
      </c>
      <c r="AL96" s="2">
        <f>+('3 Planilla Preadjudicación OTIC'!AL96)</f>
        <v>38</v>
      </c>
      <c r="AM96" s="12">
        <f>+('3 Planilla Preadjudicación OTIC'!AM96)</f>
        <v>6373</v>
      </c>
      <c r="AN96" s="12">
        <f>+('3 Planilla Preadjudicación OTIC'!AN96)</f>
        <v>0</v>
      </c>
      <c r="AO96" s="12">
        <f>+('3 Planilla Preadjudicación OTIC'!AO96)</f>
        <v>0</v>
      </c>
      <c r="AP96" s="12">
        <f>+('3 Planilla Preadjudicación OTIC'!AP96)</f>
        <v>18163050</v>
      </c>
      <c r="AQ96" s="12">
        <f>+('3 Planilla Preadjudicación OTIC'!AQ96)</f>
        <v>2888000</v>
      </c>
      <c r="AR96" s="12">
        <f>+('3 Planilla Preadjudicación OTIC'!AR96)</f>
        <v>0</v>
      </c>
      <c r="AS96" s="12">
        <f>+('3 Planilla Preadjudicación OTIC'!AS96)</f>
        <v>0</v>
      </c>
      <c r="AT96" s="12">
        <f>+('3 Planilla Preadjudicación OTIC'!AT96)</f>
        <v>0</v>
      </c>
      <c r="AU96" s="12">
        <f>+('3 Planilla Preadjudicación OTIC'!AU96)</f>
        <v>21051050</v>
      </c>
      <c r="AV96" s="2" t="str">
        <f>+('3 Planilla Preadjudicación OTIC'!AV96)</f>
        <v>SI</v>
      </c>
      <c r="AW96" s="4">
        <f>+('3 Planilla Preadjudicación OTIC'!AW96)</f>
        <v>0</v>
      </c>
      <c r="AX96" s="2">
        <f>+('3 Planilla Preadjudicación OTIC'!AX96)</f>
        <v>3</v>
      </c>
      <c r="AY96" s="2">
        <f>+('3 Planilla Preadjudicación OTIC'!AY96)</f>
        <v>5</v>
      </c>
      <c r="AZ96" s="2">
        <f>+('3 Planilla Preadjudicación OTIC'!AZ96)</f>
        <v>0</v>
      </c>
      <c r="BA96" s="2">
        <f>+('3 Planilla Preadjudicación OTIC'!BA96)</f>
        <v>0</v>
      </c>
      <c r="BB96" s="2">
        <f>+('3 Planilla Preadjudicación OTIC'!BB96)</f>
        <v>0</v>
      </c>
      <c r="BC96" s="2">
        <f>+('3 Planilla Preadjudicación OTIC'!BC96)</f>
        <v>0</v>
      </c>
      <c r="BD96" s="2">
        <f>+('3 Planilla Preadjudicación OTIC'!BD96)</f>
        <v>0</v>
      </c>
      <c r="BE96" s="2">
        <f>+('3 Planilla Preadjudicación OTIC'!BE96)</f>
        <v>0</v>
      </c>
      <c r="BF96" s="2">
        <f>+('3 Planilla Preadjudicación OTIC'!BF96)</f>
        <v>0</v>
      </c>
      <c r="BG96" s="2">
        <f>+('3 Planilla Preadjudicación OTIC'!BG96)</f>
        <v>7</v>
      </c>
      <c r="BH96" s="2">
        <f>+('3 Planilla Preadjudicación OTIC'!BH96)</f>
        <v>7</v>
      </c>
      <c r="BI96" s="2">
        <f>+('3 Planilla Preadjudicación OTIC'!BI96)</f>
        <v>7</v>
      </c>
      <c r="BJ96" s="2">
        <f>+('3 Planilla Preadjudicación OTIC'!BJ96)</f>
        <v>7</v>
      </c>
      <c r="BK96" s="2">
        <f>+('3 Planilla Preadjudicación OTIC'!BK96)</f>
        <v>7</v>
      </c>
      <c r="BL96" s="218">
        <f>+('3 Planilla Preadjudicación OTIC'!BL96)</f>
        <v>7</v>
      </c>
      <c r="BM96" s="104">
        <f>ROUND(('3 Planilla Preadjudicación OTIC'!BM96),1)</f>
        <v>6.4</v>
      </c>
      <c r="BN96" s="4" t="str">
        <f>+('3 Planilla Preadjudicación OTIC'!BN96)</f>
        <v>NO</v>
      </c>
      <c r="BO96" s="4">
        <f>+('3 Planilla Preadjudicación OTIC'!BO96)</f>
        <v>0</v>
      </c>
      <c r="BP96" s="4">
        <f>+('3 Planilla Preadjudicación OTIC'!BP96)</f>
        <v>0</v>
      </c>
      <c r="BQ96" s="4">
        <f>+('3 Planilla Preadjudicación OTIC'!BQ96)</f>
        <v>0</v>
      </c>
      <c r="BR96" s="4">
        <f>+('3 Planilla Preadjudicación OTIC'!BR96)</f>
        <v>0</v>
      </c>
      <c r="BS96" s="4">
        <f>+('3 Planilla Preadjudicación OTIC'!BS96)</f>
        <v>0</v>
      </c>
      <c r="BT96" s="4">
        <f>+('3 Planilla Preadjudicación OTIC'!BT96)</f>
        <v>0</v>
      </c>
      <c r="BU96" s="85">
        <f>IF(VLOOKUP(A96,'BD OFICIAL'!$A$1:$AL$2098,7,0)=D96,0,1)</f>
        <v>0</v>
      </c>
      <c r="BV96" s="85">
        <f>IF(VLOOKUP(A96,'BD OFICIAL'!$A$1:$AL$2098,11,0)=J96,0,1)</f>
        <v>0</v>
      </c>
      <c r="BW96" s="85">
        <f>IF(VLOOKUP(A96,'BD OFICIAL'!$A$1:$AL$2098,13,0)=L96,0,1)</f>
        <v>0</v>
      </c>
      <c r="BX96" s="2">
        <f>IF(VLOOKUP(A96,'BD OFICIAL'!$A$1:$AL$2098,16,0)=O96,0,1)</f>
        <v>0</v>
      </c>
      <c r="BY96" s="2">
        <f>IF(VLOOKUP(A96,'BD OFICIAL'!$A$1:$AL$2098,17,0)=P96,0,1)</f>
        <v>0</v>
      </c>
      <c r="BZ96" s="2">
        <f>IF(VLOOKUP(A96,'BD OFICIAL'!$A$1:$AL$2098,19,0)=R96,0,1)</f>
        <v>0</v>
      </c>
      <c r="CA96" s="2">
        <f>IF(VLOOKUP(A96,'BD OFICIAL'!$A$1:$AL$2098,21,0)=T96,0,1)</f>
        <v>0</v>
      </c>
      <c r="CB96" s="2">
        <f>IF(VLOOKUP(A96,'BD OFICIAL'!$A$1:$AL$2098,24,0)=AK96,0,1)</f>
        <v>0</v>
      </c>
      <c r="CC96" s="2">
        <f>IF(VLOOKUP(A96,'BD OFICIAL'!$A$1:$AL$2098,25,0)=X96,0,1)</f>
        <v>0</v>
      </c>
      <c r="CD96" s="2">
        <f>IF(VLOOKUP(A96,'BD OFICIAL'!$A$1:$AL$2098,26,0)=Y96,0,1)</f>
        <v>0</v>
      </c>
      <c r="CE96" s="2">
        <f>IF(VLOOKUP(A96,'BD OFICIAL'!$A$1:$AL$2098,27,0)=Z96,0,1)</f>
        <v>0</v>
      </c>
      <c r="CF96" s="2">
        <f>IF(VLOOKUP(A96,'BD OFICIAL'!$A$1:$AL$2098,28,0)=AA96,0,1)</f>
        <v>0</v>
      </c>
      <c r="CG96" s="2">
        <f>IF(VLOOKUP(A96,'BD OFICIAL'!$A$1:$AL$2098,33,0)=AF96,0,1)</f>
        <v>0</v>
      </c>
      <c r="CH96" s="2">
        <f>IF(VLOOKUP(A96,'BD OFICIAL'!$A$1:$AL$2098,35,0)=AH96,0,1)</f>
        <v>0</v>
      </c>
      <c r="CI96" s="85">
        <f>IF(VLOOKUP(A96,'BD OFICIAL'!$A$1:$AL$2098,34,0)=AL96,0,1)</f>
        <v>0</v>
      </c>
      <c r="CJ96" s="12">
        <f>VLOOKUP(A96,'BD OFICIAL'!$A$1:$AM$2098,36,0)*AM96-AP96</f>
        <v>0</v>
      </c>
      <c r="CK96" s="85" t="str">
        <f t="shared" si="54"/>
        <v>SSH</v>
      </c>
      <c r="CL96" s="85" t="str">
        <f t="shared" si="55"/>
        <v>SI</v>
      </c>
      <c r="CM96" s="85" t="str">
        <f t="shared" si="35"/>
        <v>NO</v>
      </c>
      <c r="CN96" s="31">
        <f t="shared" si="36"/>
        <v>0</v>
      </c>
      <c r="CO96" s="31">
        <f t="shared" si="56"/>
        <v>0</v>
      </c>
      <c r="CP96" s="31">
        <f t="shared" si="37"/>
        <v>0</v>
      </c>
      <c r="CQ96" s="31">
        <f>IF(Y96="NO",0,IF(Y96="SI",IF(VLOOKUP(A96,'BD OFICIAL'!$A:$AO,40,0)=AQ96,0,1)))</f>
        <v>0</v>
      </c>
      <c r="CR96" s="31">
        <f>IF(Z96="NO",0,IF(Z96="SI",IF(VLOOKUP(B96,'BD OFICIAL'!$A:$AO,41,0)=AS96,0,1)))</f>
        <v>0</v>
      </c>
      <c r="CS96" s="31">
        <f t="shared" si="57"/>
        <v>0</v>
      </c>
      <c r="CT96" s="31">
        <f t="shared" si="58"/>
        <v>0</v>
      </c>
      <c r="CU96" s="31">
        <f>IF(VLOOKUP(A96,'BD OFICIAL'!$A$1:$AL$1056,31,0)="SI",IF(AT96&gt;0,0,1),IF(AT96=0,0,1))</f>
        <v>0</v>
      </c>
      <c r="CV96" s="31">
        <f t="shared" si="59"/>
        <v>0</v>
      </c>
      <c r="CW96" s="31">
        <f t="shared" si="38"/>
        <v>0</v>
      </c>
      <c r="CX96" s="85" t="str">
        <f t="shared" si="39"/>
        <v>SI</v>
      </c>
      <c r="CY96" s="31">
        <f t="shared" si="40"/>
        <v>0</v>
      </c>
      <c r="CZ96" s="85" t="str">
        <f>IF(ISERROR(VLOOKUP(AI96,EXPERIENCIA!$A$1:$C$2100,1,0)),"NO","SI")</f>
        <v>SI</v>
      </c>
      <c r="DA96" s="85">
        <f>IF(CX96="no","NO APLICA",IF(AX96=0,"ERROR NOTA",IF(AND(AX96&gt;1,CZ96="NO"),"ERROR NOTA",IF(AND(CZ96="NO",AX96=1),0,IF(VLOOKUP(AI96,EXPERIENCIA!$A$1:$C$2100,3,0)=AX96,0,"ERROR NOTA")))))</f>
        <v>0</v>
      </c>
      <c r="DB96" s="85" t="str">
        <f>IF(ISERROR(VLOOKUP(AI96,COMPORTAMIENTO!$A$1:$C$2100,1,0)),"NO","SI")</f>
        <v>SI</v>
      </c>
      <c r="DC96" s="85">
        <f>IF(CX96="NO","NO APLICA",IF(AY96=0,"ERROR NOTA",IF(AND(DB96="NO",AY96=7),0,IF(VLOOKUP(AI96,COMPORTAMIENTO!$A$2:$H$2100,8,0)=AY96,0,"ERROR NOTA"))))</f>
        <v>0</v>
      </c>
      <c r="DD96" s="104">
        <f t="shared" si="41"/>
        <v>0.30000000000000004</v>
      </c>
      <c r="DE96" s="104">
        <f t="shared" si="42"/>
        <v>0.5</v>
      </c>
      <c r="DF96" s="85" t="str">
        <f t="shared" si="60"/>
        <v>SI</v>
      </c>
      <c r="DG96" s="85">
        <f t="shared" si="43"/>
        <v>0</v>
      </c>
      <c r="DH96" s="85">
        <f t="shared" si="44"/>
        <v>0</v>
      </c>
      <c r="DI96" s="85">
        <f t="shared" si="45"/>
        <v>0</v>
      </c>
      <c r="DJ96" s="12">
        <f t="shared" si="46"/>
        <v>7.0000000000000009</v>
      </c>
      <c r="DK96" s="7">
        <f t="shared" si="47"/>
        <v>7.0000000000000009</v>
      </c>
      <c r="DL96" s="12">
        <f t="shared" si="61"/>
        <v>6373</v>
      </c>
      <c r="DM96" s="12">
        <f>VLOOKUP(A96,'5 TD'!$A:$B,2,0)</f>
        <v>6373</v>
      </c>
      <c r="DN96" s="7">
        <f t="shared" si="62"/>
        <v>7</v>
      </c>
      <c r="DO96" s="85" t="str">
        <f t="shared" si="48"/>
        <v>APROBADO</v>
      </c>
      <c r="DP96" s="85" t="str">
        <f t="shared" si="49"/>
        <v>APROBADO</v>
      </c>
      <c r="DQ96" s="7">
        <f t="shared" si="50"/>
        <v>6.4</v>
      </c>
      <c r="DR96" s="85" t="str">
        <f t="shared" si="63"/>
        <v>APROBADO</v>
      </c>
      <c r="DS96" s="2" t="str">
        <f>+('3 Planilla Preadjudicación OTIC'!BN96)</f>
        <v>NO</v>
      </c>
      <c r="DT96" s="2">
        <f>IF(DR96="APROBADO",VLOOKUP(A96,'5 TD'!$D$3:$E$270,2,0),"NO APLICA")</f>
        <v>7</v>
      </c>
      <c r="DU96" s="2" t="str">
        <f t="shared" si="64"/>
        <v>NO</v>
      </c>
      <c r="DV96" s="2" t="str">
        <f>IF(DU96="SI",VLOOKUP(A96,'5 TD'!$G$3:$H$270,2,0),"NO APLICA ")</f>
        <v xml:space="preserve">NO APLICA </v>
      </c>
      <c r="DW96" s="2" t="str">
        <f t="shared" si="65"/>
        <v>NO</v>
      </c>
      <c r="DX96" s="2" t="str">
        <f>IF(DW96="SI",VLOOKUP(A96,'5 TD'!$J$4:$K$472,2,0),"NO APLICA")</f>
        <v>NO APLICA</v>
      </c>
      <c r="DY96" s="2" t="str">
        <f t="shared" si="66"/>
        <v>NO APLICA</v>
      </c>
      <c r="DZ96" s="7" t="str">
        <f>IF(DY96="SI",VLOOKUP(A96,'5 TD'!$M$4:$N$350,2,0),"NO APLICA")</f>
        <v>NO APLICA</v>
      </c>
      <c r="EA96" s="2" t="str">
        <f t="shared" si="67"/>
        <v>NO APLICA</v>
      </c>
      <c r="EB96" s="12" t="str">
        <f t="shared" si="68"/>
        <v/>
      </c>
      <c r="EC96" s="12" t="str">
        <f>IF(EA96="SI",VLOOKUP(A96,'5 TD'!$V$4:$W$479,2,0),"NO APLICA")</f>
        <v>NO APLICA</v>
      </c>
      <c r="ED96" s="2" t="str">
        <f t="shared" si="51"/>
        <v>NO</v>
      </c>
      <c r="EE96" s="79" t="str">
        <f>IF(ED96="SI",VLOOKUP(AI96,COMPORTAMIENTO!$A$1:$H$2100,7,0),"NO APLICA")</f>
        <v>NO APLICA</v>
      </c>
      <c r="EF96" s="12" t="str">
        <f>IF(ED96="SI",VLOOKUP(A96,'5 TD'!$P$2:$Q$479,2,0),"NO APLICA")</f>
        <v>NO APLICA</v>
      </c>
      <c r="EG96" s="2" t="str">
        <f t="shared" si="52"/>
        <v>NO</v>
      </c>
      <c r="EH96" s="2">
        <f>IF(CZ96="no",0,VLOOKUP(AI96,EXPERIENCIA!$A$1:$C$2100,2,0))</f>
        <v>43</v>
      </c>
      <c r="EI96" s="2">
        <f>IF(CZ96="si",VLOOKUP(A96,'5 TD'!$S$3:$T$2103,2,0),0)</f>
        <v>254</v>
      </c>
      <c r="EJ96" s="2" t="str">
        <f t="shared" si="53"/>
        <v>NO</v>
      </c>
      <c r="EK96" s="2">
        <f>+('3 Planilla Preadjudicación OTIC'!BU96)</f>
        <v>0</v>
      </c>
      <c r="EL96" s="4"/>
      <c r="EQ96" s="86"/>
    </row>
    <row r="97" spans="1:147" ht="15" customHeight="1" x14ac:dyDescent="0.3">
      <c r="A97" s="2">
        <f>+('3 Planilla Preadjudicación OTIC'!A97)</f>
        <v>14404</v>
      </c>
      <c r="B97" s="2" t="str">
        <f>+('3 Planilla Preadjudicación OTIC'!B97)</f>
        <v>65181652-1</v>
      </c>
      <c r="C97" s="4">
        <f>+('3 Planilla Preadjudicación OTIC'!E97)</f>
        <v>2025</v>
      </c>
      <c r="D97" s="4" t="str">
        <f>+('3 Planilla Preadjudicación OTIC'!F97)</f>
        <v>MANDATO</v>
      </c>
      <c r="E97" s="4" t="str">
        <f>+('3 Planilla Preadjudicación OTIC'!G97)</f>
        <v>73188700-4</v>
      </c>
      <c r="F97" s="4" t="str">
        <f>+('3 Planilla Preadjudicación OTIC'!H97)</f>
        <v>ONG CASA DE ACOGIDA LA ESPERANZA</v>
      </c>
      <c r="G97" s="4"/>
      <c r="H97" s="4"/>
      <c r="I97" s="4" t="str">
        <f>+('3 Planilla Preadjudicación OTIC'!I97)</f>
        <v>CORTE Y CONFECCIÓN DE CORTINAS Y ROPA DE CASA</v>
      </c>
      <c r="J97" s="4" t="str">
        <f>+('3 Planilla Preadjudicación OTIC'!J97)</f>
        <v>PF0704</v>
      </c>
      <c r="K97" s="4" t="str">
        <f>+('3 Planilla Preadjudicación OTIC'!K97)</f>
        <v/>
      </c>
      <c r="L97" s="4" t="str">
        <f>+('3 Planilla Preadjudicación OTIC'!L97)</f>
        <v/>
      </c>
      <c r="M97" s="2">
        <f>+('3 Planilla Preadjudicación OTIC'!M97)</f>
        <v>13</v>
      </c>
      <c r="N97" s="4" t="str">
        <f>+('3 Planilla Preadjudicación OTIC'!N97)</f>
        <v>METROPOLITANA</v>
      </c>
      <c r="O97" s="4" t="str">
        <f>+('3 Planilla Preadjudicación OTIC'!O97)</f>
        <v>LA GRANJA</v>
      </c>
      <c r="P97" s="4" t="str">
        <f>+('3 Planilla Preadjudicación OTIC'!P97)</f>
        <v>EMPRENDEDORES/AS INFORMALES O PERSONAS VULNERABLES PERTENECIENTES AL 80% MAS VULNERABLE</v>
      </c>
      <c r="Q97" s="4" t="str">
        <f>+('3 Planilla Preadjudicación OTIC'!Q97)</f>
        <v>PRESENCIAL</v>
      </c>
      <c r="R97" s="4" t="str">
        <f>+('3 Planilla Preadjudicación OTIC'!R97)</f>
        <v>DEPENDIENTE</v>
      </c>
      <c r="S97" s="4">
        <f>+('3 Planilla Preadjudicación OTIC'!S97)</f>
        <v>38</v>
      </c>
      <c r="T97" s="2">
        <f>+('3 Planilla Preadjudicación OTIC'!T97)</f>
        <v>20</v>
      </c>
      <c r="U97" s="2">
        <f>+('3 Planilla Preadjudicación OTIC'!U97)</f>
        <v>150</v>
      </c>
      <c r="V97" s="2">
        <f>+('3 Planilla Preadjudicación OTIC'!V97)</f>
        <v>0</v>
      </c>
      <c r="W97" s="2">
        <f>+('3 Planilla Preadjudicación OTIC'!W97)</f>
        <v>150</v>
      </c>
      <c r="X97" s="2">
        <f>+('3 Planilla Preadjudicación OTIC'!X97)</f>
        <v>4</v>
      </c>
      <c r="Y97" s="2" t="str">
        <f>+('3 Planilla Preadjudicación OTIC'!Y97)</f>
        <v>SI</v>
      </c>
      <c r="Z97" s="2" t="str">
        <f>+('3 Planilla Preadjudicación OTIC'!Z97)</f>
        <v>NO</v>
      </c>
      <c r="AA97" s="2" t="str">
        <f>+('3 Planilla Preadjudicación OTIC'!AA97)</f>
        <v>NO</v>
      </c>
      <c r="AB97" s="4" t="str">
        <f>+('3 Planilla Preadjudicación OTIC'!AB97)</f>
        <v>SE AJUSTA A PLAN FORMATIVO</v>
      </c>
      <c r="AC97" s="4" t="str">
        <f>+('3 Planilla Preadjudicación OTIC'!AC97)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97" s="2" t="str">
        <f>+('3 Planilla Preadjudicación OTIC'!AD97)</f>
        <v>NO</v>
      </c>
      <c r="AE97" s="4">
        <f>+('3 Planilla Preadjudicación OTIC'!AE97)</f>
        <v>0</v>
      </c>
      <c r="AF97" s="2" t="str">
        <f>+('3 Planilla Preadjudicación OTIC'!AF97)</f>
        <v>CERRADA</v>
      </c>
      <c r="AG97" s="2">
        <f>+('3 Planilla Preadjudicación OTIC'!AG97)</f>
        <v>38</v>
      </c>
      <c r="AH97" s="2">
        <f>+('3 Planilla Preadjudicación OTIC'!AH97)</f>
        <v>3</v>
      </c>
      <c r="AI97" s="135" t="str">
        <f>+('3 Planilla Preadjudicación OTIC'!AI97)</f>
        <v>76460844-5</v>
      </c>
      <c r="AJ97" s="4" t="str">
        <f>+('3 Planilla Preadjudicación OTIC'!AJ97)</f>
        <v>Servicios de Capacitación Caitec S.A.</v>
      </c>
      <c r="AK97" s="2">
        <f>+('3 Planilla Preadjudicación OTIC'!AK97)</f>
        <v>150</v>
      </c>
      <c r="AL97" s="2">
        <f>+('3 Planilla Preadjudicación OTIC'!AL97)</f>
        <v>38</v>
      </c>
      <c r="AM97" s="12">
        <f>+('3 Planilla Preadjudicación OTIC'!AM97)</f>
        <v>6373</v>
      </c>
      <c r="AN97" s="12">
        <f>+('3 Planilla Preadjudicación OTIC'!AN97)</f>
        <v>0</v>
      </c>
      <c r="AO97" s="12">
        <f>+('3 Planilla Preadjudicación OTIC'!AO97)</f>
        <v>0</v>
      </c>
      <c r="AP97" s="12">
        <f>+('3 Planilla Preadjudicación OTIC'!AP97)</f>
        <v>19119000</v>
      </c>
      <c r="AQ97" s="12">
        <f>+('3 Planilla Preadjudicación OTIC'!AQ97)</f>
        <v>3040000</v>
      </c>
      <c r="AR97" s="12">
        <f>+('3 Planilla Preadjudicación OTIC'!AR97)</f>
        <v>0</v>
      </c>
      <c r="AS97" s="12">
        <f>+('3 Planilla Preadjudicación OTIC'!AS97)</f>
        <v>0</v>
      </c>
      <c r="AT97" s="12">
        <f>+('3 Planilla Preadjudicación OTIC'!AT97)</f>
        <v>0</v>
      </c>
      <c r="AU97" s="12">
        <f>+('3 Planilla Preadjudicación OTIC'!AU97)</f>
        <v>22159000</v>
      </c>
      <c r="AV97" s="2" t="str">
        <f>+('3 Planilla Preadjudicación OTIC'!AV97)</f>
        <v>SI</v>
      </c>
      <c r="AW97" s="4">
        <f>+('3 Planilla Preadjudicación OTIC'!AW97)</f>
        <v>0</v>
      </c>
      <c r="AX97" s="2">
        <f>+('3 Planilla Preadjudicación OTIC'!AX97)</f>
        <v>3</v>
      </c>
      <c r="AY97" s="2">
        <f>+('3 Planilla Preadjudicación OTIC'!AY97)</f>
        <v>5</v>
      </c>
      <c r="AZ97" s="2">
        <f>+('3 Planilla Preadjudicación OTIC'!AZ97)</f>
        <v>0</v>
      </c>
      <c r="BA97" s="2">
        <f>+('3 Planilla Preadjudicación OTIC'!BA97)</f>
        <v>0</v>
      </c>
      <c r="BB97" s="2">
        <f>+('3 Planilla Preadjudicación OTIC'!BB97)</f>
        <v>0</v>
      </c>
      <c r="BC97" s="2">
        <f>+('3 Planilla Preadjudicación OTIC'!BC97)</f>
        <v>0</v>
      </c>
      <c r="BD97" s="2">
        <f>+('3 Planilla Preadjudicación OTIC'!BD97)</f>
        <v>0</v>
      </c>
      <c r="BE97" s="2">
        <f>+('3 Planilla Preadjudicación OTIC'!BE97)</f>
        <v>0</v>
      </c>
      <c r="BF97" s="2">
        <f>+('3 Planilla Preadjudicación OTIC'!BF97)</f>
        <v>0</v>
      </c>
      <c r="BG97" s="2">
        <f>+('3 Planilla Preadjudicación OTIC'!BG97)</f>
        <v>7</v>
      </c>
      <c r="BH97" s="2">
        <f>+('3 Planilla Preadjudicación OTIC'!BH97)</f>
        <v>7</v>
      </c>
      <c r="BI97" s="2">
        <f>+('3 Planilla Preadjudicación OTIC'!BI97)</f>
        <v>7</v>
      </c>
      <c r="BJ97" s="2">
        <f>+('3 Planilla Preadjudicación OTIC'!BJ97)</f>
        <v>7</v>
      </c>
      <c r="BK97" s="2">
        <f>+('3 Planilla Preadjudicación OTIC'!BK97)</f>
        <v>7</v>
      </c>
      <c r="BL97" s="2">
        <f>+('3 Planilla Preadjudicación OTIC'!BL97)</f>
        <v>7</v>
      </c>
      <c r="BM97" s="104">
        <f>ROUND(('3 Planilla Preadjudicación OTIC'!BM97),1)</f>
        <v>6.4</v>
      </c>
      <c r="BN97" s="4" t="str">
        <f>+('3 Planilla Preadjudicación OTIC'!BN97)</f>
        <v>NO</v>
      </c>
      <c r="BO97" s="4">
        <f>+('3 Planilla Preadjudicación OTIC'!BO97)</f>
        <v>0</v>
      </c>
      <c r="BP97" s="4">
        <f>+('3 Planilla Preadjudicación OTIC'!BP97)</f>
        <v>0</v>
      </c>
      <c r="BQ97" s="4">
        <f>+('3 Planilla Preadjudicación OTIC'!BQ97)</f>
        <v>0</v>
      </c>
      <c r="BR97" s="4">
        <f>+('3 Planilla Preadjudicación OTIC'!BR97)</f>
        <v>0</v>
      </c>
      <c r="BS97" s="4">
        <f>+('3 Planilla Preadjudicación OTIC'!BS97)</f>
        <v>0</v>
      </c>
      <c r="BT97" s="4">
        <f>+('3 Planilla Preadjudicación OTIC'!BT97)</f>
        <v>0</v>
      </c>
      <c r="BU97" s="85">
        <f>IF(VLOOKUP(A97,'BD OFICIAL'!$A$1:$AL$2098,7,0)=D97,0,1)</f>
        <v>0</v>
      </c>
      <c r="BV97" s="85">
        <f>IF(VLOOKUP(A97,'BD OFICIAL'!$A$1:$AL$2098,11,0)=J97,0,1)</f>
        <v>0</v>
      </c>
      <c r="BW97" s="85">
        <f>IF(VLOOKUP(A97,'BD OFICIAL'!$A$1:$AL$2098,13,0)=L97,0,1)</f>
        <v>0</v>
      </c>
      <c r="BX97" s="2">
        <f>IF(VLOOKUP(A97,'BD OFICIAL'!$A$1:$AL$2098,16,0)=O97,0,1)</f>
        <v>0</v>
      </c>
      <c r="BY97" s="2">
        <f>IF(VLOOKUP(A97,'BD OFICIAL'!$A$1:$AL$2098,17,0)=P97,0,1)</f>
        <v>0</v>
      </c>
      <c r="BZ97" s="2">
        <f>IF(VLOOKUP(A97,'BD OFICIAL'!$A$1:$AL$2098,19,0)=R97,0,1)</f>
        <v>0</v>
      </c>
      <c r="CA97" s="2">
        <f>IF(VLOOKUP(A97,'BD OFICIAL'!$A$1:$AL$2098,21,0)=T97,0,1)</f>
        <v>0</v>
      </c>
      <c r="CB97" s="2">
        <f>IF(VLOOKUP(A97,'BD OFICIAL'!$A$1:$AL$2098,24,0)=AK97,0,1)</f>
        <v>0</v>
      </c>
      <c r="CC97" s="2">
        <f>IF(VLOOKUP(A97,'BD OFICIAL'!$A$1:$AL$2098,25,0)=X97,0,1)</f>
        <v>0</v>
      </c>
      <c r="CD97" s="2">
        <f>IF(VLOOKUP(A97,'BD OFICIAL'!$A$1:$AL$2098,26,0)=Y97,0,1)</f>
        <v>0</v>
      </c>
      <c r="CE97" s="2">
        <f>IF(VLOOKUP(A97,'BD OFICIAL'!$A$1:$AL$2098,27,0)=Z97,0,1)</f>
        <v>0</v>
      </c>
      <c r="CF97" s="2">
        <f>IF(VLOOKUP(A97,'BD OFICIAL'!$A$1:$AL$2098,28,0)=AA97,0,1)</f>
        <v>0</v>
      </c>
      <c r="CG97" s="2">
        <f>IF(VLOOKUP(A97,'BD OFICIAL'!$A$1:$AL$2098,33,0)=AF97,0,1)</f>
        <v>0</v>
      </c>
      <c r="CH97" s="2">
        <f>IF(VLOOKUP(A97,'BD OFICIAL'!$A$1:$AL$2098,35,0)=AH97,0,1)</f>
        <v>0</v>
      </c>
      <c r="CI97" s="85">
        <f>IF(VLOOKUP(A97,'BD OFICIAL'!$A$1:$AL$2098,34,0)=AL97,0,1)</f>
        <v>0</v>
      </c>
      <c r="CJ97" s="12">
        <f>VLOOKUP(A97,'BD OFICIAL'!$A$1:$AM$2098,36,0)*AM97-AP97</f>
        <v>0</v>
      </c>
      <c r="CK97" s="85" t="str">
        <f t="shared" si="54"/>
        <v>SSH</v>
      </c>
      <c r="CL97" s="85" t="str">
        <f t="shared" si="55"/>
        <v>SI</v>
      </c>
      <c r="CM97" s="85" t="str">
        <f t="shared" si="35"/>
        <v>NO</v>
      </c>
      <c r="CN97" s="31">
        <f t="shared" si="36"/>
        <v>0</v>
      </c>
      <c r="CO97" s="31">
        <f t="shared" si="56"/>
        <v>0</v>
      </c>
      <c r="CP97" s="31">
        <f t="shared" si="37"/>
        <v>0</v>
      </c>
      <c r="CQ97" s="31">
        <f>IF(Y97="NO",0,IF(Y97="SI",IF(VLOOKUP(A97,'BD OFICIAL'!$A:$AO,40,0)=AQ97,0,1)))</f>
        <v>0</v>
      </c>
      <c r="CR97" s="31">
        <f>IF(Z97="NO",0,IF(Z97="SI",IF(VLOOKUP(B97,'BD OFICIAL'!$A:$AO,41,0)=AS97,0,1)))</f>
        <v>0</v>
      </c>
      <c r="CS97" s="31">
        <f t="shared" si="57"/>
        <v>0</v>
      </c>
      <c r="CT97" s="31">
        <f t="shared" si="58"/>
        <v>0</v>
      </c>
      <c r="CU97" s="31">
        <f>IF(VLOOKUP(A97,'BD OFICIAL'!$A$1:$AL$1056,31,0)="SI",IF(AT97&gt;0,0,1),IF(AT97=0,0,1))</f>
        <v>0</v>
      </c>
      <c r="CV97" s="31">
        <f t="shared" si="59"/>
        <v>0</v>
      </c>
      <c r="CW97" s="31">
        <f t="shared" si="38"/>
        <v>0</v>
      </c>
      <c r="CX97" s="85" t="str">
        <f t="shared" si="39"/>
        <v>SI</v>
      </c>
      <c r="CY97" s="31">
        <f t="shared" si="40"/>
        <v>0</v>
      </c>
      <c r="CZ97" s="85" t="str">
        <f>IF(ISERROR(VLOOKUP(AI97,EXPERIENCIA!$A$1:$C$2100,1,0)),"NO","SI")</f>
        <v>SI</v>
      </c>
      <c r="DA97" s="85">
        <f>IF(CX97="no","NO APLICA",IF(AX97=0,"ERROR NOTA",IF(AND(AX97&gt;1,CZ97="NO"),"ERROR NOTA",IF(AND(CZ97="NO",AX97=1),0,IF(VLOOKUP(AI97,EXPERIENCIA!$A$1:$C$2100,3,0)=AX97,0,"ERROR NOTA")))))</f>
        <v>0</v>
      </c>
      <c r="DB97" s="85" t="str">
        <f>IF(ISERROR(VLOOKUP(AI97,COMPORTAMIENTO!$A$1:$C$2100,1,0)),"NO","SI")</f>
        <v>SI</v>
      </c>
      <c r="DC97" s="85">
        <f>IF(CX97="NO","NO APLICA",IF(AY97=0,"ERROR NOTA",IF(AND(DB97="NO",AY97=7),0,IF(VLOOKUP(AI97,COMPORTAMIENTO!$A$2:$H$2100,8,0)=AY97,0,"ERROR NOTA"))))</f>
        <v>0</v>
      </c>
      <c r="DD97" s="104">
        <f t="shared" si="41"/>
        <v>0.30000000000000004</v>
      </c>
      <c r="DE97" s="104">
        <f t="shared" si="42"/>
        <v>0.5</v>
      </c>
      <c r="DF97" s="85" t="str">
        <f t="shared" si="60"/>
        <v>SI</v>
      </c>
      <c r="DG97" s="85">
        <f t="shared" si="43"/>
        <v>0</v>
      </c>
      <c r="DH97" s="85">
        <f t="shared" si="44"/>
        <v>0</v>
      </c>
      <c r="DI97" s="85">
        <f t="shared" si="45"/>
        <v>0</v>
      </c>
      <c r="DJ97" s="12">
        <f t="shared" si="46"/>
        <v>7.0000000000000009</v>
      </c>
      <c r="DK97" s="7">
        <f t="shared" si="47"/>
        <v>7.0000000000000009</v>
      </c>
      <c r="DL97" s="12">
        <f t="shared" si="61"/>
        <v>6373</v>
      </c>
      <c r="DM97" s="12">
        <f>VLOOKUP(A97,'5 TD'!$A:$B,2,0)</f>
        <v>6373</v>
      </c>
      <c r="DN97" s="7">
        <f t="shared" si="62"/>
        <v>7</v>
      </c>
      <c r="DO97" s="85" t="str">
        <f t="shared" si="48"/>
        <v>APROBADO</v>
      </c>
      <c r="DP97" s="85" t="str">
        <f t="shared" si="49"/>
        <v>APROBADO</v>
      </c>
      <c r="DQ97" s="7">
        <f t="shared" si="50"/>
        <v>6.4</v>
      </c>
      <c r="DR97" s="85" t="str">
        <f t="shared" si="63"/>
        <v>APROBADO</v>
      </c>
      <c r="DS97" s="2" t="str">
        <f>+('3 Planilla Preadjudicación OTIC'!BN97)</f>
        <v>NO</v>
      </c>
      <c r="DT97" s="2">
        <f>IF(DR97="APROBADO",VLOOKUP(A97,'5 TD'!$D$3:$E$270,2,0),"NO APLICA")</f>
        <v>7</v>
      </c>
      <c r="DU97" s="2" t="str">
        <f t="shared" si="64"/>
        <v>NO</v>
      </c>
      <c r="DV97" s="2" t="str">
        <f>IF(DU97="SI",VLOOKUP(A97,'5 TD'!$G$3:$H$270,2,0),"NO APLICA ")</f>
        <v xml:space="preserve">NO APLICA </v>
      </c>
      <c r="DW97" s="2" t="str">
        <f t="shared" si="65"/>
        <v>NO</v>
      </c>
      <c r="DX97" s="2" t="str">
        <f>IF(DW97="SI",VLOOKUP(A97,'5 TD'!$J$4:$K$472,2,0),"NO APLICA")</f>
        <v>NO APLICA</v>
      </c>
      <c r="DY97" s="2" t="str">
        <f t="shared" si="66"/>
        <v>NO APLICA</v>
      </c>
      <c r="DZ97" s="7" t="str">
        <f>IF(DY97="SI",VLOOKUP(A97,'5 TD'!$M$4:$N$350,2,0),"NO APLICA")</f>
        <v>NO APLICA</v>
      </c>
      <c r="EA97" s="2" t="str">
        <f t="shared" si="67"/>
        <v>NO APLICA</v>
      </c>
      <c r="EB97" s="12" t="str">
        <f t="shared" si="68"/>
        <v/>
      </c>
      <c r="EC97" s="12" t="str">
        <f>IF(EA97="SI",VLOOKUP(A97,'5 TD'!$V$4:$W$479,2,0),"NO APLICA")</f>
        <v>NO APLICA</v>
      </c>
      <c r="ED97" s="2" t="str">
        <f t="shared" si="51"/>
        <v>NO</v>
      </c>
      <c r="EE97" s="79" t="str">
        <f>IF(ED97="SI",VLOOKUP(AI97,COMPORTAMIENTO!$A$1:$H$2100,7,0),"NO APLICA")</f>
        <v>NO APLICA</v>
      </c>
      <c r="EF97" s="12" t="str">
        <f>IF(ED97="SI",VLOOKUP(A97,'5 TD'!$P$2:$Q$479,2,0),"NO APLICA")</f>
        <v>NO APLICA</v>
      </c>
      <c r="EG97" s="2" t="str">
        <f t="shared" si="52"/>
        <v>NO</v>
      </c>
      <c r="EH97" s="2">
        <f>IF(CZ97="no",0,VLOOKUP(AI97,EXPERIENCIA!$A$1:$C$2100,2,0))</f>
        <v>43</v>
      </c>
      <c r="EI97" s="2">
        <f>IF(CZ97="si",VLOOKUP(A97,'5 TD'!$S$3:$T$2103,2,0),0)</f>
        <v>254</v>
      </c>
      <c r="EJ97" s="2" t="str">
        <f t="shared" si="53"/>
        <v>NO</v>
      </c>
      <c r="EK97" s="2">
        <f>+('3 Planilla Preadjudicación OTIC'!BU97)</f>
        <v>0</v>
      </c>
      <c r="EL97" s="4"/>
      <c r="EM97" s="3"/>
      <c r="EN97" s="3"/>
      <c r="EQ97" s="86"/>
    </row>
    <row r="98" spans="1:147" ht="15" customHeight="1" x14ac:dyDescent="0.3">
      <c r="A98" s="2">
        <f>+('3 Planilla Preadjudicación OTIC'!A98)</f>
        <v>14418</v>
      </c>
      <c r="B98" s="2" t="str">
        <f>+('3 Planilla Preadjudicación OTIC'!B98)</f>
        <v>65181652-1</v>
      </c>
      <c r="C98" s="4">
        <f>+('3 Planilla Preadjudicación OTIC'!E98)</f>
        <v>2025</v>
      </c>
      <c r="D98" s="4" t="str">
        <f>+('3 Planilla Preadjudicación OTIC'!F98)</f>
        <v>MANDATO</v>
      </c>
      <c r="E98" s="4" t="str">
        <f>+('3 Planilla Preadjudicación OTIC'!G98)</f>
        <v>69253800-5</v>
      </c>
      <c r="F98" s="4" t="str">
        <f>+('3 Planilla Preadjudicación OTIC'!H98)</f>
        <v>I. MUNICIPALIDAD DE LA PINTANA</v>
      </c>
      <c r="G98" s="4"/>
      <c r="H98" s="4"/>
      <c r="I98" s="4" t="str">
        <f>+('3 Planilla Preadjudicación OTIC'!I98)</f>
        <v>MONTAJE DE SISTEMAS SOLARES FOTOVOLTAICOS</v>
      </c>
      <c r="J98" s="4" t="str">
        <f>+('3 Planilla Preadjudicación OTIC'!J98)</f>
        <v>PF1418</v>
      </c>
      <c r="K98" s="4" t="str">
        <f>+('3 Planilla Preadjudicación OTIC'!K98)</f>
        <v>TÉCNICAS PARA EL EMPRENDIMIENTO</v>
      </c>
      <c r="L98" s="4" t="str">
        <f>+('3 Planilla Preadjudicación OTIC'!L98)</f>
        <v>PF0921</v>
      </c>
      <c r="M98" s="2">
        <f>+('3 Planilla Preadjudicación OTIC'!M98)</f>
        <v>13</v>
      </c>
      <c r="N98" s="4" t="str">
        <f>+('3 Planilla Preadjudicación OTIC'!N98)</f>
        <v>METROPOLITANA</v>
      </c>
      <c r="O98" s="4" t="str">
        <f>+('3 Planilla Preadjudicación OTIC'!O98)</f>
        <v>LA PINTANA</v>
      </c>
      <c r="P98" s="4" t="str">
        <f>+('3 Planilla Preadjudicación OTIC'!P98)</f>
        <v>EMPRENDEDORES/AS INFORMALES O PERSONAS VULNERABLES PERTENECIENTES AL 80% MAS VULNERABLE</v>
      </c>
      <c r="Q98" s="4" t="str">
        <f>+('3 Planilla Preadjudicación OTIC'!Q98)</f>
        <v>PRESENCIAL</v>
      </c>
      <c r="R98" s="4" t="str">
        <f>+('3 Planilla Preadjudicación OTIC'!R98)</f>
        <v>INDEPENDIENTE</v>
      </c>
      <c r="S98" s="4">
        <f>+('3 Planilla Preadjudicación OTIC'!S98)</f>
        <v>13</v>
      </c>
      <c r="T98" s="2">
        <f>+('3 Planilla Preadjudicación OTIC'!T98)</f>
        <v>20</v>
      </c>
      <c r="U98" s="2">
        <f>+('3 Planilla Preadjudicación OTIC'!U98)</f>
        <v>40</v>
      </c>
      <c r="V98" s="2">
        <f>+('3 Planilla Preadjudicación OTIC'!V98)</f>
        <v>12</v>
      </c>
      <c r="W98" s="2">
        <f>+('3 Planilla Preadjudicación OTIC'!W98)</f>
        <v>52</v>
      </c>
      <c r="X98" s="2">
        <f>+('3 Planilla Preadjudicación OTIC'!X98)</f>
        <v>4</v>
      </c>
      <c r="Y98" s="2" t="str">
        <f>+('3 Planilla Preadjudicación OTIC'!Y98)</f>
        <v>SI</v>
      </c>
      <c r="Z98" s="2" t="str">
        <f>+('3 Planilla Preadjudicación OTIC'!Z98)</f>
        <v>NO</v>
      </c>
      <c r="AA98" s="2" t="str">
        <f>+('3 Planilla Preadjudicación OTIC'!AA98)</f>
        <v>NO</v>
      </c>
      <c r="AB98" s="4" t="str">
        <f>+('3 Planilla Preadjudicación OTIC'!AB98)</f>
        <v>SE AJUSTA A PLAN FORMATIVO</v>
      </c>
      <c r="AC98" s="4" t="str">
        <f>+('3 Planilla Preadjudicación OTIC'!AC98)</f>
        <v>MUJERES ENTRE 18 A 64 AÑOS CESANTE O EN BUSQUEDA DE EMPLEO O ESPECIALIZACIÓN EN EL AREA, PERTENECIENTES AL 80% MAS VULNERABLE</v>
      </c>
      <c r="AD98" s="2" t="str">
        <f>+('3 Planilla Preadjudicación OTIC'!AD98)</f>
        <v>NO</v>
      </c>
      <c r="AE98" s="4">
        <f>+('3 Planilla Preadjudicación OTIC'!AE98)</f>
        <v>0</v>
      </c>
      <c r="AF98" s="2" t="str">
        <f>+('3 Planilla Preadjudicación OTIC'!AF98)</f>
        <v>CERRADA</v>
      </c>
      <c r="AG98" s="2">
        <f>+('3 Planilla Preadjudicación OTIC'!AG98)</f>
        <v>13</v>
      </c>
      <c r="AH98" s="2">
        <f>+('3 Planilla Preadjudicación OTIC'!AH98)</f>
        <v>3</v>
      </c>
      <c r="AI98" s="135" t="str">
        <f>+('3 Planilla Preadjudicación OTIC'!AI98)</f>
        <v>76460844-5</v>
      </c>
      <c r="AJ98" s="4" t="str">
        <f>+('3 Planilla Preadjudicación OTIC'!AJ98)</f>
        <v>Servicios de Capacitación Caitec S.A.</v>
      </c>
      <c r="AK98" s="2">
        <f>+('3 Planilla Preadjudicación OTIC'!AK98)</f>
        <v>52</v>
      </c>
      <c r="AL98" s="2">
        <f>+('3 Planilla Preadjudicación OTIC'!AL98)</f>
        <v>13</v>
      </c>
      <c r="AM98" s="12">
        <f>+('3 Planilla Preadjudicación OTIC'!AM98)</f>
        <v>6373</v>
      </c>
      <c r="AN98" s="12">
        <f>+('3 Planilla Preadjudicación OTIC'!AN98)</f>
        <v>0</v>
      </c>
      <c r="AO98" s="12">
        <f>+('3 Planilla Preadjudicación OTIC'!AO98)</f>
        <v>0</v>
      </c>
      <c r="AP98" s="12">
        <f>+('3 Planilla Preadjudicación OTIC'!AP98)</f>
        <v>6627920</v>
      </c>
      <c r="AQ98" s="12">
        <f>+('3 Planilla Preadjudicación OTIC'!AQ98)</f>
        <v>1040000</v>
      </c>
      <c r="AR98" s="12">
        <f>+('3 Planilla Preadjudicación OTIC'!AR98)</f>
        <v>0</v>
      </c>
      <c r="AS98" s="12">
        <f>+('3 Planilla Preadjudicación OTIC'!AS98)</f>
        <v>0</v>
      </c>
      <c r="AT98" s="12">
        <f>+('3 Planilla Preadjudicación OTIC'!AT98)</f>
        <v>0</v>
      </c>
      <c r="AU98" s="12">
        <f>+('3 Planilla Preadjudicación OTIC'!AU98)</f>
        <v>7667920</v>
      </c>
      <c r="AV98" s="2" t="str">
        <f>+('3 Planilla Preadjudicación OTIC'!AV98)</f>
        <v>SI</v>
      </c>
      <c r="AW98" s="4">
        <f>+('3 Planilla Preadjudicación OTIC'!AW98)</f>
        <v>0</v>
      </c>
      <c r="AX98" s="2">
        <f>+('3 Planilla Preadjudicación OTIC'!AX98)</f>
        <v>3</v>
      </c>
      <c r="AY98" s="2">
        <f>+('3 Planilla Preadjudicación OTIC'!AY98)</f>
        <v>5</v>
      </c>
      <c r="AZ98" s="2">
        <f>+('3 Planilla Preadjudicación OTIC'!AZ98)</f>
        <v>0</v>
      </c>
      <c r="BA98" s="2">
        <f>+('3 Planilla Preadjudicación OTIC'!BA98)</f>
        <v>0</v>
      </c>
      <c r="BB98" s="2">
        <f>+('3 Planilla Preadjudicación OTIC'!BB98)</f>
        <v>0</v>
      </c>
      <c r="BC98" s="2">
        <f>+('3 Planilla Preadjudicación OTIC'!BC98)</f>
        <v>0</v>
      </c>
      <c r="BD98" s="2">
        <f>+('3 Planilla Preadjudicación OTIC'!BD98)</f>
        <v>0</v>
      </c>
      <c r="BE98" s="2">
        <f>+('3 Planilla Preadjudicación OTIC'!BE98)</f>
        <v>0</v>
      </c>
      <c r="BF98" s="2">
        <f>+('3 Planilla Preadjudicación OTIC'!BF98)</f>
        <v>0</v>
      </c>
      <c r="BG98" s="2">
        <f>+('3 Planilla Preadjudicación OTIC'!BG98)</f>
        <v>7</v>
      </c>
      <c r="BH98" s="2">
        <f>+('3 Planilla Preadjudicación OTIC'!BH98)</f>
        <v>7</v>
      </c>
      <c r="BI98" s="2">
        <f>+('3 Planilla Preadjudicación OTIC'!BI98)</f>
        <v>5</v>
      </c>
      <c r="BJ98" s="2">
        <f>+('3 Planilla Preadjudicación OTIC'!BJ98)</f>
        <v>5</v>
      </c>
      <c r="BK98" s="2">
        <f>+('3 Planilla Preadjudicación OTIC'!BK98)</f>
        <v>5</v>
      </c>
      <c r="BL98" s="2">
        <f>+('3 Planilla Preadjudicación OTIC'!BL98)</f>
        <v>7</v>
      </c>
      <c r="BM98" s="104">
        <f>ROUND(('3 Planilla Preadjudicación OTIC'!BM98),1)</f>
        <v>5.8</v>
      </c>
      <c r="BN98" s="4" t="str">
        <f>+('3 Planilla Preadjudicación OTIC'!BN98)</f>
        <v>NO</v>
      </c>
      <c r="BO98" s="4">
        <f>+('3 Planilla Preadjudicación OTIC'!BO98)</f>
        <v>0</v>
      </c>
      <c r="BP98" s="4">
        <f>+('3 Planilla Preadjudicación OTIC'!BP98)</f>
        <v>0</v>
      </c>
      <c r="BQ98" s="4">
        <f>+('3 Planilla Preadjudicación OTIC'!BQ98)</f>
        <v>0</v>
      </c>
      <c r="BR98" s="4">
        <f>+('3 Planilla Preadjudicación OTIC'!BR98)</f>
        <v>0</v>
      </c>
      <c r="BS98" s="4">
        <f>+('3 Planilla Preadjudicación OTIC'!BS98)</f>
        <v>0</v>
      </c>
      <c r="BT98" s="4">
        <f>+('3 Planilla Preadjudicación OTIC'!BT98)</f>
        <v>0</v>
      </c>
      <c r="BU98" s="85">
        <f>IF(VLOOKUP(A98,'BD OFICIAL'!$A$1:$AL$2098,7,0)=D98,0,1)</f>
        <v>0</v>
      </c>
      <c r="BV98" s="85">
        <f>IF(VLOOKUP(A98,'BD OFICIAL'!$A$1:$AL$2098,11,0)=J98,0,1)</f>
        <v>0</v>
      </c>
      <c r="BW98" s="85">
        <f>IF(VLOOKUP(A98,'BD OFICIAL'!$A$1:$AL$2098,13,0)=L98,0,1)</f>
        <v>0</v>
      </c>
      <c r="BX98" s="2">
        <f>IF(VLOOKUP(A98,'BD OFICIAL'!$A$1:$AL$2098,16,0)=O98,0,1)</f>
        <v>0</v>
      </c>
      <c r="BY98" s="2">
        <f>IF(VLOOKUP(A98,'BD OFICIAL'!$A$1:$AL$2098,17,0)=P98,0,1)</f>
        <v>0</v>
      </c>
      <c r="BZ98" s="2">
        <f>IF(VLOOKUP(A98,'BD OFICIAL'!$A$1:$AL$2098,19,0)=R98,0,1)</f>
        <v>0</v>
      </c>
      <c r="CA98" s="2">
        <f>IF(VLOOKUP(A98,'BD OFICIAL'!$A$1:$AL$2098,21,0)=T98,0,1)</f>
        <v>0</v>
      </c>
      <c r="CB98" s="2">
        <f>IF(VLOOKUP(A98,'BD OFICIAL'!$A$1:$AL$2098,24,0)=AK98,0,1)</f>
        <v>0</v>
      </c>
      <c r="CC98" s="2">
        <f>IF(VLOOKUP(A98,'BD OFICIAL'!$A$1:$AL$2098,25,0)=X98,0,1)</f>
        <v>0</v>
      </c>
      <c r="CD98" s="2">
        <f>IF(VLOOKUP(A98,'BD OFICIAL'!$A$1:$AL$2098,26,0)=Y98,0,1)</f>
        <v>0</v>
      </c>
      <c r="CE98" s="2">
        <f>IF(VLOOKUP(A98,'BD OFICIAL'!$A$1:$AL$2098,27,0)=Z98,0,1)</f>
        <v>0</v>
      </c>
      <c r="CF98" s="2">
        <f>IF(VLOOKUP(A98,'BD OFICIAL'!$A$1:$AL$2098,28,0)=AA98,0,1)</f>
        <v>0</v>
      </c>
      <c r="CG98" s="2">
        <f>IF(VLOOKUP(A98,'BD OFICIAL'!$A$1:$AL$2098,33,0)=AF98,0,1)</f>
        <v>0</v>
      </c>
      <c r="CH98" s="2">
        <f>IF(VLOOKUP(A98,'BD OFICIAL'!$A$1:$AL$2098,35,0)=AH98,0,1)</f>
        <v>0</v>
      </c>
      <c r="CI98" s="85">
        <f>IF(VLOOKUP(A98,'BD OFICIAL'!$A$1:$AL$2098,34,0)=AL98,0,1)</f>
        <v>0</v>
      </c>
      <c r="CJ98" s="12">
        <f>VLOOKUP(A98,'BD OFICIAL'!$A$1:$AM$2098,36,0)*AM98-AP98</f>
        <v>0</v>
      </c>
      <c r="CK98" s="85" t="str">
        <f t="shared" si="54"/>
        <v>SSH</v>
      </c>
      <c r="CL98" s="85" t="str">
        <f t="shared" si="55"/>
        <v>SI</v>
      </c>
      <c r="CM98" s="85" t="str">
        <f t="shared" si="35"/>
        <v>NO</v>
      </c>
      <c r="CN98" s="31">
        <f t="shared" si="36"/>
        <v>0</v>
      </c>
      <c r="CO98" s="31">
        <f t="shared" si="56"/>
        <v>0</v>
      </c>
      <c r="CP98" s="31">
        <f t="shared" si="37"/>
        <v>0</v>
      </c>
      <c r="CQ98" s="31">
        <f>IF(Y98="NO",0,IF(Y98="SI",IF(VLOOKUP(A98,'BD OFICIAL'!$A:$AO,40,0)=AQ98,0,1)))</f>
        <v>0</v>
      </c>
      <c r="CR98" s="31">
        <f>IF(Z98="NO",0,IF(Z98="SI",IF(VLOOKUP(B98,'BD OFICIAL'!$A:$AO,41,0)=AS98,0,1)))</f>
        <v>0</v>
      </c>
      <c r="CS98" s="31">
        <f t="shared" si="57"/>
        <v>0</v>
      </c>
      <c r="CT98" s="31">
        <f t="shared" si="58"/>
        <v>0</v>
      </c>
      <c r="CU98" s="31">
        <f>IF(VLOOKUP(A98,'BD OFICIAL'!$A$1:$AL$1056,31,0)="SI",IF(AT98&gt;0,0,1),IF(AT98=0,0,1))</f>
        <v>0</v>
      </c>
      <c r="CV98" s="31">
        <f t="shared" si="59"/>
        <v>0</v>
      </c>
      <c r="CW98" s="31">
        <f t="shared" si="38"/>
        <v>0</v>
      </c>
      <c r="CX98" s="85" t="str">
        <f t="shared" si="39"/>
        <v>SI</v>
      </c>
      <c r="CY98" s="31">
        <f t="shared" si="40"/>
        <v>0</v>
      </c>
      <c r="CZ98" s="85" t="str">
        <f>IF(ISERROR(VLOOKUP(AI98,EXPERIENCIA!$A$1:$C$2100,1,0)),"NO","SI")</f>
        <v>SI</v>
      </c>
      <c r="DA98" s="85">
        <f>IF(CX98="no","NO APLICA",IF(AX98=0,"ERROR NOTA",IF(AND(AX98&gt;1,CZ98="NO"),"ERROR NOTA",IF(AND(CZ98="NO",AX98=1),0,IF(VLOOKUP(AI98,EXPERIENCIA!$A$1:$C$2100,3,0)=AX98,0,"ERROR NOTA")))))</f>
        <v>0</v>
      </c>
      <c r="DB98" s="85" t="str">
        <f>IF(ISERROR(VLOOKUP(AI98,COMPORTAMIENTO!$A$1:$C$2100,1,0)),"NO","SI")</f>
        <v>SI</v>
      </c>
      <c r="DC98" s="85">
        <f>IF(CX98="NO","NO APLICA",IF(AY98=0,"ERROR NOTA",IF(AND(DB98="NO",AY98=7),0,IF(VLOOKUP(AI98,COMPORTAMIENTO!$A$2:$H$2100,8,0)=AY98,0,"ERROR NOTA"))))</f>
        <v>0</v>
      </c>
      <c r="DD98" s="104">
        <f t="shared" si="41"/>
        <v>0.30000000000000004</v>
      </c>
      <c r="DE98" s="104">
        <f t="shared" si="42"/>
        <v>0.5</v>
      </c>
      <c r="DF98" s="85" t="str">
        <f t="shared" si="60"/>
        <v>SI</v>
      </c>
      <c r="DG98" s="85">
        <f t="shared" si="43"/>
        <v>0</v>
      </c>
      <c r="DH98" s="85">
        <f t="shared" si="44"/>
        <v>0</v>
      </c>
      <c r="DI98" s="85">
        <f t="shared" si="45"/>
        <v>0</v>
      </c>
      <c r="DJ98" s="7">
        <f t="shared" si="46"/>
        <v>6.2</v>
      </c>
      <c r="DK98" s="7">
        <f t="shared" si="47"/>
        <v>6.2</v>
      </c>
      <c r="DL98" s="12">
        <f t="shared" si="61"/>
        <v>6373</v>
      </c>
      <c r="DM98" s="12">
        <f>VLOOKUP(A98,'5 TD'!$A:$B,2,0)</f>
        <v>6373</v>
      </c>
      <c r="DN98" s="7">
        <f t="shared" si="62"/>
        <v>7</v>
      </c>
      <c r="DO98" s="85" t="str">
        <f t="shared" si="48"/>
        <v>APROBADO</v>
      </c>
      <c r="DP98" s="85" t="str">
        <f t="shared" si="49"/>
        <v>APROBADO</v>
      </c>
      <c r="DQ98" s="7">
        <f t="shared" si="50"/>
        <v>5.8</v>
      </c>
      <c r="DR98" s="85" t="str">
        <f t="shared" si="63"/>
        <v>APROBADO</v>
      </c>
      <c r="DS98" s="2" t="str">
        <f>+('3 Planilla Preadjudicación OTIC'!BN98)</f>
        <v>NO</v>
      </c>
      <c r="DT98" s="2">
        <f>IF(DR98="APROBADO",VLOOKUP(A98,'5 TD'!$D$3:$E$270,2,0),"NO APLICA")</f>
        <v>6.8</v>
      </c>
      <c r="DU98" s="2" t="str">
        <f t="shared" si="64"/>
        <v>NO</v>
      </c>
      <c r="DV98" s="2" t="str">
        <f>IF(DU98="SI",VLOOKUP(A98,'5 TD'!$G$3:$H$270,2,0),"NO APLICA ")</f>
        <v xml:space="preserve">NO APLICA </v>
      </c>
      <c r="DW98" s="2" t="str">
        <f t="shared" si="65"/>
        <v>NO</v>
      </c>
      <c r="DX98" s="2" t="str">
        <f>IF(DW98="SI",VLOOKUP(A98,'5 TD'!$J$4:$K$472,2,0),"NO APLICA")</f>
        <v>NO APLICA</v>
      </c>
      <c r="DY98" s="2" t="str">
        <f t="shared" si="66"/>
        <v>NO APLICA</v>
      </c>
      <c r="DZ98" s="7" t="str">
        <f>IF(DY98="SI",VLOOKUP(A98,'5 TD'!$M$4:$N$350,2,0),"NO APLICA")</f>
        <v>NO APLICA</v>
      </c>
      <c r="EA98" s="2" t="str">
        <f t="shared" si="67"/>
        <v>NO APLICA</v>
      </c>
      <c r="EB98" s="12" t="str">
        <f t="shared" si="68"/>
        <v/>
      </c>
      <c r="EC98" s="12" t="str">
        <f>IF(EA98="SI",VLOOKUP(A98,'5 TD'!$V$4:$W$479,2,0),"NO APLICA")</f>
        <v>NO APLICA</v>
      </c>
      <c r="ED98" s="2" t="str">
        <f t="shared" si="51"/>
        <v>NO</v>
      </c>
      <c r="EE98" s="79" t="str">
        <f>IF(ED98="SI",VLOOKUP(AI98,COMPORTAMIENTO!$A$1:$H$2100,7,0),"NO APLICA")</f>
        <v>NO APLICA</v>
      </c>
      <c r="EF98" s="12" t="str">
        <f>IF(ED98="SI",VLOOKUP(A98,'5 TD'!$P$2:$Q$479,2,0),"NO APLICA")</f>
        <v>NO APLICA</v>
      </c>
      <c r="EG98" s="2" t="str">
        <f t="shared" si="52"/>
        <v>NO</v>
      </c>
      <c r="EH98" s="2">
        <f>IF(CZ98="no",0,VLOOKUP(AI98,EXPERIENCIA!$A$1:$C$2100,2,0))</f>
        <v>43</v>
      </c>
      <c r="EI98" s="2">
        <f>IF(CZ98="si",VLOOKUP(A98,'5 TD'!$S$3:$T$2103,2,0),0)</f>
        <v>125</v>
      </c>
      <c r="EJ98" s="2" t="str">
        <f t="shared" si="53"/>
        <v>NO</v>
      </c>
      <c r="EK98" s="2">
        <f>+('3 Planilla Preadjudicación OTIC'!BU98)</f>
        <v>0</v>
      </c>
      <c r="EL98" s="4"/>
      <c r="EM98" s="3"/>
      <c r="EN98" s="3"/>
      <c r="EQ98" s="86"/>
    </row>
    <row r="99" spans="1:147" ht="15" customHeight="1" x14ac:dyDescent="0.3">
      <c r="A99" s="2">
        <f>+('3 Planilla Preadjudicación OTIC'!A99)</f>
        <v>14334</v>
      </c>
      <c r="B99" s="2" t="str">
        <f>+('3 Planilla Preadjudicación OTIC'!B99)</f>
        <v>65181652-1</v>
      </c>
      <c r="C99" s="4">
        <f>+('3 Planilla Preadjudicación OTIC'!E99)</f>
        <v>2025</v>
      </c>
      <c r="D99" s="4" t="str">
        <f>+('3 Planilla Preadjudicación OTIC'!F99)</f>
        <v>MANDATO</v>
      </c>
      <c r="E99" s="4" t="str">
        <f>+('3 Planilla Preadjudicación OTIC'!G99)</f>
        <v>96602640-5</v>
      </c>
      <c r="F99" s="4" t="str">
        <f>+('3 Planilla Preadjudicación OTIC'!H99)</f>
        <v>PUERTO VENTANA</v>
      </c>
      <c r="G99" s="4"/>
      <c r="H99" s="4"/>
      <c r="I99" s="4" t="str">
        <f>+('3 Planilla Preadjudicación OTIC'!I99)</f>
        <v>SERVICIO DE PELUQUERÍA CANINA</v>
      </c>
      <c r="J99" s="4" t="str">
        <f>+('3 Planilla Preadjudicación OTIC'!J99)</f>
        <v>PF0615</v>
      </c>
      <c r="K99" s="4" t="str">
        <f>+('3 Planilla Preadjudicación OTIC'!K99)</f>
        <v>TÉCNICAS PARA EL EMPRENDIMIENTO</v>
      </c>
      <c r="L99" s="4" t="str">
        <f>+('3 Planilla Preadjudicación OTIC'!L99)</f>
        <v>PF0921</v>
      </c>
      <c r="M99" s="2">
        <f>+('3 Planilla Preadjudicación OTIC'!M99)</f>
        <v>5</v>
      </c>
      <c r="N99" s="4" t="str">
        <f>+('3 Planilla Preadjudicación OTIC'!N99)</f>
        <v>VALPARAISO</v>
      </c>
      <c r="O99" s="4" t="str">
        <f>+('3 Planilla Preadjudicación OTIC'!O99)</f>
        <v>PUCHUNCAVÍ</v>
      </c>
      <c r="P99" s="4" t="str">
        <f>+('3 Planilla Preadjudicación OTIC'!P99)</f>
        <v>EMPRENDEDORES/AS INFORMALES O PERSONAS VULNERABLES PERTENECIENTES AL 80% MAS VULNERABLE</v>
      </c>
      <c r="Q99" s="4" t="str">
        <f>+('3 Planilla Preadjudicación OTIC'!Q99)</f>
        <v>PRESENCIAL</v>
      </c>
      <c r="R99" s="4" t="str">
        <f>+('3 Planilla Preadjudicación OTIC'!R99)</f>
        <v>INDEPENDIENTE</v>
      </c>
      <c r="S99" s="4">
        <f>+('3 Planilla Preadjudicación OTIC'!S99)</f>
        <v>27</v>
      </c>
      <c r="T99" s="2">
        <f>+('3 Planilla Preadjudicación OTIC'!T99)</f>
        <v>10</v>
      </c>
      <c r="U99" s="2">
        <f>+('3 Planilla Preadjudicación OTIC'!U99)</f>
        <v>95</v>
      </c>
      <c r="V99" s="2">
        <f>+('3 Planilla Preadjudicación OTIC'!V99)</f>
        <v>12</v>
      </c>
      <c r="W99" s="2">
        <f>+('3 Planilla Preadjudicación OTIC'!W99)</f>
        <v>107</v>
      </c>
      <c r="X99" s="2">
        <f>+('3 Planilla Preadjudicación OTIC'!X99)</f>
        <v>4</v>
      </c>
      <c r="Y99" s="2" t="str">
        <f>+('3 Planilla Preadjudicación OTIC'!Y99)</f>
        <v>SI</v>
      </c>
      <c r="Z99" s="2" t="str">
        <f>+('3 Planilla Preadjudicación OTIC'!Z99)</f>
        <v>NO</v>
      </c>
      <c r="AA99" s="2" t="str">
        <f>+('3 Planilla Preadjudicación OTIC'!AA99)</f>
        <v>SI</v>
      </c>
      <c r="AB99" s="4" t="str">
        <f>+('3 Planilla Preadjudicación OTIC'!AB99)</f>
        <v>SE AJUSTA A PLAN FORMATIVO</v>
      </c>
      <c r="AC99" s="4" t="str">
        <f>+('3 Planilla Preadjudicación OTIC'!AC99)</f>
        <v>HOMBRES Y MUJERES DE 18 AÑOS O MAS QUE RESIDEN EN LA COMUNA DE PUCHUNCAVI, PERTENECEN AL 80% MAS VULNERABLE SEGÚN REGISTRO SOCIAL DE HOGARES Y CUENTAN CON EDUCACIÓN MEDIA COMPLETA PREFERENTEMENTE</v>
      </c>
      <c r="AD99" s="2" t="str">
        <f>+('3 Planilla Preadjudicación OTIC'!AD99)</f>
        <v>NO</v>
      </c>
      <c r="AE99" s="4">
        <f>+('3 Planilla Preadjudicación OTIC'!AE99)</f>
        <v>0</v>
      </c>
      <c r="AF99" s="2" t="str">
        <f>+('3 Planilla Preadjudicación OTIC'!AF99)</f>
        <v>CERRADA</v>
      </c>
      <c r="AG99" s="2">
        <f>+('3 Planilla Preadjudicación OTIC'!AG99)</f>
        <v>27</v>
      </c>
      <c r="AH99" s="2">
        <f>+('3 Planilla Preadjudicación OTIC'!AH99)</f>
        <v>2</v>
      </c>
      <c r="AI99" s="135" t="str">
        <f>+('3 Planilla Preadjudicación OTIC'!AI99)</f>
        <v>76460844-5</v>
      </c>
      <c r="AJ99" s="4" t="str">
        <f>+('3 Planilla Preadjudicación OTIC'!AJ99)</f>
        <v>Servicios de Capacitación Caitec S.A.</v>
      </c>
      <c r="AK99" s="2">
        <f>+('3 Planilla Preadjudicación OTIC'!AK99)</f>
        <v>107</v>
      </c>
      <c r="AL99" s="2">
        <f>+('3 Planilla Preadjudicación OTIC'!AL99)</f>
        <v>27</v>
      </c>
      <c r="AM99" s="12">
        <f>+('3 Planilla Preadjudicación OTIC'!AM99)</f>
        <v>5075</v>
      </c>
      <c r="AN99" s="12">
        <f>+('3 Planilla Preadjudicación OTIC'!AN99)</f>
        <v>100000</v>
      </c>
      <c r="AO99" s="12">
        <f>+('3 Planilla Preadjudicación OTIC'!AO99)</f>
        <v>0</v>
      </c>
      <c r="AP99" s="12">
        <f>+('3 Planilla Preadjudicación OTIC'!AP99)</f>
        <v>5430250</v>
      </c>
      <c r="AQ99" s="12">
        <f>+('3 Planilla Preadjudicación OTIC'!AQ99)</f>
        <v>1080000</v>
      </c>
      <c r="AR99" s="12">
        <f>+('3 Planilla Preadjudicación OTIC'!AR99)</f>
        <v>1000000</v>
      </c>
      <c r="AS99" s="12">
        <f>+('3 Planilla Preadjudicación OTIC'!AS99)</f>
        <v>0</v>
      </c>
      <c r="AT99" s="12">
        <f>+('3 Planilla Preadjudicación OTIC'!AT99)</f>
        <v>0</v>
      </c>
      <c r="AU99" s="12">
        <f>+('3 Planilla Preadjudicación OTIC'!AU99)</f>
        <v>7510250</v>
      </c>
      <c r="AV99" s="2" t="str">
        <f>+('3 Planilla Preadjudicación OTIC'!AV99)</f>
        <v>SI</v>
      </c>
      <c r="AW99" s="4">
        <f>+('3 Planilla Preadjudicación OTIC'!AW99)</f>
        <v>0</v>
      </c>
      <c r="AX99" s="2">
        <f>+('3 Planilla Preadjudicación OTIC'!AX99)</f>
        <v>3</v>
      </c>
      <c r="AY99" s="2">
        <f>+('3 Planilla Preadjudicación OTIC'!AY99)</f>
        <v>5</v>
      </c>
      <c r="AZ99" s="2">
        <f>+('3 Planilla Preadjudicación OTIC'!AZ99)</f>
        <v>0</v>
      </c>
      <c r="BA99" s="2">
        <f>+('3 Planilla Preadjudicación OTIC'!BA99)</f>
        <v>0</v>
      </c>
      <c r="BB99" s="2">
        <f>+('3 Planilla Preadjudicación OTIC'!BB99)</f>
        <v>0</v>
      </c>
      <c r="BC99" s="2">
        <f>+('3 Planilla Preadjudicación OTIC'!BC99)</f>
        <v>0</v>
      </c>
      <c r="BD99" s="2">
        <f>+('3 Planilla Preadjudicación OTIC'!BD99)</f>
        <v>0</v>
      </c>
      <c r="BE99" s="2">
        <f>+('3 Planilla Preadjudicación OTIC'!BE99)</f>
        <v>0</v>
      </c>
      <c r="BF99" s="2">
        <f>+('3 Planilla Preadjudicación OTIC'!BF99)</f>
        <v>0</v>
      </c>
      <c r="BG99" s="2">
        <f>+('3 Planilla Preadjudicación OTIC'!BG99)</f>
        <v>7</v>
      </c>
      <c r="BH99" s="2">
        <f>+('3 Planilla Preadjudicación OTIC'!BH99)</f>
        <v>7</v>
      </c>
      <c r="BI99" s="2">
        <f>+('3 Planilla Preadjudicación OTIC'!BI99)</f>
        <v>7</v>
      </c>
      <c r="BJ99" s="2">
        <f>+('3 Planilla Preadjudicación OTIC'!BJ99)</f>
        <v>7</v>
      </c>
      <c r="BK99" s="2">
        <f>+('3 Planilla Preadjudicación OTIC'!BK99)</f>
        <v>7</v>
      </c>
      <c r="BL99" s="2">
        <f>+('3 Planilla Preadjudicación OTIC'!BL99)</f>
        <v>7</v>
      </c>
      <c r="BM99" s="104">
        <f>ROUND(('3 Planilla Preadjudicación OTIC'!BM99),1)</f>
        <v>6.4</v>
      </c>
      <c r="BN99" s="4" t="str">
        <f>+('3 Planilla Preadjudicación OTIC'!BN99)</f>
        <v>SI</v>
      </c>
      <c r="BO99" s="4" t="str">
        <f>+('3 Planilla Preadjudicación OTIC'!BO99)</f>
        <v>Osvaldo Sotomayor Baeza</v>
      </c>
      <c r="BP99" s="4" t="str">
        <f>+('3 Planilla Preadjudicación OTIC'!BP99)</f>
        <v>gerencia@caitec.cl</v>
      </c>
      <c r="BQ99" s="4">
        <f>+('3 Planilla Preadjudicación OTIC'!BQ99)</f>
        <v>722604254</v>
      </c>
      <c r="BR99" s="4" t="str">
        <f>+('3 Planilla Preadjudicación OTIC'!BR99)</f>
        <v>AV. Bernardo O’Higgins N° 431, Puchuncaví</v>
      </c>
      <c r="BS99" s="4" t="str">
        <f>+('3 Planilla Preadjudicación OTIC'!BS99)</f>
        <v>Capacitar en técnicas de higiene, corte y estilizado del pelaje canino, promoviendo el bienestar animal y el desarrollo de servicios especializados.</v>
      </c>
      <c r="BT99" s="4" t="str">
        <f>+('3 Planilla Preadjudicación OTIC'!BT99)</f>
        <v>El curso entrega conocimientos sobre tipos de pelaje, herramientas de peluquería, manejo del comportamiento animal, protocolos de limpieza y atención al cliente. Está dirigido a personas interesadas en emprender o trabajar en el rubro de estética canina, con enfoque responsable y profesional.</v>
      </c>
      <c r="BU99" s="85">
        <f>IF(VLOOKUP(A99,'BD OFICIAL'!$A$1:$AL$2098,7,0)=D99,0,1)</f>
        <v>0</v>
      </c>
      <c r="BV99" s="85">
        <f>IF(VLOOKUP(A99,'BD OFICIAL'!$A$1:$AL$2098,11,0)=J99,0,1)</f>
        <v>0</v>
      </c>
      <c r="BW99" s="85">
        <f>IF(VLOOKUP(A99,'BD OFICIAL'!$A$1:$AL$2098,13,0)=L99,0,1)</f>
        <v>0</v>
      </c>
      <c r="BX99" s="2">
        <f>IF(VLOOKUP(A99,'BD OFICIAL'!$A$1:$AL$2098,16,0)=O99,0,1)</f>
        <v>0</v>
      </c>
      <c r="BY99" s="2">
        <f>IF(VLOOKUP(A99,'BD OFICIAL'!$A$1:$AL$2098,17,0)=P99,0,1)</f>
        <v>0</v>
      </c>
      <c r="BZ99" s="2">
        <f>IF(VLOOKUP(A99,'BD OFICIAL'!$A$1:$AL$2098,19,0)=R99,0,1)</f>
        <v>0</v>
      </c>
      <c r="CA99" s="2">
        <f>IF(VLOOKUP(A99,'BD OFICIAL'!$A$1:$AL$2098,21,0)=T99,0,1)</f>
        <v>0</v>
      </c>
      <c r="CB99" s="2">
        <f>IF(VLOOKUP(A99,'BD OFICIAL'!$A$1:$AL$2098,24,0)=AK99,0,1)</f>
        <v>0</v>
      </c>
      <c r="CC99" s="2">
        <f>IF(VLOOKUP(A99,'BD OFICIAL'!$A$1:$AL$2098,25,0)=X99,0,1)</f>
        <v>0</v>
      </c>
      <c r="CD99" s="2">
        <f>IF(VLOOKUP(A99,'BD OFICIAL'!$A$1:$AL$2098,26,0)=Y99,0,1)</f>
        <v>0</v>
      </c>
      <c r="CE99" s="2">
        <f>IF(VLOOKUP(A99,'BD OFICIAL'!$A$1:$AL$2098,27,0)=Z99,0,1)</f>
        <v>0</v>
      </c>
      <c r="CF99" s="2">
        <f>IF(VLOOKUP(A99,'BD OFICIAL'!$A$1:$AL$2098,28,0)=AA99,0,1)</f>
        <v>0</v>
      </c>
      <c r="CG99" s="2">
        <f>IF(VLOOKUP(A99,'BD OFICIAL'!$A$1:$AL$2098,33,0)=AF99,0,1)</f>
        <v>0</v>
      </c>
      <c r="CH99" s="2">
        <f>IF(VLOOKUP(A99,'BD OFICIAL'!$A$1:$AL$2098,35,0)=AH99,0,1)</f>
        <v>0</v>
      </c>
      <c r="CI99" s="85">
        <f>IF(VLOOKUP(A99,'BD OFICIAL'!$A$1:$AL$2098,34,0)=AL99,0,1)</f>
        <v>0</v>
      </c>
      <c r="CJ99" s="12">
        <f>VLOOKUP(A99,'BD OFICIAL'!$A$1:$AM$2098,36,0)*AM99-AP99</f>
        <v>0</v>
      </c>
      <c r="CK99" s="85" t="str">
        <f t="shared" si="54"/>
        <v>SHMAN</v>
      </c>
      <c r="CL99" s="85" t="str">
        <f t="shared" si="55"/>
        <v>SI</v>
      </c>
      <c r="CM99" s="85" t="str">
        <f t="shared" si="35"/>
        <v>NO</v>
      </c>
      <c r="CN99" s="31">
        <f t="shared" si="36"/>
        <v>0</v>
      </c>
      <c r="CO99" s="31">
        <f t="shared" si="56"/>
        <v>0</v>
      </c>
      <c r="CP99" s="31">
        <f t="shared" si="37"/>
        <v>0</v>
      </c>
      <c r="CQ99" s="31">
        <f>IF(Y99="NO",0,IF(Y99="SI",IF(VLOOKUP(A99,'BD OFICIAL'!$A:$AO,40,0)=AQ99,0,1)))</f>
        <v>0</v>
      </c>
      <c r="CR99" s="31">
        <f>IF(Z99="NO",0,IF(Z99="SI",IF(VLOOKUP(B99,'BD OFICIAL'!$A:$AO,41,0)=AS99,0,1)))</f>
        <v>0</v>
      </c>
      <c r="CS99" s="31">
        <f t="shared" si="57"/>
        <v>0</v>
      </c>
      <c r="CT99" s="31">
        <f t="shared" si="58"/>
        <v>0</v>
      </c>
      <c r="CU99" s="31">
        <f>IF(VLOOKUP(A99,'BD OFICIAL'!$A$1:$AL$1056,31,0)="SI",IF(AT99&gt;0,0,1),IF(AT99=0,0,1))</f>
        <v>0</v>
      </c>
      <c r="CV99" s="31">
        <f t="shared" si="59"/>
        <v>0</v>
      </c>
      <c r="CW99" s="31">
        <f t="shared" si="38"/>
        <v>0</v>
      </c>
      <c r="CX99" s="85" t="str">
        <f t="shared" si="39"/>
        <v>SI</v>
      </c>
      <c r="CY99" s="31">
        <f t="shared" si="40"/>
        <v>0</v>
      </c>
      <c r="CZ99" s="85" t="str">
        <f>IF(ISERROR(VLOOKUP(AI99,EXPERIENCIA!$A$1:$C$2100,1,0)),"NO","SI")</f>
        <v>SI</v>
      </c>
      <c r="DA99" s="85">
        <f>IF(CX99="no","NO APLICA",IF(AX99=0,"ERROR NOTA",IF(AND(AX99&gt;1,CZ99="NO"),"ERROR NOTA",IF(AND(CZ99="NO",AX99=1),0,IF(VLOOKUP(AI99,EXPERIENCIA!$A$1:$C$2100,3,0)=AX99,0,"ERROR NOTA")))))</f>
        <v>0</v>
      </c>
      <c r="DB99" s="85" t="str">
        <f>IF(ISERROR(VLOOKUP(AI99,COMPORTAMIENTO!$A$1:$C$2100,1,0)),"NO","SI")</f>
        <v>SI</v>
      </c>
      <c r="DC99" s="85">
        <f>IF(CX99="NO","NO APLICA",IF(AY99=0,"ERROR NOTA",IF(AND(DB99="NO",AY99=7),0,IF(VLOOKUP(AI99,COMPORTAMIENTO!$A$2:$H$2100,8,0)=AY99,0,"ERROR NOTA"))))</f>
        <v>0</v>
      </c>
      <c r="DD99" s="104">
        <f t="shared" si="41"/>
        <v>0.30000000000000004</v>
      </c>
      <c r="DE99" s="104">
        <f t="shared" si="42"/>
        <v>0.5</v>
      </c>
      <c r="DF99" s="85" t="str">
        <f t="shared" si="60"/>
        <v>SI</v>
      </c>
      <c r="DG99" s="85">
        <f t="shared" si="43"/>
        <v>0</v>
      </c>
      <c r="DH99" s="85">
        <f t="shared" si="44"/>
        <v>0</v>
      </c>
      <c r="DI99" s="85">
        <f t="shared" si="45"/>
        <v>0</v>
      </c>
      <c r="DJ99" s="12">
        <f t="shared" si="46"/>
        <v>7.0000000000000009</v>
      </c>
      <c r="DK99" s="7">
        <f t="shared" si="47"/>
        <v>7.0000000000000009</v>
      </c>
      <c r="DL99" s="12">
        <f t="shared" si="61"/>
        <v>5075</v>
      </c>
      <c r="DM99" s="12">
        <f>VLOOKUP(A99,'5 TD'!$A:$B,2,0)</f>
        <v>5075</v>
      </c>
      <c r="DN99" s="7">
        <f t="shared" si="62"/>
        <v>7</v>
      </c>
      <c r="DO99" s="85" t="str">
        <f t="shared" si="48"/>
        <v>APROBADO</v>
      </c>
      <c r="DP99" s="85" t="str">
        <f t="shared" si="49"/>
        <v>APROBADO</v>
      </c>
      <c r="DQ99" s="7">
        <f t="shared" si="50"/>
        <v>6.4</v>
      </c>
      <c r="DR99" s="85" t="str">
        <f t="shared" si="63"/>
        <v>APROBADO</v>
      </c>
      <c r="DS99" s="2" t="str">
        <f>+('3 Planilla Preadjudicación OTIC'!BN99)</f>
        <v>SI</v>
      </c>
      <c r="DT99" s="2">
        <f>IF(DR99="APROBADO",VLOOKUP(A99,'5 TD'!$D$3:$E$270,2,0),"NO APLICA")</f>
        <v>6.4</v>
      </c>
      <c r="DU99" s="2" t="str">
        <f t="shared" si="64"/>
        <v>SI</v>
      </c>
      <c r="DV99" s="2">
        <f>IF(DU99="SI",VLOOKUP(A99,'5 TD'!$G$3:$H$270,2,0),"NO APLICA ")</f>
        <v>7.0000000000000009</v>
      </c>
      <c r="DW99" s="2" t="str">
        <f t="shared" si="65"/>
        <v>SI</v>
      </c>
      <c r="DX99" s="2">
        <f>IF(DW99="SI",VLOOKUP(A99,'5 TD'!$J$4:$K$472,2,0),"NO APLICA")</f>
        <v>5</v>
      </c>
      <c r="DY99" s="2" t="str">
        <f t="shared" si="66"/>
        <v>SI</v>
      </c>
      <c r="DZ99" s="7">
        <f>IF(DY99="SI",VLOOKUP(A99,'5 TD'!$M$4:$N$350,2,0),"NO APLICA")</f>
        <v>3</v>
      </c>
      <c r="EA99" s="2" t="str">
        <f t="shared" si="67"/>
        <v>SI</v>
      </c>
      <c r="EB99" s="12">
        <f t="shared" si="68"/>
        <v>5075</v>
      </c>
      <c r="EC99" s="12">
        <f>IF(EA99="SI",VLOOKUP(A99,'5 TD'!$V$4:$W$479,2,0),"NO APLICA")</f>
        <v>5075</v>
      </c>
      <c r="ED99" s="2" t="str">
        <f t="shared" si="51"/>
        <v>SI</v>
      </c>
      <c r="EE99" s="79">
        <f>IF(ED99="SI",VLOOKUP(AI99,COMPORTAMIENTO!$A$1:$H$2100,7,0),"NO APLICA")</f>
        <v>1.6326530612244898</v>
      </c>
      <c r="EF99" s="12">
        <f>IF(ED99="SI",VLOOKUP(A99,'5 TD'!$P$2:$Q$479,2,0),"NO APLICA")</f>
        <v>1.6326530612244898</v>
      </c>
      <c r="EG99" s="2" t="str">
        <f t="shared" si="52"/>
        <v>SI</v>
      </c>
      <c r="EH99" s="2">
        <f>IF(CZ99="no",0,VLOOKUP(AI99,EXPERIENCIA!$A$1:$C$2100,2,0))</f>
        <v>43</v>
      </c>
      <c r="EI99" s="2">
        <f>IF(CZ99="si",VLOOKUP(A99,'5 TD'!$S$3:$T$2103,2,0),0)</f>
        <v>43</v>
      </c>
      <c r="EJ99" s="2" t="str">
        <f t="shared" si="53"/>
        <v>SI</v>
      </c>
      <c r="EK99" s="2">
        <f>+('3 Planilla Preadjudicación OTIC'!BU99)</f>
        <v>0</v>
      </c>
      <c r="EL99" s="4"/>
      <c r="EM99" s="3"/>
      <c r="EN99" s="3"/>
      <c r="EO99" s="86" t="s">
        <v>64</v>
      </c>
      <c r="EQ99" s="86"/>
    </row>
    <row r="100" spans="1:147" ht="15" customHeight="1" x14ac:dyDescent="0.3">
      <c r="A100" s="2">
        <f>+('3 Planilla Preadjudicación OTIC'!A100)</f>
        <v>14329</v>
      </c>
      <c r="B100" s="2" t="str">
        <f>+('3 Planilla Preadjudicación OTIC'!B100)</f>
        <v>65181652-1</v>
      </c>
      <c r="C100" s="4">
        <f>+('3 Planilla Preadjudicación OTIC'!E100)</f>
        <v>2025</v>
      </c>
      <c r="D100" s="4" t="str">
        <f>+('3 Planilla Preadjudicación OTIC'!F100)</f>
        <v>MANDATO</v>
      </c>
      <c r="E100" s="4" t="str">
        <f>+('3 Planilla Preadjudicación OTIC'!G100)</f>
        <v>96602640-5</v>
      </c>
      <c r="F100" s="4" t="str">
        <f>+('3 Planilla Preadjudicación OTIC'!H100)</f>
        <v>PUERTO VENTANA</v>
      </c>
      <c r="G100" s="4"/>
      <c r="H100" s="4"/>
      <c r="I100" s="4" t="str">
        <f>+('3 Planilla Preadjudicación OTIC'!I100)</f>
        <v>SERVICIOS DE MANICURE Y PEDICURE</v>
      </c>
      <c r="J100" s="4" t="str">
        <f>+('3 Planilla Preadjudicación OTIC'!J100)</f>
        <v>PF0611</v>
      </c>
      <c r="K100" s="4" t="str">
        <f>+('3 Planilla Preadjudicación OTIC'!K100)</f>
        <v>TÉCNICAS PARA EL EMPRENDIMIENTO</v>
      </c>
      <c r="L100" s="4" t="str">
        <f>+('3 Planilla Preadjudicación OTIC'!L100)</f>
        <v>PF0921</v>
      </c>
      <c r="M100" s="2">
        <f>+('3 Planilla Preadjudicación OTIC'!M100)</f>
        <v>5</v>
      </c>
      <c r="N100" s="4" t="str">
        <f>+('3 Planilla Preadjudicación OTIC'!N100)</f>
        <v>VALPARAISO</v>
      </c>
      <c r="O100" s="4" t="str">
        <f>+('3 Planilla Preadjudicación OTIC'!O100)</f>
        <v>PUCHUNCAVÍ</v>
      </c>
      <c r="P100" s="4" t="str">
        <f>+('3 Planilla Preadjudicación OTIC'!P100)</f>
        <v>EMPRENDEDORES/AS INFORMALES O PERSONAS VULNERABLES PERTENECIENTES AL 80% MAS VULNERABLE</v>
      </c>
      <c r="Q100" s="4" t="str">
        <f>+('3 Planilla Preadjudicación OTIC'!Q100)</f>
        <v>PRESENCIAL</v>
      </c>
      <c r="R100" s="4" t="str">
        <f>+('3 Planilla Preadjudicación OTIC'!R100)</f>
        <v>INDEPENDIENTE</v>
      </c>
      <c r="S100" s="4">
        <f>+('3 Planilla Preadjudicación OTIC'!S100)</f>
        <v>31</v>
      </c>
      <c r="T100" s="2">
        <f>+('3 Planilla Preadjudicación OTIC'!T100)</f>
        <v>10</v>
      </c>
      <c r="U100" s="2">
        <f>+('3 Planilla Preadjudicación OTIC'!U100)</f>
        <v>110</v>
      </c>
      <c r="V100" s="2">
        <f>+('3 Planilla Preadjudicación OTIC'!V100)</f>
        <v>12</v>
      </c>
      <c r="W100" s="2">
        <f>+('3 Planilla Preadjudicación OTIC'!W100)</f>
        <v>122</v>
      </c>
      <c r="X100" s="2">
        <f>+('3 Planilla Preadjudicación OTIC'!X100)</f>
        <v>4</v>
      </c>
      <c r="Y100" s="2" t="str">
        <f>+('3 Planilla Preadjudicación OTIC'!Y100)</f>
        <v>SI</v>
      </c>
      <c r="Z100" s="2" t="str">
        <f>+('3 Planilla Preadjudicación OTIC'!Z100)</f>
        <v>NO</v>
      </c>
      <c r="AA100" s="2" t="str">
        <f>+('3 Planilla Preadjudicación OTIC'!AA100)</f>
        <v>SI</v>
      </c>
      <c r="AB100" s="4" t="str">
        <f>+('3 Planilla Preadjudicación OTIC'!AB100)</f>
        <v>SE AJUSTA A PLAN FORMATIVO</v>
      </c>
      <c r="AC100" s="4" t="str">
        <f>+('3 Planilla Preadjudicación OTIC'!AC100)</f>
        <v>HOMBRES Y MUJERES MAYORES DE 18 AÑOS, QUE RESIDEN EN LA COMUNA DE PUCHUNCAVI, PERTENECEN HASTA EL 80% MAS VULNERABLE SEGÚN REGISTRO SOCIAL DE HOGARES Y CUENTAN CON EDUCACIÓN MEDIA COMPLETA PREFERENTEMENTE</v>
      </c>
      <c r="AD100" s="2" t="str">
        <f>+('3 Planilla Preadjudicación OTIC'!AD100)</f>
        <v>NO</v>
      </c>
      <c r="AE100" s="4">
        <f>+('3 Planilla Preadjudicación OTIC'!AE100)</f>
        <v>0</v>
      </c>
      <c r="AF100" s="2" t="str">
        <f>+('3 Planilla Preadjudicación OTIC'!AF100)</f>
        <v>CERRADA</v>
      </c>
      <c r="AG100" s="2">
        <f>+('3 Planilla Preadjudicación OTIC'!AG100)</f>
        <v>31</v>
      </c>
      <c r="AH100" s="2">
        <f>+('3 Planilla Preadjudicación OTIC'!AH100)</f>
        <v>2</v>
      </c>
      <c r="AI100" s="135" t="str">
        <f>+('3 Planilla Preadjudicación OTIC'!AI100)</f>
        <v>76460844-5</v>
      </c>
      <c r="AJ100" s="4" t="str">
        <f>+('3 Planilla Preadjudicación OTIC'!AJ100)</f>
        <v>Servicios de Capacitación Caitec S.A.</v>
      </c>
      <c r="AK100" s="2">
        <f>+('3 Planilla Preadjudicación OTIC'!AK100)</f>
        <v>122</v>
      </c>
      <c r="AL100" s="2">
        <f>+('3 Planilla Preadjudicación OTIC'!AL100)</f>
        <v>31</v>
      </c>
      <c r="AM100" s="12">
        <f>+('3 Planilla Preadjudicación OTIC'!AM100)</f>
        <v>5075</v>
      </c>
      <c r="AN100" s="12">
        <f>+('3 Planilla Preadjudicación OTIC'!AN100)</f>
        <v>100000</v>
      </c>
      <c r="AO100" s="12">
        <f>+('3 Planilla Preadjudicación OTIC'!AO100)</f>
        <v>0</v>
      </c>
      <c r="AP100" s="12">
        <f>+('3 Planilla Preadjudicación OTIC'!AP100)</f>
        <v>6191500</v>
      </c>
      <c r="AQ100" s="12">
        <f>+('3 Planilla Preadjudicación OTIC'!AQ100)</f>
        <v>1240000</v>
      </c>
      <c r="AR100" s="12">
        <f>+('3 Planilla Preadjudicación OTIC'!AR100)</f>
        <v>1000000</v>
      </c>
      <c r="AS100" s="12">
        <f>+('3 Planilla Preadjudicación OTIC'!AS100)</f>
        <v>0</v>
      </c>
      <c r="AT100" s="12">
        <f>+('3 Planilla Preadjudicación OTIC'!AT100)</f>
        <v>0</v>
      </c>
      <c r="AU100" s="12">
        <f>+('3 Planilla Preadjudicación OTIC'!AU100)</f>
        <v>8431500</v>
      </c>
      <c r="AV100" s="2" t="str">
        <f>+('3 Planilla Preadjudicación OTIC'!AV100)</f>
        <v>SI</v>
      </c>
      <c r="AW100" s="4">
        <f>+('3 Planilla Preadjudicación OTIC'!AW100)</f>
        <v>0</v>
      </c>
      <c r="AX100" s="2">
        <f>+('3 Planilla Preadjudicación OTIC'!AX100)</f>
        <v>3</v>
      </c>
      <c r="AY100" s="2">
        <f>+('3 Planilla Preadjudicación OTIC'!AY100)</f>
        <v>5</v>
      </c>
      <c r="AZ100" s="2">
        <f>+('3 Planilla Preadjudicación OTIC'!AZ100)</f>
        <v>0</v>
      </c>
      <c r="BA100" s="2">
        <f>+('3 Planilla Preadjudicación OTIC'!BA100)</f>
        <v>0</v>
      </c>
      <c r="BB100" s="2">
        <f>+('3 Planilla Preadjudicación OTIC'!BB100)</f>
        <v>0</v>
      </c>
      <c r="BC100" s="2">
        <f>+('3 Planilla Preadjudicación OTIC'!BC100)</f>
        <v>0</v>
      </c>
      <c r="BD100" s="2">
        <f>+('3 Planilla Preadjudicación OTIC'!BD100)</f>
        <v>0</v>
      </c>
      <c r="BE100" s="2">
        <f>+('3 Planilla Preadjudicación OTIC'!BE100)</f>
        <v>0</v>
      </c>
      <c r="BF100" s="2">
        <f>+('3 Planilla Preadjudicación OTIC'!BF100)</f>
        <v>0</v>
      </c>
      <c r="BG100" s="2">
        <f>+('3 Planilla Preadjudicación OTIC'!BG100)</f>
        <v>7</v>
      </c>
      <c r="BH100" s="2">
        <f>+('3 Planilla Preadjudicación OTIC'!BH100)</f>
        <v>7</v>
      </c>
      <c r="BI100" s="2">
        <f>+('3 Planilla Preadjudicación OTIC'!BI100)</f>
        <v>7</v>
      </c>
      <c r="BJ100" s="2">
        <f>+('3 Planilla Preadjudicación OTIC'!BJ100)</f>
        <v>7</v>
      </c>
      <c r="BK100" s="2">
        <f>+('3 Planilla Preadjudicación OTIC'!BK100)</f>
        <v>7</v>
      </c>
      <c r="BL100" s="2">
        <f>+('3 Planilla Preadjudicación OTIC'!BL100)</f>
        <v>7</v>
      </c>
      <c r="BM100" s="104">
        <f>ROUND(('3 Planilla Preadjudicación OTIC'!BM100),1)</f>
        <v>6.4</v>
      </c>
      <c r="BN100" s="4" t="str">
        <f>+('3 Planilla Preadjudicación OTIC'!BN100)</f>
        <v>NO</v>
      </c>
      <c r="BO100" s="4">
        <f>+('3 Planilla Preadjudicación OTIC'!BO100)</f>
        <v>0</v>
      </c>
      <c r="BP100" s="4">
        <f>+('3 Planilla Preadjudicación OTIC'!BP100)</f>
        <v>0</v>
      </c>
      <c r="BQ100" s="4">
        <f>+('3 Planilla Preadjudicación OTIC'!BQ100)</f>
        <v>0</v>
      </c>
      <c r="BR100" s="4">
        <f>+('3 Planilla Preadjudicación OTIC'!BR100)</f>
        <v>0</v>
      </c>
      <c r="BS100" s="4">
        <f>+('3 Planilla Preadjudicación OTIC'!BS100)</f>
        <v>0</v>
      </c>
      <c r="BT100" s="4">
        <f>+('3 Planilla Preadjudicación OTIC'!BT100)</f>
        <v>0</v>
      </c>
      <c r="BU100" s="85">
        <f>IF(VLOOKUP(A100,'BD OFICIAL'!$A$1:$AL$2098,7,0)=D100,0,1)</f>
        <v>0</v>
      </c>
      <c r="BV100" s="85">
        <f>IF(VLOOKUP(A100,'BD OFICIAL'!$A$1:$AL$2098,11,0)=J100,0,1)</f>
        <v>0</v>
      </c>
      <c r="BW100" s="85">
        <f>IF(VLOOKUP(A100,'BD OFICIAL'!$A$1:$AL$2098,13,0)=L100,0,1)</f>
        <v>0</v>
      </c>
      <c r="BX100" s="2">
        <f>IF(VLOOKUP(A100,'BD OFICIAL'!$A$1:$AL$2098,16,0)=O100,0,1)</f>
        <v>0</v>
      </c>
      <c r="BY100" s="2">
        <f>IF(VLOOKUP(A100,'BD OFICIAL'!$A$1:$AL$2098,17,0)=P100,0,1)</f>
        <v>0</v>
      </c>
      <c r="BZ100" s="2">
        <f>IF(VLOOKUP(A100,'BD OFICIAL'!$A$1:$AL$2098,19,0)=R100,0,1)</f>
        <v>0</v>
      </c>
      <c r="CA100" s="2">
        <f>IF(VLOOKUP(A100,'BD OFICIAL'!$A$1:$AL$2098,21,0)=T100,0,1)</f>
        <v>0</v>
      </c>
      <c r="CB100" s="2">
        <f>IF(VLOOKUP(A100,'BD OFICIAL'!$A$1:$AL$2098,24,0)=AK100,0,1)</f>
        <v>0</v>
      </c>
      <c r="CC100" s="2">
        <f>IF(VLOOKUP(A100,'BD OFICIAL'!$A$1:$AL$2098,25,0)=X100,0,1)</f>
        <v>0</v>
      </c>
      <c r="CD100" s="2">
        <f>IF(VLOOKUP(A100,'BD OFICIAL'!$A$1:$AL$2098,26,0)=Y100,0,1)</f>
        <v>0</v>
      </c>
      <c r="CE100" s="2">
        <f>IF(VLOOKUP(A100,'BD OFICIAL'!$A$1:$AL$2098,27,0)=Z100,0,1)</f>
        <v>0</v>
      </c>
      <c r="CF100" s="2">
        <f>IF(VLOOKUP(A100,'BD OFICIAL'!$A$1:$AL$2098,28,0)=AA100,0,1)</f>
        <v>0</v>
      </c>
      <c r="CG100" s="2">
        <f>IF(VLOOKUP(A100,'BD OFICIAL'!$A$1:$AL$2098,33,0)=AF100,0,1)</f>
        <v>0</v>
      </c>
      <c r="CH100" s="2">
        <f>IF(VLOOKUP(A100,'BD OFICIAL'!$A$1:$AL$2098,35,0)=AH100,0,1)</f>
        <v>0</v>
      </c>
      <c r="CI100" s="85">
        <f>IF(VLOOKUP(A100,'BD OFICIAL'!$A$1:$AL$2098,34,0)=AL100,0,1)</f>
        <v>0</v>
      </c>
      <c r="CJ100" s="12">
        <f>VLOOKUP(A100,'BD OFICIAL'!$A$1:$AM$2098,36,0)*AM100-AP100</f>
        <v>0</v>
      </c>
      <c r="CK100" s="85" t="str">
        <f t="shared" si="54"/>
        <v>SHMAN</v>
      </c>
      <c r="CL100" s="85" t="str">
        <f t="shared" si="55"/>
        <v>SI</v>
      </c>
      <c r="CM100" s="85" t="str">
        <f t="shared" si="35"/>
        <v>NO</v>
      </c>
      <c r="CN100" s="31">
        <f t="shared" si="36"/>
        <v>0</v>
      </c>
      <c r="CO100" s="31">
        <f t="shared" si="56"/>
        <v>0</v>
      </c>
      <c r="CP100" s="31">
        <f t="shared" si="37"/>
        <v>0</v>
      </c>
      <c r="CQ100" s="31">
        <f>IF(Y100="NO",0,IF(Y100="SI",IF(VLOOKUP(A100,'BD OFICIAL'!$A:$AO,40,0)=AQ100,0,1)))</f>
        <v>0</v>
      </c>
      <c r="CR100" s="31">
        <f>IF(Z100="NO",0,IF(Z100="SI",IF(VLOOKUP(B100,'BD OFICIAL'!$A:$AO,41,0)=AS100,0,1)))</f>
        <v>0</v>
      </c>
      <c r="CS100" s="31">
        <f t="shared" si="57"/>
        <v>0</v>
      </c>
      <c r="CT100" s="31">
        <f t="shared" si="58"/>
        <v>0</v>
      </c>
      <c r="CU100" s="31">
        <f>IF(VLOOKUP(A100,'BD OFICIAL'!$A$1:$AL$1056,31,0)="SI",IF(AT100&gt;0,0,1),IF(AT100=0,0,1))</f>
        <v>0</v>
      </c>
      <c r="CV100" s="31">
        <f t="shared" si="59"/>
        <v>0</v>
      </c>
      <c r="CW100" s="31">
        <f t="shared" si="38"/>
        <v>0</v>
      </c>
      <c r="CX100" s="85" t="str">
        <f t="shared" si="39"/>
        <v>SI</v>
      </c>
      <c r="CY100" s="31">
        <f t="shared" si="40"/>
        <v>0</v>
      </c>
      <c r="CZ100" s="85" t="str">
        <f>IF(ISERROR(VLOOKUP(AI100,EXPERIENCIA!$A$1:$C$2100,1,0)),"NO","SI")</f>
        <v>SI</v>
      </c>
      <c r="DA100" s="85">
        <f>IF(CX100="no","NO APLICA",IF(AX100=0,"ERROR NOTA",IF(AND(AX100&gt;1,CZ100="NO"),"ERROR NOTA",IF(AND(CZ100="NO",AX100=1),0,IF(VLOOKUP(AI100,EXPERIENCIA!$A$1:$C$2100,3,0)=AX100,0,"ERROR NOTA")))))</f>
        <v>0</v>
      </c>
      <c r="DB100" s="85" t="str">
        <f>IF(ISERROR(VLOOKUP(AI100,COMPORTAMIENTO!$A$1:$C$2100,1,0)),"NO","SI")</f>
        <v>SI</v>
      </c>
      <c r="DC100" s="85">
        <f>IF(CX100="NO","NO APLICA",IF(AY100=0,"ERROR NOTA",IF(AND(DB100="NO",AY100=7),0,IF(VLOOKUP(AI100,COMPORTAMIENTO!$A$2:$H$2100,8,0)=AY100,0,"ERROR NOTA"))))</f>
        <v>0</v>
      </c>
      <c r="DD100" s="104">
        <f t="shared" si="41"/>
        <v>0.30000000000000004</v>
      </c>
      <c r="DE100" s="104">
        <f t="shared" si="42"/>
        <v>0.5</v>
      </c>
      <c r="DF100" s="85" t="str">
        <f t="shared" si="60"/>
        <v>SI</v>
      </c>
      <c r="DG100" s="85">
        <f t="shared" si="43"/>
        <v>0</v>
      </c>
      <c r="DH100" s="85">
        <f t="shared" si="44"/>
        <v>0</v>
      </c>
      <c r="DI100" s="85">
        <f t="shared" si="45"/>
        <v>0</v>
      </c>
      <c r="DJ100" s="12">
        <f t="shared" si="46"/>
        <v>7.0000000000000009</v>
      </c>
      <c r="DK100" s="7">
        <f t="shared" si="47"/>
        <v>7.0000000000000009</v>
      </c>
      <c r="DL100" s="12">
        <f t="shared" si="61"/>
        <v>5075</v>
      </c>
      <c r="DM100" s="12">
        <f>VLOOKUP(A100,'5 TD'!$A:$B,2,0)</f>
        <v>5075</v>
      </c>
      <c r="DN100" s="7">
        <f t="shared" si="62"/>
        <v>7</v>
      </c>
      <c r="DO100" s="85" t="str">
        <f t="shared" si="48"/>
        <v>APROBADO</v>
      </c>
      <c r="DP100" s="85" t="str">
        <f t="shared" si="49"/>
        <v>APROBADO</v>
      </c>
      <c r="DQ100" s="7">
        <f t="shared" si="50"/>
        <v>6.4</v>
      </c>
      <c r="DR100" s="85" t="str">
        <f t="shared" si="63"/>
        <v>APROBADO</v>
      </c>
      <c r="DS100" s="2" t="str">
        <f>+('3 Planilla Preadjudicación OTIC'!BN100)</f>
        <v>NO</v>
      </c>
      <c r="DT100" s="2">
        <f>IF(DR100="APROBADO",VLOOKUP(A100,'5 TD'!$D$3:$E$270,2,0),"NO APLICA")</f>
        <v>7</v>
      </c>
      <c r="DU100" s="2" t="str">
        <f t="shared" si="64"/>
        <v>NO</v>
      </c>
      <c r="DV100" s="2" t="str">
        <f>IF(DU100="SI",VLOOKUP(A100,'5 TD'!$G$3:$H$270,2,0),"NO APLICA ")</f>
        <v xml:space="preserve">NO APLICA </v>
      </c>
      <c r="DW100" s="2" t="str">
        <f t="shared" si="65"/>
        <v>NO</v>
      </c>
      <c r="DX100" s="2" t="str">
        <f>IF(DW100="SI",VLOOKUP(A100,'5 TD'!$J$4:$K$472,2,0),"NO APLICA")</f>
        <v>NO APLICA</v>
      </c>
      <c r="DY100" s="2" t="str">
        <f t="shared" si="66"/>
        <v>NO APLICA</v>
      </c>
      <c r="DZ100" s="7" t="str">
        <f>IF(DY100="SI",VLOOKUP(A100,'5 TD'!$M$4:$N$350,2,0),"NO APLICA")</f>
        <v>NO APLICA</v>
      </c>
      <c r="EA100" s="2" t="str">
        <f t="shared" si="67"/>
        <v>NO APLICA</v>
      </c>
      <c r="EB100" s="12" t="str">
        <f t="shared" si="68"/>
        <v/>
      </c>
      <c r="EC100" s="12" t="str">
        <f>IF(EA100="SI",VLOOKUP(A100,'5 TD'!$V$4:$W$479,2,0),"NO APLICA")</f>
        <v>NO APLICA</v>
      </c>
      <c r="ED100" s="2" t="str">
        <f t="shared" si="51"/>
        <v>NO</v>
      </c>
      <c r="EE100" s="79" t="str">
        <f>IF(ED100="SI",VLOOKUP(AI100,COMPORTAMIENTO!$A$1:$H$2100,7,0),"NO APLICA")</f>
        <v>NO APLICA</v>
      </c>
      <c r="EF100" s="12" t="str">
        <f>IF(ED100="SI",VLOOKUP(A100,'5 TD'!$P$2:$Q$479,2,0),"NO APLICA")</f>
        <v>NO APLICA</v>
      </c>
      <c r="EG100" s="2" t="str">
        <f t="shared" si="52"/>
        <v>NO</v>
      </c>
      <c r="EH100" s="2">
        <f>IF(CZ100="no",0,VLOOKUP(AI100,EXPERIENCIA!$A$1:$C$2100,2,0))</f>
        <v>43</v>
      </c>
      <c r="EI100" s="2">
        <f>IF(CZ100="si",VLOOKUP(A100,'5 TD'!$S$3:$T$2103,2,0),0)</f>
        <v>80</v>
      </c>
      <c r="EJ100" s="2" t="str">
        <f t="shared" si="53"/>
        <v>NO</v>
      </c>
      <c r="EK100" s="2">
        <f>+('3 Planilla Preadjudicación OTIC'!BU100)</f>
        <v>0</v>
      </c>
      <c r="EL100" s="4"/>
      <c r="EM100" s="3"/>
      <c r="EN100" s="3"/>
      <c r="EQ100" s="86"/>
    </row>
    <row r="101" spans="1:147" ht="15" customHeight="1" x14ac:dyDescent="0.3">
      <c r="A101" s="2">
        <f>+('3 Planilla Preadjudicación OTIC'!A101)</f>
        <v>14458</v>
      </c>
      <c r="B101" s="2" t="str">
        <f>+('3 Planilla Preadjudicación OTIC'!B101)</f>
        <v>65181652-1</v>
      </c>
      <c r="C101" s="4">
        <f>+('3 Planilla Preadjudicación OTIC'!E101)</f>
        <v>2025</v>
      </c>
      <c r="D101" s="4" t="str">
        <f>+('3 Planilla Preadjudicación OTIC'!F101)</f>
        <v>MANDATO</v>
      </c>
      <c r="E101" s="4" t="str">
        <f>+('3 Planilla Preadjudicación OTIC'!G101)</f>
        <v>65006242-6</v>
      </c>
      <c r="F101" s="4" t="str">
        <f>+('3 Planilla Preadjudicación OTIC'!H101)</f>
        <v>CORPORACIÓN ABRIENDO PUERTAS</v>
      </c>
      <c r="G101" s="4"/>
      <c r="H101" s="4"/>
      <c r="I101" s="4" t="str">
        <f>+('3 Planilla Preadjudicación OTIC'!I101)</f>
        <v>SERVICIOS DE MANICURE Y PEDICURE</v>
      </c>
      <c r="J101" s="4" t="str">
        <f>+('3 Planilla Preadjudicación OTIC'!J101)</f>
        <v>PF0611</v>
      </c>
      <c r="K101" s="4" t="str">
        <f>+('3 Planilla Preadjudicación OTIC'!K101)</f>
        <v/>
      </c>
      <c r="L101" s="4" t="str">
        <f>+('3 Planilla Preadjudicación OTIC'!L101)</f>
        <v/>
      </c>
      <c r="M101" s="2">
        <f>+('3 Planilla Preadjudicación OTIC'!M101)</f>
        <v>13</v>
      </c>
      <c r="N101" s="4" t="str">
        <f>+('3 Planilla Preadjudicación OTIC'!N101)</f>
        <v>METROPOLITANA</v>
      </c>
      <c r="O101" s="4" t="str">
        <f>+('3 Planilla Preadjudicación OTIC'!O101)</f>
        <v>SAN JOAQUÍN</v>
      </c>
      <c r="P101" s="4" t="str">
        <f>+('3 Planilla Preadjudicación OTIC'!P101)</f>
        <v xml:space="preserve">Personas derivadas por Gendarmeria </v>
      </c>
      <c r="Q101" s="4" t="str">
        <f>+('3 Planilla Preadjudicación OTIC'!Q101)</f>
        <v>PRESENCIAL</v>
      </c>
      <c r="R101" s="4" t="str">
        <f>+('3 Planilla Preadjudicación OTIC'!R101)</f>
        <v>INDEPENDIENTE</v>
      </c>
      <c r="S101" s="4">
        <f>+('3 Planilla Preadjudicación OTIC'!S101)</f>
        <v>28</v>
      </c>
      <c r="T101" s="2">
        <f>+('3 Planilla Preadjudicación OTIC'!T101)</f>
        <v>10</v>
      </c>
      <c r="U101" s="2">
        <f>+('3 Planilla Preadjudicación OTIC'!U101)</f>
        <v>110</v>
      </c>
      <c r="V101" s="2">
        <f>+('3 Planilla Preadjudicación OTIC'!V101)</f>
        <v>0</v>
      </c>
      <c r="W101" s="2">
        <f>+('3 Planilla Preadjudicación OTIC'!W101)</f>
        <v>110</v>
      </c>
      <c r="X101" s="2">
        <f>+('3 Planilla Preadjudicación OTIC'!X101)</f>
        <v>4</v>
      </c>
      <c r="Y101" s="2" t="str">
        <f>+('3 Planilla Preadjudicación OTIC'!Y101)</f>
        <v>SI</v>
      </c>
      <c r="Z101" s="2" t="str">
        <f>+('3 Planilla Preadjudicación OTIC'!Z101)</f>
        <v>NO</v>
      </c>
      <c r="AA101" s="2" t="str">
        <f>+('3 Planilla Preadjudicación OTIC'!AA101)</f>
        <v>NO</v>
      </c>
      <c r="AB101" s="4" t="str">
        <f>+('3 Planilla Preadjudicación OTIC'!AB101)</f>
        <v>SE AJUSTA A PLAN FORMATIVO</v>
      </c>
      <c r="AC101" s="4" t="str">
        <f>+('3 Planilla Preadjudicación OTIC'!AC101)</f>
        <v>MUJERES MAYORES DE 18 AÑOS, PRIVADAS DE LIBERTAD EN EL CENTRO PENITENCIARIO FEMENINO DE SANTIAGO, EN SITUACIÓN DE VULNERABILIDAD SOCIAL (PERTENECIENTES AL 80% MÁS VULNERABLE), CON BAJA ESCOLARIDAD Y LIMITADA EXPERIENCIA LABORAL.</v>
      </c>
      <c r="AD101" s="2" t="str">
        <f>+('3 Planilla Preadjudicación OTIC'!AD101)</f>
        <v>NO</v>
      </c>
      <c r="AE101" s="4">
        <f>+('3 Planilla Preadjudicación OTIC'!AE101)</f>
        <v>0</v>
      </c>
      <c r="AF101" s="2" t="str">
        <f>+('3 Planilla Preadjudicación OTIC'!AF101)</f>
        <v>CERRADA</v>
      </c>
      <c r="AG101" s="2">
        <f>+('3 Planilla Preadjudicación OTIC'!AG101)</f>
        <v>28</v>
      </c>
      <c r="AH101" s="2">
        <f>+('3 Planilla Preadjudicación OTIC'!AH101)</f>
        <v>2</v>
      </c>
      <c r="AI101" s="135" t="str">
        <f>+('3 Planilla Preadjudicación OTIC'!AI101)</f>
        <v>76460844-5</v>
      </c>
      <c r="AJ101" s="4" t="str">
        <f>+('3 Planilla Preadjudicación OTIC'!AJ101)</f>
        <v>Servicios de Capacitación Caitec S.A.</v>
      </c>
      <c r="AK101" s="2">
        <f>+('3 Planilla Preadjudicación OTIC'!AK101)</f>
        <v>110</v>
      </c>
      <c r="AL101" s="2">
        <f>+('3 Planilla Preadjudicación OTIC'!AL101)</f>
        <v>28</v>
      </c>
      <c r="AM101" s="12">
        <f>+('3 Planilla Preadjudicación OTIC'!AM101)</f>
        <v>5075</v>
      </c>
      <c r="AN101" s="12">
        <f>+('3 Planilla Preadjudicación OTIC'!AN101)</f>
        <v>0</v>
      </c>
      <c r="AO101" s="12">
        <f>+('3 Planilla Preadjudicación OTIC'!AO101)</f>
        <v>0</v>
      </c>
      <c r="AP101" s="12">
        <f>+('3 Planilla Preadjudicación OTIC'!AP101)</f>
        <v>5582500</v>
      </c>
      <c r="AQ101" s="12">
        <f>+('3 Planilla Preadjudicación OTIC'!AQ101)</f>
        <v>1120000</v>
      </c>
      <c r="AR101" s="12">
        <f>+('3 Planilla Preadjudicación OTIC'!AR101)</f>
        <v>0</v>
      </c>
      <c r="AS101" s="12">
        <f>+('3 Planilla Preadjudicación OTIC'!AS101)</f>
        <v>0</v>
      </c>
      <c r="AT101" s="12">
        <f>+('3 Planilla Preadjudicación OTIC'!AT101)</f>
        <v>0</v>
      </c>
      <c r="AU101" s="12">
        <f>+('3 Planilla Preadjudicación OTIC'!AU101)</f>
        <v>6702500</v>
      </c>
      <c r="AV101" s="2" t="str">
        <f>+('3 Planilla Preadjudicación OTIC'!AV101)</f>
        <v>NO</v>
      </c>
      <c r="AW101" s="4" t="str">
        <f>+('3 Planilla Preadjudicación OTIC'!AW101)</f>
        <v>NUMERAL 6.1.2. ÍTEM 8 - LA POBLACIÓN OBJETIVO ES DERIVADA POR GENDARMERÍA. OTEC NO PRESENTA CARTA DE DICHA INSTITUCIÓN PARA PODER AUTORIZAR SU EJECUCIÓN DENTRO DEL RECINTO RESPECTIVO.</v>
      </c>
      <c r="AX101" s="2">
        <f>+('3 Planilla Preadjudicación OTIC'!AX101)</f>
        <v>0</v>
      </c>
      <c r="AY101" s="2">
        <f>+('3 Planilla Preadjudicación OTIC'!AY101)</f>
        <v>0</v>
      </c>
      <c r="AZ101" s="2">
        <f>+('3 Planilla Preadjudicación OTIC'!AZ101)</f>
        <v>0</v>
      </c>
      <c r="BA101" s="2">
        <f>+('3 Planilla Preadjudicación OTIC'!BA101)</f>
        <v>0</v>
      </c>
      <c r="BB101" s="2">
        <f>+('3 Planilla Preadjudicación OTIC'!BB101)</f>
        <v>0</v>
      </c>
      <c r="BC101" s="2">
        <f>+('3 Planilla Preadjudicación OTIC'!BC101)</f>
        <v>0</v>
      </c>
      <c r="BD101" s="2">
        <f>+('3 Planilla Preadjudicación OTIC'!BD101)</f>
        <v>0</v>
      </c>
      <c r="BE101" s="2">
        <f>+('3 Planilla Preadjudicación OTIC'!BE101)</f>
        <v>0</v>
      </c>
      <c r="BF101" s="2">
        <f>+('3 Planilla Preadjudicación OTIC'!BF101)</f>
        <v>0</v>
      </c>
      <c r="BG101" s="2">
        <f>+('3 Planilla Preadjudicación OTIC'!BG101)</f>
        <v>0</v>
      </c>
      <c r="BH101" s="2">
        <f>+('3 Planilla Preadjudicación OTIC'!BH101)</f>
        <v>0</v>
      </c>
      <c r="BI101" s="2">
        <f>+('3 Planilla Preadjudicación OTIC'!BI101)</f>
        <v>0</v>
      </c>
      <c r="BJ101" s="2">
        <f>+('3 Planilla Preadjudicación OTIC'!BJ101)</f>
        <v>0</v>
      </c>
      <c r="BK101" s="2">
        <f>+('3 Planilla Preadjudicación OTIC'!BK101)</f>
        <v>0</v>
      </c>
      <c r="BL101" s="2">
        <f>+('3 Planilla Preadjudicación OTIC'!BL101)</f>
        <v>0</v>
      </c>
      <c r="BM101" s="104">
        <f>ROUND(('3 Planilla Preadjudicación OTIC'!BM101),1)</f>
        <v>0</v>
      </c>
      <c r="BN101" s="4" t="str">
        <f>+('3 Planilla Preadjudicación OTIC'!BN101)</f>
        <v>NO</v>
      </c>
      <c r="BO101" s="4">
        <f>+('3 Planilla Preadjudicación OTIC'!BO101)</f>
        <v>0</v>
      </c>
      <c r="BP101" s="4">
        <f>+('3 Planilla Preadjudicación OTIC'!BP101)</f>
        <v>0</v>
      </c>
      <c r="BQ101" s="4">
        <f>+('3 Planilla Preadjudicación OTIC'!BQ101)</f>
        <v>0</v>
      </c>
      <c r="BR101" s="4">
        <f>+('3 Planilla Preadjudicación OTIC'!BR101)</f>
        <v>0</v>
      </c>
      <c r="BS101" s="4">
        <f>+('3 Planilla Preadjudicación OTIC'!BS101)</f>
        <v>0</v>
      </c>
      <c r="BT101" s="4">
        <f>+('3 Planilla Preadjudicación OTIC'!BT101)</f>
        <v>0</v>
      </c>
      <c r="BU101" s="85">
        <f>IF(VLOOKUP(A101,'BD OFICIAL'!$A$1:$AL$2098,7,0)=D101,0,1)</f>
        <v>0</v>
      </c>
      <c r="BV101" s="85">
        <f>IF(VLOOKUP(A101,'BD OFICIAL'!$A$1:$AL$2098,11,0)=J101,0,1)</f>
        <v>0</v>
      </c>
      <c r="BW101" s="85">
        <f>IF(VLOOKUP(A101,'BD OFICIAL'!$A$1:$AL$2098,13,0)=L101,0,1)</f>
        <v>0</v>
      </c>
      <c r="BX101" s="2">
        <f>IF(VLOOKUP(A101,'BD OFICIAL'!$A$1:$AL$2098,16,0)=O101,0,1)</f>
        <v>0</v>
      </c>
      <c r="BY101" s="2">
        <f>IF(VLOOKUP(A101,'BD OFICIAL'!$A$1:$AL$2098,17,0)=P101,0,1)</f>
        <v>0</v>
      </c>
      <c r="BZ101" s="2">
        <f>IF(VLOOKUP(A101,'BD OFICIAL'!$A$1:$AL$2098,19,0)=R101,0,1)</f>
        <v>0</v>
      </c>
      <c r="CA101" s="2">
        <f>IF(VLOOKUP(A101,'BD OFICIAL'!$A$1:$AL$2098,21,0)=T101,0,1)</f>
        <v>0</v>
      </c>
      <c r="CB101" s="2">
        <f>IF(VLOOKUP(A101,'BD OFICIAL'!$A$1:$AL$2098,24,0)=AK101,0,1)</f>
        <v>0</v>
      </c>
      <c r="CC101" s="2">
        <f>IF(VLOOKUP(A101,'BD OFICIAL'!$A$1:$AL$2098,25,0)=X101,0,1)</f>
        <v>0</v>
      </c>
      <c r="CD101" s="2">
        <f>IF(VLOOKUP(A101,'BD OFICIAL'!$A$1:$AL$2098,26,0)=Y101,0,1)</f>
        <v>0</v>
      </c>
      <c r="CE101" s="2">
        <f>IF(VLOOKUP(A101,'BD OFICIAL'!$A$1:$AL$2098,27,0)=Z101,0,1)</f>
        <v>0</v>
      </c>
      <c r="CF101" s="2">
        <f>IF(VLOOKUP(A101,'BD OFICIAL'!$A$1:$AL$2098,28,0)=AA101,0,1)</f>
        <v>0</v>
      </c>
      <c r="CG101" s="2">
        <f>IF(VLOOKUP(A101,'BD OFICIAL'!$A$1:$AL$2098,33,0)=AF101,0,1)</f>
        <v>0</v>
      </c>
      <c r="CH101" s="2">
        <f>IF(VLOOKUP(A101,'BD OFICIAL'!$A$1:$AL$2098,35,0)=AH101,0,1)</f>
        <v>0</v>
      </c>
      <c r="CI101" s="85">
        <f>IF(VLOOKUP(A101,'BD OFICIAL'!$A$1:$AL$2098,34,0)=AL101,0,1)</f>
        <v>0</v>
      </c>
      <c r="CJ101" s="12">
        <f>VLOOKUP(A101,'BD OFICIAL'!$A$1:$AM$2098,36,0)*AM101-AP101</f>
        <v>0</v>
      </c>
      <c r="CK101" s="85" t="str">
        <f t="shared" si="54"/>
        <v>SSH</v>
      </c>
      <c r="CL101" s="85" t="str">
        <f t="shared" si="55"/>
        <v>SI</v>
      </c>
      <c r="CM101" s="85" t="str">
        <f t="shared" si="35"/>
        <v>NO</v>
      </c>
      <c r="CN101" s="31">
        <f t="shared" si="36"/>
        <v>0</v>
      </c>
      <c r="CO101" s="31">
        <f t="shared" si="56"/>
        <v>0</v>
      </c>
      <c r="CP101" s="31">
        <f t="shared" si="37"/>
        <v>0</v>
      </c>
      <c r="CQ101" s="31">
        <f>IF(Y101="NO",0,IF(Y101="SI",IF(VLOOKUP(A101,'BD OFICIAL'!$A:$AO,40,0)=AQ101,0,1)))</f>
        <v>0</v>
      </c>
      <c r="CR101" s="31">
        <f>IF(Z101="NO",0,IF(Z101="SI",IF(VLOOKUP(B101,'BD OFICIAL'!$A:$AO,41,0)=AS101,0,1)))</f>
        <v>0</v>
      </c>
      <c r="CS101" s="31">
        <f t="shared" si="57"/>
        <v>0</v>
      </c>
      <c r="CT101" s="31">
        <f t="shared" si="58"/>
        <v>0</v>
      </c>
      <c r="CU101" s="31">
        <f>IF(VLOOKUP(A101,'BD OFICIAL'!$A$1:$AL$1056,31,0)="SI",IF(AT101&gt;0,0,1),IF(AT101=0,0,1))</f>
        <v>0</v>
      </c>
      <c r="CV101" s="31">
        <f t="shared" si="59"/>
        <v>0</v>
      </c>
      <c r="CW101" s="31">
        <f t="shared" si="38"/>
        <v>0</v>
      </c>
      <c r="CX101" s="85" t="str">
        <f t="shared" si="39"/>
        <v>NO</v>
      </c>
      <c r="CY101" s="31">
        <f t="shared" si="40"/>
        <v>0</v>
      </c>
      <c r="CZ101" s="85" t="str">
        <f>IF(ISERROR(VLOOKUP(AI101,EXPERIENCIA!$A$1:$C$2100,1,0)),"NO","SI")</f>
        <v>SI</v>
      </c>
      <c r="DA101" s="85" t="str">
        <f>IF(CX101="no","NO APLICA",IF(AX101=0,"ERROR NOTA",IF(AND(AX101&gt;1,CZ101="NO"),"ERROR NOTA",IF(AND(CZ101="NO",AX101=1),0,IF(VLOOKUP(AI101,EXPERIENCIA!$A$1:$C$2100,3,0)=AX101,0,"ERROR NOTA")))))</f>
        <v>NO APLICA</v>
      </c>
      <c r="DB101" s="85" t="str">
        <f>IF(ISERROR(VLOOKUP(AI101,COMPORTAMIENTO!$A$1:$C$2100,1,0)),"NO","SI")</f>
        <v>SI</v>
      </c>
      <c r="DC101" s="85" t="str">
        <f>IF(CX101="NO","NO APLICA",IF(AY101=0,"ERROR NOTA",IF(AND(DB101="NO",AY101=7),0,IF(VLOOKUP(AI101,COMPORTAMIENTO!$A$2:$H$2100,8,0)=AY101,0,"ERROR NOTA"))))</f>
        <v>NO APLICA</v>
      </c>
      <c r="DD101" s="104" t="str">
        <f t="shared" si="41"/>
        <v>NO APLICA</v>
      </c>
      <c r="DE101" s="104" t="str">
        <f t="shared" si="42"/>
        <v>NO APLICA</v>
      </c>
      <c r="DF101" s="85" t="str">
        <f t="shared" si="60"/>
        <v>SI</v>
      </c>
      <c r="DG101" s="85">
        <f t="shared" si="43"/>
        <v>0</v>
      </c>
      <c r="DH101" s="85">
        <f t="shared" si="44"/>
        <v>0</v>
      </c>
      <c r="DI101" s="85" t="str">
        <f t="shared" si="45"/>
        <v>NO APLICA</v>
      </c>
      <c r="DJ101" s="12" t="str">
        <f t="shared" si="46"/>
        <v>NO APLICA</v>
      </c>
      <c r="DK101" s="7" t="str">
        <f t="shared" si="47"/>
        <v>NO APLICA</v>
      </c>
      <c r="DL101" s="12">
        <f t="shared" si="61"/>
        <v>5075</v>
      </c>
      <c r="DM101" s="12">
        <f>VLOOKUP(A101,'5 TD'!$A:$B,2,0)</f>
        <v>5075</v>
      </c>
      <c r="DN101" s="7" t="str">
        <f t="shared" si="62"/>
        <v>NO APLICA</v>
      </c>
      <c r="DO101" s="85" t="str">
        <f t="shared" si="48"/>
        <v>NO APLICA</v>
      </c>
      <c r="DP101" s="85" t="str">
        <f t="shared" si="49"/>
        <v>NO APLICA</v>
      </c>
      <c r="DQ101" s="7" t="str">
        <f t="shared" si="50"/>
        <v>NO APLICA</v>
      </c>
      <c r="DR101" s="85" t="str">
        <f t="shared" si="63"/>
        <v>NO APLICA</v>
      </c>
      <c r="DS101" s="2" t="str">
        <f>+('3 Planilla Preadjudicación OTIC'!BN101)</f>
        <v>NO</v>
      </c>
      <c r="DT101" s="2" t="str">
        <f>IF(DR101="APROBADO",VLOOKUP(A101,'5 TD'!$D$3:$E$270,2,0),"NO APLICA")</f>
        <v>NO APLICA</v>
      </c>
      <c r="DU101" s="2" t="str">
        <f t="shared" si="64"/>
        <v>NO APLICA</v>
      </c>
      <c r="DV101" s="2" t="str">
        <f>IF(DU101="SI",VLOOKUP(A101,'5 TD'!$G$3:$H$270,2,0),"NO APLICA ")</f>
        <v xml:space="preserve">NO APLICA </v>
      </c>
      <c r="DW101" s="2" t="str">
        <f t="shared" si="65"/>
        <v>NO</v>
      </c>
      <c r="DX101" s="2" t="str">
        <f>IF(DW101="SI",VLOOKUP(A101,'5 TD'!$J$4:$K$472,2,0),"NO APLICA")</f>
        <v>NO APLICA</v>
      </c>
      <c r="DY101" s="2" t="str">
        <f t="shared" si="66"/>
        <v>NO APLICA</v>
      </c>
      <c r="DZ101" s="7" t="str">
        <f>IF(DY101="SI",VLOOKUP(A101,'5 TD'!$M$4:$N$350,2,0),"NO APLICA")</f>
        <v>NO APLICA</v>
      </c>
      <c r="EA101" s="2" t="str">
        <f t="shared" si="67"/>
        <v>NO APLICA</v>
      </c>
      <c r="EB101" s="12" t="str">
        <f t="shared" si="68"/>
        <v/>
      </c>
      <c r="EC101" s="12" t="str">
        <f>IF(EA101="SI",VLOOKUP(A101,'5 TD'!$V$4:$W$479,2,0),"NO APLICA")</f>
        <v>NO APLICA</v>
      </c>
      <c r="ED101" s="2" t="str">
        <f t="shared" si="51"/>
        <v>NO</v>
      </c>
      <c r="EE101" s="79" t="str">
        <f>IF(ED101="SI",VLOOKUP(AI101,COMPORTAMIENTO!$A$1:$H$2100,7,0),"NO APLICA")</f>
        <v>NO APLICA</v>
      </c>
      <c r="EF101" s="12" t="str">
        <f>IF(ED101="SI",VLOOKUP(A101,'5 TD'!$P$2:$Q$479,2,0),"NO APLICA")</f>
        <v>NO APLICA</v>
      </c>
      <c r="EG101" s="2" t="str">
        <f t="shared" si="52"/>
        <v>NO</v>
      </c>
      <c r="EH101" s="2">
        <f>IF(CZ101="no",0,VLOOKUP(AI101,EXPERIENCIA!$A$1:$C$2100,2,0))</f>
        <v>43</v>
      </c>
      <c r="EI101" s="2">
        <f>IF(CZ101="si",VLOOKUP(A101,'5 TD'!$S$3:$T$2103,2,0),0)</f>
        <v>32</v>
      </c>
      <c r="EJ101" s="2" t="str">
        <f t="shared" si="53"/>
        <v>NO</v>
      </c>
      <c r="EK101" s="2">
        <f>+('3 Planilla Preadjudicación OTIC'!BU101)</f>
        <v>0</v>
      </c>
      <c r="EL101" s="3"/>
      <c r="EM101" s="3"/>
      <c r="EN101" s="3"/>
      <c r="EQ101" s="86"/>
    </row>
    <row r="102" spans="1:147" ht="15" customHeight="1" x14ac:dyDescent="0.3">
      <c r="A102" s="2">
        <f>+('3 Planilla Preadjudicación OTIC'!A102)</f>
        <v>14453</v>
      </c>
      <c r="B102" s="2" t="str">
        <f>+('3 Planilla Preadjudicación OTIC'!B102)</f>
        <v>65181652-1</v>
      </c>
      <c r="C102" s="4">
        <f>+('3 Planilla Preadjudicación OTIC'!E102)</f>
        <v>2025</v>
      </c>
      <c r="D102" s="4" t="str">
        <f>+('3 Planilla Preadjudicación OTIC'!F102)</f>
        <v>MANDATO</v>
      </c>
      <c r="E102" s="4" t="str">
        <f>+('3 Planilla Preadjudicación OTIC'!G102)</f>
        <v>65006242-6</v>
      </c>
      <c r="F102" s="4" t="str">
        <f>+('3 Planilla Preadjudicación OTIC'!H102)</f>
        <v>CORPORACIÓN ABRIENDO PUERTAS</v>
      </c>
      <c r="G102" s="4"/>
      <c r="H102" s="4"/>
      <c r="I102" s="4" t="str">
        <f>+('3 Planilla Preadjudicación OTIC'!I102)</f>
        <v>SERVICIOS DE MANICURE Y PEDICURE</v>
      </c>
      <c r="J102" s="4" t="str">
        <f>+('3 Planilla Preadjudicación OTIC'!J102)</f>
        <v>PF0611</v>
      </c>
      <c r="K102" s="4" t="str">
        <f>+('3 Planilla Preadjudicación OTIC'!K102)</f>
        <v>TÉCNICAS PARA EL EMPRENDIMIENTO</v>
      </c>
      <c r="L102" s="4" t="str">
        <f>+('3 Planilla Preadjudicación OTIC'!L102)</f>
        <v>PF0921</v>
      </c>
      <c r="M102" s="2">
        <f>+('3 Planilla Preadjudicación OTIC'!M102)</f>
        <v>13</v>
      </c>
      <c r="N102" s="4" t="str">
        <f>+('3 Planilla Preadjudicación OTIC'!N102)</f>
        <v>METROPOLITANA</v>
      </c>
      <c r="O102" s="4" t="str">
        <f>+('3 Planilla Preadjudicación OTIC'!O102)</f>
        <v>SAN JOAQUÍN</v>
      </c>
      <c r="P102" s="4" t="str">
        <f>+('3 Planilla Preadjudicación OTIC'!P102)</f>
        <v xml:space="preserve">Personas derivadas por Gendarmeria </v>
      </c>
      <c r="Q102" s="4" t="str">
        <f>+('3 Planilla Preadjudicación OTIC'!Q102)</f>
        <v>PRESENCIAL</v>
      </c>
      <c r="R102" s="4" t="str">
        <f>+('3 Planilla Preadjudicación OTIC'!R102)</f>
        <v>INDEPENDIENTE</v>
      </c>
      <c r="S102" s="4">
        <f>+('3 Planilla Preadjudicación OTIC'!S102)</f>
        <v>31</v>
      </c>
      <c r="T102" s="2">
        <f>+('3 Planilla Preadjudicación OTIC'!T102)</f>
        <v>10</v>
      </c>
      <c r="U102" s="2">
        <f>+('3 Planilla Preadjudicación OTIC'!U102)</f>
        <v>110</v>
      </c>
      <c r="V102" s="2">
        <f>+('3 Planilla Preadjudicación OTIC'!V102)</f>
        <v>12</v>
      </c>
      <c r="W102" s="2">
        <f>+('3 Planilla Preadjudicación OTIC'!W102)</f>
        <v>122</v>
      </c>
      <c r="X102" s="2">
        <f>+('3 Planilla Preadjudicación OTIC'!X102)</f>
        <v>4</v>
      </c>
      <c r="Y102" s="2" t="str">
        <f>+('3 Planilla Preadjudicación OTIC'!Y102)</f>
        <v>NO</v>
      </c>
      <c r="Z102" s="2" t="str">
        <f>+('3 Planilla Preadjudicación OTIC'!Z102)</f>
        <v>NO</v>
      </c>
      <c r="AA102" s="2" t="str">
        <f>+('3 Planilla Preadjudicación OTIC'!AA102)</f>
        <v>SI</v>
      </c>
      <c r="AB102" s="4" t="str">
        <f>+('3 Planilla Preadjudicación OTIC'!AB102)</f>
        <v>SE AJUSTA A PLAN FORMATIVO</v>
      </c>
      <c r="AC102" s="4" t="str">
        <f>+('3 Planilla Preadjudicación OTIC'!AC102)</f>
        <v>MUJERES MAYORES DE 18 AÑOS, PRIVADAS DE LIBERTAD EN EL CENTRO PENITENCIARIO FEMENINO DE SANTIAGO, EN SITUACIÓN DE VULNERABILIDAD SOCIAL (PERTENECIENTES AL 80% MÁS VULNERABLE), CON BAJA ESCOLARIDAD Y LIMITADA EXPERIENCIA LABORAL.</v>
      </c>
      <c r="AD102" s="2" t="str">
        <f>+('3 Planilla Preadjudicación OTIC'!AD102)</f>
        <v>NO</v>
      </c>
      <c r="AE102" s="4">
        <f>+('3 Planilla Preadjudicación OTIC'!AE102)</f>
        <v>0</v>
      </c>
      <c r="AF102" s="2" t="str">
        <f>+('3 Planilla Preadjudicación OTIC'!AF102)</f>
        <v>CERRADA</v>
      </c>
      <c r="AG102" s="2">
        <f>+('3 Planilla Preadjudicación OTIC'!AG102)</f>
        <v>31</v>
      </c>
      <c r="AH102" s="2">
        <f>+('3 Planilla Preadjudicación OTIC'!AH102)</f>
        <v>2</v>
      </c>
      <c r="AI102" s="135" t="str">
        <f>+('3 Planilla Preadjudicación OTIC'!AI102)</f>
        <v>76460844-5</v>
      </c>
      <c r="AJ102" s="4" t="str">
        <f>+('3 Planilla Preadjudicación OTIC'!AJ102)</f>
        <v>Servicios de Capacitación Caitec S.A.</v>
      </c>
      <c r="AK102" s="2">
        <f>+('3 Planilla Preadjudicación OTIC'!AK102)</f>
        <v>122</v>
      </c>
      <c r="AL102" s="2">
        <f>+('3 Planilla Preadjudicación OTIC'!AL102)</f>
        <v>31</v>
      </c>
      <c r="AM102" s="12">
        <f>+('3 Planilla Preadjudicación OTIC'!AM102)</f>
        <v>5075</v>
      </c>
      <c r="AN102" s="12">
        <f>+('3 Planilla Preadjudicación OTIC'!AN102)</f>
        <v>115000</v>
      </c>
      <c r="AO102" s="12">
        <f>+('3 Planilla Preadjudicación OTIC'!AO102)</f>
        <v>0</v>
      </c>
      <c r="AP102" s="12">
        <f>+('3 Planilla Preadjudicación OTIC'!AP102)</f>
        <v>6191500</v>
      </c>
      <c r="AQ102" s="12">
        <f>+('3 Planilla Preadjudicación OTIC'!AQ102)</f>
        <v>0</v>
      </c>
      <c r="AR102" s="12">
        <f>+('3 Planilla Preadjudicación OTIC'!AR102)</f>
        <v>1150000</v>
      </c>
      <c r="AS102" s="12">
        <f>+('3 Planilla Preadjudicación OTIC'!AS102)</f>
        <v>0</v>
      </c>
      <c r="AT102" s="12">
        <f>+('3 Planilla Preadjudicación OTIC'!AT102)</f>
        <v>0</v>
      </c>
      <c r="AU102" s="12">
        <f>+('3 Planilla Preadjudicación OTIC'!AU102)</f>
        <v>7341500</v>
      </c>
      <c r="AV102" s="2" t="str">
        <f>+('3 Planilla Preadjudicación OTIC'!AV102)</f>
        <v>NO</v>
      </c>
      <c r="AW102" s="4" t="str">
        <f>+('3 Planilla Preadjudicación OTIC'!AW102)</f>
        <v>NUMERAL 6.1.2. ÍTEM 8 - LA POBLACIÓN OBJETIVO ES DERIVADA POR GENDARMERÍA. OTEC NO PRESENTA CARTA DE DICHA INSTITUCIÓN PARA PODER AUTORIZAR SU EJECUCIÓN DENTRO DEL RECINTO RESPECTIVO.</v>
      </c>
      <c r="AX102" s="2">
        <f>+('3 Planilla Preadjudicación OTIC'!AX102)</f>
        <v>0</v>
      </c>
      <c r="AY102" s="2">
        <f>+('3 Planilla Preadjudicación OTIC'!AY102)</f>
        <v>0</v>
      </c>
      <c r="AZ102" s="2">
        <f>+('3 Planilla Preadjudicación OTIC'!AZ102)</f>
        <v>0</v>
      </c>
      <c r="BA102" s="2">
        <f>+('3 Planilla Preadjudicación OTIC'!BA102)</f>
        <v>0</v>
      </c>
      <c r="BB102" s="2">
        <f>+('3 Planilla Preadjudicación OTIC'!BB102)</f>
        <v>0</v>
      </c>
      <c r="BC102" s="2">
        <f>+('3 Planilla Preadjudicación OTIC'!BC102)</f>
        <v>0</v>
      </c>
      <c r="BD102" s="2">
        <f>+('3 Planilla Preadjudicación OTIC'!BD102)</f>
        <v>0</v>
      </c>
      <c r="BE102" s="2">
        <f>+('3 Planilla Preadjudicación OTIC'!BE102)</f>
        <v>0</v>
      </c>
      <c r="BF102" s="2">
        <f>+('3 Planilla Preadjudicación OTIC'!BF102)</f>
        <v>0</v>
      </c>
      <c r="BG102" s="2">
        <f>+('3 Planilla Preadjudicación OTIC'!BG102)</f>
        <v>0</v>
      </c>
      <c r="BH102" s="2">
        <f>+('3 Planilla Preadjudicación OTIC'!BH102)</f>
        <v>0</v>
      </c>
      <c r="BI102" s="2">
        <f>+('3 Planilla Preadjudicación OTIC'!BI102)</f>
        <v>0</v>
      </c>
      <c r="BJ102" s="2">
        <f>+('3 Planilla Preadjudicación OTIC'!BJ102)</f>
        <v>0</v>
      </c>
      <c r="BK102" s="2">
        <f>+('3 Planilla Preadjudicación OTIC'!BK102)</f>
        <v>0</v>
      </c>
      <c r="BL102" s="2">
        <f>+('3 Planilla Preadjudicación OTIC'!BL102)</f>
        <v>0</v>
      </c>
      <c r="BM102" s="104">
        <f>ROUND(('3 Planilla Preadjudicación OTIC'!BM102),1)</f>
        <v>0</v>
      </c>
      <c r="BN102" s="4" t="str">
        <f>+('3 Planilla Preadjudicación OTIC'!BN102)</f>
        <v>NO</v>
      </c>
      <c r="BO102" s="4">
        <f>+('3 Planilla Preadjudicación OTIC'!BO102)</f>
        <v>0</v>
      </c>
      <c r="BP102" s="4">
        <f>+('3 Planilla Preadjudicación OTIC'!BP102)</f>
        <v>0</v>
      </c>
      <c r="BQ102" s="4">
        <f>+('3 Planilla Preadjudicación OTIC'!BQ102)</f>
        <v>0</v>
      </c>
      <c r="BR102" s="4">
        <f>+('3 Planilla Preadjudicación OTIC'!BR102)</f>
        <v>0</v>
      </c>
      <c r="BS102" s="4">
        <f>+('3 Planilla Preadjudicación OTIC'!BS102)</f>
        <v>0</v>
      </c>
      <c r="BT102" s="4">
        <f>+('3 Planilla Preadjudicación OTIC'!BT102)</f>
        <v>0</v>
      </c>
      <c r="BU102" s="85">
        <f>IF(VLOOKUP(A102,'BD OFICIAL'!$A$1:$AL$2098,7,0)=D102,0,1)</f>
        <v>0</v>
      </c>
      <c r="BV102" s="85">
        <f>IF(VLOOKUP(A102,'BD OFICIAL'!$A$1:$AL$2098,11,0)=J102,0,1)</f>
        <v>0</v>
      </c>
      <c r="BW102" s="85">
        <f>IF(VLOOKUP(A102,'BD OFICIAL'!$A$1:$AL$2098,13,0)=L102,0,1)</f>
        <v>0</v>
      </c>
      <c r="BX102" s="2">
        <f>IF(VLOOKUP(A102,'BD OFICIAL'!$A$1:$AL$2098,16,0)=O102,0,1)</f>
        <v>0</v>
      </c>
      <c r="BY102" s="2">
        <f>IF(VLOOKUP(A102,'BD OFICIAL'!$A$1:$AL$2098,17,0)=P102,0,1)</f>
        <v>0</v>
      </c>
      <c r="BZ102" s="2">
        <f>IF(VLOOKUP(A102,'BD OFICIAL'!$A$1:$AL$2098,19,0)=R102,0,1)</f>
        <v>0</v>
      </c>
      <c r="CA102" s="2">
        <f>IF(VLOOKUP(A102,'BD OFICIAL'!$A$1:$AL$2098,21,0)=T102,0,1)</f>
        <v>0</v>
      </c>
      <c r="CB102" s="2">
        <f>IF(VLOOKUP(A102,'BD OFICIAL'!$A$1:$AL$2098,24,0)=AK102,0,1)</f>
        <v>0</v>
      </c>
      <c r="CC102" s="2">
        <f>IF(VLOOKUP(A102,'BD OFICIAL'!$A$1:$AL$2098,25,0)=X102,0,1)</f>
        <v>0</v>
      </c>
      <c r="CD102" s="2">
        <f>IF(VLOOKUP(A102,'BD OFICIAL'!$A$1:$AL$2098,26,0)=Y102,0,1)</f>
        <v>0</v>
      </c>
      <c r="CE102" s="2">
        <f>IF(VLOOKUP(A102,'BD OFICIAL'!$A$1:$AL$2098,27,0)=Z102,0,1)</f>
        <v>0</v>
      </c>
      <c r="CF102" s="2">
        <f>IF(VLOOKUP(A102,'BD OFICIAL'!$A$1:$AL$2098,28,0)=AA102,0,1)</f>
        <v>0</v>
      </c>
      <c r="CG102" s="2">
        <f>IF(VLOOKUP(A102,'BD OFICIAL'!$A$1:$AL$2098,33,0)=AF102,0,1)</f>
        <v>0</v>
      </c>
      <c r="CH102" s="2">
        <f>IF(VLOOKUP(A102,'BD OFICIAL'!$A$1:$AL$2098,35,0)=AH102,0,1)</f>
        <v>0</v>
      </c>
      <c r="CI102" s="85">
        <f>IF(VLOOKUP(A102,'BD OFICIAL'!$A$1:$AL$2098,34,0)=AL102,0,1)</f>
        <v>0</v>
      </c>
      <c r="CJ102" s="12">
        <f>VLOOKUP(A102,'BD OFICIAL'!$A$1:$AM$2098,36,0)*AM102-AP102</f>
        <v>0</v>
      </c>
      <c r="CK102" s="85" t="str">
        <f t="shared" si="54"/>
        <v>SHMAN</v>
      </c>
      <c r="CL102" s="85" t="str">
        <f t="shared" si="55"/>
        <v>SI</v>
      </c>
      <c r="CM102" s="85" t="str">
        <f t="shared" si="35"/>
        <v>NO</v>
      </c>
      <c r="CN102" s="31">
        <f t="shared" si="36"/>
        <v>0</v>
      </c>
      <c r="CO102" s="31">
        <f t="shared" si="56"/>
        <v>0</v>
      </c>
      <c r="CP102" s="31">
        <f t="shared" si="37"/>
        <v>0</v>
      </c>
      <c r="CQ102" s="31">
        <f>IF(Y102="NO",0,IF(Y102="SI",IF(VLOOKUP(A102,'BD OFICIAL'!$A:$AO,40,0)=AQ102,0,1)))</f>
        <v>0</v>
      </c>
      <c r="CR102" s="31">
        <f>IF(Z102="NO",0,IF(Z102="SI",IF(VLOOKUP(B102,'BD OFICIAL'!$A:$AO,41,0)=AS102,0,1)))</f>
        <v>0</v>
      </c>
      <c r="CS102" s="31">
        <f t="shared" si="57"/>
        <v>0</v>
      </c>
      <c r="CT102" s="31">
        <f t="shared" si="58"/>
        <v>0</v>
      </c>
      <c r="CU102" s="31">
        <f>IF(VLOOKUP(A102,'BD OFICIAL'!$A$1:$AL$1056,31,0)="SI",IF(AT102&gt;0,0,1),IF(AT102=0,0,1))</f>
        <v>0</v>
      </c>
      <c r="CV102" s="31">
        <f t="shared" si="59"/>
        <v>0</v>
      </c>
      <c r="CW102" s="31">
        <f t="shared" si="38"/>
        <v>0</v>
      </c>
      <c r="CX102" s="85" t="str">
        <f t="shared" si="39"/>
        <v>NO</v>
      </c>
      <c r="CY102" s="31">
        <f t="shared" si="40"/>
        <v>0</v>
      </c>
      <c r="CZ102" s="85" t="str">
        <f>IF(ISERROR(VLOOKUP(AI102,EXPERIENCIA!$A$1:$C$2100,1,0)),"NO","SI")</f>
        <v>SI</v>
      </c>
      <c r="DA102" s="85" t="str">
        <f>IF(CX102="no","NO APLICA",IF(AX102=0,"ERROR NOTA",IF(AND(AX102&gt;1,CZ102="NO"),"ERROR NOTA",IF(AND(CZ102="NO",AX102=1),0,IF(VLOOKUP(AI102,EXPERIENCIA!$A$1:$C$2100,3,0)=AX102,0,"ERROR NOTA")))))</f>
        <v>NO APLICA</v>
      </c>
      <c r="DB102" s="85" t="str">
        <f>IF(ISERROR(VLOOKUP(AI102,COMPORTAMIENTO!$A$1:$C$2100,1,0)),"NO","SI")</f>
        <v>SI</v>
      </c>
      <c r="DC102" s="85" t="str">
        <f>IF(CX102="NO","NO APLICA",IF(AY102=0,"ERROR NOTA",IF(AND(DB102="NO",AY102=7),0,IF(VLOOKUP(AI102,COMPORTAMIENTO!$A$2:$H$2100,8,0)=AY102,0,"ERROR NOTA"))))</f>
        <v>NO APLICA</v>
      </c>
      <c r="DD102" s="104" t="str">
        <f t="shared" si="41"/>
        <v>NO APLICA</v>
      </c>
      <c r="DE102" s="104" t="str">
        <f t="shared" si="42"/>
        <v>NO APLICA</v>
      </c>
      <c r="DF102" s="85" t="str">
        <f t="shared" si="60"/>
        <v>SI</v>
      </c>
      <c r="DG102" s="85">
        <f t="shared" si="43"/>
        <v>0</v>
      </c>
      <c r="DH102" s="85">
        <f t="shared" si="44"/>
        <v>0</v>
      </c>
      <c r="DI102" s="85" t="str">
        <f t="shared" si="45"/>
        <v>NO APLICA</v>
      </c>
      <c r="DJ102" s="12" t="str">
        <f t="shared" si="46"/>
        <v>NO APLICA</v>
      </c>
      <c r="DK102" s="7" t="str">
        <f t="shared" si="47"/>
        <v>NO APLICA</v>
      </c>
      <c r="DL102" s="12">
        <f t="shared" si="61"/>
        <v>5075</v>
      </c>
      <c r="DM102" s="12">
        <f>VLOOKUP(A102,'5 TD'!$A:$B,2,0)</f>
        <v>5075</v>
      </c>
      <c r="DN102" s="7" t="str">
        <f t="shared" si="62"/>
        <v>NO APLICA</v>
      </c>
      <c r="DO102" s="85" t="str">
        <f t="shared" si="48"/>
        <v>NO APLICA</v>
      </c>
      <c r="DP102" s="85" t="str">
        <f t="shared" si="49"/>
        <v>NO APLICA</v>
      </c>
      <c r="DQ102" s="7" t="str">
        <f t="shared" si="50"/>
        <v>NO APLICA</v>
      </c>
      <c r="DR102" s="85" t="str">
        <f t="shared" si="63"/>
        <v>NO APLICA</v>
      </c>
      <c r="DS102" s="2" t="str">
        <f>+('3 Planilla Preadjudicación OTIC'!BN102)</f>
        <v>NO</v>
      </c>
      <c r="DT102" s="2" t="str">
        <f>IF(DR102="APROBADO",VLOOKUP(A102,'5 TD'!$D$3:$E$270,2,0),"NO APLICA")</f>
        <v>NO APLICA</v>
      </c>
      <c r="DU102" s="2" t="str">
        <f t="shared" si="64"/>
        <v>NO APLICA</v>
      </c>
      <c r="DV102" s="2" t="str">
        <f>IF(DU102="SI",VLOOKUP(A102,'5 TD'!$G$3:$H$270,2,0),"NO APLICA ")</f>
        <v xml:space="preserve">NO APLICA </v>
      </c>
      <c r="DW102" s="2" t="str">
        <f t="shared" si="65"/>
        <v>NO</v>
      </c>
      <c r="DX102" s="2" t="str">
        <f>IF(DW102="SI",VLOOKUP(A102,'5 TD'!$J$4:$K$472,2,0),"NO APLICA")</f>
        <v>NO APLICA</v>
      </c>
      <c r="DY102" s="2" t="str">
        <f t="shared" si="66"/>
        <v>NO APLICA</v>
      </c>
      <c r="DZ102" s="7" t="str">
        <f>IF(DY102="SI",VLOOKUP(A102,'5 TD'!$M$4:$N$350,2,0),"NO APLICA")</f>
        <v>NO APLICA</v>
      </c>
      <c r="EA102" s="2" t="str">
        <f t="shared" si="67"/>
        <v>NO APLICA</v>
      </c>
      <c r="EB102" s="12" t="str">
        <f t="shared" si="68"/>
        <v/>
      </c>
      <c r="EC102" s="12" t="str">
        <f>IF(EA102="SI",VLOOKUP(A102,'5 TD'!$V$4:$W$479,2,0),"NO APLICA")</f>
        <v>NO APLICA</v>
      </c>
      <c r="ED102" s="2" t="str">
        <f t="shared" si="51"/>
        <v>NO</v>
      </c>
      <c r="EE102" s="79" t="str">
        <f>IF(ED102="SI",VLOOKUP(AI102,COMPORTAMIENTO!$A$1:$H$2100,7,0),"NO APLICA")</f>
        <v>NO APLICA</v>
      </c>
      <c r="EF102" s="12" t="str">
        <f>IF(ED102="SI",VLOOKUP(A102,'5 TD'!$P$2:$Q$479,2,0),"NO APLICA")</f>
        <v>NO APLICA</v>
      </c>
      <c r="EG102" s="2" t="str">
        <f t="shared" si="52"/>
        <v>NO</v>
      </c>
      <c r="EH102" s="2">
        <f>IF(CZ102="no",0,VLOOKUP(AI102,EXPERIENCIA!$A$1:$C$2100,2,0))</f>
        <v>43</v>
      </c>
      <c r="EI102" s="2">
        <f>IF(CZ102="si",VLOOKUP(A102,'5 TD'!$S$3:$T$2103,2,0),0)</f>
        <v>32</v>
      </c>
      <c r="EJ102" s="2" t="str">
        <f t="shared" si="53"/>
        <v>NO</v>
      </c>
      <c r="EK102" s="2">
        <f>+('3 Planilla Preadjudicación OTIC'!BU102)</f>
        <v>0</v>
      </c>
      <c r="EL102" s="3"/>
      <c r="EM102" s="3"/>
      <c r="EN102" s="3"/>
      <c r="EQ102" s="86"/>
    </row>
    <row r="103" spans="1:147" ht="15" customHeight="1" x14ac:dyDescent="0.3">
      <c r="A103" s="2">
        <f>+('3 Planilla Preadjudicación OTIC'!A103)</f>
        <v>14315</v>
      </c>
      <c r="B103" s="2" t="str">
        <f>+('3 Planilla Preadjudicación OTIC'!B103)</f>
        <v>65181652-1</v>
      </c>
      <c r="C103" s="4">
        <f>+('3 Planilla Preadjudicación OTIC'!E103)</f>
        <v>2025</v>
      </c>
      <c r="D103" s="4" t="str">
        <f>+('3 Planilla Preadjudicación OTIC'!F103)</f>
        <v>MANDATO</v>
      </c>
      <c r="E103" s="4" t="str">
        <f>+('3 Planilla Preadjudicación OTIC'!G103)</f>
        <v>72026600-8</v>
      </c>
      <c r="F103" s="4" t="str">
        <f>+('3 Planilla Preadjudicación OTIC'!H103)</f>
        <v>FUNDACIÓN PATERNITAS</v>
      </c>
      <c r="G103" s="4"/>
      <c r="H103" s="4"/>
      <c r="I103" s="4" t="str">
        <f>+('3 Planilla Preadjudicación OTIC'!I103)</f>
        <v>TÉCNICAS DE SOLDADURA POR ARCO VOLTAICO</v>
      </c>
      <c r="J103" s="4" t="str">
        <f>+('3 Planilla Preadjudicación OTIC'!J103)</f>
        <v>PF1005</v>
      </c>
      <c r="K103" s="4" t="str">
        <f>+('3 Planilla Preadjudicación OTIC'!K103)</f>
        <v>TÉCNICAS PARA EL EMPRENDIMIENTO</v>
      </c>
      <c r="L103" s="4" t="str">
        <f>+('3 Planilla Preadjudicación OTIC'!L103)</f>
        <v>PF0921</v>
      </c>
      <c r="M103" s="2">
        <f>+('3 Planilla Preadjudicación OTIC'!M103)</f>
        <v>13</v>
      </c>
      <c r="N103" s="4" t="str">
        <f>+('3 Planilla Preadjudicación OTIC'!N103)</f>
        <v>METROPOLITANA</v>
      </c>
      <c r="O103" s="4" t="str">
        <f>+('3 Planilla Preadjudicación OTIC'!O103)</f>
        <v>HUECHURABA</v>
      </c>
      <c r="P103" s="4" t="str">
        <f>+('3 Planilla Preadjudicación OTIC'!P103)</f>
        <v>EMPRENDEDORES/AS INFORMALES O PERSONAS VULNERABLES PERTENECIENTES AL 80% MAS VULNERABLE</v>
      </c>
      <c r="Q103" s="4" t="str">
        <f>+('3 Planilla Preadjudicación OTIC'!Q103)</f>
        <v>PRESENCIAL</v>
      </c>
      <c r="R103" s="4" t="str">
        <f>+('3 Planilla Preadjudicación OTIC'!R103)</f>
        <v>INDEPENDIENTE</v>
      </c>
      <c r="S103" s="4">
        <f>+('3 Planilla Preadjudicación OTIC'!S103)</f>
        <v>47</v>
      </c>
      <c r="T103" s="2">
        <f>+('3 Planilla Preadjudicación OTIC'!T103)</f>
        <v>19</v>
      </c>
      <c r="U103" s="2">
        <f>+('3 Planilla Preadjudicación OTIC'!U103)</f>
        <v>176</v>
      </c>
      <c r="V103" s="2">
        <f>+('3 Planilla Preadjudicación OTIC'!V103)</f>
        <v>12</v>
      </c>
      <c r="W103" s="2">
        <f>+('3 Planilla Preadjudicación OTIC'!W103)</f>
        <v>188</v>
      </c>
      <c r="X103" s="2">
        <f>+('3 Planilla Preadjudicación OTIC'!X103)</f>
        <v>4</v>
      </c>
      <c r="Y103" s="2" t="str">
        <f>+('3 Planilla Preadjudicación OTIC'!Y103)</f>
        <v>SI</v>
      </c>
      <c r="Z103" s="2" t="str">
        <f>+('3 Planilla Preadjudicación OTIC'!Z103)</f>
        <v>NO</v>
      </c>
      <c r="AA103" s="2" t="str">
        <f>+('3 Planilla Preadjudicación OTIC'!AA103)</f>
        <v>NO</v>
      </c>
      <c r="AB103" s="4" t="str">
        <f>+('3 Planilla Preadjudicación OTIC'!AB103)</f>
        <v>SE AJUSTA A PLAN FORMATIVO</v>
      </c>
      <c r="AC103" s="4" t="str">
        <f>+('3 Planilla Preadjudicación OTIC'!AC103)</f>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v>
      </c>
      <c r="AD103" s="2" t="str">
        <f>+('3 Planilla Preadjudicación OTIC'!AD103)</f>
        <v>SI</v>
      </c>
      <c r="AE103" s="4" t="str">
        <f>+('3 Planilla Preadjudicación OTIC'!AE103)</f>
        <v>CERTIFICACIÓN COMO SOLDADOR.</v>
      </c>
      <c r="AF103" s="2" t="str">
        <f>+('3 Planilla Preadjudicación OTIC'!AF103)</f>
        <v>CERRADA</v>
      </c>
      <c r="AG103" s="2">
        <f>+('3 Planilla Preadjudicación OTIC'!AG103)</f>
        <v>47</v>
      </c>
      <c r="AH103" s="2">
        <f>+('3 Planilla Preadjudicación OTIC'!AH103)</f>
        <v>2</v>
      </c>
      <c r="AI103" s="135" t="str">
        <f>+('3 Planilla Preadjudicación OTIC'!AI103)</f>
        <v>96713930-0</v>
      </c>
      <c r="AJ103" s="4" t="str">
        <f>+('3 Planilla Preadjudicación OTIC'!AJ103)</f>
        <v>CRUZ DE LOS ANDES SA</v>
      </c>
      <c r="AK103" s="2">
        <f>+('3 Planilla Preadjudicación OTIC'!AK103)</f>
        <v>188</v>
      </c>
      <c r="AL103" s="2">
        <f>+('3 Planilla Preadjudicación OTIC'!AL103)</f>
        <v>47</v>
      </c>
      <c r="AM103" s="12">
        <f>+('3 Planilla Preadjudicación OTIC'!AM103)</f>
        <v>5075</v>
      </c>
      <c r="AN103" s="12">
        <f>+('3 Planilla Preadjudicación OTIC'!AN103)</f>
        <v>0</v>
      </c>
      <c r="AO103" s="12">
        <f>+('3 Planilla Preadjudicación OTIC'!AO103)</f>
        <v>250000</v>
      </c>
      <c r="AP103" s="12">
        <f>+('3 Planilla Preadjudicación OTIC'!AP103)</f>
        <v>18127900</v>
      </c>
      <c r="AQ103" s="12">
        <f>+('3 Planilla Preadjudicación OTIC'!AQ103)</f>
        <v>3572000</v>
      </c>
      <c r="AR103" s="12">
        <f>+('3 Planilla Preadjudicación OTIC'!AR103)</f>
        <v>0</v>
      </c>
      <c r="AS103" s="12">
        <f>+('3 Planilla Preadjudicación OTIC'!AS103)</f>
        <v>0</v>
      </c>
      <c r="AT103" s="12">
        <f>+('3 Planilla Preadjudicación OTIC'!AT103)</f>
        <v>4750000</v>
      </c>
      <c r="AU103" s="12">
        <f>+('3 Planilla Preadjudicación OTIC'!AU103)</f>
        <v>26449900</v>
      </c>
      <c r="AV103" s="2" t="str">
        <f>+('3 Planilla Preadjudicación OTIC'!AV103)</f>
        <v>SI</v>
      </c>
      <c r="AW103" s="4">
        <f>+('3 Planilla Preadjudicación OTIC'!AW103)</f>
        <v>0</v>
      </c>
      <c r="AX103" s="2">
        <f>+('3 Planilla Preadjudicación OTIC'!AX103)</f>
        <v>1</v>
      </c>
      <c r="AY103" s="2">
        <f>+('3 Planilla Preadjudicación OTIC'!AY103)</f>
        <v>7</v>
      </c>
      <c r="AZ103" s="2">
        <f>+('3 Planilla Preadjudicación OTIC'!AZ103)</f>
        <v>0</v>
      </c>
      <c r="BA103" s="2">
        <f>+('3 Planilla Preadjudicación OTIC'!BA103)</f>
        <v>0</v>
      </c>
      <c r="BB103" s="2">
        <f>+('3 Planilla Preadjudicación OTIC'!BB103)</f>
        <v>0</v>
      </c>
      <c r="BC103" s="2">
        <f>+('3 Planilla Preadjudicación OTIC'!BC103)</f>
        <v>0</v>
      </c>
      <c r="BD103" s="2">
        <f>+('3 Planilla Preadjudicación OTIC'!BD103)</f>
        <v>0</v>
      </c>
      <c r="BE103" s="2">
        <f>+('3 Planilla Preadjudicación OTIC'!BE103)</f>
        <v>0</v>
      </c>
      <c r="BF103" s="2">
        <f>+('3 Planilla Preadjudicación OTIC'!BF103)</f>
        <v>0</v>
      </c>
      <c r="BG103" s="2">
        <f>+('3 Planilla Preadjudicación OTIC'!BG103)</f>
        <v>7</v>
      </c>
      <c r="BH103" s="2">
        <f>+('3 Planilla Preadjudicación OTIC'!BH103)</f>
        <v>5</v>
      </c>
      <c r="BI103" s="2">
        <f>+('3 Planilla Preadjudicación OTIC'!BI103)</f>
        <v>5</v>
      </c>
      <c r="BJ103" s="2">
        <f>+('3 Planilla Preadjudicación OTIC'!BJ103)</f>
        <v>5</v>
      </c>
      <c r="BK103" s="2">
        <f>+('3 Planilla Preadjudicación OTIC'!BK103)</f>
        <v>5</v>
      </c>
      <c r="BL103" s="2">
        <f>+('3 Planilla Preadjudicación OTIC'!BL103)</f>
        <v>7</v>
      </c>
      <c r="BM103" s="104">
        <f>ROUND(('3 Planilla Preadjudicación OTIC'!BM103),1)</f>
        <v>5.4</v>
      </c>
      <c r="BN103" s="4" t="str">
        <f>+('3 Planilla Preadjudicación OTIC'!BN103)</f>
        <v>NO</v>
      </c>
      <c r="BO103" s="4">
        <f>+('3 Planilla Preadjudicación OTIC'!BO103)</f>
        <v>0</v>
      </c>
      <c r="BP103" s="4">
        <f>+('3 Planilla Preadjudicación OTIC'!BP103)</f>
        <v>0</v>
      </c>
      <c r="BQ103" s="4">
        <f>+('3 Planilla Preadjudicación OTIC'!BQ103)</f>
        <v>0</v>
      </c>
      <c r="BR103" s="4">
        <f>+('3 Planilla Preadjudicación OTIC'!BR103)</f>
        <v>0</v>
      </c>
      <c r="BS103" s="4">
        <f>+('3 Planilla Preadjudicación OTIC'!BS103)</f>
        <v>0</v>
      </c>
      <c r="BT103" s="4">
        <f>+('3 Planilla Preadjudicación OTIC'!BT103)</f>
        <v>0</v>
      </c>
      <c r="BU103" s="85">
        <f>IF(VLOOKUP(A103,'BD OFICIAL'!$A$1:$AL$2098,7,0)=D103,0,1)</f>
        <v>0</v>
      </c>
      <c r="BV103" s="85">
        <f>IF(VLOOKUP(A103,'BD OFICIAL'!$A$1:$AL$2098,11,0)=J103,0,1)</f>
        <v>0</v>
      </c>
      <c r="BW103" s="85">
        <f>IF(VLOOKUP(A103,'BD OFICIAL'!$A$1:$AL$2098,13,0)=L103,0,1)</f>
        <v>0</v>
      </c>
      <c r="BX103" s="2">
        <f>IF(VLOOKUP(A103,'BD OFICIAL'!$A$1:$AL$2098,16,0)=O103,0,1)</f>
        <v>0</v>
      </c>
      <c r="BY103" s="2">
        <f>IF(VLOOKUP(A103,'BD OFICIAL'!$A$1:$AL$2098,17,0)=P103,0,1)</f>
        <v>0</v>
      </c>
      <c r="BZ103" s="2">
        <f>IF(VLOOKUP(A103,'BD OFICIAL'!$A$1:$AL$2098,19,0)=R103,0,1)</f>
        <v>0</v>
      </c>
      <c r="CA103" s="2">
        <f>IF(VLOOKUP(A103,'BD OFICIAL'!$A$1:$AL$2098,21,0)=T103,0,1)</f>
        <v>0</v>
      </c>
      <c r="CB103" s="2">
        <f>IF(VLOOKUP(A103,'BD OFICIAL'!$A$1:$AL$2098,24,0)=AK103,0,1)</f>
        <v>0</v>
      </c>
      <c r="CC103" s="2">
        <f>IF(VLOOKUP(A103,'BD OFICIAL'!$A$1:$AL$2098,25,0)=X103,0,1)</f>
        <v>0</v>
      </c>
      <c r="CD103" s="2">
        <f>IF(VLOOKUP(A103,'BD OFICIAL'!$A$1:$AL$2098,26,0)=Y103,0,1)</f>
        <v>0</v>
      </c>
      <c r="CE103" s="2">
        <f>IF(VLOOKUP(A103,'BD OFICIAL'!$A$1:$AL$2098,27,0)=Z103,0,1)</f>
        <v>0</v>
      </c>
      <c r="CF103" s="2">
        <f>IF(VLOOKUP(A103,'BD OFICIAL'!$A$1:$AL$2098,28,0)=AA103,0,1)</f>
        <v>0</v>
      </c>
      <c r="CG103" s="2">
        <f>IF(VLOOKUP(A103,'BD OFICIAL'!$A$1:$AL$2098,33,0)=AF103,0,1)</f>
        <v>0</v>
      </c>
      <c r="CH103" s="2">
        <f>IF(VLOOKUP(A103,'BD OFICIAL'!$A$1:$AL$2098,35,0)=AH103,0,1)</f>
        <v>0</v>
      </c>
      <c r="CI103" s="85">
        <f>IF(VLOOKUP(A103,'BD OFICIAL'!$A$1:$AL$2098,34,0)=AL103,0,1)</f>
        <v>0</v>
      </c>
      <c r="CJ103" s="12">
        <f>VLOOKUP(A103,'BD OFICIAL'!$A$1:$AM$2098,36,0)*AM103-AP103</f>
        <v>0</v>
      </c>
      <c r="CK103" s="85" t="str">
        <f t="shared" si="54"/>
        <v>SSH</v>
      </c>
      <c r="CL103" s="85" t="str">
        <f t="shared" si="55"/>
        <v>SI</v>
      </c>
      <c r="CM103" s="85" t="str">
        <f t="shared" si="35"/>
        <v>NO</v>
      </c>
      <c r="CN103" s="31">
        <f t="shared" si="36"/>
        <v>0</v>
      </c>
      <c r="CO103" s="31">
        <f t="shared" si="56"/>
        <v>0</v>
      </c>
      <c r="CP103" s="31">
        <f t="shared" si="37"/>
        <v>0</v>
      </c>
      <c r="CQ103" s="31">
        <f>IF(Y103="NO",0,IF(Y103="SI",IF(VLOOKUP(A103,'BD OFICIAL'!$A:$AO,40,0)=AQ103,0,1)))</f>
        <v>0</v>
      </c>
      <c r="CR103" s="31">
        <f>IF(Z103="NO",0,IF(Z103="SI",IF(VLOOKUP(B103,'BD OFICIAL'!$A:$AO,41,0)=AS103,0,1)))</f>
        <v>0</v>
      </c>
      <c r="CS103" s="31">
        <f t="shared" si="57"/>
        <v>0</v>
      </c>
      <c r="CT103" s="31">
        <f t="shared" si="58"/>
        <v>0</v>
      </c>
      <c r="CU103" s="31">
        <f>IF(VLOOKUP(A103,'BD OFICIAL'!$A$1:$AL$1056,31,0)="SI",IF(AT103&gt;0,0,1),IF(AT103=0,0,1))</f>
        <v>0</v>
      </c>
      <c r="CV103" s="31">
        <f t="shared" si="59"/>
        <v>0</v>
      </c>
      <c r="CW103" s="31">
        <f t="shared" si="38"/>
        <v>0</v>
      </c>
      <c r="CX103" s="85" t="str">
        <f t="shared" si="39"/>
        <v>SI</v>
      </c>
      <c r="CY103" s="31">
        <f t="shared" si="40"/>
        <v>0</v>
      </c>
      <c r="CZ103" s="85" t="str">
        <f>IF(ISERROR(VLOOKUP(AI103,EXPERIENCIA!$A$1:$C$2100,1,0)),"NO","SI")</f>
        <v>SI</v>
      </c>
      <c r="DA103" s="85">
        <f>IF(CX103="no","NO APLICA",IF(AX103=0,"ERROR NOTA",IF(AND(AX103&gt;1,CZ103="NO"),"ERROR NOTA",IF(AND(CZ103="NO",AX103=1),0,IF(VLOOKUP(AI103,EXPERIENCIA!$A$1:$C$2100,3,0)=AX103,0,"ERROR NOTA")))))</f>
        <v>0</v>
      </c>
      <c r="DB103" s="85" t="str">
        <f>IF(ISERROR(VLOOKUP(AI103,COMPORTAMIENTO!$A$1:$C$2100,1,0)),"NO","SI")</f>
        <v>SI</v>
      </c>
      <c r="DC103" s="85">
        <f>IF(CX103="NO","NO APLICA",IF(AY103=0,"ERROR NOTA",IF(AND(DB103="NO",AY103=7),0,IF(VLOOKUP(AI103,COMPORTAMIENTO!$A$2:$H$2100,8,0)=AY103,0,"ERROR NOTA"))))</f>
        <v>0</v>
      </c>
      <c r="DD103" s="104">
        <f t="shared" si="41"/>
        <v>0.1</v>
      </c>
      <c r="DE103" s="104">
        <f t="shared" si="42"/>
        <v>0.70000000000000007</v>
      </c>
      <c r="DF103" s="85" t="str">
        <f t="shared" si="60"/>
        <v>SI</v>
      </c>
      <c r="DG103" s="85">
        <f t="shared" si="43"/>
        <v>0</v>
      </c>
      <c r="DH103" s="85">
        <f t="shared" si="44"/>
        <v>0</v>
      </c>
      <c r="DI103" s="85">
        <f t="shared" si="45"/>
        <v>0</v>
      </c>
      <c r="DJ103" s="7">
        <f t="shared" si="46"/>
        <v>5.6</v>
      </c>
      <c r="DK103" s="7">
        <f t="shared" si="47"/>
        <v>5.6</v>
      </c>
      <c r="DL103" s="12">
        <f t="shared" si="61"/>
        <v>5075</v>
      </c>
      <c r="DM103" s="12">
        <f>VLOOKUP(A103,'5 TD'!$A:$B,2,0)</f>
        <v>5075</v>
      </c>
      <c r="DN103" s="7">
        <f t="shared" si="62"/>
        <v>7</v>
      </c>
      <c r="DO103" s="85" t="str">
        <f t="shared" si="48"/>
        <v>APROBADO</v>
      </c>
      <c r="DP103" s="85" t="str">
        <f t="shared" si="49"/>
        <v>APROBADO</v>
      </c>
      <c r="DQ103" s="7">
        <f t="shared" si="50"/>
        <v>5.4</v>
      </c>
      <c r="DR103" s="85" t="str">
        <f t="shared" si="63"/>
        <v>APROBADO</v>
      </c>
      <c r="DS103" s="2" t="str">
        <f>+('3 Planilla Preadjudicación OTIC'!BN103)</f>
        <v>NO</v>
      </c>
      <c r="DT103" s="2">
        <f>IF(DR103="APROBADO",VLOOKUP(A103,'5 TD'!$D$3:$E$270,2,0),"NO APLICA")</f>
        <v>7</v>
      </c>
      <c r="DU103" s="2" t="str">
        <f t="shared" si="64"/>
        <v>NO</v>
      </c>
      <c r="DV103" s="2" t="str">
        <f>IF(DU103="SI",VLOOKUP(A103,'5 TD'!$G$3:$H$270,2,0),"NO APLICA ")</f>
        <v xml:space="preserve">NO APLICA </v>
      </c>
      <c r="DW103" s="2" t="str">
        <f t="shared" si="65"/>
        <v>NO</v>
      </c>
      <c r="DX103" s="2" t="str">
        <f>IF(DW103="SI",VLOOKUP(A103,'5 TD'!$J$4:$K$472,2,0),"NO APLICA")</f>
        <v>NO APLICA</v>
      </c>
      <c r="DY103" s="2" t="str">
        <f t="shared" si="66"/>
        <v>NO APLICA</v>
      </c>
      <c r="DZ103" s="7" t="str">
        <f>IF(DY103="SI",VLOOKUP(A103,'5 TD'!$M$4:$N$350,2,0),"NO APLICA")</f>
        <v>NO APLICA</v>
      </c>
      <c r="EA103" s="2" t="str">
        <f t="shared" si="67"/>
        <v>NO APLICA</v>
      </c>
      <c r="EB103" s="12" t="str">
        <f t="shared" si="68"/>
        <v/>
      </c>
      <c r="EC103" s="12" t="str">
        <f>IF(EA103="SI",VLOOKUP(A103,'5 TD'!$V$4:$W$479,2,0),"NO APLICA")</f>
        <v>NO APLICA</v>
      </c>
      <c r="ED103" s="2" t="str">
        <f t="shared" si="51"/>
        <v>NO</v>
      </c>
      <c r="EE103" s="79" t="str">
        <f>IF(ED103="SI",VLOOKUP(AI103,COMPORTAMIENTO!$A$1:$H$2100,7,0),"NO APLICA")</f>
        <v>NO APLICA</v>
      </c>
      <c r="EF103" s="12" t="str">
        <f>IF(ED103="SI",VLOOKUP(A103,'5 TD'!$P$2:$Q$479,2,0),"NO APLICA")</f>
        <v>NO APLICA</v>
      </c>
      <c r="EG103" s="2" t="str">
        <f t="shared" si="52"/>
        <v>NO</v>
      </c>
      <c r="EH103" s="2">
        <f>IF(CZ103="no",0,VLOOKUP(AI103,EXPERIENCIA!$A$1:$C$2100,2,0))</f>
        <v>15</v>
      </c>
      <c r="EI103" s="2">
        <f>IF(CZ103="si",VLOOKUP(A103,'5 TD'!$S$3:$T$2103,2,0),0)</f>
        <v>125</v>
      </c>
      <c r="EJ103" s="2" t="str">
        <f t="shared" si="53"/>
        <v>NO</v>
      </c>
      <c r="EK103" s="2">
        <f>+('3 Planilla Preadjudicación OTIC'!BU103)</f>
        <v>0</v>
      </c>
      <c r="EL103" s="4"/>
      <c r="EM103" s="3"/>
      <c r="EN103" s="3"/>
      <c r="EQ103" s="86"/>
    </row>
    <row r="104" spans="1:147" s="3" customFormat="1" ht="15" customHeight="1" x14ac:dyDescent="0.3">
      <c r="A104" s="2">
        <f>+('3 Planilla Preadjudicación OTIC'!A104)</f>
        <v>14584</v>
      </c>
      <c r="B104" s="2" t="str">
        <f>+('3 Planilla Preadjudicación OTIC'!B104)</f>
        <v>65181652-1</v>
      </c>
      <c r="C104" s="4">
        <f>+('3 Planilla Preadjudicación OTIC'!E104)</f>
        <v>2025</v>
      </c>
      <c r="D104" s="4" t="str">
        <f>+('3 Planilla Preadjudicación OTIC'!F104)</f>
        <v>MANDATO</v>
      </c>
      <c r="E104" s="4" t="str">
        <f>+('3 Planilla Preadjudicación OTIC'!G104)</f>
        <v>65077645-3</v>
      </c>
      <c r="F104" s="4" t="str">
        <f>+('3 Planilla Preadjudicación OTIC'!H104)</f>
        <v>AVANZA INCLUSIÓN</v>
      </c>
      <c r="G104" s="4"/>
      <c r="H104" s="4"/>
      <c r="I104" s="4" t="str">
        <f>+('3 Planilla Preadjudicación OTIC'!I104)</f>
        <v>BRECHA DIGITAL CERO: ILUMINANDO EL ACCESO A LA INFORMACIÓN DESDE LAS PLATAFORMA DIGITALES</v>
      </c>
      <c r="J104" s="4" t="str">
        <f>+('3 Planilla Preadjudicación OTIC'!J104)</f>
        <v>PF1426</v>
      </c>
      <c r="K104" s="4" t="str">
        <f>+('3 Planilla Preadjudicación OTIC'!K104)</f>
        <v/>
      </c>
      <c r="L104" s="4" t="str">
        <f>+('3 Planilla Preadjudicación OTIC'!L104)</f>
        <v/>
      </c>
      <c r="M104" s="2">
        <f>+('3 Planilla Preadjudicación OTIC'!M104)</f>
        <v>5</v>
      </c>
      <c r="N104" s="4" t="str">
        <f>+('3 Planilla Preadjudicación OTIC'!N104)</f>
        <v>VALPARAISO</v>
      </c>
      <c r="O104" s="4" t="str">
        <f>+('3 Planilla Preadjudicación OTIC'!O104)</f>
        <v>VIÑA DEL MAR</v>
      </c>
      <c r="P104" s="4" t="str">
        <f>+('3 Planilla Preadjudicación OTIC'!P104)</f>
        <v>EMPRENDEDORES/AS INFORMALES O PERSONAS VULNERABLES PERTENECIENTES AL 80% MAS VULNERABLE</v>
      </c>
      <c r="Q104" s="4" t="str">
        <f>+('3 Planilla Preadjudicación OTIC'!Q104)</f>
        <v>PRESENCIAL</v>
      </c>
      <c r="R104" s="4" t="str">
        <f>+('3 Planilla Preadjudicación OTIC'!R104)</f>
        <v>DEPENDIENTE</v>
      </c>
      <c r="S104" s="4">
        <f>+('3 Planilla Preadjudicación OTIC'!S104)</f>
        <v>20</v>
      </c>
      <c r="T104" s="2">
        <f>+('3 Planilla Preadjudicación OTIC'!T104)</f>
        <v>20</v>
      </c>
      <c r="U104" s="2">
        <f>+('3 Planilla Preadjudicación OTIC'!U104)</f>
        <v>80</v>
      </c>
      <c r="V104" s="2">
        <f>+('3 Planilla Preadjudicación OTIC'!V104)</f>
        <v>0</v>
      </c>
      <c r="W104" s="2">
        <f>+('3 Planilla Preadjudicación OTIC'!W104)</f>
        <v>80</v>
      </c>
      <c r="X104" s="2">
        <f>+('3 Planilla Preadjudicación OTIC'!X104)</f>
        <v>4</v>
      </c>
      <c r="Y104" s="2" t="str">
        <f>+('3 Planilla Preadjudicación OTIC'!Y104)</f>
        <v>SI</v>
      </c>
      <c r="Z104" s="2" t="str">
        <f>+('3 Planilla Preadjudicación OTIC'!Z104)</f>
        <v>NO</v>
      </c>
      <c r="AA104" s="2" t="str">
        <f>+('3 Planilla Preadjudicación OTIC'!AA104)</f>
        <v>NO</v>
      </c>
      <c r="AB104" s="4" t="str">
        <f>+('3 Planilla Preadjudicación OTIC'!AB104)</f>
        <v>SE AJUSTA A PLAN FORMATIVO</v>
      </c>
      <c r="AC104" s="4" t="str">
        <f>+('3 Planilla Preadjudicación OTIC'!AC104)</f>
        <v>HOMBRES Y MUJERES DE 18 AÑOS O MAS PERTENECIENTES AL 80% MAS VULNERABLE, CON EDUCACION MEDIA COMPLETA PREFERENTEMENTE QUE RECIDAN EN LA COMUNA DE VIÑA DEL MAR Y SUS ALREDERDORES</v>
      </c>
      <c r="AD104" s="2" t="str">
        <f>+('3 Planilla Preadjudicación OTIC'!AD104)</f>
        <v>NO</v>
      </c>
      <c r="AE104" s="4">
        <f>+('3 Planilla Preadjudicación OTIC'!AE104)</f>
        <v>0</v>
      </c>
      <c r="AF104" s="2" t="str">
        <f>+('3 Planilla Preadjudicación OTIC'!AF104)</f>
        <v>CERRADA</v>
      </c>
      <c r="AG104" s="2">
        <f>+('3 Planilla Preadjudicación OTIC'!AG104)</f>
        <v>20</v>
      </c>
      <c r="AH104" s="2">
        <f>+('3 Planilla Preadjudicación OTIC'!AH104)</f>
        <v>3</v>
      </c>
      <c r="AI104" s="135" t="str">
        <f>+('3 Planilla Preadjudicación OTIC'!AI104)</f>
        <v>77419740-0</v>
      </c>
      <c r="AJ104" s="4" t="str">
        <f>+('3 Planilla Preadjudicación OTIC'!AJ104)</f>
        <v>Laborem S.A</v>
      </c>
      <c r="AK104" s="2">
        <f>+('3 Planilla Preadjudicación OTIC'!AK104)</f>
        <v>80</v>
      </c>
      <c r="AL104" s="2">
        <f>+('3 Planilla Preadjudicación OTIC'!AL104)</f>
        <v>20</v>
      </c>
      <c r="AM104" s="12">
        <f>+('3 Planilla Preadjudicación OTIC'!AM104)</f>
        <v>6373</v>
      </c>
      <c r="AN104" s="12">
        <f>+('3 Planilla Preadjudicación OTIC'!AN104)</f>
        <v>0</v>
      </c>
      <c r="AO104" s="12">
        <f>+('3 Planilla Preadjudicación OTIC'!AO104)</f>
        <v>0</v>
      </c>
      <c r="AP104" s="12">
        <f>+('3 Planilla Preadjudicación OTIC'!AP104)</f>
        <v>10196800</v>
      </c>
      <c r="AQ104" s="12">
        <f>+('3 Planilla Preadjudicación OTIC'!AQ104)</f>
        <v>1600000</v>
      </c>
      <c r="AR104" s="12">
        <f>+('3 Planilla Preadjudicación OTIC'!AR104)</f>
        <v>0</v>
      </c>
      <c r="AS104" s="12">
        <f>+('3 Planilla Preadjudicación OTIC'!AS104)</f>
        <v>0</v>
      </c>
      <c r="AT104" s="12">
        <f>+('3 Planilla Preadjudicación OTIC'!AT104)</f>
        <v>0</v>
      </c>
      <c r="AU104" s="12">
        <f>+('3 Planilla Preadjudicación OTIC'!AU104)</f>
        <v>11796800</v>
      </c>
      <c r="AV104" s="2" t="str">
        <f>+('3 Planilla Preadjudicación OTIC'!AV104)</f>
        <v>SI</v>
      </c>
      <c r="AW104" s="4">
        <f>+('3 Planilla Preadjudicación OTIC'!AW104)</f>
        <v>0</v>
      </c>
      <c r="AX104" s="2">
        <f>+('3 Planilla Preadjudicación OTIC'!AX104)</f>
        <v>1</v>
      </c>
      <c r="AY104" s="2">
        <f>+('3 Planilla Preadjudicación OTIC'!AY104)</f>
        <v>7</v>
      </c>
      <c r="AZ104" s="2">
        <f>+('3 Planilla Preadjudicación OTIC'!AZ104)</f>
        <v>0</v>
      </c>
      <c r="BA104" s="2">
        <f>+('3 Planilla Preadjudicación OTIC'!BA104)</f>
        <v>0</v>
      </c>
      <c r="BB104" s="2">
        <f>+('3 Planilla Preadjudicación OTIC'!BB104)</f>
        <v>0</v>
      </c>
      <c r="BC104" s="2">
        <f>+('3 Planilla Preadjudicación OTIC'!BC104)</f>
        <v>0</v>
      </c>
      <c r="BD104" s="2">
        <f>+('3 Planilla Preadjudicación OTIC'!BD104)</f>
        <v>0</v>
      </c>
      <c r="BE104" s="2">
        <f>+('3 Planilla Preadjudicación OTIC'!BE104)</f>
        <v>0</v>
      </c>
      <c r="BF104" s="2">
        <f>+('3 Planilla Preadjudicación OTIC'!BF104)</f>
        <v>0</v>
      </c>
      <c r="BG104" s="2">
        <f>+('3 Planilla Preadjudicación OTIC'!BG104)</f>
        <v>7</v>
      </c>
      <c r="BH104" s="2">
        <f>+('3 Planilla Preadjudicación OTIC'!BH104)</f>
        <v>7</v>
      </c>
      <c r="BI104" s="2">
        <f>+('3 Planilla Preadjudicación OTIC'!BI104)</f>
        <v>7</v>
      </c>
      <c r="BJ104" s="2">
        <f>+('3 Planilla Preadjudicación OTIC'!BJ104)</f>
        <v>7</v>
      </c>
      <c r="BK104" s="2">
        <f>+('3 Planilla Preadjudicación OTIC'!BK104)</f>
        <v>7</v>
      </c>
      <c r="BL104" s="218">
        <f>+('3 Planilla Preadjudicación OTIC'!BL104)</f>
        <v>7</v>
      </c>
      <c r="BM104" s="104">
        <f>ROUND(('3 Planilla Preadjudicación OTIC'!BM104),1)</f>
        <v>6.4</v>
      </c>
      <c r="BN104" s="4" t="str">
        <f>+('3 Planilla Preadjudicación OTIC'!BN104)</f>
        <v>NO</v>
      </c>
      <c r="BO104" s="4">
        <f>+('3 Planilla Preadjudicación OTIC'!BO104)</f>
        <v>0</v>
      </c>
      <c r="BP104" s="4">
        <f>+('3 Planilla Preadjudicación OTIC'!BP104)</f>
        <v>0</v>
      </c>
      <c r="BQ104" s="4">
        <f>+('3 Planilla Preadjudicación OTIC'!BQ104)</f>
        <v>0</v>
      </c>
      <c r="BR104" s="4">
        <f>+('3 Planilla Preadjudicación OTIC'!BR104)</f>
        <v>0</v>
      </c>
      <c r="BS104" s="4">
        <f>+('3 Planilla Preadjudicación OTIC'!BS104)</f>
        <v>0</v>
      </c>
      <c r="BT104" s="4">
        <f>+('3 Planilla Preadjudicación OTIC'!BT104)</f>
        <v>0</v>
      </c>
      <c r="BU104" s="85">
        <f>IF(VLOOKUP(A104,'BD OFICIAL'!$A$1:$AL$2098,7,0)=D104,0,1)</f>
        <v>0</v>
      </c>
      <c r="BV104" s="85">
        <f>IF(VLOOKUP(A104,'BD OFICIAL'!$A$1:$AL$2098,11,0)=J104,0,1)</f>
        <v>0</v>
      </c>
      <c r="BW104" s="85">
        <f>IF(VLOOKUP(A104,'BD OFICIAL'!$A$1:$AL$2098,13,0)=L104,0,1)</f>
        <v>0</v>
      </c>
      <c r="BX104" s="2">
        <f>IF(VLOOKUP(A104,'BD OFICIAL'!$A$1:$AL$2098,16,0)=O104,0,1)</f>
        <v>0</v>
      </c>
      <c r="BY104" s="2">
        <f>IF(VLOOKUP(A104,'BD OFICIAL'!$A$1:$AL$2098,17,0)=P104,0,1)</f>
        <v>0</v>
      </c>
      <c r="BZ104" s="2">
        <f>IF(VLOOKUP(A104,'BD OFICIAL'!$A$1:$AL$2098,19,0)=R104,0,1)</f>
        <v>0</v>
      </c>
      <c r="CA104" s="2">
        <f>IF(VLOOKUP(A104,'BD OFICIAL'!$A$1:$AL$2098,21,0)=T104,0,1)</f>
        <v>0</v>
      </c>
      <c r="CB104" s="2">
        <f>IF(VLOOKUP(A104,'BD OFICIAL'!$A$1:$AL$2098,24,0)=AK104,0,1)</f>
        <v>0</v>
      </c>
      <c r="CC104" s="2">
        <f>IF(VLOOKUP(A104,'BD OFICIAL'!$A$1:$AL$2098,25,0)=X104,0,1)</f>
        <v>0</v>
      </c>
      <c r="CD104" s="2">
        <f>IF(VLOOKUP(A104,'BD OFICIAL'!$A$1:$AL$2098,26,0)=Y104,0,1)</f>
        <v>0</v>
      </c>
      <c r="CE104" s="2">
        <f>IF(VLOOKUP(A104,'BD OFICIAL'!$A$1:$AL$2098,27,0)=Z104,0,1)</f>
        <v>0</v>
      </c>
      <c r="CF104" s="2">
        <f>IF(VLOOKUP(A104,'BD OFICIAL'!$A$1:$AL$2098,28,0)=AA104,0,1)</f>
        <v>0</v>
      </c>
      <c r="CG104" s="2">
        <f>IF(VLOOKUP(A104,'BD OFICIAL'!$A$1:$AL$2098,33,0)=AF104,0,1)</f>
        <v>0</v>
      </c>
      <c r="CH104" s="2">
        <f>IF(VLOOKUP(A104,'BD OFICIAL'!$A$1:$AL$2098,35,0)=AH104,0,1)</f>
        <v>0</v>
      </c>
      <c r="CI104" s="85">
        <f>IF(VLOOKUP(A104,'BD OFICIAL'!$A$1:$AL$2098,34,0)=AL104,0,1)</f>
        <v>0</v>
      </c>
      <c r="CJ104" s="12">
        <f>VLOOKUP(A104,'BD OFICIAL'!$A$1:$AM$2098,36,0)*AM104-AP104</f>
        <v>0</v>
      </c>
      <c r="CK104" s="85" t="str">
        <f t="shared" si="54"/>
        <v>SSH</v>
      </c>
      <c r="CL104" s="85" t="str">
        <f t="shared" si="55"/>
        <v>SI</v>
      </c>
      <c r="CM104" s="85" t="str">
        <f t="shared" si="35"/>
        <v>NO</v>
      </c>
      <c r="CN104" s="31">
        <f t="shared" si="36"/>
        <v>0</v>
      </c>
      <c r="CO104" s="31">
        <f t="shared" si="56"/>
        <v>0</v>
      </c>
      <c r="CP104" s="31">
        <f t="shared" si="37"/>
        <v>0</v>
      </c>
      <c r="CQ104" s="31">
        <f>IF(Y104="NO",0,IF(Y104="SI",IF(VLOOKUP(A104,'BD OFICIAL'!$A:$AO,40,0)=AQ104,0,1)))</f>
        <v>0</v>
      </c>
      <c r="CR104" s="31">
        <f>IF(Z104="NO",0,IF(Z104="SI",IF(VLOOKUP(B104,'BD OFICIAL'!$A:$AO,41,0)=AS104,0,1)))</f>
        <v>0</v>
      </c>
      <c r="CS104" s="31">
        <f t="shared" si="57"/>
        <v>0</v>
      </c>
      <c r="CT104" s="31">
        <f t="shared" si="58"/>
        <v>0</v>
      </c>
      <c r="CU104" s="31">
        <f>IF(VLOOKUP(A104,'BD OFICIAL'!$A$1:$AL$1056,31,0)="SI",IF(AT104&gt;0,0,1),IF(AT104=0,0,1))</f>
        <v>0</v>
      </c>
      <c r="CV104" s="31">
        <f t="shared" si="59"/>
        <v>0</v>
      </c>
      <c r="CW104" s="31">
        <f t="shared" si="38"/>
        <v>0</v>
      </c>
      <c r="CX104" s="85" t="str">
        <f t="shared" si="39"/>
        <v>SI</v>
      </c>
      <c r="CY104" s="31">
        <f t="shared" si="40"/>
        <v>0</v>
      </c>
      <c r="CZ104" s="85" t="str">
        <f>IF(ISERROR(VLOOKUP(AI104,EXPERIENCIA!$A$1:$C$2100,1,0)),"NO","SI")</f>
        <v>SI</v>
      </c>
      <c r="DA104" s="85">
        <f>IF(CX104="no","NO APLICA",IF(AX104=0,"ERROR NOTA",IF(AND(AX104&gt;1,CZ104="NO"),"ERROR NOTA",IF(AND(CZ104="NO",AX104=1),0,IF(VLOOKUP(AI104,EXPERIENCIA!$A$1:$C$2100,3,0)=AX104,0,"ERROR NOTA")))))</f>
        <v>0</v>
      </c>
      <c r="DB104" s="85" t="str">
        <f>IF(ISERROR(VLOOKUP(AI104,COMPORTAMIENTO!$A$1:$C$2100,1,0)),"NO","SI")</f>
        <v>SI</v>
      </c>
      <c r="DC104" s="85">
        <f>IF(CX104="NO","NO APLICA",IF(AY104=0,"ERROR NOTA",IF(AND(DB104="NO",AY104=7),0,IF(VLOOKUP(AI104,COMPORTAMIENTO!$A$2:$H$2100,8,0)=AY104,0,"ERROR NOTA"))))</f>
        <v>0</v>
      </c>
      <c r="DD104" s="104">
        <f t="shared" si="41"/>
        <v>0.1</v>
      </c>
      <c r="DE104" s="104">
        <f t="shared" si="42"/>
        <v>0.70000000000000007</v>
      </c>
      <c r="DF104" s="85" t="str">
        <f t="shared" si="60"/>
        <v>SI</v>
      </c>
      <c r="DG104" s="85">
        <f t="shared" si="43"/>
        <v>0</v>
      </c>
      <c r="DH104" s="85">
        <f t="shared" si="44"/>
        <v>0</v>
      </c>
      <c r="DI104" s="85">
        <f t="shared" si="45"/>
        <v>0</v>
      </c>
      <c r="DJ104" s="12">
        <f t="shared" si="46"/>
        <v>7.0000000000000009</v>
      </c>
      <c r="DK104" s="7">
        <f t="shared" si="47"/>
        <v>7.0000000000000009</v>
      </c>
      <c r="DL104" s="12">
        <f t="shared" si="61"/>
        <v>6373</v>
      </c>
      <c r="DM104" s="12">
        <f>VLOOKUP(A104,'5 TD'!$A:$B,2,0)</f>
        <v>6373</v>
      </c>
      <c r="DN104" s="7">
        <f t="shared" si="62"/>
        <v>7</v>
      </c>
      <c r="DO104" s="85" t="str">
        <f t="shared" si="48"/>
        <v>APROBADO</v>
      </c>
      <c r="DP104" s="85" t="str">
        <f t="shared" si="49"/>
        <v>APROBADO</v>
      </c>
      <c r="DQ104" s="7">
        <f t="shared" si="50"/>
        <v>6.4</v>
      </c>
      <c r="DR104" s="85" t="str">
        <f t="shared" si="63"/>
        <v>APROBADO</v>
      </c>
      <c r="DS104" s="2" t="str">
        <f>+('3 Planilla Preadjudicación OTIC'!BN104)</f>
        <v>NO</v>
      </c>
      <c r="DT104" s="2">
        <f>IF(DR104="APROBADO",VLOOKUP(A104,'5 TD'!$D$3:$E$270,2,0),"NO APLICA")</f>
        <v>7</v>
      </c>
      <c r="DU104" s="2" t="str">
        <f t="shared" si="64"/>
        <v>NO</v>
      </c>
      <c r="DV104" s="2" t="str">
        <f>IF(DU104="SI",VLOOKUP(A104,'5 TD'!$G$3:$H$270,2,0),"NO APLICA ")</f>
        <v xml:space="preserve">NO APLICA </v>
      </c>
      <c r="DW104" s="2" t="str">
        <f t="shared" si="65"/>
        <v>NO</v>
      </c>
      <c r="DX104" s="2" t="str">
        <f>IF(DW104="SI",VLOOKUP(A104,'5 TD'!$J$4:$K$472,2,0),"NO APLICA")</f>
        <v>NO APLICA</v>
      </c>
      <c r="DY104" s="2" t="str">
        <f t="shared" si="66"/>
        <v>NO APLICA</v>
      </c>
      <c r="DZ104" s="7" t="str">
        <f>IF(DY104="SI",VLOOKUP(A104,'5 TD'!$M$4:$N$350,2,0),"NO APLICA")</f>
        <v>NO APLICA</v>
      </c>
      <c r="EA104" s="2" t="str">
        <f t="shared" si="67"/>
        <v>NO APLICA</v>
      </c>
      <c r="EB104" s="12" t="str">
        <f t="shared" si="68"/>
        <v/>
      </c>
      <c r="EC104" s="12" t="str">
        <f>IF(EA104="SI",VLOOKUP(A104,'5 TD'!$V$4:$W$479,2,0),"NO APLICA")</f>
        <v>NO APLICA</v>
      </c>
      <c r="ED104" s="2" t="str">
        <f t="shared" si="51"/>
        <v>NO</v>
      </c>
      <c r="EE104" s="79" t="str">
        <f>IF(ED104="SI",VLOOKUP(AI104,COMPORTAMIENTO!$A$1:$H$2100,7,0),"NO APLICA")</f>
        <v>NO APLICA</v>
      </c>
      <c r="EF104" s="12" t="str">
        <f>IF(ED104="SI",VLOOKUP(A104,'5 TD'!$P$2:$Q$479,2,0),"NO APLICA")</f>
        <v>NO APLICA</v>
      </c>
      <c r="EG104" s="2" t="str">
        <f t="shared" si="52"/>
        <v>NO</v>
      </c>
      <c r="EH104" s="2">
        <f>IF(CZ104="no",0,VLOOKUP(AI104,EXPERIENCIA!$A$1:$C$2100,2,0))</f>
        <v>1</v>
      </c>
      <c r="EI104" s="2">
        <f>IF(CZ104="si",VLOOKUP(A104,'5 TD'!$S$3:$T$2103,2,0),0)</f>
        <v>125</v>
      </c>
      <c r="EJ104" s="2" t="str">
        <f t="shared" si="53"/>
        <v>NO</v>
      </c>
      <c r="EK104" s="2">
        <f>+('3 Planilla Preadjudicación OTIC'!BU104)</f>
        <v>0</v>
      </c>
      <c r="EL104" s="4"/>
      <c r="EQ104" s="86"/>
    </row>
    <row r="105" spans="1:147" ht="15" customHeight="1" x14ac:dyDescent="0.3">
      <c r="A105" s="2">
        <f>+('3 Planilla Preadjudicación OTIC'!A105)</f>
        <v>14502</v>
      </c>
      <c r="B105" s="2" t="str">
        <f>+('3 Planilla Preadjudicación OTIC'!B105)</f>
        <v>65181652-1</v>
      </c>
      <c r="C105" s="4">
        <f>+('3 Planilla Preadjudicación OTIC'!E105)</f>
        <v>2025</v>
      </c>
      <c r="D105" s="4" t="str">
        <f>+('3 Planilla Preadjudicación OTIC'!F105)</f>
        <v>MANDATO</v>
      </c>
      <c r="E105" s="4" t="str">
        <f>+('3 Planilla Preadjudicación OTIC'!G105)</f>
        <v>91337000-7</v>
      </c>
      <c r="F105" s="4" t="str">
        <f>+('3 Planilla Preadjudicación OTIC'!H105)</f>
        <v>CEMENTO POLPAICO S.A.</v>
      </c>
      <c r="G105" s="4"/>
      <c r="H105" s="4"/>
      <c r="I105" s="4" t="str">
        <f>+('3 Planilla Preadjudicación OTIC'!I105)</f>
        <v>HERRAMIENTAS BÁSICAS DE COMUNICACIÓN EN INGLÉS</v>
      </c>
      <c r="J105" s="4" t="str">
        <f>+('3 Planilla Preadjudicación OTIC'!J105)</f>
        <v>PF0728</v>
      </c>
      <c r="K105" s="4" t="str">
        <f>+('3 Planilla Preadjudicación OTIC'!K105)</f>
        <v/>
      </c>
      <c r="L105" s="4" t="str">
        <f>+('3 Planilla Preadjudicación OTIC'!L105)</f>
        <v/>
      </c>
      <c r="M105" s="2">
        <f>+('3 Planilla Preadjudicación OTIC'!M105)</f>
        <v>4</v>
      </c>
      <c r="N105" s="4" t="str">
        <f>+('3 Planilla Preadjudicación OTIC'!N105)</f>
        <v>COQUIMBO</v>
      </c>
      <c r="O105" s="4" t="str">
        <f>+('3 Planilla Preadjudicación OTIC'!O105)</f>
        <v>ILLAPEL</v>
      </c>
      <c r="P105" s="4" t="str">
        <f>+('3 Planilla Preadjudicación OTIC'!P105)</f>
        <v>PERSONAS DESOCUPADAS (CESANTES Y PERSONAS QUE BUSCAN TRABAJO POR PRIMERA VEZ).</v>
      </c>
      <c r="Q105" s="4" t="str">
        <f>+('3 Planilla Preadjudicación OTIC'!Q105)</f>
        <v>PRESENCIAL</v>
      </c>
      <c r="R105" s="4" t="str">
        <f>+('3 Planilla Preadjudicación OTIC'!R105)</f>
        <v>INDEPENDIENTE</v>
      </c>
      <c r="S105" s="4">
        <f>+('3 Planilla Preadjudicación OTIC'!S105)</f>
        <v>16</v>
      </c>
      <c r="T105" s="2">
        <f>+('3 Planilla Preadjudicación OTIC'!T105)</f>
        <v>10</v>
      </c>
      <c r="U105" s="2">
        <f>+('3 Planilla Preadjudicación OTIC'!U105)</f>
        <v>80</v>
      </c>
      <c r="V105" s="2">
        <f>+('3 Planilla Preadjudicación OTIC'!V105)</f>
        <v>0</v>
      </c>
      <c r="W105" s="2">
        <f>+('3 Planilla Preadjudicación OTIC'!W105)</f>
        <v>80</v>
      </c>
      <c r="X105" s="2">
        <f>+('3 Planilla Preadjudicación OTIC'!X105)</f>
        <v>5</v>
      </c>
      <c r="Y105" s="2" t="str">
        <f>+('3 Planilla Preadjudicación OTIC'!Y105)</f>
        <v>SI</v>
      </c>
      <c r="Z105" s="2" t="str">
        <f>+('3 Planilla Preadjudicación OTIC'!Z105)</f>
        <v>NO</v>
      </c>
      <c r="AA105" s="2" t="str">
        <f>+('3 Planilla Preadjudicación OTIC'!AA105)</f>
        <v>NO</v>
      </c>
      <c r="AB105" s="4" t="str">
        <f>+('3 Planilla Preadjudicación OTIC'!AB105)</f>
        <v>SE AJUSTA A PLAN FORMATIVO</v>
      </c>
      <c r="AC105" s="4" t="str">
        <f>+('3 Planilla Preadjudicación OTIC'!AC105)</f>
        <v>HOMBRES Y MUJERES MAYORES DE 18 AÑOS, CESANTES O QUE BUSCA TRABAJO POR PRIMERA VEZ, CON EDUCACIÓN BÁSICA COMPLETA, HABITANTES DE LA COMUNA DE ILLAPEL</v>
      </c>
      <c r="AD105" s="2" t="str">
        <f>+('3 Planilla Preadjudicación OTIC'!AD105)</f>
        <v>NO</v>
      </c>
      <c r="AE105" s="4">
        <f>+('3 Planilla Preadjudicación OTIC'!AE105)</f>
        <v>0</v>
      </c>
      <c r="AF105" s="2" t="str">
        <f>+('3 Planilla Preadjudicación OTIC'!AF105)</f>
        <v>CERRADA</v>
      </c>
      <c r="AG105" s="2">
        <f>+('3 Planilla Preadjudicación OTIC'!AG105)</f>
        <v>16</v>
      </c>
      <c r="AH105" s="2">
        <f>+('3 Planilla Preadjudicación OTIC'!AH105)</f>
        <v>1</v>
      </c>
      <c r="AI105" s="135" t="str">
        <f>+('3 Planilla Preadjudicación OTIC'!AI105)</f>
        <v>76048178-5</v>
      </c>
      <c r="AJ105" s="4" t="str">
        <f>+('3 Planilla Preadjudicación OTIC'!AJ105)</f>
        <v>SOCIEDAD INTELEKTAS CAPACITACIONES LIMITADA</v>
      </c>
      <c r="AK105" s="2">
        <f>+('3 Planilla Preadjudicación OTIC'!AK105)</f>
        <v>80</v>
      </c>
      <c r="AL105" s="2">
        <f>+('3 Planilla Preadjudicación OTIC'!AL105)</f>
        <v>16</v>
      </c>
      <c r="AM105" s="12">
        <f>+('3 Planilla Preadjudicación OTIC'!AM105)</f>
        <v>4300</v>
      </c>
      <c r="AN105" s="12">
        <f>+('3 Planilla Preadjudicación OTIC'!AN105)</f>
        <v>0</v>
      </c>
      <c r="AO105" s="12">
        <f>+('3 Planilla Preadjudicación OTIC'!AO105)</f>
        <v>0</v>
      </c>
      <c r="AP105" s="12">
        <f>+('3 Planilla Preadjudicación OTIC'!AP105)</f>
        <v>3440000</v>
      </c>
      <c r="AQ105" s="12">
        <f>+('3 Planilla Preadjudicación OTIC'!AQ105)</f>
        <v>640000</v>
      </c>
      <c r="AR105" s="12">
        <f>+('3 Planilla Preadjudicación OTIC'!AR105)</f>
        <v>0</v>
      </c>
      <c r="AS105" s="12">
        <f>+('3 Planilla Preadjudicación OTIC'!AS105)</f>
        <v>0</v>
      </c>
      <c r="AT105" s="12">
        <f>+('3 Planilla Preadjudicación OTIC'!AT105)</f>
        <v>0</v>
      </c>
      <c r="AU105" s="12">
        <f>+('3 Planilla Preadjudicación OTIC'!AU105)</f>
        <v>4080000</v>
      </c>
      <c r="AV105" s="2" t="str">
        <f>+('3 Planilla Preadjudicación OTIC'!AV105)</f>
        <v>SI</v>
      </c>
      <c r="AW105" s="4">
        <f>+('3 Planilla Preadjudicación OTIC'!AW105)</f>
        <v>0</v>
      </c>
      <c r="AX105" s="2">
        <f>+('3 Planilla Preadjudicación OTIC'!AX105)</f>
        <v>7</v>
      </c>
      <c r="AY105" s="2">
        <f>+('3 Planilla Preadjudicación OTIC'!AY105)</f>
        <v>7</v>
      </c>
      <c r="AZ105" s="2">
        <f>+('3 Planilla Preadjudicación OTIC'!AZ105)</f>
        <v>0</v>
      </c>
      <c r="BA105" s="2">
        <f>+('3 Planilla Preadjudicación OTIC'!BA105)</f>
        <v>0</v>
      </c>
      <c r="BB105" s="2">
        <f>+('3 Planilla Preadjudicación OTIC'!BB105)</f>
        <v>0</v>
      </c>
      <c r="BC105" s="2">
        <f>+('3 Planilla Preadjudicación OTIC'!BC105)</f>
        <v>0</v>
      </c>
      <c r="BD105" s="2">
        <f>+('3 Planilla Preadjudicación OTIC'!BD105)</f>
        <v>0</v>
      </c>
      <c r="BE105" s="2">
        <f>+('3 Planilla Preadjudicación OTIC'!BE105)</f>
        <v>0</v>
      </c>
      <c r="BF105" s="2">
        <f>+('3 Planilla Preadjudicación OTIC'!BF105)</f>
        <v>0</v>
      </c>
      <c r="BG105" s="2">
        <f>+('3 Planilla Preadjudicación OTIC'!BG105)</f>
        <v>7</v>
      </c>
      <c r="BH105" s="2">
        <f>+('3 Planilla Preadjudicación OTIC'!BH105)</f>
        <v>7</v>
      </c>
      <c r="BI105" s="2">
        <f>+('3 Planilla Preadjudicación OTIC'!BI105)</f>
        <v>5</v>
      </c>
      <c r="BJ105" s="2">
        <f>+('3 Planilla Preadjudicación OTIC'!BJ105)</f>
        <v>5</v>
      </c>
      <c r="BK105" s="2">
        <f>+('3 Planilla Preadjudicación OTIC'!BK105)</f>
        <v>5</v>
      </c>
      <c r="BL105" s="2">
        <f>+('3 Planilla Preadjudicación OTIC'!BL105)</f>
        <v>7</v>
      </c>
      <c r="BM105" s="104">
        <f>ROUND(('3 Planilla Preadjudicación OTIC'!BM105),1)</f>
        <v>6.4</v>
      </c>
      <c r="BN105" s="4" t="str">
        <f>+('3 Planilla Preadjudicación OTIC'!BN105)</f>
        <v>NO</v>
      </c>
      <c r="BO105" s="4">
        <f>+('3 Planilla Preadjudicación OTIC'!BO105)</f>
        <v>0</v>
      </c>
      <c r="BP105" s="4">
        <f>+('3 Planilla Preadjudicación OTIC'!BP105)</f>
        <v>0</v>
      </c>
      <c r="BQ105" s="4">
        <f>+('3 Planilla Preadjudicación OTIC'!BQ105)</f>
        <v>0</v>
      </c>
      <c r="BR105" s="4">
        <f>+('3 Planilla Preadjudicación OTIC'!BR105)</f>
        <v>0</v>
      </c>
      <c r="BS105" s="4">
        <f>+('3 Planilla Preadjudicación OTIC'!BS105)</f>
        <v>0</v>
      </c>
      <c r="BT105" s="4">
        <f>+('3 Planilla Preadjudicación OTIC'!BT105)</f>
        <v>0</v>
      </c>
      <c r="BU105" s="85">
        <f>IF(VLOOKUP(A105,'BD OFICIAL'!$A$1:$AL$2098,7,0)=D105,0,1)</f>
        <v>0</v>
      </c>
      <c r="BV105" s="85">
        <f>IF(VLOOKUP(A105,'BD OFICIAL'!$A$1:$AL$2098,11,0)=J105,0,1)</f>
        <v>0</v>
      </c>
      <c r="BW105" s="85">
        <f>IF(VLOOKUP(A105,'BD OFICIAL'!$A$1:$AL$2098,13,0)=L105,0,1)</f>
        <v>0</v>
      </c>
      <c r="BX105" s="2">
        <f>IF(VLOOKUP(A105,'BD OFICIAL'!$A$1:$AL$2098,16,0)=O105,0,1)</f>
        <v>0</v>
      </c>
      <c r="BY105" s="2">
        <f>IF(VLOOKUP(A105,'BD OFICIAL'!$A$1:$AL$2098,17,0)=P105,0,1)</f>
        <v>0</v>
      </c>
      <c r="BZ105" s="2">
        <f>IF(VLOOKUP(A105,'BD OFICIAL'!$A$1:$AL$2098,19,0)=R105,0,1)</f>
        <v>0</v>
      </c>
      <c r="CA105" s="2">
        <f>IF(VLOOKUP(A105,'BD OFICIAL'!$A$1:$AL$2098,21,0)=T105,0,1)</f>
        <v>0</v>
      </c>
      <c r="CB105" s="2">
        <f>IF(VLOOKUP(A105,'BD OFICIAL'!$A$1:$AL$2098,24,0)=AK105,0,1)</f>
        <v>0</v>
      </c>
      <c r="CC105" s="2">
        <f>IF(VLOOKUP(A105,'BD OFICIAL'!$A$1:$AL$2098,25,0)=X105,0,1)</f>
        <v>0</v>
      </c>
      <c r="CD105" s="2">
        <f>IF(VLOOKUP(A105,'BD OFICIAL'!$A$1:$AL$2098,26,0)=Y105,0,1)</f>
        <v>0</v>
      </c>
      <c r="CE105" s="2">
        <f>IF(VLOOKUP(A105,'BD OFICIAL'!$A$1:$AL$2098,27,0)=Z105,0,1)</f>
        <v>0</v>
      </c>
      <c r="CF105" s="2">
        <f>IF(VLOOKUP(A105,'BD OFICIAL'!$A$1:$AL$2098,28,0)=AA105,0,1)</f>
        <v>0</v>
      </c>
      <c r="CG105" s="2">
        <f>IF(VLOOKUP(A105,'BD OFICIAL'!$A$1:$AL$2098,33,0)=AF105,0,1)</f>
        <v>0</v>
      </c>
      <c r="CH105" s="2">
        <f>IF(VLOOKUP(A105,'BD OFICIAL'!$A$1:$AL$2098,35,0)=AH105,0,1)</f>
        <v>0</v>
      </c>
      <c r="CI105" s="85">
        <f>IF(VLOOKUP(A105,'BD OFICIAL'!$A$1:$AL$2098,34,0)=AL105,0,1)</f>
        <v>0</v>
      </c>
      <c r="CJ105" s="12">
        <f>VLOOKUP(A105,'BD OFICIAL'!$A$1:$AM$2098,36,0)*AM105-AP105</f>
        <v>0</v>
      </c>
      <c r="CK105" s="85" t="str">
        <f t="shared" si="54"/>
        <v>SSH</v>
      </c>
      <c r="CL105" s="85" t="str">
        <f t="shared" si="55"/>
        <v>SI</v>
      </c>
      <c r="CM105" s="85" t="str">
        <f t="shared" si="35"/>
        <v>NO</v>
      </c>
      <c r="CN105" s="31">
        <f t="shared" si="36"/>
        <v>0</v>
      </c>
      <c r="CO105" s="31">
        <f t="shared" si="56"/>
        <v>0</v>
      </c>
      <c r="CP105" s="31">
        <f t="shared" si="37"/>
        <v>0</v>
      </c>
      <c r="CQ105" s="31">
        <f>IF(Y105="NO",0,IF(Y105="SI",IF(VLOOKUP(A105,'BD OFICIAL'!$A:$AO,40,0)=AQ105,0,1)))</f>
        <v>0</v>
      </c>
      <c r="CR105" s="31">
        <f>IF(Z105="NO",0,IF(Z105="SI",IF(VLOOKUP(B105,'BD OFICIAL'!$A:$AO,41,0)=AS105,0,1)))</f>
        <v>0</v>
      </c>
      <c r="CS105" s="31">
        <f t="shared" si="57"/>
        <v>0</v>
      </c>
      <c r="CT105" s="31">
        <f t="shared" si="58"/>
        <v>0</v>
      </c>
      <c r="CU105" s="31">
        <f>IF(VLOOKUP(A105,'BD OFICIAL'!$A$1:$AL$1056,31,0)="SI",IF(AT105&gt;0,0,1),IF(AT105=0,0,1))</f>
        <v>0</v>
      </c>
      <c r="CV105" s="31">
        <f t="shared" si="59"/>
        <v>0</v>
      </c>
      <c r="CW105" s="31">
        <f t="shared" si="38"/>
        <v>0</v>
      </c>
      <c r="CX105" s="85" t="str">
        <f t="shared" si="39"/>
        <v>SI</v>
      </c>
      <c r="CY105" s="31">
        <f t="shared" si="40"/>
        <v>0</v>
      </c>
      <c r="CZ105" s="85" t="str">
        <f>IF(ISERROR(VLOOKUP(AI105,EXPERIENCIA!$A$1:$C$2100,1,0)),"NO","SI")</f>
        <v>SI</v>
      </c>
      <c r="DA105" s="85">
        <f>IF(CX105="no","NO APLICA",IF(AX105=0,"ERROR NOTA",IF(AND(AX105&gt;1,CZ105="NO"),"ERROR NOTA",IF(AND(CZ105="NO",AX105=1),0,IF(VLOOKUP(AI105,EXPERIENCIA!$A$1:$C$2100,3,0)=AX105,0,"ERROR NOTA")))))</f>
        <v>0</v>
      </c>
      <c r="DB105" s="85" t="str">
        <f>IF(ISERROR(VLOOKUP(AI105,COMPORTAMIENTO!$A$1:$C$2100,1,0)),"NO","SI")</f>
        <v>SI</v>
      </c>
      <c r="DC105" s="85">
        <f>IF(CX105="NO","NO APLICA",IF(AY105=0,"ERROR NOTA",IF(AND(DB105="NO",AY105=7),0,IF(VLOOKUP(AI105,COMPORTAMIENTO!$A$2:$H$2100,8,0)=AY105,0,"ERROR NOTA"))))</f>
        <v>0</v>
      </c>
      <c r="DD105" s="104">
        <f t="shared" si="41"/>
        <v>0.70000000000000007</v>
      </c>
      <c r="DE105" s="104">
        <f t="shared" si="42"/>
        <v>0.70000000000000007</v>
      </c>
      <c r="DF105" s="85" t="str">
        <f t="shared" si="60"/>
        <v>SI</v>
      </c>
      <c r="DG105" s="85">
        <f t="shared" si="43"/>
        <v>0</v>
      </c>
      <c r="DH105" s="85">
        <f t="shared" si="44"/>
        <v>0</v>
      </c>
      <c r="DI105" s="85">
        <f t="shared" si="45"/>
        <v>0</v>
      </c>
      <c r="DJ105" s="7">
        <f t="shared" si="46"/>
        <v>6.2</v>
      </c>
      <c r="DK105" s="7">
        <f t="shared" si="47"/>
        <v>6.2</v>
      </c>
      <c r="DL105" s="12">
        <f t="shared" si="61"/>
        <v>4300</v>
      </c>
      <c r="DM105" s="12">
        <f>VLOOKUP(A105,'5 TD'!$A:$B,2,0)</f>
        <v>4300</v>
      </c>
      <c r="DN105" s="7">
        <f t="shared" si="62"/>
        <v>7</v>
      </c>
      <c r="DO105" s="85" t="str">
        <f t="shared" si="48"/>
        <v>APROBADO</v>
      </c>
      <c r="DP105" s="85" t="str">
        <f t="shared" si="49"/>
        <v>APROBADO</v>
      </c>
      <c r="DQ105" s="7">
        <f t="shared" si="50"/>
        <v>6.4</v>
      </c>
      <c r="DR105" s="85" t="str">
        <f t="shared" si="63"/>
        <v>APROBADO</v>
      </c>
      <c r="DS105" s="2" t="str">
        <f>+('3 Planilla Preadjudicación OTIC'!BN105)</f>
        <v>NO</v>
      </c>
      <c r="DT105" s="2">
        <f>IF(DR105="APROBADO",VLOOKUP(A105,'5 TD'!$D$3:$E$270,2,0),"NO APLICA")</f>
        <v>6.4</v>
      </c>
      <c r="DU105" s="2" t="str">
        <f t="shared" si="64"/>
        <v>SI</v>
      </c>
      <c r="DV105" s="2">
        <f>IF(DU105="SI",VLOOKUP(A105,'5 TD'!$G$3:$H$270,2,0),"NO APLICA ")</f>
        <v>7.0000000000000009</v>
      </c>
      <c r="DW105" s="2" t="str">
        <f t="shared" si="65"/>
        <v>NO</v>
      </c>
      <c r="DX105" s="2" t="str">
        <f>IF(DW105="SI",VLOOKUP(A105,'5 TD'!$J$4:$K$472,2,0),"NO APLICA")</f>
        <v>NO APLICA</v>
      </c>
      <c r="DY105" s="2" t="str">
        <f t="shared" si="66"/>
        <v>NO APLICA</v>
      </c>
      <c r="DZ105" s="7" t="str">
        <f>IF(DY105="SI",VLOOKUP(A105,'5 TD'!$M$4:$N$350,2,0),"NO APLICA")</f>
        <v>NO APLICA</v>
      </c>
      <c r="EA105" s="2" t="str">
        <f t="shared" si="67"/>
        <v>NO APLICA</v>
      </c>
      <c r="EB105" s="12" t="str">
        <f t="shared" si="68"/>
        <v/>
      </c>
      <c r="EC105" s="12" t="str">
        <f>IF(EA105="SI",VLOOKUP(A105,'5 TD'!$V$4:$W$479,2,0),"NO APLICA")</f>
        <v>NO APLICA</v>
      </c>
      <c r="ED105" s="2" t="str">
        <f t="shared" si="51"/>
        <v>NO</v>
      </c>
      <c r="EE105" s="79" t="str">
        <f>IF(ED105="SI",VLOOKUP(AI105,COMPORTAMIENTO!$A$1:$H$2100,7,0),"NO APLICA")</f>
        <v>NO APLICA</v>
      </c>
      <c r="EF105" s="12" t="str">
        <f>IF(ED105="SI",VLOOKUP(A105,'5 TD'!$P$2:$Q$479,2,0),"NO APLICA")</f>
        <v>NO APLICA</v>
      </c>
      <c r="EG105" s="2" t="str">
        <f t="shared" si="52"/>
        <v>NO</v>
      </c>
      <c r="EH105" s="2">
        <f>IF(CZ105="no",0,VLOOKUP(AI105,EXPERIENCIA!$A$1:$C$2100,2,0))</f>
        <v>80</v>
      </c>
      <c r="EI105" s="2">
        <f>IF(CZ105="si",VLOOKUP(A105,'5 TD'!$S$3:$T$2103,2,0),0)</f>
        <v>80</v>
      </c>
      <c r="EJ105" s="2" t="str">
        <f t="shared" si="53"/>
        <v>SI</v>
      </c>
      <c r="EK105" s="2" t="str">
        <f>+('3 Planilla Preadjudicación OTIC'!BU105)</f>
        <v>a) Mayor nota obtenida en el criterio propuesta técnica.</v>
      </c>
      <c r="EL105" s="4"/>
      <c r="EM105" s="3"/>
      <c r="EN105" s="3"/>
      <c r="EQ105" s="86"/>
    </row>
    <row r="106" spans="1:147" s="3" customFormat="1" ht="15" customHeight="1" x14ac:dyDescent="0.3">
      <c r="A106" s="2">
        <f>+('3 Planilla Preadjudicación OTIC'!A106)</f>
        <v>14584</v>
      </c>
      <c r="B106" s="2" t="str">
        <f>+('3 Planilla Preadjudicación OTIC'!B106)</f>
        <v>65181652-1</v>
      </c>
      <c r="C106" s="4">
        <f>+('3 Planilla Preadjudicación OTIC'!E106)</f>
        <v>2025</v>
      </c>
      <c r="D106" s="4" t="str">
        <f>+('3 Planilla Preadjudicación OTIC'!F106)</f>
        <v>MANDATO</v>
      </c>
      <c r="E106" s="4" t="str">
        <f>+('3 Planilla Preadjudicación OTIC'!G106)</f>
        <v>65077645-3</v>
      </c>
      <c r="F106" s="4" t="str">
        <f>+('3 Planilla Preadjudicación OTIC'!H106)</f>
        <v>AVANZA INCLUSIÓN</v>
      </c>
      <c r="G106" s="4"/>
      <c r="H106" s="4"/>
      <c r="I106" s="4" t="str">
        <f>+('3 Planilla Preadjudicación OTIC'!I106)</f>
        <v>BRECHA DIGITAL CERO: ILUMINANDO EL ACCESO A LA INFORMACIÓN DESDE LAS PLATAFORMA DIGITALES</v>
      </c>
      <c r="J106" s="4" t="str">
        <f>+('3 Planilla Preadjudicación OTIC'!J106)</f>
        <v>PF1426</v>
      </c>
      <c r="K106" s="4" t="str">
        <f>+('3 Planilla Preadjudicación OTIC'!K106)</f>
        <v/>
      </c>
      <c r="L106" s="4" t="str">
        <f>+('3 Planilla Preadjudicación OTIC'!L106)</f>
        <v/>
      </c>
      <c r="M106" s="2">
        <f>+('3 Planilla Preadjudicación OTIC'!M106)</f>
        <v>5</v>
      </c>
      <c r="N106" s="4" t="str">
        <f>+('3 Planilla Preadjudicación OTIC'!N106)</f>
        <v>VALPARAISO</v>
      </c>
      <c r="O106" s="4" t="str">
        <f>+('3 Planilla Preadjudicación OTIC'!O106)</f>
        <v>VIÑA DEL MAR</v>
      </c>
      <c r="P106" s="4" t="str">
        <f>+('3 Planilla Preadjudicación OTIC'!P106)</f>
        <v>EMPRENDEDORES/AS INFORMALES O PERSONAS VULNERABLES PERTENECIENTES AL 80% MAS VULNERABLE</v>
      </c>
      <c r="Q106" s="4" t="str">
        <f>+('3 Planilla Preadjudicación OTIC'!Q106)</f>
        <v>PRESENCIAL</v>
      </c>
      <c r="R106" s="4" t="str">
        <f>+('3 Planilla Preadjudicación OTIC'!R106)</f>
        <v>DEPENDIENTE</v>
      </c>
      <c r="S106" s="4">
        <f>+('3 Planilla Preadjudicación OTIC'!S106)</f>
        <v>20</v>
      </c>
      <c r="T106" s="2">
        <f>+('3 Planilla Preadjudicación OTIC'!T106)</f>
        <v>20</v>
      </c>
      <c r="U106" s="2">
        <f>+('3 Planilla Preadjudicación OTIC'!U106)</f>
        <v>80</v>
      </c>
      <c r="V106" s="2">
        <f>+('3 Planilla Preadjudicación OTIC'!V106)</f>
        <v>0</v>
      </c>
      <c r="W106" s="2">
        <f>+('3 Planilla Preadjudicación OTIC'!W106)</f>
        <v>80</v>
      </c>
      <c r="X106" s="2">
        <f>+('3 Planilla Preadjudicación OTIC'!X106)</f>
        <v>4</v>
      </c>
      <c r="Y106" s="2" t="str">
        <f>+('3 Planilla Preadjudicación OTIC'!Y106)</f>
        <v>SI</v>
      </c>
      <c r="Z106" s="2" t="str">
        <f>+('3 Planilla Preadjudicación OTIC'!Z106)</f>
        <v>NO</v>
      </c>
      <c r="AA106" s="2" t="str">
        <f>+('3 Planilla Preadjudicación OTIC'!AA106)</f>
        <v>NO</v>
      </c>
      <c r="AB106" s="4" t="str">
        <f>+('3 Planilla Preadjudicación OTIC'!AB106)</f>
        <v>SE AJUSTA A PLAN FORMATIVO</v>
      </c>
      <c r="AC106" s="4" t="str">
        <f>+('3 Planilla Preadjudicación OTIC'!AC106)</f>
        <v>HOMBRES Y MUJERES DE 18 AÑOS O MAS PERTENECIENTES AL 80% MAS VULNERABLE, CON EDUCACION MEDIA COMPLETA PREFERENTEMENTE QUE RECIDAN EN LA COMUNA DE VIÑA DEL MAR Y SUS ALREDERDORES</v>
      </c>
      <c r="AD106" s="2" t="str">
        <f>+('3 Planilla Preadjudicación OTIC'!AD106)</f>
        <v>NO</v>
      </c>
      <c r="AE106" s="4">
        <f>+('3 Planilla Preadjudicación OTIC'!AE106)</f>
        <v>0</v>
      </c>
      <c r="AF106" s="2" t="str">
        <f>+('3 Planilla Preadjudicación OTIC'!AF106)</f>
        <v>CERRADA</v>
      </c>
      <c r="AG106" s="2">
        <f>+('3 Planilla Preadjudicación OTIC'!AG106)</f>
        <v>20</v>
      </c>
      <c r="AH106" s="2">
        <f>+('3 Planilla Preadjudicación OTIC'!AH106)</f>
        <v>3</v>
      </c>
      <c r="AI106" s="135" t="str">
        <f>+('3 Planilla Preadjudicación OTIC'!AI106)</f>
        <v>76048178-5</v>
      </c>
      <c r="AJ106" s="4" t="str">
        <f>+('3 Planilla Preadjudicación OTIC'!AJ106)</f>
        <v>SOCIEDAD INTELEKTAS CAPACITACIONES LIMITADA</v>
      </c>
      <c r="AK106" s="2">
        <f>+('3 Planilla Preadjudicación OTIC'!AK106)</f>
        <v>80</v>
      </c>
      <c r="AL106" s="2">
        <f>+('3 Planilla Preadjudicación OTIC'!AL106)</f>
        <v>20</v>
      </c>
      <c r="AM106" s="12">
        <f>+('3 Planilla Preadjudicación OTIC'!AM106)</f>
        <v>6373</v>
      </c>
      <c r="AN106" s="12">
        <f>+('3 Planilla Preadjudicación OTIC'!AN106)</f>
        <v>0</v>
      </c>
      <c r="AO106" s="12">
        <f>+('3 Planilla Preadjudicación OTIC'!AO106)</f>
        <v>0</v>
      </c>
      <c r="AP106" s="12">
        <f>+('3 Planilla Preadjudicación OTIC'!AP106)</f>
        <v>10196800</v>
      </c>
      <c r="AQ106" s="12">
        <f>+('3 Planilla Preadjudicación OTIC'!AQ106)</f>
        <v>1600000</v>
      </c>
      <c r="AR106" s="12">
        <f>+('3 Planilla Preadjudicación OTIC'!AR106)</f>
        <v>0</v>
      </c>
      <c r="AS106" s="12">
        <f>+('3 Planilla Preadjudicación OTIC'!AS106)</f>
        <v>0</v>
      </c>
      <c r="AT106" s="12">
        <f>+('3 Planilla Preadjudicación OTIC'!AT106)</f>
        <v>0</v>
      </c>
      <c r="AU106" s="12">
        <f>+('3 Planilla Preadjudicación OTIC'!AU106)</f>
        <v>11796800</v>
      </c>
      <c r="AV106" s="2" t="str">
        <f>+('3 Planilla Preadjudicación OTIC'!AV106)</f>
        <v>SI</v>
      </c>
      <c r="AW106" s="4">
        <f>+('3 Planilla Preadjudicación OTIC'!AW106)</f>
        <v>0</v>
      </c>
      <c r="AX106" s="2">
        <f>+('3 Planilla Preadjudicación OTIC'!AX106)</f>
        <v>7</v>
      </c>
      <c r="AY106" s="2">
        <f>+('3 Planilla Preadjudicación OTIC'!AY106)</f>
        <v>7</v>
      </c>
      <c r="AZ106" s="2">
        <f>+('3 Planilla Preadjudicación OTIC'!AZ106)</f>
        <v>0</v>
      </c>
      <c r="BA106" s="2">
        <f>+('3 Planilla Preadjudicación OTIC'!BA106)</f>
        <v>0</v>
      </c>
      <c r="BB106" s="2">
        <f>+('3 Planilla Preadjudicación OTIC'!BB106)</f>
        <v>0</v>
      </c>
      <c r="BC106" s="2">
        <f>+('3 Planilla Preadjudicación OTIC'!BC106)</f>
        <v>0</v>
      </c>
      <c r="BD106" s="2">
        <f>+('3 Planilla Preadjudicación OTIC'!BD106)</f>
        <v>0</v>
      </c>
      <c r="BE106" s="2">
        <f>+('3 Planilla Preadjudicación OTIC'!BE106)</f>
        <v>0</v>
      </c>
      <c r="BF106" s="2">
        <f>+('3 Planilla Preadjudicación OTIC'!BF106)</f>
        <v>0</v>
      </c>
      <c r="BG106" s="2">
        <f>+('3 Planilla Preadjudicación OTIC'!BG106)</f>
        <v>7</v>
      </c>
      <c r="BH106" s="2">
        <f>+('3 Planilla Preadjudicación OTIC'!BH106)</f>
        <v>7</v>
      </c>
      <c r="BI106" s="2">
        <f>+('3 Planilla Preadjudicación OTIC'!BI106)</f>
        <v>7</v>
      </c>
      <c r="BJ106" s="2">
        <f>+('3 Planilla Preadjudicación OTIC'!BJ106)</f>
        <v>7</v>
      </c>
      <c r="BK106" s="2">
        <f>+('3 Planilla Preadjudicación OTIC'!BK106)</f>
        <v>7</v>
      </c>
      <c r="BL106" s="218">
        <f>+('3 Planilla Preadjudicación OTIC'!BL106)</f>
        <v>7</v>
      </c>
      <c r="BM106" s="104">
        <f>ROUND(('3 Planilla Preadjudicación OTIC'!BM106),1)</f>
        <v>7</v>
      </c>
      <c r="BN106" s="4" t="str">
        <f>+('3 Planilla Preadjudicación OTIC'!BN106)</f>
        <v>SI</v>
      </c>
      <c r="BO106" s="4" t="str">
        <f>+('3 Planilla Preadjudicación OTIC'!BO106)</f>
        <v>MARCELO JACOBSEN ALAMOS</v>
      </c>
      <c r="BP106" s="4" t="str">
        <f>+('3 Planilla Preadjudicación OTIC'!BP106)</f>
        <v>marcelojacobsenalamos@gmail.com</v>
      </c>
      <c r="BQ106" s="4">
        <f>+('3 Planilla Preadjudicación OTIC'!BQ106)</f>
        <v>227925071</v>
      </c>
      <c r="BR106" s="4" t="str">
        <f>+('3 Planilla Preadjudicación OTIC'!BR106)</f>
        <v>8 Norte - Union Comunal, Viña del Mar</v>
      </c>
      <c r="BS106" s="4" t="str">
        <f>+('3 Planilla Preadjudicación OTIC'!BS106)</f>
        <v>Promover el acceso equitativo a la información y el uso efectivo de plataformas digitales, fortaleciendo habilidades tecnológicas básicas en comunidades con limitada conectividad o alfabetización digital.</v>
      </c>
      <c r="BT106" s="4" t="str">
        <f>+('3 Planilla Preadjudicación OTIC'!BT106)</f>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v>
      </c>
      <c r="BU106" s="85">
        <f>IF(VLOOKUP(A106,'BD OFICIAL'!$A$1:$AL$2098,7,0)=D106,0,1)</f>
        <v>0</v>
      </c>
      <c r="BV106" s="85">
        <f>IF(VLOOKUP(A106,'BD OFICIAL'!$A$1:$AL$2098,11,0)=J106,0,1)</f>
        <v>0</v>
      </c>
      <c r="BW106" s="85">
        <f>IF(VLOOKUP(A106,'BD OFICIAL'!$A$1:$AL$2098,13,0)=L106,0,1)</f>
        <v>0</v>
      </c>
      <c r="BX106" s="2">
        <f>IF(VLOOKUP(A106,'BD OFICIAL'!$A$1:$AL$2098,16,0)=O106,0,1)</f>
        <v>0</v>
      </c>
      <c r="BY106" s="2">
        <f>IF(VLOOKUP(A106,'BD OFICIAL'!$A$1:$AL$2098,17,0)=P106,0,1)</f>
        <v>0</v>
      </c>
      <c r="BZ106" s="2">
        <f>IF(VLOOKUP(A106,'BD OFICIAL'!$A$1:$AL$2098,19,0)=R106,0,1)</f>
        <v>0</v>
      </c>
      <c r="CA106" s="2">
        <f>IF(VLOOKUP(A106,'BD OFICIAL'!$A$1:$AL$2098,21,0)=T106,0,1)</f>
        <v>0</v>
      </c>
      <c r="CB106" s="2">
        <f>IF(VLOOKUP(A106,'BD OFICIAL'!$A$1:$AL$2098,24,0)=AK106,0,1)</f>
        <v>0</v>
      </c>
      <c r="CC106" s="2">
        <f>IF(VLOOKUP(A106,'BD OFICIAL'!$A$1:$AL$2098,25,0)=X106,0,1)</f>
        <v>0</v>
      </c>
      <c r="CD106" s="2">
        <f>IF(VLOOKUP(A106,'BD OFICIAL'!$A$1:$AL$2098,26,0)=Y106,0,1)</f>
        <v>0</v>
      </c>
      <c r="CE106" s="2">
        <f>IF(VLOOKUP(A106,'BD OFICIAL'!$A$1:$AL$2098,27,0)=Z106,0,1)</f>
        <v>0</v>
      </c>
      <c r="CF106" s="2">
        <f>IF(VLOOKUP(A106,'BD OFICIAL'!$A$1:$AL$2098,28,0)=AA106,0,1)</f>
        <v>0</v>
      </c>
      <c r="CG106" s="2">
        <f>IF(VLOOKUP(A106,'BD OFICIAL'!$A$1:$AL$2098,33,0)=AF106,0,1)</f>
        <v>0</v>
      </c>
      <c r="CH106" s="2">
        <f>IF(VLOOKUP(A106,'BD OFICIAL'!$A$1:$AL$2098,35,0)=AH106,0,1)</f>
        <v>0</v>
      </c>
      <c r="CI106" s="85">
        <f>IF(VLOOKUP(A106,'BD OFICIAL'!$A$1:$AL$2098,34,0)=AL106,0,1)</f>
        <v>0</v>
      </c>
      <c r="CJ106" s="12">
        <f>VLOOKUP(A106,'BD OFICIAL'!$A$1:$AM$2098,36,0)*AM106-AP106</f>
        <v>0</v>
      </c>
      <c r="CK106" s="85" t="str">
        <f t="shared" si="54"/>
        <v>SSH</v>
      </c>
      <c r="CL106" s="85" t="str">
        <f t="shared" si="55"/>
        <v>SI</v>
      </c>
      <c r="CM106" s="85" t="str">
        <f t="shared" si="35"/>
        <v>NO</v>
      </c>
      <c r="CN106" s="31">
        <f t="shared" si="36"/>
        <v>0</v>
      </c>
      <c r="CO106" s="31">
        <f t="shared" si="56"/>
        <v>0</v>
      </c>
      <c r="CP106" s="31">
        <f t="shared" si="37"/>
        <v>0</v>
      </c>
      <c r="CQ106" s="31">
        <f>IF(Y106="NO",0,IF(Y106="SI",IF(VLOOKUP(A106,'BD OFICIAL'!$A:$AO,40,0)=AQ106,0,1)))</f>
        <v>0</v>
      </c>
      <c r="CR106" s="31">
        <f>IF(Z106="NO",0,IF(Z106="SI",IF(VLOOKUP(B106,'BD OFICIAL'!$A:$AO,41,0)=AS106,0,1)))</f>
        <v>0</v>
      </c>
      <c r="CS106" s="31">
        <f t="shared" si="57"/>
        <v>0</v>
      </c>
      <c r="CT106" s="31">
        <f t="shared" si="58"/>
        <v>0</v>
      </c>
      <c r="CU106" s="31">
        <f>IF(VLOOKUP(A106,'BD OFICIAL'!$A$1:$AL$1056,31,0)="SI",IF(AT106&gt;0,0,1),IF(AT106=0,0,1))</f>
        <v>0</v>
      </c>
      <c r="CV106" s="31">
        <f t="shared" si="59"/>
        <v>0</v>
      </c>
      <c r="CW106" s="31">
        <f t="shared" si="38"/>
        <v>0</v>
      </c>
      <c r="CX106" s="85" t="str">
        <f t="shared" si="39"/>
        <v>SI</v>
      </c>
      <c r="CY106" s="31">
        <f t="shared" si="40"/>
        <v>0</v>
      </c>
      <c r="CZ106" s="85" t="str">
        <f>IF(ISERROR(VLOOKUP(AI106,EXPERIENCIA!$A$1:$C$2100,1,0)),"NO","SI")</f>
        <v>SI</v>
      </c>
      <c r="DA106" s="85">
        <f>IF(CX106="no","NO APLICA",IF(AX106=0,"ERROR NOTA",IF(AND(AX106&gt;1,CZ106="NO"),"ERROR NOTA",IF(AND(CZ106="NO",AX106=1),0,IF(VLOOKUP(AI106,EXPERIENCIA!$A$1:$C$2100,3,0)=AX106,0,"ERROR NOTA")))))</f>
        <v>0</v>
      </c>
      <c r="DB106" s="85" t="str">
        <f>IF(ISERROR(VLOOKUP(AI106,COMPORTAMIENTO!$A$1:$C$2100,1,0)),"NO","SI")</f>
        <v>SI</v>
      </c>
      <c r="DC106" s="85">
        <f>IF(CX106="NO","NO APLICA",IF(AY106=0,"ERROR NOTA",IF(AND(DB106="NO",AY106=7),0,IF(VLOOKUP(AI106,COMPORTAMIENTO!$A$2:$H$2100,8,0)=AY106,0,"ERROR NOTA"))))</f>
        <v>0</v>
      </c>
      <c r="DD106" s="104">
        <f t="shared" si="41"/>
        <v>0.70000000000000007</v>
      </c>
      <c r="DE106" s="104">
        <f t="shared" si="42"/>
        <v>0.70000000000000007</v>
      </c>
      <c r="DF106" s="85" t="str">
        <f t="shared" si="60"/>
        <v>SI</v>
      </c>
      <c r="DG106" s="85">
        <f t="shared" si="43"/>
        <v>0</v>
      </c>
      <c r="DH106" s="85">
        <f t="shared" si="44"/>
        <v>0</v>
      </c>
      <c r="DI106" s="85">
        <f t="shared" si="45"/>
        <v>0</v>
      </c>
      <c r="DJ106" s="12">
        <f t="shared" si="46"/>
        <v>7.0000000000000009</v>
      </c>
      <c r="DK106" s="7">
        <f t="shared" si="47"/>
        <v>7.0000000000000009</v>
      </c>
      <c r="DL106" s="12">
        <f t="shared" si="61"/>
        <v>6373</v>
      </c>
      <c r="DM106" s="12">
        <f>VLOOKUP(A106,'5 TD'!$A:$B,2,0)</f>
        <v>6373</v>
      </c>
      <c r="DN106" s="7">
        <f t="shared" si="62"/>
        <v>7</v>
      </c>
      <c r="DO106" s="85" t="str">
        <f t="shared" si="48"/>
        <v>APROBADO</v>
      </c>
      <c r="DP106" s="85" t="str">
        <f t="shared" si="49"/>
        <v>APROBADO</v>
      </c>
      <c r="DQ106" s="7">
        <f t="shared" si="50"/>
        <v>7</v>
      </c>
      <c r="DR106" s="85" t="str">
        <f t="shared" si="63"/>
        <v>APROBADO</v>
      </c>
      <c r="DS106" s="2" t="str">
        <f>+('3 Planilla Preadjudicación OTIC'!BN106)</f>
        <v>SI</v>
      </c>
      <c r="DT106" s="2">
        <f>IF(DR106="APROBADO",VLOOKUP(A106,'5 TD'!$D$3:$E$270,2,0),"NO APLICA")</f>
        <v>7</v>
      </c>
      <c r="DU106" s="2" t="str">
        <f t="shared" si="64"/>
        <v>SI</v>
      </c>
      <c r="DV106" s="2">
        <f>IF(DU106="SI",VLOOKUP(A106,'5 TD'!$G$3:$H$270,2,0),"NO APLICA ")</f>
        <v>7.0000000000000009</v>
      </c>
      <c r="DW106" s="2" t="str">
        <f t="shared" si="65"/>
        <v>SI</v>
      </c>
      <c r="DX106" s="2">
        <f>IF(DW106="SI",VLOOKUP(A106,'5 TD'!$J$4:$K$472,2,0),"NO APLICA")</f>
        <v>7</v>
      </c>
      <c r="DY106" s="2" t="str">
        <f t="shared" si="66"/>
        <v>SI</v>
      </c>
      <c r="DZ106" s="7">
        <f>IF(DY106="SI",VLOOKUP(A106,'5 TD'!$M$4:$N$350,2,0),"NO APLICA")</f>
        <v>7</v>
      </c>
      <c r="EA106" s="2" t="str">
        <f t="shared" si="67"/>
        <v>SI</v>
      </c>
      <c r="EB106" s="12">
        <f t="shared" si="68"/>
        <v>6373</v>
      </c>
      <c r="EC106" s="12">
        <f>IF(EA106="SI",VLOOKUP(A106,'5 TD'!$V$4:$W$479,2,0),"NO APLICA")</f>
        <v>6373</v>
      </c>
      <c r="ED106" s="2" t="str">
        <f t="shared" si="51"/>
        <v>SI</v>
      </c>
      <c r="EE106" s="79">
        <f>IF(ED106="SI",VLOOKUP(AI106,COMPORTAMIENTO!$A$1:$H$2100,7,0),"NO APLICA")</f>
        <v>0.25</v>
      </c>
      <c r="EF106" s="12">
        <f>IF(ED106="SI",VLOOKUP(A106,'5 TD'!$P$2:$Q$479,2,0),"NO APLICA")</f>
        <v>0.25</v>
      </c>
      <c r="EG106" s="2" t="str">
        <f t="shared" si="52"/>
        <v>SI</v>
      </c>
      <c r="EH106" s="2">
        <f>IF(CZ106="no",0,VLOOKUP(AI106,EXPERIENCIA!$A$1:$C$2100,2,0))</f>
        <v>80</v>
      </c>
      <c r="EI106" s="2">
        <f>IF(CZ106="si",VLOOKUP(A106,'5 TD'!$S$3:$T$2103,2,0),0)</f>
        <v>125</v>
      </c>
      <c r="EJ106" s="2" t="str">
        <f t="shared" si="53"/>
        <v>NO</v>
      </c>
      <c r="EK106" s="2" t="str">
        <f>+('3 Planilla Preadjudicación OTIC'!BU106)</f>
        <v>e) Menor “porcentaje de multas ponderadas” en ítem evaluación comportamiento considerando 4 decimales.</v>
      </c>
      <c r="EL106" s="4"/>
      <c r="EO106" s="86" t="s">
        <v>64</v>
      </c>
      <c r="EQ106" s="86"/>
    </row>
    <row r="107" spans="1:147" ht="15" customHeight="1" x14ac:dyDescent="0.3">
      <c r="A107" s="2">
        <f>+('3 Planilla Preadjudicación OTIC'!A107)</f>
        <v>14439</v>
      </c>
      <c r="B107" s="2" t="str">
        <f>+('3 Planilla Preadjudicación OTIC'!B107)</f>
        <v>65181652-1</v>
      </c>
      <c r="C107" s="4">
        <f>+('3 Planilla Preadjudicación OTIC'!E107)</f>
        <v>2025</v>
      </c>
      <c r="D107" s="4" t="str">
        <f>+('3 Planilla Preadjudicación OTIC'!F107)</f>
        <v>MANDATO</v>
      </c>
      <c r="E107" s="4" t="str">
        <f>+('3 Planilla Preadjudicación OTIC'!G107)</f>
        <v>96505760-9</v>
      </c>
      <c r="F107" s="4" t="str">
        <f>+('3 Planilla Preadjudicación OTIC'!H107)</f>
        <v>COLBÚN</v>
      </c>
      <c r="G107" s="4"/>
      <c r="H107" s="4"/>
      <c r="I107" s="4" t="str">
        <f>+('3 Planilla Preadjudicación OTIC'!I107)</f>
        <v>BRECHA DIGITAL CERO: ILUMINANDO EL ACCESO A LA INFORMACIÓN DESDE LAS PLATAFORMA DIGITALES</v>
      </c>
      <c r="J107" s="4" t="str">
        <f>+('3 Planilla Preadjudicación OTIC'!J107)</f>
        <v>PF1426</v>
      </c>
      <c r="K107" s="4" t="str">
        <f>+('3 Planilla Preadjudicación OTIC'!K107)</f>
        <v/>
      </c>
      <c r="L107" s="4" t="str">
        <f>+('3 Planilla Preadjudicación OTIC'!L107)</f>
        <v/>
      </c>
      <c r="M107" s="2">
        <f>+('3 Planilla Preadjudicación OTIC'!M107)</f>
        <v>6</v>
      </c>
      <c r="N107" s="4" t="str">
        <f>+('3 Planilla Preadjudicación OTIC'!N107)</f>
        <v>Lib. Bdo. OHiggins</v>
      </c>
      <c r="O107" s="4" t="str">
        <f>+('3 Planilla Preadjudicación OTIC'!O107)</f>
        <v>MARCHIGÜE</v>
      </c>
      <c r="P107" s="4" t="str">
        <f>+('3 Planilla Preadjudicación OTIC'!P107)</f>
        <v>EMPRENDEDORES/AS INFORMALES O PERSONAS VULNERABLES PERTENECIENTES AL 80% MAS VULNERABLE</v>
      </c>
      <c r="Q107" s="4" t="str">
        <f>+('3 Planilla Preadjudicación OTIC'!Q107)</f>
        <v>PRESENCIAL</v>
      </c>
      <c r="R107" s="4" t="str">
        <f>+('3 Planilla Preadjudicación OTIC'!R107)</f>
        <v>DEPENDIENTE</v>
      </c>
      <c r="S107" s="4">
        <f>+('3 Planilla Preadjudicación OTIC'!S107)</f>
        <v>20</v>
      </c>
      <c r="T107" s="2">
        <f>+('3 Planilla Preadjudicación OTIC'!T107)</f>
        <v>10</v>
      </c>
      <c r="U107" s="2">
        <f>+('3 Planilla Preadjudicación OTIC'!U107)</f>
        <v>80</v>
      </c>
      <c r="V107" s="2">
        <f>+('3 Planilla Preadjudicación OTIC'!V107)</f>
        <v>0</v>
      </c>
      <c r="W107" s="2">
        <f>+('3 Planilla Preadjudicación OTIC'!W107)</f>
        <v>80</v>
      </c>
      <c r="X107" s="2">
        <f>+('3 Planilla Preadjudicación OTIC'!X107)</f>
        <v>4</v>
      </c>
      <c r="Y107" s="2" t="str">
        <f>+('3 Planilla Preadjudicación OTIC'!Y107)</f>
        <v>SI</v>
      </c>
      <c r="Z107" s="2" t="str">
        <f>+('3 Planilla Preadjudicación OTIC'!Z107)</f>
        <v>NO</v>
      </c>
      <c r="AA107" s="2" t="str">
        <f>+('3 Planilla Preadjudicación OTIC'!AA107)</f>
        <v>NO</v>
      </c>
      <c r="AB107" s="4" t="str">
        <f>+('3 Planilla Preadjudicación OTIC'!AB107)</f>
        <v>SE AJUSTA A PLAN FORMATIVO</v>
      </c>
      <c r="AC107" s="4" t="str">
        <f>+('3 Planilla Preadjudicación OTIC'!AC107)</f>
        <v>HOMBRES Y MUJERES DE 18 AÑOS O MAS, QUE PERTENECEN AL 80% MAS VULNERABLES, RESIDEN EN LA COMUNA DE MARCHIGUE Y TENER EDUCACIÓN BÁSICA COMPLETA</v>
      </c>
      <c r="AD107" s="2" t="str">
        <f>+('3 Planilla Preadjudicación OTIC'!AD107)</f>
        <v>NO</v>
      </c>
      <c r="AE107" s="4">
        <f>+('3 Planilla Preadjudicación OTIC'!AE107)</f>
        <v>0</v>
      </c>
      <c r="AF107" s="2" t="str">
        <f>+('3 Planilla Preadjudicación OTIC'!AF107)</f>
        <v>CERRADA</v>
      </c>
      <c r="AG107" s="2">
        <f>+('3 Planilla Preadjudicación OTIC'!AG107)</f>
        <v>20</v>
      </c>
      <c r="AH107" s="2">
        <f>+('3 Planilla Preadjudicación OTIC'!AH107)</f>
        <v>3</v>
      </c>
      <c r="AI107" s="135" t="str">
        <f>+('3 Planilla Preadjudicación OTIC'!AI107)</f>
        <v>76048178-5</v>
      </c>
      <c r="AJ107" s="4" t="str">
        <f>+('3 Planilla Preadjudicación OTIC'!AJ107)</f>
        <v>SOCIEDAD INTELEKTAS CAPACITACIONES LIMITADA</v>
      </c>
      <c r="AK107" s="2">
        <f>+('3 Planilla Preadjudicación OTIC'!AK107)</f>
        <v>80</v>
      </c>
      <c r="AL107" s="2">
        <f>+('3 Planilla Preadjudicación OTIC'!AL107)</f>
        <v>20</v>
      </c>
      <c r="AM107" s="12">
        <f>+('3 Planilla Preadjudicación OTIC'!AM107)</f>
        <v>6373</v>
      </c>
      <c r="AN107" s="12">
        <f>+('3 Planilla Preadjudicación OTIC'!AN107)</f>
        <v>0</v>
      </c>
      <c r="AO107" s="12">
        <f>+('3 Planilla Preadjudicación OTIC'!AO107)</f>
        <v>0</v>
      </c>
      <c r="AP107" s="12">
        <f>+('3 Planilla Preadjudicación OTIC'!AP107)</f>
        <v>5098400</v>
      </c>
      <c r="AQ107" s="12">
        <f>+('3 Planilla Preadjudicación OTIC'!AQ107)</f>
        <v>800000</v>
      </c>
      <c r="AR107" s="12">
        <f>+('3 Planilla Preadjudicación OTIC'!AR107)</f>
        <v>0</v>
      </c>
      <c r="AS107" s="12">
        <f>+('3 Planilla Preadjudicación OTIC'!AS107)</f>
        <v>0</v>
      </c>
      <c r="AT107" s="12">
        <f>+('3 Planilla Preadjudicación OTIC'!AT107)</f>
        <v>0</v>
      </c>
      <c r="AU107" s="12">
        <f>+('3 Planilla Preadjudicación OTIC'!AU107)</f>
        <v>5898400</v>
      </c>
      <c r="AV107" s="2" t="str">
        <f>+('3 Planilla Preadjudicación OTIC'!AV107)</f>
        <v>SI</v>
      </c>
      <c r="AW107" s="4">
        <f>+('3 Planilla Preadjudicación OTIC'!AW107)</f>
        <v>0</v>
      </c>
      <c r="AX107" s="2">
        <f>+('3 Planilla Preadjudicación OTIC'!AX107)</f>
        <v>7</v>
      </c>
      <c r="AY107" s="2">
        <f>+('3 Planilla Preadjudicación OTIC'!AY107)</f>
        <v>7</v>
      </c>
      <c r="AZ107" s="2">
        <f>+('3 Planilla Preadjudicación OTIC'!AZ107)</f>
        <v>0</v>
      </c>
      <c r="BA107" s="2">
        <f>+('3 Planilla Preadjudicación OTIC'!BA107)</f>
        <v>0</v>
      </c>
      <c r="BB107" s="2">
        <f>+('3 Planilla Preadjudicación OTIC'!BB107)</f>
        <v>0</v>
      </c>
      <c r="BC107" s="2">
        <f>+('3 Planilla Preadjudicación OTIC'!BC107)</f>
        <v>0</v>
      </c>
      <c r="BD107" s="2">
        <f>+('3 Planilla Preadjudicación OTIC'!BD107)</f>
        <v>0</v>
      </c>
      <c r="BE107" s="2">
        <f>+('3 Planilla Preadjudicación OTIC'!BE107)</f>
        <v>0</v>
      </c>
      <c r="BF107" s="2">
        <f>+('3 Planilla Preadjudicación OTIC'!BF107)</f>
        <v>0</v>
      </c>
      <c r="BG107" s="2">
        <f>+('3 Planilla Preadjudicación OTIC'!BG107)</f>
        <v>7</v>
      </c>
      <c r="BH107" s="2">
        <f>+('3 Planilla Preadjudicación OTIC'!BH107)</f>
        <v>7</v>
      </c>
      <c r="BI107" s="2">
        <f>+('3 Planilla Preadjudicación OTIC'!BI107)</f>
        <v>7</v>
      </c>
      <c r="BJ107" s="2">
        <f>+('3 Planilla Preadjudicación OTIC'!BJ107)</f>
        <v>7</v>
      </c>
      <c r="BK107" s="2">
        <f>+('3 Planilla Preadjudicación OTIC'!BK107)</f>
        <v>7</v>
      </c>
      <c r="BL107" s="2">
        <f>+('3 Planilla Preadjudicación OTIC'!BL107)</f>
        <v>7</v>
      </c>
      <c r="BM107" s="104">
        <f>ROUND(('3 Planilla Preadjudicación OTIC'!BM107),1)</f>
        <v>7</v>
      </c>
      <c r="BN107" s="4" t="str">
        <f>+('3 Planilla Preadjudicación OTIC'!BN107)</f>
        <v>SI</v>
      </c>
      <c r="BO107" s="4" t="str">
        <f>+('3 Planilla Preadjudicación OTIC'!BO107)</f>
        <v>MARCELO JACOBSEN ALAMOS</v>
      </c>
      <c r="BP107" s="4" t="str">
        <f>+('3 Planilla Preadjudicación OTIC'!BP107)</f>
        <v>marcelojacobsenalamos@gmail.com</v>
      </c>
      <c r="BQ107" s="4">
        <f>+('3 Planilla Preadjudicación OTIC'!BQ107)</f>
        <v>227925071</v>
      </c>
      <c r="BR107" s="4" t="str">
        <f>+('3 Planilla Preadjudicación OTIC'!BR107)</f>
        <v>Av Los Molinos Esq Arturo Prat s/n Biblioteca Municipal, Marchigüe</v>
      </c>
      <c r="BS107" s="4" t="str">
        <f>+('3 Planilla Preadjudicación OTIC'!BS107)</f>
        <v>Promover el acceso equitativo a la información y el uso efectivo de plataformas digitales, fortaleciendo habilidades tecnológicas básicas en comunidades con limitada conectividad o alfabetización digital.</v>
      </c>
      <c r="BT107" s="4" t="str">
        <f>+('3 Planilla Preadjudicación OTIC'!BT107)</f>
        <v>Este curso entrega herramientas prácticas para navegar, comunicarse y aprender en entornos digitales. Se abordan temas como el uso de dispositivos móviles, redes sociales, plataformas educativas, seguridad en línea y derechos digitales. Está orientado a personas que buscan integrarse activamente al mundo digital, reduciendo la brecha tecnológica y fomentando la inclusión informativa.</v>
      </c>
      <c r="BU107" s="85">
        <f>IF(VLOOKUP(A107,'BD OFICIAL'!$A$1:$AL$2098,7,0)=D107,0,1)</f>
        <v>0</v>
      </c>
      <c r="BV107" s="85">
        <f>IF(VLOOKUP(A107,'BD OFICIAL'!$A$1:$AL$2098,11,0)=J107,0,1)</f>
        <v>0</v>
      </c>
      <c r="BW107" s="85">
        <f>IF(VLOOKUP(A107,'BD OFICIAL'!$A$1:$AL$2098,13,0)=L107,0,1)</f>
        <v>0</v>
      </c>
      <c r="BX107" s="2">
        <f>IF(VLOOKUP(A107,'BD OFICIAL'!$A$1:$AL$2098,16,0)=O107,0,1)</f>
        <v>0</v>
      </c>
      <c r="BY107" s="2">
        <f>IF(VLOOKUP(A107,'BD OFICIAL'!$A$1:$AL$2098,17,0)=P107,0,1)</f>
        <v>0</v>
      </c>
      <c r="BZ107" s="2">
        <f>IF(VLOOKUP(A107,'BD OFICIAL'!$A$1:$AL$2098,19,0)=R107,0,1)</f>
        <v>0</v>
      </c>
      <c r="CA107" s="2">
        <f>IF(VLOOKUP(A107,'BD OFICIAL'!$A$1:$AL$2098,21,0)=T107,0,1)</f>
        <v>0</v>
      </c>
      <c r="CB107" s="2">
        <f>IF(VLOOKUP(A107,'BD OFICIAL'!$A$1:$AL$2098,24,0)=AK107,0,1)</f>
        <v>0</v>
      </c>
      <c r="CC107" s="2">
        <f>IF(VLOOKUP(A107,'BD OFICIAL'!$A$1:$AL$2098,25,0)=X107,0,1)</f>
        <v>0</v>
      </c>
      <c r="CD107" s="2">
        <f>IF(VLOOKUP(A107,'BD OFICIAL'!$A$1:$AL$2098,26,0)=Y107,0,1)</f>
        <v>0</v>
      </c>
      <c r="CE107" s="2">
        <f>IF(VLOOKUP(A107,'BD OFICIAL'!$A$1:$AL$2098,27,0)=Z107,0,1)</f>
        <v>0</v>
      </c>
      <c r="CF107" s="2">
        <f>IF(VLOOKUP(A107,'BD OFICIAL'!$A$1:$AL$2098,28,0)=AA107,0,1)</f>
        <v>0</v>
      </c>
      <c r="CG107" s="2">
        <f>IF(VLOOKUP(A107,'BD OFICIAL'!$A$1:$AL$2098,33,0)=AF107,0,1)</f>
        <v>0</v>
      </c>
      <c r="CH107" s="2">
        <f>IF(VLOOKUP(A107,'BD OFICIAL'!$A$1:$AL$2098,35,0)=AH107,0,1)</f>
        <v>0</v>
      </c>
      <c r="CI107" s="85">
        <f>IF(VLOOKUP(A107,'BD OFICIAL'!$A$1:$AL$2098,34,0)=AL107,0,1)</f>
        <v>0</v>
      </c>
      <c r="CJ107" s="12">
        <f>VLOOKUP(A107,'BD OFICIAL'!$A$1:$AM$2098,36,0)*AM107-AP107</f>
        <v>0</v>
      </c>
      <c r="CK107" s="85" t="str">
        <f t="shared" si="54"/>
        <v>SSH</v>
      </c>
      <c r="CL107" s="85" t="str">
        <f t="shared" si="55"/>
        <v>SI</v>
      </c>
      <c r="CM107" s="85" t="str">
        <f t="shared" si="35"/>
        <v>NO</v>
      </c>
      <c r="CN107" s="31">
        <f t="shared" si="36"/>
        <v>0</v>
      </c>
      <c r="CO107" s="31">
        <f t="shared" si="56"/>
        <v>0</v>
      </c>
      <c r="CP107" s="31">
        <f t="shared" si="37"/>
        <v>0</v>
      </c>
      <c r="CQ107" s="31">
        <f>IF(Y107="NO",0,IF(Y107="SI",IF(VLOOKUP(A107,'BD OFICIAL'!$A:$AO,40,0)=AQ107,0,1)))</f>
        <v>0</v>
      </c>
      <c r="CR107" s="31">
        <f>IF(Z107="NO",0,IF(Z107="SI",IF(VLOOKUP(B107,'BD OFICIAL'!$A:$AO,41,0)=AS107,0,1)))</f>
        <v>0</v>
      </c>
      <c r="CS107" s="31">
        <f t="shared" si="57"/>
        <v>0</v>
      </c>
      <c r="CT107" s="31">
        <f t="shared" si="58"/>
        <v>0</v>
      </c>
      <c r="CU107" s="31">
        <f>IF(VLOOKUP(A107,'BD OFICIAL'!$A$1:$AL$1056,31,0)="SI",IF(AT107&gt;0,0,1),IF(AT107=0,0,1))</f>
        <v>0</v>
      </c>
      <c r="CV107" s="31">
        <f t="shared" si="59"/>
        <v>0</v>
      </c>
      <c r="CW107" s="31">
        <f t="shared" si="38"/>
        <v>0</v>
      </c>
      <c r="CX107" s="85" t="str">
        <f t="shared" si="39"/>
        <v>SI</v>
      </c>
      <c r="CY107" s="31">
        <f t="shared" si="40"/>
        <v>0</v>
      </c>
      <c r="CZ107" s="85" t="str">
        <f>IF(ISERROR(VLOOKUP(AI107,EXPERIENCIA!$A$1:$C$2100,1,0)),"NO","SI")</f>
        <v>SI</v>
      </c>
      <c r="DA107" s="85">
        <f>IF(CX107="no","NO APLICA",IF(AX107=0,"ERROR NOTA",IF(AND(AX107&gt;1,CZ107="NO"),"ERROR NOTA",IF(AND(CZ107="NO",AX107=1),0,IF(VLOOKUP(AI107,EXPERIENCIA!$A$1:$C$2100,3,0)=AX107,0,"ERROR NOTA")))))</f>
        <v>0</v>
      </c>
      <c r="DB107" s="85" t="str">
        <f>IF(ISERROR(VLOOKUP(AI107,COMPORTAMIENTO!$A$1:$C$2100,1,0)),"NO","SI")</f>
        <v>SI</v>
      </c>
      <c r="DC107" s="85">
        <f>IF(CX107="NO","NO APLICA",IF(AY107=0,"ERROR NOTA",IF(AND(DB107="NO",AY107=7),0,IF(VLOOKUP(AI107,COMPORTAMIENTO!$A$2:$H$2100,8,0)=AY107,0,"ERROR NOTA"))))</f>
        <v>0</v>
      </c>
      <c r="DD107" s="104">
        <f t="shared" si="41"/>
        <v>0.70000000000000007</v>
      </c>
      <c r="DE107" s="104">
        <f t="shared" si="42"/>
        <v>0.70000000000000007</v>
      </c>
      <c r="DF107" s="85" t="str">
        <f t="shared" si="60"/>
        <v>SI</v>
      </c>
      <c r="DG107" s="85">
        <f t="shared" si="43"/>
        <v>0</v>
      </c>
      <c r="DH107" s="85">
        <f t="shared" si="44"/>
        <v>0</v>
      </c>
      <c r="DI107" s="85">
        <f t="shared" si="45"/>
        <v>0</v>
      </c>
      <c r="DJ107" s="12">
        <f t="shared" si="46"/>
        <v>7.0000000000000009</v>
      </c>
      <c r="DK107" s="7">
        <f t="shared" si="47"/>
        <v>7.0000000000000009</v>
      </c>
      <c r="DL107" s="12">
        <f t="shared" si="61"/>
        <v>6373</v>
      </c>
      <c r="DM107" s="12">
        <f>VLOOKUP(A107,'5 TD'!$A:$B,2,0)</f>
        <v>6373</v>
      </c>
      <c r="DN107" s="7">
        <f t="shared" si="62"/>
        <v>7</v>
      </c>
      <c r="DO107" s="85" t="str">
        <f t="shared" si="48"/>
        <v>APROBADO</v>
      </c>
      <c r="DP107" s="85" t="str">
        <f t="shared" si="49"/>
        <v>APROBADO</v>
      </c>
      <c r="DQ107" s="7">
        <f t="shared" si="50"/>
        <v>7</v>
      </c>
      <c r="DR107" s="85" t="str">
        <f t="shared" si="63"/>
        <v>APROBADO</v>
      </c>
      <c r="DS107" s="2" t="str">
        <f>+('3 Planilla Preadjudicación OTIC'!BN107)</f>
        <v>SI</v>
      </c>
      <c r="DT107" s="2">
        <f>IF(DR107="APROBADO",VLOOKUP(A107,'5 TD'!$D$3:$E$270,2,0),"NO APLICA")</f>
        <v>7</v>
      </c>
      <c r="DU107" s="2" t="str">
        <f t="shared" si="64"/>
        <v>SI</v>
      </c>
      <c r="DV107" s="2">
        <f>IF(DU107="SI",VLOOKUP(A107,'5 TD'!$G$3:$H$270,2,0),"NO APLICA ")</f>
        <v>7.0000000000000009</v>
      </c>
      <c r="DW107" s="2" t="str">
        <f t="shared" si="65"/>
        <v>SI</v>
      </c>
      <c r="DX107" s="2">
        <f>IF(DW107="SI",VLOOKUP(A107,'5 TD'!$J$4:$K$472,2,0),"NO APLICA")</f>
        <v>7</v>
      </c>
      <c r="DY107" s="2" t="str">
        <f t="shared" si="66"/>
        <v>SI</v>
      </c>
      <c r="DZ107" s="7">
        <f>IF(DY107="SI",VLOOKUP(A107,'5 TD'!$M$4:$N$350,2,0),"NO APLICA")</f>
        <v>7</v>
      </c>
      <c r="EA107" s="2" t="str">
        <f t="shared" si="67"/>
        <v>SI</v>
      </c>
      <c r="EB107" s="12">
        <f t="shared" si="68"/>
        <v>6373</v>
      </c>
      <c r="EC107" s="12">
        <f>IF(EA107="SI",VLOOKUP(A107,'5 TD'!$V$4:$W$479,2,0),"NO APLICA")</f>
        <v>6373</v>
      </c>
      <c r="ED107" s="2" t="str">
        <f t="shared" si="51"/>
        <v>SI</v>
      </c>
      <c r="EE107" s="79">
        <f>IF(ED107="SI",VLOOKUP(AI107,COMPORTAMIENTO!$A$1:$H$2100,7,0),"NO APLICA")</f>
        <v>0.25</v>
      </c>
      <c r="EF107" s="12">
        <f>IF(ED107="SI",VLOOKUP(A107,'5 TD'!$P$2:$Q$479,2,0),"NO APLICA")</f>
        <v>0.25</v>
      </c>
      <c r="EG107" s="2" t="str">
        <f t="shared" si="52"/>
        <v>SI</v>
      </c>
      <c r="EH107" s="2">
        <f>IF(CZ107="no",0,VLOOKUP(AI107,EXPERIENCIA!$A$1:$C$2100,2,0))</f>
        <v>80</v>
      </c>
      <c r="EI107" s="2">
        <f>IF(CZ107="si",VLOOKUP(A107,'5 TD'!$S$3:$T$2103,2,0),0)</f>
        <v>80</v>
      </c>
      <c r="EJ107" s="2" t="str">
        <f t="shared" si="53"/>
        <v>SI</v>
      </c>
      <c r="EK107" s="2" t="str">
        <f>+('3 Planilla Preadjudicación OTIC'!BU107)</f>
        <v>d) Menor valor hora en su oferta económica para el curso.</v>
      </c>
      <c r="EL107" s="4"/>
      <c r="EM107" s="3"/>
      <c r="EN107" s="3"/>
      <c r="EO107" s="86" t="s">
        <v>64</v>
      </c>
      <c r="EQ107" s="86"/>
    </row>
    <row r="108" spans="1:147" ht="15" customHeight="1" x14ac:dyDescent="0.3">
      <c r="A108" s="2">
        <f>+('3 Planilla Preadjudicación OTIC'!A108)</f>
        <v>14429</v>
      </c>
      <c r="B108" s="2" t="str">
        <f>+('3 Planilla Preadjudicación OTIC'!B108)</f>
        <v>65181652-1</v>
      </c>
      <c r="C108" s="4">
        <f>+('3 Planilla Preadjudicación OTIC'!E108)</f>
        <v>2025</v>
      </c>
      <c r="D108" s="4" t="str">
        <f>+('3 Planilla Preadjudicación OTIC'!F108)</f>
        <v>MANDATO</v>
      </c>
      <c r="E108" s="4" t="str">
        <f>+('3 Planilla Preadjudicación OTIC'!G108)</f>
        <v>96505760-9</v>
      </c>
      <c r="F108" s="4" t="str">
        <f>+('3 Planilla Preadjudicación OTIC'!H108)</f>
        <v>COLBÚN</v>
      </c>
      <c r="G108" s="4"/>
      <c r="H108" s="4"/>
      <c r="I108" s="4" t="str">
        <f>+('3 Planilla Preadjudicación OTIC'!I108)</f>
        <v>GESTIÓN DE PROCESOS DE SERVICIOS TURÍSTICOS</v>
      </c>
      <c r="J108" s="4" t="str">
        <f>+('3 Planilla Preadjudicación OTIC'!J108)</f>
        <v>PF1246</v>
      </c>
      <c r="K108" s="4" t="str">
        <f>+('3 Planilla Preadjudicación OTIC'!K108)</f>
        <v>TÉCNICAS PARA EL EMPRENDIMIENTO</v>
      </c>
      <c r="L108" s="4" t="str">
        <f>+('3 Planilla Preadjudicación OTIC'!L108)</f>
        <v>PF0921</v>
      </c>
      <c r="M108" s="2">
        <f>+('3 Planilla Preadjudicación OTIC'!M108)</f>
        <v>6</v>
      </c>
      <c r="N108" s="4" t="str">
        <f>+('3 Planilla Preadjudicación OTIC'!N108)</f>
        <v>Lib. Bdo. OHiggins</v>
      </c>
      <c r="O108" s="4" t="str">
        <f>+('3 Planilla Preadjudicación OTIC'!O108)</f>
        <v>MOSTAZAL</v>
      </c>
      <c r="P108" s="4" t="str">
        <f>+('3 Planilla Preadjudicación OTIC'!P108)</f>
        <v>EMPRENDEDORES/AS INFORMALES O PERSONAS VULNERABLES PERTENECIENTES AL 80% MAS VULNERABLE</v>
      </c>
      <c r="Q108" s="4" t="str">
        <f>+('3 Planilla Preadjudicación OTIC'!Q108)</f>
        <v>PRESENCIAL</v>
      </c>
      <c r="R108" s="4" t="str">
        <f>+('3 Planilla Preadjudicación OTIC'!R108)</f>
        <v>INDEPENDIENTE</v>
      </c>
      <c r="S108" s="4">
        <f>+('3 Planilla Preadjudicación OTIC'!S108)</f>
        <v>33</v>
      </c>
      <c r="T108" s="2">
        <f>+('3 Planilla Preadjudicación OTIC'!T108)</f>
        <v>10</v>
      </c>
      <c r="U108" s="2">
        <f>+('3 Planilla Preadjudicación OTIC'!U108)</f>
        <v>120</v>
      </c>
      <c r="V108" s="2">
        <f>+('3 Planilla Preadjudicación OTIC'!V108)</f>
        <v>12</v>
      </c>
      <c r="W108" s="2">
        <f>+('3 Planilla Preadjudicación OTIC'!W108)</f>
        <v>132</v>
      </c>
      <c r="X108" s="2">
        <f>+('3 Planilla Preadjudicación OTIC'!X108)</f>
        <v>4</v>
      </c>
      <c r="Y108" s="2" t="str">
        <f>+('3 Planilla Preadjudicación OTIC'!Y108)</f>
        <v>SI</v>
      </c>
      <c r="Z108" s="2" t="str">
        <f>+('3 Planilla Preadjudicación OTIC'!Z108)</f>
        <v>NO</v>
      </c>
      <c r="AA108" s="2" t="str">
        <f>+('3 Planilla Preadjudicación OTIC'!AA108)</f>
        <v>SI</v>
      </c>
      <c r="AB108" s="4" t="str">
        <f>+('3 Planilla Preadjudicación OTIC'!AB108)</f>
        <v>SE AJUSTA A PLAN FORMATIVO</v>
      </c>
      <c r="AC108" s="4" t="str">
        <f>+('3 Planilla Preadjudicación OTIC'!AC108)</f>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v>
      </c>
      <c r="AD108" s="2" t="str">
        <f>+('3 Planilla Preadjudicación OTIC'!AD108)</f>
        <v>NO</v>
      </c>
      <c r="AE108" s="4">
        <f>+('3 Planilla Preadjudicación OTIC'!AE108)</f>
        <v>0</v>
      </c>
      <c r="AF108" s="2" t="str">
        <f>+('3 Planilla Preadjudicación OTIC'!AF108)</f>
        <v>CERRADA</v>
      </c>
      <c r="AG108" s="2">
        <f>+('3 Planilla Preadjudicación OTIC'!AG108)</f>
        <v>33</v>
      </c>
      <c r="AH108" s="2">
        <f>+('3 Planilla Preadjudicación OTIC'!AH108)</f>
        <v>1</v>
      </c>
      <c r="AI108" s="135" t="str">
        <f>+('3 Planilla Preadjudicación OTIC'!AI108)</f>
        <v>76048178-5</v>
      </c>
      <c r="AJ108" s="4" t="str">
        <f>+('3 Planilla Preadjudicación OTIC'!AJ108)</f>
        <v>SOCIEDAD INTELEKTAS CAPACITACIONES LIMITADA</v>
      </c>
      <c r="AK108" s="2">
        <f>+('3 Planilla Preadjudicación OTIC'!AK108)</f>
        <v>132</v>
      </c>
      <c r="AL108" s="2">
        <f>+('3 Planilla Preadjudicación OTIC'!AL108)</f>
        <v>33</v>
      </c>
      <c r="AM108" s="12">
        <f>+('3 Planilla Preadjudicación OTIC'!AM108)</f>
        <v>4130</v>
      </c>
      <c r="AN108" s="12">
        <f>+('3 Planilla Preadjudicación OTIC'!AN108)</f>
        <v>100000</v>
      </c>
      <c r="AO108" s="12">
        <f>+('3 Planilla Preadjudicación OTIC'!AO108)</f>
        <v>0</v>
      </c>
      <c r="AP108" s="12">
        <f>+('3 Planilla Preadjudicación OTIC'!AP108)</f>
        <v>5451600</v>
      </c>
      <c r="AQ108" s="12">
        <f>+('3 Planilla Preadjudicación OTIC'!AQ108)</f>
        <v>1320000</v>
      </c>
      <c r="AR108" s="12">
        <f>+('3 Planilla Preadjudicación OTIC'!AR108)</f>
        <v>1000000</v>
      </c>
      <c r="AS108" s="12">
        <f>+('3 Planilla Preadjudicación OTIC'!AS108)</f>
        <v>0</v>
      </c>
      <c r="AT108" s="12">
        <f>+('3 Planilla Preadjudicación OTIC'!AT108)</f>
        <v>0</v>
      </c>
      <c r="AU108" s="12">
        <f>+('3 Planilla Preadjudicación OTIC'!AU108)</f>
        <v>7771600</v>
      </c>
      <c r="AV108" s="2" t="str">
        <f>+('3 Planilla Preadjudicación OTIC'!AV108)</f>
        <v>SI</v>
      </c>
      <c r="AW108" s="4">
        <f>+('3 Planilla Preadjudicación OTIC'!AW108)</f>
        <v>0</v>
      </c>
      <c r="AX108" s="2">
        <f>+('3 Planilla Preadjudicación OTIC'!AX108)</f>
        <v>7</v>
      </c>
      <c r="AY108" s="2">
        <f>+('3 Planilla Preadjudicación OTIC'!AY108)</f>
        <v>7</v>
      </c>
      <c r="AZ108" s="2">
        <f>+('3 Planilla Preadjudicación OTIC'!AZ108)</f>
        <v>0</v>
      </c>
      <c r="BA108" s="2">
        <f>+('3 Planilla Preadjudicación OTIC'!BA108)</f>
        <v>0</v>
      </c>
      <c r="BB108" s="2">
        <f>+('3 Planilla Preadjudicación OTIC'!BB108)</f>
        <v>0</v>
      </c>
      <c r="BC108" s="2">
        <f>+('3 Planilla Preadjudicación OTIC'!BC108)</f>
        <v>0</v>
      </c>
      <c r="BD108" s="2">
        <f>+('3 Planilla Preadjudicación OTIC'!BD108)</f>
        <v>0</v>
      </c>
      <c r="BE108" s="2">
        <f>+('3 Planilla Preadjudicación OTIC'!BE108)</f>
        <v>0</v>
      </c>
      <c r="BF108" s="2">
        <f>+('3 Planilla Preadjudicación OTIC'!BF108)</f>
        <v>0</v>
      </c>
      <c r="BG108" s="2">
        <f>+('3 Planilla Preadjudicación OTIC'!BG108)</f>
        <v>7</v>
      </c>
      <c r="BH108" s="2">
        <f>+('3 Planilla Preadjudicación OTIC'!BH108)</f>
        <v>7</v>
      </c>
      <c r="BI108" s="2">
        <f>+('3 Planilla Preadjudicación OTIC'!BI108)</f>
        <v>7</v>
      </c>
      <c r="BJ108" s="2">
        <f>+('3 Planilla Preadjudicación OTIC'!BJ108)</f>
        <v>7</v>
      </c>
      <c r="BK108" s="2">
        <f>+('3 Planilla Preadjudicación OTIC'!BK108)</f>
        <v>7</v>
      </c>
      <c r="BL108" s="2">
        <f>+('3 Planilla Preadjudicación OTIC'!BL108)</f>
        <v>7</v>
      </c>
      <c r="BM108" s="104">
        <f>ROUND(('3 Planilla Preadjudicación OTIC'!BM108),1)</f>
        <v>7</v>
      </c>
      <c r="BN108" s="4" t="str">
        <f>+('3 Planilla Preadjudicación OTIC'!BN108)</f>
        <v>SI</v>
      </c>
      <c r="BO108" s="4" t="str">
        <f>+('3 Planilla Preadjudicación OTIC'!BO108)</f>
        <v>MARCELO JACOBSEN ALAMOS</v>
      </c>
      <c r="BP108" s="4" t="str">
        <f>+('3 Planilla Preadjudicación OTIC'!BP108)</f>
        <v>marcelojacobsenalamos@gmail.com</v>
      </c>
      <c r="BQ108" s="4">
        <f>+('3 Planilla Preadjudicación OTIC'!BQ108)</f>
        <v>227925071</v>
      </c>
      <c r="BR108" s="4" t="str">
        <f>+('3 Planilla Preadjudicación OTIC'!BR108)</f>
        <v>Las Araucarias 213, Mostazal</v>
      </c>
      <c r="BS108" s="4" t="str">
        <f>+('3 Planilla Preadjudicación OTIC'!BS108)</f>
        <v>Capacitar en la planificación, coordinación y evaluación de servicios turísticos, promoviendo una gestión eficiente y orientada al cliente.</v>
      </c>
      <c r="BT108" s="4" t="str">
        <f>+('3 Planilla Preadjudicación OTIC'!BT108)</f>
        <v>El curso entrega herramientas para administrar procesos vinculados a la operación turística, incluyendo atención al visitante, logística, calidad de servicio y promoción de destinos. Está dirigido a personas que trabajan o desean insertarse en el sector turístico, con enfoque en sostenibilidad y experiencia del usuario.</v>
      </c>
      <c r="BU108" s="85">
        <f>IF(VLOOKUP(A108,'BD OFICIAL'!$A$1:$AL$2098,7,0)=D108,0,1)</f>
        <v>0</v>
      </c>
      <c r="BV108" s="85">
        <f>IF(VLOOKUP(A108,'BD OFICIAL'!$A$1:$AL$2098,11,0)=J108,0,1)</f>
        <v>0</v>
      </c>
      <c r="BW108" s="85">
        <f>IF(VLOOKUP(A108,'BD OFICIAL'!$A$1:$AL$2098,13,0)=L108,0,1)</f>
        <v>0</v>
      </c>
      <c r="BX108" s="2">
        <f>IF(VLOOKUP(A108,'BD OFICIAL'!$A$1:$AL$2098,16,0)=O108,0,1)</f>
        <v>0</v>
      </c>
      <c r="BY108" s="2">
        <f>IF(VLOOKUP(A108,'BD OFICIAL'!$A$1:$AL$2098,17,0)=P108,0,1)</f>
        <v>0</v>
      </c>
      <c r="BZ108" s="2">
        <f>IF(VLOOKUP(A108,'BD OFICIAL'!$A$1:$AL$2098,19,0)=R108,0,1)</f>
        <v>0</v>
      </c>
      <c r="CA108" s="2">
        <f>IF(VLOOKUP(A108,'BD OFICIAL'!$A$1:$AL$2098,21,0)=T108,0,1)</f>
        <v>0</v>
      </c>
      <c r="CB108" s="2">
        <f>IF(VLOOKUP(A108,'BD OFICIAL'!$A$1:$AL$2098,24,0)=AK108,0,1)</f>
        <v>0</v>
      </c>
      <c r="CC108" s="2">
        <f>IF(VLOOKUP(A108,'BD OFICIAL'!$A$1:$AL$2098,25,0)=X108,0,1)</f>
        <v>0</v>
      </c>
      <c r="CD108" s="2">
        <f>IF(VLOOKUP(A108,'BD OFICIAL'!$A$1:$AL$2098,26,0)=Y108,0,1)</f>
        <v>0</v>
      </c>
      <c r="CE108" s="2">
        <f>IF(VLOOKUP(A108,'BD OFICIAL'!$A$1:$AL$2098,27,0)=Z108,0,1)</f>
        <v>0</v>
      </c>
      <c r="CF108" s="2">
        <f>IF(VLOOKUP(A108,'BD OFICIAL'!$A$1:$AL$2098,28,0)=AA108,0,1)</f>
        <v>0</v>
      </c>
      <c r="CG108" s="2">
        <f>IF(VLOOKUP(A108,'BD OFICIAL'!$A$1:$AL$2098,33,0)=AF108,0,1)</f>
        <v>0</v>
      </c>
      <c r="CH108" s="2">
        <f>IF(VLOOKUP(A108,'BD OFICIAL'!$A$1:$AL$2098,35,0)=AH108,0,1)</f>
        <v>0</v>
      </c>
      <c r="CI108" s="85">
        <f>IF(VLOOKUP(A108,'BD OFICIAL'!$A$1:$AL$2098,34,0)=AL108,0,1)</f>
        <v>0</v>
      </c>
      <c r="CJ108" s="12">
        <f>VLOOKUP(A108,'BD OFICIAL'!$A$1:$AM$2098,36,0)*AM108-AP108</f>
        <v>0</v>
      </c>
      <c r="CK108" s="85" t="str">
        <f t="shared" si="54"/>
        <v>SHMAN</v>
      </c>
      <c r="CL108" s="85" t="str">
        <f t="shared" si="55"/>
        <v>SI</v>
      </c>
      <c r="CM108" s="85" t="str">
        <f t="shared" si="35"/>
        <v>NO</v>
      </c>
      <c r="CN108" s="31">
        <f t="shared" si="36"/>
        <v>0</v>
      </c>
      <c r="CO108" s="31">
        <f t="shared" si="56"/>
        <v>0</v>
      </c>
      <c r="CP108" s="31">
        <f t="shared" si="37"/>
        <v>0</v>
      </c>
      <c r="CQ108" s="31">
        <f>IF(Y108="NO",0,IF(Y108="SI",IF(VLOOKUP(A108,'BD OFICIAL'!$A:$AO,40,0)=AQ108,0,1)))</f>
        <v>0</v>
      </c>
      <c r="CR108" s="31">
        <f>IF(Z108="NO",0,IF(Z108="SI",IF(VLOOKUP(B108,'BD OFICIAL'!$A:$AO,41,0)=AS108,0,1)))</f>
        <v>0</v>
      </c>
      <c r="CS108" s="31">
        <f t="shared" si="57"/>
        <v>0</v>
      </c>
      <c r="CT108" s="31">
        <f t="shared" si="58"/>
        <v>0</v>
      </c>
      <c r="CU108" s="31">
        <f>IF(VLOOKUP(A108,'BD OFICIAL'!$A$1:$AL$1056,31,0)="SI",IF(AT108&gt;0,0,1),IF(AT108=0,0,1))</f>
        <v>0</v>
      </c>
      <c r="CV108" s="31">
        <f t="shared" si="59"/>
        <v>0</v>
      </c>
      <c r="CW108" s="31">
        <f t="shared" si="38"/>
        <v>0</v>
      </c>
      <c r="CX108" s="85" t="str">
        <f t="shared" si="39"/>
        <v>SI</v>
      </c>
      <c r="CY108" s="31">
        <f t="shared" si="40"/>
        <v>0</v>
      </c>
      <c r="CZ108" s="85" t="str">
        <f>IF(ISERROR(VLOOKUP(AI108,EXPERIENCIA!$A$1:$C$2100,1,0)),"NO","SI")</f>
        <v>SI</v>
      </c>
      <c r="DA108" s="85">
        <f>IF(CX108="no","NO APLICA",IF(AX108=0,"ERROR NOTA",IF(AND(AX108&gt;1,CZ108="NO"),"ERROR NOTA",IF(AND(CZ108="NO",AX108=1),0,IF(VLOOKUP(AI108,EXPERIENCIA!$A$1:$C$2100,3,0)=AX108,0,"ERROR NOTA")))))</f>
        <v>0</v>
      </c>
      <c r="DB108" s="85" t="str">
        <f>IF(ISERROR(VLOOKUP(AI108,COMPORTAMIENTO!$A$1:$C$2100,1,0)),"NO","SI")</f>
        <v>SI</v>
      </c>
      <c r="DC108" s="85">
        <f>IF(CX108="NO","NO APLICA",IF(AY108=0,"ERROR NOTA",IF(AND(DB108="NO",AY108=7),0,IF(VLOOKUP(AI108,COMPORTAMIENTO!$A$2:$H$2100,8,0)=AY108,0,"ERROR NOTA"))))</f>
        <v>0</v>
      </c>
      <c r="DD108" s="104">
        <f t="shared" si="41"/>
        <v>0.70000000000000007</v>
      </c>
      <c r="DE108" s="104">
        <f t="shared" si="42"/>
        <v>0.70000000000000007</v>
      </c>
      <c r="DF108" s="85" t="str">
        <f t="shared" si="60"/>
        <v>SI</v>
      </c>
      <c r="DG108" s="85">
        <f t="shared" si="43"/>
        <v>0</v>
      </c>
      <c r="DH108" s="85">
        <f t="shared" si="44"/>
        <v>0</v>
      </c>
      <c r="DI108" s="85">
        <f t="shared" si="45"/>
        <v>0</v>
      </c>
      <c r="DJ108" s="12">
        <f t="shared" si="46"/>
        <v>7.0000000000000009</v>
      </c>
      <c r="DK108" s="7">
        <f t="shared" si="47"/>
        <v>7.0000000000000009</v>
      </c>
      <c r="DL108" s="12">
        <f t="shared" si="61"/>
        <v>4130</v>
      </c>
      <c r="DM108" s="12">
        <f>VLOOKUP(A108,'5 TD'!$A:$B,2,0)</f>
        <v>4130</v>
      </c>
      <c r="DN108" s="7">
        <f t="shared" si="62"/>
        <v>7</v>
      </c>
      <c r="DO108" s="85" t="str">
        <f t="shared" si="48"/>
        <v>APROBADO</v>
      </c>
      <c r="DP108" s="85" t="str">
        <f t="shared" si="49"/>
        <v>APROBADO</v>
      </c>
      <c r="DQ108" s="7">
        <f t="shared" si="50"/>
        <v>7</v>
      </c>
      <c r="DR108" s="85" t="str">
        <f t="shared" si="63"/>
        <v>APROBADO</v>
      </c>
      <c r="DS108" s="2" t="str">
        <f>+('3 Planilla Preadjudicación OTIC'!BN108)</f>
        <v>SI</v>
      </c>
      <c r="DT108" s="2">
        <f>IF(DR108="APROBADO",VLOOKUP(A108,'5 TD'!$D$3:$E$270,2,0),"NO APLICA")</f>
        <v>7</v>
      </c>
      <c r="DU108" s="2" t="str">
        <f t="shared" si="64"/>
        <v>SI</v>
      </c>
      <c r="DV108" s="2">
        <f>IF(DU108="SI",VLOOKUP(A108,'5 TD'!$G$3:$H$270,2,0),"NO APLICA ")</f>
        <v>7.0000000000000009</v>
      </c>
      <c r="DW108" s="2" t="str">
        <f t="shared" si="65"/>
        <v>SI</v>
      </c>
      <c r="DX108" s="2">
        <f>IF(DW108="SI",VLOOKUP(A108,'5 TD'!$J$4:$K$472,2,0),"NO APLICA")</f>
        <v>7</v>
      </c>
      <c r="DY108" s="2" t="str">
        <f t="shared" si="66"/>
        <v>SI</v>
      </c>
      <c r="DZ108" s="7">
        <f>IF(DY108="SI",VLOOKUP(A108,'5 TD'!$M$4:$N$350,2,0),"NO APLICA")</f>
        <v>7</v>
      </c>
      <c r="EA108" s="2" t="str">
        <f t="shared" si="67"/>
        <v>SI</v>
      </c>
      <c r="EB108" s="12">
        <f t="shared" si="68"/>
        <v>4130</v>
      </c>
      <c r="EC108" s="12">
        <f>IF(EA108="SI",VLOOKUP(A108,'5 TD'!$V$4:$W$479,2,0),"NO APLICA")</f>
        <v>4130</v>
      </c>
      <c r="ED108" s="2" t="str">
        <f t="shared" si="51"/>
        <v>SI</v>
      </c>
      <c r="EE108" s="79">
        <f>IF(ED108="SI",VLOOKUP(AI108,COMPORTAMIENTO!$A$1:$H$2100,7,0),"NO APLICA")</f>
        <v>0.25</v>
      </c>
      <c r="EF108" s="12">
        <f>IF(ED108="SI",VLOOKUP(A108,'5 TD'!$P$2:$Q$479,2,0),"NO APLICA")</f>
        <v>0.25</v>
      </c>
      <c r="EG108" s="2" t="str">
        <f t="shared" si="52"/>
        <v>SI</v>
      </c>
      <c r="EH108" s="2">
        <f>IF(CZ108="no",0,VLOOKUP(AI108,EXPERIENCIA!$A$1:$C$2100,2,0))</f>
        <v>80</v>
      </c>
      <c r="EI108" s="2">
        <f>IF(CZ108="si",VLOOKUP(A108,'5 TD'!$S$3:$T$2103,2,0),0)</f>
        <v>80</v>
      </c>
      <c r="EJ108" s="2" t="str">
        <f t="shared" si="53"/>
        <v>SI</v>
      </c>
      <c r="EK108" s="2">
        <f>+('3 Planilla Preadjudicación OTIC'!BU108)</f>
        <v>0</v>
      </c>
      <c r="EL108" s="4"/>
      <c r="EM108" s="3"/>
      <c r="EN108" s="3"/>
      <c r="EO108" s="86" t="s">
        <v>64</v>
      </c>
      <c r="EQ108" s="86"/>
    </row>
    <row r="109" spans="1:147" ht="15" customHeight="1" x14ac:dyDescent="0.3">
      <c r="A109" s="2">
        <f>+('3 Planilla Preadjudicación OTIC'!A109)</f>
        <v>14329</v>
      </c>
      <c r="B109" s="2" t="str">
        <f>+('3 Planilla Preadjudicación OTIC'!B109)</f>
        <v>65181652-1</v>
      </c>
      <c r="C109" s="4">
        <f>+('3 Planilla Preadjudicación OTIC'!E109)</f>
        <v>2025</v>
      </c>
      <c r="D109" s="4" t="str">
        <f>+('3 Planilla Preadjudicación OTIC'!F109)</f>
        <v>MANDATO</v>
      </c>
      <c r="E109" s="4" t="str">
        <f>+('3 Planilla Preadjudicación OTIC'!G109)</f>
        <v>96602640-5</v>
      </c>
      <c r="F109" s="4" t="str">
        <f>+('3 Planilla Preadjudicación OTIC'!H109)</f>
        <v>PUERTO VENTANA</v>
      </c>
      <c r="G109" s="4"/>
      <c r="H109" s="4"/>
      <c r="I109" s="4" t="str">
        <f>+('3 Planilla Preadjudicación OTIC'!I109)</f>
        <v>SERVICIOS DE MANICURE Y PEDICURE</v>
      </c>
      <c r="J109" s="4" t="str">
        <f>+('3 Planilla Preadjudicación OTIC'!J109)</f>
        <v>PF0611</v>
      </c>
      <c r="K109" s="4" t="str">
        <f>+('3 Planilla Preadjudicación OTIC'!K109)</f>
        <v>TÉCNICAS PARA EL EMPRENDIMIENTO</v>
      </c>
      <c r="L109" s="4" t="str">
        <f>+('3 Planilla Preadjudicación OTIC'!L109)</f>
        <v>PF0921</v>
      </c>
      <c r="M109" s="2">
        <f>+('3 Planilla Preadjudicación OTIC'!M109)</f>
        <v>5</v>
      </c>
      <c r="N109" s="4" t="str">
        <f>+('3 Planilla Preadjudicación OTIC'!N109)</f>
        <v>VALPARAISO</v>
      </c>
      <c r="O109" s="4" t="str">
        <f>+('3 Planilla Preadjudicación OTIC'!O109)</f>
        <v>PUCHUNCAVÍ</v>
      </c>
      <c r="P109" s="4" t="str">
        <f>+('3 Planilla Preadjudicación OTIC'!P109)</f>
        <v>EMPRENDEDORES/AS INFORMALES O PERSONAS VULNERABLES PERTENECIENTES AL 80% MAS VULNERABLE</v>
      </c>
      <c r="Q109" s="4" t="str">
        <f>+('3 Planilla Preadjudicación OTIC'!Q109)</f>
        <v>PRESENCIAL</v>
      </c>
      <c r="R109" s="4" t="str">
        <f>+('3 Planilla Preadjudicación OTIC'!R109)</f>
        <v>INDEPENDIENTE</v>
      </c>
      <c r="S109" s="4">
        <f>+('3 Planilla Preadjudicación OTIC'!S109)</f>
        <v>31</v>
      </c>
      <c r="T109" s="2">
        <f>+('3 Planilla Preadjudicación OTIC'!T109)</f>
        <v>10</v>
      </c>
      <c r="U109" s="2">
        <f>+('3 Planilla Preadjudicación OTIC'!U109)</f>
        <v>110</v>
      </c>
      <c r="V109" s="2">
        <f>+('3 Planilla Preadjudicación OTIC'!V109)</f>
        <v>12</v>
      </c>
      <c r="W109" s="2">
        <f>+('3 Planilla Preadjudicación OTIC'!W109)</f>
        <v>122</v>
      </c>
      <c r="X109" s="2">
        <f>+('3 Planilla Preadjudicación OTIC'!X109)</f>
        <v>4</v>
      </c>
      <c r="Y109" s="2" t="str">
        <f>+('3 Planilla Preadjudicación OTIC'!Y109)</f>
        <v>SI</v>
      </c>
      <c r="Z109" s="2" t="str">
        <f>+('3 Planilla Preadjudicación OTIC'!Z109)</f>
        <v>NO</v>
      </c>
      <c r="AA109" s="2" t="str">
        <f>+('3 Planilla Preadjudicación OTIC'!AA109)</f>
        <v>SI</v>
      </c>
      <c r="AB109" s="4" t="str">
        <f>+('3 Planilla Preadjudicación OTIC'!AB109)</f>
        <v>SE AJUSTA A PLAN FORMATIVO</v>
      </c>
      <c r="AC109" s="4" t="str">
        <f>+('3 Planilla Preadjudicación OTIC'!AC109)</f>
        <v>HOMBRES Y MUJERES MAYORES DE 18 AÑOS, QUE RESIDEN EN LA COMUNA DE PUCHUNCAVI, PERTENECEN HASTA EL 80% MAS VULNERABLE SEGÚN REGISTRO SOCIAL DE HOGARES Y CUENTAN CON EDUCACIÓN MEDIA COMPLETA PREFERENTEMENTE</v>
      </c>
      <c r="AD109" s="2" t="str">
        <f>+('3 Planilla Preadjudicación OTIC'!AD109)</f>
        <v>NO</v>
      </c>
      <c r="AE109" s="4">
        <f>+('3 Planilla Preadjudicación OTIC'!AE109)</f>
        <v>0</v>
      </c>
      <c r="AF109" s="2" t="str">
        <f>+('3 Planilla Preadjudicación OTIC'!AF109)</f>
        <v>CERRADA</v>
      </c>
      <c r="AG109" s="2">
        <f>+('3 Planilla Preadjudicación OTIC'!AG109)</f>
        <v>31</v>
      </c>
      <c r="AH109" s="2">
        <f>+('3 Planilla Preadjudicación OTIC'!AH109)</f>
        <v>2</v>
      </c>
      <c r="AI109" s="135" t="str">
        <f>+('3 Planilla Preadjudicación OTIC'!AI109)</f>
        <v>76048178-5</v>
      </c>
      <c r="AJ109" s="4" t="str">
        <f>+('3 Planilla Preadjudicación OTIC'!AJ109)</f>
        <v>SOCIEDAD INTELEKTAS CAPACITACIONES LIMITADA</v>
      </c>
      <c r="AK109" s="2">
        <f>+('3 Planilla Preadjudicación OTIC'!AK109)</f>
        <v>122</v>
      </c>
      <c r="AL109" s="2">
        <f>+('3 Planilla Preadjudicación OTIC'!AL109)</f>
        <v>31</v>
      </c>
      <c r="AM109" s="12">
        <f>+('3 Planilla Preadjudicación OTIC'!AM109)</f>
        <v>5075</v>
      </c>
      <c r="AN109" s="12">
        <f>+('3 Planilla Preadjudicación OTIC'!AN109)</f>
        <v>100000</v>
      </c>
      <c r="AO109" s="12">
        <f>+('3 Planilla Preadjudicación OTIC'!AO109)</f>
        <v>0</v>
      </c>
      <c r="AP109" s="12">
        <f>+('3 Planilla Preadjudicación OTIC'!AP109)</f>
        <v>6191500</v>
      </c>
      <c r="AQ109" s="12">
        <f>+('3 Planilla Preadjudicación OTIC'!AQ109)</f>
        <v>1240000</v>
      </c>
      <c r="AR109" s="12">
        <f>+('3 Planilla Preadjudicación OTIC'!AR109)</f>
        <v>1000000</v>
      </c>
      <c r="AS109" s="12">
        <f>+('3 Planilla Preadjudicación OTIC'!AS109)</f>
        <v>0</v>
      </c>
      <c r="AT109" s="12">
        <f>+('3 Planilla Preadjudicación OTIC'!AT109)</f>
        <v>0</v>
      </c>
      <c r="AU109" s="12">
        <f>+('3 Planilla Preadjudicación OTIC'!AU109)</f>
        <v>8431500</v>
      </c>
      <c r="AV109" s="2" t="str">
        <f>+('3 Planilla Preadjudicación OTIC'!AV109)</f>
        <v>SI</v>
      </c>
      <c r="AW109" s="4">
        <f>+('3 Planilla Preadjudicación OTIC'!AW109)</f>
        <v>0</v>
      </c>
      <c r="AX109" s="2">
        <f>+('3 Planilla Preadjudicación OTIC'!AX109)</f>
        <v>7</v>
      </c>
      <c r="AY109" s="2">
        <f>+('3 Planilla Preadjudicación OTIC'!AY109)</f>
        <v>7</v>
      </c>
      <c r="AZ109" s="2">
        <f>+('3 Planilla Preadjudicación OTIC'!AZ109)</f>
        <v>0</v>
      </c>
      <c r="BA109" s="2">
        <f>+('3 Planilla Preadjudicación OTIC'!BA109)</f>
        <v>0</v>
      </c>
      <c r="BB109" s="2">
        <f>+('3 Planilla Preadjudicación OTIC'!BB109)</f>
        <v>0</v>
      </c>
      <c r="BC109" s="2">
        <f>+('3 Planilla Preadjudicación OTIC'!BC109)</f>
        <v>0</v>
      </c>
      <c r="BD109" s="2">
        <f>+('3 Planilla Preadjudicación OTIC'!BD109)</f>
        <v>0</v>
      </c>
      <c r="BE109" s="2">
        <f>+('3 Planilla Preadjudicación OTIC'!BE109)</f>
        <v>0</v>
      </c>
      <c r="BF109" s="2">
        <f>+('3 Planilla Preadjudicación OTIC'!BF109)</f>
        <v>0</v>
      </c>
      <c r="BG109" s="2">
        <f>+('3 Planilla Preadjudicación OTIC'!BG109)</f>
        <v>7</v>
      </c>
      <c r="BH109" s="2">
        <f>+('3 Planilla Preadjudicación OTIC'!BH109)</f>
        <v>7</v>
      </c>
      <c r="BI109" s="2">
        <f>+('3 Planilla Preadjudicación OTIC'!BI109)</f>
        <v>7</v>
      </c>
      <c r="BJ109" s="2">
        <f>+('3 Planilla Preadjudicación OTIC'!BJ109)</f>
        <v>7</v>
      </c>
      <c r="BK109" s="2">
        <f>+('3 Planilla Preadjudicación OTIC'!BK109)</f>
        <v>7</v>
      </c>
      <c r="BL109" s="2">
        <f>+('3 Planilla Preadjudicación OTIC'!BL109)</f>
        <v>7</v>
      </c>
      <c r="BM109" s="104">
        <f>ROUND(('3 Planilla Preadjudicación OTIC'!BM109),1)</f>
        <v>7</v>
      </c>
      <c r="BN109" s="4" t="str">
        <f>+('3 Planilla Preadjudicación OTIC'!BN109)</f>
        <v>SI</v>
      </c>
      <c r="BO109" s="4" t="str">
        <f>+('3 Planilla Preadjudicación OTIC'!BO109)</f>
        <v>MARCELO JACOBSEN ALAMOS</v>
      </c>
      <c r="BP109" s="4" t="str">
        <f>+('3 Planilla Preadjudicación OTIC'!BP109)</f>
        <v>marcelojacobsenalamos@gmail.com</v>
      </c>
      <c r="BQ109" s="4">
        <f>+('3 Planilla Preadjudicación OTIC'!BQ109)</f>
        <v>227925071</v>
      </c>
      <c r="BR109" s="4" t="str">
        <f>+('3 Planilla Preadjudicación OTIC'!BR109)</f>
        <v>Diego de Almagro 104 Jv Cruz del Llano, Puchuncaví</v>
      </c>
      <c r="BS109" s="4" t="str">
        <f>+('3 Planilla Preadjudicación OTIC'!BS109)</f>
        <v>Capacitar en técnicas de cuidado, embellecimiento y tratamiento de manos y pies, promoviendo habilidades en el área estética y de bienestar personal.</v>
      </c>
      <c r="BT109" s="4" t="str">
        <f>+('3 Planilla Preadjudicación OTIC'!BT109)</f>
        <v>El curso entrega conocimientos sobre higiene, preparación de uñas, esmaltado, diseño, masaje y atención al cliente. Está dirigido a personas interesadas en emprender o trabajar en salones de belleza, spa o servicios móviles, con enfoque profesional y creativo.</v>
      </c>
      <c r="BU109" s="85">
        <f>IF(VLOOKUP(A109,'BD OFICIAL'!$A$1:$AL$2098,7,0)=D109,0,1)</f>
        <v>0</v>
      </c>
      <c r="BV109" s="85">
        <f>IF(VLOOKUP(A109,'BD OFICIAL'!$A$1:$AL$2098,11,0)=J109,0,1)</f>
        <v>0</v>
      </c>
      <c r="BW109" s="85">
        <f>IF(VLOOKUP(A109,'BD OFICIAL'!$A$1:$AL$2098,13,0)=L109,0,1)</f>
        <v>0</v>
      </c>
      <c r="BX109" s="2">
        <f>IF(VLOOKUP(A109,'BD OFICIAL'!$A$1:$AL$2098,16,0)=O109,0,1)</f>
        <v>0</v>
      </c>
      <c r="BY109" s="2">
        <f>IF(VLOOKUP(A109,'BD OFICIAL'!$A$1:$AL$2098,17,0)=P109,0,1)</f>
        <v>0</v>
      </c>
      <c r="BZ109" s="2">
        <f>IF(VLOOKUP(A109,'BD OFICIAL'!$A$1:$AL$2098,19,0)=R109,0,1)</f>
        <v>0</v>
      </c>
      <c r="CA109" s="2">
        <f>IF(VLOOKUP(A109,'BD OFICIAL'!$A$1:$AL$2098,21,0)=T109,0,1)</f>
        <v>0</v>
      </c>
      <c r="CB109" s="2">
        <f>IF(VLOOKUP(A109,'BD OFICIAL'!$A$1:$AL$2098,24,0)=AK109,0,1)</f>
        <v>0</v>
      </c>
      <c r="CC109" s="2">
        <f>IF(VLOOKUP(A109,'BD OFICIAL'!$A$1:$AL$2098,25,0)=X109,0,1)</f>
        <v>0</v>
      </c>
      <c r="CD109" s="2">
        <f>IF(VLOOKUP(A109,'BD OFICIAL'!$A$1:$AL$2098,26,0)=Y109,0,1)</f>
        <v>0</v>
      </c>
      <c r="CE109" s="2">
        <f>IF(VLOOKUP(A109,'BD OFICIAL'!$A$1:$AL$2098,27,0)=Z109,0,1)</f>
        <v>0</v>
      </c>
      <c r="CF109" s="2">
        <f>IF(VLOOKUP(A109,'BD OFICIAL'!$A$1:$AL$2098,28,0)=AA109,0,1)</f>
        <v>0</v>
      </c>
      <c r="CG109" s="2">
        <f>IF(VLOOKUP(A109,'BD OFICIAL'!$A$1:$AL$2098,33,0)=AF109,0,1)</f>
        <v>0</v>
      </c>
      <c r="CH109" s="2">
        <f>IF(VLOOKUP(A109,'BD OFICIAL'!$A$1:$AL$2098,35,0)=AH109,0,1)</f>
        <v>0</v>
      </c>
      <c r="CI109" s="85">
        <f>IF(VLOOKUP(A109,'BD OFICIAL'!$A$1:$AL$2098,34,0)=AL109,0,1)</f>
        <v>0</v>
      </c>
      <c r="CJ109" s="12">
        <f>VLOOKUP(A109,'BD OFICIAL'!$A$1:$AM$2098,36,0)*AM109-AP109</f>
        <v>0</v>
      </c>
      <c r="CK109" s="85" t="str">
        <f t="shared" si="54"/>
        <v>SHMAN</v>
      </c>
      <c r="CL109" s="85" t="str">
        <f t="shared" si="55"/>
        <v>SI</v>
      </c>
      <c r="CM109" s="85" t="str">
        <f t="shared" si="35"/>
        <v>NO</v>
      </c>
      <c r="CN109" s="31">
        <f t="shared" si="36"/>
        <v>0</v>
      </c>
      <c r="CO109" s="31">
        <f t="shared" si="56"/>
        <v>0</v>
      </c>
      <c r="CP109" s="31">
        <f t="shared" si="37"/>
        <v>0</v>
      </c>
      <c r="CQ109" s="31">
        <f>IF(Y109="NO",0,IF(Y109="SI",IF(VLOOKUP(A109,'BD OFICIAL'!$A:$AO,40,0)=AQ109,0,1)))</f>
        <v>0</v>
      </c>
      <c r="CR109" s="31">
        <f>IF(Z109="NO",0,IF(Z109="SI",IF(VLOOKUP(B109,'BD OFICIAL'!$A:$AO,41,0)=AS109,0,1)))</f>
        <v>0</v>
      </c>
      <c r="CS109" s="31">
        <f t="shared" si="57"/>
        <v>0</v>
      </c>
      <c r="CT109" s="31">
        <f t="shared" si="58"/>
        <v>0</v>
      </c>
      <c r="CU109" s="31">
        <f>IF(VLOOKUP(A109,'BD OFICIAL'!$A$1:$AL$1056,31,0)="SI",IF(AT109&gt;0,0,1),IF(AT109=0,0,1))</f>
        <v>0</v>
      </c>
      <c r="CV109" s="31">
        <f t="shared" si="59"/>
        <v>0</v>
      </c>
      <c r="CW109" s="31">
        <f t="shared" si="38"/>
        <v>0</v>
      </c>
      <c r="CX109" s="85" t="str">
        <f t="shared" si="39"/>
        <v>SI</v>
      </c>
      <c r="CY109" s="31">
        <f t="shared" si="40"/>
        <v>0</v>
      </c>
      <c r="CZ109" s="85" t="str">
        <f>IF(ISERROR(VLOOKUP(AI109,EXPERIENCIA!$A$1:$C$2100,1,0)),"NO","SI")</f>
        <v>SI</v>
      </c>
      <c r="DA109" s="85">
        <f>IF(CX109="no","NO APLICA",IF(AX109=0,"ERROR NOTA",IF(AND(AX109&gt;1,CZ109="NO"),"ERROR NOTA",IF(AND(CZ109="NO",AX109=1),0,IF(VLOOKUP(AI109,EXPERIENCIA!$A$1:$C$2100,3,0)=AX109,0,"ERROR NOTA")))))</f>
        <v>0</v>
      </c>
      <c r="DB109" s="85" t="str">
        <f>IF(ISERROR(VLOOKUP(AI109,COMPORTAMIENTO!$A$1:$C$2100,1,0)),"NO","SI")</f>
        <v>SI</v>
      </c>
      <c r="DC109" s="85">
        <f>IF(CX109="NO","NO APLICA",IF(AY109=0,"ERROR NOTA",IF(AND(DB109="NO",AY109=7),0,IF(VLOOKUP(AI109,COMPORTAMIENTO!$A$2:$H$2100,8,0)=AY109,0,"ERROR NOTA"))))</f>
        <v>0</v>
      </c>
      <c r="DD109" s="104">
        <f t="shared" si="41"/>
        <v>0.70000000000000007</v>
      </c>
      <c r="DE109" s="104">
        <f t="shared" si="42"/>
        <v>0.70000000000000007</v>
      </c>
      <c r="DF109" s="85" t="str">
        <f t="shared" si="60"/>
        <v>SI</v>
      </c>
      <c r="DG109" s="85">
        <f t="shared" si="43"/>
        <v>0</v>
      </c>
      <c r="DH109" s="85">
        <f t="shared" si="44"/>
        <v>0</v>
      </c>
      <c r="DI109" s="85">
        <f t="shared" si="45"/>
        <v>0</v>
      </c>
      <c r="DJ109" s="12">
        <f t="shared" si="46"/>
        <v>7.0000000000000009</v>
      </c>
      <c r="DK109" s="7">
        <f t="shared" si="47"/>
        <v>7.0000000000000009</v>
      </c>
      <c r="DL109" s="12">
        <f t="shared" si="61"/>
        <v>5075</v>
      </c>
      <c r="DM109" s="12">
        <f>VLOOKUP(A109,'5 TD'!$A:$B,2,0)</f>
        <v>5075</v>
      </c>
      <c r="DN109" s="7">
        <f t="shared" si="62"/>
        <v>7</v>
      </c>
      <c r="DO109" s="85" t="str">
        <f t="shared" si="48"/>
        <v>APROBADO</v>
      </c>
      <c r="DP109" s="85" t="str">
        <f t="shared" si="49"/>
        <v>APROBADO</v>
      </c>
      <c r="DQ109" s="7">
        <f t="shared" si="50"/>
        <v>7</v>
      </c>
      <c r="DR109" s="85" t="str">
        <f t="shared" si="63"/>
        <v>APROBADO</v>
      </c>
      <c r="DS109" s="2" t="str">
        <f>+('3 Planilla Preadjudicación OTIC'!BN109)</f>
        <v>SI</v>
      </c>
      <c r="DT109" s="2">
        <f>IF(DR109="APROBADO",VLOOKUP(A109,'5 TD'!$D$3:$E$270,2,0),"NO APLICA")</f>
        <v>7</v>
      </c>
      <c r="DU109" s="2" t="str">
        <f t="shared" si="64"/>
        <v>SI</v>
      </c>
      <c r="DV109" s="2">
        <f>IF(DU109="SI",VLOOKUP(A109,'5 TD'!$G$3:$H$270,2,0),"NO APLICA ")</f>
        <v>7.0000000000000009</v>
      </c>
      <c r="DW109" s="2" t="str">
        <f t="shared" si="65"/>
        <v>SI</v>
      </c>
      <c r="DX109" s="2">
        <f>IF(DW109="SI",VLOOKUP(A109,'5 TD'!$J$4:$K$472,2,0),"NO APLICA")</f>
        <v>7</v>
      </c>
      <c r="DY109" s="2" t="str">
        <f t="shared" si="66"/>
        <v>SI</v>
      </c>
      <c r="DZ109" s="7">
        <f>IF(DY109="SI",VLOOKUP(A109,'5 TD'!$M$4:$N$350,2,0),"NO APLICA")</f>
        <v>7</v>
      </c>
      <c r="EA109" s="2" t="str">
        <f t="shared" si="67"/>
        <v>SI</v>
      </c>
      <c r="EB109" s="12">
        <f t="shared" si="68"/>
        <v>5075</v>
      </c>
      <c r="EC109" s="12">
        <f>IF(EA109="SI",VLOOKUP(A109,'5 TD'!$V$4:$W$479,2,0),"NO APLICA")</f>
        <v>5075</v>
      </c>
      <c r="ED109" s="2" t="str">
        <f t="shared" si="51"/>
        <v>SI</v>
      </c>
      <c r="EE109" s="79">
        <f>IF(ED109="SI",VLOOKUP(AI109,COMPORTAMIENTO!$A$1:$H$2100,7,0),"NO APLICA")</f>
        <v>0.25</v>
      </c>
      <c r="EF109" s="12">
        <f>IF(ED109="SI",VLOOKUP(A109,'5 TD'!$P$2:$Q$479,2,0),"NO APLICA")</f>
        <v>0.25</v>
      </c>
      <c r="EG109" s="2" t="str">
        <f t="shared" si="52"/>
        <v>SI</v>
      </c>
      <c r="EH109" s="2">
        <f>IF(CZ109="no",0,VLOOKUP(AI109,EXPERIENCIA!$A$1:$C$2100,2,0))</f>
        <v>80</v>
      </c>
      <c r="EI109" s="2">
        <f>IF(CZ109="si",VLOOKUP(A109,'5 TD'!$S$3:$T$2103,2,0),0)</f>
        <v>80</v>
      </c>
      <c r="EJ109" s="2" t="str">
        <f t="shared" si="53"/>
        <v>SI</v>
      </c>
      <c r="EK109" s="2">
        <f>+('3 Planilla Preadjudicación OTIC'!BU109)</f>
        <v>0</v>
      </c>
      <c r="EL109" s="4"/>
      <c r="EM109" s="3"/>
      <c r="EN109" s="3"/>
      <c r="EO109" s="86" t="s">
        <v>64</v>
      </c>
      <c r="EQ109" s="86"/>
    </row>
    <row r="110" spans="1:147" ht="15" customHeight="1" x14ac:dyDescent="0.3">
      <c r="A110" s="2">
        <f>+('3 Planilla Preadjudicación OTIC'!A110)</f>
        <v>14586</v>
      </c>
      <c r="B110" s="2" t="str">
        <f>+('3 Planilla Preadjudicación OTIC'!B110)</f>
        <v>65181652-1</v>
      </c>
      <c r="C110" s="4">
        <f>+('3 Planilla Preadjudicación OTIC'!E110)</f>
        <v>2025</v>
      </c>
      <c r="D110" s="4" t="str">
        <f>+('3 Planilla Preadjudicación OTIC'!F110)</f>
        <v>MANDATO</v>
      </c>
      <c r="E110" s="4" t="str">
        <f>+('3 Planilla Preadjudicación OTIC'!G110)</f>
        <v>65077645-3</v>
      </c>
      <c r="F110" s="4" t="str">
        <f>+('3 Planilla Preadjudicación OTIC'!H110)</f>
        <v>AVANZA INCLUSIÓN</v>
      </c>
      <c r="G110" s="4"/>
      <c r="H110" s="4"/>
      <c r="I110" s="4" t="str">
        <f>+('3 Planilla Preadjudicación OTIC'!I110)</f>
        <v>OPERACIÓN DE GRÚA HORQUILLA</v>
      </c>
      <c r="J110" s="4" t="str">
        <f>+('3 Planilla Preadjudicación OTIC'!J110)</f>
        <v>PF1257</v>
      </c>
      <c r="K110" s="4" t="str">
        <f>+('3 Planilla Preadjudicación OTIC'!K110)</f>
        <v/>
      </c>
      <c r="L110" s="4" t="str">
        <f>+('3 Planilla Preadjudicación OTIC'!L110)</f>
        <v/>
      </c>
      <c r="M110" s="2">
        <f>+('3 Planilla Preadjudicación OTIC'!M110)</f>
        <v>5</v>
      </c>
      <c r="N110" s="4" t="str">
        <f>+('3 Planilla Preadjudicación OTIC'!N110)</f>
        <v>VALPARAISO</v>
      </c>
      <c r="O110" s="4" t="str">
        <f>+('3 Planilla Preadjudicación OTIC'!O110)</f>
        <v>QUILPUÉ</v>
      </c>
      <c r="P110" s="4" t="str">
        <f>+('3 Planilla Preadjudicación OTIC'!P110)</f>
        <v>EMPRENDEDORES/AS INFORMALES O PERSONAS VULNERABLES PERTENECIENTES AL 80% MAS VULNERABLE</v>
      </c>
      <c r="Q110" s="4" t="str">
        <f>+('3 Planilla Preadjudicación OTIC'!Q110)</f>
        <v>PRESENCIAL</v>
      </c>
      <c r="R110" s="4" t="str">
        <f>+('3 Planilla Preadjudicación OTIC'!R110)</f>
        <v>DEPENDIENTE</v>
      </c>
      <c r="S110" s="4">
        <f>+('3 Planilla Preadjudicación OTIC'!S110)</f>
        <v>40</v>
      </c>
      <c r="T110" s="2">
        <f>+('3 Planilla Preadjudicación OTIC'!T110)</f>
        <v>15</v>
      </c>
      <c r="U110" s="2">
        <f>+('3 Planilla Preadjudicación OTIC'!U110)</f>
        <v>160</v>
      </c>
      <c r="V110" s="2">
        <f>+('3 Planilla Preadjudicación OTIC'!V110)</f>
        <v>0</v>
      </c>
      <c r="W110" s="2">
        <f>+('3 Planilla Preadjudicación OTIC'!W110)</f>
        <v>160</v>
      </c>
      <c r="X110" s="2">
        <f>+('3 Planilla Preadjudicación OTIC'!X110)</f>
        <v>4</v>
      </c>
      <c r="Y110" s="2" t="str">
        <f>+('3 Planilla Preadjudicación OTIC'!Y110)</f>
        <v>SI</v>
      </c>
      <c r="Z110" s="2" t="str">
        <f>+('3 Planilla Preadjudicación OTIC'!Z110)</f>
        <v>NO</v>
      </c>
      <c r="AA110" s="2" t="str">
        <f>+('3 Planilla Preadjudicación OTIC'!AA110)</f>
        <v>NO</v>
      </c>
      <c r="AB110" s="4" t="str">
        <f>+('3 Planilla Preadjudicación OTIC'!AB110)</f>
        <v>SE AJUSTA A PLAN FORMATIVO</v>
      </c>
      <c r="AC110" s="4" t="str">
        <f>+('3 Planilla Preadjudicación OTIC'!AC110)</f>
        <v>HOMBRES Y MUJERES DE 18 AÑOS O MAS PERTENECIENTES AL 80% MAS VULNERABLE, CON EDUCACION MEDIA COMPLETA PREFERENTEMENTE QUE RESIDAN EN LA COMUNA DE QUILPUÉ Y SUS AL REDERDORES</v>
      </c>
      <c r="AD110" s="2" t="str">
        <f>+('3 Planilla Preadjudicación OTIC'!AD110)</f>
        <v>SI</v>
      </c>
      <c r="AE110" s="4" t="str">
        <f>+('3 Planilla Preadjudicación OTIC'!AE110)</f>
        <v>LICENCIAS DE CONDUCIR CLASE D.</v>
      </c>
      <c r="AF110" s="2" t="str">
        <f>+('3 Planilla Preadjudicación OTIC'!AF110)</f>
        <v>CERRADA</v>
      </c>
      <c r="AG110" s="2">
        <f>+('3 Planilla Preadjudicación OTIC'!AG110)</f>
        <v>40</v>
      </c>
      <c r="AH110" s="2">
        <f>+('3 Planilla Preadjudicación OTIC'!AH110)</f>
        <v>3</v>
      </c>
      <c r="AI110" s="135" t="str">
        <f>+('3 Planilla Preadjudicación OTIC'!AI110)</f>
        <v>76048178-5</v>
      </c>
      <c r="AJ110" s="4" t="str">
        <f>+('3 Planilla Preadjudicación OTIC'!AJ110)</f>
        <v>SOCIEDAD INTELEKTAS CAPACITACIONES LIMITADA</v>
      </c>
      <c r="AK110" s="2">
        <f>+('3 Planilla Preadjudicación OTIC'!AK110)</f>
        <v>160</v>
      </c>
      <c r="AL110" s="2">
        <f>+('3 Planilla Preadjudicación OTIC'!AL110)</f>
        <v>40</v>
      </c>
      <c r="AM110" s="12">
        <f>+('3 Planilla Preadjudicación OTIC'!AM110)</f>
        <v>6373</v>
      </c>
      <c r="AN110" s="12">
        <f>+('3 Planilla Preadjudicación OTIC'!AN110)</f>
        <v>0</v>
      </c>
      <c r="AO110" s="12">
        <f>+('3 Planilla Preadjudicación OTIC'!AO110)</f>
        <v>50000</v>
      </c>
      <c r="AP110" s="12">
        <f>+('3 Planilla Preadjudicación OTIC'!AP110)</f>
        <v>15295200</v>
      </c>
      <c r="AQ110" s="12">
        <f>+('3 Planilla Preadjudicación OTIC'!AQ110)</f>
        <v>2400000</v>
      </c>
      <c r="AR110" s="12">
        <f>+('3 Planilla Preadjudicación OTIC'!AR110)</f>
        <v>0</v>
      </c>
      <c r="AS110" s="12">
        <f>+('3 Planilla Preadjudicación OTIC'!AS110)</f>
        <v>0</v>
      </c>
      <c r="AT110" s="12">
        <f>+('3 Planilla Preadjudicación OTIC'!AT110)</f>
        <v>750000</v>
      </c>
      <c r="AU110" s="12">
        <f>+('3 Planilla Preadjudicación OTIC'!AU110)</f>
        <v>18445200</v>
      </c>
      <c r="AV110" s="2" t="str">
        <f>+('3 Planilla Preadjudicación OTIC'!AV110)</f>
        <v>SI</v>
      </c>
      <c r="AW110" s="4">
        <f>+('3 Planilla Preadjudicación OTIC'!AW110)</f>
        <v>0</v>
      </c>
      <c r="AX110" s="2">
        <f>+('3 Planilla Preadjudicación OTIC'!AX110)</f>
        <v>7</v>
      </c>
      <c r="AY110" s="2">
        <f>+('3 Planilla Preadjudicación OTIC'!AY110)</f>
        <v>7</v>
      </c>
      <c r="AZ110" s="2">
        <f>+('3 Planilla Preadjudicación OTIC'!AZ110)</f>
        <v>0</v>
      </c>
      <c r="BA110" s="2">
        <f>+('3 Planilla Preadjudicación OTIC'!BA110)</f>
        <v>0</v>
      </c>
      <c r="BB110" s="2">
        <f>+('3 Planilla Preadjudicación OTIC'!BB110)</f>
        <v>0</v>
      </c>
      <c r="BC110" s="2">
        <f>+('3 Planilla Preadjudicación OTIC'!BC110)</f>
        <v>0</v>
      </c>
      <c r="BD110" s="2">
        <f>+('3 Planilla Preadjudicación OTIC'!BD110)</f>
        <v>0</v>
      </c>
      <c r="BE110" s="2">
        <f>+('3 Planilla Preadjudicación OTIC'!BE110)</f>
        <v>0</v>
      </c>
      <c r="BF110" s="2">
        <f>+('3 Planilla Preadjudicación OTIC'!BF110)</f>
        <v>0</v>
      </c>
      <c r="BG110" s="2">
        <f>+('3 Planilla Preadjudicación OTIC'!BG110)</f>
        <v>7</v>
      </c>
      <c r="BH110" s="2">
        <f>+('3 Planilla Preadjudicación OTIC'!BH110)</f>
        <v>7</v>
      </c>
      <c r="BI110" s="2">
        <f>+('3 Planilla Preadjudicación OTIC'!BI110)</f>
        <v>7</v>
      </c>
      <c r="BJ110" s="2">
        <f>+('3 Planilla Preadjudicación OTIC'!BJ110)</f>
        <v>7</v>
      </c>
      <c r="BK110" s="2">
        <f>+('3 Planilla Preadjudicación OTIC'!BK110)</f>
        <v>7</v>
      </c>
      <c r="BL110" s="2">
        <f>+('3 Planilla Preadjudicación OTIC'!BL110)</f>
        <v>7</v>
      </c>
      <c r="BM110" s="104">
        <f>ROUND(('3 Planilla Preadjudicación OTIC'!BM110),1)</f>
        <v>7</v>
      </c>
      <c r="BN110" s="4" t="str">
        <f>+('3 Planilla Preadjudicación OTIC'!BN110)</f>
        <v>NO</v>
      </c>
      <c r="BO110" s="4">
        <f>+('3 Planilla Preadjudicación OTIC'!BO110)</f>
        <v>0</v>
      </c>
      <c r="BP110" s="4">
        <f>+('3 Planilla Preadjudicación OTIC'!BP110)</f>
        <v>0</v>
      </c>
      <c r="BQ110" s="4">
        <f>+('3 Planilla Preadjudicación OTIC'!BQ110)</f>
        <v>0</v>
      </c>
      <c r="BR110" s="4">
        <f>+('3 Planilla Preadjudicación OTIC'!BR110)</f>
        <v>0</v>
      </c>
      <c r="BS110" s="4">
        <f>+('3 Planilla Preadjudicación OTIC'!BS110)</f>
        <v>0</v>
      </c>
      <c r="BT110" s="4">
        <f>+('3 Planilla Preadjudicación OTIC'!BT110)</f>
        <v>0</v>
      </c>
      <c r="BU110" s="85">
        <f>IF(VLOOKUP(A110,'BD OFICIAL'!$A$1:$AL$2098,7,0)=D110,0,1)</f>
        <v>0</v>
      </c>
      <c r="BV110" s="85">
        <f>IF(VLOOKUP(A110,'BD OFICIAL'!$A$1:$AL$2098,11,0)=J110,0,1)</f>
        <v>0</v>
      </c>
      <c r="BW110" s="85">
        <f>IF(VLOOKUP(A110,'BD OFICIAL'!$A$1:$AL$2098,13,0)=L110,0,1)</f>
        <v>0</v>
      </c>
      <c r="BX110" s="2">
        <f>IF(VLOOKUP(A110,'BD OFICIAL'!$A$1:$AL$2098,16,0)=O110,0,1)</f>
        <v>0</v>
      </c>
      <c r="BY110" s="2">
        <f>IF(VLOOKUP(A110,'BD OFICIAL'!$A$1:$AL$2098,17,0)=P110,0,1)</f>
        <v>0</v>
      </c>
      <c r="BZ110" s="2">
        <f>IF(VLOOKUP(A110,'BD OFICIAL'!$A$1:$AL$2098,19,0)=R110,0,1)</f>
        <v>0</v>
      </c>
      <c r="CA110" s="2">
        <f>IF(VLOOKUP(A110,'BD OFICIAL'!$A$1:$AL$2098,21,0)=T110,0,1)</f>
        <v>0</v>
      </c>
      <c r="CB110" s="2">
        <f>IF(VLOOKUP(A110,'BD OFICIAL'!$A$1:$AL$2098,24,0)=AK110,0,1)</f>
        <v>0</v>
      </c>
      <c r="CC110" s="2">
        <f>IF(VLOOKUP(A110,'BD OFICIAL'!$A$1:$AL$2098,25,0)=X110,0,1)</f>
        <v>0</v>
      </c>
      <c r="CD110" s="2">
        <f>IF(VLOOKUP(A110,'BD OFICIAL'!$A$1:$AL$2098,26,0)=Y110,0,1)</f>
        <v>0</v>
      </c>
      <c r="CE110" s="2">
        <f>IF(VLOOKUP(A110,'BD OFICIAL'!$A$1:$AL$2098,27,0)=Z110,0,1)</f>
        <v>0</v>
      </c>
      <c r="CF110" s="2">
        <f>IF(VLOOKUP(A110,'BD OFICIAL'!$A$1:$AL$2098,28,0)=AA110,0,1)</f>
        <v>0</v>
      </c>
      <c r="CG110" s="2">
        <f>IF(VLOOKUP(A110,'BD OFICIAL'!$A$1:$AL$2098,33,0)=AF110,0,1)</f>
        <v>0</v>
      </c>
      <c r="CH110" s="2">
        <f>IF(VLOOKUP(A110,'BD OFICIAL'!$A$1:$AL$2098,35,0)=AH110,0,1)</f>
        <v>0</v>
      </c>
      <c r="CI110" s="85">
        <f>IF(VLOOKUP(A110,'BD OFICIAL'!$A$1:$AL$2098,34,0)=AL110,0,1)</f>
        <v>0</v>
      </c>
      <c r="CJ110" s="12">
        <f>VLOOKUP(A110,'BD OFICIAL'!$A$1:$AM$2098,36,0)*AM110-AP110</f>
        <v>0</v>
      </c>
      <c r="CK110" s="85" t="str">
        <f t="shared" si="54"/>
        <v>SSH</v>
      </c>
      <c r="CL110" s="85" t="str">
        <f t="shared" si="55"/>
        <v>SI</v>
      </c>
      <c r="CM110" s="85" t="str">
        <f t="shared" ref="CM110:CM173" si="69">IF(SUM(AZ110:BF110)&gt;0,"SI","NO")</f>
        <v>NO</v>
      </c>
      <c r="CN110" s="31">
        <f t="shared" ref="CN110:CN173" si="70">IF(AND(AV110="NO",CM110="NO"),0,1)*IF(AND(AV110="SI",CL110="SI",CM110="NO"),0,1)*IF(AND(AV110="SI",CL110="NO",CM110="SI"),0,1)</f>
        <v>0</v>
      </c>
      <c r="CO110" s="31">
        <f t="shared" si="56"/>
        <v>0</v>
      </c>
      <c r="CP110" s="31">
        <f t="shared" ref="CP110:CP173" si="71">IF(AND(CJ110&gt;-1,CJ110&lt;1),0,1)</f>
        <v>0</v>
      </c>
      <c r="CQ110" s="31">
        <f>IF(Y110="NO",0,IF(Y110="SI",IF(VLOOKUP(A110,'BD OFICIAL'!$A:$AO,40,0)=AQ110,0,1)))</f>
        <v>0</v>
      </c>
      <c r="CR110" s="31">
        <f>IF(Z110="NO",0,IF(Z110="SI",IF(VLOOKUP(B110,'BD OFICIAL'!$A:$AO,41,0)=AS110,0,1)))</f>
        <v>0</v>
      </c>
      <c r="CS110" s="31">
        <f t="shared" si="57"/>
        <v>0</v>
      </c>
      <c r="CT110" s="31">
        <f t="shared" si="58"/>
        <v>0</v>
      </c>
      <c r="CU110" s="31">
        <f>IF(VLOOKUP(A110,'BD OFICIAL'!$A$1:$AL$1056,31,0)="SI",IF(AT110&gt;0,0,1),IF(AT110=0,0,1))</f>
        <v>0</v>
      </c>
      <c r="CV110" s="31">
        <f t="shared" si="59"/>
        <v>0</v>
      </c>
      <c r="CW110" s="31">
        <f t="shared" ref="CW110:CW173" si="72">IF((AP110+AQ110+AR110+AS110+AT110-AU110=0),0,1)</f>
        <v>0</v>
      </c>
      <c r="CX110" s="85" t="str">
        <f t="shared" ref="CX110:CX173" si="73">IF(AND(AV110="SI",SUM(BU110+BV110+BW110+BX110+BY110+BZ110+CA110+CB110+CC110+CD110+CE110+CF110+CG110+CH110+CI110+CJ110+CN110+CO110+CP110+CQ110+CR110+CS110+CT110+CU110+CV110+CW110)=0),"SI","NO")</f>
        <v>SI</v>
      </c>
      <c r="CY110" s="31">
        <f t="shared" ref="CY110:CY173" si="74">IF(AV110=CX110,0,1)</f>
        <v>0</v>
      </c>
      <c r="CZ110" s="85" t="str">
        <f>IF(ISERROR(VLOOKUP(AI110,EXPERIENCIA!$A$1:$C$2100,1,0)),"NO","SI")</f>
        <v>SI</v>
      </c>
      <c r="DA110" s="85">
        <f>IF(CX110="no","NO APLICA",IF(AX110=0,"ERROR NOTA",IF(AND(AX110&gt;1,CZ110="NO"),"ERROR NOTA",IF(AND(CZ110="NO",AX110=1),0,IF(VLOOKUP(AI110,EXPERIENCIA!$A$1:$C$2100,3,0)=AX110,0,"ERROR NOTA")))))</f>
        <v>0</v>
      </c>
      <c r="DB110" s="85" t="str">
        <f>IF(ISERROR(VLOOKUP(AI110,COMPORTAMIENTO!$A$1:$C$2100,1,0)),"NO","SI")</f>
        <v>SI</v>
      </c>
      <c r="DC110" s="85">
        <f>IF(CX110="NO","NO APLICA",IF(AY110=0,"ERROR NOTA",IF(AND(DB110="NO",AY110=7),0,IF(VLOOKUP(AI110,COMPORTAMIENTO!$A$2:$H$2100,8,0)=AY110,0,"ERROR NOTA"))))</f>
        <v>0</v>
      </c>
      <c r="DD110" s="104">
        <f t="shared" ref="DD110:DD173" si="75">IF(CX110="no","NO APLICA",IF(DA110=0,(AX110*0.1),"ERROR NOTA"))</f>
        <v>0.70000000000000007</v>
      </c>
      <c r="DE110" s="104">
        <f t="shared" ref="DE110:DE173" si="76">IF(CX110="no","NO APLICA",IF(DC110=0,(AY110*0.1),"ERROR NOTA"))</f>
        <v>0.70000000000000007</v>
      </c>
      <c r="DF110" s="85" t="str">
        <f t="shared" si="60"/>
        <v>SI</v>
      </c>
      <c r="DG110" s="85">
        <f t="shared" ref="DG110:DG173" si="77">IF(OR(CX110="NO",DF110="SI"),0,(AZ110*0.5+BA110*0.5))</f>
        <v>0</v>
      </c>
      <c r="DH110" s="85">
        <f t="shared" ref="DH110:DH173" si="78">IF(OR(CX110="NO",DF110="SI"),0,(BB110*0.15+BC110*0.25+BD110*0.2+BE110*0.25+BF110*0.15))</f>
        <v>0</v>
      </c>
      <c r="DI110" s="85">
        <f t="shared" ref="DI110:DI173" si="79">IF(CX110="NO","NO APLICA",(DG110*0.35+DH110*0.65))</f>
        <v>0</v>
      </c>
      <c r="DJ110" s="12">
        <f t="shared" ref="DJ110:DJ173" si="80">IF(CX110="NO","NO APLICA",(BG110*0.3+BH110*0.3+BI110*0.2+BJ110*0.1+BK110*0.1))</f>
        <v>7.0000000000000009</v>
      </c>
      <c r="DK110" s="7">
        <f t="shared" ref="DK110:DK173" si="81">IF(CX110="NO","NO APLICA",IF(DF110="NO",DI110*0.45+DJ110*0.55,DJ110))</f>
        <v>7.0000000000000009</v>
      </c>
      <c r="DL110" s="12">
        <f t="shared" si="61"/>
        <v>6373</v>
      </c>
      <c r="DM110" s="12">
        <f>VLOOKUP(A110,'5 TD'!$A:$B,2,0)</f>
        <v>6373</v>
      </c>
      <c r="DN110" s="7">
        <f t="shared" si="62"/>
        <v>7</v>
      </c>
      <c r="DO110" s="85" t="str">
        <f t="shared" ref="DO110:DO173" si="82">IF(DN110="NO APLICA","NO APLICA",IF(AND(DN110=BL110),"APROBADO","ERROR NOTA"))</f>
        <v>APROBADO</v>
      </c>
      <c r="DP110" s="85" t="str">
        <f t="shared" ref="DP110:DP173" si="83">IF(CX110="NO","NO APLICA",IF(AND(DA110&lt;&gt;"NO APLICA",DA110&lt;&gt;"ERROR NOTA",DC110&lt;&gt;"NO APLICA",DC110&lt;&gt;"ERROR NOTA",DO110&lt;&gt;"ERROR NOTA"),"APROBADO"))</f>
        <v>APROBADO</v>
      </c>
      <c r="DQ110" s="7">
        <f t="shared" ref="DQ110:DQ173" si="84">IF(DP110="APROBADO",ROUND((DD110+DE110+0.75*DK110+DN110*0.05),1),IF(DP110="ERROR NOTA","ERROR NOTA","NO APLICA"))</f>
        <v>7</v>
      </c>
      <c r="DR110" s="85" t="str">
        <f t="shared" si="63"/>
        <v>APROBADO</v>
      </c>
      <c r="DS110" s="2" t="str">
        <f>+('3 Planilla Preadjudicación OTIC'!BN110)</f>
        <v>NO</v>
      </c>
      <c r="DT110" s="2">
        <f>IF(DR110="APROBADO",VLOOKUP(A110,'5 TD'!$D$3:$E$270,2,0),"NO APLICA")</f>
        <v>7</v>
      </c>
      <c r="DU110" s="2" t="str">
        <f t="shared" si="64"/>
        <v>SI</v>
      </c>
      <c r="DV110" s="2">
        <f>IF(DU110="SI",VLOOKUP(A110,'5 TD'!$G$3:$H$270,2,0),"NO APLICA ")</f>
        <v>7.0000000000000009</v>
      </c>
      <c r="DW110" s="2" t="str">
        <f t="shared" si="65"/>
        <v>SI</v>
      </c>
      <c r="DX110" s="2">
        <f>IF(DW110="SI",VLOOKUP(A110,'5 TD'!$J$4:$K$472,2,0),"NO APLICA")</f>
        <v>7</v>
      </c>
      <c r="DY110" s="2" t="str">
        <f t="shared" si="66"/>
        <v>SI</v>
      </c>
      <c r="DZ110" s="7">
        <f>IF(DY110="SI",VLOOKUP(A110,'5 TD'!$M$4:$N$350,2,0),"NO APLICA")</f>
        <v>7</v>
      </c>
      <c r="EA110" s="2" t="str">
        <f t="shared" si="67"/>
        <v>SI</v>
      </c>
      <c r="EB110" s="12">
        <f t="shared" si="68"/>
        <v>6373</v>
      </c>
      <c r="EC110" s="12">
        <f>IF(EA110="SI",VLOOKUP(A110,'5 TD'!$V$4:$W$479,2,0),"NO APLICA")</f>
        <v>6373</v>
      </c>
      <c r="ED110" s="2" t="str">
        <f t="shared" ref="ED110:ED173" si="85">IF(AND(EA110="SI",EB110=EC110),"SI","NO")</f>
        <v>SI</v>
      </c>
      <c r="EE110" s="79">
        <f>IF(ED110="SI",VLOOKUP(AI110,COMPORTAMIENTO!$A$1:$H$2100,7,0),"NO APLICA")</f>
        <v>0.25</v>
      </c>
      <c r="EF110" s="12">
        <f>IF(ED110="SI",VLOOKUP(A110,'5 TD'!$P$2:$Q$479,2,0),"NO APLICA")</f>
        <v>0</v>
      </c>
      <c r="EG110" s="2" t="str">
        <f t="shared" ref="EG110:EG173" si="86">IF(AND(ED110="SI",EE110=EF110),"SI","NO")</f>
        <v>NO</v>
      </c>
      <c r="EH110" s="2">
        <f>IF(CZ110="no",0,VLOOKUP(AI110,EXPERIENCIA!$A$1:$C$2100,2,0))</f>
        <v>80</v>
      </c>
      <c r="EI110" s="2">
        <f>IF(CZ110="si",VLOOKUP(A110,'5 TD'!$S$3:$T$2103,2,0),0)</f>
        <v>125</v>
      </c>
      <c r="EJ110" s="2" t="str">
        <f t="shared" ref="EJ110:EJ173" si="87">IF(EI110="NO APLICA","NO",IF(EI110=EH110,"SI","NO"))</f>
        <v>NO</v>
      </c>
      <c r="EK110" s="2" t="str">
        <f>+('3 Planilla Preadjudicación OTIC'!BU110)</f>
        <v>e) Menor “porcentaje de multas ponderadas” en ítem evaluación comportamiento considerando 4 decimales.</v>
      </c>
      <c r="EL110" s="4"/>
      <c r="EM110" s="3"/>
      <c r="EN110" s="3"/>
      <c r="EQ110" s="86"/>
    </row>
    <row r="111" spans="1:147" s="3" customFormat="1" ht="15" customHeight="1" x14ac:dyDescent="0.3">
      <c r="A111" s="2">
        <f>+('3 Planilla Preadjudicación OTIC'!A111)</f>
        <v>14585</v>
      </c>
      <c r="B111" s="2" t="str">
        <f>+('3 Planilla Preadjudicación OTIC'!B111)</f>
        <v>65181652-1</v>
      </c>
      <c r="C111" s="4">
        <f>+('3 Planilla Preadjudicación OTIC'!E111)</f>
        <v>2025</v>
      </c>
      <c r="D111" s="4" t="str">
        <f>+('3 Planilla Preadjudicación OTIC'!F111)</f>
        <v>MANDATO</v>
      </c>
      <c r="E111" s="4" t="str">
        <f>+('3 Planilla Preadjudicación OTIC'!G111)</f>
        <v>65077645-3</v>
      </c>
      <c r="F111" s="4" t="str">
        <f>+('3 Planilla Preadjudicación OTIC'!H111)</f>
        <v>AVANZA INCLUSIÓN</v>
      </c>
      <c r="G111" s="4"/>
      <c r="H111" s="4"/>
      <c r="I111" s="4" t="str">
        <f>+('3 Planilla Preadjudicación OTIC'!I111)</f>
        <v>TÉCNICAS DE MANIPULACIÓN DE ALIMENTOS</v>
      </c>
      <c r="J111" s="4" t="str">
        <f>+('3 Planilla Preadjudicación OTIC'!J111)</f>
        <v>PF1432</v>
      </c>
      <c r="K111" s="4" t="str">
        <f>+('3 Planilla Preadjudicación OTIC'!K111)</f>
        <v/>
      </c>
      <c r="L111" s="4" t="str">
        <f>+('3 Planilla Preadjudicación OTIC'!L111)</f>
        <v/>
      </c>
      <c r="M111" s="2">
        <f>+('3 Planilla Preadjudicación OTIC'!M111)</f>
        <v>5</v>
      </c>
      <c r="N111" s="4" t="str">
        <f>+('3 Planilla Preadjudicación OTIC'!N111)</f>
        <v>VALPARAISO</v>
      </c>
      <c r="O111" s="4" t="str">
        <f>+('3 Planilla Preadjudicación OTIC'!O111)</f>
        <v>VILLA ALEMANA</v>
      </c>
      <c r="P111" s="4" t="str">
        <f>+('3 Planilla Preadjudicación OTIC'!P111)</f>
        <v>EMPRENDEDORES/AS INFORMALES O PERSONAS VULNERABLES PERTENECIENTES AL 80% MAS VULNERABLE</v>
      </c>
      <c r="Q111" s="4" t="str">
        <f>+('3 Planilla Preadjudicación OTIC'!Q111)</f>
        <v>PRESENCIAL</v>
      </c>
      <c r="R111" s="4" t="str">
        <f>+('3 Planilla Preadjudicación OTIC'!R111)</f>
        <v>DEPENDIENTE</v>
      </c>
      <c r="S111" s="4">
        <f>+('3 Planilla Preadjudicación OTIC'!S111)</f>
        <v>27</v>
      </c>
      <c r="T111" s="2">
        <f>+('3 Planilla Preadjudicación OTIC'!T111)</f>
        <v>10</v>
      </c>
      <c r="U111" s="2">
        <f>+('3 Planilla Preadjudicación OTIC'!U111)</f>
        <v>108</v>
      </c>
      <c r="V111" s="2">
        <f>+('3 Planilla Preadjudicación OTIC'!V111)</f>
        <v>0</v>
      </c>
      <c r="W111" s="2">
        <f>+('3 Planilla Preadjudicación OTIC'!W111)</f>
        <v>108</v>
      </c>
      <c r="X111" s="2">
        <f>+('3 Planilla Preadjudicación OTIC'!X111)</f>
        <v>4</v>
      </c>
      <c r="Y111" s="2" t="str">
        <f>+('3 Planilla Preadjudicación OTIC'!Y111)</f>
        <v>SI</v>
      </c>
      <c r="Z111" s="2" t="str">
        <f>+('3 Planilla Preadjudicación OTIC'!Z111)</f>
        <v>NO</v>
      </c>
      <c r="AA111" s="2" t="str">
        <f>+('3 Planilla Preadjudicación OTIC'!AA111)</f>
        <v>NO</v>
      </c>
      <c r="AB111" s="4" t="str">
        <f>+('3 Planilla Preadjudicación OTIC'!AB111)</f>
        <v>SE AJUSTA A PLAN FORMATIVO</v>
      </c>
      <c r="AC111" s="4" t="str">
        <f>+('3 Planilla Preadjudicación OTIC'!AC111)</f>
        <v>HOMBRES Y MUJERES DE 18 AÑOS O MAS PERTENECIENTES AL 80% MAS VULNERABLE, CON EDUCACION MEDIA COMPLETA PREFERENTEMENTE QUE RECIDAN EN LA COMUNA DE VILLA ALEMANA Y SUS ALREDERDORES</v>
      </c>
      <c r="AD111" s="2" t="str">
        <f>+('3 Planilla Preadjudicación OTIC'!AD111)</f>
        <v>NO</v>
      </c>
      <c r="AE111" s="4">
        <f>+('3 Planilla Preadjudicación OTIC'!AE111)</f>
        <v>0</v>
      </c>
      <c r="AF111" s="2" t="str">
        <f>+('3 Planilla Preadjudicación OTIC'!AF111)</f>
        <v>CERRADA</v>
      </c>
      <c r="AG111" s="2">
        <f>+('3 Planilla Preadjudicación OTIC'!AG111)</f>
        <v>27</v>
      </c>
      <c r="AH111" s="2">
        <f>+('3 Planilla Preadjudicación OTIC'!AH111)</f>
        <v>3</v>
      </c>
      <c r="AI111" s="135" t="str">
        <f>+('3 Planilla Preadjudicación OTIC'!AI111)</f>
        <v>76048178-5</v>
      </c>
      <c r="AJ111" s="4" t="str">
        <f>+('3 Planilla Preadjudicación OTIC'!AJ111)</f>
        <v>SOCIEDAD INTELEKTAS CAPACITACIONES LIMITADA</v>
      </c>
      <c r="AK111" s="2">
        <f>+('3 Planilla Preadjudicación OTIC'!AK111)</f>
        <v>108</v>
      </c>
      <c r="AL111" s="2">
        <f>+('3 Planilla Preadjudicación OTIC'!AL111)</f>
        <v>27</v>
      </c>
      <c r="AM111" s="12">
        <f>+('3 Planilla Preadjudicación OTIC'!AM111)</f>
        <v>6373</v>
      </c>
      <c r="AN111" s="12">
        <f>+('3 Planilla Preadjudicación OTIC'!AN111)</f>
        <v>0</v>
      </c>
      <c r="AO111" s="12">
        <f>+('3 Planilla Preadjudicación OTIC'!AO111)</f>
        <v>0</v>
      </c>
      <c r="AP111" s="12">
        <f>+('3 Planilla Preadjudicación OTIC'!AP111)</f>
        <v>6882840</v>
      </c>
      <c r="AQ111" s="12">
        <f>+('3 Planilla Preadjudicación OTIC'!AQ111)</f>
        <v>1080000</v>
      </c>
      <c r="AR111" s="12">
        <f>+('3 Planilla Preadjudicación OTIC'!AR111)</f>
        <v>0</v>
      </c>
      <c r="AS111" s="12">
        <f>+('3 Planilla Preadjudicación OTIC'!AS111)</f>
        <v>0</v>
      </c>
      <c r="AT111" s="12">
        <f>+('3 Planilla Preadjudicación OTIC'!AT111)</f>
        <v>0</v>
      </c>
      <c r="AU111" s="12">
        <f>+('3 Planilla Preadjudicación OTIC'!AU111)</f>
        <v>7962840</v>
      </c>
      <c r="AV111" s="2" t="str">
        <f>+('3 Planilla Preadjudicación OTIC'!AV111)</f>
        <v>SI</v>
      </c>
      <c r="AW111" s="4">
        <f>+('3 Planilla Preadjudicación OTIC'!AW111)</f>
        <v>0</v>
      </c>
      <c r="AX111" s="2">
        <f>+('3 Planilla Preadjudicación OTIC'!AX111)</f>
        <v>7</v>
      </c>
      <c r="AY111" s="2">
        <f>+('3 Planilla Preadjudicación OTIC'!AY111)</f>
        <v>7</v>
      </c>
      <c r="AZ111" s="2">
        <f>+('3 Planilla Preadjudicación OTIC'!AZ111)</f>
        <v>0</v>
      </c>
      <c r="BA111" s="2">
        <f>+('3 Planilla Preadjudicación OTIC'!BA111)</f>
        <v>0</v>
      </c>
      <c r="BB111" s="2">
        <f>+('3 Planilla Preadjudicación OTIC'!BB111)</f>
        <v>0</v>
      </c>
      <c r="BC111" s="2">
        <f>+('3 Planilla Preadjudicación OTIC'!BC111)</f>
        <v>0</v>
      </c>
      <c r="BD111" s="2">
        <f>+('3 Planilla Preadjudicación OTIC'!BD111)</f>
        <v>0</v>
      </c>
      <c r="BE111" s="2">
        <f>+('3 Planilla Preadjudicación OTIC'!BE111)</f>
        <v>0</v>
      </c>
      <c r="BF111" s="2">
        <f>+('3 Planilla Preadjudicación OTIC'!BF111)</f>
        <v>0</v>
      </c>
      <c r="BG111" s="2">
        <f>+('3 Planilla Preadjudicación OTIC'!BG111)</f>
        <v>7</v>
      </c>
      <c r="BH111" s="2">
        <f>+('3 Planilla Preadjudicación OTIC'!BH111)</f>
        <v>7</v>
      </c>
      <c r="BI111" s="2">
        <f>+('3 Planilla Preadjudicación OTIC'!BI111)</f>
        <v>7</v>
      </c>
      <c r="BJ111" s="2">
        <f>+('3 Planilla Preadjudicación OTIC'!BJ111)</f>
        <v>7</v>
      </c>
      <c r="BK111" s="2">
        <f>+('3 Planilla Preadjudicación OTIC'!BK111)</f>
        <v>7</v>
      </c>
      <c r="BL111" s="218">
        <f>+('3 Planilla Preadjudicación OTIC'!BL111)</f>
        <v>7</v>
      </c>
      <c r="BM111" s="104">
        <f>ROUND(('3 Planilla Preadjudicación OTIC'!BM111),1)</f>
        <v>7</v>
      </c>
      <c r="BN111" s="4" t="str">
        <f>+('3 Planilla Preadjudicación OTIC'!BN111)</f>
        <v>NO</v>
      </c>
      <c r="BO111" s="4">
        <f>+('3 Planilla Preadjudicación OTIC'!BO111)</f>
        <v>0</v>
      </c>
      <c r="BP111" s="4">
        <f>+('3 Planilla Preadjudicación OTIC'!BP111)</f>
        <v>0</v>
      </c>
      <c r="BQ111" s="4">
        <f>+('3 Planilla Preadjudicación OTIC'!BQ111)</f>
        <v>0</v>
      </c>
      <c r="BR111" s="4">
        <f>+('3 Planilla Preadjudicación OTIC'!BR111)</f>
        <v>0</v>
      </c>
      <c r="BS111" s="4">
        <f>+('3 Planilla Preadjudicación OTIC'!BS111)</f>
        <v>0</v>
      </c>
      <c r="BT111" s="4">
        <f>+('3 Planilla Preadjudicación OTIC'!BT111)</f>
        <v>0</v>
      </c>
      <c r="BU111" s="85">
        <f>IF(VLOOKUP(A111,'BD OFICIAL'!$A$1:$AL$2098,7,0)=D111,0,1)</f>
        <v>0</v>
      </c>
      <c r="BV111" s="85">
        <f>IF(VLOOKUP(A111,'BD OFICIAL'!$A$1:$AL$2098,11,0)=J111,0,1)</f>
        <v>0</v>
      </c>
      <c r="BW111" s="85">
        <f>IF(VLOOKUP(A111,'BD OFICIAL'!$A$1:$AL$2098,13,0)=L111,0,1)</f>
        <v>0</v>
      </c>
      <c r="BX111" s="2">
        <f>IF(VLOOKUP(A111,'BD OFICIAL'!$A$1:$AL$2098,16,0)=O111,0,1)</f>
        <v>0</v>
      </c>
      <c r="BY111" s="2">
        <f>IF(VLOOKUP(A111,'BD OFICIAL'!$A$1:$AL$2098,17,0)=P111,0,1)</f>
        <v>0</v>
      </c>
      <c r="BZ111" s="2">
        <f>IF(VLOOKUP(A111,'BD OFICIAL'!$A$1:$AL$2098,19,0)=R111,0,1)</f>
        <v>0</v>
      </c>
      <c r="CA111" s="2">
        <f>IF(VLOOKUP(A111,'BD OFICIAL'!$A$1:$AL$2098,21,0)=T111,0,1)</f>
        <v>0</v>
      </c>
      <c r="CB111" s="2">
        <f>IF(VLOOKUP(A111,'BD OFICIAL'!$A$1:$AL$2098,24,0)=AK111,0,1)</f>
        <v>0</v>
      </c>
      <c r="CC111" s="2">
        <f>IF(VLOOKUP(A111,'BD OFICIAL'!$A$1:$AL$2098,25,0)=X111,0,1)</f>
        <v>0</v>
      </c>
      <c r="CD111" s="2">
        <f>IF(VLOOKUP(A111,'BD OFICIAL'!$A$1:$AL$2098,26,0)=Y111,0,1)</f>
        <v>0</v>
      </c>
      <c r="CE111" s="2">
        <f>IF(VLOOKUP(A111,'BD OFICIAL'!$A$1:$AL$2098,27,0)=Z111,0,1)</f>
        <v>0</v>
      </c>
      <c r="CF111" s="2">
        <f>IF(VLOOKUP(A111,'BD OFICIAL'!$A$1:$AL$2098,28,0)=AA111,0,1)</f>
        <v>0</v>
      </c>
      <c r="CG111" s="2">
        <f>IF(VLOOKUP(A111,'BD OFICIAL'!$A$1:$AL$2098,33,0)=AF111,0,1)</f>
        <v>0</v>
      </c>
      <c r="CH111" s="2">
        <f>IF(VLOOKUP(A111,'BD OFICIAL'!$A$1:$AL$2098,35,0)=AH111,0,1)</f>
        <v>0</v>
      </c>
      <c r="CI111" s="85">
        <f>IF(VLOOKUP(A111,'BD OFICIAL'!$A$1:$AL$2098,34,0)=AL111,0,1)</f>
        <v>0</v>
      </c>
      <c r="CJ111" s="12">
        <f>VLOOKUP(A111,'BD OFICIAL'!$A$1:$AM$2098,36,0)*AM111-AP111</f>
        <v>0</v>
      </c>
      <c r="CK111" s="85" t="str">
        <f t="shared" si="54"/>
        <v>SSH</v>
      </c>
      <c r="CL111" s="85" t="str">
        <f t="shared" si="55"/>
        <v>SI</v>
      </c>
      <c r="CM111" s="85" t="str">
        <f t="shared" si="69"/>
        <v>NO</v>
      </c>
      <c r="CN111" s="31">
        <f t="shared" si="70"/>
        <v>0</v>
      </c>
      <c r="CO111" s="31">
        <f t="shared" si="56"/>
        <v>0</v>
      </c>
      <c r="CP111" s="31">
        <f t="shared" si="71"/>
        <v>0</v>
      </c>
      <c r="CQ111" s="31">
        <f>IF(Y111="NO",0,IF(Y111="SI",IF(VLOOKUP(A111,'BD OFICIAL'!$A:$AO,40,0)=AQ111,0,1)))</f>
        <v>0</v>
      </c>
      <c r="CR111" s="31">
        <f>IF(Z111="NO",0,IF(Z111="SI",IF(VLOOKUP(B111,'BD OFICIAL'!$A:$AO,41,0)=AS111,0,1)))</f>
        <v>0</v>
      </c>
      <c r="CS111" s="31">
        <f t="shared" si="57"/>
        <v>0</v>
      </c>
      <c r="CT111" s="31">
        <f t="shared" si="58"/>
        <v>0</v>
      </c>
      <c r="CU111" s="31">
        <f>IF(VLOOKUP(A111,'BD OFICIAL'!$A$1:$AL$1056,31,0)="SI",IF(AT111&gt;0,0,1),IF(AT111=0,0,1))</f>
        <v>0</v>
      </c>
      <c r="CV111" s="31">
        <f t="shared" si="59"/>
        <v>0</v>
      </c>
      <c r="CW111" s="31">
        <f t="shared" si="72"/>
        <v>0</v>
      </c>
      <c r="CX111" s="85" t="str">
        <f t="shared" si="73"/>
        <v>SI</v>
      </c>
      <c r="CY111" s="31">
        <f t="shared" si="74"/>
        <v>0</v>
      </c>
      <c r="CZ111" s="85" t="str">
        <f>IF(ISERROR(VLOOKUP(AI111,EXPERIENCIA!$A$1:$C$2100,1,0)),"NO","SI")</f>
        <v>SI</v>
      </c>
      <c r="DA111" s="85">
        <f>IF(CX111="no","NO APLICA",IF(AX111=0,"ERROR NOTA",IF(AND(AX111&gt;1,CZ111="NO"),"ERROR NOTA",IF(AND(CZ111="NO",AX111=1),0,IF(VLOOKUP(AI111,EXPERIENCIA!$A$1:$C$2100,3,0)=AX111,0,"ERROR NOTA")))))</f>
        <v>0</v>
      </c>
      <c r="DB111" s="85" t="str">
        <f>IF(ISERROR(VLOOKUP(AI111,COMPORTAMIENTO!$A$1:$C$2100,1,0)),"NO","SI")</f>
        <v>SI</v>
      </c>
      <c r="DC111" s="85">
        <f>IF(CX111="NO","NO APLICA",IF(AY111=0,"ERROR NOTA",IF(AND(DB111="NO",AY111=7),0,IF(VLOOKUP(AI111,COMPORTAMIENTO!$A$2:$H$2100,8,0)=AY111,0,"ERROR NOTA"))))</f>
        <v>0</v>
      </c>
      <c r="DD111" s="104">
        <f t="shared" si="75"/>
        <v>0.70000000000000007</v>
      </c>
      <c r="DE111" s="104">
        <f t="shared" si="76"/>
        <v>0.70000000000000007</v>
      </c>
      <c r="DF111" s="85" t="str">
        <f t="shared" si="60"/>
        <v>SI</v>
      </c>
      <c r="DG111" s="85">
        <f t="shared" si="77"/>
        <v>0</v>
      </c>
      <c r="DH111" s="85">
        <f t="shared" si="78"/>
        <v>0</v>
      </c>
      <c r="DI111" s="85">
        <f t="shared" si="79"/>
        <v>0</v>
      </c>
      <c r="DJ111" s="12">
        <f t="shared" si="80"/>
        <v>7.0000000000000009</v>
      </c>
      <c r="DK111" s="7">
        <f t="shared" si="81"/>
        <v>7.0000000000000009</v>
      </c>
      <c r="DL111" s="12">
        <f t="shared" si="61"/>
        <v>6373</v>
      </c>
      <c r="DM111" s="12">
        <f>VLOOKUP(A111,'5 TD'!$A:$B,2,0)</f>
        <v>6373</v>
      </c>
      <c r="DN111" s="7">
        <f t="shared" si="62"/>
        <v>7</v>
      </c>
      <c r="DO111" s="85" t="str">
        <f t="shared" si="82"/>
        <v>APROBADO</v>
      </c>
      <c r="DP111" s="85" t="str">
        <f t="shared" si="83"/>
        <v>APROBADO</v>
      </c>
      <c r="DQ111" s="7">
        <f t="shared" si="84"/>
        <v>7</v>
      </c>
      <c r="DR111" s="85" t="str">
        <f t="shared" si="63"/>
        <v>APROBADO</v>
      </c>
      <c r="DS111" s="2" t="str">
        <f>+('3 Planilla Preadjudicación OTIC'!BN111)</f>
        <v>NO</v>
      </c>
      <c r="DT111" s="2">
        <f>IF(DR111="APROBADO",VLOOKUP(A111,'5 TD'!$D$3:$E$270,2,0),"NO APLICA")</f>
        <v>7</v>
      </c>
      <c r="DU111" s="2" t="str">
        <f t="shared" si="64"/>
        <v>SI</v>
      </c>
      <c r="DV111" s="2">
        <f>IF(DU111="SI",VLOOKUP(A111,'5 TD'!$G$3:$H$270,2,0),"NO APLICA ")</f>
        <v>7.0000000000000009</v>
      </c>
      <c r="DW111" s="2" t="str">
        <f t="shared" si="65"/>
        <v>SI</v>
      </c>
      <c r="DX111" s="2">
        <f>IF(DW111="SI",VLOOKUP(A111,'5 TD'!$J$4:$K$472,2,0),"NO APLICA")</f>
        <v>7</v>
      </c>
      <c r="DY111" s="2" t="str">
        <f t="shared" si="66"/>
        <v>SI</v>
      </c>
      <c r="DZ111" s="7">
        <f>IF(DY111="SI",VLOOKUP(A111,'5 TD'!$M$4:$N$350,2,0),"NO APLICA")</f>
        <v>7</v>
      </c>
      <c r="EA111" s="2" t="str">
        <f t="shared" si="67"/>
        <v>SI</v>
      </c>
      <c r="EB111" s="12">
        <f t="shared" si="68"/>
        <v>6373</v>
      </c>
      <c r="EC111" s="12">
        <f>IF(EA111="SI",VLOOKUP(A111,'5 TD'!$V$4:$W$479,2,0),"NO APLICA")</f>
        <v>6373</v>
      </c>
      <c r="ED111" s="2" t="str">
        <f t="shared" si="85"/>
        <v>SI</v>
      </c>
      <c r="EE111" s="79">
        <f>IF(ED111="SI",VLOOKUP(AI111,COMPORTAMIENTO!$A$1:$H$2100,7,0),"NO APLICA")</f>
        <v>0.25</v>
      </c>
      <c r="EF111" s="12">
        <f>IF(ED111="SI",VLOOKUP(A111,'5 TD'!$P$2:$Q$479,2,0),"NO APLICA")</f>
        <v>0</v>
      </c>
      <c r="EG111" s="2" t="str">
        <f t="shared" si="86"/>
        <v>NO</v>
      </c>
      <c r="EH111" s="2">
        <f>IF(CZ111="no",0,VLOOKUP(AI111,EXPERIENCIA!$A$1:$C$2100,2,0))</f>
        <v>80</v>
      </c>
      <c r="EI111" s="2">
        <f>IF(CZ111="si",VLOOKUP(A111,'5 TD'!$S$3:$T$2103,2,0),0)</f>
        <v>125</v>
      </c>
      <c r="EJ111" s="2" t="str">
        <f t="shared" si="87"/>
        <v>NO</v>
      </c>
      <c r="EK111" s="2" t="str">
        <f>+('3 Planilla Preadjudicación OTIC'!BU111)</f>
        <v>e) Menor “porcentaje de multas ponderadas” en ítem evaluación comportamiento considerando 4 decimales.</v>
      </c>
      <c r="EL111" s="4"/>
      <c r="EQ111" s="86"/>
    </row>
    <row r="112" spans="1:147" s="3" customFormat="1" ht="15" customHeight="1" x14ac:dyDescent="0.3">
      <c r="A112" s="2">
        <f>+('3 Planilla Preadjudicación OTIC'!A112)</f>
        <v>14448</v>
      </c>
      <c r="B112" s="2" t="str">
        <f>+('3 Planilla Preadjudicación OTIC'!B112)</f>
        <v>65181652-1</v>
      </c>
      <c r="C112" s="4">
        <f>+('3 Planilla Preadjudicación OTIC'!E112)</f>
        <v>2025</v>
      </c>
      <c r="D112" s="4" t="str">
        <f>+('3 Planilla Preadjudicación OTIC'!F112)</f>
        <v>MANDATO</v>
      </c>
      <c r="E112" s="4" t="str">
        <f>+('3 Planilla Preadjudicación OTIC'!G112)</f>
        <v>96505760-9</v>
      </c>
      <c r="F112" s="4" t="str">
        <f>+('3 Planilla Preadjudicación OTIC'!H112)</f>
        <v>COLBÚN</v>
      </c>
      <c r="G112" s="4"/>
      <c r="H112" s="4"/>
      <c r="I112" s="4" t="str">
        <f>+('3 Planilla Preadjudicación OTIC'!I112)</f>
        <v>TÉCNICAS DE MANIPULACIÓN DE ALIMENTOS</v>
      </c>
      <c r="J112" s="4" t="str">
        <f>+('3 Planilla Preadjudicación OTIC'!J112)</f>
        <v>PF1432</v>
      </c>
      <c r="K112" s="4" t="str">
        <f>+('3 Planilla Preadjudicación OTIC'!K112)</f>
        <v>TÉCNICAS PARA EL EMPRENDIMIENTO</v>
      </c>
      <c r="L112" s="4" t="str">
        <f>+('3 Planilla Preadjudicación OTIC'!L112)</f>
        <v>PF0921</v>
      </c>
      <c r="M112" s="2">
        <f>+('3 Planilla Preadjudicación OTIC'!M112)</f>
        <v>5</v>
      </c>
      <c r="N112" s="4" t="str">
        <f>+('3 Planilla Preadjudicación OTIC'!N112)</f>
        <v>VALPARAISO</v>
      </c>
      <c r="O112" s="4" t="str">
        <f>+('3 Planilla Preadjudicación OTIC'!O112)</f>
        <v>SAN ESTEBAN</v>
      </c>
      <c r="P112" s="4" t="str">
        <f>+('3 Planilla Preadjudicación OTIC'!P112)</f>
        <v>EMPRENDEDORES/AS INFORMALES O PERSONAS VULNERABLES PERTENECIENTES AL 80% MAS VULNERABLE</v>
      </c>
      <c r="Q112" s="4" t="str">
        <f>+('3 Planilla Preadjudicación OTIC'!Q112)</f>
        <v>PRESENCIAL</v>
      </c>
      <c r="R112" s="4" t="str">
        <f>+('3 Planilla Preadjudicación OTIC'!R112)</f>
        <v>INDEPENDIENTE</v>
      </c>
      <c r="S112" s="4">
        <f>+('3 Planilla Preadjudicación OTIC'!S112)</f>
        <v>30</v>
      </c>
      <c r="T112" s="2">
        <f>+('3 Planilla Preadjudicación OTIC'!T112)</f>
        <v>10</v>
      </c>
      <c r="U112" s="2">
        <f>+('3 Planilla Preadjudicación OTIC'!U112)</f>
        <v>108</v>
      </c>
      <c r="V112" s="2">
        <f>+('3 Planilla Preadjudicación OTIC'!V112)</f>
        <v>12</v>
      </c>
      <c r="W112" s="2">
        <f>+('3 Planilla Preadjudicación OTIC'!W112)</f>
        <v>120</v>
      </c>
      <c r="X112" s="2">
        <f>+('3 Planilla Preadjudicación OTIC'!X112)</f>
        <v>4</v>
      </c>
      <c r="Y112" s="2" t="str">
        <f>+('3 Planilla Preadjudicación OTIC'!Y112)</f>
        <v>SI</v>
      </c>
      <c r="Z112" s="2" t="str">
        <f>+('3 Planilla Preadjudicación OTIC'!Z112)</f>
        <v>NO</v>
      </c>
      <c r="AA112" s="2" t="str">
        <f>+('3 Planilla Preadjudicación OTIC'!AA112)</f>
        <v>SI</v>
      </c>
      <c r="AB112" s="4" t="str">
        <f>+('3 Planilla Preadjudicación OTIC'!AB112)</f>
        <v>SE AJUSTA A PLAN FORMATIVO</v>
      </c>
      <c r="AC112" s="4" t="str">
        <f>+('3 Planilla Preadjudicación OTIC'!AC112)</f>
        <v>HOMBRES Y MUJERES DE 18 AÑOS O MAS, QUE PERTENECEN AL 80% MAS VULNERABLES, RESIDEN EN LA COMUNA DE SAN ESTEBAN Y QUE CUENTAN CON EDUCACIÓN MEDIA COMPLETA, PREFERENTEMENTE</v>
      </c>
      <c r="AD112" s="2" t="str">
        <f>+('3 Planilla Preadjudicación OTIC'!AD112)</f>
        <v>NO</v>
      </c>
      <c r="AE112" s="4">
        <f>+('3 Planilla Preadjudicación OTIC'!AE112)</f>
        <v>0</v>
      </c>
      <c r="AF112" s="2" t="str">
        <f>+('3 Planilla Preadjudicación OTIC'!AF112)</f>
        <v>CERRADA</v>
      </c>
      <c r="AG112" s="2">
        <f>+('3 Planilla Preadjudicación OTIC'!AG112)</f>
        <v>30</v>
      </c>
      <c r="AH112" s="2">
        <f>+('3 Planilla Preadjudicación OTIC'!AH112)</f>
        <v>3</v>
      </c>
      <c r="AI112" s="135" t="str">
        <f>+('3 Planilla Preadjudicación OTIC'!AI112)</f>
        <v>76048178-5</v>
      </c>
      <c r="AJ112" s="4" t="str">
        <f>+('3 Planilla Preadjudicación OTIC'!AJ112)</f>
        <v>SOCIEDAD INTELEKTAS CAPACITACIONES LIMITADA</v>
      </c>
      <c r="AK112" s="2">
        <f>+('3 Planilla Preadjudicación OTIC'!AK112)</f>
        <v>120</v>
      </c>
      <c r="AL112" s="2">
        <f>+('3 Planilla Preadjudicación OTIC'!AL112)</f>
        <v>30</v>
      </c>
      <c r="AM112" s="12">
        <f>+('3 Planilla Preadjudicación OTIC'!AM112)</f>
        <v>6373</v>
      </c>
      <c r="AN112" s="12">
        <f>+('3 Planilla Preadjudicación OTIC'!AN112)</f>
        <v>100000</v>
      </c>
      <c r="AO112" s="12">
        <f>+('3 Planilla Preadjudicación OTIC'!AO112)</f>
        <v>0</v>
      </c>
      <c r="AP112" s="12">
        <f>+('3 Planilla Preadjudicación OTIC'!AP112)</f>
        <v>7647600</v>
      </c>
      <c r="AQ112" s="12">
        <f>+('3 Planilla Preadjudicación OTIC'!AQ112)</f>
        <v>1200000</v>
      </c>
      <c r="AR112" s="12">
        <f>+('3 Planilla Preadjudicación OTIC'!AR112)</f>
        <v>1000000</v>
      </c>
      <c r="AS112" s="12">
        <f>+('3 Planilla Preadjudicación OTIC'!AS112)</f>
        <v>0</v>
      </c>
      <c r="AT112" s="12">
        <f>+('3 Planilla Preadjudicación OTIC'!AT112)</f>
        <v>0</v>
      </c>
      <c r="AU112" s="12">
        <f>+('3 Planilla Preadjudicación OTIC'!AU112)</f>
        <v>9847600</v>
      </c>
      <c r="AV112" s="2" t="str">
        <f>+('3 Planilla Preadjudicación OTIC'!AV112)</f>
        <v>SI</v>
      </c>
      <c r="AW112" s="4">
        <f>+('3 Planilla Preadjudicación OTIC'!AW112)</f>
        <v>0</v>
      </c>
      <c r="AX112" s="2">
        <f>+('3 Planilla Preadjudicación OTIC'!AX112)</f>
        <v>7</v>
      </c>
      <c r="AY112" s="2">
        <f>+('3 Planilla Preadjudicación OTIC'!AY112)</f>
        <v>7</v>
      </c>
      <c r="AZ112" s="2">
        <f>+('3 Planilla Preadjudicación OTIC'!AZ112)</f>
        <v>0</v>
      </c>
      <c r="BA112" s="2">
        <f>+('3 Planilla Preadjudicación OTIC'!BA112)</f>
        <v>0</v>
      </c>
      <c r="BB112" s="2">
        <f>+('3 Planilla Preadjudicación OTIC'!BB112)</f>
        <v>0</v>
      </c>
      <c r="BC112" s="2">
        <f>+('3 Planilla Preadjudicación OTIC'!BC112)</f>
        <v>0</v>
      </c>
      <c r="BD112" s="2">
        <f>+('3 Planilla Preadjudicación OTIC'!BD112)</f>
        <v>0</v>
      </c>
      <c r="BE112" s="2">
        <f>+('3 Planilla Preadjudicación OTIC'!BE112)</f>
        <v>0</v>
      </c>
      <c r="BF112" s="2">
        <f>+('3 Planilla Preadjudicación OTIC'!BF112)</f>
        <v>0</v>
      </c>
      <c r="BG112" s="2">
        <f>+('3 Planilla Preadjudicación OTIC'!BG112)</f>
        <v>7</v>
      </c>
      <c r="BH112" s="2">
        <f>+('3 Planilla Preadjudicación OTIC'!BH112)</f>
        <v>7</v>
      </c>
      <c r="BI112" s="2">
        <f>+('3 Planilla Preadjudicación OTIC'!BI112)</f>
        <v>7</v>
      </c>
      <c r="BJ112" s="2">
        <f>+('3 Planilla Preadjudicación OTIC'!BJ112)</f>
        <v>7</v>
      </c>
      <c r="BK112" s="2">
        <f>+('3 Planilla Preadjudicación OTIC'!BK112)</f>
        <v>7</v>
      </c>
      <c r="BL112" s="2">
        <f>+('3 Planilla Preadjudicación OTIC'!BL112)</f>
        <v>7</v>
      </c>
      <c r="BM112" s="243">
        <f>ROUND(('3 Planilla Preadjudicación OTIC'!BM112),1)</f>
        <v>7</v>
      </c>
      <c r="BN112" s="4" t="str">
        <f>+('3 Planilla Preadjudicación OTIC'!BN112)</f>
        <v>NO</v>
      </c>
      <c r="BO112" s="4">
        <f>+('3 Planilla Preadjudicación OTIC'!BO112)</f>
        <v>0</v>
      </c>
      <c r="BP112" s="4">
        <f>+('3 Planilla Preadjudicación OTIC'!BP112)</f>
        <v>0</v>
      </c>
      <c r="BQ112" s="4">
        <f>+('3 Planilla Preadjudicación OTIC'!BQ112)</f>
        <v>0</v>
      </c>
      <c r="BR112" s="4">
        <f>+('3 Planilla Preadjudicación OTIC'!BR112)</f>
        <v>0</v>
      </c>
      <c r="BS112" s="4">
        <f>+('3 Planilla Preadjudicación OTIC'!BS112)</f>
        <v>0</v>
      </c>
      <c r="BT112" s="4">
        <f>+('3 Planilla Preadjudicación OTIC'!BT112)</f>
        <v>0</v>
      </c>
      <c r="BU112" s="85">
        <f>IF(VLOOKUP(A112,'BD OFICIAL'!$A$1:$AL$2098,7,0)=D112,0,1)</f>
        <v>0</v>
      </c>
      <c r="BV112" s="85">
        <f>IF(VLOOKUP(A112,'BD OFICIAL'!$A$1:$AL$2098,11,0)=J112,0,1)</f>
        <v>0</v>
      </c>
      <c r="BW112" s="85">
        <f>IF(VLOOKUP(A112,'BD OFICIAL'!$A$1:$AL$2098,13,0)=L112,0,1)</f>
        <v>0</v>
      </c>
      <c r="BX112" s="2">
        <f>IF(VLOOKUP(A112,'BD OFICIAL'!$A$1:$AL$2098,16,0)=O112,0,1)</f>
        <v>0</v>
      </c>
      <c r="BY112" s="2">
        <f>IF(VLOOKUP(A112,'BD OFICIAL'!$A$1:$AL$2098,17,0)=P112,0,1)</f>
        <v>0</v>
      </c>
      <c r="BZ112" s="2">
        <f>IF(VLOOKUP(A112,'BD OFICIAL'!$A$1:$AL$2098,19,0)=R112,0,1)</f>
        <v>0</v>
      </c>
      <c r="CA112" s="2">
        <f>IF(VLOOKUP(A112,'BD OFICIAL'!$A$1:$AL$2098,21,0)=T112,0,1)</f>
        <v>0</v>
      </c>
      <c r="CB112" s="2">
        <f>IF(VLOOKUP(A112,'BD OFICIAL'!$A$1:$AL$2098,24,0)=AK112,0,1)</f>
        <v>0</v>
      </c>
      <c r="CC112" s="2">
        <f>IF(VLOOKUP(A112,'BD OFICIAL'!$A$1:$AL$2098,25,0)=X112,0,1)</f>
        <v>0</v>
      </c>
      <c r="CD112" s="2">
        <f>IF(VLOOKUP(A112,'BD OFICIAL'!$A$1:$AL$2098,26,0)=Y112,0,1)</f>
        <v>0</v>
      </c>
      <c r="CE112" s="2">
        <f>IF(VLOOKUP(A112,'BD OFICIAL'!$A$1:$AL$2098,27,0)=Z112,0,1)</f>
        <v>0</v>
      </c>
      <c r="CF112" s="2">
        <f>IF(VLOOKUP(A112,'BD OFICIAL'!$A$1:$AL$2098,28,0)=AA112,0,1)</f>
        <v>0</v>
      </c>
      <c r="CG112" s="2">
        <f>IF(VLOOKUP(A112,'BD OFICIAL'!$A$1:$AL$2098,33,0)=AF112,0,1)</f>
        <v>0</v>
      </c>
      <c r="CH112" s="2">
        <f>IF(VLOOKUP(A112,'BD OFICIAL'!$A$1:$AL$2098,35,0)=AH112,0,1)</f>
        <v>0</v>
      </c>
      <c r="CI112" s="85">
        <f>IF(VLOOKUP(A112,'BD OFICIAL'!$A$1:$AL$2098,34,0)=AL112,0,1)</f>
        <v>0</v>
      </c>
      <c r="CJ112" s="12">
        <f>VLOOKUP(A112,'BD OFICIAL'!$A$1:$AM$2098,36,0)*AM112-AP112</f>
        <v>0</v>
      </c>
      <c r="CK112" s="85" t="str">
        <f t="shared" si="54"/>
        <v>SHMAN</v>
      </c>
      <c r="CL112" s="85" t="str">
        <f t="shared" si="55"/>
        <v>SI</v>
      </c>
      <c r="CM112" s="85" t="str">
        <f t="shared" si="69"/>
        <v>NO</v>
      </c>
      <c r="CN112" s="31">
        <f t="shared" si="70"/>
        <v>0</v>
      </c>
      <c r="CO112" s="31">
        <f t="shared" si="56"/>
        <v>0</v>
      </c>
      <c r="CP112" s="31">
        <f t="shared" si="71"/>
        <v>0</v>
      </c>
      <c r="CQ112" s="31">
        <f>IF(Y112="NO",0,IF(Y112="SI",IF(VLOOKUP(A112,'BD OFICIAL'!$A:$AO,40,0)=AQ112,0,1)))</f>
        <v>0</v>
      </c>
      <c r="CR112" s="31">
        <f>IF(Z112="NO",0,IF(Z112="SI",IF(VLOOKUP(B112,'BD OFICIAL'!$A:$AO,41,0)=AS112,0,1)))</f>
        <v>0</v>
      </c>
      <c r="CS112" s="31">
        <f t="shared" si="57"/>
        <v>0</v>
      </c>
      <c r="CT112" s="31">
        <f t="shared" si="58"/>
        <v>0</v>
      </c>
      <c r="CU112" s="31">
        <f>IF(VLOOKUP(A112,'BD OFICIAL'!$A$1:$AL$1056,31,0)="SI",IF(AT112&gt;0,0,1),IF(AT112=0,0,1))</f>
        <v>0</v>
      </c>
      <c r="CV112" s="31">
        <f t="shared" si="59"/>
        <v>0</v>
      </c>
      <c r="CW112" s="31">
        <f t="shared" si="72"/>
        <v>0</v>
      </c>
      <c r="CX112" s="85" t="str">
        <f t="shared" si="73"/>
        <v>SI</v>
      </c>
      <c r="CY112" s="31">
        <f t="shared" si="74"/>
        <v>0</v>
      </c>
      <c r="CZ112" s="85" t="str">
        <f>IF(ISERROR(VLOOKUP(AI112,EXPERIENCIA!$A$1:$C$2100,1,0)),"NO","SI")</f>
        <v>SI</v>
      </c>
      <c r="DA112" s="85">
        <f>IF(CX112="no","NO APLICA",IF(AX112=0,"ERROR NOTA",IF(AND(AX112&gt;1,CZ112="NO"),"ERROR NOTA",IF(AND(CZ112="NO",AX112=1),0,IF(VLOOKUP(AI112,EXPERIENCIA!$A$1:$C$2100,3,0)=AX112,0,"ERROR NOTA")))))</f>
        <v>0</v>
      </c>
      <c r="DB112" s="85" t="str">
        <f>IF(ISERROR(VLOOKUP(AI112,COMPORTAMIENTO!$A$1:$C$2100,1,0)),"NO","SI")</f>
        <v>SI</v>
      </c>
      <c r="DC112" s="85">
        <f>IF(CX112="NO","NO APLICA",IF(AY112=0,"ERROR NOTA",IF(AND(DB112="NO",AY112=7),0,IF(VLOOKUP(AI112,COMPORTAMIENTO!$A$2:$H$2100,8,0)=AY112,0,"ERROR NOTA"))))</f>
        <v>0</v>
      </c>
      <c r="DD112" s="104">
        <f t="shared" si="75"/>
        <v>0.70000000000000007</v>
      </c>
      <c r="DE112" s="104">
        <f t="shared" si="76"/>
        <v>0.70000000000000007</v>
      </c>
      <c r="DF112" s="85" t="str">
        <f t="shared" si="60"/>
        <v>SI</v>
      </c>
      <c r="DG112" s="85">
        <f t="shared" si="77"/>
        <v>0</v>
      </c>
      <c r="DH112" s="85">
        <f t="shared" si="78"/>
        <v>0</v>
      </c>
      <c r="DI112" s="85">
        <f t="shared" si="79"/>
        <v>0</v>
      </c>
      <c r="DJ112" s="12">
        <f t="shared" si="80"/>
        <v>7.0000000000000009</v>
      </c>
      <c r="DK112" s="7">
        <f t="shared" si="81"/>
        <v>7.0000000000000009</v>
      </c>
      <c r="DL112" s="12">
        <f t="shared" si="61"/>
        <v>6373</v>
      </c>
      <c r="DM112" s="12">
        <f>VLOOKUP(A112,'5 TD'!$A:$B,2,0)</f>
        <v>6373</v>
      </c>
      <c r="DN112" s="7">
        <f t="shared" si="62"/>
        <v>7</v>
      </c>
      <c r="DO112" s="85" t="str">
        <f t="shared" si="82"/>
        <v>APROBADO</v>
      </c>
      <c r="DP112" s="85" t="str">
        <f t="shared" si="83"/>
        <v>APROBADO</v>
      </c>
      <c r="DQ112" s="7">
        <f t="shared" si="84"/>
        <v>7</v>
      </c>
      <c r="DR112" s="85" t="str">
        <f t="shared" si="63"/>
        <v>APROBADO</v>
      </c>
      <c r="DS112" s="2" t="str">
        <f>+('3 Planilla Preadjudicación OTIC'!BN112)</f>
        <v>NO</v>
      </c>
      <c r="DT112" s="2">
        <f>IF(DR112="APROBADO",VLOOKUP(A112,'5 TD'!$D$3:$E$270,2,0),"NO APLICA")</f>
        <v>7</v>
      </c>
      <c r="DU112" s="2" t="str">
        <f t="shared" si="64"/>
        <v>SI</v>
      </c>
      <c r="DV112" s="2">
        <f>IF(DU112="SI",VLOOKUP(A112,'5 TD'!$G$3:$H$270,2,0),"NO APLICA ")</f>
        <v>7.0000000000000009</v>
      </c>
      <c r="DW112" s="2" t="str">
        <f t="shared" si="65"/>
        <v>SI</v>
      </c>
      <c r="DX112" s="2">
        <f>IF(DW112="SI",VLOOKUP(A112,'5 TD'!$J$4:$K$472,2,0),"NO APLICA")</f>
        <v>7</v>
      </c>
      <c r="DY112" s="2" t="str">
        <f t="shared" si="66"/>
        <v>SI</v>
      </c>
      <c r="DZ112" s="7">
        <f>IF(DY112="SI",VLOOKUP(A112,'5 TD'!$M$4:$N$350,2,0),"NO APLICA")</f>
        <v>7</v>
      </c>
      <c r="EA112" s="2" t="str">
        <f t="shared" si="67"/>
        <v>SI</v>
      </c>
      <c r="EB112" s="12">
        <f t="shared" si="68"/>
        <v>6373</v>
      </c>
      <c r="EC112" s="12">
        <f>IF(EA112="SI",VLOOKUP(A112,'5 TD'!$V$4:$W$479,2,0),"NO APLICA")</f>
        <v>6373</v>
      </c>
      <c r="ED112" s="2" t="str">
        <f t="shared" si="85"/>
        <v>SI</v>
      </c>
      <c r="EE112" s="79">
        <f>IF(ED112="SI",VLOOKUP(AI112,COMPORTAMIENTO!$A$1:$H$2100,7,0),"NO APLICA")</f>
        <v>0.25</v>
      </c>
      <c r="EF112" s="12" t="e">
        <f>IF(ED112="SI",VLOOKUP(A112,'5 TD'!$P$2:$Q$479,2,0),"NO APLICA")</f>
        <v>#N/A</v>
      </c>
      <c r="EG112" s="2" t="e">
        <f t="shared" si="86"/>
        <v>#N/A</v>
      </c>
      <c r="EH112" s="2">
        <f>IF(CZ112="no",0,VLOOKUP(AI112,EXPERIENCIA!$A$1:$C$2100,2,0))</f>
        <v>80</v>
      </c>
      <c r="EI112" s="2">
        <f>IF(CZ112="si",VLOOKUP(A112,'5 TD'!$S$3:$T$2103,2,0),0)</f>
        <v>125</v>
      </c>
      <c r="EJ112" s="2" t="str">
        <f t="shared" si="87"/>
        <v>NO</v>
      </c>
      <c r="EK112" s="2" t="str">
        <f>+('3 Planilla Preadjudicación OTIC'!BU112)</f>
        <v>e) Menor “porcentaje de multas ponderadas” en ítem evaluación comportamiento considerando 4 decimales.</v>
      </c>
      <c r="EL112" s="4"/>
      <c r="EQ112" s="86"/>
    </row>
    <row r="113" spans="1:147" ht="15" customHeight="1" x14ac:dyDescent="0.3">
      <c r="A113" s="2">
        <f>+('3 Planilla Preadjudicación OTIC'!A113)</f>
        <v>14434</v>
      </c>
      <c r="B113" s="2" t="str">
        <f>+('3 Planilla Preadjudicación OTIC'!B113)</f>
        <v>65181652-1</v>
      </c>
      <c r="C113" s="4">
        <f>+('3 Planilla Preadjudicación OTIC'!E113)</f>
        <v>2025</v>
      </c>
      <c r="D113" s="4" t="str">
        <f>+('3 Planilla Preadjudicación OTIC'!F113)</f>
        <v>MANDATO</v>
      </c>
      <c r="E113" s="4" t="str">
        <f>+('3 Planilla Preadjudicación OTIC'!G113)</f>
        <v>96505760-9</v>
      </c>
      <c r="F113" s="4" t="str">
        <f>+('3 Planilla Preadjudicación OTIC'!H113)</f>
        <v>COLBÚN</v>
      </c>
      <c r="G113" s="4"/>
      <c r="H113" s="4"/>
      <c r="I113" s="4" t="str">
        <f>+('3 Planilla Preadjudicación OTIC'!I113)</f>
        <v>TÉCNICAS DE MANIPULACIÓN DE ALIMENTOS</v>
      </c>
      <c r="J113" s="4" t="str">
        <f>+('3 Planilla Preadjudicación OTIC'!J113)</f>
        <v>PF1432</v>
      </c>
      <c r="K113" s="4" t="str">
        <f>+('3 Planilla Preadjudicación OTIC'!K113)</f>
        <v>TÉCNICAS PARA EL EMPRENDIMIENTO</v>
      </c>
      <c r="L113" s="4" t="str">
        <f>+('3 Planilla Preadjudicación OTIC'!L113)</f>
        <v>PF0921</v>
      </c>
      <c r="M113" s="2">
        <f>+('3 Planilla Preadjudicación OTIC'!M113)</f>
        <v>3</v>
      </c>
      <c r="N113" s="4" t="str">
        <f>+('3 Planilla Preadjudicación OTIC'!N113)</f>
        <v>ATACAMA</v>
      </c>
      <c r="O113" s="4" t="str">
        <f>+('3 Planilla Preadjudicación OTIC'!O113)</f>
        <v>DIEGO DE ALMAGRO</v>
      </c>
      <c r="P113" s="4" t="str">
        <f>+('3 Planilla Preadjudicación OTIC'!P113)</f>
        <v>EMPRENDEDORES/AS INFORMALES O PERSONAS VULNERABLES PERTENECIENTES AL 80% MAS VULNERABLE</v>
      </c>
      <c r="Q113" s="4" t="str">
        <f>+('3 Planilla Preadjudicación OTIC'!Q113)</f>
        <v>PRESENCIAL</v>
      </c>
      <c r="R113" s="4" t="str">
        <f>+('3 Planilla Preadjudicación OTIC'!R113)</f>
        <v>INDEPENDIENTE</v>
      </c>
      <c r="S113" s="4">
        <f>+('3 Planilla Preadjudicación OTIC'!S113)</f>
        <v>30</v>
      </c>
      <c r="T113" s="2">
        <f>+('3 Planilla Preadjudicación OTIC'!T113)</f>
        <v>10</v>
      </c>
      <c r="U113" s="2">
        <f>+('3 Planilla Preadjudicación OTIC'!U113)</f>
        <v>108</v>
      </c>
      <c r="V113" s="2">
        <f>+('3 Planilla Preadjudicación OTIC'!V113)</f>
        <v>12</v>
      </c>
      <c r="W113" s="2">
        <f>+('3 Planilla Preadjudicación OTIC'!W113)</f>
        <v>120</v>
      </c>
      <c r="X113" s="2">
        <f>+('3 Planilla Preadjudicación OTIC'!X113)</f>
        <v>4</v>
      </c>
      <c r="Y113" s="2" t="str">
        <f>+('3 Planilla Preadjudicación OTIC'!Y113)</f>
        <v>SI</v>
      </c>
      <c r="Z113" s="2" t="str">
        <f>+('3 Planilla Preadjudicación OTIC'!Z113)</f>
        <v>NO</v>
      </c>
      <c r="AA113" s="2" t="str">
        <f>+('3 Planilla Preadjudicación OTIC'!AA113)</f>
        <v>SI</v>
      </c>
      <c r="AB113" s="4" t="str">
        <f>+('3 Planilla Preadjudicación OTIC'!AB113)</f>
        <v>SE AJUSTA A PLAN FORMATIVO</v>
      </c>
      <c r="AC113" s="4" t="str">
        <f>+('3 Planilla Preadjudicación OTIC'!AC113)</f>
        <v>HOMBRES Y MUJERES DE 18 AÑOS O MAS, QUE PERTENECEN AL 80% MAS VULNERABLES, RESIDEN EN LA COMUNA DE DIEGO DE ALMAGRO Y QUE CUENTAN CON EDUCACIÓN MEDIA COMPLETA, PREFERENTEMENTE</v>
      </c>
      <c r="AD113" s="2" t="str">
        <f>+('3 Planilla Preadjudicación OTIC'!AD113)</f>
        <v>NO</v>
      </c>
      <c r="AE113" s="4">
        <f>+('3 Planilla Preadjudicación OTIC'!AE113)</f>
        <v>0</v>
      </c>
      <c r="AF113" s="2" t="str">
        <f>+('3 Planilla Preadjudicación OTIC'!AF113)</f>
        <v>CERRADA</v>
      </c>
      <c r="AG113" s="2">
        <f>+('3 Planilla Preadjudicación OTIC'!AG113)</f>
        <v>30</v>
      </c>
      <c r="AH113" s="2">
        <f>+('3 Planilla Preadjudicación OTIC'!AH113)</f>
        <v>3</v>
      </c>
      <c r="AI113" s="135" t="str">
        <f>+('3 Planilla Preadjudicación OTIC'!AI113)</f>
        <v>76048178-5</v>
      </c>
      <c r="AJ113" s="4" t="str">
        <f>+('3 Planilla Preadjudicación OTIC'!AJ113)</f>
        <v>SOCIEDAD INTELEKTAS CAPACITACIONES LIMITADA</v>
      </c>
      <c r="AK113" s="2">
        <f>+('3 Planilla Preadjudicación OTIC'!AK113)</f>
        <v>120</v>
      </c>
      <c r="AL113" s="2">
        <f>+('3 Planilla Preadjudicación OTIC'!AL113)</f>
        <v>30</v>
      </c>
      <c r="AM113" s="12">
        <f>+('3 Planilla Preadjudicación OTIC'!AM113)</f>
        <v>6373</v>
      </c>
      <c r="AN113" s="12">
        <f>+('3 Planilla Preadjudicación OTIC'!AN113)</f>
        <v>100000</v>
      </c>
      <c r="AO113" s="12">
        <f>+('3 Planilla Preadjudicación OTIC'!AO113)</f>
        <v>0</v>
      </c>
      <c r="AP113" s="12">
        <f>+('3 Planilla Preadjudicación OTIC'!AP113)</f>
        <v>7647600</v>
      </c>
      <c r="AQ113" s="12">
        <f>+('3 Planilla Preadjudicación OTIC'!AQ113)</f>
        <v>1200000</v>
      </c>
      <c r="AR113" s="12">
        <f>+('3 Planilla Preadjudicación OTIC'!AR113)</f>
        <v>1000000</v>
      </c>
      <c r="AS113" s="12">
        <f>+('3 Planilla Preadjudicación OTIC'!AS113)</f>
        <v>0</v>
      </c>
      <c r="AT113" s="12">
        <f>+('3 Planilla Preadjudicación OTIC'!AT113)</f>
        <v>0</v>
      </c>
      <c r="AU113" s="12">
        <f>+('3 Planilla Preadjudicación OTIC'!AU113)</f>
        <v>9847600</v>
      </c>
      <c r="AV113" s="2" t="str">
        <f>+('3 Planilla Preadjudicación OTIC'!AV113)</f>
        <v>SI</v>
      </c>
      <c r="AW113" s="4">
        <f>+('3 Planilla Preadjudicación OTIC'!AW113)</f>
        <v>0</v>
      </c>
      <c r="AX113" s="2">
        <f>+('3 Planilla Preadjudicación OTIC'!AX113)</f>
        <v>7</v>
      </c>
      <c r="AY113" s="2">
        <f>+('3 Planilla Preadjudicación OTIC'!AY113)</f>
        <v>7</v>
      </c>
      <c r="AZ113" s="2">
        <f>+('3 Planilla Preadjudicación OTIC'!AZ113)</f>
        <v>0</v>
      </c>
      <c r="BA113" s="2">
        <f>+('3 Planilla Preadjudicación OTIC'!BA113)</f>
        <v>0</v>
      </c>
      <c r="BB113" s="2">
        <f>+('3 Planilla Preadjudicación OTIC'!BB113)</f>
        <v>0</v>
      </c>
      <c r="BC113" s="2">
        <f>+('3 Planilla Preadjudicación OTIC'!BC113)</f>
        <v>0</v>
      </c>
      <c r="BD113" s="2">
        <f>+('3 Planilla Preadjudicación OTIC'!BD113)</f>
        <v>0</v>
      </c>
      <c r="BE113" s="2">
        <f>+('3 Planilla Preadjudicación OTIC'!BE113)</f>
        <v>0</v>
      </c>
      <c r="BF113" s="2">
        <f>+('3 Planilla Preadjudicación OTIC'!BF113)</f>
        <v>0</v>
      </c>
      <c r="BG113" s="2">
        <f>+('3 Planilla Preadjudicación OTIC'!BG113)</f>
        <v>7</v>
      </c>
      <c r="BH113" s="2">
        <f>+('3 Planilla Preadjudicación OTIC'!BH113)</f>
        <v>7</v>
      </c>
      <c r="BI113" s="2">
        <f>+('3 Planilla Preadjudicación OTIC'!BI113)</f>
        <v>7</v>
      </c>
      <c r="BJ113" s="2">
        <f>+('3 Planilla Preadjudicación OTIC'!BJ113)</f>
        <v>7</v>
      </c>
      <c r="BK113" s="2">
        <f>+('3 Planilla Preadjudicación OTIC'!BK113)</f>
        <v>7</v>
      </c>
      <c r="BL113" s="2">
        <f>+('3 Planilla Preadjudicación OTIC'!BL113)</f>
        <v>7</v>
      </c>
      <c r="BM113" s="104">
        <f>ROUND(('3 Planilla Preadjudicación OTIC'!BM113),1)</f>
        <v>7</v>
      </c>
      <c r="BN113" s="4" t="str">
        <f>+('3 Planilla Preadjudicación OTIC'!BN113)</f>
        <v>SI</v>
      </c>
      <c r="BO113" s="4" t="str">
        <f>+('3 Planilla Preadjudicación OTIC'!BO113)</f>
        <v>MARCELO JACOBSEN ALAMOS</v>
      </c>
      <c r="BP113" s="4" t="str">
        <f>+('3 Planilla Preadjudicación OTIC'!BP113)</f>
        <v>marcelojacobsenalamos@gmail.com</v>
      </c>
      <c r="BQ113" s="4">
        <f>+('3 Planilla Preadjudicación OTIC'!BQ113)</f>
        <v>227925071</v>
      </c>
      <c r="BR113" s="4" t="str">
        <f>+('3 Planilla Preadjudicación OTIC'!BR113)</f>
        <v>Agua Dulce s/n Villa Portal del Inca, Diego de Almagro</v>
      </c>
      <c r="BS113" s="4" t="str">
        <f>+('3 Planilla Preadjudicación OTIC'!BS113)</f>
        <v>Capacitar en prácticas seguras y responsables para la manipulación de alimentos, conforme a la normativa sanitaria vigente y los estándares de calidad.</v>
      </c>
      <c r="BT113" s="4" t="str">
        <f>+('3 Planilla Preadjudicación OTIC'!BT113)</f>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v>
      </c>
      <c r="BU113" s="85">
        <f>IF(VLOOKUP(A113,'BD OFICIAL'!$A$1:$AL$2098,7,0)=D113,0,1)</f>
        <v>0</v>
      </c>
      <c r="BV113" s="85">
        <f>IF(VLOOKUP(A113,'BD OFICIAL'!$A$1:$AL$2098,11,0)=J113,0,1)</f>
        <v>0</v>
      </c>
      <c r="BW113" s="85">
        <f>IF(VLOOKUP(A113,'BD OFICIAL'!$A$1:$AL$2098,13,0)=L113,0,1)</f>
        <v>0</v>
      </c>
      <c r="BX113" s="2">
        <f>IF(VLOOKUP(A113,'BD OFICIAL'!$A$1:$AL$2098,16,0)=O113,0,1)</f>
        <v>0</v>
      </c>
      <c r="BY113" s="2">
        <f>IF(VLOOKUP(A113,'BD OFICIAL'!$A$1:$AL$2098,17,0)=P113,0,1)</f>
        <v>0</v>
      </c>
      <c r="BZ113" s="2">
        <f>IF(VLOOKUP(A113,'BD OFICIAL'!$A$1:$AL$2098,19,0)=R113,0,1)</f>
        <v>0</v>
      </c>
      <c r="CA113" s="2">
        <f>IF(VLOOKUP(A113,'BD OFICIAL'!$A$1:$AL$2098,21,0)=T113,0,1)</f>
        <v>0</v>
      </c>
      <c r="CB113" s="2">
        <f>IF(VLOOKUP(A113,'BD OFICIAL'!$A$1:$AL$2098,24,0)=AK113,0,1)</f>
        <v>0</v>
      </c>
      <c r="CC113" s="2">
        <f>IF(VLOOKUP(A113,'BD OFICIAL'!$A$1:$AL$2098,25,0)=X113,0,1)</f>
        <v>0</v>
      </c>
      <c r="CD113" s="2">
        <f>IF(VLOOKUP(A113,'BD OFICIAL'!$A$1:$AL$2098,26,0)=Y113,0,1)</f>
        <v>0</v>
      </c>
      <c r="CE113" s="2">
        <f>IF(VLOOKUP(A113,'BD OFICIAL'!$A$1:$AL$2098,27,0)=Z113,0,1)</f>
        <v>0</v>
      </c>
      <c r="CF113" s="2">
        <f>IF(VLOOKUP(A113,'BD OFICIAL'!$A$1:$AL$2098,28,0)=AA113,0,1)</f>
        <v>0</v>
      </c>
      <c r="CG113" s="2">
        <f>IF(VLOOKUP(A113,'BD OFICIAL'!$A$1:$AL$2098,33,0)=AF113,0,1)</f>
        <v>0</v>
      </c>
      <c r="CH113" s="2">
        <f>IF(VLOOKUP(A113,'BD OFICIAL'!$A$1:$AL$2098,35,0)=AH113,0,1)</f>
        <v>0</v>
      </c>
      <c r="CI113" s="85">
        <f>IF(VLOOKUP(A113,'BD OFICIAL'!$A$1:$AL$2098,34,0)=AL113,0,1)</f>
        <v>0</v>
      </c>
      <c r="CJ113" s="12">
        <f>VLOOKUP(A113,'BD OFICIAL'!$A$1:$AM$2098,36,0)*AM113-AP113</f>
        <v>0</v>
      </c>
      <c r="CK113" s="85" t="str">
        <f t="shared" si="54"/>
        <v>SHMAN</v>
      </c>
      <c r="CL113" s="85" t="str">
        <f t="shared" si="55"/>
        <v>SI</v>
      </c>
      <c r="CM113" s="85" t="str">
        <f t="shared" si="69"/>
        <v>NO</v>
      </c>
      <c r="CN113" s="31">
        <f t="shared" si="70"/>
        <v>0</v>
      </c>
      <c r="CO113" s="31">
        <f t="shared" si="56"/>
        <v>0</v>
      </c>
      <c r="CP113" s="31">
        <f t="shared" si="71"/>
        <v>0</v>
      </c>
      <c r="CQ113" s="31">
        <f>IF(Y113="NO",0,IF(Y113="SI",IF(VLOOKUP(A113,'BD OFICIAL'!$A:$AO,40,0)=AQ113,0,1)))</f>
        <v>0</v>
      </c>
      <c r="CR113" s="31">
        <f>IF(Z113="NO",0,IF(Z113="SI",IF(VLOOKUP(B113,'BD OFICIAL'!$A:$AO,41,0)=AS113,0,1)))</f>
        <v>0</v>
      </c>
      <c r="CS113" s="31">
        <f t="shared" si="57"/>
        <v>0</v>
      </c>
      <c r="CT113" s="31">
        <f t="shared" si="58"/>
        <v>0</v>
      </c>
      <c r="CU113" s="31">
        <f>IF(VLOOKUP(A113,'BD OFICIAL'!$A$1:$AL$1056,31,0)="SI",IF(AT113&gt;0,0,1),IF(AT113=0,0,1))</f>
        <v>0</v>
      </c>
      <c r="CV113" s="31">
        <f t="shared" si="59"/>
        <v>0</v>
      </c>
      <c r="CW113" s="31">
        <f t="shared" si="72"/>
        <v>0</v>
      </c>
      <c r="CX113" s="85" t="str">
        <f t="shared" si="73"/>
        <v>SI</v>
      </c>
      <c r="CY113" s="31">
        <f t="shared" si="74"/>
        <v>0</v>
      </c>
      <c r="CZ113" s="85" t="str">
        <f>IF(ISERROR(VLOOKUP(AI113,EXPERIENCIA!$A$1:$C$2100,1,0)),"NO","SI")</f>
        <v>SI</v>
      </c>
      <c r="DA113" s="85">
        <f>IF(CX113="no","NO APLICA",IF(AX113=0,"ERROR NOTA",IF(AND(AX113&gt;1,CZ113="NO"),"ERROR NOTA",IF(AND(CZ113="NO",AX113=1),0,IF(VLOOKUP(AI113,EXPERIENCIA!$A$1:$C$2100,3,0)=AX113,0,"ERROR NOTA")))))</f>
        <v>0</v>
      </c>
      <c r="DB113" s="85" t="str">
        <f>IF(ISERROR(VLOOKUP(AI113,COMPORTAMIENTO!$A$1:$C$2100,1,0)),"NO","SI")</f>
        <v>SI</v>
      </c>
      <c r="DC113" s="85">
        <f>IF(CX113="NO","NO APLICA",IF(AY113=0,"ERROR NOTA",IF(AND(DB113="NO",AY113=7),0,IF(VLOOKUP(AI113,COMPORTAMIENTO!$A$2:$H$2100,8,0)=AY113,0,"ERROR NOTA"))))</f>
        <v>0</v>
      </c>
      <c r="DD113" s="104">
        <f t="shared" si="75"/>
        <v>0.70000000000000007</v>
      </c>
      <c r="DE113" s="104">
        <f t="shared" si="76"/>
        <v>0.70000000000000007</v>
      </c>
      <c r="DF113" s="85" t="str">
        <f t="shared" si="60"/>
        <v>SI</v>
      </c>
      <c r="DG113" s="85">
        <f t="shared" si="77"/>
        <v>0</v>
      </c>
      <c r="DH113" s="85">
        <f t="shared" si="78"/>
        <v>0</v>
      </c>
      <c r="DI113" s="85">
        <f t="shared" si="79"/>
        <v>0</v>
      </c>
      <c r="DJ113" s="12">
        <f t="shared" si="80"/>
        <v>7.0000000000000009</v>
      </c>
      <c r="DK113" s="7">
        <f t="shared" si="81"/>
        <v>7.0000000000000009</v>
      </c>
      <c r="DL113" s="12">
        <f t="shared" si="61"/>
        <v>6373</v>
      </c>
      <c r="DM113" s="12">
        <f>VLOOKUP(A113,'5 TD'!$A:$B,2,0)</f>
        <v>6373</v>
      </c>
      <c r="DN113" s="7">
        <f t="shared" si="62"/>
        <v>7</v>
      </c>
      <c r="DO113" s="85" t="str">
        <f t="shared" si="82"/>
        <v>APROBADO</v>
      </c>
      <c r="DP113" s="85" t="str">
        <f t="shared" si="83"/>
        <v>APROBADO</v>
      </c>
      <c r="DQ113" s="7">
        <f t="shared" si="84"/>
        <v>7</v>
      </c>
      <c r="DR113" s="85" t="str">
        <f t="shared" si="63"/>
        <v>APROBADO</v>
      </c>
      <c r="DS113" s="2" t="str">
        <f>+('3 Planilla Preadjudicación OTIC'!BN113)</f>
        <v>SI</v>
      </c>
      <c r="DT113" s="2">
        <f>IF(DR113="APROBADO",VLOOKUP(A113,'5 TD'!$D$3:$E$270,2,0),"NO APLICA")</f>
        <v>7</v>
      </c>
      <c r="DU113" s="2" t="str">
        <f t="shared" si="64"/>
        <v>SI</v>
      </c>
      <c r="DV113" s="2">
        <f>IF(DU113="SI",VLOOKUP(A113,'5 TD'!$G$3:$H$270,2,0),"NO APLICA ")</f>
        <v>7.0000000000000009</v>
      </c>
      <c r="DW113" s="2" t="str">
        <f t="shared" si="65"/>
        <v>SI</v>
      </c>
      <c r="DX113" s="2">
        <f>IF(DW113="SI",VLOOKUP(A113,'5 TD'!$J$4:$K$472,2,0),"NO APLICA")</f>
        <v>7</v>
      </c>
      <c r="DY113" s="2" t="str">
        <f t="shared" si="66"/>
        <v>SI</v>
      </c>
      <c r="DZ113" s="7">
        <f>IF(DY113="SI",VLOOKUP(A113,'5 TD'!$M$4:$N$350,2,0),"NO APLICA")</f>
        <v>7</v>
      </c>
      <c r="EA113" s="2" t="str">
        <f t="shared" si="67"/>
        <v>SI</v>
      </c>
      <c r="EB113" s="12">
        <f t="shared" si="68"/>
        <v>6373</v>
      </c>
      <c r="EC113" s="12">
        <f>IF(EA113="SI",VLOOKUP(A113,'5 TD'!$V$4:$W$479,2,0),"NO APLICA")</f>
        <v>6373</v>
      </c>
      <c r="ED113" s="2" t="str">
        <f t="shared" si="85"/>
        <v>SI</v>
      </c>
      <c r="EE113" s="79">
        <f>IF(ED113="SI",VLOOKUP(AI113,COMPORTAMIENTO!$A$1:$H$2100,7,0),"NO APLICA")</f>
        <v>0.25</v>
      </c>
      <c r="EF113" s="12">
        <f>IF(ED113="SI",VLOOKUP(A113,'5 TD'!$P$2:$Q$479,2,0),"NO APLICA")</f>
        <v>0.25</v>
      </c>
      <c r="EG113" s="2" t="str">
        <f t="shared" si="86"/>
        <v>SI</v>
      </c>
      <c r="EH113" s="2">
        <f>IF(CZ113="no",0,VLOOKUP(AI113,EXPERIENCIA!$A$1:$C$2100,2,0))</f>
        <v>80</v>
      </c>
      <c r="EI113" s="2">
        <f>IF(CZ113="si",VLOOKUP(A113,'5 TD'!$S$3:$T$2103,2,0),0)</f>
        <v>80</v>
      </c>
      <c r="EJ113" s="2" t="str">
        <f t="shared" si="87"/>
        <v>SI</v>
      </c>
      <c r="EK113" s="2">
        <f>+('3 Planilla Preadjudicación OTIC'!BU113)</f>
        <v>0</v>
      </c>
      <c r="EL113" s="4"/>
      <c r="EM113" s="3"/>
      <c r="EN113" s="3"/>
      <c r="EO113" s="86" t="s">
        <v>64</v>
      </c>
      <c r="EQ113" s="86"/>
    </row>
    <row r="114" spans="1:147" ht="15" customHeight="1" x14ac:dyDescent="0.3">
      <c r="A114" s="2">
        <f>+('3 Planilla Preadjudicación OTIC'!A114)</f>
        <v>14298</v>
      </c>
      <c r="B114" s="2" t="str">
        <f>+('3 Planilla Preadjudicación OTIC'!B114)</f>
        <v>65181652-1</v>
      </c>
      <c r="C114" s="4">
        <f>+('3 Planilla Preadjudicación OTIC'!E114)</f>
        <v>2025</v>
      </c>
      <c r="D114" s="4" t="str">
        <f>+('3 Planilla Preadjudicación OTIC'!F114)</f>
        <v>MANDATO</v>
      </c>
      <c r="E114" s="4" t="str">
        <f>+('3 Planilla Preadjudicación OTIC'!G114)</f>
        <v>65073010-0</v>
      </c>
      <c r="F114" s="4" t="str">
        <f>+('3 Planilla Preadjudicación OTIC'!H114)</f>
        <v>CORPORACIÓN DE EDUCACIÓN Y SALUD PARA EL SÍNDROME DE DOWN, EDUDOWN</v>
      </c>
      <c r="G114" s="4"/>
      <c r="H114" s="4"/>
      <c r="I114" s="4" t="str">
        <f>+('3 Planilla Preadjudicación OTIC'!I114)</f>
        <v>CAPACITACIÓN LABORAL PARA EL TRABAJO</v>
      </c>
      <c r="J114" s="4" t="str">
        <f>+('3 Planilla Preadjudicación OTIC'!J114)</f>
        <v>SIN PLAN FORMATIVO</v>
      </c>
      <c r="K114" s="4" t="str">
        <f>+('3 Planilla Preadjudicación OTIC'!K114)</f>
        <v>PLANIFICACIÓN DEL PROYECTO OCUPACIONAL</v>
      </c>
      <c r="L114" s="4" t="str">
        <f>+('3 Planilla Preadjudicación OTIC'!L114)</f>
        <v>PF0920</v>
      </c>
      <c r="M114" s="2">
        <f>+('3 Planilla Preadjudicación OTIC'!M114)</f>
        <v>13</v>
      </c>
      <c r="N114" s="4" t="str">
        <f>+('3 Planilla Preadjudicación OTIC'!N114)</f>
        <v>METROPOLITANA</v>
      </c>
      <c r="O114" s="4" t="str">
        <f>+('3 Planilla Preadjudicación OTIC'!O114)</f>
        <v>SAN BERNARDO</v>
      </c>
      <c r="P114" s="4" t="str">
        <f>+('3 Planilla Preadjudicación OTIC'!P114)</f>
        <v>PERSONAS DE 18 AÑOS O MÁS, EN SITUACIÓN DE DISCAPACIDAD.</v>
      </c>
      <c r="Q114" s="4" t="str">
        <f>+('3 Planilla Preadjudicación OTIC'!Q114)</f>
        <v>PRESENCIAL</v>
      </c>
      <c r="R114" s="4" t="str">
        <f>+('3 Planilla Preadjudicación OTIC'!R114)</f>
        <v>DEPENDIENTE</v>
      </c>
      <c r="S114" s="4">
        <f>+('3 Planilla Preadjudicación OTIC'!S114)</f>
        <v>48</v>
      </c>
      <c r="T114" s="2">
        <f>+('3 Planilla Preadjudicación OTIC'!T114)</f>
        <v>15</v>
      </c>
      <c r="U114" s="2">
        <f>+('3 Planilla Preadjudicación OTIC'!U114)</f>
        <v>0</v>
      </c>
      <c r="V114" s="2">
        <f>+('3 Planilla Preadjudicación OTIC'!V114)</f>
        <v>12</v>
      </c>
      <c r="W114" s="2">
        <f>+('3 Planilla Preadjudicación OTIC'!W114)</f>
        <v>192</v>
      </c>
      <c r="X114" s="2">
        <f>+('3 Planilla Preadjudicación OTIC'!X114)</f>
        <v>4</v>
      </c>
      <c r="Y114" s="2" t="str">
        <f>+('3 Planilla Preadjudicación OTIC'!Y114)</f>
        <v>SI</v>
      </c>
      <c r="Z114" s="2" t="str">
        <f>+('3 Planilla Preadjudicación OTIC'!Z114)</f>
        <v>NO</v>
      </c>
      <c r="AA114" s="2" t="str">
        <f>+('3 Planilla Preadjudicación OTIC'!AA114)</f>
        <v>NO</v>
      </c>
      <c r="AB114" s="4" t="str">
        <f>+('3 Planilla Preadjudicación OTIC'!AB114)</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114" s="4" t="str">
        <f>+('3 Planilla Preadjudicación OTIC'!AC114)</f>
        <v>PERSONAS EN SITUACIÓN DE DISCAPACIDAD, DE 18 AÑOS O MÁS, QUE SE ATIENDEN EN EDUDOWN, HOMBRES Y MUJERES, QUE TIENEN O NO EXPERIENCIA LABORAL, RESIDENTES DE LA REGIÓN METROPOLITANA Y QUE BUSCAN CON LA CAPACITACIÓN INSERTARSE AL MUNDO LABORAL.</v>
      </c>
      <c r="AD114" s="2" t="str">
        <f>+('3 Planilla Preadjudicación OTIC'!AD114)</f>
        <v>NO</v>
      </c>
      <c r="AE114" s="4">
        <f>+('3 Planilla Preadjudicación OTIC'!AE114)</f>
        <v>0</v>
      </c>
      <c r="AF114" s="2" t="str">
        <f>+('3 Planilla Preadjudicación OTIC'!AF114)</f>
        <v>CERRADA</v>
      </c>
      <c r="AG114" s="2">
        <f>+('3 Planilla Preadjudicación OTIC'!AG114)</f>
        <v>48</v>
      </c>
      <c r="AH114" s="2">
        <f>+('3 Planilla Preadjudicación OTIC'!AH114)</f>
        <v>1</v>
      </c>
      <c r="AI114" s="135" t="str">
        <f>+('3 Planilla Preadjudicación OTIC'!AI114)</f>
        <v>77825617-7</v>
      </c>
      <c r="AJ114" s="4" t="str">
        <f>+('3 Planilla Preadjudicación OTIC'!AJ114)</f>
        <v>Edudown capacitaciones spa</v>
      </c>
      <c r="AK114" s="2">
        <f>+('3 Planilla Preadjudicación OTIC'!AK114)</f>
        <v>192</v>
      </c>
      <c r="AL114" s="2">
        <f>+('3 Planilla Preadjudicación OTIC'!AL114)</f>
        <v>48</v>
      </c>
      <c r="AM114" s="12">
        <f>+('3 Planilla Preadjudicación OTIC'!AM114)</f>
        <v>4130</v>
      </c>
      <c r="AN114" s="12">
        <f>+('3 Planilla Preadjudicación OTIC'!AN114)</f>
        <v>0</v>
      </c>
      <c r="AO114" s="12">
        <f>+('3 Planilla Preadjudicación OTIC'!AO114)</f>
        <v>0</v>
      </c>
      <c r="AP114" s="12">
        <f>+('3 Planilla Preadjudicación OTIC'!AP114)</f>
        <v>11894400</v>
      </c>
      <c r="AQ114" s="12">
        <f>+('3 Planilla Preadjudicación OTIC'!AQ114)</f>
        <v>2880000</v>
      </c>
      <c r="AR114" s="12">
        <f>+('3 Planilla Preadjudicación OTIC'!AR114)</f>
        <v>0</v>
      </c>
      <c r="AS114" s="12">
        <f>+('3 Planilla Preadjudicación OTIC'!AS114)</f>
        <v>0</v>
      </c>
      <c r="AT114" s="12">
        <f>+('3 Planilla Preadjudicación OTIC'!AT114)</f>
        <v>0</v>
      </c>
      <c r="AU114" s="12">
        <f>+('3 Planilla Preadjudicación OTIC'!AU114)</f>
        <v>14774400</v>
      </c>
      <c r="AV114" s="2" t="str">
        <f>+('3 Planilla Preadjudicación OTIC'!AV114)</f>
        <v>SI</v>
      </c>
      <c r="AW114" s="4">
        <f>+('3 Planilla Preadjudicación OTIC'!AW114)</f>
        <v>0</v>
      </c>
      <c r="AX114" s="2">
        <f>+('3 Planilla Preadjudicación OTIC'!AX114)</f>
        <v>1</v>
      </c>
      <c r="AY114" s="2">
        <f>+('3 Planilla Preadjudicación OTIC'!AY114)</f>
        <v>7</v>
      </c>
      <c r="AZ114" s="2">
        <f>+('3 Planilla Preadjudicación OTIC'!AZ114)</f>
        <v>7</v>
      </c>
      <c r="BA114" s="2">
        <f>+('3 Planilla Preadjudicación OTIC'!BA114)</f>
        <v>7</v>
      </c>
      <c r="BB114" s="2">
        <f>+('3 Planilla Preadjudicación OTIC'!BB114)</f>
        <v>7</v>
      </c>
      <c r="BC114" s="2">
        <f>+('3 Planilla Preadjudicación OTIC'!BC114)</f>
        <v>7</v>
      </c>
      <c r="BD114" s="2">
        <f>+('3 Planilla Preadjudicación OTIC'!BD114)</f>
        <v>7</v>
      </c>
      <c r="BE114" s="2">
        <f>+('3 Planilla Preadjudicación OTIC'!BE114)</f>
        <v>7</v>
      </c>
      <c r="BF114" s="2">
        <f>+('3 Planilla Preadjudicación OTIC'!BF114)</f>
        <v>7</v>
      </c>
      <c r="BG114" s="2">
        <f>+('3 Planilla Preadjudicación OTIC'!BG114)</f>
        <v>7</v>
      </c>
      <c r="BH114" s="2">
        <f>+('3 Planilla Preadjudicación OTIC'!BH114)</f>
        <v>7</v>
      </c>
      <c r="BI114" s="2">
        <f>+('3 Planilla Preadjudicación OTIC'!BI114)</f>
        <v>5</v>
      </c>
      <c r="BJ114" s="2">
        <f>+('3 Planilla Preadjudicación OTIC'!BJ114)</f>
        <v>5</v>
      </c>
      <c r="BK114" s="2">
        <f>+('3 Planilla Preadjudicación OTIC'!BK114)</f>
        <v>5</v>
      </c>
      <c r="BL114" s="2">
        <f>+('3 Planilla Preadjudicación OTIC'!BL114)</f>
        <v>7</v>
      </c>
      <c r="BM114" s="104">
        <f>ROUND(('3 Planilla Preadjudicación OTIC'!BM114),1)</f>
        <v>6.1</v>
      </c>
      <c r="BN114" s="4" t="str">
        <f>+('3 Planilla Preadjudicación OTIC'!BN114)</f>
        <v>NO</v>
      </c>
      <c r="BO114" s="4">
        <f>+('3 Planilla Preadjudicación OTIC'!BO114)</f>
        <v>0</v>
      </c>
      <c r="BP114" s="4">
        <f>+('3 Planilla Preadjudicación OTIC'!BP114)</f>
        <v>0</v>
      </c>
      <c r="BQ114" s="4">
        <f>+('3 Planilla Preadjudicación OTIC'!BQ114)</f>
        <v>0</v>
      </c>
      <c r="BR114" s="4">
        <f>+('3 Planilla Preadjudicación OTIC'!BR114)</f>
        <v>0</v>
      </c>
      <c r="BS114" s="4">
        <f>+('3 Planilla Preadjudicación OTIC'!BS114)</f>
        <v>0</v>
      </c>
      <c r="BT114" s="4">
        <f>+('3 Planilla Preadjudicación OTIC'!BT114)</f>
        <v>0</v>
      </c>
      <c r="BU114" s="85">
        <f>IF(VLOOKUP(A114,'BD OFICIAL'!$A$1:$AL$2098,7,0)=D114,0,1)</f>
        <v>0</v>
      </c>
      <c r="BV114" s="85">
        <f>IF(VLOOKUP(A114,'BD OFICIAL'!$A$1:$AL$2098,11,0)=J114,0,1)</f>
        <v>0</v>
      </c>
      <c r="BW114" s="85">
        <f>IF(VLOOKUP(A114,'BD OFICIAL'!$A$1:$AL$2098,13,0)=L114,0,1)</f>
        <v>0</v>
      </c>
      <c r="BX114" s="2">
        <f>IF(VLOOKUP(A114,'BD OFICIAL'!$A$1:$AL$2098,16,0)=O114,0,1)</f>
        <v>0</v>
      </c>
      <c r="BY114" s="2">
        <f>IF(VLOOKUP(A114,'BD OFICIAL'!$A$1:$AL$2098,17,0)=P114,0,1)</f>
        <v>0</v>
      </c>
      <c r="BZ114" s="2">
        <f>IF(VLOOKUP(A114,'BD OFICIAL'!$A$1:$AL$2098,19,0)=R114,0,1)</f>
        <v>0</v>
      </c>
      <c r="CA114" s="2">
        <f>IF(VLOOKUP(A114,'BD OFICIAL'!$A$1:$AL$2098,21,0)=T114,0,1)</f>
        <v>0</v>
      </c>
      <c r="CB114" s="2">
        <f>IF(VLOOKUP(A114,'BD OFICIAL'!$A$1:$AL$2098,24,0)=AK114,0,1)</f>
        <v>0</v>
      </c>
      <c r="CC114" s="2">
        <f>IF(VLOOKUP(A114,'BD OFICIAL'!$A$1:$AL$2098,25,0)=X114,0,1)</f>
        <v>0</v>
      </c>
      <c r="CD114" s="2">
        <f>IF(VLOOKUP(A114,'BD OFICIAL'!$A$1:$AL$2098,26,0)=Y114,0,1)</f>
        <v>0</v>
      </c>
      <c r="CE114" s="2">
        <f>IF(VLOOKUP(A114,'BD OFICIAL'!$A$1:$AL$2098,27,0)=Z114,0,1)</f>
        <v>0</v>
      </c>
      <c r="CF114" s="2">
        <f>IF(VLOOKUP(A114,'BD OFICIAL'!$A$1:$AL$2098,28,0)=AA114,0,1)</f>
        <v>0</v>
      </c>
      <c r="CG114" s="2">
        <f>IF(VLOOKUP(A114,'BD OFICIAL'!$A$1:$AL$2098,33,0)=AF114,0,1)</f>
        <v>0</v>
      </c>
      <c r="CH114" s="2">
        <f>IF(VLOOKUP(A114,'BD OFICIAL'!$A$1:$AL$2098,35,0)=AH114,0,1)</f>
        <v>0</v>
      </c>
      <c r="CI114" s="85">
        <f>IF(VLOOKUP(A114,'BD OFICIAL'!$A$1:$AL$2098,34,0)=AL114,0,1)</f>
        <v>0</v>
      </c>
      <c r="CJ114" s="12">
        <f>VLOOKUP(A114,'BD OFICIAL'!$A$1:$AM$2098,36,0)*AM114-AP114</f>
        <v>0</v>
      </c>
      <c r="CK114" s="85" t="str">
        <f t="shared" si="54"/>
        <v>SSH</v>
      </c>
      <c r="CL114" s="85" t="str">
        <f t="shared" si="55"/>
        <v>NO</v>
      </c>
      <c r="CM114" s="85" t="str">
        <f t="shared" si="69"/>
        <v>SI</v>
      </c>
      <c r="CN114" s="31">
        <f t="shared" si="70"/>
        <v>0</v>
      </c>
      <c r="CO114" s="31">
        <f t="shared" si="56"/>
        <v>0</v>
      </c>
      <c r="CP114" s="31">
        <f t="shared" si="71"/>
        <v>0</v>
      </c>
      <c r="CQ114" s="31">
        <f>IF(Y114="NO",0,IF(Y114="SI",IF(VLOOKUP(A114,'BD OFICIAL'!$A:$AO,40,0)=AQ114,0,1)))</f>
        <v>0</v>
      </c>
      <c r="CR114" s="31">
        <f>IF(Z114="NO",0,IF(Z114="SI",IF(VLOOKUP(B114,'BD OFICIAL'!$A:$AO,41,0)=AS114,0,1)))</f>
        <v>0</v>
      </c>
      <c r="CS114" s="31">
        <f t="shared" si="57"/>
        <v>0</v>
      </c>
      <c r="CT114" s="31">
        <f t="shared" si="58"/>
        <v>0</v>
      </c>
      <c r="CU114" s="31">
        <f>IF(VLOOKUP(A114,'BD OFICIAL'!$A$1:$AL$1056,31,0)="SI",IF(AT114&gt;0,0,1),IF(AT114=0,0,1))</f>
        <v>0</v>
      </c>
      <c r="CV114" s="31">
        <f t="shared" si="59"/>
        <v>0</v>
      </c>
      <c r="CW114" s="31">
        <f t="shared" si="72"/>
        <v>0</v>
      </c>
      <c r="CX114" s="85" t="str">
        <f t="shared" si="73"/>
        <v>SI</v>
      </c>
      <c r="CY114" s="31">
        <f t="shared" si="74"/>
        <v>0</v>
      </c>
      <c r="CZ114" s="85" t="str">
        <f>IF(ISERROR(VLOOKUP(AI114,EXPERIENCIA!$A$1:$C$2100,1,0)),"NO","SI")</f>
        <v>NO</v>
      </c>
      <c r="DA114" s="85">
        <f>IF(CX114="no","NO APLICA",IF(AX114=0,"ERROR NOTA",IF(AND(AX114&gt;1,CZ114="NO"),"ERROR NOTA",IF(AND(CZ114="NO",AX114=1),0,IF(VLOOKUP(AI114,EXPERIENCIA!$A$1:$C$2100,3,0)=AX114,0,"ERROR NOTA")))))</f>
        <v>0</v>
      </c>
      <c r="DB114" s="85" t="str">
        <f>IF(ISERROR(VLOOKUP(AI114,COMPORTAMIENTO!$A$1:$C$2100,1,0)),"NO","SI")</f>
        <v>SI</v>
      </c>
      <c r="DC114" s="85">
        <f>IF(CX114="NO","NO APLICA",IF(AY114=0,"ERROR NOTA",IF(AND(DB114="NO",AY114=7),0,IF(VLOOKUP(AI114,COMPORTAMIENTO!$A$2:$H$2100,8,0)=AY114,0,"ERROR NOTA"))))</f>
        <v>0</v>
      </c>
      <c r="DD114" s="104">
        <f t="shared" si="75"/>
        <v>0.1</v>
      </c>
      <c r="DE114" s="104">
        <f t="shared" si="76"/>
        <v>0.70000000000000007</v>
      </c>
      <c r="DF114" s="85" t="str">
        <f t="shared" si="60"/>
        <v>NO</v>
      </c>
      <c r="DG114" s="85">
        <f t="shared" si="77"/>
        <v>7</v>
      </c>
      <c r="DH114" s="85">
        <f t="shared" si="78"/>
        <v>7</v>
      </c>
      <c r="DI114" s="85">
        <f t="shared" si="79"/>
        <v>7</v>
      </c>
      <c r="DJ114" s="12">
        <f t="shared" si="80"/>
        <v>6.2</v>
      </c>
      <c r="DK114" s="7">
        <f t="shared" si="81"/>
        <v>6.5600000000000005</v>
      </c>
      <c r="DL114" s="12">
        <f t="shared" si="61"/>
        <v>4130</v>
      </c>
      <c r="DM114" s="12">
        <f>VLOOKUP(A114,'5 TD'!$A:$B,2,0)</f>
        <v>4130</v>
      </c>
      <c r="DN114" s="7">
        <f t="shared" si="62"/>
        <v>7</v>
      </c>
      <c r="DO114" s="85" t="str">
        <f t="shared" si="82"/>
        <v>APROBADO</v>
      </c>
      <c r="DP114" s="85" t="str">
        <f t="shared" si="83"/>
        <v>APROBADO</v>
      </c>
      <c r="DQ114" s="7">
        <f t="shared" si="84"/>
        <v>6.1</v>
      </c>
      <c r="DR114" s="85" t="str">
        <f t="shared" si="63"/>
        <v>APROBADO</v>
      </c>
      <c r="DS114" s="2" t="str">
        <f>+('3 Planilla Preadjudicación OTIC'!BN114)</f>
        <v>NO</v>
      </c>
      <c r="DT114" s="2">
        <f>IF(DR114="APROBADO",VLOOKUP(A114,'5 TD'!$D$3:$E$270,2,0),"NO APLICA")</f>
        <v>6.8</v>
      </c>
      <c r="DU114" s="2" t="str">
        <f t="shared" si="64"/>
        <v>NO</v>
      </c>
      <c r="DV114" s="2" t="str">
        <f>IF(DU114="SI",VLOOKUP(A114,'5 TD'!$G$3:$H$270,2,0),"NO APLICA ")</f>
        <v xml:space="preserve">NO APLICA </v>
      </c>
      <c r="DW114" s="2" t="str">
        <f t="shared" si="65"/>
        <v>NO</v>
      </c>
      <c r="DX114" s="2" t="str">
        <f>IF(DW114="SI",VLOOKUP(A114,'5 TD'!$J$4:$K$472,2,0),"NO APLICA")</f>
        <v>NO APLICA</v>
      </c>
      <c r="DY114" s="2" t="str">
        <f t="shared" si="66"/>
        <v>NO APLICA</v>
      </c>
      <c r="DZ114" s="7" t="str">
        <f>IF(DY114="SI",VLOOKUP(A114,'5 TD'!$M$4:$N$350,2,0),"NO APLICA")</f>
        <v>NO APLICA</v>
      </c>
      <c r="EA114" s="2" t="str">
        <f t="shared" si="67"/>
        <v>NO APLICA</v>
      </c>
      <c r="EB114" s="12" t="str">
        <f t="shared" si="68"/>
        <v/>
      </c>
      <c r="EC114" s="12" t="str">
        <f>IF(EA114="SI",VLOOKUP(A114,'5 TD'!$V$4:$W$479,2,0),"NO APLICA")</f>
        <v>NO APLICA</v>
      </c>
      <c r="ED114" s="2" t="str">
        <f t="shared" si="85"/>
        <v>NO</v>
      </c>
      <c r="EE114" s="79" t="str">
        <f>IF(ED114="SI",VLOOKUP(AI114,COMPORTAMIENTO!$A$1:$H$2100,7,0),"NO APLICA")</f>
        <v>NO APLICA</v>
      </c>
      <c r="EF114" s="12" t="str">
        <f>IF(ED114="SI",VLOOKUP(A114,'5 TD'!$P$2:$Q$479,2,0),"NO APLICA")</f>
        <v>NO APLICA</v>
      </c>
      <c r="EG114" s="2" t="str">
        <f t="shared" si="86"/>
        <v>NO</v>
      </c>
      <c r="EH114" s="2">
        <f>IF(CZ114="no",0,VLOOKUP(AI114,EXPERIENCIA!$A$1:$C$2100,2,0))</f>
        <v>0</v>
      </c>
      <c r="EI114" s="2">
        <f>IF(CZ114="si",VLOOKUP(A114,'5 TD'!$S$3:$T$2103,2,0),0)</f>
        <v>0</v>
      </c>
      <c r="EJ114" s="2" t="str">
        <f t="shared" si="87"/>
        <v>SI</v>
      </c>
      <c r="EK114" s="2">
        <f>+('3 Planilla Preadjudicación OTIC'!BU114)</f>
        <v>0</v>
      </c>
      <c r="EL114" s="4"/>
      <c r="EM114" s="3"/>
      <c r="EN114" s="3"/>
      <c r="EQ114" s="86"/>
    </row>
    <row r="115" spans="1:147" ht="15" customHeight="1" x14ac:dyDescent="0.3">
      <c r="A115" s="2">
        <f>+('3 Planilla Preadjudicación OTIC'!A115)</f>
        <v>14262</v>
      </c>
      <c r="B115" s="2" t="str">
        <f>+('3 Planilla Preadjudicación OTIC'!B115)</f>
        <v>65181652-1</v>
      </c>
      <c r="C115" s="4">
        <f>+('3 Planilla Preadjudicación OTIC'!E115)</f>
        <v>2025</v>
      </c>
      <c r="D115" s="4" t="str">
        <f>+('3 Planilla Preadjudicación OTIC'!F115)</f>
        <v>MANDATO</v>
      </c>
      <c r="E115" s="4" t="str">
        <f>+('3 Planilla Preadjudicación OTIC'!G115)</f>
        <v>65073010-0</v>
      </c>
      <c r="F115" s="4" t="str">
        <f>+('3 Planilla Preadjudicación OTIC'!H115)</f>
        <v>CORPORACIÓN DE EDUCACIÓN Y SALUD PARA EL SÍNDROME DE DOWN, EDUDOWN</v>
      </c>
      <c r="G115" s="4"/>
      <c r="H115" s="4"/>
      <c r="I115" s="4" t="str">
        <f>+('3 Planilla Preadjudicación OTIC'!I115)</f>
        <v>COCINA INCLUSIVA CON APOYO</v>
      </c>
      <c r="J115" s="4" t="str">
        <f>+('3 Planilla Preadjudicación OTIC'!J115)</f>
        <v>SIN PLAN FORMATIVO</v>
      </c>
      <c r="K115" s="4" t="str">
        <f>+('3 Planilla Preadjudicación OTIC'!K115)</f>
        <v>TÉCNICAS PARA LA RESOLUCIÓN DE PROBLEMAS</v>
      </c>
      <c r="L115" s="4" t="str">
        <f>+('3 Planilla Preadjudicación OTIC'!L115)</f>
        <v>PF0922</v>
      </c>
      <c r="M115" s="2">
        <f>+('3 Planilla Preadjudicación OTIC'!M115)</f>
        <v>13</v>
      </c>
      <c r="N115" s="4" t="str">
        <f>+('3 Planilla Preadjudicación OTIC'!N115)</f>
        <v>METROPOLITANA</v>
      </c>
      <c r="O115" s="4" t="str">
        <f>+('3 Planilla Preadjudicación OTIC'!O115)</f>
        <v>SAN BERNARDO</v>
      </c>
      <c r="P115" s="4" t="str">
        <f>+('3 Planilla Preadjudicación OTIC'!P115)</f>
        <v>PERSONAS DE 18 AÑOS O MÁS, EN SITUACIÓN DE DISCAPACIDAD.</v>
      </c>
      <c r="Q115" s="4" t="str">
        <f>+('3 Planilla Preadjudicación OTIC'!Q115)</f>
        <v>PRESENCIAL</v>
      </c>
      <c r="R115" s="4" t="str">
        <f>+('3 Planilla Preadjudicación OTIC'!R115)</f>
        <v>DEPENDIENTE</v>
      </c>
      <c r="S115" s="4">
        <f>+('3 Planilla Preadjudicación OTIC'!S115)</f>
        <v>47</v>
      </c>
      <c r="T115" s="2">
        <f>+('3 Planilla Preadjudicación OTIC'!T115)</f>
        <v>15</v>
      </c>
      <c r="U115" s="2">
        <f>+('3 Planilla Preadjudicación OTIC'!U115)</f>
        <v>0</v>
      </c>
      <c r="V115" s="2">
        <f>+('3 Planilla Preadjudicación OTIC'!V115)</f>
        <v>8</v>
      </c>
      <c r="W115" s="2">
        <f>+('3 Planilla Preadjudicación OTIC'!W115)</f>
        <v>188</v>
      </c>
      <c r="X115" s="2">
        <f>+('3 Planilla Preadjudicación OTIC'!X115)</f>
        <v>4</v>
      </c>
      <c r="Y115" s="2" t="str">
        <f>+('3 Planilla Preadjudicación OTIC'!Y115)</f>
        <v>SI</v>
      </c>
      <c r="Z115" s="2" t="str">
        <f>+('3 Planilla Preadjudicación OTIC'!Z115)</f>
        <v>NO</v>
      </c>
      <c r="AA115" s="2" t="str">
        <f>+('3 Planilla Preadjudicación OTIC'!AA115)</f>
        <v>NO</v>
      </c>
      <c r="AB115" s="4" t="str">
        <f>+('3 Planilla Preadjudicación OTIC'!AB115)</f>
        <v>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v>
      </c>
      <c r="AC115" s="4" t="str">
        <f>+('3 Planilla Preadjudicación OTIC'!AC115)</f>
        <v>PERSONAS EN SITUACIÓN DE DISCAPACIDAD, DE 18 AÑOS O MÁS, QUE SE ATIENDEN EN EDUDOWN, HOMBRES Y MUJERES, QUE TIENEN O NO EXPERIENCIA LABORAL, RESIDENTES DE LA REGIÓN METROPOLITANA Y QUE BUSCAN CON LA CAPACITACIÓN INSERTARSE AL MUNDO LABORAL.</v>
      </c>
      <c r="AD115" s="2" t="str">
        <f>+('3 Planilla Preadjudicación OTIC'!AD115)</f>
        <v>NO</v>
      </c>
      <c r="AE115" s="4">
        <f>+('3 Planilla Preadjudicación OTIC'!AE115)</f>
        <v>0</v>
      </c>
      <c r="AF115" s="2" t="str">
        <f>+('3 Planilla Preadjudicación OTIC'!AF115)</f>
        <v>CERRADA</v>
      </c>
      <c r="AG115" s="2">
        <f>+('3 Planilla Preadjudicación OTIC'!AG115)</f>
        <v>47</v>
      </c>
      <c r="AH115" s="2">
        <f>+('3 Planilla Preadjudicación OTIC'!AH115)</f>
        <v>3</v>
      </c>
      <c r="AI115" s="135" t="str">
        <f>+('3 Planilla Preadjudicación OTIC'!AI115)</f>
        <v>77825617-7</v>
      </c>
      <c r="AJ115" s="4" t="str">
        <f>+('3 Planilla Preadjudicación OTIC'!AJ115)</f>
        <v>Edudown capacitaciones spa</v>
      </c>
      <c r="AK115" s="2">
        <f>+('3 Planilla Preadjudicación OTIC'!AK115)</f>
        <v>188</v>
      </c>
      <c r="AL115" s="2">
        <f>+('3 Planilla Preadjudicación OTIC'!AL115)</f>
        <v>47</v>
      </c>
      <c r="AM115" s="12">
        <f>+('3 Planilla Preadjudicación OTIC'!AM115)</f>
        <v>6373</v>
      </c>
      <c r="AN115" s="12">
        <f>+('3 Planilla Preadjudicación OTIC'!AN115)</f>
        <v>0</v>
      </c>
      <c r="AO115" s="12">
        <f>+('3 Planilla Preadjudicación OTIC'!AO115)</f>
        <v>0</v>
      </c>
      <c r="AP115" s="12">
        <f>+('3 Planilla Preadjudicación OTIC'!AP115)</f>
        <v>17971860</v>
      </c>
      <c r="AQ115" s="12">
        <f>+('3 Planilla Preadjudicación OTIC'!AQ115)</f>
        <v>2820000</v>
      </c>
      <c r="AR115" s="12">
        <f>+('3 Planilla Preadjudicación OTIC'!AR115)</f>
        <v>0</v>
      </c>
      <c r="AS115" s="12">
        <f>+('3 Planilla Preadjudicación OTIC'!AS115)</f>
        <v>0</v>
      </c>
      <c r="AT115" s="12">
        <f>+('3 Planilla Preadjudicación OTIC'!AT115)</f>
        <v>0</v>
      </c>
      <c r="AU115" s="12">
        <f>+('3 Planilla Preadjudicación OTIC'!AU115)</f>
        <v>20791860</v>
      </c>
      <c r="AV115" s="2" t="str">
        <f>+('3 Planilla Preadjudicación OTIC'!AV115)</f>
        <v>SI</v>
      </c>
      <c r="AW115" s="4">
        <f>+('3 Planilla Preadjudicación OTIC'!AW115)</f>
        <v>0</v>
      </c>
      <c r="AX115" s="2">
        <f>+('3 Planilla Preadjudicación OTIC'!AX115)</f>
        <v>1</v>
      </c>
      <c r="AY115" s="2">
        <f>+('3 Planilla Preadjudicación OTIC'!AY115)</f>
        <v>7</v>
      </c>
      <c r="AZ115" s="2">
        <f>+('3 Planilla Preadjudicación OTIC'!AZ115)</f>
        <v>7</v>
      </c>
      <c r="BA115" s="2">
        <f>+('3 Planilla Preadjudicación OTIC'!BA115)</f>
        <v>7</v>
      </c>
      <c r="BB115" s="2">
        <f>+('3 Planilla Preadjudicación OTIC'!BB115)</f>
        <v>7</v>
      </c>
      <c r="BC115" s="2">
        <f>+('3 Planilla Preadjudicación OTIC'!BC115)</f>
        <v>7</v>
      </c>
      <c r="BD115" s="2">
        <f>+('3 Planilla Preadjudicación OTIC'!BD115)</f>
        <v>7</v>
      </c>
      <c r="BE115" s="2">
        <f>+('3 Planilla Preadjudicación OTIC'!BE115)</f>
        <v>7</v>
      </c>
      <c r="BF115" s="2">
        <f>+('3 Planilla Preadjudicación OTIC'!BF115)</f>
        <v>7</v>
      </c>
      <c r="BG115" s="2">
        <f>+('3 Planilla Preadjudicación OTIC'!BG115)</f>
        <v>7</v>
      </c>
      <c r="BH115" s="2">
        <f>+('3 Planilla Preadjudicación OTIC'!BH115)</f>
        <v>7</v>
      </c>
      <c r="BI115" s="2">
        <f>+('3 Planilla Preadjudicación OTIC'!BI115)</f>
        <v>5</v>
      </c>
      <c r="BJ115" s="2">
        <f>+('3 Planilla Preadjudicación OTIC'!BJ115)</f>
        <v>5</v>
      </c>
      <c r="BK115" s="2">
        <f>+('3 Planilla Preadjudicación OTIC'!BK115)</f>
        <v>5</v>
      </c>
      <c r="BL115" s="2">
        <f>+('3 Planilla Preadjudicación OTIC'!BL115)</f>
        <v>7</v>
      </c>
      <c r="BM115" s="104">
        <f>ROUND(('3 Planilla Preadjudicación OTIC'!BM115),1)</f>
        <v>6.1</v>
      </c>
      <c r="BN115" s="4" t="str">
        <f>+('3 Planilla Preadjudicación OTIC'!BN115)</f>
        <v>NO</v>
      </c>
      <c r="BO115" s="4">
        <f>+('3 Planilla Preadjudicación OTIC'!BO115)</f>
        <v>0</v>
      </c>
      <c r="BP115" s="4">
        <f>+('3 Planilla Preadjudicación OTIC'!BP115)</f>
        <v>0</v>
      </c>
      <c r="BQ115" s="4">
        <f>+('3 Planilla Preadjudicación OTIC'!BQ115)</f>
        <v>0</v>
      </c>
      <c r="BR115" s="4">
        <f>+('3 Planilla Preadjudicación OTIC'!BR115)</f>
        <v>0</v>
      </c>
      <c r="BS115" s="4">
        <f>+('3 Planilla Preadjudicación OTIC'!BS115)</f>
        <v>0</v>
      </c>
      <c r="BT115" s="4">
        <f>+('3 Planilla Preadjudicación OTIC'!BT115)</f>
        <v>0</v>
      </c>
      <c r="BU115" s="85">
        <f>IF(VLOOKUP(A115,'BD OFICIAL'!$A$1:$AL$2098,7,0)=D115,0,1)</f>
        <v>0</v>
      </c>
      <c r="BV115" s="85">
        <f>IF(VLOOKUP(A115,'BD OFICIAL'!$A$1:$AL$2098,11,0)=J115,0,1)</f>
        <v>0</v>
      </c>
      <c r="BW115" s="85">
        <f>IF(VLOOKUP(A115,'BD OFICIAL'!$A$1:$AL$2098,13,0)=L115,0,1)</f>
        <v>0</v>
      </c>
      <c r="BX115" s="2">
        <f>IF(VLOOKUP(A115,'BD OFICIAL'!$A$1:$AL$2098,16,0)=O115,0,1)</f>
        <v>0</v>
      </c>
      <c r="BY115" s="2">
        <f>IF(VLOOKUP(A115,'BD OFICIAL'!$A$1:$AL$2098,17,0)=P115,0,1)</f>
        <v>0</v>
      </c>
      <c r="BZ115" s="2">
        <f>IF(VLOOKUP(A115,'BD OFICIAL'!$A$1:$AL$2098,19,0)=R115,0,1)</f>
        <v>0</v>
      </c>
      <c r="CA115" s="2">
        <f>IF(VLOOKUP(A115,'BD OFICIAL'!$A$1:$AL$2098,21,0)=T115,0,1)</f>
        <v>0</v>
      </c>
      <c r="CB115" s="2">
        <f>IF(VLOOKUP(A115,'BD OFICIAL'!$A$1:$AL$2098,24,0)=AK115,0,1)</f>
        <v>0</v>
      </c>
      <c r="CC115" s="2">
        <f>IF(VLOOKUP(A115,'BD OFICIAL'!$A$1:$AL$2098,25,0)=X115,0,1)</f>
        <v>0</v>
      </c>
      <c r="CD115" s="2">
        <f>IF(VLOOKUP(A115,'BD OFICIAL'!$A$1:$AL$2098,26,0)=Y115,0,1)</f>
        <v>0</v>
      </c>
      <c r="CE115" s="2">
        <f>IF(VLOOKUP(A115,'BD OFICIAL'!$A$1:$AL$2098,27,0)=Z115,0,1)</f>
        <v>0</v>
      </c>
      <c r="CF115" s="2">
        <f>IF(VLOOKUP(A115,'BD OFICIAL'!$A$1:$AL$2098,28,0)=AA115,0,1)</f>
        <v>0</v>
      </c>
      <c r="CG115" s="2">
        <f>IF(VLOOKUP(A115,'BD OFICIAL'!$A$1:$AL$2098,33,0)=AF115,0,1)</f>
        <v>0</v>
      </c>
      <c r="CH115" s="2">
        <f>IF(VLOOKUP(A115,'BD OFICIAL'!$A$1:$AL$2098,35,0)=AH115,0,1)</f>
        <v>0</v>
      </c>
      <c r="CI115" s="85">
        <f>IF(VLOOKUP(A115,'BD OFICIAL'!$A$1:$AL$2098,34,0)=AL115,0,1)</f>
        <v>0</v>
      </c>
      <c r="CJ115" s="12">
        <f>VLOOKUP(A115,'BD OFICIAL'!$A$1:$AM$2098,36,0)*AM115-AP115</f>
        <v>0</v>
      </c>
      <c r="CK115" s="85" t="str">
        <f t="shared" si="54"/>
        <v>SSH</v>
      </c>
      <c r="CL115" s="85" t="str">
        <f t="shared" si="55"/>
        <v>NO</v>
      </c>
      <c r="CM115" s="85" t="str">
        <f t="shared" si="69"/>
        <v>SI</v>
      </c>
      <c r="CN115" s="31">
        <f t="shared" si="70"/>
        <v>0</v>
      </c>
      <c r="CO115" s="31">
        <f t="shared" si="56"/>
        <v>0</v>
      </c>
      <c r="CP115" s="31">
        <f t="shared" si="71"/>
        <v>0</v>
      </c>
      <c r="CQ115" s="31">
        <f>IF(Y115="NO",0,IF(Y115="SI",IF(VLOOKUP(A115,'BD OFICIAL'!$A:$AO,40,0)=AQ115,0,1)))</f>
        <v>0</v>
      </c>
      <c r="CR115" s="31">
        <f>IF(Z115="NO",0,IF(Z115="SI",IF(VLOOKUP(B115,'BD OFICIAL'!$A:$AO,41,0)=AS115,0,1)))</f>
        <v>0</v>
      </c>
      <c r="CS115" s="31">
        <f t="shared" si="57"/>
        <v>0</v>
      </c>
      <c r="CT115" s="31">
        <f t="shared" si="58"/>
        <v>0</v>
      </c>
      <c r="CU115" s="31">
        <f>IF(VLOOKUP(A115,'BD OFICIAL'!$A$1:$AL$1056,31,0)="SI",IF(AT115&gt;0,0,1),IF(AT115=0,0,1))</f>
        <v>0</v>
      </c>
      <c r="CV115" s="31">
        <f t="shared" si="59"/>
        <v>0</v>
      </c>
      <c r="CW115" s="31">
        <f t="shared" si="72"/>
        <v>0</v>
      </c>
      <c r="CX115" s="85" t="str">
        <f t="shared" si="73"/>
        <v>SI</v>
      </c>
      <c r="CY115" s="31">
        <f t="shared" si="74"/>
        <v>0</v>
      </c>
      <c r="CZ115" s="85" t="str">
        <f>IF(ISERROR(VLOOKUP(AI115,EXPERIENCIA!$A$1:$C$2100,1,0)),"NO","SI")</f>
        <v>NO</v>
      </c>
      <c r="DA115" s="85">
        <f>IF(CX115="no","NO APLICA",IF(AX115=0,"ERROR NOTA",IF(AND(AX115&gt;1,CZ115="NO"),"ERROR NOTA",IF(AND(CZ115="NO",AX115=1),0,IF(VLOOKUP(AI115,EXPERIENCIA!$A$1:$C$2100,3,0)=AX115,0,"ERROR NOTA")))))</f>
        <v>0</v>
      </c>
      <c r="DB115" s="85" t="str">
        <f>IF(ISERROR(VLOOKUP(AI115,COMPORTAMIENTO!$A$1:$C$2100,1,0)),"NO","SI")</f>
        <v>SI</v>
      </c>
      <c r="DC115" s="85">
        <f>IF(CX115="NO","NO APLICA",IF(AY115=0,"ERROR NOTA",IF(AND(DB115="NO",AY115=7),0,IF(VLOOKUP(AI115,COMPORTAMIENTO!$A$2:$H$2100,8,0)=AY115,0,"ERROR NOTA"))))</f>
        <v>0</v>
      </c>
      <c r="DD115" s="104">
        <f t="shared" si="75"/>
        <v>0.1</v>
      </c>
      <c r="DE115" s="104">
        <f t="shared" si="76"/>
        <v>0.70000000000000007</v>
      </c>
      <c r="DF115" s="85" t="str">
        <f t="shared" si="60"/>
        <v>NO</v>
      </c>
      <c r="DG115" s="85">
        <f t="shared" si="77"/>
        <v>7</v>
      </c>
      <c r="DH115" s="85">
        <f t="shared" si="78"/>
        <v>7</v>
      </c>
      <c r="DI115" s="85">
        <f t="shared" si="79"/>
        <v>7</v>
      </c>
      <c r="DJ115" s="12">
        <f t="shared" si="80"/>
        <v>6.2</v>
      </c>
      <c r="DK115" s="7">
        <f t="shared" si="81"/>
        <v>6.5600000000000005</v>
      </c>
      <c r="DL115" s="12">
        <f t="shared" si="61"/>
        <v>6373</v>
      </c>
      <c r="DM115" s="12">
        <f>VLOOKUP(A115,'5 TD'!$A:$B,2,0)</f>
        <v>6373</v>
      </c>
      <c r="DN115" s="7">
        <f t="shared" si="62"/>
        <v>7</v>
      </c>
      <c r="DO115" s="85" t="str">
        <f t="shared" si="82"/>
        <v>APROBADO</v>
      </c>
      <c r="DP115" s="85" t="str">
        <f t="shared" si="83"/>
        <v>APROBADO</v>
      </c>
      <c r="DQ115" s="7">
        <f t="shared" si="84"/>
        <v>6.1</v>
      </c>
      <c r="DR115" s="85" t="str">
        <f t="shared" si="63"/>
        <v>APROBADO</v>
      </c>
      <c r="DS115" s="2" t="str">
        <f>+('3 Planilla Preadjudicación OTIC'!BN115)</f>
        <v>NO</v>
      </c>
      <c r="DT115" s="2">
        <f>IF(DR115="APROBADO",VLOOKUP(A115,'5 TD'!$D$3:$E$270,2,0),"NO APLICA")</f>
        <v>7</v>
      </c>
      <c r="DU115" s="2" t="str">
        <f t="shared" si="64"/>
        <v>NO</v>
      </c>
      <c r="DV115" s="2" t="str">
        <f>IF(DU115="SI",VLOOKUP(A115,'5 TD'!$G$3:$H$270,2,0),"NO APLICA ")</f>
        <v xml:space="preserve">NO APLICA </v>
      </c>
      <c r="DW115" s="2" t="str">
        <f t="shared" si="65"/>
        <v>NO</v>
      </c>
      <c r="DX115" s="2" t="str">
        <f>IF(DW115="SI",VLOOKUP(A115,'5 TD'!$J$4:$K$472,2,0),"NO APLICA")</f>
        <v>NO APLICA</v>
      </c>
      <c r="DY115" s="2" t="str">
        <f t="shared" si="66"/>
        <v>NO APLICA</v>
      </c>
      <c r="DZ115" s="7" t="str">
        <f>IF(DY115="SI",VLOOKUP(A115,'5 TD'!$M$4:$N$350,2,0),"NO APLICA")</f>
        <v>NO APLICA</v>
      </c>
      <c r="EA115" s="2" t="str">
        <f t="shared" si="67"/>
        <v>NO APLICA</v>
      </c>
      <c r="EB115" s="12" t="str">
        <f t="shared" si="68"/>
        <v/>
      </c>
      <c r="EC115" s="12" t="str">
        <f>IF(EA115="SI",VLOOKUP(A115,'5 TD'!$V$4:$W$479,2,0),"NO APLICA")</f>
        <v>NO APLICA</v>
      </c>
      <c r="ED115" s="2" t="str">
        <f t="shared" si="85"/>
        <v>NO</v>
      </c>
      <c r="EE115" s="79" t="str">
        <f>IF(ED115="SI",VLOOKUP(AI115,COMPORTAMIENTO!$A$1:$H$2100,7,0),"NO APLICA")</f>
        <v>NO APLICA</v>
      </c>
      <c r="EF115" s="12" t="str">
        <f>IF(ED115="SI",VLOOKUP(A115,'5 TD'!$P$2:$Q$479,2,0),"NO APLICA")</f>
        <v>NO APLICA</v>
      </c>
      <c r="EG115" s="2" t="str">
        <f t="shared" si="86"/>
        <v>NO</v>
      </c>
      <c r="EH115" s="2">
        <f>IF(CZ115="no",0,VLOOKUP(AI115,EXPERIENCIA!$A$1:$C$2100,2,0))</f>
        <v>0</v>
      </c>
      <c r="EI115" s="2">
        <f>IF(CZ115="si",VLOOKUP(A115,'5 TD'!$S$3:$T$2103,2,0),0)</f>
        <v>0</v>
      </c>
      <c r="EJ115" s="2" t="str">
        <f t="shared" si="87"/>
        <v>SI</v>
      </c>
      <c r="EK115" s="2">
        <f>+('3 Planilla Preadjudicación OTIC'!BU115)</f>
        <v>0</v>
      </c>
      <c r="EL115" s="4"/>
      <c r="EM115" s="3"/>
      <c r="EN115" s="3"/>
      <c r="EQ115" s="86"/>
    </row>
    <row r="116" spans="1:147" ht="15" customHeight="1" x14ac:dyDescent="0.3">
      <c r="A116" s="2">
        <f>+('3 Planilla Preadjudicación OTIC'!A116)</f>
        <v>14294</v>
      </c>
      <c r="B116" s="2" t="str">
        <f>+('3 Planilla Preadjudicación OTIC'!B116)</f>
        <v>65181652-1</v>
      </c>
      <c r="C116" s="4">
        <f>+('3 Planilla Preadjudicación OTIC'!E116)</f>
        <v>2025</v>
      </c>
      <c r="D116" s="4" t="str">
        <f>+('3 Planilla Preadjudicación OTIC'!F116)</f>
        <v>MANDATO</v>
      </c>
      <c r="E116" s="4" t="str">
        <f>+('3 Planilla Preadjudicación OTIC'!G116)</f>
        <v>65073010-0</v>
      </c>
      <c r="F116" s="4" t="str">
        <f>+('3 Planilla Preadjudicación OTIC'!H116)</f>
        <v>CORPORACIÓN DE EDUCACIÓN Y SALUD PARA EL SÍNDROME DE DOWN, EDUDOWN</v>
      </c>
      <c r="G116" s="4"/>
      <c r="H116" s="4"/>
      <c r="I116" s="4" t="str">
        <f>+('3 Planilla Preadjudicación OTIC'!I116)</f>
        <v>GARZONERÍA PARA PERSONAS CON DISCAPACIDAD INTELECTUAL</v>
      </c>
      <c r="J116" s="4" t="str">
        <f>+('3 Planilla Preadjudicación OTIC'!J116)</f>
        <v>SIN PLAN FORMATIVO</v>
      </c>
      <c r="K116" s="4" t="str">
        <f>+('3 Planilla Preadjudicación OTIC'!K116)</f>
        <v>PLANIFICACIÓN DEL PROYECTO OCUPACIONAL</v>
      </c>
      <c r="L116" s="4" t="str">
        <f>+('3 Planilla Preadjudicación OTIC'!L116)</f>
        <v>PF0920</v>
      </c>
      <c r="M116" s="2">
        <f>+('3 Planilla Preadjudicación OTIC'!M116)</f>
        <v>13</v>
      </c>
      <c r="N116" s="4" t="str">
        <f>+('3 Planilla Preadjudicación OTIC'!N116)</f>
        <v>METROPOLITANA</v>
      </c>
      <c r="O116" s="4" t="str">
        <f>+('3 Planilla Preadjudicación OTIC'!O116)</f>
        <v>SAN BERNARDO</v>
      </c>
      <c r="P116" s="4" t="str">
        <f>+('3 Planilla Preadjudicación OTIC'!P116)</f>
        <v>CUIDADORES DE PERSONAS CON DISCAPACIDAD Y/O DEPENDENCIA MODERADA O SEVERA.</v>
      </c>
      <c r="Q116" s="4" t="str">
        <f>+('3 Planilla Preadjudicación OTIC'!Q116)</f>
        <v>PRESENCIAL</v>
      </c>
      <c r="R116" s="4" t="str">
        <f>+('3 Planilla Preadjudicación OTIC'!R116)</f>
        <v>DEPENDIENTE</v>
      </c>
      <c r="S116" s="4">
        <f>+('3 Planilla Preadjudicación OTIC'!S116)</f>
        <v>48</v>
      </c>
      <c r="T116" s="2">
        <f>+('3 Planilla Preadjudicación OTIC'!T116)</f>
        <v>15</v>
      </c>
      <c r="U116" s="2">
        <f>+('3 Planilla Preadjudicación OTIC'!U116)</f>
        <v>0</v>
      </c>
      <c r="V116" s="2">
        <f>+('3 Planilla Preadjudicación OTIC'!V116)</f>
        <v>12</v>
      </c>
      <c r="W116" s="2">
        <f>+('3 Planilla Preadjudicación OTIC'!W116)</f>
        <v>192</v>
      </c>
      <c r="X116" s="2">
        <f>+('3 Planilla Preadjudicación OTIC'!X116)</f>
        <v>4</v>
      </c>
      <c r="Y116" s="2" t="str">
        <f>+('3 Planilla Preadjudicación OTIC'!Y116)</f>
        <v>SI</v>
      </c>
      <c r="Z116" s="2" t="str">
        <f>+('3 Planilla Preadjudicación OTIC'!Z116)</f>
        <v>NO</v>
      </c>
      <c r="AA116" s="2" t="str">
        <f>+('3 Planilla Preadjudicación OTIC'!AA116)</f>
        <v>NO</v>
      </c>
      <c r="AB116" s="4" t="str">
        <f>+('3 Planilla Preadjudicación OTIC'!AB116)</f>
        <v>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v>
      </c>
      <c r="AC116" s="4" t="str">
        <f>+('3 Planilla Preadjudicación OTIC'!AC116)</f>
        <v>PERSONAS EN SITUACIÓN DE DISCAPACIDAD, DE 18 AÑOS O MÁS, QUE SE ATIENDEN EN EDUDOWN, HOMBRES Y MUJERES, QUE TIENEN O NO EXPERIENCIA LABORAL, RESIDENTES DE LA REGIÓN METROPOLITANA Y QUE BUSCAN CON LA CAPACITACIÓN INSERTARSE AL MUNDO LABORAL.</v>
      </c>
      <c r="AD116" s="2" t="str">
        <f>+('3 Planilla Preadjudicación OTIC'!AD116)</f>
        <v>NO</v>
      </c>
      <c r="AE116" s="4">
        <f>+('3 Planilla Preadjudicación OTIC'!AE116)</f>
        <v>0</v>
      </c>
      <c r="AF116" s="2" t="str">
        <f>+('3 Planilla Preadjudicación OTIC'!AF116)</f>
        <v>CERRADA</v>
      </c>
      <c r="AG116" s="2">
        <f>+('3 Planilla Preadjudicación OTIC'!AG116)</f>
        <v>48</v>
      </c>
      <c r="AH116" s="2">
        <f>+('3 Planilla Preadjudicación OTIC'!AH116)</f>
        <v>2</v>
      </c>
      <c r="AI116" s="135" t="str">
        <f>+('3 Planilla Preadjudicación OTIC'!AI116)</f>
        <v>77825617-7</v>
      </c>
      <c r="AJ116" s="4" t="str">
        <f>+('3 Planilla Preadjudicación OTIC'!AJ116)</f>
        <v>Edudown capacitaciones spa</v>
      </c>
      <c r="AK116" s="2">
        <f>+('3 Planilla Preadjudicación OTIC'!AK116)</f>
        <v>192</v>
      </c>
      <c r="AL116" s="2">
        <f>+('3 Planilla Preadjudicación OTIC'!AL116)</f>
        <v>48</v>
      </c>
      <c r="AM116" s="12">
        <f>+('3 Planilla Preadjudicación OTIC'!AM116)</f>
        <v>5075</v>
      </c>
      <c r="AN116" s="12">
        <f>+('3 Planilla Preadjudicación OTIC'!AN116)</f>
        <v>0</v>
      </c>
      <c r="AO116" s="12">
        <f>+('3 Planilla Preadjudicación OTIC'!AO116)</f>
        <v>0</v>
      </c>
      <c r="AP116" s="12">
        <f>+('3 Planilla Preadjudicación OTIC'!AP116)</f>
        <v>14616000</v>
      </c>
      <c r="AQ116" s="12">
        <f>+('3 Planilla Preadjudicación OTIC'!AQ116)</f>
        <v>2880000</v>
      </c>
      <c r="AR116" s="12">
        <f>+('3 Planilla Preadjudicación OTIC'!AR116)</f>
        <v>0</v>
      </c>
      <c r="AS116" s="12">
        <f>+('3 Planilla Preadjudicación OTIC'!AS116)</f>
        <v>0</v>
      </c>
      <c r="AT116" s="12">
        <f>+('3 Planilla Preadjudicación OTIC'!AT116)</f>
        <v>0</v>
      </c>
      <c r="AU116" s="12">
        <f>+('3 Planilla Preadjudicación OTIC'!AU116)</f>
        <v>17496000</v>
      </c>
      <c r="AV116" s="2" t="str">
        <f>+('3 Planilla Preadjudicación OTIC'!AV116)</f>
        <v>SI</v>
      </c>
      <c r="AW116" s="4">
        <f>+('3 Planilla Preadjudicación OTIC'!AW116)</f>
        <v>0</v>
      </c>
      <c r="AX116" s="2">
        <f>+('3 Planilla Preadjudicación OTIC'!AX116)</f>
        <v>1</v>
      </c>
      <c r="AY116" s="2">
        <f>+('3 Planilla Preadjudicación OTIC'!AY116)</f>
        <v>7</v>
      </c>
      <c r="AZ116" s="2">
        <f>+('3 Planilla Preadjudicación OTIC'!AZ116)</f>
        <v>7</v>
      </c>
      <c r="BA116" s="2">
        <f>+('3 Planilla Preadjudicación OTIC'!BA116)</f>
        <v>7</v>
      </c>
      <c r="BB116" s="2">
        <f>+('3 Planilla Preadjudicación OTIC'!BB116)</f>
        <v>7</v>
      </c>
      <c r="BC116" s="2">
        <f>+('3 Planilla Preadjudicación OTIC'!BC116)</f>
        <v>7</v>
      </c>
      <c r="BD116" s="2">
        <f>+('3 Planilla Preadjudicación OTIC'!BD116)</f>
        <v>7</v>
      </c>
      <c r="BE116" s="2">
        <f>+('3 Planilla Preadjudicación OTIC'!BE116)</f>
        <v>7</v>
      </c>
      <c r="BF116" s="2">
        <f>+('3 Planilla Preadjudicación OTIC'!BF116)</f>
        <v>7</v>
      </c>
      <c r="BG116" s="2">
        <f>+('3 Planilla Preadjudicación OTIC'!BG116)</f>
        <v>7</v>
      </c>
      <c r="BH116" s="2">
        <f>+('3 Planilla Preadjudicación OTIC'!BH116)</f>
        <v>7</v>
      </c>
      <c r="BI116" s="2">
        <f>+('3 Planilla Preadjudicación OTIC'!BI116)</f>
        <v>7</v>
      </c>
      <c r="BJ116" s="2">
        <f>+('3 Planilla Preadjudicación OTIC'!BJ116)</f>
        <v>7</v>
      </c>
      <c r="BK116" s="2">
        <f>+('3 Planilla Preadjudicación OTIC'!BK116)</f>
        <v>7</v>
      </c>
      <c r="BL116" s="2">
        <f>+('3 Planilla Preadjudicación OTIC'!BL116)</f>
        <v>7</v>
      </c>
      <c r="BM116" s="104">
        <f>ROUND(('3 Planilla Preadjudicación OTIC'!BM116),1)</f>
        <v>6.4</v>
      </c>
      <c r="BN116" s="4" t="str">
        <f>+('3 Planilla Preadjudicación OTIC'!BN116)</f>
        <v>NO</v>
      </c>
      <c r="BO116" s="4">
        <f>+('3 Planilla Preadjudicación OTIC'!BO116)</f>
        <v>0</v>
      </c>
      <c r="BP116" s="4">
        <f>+('3 Planilla Preadjudicación OTIC'!BP116)</f>
        <v>0</v>
      </c>
      <c r="BQ116" s="4">
        <f>+('3 Planilla Preadjudicación OTIC'!BQ116)</f>
        <v>0</v>
      </c>
      <c r="BR116" s="4">
        <f>+('3 Planilla Preadjudicación OTIC'!BR116)</f>
        <v>0</v>
      </c>
      <c r="BS116" s="4">
        <f>+('3 Planilla Preadjudicación OTIC'!BS116)</f>
        <v>0</v>
      </c>
      <c r="BT116" s="4">
        <f>+('3 Planilla Preadjudicación OTIC'!BT116)</f>
        <v>0</v>
      </c>
      <c r="BU116" s="85">
        <f>IF(VLOOKUP(A116,'BD OFICIAL'!$A$1:$AL$2098,7,0)=D116,0,1)</f>
        <v>0</v>
      </c>
      <c r="BV116" s="85">
        <f>IF(VLOOKUP(A116,'BD OFICIAL'!$A$1:$AL$2098,11,0)=J116,0,1)</f>
        <v>0</v>
      </c>
      <c r="BW116" s="85">
        <f>IF(VLOOKUP(A116,'BD OFICIAL'!$A$1:$AL$2098,13,0)=L116,0,1)</f>
        <v>0</v>
      </c>
      <c r="BX116" s="2">
        <f>IF(VLOOKUP(A116,'BD OFICIAL'!$A$1:$AL$2098,16,0)=O116,0,1)</f>
        <v>0</v>
      </c>
      <c r="BY116" s="2">
        <f>IF(VLOOKUP(A116,'BD OFICIAL'!$A$1:$AL$2098,17,0)=P116,0,1)</f>
        <v>0</v>
      </c>
      <c r="BZ116" s="2">
        <f>IF(VLOOKUP(A116,'BD OFICIAL'!$A$1:$AL$2098,19,0)=R116,0,1)</f>
        <v>0</v>
      </c>
      <c r="CA116" s="2">
        <f>IF(VLOOKUP(A116,'BD OFICIAL'!$A$1:$AL$2098,21,0)=T116,0,1)</f>
        <v>0</v>
      </c>
      <c r="CB116" s="2">
        <f>IF(VLOOKUP(A116,'BD OFICIAL'!$A$1:$AL$2098,24,0)=AK116,0,1)</f>
        <v>0</v>
      </c>
      <c r="CC116" s="2">
        <f>IF(VLOOKUP(A116,'BD OFICIAL'!$A$1:$AL$2098,25,0)=X116,0,1)</f>
        <v>0</v>
      </c>
      <c r="CD116" s="2">
        <f>IF(VLOOKUP(A116,'BD OFICIAL'!$A$1:$AL$2098,26,0)=Y116,0,1)</f>
        <v>0</v>
      </c>
      <c r="CE116" s="2">
        <f>IF(VLOOKUP(A116,'BD OFICIAL'!$A$1:$AL$2098,27,0)=Z116,0,1)</f>
        <v>0</v>
      </c>
      <c r="CF116" s="2">
        <f>IF(VLOOKUP(A116,'BD OFICIAL'!$A$1:$AL$2098,28,0)=AA116,0,1)</f>
        <v>0</v>
      </c>
      <c r="CG116" s="2">
        <f>IF(VLOOKUP(A116,'BD OFICIAL'!$A$1:$AL$2098,33,0)=AF116,0,1)</f>
        <v>0</v>
      </c>
      <c r="CH116" s="2">
        <f>IF(VLOOKUP(A116,'BD OFICIAL'!$A$1:$AL$2098,35,0)=AH116,0,1)</f>
        <v>0</v>
      </c>
      <c r="CI116" s="85">
        <f>IF(VLOOKUP(A116,'BD OFICIAL'!$A$1:$AL$2098,34,0)=AL116,0,1)</f>
        <v>0</v>
      </c>
      <c r="CJ116" s="12">
        <f>VLOOKUP(A116,'BD OFICIAL'!$A$1:$AM$2098,36,0)*AM116-AP116</f>
        <v>0</v>
      </c>
      <c r="CK116" s="85" t="str">
        <f t="shared" si="54"/>
        <v>SSH</v>
      </c>
      <c r="CL116" s="85" t="str">
        <f t="shared" si="55"/>
        <v>NO</v>
      </c>
      <c r="CM116" s="85" t="str">
        <f t="shared" si="69"/>
        <v>SI</v>
      </c>
      <c r="CN116" s="31">
        <f t="shared" si="70"/>
        <v>0</v>
      </c>
      <c r="CO116" s="31">
        <f t="shared" si="56"/>
        <v>0</v>
      </c>
      <c r="CP116" s="31">
        <f t="shared" si="71"/>
        <v>0</v>
      </c>
      <c r="CQ116" s="31">
        <f>IF(Y116="NO",0,IF(Y116="SI",IF(VLOOKUP(A116,'BD OFICIAL'!$A:$AO,40,0)=AQ116,0,1)))</f>
        <v>0</v>
      </c>
      <c r="CR116" s="31">
        <f>IF(Z116="NO",0,IF(Z116="SI",IF(VLOOKUP(B116,'BD OFICIAL'!$A:$AO,41,0)=AS116,0,1)))</f>
        <v>0</v>
      </c>
      <c r="CS116" s="31">
        <f t="shared" si="57"/>
        <v>0</v>
      </c>
      <c r="CT116" s="31">
        <f t="shared" si="58"/>
        <v>0</v>
      </c>
      <c r="CU116" s="31">
        <f>IF(VLOOKUP(A116,'BD OFICIAL'!$A$1:$AL$1056,31,0)="SI",IF(AT116&gt;0,0,1),IF(AT116=0,0,1))</f>
        <v>0</v>
      </c>
      <c r="CV116" s="31">
        <f t="shared" si="59"/>
        <v>0</v>
      </c>
      <c r="CW116" s="31">
        <f t="shared" si="72"/>
        <v>0</v>
      </c>
      <c r="CX116" s="85" t="str">
        <f t="shared" si="73"/>
        <v>SI</v>
      </c>
      <c r="CY116" s="31">
        <f t="shared" si="74"/>
        <v>0</v>
      </c>
      <c r="CZ116" s="85" t="str">
        <f>IF(ISERROR(VLOOKUP(AI116,EXPERIENCIA!$A$1:$C$2100,1,0)),"NO","SI")</f>
        <v>NO</v>
      </c>
      <c r="DA116" s="85">
        <f>IF(CX116="no","NO APLICA",IF(AX116=0,"ERROR NOTA",IF(AND(AX116&gt;1,CZ116="NO"),"ERROR NOTA",IF(AND(CZ116="NO",AX116=1),0,IF(VLOOKUP(AI116,EXPERIENCIA!$A$1:$C$2100,3,0)=AX116,0,"ERROR NOTA")))))</f>
        <v>0</v>
      </c>
      <c r="DB116" s="85" t="str">
        <f>IF(ISERROR(VLOOKUP(AI116,COMPORTAMIENTO!$A$1:$C$2100,1,0)),"NO","SI")</f>
        <v>SI</v>
      </c>
      <c r="DC116" s="85">
        <f>IF(CX116="NO","NO APLICA",IF(AY116=0,"ERROR NOTA",IF(AND(DB116="NO",AY116=7),0,IF(VLOOKUP(AI116,COMPORTAMIENTO!$A$2:$H$2100,8,0)=AY116,0,"ERROR NOTA"))))</f>
        <v>0</v>
      </c>
      <c r="DD116" s="104">
        <f t="shared" si="75"/>
        <v>0.1</v>
      </c>
      <c r="DE116" s="104">
        <f t="shared" si="76"/>
        <v>0.70000000000000007</v>
      </c>
      <c r="DF116" s="85" t="str">
        <f t="shared" si="60"/>
        <v>NO</v>
      </c>
      <c r="DG116" s="85">
        <f t="shared" si="77"/>
        <v>7</v>
      </c>
      <c r="DH116" s="85">
        <f t="shared" si="78"/>
        <v>7</v>
      </c>
      <c r="DI116" s="85">
        <f t="shared" si="79"/>
        <v>7</v>
      </c>
      <c r="DJ116" s="12">
        <f t="shared" si="80"/>
        <v>7.0000000000000009</v>
      </c>
      <c r="DK116" s="7">
        <f t="shared" si="81"/>
        <v>7.0000000000000009</v>
      </c>
      <c r="DL116" s="12">
        <f t="shared" si="61"/>
        <v>5075</v>
      </c>
      <c r="DM116" s="12">
        <f>VLOOKUP(A116,'5 TD'!$A:$B,2,0)</f>
        <v>5075</v>
      </c>
      <c r="DN116" s="7">
        <f t="shared" si="62"/>
        <v>7</v>
      </c>
      <c r="DO116" s="85" t="str">
        <f t="shared" si="82"/>
        <v>APROBADO</v>
      </c>
      <c r="DP116" s="85" t="str">
        <f t="shared" si="83"/>
        <v>APROBADO</v>
      </c>
      <c r="DQ116" s="7">
        <f t="shared" si="84"/>
        <v>6.4</v>
      </c>
      <c r="DR116" s="85" t="str">
        <f t="shared" si="63"/>
        <v>APROBADO</v>
      </c>
      <c r="DS116" s="2" t="str">
        <f>+('3 Planilla Preadjudicación OTIC'!BN116)</f>
        <v>NO</v>
      </c>
      <c r="DT116" s="2">
        <f>IF(DR116="APROBADO",VLOOKUP(A116,'5 TD'!$D$3:$E$270,2,0),"NO APLICA")</f>
        <v>7</v>
      </c>
      <c r="DU116" s="2" t="str">
        <f t="shared" si="64"/>
        <v>NO</v>
      </c>
      <c r="DV116" s="2" t="str">
        <f>IF(DU116="SI",VLOOKUP(A116,'5 TD'!$G$3:$H$270,2,0),"NO APLICA ")</f>
        <v xml:space="preserve">NO APLICA </v>
      </c>
      <c r="DW116" s="2" t="str">
        <f t="shared" si="65"/>
        <v>NO</v>
      </c>
      <c r="DX116" s="2" t="str">
        <f>IF(DW116="SI",VLOOKUP(A116,'5 TD'!$J$4:$K$472,2,0),"NO APLICA")</f>
        <v>NO APLICA</v>
      </c>
      <c r="DY116" s="2" t="str">
        <f t="shared" si="66"/>
        <v>NO APLICA</v>
      </c>
      <c r="DZ116" s="7" t="str">
        <f>IF(DY116="SI",VLOOKUP(A116,'5 TD'!$M$4:$N$350,2,0),"NO APLICA")</f>
        <v>NO APLICA</v>
      </c>
      <c r="EA116" s="2" t="str">
        <f t="shared" si="67"/>
        <v>NO APLICA</v>
      </c>
      <c r="EB116" s="12" t="str">
        <f t="shared" si="68"/>
        <v/>
      </c>
      <c r="EC116" s="12" t="str">
        <f>IF(EA116="SI",VLOOKUP(A116,'5 TD'!$V$4:$W$479,2,0),"NO APLICA")</f>
        <v>NO APLICA</v>
      </c>
      <c r="ED116" s="2" t="str">
        <f t="shared" si="85"/>
        <v>NO</v>
      </c>
      <c r="EE116" s="79" t="str">
        <f>IF(ED116="SI",VLOOKUP(AI116,COMPORTAMIENTO!$A$1:$H$2100,7,0),"NO APLICA")</f>
        <v>NO APLICA</v>
      </c>
      <c r="EF116" s="12" t="str">
        <f>IF(ED116="SI",VLOOKUP(A116,'5 TD'!$P$2:$Q$479,2,0),"NO APLICA")</f>
        <v>NO APLICA</v>
      </c>
      <c r="EG116" s="2" t="str">
        <f t="shared" si="86"/>
        <v>NO</v>
      </c>
      <c r="EH116" s="2">
        <f>IF(CZ116="no",0,VLOOKUP(AI116,EXPERIENCIA!$A$1:$C$2100,2,0))</f>
        <v>0</v>
      </c>
      <c r="EI116" s="2">
        <f>IF(CZ116="si",VLOOKUP(A116,'5 TD'!$S$3:$T$2103,2,0),0)</f>
        <v>0</v>
      </c>
      <c r="EJ116" s="2" t="str">
        <f t="shared" si="87"/>
        <v>SI</v>
      </c>
      <c r="EK116" s="2">
        <f>+('3 Planilla Preadjudicación OTIC'!BU116)</f>
        <v>0</v>
      </c>
      <c r="EL116" s="4"/>
      <c r="EM116" s="3"/>
      <c r="EN116" s="3"/>
      <c r="EQ116" s="86"/>
    </row>
    <row r="117" spans="1:147" ht="15" customHeight="1" x14ac:dyDescent="0.3">
      <c r="A117" s="2">
        <f>+('3 Planilla Preadjudicación OTIC'!A117)</f>
        <v>14290</v>
      </c>
      <c r="B117" s="2" t="str">
        <f>+('3 Planilla Preadjudicación OTIC'!B117)</f>
        <v>65181652-1</v>
      </c>
      <c r="C117" s="4">
        <f>+('3 Planilla Preadjudicación OTIC'!E117)</f>
        <v>2025</v>
      </c>
      <c r="D117" s="4" t="str">
        <f>+('3 Planilla Preadjudicación OTIC'!F117)</f>
        <v>MANDATO</v>
      </c>
      <c r="E117" s="4" t="str">
        <f>+('3 Planilla Preadjudicación OTIC'!G117)</f>
        <v>65073010-0</v>
      </c>
      <c r="F117" s="4" t="str">
        <f>+('3 Planilla Preadjudicación OTIC'!H117)</f>
        <v>CORPORACIÓN DE EDUCACIÓN Y SALUD PARA EL SÍNDROME DE DOWN, EDUDOWN</v>
      </c>
      <c r="G117" s="4"/>
      <c r="H117" s="4"/>
      <c r="I117" s="4" t="str">
        <f>+('3 Planilla Preadjudicación OTIC'!I117)</f>
        <v>IMPLEMENTACIÓN Y MANTENIMIENTO DE HUERTOS CON FOCO EN LA INCLUSION</v>
      </c>
      <c r="J117" s="4" t="str">
        <f>+('3 Planilla Preadjudicación OTIC'!J117)</f>
        <v>SIN PLAN FORMATIVO</v>
      </c>
      <c r="K117" s="4" t="str">
        <f>+('3 Planilla Preadjudicación OTIC'!K117)</f>
        <v>PLANIFICACIÓN DEL PROYECTO OCUPACIONAL</v>
      </c>
      <c r="L117" s="4" t="str">
        <f>+('3 Planilla Preadjudicación OTIC'!L117)</f>
        <v>PF0920</v>
      </c>
      <c r="M117" s="2">
        <f>+('3 Planilla Preadjudicación OTIC'!M117)</f>
        <v>13</v>
      </c>
      <c r="N117" s="4" t="str">
        <f>+('3 Planilla Preadjudicación OTIC'!N117)</f>
        <v>METROPOLITANA</v>
      </c>
      <c r="O117" s="4" t="str">
        <f>+('3 Planilla Preadjudicación OTIC'!O117)</f>
        <v>SAN BERNARDO</v>
      </c>
      <c r="P117" s="4" t="str">
        <f>+('3 Planilla Preadjudicación OTIC'!P117)</f>
        <v>PERSONAS DE 18 AÑOS O MÁS, EN SITUACIÓN DE DISCAPACIDAD.</v>
      </c>
      <c r="Q117" s="4" t="str">
        <f>+('3 Planilla Preadjudicación OTIC'!Q117)</f>
        <v>PRESENCIAL</v>
      </c>
      <c r="R117" s="4" t="str">
        <f>+('3 Planilla Preadjudicación OTIC'!R117)</f>
        <v>DEPENDIENTE</v>
      </c>
      <c r="S117" s="4">
        <f>+('3 Planilla Preadjudicación OTIC'!S117)</f>
        <v>48</v>
      </c>
      <c r="T117" s="2">
        <f>+('3 Planilla Preadjudicación OTIC'!T117)</f>
        <v>15</v>
      </c>
      <c r="U117" s="2">
        <f>+('3 Planilla Preadjudicación OTIC'!U117)</f>
        <v>0</v>
      </c>
      <c r="V117" s="2">
        <f>+('3 Planilla Preadjudicación OTIC'!V117)</f>
        <v>12</v>
      </c>
      <c r="W117" s="2">
        <f>+('3 Planilla Preadjudicación OTIC'!W117)</f>
        <v>192</v>
      </c>
      <c r="X117" s="2">
        <f>+('3 Planilla Preadjudicación OTIC'!X117)</f>
        <v>4</v>
      </c>
      <c r="Y117" s="2" t="str">
        <f>+('3 Planilla Preadjudicación OTIC'!Y117)</f>
        <v>SI</v>
      </c>
      <c r="Z117" s="2" t="str">
        <f>+('3 Planilla Preadjudicación OTIC'!Z117)</f>
        <v>NO</v>
      </c>
      <c r="AA117" s="2" t="str">
        <f>+('3 Planilla Preadjudicación OTIC'!AA117)</f>
        <v>NO</v>
      </c>
      <c r="AB117" s="4" t="str">
        <f>+('3 Planilla Preadjudicación OTIC'!AB117)</f>
        <v>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v>
      </c>
      <c r="AC117" s="4" t="str">
        <f>+('3 Planilla Preadjudicación OTIC'!AC117)</f>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v>
      </c>
      <c r="AD117" s="2" t="str">
        <f>+('3 Planilla Preadjudicación OTIC'!AD117)</f>
        <v>NO</v>
      </c>
      <c r="AE117" s="4">
        <f>+('3 Planilla Preadjudicación OTIC'!AE117)</f>
        <v>0</v>
      </c>
      <c r="AF117" s="2" t="str">
        <f>+('3 Planilla Preadjudicación OTIC'!AF117)</f>
        <v>CERRADA</v>
      </c>
      <c r="AG117" s="2">
        <f>+('3 Planilla Preadjudicación OTIC'!AG117)</f>
        <v>48</v>
      </c>
      <c r="AH117" s="2">
        <f>+('3 Planilla Preadjudicación OTIC'!AH117)</f>
        <v>2</v>
      </c>
      <c r="AI117" s="135" t="str">
        <f>+('3 Planilla Preadjudicación OTIC'!AI117)</f>
        <v>77825617-7</v>
      </c>
      <c r="AJ117" s="4" t="str">
        <f>+('3 Planilla Preadjudicación OTIC'!AJ117)</f>
        <v>Edudown capacitaciones spa</v>
      </c>
      <c r="AK117" s="2">
        <f>+('3 Planilla Preadjudicación OTIC'!AK117)</f>
        <v>192</v>
      </c>
      <c r="AL117" s="2">
        <f>+('3 Planilla Preadjudicación OTIC'!AL117)</f>
        <v>48</v>
      </c>
      <c r="AM117" s="12">
        <f>+('3 Planilla Preadjudicación OTIC'!AM117)</f>
        <v>5075</v>
      </c>
      <c r="AN117" s="12">
        <f>+('3 Planilla Preadjudicación OTIC'!AN117)</f>
        <v>0</v>
      </c>
      <c r="AO117" s="12">
        <f>+('3 Planilla Preadjudicación OTIC'!AO117)</f>
        <v>0</v>
      </c>
      <c r="AP117" s="12">
        <f>+('3 Planilla Preadjudicación OTIC'!AP117)</f>
        <v>14616000</v>
      </c>
      <c r="AQ117" s="12">
        <f>+('3 Planilla Preadjudicación OTIC'!AQ117)</f>
        <v>2880000</v>
      </c>
      <c r="AR117" s="12">
        <f>+('3 Planilla Preadjudicación OTIC'!AR117)</f>
        <v>0</v>
      </c>
      <c r="AS117" s="12">
        <f>+('3 Planilla Preadjudicación OTIC'!AS117)</f>
        <v>0</v>
      </c>
      <c r="AT117" s="12">
        <f>+('3 Planilla Preadjudicación OTIC'!AT117)</f>
        <v>0</v>
      </c>
      <c r="AU117" s="12">
        <f>+('3 Planilla Preadjudicación OTIC'!AU117)</f>
        <v>17496000</v>
      </c>
      <c r="AV117" s="2" t="str">
        <f>+('3 Planilla Preadjudicación OTIC'!AV117)</f>
        <v>SI</v>
      </c>
      <c r="AW117" s="4">
        <f>+('3 Planilla Preadjudicación OTIC'!AW117)</f>
        <v>0</v>
      </c>
      <c r="AX117" s="2">
        <f>+('3 Planilla Preadjudicación OTIC'!AX117)</f>
        <v>1</v>
      </c>
      <c r="AY117" s="2">
        <f>+('3 Planilla Preadjudicación OTIC'!AY117)</f>
        <v>7</v>
      </c>
      <c r="AZ117" s="2">
        <f>+('3 Planilla Preadjudicación OTIC'!AZ117)</f>
        <v>7</v>
      </c>
      <c r="BA117" s="2">
        <f>+('3 Planilla Preadjudicación OTIC'!BA117)</f>
        <v>7</v>
      </c>
      <c r="BB117" s="2">
        <f>+('3 Planilla Preadjudicación OTIC'!BB117)</f>
        <v>7</v>
      </c>
      <c r="BC117" s="2">
        <f>+('3 Planilla Preadjudicación OTIC'!BC117)</f>
        <v>7</v>
      </c>
      <c r="BD117" s="2">
        <f>+('3 Planilla Preadjudicación OTIC'!BD117)</f>
        <v>7</v>
      </c>
      <c r="BE117" s="2">
        <f>+('3 Planilla Preadjudicación OTIC'!BE117)</f>
        <v>7</v>
      </c>
      <c r="BF117" s="2">
        <f>+('3 Planilla Preadjudicación OTIC'!BF117)</f>
        <v>7</v>
      </c>
      <c r="BG117" s="2">
        <f>+('3 Planilla Preadjudicación OTIC'!BG117)</f>
        <v>7</v>
      </c>
      <c r="BH117" s="2">
        <f>+('3 Planilla Preadjudicación OTIC'!BH117)</f>
        <v>7</v>
      </c>
      <c r="BI117" s="2">
        <f>+('3 Planilla Preadjudicación OTIC'!BI117)</f>
        <v>7</v>
      </c>
      <c r="BJ117" s="2">
        <f>+('3 Planilla Preadjudicación OTIC'!BJ117)</f>
        <v>7</v>
      </c>
      <c r="BK117" s="2">
        <f>+('3 Planilla Preadjudicación OTIC'!BK117)</f>
        <v>7</v>
      </c>
      <c r="BL117" s="2">
        <f>+('3 Planilla Preadjudicación OTIC'!BL117)</f>
        <v>7</v>
      </c>
      <c r="BM117" s="104">
        <f>ROUND(('3 Planilla Preadjudicación OTIC'!BM117),1)</f>
        <v>6.4</v>
      </c>
      <c r="BN117" s="4" t="str">
        <f>+('3 Planilla Preadjudicación OTIC'!BN117)</f>
        <v>NO</v>
      </c>
      <c r="BO117" s="4">
        <f>+('3 Planilla Preadjudicación OTIC'!BO117)</f>
        <v>0</v>
      </c>
      <c r="BP117" s="4">
        <f>+('3 Planilla Preadjudicación OTIC'!BP117)</f>
        <v>0</v>
      </c>
      <c r="BQ117" s="4">
        <f>+('3 Planilla Preadjudicación OTIC'!BQ117)</f>
        <v>0</v>
      </c>
      <c r="BR117" s="4">
        <f>+('3 Planilla Preadjudicación OTIC'!BR117)</f>
        <v>0</v>
      </c>
      <c r="BS117" s="4">
        <f>+('3 Planilla Preadjudicación OTIC'!BS117)</f>
        <v>0</v>
      </c>
      <c r="BT117" s="4">
        <f>+('3 Planilla Preadjudicación OTIC'!BT117)</f>
        <v>0</v>
      </c>
      <c r="BU117" s="85">
        <f>IF(VLOOKUP(A117,'BD OFICIAL'!$A$1:$AL$2098,7,0)=D117,0,1)</f>
        <v>0</v>
      </c>
      <c r="BV117" s="85">
        <f>IF(VLOOKUP(A117,'BD OFICIAL'!$A$1:$AL$2098,11,0)=J117,0,1)</f>
        <v>0</v>
      </c>
      <c r="BW117" s="85">
        <f>IF(VLOOKUP(A117,'BD OFICIAL'!$A$1:$AL$2098,13,0)=L117,0,1)</f>
        <v>0</v>
      </c>
      <c r="BX117" s="2">
        <f>IF(VLOOKUP(A117,'BD OFICIAL'!$A$1:$AL$2098,16,0)=O117,0,1)</f>
        <v>0</v>
      </c>
      <c r="BY117" s="2">
        <f>IF(VLOOKUP(A117,'BD OFICIAL'!$A$1:$AL$2098,17,0)=P117,0,1)</f>
        <v>0</v>
      </c>
      <c r="BZ117" s="2">
        <f>IF(VLOOKUP(A117,'BD OFICIAL'!$A$1:$AL$2098,19,0)=R117,0,1)</f>
        <v>0</v>
      </c>
      <c r="CA117" s="2">
        <f>IF(VLOOKUP(A117,'BD OFICIAL'!$A$1:$AL$2098,21,0)=T117,0,1)</f>
        <v>0</v>
      </c>
      <c r="CB117" s="2">
        <f>IF(VLOOKUP(A117,'BD OFICIAL'!$A$1:$AL$2098,24,0)=AK117,0,1)</f>
        <v>0</v>
      </c>
      <c r="CC117" s="2">
        <f>IF(VLOOKUP(A117,'BD OFICIAL'!$A$1:$AL$2098,25,0)=X117,0,1)</f>
        <v>0</v>
      </c>
      <c r="CD117" s="2">
        <f>IF(VLOOKUP(A117,'BD OFICIAL'!$A$1:$AL$2098,26,0)=Y117,0,1)</f>
        <v>0</v>
      </c>
      <c r="CE117" s="2">
        <f>IF(VLOOKUP(A117,'BD OFICIAL'!$A$1:$AL$2098,27,0)=Z117,0,1)</f>
        <v>0</v>
      </c>
      <c r="CF117" s="2">
        <f>IF(VLOOKUP(A117,'BD OFICIAL'!$A$1:$AL$2098,28,0)=AA117,0,1)</f>
        <v>0</v>
      </c>
      <c r="CG117" s="2">
        <f>IF(VLOOKUP(A117,'BD OFICIAL'!$A$1:$AL$2098,33,0)=AF117,0,1)</f>
        <v>0</v>
      </c>
      <c r="CH117" s="2">
        <f>IF(VLOOKUP(A117,'BD OFICIAL'!$A$1:$AL$2098,35,0)=AH117,0,1)</f>
        <v>0</v>
      </c>
      <c r="CI117" s="85">
        <f>IF(VLOOKUP(A117,'BD OFICIAL'!$A$1:$AL$2098,34,0)=AL117,0,1)</f>
        <v>0</v>
      </c>
      <c r="CJ117" s="12">
        <f>VLOOKUP(A117,'BD OFICIAL'!$A$1:$AM$2098,36,0)*AM117-AP117</f>
        <v>0</v>
      </c>
      <c r="CK117" s="85" t="str">
        <f t="shared" si="54"/>
        <v>SSH</v>
      </c>
      <c r="CL117" s="85" t="str">
        <f t="shared" si="55"/>
        <v>NO</v>
      </c>
      <c r="CM117" s="85" t="str">
        <f t="shared" si="69"/>
        <v>SI</v>
      </c>
      <c r="CN117" s="31">
        <f t="shared" si="70"/>
        <v>0</v>
      </c>
      <c r="CO117" s="31">
        <f t="shared" si="56"/>
        <v>0</v>
      </c>
      <c r="CP117" s="31">
        <f t="shared" si="71"/>
        <v>0</v>
      </c>
      <c r="CQ117" s="31">
        <f>IF(Y117="NO",0,IF(Y117="SI",IF(VLOOKUP(A117,'BD OFICIAL'!$A:$AO,40,0)=AQ117,0,1)))</f>
        <v>0</v>
      </c>
      <c r="CR117" s="31">
        <f>IF(Z117="NO",0,IF(Z117="SI",IF(VLOOKUP(B117,'BD OFICIAL'!$A:$AO,41,0)=AS117,0,1)))</f>
        <v>0</v>
      </c>
      <c r="CS117" s="31">
        <f t="shared" si="57"/>
        <v>0</v>
      </c>
      <c r="CT117" s="31">
        <f t="shared" si="58"/>
        <v>0</v>
      </c>
      <c r="CU117" s="31">
        <f>IF(VLOOKUP(A117,'BD OFICIAL'!$A$1:$AL$1056,31,0)="SI",IF(AT117&gt;0,0,1),IF(AT117=0,0,1))</f>
        <v>0</v>
      </c>
      <c r="CV117" s="31">
        <f t="shared" si="59"/>
        <v>0</v>
      </c>
      <c r="CW117" s="31">
        <f t="shared" si="72"/>
        <v>0</v>
      </c>
      <c r="CX117" s="85" t="str">
        <f t="shared" si="73"/>
        <v>SI</v>
      </c>
      <c r="CY117" s="31">
        <f t="shared" si="74"/>
        <v>0</v>
      </c>
      <c r="CZ117" s="85" t="str">
        <f>IF(ISERROR(VLOOKUP(AI117,EXPERIENCIA!$A$1:$C$2100,1,0)),"NO","SI")</f>
        <v>NO</v>
      </c>
      <c r="DA117" s="85">
        <f>IF(CX117="no","NO APLICA",IF(AX117=0,"ERROR NOTA",IF(AND(AX117&gt;1,CZ117="NO"),"ERROR NOTA",IF(AND(CZ117="NO",AX117=1),0,IF(VLOOKUP(AI117,EXPERIENCIA!$A$1:$C$2100,3,0)=AX117,0,"ERROR NOTA")))))</f>
        <v>0</v>
      </c>
      <c r="DB117" s="85" t="str">
        <f>IF(ISERROR(VLOOKUP(AI117,COMPORTAMIENTO!$A$1:$C$2100,1,0)),"NO","SI")</f>
        <v>SI</v>
      </c>
      <c r="DC117" s="85">
        <f>IF(CX117="NO","NO APLICA",IF(AY117=0,"ERROR NOTA",IF(AND(DB117="NO",AY117=7),0,IF(VLOOKUP(AI117,COMPORTAMIENTO!$A$2:$H$2100,8,0)=AY117,0,"ERROR NOTA"))))</f>
        <v>0</v>
      </c>
      <c r="DD117" s="104">
        <f t="shared" si="75"/>
        <v>0.1</v>
      </c>
      <c r="DE117" s="104">
        <f t="shared" si="76"/>
        <v>0.70000000000000007</v>
      </c>
      <c r="DF117" s="85" t="str">
        <f t="shared" si="60"/>
        <v>NO</v>
      </c>
      <c r="DG117" s="85">
        <f t="shared" si="77"/>
        <v>7</v>
      </c>
      <c r="DH117" s="85">
        <f t="shared" si="78"/>
        <v>7</v>
      </c>
      <c r="DI117" s="85">
        <f t="shared" si="79"/>
        <v>7</v>
      </c>
      <c r="DJ117" s="12">
        <f t="shared" si="80"/>
        <v>7.0000000000000009</v>
      </c>
      <c r="DK117" s="7">
        <f t="shared" si="81"/>
        <v>7.0000000000000009</v>
      </c>
      <c r="DL117" s="12">
        <f t="shared" si="61"/>
        <v>5075</v>
      </c>
      <c r="DM117" s="12">
        <f>VLOOKUP(A117,'5 TD'!$A:$B,2,0)</f>
        <v>5075</v>
      </c>
      <c r="DN117" s="7">
        <f t="shared" si="62"/>
        <v>7</v>
      </c>
      <c r="DO117" s="85" t="str">
        <f t="shared" si="82"/>
        <v>APROBADO</v>
      </c>
      <c r="DP117" s="85" t="str">
        <f t="shared" si="83"/>
        <v>APROBADO</v>
      </c>
      <c r="DQ117" s="7">
        <f t="shared" si="84"/>
        <v>6.4</v>
      </c>
      <c r="DR117" s="85" t="str">
        <f t="shared" si="63"/>
        <v>APROBADO</v>
      </c>
      <c r="DS117" s="2" t="str">
        <f>+('3 Planilla Preadjudicación OTIC'!BN117)</f>
        <v>NO</v>
      </c>
      <c r="DT117" s="2">
        <f>IF(DR117="APROBADO",VLOOKUP(A117,'5 TD'!$D$3:$E$270,2,0),"NO APLICA")</f>
        <v>7</v>
      </c>
      <c r="DU117" s="2" t="str">
        <f t="shared" si="64"/>
        <v>NO</v>
      </c>
      <c r="DV117" s="2" t="str">
        <f>IF(DU117="SI",VLOOKUP(A117,'5 TD'!$G$3:$H$270,2,0),"NO APLICA ")</f>
        <v xml:space="preserve">NO APLICA </v>
      </c>
      <c r="DW117" s="2" t="str">
        <f t="shared" si="65"/>
        <v>NO</v>
      </c>
      <c r="DX117" s="2" t="str">
        <f>IF(DW117="SI",VLOOKUP(A117,'5 TD'!$J$4:$K$472,2,0),"NO APLICA")</f>
        <v>NO APLICA</v>
      </c>
      <c r="DY117" s="2" t="str">
        <f t="shared" si="66"/>
        <v>NO APLICA</v>
      </c>
      <c r="DZ117" s="7" t="str">
        <f>IF(DY117="SI",VLOOKUP(A117,'5 TD'!$M$4:$N$350,2,0),"NO APLICA")</f>
        <v>NO APLICA</v>
      </c>
      <c r="EA117" s="2" t="str">
        <f t="shared" si="67"/>
        <v>NO APLICA</v>
      </c>
      <c r="EB117" s="12" t="str">
        <f t="shared" si="68"/>
        <v/>
      </c>
      <c r="EC117" s="12" t="str">
        <f>IF(EA117="SI",VLOOKUP(A117,'5 TD'!$V$4:$W$479,2,0),"NO APLICA")</f>
        <v>NO APLICA</v>
      </c>
      <c r="ED117" s="2" t="str">
        <f t="shared" si="85"/>
        <v>NO</v>
      </c>
      <c r="EE117" s="79" t="str">
        <f>IF(ED117="SI",VLOOKUP(AI117,COMPORTAMIENTO!$A$1:$H$2100,7,0),"NO APLICA")</f>
        <v>NO APLICA</v>
      </c>
      <c r="EF117" s="12" t="str">
        <f>IF(ED117="SI",VLOOKUP(A117,'5 TD'!$P$2:$Q$479,2,0),"NO APLICA")</f>
        <v>NO APLICA</v>
      </c>
      <c r="EG117" s="2" t="str">
        <f t="shared" si="86"/>
        <v>NO</v>
      </c>
      <c r="EH117" s="2">
        <f>IF(CZ117="no",0,VLOOKUP(AI117,EXPERIENCIA!$A$1:$C$2100,2,0))</f>
        <v>0</v>
      </c>
      <c r="EI117" s="2">
        <f>IF(CZ117="si",VLOOKUP(A117,'5 TD'!$S$3:$T$2103,2,0),0)</f>
        <v>0</v>
      </c>
      <c r="EJ117" s="2" t="str">
        <f t="shared" si="87"/>
        <v>SI</v>
      </c>
      <c r="EK117" s="2">
        <f>+('3 Planilla Preadjudicación OTIC'!BU117)</f>
        <v>0</v>
      </c>
      <c r="EL117" s="4"/>
      <c r="EM117" s="3"/>
      <c r="EN117" s="3"/>
      <c r="EQ117" s="86"/>
    </row>
    <row r="118" spans="1:147" ht="15" customHeight="1" x14ac:dyDescent="0.3">
      <c r="A118" s="2">
        <f>+('3 Planilla Preadjudicación OTIC'!A118)</f>
        <v>14292</v>
      </c>
      <c r="B118" s="2" t="str">
        <f>+('3 Planilla Preadjudicación OTIC'!B118)</f>
        <v>65181652-1</v>
      </c>
      <c r="C118" s="4">
        <f>+('3 Planilla Preadjudicación OTIC'!E118)</f>
        <v>2025</v>
      </c>
      <c r="D118" s="4" t="str">
        <f>+('3 Planilla Preadjudicación OTIC'!F118)</f>
        <v>MANDATO</v>
      </c>
      <c r="E118" s="4" t="str">
        <f>+('3 Planilla Preadjudicación OTIC'!G118)</f>
        <v>65073010-0</v>
      </c>
      <c r="F118" s="4" t="str">
        <f>+('3 Planilla Preadjudicación OTIC'!H118)</f>
        <v>CORPORACIÓN DE EDUCACIÓN Y SALUD PARA EL SÍNDROME DE DOWN, EDUDOWN</v>
      </c>
      <c r="G118" s="4"/>
      <c r="H118" s="4"/>
      <c r="I118" s="4" t="str">
        <f>+('3 Planilla Preadjudicación OTIC'!I118)</f>
        <v>PAUSAS ACTIVAS, RECREACIÓN Y ENTRETENIMIENTO</v>
      </c>
      <c r="J118" s="4" t="str">
        <f>+('3 Planilla Preadjudicación OTIC'!J118)</f>
        <v>SIN PLAN FORMATIVO</v>
      </c>
      <c r="K118" s="4" t="str">
        <f>+('3 Planilla Preadjudicación OTIC'!K118)</f>
        <v>TÉCNICAS PARA LA RESOLUCIÓN DE PROBLEMAS</v>
      </c>
      <c r="L118" s="4" t="str">
        <f>+('3 Planilla Preadjudicación OTIC'!L118)</f>
        <v>PF0922</v>
      </c>
      <c r="M118" s="2">
        <f>+('3 Planilla Preadjudicación OTIC'!M118)</f>
        <v>13</v>
      </c>
      <c r="N118" s="4" t="str">
        <f>+('3 Planilla Preadjudicación OTIC'!N118)</f>
        <v>METROPOLITANA</v>
      </c>
      <c r="O118" s="4" t="str">
        <f>+('3 Planilla Preadjudicación OTIC'!O118)</f>
        <v>SAN BERNARDO</v>
      </c>
      <c r="P118" s="4" t="str">
        <f>+('3 Planilla Preadjudicación OTIC'!P118)</f>
        <v>PERSONAS DE 18 AÑOS O MÁS, EN SITUACIÓN DE DISCAPACIDAD.</v>
      </c>
      <c r="Q118" s="4" t="str">
        <f>+('3 Planilla Preadjudicación OTIC'!Q118)</f>
        <v>PRESENCIAL</v>
      </c>
      <c r="R118" s="4" t="str">
        <f>+('3 Planilla Preadjudicación OTIC'!R118)</f>
        <v>DEPENDIENTE</v>
      </c>
      <c r="S118" s="4">
        <f>+('3 Planilla Preadjudicación OTIC'!S118)</f>
        <v>47</v>
      </c>
      <c r="T118" s="2">
        <f>+('3 Planilla Preadjudicación OTIC'!T118)</f>
        <v>20</v>
      </c>
      <c r="U118" s="2">
        <f>+('3 Planilla Preadjudicación OTIC'!U118)</f>
        <v>0</v>
      </c>
      <c r="V118" s="2">
        <f>+('3 Planilla Preadjudicación OTIC'!V118)</f>
        <v>8</v>
      </c>
      <c r="W118" s="2">
        <f>+('3 Planilla Preadjudicación OTIC'!W118)</f>
        <v>188</v>
      </c>
      <c r="X118" s="2">
        <f>+('3 Planilla Preadjudicación OTIC'!X118)</f>
        <v>4</v>
      </c>
      <c r="Y118" s="2" t="str">
        <f>+('3 Planilla Preadjudicación OTIC'!Y118)</f>
        <v>SI</v>
      </c>
      <c r="Z118" s="2" t="str">
        <f>+('3 Planilla Preadjudicación OTIC'!Z118)</f>
        <v>NO</v>
      </c>
      <c r="AA118" s="2" t="str">
        <f>+('3 Planilla Preadjudicación OTIC'!AA118)</f>
        <v>NO</v>
      </c>
      <c r="AB118" s="4" t="str">
        <f>+('3 Planilla Preadjudicación OTIC'!AB118)</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118" s="4" t="str">
        <f>+('3 Planilla Preadjudicación OTIC'!AC118)</f>
        <v>PERSONAS EN SITUACIÓN DE DISCAPACIDAD, DE 18 AÑOS O MÁS, QUE SE ATIENDEN EN EDUDOWN, HOMBRES Y MUJERES, QUE TIENEN O NO EXPERIENCIA LABORAL, RESIDENTES DE LA REGIÓN METROPOLITANA Y QUE BUSCAN CON LA CAPACITACIÓN INSERTARSE AL MUNDO LABORAL.</v>
      </c>
      <c r="AD118" s="2" t="str">
        <f>+('3 Planilla Preadjudicación OTIC'!AD118)</f>
        <v>NO</v>
      </c>
      <c r="AE118" s="4">
        <f>+('3 Planilla Preadjudicación OTIC'!AE118)</f>
        <v>0</v>
      </c>
      <c r="AF118" s="2" t="str">
        <f>+('3 Planilla Preadjudicación OTIC'!AF118)</f>
        <v>CERRADA</v>
      </c>
      <c r="AG118" s="2">
        <f>+('3 Planilla Preadjudicación OTIC'!AG118)</f>
        <v>47</v>
      </c>
      <c r="AH118" s="2">
        <f>+('3 Planilla Preadjudicación OTIC'!AH118)</f>
        <v>2</v>
      </c>
      <c r="AI118" s="135" t="str">
        <f>+('3 Planilla Preadjudicación OTIC'!AI118)</f>
        <v>77825617-7</v>
      </c>
      <c r="AJ118" s="4" t="str">
        <f>+('3 Planilla Preadjudicación OTIC'!AJ118)</f>
        <v>Edudown capacitaciones spa</v>
      </c>
      <c r="AK118" s="2">
        <f>+('3 Planilla Preadjudicación OTIC'!AK118)</f>
        <v>188</v>
      </c>
      <c r="AL118" s="2">
        <f>+('3 Planilla Preadjudicación OTIC'!AL118)</f>
        <v>47</v>
      </c>
      <c r="AM118" s="12">
        <f>+('3 Planilla Preadjudicación OTIC'!AM118)</f>
        <v>5075</v>
      </c>
      <c r="AN118" s="12">
        <f>+('3 Planilla Preadjudicación OTIC'!AN118)</f>
        <v>0</v>
      </c>
      <c r="AO118" s="12">
        <f>+('3 Planilla Preadjudicación OTIC'!AO118)</f>
        <v>0</v>
      </c>
      <c r="AP118" s="12">
        <f>+('3 Planilla Preadjudicación OTIC'!AP118)</f>
        <v>19082000</v>
      </c>
      <c r="AQ118" s="12">
        <f>+('3 Planilla Preadjudicación OTIC'!AQ118)</f>
        <v>3760000</v>
      </c>
      <c r="AR118" s="12">
        <f>+('3 Planilla Preadjudicación OTIC'!AR118)</f>
        <v>0</v>
      </c>
      <c r="AS118" s="12">
        <f>+('3 Planilla Preadjudicación OTIC'!AS118)</f>
        <v>0</v>
      </c>
      <c r="AT118" s="12">
        <f>+('3 Planilla Preadjudicación OTIC'!AT118)</f>
        <v>0</v>
      </c>
      <c r="AU118" s="12">
        <f>+('3 Planilla Preadjudicación OTIC'!AU118)</f>
        <v>22842000</v>
      </c>
      <c r="AV118" s="2" t="str">
        <f>+('3 Planilla Preadjudicación OTIC'!AV118)</f>
        <v>SI</v>
      </c>
      <c r="AW118" s="4">
        <f>+('3 Planilla Preadjudicación OTIC'!AW118)</f>
        <v>0</v>
      </c>
      <c r="AX118" s="2">
        <f>+('3 Planilla Preadjudicación OTIC'!AX118)</f>
        <v>1</v>
      </c>
      <c r="AY118" s="2">
        <f>+('3 Planilla Preadjudicación OTIC'!AY118)</f>
        <v>7</v>
      </c>
      <c r="AZ118" s="2">
        <f>+('3 Planilla Preadjudicación OTIC'!AZ118)</f>
        <v>7</v>
      </c>
      <c r="BA118" s="2">
        <f>+('3 Planilla Preadjudicación OTIC'!BA118)</f>
        <v>7</v>
      </c>
      <c r="BB118" s="2">
        <f>+('3 Planilla Preadjudicación OTIC'!BB118)</f>
        <v>7</v>
      </c>
      <c r="BC118" s="2">
        <f>+('3 Planilla Preadjudicación OTIC'!BC118)</f>
        <v>7</v>
      </c>
      <c r="BD118" s="2">
        <f>+('3 Planilla Preadjudicación OTIC'!BD118)</f>
        <v>7</v>
      </c>
      <c r="BE118" s="2">
        <f>+('3 Planilla Preadjudicación OTIC'!BE118)</f>
        <v>7</v>
      </c>
      <c r="BF118" s="2">
        <f>+('3 Planilla Preadjudicación OTIC'!BF118)</f>
        <v>7</v>
      </c>
      <c r="BG118" s="2">
        <f>+('3 Planilla Preadjudicación OTIC'!BG118)</f>
        <v>7</v>
      </c>
      <c r="BH118" s="2">
        <f>+('3 Planilla Preadjudicación OTIC'!BH118)</f>
        <v>7</v>
      </c>
      <c r="BI118" s="2">
        <f>+('3 Planilla Preadjudicación OTIC'!BI118)</f>
        <v>7</v>
      </c>
      <c r="BJ118" s="2">
        <f>+('3 Planilla Preadjudicación OTIC'!BJ118)</f>
        <v>7</v>
      </c>
      <c r="BK118" s="2">
        <f>+('3 Planilla Preadjudicación OTIC'!BK118)</f>
        <v>7</v>
      </c>
      <c r="BL118" s="2">
        <f>+('3 Planilla Preadjudicación OTIC'!BL118)</f>
        <v>7</v>
      </c>
      <c r="BM118" s="104">
        <f>ROUND(('3 Planilla Preadjudicación OTIC'!BM118),1)</f>
        <v>6.4</v>
      </c>
      <c r="BN118" s="4" t="str">
        <f>+('3 Planilla Preadjudicación OTIC'!BN118)</f>
        <v>NO</v>
      </c>
      <c r="BO118" s="4">
        <f>+('3 Planilla Preadjudicación OTIC'!BO118)</f>
        <v>0</v>
      </c>
      <c r="BP118" s="4">
        <f>+('3 Planilla Preadjudicación OTIC'!BP118)</f>
        <v>0</v>
      </c>
      <c r="BQ118" s="4">
        <f>+('3 Planilla Preadjudicación OTIC'!BQ118)</f>
        <v>0</v>
      </c>
      <c r="BR118" s="4">
        <f>+('3 Planilla Preadjudicación OTIC'!BR118)</f>
        <v>0</v>
      </c>
      <c r="BS118" s="4">
        <f>+('3 Planilla Preadjudicación OTIC'!BS118)</f>
        <v>0</v>
      </c>
      <c r="BT118" s="4">
        <f>+('3 Planilla Preadjudicación OTIC'!BT118)</f>
        <v>0</v>
      </c>
      <c r="BU118" s="85">
        <f>IF(VLOOKUP(A118,'BD OFICIAL'!$A$1:$AL$2098,7,0)=D118,0,1)</f>
        <v>0</v>
      </c>
      <c r="BV118" s="85">
        <f>IF(VLOOKUP(A118,'BD OFICIAL'!$A$1:$AL$2098,11,0)=J118,0,1)</f>
        <v>0</v>
      </c>
      <c r="BW118" s="85">
        <f>IF(VLOOKUP(A118,'BD OFICIAL'!$A$1:$AL$2098,13,0)=L118,0,1)</f>
        <v>0</v>
      </c>
      <c r="BX118" s="2">
        <f>IF(VLOOKUP(A118,'BD OFICIAL'!$A$1:$AL$2098,16,0)=O118,0,1)</f>
        <v>0</v>
      </c>
      <c r="BY118" s="2">
        <f>IF(VLOOKUP(A118,'BD OFICIAL'!$A$1:$AL$2098,17,0)=P118,0,1)</f>
        <v>0</v>
      </c>
      <c r="BZ118" s="2">
        <f>IF(VLOOKUP(A118,'BD OFICIAL'!$A$1:$AL$2098,19,0)=R118,0,1)</f>
        <v>0</v>
      </c>
      <c r="CA118" s="2">
        <f>IF(VLOOKUP(A118,'BD OFICIAL'!$A$1:$AL$2098,21,0)=T118,0,1)</f>
        <v>0</v>
      </c>
      <c r="CB118" s="2">
        <f>IF(VLOOKUP(A118,'BD OFICIAL'!$A$1:$AL$2098,24,0)=AK118,0,1)</f>
        <v>0</v>
      </c>
      <c r="CC118" s="2">
        <f>IF(VLOOKUP(A118,'BD OFICIAL'!$A$1:$AL$2098,25,0)=X118,0,1)</f>
        <v>0</v>
      </c>
      <c r="CD118" s="2">
        <f>IF(VLOOKUP(A118,'BD OFICIAL'!$A$1:$AL$2098,26,0)=Y118,0,1)</f>
        <v>0</v>
      </c>
      <c r="CE118" s="2">
        <f>IF(VLOOKUP(A118,'BD OFICIAL'!$A$1:$AL$2098,27,0)=Z118,0,1)</f>
        <v>0</v>
      </c>
      <c r="CF118" s="2">
        <f>IF(VLOOKUP(A118,'BD OFICIAL'!$A$1:$AL$2098,28,0)=AA118,0,1)</f>
        <v>0</v>
      </c>
      <c r="CG118" s="2">
        <f>IF(VLOOKUP(A118,'BD OFICIAL'!$A$1:$AL$2098,33,0)=AF118,0,1)</f>
        <v>0</v>
      </c>
      <c r="CH118" s="2">
        <f>IF(VLOOKUP(A118,'BD OFICIAL'!$A$1:$AL$2098,35,0)=AH118,0,1)</f>
        <v>0</v>
      </c>
      <c r="CI118" s="85">
        <f>IF(VLOOKUP(A118,'BD OFICIAL'!$A$1:$AL$2098,34,0)=AL118,0,1)</f>
        <v>0</v>
      </c>
      <c r="CJ118" s="12">
        <f>VLOOKUP(A118,'BD OFICIAL'!$A$1:$AM$2098,36,0)*AM118-AP118</f>
        <v>0</v>
      </c>
      <c r="CK118" s="85" t="str">
        <f t="shared" si="54"/>
        <v>SSH</v>
      </c>
      <c r="CL118" s="85" t="str">
        <f t="shared" si="55"/>
        <v>NO</v>
      </c>
      <c r="CM118" s="85" t="str">
        <f t="shared" si="69"/>
        <v>SI</v>
      </c>
      <c r="CN118" s="31">
        <f t="shared" si="70"/>
        <v>0</v>
      </c>
      <c r="CO118" s="31">
        <f t="shared" si="56"/>
        <v>0</v>
      </c>
      <c r="CP118" s="31">
        <f t="shared" si="71"/>
        <v>0</v>
      </c>
      <c r="CQ118" s="31">
        <f>IF(Y118="NO",0,IF(Y118="SI",IF(VLOOKUP(A118,'BD OFICIAL'!$A:$AO,40,0)=AQ118,0,1)))</f>
        <v>0</v>
      </c>
      <c r="CR118" s="31">
        <f>IF(Z118="NO",0,IF(Z118="SI",IF(VLOOKUP(B118,'BD OFICIAL'!$A:$AO,41,0)=AS118,0,1)))</f>
        <v>0</v>
      </c>
      <c r="CS118" s="31">
        <f t="shared" si="57"/>
        <v>0</v>
      </c>
      <c r="CT118" s="31">
        <f t="shared" si="58"/>
        <v>0</v>
      </c>
      <c r="CU118" s="31">
        <f>IF(VLOOKUP(A118,'BD OFICIAL'!$A$1:$AL$1056,31,0)="SI",IF(AT118&gt;0,0,1),IF(AT118=0,0,1))</f>
        <v>0</v>
      </c>
      <c r="CV118" s="31">
        <f t="shared" si="59"/>
        <v>0</v>
      </c>
      <c r="CW118" s="31">
        <f t="shared" si="72"/>
        <v>0</v>
      </c>
      <c r="CX118" s="85" t="str">
        <f t="shared" si="73"/>
        <v>SI</v>
      </c>
      <c r="CY118" s="31">
        <f t="shared" si="74"/>
        <v>0</v>
      </c>
      <c r="CZ118" s="85" t="str">
        <f>IF(ISERROR(VLOOKUP(AI118,EXPERIENCIA!$A$1:$C$2100,1,0)),"NO","SI")</f>
        <v>NO</v>
      </c>
      <c r="DA118" s="85">
        <f>IF(CX118="no","NO APLICA",IF(AX118=0,"ERROR NOTA",IF(AND(AX118&gt;1,CZ118="NO"),"ERROR NOTA",IF(AND(CZ118="NO",AX118=1),0,IF(VLOOKUP(AI118,EXPERIENCIA!$A$1:$C$2100,3,0)=AX118,0,"ERROR NOTA")))))</f>
        <v>0</v>
      </c>
      <c r="DB118" s="85" t="str">
        <f>IF(ISERROR(VLOOKUP(AI118,COMPORTAMIENTO!$A$1:$C$2100,1,0)),"NO","SI")</f>
        <v>SI</v>
      </c>
      <c r="DC118" s="85">
        <f>IF(CX118="NO","NO APLICA",IF(AY118=0,"ERROR NOTA",IF(AND(DB118="NO",AY118=7),0,IF(VLOOKUP(AI118,COMPORTAMIENTO!$A$2:$H$2100,8,0)=AY118,0,"ERROR NOTA"))))</f>
        <v>0</v>
      </c>
      <c r="DD118" s="104">
        <f t="shared" si="75"/>
        <v>0.1</v>
      </c>
      <c r="DE118" s="104">
        <f t="shared" si="76"/>
        <v>0.70000000000000007</v>
      </c>
      <c r="DF118" s="85" t="str">
        <f t="shared" si="60"/>
        <v>NO</v>
      </c>
      <c r="DG118" s="85">
        <f t="shared" si="77"/>
        <v>7</v>
      </c>
      <c r="DH118" s="85">
        <f t="shared" si="78"/>
        <v>7</v>
      </c>
      <c r="DI118" s="85">
        <f t="shared" si="79"/>
        <v>7</v>
      </c>
      <c r="DJ118" s="12">
        <f t="shared" si="80"/>
        <v>7.0000000000000009</v>
      </c>
      <c r="DK118" s="7">
        <f t="shared" si="81"/>
        <v>7.0000000000000009</v>
      </c>
      <c r="DL118" s="12">
        <f t="shared" si="61"/>
        <v>5075</v>
      </c>
      <c r="DM118" s="12">
        <f>VLOOKUP(A118,'5 TD'!$A:$B,2,0)</f>
        <v>5075</v>
      </c>
      <c r="DN118" s="7">
        <f t="shared" si="62"/>
        <v>7</v>
      </c>
      <c r="DO118" s="85" t="str">
        <f t="shared" si="82"/>
        <v>APROBADO</v>
      </c>
      <c r="DP118" s="85" t="str">
        <f t="shared" si="83"/>
        <v>APROBADO</v>
      </c>
      <c r="DQ118" s="7">
        <f t="shared" si="84"/>
        <v>6.4</v>
      </c>
      <c r="DR118" s="85" t="str">
        <f t="shared" si="63"/>
        <v>APROBADO</v>
      </c>
      <c r="DS118" s="2" t="str">
        <f>+('3 Planilla Preadjudicación OTIC'!BN118)</f>
        <v>NO</v>
      </c>
      <c r="DT118" s="2">
        <f>IF(DR118="APROBADO",VLOOKUP(A118,'5 TD'!$D$3:$E$270,2,0),"NO APLICA")</f>
        <v>7</v>
      </c>
      <c r="DU118" s="2" t="str">
        <f t="shared" si="64"/>
        <v>NO</v>
      </c>
      <c r="DV118" s="2" t="str">
        <f>IF(DU118="SI",VLOOKUP(A118,'5 TD'!$G$3:$H$270,2,0),"NO APLICA ")</f>
        <v xml:space="preserve">NO APLICA </v>
      </c>
      <c r="DW118" s="2" t="str">
        <f t="shared" si="65"/>
        <v>NO</v>
      </c>
      <c r="DX118" s="2" t="str">
        <f>IF(DW118="SI",VLOOKUP(A118,'5 TD'!$J$4:$K$472,2,0),"NO APLICA")</f>
        <v>NO APLICA</v>
      </c>
      <c r="DY118" s="2" t="str">
        <f t="shared" si="66"/>
        <v>NO APLICA</v>
      </c>
      <c r="DZ118" s="7" t="str">
        <f>IF(DY118="SI",VLOOKUP(A118,'5 TD'!$M$4:$N$350,2,0),"NO APLICA")</f>
        <v>NO APLICA</v>
      </c>
      <c r="EA118" s="2" t="str">
        <f t="shared" si="67"/>
        <v>NO APLICA</v>
      </c>
      <c r="EB118" s="12" t="str">
        <f t="shared" si="68"/>
        <v/>
      </c>
      <c r="EC118" s="12" t="str">
        <f>IF(EA118="SI",VLOOKUP(A118,'5 TD'!$V$4:$W$479,2,0),"NO APLICA")</f>
        <v>NO APLICA</v>
      </c>
      <c r="ED118" s="2" t="str">
        <f t="shared" si="85"/>
        <v>NO</v>
      </c>
      <c r="EE118" s="79" t="str">
        <f>IF(ED118="SI",VLOOKUP(AI118,COMPORTAMIENTO!$A$1:$H$2100,7,0),"NO APLICA")</f>
        <v>NO APLICA</v>
      </c>
      <c r="EF118" s="12" t="str">
        <f>IF(ED118="SI",VLOOKUP(A118,'5 TD'!$P$2:$Q$479,2,0),"NO APLICA")</f>
        <v>NO APLICA</v>
      </c>
      <c r="EG118" s="2" t="str">
        <f t="shared" si="86"/>
        <v>NO</v>
      </c>
      <c r="EH118" s="2">
        <f>IF(CZ118="no",0,VLOOKUP(AI118,EXPERIENCIA!$A$1:$C$2100,2,0))</f>
        <v>0</v>
      </c>
      <c r="EI118" s="2">
        <f>IF(CZ118="si",VLOOKUP(A118,'5 TD'!$S$3:$T$2103,2,0),0)</f>
        <v>0</v>
      </c>
      <c r="EJ118" s="2" t="str">
        <f t="shared" si="87"/>
        <v>SI</v>
      </c>
      <c r="EK118" s="2">
        <f>+('3 Planilla Preadjudicación OTIC'!BU118)</f>
        <v>0</v>
      </c>
      <c r="EL118" s="4"/>
      <c r="EM118" s="3"/>
      <c r="EN118" s="3"/>
      <c r="EQ118" s="86"/>
    </row>
    <row r="119" spans="1:147" ht="15" customHeight="1" x14ac:dyDescent="0.3">
      <c r="A119" s="2">
        <f>+('3 Planilla Preadjudicación OTIC'!A119)</f>
        <v>14302</v>
      </c>
      <c r="B119" s="2" t="str">
        <f>+('3 Planilla Preadjudicación OTIC'!B119)</f>
        <v>65181652-1</v>
      </c>
      <c r="C119" s="4">
        <f>+('3 Planilla Preadjudicación OTIC'!E119)</f>
        <v>2025</v>
      </c>
      <c r="D119" s="4" t="str">
        <f>+('3 Planilla Preadjudicación OTIC'!F119)</f>
        <v>MANDATO</v>
      </c>
      <c r="E119" s="4" t="str">
        <f>+('3 Planilla Preadjudicación OTIC'!G119)</f>
        <v>65073010-0</v>
      </c>
      <c r="F119" s="4" t="str">
        <f>+('3 Planilla Preadjudicación OTIC'!H119)</f>
        <v>CORPORACIÓN DE EDUCACIÓN Y SALUD PARA EL SÍNDROME DE DOWN, EDUDOWN</v>
      </c>
      <c r="G119" s="4"/>
      <c r="H119" s="4"/>
      <c r="I119" s="4" t="str">
        <f>+('3 Planilla Preadjudicación OTIC'!I119)</f>
        <v>HOUSEKEEPING INCLUSIVO: LIMPIEZA CON PROFESIONALISMO</v>
      </c>
      <c r="J119" s="4" t="str">
        <f>+('3 Planilla Preadjudicación OTIC'!J119)</f>
        <v>SIN PLAN FORMATIVO</v>
      </c>
      <c r="K119" s="4" t="str">
        <f>+('3 Planilla Preadjudicación OTIC'!K119)</f>
        <v>TÉCNICAS PARA LA RESOLUCIÓN DE PROBLEMAS</v>
      </c>
      <c r="L119" s="4" t="str">
        <f>+('3 Planilla Preadjudicación OTIC'!L119)</f>
        <v>PF0922</v>
      </c>
      <c r="M119" s="2">
        <f>+('3 Planilla Preadjudicación OTIC'!M119)</f>
        <v>13</v>
      </c>
      <c r="N119" s="4" t="str">
        <f>+('3 Planilla Preadjudicación OTIC'!N119)</f>
        <v>METROPOLITANA</v>
      </c>
      <c r="O119" s="4" t="str">
        <f>+('3 Planilla Preadjudicación OTIC'!O119)</f>
        <v>SAN BERNARDO</v>
      </c>
      <c r="P119" s="4" t="str">
        <f>+('3 Planilla Preadjudicación OTIC'!P119)</f>
        <v>PERSONAS DE 18 AÑOS O MÁS, EN SITUACIÓN DE DISCAPACIDAD.</v>
      </c>
      <c r="Q119" s="4" t="str">
        <f>+('3 Planilla Preadjudicación OTIC'!Q119)</f>
        <v>PRESENCIAL</v>
      </c>
      <c r="R119" s="4" t="str">
        <f>+('3 Planilla Preadjudicación OTIC'!R119)</f>
        <v>DEPENDIENTE</v>
      </c>
      <c r="S119" s="4">
        <f>+('3 Planilla Preadjudicación OTIC'!S119)</f>
        <v>47</v>
      </c>
      <c r="T119" s="2">
        <f>+('3 Planilla Preadjudicación OTIC'!T119)</f>
        <v>10</v>
      </c>
      <c r="U119" s="2">
        <f>+('3 Planilla Preadjudicación OTIC'!U119)</f>
        <v>0</v>
      </c>
      <c r="V119" s="2">
        <f>+('3 Planilla Preadjudicación OTIC'!V119)</f>
        <v>8</v>
      </c>
      <c r="W119" s="2">
        <f>+('3 Planilla Preadjudicación OTIC'!W119)</f>
        <v>188</v>
      </c>
      <c r="X119" s="2">
        <f>+('3 Planilla Preadjudicación OTIC'!X119)</f>
        <v>4</v>
      </c>
      <c r="Y119" s="2" t="str">
        <f>+('3 Planilla Preadjudicación OTIC'!Y119)</f>
        <v>SI</v>
      </c>
      <c r="Z119" s="2" t="str">
        <f>+('3 Planilla Preadjudicación OTIC'!Z119)</f>
        <v>NO</v>
      </c>
      <c r="AA119" s="2" t="str">
        <f>+('3 Planilla Preadjudicación OTIC'!AA119)</f>
        <v>NO</v>
      </c>
      <c r="AB119" s="4" t="str">
        <f>+('3 Planilla Preadjudicación OTIC'!AB119)</f>
        <v>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v>
      </c>
      <c r="AC119" s="4" t="str">
        <f>+('3 Planilla Preadjudicación OTIC'!AC119)</f>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v>
      </c>
      <c r="AD119" s="2" t="str">
        <f>+('3 Planilla Preadjudicación OTIC'!AD119)</f>
        <v>NO</v>
      </c>
      <c r="AE119" s="4">
        <f>+('3 Planilla Preadjudicación OTIC'!AE119)</f>
        <v>0</v>
      </c>
      <c r="AF119" s="2" t="str">
        <f>+('3 Planilla Preadjudicación OTIC'!AF119)</f>
        <v>CERRADA</v>
      </c>
      <c r="AG119" s="2">
        <f>+('3 Planilla Preadjudicación OTIC'!AG119)</f>
        <v>47</v>
      </c>
      <c r="AH119" s="2">
        <f>+('3 Planilla Preadjudicación OTIC'!AH119)</f>
        <v>1</v>
      </c>
      <c r="AI119" s="135" t="str">
        <f>+('3 Planilla Preadjudicación OTIC'!AI119)</f>
        <v>77825617-7</v>
      </c>
      <c r="AJ119" s="4" t="str">
        <f>+('3 Planilla Preadjudicación OTIC'!AJ119)</f>
        <v>Edudown capacitaciones spa</v>
      </c>
      <c r="AK119" s="2">
        <f>+('3 Planilla Preadjudicación OTIC'!AK119)</f>
        <v>188</v>
      </c>
      <c r="AL119" s="2">
        <f>+('3 Planilla Preadjudicación OTIC'!AL119)</f>
        <v>47</v>
      </c>
      <c r="AM119" s="12">
        <f>+('3 Planilla Preadjudicación OTIC'!AM119)</f>
        <v>4130</v>
      </c>
      <c r="AN119" s="12">
        <f>+('3 Planilla Preadjudicación OTIC'!AN119)</f>
        <v>0</v>
      </c>
      <c r="AO119" s="12">
        <f>+('3 Planilla Preadjudicación OTIC'!AO119)</f>
        <v>0</v>
      </c>
      <c r="AP119" s="12">
        <f>+('3 Planilla Preadjudicación OTIC'!AP119)</f>
        <v>7764400</v>
      </c>
      <c r="AQ119" s="12">
        <f>+('3 Planilla Preadjudicación OTIC'!AQ119)</f>
        <v>1880000</v>
      </c>
      <c r="AR119" s="12">
        <f>+('3 Planilla Preadjudicación OTIC'!AR119)</f>
        <v>0</v>
      </c>
      <c r="AS119" s="12">
        <f>+('3 Planilla Preadjudicación OTIC'!AS119)</f>
        <v>0</v>
      </c>
      <c r="AT119" s="12">
        <f>+('3 Planilla Preadjudicación OTIC'!AT119)</f>
        <v>0</v>
      </c>
      <c r="AU119" s="12">
        <f>+('3 Planilla Preadjudicación OTIC'!AU119)</f>
        <v>9644400</v>
      </c>
      <c r="AV119" s="2" t="str">
        <f>+('3 Planilla Preadjudicación OTIC'!AV119)</f>
        <v>SI</v>
      </c>
      <c r="AW119" s="4">
        <f>+('3 Planilla Preadjudicación OTIC'!AW119)</f>
        <v>0</v>
      </c>
      <c r="AX119" s="2">
        <f>+('3 Planilla Preadjudicación OTIC'!AX119)</f>
        <v>1</v>
      </c>
      <c r="AY119" s="2">
        <f>+('3 Planilla Preadjudicación OTIC'!AY119)</f>
        <v>7</v>
      </c>
      <c r="AZ119" s="2">
        <f>+('3 Planilla Preadjudicación OTIC'!AZ119)</f>
        <v>7</v>
      </c>
      <c r="BA119" s="2">
        <f>+('3 Planilla Preadjudicación OTIC'!BA119)</f>
        <v>7</v>
      </c>
      <c r="BB119" s="2">
        <f>+('3 Planilla Preadjudicación OTIC'!BB119)</f>
        <v>7</v>
      </c>
      <c r="BC119" s="2">
        <f>+('3 Planilla Preadjudicación OTIC'!BC119)</f>
        <v>7</v>
      </c>
      <c r="BD119" s="2">
        <f>+('3 Planilla Preadjudicación OTIC'!BD119)</f>
        <v>7</v>
      </c>
      <c r="BE119" s="2">
        <f>+('3 Planilla Preadjudicación OTIC'!BE119)</f>
        <v>7</v>
      </c>
      <c r="BF119" s="2">
        <f>+('3 Planilla Preadjudicación OTIC'!BF119)</f>
        <v>7</v>
      </c>
      <c r="BG119" s="2">
        <f>+('3 Planilla Preadjudicación OTIC'!BG119)</f>
        <v>7</v>
      </c>
      <c r="BH119" s="2">
        <f>+('3 Planilla Preadjudicación OTIC'!BH119)</f>
        <v>7</v>
      </c>
      <c r="BI119" s="2">
        <f>+('3 Planilla Preadjudicación OTIC'!BI119)</f>
        <v>7</v>
      </c>
      <c r="BJ119" s="2">
        <f>+('3 Planilla Preadjudicación OTIC'!BJ119)</f>
        <v>7</v>
      </c>
      <c r="BK119" s="2">
        <f>+('3 Planilla Preadjudicación OTIC'!BK119)</f>
        <v>7</v>
      </c>
      <c r="BL119" s="2">
        <f>+('3 Planilla Preadjudicación OTIC'!BL119)</f>
        <v>7</v>
      </c>
      <c r="BM119" s="104">
        <f>ROUND(('3 Planilla Preadjudicación OTIC'!BM119),1)</f>
        <v>6.4</v>
      </c>
      <c r="BN119" s="4" t="str">
        <f>+('3 Planilla Preadjudicación OTIC'!BN119)</f>
        <v>NO</v>
      </c>
      <c r="BO119" s="4">
        <f>+('3 Planilla Preadjudicación OTIC'!BO119)</f>
        <v>0</v>
      </c>
      <c r="BP119" s="4">
        <f>+('3 Planilla Preadjudicación OTIC'!BP119)</f>
        <v>0</v>
      </c>
      <c r="BQ119" s="4">
        <f>+('3 Planilla Preadjudicación OTIC'!BQ119)</f>
        <v>0</v>
      </c>
      <c r="BR119" s="4">
        <f>+('3 Planilla Preadjudicación OTIC'!BR119)</f>
        <v>0</v>
      </c>
      <c r="BS119" s="4">
        <f>+('3 Planilla Preadjudicación OTIC'!BS119)</f>
        <v>0</v>
      </c>
      <c r="BT119" s="4">
        <f>+('3 Planilla Preadjudicación OTIC'!BT119)</f>
        <v>0</v>
      </c>
      <c r="BU119" s="85">
        <f>IF(VLOOKUP(A119,'BD OFICIAL'!$A$1:$AL$2098,7,0)=D119,0,1)</f>
        <v>0</v>
      </c>
      <c r="BV119" s="85">
        <f>IF(VLOOKUP(A119,'BD OFICIAL'!$A$1:$AL$2098,11,0)=J119,0,1)</f>
        <v>0</v>
      </c>
      <c r="BW119" s="85">
        <f>IF(VLOOKUP(A119,'BD OFICIAL'!$A$1:$AL$2098,13,0)=L119,0,1)</f>
        <v>0</v>
      </c>
      <c r="BX119" s="2">
        <f>IF(VLOOKUP(A119,'BD OFICIAL'!$A$1:$AL$2098,16,0)=O119,0,1)</f>
        <v>0</v>
      </c>
      <c r="BY119" s="2">
        <f>IF(VLOOKUP(A119,'BD OFICIAL'!$A$1:$AL$2098,17,0)=P119,0,1)</f>
        <v>0</v>
      </c>
      <c r="BZ119" s="2">
        <f>IF(VLOOKUP(A119,'BD OFICIAL'!$A$1:$AL$2098,19,0)=R119,0,1)</f>
        <v>0</v>
      </c>
      <c r="CA119" s="2">
        <f>IF(VLOOKUP(A119,'BD OFICIAL'!$A$1:$AL$2098,21,0)=T119,0,1)</f>
        <v>0</v>
      </c>
      <c r="CB119" s="2">
        <f>IF(VLOOKUP(A119,'BD OFICIAL'!$A$1:$AL$2098,24,0)=AK119,0,1)</f>
        <v>0</v>
      </c>
      <c r="CC119" s="2">
        <f>IF(VLOOKUP(A119,'BD OFICIAL'!$A$1:$AL$2098,25,0)=X119,0,1)</f>
        <v>0</v>
      </c>
      <c r="CD119" s="2">
        <f>IF(VLOOKUP(A119,'BD OFICIAL'!$A$1:$AL$2098,26,0)=Y119,0,1)</f>
        <v>0</v>
      </c>
      <c r="CE119" s="2">
        <f>IF(VLOOKUP(A119,'BD OFICIAL'!$A$1:$AL$2098,27,0)=Z119,0,1)</f>
        <v>0</v>
      </c>
      <c r="CF119" s="2">
        <f>IF(VLOOKUP(A119,'BD OFICIAL'!$A$1:$AL$2098,28,0)=AA119,0,1)</f>
        <v>0</v>
      </c>
      <c r="CG119" s="2">
        <f>IF(VLOOKUP(A119,'BD OFICIAL'!$A$1:$AL$2098,33,0)=AF119,0,1)</f>
        <v>0</v>
      </c>
      <c r="CH119" s="2">
        <f>IF(VLOOKUP(A119,'BD OFICIAL'!$A$1:$AL$2098,35,0)=AH119,0,1)</f>
        <v>0</v>
      </c>
      <c r="CI119" s="85">
        <f>IF(VLOOKUP(A119,'BD OFICIAL'!$A$1:$AL$2098,34,0)=AL119,0,1)</f>
        <v>0</v>
      </c>
      <c r="CJ119" s="12">
        <f>VLOOKUP(A119,'BD OFICIAL'!$A$1:$AM$2098,36,0)*AM119-AP119</f>
        <v>0</v>
      </c>
      <c r="CK119" s="85" t="str">
        <f t="shared" si="54"/>
        <v>SSH</v>
      </c>
      <c r="CL119" s="85" t="str">
        <f t="shared" si="55"/>
        <v>NO</v>
      </c>
      <c r="CM119" s="85" t="str">
        <f t="shared" si="69"/>
        <v>SI</v>
      </c>
      <c r="CN119" s="31">
        <f t="shared" si="70"/>
        <v>0</v>
      </c>
      <c r="CO119" s="31">
        <f t="shared" si="56"/>
        <v>0</v>
      </c>
      <c r="CP119" s="31">
        <f t="shared" si="71"/>
        <v>0</v>
      </c>
      <c r="CQ119" s="31">
        <f>IF(Y119="NO",0,IF(Y119="SI",IF(VLOOKUP(A119,'BD OFICIAL'!$A:$AO,40,0)=AQ119,0,1)))</f>
        <v>0</v>
      </c>
      <c r="CR119" s="31">
        <f>IF(Z119="NO",0,IF(Z119="SI",IF(VLOOKUP(B119,'BD OFICIAL'!$A:$AO,41,0)=AS119,0,1)))</f>
        <v>0</v>
      </c>
      <c r="CS119" s="31">
        <f t="shared" si="57"/>
        <v>0</v>
      </c>
      <c r="CT119" s="31">
        <f t="shared" si="58"/>
        <v>0</v>
      </c>
      <c r="CU119" s="31">
        <f>IF(VLOOKUP(A119,'BD OFICIAL'!$A$1:$AL$1056,31,0)="SI",IF(AT119&gt;0,0,1),IF(AT119=0,0,1))</f>
        <v>0</v>
      </c>
      <c r="CV119" s="31">
        <f t="shared" si="59"/>
        <v>0</v>
      </c>
      <c r="CW119" s="31">
        <f t="shared" si="72"/>
        <v>0</v>
      </c>
      <c r="CX119" s="85" t="str">
        <f t="shared" si="73"/>
        <v>SI</v>
      </c>
      <c r="CY119" s="31">
        <f t="shared" si="74"/>
        <v>0</v>
      </c>
      <c r="CZ119" s="85" t="str">
        <f>IF(ISERROR(VLOOKUP(AI119,EXPERIENCIA!$A$1:$C$2100,1,0)),"NO","SI")</f>
        <v>NO</v>
      </c>
      <c r="DA119" s="85">
        <f>IF(CX119="no","NO APLICA",IF(AX119=0,"ERROR NOTA",IF(AND(AX119&gt;1,CZ119="NO"),"ERROR NOTA",IF(AND(CZ119="NO",AX119=1),0,IF(VLOOKUP(AI119,EXPERIENCIA!$A$1:$C$2100,3,0)=AX119,0,"ERROR NOTA")))))</f>
        <v>0</v>
      </c>
      <c r="DB119" s="85" t="str">
        <f>IF(ISERROR(VLOOKUP(AI119,COMPORTAMIENTO!$A$1:$C$2100,1,0)),"NO","SI")</f>
        <v>SI</v>
      </c>
      <c r="DC119" s="85">
        <f>IF(CX119="NO","NO APLICA",IF(AY119=0,"ERROR NOTA",IF(AND(DB119="NO",AY119=7),0,IF(VLOOKUP(AI119,COMPORTAMIENTO!$A$2:$H$2100,8,0)=AY119,0,"ERROR NOTA"))))</f>
        <v>0</v>
      </c>
      <c r="DD119" s="104">
        <f t="shared" si="75"/>
        <v>0.1</v>
      </c>
      <c r="DE119" s="104">
        <f t="shared" si="76"/>
        <v>0.70000000000000007</v>
      </c>
      <c r="DF119" s="85" t="str">
        <f t="shared" si="60"/>
        <v>NO</v>
      </c>
      <c r="DG119" s="85">
        <f t="shared" si="77"/>
        <v>7</v>
      </c>
      <c r="DH119" s="85">
        <f t="shared" si="78"/>
        <v>7</v>
      </c>
      <c r="DI119" s="85">
        <f t="shared" si="79"/>
        <v>7</v>
      </c>
      <c r="DJ119" s="12">
        <f t="shared" si="80"/>
        <v>7.0000000000000009</v>
      </c>
      <c r="DK119" s="7">
        <f t="shared" si="81"/>
        <v>7.0000000000000009</v>
      </c>
      <c r="DL119" s="12">
        <f t="shared" si="61"/>
        <v>4130</v>
      </c>
      <c r="DM119" s="12">
        <f>VLOOKUP(A119,'5 TD'!$A:$B,2,0)</f>
        <v>4130</v>
      </c>
      <c r="DN119" s="7">
        <f t="shared" si="62"/>
        <v>7</v>
      </c>
      <c r="DO119" s="85" t="str">
        <f t="shared" si="82"/>
        <v>APROBADO</v>
      </c>
      <c r="DP119" s="85" t="str">
        <f t="shared" si="83"/>
        <v>APROBADO</v>
      </c>
      <c r="DQ119" s="7">
        <f t="shared" si="84"/>
        <v>6.4</v>
      </c>
      <c r="DR119" s="85" t="str">
        <f t="shared" si="63"/>
        <v>APROBADO</v>
      </c>
      <c r="DS119" s="2" t="str">
        <f>+('3 Planilla Preadjudicación OTIC'!BN119)</f>
        <v>NO</v>
      </c>
      <c r="DT119" s="2">
        <f>IF(DR119="APROBADO",VLOOKUP(A119,'5 TD'!$D$3:$E$270,2,0),"NO APLICA")</f>
        <v>6.4</v>
      </c>
      <c r="DU119" s="2" t="str">
        <f t="shared" si="64"/>
        <v>SI</v>
      </c>
      <c r="DV119" s="2">
        <f>IF(DU119="SI",VLOOKUP(A119,'5 TD'!$G$3:$H$270,2,0),"NO APLICA ")</f>
        <v>7.0000000000000009</v>
      </c>
      <c r="DW119" s="2" t="str">
        <f t="shared" si="65"/>
        <v>SI</v>
      </c>
      <c r="DX119" s="2">
        <f>IF(DW119="SI",VLOOKUP(A119,'5 TD'!$J$4:$K$472,2,0),"NO APLICA")</f>
        <v>7</v>
      </c>
      <c r="DY119" s="2" t="str">
        <f t="shared" si="66"/>
        <v>SI</v>
      </c>
      <c r="DZ119" s="7">
        <f>IF(DY119="SI",VLOOKUP(A119,'5 TD'!$M$4:$N$350,2,0),"NO APLICA")</f>
        <v>1</v>
      </c>
      <c r="EA119" s="2" t="str">
        <f t="shared" si="67"/>
        <v>SI</v>
      </c>
      <c r="EB119" s="12">
        <f t="shared" si="68"/>
        <v>4130</v>
      </c>
      <c r="EC119" s="12">
        <f>IF(EA119="SI",VLOOKUP(A119,'5 TD'!$V$4:$W$479,2,0),"NO APLICA")</f>
        <v>4130</v>
      </c>
      <c r="ED119" s="2" t="str">
        <f t="shared" si="85"/>
        <v>SI</v>
      </c>
      <c r="EE119" s="79">
        <f>IF(ED119="SI",VLOOKUP(AI119,COMPORTAMIENTO!$A$1:$H$2100,7,0),"NO APLICA")</f>
        <v>0</v>
      </c>
      <c r="EF119" s="12">
        <f>IF(ED119="SI",VLOOKUP(A119,'5 TD'!$P$2:$Q$479,2,0),"NO APLICA")</f>
        <v>0</v>
      </c>
      <c r="EG119" s="2" t="str">
        <f t="shared" si="86"/>
        <v>SI</v>
      </c>
      <c r="EH119" s="2">
        <f>IF(CZ119="no",0,VLOOKUP(AI119,EXPERIENCIA!$A$1:$C$2100,2,0))</f>
        <v>0</v>
      </c>
      <c r="EI119" s="2">
        <f>IF(CZ119="si",VLOOKUP(A119,'5 TD'!$S$3:$T$2103,2,0),0)</f>
        <v>0</v>
      </c>
      <c r="EJ119" s="2" t="str">
        <f t="shared" si="87"/>
        <v>SI</v>
      </c>
      <c r="EK119" s="2" t="str">
        <f>+('3 Planilla Preadjudicación OTIC'!BU119)</f>
        <v>f) Mayor número de cursos SENCE ejecutados (Evaluación Experiencia).</v>
      </c>
      <c r="EL119" s="4"/>
      <c r="EM119" s="3"/>
      <c r="EN119" s="3"/>
      <c r="EQ119" s="86"/>
    </row>
    <row r="120" spans="1:147" ht="15" customHeight="1" x14ac:dyDescent="0.3">
      <c r="A120" s="2">
        <f>+('3 Planilla Preadjudicación OTIC'!A120)</f>
        <v>14296</v>
      </c>
      <c r="B120" s="2" t="str">
        <f>+('3 Planilla Preadjudicación OTIC'!B120)</f>
        <v>65181652-1</v>
      </c>
      <c r="C120" s="4">
        <f>+('3 Planilla Preadjudicación OTIC'!E120)</f>
        <v>2025</v>
      </c>
      <c r="D120" s="4" t="str">
        <f>+('3 Planilla Preadjudicación OTIC'!F120)</f>
        <v>MANDATO</v>
      </c>
      <c r="E120" s="4" t="str">
        <f>+('3 Planilla Preadjudicación OTIC'!G120)</f>
        <v>65073010-0</v>
      </c>
      <c r="F120" s="4" t="str">
        <f>+('3 Planilla Preadjudicación OTIC'!H120)</f>
        <v>CORPORACIÓN DE EDUCACIÓN Y SALUD PARA EL SÍNDROME DE DOWN, EDUDOWN</v>
      </c>
      <c r="G120" s="4"/>
      <c r="H120" s="4"/>
      <c r="I120" s="4" t="str">
        <f>+('3 Planilla Preadjudicación OTIC'!I120)</f>
        <v>ATENCIÓN AL CLIENTE Y GARZONERÍA PARA PERSONAS CON DISCAPACIDAD</v>
      </c>
      <c r="J120" s="4" t="str">
        <f>+('3 Planilla Preadjudicación OTIC'!J120)</f>
        <v>SIN PLAN FORMATIVO</v>
      </c>
      <c r="K120" s="4" t="str">
        <f>+('3 Planilla Preadjudicación OTIC'!K120)</f>
        <v>TÉCNICAS PARA LA RESOLUCIÓN DE PROBLEMAS</v>
      </c>
      <c r="L120" s="4" t="str">
        <f>+('3 Planilla Preadjudicación OTIC'!L120)</f>
        <v>PF0922</v>
      </c>
      <c r="M120" s="2">
        <f>+('3 Planilla Preadjudicación OTIC'!M120)</f>
        <v>13</v>
      </c>
      <c r="N120" s="4" t="str">
        <f>+('3 Planilla Preadjudicación OTIC'!N120)</f>
        <v>METROPOLITANA</v>
      </c>
      <c r="O120" s="4" t="str">
        <f>+('3 Planilla Preadjudicación OTIC'!O120)</f>
        <v>SAN BERNARDO</v>
      </c>
      <c r="P120" s="4" t="str">
        <f>+('3 Planilla Preadjudicación OTIC'!P120)</f>
        <v>CUIDADORES DE PERSONAS CON DISCAPACIDAD Y/O DEPENDENCIA MODERADA O SEVERA.</v>
      </c>
      <c r="Q120" s="4" t="str">
        <f>+('3 Planilla Preadjudicación OTIC'!Q120)</f>
        <v>PRESENCIAL</v>
      </c>
      <c r="R120" s="4" t="str">
        <f>+('3 Planilla Preadjudicación OTIC'!R120)</f>
        <v>DEPENDIENTE</v>
      </c>
      <c r="S120" s="4">
        <f>+('3 Planilla Preadjudicación OTIC'!S120)</f>
        <v>47</v>
      </c>
      <c r="T120" s="2">
        <f>+('3 Planilla Preadjudicación OTIC'!T120)</f>
        <v>10</v>
      </c>
      <c r="U120" s="2">
        <f>+('3 Planilla Preadjudicación OTIC'!U120)</f>
        <v>0</v>
      </c>
      <c r="V120" s="2">
        <f>+('3 Planilla Preadjudicación OTIC'!V120)</f>
        <v>8</v>
      </c>
      <c r="W120" s="2">
        <f>+('3 Planilla Preadjudicación OTIC'!W120)</f>
        <v>188</v>
      </c>
      <c r="X120" s="2">
        <f>+('3 Planilla Preadjudicación OTIC'!X120)</f>
        <v>4</v>
      </c>
      <c r="Y120" s="2" t="str">
        <f>+('3 Planilla Preadjudicación OTIC'!Y120)</f>
        <v>SI</v>
      </c>
      <c r="Z120" s="2" t="str">
        <f>+('3 Planilla Preadjudicación OTIC'!Z120)</f>
        <v>NO</v>
      </c>
      <c r="AA120" s="2" t="str">
        <f>+('3 Planilla Preadjudicación OTIC'!AA120)</f>
        <v>NO</v>
      </c>
      <c r="AB120" s="4" t="str">
        <f>+('3 Planilla Preadjudicación OTIC'!AB120)</f>
        <v>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v>
      </c>
      <c r="AC120" s="4" t="str">
        <f>+('3 Planilla Preadjudicación OTIC'!AC120)</f>
        <v>PERSONAS EN SITUACIÓN DE DISCAPACIDAD, DE 18 AÑOS O MÁS, QUE SE ATIENDEN EN EDUDOWN, HOMBRES Y MUJERES, QUE TIENEN O NO EXPERIENCIA LABORAL, RESIDENTES DE LA REGIÓN METROPOLITANA Y QUE BUSCAN CON LA CAPACITACIÓN INSERTARSE AL MUNDO LABORAL.</v>
      </c>
      <c r="AD120" s="2" t="str">
        <f>+('3 Planilla Preadjudicación OTIC'!AD120)</f>
        <v>NO</v>
      </c>
      <c r="AE120" s="4">
        <f>+('3 Planilla Preadjudicación OTIC'!AE120)</f>
        <v>0</v>
      </c>
      <c r="AF120" s="2" t="str">
        <f>+('3 Planilla Preadjudicación OTIC'!AF120)</f>
        <v>CERRADA</v>
      </c>
      <c r="AG120" s="2">
        <f>+('3 Planilla Preadjudicación OTIC'!AG120)</f>
        <v>47</v>
      </c>
      <c r="AH120" s="2">
        <f>+('3 Planilla Preadjudicación OTIC'!AH120)</f>
        <v>2</v>
      </c>
      <c r="AI120" s="135" t="str">
        <f>+('3 Planilla Preadjudicación OTIC'!AI120)</f>
        <v>77825617-7</v>
      </c>
      <c r="AJ120" s="4" t="str">
        <f>+('3 Planilla Preadjudicación OTIC'!AJ120)</f>
        <v>Edudown capacitaciones spa</v>
      </c>
      <c r="AK120" s="2">
        <f>+('3 Planilla Preadjudicación OTIC'!AK120)</f>
        <v>188</v>
      </c>
      <c r="AL120" s="2">
        <f>+('3 Planilla Preadjudicación OTIC'!AL120)</f>
        <v>47</v>
      </c>
      <c r="AM120" s="12">
        <f>+('3 Planilla Preadjudicación OTIC'!AM120)</f>
        <v>5075</v>
      </c>
      <c r="AN120" s="12">
        <f>+('3 Planilla Preadjudicación OTIC'!AN120)</f>
        <v>0</v>
      </c>
      <c r="AO120" s="12">
        <f>+('3 Planilla Preadjudicación OTIC'!AO120)</f>
        <v>0</v>
      </c>
      <c r="AP120" s="12">
        <f>+('3 Planilla Preadjudicación OTIC'!AP120)</f>
        <v>9541000</v>
      </c>
      <c r="AQ120" s="12">
        <f>+('3 Planilla Preadjudicación OTIC'!AQ120)</f>
        <v>1880000</v>
      </c>
      <c r="AR120" s="12">
        <f>+('3 Planilla Preadjudicación OTIC'!AR120)</f>
        <v>0</v>
      </c>
      <c r="AS120" s="12">
        <f>+('3 Planilla Preadjudicación OTIC'!AS120)</f>
        <v>0</v>
      </c>
      <c r="AT120" s="12">
        <f>+('3 Planilla Preadjudicación OTIC'!AT120)</f>
        <v>0</v>
      </c>
      <c r="AU120" s="12">
        <f>+('3 Planilla Preadjudicación OTIC'!AU120)</f>
        <v>11421000</v>
      </c>
      <c r="AV120" s="2" t="str">
        <f>+('3 Planilla Preadjudicación OTIC'!AV120)</f>
        <v>SI</v>
      </c>
      <c r="AW120" s="4">
        <f>+('3 Planilla Preadjudicación OTIC'!AW120)</f>
        <v>0</v>
      </c>
      <c r="AX120" s="2">
        <f>+('3 Planilla Preadjudicación OTIC'!AX120)</f>
        <v>1</v>
      </c>
      <c r="AY120" s="2">
        <f>+('3 Planilla Preadjudicación OTIC'!AY120)</f>
        <v>7</v>
      </c>
      <c r="AZ120" s="2">
        <f>+('3 Planilla Preadjudicación OTIC'!AZ120)</f>
        <v>7</v>
      </c>
      <c r="BA120" s="2">
        <f>+('3 Planilla Preadjudicación OTIC'!BA120)</f>
        <v>7</v>
      </c>
      <c r="BB120" s="2">
        <f>+('3 Planilla Preadjudicación OTIC'!BB120)</f>
        <v>7</v>
      </c>
      <c r="BC120" s="2">
        <f>+('3 Planilla Preadjudicación OTIC'!BC120)</f>
        <v>7</v>
      </c>
      <c r="BD120" s="2">
        <f>+('3 Planilla Preadjudicación OTIC'!BD120)</f>
        <v>7</v>
      </c>
      <c r="BE120" s="2">
        <f>+('3 Planilla Preadjudicación OTIC'!BE120)</f>
        <v>7</v>
      </c>
      <c r="BF120" s="2">
        <f>+('3 Planilla Preadjudicación OTIC'!BF120)</f>
        <v>7</v>
      </c>
      <c r="BG120" s="2">
        <f>+('3 Planilla Preadjudicación OTIC'!BG120)</f>
        <v>7</v>
      </c>
      <c r="BH120" s="2">
        <f>+('3 Planilla Preadjudicación OTIC'!BH120)</f>
        <v>7</v>
      </c>
      <c r="BI120" s="2">
        <f>+('3 Planilla Preadjudicación OTIC'!BI120)</f>
        <v>7</v>
      </c>
      <c r="BJ120" s="2">
        <f>+('3 Planilla Preadjudicación OTIC'!BJ120)</f>
        <v>7</v>
      </c>
      <c r="BK120" s="2">
        <f>+('3 Planilla Preadjudicación OTIC'!BK120)</f>
        <v>7</v>
      </c>
      <c r="BL120" s="2">
        <f>+('3 Planilla Preadjudicación OTIC'!BL120)</f>
        <v>7</v>
      </c>
      <c r="BM120" s="104">
        <f>ROUND(('3 Planilla Preadjudicación OTIC'!BM120),1)</f>
        <v>6.4</v>
      </c>
      <c r="BN120" s="4" t="str">
        <f>+('3 Planilla Preadjudicación OTIC'!BN120)</f>
        <v>NO</v>
      </c>
      <c r="BO120" s="4">
        <f>+('3 Planilla Preadjudicación OTIC'!BO120)</f>
        <v>0</v>
      </c>
      <c r="BP120" s="4">
        <f>+('3 Planilla Preadjudicación OTIC'!BP120)</f>
        <v>0</v>
      </c>
      <c r="BQ120" s="4">
        <f>+('3 Planilla Preadjudicación OTIC'!BQ120)</f>
        <v>0</v>
      </c>
      <c r="BR120" s="4">
        <f>+('3 Planilla Preadjudicación OTIC'!BR120)</f>
        <v>0</v>
      </c>
      <c r="BS120" s="4">
        <f>+('3 Planilla Preadjudicación OTIC'!BS120)</f>
        <v>0</v>
      </c>
      <c r="BT120" s="4">
        <f>+('3 Planilla Preadjudicación OTIC'!BT120)</f>
        <v>0</v>
      </c>
      <c r="BU120" s="85">
        <f>IF(VLOOKUP(A120,'BD OFICIAL'!$A$1:$AL$2098,7,0)=D120,0,1)</f>
        <v>0</v>
      </c>
      <c r="BV120" s="85">
        <f>IF(VLOOKUP(A120,'BD OFICIAL'!$A$1:$AL$2098,11,0)=J120,0,1)</f>
        <v>0</v>
      </c>
      <c r="BW120" s="85">
        <f>IF(VLOOKUP(A120,'BD OFICIAL'!$A$1:$AL$2098,13,0)=L120,0,1)</f>
        <v>0</v>
      </c>
      <c r="BX120" s="2">
        <f>IF(VLOOKUP(A120,'BD OFICIAL'!$A$1:$AL$2098,16,0)=O120,0,1)</f>
        <v>0</v>
      </c>
      <c r="BY120" s="2">
        <f>IF(VLOOKUP(A120,'BD OFICIAL'!$A$1:$AL$2098,17,0)=P120,0,1)</f>
        <v>0</v>
      </c>
      <c r="BZ120" s="2">
        <f>IF(VLOOKUP(A120,'BD OFICIAL'!$A$1:$AL$2098,19,0)=R120,0,1)</f>
        <v>0</v>
      </c>
      <c r="CA120" s="2">
        <f>IF(VLOOKUP(A120,'BD OFICIAL'!$A$1:$AL$2098,21,0)=T120,0,1)</f>
        <v>0</v>
      </c>
      <c r="CB120" s="2">
        <f>IF(VLOOKUP(A120,'BD OFICIAL'!$A$1:$AL$2098,24,0)=AK120,0,1)</f>
        <v>0</v>
      </c>
      <c r="CC120" s="2">
        <f>IF(VLOOKUP(A120,'BD OFICIAL'!$A$1:$AL$2098,25,0)=X120,0,1)</f>
        <v>0</v>
      </c>
      <c r="CD120" s="2">
        <f>IF(VLOOKUP(A120,'BD OFICIAL'!$A$1:$AL$2098,26,0)=Y120,0,1)</f>
        <v>0</v>
      </c>
      <c r="CE120" s="2">
        <f>IF(VLOOKUP(A120,'BD OFICIAL'!$A$1:$AL$2098,27,0)=Z120,0,1)</f>
        <v>0</v>
      </c>
      <c r="CF120" s="2">
        <f>IF(VLOOKUP(A120,'BD OFICIAL'!$A$1:$AL$2098,28,0)=AA120,0,1)</f>
        <v>0</v>
      </c>
      <c r="CG120" s="2">
        <f>IF(VLOOKUP(A120,'BD OFICIAL'!$A$1:$AL$2098,33,0)=AF120,0,1)</f>
        <v>0</v>
      </c>
      <c r="CH120" s="2">
        <f>IF(VLOOKUP(A120,'BD OFICIAL'!$A$1:$AL$2098,35,0)=AH120,0,1)</f>
        <v>0</v>
      </c>
      <c r="CI120" s="85">
        <f>IF(VLOOKUP(A120,'BD OFICIAL'!$A$1:$AL$2098,34,0)=AL120,0,1)</f>
        <v>0</v>
      </c>
      <c r="CJ120" s="12">
        <f>VLOOKUP(A120,'BD OFICIAL'!$A$1:$AM$2098,36,0)*AM120-AP120</f>
        <v>0</v>
      </c>
      <c r="CK120" s="85" t="str">
        <f t="shared" si="54"/>
        <v>SSH</v>
      </c>
      <c r="CL120" s="85" t="str">
        <f t="shared" si="55"/>
        <v>NO</v>
      </c>
      <c r="CM120" s="85" t="str">
        <f t="shared" si="69"/>
        <v>SI</v>
      </c>
      <c r="CN120" s="31">
        <f t="shared" si="70"/>
        <v>0</v>
      </c>
      <c r="CO120" s="31">
        <f t="shared" si="56"/>
        <v>0</v>
      </c>
      <c r="CP120" s="31">
        <f t="shared" si="71"/>
        <v>0</v>
      </c>
      <c r="CQ120" s="31">
        <f>IF(Y120="NO",0,IF(Y120="SI",IF(VLOOKUP(A120,'BD OFICIAL'!$A:$AO,40,0)=AQ120,0,1)))</f>
        <v>0</v>
      </c>
      <c r="CR120" s="31">
        <f>IF(Z120="NO",0,IF(Z120="SI",IF(VLOOKUP(B120,'BD OFICIAL'!$A:$AO,41,0)=AS120,0,1)))</f>
        <v>0</v>
      </c>
      <c r="CS120" s="31">
        <f t="shared" si="57"/>
        <v>0</v>
      </c>
      <c r="CT120" s="31">
        <f t="shared" si="58"/>
        <v>0</v>
      </c>
      <c r="CU120" s="31">
        <f>IF(VLOOKUP(A120,'BD OFICIAL'!$A$1:$AL$1056,31,0)="SI",IF(AT120&gt;0,0,1),IF(AT120=0,0,1))</f>
        <v>0</v>
      </c>
      <c r="CV120" s="31">
        <f t="shared" si="59"/>
        <v>0</v>
      </c>
      <c r="CW120" s="31">
        <f t="shared" si="72"/>
        <v>0</v>
      </c>
      <c r="CX120" s="85" t="str">
        <f t="shared" si="73"/>
        <v>SI</v>
      </c>
      <c r="CY120" s="31">
        <f t="shared" si="74"/>
        <v>0</v>
      </c>
      <c r="CZ120" s="85" t="str">
        <f>IF(ISERROR(VLOOKUP(AI120,EXPERIENCIA!$A$1:$C$2100,1,0)),"NO","SI")</f>
        <v>NO</v>
      </c>
      <c r="DA120" s="85">
        <f>IF(CX120="no","NO APLICA",IF(AX120=0,"ERROR NOTA",IF(AND(AX120&gt;1,CZ120="NO"),"ERROR NOTA",IF(AND(CZ120="NO",AX120=1),0,IF(VLOOKUP(AI120,EXPERIENCIA!$A$1:$C$2100,3,0)=AX120,0,"ERROR NOTA")))))</f>
        <v>0</v>
      </c>
      <c r="DB120" s="85" t="str">
        <f>IF(ISERROR(VLOOKUP(AI120,COMPORTAMIENTO!$A$1:$C$2100,1,0)),"NO","SI")</f>
        <v>SI</v>
      </c>
      <c r="DC120" s="85">
        <f>IF(CX120="NO","NO APLICA",IF(AY120=0,"ERROR NOTA",IF(AND(DB120="NO",AY120=7),0,IF(VLOOKUP(AI120,COMPORTAMIENTO!$A$2:$H$2100,8,0)=AY120,0,"ERROR NOTA"))))</f>
        <v>0</v>
      </c>
      <c r="DD120" s="104">
        <f t="shared" si="75"/>
        <v>0.1</v>
      </c>
      <c r="DE120" s="104">
        <f t="shared" si="76"/>
        <v>0.70000000000000007</v>
      </c>
      <c r="DF120" s="85" t="str">
        <f t="shared" si="60"/>
        <v>NO</v>
      </c>
      <c r="DG120" s="85">
        <f t="shared" si="77"/>
        <v>7</v>
      </c>
      <c r="DH120" s="85">
        <f t="shared" si="78"/>
        <v>7</v>
      </c>
      <c r="DI120" s="85">
        <f t="shared" si="79"/>
        <v>7</v>
      </c>
      <c r="DJ120" s="12">
        <f t="shared" si="80"/>
        <v>7.0000000000000009</v>
      </c>
      <c r="DK120" s="7">
        <f t="shared" si="81"/>
        <v>7.0000000000000009</v>
      </c>
      <c r="DL120" s="12">
        <f t="shared" si="61"/>
        <v>5075</v>
      </c>
      <c r="DM120" s="12">
        <f>VLOOKUP(A120,'5 TD'!$A:$B,2,0)</f>
        <v>5075</v>
      </c>
      <c r="DN120" s="7">
        <f t="shared" si="62"/>
        <v>7</v>
      </c>
      <c r="DO120" s="85" t="str">
        <f t="shared" si="82"/>
        <v>APROBADO</v>
      </c>
      <c r="DP120" s="85" t="str">
        <f t="shared" si="83"/>
        <v>APROBADO</v>
      </c>
      <c r="DQ120" s="7">
        <f t="shared" si="84"/>
        <v>6.4</v>
      </c>
      <c r="DR120" s="85" t="str">
        <f t="shared" si="63"/>
        <v>APROBADO</v>
      </c>
      <c r="DS120" s="2" t="str">
        <f>+('3 Planilla Preadjudicación OTIC'!BN120)</f>
        <v>NO</v>
      </c>
      <c r="DT120" s="2">
        <f>IF(DR120="APROBADO",VLOOKUP(A120,'5 TD'!$D$3:$E$270,2,0),"NO APLICA")</f>
        <v>6.8</v>
      </c>
      <c r="DU120" s="2" t="str">
        <f t="shared" si="64"/>
        <v>NO</v>
      </c>
      <c r="DV120" s="2" t="str">
        <f>IF(DU120="SI",VLOOKUP(A120,'5 TD'!$G$3:$H$270,2,0),"NO APLICA ")</f>
        <v xml:space="preserve">NO APLICA </v>
      </c>
      <c r="DW120" s="2" t="str">
        <f t="shared" si="65"/>
        <v>NO</v>
      </c>
      <c r="DX120" s="2" t="str">
        <f>IF(DW120="SI",VLOOKUP(A120,'5 TD'!$J$4:$K$472,2,0),"NO APLICA")</f>
        <v>NO APLICA</v>
      </c>
      <c r="DY120" s="2" t="str">
        <f t="shared" si="66"/>
        <v>NO APLICA</v>
      </c>
      <c r="DZ120" s="7" t="str">
        <f>IF(DY120="SI",VLOOKUP(A120,'5 TD'!$M$4:$N$350,2,0),"NO APLICA")</f>
        <v>NO APLICA</v>
      </c>
      <c r="EA120" s="2" t="str">
        <f t="shared" si="67"/>
        <v>NO APLICA</v>
      </c>
      <c r="EB120" s="12" t="str">
        <f t="shared" si="68"/>
        <v/>
      </c>
      <c r="EC120" s="12" t="str">
        <f>IF(EA120="SI",VLOOKUP(A120,'5 TD'!$V$4:$W$479,2,0),"NO APLICA")</f>
        <v>NO APLICA</v>
      </c>
      <c r="ED120" s="2" t="str">
        <f t="shared" si="85"/>
        <v>NO</v>
      </c>
      <c r="EE120" s="79" t="str">
        <f>IF(ED120="SI",VLOOKUP(AI120,COMPORTAMIENTO!$A$1:$H$2100,7,0),"NO APLICA")</f>
        <v>NO APLICA</v>
      </c>
      <c r="EF120" s="12" t="str">
        <f>IF(ED120="SI",VLOOKUP(A120,'5 TD'!$P$2:$Q$479,2,0),"NO APLICA")</f>
        <v>NO APLICA</v>
      </c>
      <c r="EG120" s="2" t="str">
        <f t="shared" si="86"/>
        <v>NO</v>
      </c>
      <c r="EH120" s="2">
        <f>IF(CZ120="no",0,VLOOKUP(AI120,EXPERIENCIA!$A$1:$C$2100,2,0))</f>
        <v>0</v>
      </c>
      <c r="EI120" s="2">
        <f>IF(CZ120="si",VLOOKUP(A120,'5 TD'!$S$3:$T$2103,2,0),0)</f>
        <v>0</v>
      </c>
      <c r="EJ120" s="2" t="str">
        <f t="shared" si="87"/>
        <v>SI</v>
      </c>
      <c r="EK120" s="2">
        <f>+('3 Planilla Preadjudicación OTIC'!BU120)</f>
        <v>0</v>
      </c>
      <c r="EL120" s="4"/>
      <c r="EM120" s="3"/>
      <c r="EN120" s="3"/>
      <c r="EQ120" s="86"/>
    </row>
    <row r="121" spans="1:147" ht="15" customHeight="1" x14ac:dyDescent="0.3">
      <c r="A121" s="2">
        <f>+('3 Planilla Preadjudicación OTIC'!A121)</f>
        <v>14458</v>
      </c>
      <c r="B121" s="2" t="str">
        <f>+('3 Planilla Preadjudicación OTIC'!B121)</f>
        <v>65181652-1</v>
      </c>
      <c r="C121" s="4">
        <f>+('3 Planilla Preadjudicación OTIC'!E121)</f>
        <v>2025</v>
      </c>
      <c r="D121" s="4" t="str">
        <f>+('3 Planilla Preadjudicación OTIC'!F121)</f>
        <v>MANDATO</v>
      </c>
      <c r="E121" s="4" t="str">
        <f>+('3 Planilla Preadjudicación OTIC'!G121)</f>
        <v>65006242-6</v>
      </c>
      <c r="F121" s="4" t="str">
        <f>+('3 Planilla Preadjudicación OTIC'!H121)</f>
        <v>CORPORACIÓN ABRIENDO PUERTAS</v>
      </c>
      <c r="G121" s="4"/>
      <c r="H121" s="4"/>
      <c r="I121" s="4" t="str">
        <f>+('3 Planilla Preadjudicación OTIC'!I121)</f>
        <v>SERVICIOS DE MANICURE Y PEDICURE</v>
      </c>
      <c r="J121" s="4" t="str">
        <f>+('3 Planilla Preadjudicación OTIC'!J121)</f>
        <v>PF0611</v>
      </c>
      <c r="K121" s="4" t="str">
        <f>+('3 Planilla Preadjudicación OTIC'!K121)</f>
        <v/>
      </c>
      <c r="L121" s="4" t="str">
        <f>+('3 Planilla Preadjudicación OTIC'!L121)</f>
        <v/>
      </c>
      <c r="M121" s="2">
        <f>+('3 Planilla Preadjudicación OTIC'!M121)</f>
        <v>13</v>
      </c>
      <c r="N121" s="4" t="str">
        <f>+('3 Planilla Preadjudicación OTIC'!N121)</f>
        <v>METROPOLITANA</v>
      </c>
      <c r="O121" s="4" t="str">
        <f>+('3 Planilla Preadjudicación OTIC'!O121)</f>
        <v>SAN JOAQUÍN</v>
      </c>
      <c r="P121" s="4" t="str">
        <f>+('3 Planilla Preadjudicación OTIC'!P121)</f>
        <v xml:space="preserve">Personas derivadas por Gendarmeria </v>
      </c>
      <c r="Q121" s="4" t="str">
        <f>+('3 Planilla Preadjudicación OTIC'!Q121)</f>
        <v>PRESENCIAL</v>
      </c>
      <c r="R121" s="4" t="str">
        <f>+('3 Planilla Preadjudicación OTIC'!R121)</f>
        <v>INDEPENDIENTE</v>
      </c>
      <c r="S121" s="4">
        <f>+('3 Planilla Preadjudicación OTIC'!S121)</f>
        <v>28</v>
      </c>
      <c r="T121" s="2">
        <f>+('3 Planilla Preadjudicación OTIC'!T121)</f>
        <v>10</v>
      </c>
      <c r="U121" s="2">
        <f>+('3 Planilla Preadjudicación OTIC'!U121)</f>
        <v>110</v>
      </c>
      <c r="V121" s="2">
        <f>+('3 Planilla Preadjudicación OTIC'!V121)</f>
        <v>0</v>
      </c>
      <c r="W121" s="2">
        <f>+('3 Planilla Preadjudicación OTIC'!W121)</f>
        <v>110</v>
      </c>
      <c r="X121" s="2">
        <f>+('3 Planilla Preadjudicación OTIC'!X121)</f>
        <v>4</v>
      </c>
      <c r="Y121" s="2" t="str">
        <f>+('3 Planilla Preadjudicación OTIC'!Y121)</f>
        <v>SI</v>
      </c>
      <c r="Z121" s="2" t="str">
        <f>+('3 Planilla Preadjudicación OTIC'!Z121)</f>
        <v>NO</v>
      </c>
      <c r="AA121" s="2" t="str">
        <f>+('3 Planilla Preadjudicación OTIC'!AA121)</f>
        <v>NO</v>
      </c>
      <c r="AB121" s="4" t="str">
        <f>+('3 Planilla Preadjudicación OTIC'!AB121)</f>
        <v>SE AJUSTA A PLAN FORMATIVO</v>
      </c>
      <c r="AC121" s="4" t="str">
        <f>+('3 Planilla Preadjudicación OTIC'!AC121)</f>
        <v>MUJERES MAYORES DE 18 AÑOS, PRIVADAS DE LIBERTAD EN EL CENTRO PENITENCIARIO FEMENINO DE SANTIAGO, EN SITUACIÓN DE VULNERABILIDAD SOCIAL (PERTENECIENTES AL 80% MÁS VULNERABLE), CON BAJA ESCOLARIDAD Y LIMITADA EXPERIENCIA LABORAL.</v>
      </c>
      <c r="AD121" s="2" t="str">
        <f>+('3 Planilla Preadjudicación OTIC'!AD121)</f>
        <v>NO</v>
      </c>
      <c r="AE121" s="4">
        <f>+('3 Planilla Preadjudicación OTIC'!AE121)</f>
        <v>0</v>
      </c>
      <c r="AF121" s="2" t="str">
        <f>+('3 Planilla Preadjudicación OTIC'!AF121)</f>
        <v>CERRADA</v>
      </c>
      <c r="AG121" s="2">
        <f>+('3 Planilla Preadjudicación OTIC'!AG121)</f>
        <v>28</v>
      </c>
      <c r="AH121" s="2">
        <f>+('3 Planilla Preadjudicación OTIC'!AH121)</f>
        <v>2</v>
      </c>
      <c r="AI121" s="135" t="str">
        <f>+('3 Planilla Preadjudicación OTIC'!AI121)</f>
        <v>77476826-2</v>
      </c>
      <c r="AJ121" s="4" t="str">
        <f>+('3 Planilla Preadjudicación OTIC'!AJ121)</f>
        <v>AUSO CAPACITACIONES SPA</v>
      </c>
      <c r="AK121" s="2">
        <f>+('3 Planilla Preadjudicación OTIC'!AK121)</f>
        <v>110</v>
      </c>
      <c r="AL121" s="2">
        <f>+('3 Planilla Preadjudicación OTIC'!AL121)</f>
        <v>28</v>
      </c>
      <c r="AM121" s="12">
        <f>+('3 Planilla Preadjudicación OTIC'!AM121)</f>
        <v>5000</v>
      </c>
      <c r="AN121" s="12">
        <f>+('3 Planilla Preadjudicación OTIC'!AN121)</f>
        <v>0</v>
      </c>
      <c r="AO121" s="12">
        <f>+('3 Planilla Preadjudicación OTIC'!AO121)</f>
        <v>0</v>
      </c>
      <c r="AP121" s="12">
        <f>+('3 Planilla Preadjudicación OTIC'!AP121)</f>
        <v>5500000</v>
      </c>
      <c r="AQ121" s="12">
        <f>+('3 Planilla Preadjudicación OTIC'!AQ121)</f>
        <v>1120000</v>
      </c>
      <c r="AR121" s="12">
        <f>+('3 Planilla Preadjudicación OTIC'!AR121)</f>
        <v>0</v>
      </c>
      <c r="AS121" s="12">
        <f>+('3 Planilla Preadjudicación OTIC'!AS121)</f>
        <v>0</v>
      </c>
      <c r="AT121" s="12">
        <f>+('3 Planilla Preadjudicación OTIC'!AT121)</f>
        <v>0</v>
      </c>
      <c r="AU121" s="12">
        <f>+('3 Planilla Preadjudicación OTIC'!AU121)</f>
        <v>6620000</v>
      </c>
      <c r="AV121" s="2" t="str">
        <f>+('3 Planilla Preadjudicación OTIC'!AV121)</f>
        <v>NO</v>
      </c>
      <c r="AW121" s="4" t="str">
        <f>+('3 Planilla Preadjudicación OTIC'!AW121)</f>
        <v>NUMERAL 6.1.2. ITEM 8 - CURSO DESTINADO A POBLACIÓN DERIVADA POR GENDARMERÍA. NO SE PRESENTA CARTA DE DICHA INSTITUCIÓN AUTORIZANDO EJECUCIÓN DENTRO DEL RECITNO RESPECTIVO.</v>
      </c>
      <c r="AX121" s="2">
        <f>+('3 Planilla Preadjudicación OTIC'!AX121)</f>
        <v>0</v>
      </c>
      <c r="AY121" s="2">
        <f>+('3 Planilla Preadjudicación OTIC'!AY121)</f>
        <v>0</v>
      </c>
      <c r="AZ121" s="2">
        <f>+('3 Planilla Preadjudicación OTIC'!AZ121)</f>
        <v>0</v>
      </c>
      <c r="BA121" s="2">
        <f>+('3 Planilla Preadjudicación OTIC'!BA121)</f>
        <v>0</v>
      </c>
      <c r="BB121" s="2">
        <f>+('3 Planilla Preadjudicación OTIC'!BB121)</f>
        <v>0</v>
      </c>
      <c r="BC121" s="2">
        <f>+('3 Planilla Preadjudicación OTIC'!BC121)</f>
        <v>0</v>
      </c>
      <c r="BD121" s="2">
        <f>+('3 Planilla Preadjudicación OTIC'!BD121)</f>
        <v>0</v>
      </c>
      <c r="BE121" s="2">
        <f>+('3 Planilla Preadjudicación OTIC'!BE121)</f>
        <v>0</v>
      </c>
      <c r="BF121" s="2">
        <f>+('3 Planilla Preadjudicación OTIC'!BF121)</f>
        <v>0</v>
      </c>
      <c r="BG121" s="2">
        <f>+('3 Planilla Preadjudicación OTIC'!BG121)</f>
        <v>0</v>
      </c>
      <c r="BH121" s="2">
        <f>+('3 Planilla Preadjudicación OTIC'!BH121)</f>
        <v>0</v>
      </c>
      <c r="BI121" s="2">
        <f>+('3 Planilla Preadjudicación OTIC'!BI121)</f>
        <v>0</v>
      </c>
      <c r="BJ121" s="2">
        <f>+('3 Planilla Preadjudicación OTIC'!BJ121)</f>
        <v>0</v>
      </c>
      <c r="BK121" s="2">
        <f>+('3 Planilla Preadjudicación OTIC'!BK121)</f>
        <v>0</v>
      </c>
      <c r="BL121" s="2">
        <f>+('3 Planilla Preadjudicación OTIC'!BL121)</f>
        <v>0</v>
      </c>
      <c r="BM121" s="104">
        <f>ROUND(('3 Planilla Preadjudicación OTIC'!BM121),1)</f>
        <v>0</v>
      </c>
      <c r="BN121" s="4" t="str">
        <f>+('3 Planilla Preadjudicación OTIC'!BN121)</f>
        <v>NO</v>
      </c>
      <c r="BO121" s="4">
        <f>+('3 Planilla Preadjudicación OTIC'!BO121)</f>
        <v>0</v>
      </c>
      <c r="BP121" s="4">
        <f>+('3 Planilla Preadjudicación OTIC'!BP121)</f>
        <v>0</v>
      </c>
      <c r="BQ121" s="4">
        <f>+('3 Planilla Preadjudicación OTIC'!BQ121)</f>
        <v>0</v>
      </c>
      <c r="BR121" s="4">
        <f>+('3 Planilla Preadjudicación OTIC'!BR121)</f>
        <v>0</v>
      </c>
      <c r="BS121" s="4">
        <f>+('3 Planilla Preadjudicación OTIC'!BS121)</f>
        <v>0</v>
      </c>
      <c r="BT121" s="4">
        <f>+('3 Planilla Preadjudicación OTIC'!BT121)</f>
        <v>0</v>
      </c>
      <c r="BU121" s="85">
        <f>IF(VLOOKUP(A121,'BD OFICIAL'!$A$1:$AL$2098,7,0)=D121,0,1)</f>
        <v>0</v>
      </c>
      <c r="BV121" s="85">
        <f>IF(VLOOKUP(A121,'BD OFICIAL'!$A$1:$AL$2098,11,0)=J121,0,1)</f>
        <v>0</v>
      </c>
      <c r="BW121" s="85">
        <f>IF(VLOOKUP(A121,'BD OFICIAL'!$A$1:$AL$2098,13,0)=L121,0,1)</f>
        <v>0</v>
      </c>
      <c r="BX121" s="2">
        <f>IF(VLOOKUP(A121,'BD OFICIAL'!$A$1:$AL$2098,16,0)=O121,0,1)</f>
        <v>0</v>
      </c>
      <c r="BY121" s="2">
        <f>IF(VLOOKUP(A121,'BD OFICIAL'!$A$1:$AL$2098,17,0)=P121,0,1)</f>
        <v>0</v>
      </c>
      <c r="BZ121" s="2">
        <f>IF(VLOOKUP(A121,'BD OFICIAL'!$A$1:$AL$2098,19,0)=R121,0,1)</f>
        <v>0</v>
      </c>
      <c r="CA121" s="2">
        <f>IF(VLOOKUP(A121,'BD OFICIAL'!$A$1:$AL$2098,21,0)=T121,0,1)</f>
        <v>0</v>
      </c>
      <c r="CB121" s="2">
        <f>IF(VLOOKUP(A121,'BD OFICIAL'!$A$1:$AL$2098,24,0)=AK121,0,1)</f>
        <v>0</v>
      </c>
      <c r="CC121" s="2">
        <f>IF(VLOOKUP(A121,'BD OFICIAL'!$A$1:$AL$2098,25,0)=X121,0,1)</f>
        <v>0</v>
      </c>
      <c r="CD121" s="2">
        <f>IF(VLOOKUP(A121,'BD OFICIAL'!$A$1:$AL$2098,26,0)=Y121,0,1)</f>
        <v>0</v>
      </c>
      <c r="CE121" s="2">
        <f>IF(VLOOKUP(A121,'BD OFICIAL'!$A$1:$AL$2098,27,0)=Z121,0,1)</f>
        <v>0</v>
      </c>
      <c r="CF121" s="2">
        <f>IF(VLOOKUP(A121,'BD OFICIAL'!$A$1:$AL$2098,28,0)=AA121,0,1)</f>
        <v>0</v>
      </c>
      <c r="CG121" s="2">
        <f>IF(VLOOKUP(A121,'BD OFICIAL'!$A$1:$AL$2098,33,0)=AF121,0,1)</f>
        <v>0</v>
      </c>
      <c r="CH121" s="2">
        <f>IF(VLOOKUP(A121,'BD OFICIAL'!$A$1:$AL$2098,35,0)=AH121,0,1)</f>
        <v>0</v>
      </c>
      <c r="CI121" s="85">
        <f>IF(VLOOKUP(A121,'BD OFICIAL'!$A$1:$AL$2098,34,0)=AL121,0,1)</f>
        <v>0</v>
      </c>
      <c r="CJ121" s="12">
        <f>VLOOKUP(A121,'BD OFICIAL'!$A$1:$AM$2098,36,0)*AM121-AP121</f>
        <v>0</v>
      </c>
      <c r="CK121" s="85" t="str">
        <f t="shared" si="54"/>
        <v>SSH</v>
      </c>
      <c r="CL121" s="85" t="str">
        <f t="shared" si="55"/>
        <v>SI</v>
      </c>
      <c r="CM121" s="85" t="str">
        <f t="shared" si="69"/>
        <v>NO</v>
      </c>
      <c r="CN121" s="31">
        <f t="shared" si="70"/>
        <v>0</v>
      </c>
      <c r="CO121" s="31">
        <f t="shared" si="56"/>
        <v>1</v>
      </c>
      <c r="CP121" s="31">
        <f t="shared" si="71"/>
        <v>0</v>
      </c>
      <c r="CQ121" s="31">
        <f>IF(Y121="NO",0,IF(Y121="SI",IF(VLOOKUP(A121,'BD OFICIAL'!$A:$AO,40,0)=AQ121,0,1)))</f>
        <v>0</v>
      </c>
      <c r="CR121" s="31">
        <f>IF(Z121="NO",0,IF(Z121="SI",IF(VLOOKUP(B121,'BD OFICIAL'!$A:$AO,41,0)=AS121,0,1)))</f>
        <v>0</v>
      </c>
      <c r="CS121" s="31">
        <f t="shared" si="57"/>
        <v>0</v>
      </c>
      <c r="CT121" s="31">
        <f t="shared" si="58"/>
        <v>0</v>
      </c>
      <c r="CU121" s="31">
        <f>IF(VLOOKUP(A121,'BD OFICIAL'!$A$1:$AL$1056,31,0)="SI",IF(AT121&gt;0,0,1),IF(AT121=0,0,1))</f>
        <v>0</v>
      </c>
      <c r="CV121" s="31">
        <f t="shared" si="59"/>
        <v>0</v>
      </c>
      <c r="CW121" s="31">
        <f t="shared" si="72"/>
        <v>0</v>
      </c>
      <c r="CX121" s="85" t="str">
        <f t="shared" si="73"/>
        <v>NO</v>
      </c>
      <c r="CY121" s="31">
        <f t="shared" si="74"/>
        <v>0</v>
      </c>
      <c r="CZ121" s="85" t="str">
        <f>IF(ISERROR(VLOOKUP(AI121,EXPERIENCIA!$A$1:$C$2100,1,0)),"NO","SI")</f>
        <v>NO</v>
      </c>
      <c r="DA121" s="85" t="str">
        <f>IF(CX121="no","NO APLICA",IF(AX121=0,"ERROR NOTA",IF(AND(AX121&gt;1,CZ121="NO"),"ERROR NOTA",IF(AND(CZ121="NO",AX121=1),0,IF(VLOOKUP(AI121,EXPERIENCIA!$A$1:$C$2100,3,0)=AX121,0,"ERROR NOTA")))))</f>
        <v>NO APLICA</v>
      </c>
      <c r="DB121" s="85" t="str">
        <f>IF(ISERROR(VLOOKUP(AI121,COMPORTAMIENTO!$A$1:$C$2100,1,0)),"NO","SI")</f>
        <v>NO</v>
      </c>
      <c r="DC121" s="85" t="str">
        <f>IF(CX121="NO","NO APLICA",IF(AY121=0,"ERROR NOTA",IF(AND(DB121="NO",AY121=7),0,IF(VLOOKUP(AI121,COMPORTAMIENTO!$A$2:$H$2100,8,0)=AY121,0,"ERROR NOTA"))))</f>
        <v>NO APLICA</v>
      </c>
      <c r="DD121" s="104" t="str">
        <f t="shared" si="75"/>
        <v>NO APLICA</v>
      </c>
      <c r="DE121" s="104" t="str">
        <f t="shared" si="76"/>
        <v>NO APLICA</v>
      </c>
      <c r="DF121" s="85" t="str">
        <f t="shared" si="60"/>
        <v>SI</v>
      </c>
      <c r="DG121" s="85">
        <f t="shared" si="77"/>
        <v>0</v>
      </c>
      <c r="DH121" s="85">
        <f t="shared" si="78"/>
        <v>0</v>
      </c>
      <c r="DI121" s="85" t="str">
        <f t="shared" si="79"/>
        <v>NO APLICA</v>
      </c>
      <c r="DJ121" s="12" t="str">
        <f t="shared" si="80"/>
        <v>NO APLICA</v>
      </c>
      <c r="DK121" s="7" t="str">
        <f t="shared" si="81"/>
        <v>NO APLICA</v>
      </c>
      <c r="DL121" s="12">
        <f t="shared" si="61"/>
        <v>5000</v>
      </c>
      <c r="DM121" s="12">
        <f>VLOOKUP(A121,'5 TD'!$A:$B,2,0)</f>
        <v>5075</v>
      </c>
      <c r="DN121" s="7" t="str">
        <f t="shared" si="62"/>
        <v>NO APLICA</v>
      </c>
      <c r="DO121" s="85" t="str">
        <f t="shared" si="82"/>
        <v>NO APLICA</v>
      </c>
      <c r="DP121" s="85" t="str">
        <f t="shared" si="83"/>
        <v>NO APLICA</v>
      </c>
      <c r="DQ121" s="7" t="str">
        <f t="shared" si="84"/>
        <v>NO APLICA</v>
      </c>
      <c r="DR121" s="85" t="str">
        <f t="shared" si="63"/>
        <v>NO APLICA</v>
      </c>
      <c r="DS121" s="2" t="str">
        <f>+('3 Planilla Preadjudicación OTIC'!BN121)</f>
        <v>NO</v>
      </c>
      <c r="DT121" s="2" t="str">
        <f>IF(DR121="APROBADO",VLOOKUP(A121,'5 TD'!$D$3:$E$270,2,0),"NO APLICA")</f>
        <v>NO APLICA</v>
      </c>
      <c r="DU121" s="2" t="str">
        <f t="shared" si="64"/>
        <v>NO APLICA</v>
      </c>
      <c r="DV121" s="2" t="str">
        <f>IF(DU121="SI",VLOOKUP(A121,'5 TD'!$G$3:$H$270,2,0),"NO APLICA ")</f>
        <v xml:space="preserve">NO APLICA </v>
      </c>
      <c r="DW121" s="2" t="str">
        <f t="shared" si="65"/>
        <v>NO</v>
      </c>
      <c r="DX121" s="2" t="str">
        <f>IF(DW121="SI",VLOOKUP(A121,'5 TD'!$J$4:$K$472,2,0),"NO APLICA")</f>
        <v>NO APLICA</v>
      </c>
      <c r="DY121" s="2" t="str">
        <f t="shared" si="66"/>
        <v>NO APLICA</v>
      </c>
      <c r="DZ121" s="7" t="str">
        <f>IF(DY121="SI",VLOOKUP(A121,'5 TD'!$M$4:$N$350,2,0),"NO APLICA")</f>
        <v>NO APLICA</v>
      </c>
      <c r="EA121" s="2" t="str">
        <f t="shared" si="67"/>
        <v>NO APLICA</v>
      </c>
      <c r="EB121" s="12" t="str">
        <f t="shared" si="68"/>
        <v/>
      </c>
      <c r="EC121" s="12" t="str">
        <f>IF(EA121="SI",VLOOKUP(A121,'5 TD'!$V$4:$W$479,2,0),"NO APLICA")</f>
        <v>NO APLICA</v>
      </c>
      <c r="ED121" s="2" t="str">
        <f t="shared" si="85"/>
        <v>NO</v>
      </c>
      <c r="EE121" s="79" t="str">
        <f>IF(ED121="SI",VLOOKUP(AI121,COMPORTAMIENTO!$A$1:$H$2100,7,0),"NO APLICA")</f>
        <v>NO APLICA</v>
      </c>
      <c r="EF121" s="12" t="str">
        <f>IF(ED121="SI",VLOOKUP(A121,'5 TD'!$P$2:$Q$479,2,0),"NO APLICA")</f>
        <v>NO APLICA</v>
      </c>
      <c r="EG121" s="2" t="str">
        <f t="shared" si="86"/>
        <v>NO</v>
      </c>
      <c r="EH121" s="2">
        <f>IF(CZ121="no",0,VLOOKUP(AI121,EXPERIENCIA!$A$1:$C$2100,2,0))</f>
        <v>0</v>
      </c>
      <c r="EI121" s="2">
        <f>IF(CZ121="si",VLOOKUP(A121,'5 TD'!$S$3:$T$2103,2,0),0)</f>
        <v>0</v>
      </c>
      <c r="EJ121" s="2" t="str">
        <f t="shared" si="87"/>
        <v>SI</v>
      </c>
      <c r="EK121" s="2">
        <f>+('3 Planilla Preadjudicación OTIC'!BU121)</f>
        <v>0</v>
      </c>
      <c r="EL121" s="3"/>
      <c r="EM121" s="3"/>
      <c r="EN121" s="3"/>
      <c r="EQ121" s="86"/>
    </row>
    <row r="122" spans="1:147" ht="15" customHeight="1" x14ac:dyDescent="0.3">
      <c r="A122" s="2">
        <f>+('3 Planilla Preadjudicación OTIC'!A122)</f>
        <v>14455</v>
      </c>
      <c r="B122" s="2" t="str">
        <f>+('3 Planilla Preadjudicación OTIC'!B122)</f>
        <v>65181652-1</v>
      </c>
      <c r="C122" s="4">
        <f>+('3 Planilla Preadjudicación OTIC'!E122)</f>
        <v>2025</v>
      </c>
      <c r="D122" s="4" t="str">
        <f>+('3 Planilla Preadjudicación OTIC'!F122)</f>
        <v>MANDATO</v>
      </c>
      <c r="E122" s="4" t="str">
        <f>+('3 Planilla Preadjudicación OTIC'!G122)</f>
        <v>65006242-6</v>
      </c>
      <c r="F122" s="4" t="str">
        <f>+('3 Planilla Preadjudicación OTIC'!H122)</f>
        <v>CORPORACIÓN ABRIENDO PUERTAS</v>
      </c>
      <c r="G122" s="4"/>
      <c r="H122" s="4"/>
      <c r="I122" s="4" t="str">
        <f>+('3 Planilla Preadjudicación OTIC'!I122)</f>
        <v>COCINA INTERNACIONAL</v>
      </c>
      <c r="J122" s="4" t="str">
        <f>+('3 Planilla Preadjudicación OTIC'!J122)</f>
        <v>PF1439</v>
      </c>
      <c r="K122" s="4" t="str">
        <f>+('3 Planilla Preadjudicación OTIC'!K122)</f>
        <v/>
      </c>
      <c r="L122" s="4" t="str">
        <f>+('3 Planilla Preadjudicación OTIC'!L122)</f>
        <v/>
      </c>
      <c r="M122" s="2">
        <f>+('3 Planilla Preadjudicación OTIC'!M122)</f>
        <v>13</v>
      </c>
      <c r="N122" s="4" t="str">
        <f>+('3 Planilla Preadjudicación OTIC'!N122)</f>
        <v>METROPOLITANA</v>
      </c>
      <c r="O122" s="4" t="str">
        <f>+('3 Planilla Preadjudicación OTIC'!O122)</f>
        <v>SAN JOAQUÍN</v>
      </c>
      <c r="P122" s="4" t="str">
        <f>+('3 Planilla Preadjudicación OTIC'!P122)</f>
        <v xml:space="preserve">Personas derivadas por Gendarmeria </v>
      </c>
      <c r="Q122" s="4" t="str">
        <f>+('3 Planilla Preadjudicación OTIC'!Q122)</f>
        <v>PRESENCIAL</v>
      </c>
      <c r="R122" s="4" t="str">
        <f>+('3 Planilla Preadjudicación OTIC'!R122)</f>
        <v>INDEPENDIENTE</v>
      </c>
      <c r="S122" s="4">
        <f>+('3 Planilla Preadjudicación OTIC'!S122)</f>
        <v>20</v>
      </c>
      <c r="T122" s="2">
        <f>+('3 Planilla Preadjudicación OTIC'!T122)</f>
        <v>10</v>
      </c>
      <c r="U122" s="2">
        <f>+('3 Planilla Preadjudicación OTIC'!U122)</f>
        <v>80</v>
      </c>
      <c r="V122" s="2">
        <f>+('3 Planilla Preadjudicación OTIC'!V122)</f>
        <v>0</v>
      </c>
      <c r="W122" s="2">
        <f>+('3 Planilla Preadjudicación OTIC'!W122)</f>
        <v>80</v>
      </c>
      <c r="X122" s="2">
        <f>+('3 Planilla Preadjudicación OTIC'!X122)</f>
        <v>4</v>
      </c>
      <c r="Y122" s="2" t="str">
        <f>+('3 Planilla Preadjudicación OTIC'!Y122)</f>
        <v>SI</v>
      </c>
      <c r="Z122" s="2" t="str">
        <f>+('3 Planilla Preadjudicación OTIC'!Z122)</f>
        <v>NO</v>
      </c>
      <c r="AA122" s="2" t="str">
        <f>+('3 Planilla Preadjudicación OTIC'!AA122)</f>
        <v>NO</v>
      </c>
      <c r="AB122" s="4" t="str">
        <f>+('3 Planilla Preadjudicación OTIC'!AB122)</f>
        <v>SE AJUSTA A PLAN FORMATIVO</v>
      </c>
      <c r="AC122" s="4" t="str">
        <f>+('3 Planilla Preadjudicación OTIC'!AC122)</f>
        <v>MUJERES MAYORES DE 18 AÑOS, PRIVADAS DE LIBERTAD EN EL CENTRO PENITENCIARIO FEMENINO DE SANTIAGO, EN SITUACIÓN DE VULNERABILIDAD SOCIAL (PERTENECIENTES AL 80% MÁS VULNERABLE), CON BAJA ESCOLARIDAD Y LIMITADA EXPERIENCIA LABORAL.</v>
      </c>
      <c r="AD122" s="2" t="str">
        <f>+('3 Planilla Preadjudicación OTIC'!AD122)</f>
        <v>NO</v>
      </c>
      <c r="AE122" s="4">
        <f>+('3 Planilla Preadjudicación OTIC'!AE122)</f>
        <v>0</v>
      </c>
      <c r="AF122" s="2" t="str">
        <f>+('3 Planilla Preadjudicación OTIC'!AF122)</f>
        <v>CERRADA</v>
      </c>
      <c r="AG122" s="2">
        <f>+('3 Planilla Preadjudicación OTIC'!AG122)</f>
        <v>20</v>
      </c>
      <c r="AH122" s="2">
        <f>+('3 Planilla Preadjudicación OTIC'!AH122)</f>
        <v>3</v>
      </c>
      <c r="AI122" s="135" t="str">
        <f>+('3 Planilla Preadjudicación OTIC'!AI122)</f>
        <v>77476826-2</v>
      </c>
      <c r="AJ122" s="4" t="str">
        <f>+('3 Planilla Preadjudicación OTIC'!AJ122)</f>
        <v>AUSO CAPACITACIONES SPA</v>
      </c>
      <c r="AK122" s="2">
        <f>+('3 Planilla Preadjudicación OTIC'!AK122)</f>
        <v>80</v>
      </c>
      <c r="AL122" s="2">
        <f>+('3 Planilla Preadjudicación OTIC'!AL122)</f>
        <v>20</v>
      </c>
      <c r="AM122" s="12">
        <f>+('3 Planilla Preadjudicación OTIC'!AM122)</f>
        <v>5900</v>
      </c>
      <c r="AN122" s="12">
        <f>+('3 Planilla Preadjudicación OTIC'!AN122)</f>
        <v>0</v>
      </c>
      <c r="AO122" s="12">
        <f>+('3 Planilla Preadjudicación OTIC'!AO122)</f>
        <v>0</v>
      </c>
      <c r="AP122" s="12">
        <f>+('3 Planilla Preadjudicación OTIC'!AP122)</f>
        <v>4720000</v>
      </c>
      <c r="AQ122" s="12">
        <f>+('3 Planilla Preadjudicación OTIC'!AQ122)</f>
        <v>800000</v>
      </c>
      <c r="AR122" s="12">
        <f>+('3 Planilla Preadjudicación OTIC'!AR122)</f>
        <v>0</v>
      </c>
      <c r="AS122" s="12">
        <f>+('3 Planilla Preadjudicación OTIC'!AS122)</f>
        <v>0</v>
      </c>
      <c r="AT122" s="12">
        <f>+('3 Planilla Preadjudicación OTIC'!AT122)</f>
        <v>0</v>
      </c>
      <c r="AU122" s="12">
        <f>+('3 Planilla Preadjudicación OTIC'!AU122)</f>
        <v>5520000</v>
      </c>
      <c r="AV122" s="2" t="str">
        <f>+('3 Planilla Preadjudicación OTIC'!AV122)</f>
        <v>NO</v>
      </c>
      <c r="AW122" s="4" t="str">
        <f>+('3 Planilla Preadjudicación OTIC'!AW122)</f>
        <v>NUMERAL 6.1.2. ITEM 8 - CURSO DESTINADO A POBLACIÓN DERIVADA POR GENDARMERÍA. NO SE PRESENTA CARTA DE DICHA INSTITUCIÓN AUTORIZANDO EJECUCIÓN DENTRO DEL RECITNO RESPECTIVO.</v>
      </c>
      <c r="AX122" s="2">
        <f>+('3 Planilla Preadjudicación OTIC'!AX122)</f>
        <v>0</v>
      </c>
      <c r="AY122" s="2">
        <f>+('3 Planilla Preadjudicación OTIC'!AY122)</f>
        <v>0</v>
      </c>
      <c r="AZ122" s="2">
        <f>+('3 Planilla Preadjudicación OTIC'!AZ122)</f>
        <v>0</v>
      </c>
      <c r="BA122" s="2">
        <f>+('3 Planilla Preadjudicación OTIC'!BA122)</f>
        <v>0</v>
      </c>
      <c r="BB122" s="2">
        <f>+('3 Planilla Preadjudicación OTIC'!BB122)</f>
        <v>0</v>
      </c>
      <c r="BC122" s="2">
        <f>+('3 Planilla Preadjudicación OTIC'!BC122)</f>
        <v>0</v>
      </c>
      <c r="BD122" s="2">
        <f>+('3 Planilla Preadjudicación OTIC'!BD122)</f>
        <v>0</v>
      </c>
      <c r="BE122" s="2">
        <f>+('3 Planilla Preadjudicación OTIC'!BE122)</f>
        <v>0</v>
      </c>
      <c r="BF122" s="2">
        <f>+('3 Planilla Preadjudicación OTIC'!BF122)</f>
        <v>0</v>
      </c>
      <c r="BG122" s="2">
        <f>+('3 Planilla Preadjudicación OTIC'!BG122)</f>
        <v>0</v>
      </c>
      <c r="BH122" s="2">
        <f>+('3 Planilla Preadjudicación OTIC'!BH122)</f>
        <v>0</v>
      </c>
      <c r="BI122" s="2">
        <f>+('3 Planilla Preadjudicación OTIC'!BI122)</f>
        <v>0</v>
      </c>
      <c r="BJ122" s="2">
        <f>+('3 Planilla Preadjudicación OTIC'!BJ122)</f>
        <v>0</v>
      </c>
      <c r="BK122" s="2">
        <f>+('3 Planilla Preadjudicación OTIC'!BK122)</f>
        <v>0</v>
      </c>
      <c r="BL122" s="2">
        <f>+('3 Planilla Preadjudicación OTIC'!BL122)</f>
        <v>0</v>
      </c>
      <c r="BM122" s="104">
        <f>ROUND(('3 Planilla Preadjudicación OTIC'!BM122),1)</f>
        <v>0</v>
      </c>
      <c r="BN122" s="4" t="str">
        <f>+('3 Planilla Preadjudicación OTIC'!BN122)</f>
        <v>NO</v>
      </c>
      <c r="BO122" s="4">
        <f>+('3 Planilla Preadjudicación OTIC'!BO122)</f>
        <v>0</v>
      </c>
      <c r="BP122" s="4">
        <f>+('3 Planilla Preadjudicación OTIC'!BP122)</f>
        <v>0</v>
      </c>
      <c r="BQ122" s="4">
        <f>+('3 Planilla Preadjudicación OTIC'!BQ122)</f>
        <v>0</v>
      </c>
      <c r="BR122" s="4">
        <f>+('3 Planilla Preadjudicación OTIC'!BR122)</f>
        <v>0</v>
      </c>
      <c r="BS122" s="4">
        <f>+('3 Planilla Preadjudicación OTIC'!BS122)</f>
        <v>0</v>
      </c>
      <c r="BT122" s="4">
        <f>+('3 Planilla Preadjudicación OTIC'!BT122)</f>
        <v>0</v>
      </c>
      <c r="BU122" s="85">
        <f>IF(VLOOKUP(A122,'BD OFICIAL'!$A$1:$AL$2098,7,0)=D122,0,1)</f>
        <v>0</v>
      </c>
      <c r="BV122" s="85">
        <f>IF(VLOOKUP(A122,'BD OFICIAL'!$A$1:$AL$2098,11,0)=J122,0,1)</f>
        <v>0</v>
      </c>
      <c r="BW122" s="85">
        <f>IF(VLOOKUP(A122,'BD OFICIAL'!$A$1:$AL$2098,13,0)=L122,0,1)</f>
        <v>0</v>
      </c>
      <c r="BX122" s="2">
        <f>IF(VLOOKUP(A122,'BD OFICIAL'!$A$1:$AL$2098,16,0)=O122,0,1)</f>
        <v>0</v>
      </c>
      <c r="BY122" s="2">
        <f>IF(VLOOKUP(A122,'BD OFICIAL'!$A$1:$AL$2098,17,0)=P122,0,1)</f>
        <v>0</v>
      </c>
      <c r="BZ122" s="2">
        <f>IF(VLOOKUP(A122,'BD OFICIAL'!$A$1:$AL$2098,19,0)=R122,0,1)</f>
        <v>0</v>
      </c>
      <c r="CA122" s="2">
        <f>IF(VLOOKUP(A122,'BD OFICIAL'!$A$1:$AL$2098,21,0)=T122,0,1)</f>
        <v>0</v>
      </c>
      <c r="CB122" s="2">
        <f>IF(VLOOKUP(A122,'BD OFICIAL'!$A$1:$AL$2098,24,0)=AK122,0,1)</f>
        <v>0</v>
      </c>
      <c r="CC122" s="2">
        <f>IF(VLOOKUP(A122,'BD OFICIAL'!$A$1:$AL$2098,25,0)=X122,0,1)</f>
        <v>0</v>
      </c>
      <c r="CD122" s="2">
        <f>IF(VLOOKUP(A122,'BD OFICIAL'!$A$1:$AL$2098,26,0)=Y122,0,1)</f>
        <v>0</v>
      </c>
      <c r="CE122" s="2">
        <f>IF(VLOOKUP(A122,'BD OFICIAL'!$A$1:$AL$2098,27,0)=Z122,0,1)</f>
        <v>0</v>
      </c>
      <c r="CF122" s="2">
        <f>IF(VLOOKUP(A122,'BD OFICIAL'!$A$1:$AL$2098,28,0)=AA122,0,1)</f>
        <v>0</v>
      </c>
      <c r="CG122" s="2">
        <f>IF(VLOOKUP(A122,'BD OFICIAL'!$A$1:$AL$2098,33,0)=AF122,0,1)</f>
        <v>0</v>
      </c>
      <c r="CH122" s="2">
        <f>IF(VLOOKUP(A122,'BD OFICIAL'!$A$1:$AL$2098,35,0)=AH122,0,1)</f>
        <v>0</v>
      </c>
      <c r="CI122" s="85">
        <f>IF(VLOOKUP(A122,'BD OFICIAL'!$A$1:$AL$2098,34,0)=AL122,0,1)</f>
        <v>0</v>
      </c>
      <c r="CJ122" s="12">
        <f>VLOOKUP(A122,'BD OFICIAL'!$A$1:$AM$2098,36,0)*AM122-AP122</f>
        <v>0</v>
      </c>
      <c r="CK122" s="85" t="str">
        <f t="shared" si="54"/>
        <v>SSH</v>
      </c>
      <c r="CL122" s="85" t="str">
        <f t="shared" si="55"/>
        <v>SI</v>
      </c>
      <c r="CM122" s="85" t="str">
        <f t="shared" si="69"/>
        <v>NO</v>
      </c>
      <c r="CN122" s="31">
        <f t="shared" si="70"/>
        <v>0</v>
      </c>
      <c r="CO122" s="31">
        <f t="shared" si="56"/>
        <v>1</v>
      </c>
      <c r="CP122" s="31">
        <f t="shared" si="71"/>
        <v>0</v>
      </c>
      <c r="CQ122" s="31">
        <f>IF(Y122="NO",0,IF(Y122="SI",IF(VLOOKUP(A122,'BD OFICIAL'!$A:$AO,40,0)=AQ122,0,1)))</f>
        <v>0</v>
      </c>
      <c r="CR122" s="31">
        <f>IF(Z122="NO",0,IF(Z122="SI",IF(VLOOKUP(B122,'BD OFICIAL'!$A:$AO,41,0)=AS122,0,1)))</f>
        <v>0</v>
      </c>
      <c r="CS122" s="31">
        <f t="shared" si="57"/>
        <v>0</v>
      </c>
      <c r="CT122" s="31">
        <f t="shared" si="58"/>
        <v>0</v>
      </c>
      <c r="CU122" s="31">
        <f>IF(VLOOKUP(A122,'BD OFICIAL'!$A$1:$AL$1056,31,0)="SI",IF(AT122&gt;0,0,1),IF(AT122=0,0,1))</f>
        <v>0</v>
      </c>
      <c r="CV122" s="31">
        <f t="shared" si="59"/>
        <v>0</v>
      </c>
      <c r="CW122" s="31">
        <f t="shared" si="72"/>
        <v>0</v>
      </c>
      <c r="CX122" s="85" t="str">
        <f t="shared" si="73"/>
        <v>NO</v>
      </c>
      <c r="CY122" s="31">
        <f t="shared" si="74"/>
        <v>0</v>
      </c>
      <c r="CZ122" s="85" t="str">
        <f>IF(ISERROR(VLOOKUP(AI122,EXPERIENCIA!$A$1:$C$2100,1,0)),"NO","SI")</f>
        <v>NO</v>
      </c>
      <c r="DA122" s="85" t="str">
        <f>IF(CX122="no","NO APLICA",IF(AX122=0,"ERROR NOTA",IF(AND(AX122&gt;1,CZ122="NO"),"ERROR NOTA",IF(AND(CZ122="NO",AX122=1),0,IF(VLOOKUP(AI122,EXPERIENCIA!$A$1:$C$2100,3,0)=AX122,0,"ERROR NOTA")))))</f>
        <v>NO APLICA</v>
      </c>
      <c r="DB122" s="85" t="str">
        <f>IF(ISERROR(VLOOKUP(AI122,COMPORTAMIENTO!$A$1:$C$2100,1,0)),"NO","SI")</f>
        <v>NO</v>
      </c>
      <c r="DC122" s="85" t="str">
        <f>IF(CX122="NO","NO APLICA",IF(AY122=0,"ERROR NOTA",IF(AND(DB122="NO",AY122=7),0,IF(VLOOKUP(AI122,COMPORTAMIENTO!$A$2:$H$2100,8,0)=AY122,0,"ERROR NOTA"))))</f>
        <v>NO APLICA</v>
      </c>
      <c r="DD122" s="104" t="str">
        <f t="shared" si="75"/>
        <v>NO APLICA</v>
      </c>
      <c r="DE122" s="104" t="str">
        <f t="shared" si="76"/>
        <v>NO APLICA</v>
      </c>
      <c r="DF122" s="85" t="str">
        <f t="shared" si="60"/>
        <v>SI</v>
      </c>
      <c r="DG122" s="85">
        <f t="shared" si="77"/>
        <v>0</v>
      </c>
      <c r="DH122" s="85">
        <f t="shared" si="78"/>
        <v>0</v>
      </c>
      <c r="DI122" s="85" t="str">
        <f t="shared" si="79"/>
        <v>NO APLICA</v>
      </c>
      <c r="DJ122" s="12" t="str">
        <f t="shared" si="80"/>
        <v>NO APLICA</v>
      </c>
      <c r="DK122" s="7" t="str">
        <f t="shared" si="81"/>
        <v>NO APLICA</v>
      </c>
      <c r="DL122" s="12">
        <f t="shared" si="61"/>
        <v>5900</v>
      </c>
      <c r="DM122" s="12">
        <f>VLOOKUP(A122,'5 TD'!$A:$B,2,0)</f>
        <v>6373</v>
      </c>
      <c r="DN122" s="7" t="str">
        <f t="shared" si="62"/>
        <v>NO APLICA</v>
      </c>
      <c r="DO122" s="85" t="str">
        <f t="shared" si="82"/>
        <v>NO APLICA</v>
      </c>
      <c r="DP122" s="85" t="str">
        <f t="shared" si="83"/>
        <v>NO APLICA</v>
      </c>
      <c r="DQ122" s="7" t="str">
        <f t="shared" si="84"/>
        <v>NO APLICA</v>
      </c>
      <c r="DR122" s="85" t="str">
        <f t="shared" si="63"/>
        <v>NO APLICA</v>
      </c>
      <c r="DS122" s="2" t="str">
        <f>+('3 Planilla Preadjudicación OTIC'!BN122)</f>
        <v>NO</v>
      </c>
      <c r="DT122" s="2" t="str">
        <f>IF(DR122="APROBADO",VLOOKUP(A122,'5 TD'!$D$3:$E$270,2,0),"NO APLICA")</f>
        <v>NO APLICA</v>
      </c>
      <c r="DU122" s="2" t="str">
        <f t="shared" si="64"/>
        <v>NO APLICA</v>
      </c>
      <c r="DV122" s="2" t="str">
        <f>IF(DU122="SI",VLOOKUP(A122,'5 TD'!$G$3:$H$270,2,0),"NO APLICA ")</f>
        <v xml:space="preserve">NO APLICA </v>
      </c>
      <c r="DW122" s="2" t="str">
        <f t="shared" si="65"/>
        <v>NO</v>
      </c>
      <c r="DX122" s="2" t="str">
        <f>IF(DW122="SI",VLOOKUP(A122,'5 TD'!$J$4:$K$472,2,0),"NO APLICA")</f>
        <v>NO APLICA</v>
      </c>
      <c r="DY122" s="2" t="str">
        <f t="shared" si="66"/>
        <v>NO APLICA</v>
      </c>
      <c r="DZ122" s="7" t="str">
        <f>IF(DY122="SI",VLOOKUP(A122,'5 TD'!$M$4:$N$350,2,0),"NO APLICA")</f>
        <v>NO APLICA</v>
      </c>
      <c r="EA122" s="2" t="str">
        <f t="shared" si="67"/>
        <v>NO APLICA</v>
      </c>
      <c r="EB122" s="12" t="str">
        <f t="shared" si="68"/>
        <v/>
      </c>
      <c r="EC122" s="12" t="str">
        <f>IF(EA122="SI",VLOOKUP(A122,'5 TD'!$V$4:$W$479,2,0),"NO APLICA")</f>
        <v>NO APLICA</v>
      </c>
      <c r="ED122" s="2" t="str">
        <f t="shared" si="85"/>
        <v>NO</v>
      </c>
      <c r="EE122" s="79" t="str">
        <f>IF(ED122="SI",VLOOKUP(AI122,COMPORTAMIENTO!$A$1:$H$2100,7,0),"NO APLICA")</f>
        <v>NO APLICA</v>
      </c>
      <c r="EF122" s="12" t="str">
        <f>IF(ED122="SI",VLOOKUP(A122,'5 TD'!$P$2:$Q$479,2,0),"NO APLICA")</f>
        <v>NO APLICA</v>
      </c>
      <c r="EG122" s="2" t="str">
        <f t="shared" si="86"/>
        <v>NO</v>
      </c>
      <c r="EH122" s="2">
        <f>IF(CZ122="no",0,VLOOKUP(AI122,EXPERIENCIA!$A$1:$C$2100,2,0))</f>
        <v>0</v>
      </c>
      <c r="EI122" s="2">
        <f>IF(CZ122="si",VLOOKUP(A122,'5 TD'!$S$3:$T$2103,2,0),0)</f>
        <v>0</v>
      </c>
      <c r="EJ122" s="2" t="str">
        <f t="shared" si="87"/>
        <v>SI</v>
      </c>
      <c r="EK122" s="2">
        <f>+('3 Planilla Preadjudicación OTIC'!BU122)</f>
        <v>0</v>
      </c>
      <c r="EL122" s="3"/>
      <c r="EM122" s="3"/>
      <c r="EN122" s="3"/>
      <c r="EQ122" s="86"/>
    </row>
    <row r="123" spans="1:147" ht="15" customHeight="1" x14ac:dyDescent="0.3">
      <c r="A123" s="2">
        <f>+('3 Planilla Preadjudicación OTIC'!A123)</f>
        <v>14317</v>
      </c>
      <c r="B123" s="2" t="str">
        <f>+('3 Planilla Preadjudicación OTIC'!B123)</f>
        <v>65181652-1</v>
      </c>
      <c r="C123" s="4">
        <f>+('3 Planilla Preadjudicación OTIC'!E123)</f>
        <v>2025</v>
      </c>
      <c r="D123" s="4" t="str">
        <f>+('3 Planilla Preadjudicación OTIC'!F123)</f>
        <v>MANDATO</v>
      </c>
      <c r="E123" s="4" t="str">
        <f>+('3 Planilla Preadjudicación OTIC'!G123)</f>
        <v>72026600-8</v>
      </c>
      <c r="F123" s="4" t="str">
        <f>+('3 Planilla Preadjudicación OTIC'!H123)</f>
        <v>FUNDACIÓN PATERNITAS</v>
      </c>
      <c r="G123" s="4"/>
      <c r="H123" s="4"/>
      <c r="I123" s="4" t="str">
        <f>+('3 Planilla Preadjudicación OTIC'!I123)</f>
        <v>OPERACIONES BÁSICAS DE PANADERÍA</v>
      </c>
      <c r="J123" s="4" t="str">
        <f>+('3 Planilla Preadjudicación OTIC'!J123)</f>
        <v>PF0604</v>
      </c>
      <c r="K123" s="4" t="str">
        <f>+('3 Planilla Preadjudicación OTIC'!K123)</f>
        <v/>
      </c>
      <c r="L123" s="4" t="str">
        <f>+('3 Planilla Preadjudicación OTIC'!L123)</f>
        <v/>
      </c>
      <c r="M123" s="2">
        <f>+('3 Planilla Preadjudicación OTIC'!M123)</f>
        <v>13</v>
      </c>
      <c r="N123" s="4" t="str">
        <f>+('3 Planilla Preadjudicación OTIC'!N123)</f>
        <v>METROPOLITANA</v>
      </c>
      <c r="O123" s="4" t="str">
        <f>+('3 Planilla Preadjudicación OTIC'!O123)</f>
        <v>TALAGANTE</v>
      </c>
      <c r="P123" s="4" t="str">
        <f>+('3 Planilla Preadjudicación OTIC'!P123)</f>
        <v xml:space="preserve">Personas derivadas por Gendarmeria </v>
      </c>
      <c r="Q123" s="4" t="str">
        <f>+('3 Planilla Preadjudicación OTIC'!Q123)</f>
        <v>PRESENCIAL</v>
      </c>
      <c r="R123" s="4" t="str">
        <f>+('3 Planilla Preadjudicación OTIC'!R123)</f>
        <v>INDEPENDIENTE</v>
      </c>
      <c r="S123" s="4">
        <f>+('3 Planilla Preadjudicación OTIC'!S123)</f>
        <v>44</v>
      </c>
      <c r="T123" s="2">
        <f>+('3 Planilla Preadjudicación OTIC'!T123)</f>
        <v>10</v>
      </c>
      <c r="U123" s="2">
        <f>+('3 Planilla Preadjudicación OTIC'!U123)</f>
        <v>130</v>
      </c>
      <c r="V123" s="2">
        <f>+('3 Planilla Preadjudicación OTIC'!V123)</f>
        <v>0</v>
      </c>
      <c r="W123" s="2">
        <f>+('3 Planilla Preadjudicación OTIC'!W123)</f>
        <v>130</v>
      </c>
      <c r="X123" s="2">
        <f>+('3 Planilla Preadjudicación OTIC'!X123)</f>
        <v>3</v>
      </c>
      <c r="Y123" s="2" t="str">
        <f>+('3 Planilla Preadjudicación OTIC'!Y123)</f>
        <v>SI</v>
      </c>
      <c r="Z123" s="2" t="str">
        <f>+('3 Planilla Preadjudicación OTIC'!Z123)</f>
        <v>NO</v>
      </c>
      <c r="AA123" s="2" t="str">
        <f>+('3 Planilla Preadjudicación OTIC'!AA123)</f>
        <v>NO</v>
      </c>
      <c r="AB123" s="4" t="str">
        <f>+('3 Planilla Preadjudicación OTIC'!AB123)</f>
        <v>SE AJUSTA A PLAN FORMATIVO</v>
      </c>
      <c r="AC123" s="4" t="str">
        <f>+('3 Planilla Preadjudicación OTIC'!AC123)</f>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v>
      </c>
      <c r="AD123" s="2" t="str">
        <f>+('3 Planilla Preadjudicación OTIC'!AD123)</f>
        <v>NO</v>
      </c>
      <c r="AE123" s="4">
        <f>+('3 Planilla Preadjudicación OTIC'!AE123)</f>
        <v>0</v>
      </c>
      <c r="AF123" s="2" t="str">
        <f>+('3 Planilla Preadjudicación OTIC'!AF123)</f>
        <v>CERRADA</v>
      </c>
      <c r="AG123" s="2">
        <f>+('3 Planilla Preadjudicación OTIC'!AG123)</f>
        <v>44</v>
      </c>
      <c r="AH123" s="2">
        <f>+('3 Planilla Preadjudicación OTIC'!AH123)</f>
        <v>3</v>
      </c>
      <c r="AI123" s="135" t="str">
        <f>+('3 Planilla Preadjudicación OTIC'!AI123)</f>
        <v>77476826-2</v>
      </c>
      <c r="AJ123" s="4" t="str">
        <f>+('3 Planilla Preadjudicación OTIC'!AJ123)</f>
        <v>AUSO CAPACITACIONES SPA</v>
      </c>
      <c r="AK123" s="2">
        <f>+('3 Planilla Preadjudicación OTIC'!AK123)</f>
        <v>130</v>
      </c>
      <c r="AL123" s="2">
        <f>+('3 Planilla Preadjudicación OTIC'!AL123)</f>
        <v>44</v>
      </c>
      <c r="AM123" s="12">
        <f>+('3 Planilla Preadjudicación OTIC'!AM123)</f>
        <v>5900</v>
      </c>
      <c r="AN123" s="12">
        <f>+('3 Planilla Preadjudicación OTIC'!AN123)</f>
        <v>0</v>
      </c>
      <c r="AO123" s="12">
        <f>+('3 Planilla Preadjudicación OTIC'!AO123)</f>
        <v>0</v>
      </c>
      <c r="AP123" s="12">
        <f>+('3 Planilla Preadjudicación OTIC'!AP123)</f>
        <v>7670000</v>
      </c>
      <c r="AQ123" s="12">
        <f>+('3 Planilla Preadjudicación OTIC'!AQ123)</f>
        <v>1760000</v>
      </c>
      <c r="AR123" s="12">
        <f>+('3 Planilla Preadjudicación OTIC'!AR123)</f>
        <v>0</v>
      </c>
      <c r="AS123" s="12">
        <f>+('3 Planilla Preadjudicación OTIC'!AS123)</f>
        <v>0</v>
      </c>
      <c r="AT123" s="12">
        <f>+('3 Planilla Preadjudicación OTIC'!AT123)</f>
        <v>0</v>
      </c>
      <c r="AU123" s="12">
        <f>+('3 Planilla Preadjudicación OTIC'!AU123)</f>
        <v>9430000</v>
      </c>
      <c r="AV123" s="2" t="str">
        <f>+('3 Planilla Preadjudicación OTIC'!AV123)</f>
        <v>NO</v>
      </c>
      <c r="AW123" s="4" t="str">
        <f>+('3 Planilla Preadjudicación OTIC'!AW123)</f>
        <v>NUMERAL 6.1.2. ITEM 8 - CURSO DESTINADO A POBLACIÓN DERIVADA POR GENDARMERÍA. NO SE PRESENTA CARTA DE DICHA INSTITUCIÓN AUTORIZANDO EJECUCIÓN DENTRO DEL RECITNO RESPECTIVO.</v>
      </c>
      <c r="AX123" s="2">
        <f>+('3 Planilla Preadjudicación OTIC'!AX123)</f>
        <v>0</v>
      </c>
      <c r="AY123" s="2">
        <f>+('3 Planilla Preadjudicación OTIC'!AY123)</f>
        <v>0</v>
      </c>
      <c r="AZ123" s="2">
        <f>+('3 Planilla Preadjudicación OTIC'!AZ123)</f>
        <v>0</v>
      </c>
      <c r="BA123" s="2">
        <f>+('3 Planilla Preadjudicación OTIC'!BA123)</f>
        <v>0</v>
      </c>
      <c r="BB123" s="2">
        <f>+('3 Planilla Preadjudicación OTIC'!BB123)</f>
        <v>0</v>
      </c>
      <c r="BC123" s="2">
        <f>+('3 Planilla Preadjudicación OTIC'!BC123)</f>
        <v>0</v>
      </c>
      <c r="BD123" s="2">
        <f>+('3 Planilla Preadjudicación OTIC'!BD123)</f>
        <v>0</v>
      </c>
      <c r="BE123" s="2">
        <f>+('3 Planilla Preadjudicación OTIC'!BE123)</f>
        <v>0</v>
      </c>
      <c r="BF123" s="2">
        <f>+('3 Planilla Preadjudicación OTIC'!BF123)</f>
        <v>0</v>
      </c>
      <c r="BG123" s="2">
        <f>+('3 Planilla Preadjudicación OTIC'!BG123)</f>
        <v>0</v>
      </c>
      <c r="BH123" s="2">
        <f>+('3 Planilla Preadjudicación OTIC'!BH123)</f>
        <v>0</v>
      </c>
      <c r="BI123" s="2">
        <f>+('3 Planilla Preadjudicación OTIC'!BI123)</f>
        <v>0</v>
      </c>
      <c r="BJ123" s="2">
        <f>+('3 Planilla Preadjudicación OTIC'!BJ123)</f>
        <v>0</v>
      </c>
      <c r="BK123" s="2">
        <f>+('3 Planilla Preadjudicación OTIC'!BK123)</f>
        <v>0</v>
      </c>
      <c r="BL123" s="2">
        <f>+('3 Planilla Preadjudicación OTIC'!BL123)</f>
        <v>0</v>
      </c>
      <c r="BM123" s="104">
        <f>ROUND(('3 Planilla Preadjudicación OTIC'!BM123),1)</f>
        <v>0</v>
      </c>
      <c r="BN123" s="4" t="str">
        <f>+('3 Planilla Preadjudicación OTIC'!BN123)</f>
        <v>NO</v>
      </c>
      <c r="BO123" s="4">
        <f>+('3 Planilla Preadjudicación OTIC'!BO123)</f>
        <v>0</v>
      </c>
      <c r="BP123" s="4">
        <f>+('3 Planilla Preadjudicación OTIC'!BP123)</f>
        <v>0</v>
      </c>
      <c r="BQ123" s="4">
        <f>+('3 Planilla Preadjudicación OTIC'!BQ123)</f>
        <v>0</v>
      </c>
      <c r="BR123" s="4">
        <f>+('3 Planilla Preadjudicación OTIC'!BR123)</f>
        <v>0</v>
      </c>
      <c r="BS123" s="4">
        <f>+('3 Planilla Preadjudicación OTIC'!BS123)</f>
        <v>0</v>
      </c>
      <c r="BT123" s="4">
        <f>+('3 Planilla Preadjudicación OTIC'!BT123)</f>
        <v>0</v>
      </c>
      <c r="BU123" s="85">
        <f>IF(VLOOKUP(A123,'BD OFICIAL'!$A$1:$AL$2098,7,0)=D123,0,1)</f>
        <v>0</v>
      </c>
      <c r="BV123" s="85">
        <f>IF(VLOOKUP(A123,'BD OFICIAL'!$A$1:$AL$2098,11,0)=J123,0,1)</f>
        <v>0</v>
      </c>
      <c r="BW123" s="85">
        <f>IF(VLOOKUP(A123,'BD OFICIAL'!$A$1:$AL$2098,13,0)=L123,0,1)</f>
        <v>0</v>
      </c>
      <c r="BX123" s="2">
        <f>IF(VLOOKUP(A123,'BD OFICIAL'!$A$1:$AL$2098,16,0)=O123,0,1)</f>
        <v>0</v>
      </c>
      <c r="BY123" s="2">
        <f>IF(VLOOKUP(A123,'BD OFICIAL'!$A$1:$AL$2098,17,0)=P123,0,1)</f>
        <v>0</v>
      </c>
      <c r="BZ123" s="2">
        <f>IF(VLOOKUP(A123,'BD OFICIAL'!$A$1:$AL$2098,19,0)=R123,0,1)</f>
        <v>0</v>
      </c>
      <c r="CA123" s="2">
        <f>IF(VLOOKUP(A123,'BD OFICIAL'!$A$1:$AL$2098,21,0)=T123,0,1)</f>
        <v>0</v>
      </c>
      <c r="CB123" s="2">
        <f>IF(VLOOKUP(A123,'BD OFICIAL'!$A$1:$AL$2098,24,0)=AK123,0,1)</f>
        <v>0</v>
      </c>
      <c r="CC123" s="2">
        <f>IF(VLOOKUP(A123,'BD OFICIAL'!$A$1:$AL$2098,25,0)=X123,0,1)</f>
        <v>0</v>
      </c>
      <c r="CD123" s="2">
        <f>IF(VLOOKUP(A123,'BD OFICIAL'!$A$1:$AL$2098,26,0)=Y123,0,1)</f>
        <v>0</v>
      </c>
      <c r="CE123" s="2">
        <f>IF(VLOOKUP(A123,'BD OFICIAL'!$A$1:$AL$2098,27,0)=Z123,0,1)</f>
        <v>0</v>
      </c>
      <c r="CF123" s="2">
        <f>IF(VLOOKUP(A123,'BD OFICIAL'!$A$1:$AL$2098,28,0)=AA123,0,1)</f>
        <v>0</v>
      </c>
      <c r="CG123" s="2">
        <f>IF(VLOOKUP(A123,'BD OFICIAL'!$A$1:$AL$2098,33,0)=AF123,0,1)</f>
        <v>0</v>
      </c>
      <c r="CH123" s="2">
        <f>IF(VLOOKUP(A123,'BD OFICIAL'!$A$1:$AL$2098,35,0)=AH123,0,1)</f>
        <v>0</v>
      </c>
      <c r="CI123" s="85">
        <f>IF(VLOOKUP(A123,'BD OFICIAL'!$A$1:$AL$2098,34,0)=AL123,0,1)</f>
        <v>0</v>
      </c>
      <c r="CJ123" s="12">
        <f>VLOOKUP(A123,'BD OFICIAL'!$A$1:$AM$2098,36,0)*AM123-AP123</f>
        <v>0</v>
      </c>
      <c r="CK123" s="85" t="str">
        <f t="shared" si="54"/>
        <v>SSH</v>
      </c>
      <c r="CL123" s="85" t="str">
        <f t="shared" si="55"/>
        <v>SI</v>
      </c>
      <c r="CM123" s="85" t="str">
        <f t="shared" si="69"/>
        <v>NO</v>
      </c>
      <c r="CN123" s="31">
        <f t="shared" si="70"/>
        <v>0</v>
      </c>
      <c r="CO123" s="31">
        <f t="shared" si="56"/>
        <v>1</v>
      </c>
      <c r="CP123" s="31">
        <f t="shared" si="71"/>
        <v>0</v>
      </c>
      <c r="CQ123" s="31">
        <f>IF(Y123="NO",0,IF(Y123="SI",IF(VLOOKUP(A123,'BD OFICIAL'!$A:$AO,40,0)=AQ123,0,1)))</f>
        <v>0</v>
      </c>
      <c r="CR123" s="31">
        <f>IF(Z123="NO",0,IF(Z123="SI",IF(VLOOKUP(B123,'BD OFICIAL'!$A:$AO,41,0)=AS123,0,1)))</f>
        <v>0</v>
      </c>
      <c r="CS123" s="31">
        <f t="shared" si="57"/>
        <v>0</v>
      </c>
      <c r="CT123" s="31">
        <f t="shared" si="58"/>
        <v>0</v>
      </c>
      <c r="CU123" s="31">
        <f>IF(VLOOKUP(A123,'BD OFICIAL'!$A$1:$AL$1056,31,0)="SI",IF(AT123&gt;0,0,1),IF(AT123=0,0,1))</f>
        <v>0</v>
      </c>
      <c r="CV123" s="31">
        <f t="shared" si="59"/>
        <v>0</v>
      </c>
      <c r="CW123" s="31">
        <f t="shared" si="72"/>
        <v>0</v>
      </c>
      <c r="CX123" s="85" t="str">
        <f t="shared" si="73"/>
        <v>NO</v>
      </c>
      <c r="CY123" s="31">
        <f t="shared" si="74"/>
        <v>0</v>
      </c>
      <c r="CZ123" s="85" t="str">
        <f>IF(ISERROR(VLOOKUP(AI123,EXPERIENCIA!$A$1:$C$2100,1,0)),"NO","SI")</f>
        <v>NO</v>
      </c>
      <c r="DA123" s="85" t="str">
        <f>IF(CX123="no","NO APLICA",IF(AX123=0,"ERROR NOTA",IF(AND(AX123&gt;1,CZ123="NO"),"ERROR NOTA",IF(AND(CZ123="NO",AX123=1),0,IF(VLOOKUP(AI123,EXPERIENCIA!$A$1:$C$2100,3,0)=AX123,0,"ERROR NOTA")))))</f>
        <v>NO APLICA</v>
      </c>
      <c r="DB123" s="85" t="str">
        <f>IF(ISERROR(VLOOKUP(AI123,COMPORTAMIENTO!$A$1:$C$2100,1,0)),"NO","SI")</f>
        <v>NO</v>
      </c>
      <c r="DC123" s="85" t="str">
        <f>IF(CX123="NO","NO APLICA",IF(AY123=0,"ERROR NOTA",IF(AND(DB123="NO",AY123=7),0,IF(VLOOKUP(AI123,COMPORTAMIENTO!$A$2:$H$2100,8,0)=AY123,0,"ERROR NOTA"))))</f>
        <v>NO APLICA</v>
      </c>
      <c r="DD123" s="104" t="str">
        <f t="shared" si="75"/>
        <v>NO APLICA</v>
      </c>
      <c r="DE123" s="104" t="str">
        <f t="shared" si="76"/>
        <v>NO APLICA</v>
      </c>
      <c r="DF123" s="85" t="str">
        <f t="shared" si="60"/>
        <v>SI</v>
      </c>
      <c r="DG123" s="85">
        <f t="shared" si="77"/>
        <v>0</v>
      </c>
      <c r="DH123" s="85">
        <f t="shared" si="78"/>
        <v>0</v>
      </c>
      <c r="DI123" s="85" t="str">
        <f t="shared" si="79"/>
        <v>NO APLICA</v>
      </c>
      <c r="DJ123" s="12" t="str">
        <f t="shared" si="80"/>
        <v>NO APLICA</v>
      </c>
      <c r="DK123" s="7" t="str">
        <f t="shared" si="81"/>
        <v>NO APLICA</v>
      </c>
      <c r="DL123" s="12">
        <f t="shared" si="61"/>
        <v>5900</v>
      </c>
      <c r="DM123" s="12">
        <f>VLOOKUP(A123,'5 TD'!$A:$B,2,0)</f>
        <v>6373</v>
      </c>
      <c r="DN123" s="7" t="str">
        <f t="shared" si="62"/>
        <v>NO APLICA</v>
      </c>
      <c r="DO123" s="85" t="str">
        <f t="shared" si="82"/>
        <v>NO APLICA</v>
      </c>
      <c r="DP123" s="85" t="str">
        <f t="shared" si="83"/>
        <v>NO APLICA</v>
      </c>
      <c r="DQ123" s="7" t="str">
        <f t="shared" si="84"/>
        <v>NO APLICA</v>
      </c>
      <c r="DR123" s="85" t="str">
        <f t="shared" si="63"/>
        <v>NO APLICA</v>
      </c>
      <c r="DS123" s="2" t="str">
        <f>+('3 Planilla Preadjudicación OTIC'!BN123)</f>
        <v>NO</v>
      </c>
      <c r="DT123" s="2" t="str">
        <f>IF(DR123="APROBADO",VLOOKUP(A123,'5 TD'!$D$3:$E$270,2,0),"NO APLICA")</f>
        <v>NO APLICA</v>
      </c>
      <c r="DU123" s="2" t="str">
        <f t="shared" si="64"/>
        <v>NO APLICA</v>
      </c>
      <c r="DV123" s="2" t="str">
        <f>IF(DU123="SI",VLOOKUP(A123,'5 TD'!$G$3:$H$270,2,0),"NO APLICA ")</f>
        <v xml:space="preserve">NO APLICA </v>
      </c>
      <c r="DW123" s="2" t="str">
        <f t="shared" si="65"/>
        <v>NO</v>
      </c>
      <c r="DX123" s="2" t="str">
        <f>IF(DW123="SI",VLOOKUP(A123,'5 TD'!$J$4:$K$472,2,0),"NO APLICA")</f>
        <v>NO APLICA</v>
      </c>
      <c r="DY123" s="2" t="str">
        <f t="shared" si="66"/>
        <v>NO APLICA</v>
      </c>
      <c r="DZ123" s="7" t="str">
        <f>IF(DY123="SI",VLOOKUP(A123,'5 TD'!$M$4:$N$350,2,0),"NO APLICA")</f>
        <v>NO APLICA</v>
      </c>
      <c r="EA123" s="2" t="str">
        <f t="shared" si="67"/>
        <v>NO APLICA</v>
      </c>
      <c r="EB123" s="12" t="str">
        <f t="shared" si="68"/>
        <v/>
      </c>
      <c r="EC123" s="12" t="str">
        <f>IF(EA123="SI",VLOOKUP(A123,'5 TD'!$V$4:$W$479,2,0),"NO APLICA")</f>
        <v>NO APLICA</v>
      </c>
      <c r="ED123" s="2" t="str">
        <f t="shared" si="85"/>
        <v>NO</v>
      </c>
      <c r="EE123" s="79" t="str">
        <f>IF(ED123="SI",VLOOKUP(AI123,COMPORTAMIENTO!$A$1:$H$2100,7,0),"NO APLICA")</f>
        <v>NO APLICA</v>
      </c>
      <c r="EF123" s="12" t="str">
        <f>IF(ED123="SI",VLOOKUP(A123,'5 TD'!$P$2:$Q$479,2,0),"NO APLICA")</f>
        <v>NO APLICA</v>
      </c>
      <c r="EG123" s="2" t="str">
        <f t="shared" si="86"/>
        <v>NO</v>
      </c>
      <c r="EH123" s="2">
        <f>IF(CZ123="no",0,VLOOKUP(AI123,EXPERIENCIA!$A$1:$C$2100,2,0))</f>
        <v>0</v>
      </c>
      <c r="EI123" s="2">
        <f>IF(CZ123="si",VLOOKUP(A123,'5 TD'!$S$3:$T$2103,2,0),0)</f>
        <v>0</v>
      </c>
      <c r="EJ123" s="2" t="str">
        <f t="shared" si="87"/>
        <v>SI</v>
      </c>
      <c r="EK123" s="2">
        <f>+('3 Planilla Preadjudicación OTIC'!BU123)</f>
        <v>0</v>
      </c>
      <c r="EL123" s="3"/>
      <c r="EM123" s="3"/>
      <c r="EN123" s="3"/>
      <c r="EQ123" s="86"/>
    </row>
    <row r="124" spans="1:147" ht="15" customHeight="1" x14ac:dyDescent="0.3">
      <c r="A124" s="2">
        <f>+('3 Planilla Preadjudicación OTIC'!A124)</f>
        <v>14460</v>
      </c>
      <c r="B124" s="2" t="str">
        <f>+('3 Planilla Preadjudicación OTIC'!B124)</f>
        <v>65181652-1</v>
      </c>
      <c r="C124" s="4">
        <f>+('3 Planilla Preadjudicación OTIC'!E124)</f>
        <v>2025</v>
      </c>
      <c r="D124" s="4" t="str">
        <f>+('3 Planilla Preadjudicación OTIC'!F124)</f>
        <v>MANDATO</v>
      </c>
      <c r="E124" s="4" t="str">
        <f>+('3 Planilla Preadjudicación OTIC'!G124)</f>
        <v>65006242-6</v>
      </c>
      <c r="F124" s="4" t="str">
        <f>+('3 Planilla Preadjudicación OTIC'!H124)</f>
        <v>CORPORACIÓN ABRIENDO PUERTAS</v>
      </c>
      <c r="G124" s="4"/>
      <c r="H124" s="4"/>
      <c r="I124" s="4" t="str">
        <f>+('3 Planilla Preadjudicación OTIC'!I124)</f>
        <v>INICIANDO MI NEGOCIO</v>
      </c>
      <c r="J124" s="4" t="str">
        <f>+('3 Planilla Preadjudicación OTIC'!J124)</f>
        <v>PF0838</v>
      </c>
      <c r="K124" s="4" t="str">
        <f>+('3 Planilla Preadjudicación OTIC'!K124)</f>
        <v/>
      </c>
      <c r="L124" s="4" t="str">
        <f>+('3 Planilla Preadjudicación OTIC'!L124)</f>
        <v/>
      </c>
      <c r="M124" s="2">
        <f>+('3 Planilla Preadjudicación OTIC'!M124)</f>
        <v>13</v>
      </c>
      <c r="N124" s="4" t="str">
        <f>+('3 Planilla Preadjudicación OTIC'!N124)</f>
        <v>METROPOLITANA</v>
      </c>
      <c r="O124" s="4" t="str">
        <f>+('3 Planilla Preadjudicación OTIC'!O124)</f>
        <v>SAN JOAQUÍN</v>
      </c>
      <c r="P124" s="4" t="str">
        <f>+('3 Planilla Preadjudicación OTIC'!P124)</f>
        <v xml:space="preserve">Personas derivadas por Gendarmeria </v>
      </c>
      <c r="Q124" s="4" t="str">
        <f>+('3 Planilla Preadjudicación OTIC'!Q124)</f>
        <v>PRESENCIAL</v>
      </c>
      <c r="R124" s="4" t="str">
        <f>+('3 Planilla Preadjudicación OTIC'!R124)</f>
        <v>INDEPENDIENTE</v>
      </c>
      <c r="S124" s="4">
        <f>+('3 Planilla Preadjudicación OTIC'!S124)</f>
        <v>7</v>
      </c>
      <c r="T124" s="2">
        <f>+('3 Planilla Preadjudicación OTIC'!T124)</f>
        <v>10</v>
      </c>
      <c r="U124" s="2">
        <f>+('3 Planilla Preadjudicación OTIC'!U124)</f>
        <v>28</v>
      </c>
      <c r="V124" s="2">
        <f>+('3 Planilla Preadjudicación OTIC'!V124)</f>
        <v>0</v>
      </c>
      <c r="W124" s="2">
        <f>+('3 Planilla Preadjudicación OTIC'!W124)</f>
        <v>28</v>
      </c>
      <c r="X124" s="2">
        <f>+('3 Planilla Preadjudicación OTIC'!X124)</f>
        <v>4</v>
      </c>
      <c r="Y124" s="2" t="str">
        <f>+('3 Planilla Preadjudicación OTIC'!Y124)</f>
        <v>NO</v>
      </c>
      <c r="Z124" s="2" t="str">
        <f>+('3 Planilla Preadjudicación OTIC'!Z124)</f>
        <v>NO</v>
      </c>
      <c r="AA124" s="2" t="str">
        <f>+('3 Planilla Preadjudicación OTIC'!AA124)</f>
        <v>NO</v>
      </c>
      <c r="AB124" s="4" t="str">
        <f>+('3 Planilla Preadjudicación OTIC'!AB124)</f>
        <v>SE AJUSTA A PLAN FORMATIVO</v>
      </c>
      <c r="AC124" s="4" t="str">
        <f>+('3 Planilla Preadjudicación OTIC'!AC124)</f>
        <v>MUJERES MAYORES DE 18 AÑOS, PRIVADAS DE LIBERTAD EN EL CENTRO PENITENCIARIO FEMENINO DE SANTIAGO, EN SITUACIÓN DE VULNERABILIDAD SOCIAL (PERTENECIENTES AL 80% MÁS VULNERABLE), CON BAJA ESCOLARIDAD Y LIMITADA EXPERIENCIA LABORAL.</v>
      </c>
      <c r="AD124" s="2" t="str">
        <f>+('3 Planilla Preadjudicación OTIC'!AD124)</f>
        <v>NO</v>
      </c>
      <c r="AE124" s="4">
        <f>+('3 Planilla Preadjudicación OTIC'!AE124)</f>
        <v>0</v>
      </c>
      <c r="AF124" s="2" t="str">
        <f>+('3 Planilla Preadjudicación OTIC'!AF124)</f>
        <v>CERRADA</v>
      </c>
      <c r="AG124" s="2">
        <f>+('3 Planilla Preadjudicación OTIC'!AG124)</f>
        <v>7</v>
      </c>
      <c r="AH124" s="2">
        <f>+('3 Planilla Preadjudicación OTIC'!AH124)</f>
        <v>1</v>
      </c>
      <c r="AI124" s="135" t="str">
        <f>+('3 Planilla Preadjudicación OTIC'!AI124)</f>
        <v>77476826-2</v>
      </c>
      <c r="AJ124" s="4" t="str">
        <f>+('3 Planilla Preadjudicación OTIC'!AJ124)</f>
        <v>AUSO CAPACITACIONES SPA</v>
      </c>
      <c r="AK124" s="2">
        <f>+('3 Planilla Preadjudicación OTIC'!AK124)</f>
        <v>28</v>
      </c>
      <c r="AL124" s="2">
        <f>+('3 Planilla Preadjudicación OTIC'!AL124)</f>
        <v>7</v>
      </c>
      <c r="AM124" s="12">
        <f>+('3 Planilla Preadjudicación OTIC'!AM124)</f>
        <v>3900</v>
      </c>
      <c r="AN124" s="12">
        <f>+('3 Planilla Preadjudicación OTIC'!AN124)</f>
        <v>0</v>
      </c>
      <c r="AO124" s="12">
        <f>+('3 Planilla Preadjudicación OTIC'!AO124)</f>
        <v>0</v>
      </c>
      <c r="AP124" s="12">
        <f>+('3 Planilla Preadjudicación OTIC'!AP124)</f>
        <v>1092000</v>
      </c>
      <c r="AQ124" s="12">
        <f>+('3 Planilla Preadjudicación OTIC'!AQ124)</f>
        <v>0</v>
      </c>
      <c r="AR124" s="12">
        <f>+('3 Planilla Preadjudicación OTIC'!AR124)</f>
        <v>0</v>
      </c>
      <c r="AS124" s="12">
        <f>+('3 Planilla Preadjudicación OTIC'!AS124)</f>
        <v>0</v>
      </c>
      <c r="AT124" s="12">
        <f>+('3 Planilla Preadjudicación OTIC'!AT124)</f>
        <v>0</v>
      </c>
      <c r="AU124" s="12">
        <f>+('3 Planilla Preadjudicación OTIC'!AU124)</f>
        <v>1092000</v>
      </c>
      <c r="AV124" s="2" t="str">
        <f>+('3 Planilla Preadjudicación OTIC'!AV124)</f>
        <v>NO</v>
      </c>
      <c r="AW124" s="4" t="str">
        <f>+('3 Planilla Preadjudicación OTIC'!AW124)</f>
        <v>NUMERAL 6.1.2. ITEM 8 - CURSO DESTINADO A POBLACIÓN DERIVADA POR GENDARMERÍA. NO SE PRESENTA CARTA DE DICHA INSTITUCIÓN AUTORIZANDO EJECUCIÓN DENTRO DEL RECITNO RESPECTIVO.</v>
      </c>
      <c r="AX124" s="2">
        <f>+('3 Planilla Preadjudicación OTIC'!AX124)</f>
        <v>0</v>
      </c>
      <c r="AY124" s="2">
        <f>+('3 Planilla Preadjudicación OTIC'!AY124)</f>
        <v>0</v>
      </c>
      <c r="AZ124" s="2">
        <f>+('3 Planilla Preadjudicación OTIC'!AZ124)</f>
        <v>0</v>
      </c>
      <c r="BA124" s="2">
        <f>+('3 Planilla Preadjudicación OTIC'!BA124)</f>
        <v>0</v>
      </c>
      <c r="BB124" s="2">
        <f>+('3 Planilla Preadjudicación OTIC'!BB124)</f>
        <v>0</v>
      </c>
      <c r="BC124" s="2">
        <f>+('3 Planilla Preadjudicación OTIC'!BC124)</f>
        <v>0</v>
      </c>
      <c r="BD124" s="2">
        <f>+('3 Planilla Preadjudicación OTIC'!BD124)</f>
        <v>0</v>
      </c>
      <c r="BE124" s="2">
        <f>+('3 Planilla Preadjudicación OTIC'!BE124)</f>
        <v>0</v>
      </c>
      <c r="BF124" s="2">
        <f>+('3 Planilla Preadjudicación OTIC'!BF124)</f>
        <v>0</v>
      </c>
      <c r="BG124" s="2">
        <f>+('3 Planilla Preadjudicación OTIC'!BG124)</f>
        <v>0</v>
      </c>
      <c r="BH124" s="2">
        <f>+('3 Planilla Preadjudicación OTIC'!BH124)</f>
        <v>0</v>
      </c>
      <c r="BI124" s="2">
        <f>+('3 Planilla Preadjudicación OTIC'!BI124)</f>
        <v>0</v>
      </c>
      <c r="BJ124" s="2">
        <f>+('3 Planilla Preadjudicación OTIC'!BJ124)</f>
        <v>0</v>
      </c>
      <c r="BK124" s="2">
        <f>+('3 Planilla Preadjudicación OTIC'!BK124)</f>
        <v>0</v>
      </c>
      <c r="BL124" s="2">
        <f>+('3 Planilla Preadjudicación OTIC'!BL124)</f>
        <v>0</v>
      </c>
      <c r="BM124" s="104">
        <f>ROUND(('3 Planilla Preadjudicación OTIC'!BM124),1)</f>
        <v>0</v>
      </c>
      <c r="BN124" s="4" t="str">
        <f>+('3 Planilla Preadjudicación OTIC'!BN124)</f>
        <v>NO</v>
      </c>
      <c r="BO124" s="4">
        <f>+('3 Planilla Preadjudicación OTIC'!BO124)</f>
        <v>0</v>
      </c>
      <c r="BP124" s="4">
        <f>+('3 Planilla Preadjudicación OTIC'!BP124)</f>
        <v>0</v>
      </c>
      <c r="BQ124" s="4">
        <f>+('3 Planilla Preadjudicación OTIC'!BQ124)</f>
        <v>0</v>
      </c>
      <c r="BR124" s="4">
        <f>+('3 Planilla Preadjudicación OTIC'!BR124)</f>
        <v>0</v>
      </c>
      <c r="BS124" s="4">
        <f>+('3 Planilla Preadjudicación OTIC'!BS124)</f>
        <v>0</v>
      </c>
      <c r="BT124" s="4">
        <f>+('3 Planilla Preadjudicación OTIC'!BT124)</f>
        <v>0</v>
      </c>
      <c r="BU124" s="85">
        <f>IF(VLOOKUP(A124,'BD OFICIAL'!$A$1:$AL$2098,7,0)=D124,0,1)</f>
        <v>0</v>
      </c>
      <c r="BV124" s="85">
        <f>IF(VLOOKUP(A124,'BD OFICIAL'!$A$1:$AL$2098,11,0)=J124,0,1)</f>
        <v>0</v>
      </c>
      <c r="BW124" s="85">
        <f>IF(VLOOKUP(A124,'BD OFICIAL'!$A$1:$AL$2098,13,0)=L124,0,1)</f>
        <v>0</v>
      </c>
      <c r="BX124" s="2">
        <f>IF(VLOOKUP(A124,'BD OFICIAL'!$A$1:$AL$2098,16,0)=O124,0,1)</f>
        <v>0</v>
      </c>
      <c r="BY124" s="2">
        <f>IF(VLOOKUP(A124,'BD OFICIAL'!$A$1:$AL$2098,17,0)=P124,0,1)</f>
        <v>0</v>
      </c>
      <c r="BZ124" s="2">
        <f>IF(VLOOKUP(A124,'BD OFICIAL'!$A$1:$AL$2098,19,0)=R124,0,1)</f>
        <v>0</v>
      </c>
      <c r="CA124" s="2">
        <f>IF(VLOOKUP(A124,'BD OFICIAL'!$A$1:$AL$2098,21,0)=T124,0,1)</f>
        <v>0</v>
      </c>
      <c r="CB124" s="2">
        <f>IF(VLOOKUP(A124,'BD OFICIAL'!$A$1:$AL$2098,24,0)=AK124,0,1)</f>
        <v>0</v>
      </c>
      <c r="CC124" s="2">
        <f>IF(VLOOKUP(A124,'BD OFICIAL'!$A$1:$AL$2098,25,0)=X124,0,1)</f>
        <v>0</v>
      </c>
      <c r="CD124" s="2">
        <f>IF(VLOOKUP(A124,'BD OFICIAL'!$A$1:$AL$2098,26,0)=Y124,0,1)</f>
        <v>0</v>
      </c>
      <c r="CE124" s="2">
        <f>IF(VLOOKUP(A124,'BD OFICIAL'!$A$1:$AL$2098,27,0)=Z124,0,1)</f>
        <v>0</v>
      </c>
      <c r="CF124" s="2">
        <f>IF(VLOOKUP(A124,'BD OFICIAL'!$A$1:$AL$2098,28,0)=AA124,0,1)</f>
        <v>0</v>
      </c>
      <c r="CG124" s="2">
        <f>IF(VLOOKUP(A124,'BD OFICIAL'!$A$1:$AL$2098,33,0)=AF124,0,1)</f>
        <v>0</v>
      </c>
      <c r="CH124" s="2">
        <f>IF(VLOOKUP(A124,'BD OFICIAL'!$A$1:$AL$2098,35,0)=AH124,0,1)</f>
        <v>0</v>
      </c>
      <c r="CI124" s="85">
        <f>IF(VLOOKUP(A124,'BD OFICIAL'!$A$1:$AL$2098,34,0)=AL124,0,1)</f>
        <v>0</v>
      </c>
      <c r="CJ124" s="12">
        <f>VLOOKUP(A124,'BD OFICIAL'!$A$1:$AM$2098,36,0)*AM124-AP124</f>
        <v>0</v>
      </c>
      <c r="CK124" s="85" t="str">
        <f t="shared" si="54"/>
        <v>SSH</v>
      </c>
      <c r="CL124" s="85" t="str">
        <f t="shared" si="55"/>
        <v>SI</v>
      </c>
      <c r="CM124" s="85" t="str">
        <f t="shared" si="69"/>
        <v>NO</v>
      </c>
      <c r="CN124" s="31">
        <f t="shared" si="70"/>
        <v>0</v>
      </c>
      <c r="CO124" s="31">
        <f t="shared" si="56"/>
        <v>1</v>
      </c>
      <c r="CP124" s="31">
        <f t="shared" si="71"/>
        <v>0</v>
      </c>
      <c r="CQ124" s="31">
        <f>IF(Y124="NO",0,IF(Y124="SI",IF(VLOOKUP(A124,'BD OFICIAL'!$A:$AO,40,0)=AQ124,0,1)))</f>
        <v>0</v>
      </c>
      <c r="CR124" s="31">
        <f>IF(Z124="NO",0,IF(Z124="SI",IF(VLOOKUP(B124,'BD OFICIAL'!$A:$AO,41,0)=AS124,0,1)))</f>
        <v>0</v>
      </c>
      <c r="CS124" s="31">
        <f t="shared" si="57"/>
        <v>0</v>
      </c>
      <c r="CT124" s="31">
        <f t="shared" si="58"/>
        <v>0</v>
      </c>
      <c r="CU124" s="31">
        <f>IF(VLOOKUP(A124,'BD OFICIAL'!$A$1:$AL$1056,31,0)="SI",IF(AT124&gt;0,0,1),IF(AT124=0,0,1))</f>
        <v>0</v>
      </c>
      <c r="CV124" s="31">
        <f t="shared" si="59"/>
        <v>0</v>
      </c>
      <c r="CW124" s="31">
        <f t="shared" si="72"/>
        <v>0</v>
      </c>
      <c r="CX124" s="85" t="str">
        <f t="shared" si="73"/>
        <v>NO</v>
      </c>
      <c r="CY124" s="31">
        <f t="shared" si="74"/>
        <v>0</v>
      </c>
      <c r="CZ124" s="85" t="str">
        <f>IF(ISERROR(VLOOKUP(AI124,EXPERIENCIA!$A$1:$C$2100,1,0)),"NO","SI")</f>
        <v>NO</v>
      </c>
      <c r="DA124" s="85" t="str">
        <f>IF(CX124="no","NO APLICA",IF(AX124=0,"ERROR NOTA",IF(AND(AX124&gt;1,CZ124="NO"),"ERROR NOTA",IF(AND(CZ124="NO",AX124=1),0,IF(VLOOKUP(AI124,EXPERIENCIA!$A$1:$C$2100,3,0)=AX124,0,"ERROR NOTA")))))</f>
        <v>NO APLICA</v>
      </c>
      <c r="DB124" s="85" t="str">
        <f>IF(ISERROR(VLOOKUP(AI124,COMPORTAMIENTO!$A$1:$C$2100,1,0)),"NO","SI")</f>
        <v>NO</v>
      </c>
      <c r="DC124" s="85" t="str">
        <f>IF(CX124="NO","NO APLICA",IF(AY124=0,"ERROR NOTA",IF(AND(DB124="NO",AY124=7),0,IF(VLOOKUP(AI124,COMPORTAMIENTO!$A$2:$H$2100,8,0)=AY124,0,"ERROR NOTA"))))</f>
        <v>NO APLICA</v>
      </c>
      <c r="DD124" s="104" t="str">
        <f t="shared" si="75"/>
        <v>NO APLICA</v>
      </c>
      <c r="DE124" s="104" t="str">
        <f t="shared" si="76"/>
        <v>NO APLICA</v>
      </c>
      <c r="DF124" s="85" t="str">
        <f t="shared" si="60"/>
        <v>SI</v>
      </c>
      <c r="DG124" s="85">
        <f t="shared" si="77"/>
        <v>0</v>
      </c>
      <c r="DH124" s="85">
        <f t="shared" si="78"/>
        <v>0</v>
      </c>
      <c r="DI124" s="85" t="str">
        <f t="shared" si="79"/>
        <v>NO APLICA</v>
      </c>
      <c r="DJ124" s="12" t="str">
        <f t="shared" si="80"/>
        <v>NO APLICA</v>
      </c>
      <c r="DK124" s="7" t="str">
        <f t="shared" si="81"/>
        <v>NO APLICA</v>
      </c>
      <c r="DL124" s="12">
        <f t="shared" si="61"/>
        <v>3900</v>
      </c>
      <c r="DM124" s="12">
        <f>VLOOKUP(A124,'5 TD'!$A:$B,2,0)</f>
        <v>4130</v>
      </c>
      <c r="DN124" s="7" t="str">
        <f t="shared" si="62"/>
        <v>NO APLICA</v>
      </c>
      <c r="DO124" s="85" t="str">
        <f t="shared" si="82"/>
        <v>NO APLICA</v>
      </c>
      <c r="DP124" s="85" t="str">
        <f t="shared" si="83"/>
        <v>NO APLICA</v>
      </c>
      <c r="DQ124" s="7" t="str">
        <f t="shared" si="84"/>
        <v>NO APLICA</v>
      </c>
      <c r="DR124" s="85" t="str">
        <f t="shared" si="63"/>
        <v>NO APLICA</v>
      </c>
      <c r="DS124" s="2" t="str">
        <f>+('3 Planilla Preadjudicación OTIC'!BN124)</f>
        <v>NO</v>
      </c>
      <c r="DT124" s="2" t="str">
        <f>IF(DR124="APROBADO",VLOOKUP(A124,'5 TD'!$D$3:$E$270,2,0),"NO APLICA")</f>
        <v>NO APLICA</v>
      </c>
      <c r="DU124" s="2" t="str">
        <f t="shared" si="64"/>
        <v>NO APLICA</v>
      </c>
      <c r="DV124" s="2" t="str">
        <f>IF(DU124="SI",VLOOKUP(A124,'5 TD'!$G$3:$H$270,2,0),"NO APLICA ")</f>
        <v xml:space="preserve">NO APLICA </v>
      </c>
      <c r="DW124" s="2" t="str">
        <f t="shared" si="65"/>
        <v>NO</v>
      </c>
      <c r="DX124" s="2" t="str">
        <f>IF(DW124="SI",VLOOKUP(A124,'5 TD'!$J$4:$K$472,2,0),"NO APLICA")</f>
        <v>NO APLICA</v>
      </c>
      <c r="DY124" s="2" t="str">
        <f t="shared" si="66"/>
        <v>NO APLICA</v>
      </c>
      <c r="DZ124" s="7" t="str">
        <f>IF(DY124="SI",VLOOKUP(A124,'5 TD'!$M$4:$N$350,2,0),"NO APLICA")</f>
        <v>NO APLICA</v>
      </c>
      <c r="EA124" s="2" t="str">
        <f t="shared" si="67"/>
        <v>NO APLICA</v>
      </c>
      <c r="EB124" s="12" t="str">
        <f t="shared" si="68"/>
        <v/>
      </c>
      <c r="EC124" s="12" t="str">
        <f>IF(EA124="SI",VLOOKUP(A124,'5 TD'!$V$4:$W$479,2,0),"NO APLICA")</f>
        <v>NO APLICA</v>
      </c>
      <c r="ED124" s="2" t="str">
        <f t="shared" si="85"/>
        <v>NO</v>
      </c>
      <c r="EE124" s="79" t="str">
        <f>IF(ED124="SI",VLOOKUP(AI124,COMPORTAMIENTO!$A$1:$H$2100,7,0),"NO APLICA")</f>
        <v>NO APLICA</v>
      </c>
      <c r="EF124" s="12" t="str">
        <f>IF(ED124="SI",VLOOKUP(A124,'5 TD'!$P$2:$Q$479,2,0),"NO APLICA")</f>
        <v>NO APLICA</v>
      </c>
      <c r="EG124" s="2" t="str">
        <f t="shared" si="86"/>
        <v>NO</v>
      </c>
      <c r="EH124" s="2">
        <f>IF(CZ124="no",0,VLOOKUP(AI124,EXPERIENCIA!$A$1:$C$2100,2,0))</f>
        <v>0</v>
      </c>
      <c r="EI124" s="2">
        <f>IF(CZ124="si",VLOOKUP(A124,'5 TD'!$S$3:$T$2103,2,0),0)</f>
        <v>0</v>
      </c>
      <c r="EJ124" s="2" t="str">
        <f t="shared" si="87"/>
        <v>SI</v>
      </c>
      <c r="EK124" s="2">
        <f>+('3 Planilla Preadjudicación OTIC'!BU124)</f>
        <v>0</v>
      </c>
      <c r="EL124" s="3"/>
      <c r="EM124" s="3"/>
      <c r="EN124" s="3"/>
      <c r="EQ124" s="86"/>
    </row>
    <row r="125" spans="1:147" ht="15" customHeight="1" x14ac:dyDescent="0.3">
      <c r="A125" s="2">
        <f>+('3 Planilla Preadjudicación OTIC'!A125)</f>
        <v>14453</v>
      </c>
      <c r="B125" s="2" t="str">
        <f>+('3 Planilla Preadjudicación OTIC'!B125)</f>
        <v>65181652-1</v>
      </c>
      <c r="C125" s="4">
        <f>+('3 Planilla Preadjudicación OTIC'!E125)</f>
        <v>2025</v>
      </c>
      <c r="D125" s="4" t="str">
        <f>+('3 Planilla Preadjudicación OTIC'!F125)</f>
        <v>MANDATO</v>
      </c>
      <c r="E125" s="4" t="str">
        <f>+('3 Planilla Preadjudicación OTIC'!G125)</f>
        <v>65006242-6</v>
      </c>
      <c r="F125" s="4" t="str">
        <f>+('3 Planilla Preadjudicación OTIC'!H125)</f>
        <v>CORPORACIÓN ABRIENDO PUERTAS</v>
      </c>
      <c r="G125" s="4"/>
      <c r="H125" s="4"/>
      <c r="I125" s="4" t="str">
        <f>+('3 Planilla Preadjudicación OTIC'!I125)</f>
        <v>SERVICIOS DE MANICURE Y PEDICURE</v>
      </c>
      <c r="J125" s="4" t="str">
        <f>+('3 Planilla Preadjudicación OTIC'!J125)</f>
        <v>PF0611</v>
      </c>
      <c r="K125" s="4" t="str">
        <f>+('3 Planilla Preadjudicación OTIC'!K125)</f>
        <v>TÉCNICAS PARA EL EMPRENDIMIENTO</v>
      </c>
      <c r="L125" s="4" t="str">
        <f>+('3 Planilla Preadjudicación OTIC'!L125)</f>
        <v>PF0921</v>
      </c>
      <c r="M125" s="2">
        <f>+('3 Planilla Preadjudicación OTIC'!M125)</f>
        <v>13</v>
      </c>
      <c r="N125" s="4" t="str">
        <f>+('3 Planilla Preadjudicación OTIC'!N125)</f>
        <v>METROPOLITANA</v>
      </c>
      <c r="O125" s="4" t="str">
        <f>+('3 Planilla Preadjudicación OTIC'!O125)</f>
        <v>SAN JOAQUÍN</v>
      </c>
      <c r="P125" s="4" t="str">
        <f>+('3 Planilla Preadjudicación OTIC'!P125)</f>
        <v xml:space="preserve">Personas derivadas por Gendarmeria </v>
      </c>
      <c r="Q125" s="4" t="str">
        <f>+('3 Planilla Preadjudicación OTIC'!Q125)</f>
        <v>PRESENCIAL</v>
      </c>
      <c r="R125" s="4" t="str">
        <f>+('3 Planilla Preadjudicación OTIC'!R125)</f>
        <v>INDEPENDIENTE</v>
      </c>
      <c r="S125" s="4">
        <f>+('3 Planilla Preadjudicación OTIC'!S125)</f>
        <v>31</v>
      </c>
      <c r="T125" s="2">
        <f>+('3 Planilla Preadjudicación OTIC'!T125)</f>
        <v>10</v>
      </c>
      <c r="U125" s="2">
        <f>+('3 Planilla Preadjudicación OTIC'!U125)</f>
        <v>110</v>
      </c>
      <c r="V125" s="2">
        <f>+('3 Planilla Preadjudicación OTIC'!V125)</f>
        <v>12</v>
      </c>
      <c r="W125" s="2">
        <f>+('3 Planilla Preadjudicación OTIC'!W125)</f>
        <v>122</v>
      </c>
      <c r="X125" s="2">
        <f>+('3 Planilla Preadjudicación OTIC'!X125)</f>
        <v>4</v>
      </c>
      <c r="Y125" s="2" t="str">
        <f>+('3 Planilla Preadjudicación OTIC'!Y125)</f>
        <v>NO</v>
      </c>
      <c r="Z125" s="2" t="str">
        <f>+('3 Planilla Preadjudicación OTIC'!Z125)</f>
        <v>NO</v>
      </c>
      <c r="AA125" s="2" t="str">
        <f>+('3 Planilla Preadjudicación OTIC'!AA125)</f>
        <v>SI</v>
      </c>
      <c r="AB125" s="4" t="str">
        <f>+('3 Planilla Preadjudicación OTIC'!AB125)</f>
        <v>SE AJUSTA A PLAN FORMATIVO</v>
      </c>
      <c r="AC125" s="4" t="str">
        <f>+('3 Planilla Preadjudicación OTIC'!AC125)</f>
        <v>MUJERES MAYORES DE 18 AÑOS, PRIVADAS DE LIBERTAD EN EL CENTRO PENITENCIARIO FEMENINO DE SANTIAGO, EN SITUACIÓN DE VULNERABILIDAD SOCIAL (PERTENECIENTES AL 80% MÁS VULNERABLE), CON BAJA ESCOLARIDAD Y LIMITADA EXPERIENCIA LABORAL.</v>
      </c>
      <c r="AD125" s="2" t="str">
        <f>+('3 Planilla Preadjudicación OTIC'!AD125)</f>
        <v>NO</v>
      </c>
      <c r="AE125" s="4">
        <f>+('3 Planilla Preadjudicación OTIC'!AE125)</f>
        <v>0</v>
      </c>
      <c r="AF125" s="2" t="str">
        <f>+('3 Planilla Preadjudicación OTIC'!AF125)</f>
        <v>CERRADA</v>
      </c>
      <c r="AG125" s="2">
        <f>+('3 Planilla Preadjudicación OTIC'!AG125)</f>
        <v>31</v>
      </c>
      <c r="AH125" s="2">
        <f>+('3 Planilla Preadjudicación OTIC'!AH125)</f>
        <v>2</v>
      </c>
      <c r="AI125" s="135" t="str">
        <f>+('3 Planilla Preadjudicación OTIC'!AI125)</f>
        <v>77476826-2</v>
      </c>
      <c r="AJ125" s="4" t="str">
        <f>+('3 Planilla Preadjudicación OTIC'!AJ125)</f>
        <v>AUSO CAPACITACIONES SPA</v>
      </c>
      <c r="AK125" s="2">
        <f>+('3 Planilla Preadjudicación OTIC'!AK125)</f>
        <v>122</v>
      </c>
      <c r="AL125" s="2">
        <f>+('3 Planilla Preadjudicación OTIC'!AL125)</f>
        <v>31</v>
      </c>
      <c r="AM125" s="12">
        <f>+('3 Planilla Preadjudicación OTIC'!AM125)</f>
        <v>5000</v>
      </c>
      <c r="AN125" s="12">
        <f>+('3 Planilla Preadjudicación OTIC'!AN125)</f>
        <v>115000</v>
      </c>
      <c r="AO125" s="12">
        <f>+('3 Planilla Preadjudicación OTIC'!AO125)</f>
        <v>0</v>
      </c>
      <c r="AP125" s="12">
        <f>+('3 Planilla Preadjudicación OTIC'!AP125)</f>
        <v>6100000</v>
      </c>
      <c r="AQ125" s="12">
        <f>+('3 Planilla Preadjudicación OTIC'!AQ125)</f>
        <v>0</v>
      </c>
      <c r="AR125" s="12">
        <f>+('3 Planilla Preadjudicación OTIC'!AR125)</f>
        <v>1150000</v>
      </c>
      <c r="AS125" s="12">
        <f>+('3 Planilla Preadjudicación OTIC'!AS125)</f>
        <v>0</v>
      </c>
      <c r="AT125" s="12">
        <f>+('3 Planilla Preadjudicación OTIC'!AT125)</f>
        <v>0</v>
      </c>
      <c r="AU125" s="12">
        <f>+('3 Planilla Preadjudicación OTIC'!AU125)</f>
        <v>7250000</v>
      </c>
      <c r="AV125" s="2" t="str">
        <f>+('3 Planilla Preadjudicación OTIC'!AV125)</f>
        <v>NO</v>
      </c>
      <c r="AW125" s="4" t="str">
        <f>+('3 Planilla Preadjudicación OTIC'!AW125)</f>
        <v>NUMERAL 6.1.2. ITEM 8 - CURSO DESTINADO A POBLACIÓN DERIVADA POR GENDARMERÍA. NO SE PRESENTA CARTA DE DICHA INSTITUCIÓN AUTORIZANDO EJECUCIÓN DENTRO DEL RECITNO RESPECTIVO.</v>
      </c>
      <c r="AX125" s="2">
        <f>+('3 Planilla Preadjudicación OTIC'!AX125)</f>
        <v>0</v>
      </c>
      <c r="AY125" s="2">
        <f>+('3 Planilla Preadjudicación OTIC'!AY125)</f>
        <v>0</v>
      </c>
      <c r="AZ125" s="2">
        <f>+('3 Planilla Preadjudicación OTIC'!AZ125)</f>
        <v>0</v>
      </c>
      <c r="BA125" s="2">
        <f>+('3 Planilla Preadjudicación OTIC'!BA125)</f>
        <v>0</v>
      </c>
      <c r="BB125" s="2">
        <f>+('3 Planilla Preadjudicación OTIC'!BB125)</f>
        <v>0</v>
      </c>
      <c r="BC125" s="2">
        <f>+('3 Planilla Preadjudicación OTIC'!BC125)</f>
        <v>0</v>
      </c>
      <c r="BD125" s="2">
        <f>+('3 Planilla Preadjudicación OTIC'!BD125)</f>
        <v>0</v>
      </c>
      <c r="BE125" s="2">
        <f>+('3 Planilla Preadjudicación OTIC'!BE125)</f>
        <v>0</v>
      </c>
      <c r="BF125" s="2">
        <f>+('3 Planilla Preadjudicación OTIC'!BF125)</f>
        <v>0</v>
      </c>
      <c r="BG125" s="2">
        <f>+('3 Planilla Preadjudicación OTIC'!BG125)</f>
        <v>0</v>
      </c>
      <c r="BH125" s="2">
        <f>+('3 Planilla Preadjudicación OTIC'!BH125)</f>
        <v>0</v>
      </c>
      <c r="BI125" s="2">
        <f>+('3 Planilla Preadjudicación OTIC'!BI125)</f>
        <v>0</v>
      </c>
      <c r="BJ125" s="2">
        <f>+('3 Planilla Preadjudicación OTIC'!BJ125)</f>
        <v>0</v>
      </c>
      <c r="BK125" s="2">
        <f>+('3 Planilla Preadjudicación OTIC'!BK125)</f>
        <v>0</v>
      </c>
      <c r="BL125" s="2">
        <f>+('3 Planilla Preadjudicación OTIC'!BL125)</f>
        <v>0</v>
      </c>
      <c r="BM125" s="104">
        <f>ROUND(('3 Planilla Preadjudicación OTIC'!BM125),1)</f>
        <v>0</v>
      </c>
      <c r="BN125" s="4" t="str">
        <f>+('3 Planilla Preadjudicación OTIC'!BN125)</f>
        <v>NO</v>
      </c>
      <c r="BO125" s="4">
        <f>+('3 Planilla Preadjudicación OTIC'!BO125)</f>
        <v>0</v>
      </c>
      <c r="BP125" s="4">
        <f>+('3 Planilla Preadjudicación OTIC'!BP125)</f>
        <v>0</v>
      </c>
      <c r="BQ125" s="4">
        <f>+('3 Planilla Preadjudicación OTIC'!BQ125)</f>
        <v>0</v>
      </c>
      <c r="BR125" s="4">
        <f>+('3 Planilla Preadjudicación OTIC'!BR125)</f>
        <v>0</v>
      </c>
      <c r="BS125" s="4">
        <f>+('3 Planilla Preadjudicación OTIC'!BS125)</f>
        <v>0</v>
      </c>
      <c r="BT125" s="4">
        <f>+('3 Planilla Preadjudicación OTIC'!BT125)</f>
        <v>0</v>
      </c>
      <c r="BU125" s="85">
        <f>IF(VLOOKUP(A125,'BD OFICIAL'!$A$1:$AL$2098,7,0)=D125,0,1)</f>
        <v>0</v>
      </c>
      <c r="BV125" s="85">
        <f>IF(VLOOKUP(A125,'BD OFICIAL'!$A$1:$AL$2098,11,0)=J125,0,1)</f>
        <v>0</v>
      </c>
      <c r="BW125" s="85">
        <f>IF(VLOOKUP(A125,'BD OFICIAL'!$A$1:$AL$2098,13,0)=L125,0,1)</f>
        <v>0</v>
      </c>
      <c r="BX125" s="2">
        <f>IF(VLOOKUP(A125,'BD OFICIAL'!$A$1:$AL$2098,16,0)=O125,0,1)</f>
        <v>0</v>
      </c>
      <c r="BY125" s="2">
        <f>IF(VLOOKUP(A125,'BD OFICIAL'!$A$1:$AL$2098,17,0)=P125,0,1)</f>
        <v>0</v>
      </c>
      <c r="BZ125" s="2">
        <f>IF(VLOOKUP(A125,'BD OFICIAL'!$A$1:$AL$2098,19,0)=R125,0,1)</f>
        <v>0</v>
      </c>
      <c r="CA125" s="2">
        <f>IF(VLOOKUP(A125,'BD OFICIAL'!$A$1:$AL$2098,21,0)=T125,0,1)</f>
        <v>0</v>
      </c>
      <c r="CB125" s="2">
        <f>IF(VLOOKUP(A125,'BD OFICIAL'!$A$1:$AL$2098,24,0)=AK125,0,1)</f>
        <v>0</v>
      </c>
      <c r="CC125" s="2">
        <f>IF(VLOOKUP(A125,'BD OFICIAL'!$A$1:$AL$2098,25,0)=X125,0,1)</f>
        <v>0</v>
      </c>
      <c r="CD125" s="2">
        <f>IF(VLOOKUP(A125,'BD OFICIAL'!$A$1:$AL$2098,26,0)=Y125,0,1)</f>
        <v>0</v>
      </c>
      <c r="CE125" s="2">
        <f>IF(VLOOKUP(A125,'BD OFICIAL'!$A$1:$AL$2098,27,0)=Z125,0,1)</f>
        <v>0</v>
      </c>
      <c r="CF125" s="2">
        <f>IF(VLOOKUP(A125,'BD OFICIAL'!$A$1:$AL$2098,28,0)=AA125,0,1)</f>
        <v>0</v>
      </c>
      <c r="CG125" s="2">
        <f>IF(VLOOKUP(A125,'BD OFICIAL'!$A$1:$AL$2098,33,0)=AF125,0,1)</f>
        <v>0</v>
      </c>
      <c r="CH125" s="2">
        <f>IF(VLOOKUP(A125,'BD OFICIAL'!$A$1:$AL$2098,35,0)=AH125,0,1)</f>
        <v>0</v>
      </c>
      <c r="CI125" s="85">
        <f>IF(VLOOKUP(A125,'BD OFICIAL'!$A$1:$AL$2098,34,0)=AL125,0,1)</f>
        <v>0</v>
      </c>
      <c r="CJ125" s="12">
        <f>VLOOKUP(A125,'BD OFICIAL'!$A$1:$AM$2098,36,0)*AM125-AP125</f>
        <v>0</v>
      </c>
      <c r="CK125" s="85" t="str">
        <f t="shared" si="54"/>
        <v>SHMAN</v>
      </c>
      <c r="CL125" s="85" t="str">
        <f t="shared" si="55"/>
        <v>SI</v>
      </c>
      <c r="CM125" s="85" t="str">
        <f t="shared" si="69"/>
        <v>NO</v>
      </c>
      <c r="CN125" s="31">
        <f t="shared" si="70"/>
        <v>0</v>
      </c>
      <c r="CO125" s="31">
        <f t="shared" si="56"/>
        <v>1</v>
      </c>
      <c r="CP125" s="31">
        <f t="shared" si="71"/>
        <v>0</v>
      </c>
      <c r="CQ125" s="31">
        <f>IF(Y125="NO",0,IF(Y125="SI",IF(VLOOKUP(A125,'BD OFICIAL'!$A:$AO,40,0)=AQ125,0,1)))</f>
        <v>0</v>
      </c>
      <c r="CR125" s="31">
        <f>IF(Z125="NO",0,IF(Z125="SI",IF(VLOOKUP(B125,'BD OFICIAL'!$A:$AO,41,0)=AS125,0,1)))</f>
        <v>0</v>
      </c>
      <c r="CS125" s="31">
        <f t="shared" si="57"/>
        <v>0</v>
      </c>
      <c r="CT125" s="31">
        <f t="shared" si="58"/>
        <v>0</v>
      </c>
      <c r="CU125" s="31">
        <f>IF(VLOOKUP(A125,'BD OFICIAL'!$A$1:$AL$1056,31,0)="SI",IF(AT125&gt;0,0,1),IF(AT125=0,0,1))</f>
        <v>0</v>
      </c>
      <c r="CV125" s="31">
        <f t="shared" si="59"/>
        <v>0</v>
      </c>
      <c r="CW125" s="31">
        <f t="shared" si="72"/>
        <v>0</v>
      </c>
      <c r="CX125" s="85" t="str">
        <f t="shared" si="73"/>
        <v>NO</v>
      </c>
      <c r="CY125" s="31">
        <f t="shared" si="74"/>
        <v>0</v>
      </c>
      <c r="CZ125" s="85" t="str">
        <f>IF(ISERROR(VLOOKUP(AI125,EXPERIENCIA!$A$1:$C$2100,1,0)),"NO","SI")</f>
        <v>NO</v>
      </c>
      <c r="DA125" s="85" t="str">
        <f>IF(CX125="no","NO APLICA",IF(AX125=0,"ERROR NOTA",IF(AND(AX125&gt;1,CZ125="NO"),"ERROR NOTA",IF(AND(CZ125="NO",AX125=1),0,IF(VLOOKUP(AI125,EXPERIENCIA!$A$1:$C$2100,3,0)=AX125,0,"ERROR NOTA")))))</f>
        <v>NO APLICA</v>
      </c>
      <c r="DB125" s="85" t="str">
        <f>IF(ISERROR(VLOOKUP(AI125,COMPORTAMIENTO!$A$1:$C$2100,1,0)),"NO","SI")</f>
        <v>NO</v>
      </c>
      <c r="DC125" s="85" t="str">
        <f>IF(CX125="NO","NO APLICA",IF(AY125=0,"ERROR NOTA",IF(AND(DB125="NO",AY125=7),0,IF(VLOOKUP(AI125,COMPORTAMIENTO!$A$2:$H$2100,8,0)=AY125,0,"ERROR NOTA"))))</f>
        <v>NO APLICA</v>
      </c>
      <c r="DD125" s="104" t="str">
        <f t="shared" si="75"/>
        <v>NO APLICA</v>
      </c>
      <c r="DE125" s="104" t="str">
        <f t="shared" si="76"/>
        <v>NO APLICA</v>
      </c>
      <c r="DF125" s="85" t="str">
        <f t="shared" si="60"/>
        <v>SI</v>
      </c>
      <c r="DG125" s="85">
        <f t="shared" si="77"/>
        <v>0</v>
      </c>
      <c r="DH125" s="85">
        <f t="shared" si="78"/>
        <v>0</v>
      </c>
      <c r="DI125" s="85" t="str">
        <f t="shared" si="79"/>
        <v>NO APLICA</v>
      </c>
      <c r="DJ125" s="12" t="str">
        <f t="shared" si="80"/>
        <v>NO APLICA</v>
      </c>
      <c r="DK125" s="7" t="str">
        <f t="shared" si="81"/>
        <v>NO APLICA</v>
      </c>
      <c r="DL125" s="12">
        <f t="shared" si="61"/>
        <v>5000</v>
      </c>
      <c r="DM125" s="12">
        <f>VLOOKUP(A125,'5 TD'!$A:$B,2,0)</f>
        <v>5075</v>
      </c>
      <c r="DN125" s="7" t="str">
        <f t="shared" si="62"/>
        <v>NO APLICA</v>
      </c>
      <c r="DO125" s="85" t="str">
        <f t="shared" si="82"/>
        <v>NO APLICA</v>
      </c>
      <c r="DP125" s="85" t="str">
        <f t="shared" si="83"/>
        <v>NO APLICA</v>
      </c>
      <c r="DQ125" s="7" t="str">
        <f t="shared" si="84"/>
        <v>NO APLICA</v>
      </c>
      <c r="DR125" s="85" t="str">
        <f t="shared" si="63"/>
        <v>NO APLICA</v>
      </c>
      <c r="DS125" s="2" t="str">
        <f>+('3 Planilla Preadjudicación OTIC'!BN125)</f>
        <v>NO</v>
      </c>
      <c r="DT125" s="2" t="str">
        <f>IF(DR125="APROBADO",VLOOKUP(A125,'5 TD'!$D$3:$E$270,2,0),"NO APLICA")</f>
        <v>NO APLICA</v>
      </c>
      <c r="DU125" s="2" t="str">
        <f t="shared" si="64"/>
        <v>NO APLICA</v>
      </c>
      <c r="DV125" s="2" t="str">
        <f>IF(DU125="SI",VLOOKUP(A125,'5 TD'!$G$3:$H$270,2,0),"NO APLICA ")</f>
        <v xml:space="preserve">NO APLICA </v>
      </c>
      <c r="DW125" s="2" t="str">
        <f t="shared" si="65"/>
        <v>NO</v>
      </c>
      <c r="DX125" s="2" t="str">
        <f>IF(DW125="SI",VLOOKUP(A125,'5 TD'!$J$4:$K$472,2,0),"NO APLICA")</f>
        <v>NO APLICA</v>
      </c>
      <c r="DY125" s="2" t="str">
        <f t="shared" si="66"/>
        <v>NO APLICA</v>
      </c>
      <c r="DZ125" s="7" t="str">
        <f>IF(DY125="SI",VLOOKUP(A125,'5 TD'!$M$4:$N$350,2,0),"NO APLICA")</f>
        <v>NO APLICA</v>
      </c>
      <c r="EA125" s="2" t="str">
        <f t="shared" si="67"/>
        <v>NO APLICA</v>
      </c>
      <c r="EB125" s="12" t="str">
        <f t="shared" si="68"/>
        <v/>
      </c>
      <c r="EC125" s="12" t="str">
        <f>IF(EA125="SI",VLOOKUP(A125,'5 TD'!$V$4:$W$479,2,0),"NO APLICA")</f>
        <v>NO APLICA</v>
      </c>
      <c r="ED125" s="2" t="str">
        <f t="shared" si="85"/>
        <v>NO</v>
      </c>
      <c r="EE125" s="79" t="str">
        <f>IF(ED125="SI",VLOOKUP(AI125,COMPORTAMIENTO!$A$1:$H$2100,7,0),"NO APLICA")</f>
        <v>NO APLICA</v>
      </c>
      <c r="EF125" s="12" t="str">
        <f>IF(ED125="SI",VLOOKUP(A125,'5 TD'!$P$2:$Q$479,2,0),"NO APLICA")</f>
        <v>NO APLICA</v>
      </c>
      <c r="EG125" s="2" t="str">
        <f t="shared" si="86"/>
        <v>NO</v>
      </c>
      <c r="EH125" s="2">
        <f>IF(CZ125="no",0,VLOOKUP(AI125,EXPERIENCIA!$A$1:$C$2100,2,0))</f>
        <v>0</v>
      </c>
      <c r="EI125" s="2">
        <f>IF(CZ125="si",VLOOKUP(A125,'5 TD'!$S$3:$T$2103,2,0),0)</f>
        <v>0</v>
      </c>
      <c r="EJ125" s="2" t="str">
        <f t="shared" si="87"/>
        <v>SI</v>
      </c>
      <c r="EK125" s="2">
        <f>+('3 Planilla Preadjudicación OTIC'!BU125)</f>
        <v>0</v>
      </c>
      <c r="EL125" s="3"/>
      <c r="EM125" s="3"/>
      <c r="EN125" s="3"/>
      <c r="EQ125" s="86"/>
    </row>
    <row r="126" spans="1:147" ht="15" customHeight="1" x14ac:dyDescent="0.3">
      <c r="A126" s="2">
        <f>+('3 Planilla Preadjudicación OTIC'!A126)</f>
        <v>14459</v>
      </c>
      <c r="B126" s="2" t="str">
        <f>+('3 Planilla Preadjudicación OTIC'!B126)</f>
        <v>65181652-1</v>
      </c>
      <c r="C126" s="4">
        <f>+('3 Planilla Preadjudicación OTIC'!E126)</f>
        <v>2025</v>
      </c>
      <c r="D126" s="4" t="str">
        <f>+('3 Planilla Preadjudicación OTIC'!F126)</f>
        <v>MANDATO</v>
      </c>
      <c r="E126" s="4" t="str">
        <f>+('3 Planilla Preadjudicación OTIC'!G126)</f>
        <v>65006242-6</v>
      </c>
      <c r="F126" s="4" t="str">
        <f>+('3 Planilla Preadjudicación OTIC'!H126)</f>
        <v>CORPORACIÓN ABRIENDO PUERTAS</v>
      </c>
      <c r="G126" s="4"/>
      <c r="H126" s="4"/>
      <c r="I126" s="4" t="str">
        <f>+('3 Planilla Preadjudicación OTIC'!I126)</f>
        <v>INICIANDO MI NEGOCIO</v>
      </c>
      <c r="J126" s="4" t="str">
        <f>+('3 Planilla Preadjudicación OTIC'!J126)</f>
        <v>PF0838</v>
      </c>
      <c r="K126" s="4" t="str">
        <f>+('3 Planilla Preadjudicación OTIC'!K126)</f>
        <v/>
      </c>
      <c r="L126" s="4" t="str">
        <f>+('3 Planilla Preadjudicación OTIC'!L126)</f>
        <v/>
      </c>
      <c r="M126" s="2">
        <f>+('3 Planilla Preadjudicación OTIC'!M126)</f>
        <v>13</v>
      </c>
      <c r="N126" s="4" t="str">
        <f>+('3 Planilla Preadjudicación OTIC'!N126)</f>
        <v>METROPOLITANA</v>
      </c>
      <c r="O126" s="4" t="str">
        <f>+('3 Planilla Preadjudicación OTIC'!O126)</f>
        <v>SAN JOAQUÍN</v>
      </c>
      <c r="P126" s="4" t="str">
        <f>+('3 Planilla Preadjudicación OTIC'!P126)</f>
        <v xml:space="preserve">Personas derivadas por Gendarmeria </v>
      </c>
      <c r="Q126" s="4" t="str">
        <f>+('3 Planilla Preadjudicación OTIC'!Q126)</f>
        <v>PRESENCIAL</v>
      </c>
      <c r="R126" s="4" t="str">
        <f>+('3 Planilla Preadjudicación OTIC'!R126)</f>
        <v>INDEPENDIENTE</v>
      </c>
      <c r="S126" s="4">
        <f>+('3 Planilla Preadjudicación OTIC'!S126)</f>
        <v>7</v>
      </c>
      <c r="T126" s="2">
        <f>+('3 Planilla Preadjudicación OTIC'!T126)</f>
        <v>10</v>
      </c>
      <c r="U126" s="2">
        <f>+('3 Planilla Preadjudicación OTIC'!U126)</f>
        <v>28</v>
      </c>
      <c r="V126" s="2">
        <f>+('3 Planilla Preadjudicación OTIC'!V126)</f>
        <v>0</v>
      </c>
      <c r="W126" s="2">
        <f>+('3 Planilla Preadjudicación OTIC'!W126)</f>
        <v>28</v>
      </c>
      <c r="X126" s="2">
        <f>+('3 Planilla Preadjudicación OTIC'!X126)</f>
        <v>4</v>
      </c>
      <c r="Y126" s="2" t="str">
        <f>+('3 Planilla Preadjudicación OTIC'!Y126)</f>
        <v>NO</v>
      </c>
      <c r="Z126" s="2" t="str">
        <f>+('3 Planilla Preadjudicación OTIC'!Z126)</f>
        <v>NO</v>
      </c>
      <c r="AA126" s="2" t="str">
        <f>+('3 Planilla Preadjudicación OTIC'!AA126)</f>
        <v>NO</v>
      </c>
      <c r="AB126" s="4" t="str">
        <f>+('3 Planilla Preadjudicación OTIC'!AB126)</f>
        <v>SE AJUSTA A PLAN FORMATIVO</v>
      </c>
      <c r="AC126" s="4" t="str">
        <f>+('3 Planilla Preadjudicación OTIC'!AC126)</f>
        <v>MUJERES MAYORES DE 18 AÑOS, PRIVADAS DE LIBERTAD EN EL CENTRO PENITENCIARIO FEMENINO DE SANTIAGO, EN SITUACIÓN DE VULNERABILIDAD SOCIAL (PERTENECIENTES AL 80% MÁS VULNERABLE), CON BAJA ESCOLARIDAD Y LIMITADA EXPERIENCIA LABORAL.</v>
      </c>
      <c r="AD126" s="2" t="str">
        <f>+('3 Planilla Preadjudicación OTIC'!AD126)</f>
        <v>NO</v>
      </c>
      <c r="AE126" s="4">
        <f>+('3 Planilla Preadjudicación OTIC'!AE126)</f>
        <v>0</v>
      </c>
      <c r="AF126" s="2" t="str">
        <f>+('3 Planilla Preadjudicación OTIC'!AF126)</f>
        <v>CERRADA</v>
      </c>
      <c r="AG126" s="2">
        <f>+('3 Planilla Preadjudicación OTIC'!AG126)</f>
        <v>7</v>
      </c>
      <c r="AH126" s="2">
        <f>+('3 Planilla Preadjudicación OTIC'!AH126)</f>
        <v>1</v>
      </c>
      <c r="AI126" s="135" t="str">
        <f>+('3 Planilla Preadjudicación OTIC'!AI126)</f>
        <v>77476826-2</v>
      </c>
      <c r="AJ126" s="4" t="str">
        <f>+('3 Planilla Preadjudicación OTIC'!AJ126)</f>
        <v>AUSO CAPACITACIONES SPA</v>
      </c>
      <c r="AK126" s="2">
        <f>+('3 Planilla Preadjudicación OTIC'!AK126)</f>
        <v>28</v>
      </c>
      <c r="AL126" s="2">
        <f>+('3 Planilla Preadjudicación OTIC'!AL126)</f>
        <v>7</v>
      </c>
      <c r="AM126" s="12">
        <f>+('3 Planilla Preadjudicación OTIC'!AM126)</f>
        <v>3900</v>
      </c>
      <c r="AN126" s="12">
        <f>+('3 Planilla Preadjudicación OTIC'!AN126)</f>
        <v>0</v>
      </c>
      <c r="AO126" s="12">
        <f>+('3 Planilla Preadjudicación OTIC'!AO126)</f>
        <v>0</v>
      </c>
      <c r="AP126" s="12">
        <f>+('3 Planilla Preadjudicación OTIC'!AP126)</f>
        <v>1092000</v>
      </c>
      <c r="AQ126" s="12">
        <f>+('3 Planilla Preadjudicación OTIC'!AQ126)</f>
        <v>0</v>
      </c>
      <c r="AR126" s="12">
        <f>+('3 Planilla Preadjudicación OTIC'!AR126)</f>
        <v>0</v>
      </c>
      <c r="AS126" s="12">
        <f>+('3 Planilla Preadjudicación OTIC'!AS126)</f>
        <v>0</v>
      </c>
      <c r="AT126" s="12">
        <f>+('3 Planilla Preadjudicación OTIC'!AT126)</f>
        <v>0</v>
      </c>
      <c r="AU126" s="12">
        <f>+('3 Planilla Preadjudicación OTIC'!AU126)</f>
        <v>1092000</v>
      </c>
      <c r="AV126" s="2" t="str">
        <f>+('3 Planilla Preadjudicación OTIC'!AV126)</f>
        <v>NO</v>
      </c>
      <c r="AW126" s="4" t="str">
        <f>+('3 Planilla Preadjudicación OTIC'!AW126)</f>
        <v>Numeral 6.1.2. ítem 5 - El Valor Hora Alumno Capacitación no se encuentra en el rango del tramo definido para el curso, conforme al Anexo N° 8 y al plan de capacitación.</v>
      </c>
      <c r="AX126" s="2">
        <f>+('3 Planilla Preadjudicación OTIC'!AX126)</f>
        <v>0</v>
      </c>
      <c r="AY126" s="2">
        <f>+('3 Planilla Preadjudicación OTIC'!AY126)</f>
        <v>0</v>
      </c>
      <c r="AZ126" s="2">
        <f>+('3 Planilla Preadjudicación OTIC'!AZ126)</f>
        <v>0</v>
      </c>
      <c r="BA126" s="2">
        <f>+('3 Planilla Preadjudicación OTIC'!BA126)</f>
        <v>0</v>
      </c>
      <c r="BB126" s="2">
        <f>+('3 Planilla Preadjudicación OTIC'!BB126)</f>
        <v>0</v>
      </c>
      <c r="BC126" s="2">
        <f>+('3 Planilla Preadjudicación OTIC'!BC126)</f>
        <v>0</v>
      </c>
      <c r="BD126" s="2">
        <f>+('3 Planilla Preadjudicación OTIC'!BD126)</f>
        <v>0</v>
      </c>
      <c r="BE126" s="2">
        <f>+('3 Planilla Preadjudicación OTIC'!BE126)</f>
        <v>0</v>
      </c>
      <c r="BF126" s="2">
        <f>+('3 Planilla Preadjudicación OTIC'!BF126)</f>
        <v>0</v>
      </c>
      <c r="BG126" s="2">
        <f>+('3 Planilla Preadjudicación OTIC'!BG126)</f>
        <v>0</v>
      </c>
      <c r="BH126" s="2">
        <f>+('3 Planilla Preadjudicación OTIC'!BH126)</f>
        <v>0</v>
      </c>
      <c r="BI126" s="2">
        <f>+('3 Planilla Preadjudicación OTIC'!BI126)</f>
        <v>0</v>
      </c>
      <c r="BJ126" s="2">
        <f>+('3 Planilla Preadjudicación OTIC'!BJ126)</f>
        <v>0</v>
      </c>
      <c r="BK126" s="2">
        <f>+('3 Planilla Preadjudicación OTIC'!BK126)</f>
        <v>0</v>
      </c>
      <c r="BL126" s="2">
        <f>+('3 Planilla Preadjudicación OTIC'!BL126)</f>
        <v>0</v>
      </c>
      <c r="BM126" s="104">
        <f>ROUND(('3 Planilla Preadjudicación OTIC'!BM126),1)</f>
        <v>0</v>
      </c>
      <c r="BN126" s="4" t="str">
        <f>+('3 Planilla Preadjudicación OTIC'!BN126)</f>
        <v>NO</v>
      </c>
      <c r="BO126" s="4">
        <f>+('3 Planilla Preadjudicación OTIC'!BO126)</f>
        <v>0</v>
      </c>
      <c r="BP126" s="4">
        <f>+('3 Planilla Preadjudicación OTIC'!BP126)</f>
        <v>0</v>
      </c>
      <c r="BQ126" s="4">
        <f>+('3 Planilla Preadjudicación OTIC'!BQ126)</f>
        <v>0</v>
      </c>
      <c r="BR126" s="4">
        <f>+('3 Planilla Preadjudicación OTIC'!BR126)</f>
        <v>0</v>
      </c>
      <c r="BS126" s="4">
        <f>+('3 Planilla Preadjudicación OTIC'!BS126)</f>
        <v>0</v>
      </c>
      <c r="BT126" s="4">
        <f>+('3 Planilla Preadjudicación OTIC'!BT126)</f>
        <v>0</v>
      </c>
      <c r="BU126" s="85">
        <f>IF(VLOOKUP(A126,'BD OFICIAL'!$A$1:$AL$2098,7,0)=D126,0,1)</f>
        <v>0</v>
      </c>
      <c r="BV126" s="85">
        <f>IF(VLOOKUP(A126,'BD OFICIAL'!$A$1:$AL$2098,11,0)=J126,0,1)</f>
        <v>0</v>
      </c>
      <c r="BW126" s="85">
        <f>IF(VLOOKUP(A126,'BD OFICIAL'!$A$1:$AL$2098,13,0)=L126,0,1)</f>
        <v>0</v>
      </c>
      <c r="BX126" s="2">
        <f>IF(VLOOKUP(A126,'BD OFICIAL'!$A$1:$AL$2098,16,0)=O126,0,1)</f>
        <v>0</v>
      </c>
      <c r="BY126" s="2">
        <f>IF(VLOOKUP(A126,'BD OFICIAL'!$A$1:$AL$2098,17,0)=P126,0,1)</f>
        <v>0</v>
      </c>
      <c r="BZ126" s="2">
        <f>IF(VLOOKUP(A126,'BD OFICIAL'!$A$1:$AL$2098,19,0)=R126,0,1)</f>
        <v>0</v>
      </c>
      <c r="CA126" s="2">
        <f>IF(VLOOKUP(A126,'BD OFICIAL'!$A$1:$AL$2098,21,0)=T126,0,1)</f>
        <v>0</v>
      </c>
      <c r="CB126" s="2">
        <f>IF(VLOOKUP(A126,'BD OFICIAL'!$A$1:$AL$2098,24,0)=AK126,0,1)</f>
        <v>0</v>
      </c>
      <c r="CC126" s="2">
        <f>IF(VLOOKUP(A126,'BD OFICIAL'!$A$1:$AL$2098,25,0)=X126,0,1)</f>
        <v>0</v>
      </c>
      <c r="CD126" s="2">
        <f>IF(VLOOKUP(A126,'BD OFICIAL'!$A$1:$AL$2098,26,0)=Y126,0,1)</f>
        <v>0</v>
      </c>
      <c r="CE126" s="2">
        <f>IF(VLOOKUP(A126,'BD OFICIAL'!$A$1:$AL$2098,27,0)=Z126,0,1)</f>
        <v>0</v>
      </c>
      <c r="CF126" s="2">
        <f>IF(VLOOKUP(A126,'BD OFICIAL'!$A$1:$AL$2098,28,0)=AA126,0,1)</f>
        <v>0</v>
      </c>
      <c r="CG126" s="2">
        <f>IF(VLOOKUP(A126,'BD OFICIAL'!$A$1:$AL$2098,33,0)=AF126,0,1)</f>
        <v>0</v>
      </c>
      <c r="CH126" s="2">
        <f>IF(VLOOKUP(A126,'BD OFICIAL'!$A$1:$AL$2098,35,0)=AH126,0,1)</f>
        <v>0</v>
      </c>
      <c r="CI126" s="85">
        <f>IF(VLOOKUP(A126,'BD OFICIAL'!$A$1:$AL$2098,34,0)=AL126,0,1)</f>
        <v>0</v>
      </c>
      <c r="CJ126" s="12">
        <f>VLOOKUP(A126,'BD OFICIAL'!$A$1:$AM$2098,36,0)*AM126-AP126</f>
        <v>0</v>
      </c>
      <c r="CK126" s="85" t="str">
        <f t="shared" si="54"/>
        <v>SSH</v>
      </c>
      <c r="CL126" s="85" t="str">
        <f t="shared" si="55"/>
        <v>SI</v>
      </c>
      <c r="CM126" s="85" t="str">
        <f t="shared" si="69"/>
        <v>NO</v>
      </c>
      <c r="CN126" s="31">
        <f t="shared" si="70"/>
        <v>0</v>
      </c>
      <c r="CO126" s="31">
        <f t="shared" si="56"/>
        <v>1</v>
      </c>
      <c r="CP126" s="31">
        <f t="shared" si="71"/>
        <v>0</v>
      </c>
      <c r="CQ126" s="31">
        <f>IF(Y126="NO",0,IF(Y126="SI",IF(VLOOKUP(A126,'BD OFICIAL'!$A:$AO,40,0)=AQ126,0,1)))</f>
        <v>0</v>
      </c>
      <c r="CR126" s="31">
        <f>IF(Z126="NO",0,IF(Z126="SI",IF(VLOOKUP(B126,'BD OFICIAL'!$A:$AO,41,0)=AS126,0,1)))</f>
        <v>0</v>
      </c>
      <c r="CS126" s="31">
        <f t="shared" si="57"/>
        <v>0</v>
      </c>
      <c r="CT126" s="31">
        <f t="shared" si="58"/>
        <v>0</v>
      </c>
      <c r="CU126" s="31">
        <f>IF(VLOOKUP(A126,'BD OFICIAL'!$A$1:$AL$1056,31,0)="SI",IF(AT126&gt;0,0,1),IF(AT126=0,0,1))</f>
        <v>0</v>
      </c>
      <c r="CV126" s="31">
        <f t="shared" si="59"/>
        <v>0</v>
      </c>
      <c r="CW126" s="31">
        <f t="shared" si="72"/>
        <v>0</v>
      </c>
      <c r="CX126" s="85" t="str">
        <f t="shared" si="73"/>
        <v>NO</v>
      </c>
      <c r="CY126" s="31">
        <f t="shared" si="74"/>
        <v>0</v>
      </c>
      <c r="CZ126" s="85" t="str">
        <f>IF(ISERROR(VLOOKUP(AI126,EXPERIENCIA!$A$1:$C$2100,1,0)),"NO","SI")</f>
        <v>NO</v>
      </c>
      <c r="DA126" s="85" t="str">
        <f>IF(CX126="no","NO APLICA",IF(AX126=0,"ERROR NOTA",IF(AND(AX126&gt;1,CZ126="NO"),"ERROR NOTA",IF(AND(CZ126="NO",AX126=1),0,IF(VLOOKUP(AI126,EXPERIENCIA!$A$1:$C$2100,3,0)=AX126,0,"ERROR NOTA")))))</f>
        <v>NO APLICA</v>
      </c>
      <c r="DB126" s="85" t="str">
        <f>IF(ISERROR(VLOOKUP(AI126,COMPORTAMIENTO!$A$1:$C$2100,1,0)),"NO","SI")</f>
        <v>NO</v>
      </c>
      <c r="DC126" s="85" t="str">
        <f>IF(CX126="NO","NO APLICA",IF(AY126=0,"ERROR NOTA",IF(AND(DB126="NO",AY126=7),0,IF(VLOOKUP(AI126,COMPORTAMIENTO!$A$2:$H$2100,8,0)=AY126,0,"ERROR NOTA"))))</f>
        <v>NO APLICA</v>
      </c>
      <c r="DD126" s="104" t="str">
        <f t="shared" si="75"/>
        <v>NO APLICA</v>
      </c>
      <c r="DE126" s="104" t="str">
        <f t="shared" si="76"/>
        <v>NO APLICA</v>
      </c>
      <c r="DF126" s="85" t="str">
        <f t="shared" si="60"/>
        <v>SI</v>
      </c>
      <c r="DG126" s="85">
        <f t="shared" si="77"/>
        <v>0</v>
      </c>
      <c r="DH126" s="85">
        <f t="shared" si="78"/>
        <v>0</v>
      </c>
      <c r="DI126" s="85" t="str">
        <f t="shared" si="79"/>
        <v>NO APLICA</v>
      </c>
      <c r="DJ126" s="12" t="str">
        <f t="shared" si="80"/>
        <v>NO APLICA</v>
      </c>
      <c r="DK126" s="7" t="str">
        <f t="shared" si="81"/>
        <v>NO APLICA</v>
      </c>
      <c r="DL126" s="12">
        <f t="shared" si="61"/>
        <v>3900</v>
      </c>
      <c r="DM126" s="12">
        <f>VLOOKUP(A126,'5 TD'!$A:$B,2,0)</f>
        <v>4130</v>
      </c>
      <c r="DN126" s="7" t="str">
        <f t="shared" si="62"/>
        <v>NO APLICA</v>
      </c>
      <c r="DO126" s="85" t="str">
        <f t="shared" si="82"/>
        <v>NO APLICA</v>
      </c>
      <c r="DP126" s="85" t="str">
        <f t="shared" si="83"/>
        <v>NO APLICA</v>
      </c>
      <c r="DQ126" s="7" t="str">
        <f t="shared" si="84"/>
        <v>NO APLICA</v>
      </c>
      <c r="DR126" s="85" t="str">
        <f t="shared" si="63"/>
        <v>NO APLICA</v>
      </c>
      <c r="DS126" s="2" t="str">
        <f>+('3 Planilla Preadjudicación OTIC'!BN126)</f>
        <v>NO</v>
      </c>
      <c r="DT126" s="2" t="str">
        <f>IF(DR126="APROBADO",VLOOKUP(A126,'5 TD'!$D$3:$E$270,2,0),"NO APLICA")</f>
        <v>NO APLICA</v>
      </c>
      <c r="DU126" s="2" t="str">
        <f t="shared" si="64"/>
        <v>NO APLICA</v>
      </c>
      <c r="DV126" s="2" t="str">
        <f>IF(DU126="SI",VLOOKUP(A126,'5 TD'!$G$3:$H$270,2,0),"NO APLICA ")</f>
        <v xml:space="preserve">NO APLICA </v>
      </c>
      <c r="DW126" s="2" t="str">
        <f t="shared" si="65"/>
        <v>NO</v>
      </c>
      <c r="DX126" s="2" t="str">
        <f>IF(DW126="SI",VLOOKUP(A126,'5 TD'!$J$4:$K$472,2,0),"NO APLICA")</f>
        <v>NO APLICA</v>
      </c>
      <c r="DY126" s="2" t="str">
        <f t="shared" si="66"/>
        <v>NO APLICA</v>
      </c>
      <c r="DZ126" s="7" t="str">
        <f>IF(DY126="SI",VLOOKUP(A126,'5 TD'!$M$4:$N$350,2,0),"NO APLICA")</f>
        <v>NO APLICA</v>
      </c>
      <c r="EA126" s="2" t="str">
        <f t="shared" si="67"/>
        <v>NO APLICA</v>
      </c>
      <c r="EB126" s="12" t="str">
        <f t="shared" si="68"/>
        <v/>
      </c>
      <c r="EC126" s="12" t="str">
        <f>IF(EA126="SI",VLOOKUP(A126,'5 TD'!$V$4:$W$479,2,0),"NO APLICA")</f>
        <v>NO APLICA</v>
      </c>
      <c r="ED126" s="2" t="str">
        <f t="shared" si="85"/>
        <v>NO</v>
      </c>
      <c r="EE126" s="79" t="str">
        <f>IF(ED126="SI",VLOOKUP(AI126,COMPORTAMIENTO!$A$1:$H$2100,7,0),"NO APLICA")</f>
        <v>NO APLICA</v>
      </c>
      <c r="EF126" s="12" t="str">
        <f>IF(ED126="SI",VLOOKUP(A126,'5 TD'!$P$2:$Q$479,2,0),"NO APLICA")</f>
        <v>NO APLICA</v>
      </c>
      <c r="EG126" s="2" t="str">
        <f t="shared" si="86"/>
        <v>NO</v>
      </c>
      <c r="EH126" s="2">
        <f>IF(CZ126="no",0,VLOOKUP(AI126,EXPERIENCIA!$A$1:$C$2100,2,0))</f>
        <v>0</v>
      </c>
      <c r="EI126" s="2">
        <f>IF(CZ126="si",VLOOKUP(A126,'5 TD'!$S$3:$T$2103,2,0),0)</f>
        <v>0</v>
      </c>
      <c r="EJ126" s="2" t="str">
        <f t="shared" si="87"/>
        <v>SI</v>
      </c>
      <c r="EK126" s="2">
        <f>+('3 Planilla Preadjudicación OTIC'!BU126)</f>
        <v>0</v>
      </c>
      <c r="EL126" s="3"/>
      <c r="EM126" s="3"/>
      <c r="EN126" s="3"/>
      <c r="EQ126" s="86"/>
    </row>
    <row r="127" spans="1:147" ht="15" customHeight="1" x14ac:dyDescent="0.3">
      <c r="A127" s="2">
        <f>+('3 Planilla Preadjudicación OTIC'!A127)</f>
        <v>14456</v>
      </c>
      <c r="B127" s="2" t="str">
        <f>+('3 Planilla Preadjudicación OTIC'!B127)</f>
        <v>65181652-1</v>
      </c>
      <c r="C127" s="4">
        <f>+('3 Planilla Preadjudicación OTIC'!E127)</f>
        <v>2025</v>
      </c>
      <c r="D127" s="4" t="str">
        <f>+('3 Planilla Preadjudicación OTIC'!F127)</f>
        <v>MANDATO</v>
      </c>
      <c r="E127" s="4" t="str">
        <f>+('3 Planilla Preadjudicación OTIC'!G127)</f>
        <v>65006242-6</v>
      </c>
      <c r="F127" s="4" t="str">
        <f>+('3 Planilla Preadjudicación OTIC'!H127)</f>
        <v>CORPORACIÓN ABRIENDO PUERTAS</v>
      </c>
      <c r="G127" s="4"/>
      <c r="H127" s="4"/>
      <c r="I127" s="4" t="str">
        <f>+('3 Planilla Preadjudicación OTIC'!I127)</f>
        <v>INICIANDO MI NEGOCIO</v>
      </c>
      <c r="J127" s="4" t="str">
        <f>+('3 Planilla Preadjudicación OTIC'!J127)</f>
        <v>PF0838</v>
      </c>
      <c r="K127" s="4" t="str">
        <f>+('3 Planilla Preadjudicación OTIC'!K127)</f>
        <v/>
      </c>
      <c r="L127" s="4" t="str">
        <f>+('3 Planilla Preadjudicación OTIC'!L127)</f>
        <v/>
      </c>
      <c r="M127" s="2">
        <f>+('3 Planilla Preadjudicación OTIC'!M127)</f>
        <v>13</v>
      </c>
      <c r="N127" s="4" t="str">
        <f>+('3 Planilla Preadjudicación OTIC'!N127)</f>
        <v>METROPOLITANA</v>
      </c>
      <c r="O127" s="4" t="str">
        <f>+('3 Planilla Preadjudicación OTIC'!O127)</f>
        <v>SAN JOAQUÍN</v>
      </c>
      <c r="P127" s="4" t="str">
        <f>+('3 Planilla Preadjudicación OTIC'!P127)</f>
        <v xml:space="preserve">Personas derivadas por Gendarmeria </v>
      </c>
      <c r="Q127" s="4" t="str">
        <f>+('3 Planilla Preadjudicación OTIC'!Q127)</f>
        <v>PRESENCIAL</v>
      </c>
      <c r="R127" s="4" t="str">
        <f>+('3 Planilla Preadjudicación OTIC'!R127)</f>
        <v>INDEPENDIENTE</v>
      </c>
      <c r="S127" s="4">
        <f>+('3 Planilla Preadjudicación OTIC'!S127)</f>
        <v>7</v>
      </c>
      <c r="T127" s="2">
        <f>+('3 Planilla Preadjudicación OTIC'!T127)</f>
        <v>10</v>
      </c>
      <c r="U127" s="2">
        <f>+('3 Planilla Preadjudicación OTIC'!U127)</f>
        <v>28</v>
      </c>
      <c r="V127" s="2">
        <f>+('3 Planilla Preadjudicación OTIC'!V127)</f>
        <v>0</v>
      </c>
      <c r="W127" s="2">
        <f>+('3 Planilla Preadjudicación OTIC'!W127)</f>
        <v>28</v>
      </c>
      <c r="X127" s="2">
        <f>+('3 Planilla Preadjudicación OTIC'!X127)</f>
        <v>4</v>
      </c>
      <c r="Y127" s="2" t="str">
        <f>+('3 Planilla Preadjudicación OTIC'!Y127)</f>
        <v>NO</v>
      </c>
      <c r="Z127" s="2" t="str">
        <f>+('3 Planilla Preadjudicación OTIC'!Z127)</f>
        <v>NO</v>
      </c>
      <c r="AA127" s="2" t="str">
        <f>+('3 Planilla Preadjudicación OTIC'!AA127)</f>
        <v>NO</v>
      </c>
      <c r="AB127" s="4" t="str">
        <f>+('3 Planilla Preadjudicación OTIC'!AB127)</f>
        <v>SE AJUSTA A PLAN FORMATIVO</v>
      </c>
      <c r="AC127" s="4" t="str">
        <f>+('3 Planilla Preadjudicación OTIC'!AC127)</f>
        <v>MUJERES MAYORES DE 18 AÑOS, PRIVADAS DE LIBERTAD EN EL CENTRO PENITENCIARIO FEMENINO DE SANTIAGO, EN SITUACIÓN DE VULNERABILIDAD SOCIAL (PERTENECIENTES AL 80% MÁS VULNERABLE), CON BAJA ESCOLARIDAD Y LIMITADA EXPERIENCIA LABORAL.</v>
      </c>
      <c r="AD127" s="2" t="str">
        <f>+('3 Planilla Preadjudicación OTIC'!AD127)</f>
        <v>NO</v>
      </c>
      <c r="AE127" s="4">
        <f>+('3 Planilla Preadjudicación OTIC'!AE127)</f>
        <v>0</v>
      </c>
      <c r="AF127" s="2" t="str">
        <f>+('3 Planilla Preadjudicación OTIC'!AF127)</f>
        <v>CERRADA</v>
      </c>
      <c r="AG127" s="2">
        <f>+('3 Planilla Preadjudicación OTIC'!AG127)</f>
        <v>7</v>
      </c>
      <c r="AH127" s="2">
        <f>+('3 Planilla Preadjudicación OTIC'!AH127)</f>
        <v>1</v>
      </c>
      <c r="AI127" s="135" t="str">
        <f>+('3 Planilla Preadjudicación OTIC'!AI127)</f>
        <v>77476826-2</v>
      </c>
      <c r="AJ127" s="4" t="str">
        <f>+('3 Planilla Preadjudicación OTIC'!AJ127)</f>
        <v>AUSO CAPACITACIONES SPA</v>
      </c>
      <c r="AK127" s="2">
        <f>+('3 Planilla Preadjudicación OTIC'!AK127)</f>
        <v>28</v>
      </c>
      <c r="AL127" s="2">
        <f>+('3 Planilla Preadjudicación OTIC'!AL127)</f>
        <v>7</v>
      </c>
      <c r="AM127" s="12">
        <f>+('3 Planilla Preadjudicación OTIC'!AM127)</f>
        <v>3900</v>
      </c>
      <c r="AN127" s="12">
        <f>+('3 Planilla Preadjudicación OTIC'!AN127)</f>
        <v>0</v>
      </c>
      <c r="AO127" s="12">
        <f>+('3 Planilla Preadjudicación OTIC'!AO127)</f>
        <v>0</v>
      </c>
      <c r="AP127" s="12">
        <f>+('3 Planilla Preadjudicación OTIC'!AP127)</f>
        <v>1092000</v>
      </c>
      <c r="AQ127" s="12">
        <f>+('3 Planilla Preadjudicación OTIC'!AQ127)</f>
        <v>0</v>
      </c>
      <c r="AR127" s="12">
        <f>+('3 Planilla Preadjudicación OTIC'!AR127)</f>
        <v>0</v>
      </c>
      <c r="AS127" s="12">
        <f>+('3 Planilla Preadjudicación OTIC'!AS127)</f>
        <v>0</v>
      </c>
      <c r="AT127" s="12">
        <f>+('3 Planilla Preadjudicación OTIC'!AT127)</f>
        <v>0</v>
      </c>
      <c r="AU127" s="12">
        <f>+('3 Planilla Preadjudicación OTIC'!AU127)</f>
        <v>1092000</v>
      </c>
      <c r="AV127" s="2" t="str">
        <f>+('3 Planilla Preadjudicación OTIC'!AV127)</f>
        <v>NO</v>
      </c>
      <c r="AW127" s="4" t="str">
        <f>+('3 Planilla Preadjudicación OTIC'!AW127)</f>
        <v>Numeral 6.1.2. ítem 5 - El Valor Hora Alumno Capacitación no se encuentra en el rango del tramo definido para el curso, conforme al Anexo N° 8 y al plan de capacitación.</v>
      </c>
      <c r="AX127" s="2">
        <f>+('3 Planilla Preadjudicación OTIC'!AX127)</f>
        <v>0</v>
      </c>
      <c r="AY127" s="2">
        <f>+('3 Planilla Preadjudicación OTIC'!AY127)</f>
        <v>0</v>
      </c>
      <c r="AZ127" s="2">
        <f>+('3 Planilla Preadjudicación OTIC'!AZ127)</f>
        <v>0</v>
      </c>
      <c r="BA127" s="2">
        <f>+('3 Planilla Preadjudicación OTIC'!BA127)</f>
        <v>0</v>
      </c>
      <c r="BB127" s="2">
        <f>+('3 Planilla Preadjudicación OTIC'!BB127)</f>
        <v>0</v>
      </c>
      <c r="BC127" s="2">
        <f>+('3 Planilla Preadjudicación OTIC'!BC127)</f>
        <v>0</v>
      </c>
      <c r="BD127" s="2">
        <f>+('3 Planilla Preadjudicación OTIC'!BD127)</f>
        <v>0</v>
      </c>
      <c r="BE127" s="2">
        <f>+('3 Planilla Preadjudicación OTIC'!BE127)</f>
        <v>0</v>
      </c>
      <c r="BF127" s="2">
        <f>+('3 Planilla Preadjudicación OTIC'!BF127)</f>
        <v>0</v>
      </c>
      <c r="BG127" s="2">
        <f>+('3 Planilla Preadjudicación OTIC'!BG127)</f>
        <v>0</v>
      </c>
      <c r="BH127" s="2">
        <f>+('3 Planilla Preadjudicación OTIC'!BH127)</f>
        <v>0</v>
      </c>
      <c r="BI127" s="2">
        <f>+('3 Planilla Preadjudicación OTIC'!BI127)</f>
        <v>0</v>
      </c>
      <c r="BJ127" s="2">
        <f>+('3 Planilla Preadjudicación OTIC'!BJ127)</f>
        <v>0</v>
      </c>
      <c r="BK127" s="2">
        <f>+('3 Planilla Preadjudicación OTIC'!BK127)</f>
        <v>0</v>
      </c>
      <c r="BL127" s="2">
        <f>+('3 Planilla Preadjudicación OTIC'!BL127)</f>
        <v>0</v>
      </c>
      <c r="BM127" s="104">
        <f>ROUND(('3 Planilla Preadjudicación OTIC'!BM127),1)</f>
        <v>0</v>
      </c>
      <c r="BN127" s="4" t="str">
        <f>+('3 Planilla Preadjudicación OTIC'!BN127)</f>
        <v>NO</v>
      </c>
      <c r="BO127" s="4">
        <f>+('3 Planilla Preadjudicación OTIC'!BO127)</f>
        <v>0</v>
      </c>
      <c r="BP127" s="4">
        <f>+('3 Planilla Preadjudicación OTIC'!BP127)</f>
        <v>0</v>
      </c>
      <c r="BQ127" s="4">
        <f>+('3 Planilla Preadjudicación OTIC'!BQ127)</f>
        <v>0</v>
      </c>
      <c r="BR127" s="4">
        <f>+('3 Planilla Preadjudicación OTIC'!BR127)</f>
        <v>0</v>
      </c>
      <c r="BS127" s="4">
        <f>+('3 Planilla Preadjudicación OTIC'!BS127)</f>
        <v>0</v>
      </c>
      <c r="BT127" s="4">
        <f>+('3 Planilla Preadjudicación OTIC'!BT127)</f>
        <v>0</v>
      </c>
      <c r="BU127" s="85">
        <f>IF(VLOOKUP(A127,'BD OFICIAL'!$A$1:$AL$2098,7,0)=D127,0,1)</f>
        <v>0</v>
      </c>
      <c r="BV127" s="85">
        <f>IF(VLOOKUP(A127,'BD OFICIAL'!$A$1:$AL$2098,11,0)=J127,0,1)</f>
        <v>0</v>
      </c>
      <c r="BW127" s="85">
        <f>IF(VLOOKUP(A127,'BD OFICIAL'!$A$1:$AL$2098,13,0)=L127,0,1)</f>
        <v>0</v>
      </c>
      <c r="BX127" s="2">
        <f>IF(VLOOKUP(A127,'BD OFICIAL'!$A$1:$AL$2098,16,0)=O127,0,1)</f>
        <v>0</v>
      </c>
      <c r="BY127" s="2">
        <f>IF(VLOOKUP(A127,'BD OFICIAL'!$A$1:$AL$2098,17,0)=P127,0,1)</f>
        <v>0</v>
      </c>
      <c r="BZ127" s="2">
        <f>IF(VLOOKUP(A127,'BD OFICIAL'!$A$1:$AL$2098,19,0)=R127,0,1)</f>
        <v>0</v>
      </c>
      <c r="CA127" s="2">
        <f>IF(VLOOKUP(A127,'BD OFICIAL'!$A$1:$AL$2098,21,0)=T127,0,1)</f>
        <v>0</v>
      </c>
      <c r="CB127" s="2">
        <f>IF(VLOOKUP(A127,'BD OFICIAL'!$A$1:$AL$2098,24,0)=AK127,0,1)</f>
        <v>0</v>
      </c>
      <c r="CC127" s="2">
        <f>IF(VLOOKUP(A127,'BD OFICIAL'!$A$1:$AL$2098,25,0)=X127,0,1)</f>
        <v>0</v>
      </c>
      <c r="CD127" s="2">
        <f>IF(VLOOKUP(A127,'BD OFICIAL'!$A$1:$AL$2098,26,0)=Y127,0,1)</f>
        <v>0</v>
      </c>
      <c r="CE127" s="2">
        <f>IF(VLOOKUP(A127,'BD OFICIAL'!$A$1:$AL$2098,27,0)=Z127,0,1)</f>
        <v>0</v>
      </c>
      <c r="CF127" s="2">
        <f>IF(VLOOKUP(A127,'BD OFICIAL'!$A$1:$AL$2098,28,0)=AA127,0,1)</f>
        <v>0</v>
      </c>
      <c r="CG127" s="2">
        <f>IF(VLOOKUP(A127,'BD OFICIAL'!$A$1:$AL$2098,33,0)=AF127,0,1)</f>
        <v>0</v>
      </c>
      <c r="CH127" s="2">
        <f>IF(VLOOKUP(A127,'BD OFICIAL'!$A$1:$AL$2098,35,0)=AH127,0,1)</f>
        <v>0</v>
      </c>
      <c r="CI127" s="85">
        <f>IF(VLOOKUP(A127,'BD OFICIAL'!$A$1:$AL$2098,34,0)=AL127,0,1)</f>
        <v>0</v>
      </c>
      <c r="CJ127" s="12">
        <f>VLOOKUP(A127,'BD OFICIAL'!$A$1:$AM$2098,36,0)*AM127-AP127</f>
        <v>0</v>
      </c>
      <c r="CK127" s="85" t="str">
        <f t="shared" si="54"/>
        <v>SSH</v>
      </c>
      <c r="CL127" s="85" t="str">
        <f t="shared" si="55"/>
        <v>SI</v>
      </c>
      <c r="CM127" s="85" t="str">
        <f t="shared" si="69"/>
        <v>NO</v>
      </c>
      <c r="CN127" s="31">
        <f t="shared" si="70"/>
        <v>0</v>
      </c>
      <c r="CO127" s="31">
        <f t="shared" si="56"/>
        <v>1</v>
      </c>
      <c r="CP127" s="31">
        <f t="shared" si="71"/>
        <v>0</v>
      </c>
      <c r="CQ127" s="31">
        <f>IF(Y127="NO",0,IF(Y127="SI",IF(VLOOKUP(A127,'BD OFICIAL'!$A:$AO,40,0)=AQ127,0,1)))</f>
        <v>0</v>
      </c>
      <c r="CR127" s="31">
        <f>IF(Z127="NO",0,IF(Z127="SI",IF(VLOOKUP(B127,'BD OFICIAL'!$A:$AO,41,0)=AS127,0,1)))</f>
        <v>0</v>
      </c>
      <c r="CS127" s="31">
        <f t="shared" si="57"/>
        <v>0</v>
      </c>
      <c r="CT127" s="31">
        <f t="shared" si="58"/>
        <v>0</v>
      </c>
      <c r="CU127" s="31">
        <f>IF(VLOOKUP(A127,'BD OFICIAL'!$A$1:$AL$1056,31,0)="SI",IF(AT127&gt;0,0,1),IF(AT127=0,0,1))</f>
        <v>0</v>
      </c>
      <c r="CV127" s="31">
        <f t="shared" si="59"/>
        <v>0</v>
      </c>
      <c r="CW127" s="31">
        <f t="shared" si="72"/>
        <v>0</v>
      </c>
      <c r="CX127" s="85" t="str">
        <f t="shared" si="73"/>
        <v>NO</v>
      </c>
      <c r="CY127" s="31">
        <f t="shared" si="74"/>
        <v>0</v>
      </c>
      <c r="CZ127" s="85" t="str">
        <f>IF(ISERROR(VLOOKUP(AI127,EXPERIENCIA!$A$1:$C$2100,1,0)),"NO","SI")</f>
        <v>NO</v>
      </c>
      <c r="DA127" s="85" t="str">
        <f>IF(CX127="no","NO APLICA",IF(AX127=0,"ERROR NOTA",IF(AND(AX127&gt;1,CZ127="NO"),"ERROR NOTA",IF(AND(CZ127="NO",AX127=1),0,IF(VLOOKUP(AI127,EXPERIENCIA!$A$1:$C$2100,3,0)=AX127,0,"ERROR NOTA")))))</f>
        <v>NO APLICA</v>
      </c>
      <c r="DB127" s="85" t="str">
        <f>IF(ISERROR(VLOOKUP(AI127,COMPORTAMIENTO!$A$1:$C$2100,1,0)),"NO","SI")</f>
        <v>NO</v>
      </c>
      <c r="DC127" s="85" t="str">
        <f>IF(CX127="NO","NO APLICA",IF(AY127=0,"ERROR NOTA",IF(AND(DB127="NO",AY127=7),0,IF(VLOOKUP(AI127,COMPORTAMIENTO!$A$2:$H$2100,8,0)=AY127,0,"ERROR NOTA"))))</f>
        <v>NO APLICA</v>
      </c>
      <c r="DD127" s="104" t="str">
        <f t="shared" si="75"/>
        <v>NO APLICA</v>
      </c>
      <c r="DE127" s="104" t="str">
        <f t="shared" si="76"/>
        <v>NO APLICA</v>
      </c>
      <c r="DF127" s="85" t="str">
        <f t="shared" si="60"/>
        <v>SI</v>
      </c>
      <c r="DG127" s="85">
        <f t="shared" si="77"/>
        <v>0</v>
      </c>
      <c r="DH127" s="85">
        <f t="shared" si="78"/>
        <v>0</v>
      </c>
      <c r="DI127" s="85" t="str">
        <f t="shared" si="79"/>
        <v>NO APLICA</v>
      </c>
      <c r="DJ127" s="12" t="str">
        <f t="shared" si="80"/>
        <v>NO APLICA</v>
      </c>
      <c r="DK127" s="7" t="str">
        <f t="shared" si="81"/>
        <v>NO APLICA</v>
      </c>
      <c r="DL127" s="12">
        <f t="shared" si="61"/>
        <v>3900</v>
      </c>
      <c r="DM127" s="12">
        <f>VLOOKUP(A127,'5 TD'!$A:$B,2,0)</f>
        <v>4130</v>
      </c>
      <c r="DN127" s="7" t="str">
        <f t="shared" si="62"/>
        <v>NO APLICA</v>
      </c>
      <c r="DO127" s="85" t="str">
        <f t="shared" si="82"/>
        <v>NO APLICA</v>
      </c>
      <c r="DP127" s="85" t="str">
        <f t="shared" si="83"/>
        <v>NO APLICA</v>
      </c>
      <c r="DQ127" s="7" t="str">
        <f t="shared" si="84"/>
        <v>NO APLICA</v>
      </c>
      <c r="DR127" s="85" t="str">
        <f t="shared" si="63"/>
        <v>NO APLICA</v>
      </c>
      <c r="DS127" s="2" t="str">
        <f>+('3 Planilla Preadjudicación OTIC'!BN127)</f>
        <v>NO</v>
      </c>
      <c r="DT127" s="2" t="str">
        <f>IF(DR127="APROBADO",VLOOKUP(A127,'5 TD'!$D$3:$E$270,2,0),"NO APLICA")</f>
        <v>NO APLICA</v>
      </c>
      <c r="DU127" s="2" t="str">
        <f t="shared" si="64"/>
        <v>NO APLICA</v>
      </c>
      <c r="DV127" s="2" t="str">
        <f>IF(DU127="SI",VLOOKUP(A127,'5 TD'!$G$3:$H$270,2,0),"NO APLICA ")</f>
        <v xml:space="preserve">NO APLICA </v>
      </c>
      <c r="DW127" s="2" t="str">
        <f t="shared" si="65"/>
        <v>NO</v>
      </c>
      <c r="DX127" s="2" t="str">
        <f>IF(DW127="SI",VLOOKUP(A127,'5 TD'!$J$4:$K$472,2,0),"NO APLICA")</f>
        <v>NO APLICA</v>
      </c>
      <c r="DY127" s="2" t="str">
        <f t="shared" si="66"/>
        <v>NO APLICA</v>
      </c>
      <c r="DZ127" s="7" t="str">
        <f>IF(DY127="SI",VLOOKUP(A127,'5 TD'!$M$4:$N$350,2,0),"NO APLICA")</f>
        <v>NO APLICA</v>
      </c>
      <c r="EA127" s="2" t="str">
        <f t="shared" si="67"/>
        <v>NO APLICA</v>
      </c>
      <c r="EB127" s="12" t="str">
        <f t="shared" si="68"/>
        <v/>
      </c>
      <c r="EC127" s="12" t="str">
        <f>IF(EA127="SI",VLOOKUP(A127,'5 TD'!$V$4:$W$479,2,0),"NO APLICA")</f>
        <v>NO APLICA</v>
      </c>
      <c r="ED127" s="2" t="str">
        <f t="shared" si="85"/>
        <v>NO</v>
      </c>
      <c r="EE127" s="79" t="str">
        <f>IF(ED127="SI",VLOOKUP(AI127,COMPORTAMIENTO!$A$1:$H$2100,7,0),"NO APLICA")</f>
        <v>NO APLICA</v>
      </c>
      <c r="EF127" s="12" t="str">
        <f>IF(ED127="SI",VLOOKUP(A127,'5 TD'!$P$2:$Q$479,2,0),"NO APLICA")</f>
        <v>NO APLICA</v>
      </c>
      <c r="EG127" s="2" t="str">
        <f t="shared" si="86"/>
        <v>NO</v>
      </c>
      <c r="EH127" s="2">
        <f>IF(CZ127="no",0,VLOOKUP(AI127,EXPERIENCIA!$A$1:$C$2100,2,0))</f>
        <v>0</v>
      </c>
      <c r="EI127" s="2">
        <f>IF(CZ127="si",VLOOKUP(A127,'5 TD'!$S$3:$T$2103,2,0),0)</f>
        <v>0</v>
      </c>
      <c r="EJ127" s="2" t="str">
        <f t="shared" si="87"/>
        <v>SI</v>
      </c>
      <c r="EK127" s="2">
        <f>+('3 Planilla Preadjudicación OTIC'!BU127)</f>
        <v>0</v>
      </c>
      <c r="EL127" s="3"/>
      <c r="EM127" s="3"/>
      <c r="EN127" s="3"/>
      <c r="EQ127" s="86"/>
    </row>
    <row r="128" spans="1:147" s="3" customFormat="1" ht="15" customHeight="1" x14ac:dyDescent="0.3">
      <c r="A128" s="2">
        <f>+('3 Planilla Preadjudicación OTIC'!A128)</f>
        <v>14266</v>
      </c>
      <c r="B128" s="2" t="str">
        <f>+('3 Planilla Preadjudicación OTIC'!B128)</f>
        <v>65181652-1</v>
      </c>
      <c r="C128" s="4">
        <f>+('3 Planilla Preadjudicación OTIC'!E128)</f>
        <v>2025</v>
      </c>
      <c r="D128" s="4" t="str">
        <f>+('3 Planilla Preadjudicación OTIC'!F128)</f>
        <v>MANDATO</v>
      </c>
      <c r="E128" s="4" t="str">
        <f>+('3 Planilla Preadjudicación OTIC'!G128)</f>
        <v>65196907-7</v>
      </c>
      <c r="F128" s="4" t="str">
        <f>+('3 Planilla Preadjudicación OTIC'!H128)</f>
        <v>FUNDACIÓN ATENEA MUJER</v>
      </c>
      <c r="G128" s="4"/>
      <c r="H128" s="4"/>
      <c r="I128" s="4" t="str">
        <f>+('3 Planilla Preadjudicación OTIC'!I128)</f>
        <v>SERVICIOS DE MANICURE Y PEDICURE</v>
      </c>
      <c r="J128" s="4" t="str">
        <f>+('3 Planilla Preadjudicación OTIC'!J128)</f>
        <v>PF0611</v>
      </c>
      <c r="K128" s="4" t="str">
        <f>+('3 Planilla Preadjudicación OTIC'!K128)</f>
        <v>TÉCNICAS PARA EL EMPRENDIMIENTO</v>
      </c>
      <c r="L128" s="4" t="str">
        <f>+('3 Planilla Preadjudicación OTIC'!L128)</f>
        <v>PF0921</v>
      </c>
      <c r="M128" s="2">
        <f>+('3 Planilla Preadjudicación OTIC'!M128)</f>
        <v>13</v>
      </c>
      <c r="N128" s="4" t="str">
        <f>+('3 Planilla Preadjudicación OTIC'!N128)</f>
        <v>METROPOLITANA</v>
      </c>
      <c r="O128" s="4" t="str">
        <f>+('3 Planilla Preadjudicación OTIC'!O128)</f>
        <v>SANTIAGO</v>
      </c>
      <c r="P128" s="4" t="str">
        <f>+('3 Planilla Preadjudicación OTIC'!P128)</f>
        <v>EMPRENDEDORES/AS INFORMALES O PERSONAS VULNERABLES PERTENECIENTES AL 80% MAS VULNERABLE</v>
      </c>
      <c r="Q128" s="4" t="str">
        <f>+('3 Planilla Preadjudicación OTIC'!Q128)</f>
        <v>PRESENCIAL</v>
      </c>
      <c r="R128" s="4" t="str">
        <f>+('3 Planilla Preadjudicación OTIC'!R128)</f>
        <v>INDEPENDIENTE</v>
      </c>
      <c r="S128" s="4">
        <f>+('3 Planilla Preadjudicación OTIC'!S128)</f>
        <v>41</v>
      </c>
      <c r="T128" s="2">
        <f>+('3 Planilla Preadjudicación OTIC'!T128)</f>
        <v>11</v>
      </c>
      <c r="U128" s="2">
        <f>+('3 Planilla Preadjudicación OTIC'!U128)</f>
        <v>110</v>
      </c>
      <c r="V128" s="2">
        <f>+('3 Planilla Preadjudicación OTIC'!V128)</f>
        <v>12</v>
      </c>
      <c r="W128" s="2">
        <f>+('3 Planilla Preadjudicación OTIC'!W128)</f>
        <v>122</v>
      </c>
      <c r="X128" s="2">
        <f>+('3 Planilla Preadjudicación OTIC'!X128)</f>
        <v>3</v>
      </c>
      <c r="Y128" s="2" t="str">
        <f>+('3 Planilla Preadjudicación OTIC'!Y128)</f>
        <v>SI</v>
      </c>
      <c r="Z128" s="2" t="str">
        <f>+('3 Planilla Preadjudicación OTIC'!Z128)</f>
        <v>NO</v>
      </c>
      <c r="AA128" s="2" t="str">
        <f>+('3 Planilla Preadjudicación OTIC'!AA128)</f>
        <v>SI</v>
      </c>
      <c r="AB128" s="4" t="str">
        <f>+('3 Planilla Preadjudicación OTIC'!AB128)</f>
        <v>SE AJUSTA A PLAN FORMATIVO</v>
      </c>
      <c r="AC128" s="4" t="str">
        <f>+('3 Planilla Preadjudicación OTIC'!AC128)</f>
        <v>PERSONAS PERTENECIENTES AL 80% DE LA POBLACIÓN VULNERABLE, HOMBRES Y MUJERES DE 18 AÑOS O MAS, CON EDUCACIÓN BASICA COMPLETA PREFERENTEMENTE, DE LA COMUNA DE LA REINA</v>
      </c>
      <c r="AD128" s="2" t="str">
        <f>+('3 Planilla Preadjudicación OTIC'!AD128)</f>
        <v>NO</v>
      </c>
      <c r="AE128" s="4">
        <f>+('3 Planilla Preadjudicación OTIC'!AE128)</f>
        <v>0</v>
      </c>
      <c r="AF128" s="2" t="str">
        <f>+('3 Planilla Preadjudicación OTIC'!AF128)</f>
        <v>CERRADA</v>
      </c>
      <c r="AG128" s="2">
        <f>+('3 Planilla Preadjudicación OTIC'!AG128)</f>
        <v>41</v>
      </c>
      <c r="AH128" s="2">
        <f>+('3 Planilla Preadjudicación OTIC'!AH128)</f>
        <v>2</v>
      </c>
      <c r="AI128" s="135" t="str">
        <f>+('3 Planilla Preadjudicación OTIC'!AI128)</f>
        <v>77476826-2</v>
      </c>
      <c r="AJ128" s="4" t="str">
        <f>+('3 Planilla Preadjudicación OTIC'!AJ128)</f>
        <v>AUSO CAPACITACIONES SPA</v>
      </c>
      <c r="AK128" s="2">
        <f>+('3 Planilla Preadjudicación OTIC'!AK128)</f>
        <v>122</v>
      </c>
      <c r="AL128" s="2">
        <f>+('3 Planilla Preadjudicación OTIC'!AL128)</f>
        <v>41</v>
      </c>
      <c r="AM128" s="12">
        <f>+('3 Planilla Preadjudicación OTIC'!AM128)</f>
        <v>5000</v>
      </c>
      <c r="AN128" s="12">
        <f>+('3 Planilla Preadjudicación OTIC'!AN128)</f>
        <v>115000</v>
      </c>
      <c r="AO128" s="12">
        <f>+('3 Planilla Preadjudicación OTIC'!AO128)</f>
        <v>0</v>
      </c>
      <c r="AP128" s="12">
        <f>+('3 Planilla Preadjudicación OTIC'!AP128)</f>
        <v>6710000</v>
      </c>
      <c r="AQ128" s="12">
        <f>+('3 Planilla Preadjudicación OTIC'!AQ128)</f>
        <v>1804000</v>
      </c>
      <c r="AR128" s="12">
        <f>+('3 Planilla Preadjudicación OTIC'!AR128)</f>
        <v>1265000</v>
      </c>
      <c r="AS128" s="12">
        <f>+('3 Planilla Preadjudicación OTIC'!AS128)</f>
        <v>0</v>
      </c>
      <c r="AT128" s="12">
        <f>+('3 Planilla Preadjudicación OTIC'!AT128)</f>
        <v>0</v>
      </c>
      <c r="AU128" s="12">
        <f>+('3 Planilla Preadjudicación OTIC'!AU128)</f>
        <v>9779000</v>
      </c>
      <c r="AV128" s="2" t="str">
        <f>+('3 Planilla Preadjudicación OTIC'!AV128)</f>
        <v>NO</v>
      </c>
      <c r="AW128" s="4" t="str">
        <f>+('3 Planilla Preadjudicación OTIC'!AW128)</f>
        <v>NUMERAL 6.1.2. ITEM 5 - EL VALOR HORA ALUMNO CAPACITACIÓN NO SE ENCUENTRA EN EL RANGO DEL TRAMO DEFINIDO PARA EL CURSO, CONFORME AL ANEXO N° 8 Y AL PLAN DE CAPACITACIÓN.</v>
      </c>
      <c r="AX128" s="2">
        <f>+('3 Planilla Preadjudicación OTIC'!AX128)</f>
        <v>0</v>
      </c>
      <c r="AY128" s="2">
        <f>+('3 Planilla Preadjudicación OTIC'!AY128)</f>
        <v>0</v>
      </c>
      <c r="AZ128" s="2">
        <f>+('3 Planilla Preadjudicación OTIC'!AZ128)</f>
        <v>0</v>
      </c>
      <c r="BA128" s="2">
        <f>+('3 Planilla Preadjudicación OTIC'!BA128)</f>
        <v>0</v>
      </c>
      <c r="BB128" s="2">
        <f>+('3 Planilla Preadjudicación OTIC'!BB128)</f>
        <v>0</v>
      </c>
      <c r="BC128" s="2">
        <f>+('3 Planilla Preadjudicación OTIC'!BC128)</f>
        <v>0</v>
      </c>
      <c r="BD128" s="2">
        <f>+('3 Planilla Preadjudicación OTIC'!BD128)</f>
        <v>0</v>
      </c>
      <c r="BE128" s="2">
        <f>+('3 Planilla Preadjudicación OTIC'!BE128)</f>
        <v>0</v>
      </c>
      <c r="BF128" s="2">
        <f>+('3 Planilla Preadjudicación OTIC'!BF128)</f>
        <v>0</v>
      </c>
      <c r="BG128" s="2">
        <f>+('3 Planilla Preadjudicación OTIC'!BG128)</f>
        <v>0</v>
      </c>
      <c r="BH128" s="2">
        <f>+('3 Planilla Preadjudicación OTIC'!BH128)</f>
        <v>0</v>
      </c>
      <c r="BI128" s="2">
        <f>+('3 Planilla Preadjudicación OTIC'!BI128)</f>
        <v>0</v>
      </c>
      <c r="BJ128" s="2">
        <f>+('3 Planilla Preadjudicación OTIC'!BJ128)</f>
        <v>0</v>
      </c>
      <c r="BK128" s="2">
        <f>+('3 Planilla Preadjudicación OTIC'!BK128)</f>
        <v>0</v>
      </c>
      <c r="BL128" s="2">
        <f>+('3 Planilla Preadjudicación OTIC'!BL128)</f>
        <v>0</v>
      </c>
      <c r="BM128" s="104">
        <f>ROUND(('3 Planilla Preadjudicación OTIC'!BM128),1)</f>
        <v>0</v>
      </c>
      <c r="BN128" s="219" t="str">
        <f>+('3 Planilla Preadjudicación OTIC'!BN128)</f>
        <v>NO</v>
      </c>
      <c r="BO128" s="219">
        <f>+('3 Planilla Preadjudicación OTIC'!BO128)</f>
        <v>0</v>
      </c>
      <c r="BP128" s="219">
        <f>+('3 Planilla Preadjudicación OTIC'!BP128)</f>
        <v>0</v>
      </c>
      <c r="BQ128" s="219">
        <f>+('3 Planilla Preadjudicación OTIC'!BQ128)</f>
        <v>0</v>
      </c>
      <c r="BR128" s="219">
        <f>+('3 Planilla Preadjudicación OTIC'!BR128)</f>
        <v>0</v>
      </c>
      <c r="BS128" s="219">
        <f>+('3 Planilla Preadjudicación OTIC'!BS128)</f>
        <v>0</v>
      </c>
      <c r="BT128" s="219">
        <f>+('3 Planilla Preadjudicación OTIC'!BT128)</f>
        <v>0</v>
      </c>
      <c r="BU128" s="224">
        <f>IF(VLOOKUP(A128,'BD OFICIAL'!$A$1:$AL$2098,7,0)=D128,0,1)</f>
        <v>0</v>
      </c>
      <c r="BV128" s="224">
        <f>IF(VLOOKUP(A128,'BD OFICIAL'!$A$1:$AL$2098,11,0)=J128,0,1)</f>
        <v>0</v>
      </c>
      <c r="BW128" s="224">
        <f>IF(VLOOKUP(A128,'BD OFICIAL'!$A$1:$AL$2098,13,0)=L128,0,1)</f>
        <v>0</v>
      </c>
      <c r="BX128" s="218">
        <f>IF(VLOOKUP(A128,'BD OFICIAL'!$A$1:$AL$2098,16,0)=O128,0,1)</f>
        <v>0</v>
      </c>
      <c r="BY128" s="218">
        <f>IF(VLOOKUP(A128,'BD OFICIAL'!$A$1:$AL$2098,17,0)=P128,0,1)</f>
        <v>0</v>
      </c>
      <c r="BZ128" s="218">
        <f>IF(VLOOKUP(A128,'BD OFICIAL'!$A$1:$AL$2098,19,0)=R128,0,1)</f>
        <v>0</v>
      </c>
      <c r="CA128" s="218">
        <f>IF(VLOOKUP(A128,'BD OFICIAL'!$A$1:$AL$2098,21,0)=T128,0,1)</f>
        <v>0</v>
      </c>
      <c r="CB128" s="218">
        <f>IF(VLOOKUP(A128,'BD OFICIAL'!$A$1:$AL$2098,24,0)=AK128,0,1)</f>
        <v>0</v>
      </c>
      <c r="CC128" s="218">
        <f>IF(VLOOKUP(A128,'BD OFICIAL'!$A$1:$AL$2098,25,0)=X128,0,1)</f>
        <v>0</v>
      </c>
      <c r="CD128" s="218">
        <f>IF(VLOOKUP(A128,'BD OFICIAL'!$A$1:$AL$2098,26,0)=Y128,0,1)</f>
        <v>0</v>
      </c>
      <c r="CE128" s="218">
        <f>IF(VLOOKUP(A128,'BD OFICIAL'!$A$1:$AL$2098,27,0)=Z128,0,1)</f>
        <v>0</v>
      </c>
      <c r="CF128" s="218">
        <f>IF(VLOOKUP(A128,'BD OFICIAL'!$A$1:$AL$2098,28,0)=AA128,0,1)</f>
        <v>0</v>
      </c>
      <c r="CG128" s="218">
        <f>IF(VLOOKUP(A128,'BD OFICIAL'!$A$1:$AL$2098,33,0)=AF128,0,1)</f>
        <v>0</v>
      </c>
      <c r="CH128" s="218">
        <f>IF(VLOOKUP(A128,'BD OFICIAL'!$A$1:$AL$2098,35,0)=AH128,0,1)</f>
        <v>0</v>
      </c>
      <c r="CI128" s="224">
        <f>IF(VLOOKUP(A128,'BD OFICIAL'!$A$1:$AL$2098,34,0)=AL128,0,1)</f>
        <v>0</v>
      </c>
      <c r="CJ128" s="221">
        <f>VLOOKUP(A128,'BD OFICIAL'!$A$1:$AM$2098,36,0)*AM128-AP128</f>
        <v>0</v>
      </c>
      <c r="CK128" s="224" t="str">
        <f t="shared" si="54"/>
        <v>SHMAN</v>
      </c>
      <c r="CL128" s="224" t="str">
        <f t="shared" si="55"/>
        <v>SI</v>
      </c>
      <c r="CM128" s="224" t="str">
        <f t="shared" si="69"/>
        <v>NO</v>
      </c>
      <c r="CN128" s="225">
        <f t="shared" si="70"/>
        <v>0</v>
      </c>
      <c r="CO128" s="225">
        <f t="shared" si="56"/>
        <v>1</v>
      </c>
      <c r="CP128" s="225">
        <f t="shared" si="71"/>
        <v>0</v>
      </c>
      <c r="CQ128" s="31">
        <f>IF(Y128="NO",0,IF(Y128="SI",IF(VLOOKUP(A128,'BD OFICIAL'!$A:$AO,40,0)=AQ128,0,1)))</f>
        <v>0</v>
      </c>
      <c r="CR128" s="31">
        <f>IF(Z128="NO",0,IF(Z128="SI",IF(VLOOKUP(B128,'BD OFICIAL'!$A:$AO,41,0)=AS128,0,1)))</f>
        <v>0</v>
      </c>
      <c r="CS128" s="225">
        <f t="shared" si="57"/>
        <v>0</v>
      </c>
      <c r="CT128" s="225">
        <f t="shared" si="58"/>
        <v>0</v>
      </c>
      <c r="CU128" s="225">
        <f>IF(VLOOKUP(A128,'BD OFICIAL'!$A$1:$AL$1056,31,0)="SI",IF(AT128&gt;0,0,1),IF(AT128=0,0,1))</f>
        <v>0</v>
      </c>
      <c r="CV128" s="225">
        <f t="shared" si="59"/>
        <v>0</v>
      </c>
      <c r="CW128" s="225">
        <f t="shared" si="72"/>
        <v>0</v>
      </c>
      <c r="CX128" s="224" t="str">
        <f t="shared" si="73"/>
        <v>NO</v>
      </c>
      <c r="CY128" s="225">
        <f t="shared" si="74"/>
        <v>0</v>
      </c>
      <c r="CZ128" s="224" t="str">
        <f>IF(ISERROR(VLOOKUP(AI128,EXPERIENCIA!$A$1:$C$2100,1,0)),"NO","SI")</f>
        <v>NO</v>
      </c>
      <c r="DA128" s="224" t="str">
        <f>IF(CX128="no","NO APLICA",IF(AX128=0,"ERROR NOTA",IF(AND(AX128&gt;1,CZ128="NO"),"ERROR NOTA",IF(AND(CZ128="NO",AX128=1),0,IF(VLOOKUP(AI128,EXPERIENCIA!$A$1:$C$2100,3,0)=AX128,0,"ERROR NOTA")))))</f>
        <v>NO APLICA</v>
      </c>
      <c r="DB128" s="224" t="str">
        <f>IF(ISERROR(VLOOKUP(AI128,COMPORTAMIENTO!$A$1:$C$2100,1,0)),"NO","SI")</f>
        <v>NO</v>
      </c>
      <c r="DC128" s="224" t="str">
        <f>IF(CX128="NO","NO APLICA",IF(AY128=0,"ERROR NOTA",IF(AND(DB128="NO",AY128=7),0,IF(VLOOKUP(AI128,COMPORTAMIENTO!$A$2:$H$2100,8,0)=AY128,0,"ERROR NOTA"))))</f>
        <v>NO APLICA</v>
      </c>
      <c r="DD128" s="223" t="str">
        <f t="shared" si="75"/>
        <v>NO APLICA</v>
      </c>
      <c r="DE128" s="223" t="str">
        <f t="shared" si="76"/>
        <v>NO APLICA</v>
      </c>
      <c r="DF128" s="224" t="str">
        <f t="shared" si="60"/>
        <v>SI</v>
      </c>
      <c r="DG128" s="224">
        <f t="shared" si="77"/>
        <v>0</v>
      </c>
      <c r="DH128" s="224">
        <f t="shared" si="78"/>
        <v>0</v>
      </c>
      <c r="DI128" s="224" t="str">
        <f t="shared" si="79"/>
        <v>NO APLICA</v>
      </c>
      <c r="DJ128" s="221" t="str">
        <f t="shared" si="80"/>
        <v>NO APLICA</v>
      </c>
      <c r="DK128" s="226" t="str">
        <f t="shared" si="81"/>
        <v>NO APLICA</v>
      </c>
      <c r="DL128" s="221">
        <f t="shared" si="61"/>
        <v>5000</v>
      </c>
      <c r="DM128" s="12">
        <f>VLOOKUP(A128,'5 TD'!$A:$B,2,0)</f>
        <v>5075</v>
      </c>
      <c r="DN128" s="226" t="str">
        <f t="shared" si="62"/>
        <v>NO APLICA</v>
      </c>
      <c r="DO128" s="224" t="str">
        <f t="shared" si="82"/>
        <v>NO APLICA</v>
      </c>
      <c r="DP128" s="224" t="str">
        <f t="shared" si="83"/>
        <v>NO APLICA</v>
      </c>
      <c r="DQ128" s="7" t="str">
        <f t="shared" si="84"/>
        <v>NO APLICA</v>
      </c>
      <c r="DR128" s="85" t="str">
        <f t="shared" si="63"/>
        <v>NO APLICA</v>
      </c>
      <c r="DS128" s="2" t="str">
        <f>+('3 Planilla Preadjudicación OTIC'!BN128)</f>
        <v>NO</v>
      </c>
      <c r="DT128" s="2" t="str">
        <f>IF(DR128="APROBADO",VLOOKUP(A128,'5 TD'!$D$3:$E$270,2,0),"NO APLICA")</f>
        <v>NO APLICA</v>
      </c>
      <c r="DU128" s="2" t="str">
        <f t="shared" si="64"/>
        <v>NO APLICA</v>
      </c>
      <c r="DV128" s="2" t="str">
        <f>IF(DU128="SI",VLOOKUP(A128,'5 TD'!$G$3:$H$270,2,0),"NO APLICA ")</f>
        <v xml:space="preserve">NO APLICA </v>
      </c>
      <c r="DW128" s="2" t="str">
        <f t="shared" si="65"/>
        <v>NO</v>
      </c>
      <c r="DX128" s="2" t="str">
        <f>IF(DW128="SI",VLOOKUP(A128,'5 TD'!$J$4:$K$472,2,0),"NO APLICA")</f>
        <v>NO APLICA</v>
      </c>
      <c r="DY128" s="2" t="str">
        <f t="shared" si="66"/>
        <v>NO APLICA</v>
      </c>
      <c r="DZ128" s="7" t="str">
        <f>IF(DY128="SI",VLOOKUP(A128,'5 TD'!$M$4:$N$350,2,0),"NO APLICA")</f>
        <v>NO APLICA</v>
      </c>
      <c r="EA128" s="2" t="str">
        <f t="shared" si="67"/>
        <v>NO APLICA</v>
      </c>
      <c r="EB128" s="12" t="str">
        <f t="shared" si="68"/>
        <v/>
      </c>
      <c r="EC128" s="12" t="str">
        <f>IF(EA128="SI",VLOOKUP(A128,'5 TD'!$V$4:$W$479,2,0),"NO APLICA")</f>
        <v>NO APLICA</v>
      </c>
      <c r="ED128" s="2" t="str">
        <f t="shared" si="85"/>
        <v>NO</v>
      </c>
      <c r="EE128" s="79" t="str">
        <f>IF(ED128="SI",VLOOKUP(AI128,COMPORTAMIENTO!$A$1:$H$2100,7,0),"NO APLICA")</f>
        <v>NO APLICA</v>
      </c>
      <c r="EF128" s="12" t="str">
        <f>IF(ED128="SI",VLOOKUP(A128,'5 TD'!$P$2:$Q$479,2,0),"NO APLICA")</f>
        <v>NO APLICA</v>
      </c>
      <c r="EG128" s="2" t="str">
        <f t="shared" si="86"/>
        <v>NO</v>
      </c>
      <c r="EH128" s="2">
        <f>IF(CZ128="no",0,VLOOKUP(AI128,EXPERIENCIA!$A$1:$C$2100,2,0))</f>
        <v>0</v>
      </c>
      <c r="EI128" s="2">
        <f>IF(CZ128="si",VLOOKUP(A128,'5 TD'!$S$3:$T$2103,2,0),0)</f>
        <v>0</v>
      </c>
      <c r="EJ128" s="2" t="str">
        <f t="shared" si="87"/>
        <v>SI</v>
      </c>
      <c r="EK128" s="2">
        <f>+('3 Planilla Preadjudicación OTIC'!BU128)</f>
        <v>0</v>
      </c>
      <c r="EL128" s="3" t="s">
        <v>2593</v>
      </c>
      <c r="EM128" s="3" t="s">
        <v>2596</v>
      </c>
      <c r="EQ128" s="86"/>
    </row>
    <row r="129" spans="1:147" s="3" customFormat="1" ht="15" customHeight="1" x14ac:dyDescent="0.3">
      <c r="A129" s="2">
        <f>+('3 Planilla Preadjudicación OTIC'!A129)</f>
        <v>14402</v>
      </c>
      <c r="B129" s="222" t="str">
        <f>+('3 Planilla Preadjudicación OTIC'!B129)</f>
        <v>65181652-1</v>
      </c>
      <c r="C129" s="232">
        <f>+('3 Planilla Preadjudicación OTIC'!E129)</f>
        <v>2025</v>
      </c>
      <c r="D129" s="232" t="str">
        <f>+('3 Planilla Preadjudicación OTIC'!F129)</f>
        <v>MANDATO</v>
      </c>
      <c r="E129" s="232" t="str">
        <f>+('3 Planilla Preadjudicación OTIC'!G129)</f>
        <v>73188700-4</v>
      </c>
      <c r="F129" s="232" t="str">
        <f>+('3 Planilla Preadjudicación OTIC'!H129)</f>
        <v>ONG CASA DE ACOGIDA LA ESPERANZA</v>
      </c>
      <c r="G129" s="232"/>
      <c r="H129" s="232"/>
      <c r="I129" s="232" t="str">
        <f>+('3 Planilla Preadjudicación OTIC'!I129)</f>
        <v>CORTE Y CONFECCIÓN DE CORTINAS Y ROPA DE CASA</v>
      </c>
      <c r="J129" s="232" t="str">
        <f>+('3 Planilla Preadjudicación OTIC'!J129)</f>
        <v>PF0704</v>
      </c>
      <c r="K129" s="232" t="str">
        <f>+('3 Planilla Preadjudicación OTIC'!K129)</f>
        <v/>
      </c>
      <c r="L129" s="232" t="str">
        <f>+('3 Planilla Preadjudicación OTIC'!L129)</f>
        <v/>
      </c>
      <c r="M129" s="222">
        <f>+('3 Planilla Preadjudicación OTIC'!M129)</f>
        <v>13</v>
      </c>
      <c r="N129" s="232" t="str">
        <f>+('3 Planilla Preadjudicación OTIC'!N129)</f>
        <v>METROPOLITANA</v>
      </c>
      <c r="O129" s="232" t="str">
        <f>+('3 Planilla Preadjudicación OTIC'!O129)</f>
        <v>PUDAHUEL</v>
      </c>
      <c r="P129" s="232" t="str">
        <f>+('3 Planilla Preadjudicación OTIC'!P129)</f>
        <v>EMPRENDEDORES/AS INFORMALES O PERSONAS VULNERABLES PERTENECIENTES AL 80% MAS VULNERABLE</v>
      </c>
      <c r="Q129" s="232" t="str">
        <f>+('3 Planilla Preadjudicación OTIC'!Q129)</f>
        <v>PRESENCIAL</v>
      </c>
      <c r="R129" s="232" t="str">
        <f>+('3 Planilla Preadjudicación OTIC'!R129)</f>
        <v>DEPENDIENTE</v>
      </c>
      <c r="S129" s="232">
        <f>+('3 Planilla Preadjudicación OTIC'!S129)</f>
        <v>38</v>
      </c>
      <c r="T129" s="222">
        <f>+('3 Planilla Preadjudicación OTIC'!T129)</f>
        <v>19</v>
      </c>
      <c r="U129" s="222">
        <f>+('3 Planilla Preadjudicación OTIC'!U129)</f>
        <v>150</v>
      </c>
      <c r="V129" s="222">
        <f>+('3 Planilla Preadjudicación OTIC'!V129)</f>
        <v>0</v>
      </c>
      <c r="W129" s="222">
        <f>+('3 Planilla Preadjudicación OTIC'!W129)</f>
        <v>150</v>
      </c>
      <c r="X129" s="222">
        <f>+('3 Planilla Preadjudicación OTIC'!X129)</f>
        <v>4</v>
      </c>
      <c r="Y129" s="222" t="str">
        <f>+('3 Planilla Preadjudicación OTIC'!Y129)</f>
        <v>SI</v>
      </c>
      <c r="Z129" s="222" t="str">
        <f>+('3 Planilla Preadjudicación OTIC'!Z129)</f>
        <v>NO</v>
      </c>
      <c r="AA129" s="222" t="str">
        <f>+('3 Planilla Preadjudicación OTIC'!AA129)</f>
        <v>NO</v>
      </c>
      <c r="AB129" s="232" t="str">
        <f>+('3 Planilla Preadjudicación OTIC'!AB129)</f>
        <v>SE AJUSTA A PLAN FORMATIVO</v>
      </c>
      <c r="AC129" s="232" t="str">
        <f>+('3 Planilla Preadjudicación OTIC'!AC129)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29" s="222" t="str">
        <f>+('3 Planilla Preadjudicación OTIC'!AD129)</f>
        <v>NO</v>
      </c>
      <c r="AE129" s="232">
        <f>+('3 Planilla Preadjudicación OTIC'!AE129)</f>
        <v>0</v>
      </c>
      <c r="AF129" s="222" t="str">
        <f>+('3 Planilla Preadjudicación OTIC'!AF129)</f>
        <v>CERRADA</v>
      </c>
      <c r="AG129" s="222">
        <f>+('3 Planilla Preadjudicación OTIC'!AG129)</f>
        <v>38</v>
      </c>
      <c r="AH129" s="222">
        <f>+('3 Planilla Preadjudicación OTIC'!AH129)</f>
        <v>3</v>
      </c>
      <c r="AI129" s="234" t="str">
        <f>+('3 Planilla Preadjudicación OTIC'!AI129)</f>
        <v>77476826-2</v>
      </c>
      <c r="AJ129" s="232" t="str">
        <f>+('3 Planilla Preadjudicación OTIC'!AJ129)</f>
        <v>AUSO CAPACITACIONES SPA</v>
      </c>
      <c r="AK129" s="222">
        <f>+('3 Planilla Preadjudicación OTIC'!AK129)</f>
        <v>150</v>
      </c>
      <c r="AL129" s="222">
        <f>+('3 Planilla Preadjudicación OTIC'!AL129)</f>
        <v>38</v>
      </c>
      <c r="AM129" s="235">
        <f>+('3 Planilla Preadjudicación OTIC'!AM129)</f>
        <v>5900</v>
      </c>
      <c r="AN129" s="235">
        <f>+('3 Planilla Preadjudicación OTIC'!AN129)</f>
        <v>0</v>
      </c>
      <c r="AO129" s="235">
        <f>+('3 Planilla Preadjudicación OTIC'!AO129)</f>
        <v>0</v>
      </c>
      <c r="AP129" s="235">
        <f>+('3 Planilla Preadjudicación OTIC'!AP129)</f>
        <v>16815000</v>
      </c>
      <c r="AQ129" s="235">
        <f>+('3 Planilla Preadjudicación OTIC'!AQ129)</f>
        <v>2888000</v>
      </c>
      <c r="AR129" s="235">
        <f>+('3 Planilla Preadjudicación OTIC'!AR129)</f>
        <v>0</v>
      </c>
      <c r="AS129" s="235">
        <f>+('3 Planilla Preadjudicación OTIC'!AS129)</f>
        <v>0</v>
      </c>
      <c r="AT129" s="235">
        <f>+('3 Planilla Preadjudicación OTIC'!AT129)</f>
        <v>0</v>
      </c>
      <c r="AU129" s="235">
        <f>+('3 Planilla Preadjudicación OTIC'!AU129)</f>
        <v>19703000</v>
      </c>
      <c r="AV129" s="222" t="str">
        <f>+('3 Planilla Preadjudicación OTIC'!AV129)</f>
        <v>NO</v>
      </c>
      <c r="AW129" s="232" t="str">
        <f>+('3 Planilla Preadjudicación OTIC'!AW129)</f>
        <v>NUMERAL 6.1.2. ITEM 5 - EL VALOR HORA ALUMNO CAPACITACIÓN NO SE ENCUENTRA EN EL RANGO DEL TRAMO DEFINIDO PARA EL CURSO, CONFORME AL ANEXO N° 8 Y AL PLAN DE CAPACITACIÓN.</v>
      </c>
      <c r="AX129" s="222">
        <f>+('3 Planilla Preadjudicación OTIC'!AX129)</f>
        <v>0</v>
      </c>
      <c r="AY129" s="222">
        <f>+('3 Planilla Preadjudicación OTIC'!AY129)</f>
        <v>0</v>
      </c>
      <c r="AZ129" s="222">
        <f>+('3 Planilla Preadjudicación OTIC'!AZ129)</f>
        <v>0</v>
      </c>
      <c r="BA129" s="222">
        <f>+('3 Planilla Preadjudicación OTIC'!BA129)</f>
        <v>0</v>
      </c>
      <c r="BB129" s="222">
        <f>+('3 Planilla Preadjudicación OTIC'!BB129)</f>
        <v>0</v>
      </c>
      <c r="BC129" s="222">
        <f>+('3 Planilla Preadjudicación OTIC'!BC129)</f>
        <v>0</v>
      </c>
      <c r="BD129" s="222">
        <f>+('3 Planilla Preadjudicación OTIC'!BD129)</f>
        <v>0</v>
      </c>
      <c r="BE129" s="222">
        <f>+('3 Planilla Preadjudicación OTIC'!BE129)</f>
        <v>0</v>
      </c>
      <c r="BF129" s="222">
        <f>+('3 Planilla Preadjudicación OTIC'!BF129)</f>
        <v>0</v>
      </c>
      <c r="BG129" s="222">
        <f>+('3 Planilla Preadjudicación OTIC'!BG129)</f>
        <v>0</v>
      </c>
      <c r="BH129" s="222">
        <f>+('3 Planilla Preadjudicación OTIC'!BH129)</f>
        <v>0</v>
      </c>
      <c r="BI129" s="222">
        <f>+('3 Planilla Preadjudicación OTIC'!BI129)</f>
        <v>0</v>
      </c>
      <c r="BJ129" s="222">
        <f>+('3 Planilla Preadjudicación OTIC'!BJ129)</f>
        <v>0</v>
      </c>
      <c r="BK129" s="222">
        <f>+('3 Planilla Preadjudicación OTIC'!BK129)</f>
        <v>0</v>
      </c>
      <c r="BL129" s="222">
        <f>+('3 Planilla Preadjudicación OTIC'!BL129)</f>
        <v>0</v>
      </c>
      <c r="BM129" s="104">
        <f>ROUND(('3 Planilla Preadjudicación OTIC'!BM129),1)</f>
        <v>0</v>
      </c>
      <c r="BN129" s="4" t="str">
        <f>+('3 Planilla Preadjudicación OTIC'!BN129)</f>
        <v>NO</v>
      </c>
      <c r="BO129" s="4">
        <f>+('3 Planilla Preadjudicación OTIC'!BO129)</f>
        <v>0</v>
      </c>
      <c r="BP129" s="4">
        <f>+('3 Planilla Preadjudicación OTIC'!BP129)</f>
        <v>0</v>
      </c>
      <c r="BQ129" s="4">
        <f>+('3 Planilla Preadjudicación OTIC'!BQ129)</f>
        <v>0</v>
      </c>
      <c r="BR129" s="4">
        <f>+('3 Planilla Preadjudicación OTIC'!BR129)</f>
        <v>0</v>
      </c>
      <c r="BS129" s="4">
        <f>+('3 Planilla Preadjudicación OTIC'!BS129)</f>
        <v>0</v>
      </c>
      <c r="BT129" s="4">
        <f>+('3 Planilla Preadjudicación OTIC'!BT129)</f>
        <v>0</v>
      </c>
      <c r="BU129" s="85">
        <f>IF(VLOOKUP(A129,'BD OFICIAL'!$A$1:$AL$2098,7,0)=D129,0,1)</f>
        <v>0</v>
      </c>
      <c r="BV129" s="85">
        <f>IF(VLOOKUP(A129,'BD OFICIAL'!$A$1:$AL$2098,11,0)=J129,0,1)</f>
        <v>0</v>
      </c>
      <c r="BW129" s="85">
        <f>IF(VLOOKUP(A129,'BD OFICIAL'!$A$1:$AL$2098,13,0)=L129,0,1)</f>
        <v>0</v>
      </c>
      <c r="BX129" s="2">
        <f>IF(VLOOKUP(A129,'BD OFICIAL'!$A$1:$AL$2098,16,0)=O129,0,1)</f>
        <v>0</v>
      </c>
      <c r="BY129" s="2">
        <f>IF(VLOOKUP(A129,'BD OFICIAL'!$A$1:$AL$2098,17,0)=P129,0,1)</f>
        <v>0</v>
      </c>
      <c r="BZ129" s="2">
        <f>IF(VLOOKUP(A129,'BD OFICIAL'!$A$1:$AL$2098,19,0)=R129,0,1)</f>
        <v>0</v>
      </c>
      <c r="CA129" s="2">
        <f>IF(VLOOKUP(A129,'BD OFICIAL'!$A$1:$AL$2098,21,0)=T129,0,1)</f>
        <v>0</v>
      </c>
      <c r="CB129" s="2">
        <f>IF(VLOOKUP(A129,'BD OFICIAL'!$A$1:$AL$2098,24,0)=AK129,0,1)</f>
        <v>0</v>
      </c>
      <c r="CC129" s="2">
        <f>IF(VLOOKUP(A129,'BD OFICIAL'!$A$1:$AL$2098,25,0)=X129,0,1)</f>
        <v>0</v>
      </c>
      <c r="CD129" s="2">
        <f>IF(VLOOKUP(A129,'BD OFICIAL'!$A$1:$AL$2098,26,0)=Y129,0,1)</f>
        <v>0</v>
      </c>
      <c r="CE129" s="2">
        <f>IF(VLOOKUP(A129,'BD OFICIAL'!$A$1:$AL$2098,27,0)=Z129,0,1)</f>
        <v>0</v>
      </c>
      <c r="CF129" s="2">
        <f>IF(VLOOKUP(A129,'BD OFICIAL'!$A$1:$AL$2098,28,0)=AA129,0,1)</f>
        <v>0</v>
      </c>
      <c r="CG129" s="2">
        <f>IF(VLOOKUP(A129,'BD OFICIAL'!$A$1:$AL$2098,33,0)=AF129,0,1)</f>
        <v>0</v>
      </c>
      <c r="CH129" s="2">
        <f>IF(VLOOKUP(A129,'BD OFICIAL'!$A$1:$AL$2098,35,0)=AH129,0,1)</f>
        <v>0</v>
      </c>
      <c r="CI129" s="85">
        <f>IF(VLOOKUP(A129,'BD OFICIAL'!$A$1:$AL$2098,34,0)=AL129,0,1)</f>
        <v>0</v>
      </c>
      <c r="CJ129" s="12">
        <f>VLOOKUP(A129,'BD OFICIAL'!$A$1:$AM$2098,36,0)*AM129-AP129</f>
        <v>0</v>
      </c>
      <c r="CK129" s="85" t="str">
        <f t="shared" si="54"/>
        <v>SSH</v>
      </c>
      <c r="CL129" s="85" t="str">
        <f t="shared" si="55"/>
        <v>SI</v>
      </c>
      <c r="CM129" s="85" t="str">
        <f t="shared" si="69"/>
        <v>NO</v>
      </c>
      <c r="CN129" s="31">
        <f t="shared" si="70"/>
        <v>0</v>
      </c>
      <c r="CO129" s="31">
        <f t="shared" si="56"/>
        <v>1</v>
      </c>
      <c r="CP129" s="31">
        <f t="shared" si="71"/>
        <v>0</v>
      </c>
      <c r="CQ129" s="31">
        <f>IF(Y129="NO",0,IF(Y129="SI",IF(VLOOKUP(A129,'BD OFICIAL'!$A:$AO,40,0)=AQ129,0,1)))</f>
        <v>0</v>
      </c>
      <c r="CR129" s="31">
        <f>IF(Z129="NO",0,IF(Z129="SI",IF(VLOOKUP(B129,'BD OFICIAL'!$A:$AO,41,0)=AS129,0,1)))</f>
        <v>0</v>
      </c>
      <c r="CS129" s="31">
        <f t="shared" si="57"/>
        <v>0</v>
      </c>
      <c r="CT129" s="31">
        <f t="shared" si="58"/>
        <v>0</v>
      </c>
      <c r="CU129" s="31">
        <f>IF(VLOOKUP(A129,'BD OFICIAL'!$A$1:$AL$1056,31,0)="SI",IF(AT129&gt;0,0,1),IF(AT129=0,0,1))</f>
        <v>0</v>
      </c>
      <c r="CV129" s="31">
        <f t="shared" si="59"/>
        <v>0</v>
      </c>
      <c r="CW129" s="31">
        <f t="shared" si="72"/>
        <v>0</v>
      </c>
      <c r="CX129" s="85" t="str">
        <f t="shared" si="73"/>
        <v>NO</v>
      </c>
      <c r="CY129" s="31">
        <f t="shared" si="74"/>
        <v>0</v>
      </c>
      <c r="CZ129" s="85" t="str">
        <f>IF(ISERROR(VLOOKUP(AI129,EXPERIENCIA!$A$1:$C$2100,1,0)),"NO","SI")</f>
        <v>NO</v>
      </c>
      <c r="DA129" s="85" t="str">
        <f>IF(CX129="no","NO APLICA",IF(AX129=0,"ERROR NOTA",IF(AND(AX129&gt;1,CZ129="NO"),"ERROR NOTA",IF(AND(CZ129="NO",AX129=1),0,IF(VLOOKUP(AI129,EXPERIENCIA!$A$1:$C$2100,3,0)=AX129,0,"ERROR NOTA")))))</f>
        <v>NO APLICA</v>
      </c>
      <c r="DB129" s="85" t="str">
        <f>IF(ISERROR(VLOOKUP(AI129,COMPORTAMIENTO!$A$1:$C$2100,1,0)),"NO","SI")</f>
        <v>NO</v>
      </c>
      <c r="DC129" s="85" t="str">
        <f>IF(CX129="NO","NO APLICA",IF(AY129=0,"ERROR NOTA",IF(AND(DB129="NO",AY129=7),0,IF(VLOOKUP(AI129,COMPORTAMIENTO!$A$2:$H$2100,8,0)=AY129,0,"ERROR NOTA"))))</f>
        <v>NO APLICA</v>
      </c>
      <c r="DD129" s="104" t="str">
        <f t="shared" si="75"/>
        <v>NO APLICA</v>
      </c>
      <c r="DE129" s="104" t="str">
        <f t="shared" si="76"/>
        <v>NO APLICA</v>
      </c>
      <c r="DF129" s="85" t="str">
        <f t="shared" si="60"/>
        <v>SI</v>
      </c>
      <c r="DG129" s="85">
        <f t="shared" si="77"/>
        <v>0</v>
      </c>
      <c r="DH129" s="85">
        <f t="shared" si="78"/>
        <v>0</v>
      </c>
      <c r="DI129" s="85" t="str">
        <f t="shared" si="79"/>
        <v>NO APLICA</v>
      </c>
      <c r="DJ129" s="12" t="str">
        <f t="shared" si="80"/>
        <v>NO APLICA</v>
      </c>
      <c r="DK129" s="7" t="str">
        <f t="shared" si="81"/>
        <v>NO APLICA</v>
      </c>
      <c r="DL129" s="12">
        <f t="shared" si="61"/>
        <v>5900</v>
      </c>
      <c r="DM129" s="12">
        <f>VLOOKUP(A129,'5 TD'!$A:$B,2,0)</f>
        <v>6373</v>
      </c>
      <c r="DN129" s="7" t="str">
        <f t="shared" si="62"/>
        <v>NO APLICA</v>
      </c>
      <c r="DO129" s="85" t="str">
        <f t="shared" si="82"/>
        <v>NO APLICA</v>
      </c>
      <c r="DP129" s="85" t="str">
        <f t="shared" si="83"/>
        <v>NO APLICA</v>
      </c>
      <c r="DQ129" s="7" t="str">
        <f t="shared" si="84"/>
        <v>NO APLICA</v>
      </c>
      <c r="DR129" s="85" t="str">
        <f t="shared" si="63"/>
        <v>NO APLICA</v>
      </c>
      <c r="DS129" s="2" t="str">
        <f>+('3 Planilla Preadjudicación OTIC'!BN129)</f>
        <v>NO</v>
      </c>
      <c r="DT129" s="2" t="str">
        <f>IF(DR129="APROBADO",VLOOKUP(A129,'5 TD'!$D$3:$E$270,2,0),"NO APLICA")</f>
        <v>NO APLICA</v>
      </c>
      <c r="DU129" s="2" t="str">
        <f t="shared" si="64"/>
        <v>NO APLICA</v>
      </c>
      <c r="DV129" s="2" t="str">
        <f>IF(DU129="SI",VLOOKUP(A129,'5 TD'!$G$3:$H$270,2,0),"NO APLICA ")</f>
        <v xml:space="preserve">NO APLICA </v>
      </c>
      <c r="DW129" s="2" t="str">
        <f t="shared" si="65"/>
        <v>NO</v>
      </c>
      <c r="DX129" s="2" t="str">
        <f>IF(DW129="SI",VLOOKUP(A129,'5 TD'!$J$4:$K$472,2,0),"NO APLICA")</f>
        <v>NO APLICA</v>
      </c>
      <c r="DY129" s="2" t="str">
        <f t="shared" si="66"/>
        <v>NO APLICA</v>
      </c>
      <c r="DZ129" s="7" t="str">
        <f>IF(DY129="SI",VLOOKUP(A129,'5 TD'!$M$4:$N$350,2,0),"NO APLICA")</f>
        <v>NO APLICA</v>
      </c>
      <c r="EA129" s="2" t="str">
        <f t="shared" si="67"/>
        <v>NO APLICA</v>
      </c>
      <c r="EB129" s="12" t="str">
        <f t="shared" si="68"/>
        <v/>
      </c>
      <c r="EC129" s="12" t="str">
        <f>IF(EA129="SI",VLOOKUP(A129,'5 TD'!$V$4:$W$479,2,0),"NO APLICA")</f>
        <v>NO APLICA</v>
      </c>
      <c r="ED129" s="2" t="str">
        <f t="shared" si="85"/>
        <v>NO</v>
      </c>
      <c r="EE129" s="79" t="str">
        <f>IF(ED129="SI",VLOOKUP(AI129,COMPORTAMIENTO!$A$1:$H$2100,7,0),"NO APLICA")</f>
        <v>NO APLICA</v>
      </c>
      <c r="EF129" s="12" t="str">
        <f>IF(ED129="SI",VLOOKUP(A129,'5 TD'!$P$2:$Q$479,2,0),"NO APLICA")</f>
        <v>NO APLICA</v>
      </c>
      <c r="EG129" s="2" t="str">
        <f t="shared" si="86"/>
        <v>NO</v>
      </c>
      <c r="EH129" s="2">
        <f>IF(CZ129="no",0,VLOOKUP(AI129,EXPERIENCIA!$A$1:$C$2100,2,0))</f>
        <v>0</v>
      </c>
      <c r="EI129" s="2">
        <f>IF(CZ129="si",VLOOKUP(A129,'5 TD'!$S$3:$T$2103,2,0),0)</f>
        <v>0</v>
      </c>
      <c r="EJ129" s="2" t="str">
        <f t="shared" si="87"/>
        <v>SI</v>
      </c>
      <c r="EK129" s="2">
        <f>+('3 Planilla Preadjudicación OTIC'!BU129)</f>
        <v>0</v>
      </c>
      <c r="EL129" s="3" t="s">
        <v>2593</v>
      </c>
      <c r="EM129" s="3" t="s">
        <v>2596</v>
      </c>
      <c r="EQ129" s="86"/>
    </row>
    <row r="130" spans="1:147" ht="15" customHeight="1" x14ac:dyDescent="0.3">
      <c r="A130" s="2">
        <f>+('3 Planilla Preadjudicación OTIC'!A130)</f>
        <v>14325</v>
      </c>
      <c r="B130" s="2" t="str">
        <f>+('3 Planilla Preadjudicación OTIC'!B130)</f>
        <v>65181652-1</v>
      </c>
      <c r="C130" s="4">
        <f>+('3 Planilla Preadjudicación OTIC'!E130)</f>
        <v>2025</v>
      </c>
      <c r="D130" s="4" t="str">
        <f>+('3 Planilla Preadjudicación OTIC'!F130)</f>
        <v>MANDATO</v>
      </c>
      <c r="E130" s="4" t="str">
        <f>+('3 Planilla Preadjudicación OTIC'!G130)</f>
        <v>81897500-7</v>
      </c>
      <c r="F130" s="4" t="str">
        <f>+('3 Planilla Preadjudicación OTIC'!H130)</f>
        <v>SOCIEDAD PRO AYUDA DEL NIÑO LISIADO TELETON</v>
      </c>
      <c r="G130" s="4"/>
      <c r="H130" s="4"/>
      <c r="I130" s="4" t="str">
        <f>+('3 Planilla Preadjudicación OTIC'!I130)</f>
        <v>COCINA NACIONAL E INTERNACIONAL</v>
      </c>
      <c r="J130" s="4" t="str">
        <f>+('3 Planilla Preadjudicación OTIC'!J130)</f>
        <v>PF0576</v>
      </c>
      <c r="K130" s="4" t="str">
        <f>+('3 Planilla Preadjudicación OTIC'!K130)</f>
        <v>TÉCNICAS PARA EL EMPRENDIMIENTO</v>
      </c>
      <c r="L130" s="4" t="str">
        <f>+('3 Planilla Preadjudicación OTIC'!L130)</f>
        <v>PF0921</v>
      </c>
      <c r="M130" s="2">
        <f>+('3 Planilla Preadjudicación OTIC'!M130)</f>
        <v>13</v>
      </c>
      <c r="N130" s="4" t="str">
        <f>+('3 Planilla Preadjudicación OTIC'!N130)</f>
        <v>METROPOLITANA</v>
      </c>
      <c r="O130" s="4" t="str">
        <f>+('3 Planilla Preadjudicación OTIC'!O130)</f>
        <v>SANTIAGO</v>
      </c>
      <c r="P130" s="4" t="str">
        <f>+('3 Planilla Preadjudicación OTIC'!P130)</f>
        <v>PERSONAS DE 18 AÑOS O MÁS, EN SITUACIÓN DE DISCAPACIDAD.</v>
      </c>
      <c r="Q130" s="4" t="str">
        <f>+('3 Planilla Preadjudicación OTIC'!Q130)</f>
        <v>PRESENCIAL</v>
      </c>
      <c r="R130" s="4" t="str">
        <f>+('3 Planilla Preadjudicación OTIC'!R130)</f>
        <v>INDEPENDIENTE</v>
      </c>
      <c r="S130" s="4">
        <f>+('3 Planilla Preadjudicación OTIC'!S130)</f>
        <v>63</v>
      </c>
      <c r="T130" s="2">
        <f>+('3 Planilla Preadjudicación OTIC'!T130)</f>
        <v>10</v>
      </c>
      <c r="U130" s="2">
        <f>+('3 Planilla Preadjudicación OTIC'!U130)</f>
        <v>240</v>
      </c>
      <c r="V130" s="2">
        <f>+('3 Planilla Preadjudicación OTIC'!V130)</f>
        <v>12</v>
      </c>
      <c r="W130" s="2">
        <f>+('3 Planilla Preadjudicación OTIC'!W130)</f>
        <v>252</v>
      </c>
      <c r="X130" s="2">
        <f>+('3 Planilla Preadjudicación OTIC'!X130)</f>
        <v>4</v>
      </c>
      <c r="Y130" s="2" t="str">
        <f>+('3 Planilla Preadjudicación OTIC'!Y130)</f>
        <v>SI</v>
      </c>
      <c r="Z130" s="2" t="str">
        <f>+('3 Planilla Preadjudicación OTIC'!Z130)</f>
        <v>NO</v>
      </c>
      <c r="AA130" s="2" t="str">
        <f>+('3 Planilla Preadjudicación OTIC'!AA130)</f>
        <v>SI</v>
      </c>
      <c r="AB130" s="4" t="str">
        <f>+('3 Planilla Preadjudicación OTIC'!AB130)</f>
        <v>SE AJUSTA A PLAN FORMATIVO</v>
      </c>
      <c r="AC130" s="4" t="str">
        <f>+('3 Planilla Preadjudicación OTIC'!AC130)</f>
        <v>PERSONAS CON DISCAPACIDAD MAYORES DE 18 AÑOS, SIN TRABAJO FORMAL Y PERTENECIENTES A LA POBLACIÓN MÁS VULNERABLE SEGÚN RSH. QUE RESIDEN EN LA REGION METROPOLITANA Y CUENTAN CON EDUCACION MEDIA COMPLETA PREFERENTEMENTE</v>
      </c>
      <c r="AD130" s="2" t="str">
        <f>+('3 Planilla Preadjudicación OTIC'!AD130)</f>
        <v>NO</v>
      </c>
      <c r="AE130" s="4">
        <f>+('3 Planilla Preadjudicación OTIC'!AE130)</f>
        <v>0</v>
      </c>
      <c r="AF130" s="2" t="str">
        <f>+('3 Planilla Preadjudicación OTIC'!AF130)</f>
        <v>CERRADA</v>
      </c>
      <c r="AG130" s="2">
        <f>+('3 Planilla Preadjudicación OTIC'!AG130)</f>
        <v>63</v>
      </c>
      <c r="AH130" s="2">
        <f>+('3 Planilla Preadjudicación OTIC'!AH130)</f>
        <v>3</v>
      </c>
      <c r="AI130" s="135" t="str">
        <f>+('3 Planilla Preadjudicación OTIC'!AI130)</f>
        <v>77476826-2</v>
      </c>
      <c r="AJ130" s="4" t="str">
        <f>+('3 Planilla Preadjudicación OTIC'!AJ130)</f>
        <v>AUSO CAPACITACIONES SPA</v>
      </c>
      <c r="AK130" s="2">
        <f>+('3 Planilla Preadjudicación OTIC'!AK130)</f>
        <v>252</v>
      </c>
      <c r="AL130" s="2">
        <f>+('3 Planilla Preadjudicación OTIC'!AL130)</f>
        <v>63</v>
      </c>
      <c r="AM130" s="12">
        <f>+('3 Planilla Preadjudicación OTIC'!AM130)</f>
        <v>5900</v>
      </c>
      <c r="AN130" s="12">
        <f>+('3 Planilla Preadjudicación OTIC'!AN130)</f>
        <v>70000</v>
      </c>
      <c r="AO130" s="12">
        <f>+('3 Planilla Preadjudicación OTIC'!AO130)</f>
        <v>0</v>
      </c>
      <c r="AP130" s="12">
        <f>+('3 Planilla Preadjudicación OTIC'!AP130)</f>
        <v>14868000</v>
      </c>
      <c r="AQ130" s="12">
        <f>+('3 Planilla Preadjudicación OTIC'!AQ130)</f>
        <v>2520000</v>
      </c>
      <c r="AR130" s="12">
        <f>+('3 Planilla Preadjudicación OTIC'!AR130)</f>
        <v>700000</v>
      </c>
      <c r="AS130" s="12">
        <f>+('3 Planilla Preadjudicación OTIC'!AS130)</f>
        <v>0</v>
      </c>
      <c r="AT130" s="12">
        <f>+('3 Planilla Preadjudicación OTIC'!AT130)</f>
        <v>0</v>
      </c>
      <c r="AU130" s="12">
        <f>+('3 Planilla Preadjudicación OTIC'!AU130)</f>
        <v>18088000</v>
      </c>
      <c r="AV130" s="2" t="str">
        <f>+('3 Planilla Preadjudicación OTIC'!AV130)</f>
        <v>NO</v>
      </c>
      <c r="AW130" s="4" t="str">
        <f>+('3 Planilla Preadjudicación OTIC'!AW130)</f>
        <v>NUMERAL 6.1.2. ÍTEM 5 - EL VALOR HORA ALUMNO NO SE ENCUENTRA EN EL RANGO DE TRAMO DEFINIDO PARA EL CURSO</v>
      </c>
      <c r="AX130" s="2">
        <f>+('3 Planilla Preadjudicación OTIC'!AX130)</f>
        <v>0</v>
      </c>
      <c r="AY130" s="2">
        <f>+('3 Planilla Preadjudicación OTIC'!AY130)</f>
        <v>0</v>
      </c>
      <c r="AZ130" s="2">
        <f>+('3 Planilla Preadjudicación OTIC'!AZ130)</f>
        <v>0</v>
      </c>
      <c r="BA130" s="2">
        <f>+('3 Planilla Preadjudicación OTIC'!BA130)</f>
        <v>0</v>
      </c>
      <c r="BB130" s="2">
        <f>+('3 Planilla Preadjudicación OTIC'!BB130)</f>
        <v>0</v>
      </c>
      <c r="BC130" s="2">
        <f>+('3 Planilla Preadjudicación OTIC'!BC130)</f>
        <v>0</v>
      </c>
      <c r="BD130" s="2">
        <f>+('3 Planilla Preadjudicación OTIC'!BD130)</f>
        <v>0</v>
      </c>
      <c r="BE130" s="2">
        <f>+('3 Planilla Preadjudicación OTIC'!BE130)</f>
        <v>0</v>
      </c>
      <c r="BF130" s="2">
        <f>+('3 Planilla Preadjudicación OTIC'!BF130)</f>
        <v>0</v>
      </c>
      <c r="BG130" s="2">
        <f>+('3 Planilla Preadjudicación OTIC'!BG130)</f>
        <v>0</v>
      </c>
      <c r="BH130" s="2">
        <f>+('3 Planilla Preadjudicación OTIC'!BH130)</f>
        <v>0</v>
      </c>
      <c r="BI130" s="2">
        <f>+('3 Planilla Preadjudicación OTIC'!BI130)</f>
        <v>0</v>
      </c>
      <c r="BJ130" s="2">
        <f>+('3 Planilla Preadjudicación OTIC'!BJ130)</f>
        <v>0</v>
      </c>
      <c r="BK130" s="2">
        <f>+('3 Planilla Preadjudicación OTIC'!BK130)</f>
        <v>0</v>
      </c>
      <c r="BL130" s="2">
        <f>+('3 Planilla Preadjudicación OTIC'!BL130)</f>
        <v>0</v>
      </c>
      <c r="BM130" s="104">
        <f>ROUND(('3 Planilla Preadjudicación OTIC'!BM130),1)</f>
        <v>0</v>
      </c>
      <c r="BN130" s="4" t="str">
        <f>+('3 Planilla Preadjudicación OTIC'!BN130)</f>
        <v>NO</v>
      </c>
      <c r="BO130" s="4">
        <f>+('3 Planilla Preadjudicación OTIC'!BO130)</f>
        <v>0</v>
      </c>
      <c r="BP130" s="4">
        <f>+('3 Planilla Preadjudicación OTIC'!BP130)</f>
        <v>0</v>
      </c>
      <c r="BQ130" s="4">
        <f>+('3 Planilla Preadjudicación OTIC'!BQ130)</f>
        <v>0</v>
      </c>
      <c r="BR130" s="4">
        <f>+('3 Planilla Preadjudicación OTIC'!BR130)</f>
        <v>0</v>
      </c>
      <c r="BS130" s="4">
        <f>+('3 Planilla Preadjudicación OTIC'!BS130)</f>
        <v>0</v>
      </c>
      <c r="BT130" s="4">
        <f>+('3 Planilla Preadjudicación OTIC'!BT130)</f>
        <v>0</v>
      </c>
      <c r="BU130" s="85">
        <f>IF(VLOOKUP(A130,'BD OFICIAL'!$A$1:$AL$2098,7,0)=D130,0,1)</f>
        <v>0</v>
      </c>
      <c r="BV130" s="85">
        <f>IF(VLOOKUP(A130,'BD OFICIAL'!$A$1:$AL$2098,11,0)=J130,0,1)</f>
        <v>0</v>
      </c>
      <c r="BW130" s="85">
        <f>IF(VLOOKUP(A130,'BD OFICIAL'!$A$1:$AL$2098,13,0)=L130,0,1)</f>
        <v>0</v>
      </c>
      <c r="BX130" s="2">
        <f>IF(VLOOKUP(A130,'BD OFICIAL'!$A$1:$AL$2098,16,0)=O130,0,1)</f>
        <v>0</v>
      </c>
      <c r="BY130" s="2">
        <f>IF(VLOOKUP(A130,'BD OFICIAL'!$A$1:$AL$2098,17,0)=P130,0,1)</f>
        <v>0</v>
      </c>
      <c r="BZ130" s="2">
        <f>IF(VLOOKUP(A130,'BD OFICIAL'!$A$1:$AL$2098,19,0)=R130,0,1)</f>
        <v>0</v>
      </c>
      <c r="CA130" s="2">
        <f>IF(VLOOKUP(A130,'BD OFICIAL'!$A$1:$AL$2098,21,0)=T130,0,1)</f>
        <v>0</v>
      </c>
      <c r="CB130" s="2">
        <f>IF(VLOOKUP(A130,'BD OFICIAL'!$A$1:$AL$2098,24,0)=AK130,0,1)</f>
        <v>0</v>
      </c>
      <c r="CC130" s="2">
        <f>IF(VLOOKUP(A130,'BD OFICIAL'!$A$1:$AL$2098,25,0)=X130,0,1)</f>
        <v>0</v>
      </c>
      <c r="CD130" s="2">
        <f>IF(VLOOKUP(A130,'BD OFICIAL'!$A$1:$AL$2098,26,0)=Y130,0,1)</f>
        <v>0</v>
      </c>
      <c r="CE130" s="2">
        <f>IF(VLOOKUP(A130,'BD OFICIAL'!$A$1:$AL$2098,27,0)=Z130,0,1)</f>
        <v>0</v>
      </c>
      <c r="CF130" s="2">
        <f>IF(VLOOKUP(A130,'BD OFICIAL'!$A$1:$AL$2098,28,0)=AA130,0,1)</f>
        <v>0</v>
      </c>
      <c r="CG130" s="2">
        <f>IF(VLOOKUP(A130,'BD OFICIAL'!$A$1:$AL$2098,33,0)=AF130,0,1)</f>
        <v>0</v>
      </c>
      <c r="CH130" s="2">
        <f>IF(VLOOKUP(A130,'BD OFICIAL'!$A$1:$AL$2098,35,0)=AH130,0,1)</f>
        <v>0</v>
      </c>
      <c r="CI130" s="85">
        <f>IF(VLOOKUP(A130,'BD OFICIAL'!$A$1:$AL$2098,34,0)=AL130,0,1)</f>
        <v>0</v>
      </c>
      <c r="CJ130" s="12">
        <f>VLOOKUP(A130,'BD OFICIAL'!$A$1:$AM$2098,36,0)*AM130-AP130</f>
        <v>0</v>
      </c>
      <c r="CK130" s="85" t="str">
        <f t="shared" ref="CK130:CK193" si="88">IF(AND(AA130="SI",D130="EMERGENCIA"),"SHNOM",IF(AND(AA130="SI",D130="FONDOS REGIONALES"),"SHNOM",IF(AND(AA130="SI",D130="FONDOS CONCURSABLES"),"SHNOM",IF(AND(AA130="SI",D130="Mandato"),"SHMAN","SSH"))))</f>
        <v>SHMAN</v>
      </c>
      <c r="CL130" s="85" t="str">
        <f t="shared" ref="CL130:CL193" si="89">IF(J130="SIN PLAN FORMATIVO","NO","SI")</f>
        <v>SI</v>
      </c>
      <c r="CM130" s="85" t="str">
        <f t="shared" si="69"/>
        <v>NO</v>
      </c>
      <c r="CN130" s="31">
        <f t="shared" si="70"/>
        <v>0</v>
      </c>
      <c r="CO130" s="31">
        <f t="shared" ref="CO130:CO193" si="90">IF(AND(AH130=1,AND(AM130&gt;=4130,AM130&lt;=5074)),0,IF(AND(AH130=2,AND(AM130&gt;=5075,AM130&lt;=6372)),0,IF(AND(AH130=3,AND(AM130&gt;=6373,AM130&lt;=7434)),0,1)))</f>
        <v>1</v>
      </c>
      <c r="CP130" s="31">
        <f t="shared" si="71"/>
        <v>0</v>
      </c>
      <c r="CQ130" s="31">
        <f>IF(Y130="NO",0,IF(Y130="SI",IF(VLOOKUP(A130,'BD OFICIAL'!$A:$AO,40,0)=AQ130,0,1)))</f>
        <v>0</v>
      </c>
      <c r="CR130" s="31">
        <f>IF(Z130="NO",0,IF(Z130="SI",IF(VLOOKUP(B130,'BD OFICIAL'!$A:$AO,41,0)=AS130,0,1)))</f>
        <v>0</v>
      </c>
      <c r="CS130" s="31">
        <f t="shared" ref="CS130:CS193" si="91">IF(AND(CK130="SHNOM",AN130=275000),0,IF(AND(CK130="SHMAN",AN130&lt;=275000),0,IF(AND(CK130="SSH",AN130=0),0,1)))</f>
        <v>0</v>
      </c>
      <c r="CT130" s="31">
        <f t="shared" ref="CT130:CT193" si="92">IF(T130*AN130=AR130,0,1)</f>
        <v>0</v>
      </c>
      <c r="CU130" s="31">
        <f>IF(VLOOKUP(A130,'BD OFICIAL'!$A$1:$AL$1056,31,0)="SI",IF(AT130&gt;0,0,1),IF(AT130=0,0,1))</f>
        <v>0</v>
      </c>
      <c r="CV130" s="31">
        <f t="shared" ref="CV130:CV193" si="93">IF(AO130*T130-AT130=0,0,1)</f>
        <v>0</v>
      </c>
      <c r="CW130" s="31">
        <f t="shared" si="72"/>
        <v>0</v>
      </c>
      <c r="CX130" s="85" t="str">
        <f t="shared" si="73"/>
        <v>NO</v>
      </c>
      <c r="CY130" s="31">
        <f t="shared" si="74"/>
        <v>0</v>
      </c>
      <c r="CZ130" s="85" t="str">
        <f>IF(ISERROR(VLOOKUP(AI130,EXPERIENCIA!$A$1:$C$2100,1,0)),"NO","SI")</f>
        <v>NO</v>
      </c>
      <c r="DA130" s="85" t="str">
        <f>IF(CX130="no","NO APLICA",IF(AX130=0,"ERROR NOTA",IF(AND(AX130&gt;1,CZ130="NO"),"ERROR NOTA",IF(AND(CZ130="NO",AX130=1),0,IF(VLOOKUP(AI130,EXPERIENCIA!$A$1:$C$2100,3,0)=AX130,0,"ERROR NOTA")))))</f>
        <v>NO APLICA</v>
      </c>
      <c r="DB130" s="85" t="str">
        <f>IF(ISERROR(VLOOKUP(AI130,COMPORTAMIENTO!$A$1:$C$2100,1,0)),"NO","SI")</f>
        <v>NO</v>
      </c>
      <c r="DC130" s="85" t="str">
        <f>IF(CX130="NO","NO APLICA",IF(AY130=0,"ERROR NOTA",IF(AND(DB130="NO",AY130=7),0,IF(VLOOKUP(AI130,COMPORTAMIENTO!$A$2:$H$2100,8,0)=AY130,0,"ERROR NOTA"))))</f>
        <v>NO APLICA</v>
      </c>
      <c r="DD130" s="104" t="str">
        <f t="shared" si="75"/>
        <v>NO APLICA</v>
      </c>
      <c r="DE130" s="104" t="str">
        <f t="shared" si="76"/>
        <v>NO APLICA</v>
      </c>
      <c r="DF130" s="85" t="str">
        <f t="shared" ref="DF130:DF193" si="94">IF(J130="","NO",IF(J130="SIN PLAN FORMATIVO","NO",IF(J130=0,"NO","SI")))</f>
        <v>SI</v>
      </c>
      <c r="DG130" s="85">
        <f t="shared" si="77"/>
        <v>0</v>
      </c>
      <c r="DH130" s="85">
        <f t="shared" si="78"/>
        <v>0</v>
      </c>
      <c r="DI130" s="85" t="str">
        <f t="shared" si="79"/>
        <v>NO APLICA</v>
      </c>
      <c r="DJ130" s="12" t="str">
        <f t="shared" si="80"/>
        <v>NO APLICA</v>
      </c>
      <c r="DK130" s="7" t="str">
        <f t="shared" si="81"/>
        <v>NO APLICA</v>
      </c>
      <c r="DL130" s="12">
        <f t="shared" ref="DL130:DL193" si="95">+(AM130)</f>
        <v>5900</v>
      </c>
      <c r="DM130" s="12">
        <f>VLOOKUP(A130,'5 TD'!$A:$B,2,0)</f>
        <v>6373</v>
      </c>
      <c r="DN130" s="7" t="str">
        <f t="shared" ref="DN130:DN193" si="96">IF(CX130="SI",ROUND((DM130/AM130)*7,1),"NO APLICA")</f>
        <v>NO APLICA</v>
      </c>
      <c r="DO130" s="85" t="str">
        <f t="shared" si="82"/>
        <v>NO APLICA</v>
      </c>
      <c r="DP130" s="85" t="str">
        <f t="shared" si="83"/>
        <v>NO APLICA</v>
      </c>
      <c r="DQ130" s="7" t="str">
        <f t="shared" si="84"/>
        <v>NO APLICA</v>
      </c>
      <c r="DR130" s="85" t="str">
        <f t="shared" ref="DR130:DR193" si="97">IF(AND(DP130="APROBADO",DQ130=BM130),"APROBADO",IF(AND(DP130="APROBADO",DQ130&lt;&gt;BM130),"ERROR NOTA","NO APLICA"))</f>
        <v>NO APLICA</v>
      </c>
      <c r="DS130" s="2" t="str">
        <f>+('3 Planilla Preadjudicación OTIC'!BN130)</f>
        <v>NO</v>
      </c>
      <c r="DT130" s="2" t="str">
        <f>IF(DR130="APROBADO",VLOOKUP(A130,'5 TD'!$D$3:$E$270,2,0),"NO APLICA")</f>
        <v>NO APLICA</v>
      </c>
      <c r="DU130" s="2" t="str">
        <f t="shared" ref="DU130:DU193" si="98">IF(DT130="NO APLICA","NO APLICA",IF(DT130=DQ130,"SI","NO"))</f>
        <v>NO APLICA</v>
      </c>
      <c r="DV130" s="2" t="str">
        <f>IF(DU130="SI",VLOOKUP(A130,'5 TD'!$G$3:$H$270,2,0),"NO APLICA ")</f>
        <v xml:space="preserve">NO APLICA </v>
      </c>
      <c r="DW130" s="2" t="str">
        <f t="shared" ref="DW130:DW193" si="99">IF(DV130="NO APLICA","NO",IF(DV130=DJ130,"SI","NO"))</f>
        <v>NO</v>
      </c>
      <c r="DX130" s="2" t="str">
        <f>IF(DW130="SI",VLOOKUP(A130,'5 TD'!$J$4:$K$472,2,0),"NO APLICA")</f>
        <v>NO APLICA</v>
      </c>
      <c r="DY130" s="2" t="str">
        <f t="shared" ref="DY130:DY193" si="100">IF(DX130="NO APLICA","NO APLICA",IF(DX130=AY130,"SI","NO"))</f>
        <v>NO APLICA</v>
      </c>
      <c r="DZ130" s="7" t="str">
        <f>IF(DY130="SI",VLOOKUP(A130,'5 TD'!$M$4:$N$350,2,0),"NO APLICA")</f>
        <v>NO APLICA</v>
      </c>
      <c r="EA130" s="2" t="str">
        <f t="shared" ref="EA130:EA193" si="101">IF(DZ130="NO APLICA","NO APLICA",IF(DZ130=AX130,"SI","NO"))</f>
        <v>NO APLICA</v>
      </c>
      <c r="EB130" s="12" t="str">
        <f t="shared" ref="EB130:EB193" si="102">IF(EA130="SI",AM130,"")</f>
        <v/>
      </c>
      <c r="EC130" s="12" t="str">
        <f>IF(EA130="SI",VLOOKUP(A130,'5 TD'!$V$4:$W$479,2,0),"NO APLICA")</f>
        <v>NO APLICA</v>
      </c>
      <c r="ED130" s="2" t="str">
        <f t="shared" si="85"/>
        <v>NO</v>
      </c>
      <c r="EE130" s="79" t="str">
        <f>IF(ED130="SI",VLOOKUP(AI130,COMPORTAMIENTO!$A$1:$H$2100,7,0),"NO APLICA")</f>
        <v>NO APLICA</v>
      </c>
      <c r="EF130" s="12" t="str">
        <f>IF(ED130="SI",VLOOKUP(A130,'5 TD'!$P$2:$Q$479,2,0),"NO APLICA")</f>
        <v>NO APLICA</v>
      </c>
      <c r="EG130" s="2" t="str">
        <f t="shared" si="86"/>
        <v>NO</v>
      </c>
      <c r="EH130" s="2">
        <f>IF(CZ130="no",0,VLOOKUP(AI130,EXPERIENCIA!$A$1:$C$2100,2,0))</f>
        <v>0</v>
      </c>
      <c r="EI130" s="2">
        <f>IF(CZ130="si",VLOOKUP(A130,'5 TD'!$S$3:$T$2103,2,0),0)</f>
        <v>0</v>
      </c>
      <c r="EJ130" s="2" t="str">
        <f t="shared" si="87"/>
        <v>SI</v>
      </c>
      <c r="EK130" s="2">
        <f>+('3 Planilla Preadjudicación OTIC'!BU130)</f>
        <v>0</v>
      </c>
      <c r="EL130" s="3"/>
      <c r="EM130" s="3"/>
      <c r="EN130" s="3"/>
      <c r="EQ130" s="86"/>
    </row>
    <row r="131" spans="1:147" ht="15" customHeight="1" x14ac:dyDescent="0.3">
      <c r="A131" s="2">
        <f>+('3 Planilla Preadjudicación OTIC'!A131)</f>
        <v>14298</v>
      </c>
      <c r="B131" s="2" t="str">
        <f>+('3 Planilla Preadjudicación OTIC'!B131)</f>
        <v>65181652-1</v>
      </c>
      <c r="C131" s="4">
        <f>+('3 Planilla Preadjudicación OTIC'!E131)</f>
        <v>2025</v>
      </c>
      <c r="D131" s="4" t="str">
        <f>+('3 Planilla Preadjudicación OTIC'!F131)</f>
        <v>MANDATO</v>
      </c>
      <c r="E131" s="4" t="str">
        <f>+('3 Planilla Preadjudicación OTIC'!G131)</f>
        <v>65073010-0</v>
      </c>
      <c r="F131" s="4" t="str">
        <f>+('3 Planilla Preadjudicación OTIC'!H131)</f>
        <v>CORPORACIÓN DE EDUCACIÓN Y SALUD PARA EL SÍNDROME DE DOWN, EDUDOWN</v>
      </c>
      <c r="G131" s="4"/>
      <c r="H131" s="4"/>
      <c r="I131" s="4" t="str">
        <f>+('3 Planilla Preadjudicación OTIC'!I131)</f>
        <v>CAPACITACIÓN LABORAL PARA EL TRABAJO</v>
      </c>
      <c r="J131" s="4" t="str">
        <f>+('3 Planilla Preadjudicación OTIC'!J131)</f>
        <v>SIN PLAN FORMATIVO</v>
      </c>
      <c r="K131" s="4" t="str">
        <f>+('3 Planilla Preadjudicación OTIC'!K131)</f>
        <v>PLANIFICACIÓN DEL PROYECTO OCUPACIONAL</v>
      </c>
      <c r="L131" s="4" t="str">
        <f>+('3 Planilla Preadjudicación OTIC'!L131)</f>
        <v>PF0920</v>
      </c>
      <c r="M131" s="2">
        <f>+('3 Planilla Preadjudicación OTIC'!M131)</f>
        <v>13</v>
      </c>
      <c r="N131" s="4" t="str">
        <f>+('3 Planilla Preadjudicación OTIC'!N131)</f>
        <v>METROPOLITANA</v>
      </c>
      <c r="O131" s="4" t="str">
        <f>+('3 Planilla Preadjudicación OTIC'!O131)</f>
        <v>SAN BERNARDO</v>
      </c>
      <c r="P131" s="4" t="str">
        <f>+('3 Planilla Preadjudicación OTIC'!P131)</f>
        <v>PERSONAS DE 18 AÑOS O MÁS, EN SITUACIÓN DE DISCAPACIDAD.</v>
      </c>
      <c r="Q131" s="4" t="str">
        <f>+('3 Planilla Preadjudicación OTIC'!Q131)</f>
        <v>PRESENCIAL</v>
      </c>
      <c r="R131" s="4" t="str">
        <f>+('3 Planilla Preadjudicación OTIC'!R131)</f>
        <v>DEPENDIENTE</v>
      </c>
      <c r="S131" s="4">
        <f>+('3 Planilla Preadjudicación OTIC'!S131)</f>
        <v>48</v>
      </c>
      <c r="T131" s="2">
        <f>+('3 Planilla Preadjudicación OTIC'!T131)</f>
        <v>15</v>
      </c>
      <c r="U131" s="2">
        <f>+('3 Planilla Preadjudicación OTIC'!U131)</f>
        <v>0</v>
      </c>
      <c r="V131" s="2">
        <f>+('3 Planilla Preadjudicación OTIC'!V131)</f>
        <v>12</v>
      </c>
      <c r="W131" s="2">
        <f>+('3 Planilla Preadjudicación OTIC'!W131)</f>
        <v>192</v>
      </c>
      <c r="X131" s="2">
        <f>+('3 Planilla Preadjudicación OTIC'!X131)</f>
        <v>4</v>
      </c>
      <c r="Y131" s="2" t="str">
        <f>+('3 Planilla Preadjudicación OTIC'!Y131)</f>
        <v>SI</v>
      </c>
      <c r="Z131" s="2" t="str">
        <f>+('3 Planilla Preadjudicación OTIC'!Z131)</f>
        <v>NO</v>
      </c>
      <c r="AA131" s="2" t="str">
        <f>+('3 Planilla Preadjudicación OTIC'!AA131)</f>
        <v>NO</v>
      </c>
      <c r="AB131" s="4" t="str">
        <f>+('3 Planilla Preadjudicación OTIC'!AB131)</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131" s="4" t="str">
        <f>+('3 Planilla Preadjudicación OTIC'!AC131)</f>
        <v>PERSONAS EN SITUACIÓN DE DISCAPACIDAD, DE 18 AÑOS O MÁS, QUE SE ATIENDEN EN EDUDOWN, HOMBRES Y MUJERES, QUE TIENEN O NO EXPERIENCIA LABORAL, RESIDENTES DE LA REGIÓN METROPOLITANA Y QUE BUSCAN CON LA CAPACITACIÓN INSERTARSE AL MUNDO LABORAL.</v>
      </c>
      <c r="AD131" s="2" t="str">
        <f>+('3 Planilla Preadjudicación OTIC'!AD131)</f>
        <v>NO</v>
      </c>
      <c r="AE131" s="4">
        <f>+('3 Planilla Preadjudicación OTIC'!AE131)</f>
        <v>0</v>
      </c>
      <c r="AF131" s="2" t="str">
        <f>+('3 Planilla Preadjudicación OTIC'!AF131)</f>
        <v>CERRADA</v>
      </c>
      <c r="AG131" s="2">
        <f>+('3 Planilla Preadjudicación OTIC'!AG131)</f>
        <v>48</v>
      </c>
      <c r="AH131" s="2">
        <f>+('3 Planilla Preadjudicación OTIC'!AH131)</f>
        <v>1</v>
      </c>
      <c r="AI131" s="135" t="str">
        <f>+('3 Planilla Preadjudicación OTIC'!AI131)</f>
        <v>76423368-9</v>
      </c>
      <c r="AJ131" s="4" t="str">
        <f>+('3 Planilla Preadjudicación OTIC'!AJ131)</f>
        <v>Formación y Capacitación Descubreme SpA</v>
      </c>
      <c r="AK131" s="2">
        <f>+('3 Planilla Preadjudicación OTIC'!AK131)</f>
        <v>192</v>
      </c>
      <c r="AL131" s="2">
        <f>+('3 Planilla Preadjudicación OTIC'!AL131)</f>
        <v>48</v>
      </c>
      <c r="AM131" s="12">
        <f>+('3 Planilla Preadjudicación OTIC'!AM131)</f>
        <v>4130</v>
      </c>
      <c r="AN131" s="12">
        <f>+('3 Planilla Preadjudicación OTIC'!AN131)</f>
        <v>0</v>
      </c>
      <c r="AO131" s="12">
        <f>+('3 Planilla Preadjudicación OTIC'!AO131)</f>
        <v>0</v>
      </c>
      <c r="AP131" s="12">
        <f>+('3 Planilla Preadjudicación OTIC'!AP131)</f>
        <v>11894400</v>
      </c>
      <c r="AQ131" s="12">
        <f>+('3 Planilla Preadjudicación OTIC'!AQ131)</f>
        <v>2880000</v>
      </c>
      <c r="AR131" s="12">
        <f>+('3 Planilla Preadjudicación OTIC'!AR131)</f>
        <v>0</v>
      </c>
      <c r="AS131" s="12">
        <f>+('3 Planilla Preadjudicación OTIC'!AS131)</f>
        <v>0</v>
      </c>
      <c r="AT131" s="12">
        <f>+('3 Planilla Preadjudicación OTIC'!AT131)</f>
        <v>0</v>
      </c>
      <c r="AU131" s="12">
        <f>+('3 Planilla Preadjudicación OTIC'!AU131)</f>
        <v>14774400</v>
      </c>
      <c r="AV131" s="2" t="str">
        <f>+('3 Planilla Preadjudicación OTIC'!AV131)</f>
        <v>SI</v>
      </c>
      <c r="AW131" s="4">
        <f>+('3 Planilla Preadjudicación OTIC'!AW131)</f>
        <v>0</v>
      </c>
      <c r="AX131" s="2">
        <f>+('3 Planilla Preadjudicación OTIC'!AX131)</f>
        <v>1</v>
      </c>
      <c r="AY131" s="2">
        <f>+('3 Planilla Preadjudicación OTIC'!AY131)</f>
        <v>7</v>
      </c>
      <c r="AZ131" s="2">
        <f>+('3 Planilla Preadjudicación OTIC'!AZ131)</f>
        <v>7</v>
      </c>
      <c r="BA131" s="2">
        <f>+('3 Planilla Preadjudicación OTIC'!BA131)</f>
        <v>7</v>
      </c>
      <c r="BB131" s="2">
        <f>+('3 Planilla Preadjudicación OTIC'!BB131)</f>
        <v>7</v>
      </c>
      <c r="BC131" s="2">
        <f>+('3 Planilla Preadjudicación OTIC'!BC131)</f>
        <v>7</v>
      </c>
      <c r="BD131" s="2">
        <f>+('3 Planilla Preadjudicación OTIC'!BD131)</f>
        <v>7</v>
      </c>
      <c r="BE131" s="2">
        <f>+('3 Planilla Preadjudicación OTIC'!BE131)</f>
        <v>7</v>
      </c>
      <c r="BF131" s="2">
        <f>+('3 Planilla Preadjudicación OTIC'!BF131)</f>
        <v>7</v>
      </c>
      <c r="BG131" s="2">
        <f>+('3 Planilla Preadjudicación OTIC'!BG131)</f>
        <v>7</v>
      </c>
      <c r="BH131" s="2">
        <f>+('3 Planilla Preadjudicación OTIC'!BH131)</f>
        <v>7</v>
      </c>
      <c r="BI131" s="2">
        <f>+('3 Planilla Preadjudicación OTIC'!BI131)</f>
        <v>7</v>
      </c>
      <c r="BJ131" s="2">
        <f>+('3 Planilla Preadjudicación OTIC'!BJ131)</f>
        <v>7</v>
      </c>
      <c r="BK131" s="2">
        <f>+('3 Planilla Preadjudicación OTIC'!BK131)</f>
        <v>7</v>
      </c>
      <c r="BL131" s="2">
        <f>+('3 Planilla Preadjudicación OTIC'!BL131)</f>
        <v>7</v>
      </c>
      <c r="BM131" s="104">
        <f>ROUND(('3 Planilla Preadjudicación OTIC'!BM131),1)</f>
        <v>6.4</v>
      </c>
      <c r="BN131" s="4" t="str">
        <f>+('3 Planilla Preadjudicación OTIC'!BN131)</f>
        <v>NO</v>
      </c>
      <c r="BO131" s="4">
        <f>+('3 Planilla Preadjudicación OTIC'!BO131)</f>
        <v>0</v>
      </c>
      <c r="BP131" s="4">
        <f>+('3 Planilla Preadjudicación OTIC'!BP131)</f>
        <v>0</v>
      </c>
      <c r="BQ131" s="4">
        <f>+('3 Planilla Preadjudicación OTIC'!BQ131)</f>
        <v>0</v>
      </c>
      <c r="BR131" s="4">
        <f>+('3 Planilla Preadjudicación OTIC'!BR131)</f>
        <v>0</v>
      </c>
      <c r="BS131" s="4">
        <f>+('3 Planilla Preadjudicación OTIC'!BS131)</f>
        <v>0</v>
      </c>
      <c r="BT131" s="4">
        <f>+('3 Planilla Preadjudicación OTIC'!BT131)</f>
        <v>0</v>
      </c>
      <c r="BU131" s="85">
        <f>IF(VLOOKUP(A131,'BD OFICIAL'!$A$1:$AL$2098,7,0)=D131,0,1)</f>
        <v>0</v>
      </c>
      <c r="BV131" s="85">
        <f>IF(VLOOKUP(A131,'BD OFICIAL'!$A$1:$AL$2098,11,0)=J131,0,1)</f>
        <v>0</v>
      </c>
      <c r="BW131" s="85">
        <f>IF(VLOOKUP(A131,'BD OFICIAL'!$A$1:$AL$2098,13,0)=L131,0,1)</f>
        <v>0</v>
      </c>
      <c r="BX131" s="2">
        <f>IF(VLOOKUP(A131,'BD OFICIAL'!$A$1:$AL$2098,16,0)=O131,0,1)</f>
        <v>0</v>
      </c>
      <c r="BY131" s="2">
        <f>IF(VLOOKUP(A131,'BD OFICIAL'!$A$1:$AL$2098,17,0)=P131,0,1)</f>
        <v>0</v>
      </c>
      <c r="BZ131" s="2">
        <f>IF(VLOOKUP(A131,'BD OFICIAL'!$A$1:$AL$2098,19,0)=R131,0,1)</f>
        <v>0</v>
      </c>
      <c r="CA131" s="2">
        <f>IF(VLOOKUP(A131,'BD OFICIAL'!$A$1:$AL$2098,21,0)=T131,0,1)</f>
        <v>0</v>
      </c>
      <c r="CB131" s="2">
        <f>IF(VLOOKUP(A131,'BD OFICIAL'!$A$1:$AL$2098,24,0)=AK131,0,1)</f>
        <v>0</v>
      </c>
      <c r="CC131" s="2">
        <f>IF(VLOOKUP(A131,'BD OFICIAL'!$A$1:$AL$2098,25,0)=X131,0,1)</f>
        <v>0</v>
      </c>
      <c r="CD131" s="2">
        <f>IF(VLOOKUP(A131,'BD OFICIAL'!$A$1:$AL$2098,26,0)=Y131,0,1)</f>
        <v>0</v>
      </c>
      <c r="CE131" s="2">
        <f>IF(VLOOKUP(A131,'BD OFICIAL'!$A$1:$AL$2098,27,0)=Z131,0,1)</f>
        <v>0</v>
      </c>
      <c r="CF131" s="2">
        <f>IF(VLOOKUP(A131,'BD OFICIAL'!$A$1:$AL$2098,28,0)=AA131,0,1)</f>
        <v>0</v>
      </c>
      <c r="CG131" s="2">
        <f>IF(VLOOKUP(A131,'BD OFICIAL'!$A$1:$AL$2098,33,0)=AF131,0,1)</f>
        <v>0</v>
      </c>
      <c r="CH131" s="2">
        <f>IF(VLOOKUP(A131,'BD OFICIAL'!$A$1:$AL$2098,35,0)=AH131,0,1)</f>
        <v>0</v>
      </c>
      <c r="CI131" s="85">
        <f>IF(VLOOKUP(A131,'BD OFICIAL'!$A$1:$AL$2098,34,0)=AL131,0,1)</f>
        <v>0</v>
      </c>
      <c r="CJ131" s="12">
        <f>VLOOKUP(A131,'BD OFICIAL'!$A$1:$AM$2098,36,0)*AM131-AP131</f>
        <v>0</v>
      </c>
      <c r="CK131" s="85" t="str">
        <f t="shared" si="88"/>
        <v>SSH</v>
      </c>
      <c r="CL131" s="85" t="str">
        <f t="shared" si="89"/>
        <v>NO</v>
      </c>
      <c r="CM131" s="85" t="str">
        <f t="shared" si="69"/>
        <v>SI</v>
      </c>
      <c r="CN131" s="31">
        <f t="shared" si="70"/>
        <v>0</v>
      </c>
      <c r="CO131" s="31">
        <f t="shared" si="90"/>
        <v>0</v>
      </c>
      <c r="CP131" s="31">
        <f t="shared" si="71"/>
        <v>0</v>
      </c>
      <c r="CQ131" s="31">
        <f>IF(Y131="NO",0,IF(Y131="SI",IF(VLOOKUP(A131,'BD OFICIAL'!$A:$AO,40,0)=AQ131,0,1)))</f>
        <v>0</v>
      </c>
      <c r="CR131" s="31">
        <f>IF(Z131="NO",0,IF(Z131="SI",IF(VLOOKUP(B131,'BD OFICIAL'!$A:$AO,41,0)=AS131,0,1)))</f>
        <v>0</v>
      </c>
      <c r="CS131" s="31">
        <f t="shared" si="91"/>
        <v>0</v>
      </c>
      <c r="CT131" s="31">
        <f t="shared" si="92"/>
        <v>0</v>
      </c>
      <c r="CU131" s="31">
        <f>IF(VLOOKUP(A131,'BD OFICIAL'!$A$1:$AL$1056,31,0)="SI",IF(AT131&gt;0,0,1),IF(AT131=0,0,1))</f>
        <v>0</v>
      </c>
      <c r="CV131" s="31">
        <f t="shared" si="93"/>
        <v>0</v>
      </c>
      <c r="CW131" s="31">
        <f t="shared" si="72"/>
        <v>0</v>
      </c>
      <c r="CX131" s="85" t="str">
        <f t="shared" si="73"/>
        <v>SI</v>
      </c>
      <c r="CY131" s="31">
        <f t="shared" si="74"/>
        <v>0</v>
      </c>
      <c r="CZ131" s="85" t="str">
        <f>IF(ISERROR(VLOOKUP(AI131,EXPERIENCIA!$A$1:$C$2100,1,0)),"NO","SI")</f>
        <v>SI</v>
      </c>
      <c r="DA131" s="85">
        <f>IF(CX131="no","NO APLICA",IF(AX131=0,"ERROR NOTA",IF(AND(AX131&gt;1,CZ131="NO"),"ERROR NOTA",IF(AND(CZ131="NO",AX131=1),0,IF(VLOOKUP(AI131,EXPERIENCIA!$A$1:$C$2100,3,0)=AX131,0,"ERROR NOTA")))))</f>
        <v>0</v>
      </c>
      <c r="DB131" s="85" t="str">
        <f>IF(ISERROR(VLOOKUP(AI131,COMPORTAMIENTO!$A$1:$C$2100,1,0)),"NO","SI")</f>
        <v>SI</v>
      </c>
      <c r="DC131" s="85">
        <f>IF(CX131="NO","NO APLICA",IF(AY131=0,"ERROR NOTA",IF(AND(DB131="NO",AY131=7),0,IF(VLOOKUP(AI131,COMPORTAMIENTO!$A$2:$H$2100,8,0)=AY131,0,"ERROR NOTA"))))</f>
        <v>0</v>
      </c>
      <c r="DD131" s="104">
        <f t="shared" si="75"/>
        <v>0.1</v>
      </c>
      <c r="DE131" s="104">
        <f t="shared" si="76"/>
        <v>0.70000000000000007</v>
      </c>
      <c r="DF131" s="85" t="str">
        <f t="shared" si="94"/>
        <v>NO</v>
      </c>
      <c r="DG131" s="85">
        <f t="shared" si="77"/>
        <v>7</v>
      </c>
      <c r="DH131" s="85">
        <f t="shared" si="78"/>
        <v>7</v>
      </c>
      <c r="DI131" s="85">
        <f t="shared" si="79"/>
        <v>7</v>
      </c>
      <c r="DJ131" s="12">
        <f t="shared" si="80"/>
        <v>7.0000000000000009</v>
      </c>
      <c r="DK131" s="7">
        <f t="shared" si="81"/>
        <v>7.0000000000000009</v>
      </c>
      <c r="DL131" s="12">
        <f t="shared" si="95"/>
        <v>4130</v>
      </c>
      <c r="DM131" s="12">
        <f>VLOOKUP(A131,'5 TD'!$A:$B,2,0)</f>
        <v>4130</v>
      </c>
      <c r="DN131" s="7">
        <f t="shared" si="96"/>
        <v>7</v>
      </c>
      <c r="DO131" s="85" t="str">
        <f t="shared" si="82"/>
        <v>APROBADO</v>
      </c>
      <c r="DP131" s="85" t="str">
        <f t="shared" si="83"/>
        <v>APROBADO</v>
      </c>
      <c r="DQ131" s="7">
        <f t="shared" si="84"/>
        <v>6.4</v>
      </c>
      <c r="DR131" s="85" t="str">
        <f t="shared" si="97"/>
        <v>APROBADO</v>
      </c>
      <c r="DS131" s="2" t="str">
        <f>+('3 Planilla Preadjudicación OTIC'!BN131)</f>
        <v>NO</v>
      </c>
      <c r="DT131" s="2">
        <f>IF(DR131="APROBADO",VLOOKUP(A131,'5 TD'!$D$3:$E$270,2,0),"NO APLICA")</f>
        <v>6.8</v>
      </c>
      <c r="DU131" s="2" t="str">
        <f t="shared" si="98"/>
        <v>NO</v>
      </c>
      <c r="DV131" s="2" t="str">
        <f>IF(DU131="SI",VLOOKUP(A131,'5 TD'!$G$3:$H$270,2,0),"NO APLICA ")</f>
        <v xml:space="preserve">NO APLICA </v>
      </c>
      <c r="DW131" s="2" t="str">
        <f t="shared" si="99"/>
        <v>NO</v>
      </c>
      <c r="DX131" s="2" t="str">
        <f>IF(DW131="SI",VLOOKUP(A131,'5 TD'!$J$4:$K$472,2,0),"NO APLICA")</f>
        <v>NO APLICA</v>
      </c>
      <c r="DY131" s="2" t="str">
        <f t="shared" si="100"/>
        <v>NO APLICA</v>
      </c>
      <c r="DZ131" s="7" t="str">
        <f>IF(DY131="SI",VLOOKUP(A131,'5 TD'!$M$4:$N$350,2,0),"NO APLICA")</f>
        <v>NO APLICA</v>
      </c>
      <c r="EA131" s="2" t="str">
        <f t="shared" si="101"/>
        <v>NO APLICA</v>
      </c>
      <c r="EB131" s="12" t="str">
        <f t="shared" si="102"/>
        <v/>
      </c>
      <c r="EC131" s="12" t="str">
        <f>IF(EA131="SI",VLOOKUP(A131,'5 TD'!$V$4:$W$479,2,0),"NO APLICA")</f>
        <v>NO APLICA</v>
      </c>
      <c r="ED131" s="2" t="str">
        <f t="shared" si="85"/>
        <v>NO</v>
      </c>
      <c r="EE131" s="79" t="str">
        <f>IF(ED131="SI",VLOOKUP(AI131,COMPORTAMIENTO!$A$1:$H$2100,7,0),"NO APLICA")</f>
        <v>NO APLICA</v>
      </c>
      <c r="EF131" s="12" t="str">
        <f>IF(ED131="SI",VLOOKUP(A131,'5 TD'!$P$2:$Q$479,2,0),"NO APLICA")</f>
        <v>NO APLICA</v>
      </c>
      <c r="EG131" s="2" t="str">
        <f t="shared" si="86"/>
        <v>NO</v>
      </c>
      <c r="EH131" s="2">
        <f>IF(CZ131="no",0,VLOOKUP(AI131,EXPERIENCIA!$A$1:$C$2100,2,0))</f>
        <v>1</v>
      </c>
      <c r="EI131" s="2">
        <f>IF(CZ131="si",VLOOKUP(A131,'5 TD'!$S$3:$T$2103,2,0),0)</f>
        <v>52</v>
      </c>
      <c r="EJ131" s="2" t="str">
        <f t="shared" si="87"/>
        <v>NO</v>
      </c>
      <c r="EK131" s="2">
        <f>+('3 Planilla Preadjudicación OTIC'!BU131)</f>
        <v>0</v>
      </c>
      <c r="EL131" s="4"/>
      <c r="EM131" s="3"/>
      <c r="EN131" s="3"/>
      <c r="EQ131" s="86"/>
    </row>
    <row r="132" spans="1:147" ht="15" customHeight="1" x14ac:dyDescent="0.3">
      <c r="A132" s="2">
        <f>+('3 Planilla Preadjudicación OTIC'!A132)</f>
        <v>14262</v>
      </c>
      <c r="B132" s="2" t="str">
        <f>+('3 Planilla Preadjudicación OTIC'!B132)</f>
        <v>65181652-1</v>
      </c>
      <c r="C132" s="4">
        <f>+('3 Planilla Preadjudicación OTIC'!E132)</f>
        <v>2025</v>
      </c>
      <c r="D132" s="4" t="str">
        <f>+('3 Planilla Preadjudicación OTIC'!F132)</f>
        <v>MANDATO</v>
      </c>
      <c r="E132" s="4" t="str">
        <f>+('3 Planilla Preadjudicación OTIC'!G132)</f>
        <v>65073010-0</v>
      </c>
      <c r="F132" s="4" t="str">
        <f>+('3 Planilla Preadjudicación OTIC'!H132)</f>
        <v>CORPORACIÓN DE EDUCACIÓN Y SALUD PARA EL SÍNDROME DE DOWN, EDUDOWN</v>
      </c>
      <c r="G132" s="4"/>
      <c r="H132" s="4"/>
      <c r="I132" s="4" t="str">
        <f>+('3 Planilla Preadjudicación OTIC'!I132)</f>
        <v>COCINA INCLUSIVA CON APOYO</v>
      </c>
      <c r="J132" s="4" t="str">
        <f>+('3 Planilla Preadjudicación OTIC'!J132)</f>
        <v>SIN PLAN FORMATIVO</v>
      </c>
      <c r="K132" s="4" t="str">
        <f>+('3 Planilla Preadjudicación OTIC'!K132)</f>
        <v>TÉCNICAS PARA LA RESOLUCIÓN DE PROBLEMAS</v>
      </c>
      <c r="L132" s="4" t="str">
        <f>+('3 Planilla Preadjudicación OTIC'!L132)</f>
        <v>PF0922</v>
      </c>
      <c r="M132" s="2">
        <f>+('3 Planilla Preadjudicación OTIC'!M132)</f>
        <v>13</v>
      </c>
      <c r="N132" s="4" t="str">
        <f>+('3 Planilla Preadjudicación OTIC'!N132)</f>
        <v>METROPOLITANA</v>
      </c>
      <c r="O132" s="4" t="str">
        <f>+('3 Planilla Preadjudicación OTIC'!O132)</f>
        <v>SAN BERNARDO</v>
      </c>
      <c r="P132" s="4" t="str">
        <f>+('3 Planilla Preadjudicación OTIC'!P132)</f>
        <v>PERSONAS DE 18 AÑOS O MÁS, EN SITUACIÓN DE DISCAPACIDAD.</v>
      </c>
      <c r="Q132" s="4" t="str">
        <f>+('3 Planilla Preadjudicación OTIC'!Q132)</f>
        <v>PRESENCIAL</v>
      </c>
      <c r="R132" s="4" t="str">
        <f>+('3 Planilla Preadjudicación OTIC'!R132)</f>
        <v>DEPENDIENTE</v>
      </c>
      <c r="S132" s="4">
        <f>+('3 Planilla Preadjudicación OTIC'!S132)</f>
        <v>47</v>
      </c>
      <c r="T132" s="2">
        <f>+('3 Planilla Preadjudicación OTIC'!T132)</f>
        <v>15</v>
      </c>
      <c r="U132" s="2">
        <f>+('3 Planilla Preadjudicación OTIC'!U132)</f>
        <v>0</v>
      </c>
      <c r="V132" s="2">
        <f>+('3 Planilla Preadjudicación OTIC'!V132)</f>
        <v>8</v>
      </c>
      <c r="W132" s="2">
        <f>+('3 Planilla Preadjudicación OTIC'!W132)</f>
        <v>188</v>
      </c>
      <c r="X132" s="2">
        <f>+('3 Planilla Preadjudicación OTIC'!X132)</f>
        <v>4</v>
      </c>
      <c r="Y132" s="2" t="str">
        <f>+('3 Planilla Preadjudicación OTIC'!Y132)</f>
        <v>SI</v>
      </c>
      <c r="Z132" s="2" t="str">
        <f>+('3 Planilla Preadjudicación OTIC'!Z132)</f>
        <v>NO</v>
      </c>
      <c r="AA132" s="2" t="str">
        <f>+('3 Planilla Preadjudicación OTIC'!AA132)</f>
        <v>NO</v>
      </c>
      <c r="AB132" s="4" t="str">
        <f>+('3 Planilla Preadjudicación OTIC'!AB132)</f>
        <v>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v>
      </c>
      <c r="AC132" s="4" t="str">
        <f>+('3 Planilla Preadjudicación OTIC'!AC132)</f>
        <v>PERSONAS EN SITUACIÓN DE DISCAPACIDAD, DE 18 AÑOS O MÁS, QUE SE ATIENDEN EN EDUDOWN, HOMBRES Y MUJERES, QUE TIENEN O NO EXPERIENCIA LABORAL, RESIDENTES DE LA REGIÓN METROPOLITANA Y QUE BUSCAN CON LA CAPACITACIÓN INSERTARSE AL MUNDO LABORAL.</v>
      </c>
      <c r="AD132" s="2" t="str">
        <f>+('3 Planilla Preadjudicación OTIC'!AD132)</f>
        <v>NO</v>
      </c>
      <c r="AE132" s="4">
        <f>+('3 Planilla Preadjudicación OTIC'!AE132)</f>
        <v>0</v>
      </c>
      <c r="AF132" s="2" t="str">
        <f>+('3 Planilla Preadjudicación OTIC'!AF132)</f>
        <v>CERRADA</v>
      </c>
      <c r="AG132" s="2">
        <f>+('3 Planilla Preadjudicación OTIC'!AG132)</f>
        <v>47</v>
      </c>
      <c r="AH132" s="2">
        <f>+('3 Planilla Preadjudicación OTIC'!AH132)</f>
        <v>3</v>
      </c>
      <c r="AI132" s="135" t="str">
        <f>+('3 Planilla Preadjudicación OTIC'!AI132)</f>
        <v>76606610-0</v>
      </c>
      <c r="AJ132" s="4" t="str">
        <f>+('3 Planilla Preadjudicación OTIC'!AJ132)</f>
        <v>Centro de Capacitación Inforcap SPA</v>
      </c>
      <c r="AK132" s="2">
        <f>+('3 Planilla Preadjudicación OTIC'!AK132)</f>
        <v>188</v>
      </c>
      <c r="AL132" s="2">
        <f>+('3 Planilla Preadjudicación OTIC'!AL132)</f>
        <v>47</v>
      </c>
      <c r="AM132" s="12">
        <f>+('3 Planilla Preadjudicación OTIC'!AM132)</f>
        <v>6373</v>
      </c>
      <c r="AN132" s="12">
        <f>+('3 Planilla Preadjudicación OTIC'!AN132)</f>
        <v>0</v>
      </c>
      <c r="AO132" s="12">
        <f>+('3 Planilla Preadjudicación OTIC'!AO132)</f>
        <v>0</v>
      </c>
      <c r="AP132" s="12">
        <f>+('3 Planilla Preadjudicación OTIC'!AP132)</f>
        <v>17971860</v>
      </c>
      <c r="AQ132" s="12">
        <f>+('3 Planilla Preadjudicación OTIC'!AQ132)</f>
        <v>2820000</v>
      </c>
      <c r="AR132" s="12">
        <f>+('3 Planilla Preadjudicación OTIC'!AR132)</f>
        <v>0</v>
      </c>
      <c r="AS132" s="12">
        <f>+('3 Planilla Preadjudicación OTIC'!AS132)</f>
        <v>0</v>
      </c>
      <c r="AT132" s="12">
        <f>+('3 Planilla Preadjudicación OTIC'!AT132)</f>
        <v>0</v>
      </c>
      <c r="AU132" s="12">
        <f>+('3 Planilla Preadjudicación OTIC'!AU132)</f>
        <v>20791860</v>
      </c>
      <c r="AV132" s="2" t="str">
        <f>+('3 Planilla Preadjudicación OTIC'!AV132)</f>
        <v>SI</v>
      </c>
      <c r="AW132" s="4">
        <f>+('3 Planilla Preadjudicación OTIC'!AW132)</f>
        <v>0</v>
      </c>
      <c r="AX132" s="2">
        <f>+('3 Planilla Preadjudicación OTIC'!AX132)</f>
        <v>7</v>
      </c>
      <c r="AY132" s="2">
        <f>+('3 Planilla Preadjudicación OTIC'!AY132)</f>
        <v>7</v>
      </c>
      <c r="AZ132" s="2">
        <f>+('3 Planilla Preadjudicación OTIC'!AZ132)</f>
        <v>7</v>
      </c>
      <c r="BA132" s="2">
        <f>+('3 Planilla Preadjudicación OTIC'!BA132)</f>
        <v>7</v>
      </c>
      <c r="BB132" s="2">
        <f>+('3 Planilla Preadjudicación OTIC'!BB132)</f>
        <v>7</v>
      </c>
      <c r="BC132" s="2">
        <f>+('3 Planilla Preadjudicación OTIC'!BC132)</f>
        <v>7</v>
      </c>
      <c r="BD132" s="2">
        <f>+('3 Planilla Preadjudicación OTIC'!BD132)</f>
        <v>7</v>
      </c>
      <c r="BE132" s="2">
        <f>+('3 Planilla Preadjudicación OTIC'!BE132)</f>
        <v>7</v>
      </c>
      <c r="BF132" s="2">
        <f>+('3 Planilla Preadjudicación OTIC'!BF132)</f>
        <v>7</v>
      </c>
      <c r="BG132" s="2">
        <f>+('3 Planilla Preadjudicación OTIC'!BG132)</f>
        <v>7</v>
      </c>
      <c r="BH132" s="2">
        <f>+('3 Planilla Preadjudicación OTIC'!BH132)</f>
        <v>7</v>
      </c>
      <c r="BI132" s="2">
        <f>+('3 Planilla Preadjudicación OTIC'!BI132)</f>
        <v>7</v>
      </c>
      <c r="BJ132" s="2">
        <f>+('3 Planilla Preadjudicación OTIC'!BJ132)</f>
        <v>7</v>
      </c>
      <c r="BK132" s="2">
        <f>+('3 Planilla Preadjudicación OTIC'!BK132)</f>
        <v>7</v>
      </c>
      <c r="BL132" s="2">
        <f>+('3 Planilla Preadjudicación OTIC'!BL132)</f>
        <v>7</v>
      </c>
      <c r="BM132" s="104">
        <f>ROUND(('3 Planilla Preadjudicación OTIC'!BM132),1)</f>
        <v>7</v>
      </c>
      <c r="BN132" s="4" t="str">
        <f>+('3 Planilla Preadjudicación OTIC'!BN132)</f>
        <v>SI</v>
      </c>
      <c r="BO132" s="4" t="str">
        <f>+('3 Planilla Preadjudicación OTIC'!BO132)</f>
        <v>Pia fuentes corcoran</v>
      </c>
      <c r="BP132" s="4" t="str">
        <f>+('3 Planilla Preadjudicación OTIC'!BP132)</f>
        <v>pfuentescorcoran@gmail.com</v>
      </c>
      <c r="BQ132" s="4">
        <f>+('3 Planilla Preadjudicación OTIC'!BQ132)</f>
        <v>992196137</v>
      </c>
      <c r="BR132" s="4" t="str">
        <f>+('3 Planilla Preadjudicación OTIC'!BR132)</f>
        <v>AV. PORTALES 3200, COMUNA DE SAN BERNARDO, San Bernardo</v>
      </c>
      <c r="BS132" s="4" t="str">
        <f>+('3 Planilla Preadjudicación OTIC'!BS132)</f>
        <v>Desarrollar habilidades culinarias básicas en personas con discapacidad, promoviendo su autonomía y participación laboral en entornos gastronómicos inclusivos.</v>
      </c>
      <c r="BT132" s="4" t="str">
        <f>+('3 Planilla Preadjudicación OTIC'!BT132)</f>
        <v>Este curso entrega conocimientos sobre manipulación de alimentos, preparación de recetas simples y normas de higiene, adaptados a las necesidades de personas con apoyo. Se enfoca en fomentar la inclusión social y laboral a través de la cocina como espacio de aprendizaje y desarrollo personal.</v>
      </c>
      <c r="BU132" s="85">
        <f>IF(VLOOKUP(A132,'BD OFICIAL'!$A$1:$AL$2098,7,0)=D132,0,1)</f>
        <v>0</v>
      </c>
      <c r="BV132" s="85">
        <f>IF(VLOOKUP(A132,'BD OFICIAL'!$A$1:$AL$2098,11,0)=J132,0,1)</f>
        <v>0</v>
      </c>
      <c r="BW132" s="85">
        <f>IF(VLOOKUP(A132,'BD OFICIAL'!$A$1:$AL$2098,13,0)=L132,0,1)</f>
        <v>0</v>
      </c>
      <c r="BX132" s="2">
        <f>IF(VLOOKUP(A132,'BD OFICIAL'!$A$1:$AL$2098,16,0)=O132,0,1)</f>
        <v>0</v>
      </c>
      <c r="BY132" s="2">
        <f>IF(VLOOKUP(A132,'BD OFICIAL'!$A$1:$AL$2098,17,0)=P132,0,1)</f>
        <v>0</v>
      </c>
      <c r="BZ132" s="2">
        <f>IF(VLOOKUP(A132,'BD OFICIAL'!$A$1:$AL$2098,19,0)=R132,0,1)</f>
        <v>0</v>
      </c>
      <c r="CA132" s="2">
        <f>IF(VLOOKUP(A132,'BD OFICIAL'!$A$1:$AL$2098,21,0)=T132,0,1)</f>
        <v>0</v>
      </c>
      <c r="CB132" s="2">
        <f>IF(VLOOKUP(A132,'BD OFICIAL'!$A$1:$AL$2098,24,0)=AK132,0,1)</f>
        <v>0</v>
      </c>
      <c r="CC132" s="2">
        <f>IF(VLOOKUP(A132,'BD OFICIAL'!$A$1:$AL$2098,25,0)=X132,0,1)</f>
        <v>0</v>
      </c>
      <c r="CD132" s="2">
        <f>IF(VLOOKUP(A132,'BD OFICIAL'!$A$1:$AL$2098,26,0)=Y132,0,1)</f>
        <v>0</v>
      </c>
      <c r="CE132" s="2">
        <f>IF(VLOOKUP(A132,'BD OFICIAL'!$A$1:$AL$2098,27,0)=Z132,0,1)</f>
        <v>0</v>
      </c>
      <c r="CF132" s="2">
        <f>IF(VLOOKUP(A132,'BD OFICIAL'!$A$1:$AL$2098,28,0)=AA132,0,1)</f>
        <v>0</v>
      </c>
      <c r="CG132" s="2">
        <f>IF(VLOOKUP(A132,'BD OFICIAL'!$A$1:$AL$2098,33,0)=AF132,0,1)</f>
        <v>0</v>
      </c>
      <c r="CH132" s="2">
        <f>IF(VLOOKUP(A132,'BD OFICIAL'!$A$1:$AL$2098,35,0)=AH132,0,1)</f>
        <v>0</v>
      </c>
      <c r="CI132" s="85">
        <f>IF(VLOOKUP(A132,'BD OFICIAL'!$A$1:$AL$2098,34,0)=AL132,0,1)</f>
        <v>0</v>
      </c>
      <c r="CJ132" s="12">
        <f>VLOOKUP(A132,'BD OFICIAL'!$A$1:$AM$2098,36,0)*AM132-AP132</f>
        <v>0</v>
      </c>
      <c r="CK132" s="85" t="str">
        <f t="shared" si="88"/>
        <v>SSH</v>
      </c>
      <c r="CL132" s="85" t="str">
        <f t="shared" si="89"/>
        <v>NO</v>
      </c>
      <c r="CM132" s="85" t="str">
        <f t="shared" si="69"/>
        <v>SI</v>
      </c>
      <c r="CN132" s="31">
        <f t="shared" si="70"/>
        <v>0</v>
      </c>
      <c r="CO132" s="31">
        <f t="shared" si="90"/>
        <v>0</v>
      </c>
      <c r="CP132" s="31">
        <f t="shared" si="71"/>
        <v>0</v>
      </c>
      <c r="CQ132" s="31">
        <f>IF(Y132="NO",0,IF(Y132="SI",IF(VLOOKUP(A132,'BD OFICIAL'!$A:$AO,40,0)=AQ132,0,1)))</f>
        <v>0</v>
      </c>
      <c r="CR132" s="31">
        <f>IF(Z132="NO",0,IF(Z132="SI",IF(VLOOKUP(B132,'BD OFICIAL'!$A:$AO,41,0)=AS132,0,1)))</f>
        <v>0</v>
      </c>
      <c r="CS132" s="31">
        <f t="shared" si="91"/>
        <v>0</v>
      </c>
      <c r="CT132" s="31">
        <f t="shared" si="92"/>
        <v>0</v>
      </c>
      <c r="CU132" s="31">
        <f>IF(VLOOKUP(A132,'BD OFICIAL'!$A$1:$AL$1056,31,0)="SI",IF(AT132&gt;0,0,1),IF(AT132=0,0,1))</f>
        <v>0</v>
      </c>
      <c r="CV132" s="31">
        <f t="shared" si="93"/>
        <v>0</v>
      </c>
      <c r="CW132" s="31">
        <f t="shared" si="72"/>
        <v>0</v>
      </c>
      <c r="CX132" s="85" t="str">
        <f t="shared" si="73"/>
        <v>SI</v>
      </c>
      <c r="CY132" s="31">
        <f t="shared" si="74"/>
        <v>0</v>
      </c>
      <c r="CZ132" s="85" t="str">
        <f>IF(ISERROR(VLOOKUP(AI132,EXPERIENCIA!$A$1:$C$2100,1,0)),"NO","SI")</f>
        <v>SI</v>
      </c>
      <c r="DA132" s="85">
        <f>IF(CX132="no","NO APLICA",IF(AX132=0,"ERROR NOTA",IF(AND(AX132&gt;1,CZ132="NO"),"ERROR NOTA",IF(AND(CZ132="NO",AX132=1),0,IF(VLOOKUP(AI132,EXPERIENCIA!$A$1:$C$2100,3,0)=AX132,0,"ERROR NOTA")))))</f>
        <v>0</v>
      </c>
      <c r="DB132" s="85" t="str">
        <f>IF(ISERROR(VLOOKUP(AI132,COMPORTAMIENTO!$A$1:$C$2100,1,0)),"NO","SI")</f>
        <v>SI</v>
      </c>
      <c r="DC132" s="85">
        <f>IF(CX132="NO","NO APLICA",IF(AY132=0,"ERROR NOTA",IF(AND(DB132="NO",AY132=7),0,IF(VLOOKUP(AI132,COMPORTAMIENTO!$A$2:$H$2100,8,0)=AY132,0,"ERROR NOTA"))))</f>
        <v>0</v>
      </c>
      <c r="DD132" s="104">
        <f t="shared" si="75"/>
        <v>0.70000000000000007</v>
      </c>
      <c r="DE132" s="104">
        <f t="shared" si="76"/>
        <v>0.70000000000000007</v>
      </c>
      <c r="DF132" s="85" t="str">
        <f t="shared" si="94"/>
        <v>NO</v>
      </c>
      <c r="DG132" s="85">
        <f t="shared" si="77"/>
        <v>7</v>
      </c>
      <c r="DH132" s="85">
        <f t="shared" si="78"/>
        <v>7</v>
      </c>
      <c r="DI132" s="85">
        <f t="shared" si="79"/>
        <v>7</v>
      </c>
      <c r="DJ132" s="12">
        <f t="shared" si="80"/>
        <v>7.0000000000000009</v>
      </c>
      <c r="DK132" s="7">
        <f t="shared" si="81"/>
        <v>7.0000000000000009</v>
      </c>
      <c r="DL132" s="12">
        <f t="shared" si="95"/>
        <v>6373</v>
      </c>
      <c r="DM132" s="12">
        <f>VLOOKUP(A132,'5 TD'!$A:$B,2,0)</f>
        <v>6373</v>
      </c>
      <c r="DN132" s="7">
        <f t="shared" si="96"/>
        <v>7</v>
      </c>
      <c r="DO132" s="85" t="str">
        <f t="shared" si="82"/>
        <v>APROBADO</v>
      </c>
      <c r="DP132" s="85" t="str">
        <f t="shared" si="83"/>
        <v>APROBADO</v>
      </c>
      <c r="DQ132" s="7">
        <f t="shared" si="84"/>
        <v>7</v>
      </c>
      <c r="DR132" s="85" t="str">
        <f t="shared" si="97"/>
        <v>APROBADO</v>
      </c>
      <c r="DS132" s="2" t="str">
        <f>+('3 Planilla Preadjudicación OTIC'!BN132)</f>
        <v>SI</v>
      </c>
      <c r="DT132" s="2">
        <f>IF(DR132="APROBADO",VLOOKUP(A132,'5 TD'!$D$3:$E$270,2,0),"NO APLICA")</f>
        <v>7</v>
      </c>
      <c r="DU132" s="2" t="str">
        <f t="shared" si="98"/>
        <v>SI</v>
      </c>
      <c r="DV132" s="2">
        <f>IF(DU132="SI",VLOOKUP(A132,'5 TD'!$G$3:$H$270,2,0),"NO APLICA ")</f>
        <v>7.0000000000000009</v>
      </c>
      <c r="DW132" s="2" t="str">
        <f t="shared" si="99"/>
        <v>SI</v>
      </c>
      <c r="DX132" s="2">
        <f>IF(DW132="SI",VLOOKUP(A132,'5 TD'!$J$4:$K$472,2,0),"NO APLICA")</f>
        <v>7</v>
      </c>
      <c r="DY132" s="2" t="str">
        <f t="shared" si="100"/>
        <v>SI</v>
      </c>
      <c r="DZ132" s="7">
        <f>IF(DY132="SI",VLOOKUP(A132,'5 TD'!$M$4:$N$350,2,0),"NO APLICA")</f>
        <v>7</v>
      </c>
      <c r="EA132" s="2" t="str">
        <f t="shared" si="101"/>
        <v>SI</v>
      </c>
      <c r="EB132" s="12">
        <f t="shared" si="102"/>
        <v>6373</v>
      </c>
      <c r="EC132" s="12">
        <f>IF(EA132="SI",VLOOKUP(A132,'5 TD'!$V$4:$W$479,2,0),"NO APLICA")</f>
        <v>6373</v>
      </c>
      <c r="ED132" s="2" t="str">
        <f t="shared" si="85"/>
        <v>SI</v>
      </c>
      <c r="EE132" s="79">
        <f>IF(ED132="SI",VLOOKUP(AI132,COMPORTAMIENTO!$A$1:$H$2100,7,0),"NO APLICA")</f>
        <v>0.67164179104477606</v>
      </c>
      <c r="EF132" s="12">
        <f>IF(ED132="SI",VLOOKUP(A132,'5 TD'!$P$2:$Q$479,2,0),"NO APLICA")</f>
        <v>0.67164179104477606</v>
      </c>
      <c r="EG132" s="2" t="str">
        <f t="shared" si="86"/>
        <v>SI</v>
      </c>
      <c r="EH132" s="2">
        <f>IF(CZ132="no",0,VLOOKUP(AI132,EXPERIENCIA!$A$1:$C$2100,2,0))</f>
        <v>67</v>
      </c>
      <c r="EI132" s="2">
        <f>IF(CZ132="si",VLOOKUP(A132,'5 TD'!$S$3:$T$2103,2,0),0)</f>
        <v>67</v>
      </c>
      <c r="EJ132" s="2" t="str">
        <f t="shared" si="87"/>
        <v>SI</v>
      </c>
      <c r="EK132" s="2">
        <f>+('3 Planilla Preadjudicación OTIC'!BU132)</f>
        <v>0</v>
      </c>
      <c r="EL132" s="4"/>
      <c r="EM132" s="3"/>
      <c r="EN132" s="3"/>
      <c r="EO132" s="86" t="s">
        <v>64</v>
      </c>
      <c r="EQ132" s="86"/>
    </row>
    <row r="133" spans="1:147" ht="15" customHeight="1" x14ac:dyDescent="0.3">
      <c r="A133" s="2">
        <f>+('3 Planilla Preadjudicación OTIC'!A133)</f>
        <v>14290</v>
      </c>
      <c r="B133" s="2" t="str">
        <f>+('3 Planilla Preadjudicación OTIC'!B133)</f>
        <v>65181652-1</v>
      </c>
      <c r="C133" s="4">
        <f>+('3 Planilla Preadjudicación OTIC'!E133)</f>
        <v>2025</v>
      </c>
      <c r="D133" s="4" t="str">
        <f>+('3 Planilla Preadjudicación OTIC'!F133)</f>
        <v>MANDATO</v>
      </c>
      <c r="E133" s="4" t="str">
        <f>+('3 Planilla Preadjudicación OTIC'!G133)</f>
        <v>65073010-0</v>
      </c>
      <c r="F133" s="4" t="str">
        <f>+('3 Planilla Preadjudicación OTIC'!H133)</f>
        <v>CORPORACIÓN DE EDUCACIÓN Y SALUD PARA EL SÍNDROME DE DOWN, EDUDOWN</v>
      </c>
      <c r="G133" s="4"/>
      <c r="H133" s="4"/>
      <c r="I133" s="4" t="str">
        <f>+('3 Planilla Preadjudicación OTIC'!I133)</f>
        <v>IMPLEMENTACIÓN Y MANTENIMIENTO DE HUERTOS CON FOCO EN LA INCLUSION</v>
      </c>
      <c r="J133" s="4" t="str">
        <f>+('3 Planilla Preadjudicación OTIC'!J133)</f>
        <v>SIN PLAN FORMATIVO</v>
      </c>
      <c r="K133" s="4" t="str">
        <f>+('3 Planilla Preadjudicación OTIC'!K133)</f>
        <v>PLANIFICACIÓN DEL PROYECTO OCUPACIONAL</v>
      </c>
      <c r="L133" s="4" t="str">
        <f>+('3 Planilla Preadjudicación OTIC'!L133)</f>
        <v>PF0920</v>
      </c>
      <c r="M133" s="2">
        <f>+('3 Planilla Preadjudicación OTIC'!M133)</f>
        <v>13</v>
      </c>
      <c r="N133" s="4" t="str">
        <f>+('3 Planilla Preadjudicación OTIC'!N133)</f>
        <v>METROPOLITANA</v>
      </c>
      <c r="O133" s="4" t="str">
        <f>+('3 Planilla Preadjudicación OTIC'!O133)</f>
        <v>SAN BERNARDO</v>
      </c>
      <c r="P133" s="4" t="str">
        <f>+('3 Planilla Preadjudicación OTIC'!P133)</f>
        <v>PERSONAS DE 18 AÑOS O MÁS, EN SITUACIÓN DE DISCAPACIDAD.</v>
      </c>
      <c r="Q133" s="4" t="str">
        <f>+('3 Planilla Preadjudicación OTIC'!Q133)</f>
        <v>PRESENCIAL</v>
      </c>
      <c r="R133" s="4" t="str">
        <f>+('3 Planilla Preadjudicación OTIC'!R133)</f>
        <v>DEPENDIENTE</v>
      </c>
      <c r="S133" s="4">
        <f>+('3 Planilla Preadjudicación OTIC'!S133)</f>
        <v>48</v>
      </c>
      <c r="T133" s="2">
        <f>+('3 Planilla Preadjudicación OTIC'!T133)</f>
        <v>15</v>
      </c>
      <c r="U133" s="2">
        <f>+('3 Planilla Preadjudicación OTIC'!U133)</f>
        <v>0</v>
      </c>
      <c r="V133" s="2">
        <f>+('3 Planilla Preadjudicación OTIC'!V133)</f>
        <v>12</v>
      </c>
      <c r="W133" s="2">
        <f>+('3 Planilla Preadjudicación OTIC'!W133)</f>
        <v>192</v>
      </c>
      <c r="X133" s="2">
        <f>+('3 Planilla Preadjudicación OTIC'!X133)</f>
        <v>4</v>
      </c>
      <c r="Y133" s="2" t="str">
        <f>+('3 Planilla Preadjudicación OTIC'!Y133)</f>
        <v>SI</v>
      </c>
      <c r="Z133" s="2" t="str">
        <f>+('3 Planilla Preadjudicación OTIC'!Z133)</f>
        <v>NO</v>
      </c>
      <c r="AA133" s="2" t="str">
        <f>+('3 Planilla Preadjudicación OTIC'!AA133)</f>
        <v>NO</v>
      </c>
      <c r="AB133" s="4" t="str">
        <f>+('3 Planilla Preadjudicación OTIC'!AB133)</f>
        <v>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v>
      </c>
      <c r="AC133" s="4" t="str">
        <f>+('3 Planilla Preadjudicación OTIC'!AC133)</f>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v>
      </c>
      <c r="AD133" s="2" t="str">
        <f>+('3 Planilla Preadjudicación OTIC'!AD133)</f>
        <v>NO</v>
      </c>
      <c r="AE133" s="4">
        <f>+('3 Planilla Preadjudicación OTIC'!AE133)</f>
        <v>0</v>
      </c>
      <c r="AF133" s="2" t="str">
        <f>+('3 Planilla Preadjudicación OTIC'!AF133)</f>
        <v>CERRADA</v>
      </c>
      <c r="AG133" s="2">
        <f>+('3 Planilla Preadjudicación OTIC'!AG133)</f>
        <v>48</v>
      </c>
      <c r="AH133" s="2">
        <f>+('3 Planilla Preadjudicación OTIC'!AH133)</f>
        <v>2</v>
      </c>
      <c r="AI133" s="135" t="str">
        <f>+('3 Planilla Preadjudicación OTIC'!AI133)</f>
        <v>76606610-0</v>
      </c>
      <c r="AJ133" s="4" t="str">
        <f>+('3 Planilla Preadjudicación OTIC'!AJ133)</f>
        <v>Centro de Capacitación Inforcap SPA</v>
      </c>
      <c r="AK133" s="2">
        <f>+('3 Planilla Preadjudicación OTIC'!AK133)</f>
        <v>192</v>
      </c>
      <c r="AL133" s="2">
        <f>+('3 Planilla Preadjudicación OTIC'!AL133)</f>
        <v>48</v>
      </c>
      <c r="AM133" s="12">
        <f>+('3 Planilla Preadjudicación OTIC'!AM133)</f>
        <v>5075</v>
      </c>
      <c r="AN133" s="12">
        <f>+('3 Planilla Preadjudicación OTIC'!AN133)</f>
        <v>0</v>
      </c>
      <c r="AO133" s="12">
        <f>+('3 Planilla Preadjudicación OTIC'!AO133)</f>
        <v>0</v>
      </c>
      <c r="AP133" s="12">
        <f>+('3 Planilla Preadjudicación OTIC'!AP133)</f>
        <v>14616000</v>
      </c>
      <c r="AQ133" s="12">
        <f>+('3 Planilla Preadjudicación OTIC'!AQ133)</f>
        <v>2880000</v>
      </c>
      <c r="AR133" s="12">
        <f>+('3 Planilla Preadjudicación OTIC'!AR133)</f>
        <v>0</v>
      </c>
      <c r="AS133" s="12">
        <f>+('3 Planilla Preadjudicación OTIC'!AS133)</f>
        <v>0</v>
      </c>
      <c r="AT133" s="12">
        <f>+('3 Planilla Preadjudicación OTIC'!AT133)</f>
        <v>0</v>
      </c>
      <c r="AU133" s="12">
        <f>+('3 Planilla Preadjudicación OTIC'!AU133)</f>
        <v>17496000</v>
      </c>
      <c r="AV133" s="2" t="str">
        <f>+('3 Planilla Preadjudicación OTIC'!AV133)</f>
        <v>SI</v>
      </c>
      <c r="AW133" s="4">
        <f>+('3 Planilla Preadjudicación OTIC'!AW133)</f>
        <v>0</v>
      </c>
      <c r="AX133" s="2">
        <f>+('3 Planilla Preadjudicación OTIC'!AX133)</f>
        <v>7</v>
      </c>
      <c r="AY133" s="2">
        <f>+('3 Planilla Preadjudicación OTIC'!AY133)</f>
        <v>7</v>
      </c>
      <c r="AZ133" s="2">
        <f>+('3 Planilla Preadjudicación OTIC'!AZ133)</f>
        <v>7</v>
      </c>
      <c r="BA133" s="2">
        <f>+('3 Planilla Preadjudicación OTIC'!BA133)</f>
        <v>7</v>
      </c>
      <c r="BB133" s="2">
        <f>+('3 Planilla Preadjudicación OTIC'!BB133)</f>
        <v>7</v>
      </c>
      <c r="BC133" s="2">
        <f>+('3 Planilla Preadjudicación OTIC'!BC133)</f>
        <v>7</v>
      </c>
      <c r="BD133" s="2">
        <f>+('3 Planilla Preadjudicación OTIC'!BD133)</f>
        <v>7</v>
      </c>
      <c r="BE133" s="2">
        <f>+('3 Planilla Preadjudicación OTIC'!BE133)</f>
        <v>7</v>
      </c>
      <c r="BF133" s="2">
        <f>+('3 Planilla Preadjudicación OTIC'!BF133)</f>
        <v>7</v>
      </c>
      <c r="BG133" s="2">
        <f>+('3 Planilla Preadjudicación OTIC'!BG133)</f>
        <v>7</v>
      </c>
      <c r="BH133" s="2">
        <f>+('3 Planilla Preadjudicación OTIC'!BH133)</f>
        <v>7</v>
      </c>
      <c r="BI133" s="2">
        <f>+('3 Planilla Preadjudicación OTIC'!BI133)</f>
        <v>7</v>
      </c>
      <c r="BJ133" s="2">
        <f>+('3 Planilla Preadjudicación OTIC'!BJ133)</f>
        <v>7</v>
      </c>
      <c r="BK133" s="2">
        <f>+('3 Planilla Preadjudicación OTIC'!BK133)</f>
        <v>7</v>
      </c>
      <c r="BL133" s="2">
        <f>+('3 Planilla Preadjudicación OTIC'!BL133)</f>
        <v>7</v>
      </c>
      <c r="BM133" s="104">
        <f>ROUND(('3 Planilla Preadjudicación OTIC'!BM133),1)</f>
        <v>7</v>
      </c>
      <c r="BN133" s="4" t="str">
        <f>+('3 Planilla Preadjudicación OTIC'!BN133)</f>
        <v>SI</v>
      </c>
      <c r="BO133" s="4" t="str">
        <f>+('3 Planilla Preadjudicación OTIC'!BO133)</f>
        <v>Pia fuentes corcoran</v>
      </c>
      <c r="BP133" s="4" t="str">
        <f>+('3 Planilla Preadjudicación OTIC'!BP133)</f>
        <v>pfuentescorcoran@gmail.com</v>
      </c>
      <c r="BQ133" s="4">
        <f>+('3 Planilla Preadjudicación OTIC'!BQ133)</f>
        <v>992196137</v>
      </c>
      <c r="BR133" s="4" t="str">
        <f>+('3 Planilla Preadjudicación OTIC'!BR133)</f>
        <v>AV. PORTALES 3200, COMUNA DE SAN BERNARDO, San Bernardo</v>
      </c>
      <c r="BS133" s="4" t="str">
        <f>+('3 Planilla Preadjudicación OTIC'!BS133)</f>
        <v>Capacitar en la creación y cuidado de huertos urbanos o comunitarios, promoviendo la participación activa de personas con distintas capacidades y contextos.</v>
      </c>
      <c r="BT133" s="4" t="str">
        <f>+('3 Planilla Preadjudicación OTIC'!BT133)</f>
        <v>El curso entrega conocimientos sobre diseño de huertos, selección de especies, técnicas de cultivo, herramientas adaptadas y trabajo colaborativo. Está orientado a fomentar la inclusión social, el aprendizaje práctico y el desarrollo sustentable a través de la agricultura urbana.</v>
      </c>
      <c r="BU133" s="85">
        <f>IF(VLOOKUP(A133,'BD OFICIAL'!$A$1:$AL$2098,7,0)=D133,0,1)</f>
        <v>0</v>
      </c>
      <c r="BV133" s="85">
        <f>IF(VLOOKUP(A133,'BD OFICIAL'!$A$1:$AL$2098,11,0)=J133,0,1)</f>
        <v>0</v>
      </c>
      <c r="BW133" s="85">
        <f>IF(VLOOKUP(A133,'BD OFICIAL'!$A$1:$AL$2098,13,0)=L133,0,1)</f>
        <v>0</v>
      </c>
      <c r="BX133" s="2">
        <f>IF(VLOOKUP(A133,'BD OFICIAL'!$A$1:$AL$2098,16,0)=O133,0,1)</f>
        <v>0</v>
      </c>
      <c r="BY133" s="2">
        <f>IF(VLOOKUP(A133,'BD OFICIAL'!$A$1:$AL$2098,17,0)=P133,0,1)</f>
        <v>0</v>
      </c>
      <c r="BZ133" s="2">
        <f>IF(VLOOKUP(A133,'BD OFICIAL'!$A$1:$AL$2098,19,0)=R133,0,1)</f>
        <v>0</v>
      </c>
      <c r="CA133" s="2">
        <f>IF(VLOOKUP(A133,'BD OFICIAL'!$A$1:$AL$2098,21,0)=T133,0,1)</f>
        <v>0</v>
      </c>
      <c r="CB133" s="2">
        <f>IF(VLOOKUP(A133,'BD OFICIAL'!$A$1:$AL$2098,24,0)=AK133,0,1)</f>
        <v>0</v>
      </c>
      <c r="CC133" s="2">
        <f>IF(VLOOKUP(A133,'BD OFICIAL'!$A$1:$AL$2098,25,0)=X133,0,1)</f>
        <v>0</v>
      </c>
      <c r="CD133" s="2">
        <f>IF(VLOOKUP(A133,'BD OFICIAL'!$A$1:$AL$2098,26,0)=Y133,0,1)</f>
        <v>0</v>
      </c>
      <c r="CE133" s="2">
        <f>IF(VLOOKUP(A133,'BD OFICIAL'!$A$1:$AL$2098,27,0)=Z133,0,1)</f>
        <v>0</v>
      </c>
      <c r="CF133" s="2">
        <f>IF(VLOOKUP(A133,'BD OFICIAL'!$A$1:$AL$2098,28,0)=AA133,0,1)</f>
        <v>0</v>
      </c>
      <c r="CG133" s="2">
        <f>IF(VLOOKUP(A133,'BD OFICIAL'!$A$1:$AL$2098,33,0)=AF133,0,1)</f>
        <v>0</v>
      </c>
      <c r="CH133" s="2">
        <f>IF(VLOOKUP(A133,'BD OFICIAL'!$A$1:$AL$2098,35,0)=AH133,0,1)</f>
        <v>0</v>
      </c>
      <c r="CI133" s="85">
        <f>IF(VLOOKUP(A133,'BD OFICIAL'!$A$1:$AL$2098,34,0)=AL133,0,1)</f>
        <v>0</v>
      </c>
      <c r="CJ133" s="12">
        <f>VLOOKUP(A133,'BD OFICIAL'!$A$1:$AM$2098,36,0)*AM133-AP133</f>
        <v>0</v>
      </c>
      <c r="CK133" s="85" t="str">
        <f t="shared" si="88"/>
        <v>SSH</v>
      </c>
      <c r="CL133" s="85" t="str">
        <f t="shared" si="89"/>
        <v>NO</v>
      </c>
      <c r="CM133" s="85" t="str">
        <f t="shared" si="69"/>
        <v>SI</v>
      </c>
      <c r="CN133" s="31">
        <f t="shared" si="70"/>
        <v>0</v>
      </c>
      <c r="CO133" s="31">
        <f t="shared" si="90"/>
        <v>0</v>
      </c>
      <c r="CP133" s="31">
        <f t="shared" si="71"/>
        <v>0</v>
      </c>
      <c r="CQ133" s="31">
        <f>IF(Y133="NO",0,IF(Y133="SI",IF(VLOOKUP(A133,'BD OFICIAL'!$A:$AO,40,0)=AQ133,0,1)))</f>
        <v>0</v>
      </c>
      <c r="CR133" s="31">
        <f>IF(Z133="NO",0,IF(Z133="SI",IF(VLOOKUP(B133,'BD OFICIAL'!$A:$AO,41,0)=AS133,0,1)))</f>
        <v>0</v>
      </c>
      <c r="CS133" s="31">
        <f t="shared" si="91"/>
        <v>0</v>
      </c>
      <c r="CT133" s="31">
        <f t="shared" si="92"/>
        <v>0</v>
      </c>
      <c r="CU133" s="31">
        <f>IF(VLOOKUP(A133,'BD OFICIAL'!$A$1:$AL$1056,31,0)="SI",IF(AT133&gt;0,0,1),IF(AT133=0,0,1))</f>
        <v>0</v>
      </c>
      <c r="CV133" s="31">
        <f t="shared" si="93"/>
        <v>0</v>
      </c>
      <c r="CW133" s="31">
        <f t="shared" si="72"/>
        <v>0</v>
      </c>
      <c r="CX133" s="85" t="str">
        <f t="shared" si="73"/>
        <v>SI</v>
      </c>
      <c r="CY133" s="31">
        <f t="shared" si="74"/>
        <v>0</v>
      </c>
      <c r="CZ133" s="85" t="str">
        <f>IF(ISERROR(VLOOKUP(AI133,EXPERIENCIA!$A$1:$C$2100,1,0)),"NO","SI")</f>
        <v>SI</v>
      </c>
      <c r="DA133" s="85">
        <f>IF(CX133="no","NO APLICA",IF(AX133=0,"ERROR NOTA",IF(AND(AX133&gt;1,CZ133="NO"),"ERROR NOTA",IF(AND(CZ133="NO",AX133=1),0,IF(VLOOKUP(AI133,EXPERIENCIA!$A$1:$C$2100,3,0)=AX133,0,"ERROR NOTA")))))</f>
        <v>0</v>
      </c>
      <c r="DB133" s="85" t="str">
        <f>IF(ISERROR(VLOOKUP(AI133,COMPORTAMIENTO!$A$1:$C$2100,1,0)),"NO","SI")</f>
        <v>SI</v>
      </c>
      <c r="DC133" s="85">
        <f>IF(CX133="NO","NO APLICA",IF(AY133=0,"ERROR NOTA",IF(AND(DB133="NO",AY133=7),0,IF(VLOOKUP(AI133,COMPORTAMIENTO!$A$2:$H$2100,8,0)=AY133,0,"ERROR NOTA"))))</f>
        <v>0</v>
      </c>
      <c r="DD133" s="104">
        <f t="shared" si="75"/>
        <v>0.70000000000000007</v>
      </c>
      <c r="DE133" s="104">
        <f t="shared" si="76"/>
        <v>0.70000000000000007</v>
      </c>
      <c r="DF133" s="85" t="str">
        <f t="shared" si="94"/>
        <v>NO</v>
      </c>
      <c r="DG133" s="85">
        <f t="shared" si="77"/>
        <v>7</v>
      </c>
      <c r="DH133" s="85">
        <f t="shared" si="78"/>
        <v>7</v>
      </c>
      <c r="DI133" s="85">
        <f t="shared" si="79"/>
        <v>7</v>
      </c>
      <c r="DJ133" s="12">
        <f t="shared" si="80"/>
        <v>7.0000000000000009</v>
      </c>
      <c r="DK133" s="7">
        <f t="shared" si="81"/>
        <v>7.0000000000000009</v>
      </c>
      <c r="DL133" s="12">
        <f t="shared" si="95"/>
        <v>5075</v>
      </c>
      <c r="DM133" s="12">
        <f>VLOOKUP(A133,'5 TD'!$A:$B,2,0)</f>
        <v>5075</v>
      </c>
      <c r="DN133" s="7">
        <f t="shared" si="96"/>
        <v>7</v>
      </c>
      <c r="DO133" s="85" t="str">
        <f t="shared" si="82"/>
        <v>APROBADO</v>
      </c>
      <c r="DP133" s="85" t="str">
        <f t="shared" si="83"/>
        <v>APROBADO</v>
      </c>
      <c r="DQ133" s="7">
        <f t="shared" si="84"/>
        <v>7</v>
      </c>
      <c r="DR133" s="85" t="str">
        <f t="shared" si="97"/>
        <v>APROBADO</v>
      </c>
      <c r="DS133" s="2" t="str">
        <f>+('3 Planilla Preadjudicación OTIC'!BN133)</f>
        <v>SI</v>
      </c>
      <c r="DT133" s="2">
        <f>IF(DR133="APROBADO",VLOOKUP(A133,'5 TD'!$D$3:$E$270,2,0),"NO APLICA")</f>
        <v>7</v>
      </c>
      <c r="DU133" s="2" t="str">
        <f t="shared" si="98"/>
        <v>SI</v>
      </c>
      <c r="DV133" s="2">
        <f>IF(DU133="SI",VLOOKUP(A133,'5 TD'!$G$3:$H$270,2,0),"NO APLICA ")</f>
        <v>7.0000000000000009</v>
      </c>
      <c r="DW133" s="2" t="str">
        <f t="shared" si="99"/>
        <v>SI</v>
      </c>
      <c r="DX133" s="2">
        <f>IF(DW133="SI",VLOOKUP(A133,'5 TD'!$J$4:$K$472,2,0),"NO APLICA")</f>
        <v>7</v>
      </c>
      <c r="DY133" s="2" t="str">
        <f t="shared" si="100"/>
        <v>SI</v>
      </c>
      <c r="DZ133" s="7">
        <f>IF(DY133="SI",VLOOKUP(A133,'5 TD'!$M$4:$N$350,2,0),"NO APLICA")</f>
        <v>7</v>
      </c>
      <c r="EA133" s="2" t="str">
        <f t="shared" si="101"/>
        <v>SI</v>
      </c>
      <c r="EB133" s="12">
        <f t="shared" si="102"/>
        <v>5075</v>
      </c>
      <c r="EC133" s="12">
        <f>IF(EA133="SI",VLOOKUP(A133,'5 TD'!$V$4:$W$479,2,0),"NO APLICA")</f>
        <v>5075</v>
      </c>
      <c r="ED133" s="2" t="str">
        <f t="shared" si="85"/>
        <v>SI</v>
      </c>
      <c r="EE133" s="79">
        <f>IF(ED133="SI",VLOOKUP(AI133,COMPORTAMIENTO!$A$1:$H$2100,7,0),"NO APLICA")</f>
        <v>0.67164179104477606</v>
      </c>
      <c r="EF133" s="12">
        <f>IF(ED133="SI",VLOOKUP(A133,'5 TD'!$P$2:$Q$479,2,0),"NO APLICA")</f>
        <v>0.67164179104477606</v>
      </c>
      <c r="EG133" s="2" t="str">
        <f t="shared" si="86"/>
        <v>SI</v>
      </c>
      <c r="EH133" s="2">
        <f>IF(CZ133="no",0,VLOOKUP(AI133,EXPERIENCIA!$A$1:$C$2100,2,0))</f>
        <v>67</v>
      </c>
      <c r="EI133" s="2">
        <f>IF(CZ133="si",VLOOKUP(A133,'5 TD'!$S$3:$T$2103,2,0),0)</f>
        <v>67</v>
      </c>
      <c r="EJ133" s="2" t="str">
        <f t="shared" si="87"/>
        <v>SI</v>
      </c>
      <c r="EK133" s="2">
        <f>+('3 Planilla Preadjudicación OTIC'!BU133)</f>
        <v>0</v>
      </c>
      <c r="EL133" s="4"/>
      <c r="EM133" s="3"/>
      <c r="EN133" s="3"/>
      <c r="EO133" s="86" t="s">
        <v>64</v>
      </c>
      <c r="EQ133" s="86"/>
    </row>
    <row r="134" spans="1:147" ht="15" customHeight="1" x14ac:dyDescent="0.3">
      <c r="A134" s="2">
        <f>+('3 Planilla Preadjudicación OTIC'!A134)</f>
        <v>14292</v>
      </c>
      <c r="B134" s="2" t="str">
        <f>+('3 Planilla Preadjudicación OTIC'!B134)</f>
        <v>65181652-1</v>
      </c>
      <c r="C134" s="4">
        <f>+('3 Planilla Preadjudicación OTIC'!E134)</f>
        <v>2025</v>
      </c>
      <c r="D134" s="4" t="str">
        <f>+('3 Planilla Preadjudicación OTIC'!F134)</f>
        <v>MANDATO</v>
      </c>
      <c r="E134" s="4" t="str">
        <f>+('3 Planilla Preadjudicación OTIC'!G134)</f>
        <v>65073010-0</v>
      </c>
      <c r="F134" s="4" t="str">
        <f>+('3 Planilla Preadjudicación OTIC'!H134)</f>
        <v>CORPORACIÓN DE EDUCACIÓN Y SALUD PARA EL SÍNDROME DE DOWN, EDUDOWN</v>
      </c>
      <c r="G134" s="4"/>
      <c r="H134" s="4"/>
      <c r="I134" s="4" t="str">
        <f>+('3 Planilla Preadjudicación OTIC'!I134)</f>
        <v>PAUSAS ACTIVAS, RECREACIÓN Y ENTRETENIMIENTO</v>
      </c>
      <c r="J134" s="4" t="str">
        <f>+('3 Planilla Preadjudicación OTIC'!J134)</f>
        <v>SIN PLAN FORMATIVO</v>
      </c>
      <c r="K134" s="4" t="str">
        <f>+('3 Planilla Preadjudicación OTIC'!K134)</f>
        <v>TÉCNICAS PARA LA RESOLUCIÓN DE PROBLEMAS</v>
      </c>
      <c r="L134" s="4" t="str">
        <f>+('3 Planilla Preadjudicación OTIC'!L134)</f>
        <v>PF0922</v>
      </c>
      <c r="M134" s="2">
        <f>+('3 Planilla Preadjudicación OTIC'!M134)</f>
        <v>13</v>
      </c>
      <c r="N134" s="4" t="str">
        <f>+('3 Planilla Preadjudicación OTIC'!N134)</f>
        <v>METROPOLITANA</v>
      </c>
      <c r="O134" s="4" t="str">
        <f>+('3 Planilla Preadjudicación OTIC'!O134)</f>
        <v>SAN BERNARDO</v>
      </c>
      <c r="P134" s="4" t="str">
        <f>+('3 Planilla Preadjudicación OTIC'!P134)</f>
        <v>PERSONAS DE 18 AÑOS O MÁS, EN SITUACIÓN DE DISCAPACIDAD.</v>
      </c>
      <c r="Q134" s="4" t="str">
        <f>+('3 Planilla Preadjudicación OTIC'!Q134)</f>
        <v>PRESENCIAL</v>
      </c>
      <c r="R134" s="4" t="str">
        <f>+('3 Planilla Preadjudicación OTIC'!R134)</f>
        <v>DEPENDIENTE</v>
      </c>
      <c r="S134" s="4">
        <f>+('3 Planilla Preadjudicación OTIC'!S134)</f>
        <v>47</v>
      </c>
      <c r="T134" s="2">
        <f>+('3 Planilla Preadjudicación OTIC'!T134)</f>
        <v>20</v>
      </c>
      <c r="U134" s="2">
        <f>+('3 Planilla Preadjudicación OTIC'!U134)</f>
        <v>0</v>
      </c>
      <c r="V134" s="2">
        <f>+('3 Planilla Preadjudicación OTIC'!V134)</f>
        <v>8</v>
      </c>
      <c r="W134" s="2">
        <f>+('3 Planilla Preadjudicación OTIC'!W134)</f>
        <v>188</v>
      </c>
      <c r="X134" s="2">
        <f>+('3 Planilla Preadjudicación OTIC'!X134)</f>
        <v>4</v>
      </c>
      <c r="Y134" s="2" t="str">
        <f>+('3 Planilla Preadjudicación OTIC'!Y134)</f>
        <v>SI</v>
      </c>
      <c r="Z134" s="2" t="str">
        <f>+('3 Planilla Preadjudicación OTIC'!Z134)</f>
        <v>NO</v>
      </c>
      <c r="AA134" s="2" t="str">
        <f>+('3 Planilla Preadjudicación OTIC'!AA134)</f>
        <v>NO</v>
      </c>
      <c r="AB134" s="4" t="str">
        <f>+('3 Planilla Preadjudicación OTIC'!AB134)</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134" s="4" t="str">
        <f>+('3 Planilla Preadjudicación OTIC'!AC134)</f>
        <v>PERSONAS EN SITUACIÓN DE DISCAPACIDAD, DE 18 AÑOS O MÁS, QUE SE ATIENDEN EN EDUDOWN, HOMBRES Y MUJERES, QUE TIENEN O NO EXPERIENCIA LABORAL, RESIDENTES DE LA REGIÓN METROPOLITANA Y QUE BUSCAN CON LA CAPACITACIÓN INSERTARSE AL MUNDO LABORAL.</v>
      </c>
      <c r="AD134" s="2" t="str">
        <f>+('3 Planilla Preadjudicación OTIC'!AD134)</f>
        <v>NO</v>
      </c>
      <c r="AE134" s="4">
        <f>+('3 Planilla Preadjudicación OTIC'!AE134)</f>
        <v>0</v>
      </c>
      <c r="AF134" s="2" t="str">
        <f>+('3 Planilla Preadjudicación OTIC'!AF134)</f>
        <v>CERRADA</v>
      </c>
      <c r="AG134" s="2">
        <f>+('3 Planilla Preadjudicación OTIC'!AG134)</f>
        <v>47</v>
      </c>
      <c r="AH134" s="2">
        <f>+('3 Planilla Preadjudicación OTIC'!AH134)</f>
        <v>2</v>
      </c>
      <c r="AI134" s="135" t="str">
        <f>+('3 Planilla Preadjudicación OTIC'!AI134)</f>
        <v>76606610-0</v>
      </c>
      <c r="AJ134" s="4" t="str">
        <f>+('3 Planilla Preadjudicación OTIC'!AJ134)</f>
        <v>Centro de Capacitación Inforcap SPA</v>
      </c>
      <c r="AK134" s="2">
        <f>+('3 Planilla Preadjudicación OTIC'!AK134)</f>
        <v>188</v>
      </c>
      <c r="AL134" s="2">
        <f>+('3 Planilla Preadjudicación OTIC'!AL134)</f>
        <v>47</v>
      </c>
      <c r="AM134" s="12">
        <f>+('3 Planilla Preadjudicación OTIC'!AM134)</f>
        <v>5075</v>
      </c>
      <c r="AN134" s="12">
        <f>+('3 Planilla Preadjudicación OTIC'!AN134)</f>
        <v>0</v>
      </c>
      <c r="AO134" s="12">
        <f>+('3 Planilla Preadjudicación OTIC'!AO134)</f>
        <v>0</v>
      </c>
      <c r="AP134" s="12">
        <f>+('3 Planilla Preadjudicación OTIC'!AP134)</f>
        <v>19082000</v>
      </c>
      <c r="AQ134" s="12">
        <f>+('3 Planilla Preadjudicación OTIC'!AQ134)</f>
        <v>3760000</v>
      </c>
      <c r="AR134" s="12">
        <f>+('3 Planilla Preadjudicación OTIC'!AR134)</f>
        <v>0</v>
      </c>
      <c r="AS134" s="12">
        <f>+('3 Planilla Preadjudicación OTIC'!AS134)</f>
        <v>0</v>
      </c>
      <c r="AT134" s="12">
        <f>+('3 Planilla Preadjudicación OTIC'!AT134)</f>
        <v>0</v>
      </c>
      <c r="AU134" s="12">
        <f>+('3 Planilla Preadjudicación OTIC'!AU134)</f>
        <v>22842000</v>
      </c>
      <c r="AV134" s="2" t="str">
        <f>+('3 Planilla Preadjudicación OTIC'!AV134)</f>
        <v>SI</v>
      </c>
      <c r="AW134" s="4">
        <f>+('3 Planilla Preadjudicación OTIC'!AW134)</f>
        <v>0</v>
      </c>
      <c r="AX134" s="2">
        <f>+('3 Planilla Preadjudicación OTIC'!AX134)</f>
        <v>7</v>
      </c>
      <c r="AY134" s="2">
        <f>+('3 Planilla Preadjudicación OTIC'!AY134)</f>
        <v>7</v>
      </c>
      <c r="AZ134" s="2">
        <f>+('3 Planilla Preadjudicación OTIC'!AZ134)</f>
        <v>7</v>
      </c>
      <c r="BA134" s="2">
        <f>+('3 Planilla Preadjudicación OTIC'!BA134)</f>
        <v>7</v>
      </c>
      <c r="BB134" s="2">
        <f>+('3 Planilla Preadjudicación OTIC'!BB134)</f>
        <v>7</v>
      </c>
      <c r="BC134" s="2">
        <f>+('3 Planilla Preadjudicación OTIC'!BC134)</f>
        <v>7</v>
      </c>
      <c r="BD134" s="2">
        <f>+('3 Planilla Preadjudicación OTIC'!BD134)</f>
        <v>7</v>
      </c>
      <c r="BE134" s="2">
        <f>+('3 Planilla Preadjudicación OTIC'!BE134)</f>
        <v>7</v>
      </c>
      <c r="BF134" s="2">
        <f>+('3 Planilla Preadjudicación OTIC'!BF134)</f>
        <v>7</v>
      </c>
      <c r="BG134" s="2">
        <f>+('3 Planilla Preadjudicación OTIC'!BG134)</f>
        <v>7</v>
      </c>
      <c r="BH134" s="2">
        <f>+('3 Planilla Preadjudicación OTIC'!BH134)</f>
        <v>7</v>
      </c>
      <c r="BI134" s="2">
        <f>+('3 Planilla Preadjudicación OTIC'!BI134)</f>
        <v>7</v>
      </c>
      <c r="BJ134" s="2">
        <f>+('3 Planilla Preadjudicación OTIC'!BJ134)</f>
        <v>7</v>
      </c>
      <c r="BK134" s="2">
        <f>+('3 Planilla Preadjudicación OTIC'!BK134)</f>
        <v>7</v>
      </c>
      <c r="BL134" s="2">
        <f>+('3 Planilla Preadjudicación OTIC'!BL134)</f>
        <v>7</v>
      </c>
      <c r="BM134" s="104">
        <f>ROUND(('3 Planilla Preadjudicación OTIC'!BM134),1)</f>
        <v>7</v>
      </c>
      <c r="BN134" s="4" t="str">
        <f>+('3 Planilla Preadjudicación OTIC'!BN134)</f>
        <v>NO</v>
      </c>
      <c r="BO134" s="4">
        <f>+('3 Planilla Preadjudicación OTIC'!BO134)</f>
        <v>0</v>
      </c>
      <c r="BP134" s="4">
        <f>+('3 Planilla Preadjudicación OTIC'!BP134)</f>
        <v>0</v>
      </c>
      <c r="BQ134" s="4">
        <f>+('3 Planilla Preadjudicación OTIC'!BQ134)</f>
        <v>0</v>
      </c>
      <c r="BR134" s="4">
        <f>+('3 Planilla Preadjudicación OTIC'!BR134)</f>
        <v>0</v>
      </c>
      <c r="BS134" s="4">
        <f>+('3 Planilla Preadjudicación OTIC'!BS134)</f>
        <v>0</v>
      </c>
      <c r="BT134" s="4">
        <f>+('3 Planilla Preadjudicación OTIC'!BT134)</f>
        <v>0</v>
      </c>
      <c r="BU134" s="85">
        <f>IF(VLOOKUP(A134,'BD OFICIAL'!$A$1:$AL$2098,7,0)=D134,0,1)</f>
        <v>0</v>
      </c>
      <c r="BV134" s="85">
        <f>IF(VLOOKUP(A134,'BD OFICIAL'!$A$1:$AL$2098,11,0)=J134,0,1)</f>
        <v>0</v>
      </c>
      <c r="BW134" s="85">
        <f>IF(VLOOKUP(A134,'BD OFICIAL'!$A$1:$AL$2098,13,0)=L134,0,1)</f>
        <v>0</v>
      </c>
      <c r="BX134" s="2">
        <f>IF(VLOOKUP(A134,'BD OFICIAL'!$A$1:$AL$2098,16,0)=O134,0,1)</f>
        <v>0</v>
      </c>
      <c r="BY134" s="2">
        <f>IF(VLOOKUP(A134,'BD OFICIAL'!$A$1:$AL$2098,17,0)=P134,0,1)</f>
        <v>0</v>
      </c>
      <c r="BZ134" s="2">
        <f>IF(VLOOKUP(A134,'BD OFICIAL'!$A$1:$AL$2098,19,0)=R134,0,1)</f>
        <v>0</v>
      </c>
      <c r="CA134" s="2">
        <f>IF(VLOOKUP(A134,'BD OFICIAL'!$A$1:$AL$2098,21,0)=T134,0,1)</f>
        <v>0</v>
      </c>
      <c r="CB134" s="2">
        <f>IF(VLOOKUP(A134,'BD OFICIAL'!$A$1:$AL$2098,24,0)=AK134,0,1)</f>
        <v>0</v>
      </c>
      <c r="CC134" s="2">
        <f>IF(VLOOKUP(A134,'BD OFICIAL'!$A$1:$AL$2098,25,0)=X134,0,1)</f>
        <v>0</v>
      </c>
      <c r="CD134" s="2">
        <f>IF(VLOOKUP(A134,'BD OFICIAL'!$A$1:$AL$2098,26,0)=Y134,0,1)</f>
        <v>0</v>
      </c>
      <c r="CE134" s="2">
        <f>IF(VLOOKUP(A134,'BD OFICIAL'!$A$1:$AL$2098,27,0)=Z134,0,1)</f>
        <v>0</v>
      </c>
      <c r="CF134" s="2">
        <f>IF(VLOOKUP(A134,'BD OFICIAL'!$A$1:$AL$2098,28,0)=AA134,0,1)</f>
        <v>0</v>
      </c>
      <c r="CG134" s="2">
        <f>IF(VLOOKUP(A134,'BD OFICIAL'!$A$1:$AL$2098,33,0)=AF134,0,1)</f>
        <v>0</v>
      </c>
      <c r="CH134" s="2">
        <f>IF(VLOOKUP(A134,'BD OFICIAL'!$A$1:$AL$2098,35,0)=AH134,0,1)</f>
        <v>0</v>
      </c>
      <c r="CI134" s="85">
        <f>IF(VLOOKUP(A134,'BD OFICIAL'!$A$1:$AL$2098,34,0)=AL134,0,1)</f>
        <v>0</v>
      </c>
      <c r="CJ134" s="12">
        <f>VLOOKUP(A134,'BD OFICIAL'!$A$1:$AM$2098,36,0)*AM134-AP134</f>
        <v>0</v>
      </c>
      <c r="CK134" s="85" t="str">
        <f t="shared" si="88"/>
        <v>SSH</v>
      </c>
      <c r="CL134" s="85" t="str">
        <f t="shared" si="89"/>
        <v>NO</v>
      </c>
      <c r="CM134" s="85" t="str">
        <f t="shared" si="69"/>
        <v>SI</v>
      </c>
      <c r="CN134" s="31">
        <f t="shared" si="70"/>
        <v>0</v>
      </c>
      <c r="CO134" s="31">
        <f t="shared" si="90"/>
        <v>0</v>
      </c>
      <c r="CP134" s="31">
        <f t="shared" si="71"/>
        <v>0</v>
      </c>
      <c r="CQ134" s="31">
        <f>IF(Y134="NO",0,IF(Y134="SI",IF(VLOOKUP(A134,'BD OFICIAL'!$A:$AO,40,0)=AQ134,0,1)))</f>
        <v>0</v>
      </c>
      <c r="CR134" s="31">
        <f>IF(Z134="NO",0,IF(Z134="SI",IF(VLOOKUP(B134,'BD OFICIAL'!$A:$AO,41,0)=AS134,0,1)))</f>
        <v>0</v>
      </c>
      <c r="CS134" s="31">
        <f t="shared" si="91"/>
        <v>0</v>
      </c>
      <c r="CT134" s="31">
        <f t="shared" si="92"/>
        <v>0</v>
      </c>
      <c r="CU134" s="31">
        <f>IF(VLOOKUP(A134,'BD OFICIAL'!$A$1:$AL$1056,31,0)="SI",IF(AT134&gt;0,0,1),IF(AT134=0,0,1))</f>
        <v>0</v>
      </c>
      <c r="CV134" s="31">
        <f t="shared" si="93"/>
        <v>0</v>
      </c>
      <c r="CW134" s="31">
        <f t="shared" si="72"/>
        <v>0</v>
      </c>
      <c r="CX134" s="85" t="str">
        <f t="shared" si="73"/>
        <v>SI</v>
      </c>
      <c r="CY134" s="31">
        <f t="shared" si="74"/>
        <v>0</v>
      </c>
      <c r="CZ134" s="85" t="str">
        <f>IF(ISERROR(VLOOKUP(AI134,EXPERIENCIA!$A$1:$C$2100,1,0)),"NO","SI")</f>
        <v>SI</v>
      </c>
      <c r="DA134" s="85">
        <f>IF(CX134="no","NO APLICA",IF(AX134=0,"ERROR NOTA",IF(AND(AX134&gt;1,CZ134="NO"),"ERROR NOTA",IF(AND(CZ134="NO",AX134=1),0,IF(VLOOKUP(AI134,EXPERIENCIA!$A$1:$C$2100,3,0)=AX134,0,"ERROR NOTA")))))</f>
        <v>0</v>
      </c>
      <c r="DB134" s="85" t="str">
        <f>IF(ISERROR(VLOOKUP(AI134,COMPORTAMIENTO!$A$1:$C$2100,1,0)),"NO","SI")</f>
        <v>SI</v>
      </c>
      <c r="DC134" s="85">
        <f>IF(CX134="NO","NO APLICA",IF(AY134=0,"ERROR NOTA",IF(AND(DB134="NO",AY134=7),0,IF(VLOOKUP(AI134,COMPORTAMIENTO!$A$2:$H$2100,8,0)=AY134,0,"ERROR NOTA"))))</f>
        <v>0</v>
      </c>
      <c r="DD134" s="104">
        <f t="shared" si="75"/>
        <v>0.70000000000000007</v>
      </c>
      <c r="DE134" s="104">
        <f t="shared" si="76"/>
        <v>0.70000000000000007</v>
      </c>
      <c r="DF134" s="85" t="str">
        <f t="shared" si="94"/>
        <v>NO</v>
      </c>
      <c r="DG134" s="85">
        <f t="shared" si="77"/>
        <v>7</v>
      </c>
      <c r="DH134" s="85">
        <f t="shared" si="78"/>
        <v>7</v>
      </c>
      <c r="DI134" s="85">
        <f t="shared" si="79"/>
        <v>7</v>
      </c>
      <c r="DJ134" s="12">
        <f t="shared" si="80"/>
        <v>7.0000000000000009</v>
      </c>
      <c r="DK134" s="7">
        <f t="shared" si="81"/>
        <v>7.0000000000000009</v>
      </c>
      <c r="DL134" s="12">
        <f t="shared" si="95"/>
        <v>5075</v>
      </c>
      <c r="DM134" s="12">
        <f>VLOOKUP(A134,'5 TD'!$A:$B,2,0)</f>
        <v>5075</v>
      </c>
      <c r="DN134" s="7">
        <f t="shared" si="96"/>
        <v>7</v>
      </c>
      <c r="DO134" s="85" t="str">
        <f t="shared" si="82"/>
        <v>APROBADO</v>
      </c>
      <c r="DP134" s="85" t="str">
        <f t="shared" si="83"/>
        <v>APROBADO</v>
      </c>
      <c r="DQ134" s="7">
        <f t="shared" si="84"/>
        <v>7</v>
      </c>
      <c r="DR134" s="85" t="str">
        <f t="shared" si="97"/>
        <v>APROBADO</v>
      </c>
      <c r="DS134" s="2" t="str">
        <f>+('3 Planilla Preadjudicación OTIC'!BN134)</f>
        <v>NO</v>
      </c>
      <c r="DT134" s="2">
        <f>IF(DR134="APROBADO",VLOOKUP(A134,'5 TD'!$D$3:$E$270,2,0),"NO APLICA")</f>
        <v>7</v>
      </c>
      <c r="DU134" s="2" t="str">
        <f t="shared" si="98"/>
        <v>SI</v>
      </c>
      <c r="DV134" s="2">
        <f>IF(DU134="SI",VLOOKUP(A134,'5 TD'!$G$3:$H$270,2,0),"NO APLICA ")</f>
        <v>7.0000000000000009</v>
      </c>
      <c r="DW134" s="2" t="str">
        <f t="shared" si="99"/>
        <v>SI</v>
      </c>
      <c r="DX134" s="2">
        <f>IF(DW134="SI",VLOOKUP(A134,'5 TD'!$J$4:$K$472,2,0),"NO APLICA")</f>
        <v>7</v>
      </c>
      <c r="DY134" s="2" t="str">
        <f t="shared" si="100"/>
        <v>SI</v>
      </c>
      <c r="DZ134" s="7">
        <f>IF(DY134="SI",VLOOKUP(A134,'5 TD'!$M$4:$N$350,2,0),"NO APLICA")</f>
        <v>7</v>
      </c>
      <c r="EA134" s="2" t="str">
        <f t="shared" si="101"/>
        <v>SI</v>
      </c>
      <c r="EB134" s="12">
        <f t="shared" si="102"/>
        <v>5075</v>
      </c>
      <c r="EC134" s="12">
        <f>IF(EA134="SI",VLOOKUP(A134,'5 TD'!$V$4:$W$479,2,0),"NO APLICA")</f>
        <v>5075</v>
      </c>
      <c r="ED134" s="2" t="str">
        <f t="shared" si="85"/>
        <v>SI</v>
      </c>
      <c r="EE134" s="79">
        <f>IF(ED134="SI",VLOOKUP(AI134,COMPORTAMIENTO!$A$1:$H$2100,7,0),"NO APLICA")</f>
        <v>0.67164179104477606</v>
      </c>
      <c r="EF134" s="12">
        <f>IF(ED134="SI",VLOOKUP(A134,'5 TD'!$P$2:$Q$479,2,0),"NO APLICA")</f>
        <v>0.16245487364620939</v>
      </c>
      <c r="EG134" s="2" t="str">
        <f t="shared" si="86"/>
        <v>NO</v>
      </c>
      <c r="EH134" s="2">
        <f>IF(CZ134="no",0,VLOOKUP(AI134,EXPERIENCIA!$A$1:$C$2100,2,0))</f>
        <v>67</v>
      </c>
      <c r="EI134" s="2">
        <f>IF(CZ134="si",VLOOKUP(A134,'5 TD'!$S$3:$T$2103,2,0),0)</f>
        <v>122</v>
      </c>
      <c r="EJ134" s="2" t="str">
        <f t="shared" si="87"/>
        <v>NO</v>
      </c>
      <c r="EK134" s="2" t="str">
        <f>+('3 Planilla Preadjudicación OTIC'!BU134)</f>
        <v>f) Mayor número de cursos SENCE ejecutados (Evaluación Experiencia).</v>
      </c>
      <c r="EL134" s="4"/>
      <c r="EM134" s="3"/>
      <c r="EN134" s="3"/>
      <c r="EQ134" s="86"/>
    </row>
    <row r="135" spans="1:147" ht="15" customHeight="1" x14ac:dyDescent="0.3">
      <c r="A135" s="2">
        <f>+('3 Planilla Preadjudicación OTIC'!A135)</f>
        <v>14294</v>
      </c>
      <c r="B135" s="2" t="str">
        <f>+('3 Planilla Preadjudicación OTIC'!B135)</f>
        <v>65181652-1</v>
      </c>
      <c r="C135" s="4">
        <f>+('3 Planilla Preadjudicación OTIC'!E135)</f>
        <v>2025</v>
      </c>
      <c r="D135" s="4" t="str">
        <f>+('3 Planilla Preadjudicación OTIC'!F135)</f>
        <v>MANDATO</v>
      </c>
      <c r="E135" s="4" t="str">
        <f>+('3 Planilla Preadjudicación OTIC'!G135)</f>
        <v>65073010-0</v>
      </c>
      <c r="F135" s="4" t="str">
        <f>+('3 Planilla Preadjudicación OTIC'!H135)</f>
        <v>CORPORACIÓN DE EDUCACIÓN Y SALUD PARA EL SÍNDROME DE DOWN, EDUDOWN</v>
      </c>
      <c r="G135" s="4"/>
      <c r="H135" s="4"/>
      <c r="I135" s="4" t="str">
        <f>+('3 Planilla Preadjudicación OTIC'!I135)</f>
        <v>GARZONERÍA PARA PERSONAS CON DISCAPACIDAD INTELECTUAL</v>
      </c>
      <c r="J135" s="4" t="str">
        <f>+('3 Planilla Preadjudicación OTIC'!J135)</f>
        <v>SIN PLAN FORMATIVO</v>
      </c>
      <c r="K135" s="4" t="str">
        <f>+('3 Planilla Preadjudicación OTIC'!K135)</f>
        <v>PLANIFICACIÓN DEL PROYECTO OCUPACIONAL</v>
      </c>
      <c r="L135" s="4" t="str">
        <f>+('3 Planilla Preadjudicación OTIC'!L135)</f>
        <v>PF0920</v>
      </c>
      <c r="M135" s="2">
        <f>+('3 Planilla Preadjudicación OTIC'!M135)</f>
        <v>13</v>
      </c>
      <c r="N135" s="4" t="str">
        <f>+('3 Planilla Preadjudicación OTIC'!N135)</f>
        <v>METROPOLITANA</v>
      </c>
      <c r="O135" s="4" t="str">
        <f>+('3 Planilla Preadjudicación OTIC'!O135)</f>
        <v>SAN BERNARDO</v>
      </c>
      <c r="P135" s="4" t="str">
        <f>+('3 Planilla Preadjudicación OTIC'!P135)</f>
        <v>CUIDADORES DE PERSONAS CON DISCAPACIDAD Y/O DEPENDENCIA MODERADA O SEVERA.</v>
      </c>
      <c r="Q135" s="4" t="str">
        <f>+('3 Planilla Preadjudicación OTIC'!Q135)</f>
        <v>PRESENCIAL</v>
      </c>
      <c r="R135" s="4" t="str">
        <f>+('3 Planilla Preadjudicación OTIC'!R135)</f>
        <v>DEPENDIENTE</v>
      </c>
      <c r="S135" s="4">
        <f>+('3 Planilla Preadjudicación OTIC'!S135)</f>
        <v>48</v>
      </c>
      <c r="T135" s="2">
        <f>+('3 Planilla Preadjudicación OTIC'!T135)</f>
        <v>15</v>
      </c>
      <c r="U135" s="2">
        <f>+('3 Planilla Preadjudicación OTIC'!U135)</f>
        <v>0</v>
      </c>
      <c r="V135" s="2">
        <f>+('3 Planilla Preadjudicación OTIC'!V135)</f>
        <v>12</v>
      </c>
      <c r="W135" s="2">
        <f>+('3 Planilla Preadjudicación OTIC'!W135)</f>
        <v>192</v>
      </c>
      <c r="X135" s="2">
        <f>+('3 Planilla Preadjudicación OTIC'!X135)</f>
        <v>4</v>
      </c>
      <c r="Y135" s="2" t="str">
        <f>+('3 Planilla Preadjudicación OTIC'!Y135)</f>
        <v>SI</v>
      </c>
      <c r="Z135" s="2" t="str">
        <f>+('3 Planilla Preadjudicación OTIC'!Z135)</f>
        <v>NO</v>
      </c>
      <c r="AA135" s="2" t="str">
        <f>+('3 Planilla Preadjudicación OTIC'!AA135)</f>
        <v>NO</v>
      </c>
      <c r="AB135" s="4" t="str">
        <f>+('3 Planilla Preadjudicación OTIC'!AB135)</f>
        <v>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v>
      </c>
      <c r="AC135" s="4" t="str">
        <f>+('3 Planilla Preadjudicación OTIC'!AC135)</f>
        <v>PERSONAS EN SITUACIÓN DE DISCAPACIDAD, DE 18 AÑOS O MÁS, QUE SE ATIENDEN EN EDUDOWN, HOMBRES Y MUJERES, QUE TIENEN O NO EXPERIENCIA LABORAL, RESIDENTES DE LA REGIÓN METROPOLITANA Y QUE BUSCAN CON LA CAPACITACIÓN INSERTARSE AL MUNDO LABORAL.</v>
      </c>
      <c r="AD135" s="2" t="str">
        <f>+('3 Planilla Preadjudicación OTIC'!AD135)</f>
        <v>NO</v>
      </c>
      <c r="AE135" s="4">
        <f>+('3 Planilla Preadjudicación OTIC'!AE135)</f>
        <v>0</v>
      </c>
      <c r="AF135" s="2" t="str">
        <f>+('3 Planilla Preadjudicación OTIC'!AF135)</f>
        <v>CERRADA</v>
      </c>
      <c r="AG135" s="2">
        <f>+('3 Planilla Preadjudicación OTIC'!AG135)</f>
        <v>48</v>
      </c>
      <c r="AH135" s="2">
        <f>+('3 Planilla Preadjudicación OTIC'!AH135)</f>
        <v>2</v>
      </c>
      <c r="AI135" s="135" t="str">
        <f>+('3 Planilla Preadjudicación OTIC'!AI135)</f>
        <v>76606610-0</v>
      </c>
      <c r="AJ135" s="4" t="str">
        <f>+('3 Planilla Preadjudicación OTIC'!AJ135)</f>
        <v>Centro de Capacitación Inforcap SPA</v>
      </c>
      <c r="AK135" s="2">
        <f>+('3 Planilla Preadjudicación OTIC'!AK135)</f>
        <v>192</v>
      </c>
      <c r="AL135" s="2">
        <f>+('3 Planilla Preadjudicación OTIC'!AL135)</f>
        <v>48</v>
      </c>
      <c r="AM135" s="12">
        <f>+('3 Planilla Preadjudicación OTIC'!AM135)</f>
        <v>5075</v>
      </c>
      <c r="AN135" s="12">
        <f>+('3 Planilla Preadjudicación OTIC'!AN135)</f>
        <v>0</v>
      </c>
      <c r="AO135" s="12">
        <f>+('3 Planilla Preadjudicación OTIC'!AO135)</f>
        <v>0</v>
      </c>
      <c r="AP135" s="12">
        <f>+('3 Planilla Preadjudicación OTIC'!AP135)</f>
        <v>14616000</v>
      </c>
      <c r="AQ135" s="12">
        <f>+('3 Planilla Preadjudicación OTIC'!AQ135)</f>
        <v>2880000</v>
      </c>
      <c r="AR135" s="12">
        <f>+('3 Planilla Preadjudicación OTIC'!AR135)</f>
        <v>0</v>
      </c>
      <c r="AS135" s="12">
        <f>+('3 Planilla Preadjudicación OTIC'!AS135)</f>
        <v>0</v>
      </c>
      <c r="AT135" s="12">
        <f>+('3 Planilla Preadjudicación OTIC'!AT135)</f>
        <v>0</v>
      </c>
      <c r="AU135" s="12">
        <f>+('3 Planilla Preadjudicación OTIC'!AU135)</f>
        <v>17496000</v>
      </c>
      <c r="AV135" s="2" t="str">
        <f>+('3 Planilla Preadjudicación OTIC'!AV135)</f>
        <v>SI</v>
      </c>
      <c r="AW135" s="4">
        <f>+('3 Planilla Preadjudicación OTIC'!AW135)</f>
        <v>0</v>
      </c>
      <c r="AX135" s="2">
        <f>+('3 Planilla Preadjudicación OTIC'!AX135)</f>
        <v>7</v>
      </c>
      <c r="AY135" s="2">
        <f>+('3 Planilla Preadjudicación OTIC'!AY135)</f>
        <v>7</v>
      </c>
      <c r="AZ135" s="2">
        <f>+('3 Planilla Preadjudicación OTIC'!AZ135)</f>
        <v>7</v>
      </c>
      <c r="BA135" s="2">
        <f>+('3 Planilla Preadjudicación OTIC'!BA135)</f>
        <v>7</v>
      </c>
      <c r="BB135" s="2">
        <f>+('3 Planilla Preadjudicación OTIC'!BB135)</f>
        <v>7</v>
      </c>
      <c r="BC135" s="2">
        <f>+('3 Planilla Preadjudicación OTIC'!BC135)</f>
        <v>7</v>
      </c>
      <c r="BD135" s="2">
        <f>+('3 Planilla Preadjudicación OTIC'!BD135)</f>
        <v>7</v>
      </c>
      <c r="BE135" s="2">
        <f>+('3 Planilla Preadjudicación OTIC'!BE135)</f>
        <v>7</v>
      </c>
      <c r="BF135" s="2">
        <f>+('3 Planilla Preadjudicación OTIC'!BF135)</f>
        <v>7</v>
      </c>
      <c r="BG135" s="2">
        <f>+('3 Planilla Preadjudicación OTIC'!BG135)</f>
        <v>7</v>
      </c>
      <c r="BH135" s="2">
        <f>+('3 Planilla Preadjudicación OTIC'!BH135)</f>
        <v>7</v>
      </c>
      <c r="BI135" s="2">
        <f>+('3 Planilla Preadjudicación OTIC'!BI135)</f>
        <v>7</v>
      </c>
      <c r="BJ135" s="2">
        <f>+('3 Planilla Preadjudicación OTIC'!BJ135)</f>
        <v>7</v>
      </c>
      <c r="BK135" s="2">
        <f>+('3 Planilla Preadjudicación OTIC'!BK135)</f>
        <v>7</v>
      </c>
      <c r="BL135" s="2">
        <f>+('3 Planilla Preadjudicación OTIC'!BL135)</f>
        <v>7</v>
      </c>
      <c r="BM135" s="104">
        <f>ROUND(('3 Planilla Preadjudicación OTIC'!BM135),1)</f>
        <v>7</v>
      </c>
      <c r="BN135" s="4" t="str">
        <f>+('3 Planilla Preadjudicación OTIC'!BN135)</f>
        <v>SI</v>
      </c>
      <c r="BO135" s="4" t="str">
        <f>+('3 Planilla Preadjudicación OTIC'!BO135)</f>
        <v>Pia fuentes corcoran</v>
      </c>
      <c r="BP135" s="4" t="str">
        <f>+('3 Planilla Preadjudicación OTIC'!BP135)</f>
        <v>pfuentescorcoran@gmail.com</v>
      </c>
      <c r="BQ135" s="4">
        <f>+('3 Planilla Preadjudicación OTIC'!BQ135)</f>
        <v>992196137</v>
      </c>
      <c r="BR135" s="4" t="str">
        <f>+('3 Planilla Preadjudicación OTIC'!BR135)</f>
        <v>AV. PORTALES 3200, COMUNA DE SAN BERNARDO, San Bernardo</v>
      </c>
      <c r="BS135" s="4" t="str">
        <f>+('3 Planilla Preadjudicación OTIC'!BS135)</f>
        <v>Desarrollar habilidades prácticas en servicio de mesa y atención al cliente, adaptadas a las capacidades de personas con discapacidad intelectual, promoviendo su inclusión laboral.</v>
      </c>
      <c r="BT135" s="4" t="str">
        <f>+('3 Planilla Preadjudicación OTIC'!BT135)</f>
        <v>Este curso entrega conocimientos sobre protocolos básicos de garzonería, manipulación segura de alimentos, comunicación efectiva y trabajo en equipo. Está orientado a fortalecer la autonomía y el desempeño en entornos gastronómicos inclusivos, favoreciendo la participación activa en el mundo laboral.</v>
      </c>
      <c r="BU135" s="85">
        <f>IF(VLOOKUP(A135,'BD OFICIAL'!$A$1:$AL$2098,7,0)=D135,0,1)</f>
        <v>0</v>
      </c>
      <c r="BV135" s="85">
        <f>IF(VLOOKUP(A135,'BD OFICIAL'!$A$1:$AL$2098,11,0)=J135,0,1)</f>
        <v>0</v>
      </c>
      <c r="BW135" s="85">
        <f>IF(VLOOKUP(A135,'BD OFICIAL'!$A$1:$AL$2098,13,0)=L135,0,1)</f>
        <v>0</v>
      </c>
      <c r="BX135" s="2">
        <f>IF(VLOOKUP(A135,'BD OFICIAL'!$A$1:$AL$2098,16,0)=O135,0,1)</f>
        <v>0</v>
      </c>
      <c r="BY135" s="2">
        <f>IF(VLOOKUP(A135,'BD OFICIAL'!$A$1:$AL$2098,17,0)=P135,0,1)</f>
        <v>0</v>
      </c>
      <c r="BZ135" s="2">
        <f>IF(VLOOKUP(A135,'BD OFICIAL'!$A$1:$AL$2098,19,0)=R135,0,1)</f>
        <v>0</v>
      </c>
      <c r="CA135" s="2">
        <f>IF(VLOOKUP(A135,'BD OFICIAL'!$A$1:$AL$2098,21,0)=T135,0,1)</f>
        <v>0</v>
      </c>
      <c r="CB135" s="2">
        <f>IF(VLOOKUP(A135,'BD OFICIAL'!$A$1:$AL$2098,24,0)=AK135,0,1)</f>
        <v>0</v>
      </c>
      <c r="CC135" s="2">
        <f>IF(VLOOKUP(A135,'BD OFICIAL'!$A$1:$AL$2098,25,0)=X135,0,1)</f>
        <v>0</v>
      </c>
      <c r="CD135" s="2">
        <f>IF(VLOOKUP(A135,'BD OFICIAL'!$A$1:$AL$2098,26,0)=Y135,0,1)</f>
        <v>0</v>
      </c>
      <c r="CE135" s="2">
        <f>IF(VLOOKUP(A135,'BD OFICIAL'!$A$1:$AL$2098,27,0)=Z135,0,1)</f>
        <v>0</v>
      </c>
      <c r="CF135" s="2">
        <f>IF(VLOOKUP(A135,'BD OFICIAL'!$A$1:$AL$2098,28,0)=AA135,0,1)</f>
        <v>0</v>
      </c>
      <c r="CG135" s="2">
        <f>IF(VLOOKUP(A135,'BD OFICIAL'!$A$1:$AL$2098,33,0)=AF135,0,1)</f>
        <v>0</v>
      </c>
      <c r="CH135" s="2">
        <f>IF(VLOOKUP(A135,'BD OFICIAL'!$A$1:$AL$2098,35,0)=AH135,0,1)</f>
        <v>0</v>
      </c>
      <c r="CI135" s="85">
        <f>IF(VLOOKUP(A135,'BD OFICIAL'!$A$1:$AL$2098,34,0)=AL135,0,1)</f>
        <v>0</v>
      </c>
      <c r="CJ135" s="12">
        <f>VLOOKUP(A135,'BD OFICIAL'!$A$1:$AM$2098,36,0)*AM135-AP135</f>
        <v>0</v>
      </c>
      <c r="CK135" s="85" t="str">
        <f t="shared" si="88"/>
        <v>SSH</v>
      </c>
      <c r="CL135" s="85" t="str">
        <f t="shared" si="89"/>
        <v>NO</v>
      </c>
      <c r="CM135" s="85" t="str">
        <f t="shared" si="69"/>
        <v>SI</v>
      </c>
      <c r="CN135" s="31">
        <f t="shared" si="70"/>
        <v>0</v>
      </c>
      <c r="CO135" s="31">
        <f t="shared" si="90"/>
        <v>0</v>
      </c>
      <c r="CP135" s="31">
        <f t="shared" si="71"/>
        <v>0</v>
      </c>
      <c r="CQ135" s="31">
        <f>IF(Y135="NO",0,IF(Y135="SI",IF(VLOOKUP(A135,'BD OFICIAL'!$A:$AO,40,0)=AQ135,0,1)))</f>
        <v>0</v>
      </c>
      <c r="CR135" s="31">
        <f>IF(Z135="NO",0,IF(Z135="SI",IF(VLOOKUP(B135,'BD OFICIAL'!$A:$AO,41,0)=AS135,0,1)))</f>
        <v>0</v>
      </c>
      <c r="CS135" s="31">
        <f t="shared" si="91"/>
        <v>0</v>
      </c>
      <c r="CT135" s="31">
        <f t="shared" si="92"/>
        <v>0</v>
      </c>
      <c r="CU135" s="31">
        <f>IF(VLOOKUP(A135,'BD OFICIAL'!$A$1:$AL$1056,31,0)="SI",IF(AT135&gt;0,0,1),IF(AT135=0,0,1))</f>
        <v>0</v>
      </c>
      <c r="CV135" s="31">
        <f t="shared" si="93"/>
        <v>0</v>
      </c>
      <c r="CW135" s="31">
        <f t="shared" si="72"/>
        <v>0</v>
      </c>
      <c r="CX135" s="85" t="str">
        <f t="shared" si="73"/>
        <v>SI</v>
      </c>
      <c r="CY135" s="31">
        <f t="shared" si="74"/>
        <v>0</v>
      </c>
      <c r="CZ135" s="85" t="str">
        <f>IF(ISERROR(VLOOKUP(AI135,EXPERIENCIA!$A$1:$C$2100,1,0)),"NO","SI")</f>
        <v>SI</v>
      </c>
      <c r="DA135" s="85">
        <f>IF(CX135="no","NO APLICA",IF(AX135=0,"ERROR NOTA",IF(AND(AX135&gt;1,CZ135="NO"),"ERROR NOTA",IF(AND(CZ135="NO",AX135=1),0,IF(VLOOKUP(AI135,EXPERIENCIA!$A$1:$C$2100,3,0)=AX135,0,"ERROR NOTA")))))</f>
        <v>0</v>
      </c>
      <c r="DB135" s="85" t="str">
        <f>IF(ISERROR(VLOOKUP(AI135,COMPORTAMIENTO!$A$1:$C$2100,1,0)),"NO","SI")</f>
        <v>SI</v>
      </c>
      <c r="DC135" s="85">
        <f>IF(CX135="NO","NO APLICA",IF(AY135=0,"ERROR NOTA",IF(AND(DB135="NO",AY135=7),0,IF(VLOOKUP(AI135,COMPORTAMIENTO!$A$2:$H$2100,8,0)=AY135,0,"ERROR NOTA"))))</f>
        <v>0</v>
      </c>
      <c r="DD135" s="104">
        <f t="shared" si="75"/>
        <v>0.70000000000000007</v>
      </c>
      <c r="DE135" s="104">
        <f t="shared" si="76"/>
        <v>0.70000000000000007</v>
      </c>
      <c r="DF135" s="85" t="str">
        <f t="shared" si="94"/>
        <v>NO</v>
      </c>
      <c r="DG135" s="85">
        <f t="shared" si="77"/>
        <v>7</v>
      </c>
      <c r="DH135" s="85">
        <f t="shared" si="78"/>
        <v>7</v>
      </c>
      <c r="DI135" s="85">
        <f t="shared" si="79"/>
        <v>7</v>
      </c>
      <c r="DJ135" s="12">
        <f t="shared" si="80"/>
        <v>7.0000000000000009</v>
      </c>
      <c r="DK135" s="7">
        <f t="shared" si="81"/>
        <v>7.0000000000000009</v>
      </c>
      <c r="DL135" s="12">
        <f t="shared" si="95"/>
        <v>5075</v>
      </c>
      <c r="DM135" s="12">
        <f>VLOOKUP(A135,'5 TD'!$A:$B,2,0)</f>
        <v>5075</v>
      </c>
      <c r="DN135" s="7">
        <f t="shared" si="96"/>
        <v>7</v>
      </c>
      <c r="DO135" s="85" t="str">
        <f t="shared" si="82"/>
        <v>APROBADO</v>
      </c>
      <c r="DP135" s="85" t="str">
        <f t="shared" si="83"/>
        <v>APROBADO</v>
      </c>
      <c r="DQ135" s="7">
        <f t="shared" si="84"/>
        <v>7</v>
      </c>
      <c r="DR135" s="85" t="str">
        <f t="shared" si="97"/>
        <v>APROBADO</v>
      </c>
      <c r="DS135" s="2" t="str">
        <f>+('3 Planilla Preadjudicación OTIC'!BN135)</f>
        <v>SI</v>
      </c>
      <c r="DT135" s="2">
        <f>IF(DR135="APROBADO",VLOOKUP(A135,'5 TD'!$D$3:$E$270,2,0),"NO APLICA")</f>
        <v>7</v>
      </c>
      <c r="DU135" s="2" t="str">
        <f t="shared" si="98"/>
        <v>SI</v>
      </c>
      <c r="DV135" s="2">
        <f>IF(DU135="SI",VLOOKUP(A135,'5 TD'!$G$3:$H$270,2,0),"NO APLICA ")</f>
        <v>7.0000000000000009</v>
      </c>
      <c r="DW135" s="2" t="str">
        <f t="shared" si="99"/>
        <v>SI</v>
      </c>
      <c r="DX135" s="2">
        <f>IF(DW135="SI",VLOOKUP(A135,'5 TD'!$J$4:$K$472,2,0),"NO APLICA")</f>
        <v>7</v>
      </c>
      <c r="DY135" s="2" t="str">
        <f t="shared" si="100"/>
        <v>SI</v>
      </c>
      <c r="DZ135" s="7">
        <f>IF(DY135="SI",VLOOKUP(A135,'5 TD'!$M$4:$N$350,2,0),"NO APLICA")</f>
        <v>7</v>
      </c>
      <c r="EA135" s="2" t="str">
        <f t="shared" si="101"/>
        <v>SI</v>
      </c>
      <c r="EB135" s="12">
        <f t="shared" si="102"/>
        <v>5075</v>
      </c>
      <c r="EC135" s="12">
        <f>IF(EA135="SI",VLOOKUP(A135,'5 TD'!$V$4:$W$479,2,0),"NO APLICA")</f>
        <v>5075</v>
      </c>
      <c r="ED135" s="2" t="str">
        <f t="shared" si="85"/>
        <v>SI</v>
      </c>
      <c r="EE135" s="79">
        <f>IF(ED135="SI",VLOOKUP(AI135,COMPORTAMIENTO!$A$1:$H$2100,7,0),"NO APLICA")</f>
        <v>0.67164179104477606</v>
      </c>
      <c r="EF135" s="12">
        <f>IF(ED135="SI",VLOOKUP(A135,'5 TD'!$P$2:$Q$479,2,0),"NO APLICA")</f>
        <v>0.67164179104477606</v>
      </c>
      <c r="EG135" s="2" t="str">
        <f t="shared" si="86"/>
        <v>SI</v>
      </c>
      <c r="EH135" s="2">
        <f>IF(CZ135="no",0,VLOOKUP(AI135,EXPERIENCIA!$A$1:$C$2100,2,0))</f>
        <v>67</v>
      </c>
      <c r="EI135" s="2">
        <f>IF(CZ135="si",VLOOKUP(A135,'5 TD'!$S$3:$T$2103,2,0),0)</f>
        <v>67</v>
      </c>
      <c r="EJ135" s="2" t="str">
        <f t="shared" si="87"/>
        <v>SI</v>
      </c>
      <c r="EK135" s="2">
        <f>+('3 Planilla Preadjudicación OTIC'!BU135)</f>
        <v>0</v>
      </c>
      <c r="EL135" s="4"/>
      <c r="EM135" s="3"/>
      <c r="EN135" s="3"/>
      <c r="EO135" s="86" t="s">
        <v>64</v>
      </c>
      <c r="EQ135" s="86"/>
    </row>
    <row r="136" spans="1:147" ht="15" customHeight="1" x14ac:dyDescent="0.3">
      <c r="A136" s="2">
        <f>+('3 Planilla Preadjudicación OTIC'!A136)</f>
        <v>14315</v>
      </c>
      <c r="B136" s="2" t="str">
        <f>+('3 Planilla Preadjudicación OTIC'!B136)</f>
        <v>65181652-1</v>
      </c>
      <c r="C136" s="4">
        <f>+('3 Planilla Preadjudicación OTIC'!E136)</f>
        <v>2025</v>
      </c>
      <c r="D136" s="4" t="str">
        <f>+('3 Planilla Preadjudicación OTIC'!F136)</f>
        <v>MANDATO</v>
      </c>
      <c r="E136" s="4" t="str">
        <f>+('3 Planilla Preadjudicación OTIC'!G136)</f>
        <v>72026600-8</v>
      </c>
      <c r="F136" s="4" t="str">
        <f>+('3 Planilla Preadjudicación OTIC'!H136)</f>
        <v>FUNDACIÓN PATERNITAS</v>
      </c>
      <c r="G136" s="4"/>
      <c r="H136" s="4"/>
      <c r="I136" s="4" t="str">
        <f>+('3 Planilla Preadjudicación OTIC'!I136)</f>
        <v>TÉCNICAS DE SOLDADURA POR ARCO VOLTAICO</v>
      </c>
      <c r="J136" s="4" t="str">
        <f>+('3 Planilla Preadjudicación OTIC'!J136)</f>
        <v>PF1005</v>
      </c>
      <c r="K136" s="4" t="str">
        <f>+('3 Planilla Preadjudicación OTIC'!K136)</f>
        <v>TÉCNICAS PARA EL EMPRENDIMIENTO</v>
      </c>
      <c r="L136" s="4" t="str">
        <f>+('3 Planilla Preadjudicación OTIC'!L136)</f>
        <v>PF0921</v>
      </c>
      <c r="M136" s="2">
        <f>+('3 Planilla Preadjudicación OTIC'!M136)</f>
        <v>13</v>
      </c>
      <c r="N136" s="4" t="str">
        <f>+('3 Planilla Preadjudicación OTIC'!N136)</f>
        <v>METROPOLITANA</v>
      </c>
      <c r="O136" s="4" t="str">
        <f>+('3 Planilla Preadjudicación OTIC'!O136)</f>
        <v>HUECHURABA</v>
      </c>
      <c r="P136" s="4" t="str">
        <f>+('3 Planilla Preadjudicación OTIC'!P136)</f>
        <v>EMPRENDEDORES/AS INFORMALES O PERSONAS VULNERABLES PERTENECIENTES AL 80% MAS VULNERABLE</v>
      </c>
      <c r="Q136" s="4" t="str">
        <f>+('3 Planilla Preadjudicación OTIC'!Q136)</f>
        <v>PRESENCIAL</v>
      </c>
      <c r="R136" s="4" t="str">
        <f>+('3 Planilla Preadjudicación OTIC'!R136)</f>
        <v>INDEPENDIENTE</v>
      </c>
      <c r="S136" s="4">
        <f>+('3 Planilla Preadjudicación OTIC'!S136)</f>
        <v>47</v>
      </c>
      <c r="T136" s="2">
        <f>+('3 Planilla Preadjudicación OTIC'!T136)</f>
        <v>19</v>
      </c>
      <c r="U136" s="2">
        <f>+('3 Planilla Preadjudicación OTIC'!U136)</f>
        <v>176</v>
      </c>
      <c r="V136" s="2">
        <f>+('3 Planilla Preadjudicación OTIC'!V136)</f>
        <v>12</v>
      </c>
      <c r="W136" s="2">
        <f>+('3 Planilla Preadjudicación OTIC'!W136)</f>
        <v>188</v>
      </c>
      <c r="X136" s="2">
        <f>+('3 Planilla Preadjudicación OTIC'!X136)</f>
        <v>4</v>
      </c>
      <c r="Y136" s="2" t="str">
        <f>+('3 Planilla Preadjudicación OTIC'!Y136)</f>
        <v>SI</v>
      </c>
      <c r="Z136" s="2" t="str">
        <f>+('3 Planilla Preadjudicación OTIC'!Z136)</f>
        <v>NO</v>
      </c>
      <c r="AA136" s="2" t="str">
        <f>+('3 Planilla Preadjudicación OTIC'!AA136)</f>
        <v>NO</v>
      </c>
      <c r="AB136" s="4" t="str">
        <f>+('3 Planilla Preadjudicación OTIC'!AB136)</f>
        <v>SE AJUSTA A PLAN FORMATIVO</v>
      </c>
      <c r="AC136" s="4" t="str">
        <f>+('3 Planilla Preadjudicación OTIC'!AC136)</f>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v>
      </c>
      <c r="AD136" s="2" t="str">
        <f>+('3 Planilla Preadjudicación OTIC'!AD136)</f>
        <v>SI</v>
      </c>
      <c r="AE136" s="4" t="str">
        <f>+('3 Planilla Preadjudicación OTIC'!AE136)</f>
        <v>CERTIFICACIÓN COMO SOLDADOR.</v>
      </c>
      <c r="AF136" s="2" t="str">
        <f>+('3 Planilla Preadjudicación OTIC'!AF136)</f>
        <v>CERRADA</v>
      </c>
      <c r="AG136" s="2">
        <f>+('3 Planilla Preadjudicación OTIC'!AG136)</f>
        <v>47</v>
      </c>
      <c r="AH136" s="2">
        <f>+('3 Planilla Preadjudicación OTIC'!AH136)</f>
        <v>2</v>
      </c>
      <c r="AI136" s="135" t="str">
        <f>+('3 Planilla Preadjudicación OTIC'!AI136)</f>
        <v>76606610-0</v>
      </c>
      <c r="AJ136" s="4" t="str">
        <f>+('3 Planilla Preadjudicación OTIC'!AJ136)</f>
        <v>Centro de Capacitación Inforcap SPA</v>
      </c>
      <c r="AK136" s="2">
        <f>+('3 Planilla Preadjudicación OTIC'!AK136)</f>
        <v>188</v>
      </c>
      <c r="AL136" s="2">
        <f>+('3 Planilla Preadjudicación OTIC'!AL136)</f>
        <v>47</v>
      </c>
      <c r="AM136" s="12">
        <f>+('3 Planilla Preadjudicación OTIC'!AM136)</f>
        <v>5075</v>
      </c>
      <c r="AN136" s="12">
        <f>+('3 Planilla Preadjudicación OTIC'!AN136)</f>
        <v>0</v>
      </c>
      <c r="AO136" s="12">
        <f>+('3 Planilla Preadjudicación OTIC'!AO136)</f>
        <v>250000</v>
      </c>
      <c r="AP136" s="12">
        <f>+('3 Planilla Preadjudicación OTIC'!AP136)</f>
        <v>18127900</v>
      </c>
      <c r="AQ136" s="12">
        <f>+('3 Planilla Preadjudicación OTIC'!AQ136)</f>
        <v>3572000</v>
      </c>
      <c r="AR136" s="12">
        <f>+('3 Planilla Preadjudicación OTIC'!AR136)</f>
        <v>0</v>
      </c>
      <c r="AS136" s="12">
        <f>+('3 Planilla Preadjudicación OTIC'!AS136)</f>
        <v>0</v>
      </c>
      <c r="AT136" s="12">
        <f>+('3 Planilla Preadjudicación OTIC'!AT136)</f>
        <v>4750000</v>
      </c>
      <c r="AU136" s="12">
        <f>+('3 Planilla Preadjudicación OTIC'!AU136)</f>
        <v>26449900</v>
      </c>
      <c r="AV136" s="2" t="str">
        <f>+('3 Planilla Preadjudicación OTIC'!AV136)</f>
        <v>SI</v>
      </c>
      <c r="AW136" s="4">
        <f>+('3 Planilla Preadjudicación OTIC'!AW136)</f>
        <v>0</v>
      </c>
      <c r="AX136" s="2">
        <f>+('3 Planilla Preadjudicación OTIC'!AX136)</f>
        <v>7</v>
      </c>
      <c r="AY136" s="2">
        <f>+('3 Planilla Preadjudicación OTIC'!AY136)</f>
        <v>7</v>
      </c>
      <c r="AZ136" s="2">
        <f>+('3 Planilla Preadjudicación OTIC'!AZ136)</f>
        <v>0</v>
      </c>
      <c r="BA136" s="2">
        <f>+('3 Planilla Preadjudicación OTIC'!BA136)</f>
        <v>0</v>
      </c>
      <c r="BB136" s="2">
        <f>+('3 Planilla Preadjudicación OTIC'!BB136)</f>
        <v>0</v>
      </c>
      <c r="BC136" s="2">
        <f>+('3 Planilla Preadjudicación OTIC'!BC136)</f>
        <v>0</v>
      </c>
      <c r="BD136" s="2">
        <f>+('3 Planilla Preadjudicación OTIC'!BD136)</f>
        <v>0</v>
      </c>
      <c r="BE136" s="2">
        <f>+('3 Planilla Preadjudicación OTIC'!BE136)</f>
        <v>0</v>
      </c>
      <c r="BF136" s="2">
        <f>+('3 Planilla Preadjudicación OTIC'!BF136)</f>
        <v>0</v>
      </c>
      <c r="BG136" s="2">
        <f>+('3 Planilla Preadjudicación OTIC'!BG136)</f>
        <v>7</v>
      </c>
      <c r="BH136" s="2">
        <f>+('3 Planilla Preadjudicación OTIC'!BH136)</f>
        <v>7</v>
      </c>
      <c r="BI136" s="2">
        <f>+('3 Planilla Preadjudicación OTIC'!BI136)</f>
        <v>7</v>
      </c>
      <c r="BJ136" s="2">
        <f>+('3 Planilla Preadjudicación OTIC'!BJ136)</f>
        <v>7</v>
      </c>
      <c r="BK136" s="2">
        <f>+('3 Planilla Preadjudicación OTIC'!BK136)</f>
        <v>7</v>
      </c>
      <c r="BL136" s="2">
        <f>+('3 Planilla Preadjudicación OTIC'!BL136)</f>
        <v>7</v>
      </c>
      <c r="BM136" s="104">
        <f>ROUND(('3 Planilla Preadjudicación OTIC'!BM136),1)</f>
        <v>7</v>
      </c>
      <c r="BN136" s="4" t="str">
        <f>+('3 Planilla Preadjudicación OTIC'!BN136)</f>
        <v>NO</v>
      </c>
      <c r="BO136" s="4">
        <f>+('3 Planilla Preadjudicación OTIC'!BO136)</f>
        <v>0</v>
      </c>
      <c r="BP136" s="4">
        <f>+('3 Planilla Preadjudicación OTIC'!BP136)</f>
        <v>0</v>
      </c>
      <c r="BQ136" s="4">
        <f>+('3 Planilla Preadjudicación OTIC'!BQ136)</f>
        <v>0</v>
      </c>
      <c r="BR136" s="4">
        <f>+('3 Planilla Preadjudicación OTIC'!BR136)</f>
        <v>0</v>
      </c>
      <c r="BS136" s="4">
        <f>+('3 Planilla Preadjudicación OTIC'!BS136)</f>
        <v>0</v>
      </c>
      <c r="BT136" s="4">
        <f>+('3 Planilla Preadjudicación OTIC'!BT136)</f>
        <v>0</v>
      </c>
      <c r="BU136" s="85">
        <f>IF(VLOOKUP(A136,'BD OFICIAL'!$A$1:$AL$2098,7,0)=D136,0,1)</f>
        <v>0</v>
      </c>
      <c r="BV136" s="85">
        <f>IF(VLOOKUP(A136,'BD OFICIAL'!$A$1:$AL$2098,11,0)=J136,0,1)</f>
        <v>0</v>
      </c>
      <c r="BW136" s="85">
        <f>IF(VLOOKUP(A136,'BD OFICIAL'!$A$1:$AL$2098,13,0)=L136,0,1)</f>
        <v>0</v>
      </c>
      <c r="BX136" s="2">
        <f>IF(VLOOKUP(A136,'BD OFICIAL'!$A$1:$AL$2098,16,0)=O136,0,1)</f>
        <v>0</v>
      </c>
      <c r="BY136" s="2">
        <f>IF(VLOOKUP(A136,'BD OFICIAL'!$A$1:$AL$2098,17,0)=P136,0,1)</f>
        <v>0</v>
      </c>
      <c r="BZ136" s="2">
        <f>IF(VLOOKUP(A136,'BD OFICIAL'!$A$1:$AL$2098,19,0)=R136,0,1)</f>
        <v>0</v>
      </c>
      <c r="CA136" s="2">
        <f>IF(VLOOKUP(A136,'BD OFICIAL'!$A$1:$AL$2098,21,0)=T136,0,1)</f>
        <v>0</v>
      </c>
      <c r="CB136" s="2">
        <f>IF(VLOOKUP(A136,'BD OFICIAL'!$A$1:$AL$2098,24,0)=AK136,0,1)</f>
        <v>0</v>
      </c>
      <c r="CC136" s="2">
        <f>IF(VLOOKUP(A136,'BD OFICIAL'!$A$1:$AL$2098,25,0)=X136,0,1)</f>
        <v>0</v>
      </c>
      <c r="CD136" s="2">
        <f>IF(VLOOKUP(A136,'BD OFICIAL'!$A$1:$AL$2098,26,0)=Y136,0,1)</f>
        <v>0</v>
      </c>
      <c r="CE136" s="2">
        <f>IF(VLOOKUP(A136,'BD OFICIAL'!$A$1:$AL$2098,27,0)=Z136,0,1)</f>
        <v>0</v>
      </c>
      <c r="CF136" s="2">
        <f>IF(VLOOKUP(A136,'BD OFICIAL'!$A$1:$AL$2098,28,0)=AA136,0,1)</f>
        <v>0</v>
      </c>
      <c r="CG136" s="2">
        <f>IF(VLOOKUP(A136,'BD OFICIAL'!$A$1:$AL$2098,33,0)=AF136,0,1)</f>
        <v>0</v>
      </c>
      <c r="CH136" s="2">
        <f>IF(VLOOKUP(A136,'BD OFICIAL'!$A$1:$AL$2098,35,0)=AH136,0,1)</f>
        <v>0</v>
      </c>
      <c r="CI136" s="85">
        <f>IF(VLOOKUP(A136,'BD OFICIAL'!$A$1:$AL$2098,34,0)=AL136,0,1)</f>
        <v>0</v>
      </c>
      <c r="CJ136" s="12">
        <f>VLOOKUP(A136,'BD OFICIAL'!$A$1:$AM$2098,36,0)*AM136-AP136</f>
        <v>0</v>
      </c>
      <c r="CK136" s="85" t="str">
        <f t="shared" si="88"/>
        <v>SSH</v>
      </c>
      <c r="CL136" s="85" t="str">
        <f t="shared" si="89"/>
        <v>SI</v>
      </c>
      <c r="CM136" s="85" t="str">
        <f t="shared" si="69"/>
        <v>NO</v>
      </c>
      <c r="CN136" s="31">
        <f t="shared" si="70"/>
        <v>0</v>
      </c>
      <c r="CO136" s="31">
        <f t="shared" si="90"/>
        <v>0</v>
      </c>
      <c r="CP136" s="31">
        <f t="shared" si="71"/>
        <v>0</v>
      </c>
      <c r="CQ136" s="31">
        <f>IF(Y136="NO",0,IF(Y136="SI",IF(VLOOKUP(A136,'BD OFICIAL'!$A:$AO,40,0)=AQ136,0,1)))</f>
        <v>0</v>
      </c>
      <c r="CR136" s="31">
        <f>IF(Z136="NO",0,IF(Z136="SI",IF(VLOOKUP(B136,'BD OFICIAL'!$A:$AO,41,0)=AS136,0,1)))</f>
        <v>0</v>
      </c>
      <c r="CS136" s="31">
        <f t="shared" si="91"/>
        <v>0</v>
      </c>
      <c r="CT136" s="31">
        <f t="shared" si="92"/>
        <v>0</v>
      </c>
      <c r="CU136" s="31">
        <f>IF(VLOOKUP(A136,'BD OFICIAL'!$A$1:$AL$1056,31,0)="SI",IF(AT136&gt;0,0,1),IF(AT136=0,0,1))</f>
        <v>0</v>
      </c>
      <c r="CV136" s="31">
        <f t="shared" si="93"/>
        <v>0</v>
      </c>
      <c r="CW136" s="31">
        <f t="shared" si="72"/>
        <v>0</v>
      </c>
      <c r="CX136" s="85" t="str">
        <f t="shared" si="73"/>
        <v>SI</v>
      </c>
      <c r="CY136" s="31">
        <f t="shared" si="74"/>
        <v>0</v>
      </c>
      <c r="CZ136" s="85" t="str">
        <f>IF(ISERROR(VLOOKUP(AI136,EXPERIENCIA!$A$1:$C$2100,1,0)),"NO","SI")</f>
        <v>SI</v>
      </c>
      <c r="DA136" s="85">
        <f>IF(CX136="no","NO APLICA",IF(AX136=0,"ERROR NOTA",IF(AND(AX136&gt;1,CZ136="NO"),"ERROR NOTA",IF(AND(CZ136="NO",AX136=1),0,IF(VLOOKUP(AI136,EXPERIENCIA!$A$1:$C$2100,3,0)=AX136,0,"ERROR NOTA")))))</f>
        <v>0</v>
      </c>
      <c r="DB136" s="85" t="str">
        <f>IF(ISERROR(VLOOKUP(AI136,COMPORTAMIENTO!$A$1:$C$2100,1,0)),"NO","SI")</f>
        <v>SI</v>
      </c>
      <c r="DC136" s="85">
        <f>IF(CX136="NO","NO APLICA",IF(AY136=0,"ERROR NOTA",IF(AND(DB136="NO",AY136=7),0,IF(VLOOKUP(AI136,COMPORTAMIENTO!$A$2:$H$2100,8,0)=AY136,0,"ERROR NOTA"))))</f>
        <v>0</v>
      </c>
      <c r="DD136" s="104">
        <f t="shared" si="75"/>
        <v>0.70000000000000007</v>
      </c>
      <c r="DE136" s="104">
        <f t="shared" si="76"/>
        <v>0.70000000000000007</v>
      </c>
      <c r="DF136" s="85" t="str">
        <f t="shared" si="94"/>
        <v>SI</v>
      </c>
      <c r="DG136" s="85">
        <f t="shared" si="77"/>
        <v>0</v>
      </c>
      <c r="DH136" s="85">
        <f t="shared" si="78"/>
        <v>0</v>
      </c>
      <c r="DI136" s="85">
        <f t="shared" si="79"/>
        <v>0</v>
      </c>
      <c r="DJ136" s="12">
        <f t="shared" si="80"/>
        <v>7.0000000000000009</v>
      </c>
      <c r="DK136" s="7">
        <f t="shared" si="81"/>
        <v>7.0000000000000009</v>
      </c>
      <c r="DL136" s="12">
        <f t="shared" si="95"/>
        <v>5075</v>
      </c>
      <c r="DM136" s="12">
        <f>VLOOKUP(A136,'5 TD'!$A:$B,2,0)</f>
        <v>5075</v>
      </c>
      <c r="DN136" s="7">
        <f t="shared" si="96"/>
        <v>7</v>
      </c>
      <c r="DO136" s="85" t="str">
        <f t="shared" si="82"/>
        <v>APROBADO</v>
      </c>
      <c r="DP136" s="85" t="str">
        <f t="shared" si="83"/>
        <v>APROBADO</v>
      </c>
      <c r="DQ136" s="7">
        <f t="shared" si="84"/>
        <v>7</v>
      </c>
      <c r="DR136" s="85" t="str">
        <f t="shared" si="97"/>
        <v>APROBADO</v>
      </c>
      <c r="DS136" s="2" t="str">
        <f>+('3 Planilla Preadjudicación OTIC'!BN136)</f>
        <v>NO</v>
      </c>
      <c r="DT136" s="2">
        <f>IF(DR136="APROBADO",VLOOKUP(A136,'5 TD'!$D$3:$E$270,2,0),"NO APLICA")</f>
        <v>7</v>
      </c>
      <c r="DU136" s="2" t="str">
        <f t="shared" si="98"/>
        <v>SI</v>
      </c>
      <c r="DV136" s="2">
        <f>IF(DU136="SI",VLOOKUP(A136,'5 TD'!$G$3:$H$270,2,0),"NO APLICA ")</f>
        <v>7.0000000000000009</v>
      </c>
      <c r="DW136" s="2" t="str">
        <f t="shared" si="99"/>
        <v>SI</v>
      </c>
      <c r="DX136" s="2">
        <f>IF(DW136="SI",VLOOKUP(A136,'5 TD'!$J$4:$K$472,2,0),"NO APLICA")</f>
        <v>7</v>
      </c>
      <c r="DY136" s="2" t="str">
        <f t="shared" si="100"/>
        <v>SI</v>
      </c>
      <c r="DZ136" s="7">
        <f>IF(DY136="SI",VLOOKUP(A136,'5 TD'!$M$4:$N$350,2,0),"NO APLICA")</f>
        <v>7</v>
      </c>
      <c r="EA136" s="2" t="str">
        <f t="shared" si="101"/>
        <v>SI</v>
      </c>
      <c r="EB136" s="12">
        <f t="shared" si="102"/>
        <v>5075</v>
      </c>
      <c r="EC136" s="12">
        <f>IF(EA136="SI",VLOOKUP(A136,'5 TD'!$V$4:$W$479,2,0),"NO APLICA")</f>
        <v>5075</v>
      </c>
      <c r="ED136" s="2" t="str">
        <f t="shared" si="85"/>
        <v>SI</v>
      </c>
      <c r="EE136" s="79">
        <f>IF(ED136="SI",VLOOKUP(AI136,COMPORTAMIENTO!$A$1:$H$2100,7,0),"NO APLICA")</f>
        <v>0.67164179104477606</v>
      </c>
      <c r="EF136" s="12">
        <f>IF(ED136="SI",VLOOKUP(A136,'5 TD'!$P$2:$Q$479,2,0),"NO APLICA")</f>
        <v>0.16245487364620939</v>
      </c>
      <c r="EG136" s="2" t="str">
        <f t="shared" si="86"/>
        <v>NO</v>
      </c>
      <c r="EH136" s="2">
        <f>IF(CZ136="no",0,VLOOKUP(AI136,EXPERIENCIA!$A$1:$C$2100,2,0))</f>
        <v>67</v>
      </c>
      <c r="EI136" s="2">
        <f>IF(CZ136="si",VLOOKUP(A136,'5 TD'!$S$3:$T$2103,2,0),0)</f>
        <v>125</v>
      </c>
      <c r="EJ136" s="2" t="str">
        <f t="shared" si="87"/>
        <v>NO</v>
      </c>
      <c r="EK136" s="2" t="str">
        <f>+('3 Planilla Preadjudicación OTIC'!BU136)</f>
        <v>f) Mayor número de cursos SENCE ejecutados (Evaluación Experiencia).</v>
      </c>
      <c r="EL136" s="4"/>
      <c r="EM136" s="3"/>
      <c r="EN136" s="3"/>
      <c r="EQ136" s="86"/>
    </row>
    <row r="137" spans="1:147" ht="15" customHeight="1" x14ac:dyDescent="0.3">
      <c r="A137" s="2">
        <f>+('3 Planilla Preadjudicación OTIC'!A137)</f>
        <v>14394</v>
      </c>
      <c r="B137" s="2" t="str">
        <f>+('3 Planilla Preadjudicación OTIC'!B137)</f>
        <v>65181652-1</v>
      </c>
      <c r="C137" s="4">
        <f>+('3 Planilla Preadjudicación OTIC'!E137)</f>
        <v>2025</v>
      </c>
      <c r="D137" s="4" t="str">
        <f>+('3 Planilla Preadjudicación OTIC'!F137)</f>
        <v>MANDATO</v>
      </c>
      <c r="E137" s="4" t="str">
        <f>+('3 Planilla Preadjudicación OTIC'!G137)</f>
        <v>96532330-9</v>
      </c>
      <c r="F137" s="4" t="str">
        <f>+('3 Planilla Preadjudicación OTIC'!H137)</f>
        <v>CMPC PULP SPA</v>
      </c>
      <c r="G137" s="4"/>
      <c r="H137" s="4"/>
      <c r="I137" s="4" t="str">
        <f>+('3 Planilla Preadjudicación OTIC'!I137)</f>
        <v>FABRICACIÓN ARTESANAL DE MUEBLES DE MADERA</v>
      </c>
      <c r="J137" s="4" t="str">
        <f>+('3 Planilla Preadjudicación OTIC'!J137)</f>
        <v>PF0725</v>
      </c>
      <c r="K137" s="4" t="str">
        <f>+('3 Planilla Preadjudicación OTIC'!K137)</f>
        <v>TÉCNICAS PARA EL EMPRENDIMIENTO</v>
      </c>
      <c r="L137" s="4" t="str">
        <f>+('3 Planilla Preadjudicación OTIC'!L137)</f>
        <v>PF0921</v>
      </c>
      <c r="M137" s="2">
        <f>+('3 Planilla Preadjudicación OTIC'!M137)</f>
        <v>9</v>
      </c>
      <c r="N137" s="4" t="str">
        <f>+('3 Planilla Preadjudicación OTIC'!N137)</f>
        <v>ARAUCANIA</v>
      </c>
      <c r="O137" s="4" t="str">
        <f>+('3 Planilla Preadjudicación OTIC'!O137)</f>
        <v>COLLIPULLI</v>
      </c>
      <c r="P137" s="4" t="str">
        <f>+('3 Planilla Preadjudicación OTIC'!P137)</f>
        <v>EMPRENDEDORES/AS INFORMALES O PERSONAS VULNERABLES PERTENECIENTES AL 80% MAS VULNERABLE</v>
      </c>
      <c r="Q137" s="4" t="str">
        <f>+('3 Planilla Preadjudicación OTIC'!Q137)</f>
        <v>PRESENCIAL</v>
      </c>
      <c r="R137" s="4" t="str">
        <f>+('3 Planilla Preadjudicación OTIC'!R137)</f>
        <v>INDEPENDIENTE</v>
      </c>
      <c r="S137" s="4">
        <f>+('3 Planilla Preadjudicación OTIC'!S137)</f>
        <v>52</v>
      </c>
      <c r="T137" s="2">
        <f>+('3 Planilla Preadjudicación OTIC'!T137)</f>
        <v>15</v>
      </c>
      <c r="U137" s="2">
        <f>+('3 Planilla Preadjudicación OTIC'!U137)</f>
        <v>195</v>
      </c>
      <c r="V137" s="2">
        <f>+('3 Planilla Preadjudicación OTIC'!V137)</f>
        <v>12</v>
      </c>
      <c r="W137" s="2">
        <f>+('3 Planilla Preadjudicación OTIC'!W137)</f>
        <v>207</v>
      </c>
      <c r="X137" s="2">
        <f>+('3 Planilla Preadjudicación OTIC'!X137)</f>
        <v>4</v>
      </c>
      <c r="Y137" s="2" t="str">
        <f>+('3 Planilla Preadjudicación OTIC'!Y137)</f>
        <v>SI</v>
      </c>
      <c r="Z137" s="2" t="str">
        <f>+('3 Planilla Preadjudicación OTIC'!Z137)</f>
        <v>NO</v>
      </c>
      <c r="AA137" s="2" t="str">
        <f>+('3 Planilla Preadjudicación OTIC'!AA137)</f>
        <v>SI</v>
      </c>
      <c r="AB137" s="4" t="str">
        <f>+('3 Planilla Preadjudicación OTIC'!AB137)</f>
        <v>SE AJUSTA A PLAN FORMATIVO</v>
      </c>
      <c r="AC137" s="4" t="str">
        <f>+('3 Planilla Preadjudicación OTIC'!AC137)</f>
        <v>HOMBRES Y MUJERES MAYORES DE 18 AÑOS PERTENECIENTES AL 80% MÁS VULNERABLES, CORRESPINDIENTES A COLLIPULLI</v>
      </c>
      <c r="AD137" s="2" t="str">
        <f>+('3 Planilla Preadjudicación OTIC'!AD137)</f>
        <v>NO</v>
      </c>
      <c r="AE137" s="4">
        <f>+('3 Planilla Preadjudicación OTIC'!AE137)</f>
        <v>0</v>
      </c>
      <c r="AF137" s="2" t="str">
        <f>+('3 Planilla Preadjudicación OTIC'!AF137)</f>
        <v>CERRADA</v>
      </c>
      <c r="AG137" s="2">
        <f>+('3 Planilla Preadjudicación OTIC'!AG137)</f>
        <v>52</v>
      </c>
      <c r="AH137" s="2">
        <f>+('3 Planilla Preadjudicación OTIC'!AH137)</f>
        <v>2</v>
      </c>
      <c r="AI137" s="135" t="str">
        <f>+('3 Planilla Preadjudicación OTIC'!AI137)</f>
        <v>76606610-0</v>
      </c>
      <c r="AJ137" s="4" t="str">
        <f>+('3 Planilla Preadjudicación OTIC'!AJ137)</f>
        <v>Centro de Capacitación Inforcap SPA</v>
      </c>
      <c r="AK137" s="2">
        <f>+('3 Planilla Preadjudicación OTIC'!AK137)</f>
        <v>207</v>
      </c>
      <c r="AL137" s="2">
        <f>+('3 Planilla Preadjudicación OTIC'!AL137)</f>
        <v>52</v>
      </c>
      <c r="AM137" s="12">
        <f>+('3 Planilla Preadjudicación OTIC'!AM137)</f>
        <v>5075</v>
      </c>
      <c r="AN137" s="12">
        <f>+('3 Planilla Preadjudicación OTIC'!AN137)</f>
        <v>50000</v>
      </c>
      <c r="AO137" s="12">
        <f>+('3 Planilla Preadjudicación OTIC'!AO137)</f>
        <v>0</v>
      </c>
      <c r="AP137" s="12">
        <f>+('3 Planilla Preadjudicación OTIC'!AP137)</f>
        <v>15757875</v>
      </c>
      <c r="AQ137" s="12">
        <f>+('3 Planilla Preadjudicación OTIC'!AQ137)</f>
        <v>3120000</v>
      </c>
      <c r="AR137" s="12">
        <f>+('3 Planilla Preadjudicación OTIC'!AR137)</f>
        <v>750000</v>
      </c>
      <c r="AS137" s="12">
        <f>+('3 Planilla Preadjudicación OTIC'!AS137)</f>
        <v>0</v>
      </c>
      <c r="AT137" s="12">
        <f>+('3 Planilla Preadjudicación OTIC'!AT137)</f>
        <v>0</v>
      </c>
      <c r="AU137" s="12">
        <f>+('3 Planilla Preadjudicación OTIC'!AU137)</f>
        <v>19627875</v>
      </c>
      <c r="AV137" s="2" t="str">
        <f>+('3 Planilla Preadjudicación OTIC'!AV137)</f>
        <v>SI</v>
      </c>
      <c r="AW137" s="4">
        <f>+('3 Planilla Preadjudicación OTIC'!AW137)</f>
        <v>0</v>
      </c>
      <c r="AX137" s="2">
        <f>+('3 Planilla Preadjudicación OTIC'!AX137)</f>
        <v>7</v>
      </c>
      <c r="AY137" s="2">
        <f>+('3 Planilla Preadjudicación OTIC'!AY137)</f>
        <v>7</v>
      </c>
      <c r="AZ137" s="2">
        <f>+('3 Planilla Preadjudicación OTIC'!AZ137)</f>
        <v>0</v>
      </c>
      <c r="BA137" s="2">
        <f>+('3 Planilla Preadjudicación OTIC'!BA137)</f>
        <v>0</v>
      </c>
      <c r="BB137" s="2">
        <f>+('3 Planilla Preadjudicación OTIC'!BB137)</f>
        <v>0</v>
      </c>
      <c r="BC137" s="2">
        <f>+('3 Planilla Preadjudicación OTIC'!BC137)</f>
        <v>0</v>
      </c>
      <c r="BD137" s="2">
        <f>+('3 Planilla Preadjudicación OTIC'!BD137)</f>
        <v>0</v>
      </c>
      <c r="BE137" s="2">
        <f>+('3 Planilla Preadjudicación OTIC'!BE137)</f>
        <v>0</v>
      </c>
      <c r="BF137" s="2">
        <f>+('3 Planilla Preadjudicación OTIC'!BF137)</f>
        <v>0</v>
      </c>
      <c r="BG137" s="2">
        <f>+('3 Planilla Preadjudicación OTIC'!BG137)</f>
        <v>7</v>
      </c>
      <c r="BH137" s="2">
        <f>+('3 Planilla Preadjudicación OTIC'!BH137)</f>
        <v>7</v>
      </c>
      <c r="BI137" s="2">
        <f>+('3 Planilla Preadjudicación OTIC'!BI137)</f>
        <v>7</v>
      </c>
      <c r="BJ137" s="2">
        <f>+('3 Planilla Preadjudicación OTIC'!BJ137)</f>
        <v>7</v>
      </c>
      <c r="BK137" s="2">
        <f>+('3 Planilla Preadjudicación OTIC'!BK137)</f>
        <v>7</v>
      </c>
      <c r="BL137" s="2">
        <f>+('3 Planilla Preadjudicación OTIC'!BL137)</f>
        <v>7</v>
      </c>
      <c r="BM137" s="104">
        <f>ROUND(('3 Planilla Preadjudicación OTIC'!BM137),1)</f>
        <v>7</v>
      </c>
      <c r="BN137" s="4" t="str">
        <f>+('3 Planilla Preadjudicación OTIC'!BN137)</f>
        <v>NO</v>
      </c>
      <c r="BO137" s="4">
        <f>+('3 Planilla Preadjudicación OTIC'!BO137)</f>
        <v>0</v>
      </c>
      <c r="BP137" s="4">
        <f>+('3 Planilla Preadjudicación OTIC'!BP137)</f>
        <v>0</v>
      </c>
      <c r="BQ137" s="4">
        <f>+('3 Planilla Preadjudicación OTIC'!BQ137)</f>
        <v>0</v>
      </c>
      <c r="BR137" s="4">
        <f>+('3 Planilla Preadjudicación OTIC'!BR137)</f>
        <v>0</v>
      </c>
      <c r="BS137" s="4">
        <f>+('3 Planilla Preadjudicación OTIC'!BS137)</f>
        <v>0</v>
      </c>
      <c r="BT137" s="4">
        <f>+('3 Planilla Preadjudicación OTIC'!BT137)</f>
        <v>0</v>
      </c>
      <c r="BU137" s="85">
        <f>IF(VLOOKUP(A137,'BD OFICIAL'!$A$1:$AL$2098,7,0)=D137,0,1)</f>
        <v>0</v>
      </c>
      <c r="BV137" s="85">
        <f>IF(VLOOKUP(A137,'BD OFICIAL'!$A$1:$AL$2098,11,0)=J137,0,1)</f>
        <v>0</v>
      </c>
      <c r="BW137" s="85">
        <f>IF(VLOOKUP(A137,'BD OFICIAL'!$A$1:$AL$2098,13,0)=L137,0,1)</f>
        <v>0</v>
      </c>
      <c r="BX137" s="2">
        <f>IF(VLOOKUP(A137,'BD OFICIAL'!$A$1:$AL$2098,16,0)=O137,0,1)</f>
        <v>0</v>
      </c>
      <c r="BY137" s="2">
        <f>IF(VLOOKUP(A137,'BD OFICIAL'!$A$1:$AL$2098,17,0)=P137,0,1)</f>
        <v>0</v>
      </c>
      <c r="BZ137" s="2">
        <f>IF(VLOOKUP(A137,'BD OFICIAL'!$A$1:$AL$2098,19,0)=R137,0,1)</f>
        <v>0</v>
      </c>
      <c r="CA137" s="2">
        <f>IF(VLOOKUP(A137,'BD OFICIAL'!$A$1:$AL$2098,21,0)=T137,0,1)</f>
        <v>0</v>
      </c>
      <c r="CB137" s="2">
        <f>IF(VLOOKUP(A137,'BD OFICIAL'!$A$1:$AL$2098,24,0)=AK137,0,1)</f>
        <v>0</v>
      </c>
      <c r="CC137" s="2">
        <f>IF(VLOOKUP(A137,'BD OFICIAL'!$A$1:$AL$2098,25,0)=X137,0,1)</f>
        <v>0</v>
      </c>
      <c r="CD137" s="2">
        <f>IF(VLOOKUP(A137,'BD OFICIAL'!$A$1:$AL$2098,26,0)=Y137,0,1)</f>
        <v>0</v>
      </c>
      <c r="CE137" s="2">
        <f>IF(VLOOKUP(A137,'BD OFICIAL'!$A$1:$AL$2098,27,0)=Z137,0,1)</f>
        <v>0</v>
      </c>
      <c r="CF137" s="2">
        <f>IF(VLOOKUP(A137,'BD OFICIAL'!$A$1:$AL$2098,28,0)=AA137,0,1)</f>
        <v>0</v>
      </c>
      <c r="CG137" s="2">
        <f>IF(VLOOKUP(A137,'BD OFICIAL'!$A$1:$AL$2098,33,0)=AF137,0,1)</f>
        <v>0</v>
      </c>
      <c r="CH137" s="2">
        <f>IF(VLOOKUP(A137,'BD OFICIAL'!$A$1:$AL$2098,35,0)=AH137,0,1)</f>
        <v>0</v>
      </c>
      <c r="CI137" s="85">
        <f>IF(VLOOKUP(A137,'BD OFICIAL'!$A$1:$AL$2098,34,0)=AL137,0,1)</f>
        <v>0</v>
      </c>
      <c r="CJ137" s="12">
        <f>VLOOKUP(A137,'BD OFICIAL'!$A$1:$AM$2098,36,0)*AM137-AP137</f>
        <v>0</v>
      </c>
      <c r="CK137" s="85" t="str">
        <f t="shared" si="88"/>
        <v>SHMAN</v>
      </c>
      <c r="CL137" s="85" t="str">
        <f t="shared" si="89"/>
        <v>SI</v>
      </c>
      <c r="CM137" s="85" t="str">
        <f t="shared" si="69"/>
        <v>NO</v>
      </c>
      <c r="CN137" s="31">
        <f t="shared" si="70"/>
        <v>0</v>
      </c>
      <c r="CO137" s="31">
        <f t="shared" si="90"/>
        <v>0</v>
      </c>
      <c r="CP137" s="31">
        <f t="shared" si="71"/>
        <v>0</v>
      </c>
      <c r="CQ137" s="31">
        <f>IF(Y137="NO",0,IF(Y137="SI",IF(VLOOKUP(A137,'BD OFICIAL'!$A:$AO,40,0)=AQ137,0,1)))</f>
        <v>0</v>
      </c>
      <c r="CR137" s="31">
        <f>IF(Z137="NO",0,IF(Z137="SI",IF(VLOOKUP(B137,'BD OFICIAL'!$A:$AO,41,0)=AS137,0,1)))</f>
        <v>0</v>
      </c>
      <c r="CS137" s="31">
        <f t="shared" si="91"/>
        <v>0</v>
      </c>
      <c r="CT137" s="31">
        <f t="shared" si="92"/>
        <v>0</v>
      </c>
      <c r="CU137" s="31">
        <f>IF(VLOOKUP(A137,'BD OFICIAL'!$A$1:$AL$1056,31,0)="SI",IF(AT137&gt;0,0,1),IF(AT137=0,0,1))</f>
        <v>0</v>
      </c>
      <c r="CV137" s="31">
        <f t="shared" si="93"/>
        <v>0</v>
      </c>
      <c r="CW137" s="31">
        <f t="shared" si="72"/>
        <v>0</v>
      </c>
      <c r="CX137" s="85" t="str">
        <f t="shared" si="73"/>
        <v>SI</v>
      </c>
      <c r="CY137" s="31">
        <f t="shared" si="74"/>
        <v>0</v>
      </c>
      <c r="CZ137" s="85" t="str">
        <f>IF(ISERROR(VLOOKUP(AI137,EXPERIENCIA!$A$1:$C$2100,1,0)),"NO","SI")</f>
        <v>SI</v>
      </c>
      <c r="DA137" s="85">
        <f>IF(CX137="no","NO APLICA",IF(AX137=0,"ERROR NOTA",IF(AND(AX137&gt;1,CZ137="NO"),"ERROR NOTA",IF(AND(CZ137="NO",AX137=1),0,IF(VLOOKUP(AI137,EXPERIENCIA!$A$1:$C$2100,3,0)=AX137,0,"ERROR NOTA")))))</f>
        <v>0</v>
      </c>
      <c r="DB137" s="85" t="str">
        <f>IF(ISERROR(VLOOKUP(AI137,COMPORTAMIENTO!$A$1:$C$2100,1,0)),"NO","SI")</f>
        <v>SI</v>
      </c>
      <c r="DC137" s="85">
        <f>IF(CX137="NO","NO APLICA",IF(AY137=0,"ERROR NOTA",IF(AND(DB137="NO",AY137=7),0,IF(VLOOKUP(AI137,COMPORTAMIENTO!$A$2:$H$2100,8,0)=AY137,0,"ERROR NOTA"))))</f>
        <v>0</v>
      </c>
      <c r="DD137" s="104">
        <f t="shared" si="75"/>
        <v>0.70000000000000007</v>
      </c>
      <c r="DE137" s="104">
        <f t="shared" si="76"/>
        <v>0.70000000000000007</v>
      </c>
      <c r="DF137" s="85" t="str">
        <f t="shared" si="94"/>
        <v>SI</v>
      </c>
      <c r="DG137" s="85">
        <f t="shared" si="77"/>
        <v>0</v>
      </c>
      <c r="DH137" s="85">
        <f t="shared" si="78"/>
        <v>0</v>
      </c>
      <c r="DI137" s="85">
        <f t="shared" si="79"/>
        <v>0</v>
      </c>
      <c r="DJ137" s="12">
        <f t="shared" si="80"/>
        <v>7.0000000000000009</v>
      </c>
      <c r="DK137" s="7">
        <f t="shared" si="81"/>
        <v>7.0000000000000009</v>
      </c>
      <c r="DL137" s="12">
        <f t="shared" si="95"/>
        <v>5075</v>
      </c>
      <c r="DM137" s="12">
        <f>VLOOKUP(A137,'5 TD'!$A:$B,2,0)</f>
        <v>5075</v>
      </c>
      <c r="DN137" s="7">
        <f t="shared" si="96"/>
        <v>7</v>
      </c>
      <c r="DO137" s="85" t="str">
        <f t="shared" si="82"/>
        <v>APROBADO</v>
      </c>
      <c r="DP137" s="85" t="str">
        <f t="shared" si="83"/>
        <v>APROBADO</v>
      </c>
      <c r="DQ137" s="7">
        <f t="shared" si="84"/>
        <v>7</v>
      </c>
      <c r="DR137" s="85" t="str">
        <f t="shared" si="97"/>
        <v>APROBADO</v>
      </c>
      <c r="DS137" s="2" t="str">
        <f>+('3 Planilla Preadjudicación OTIC'!BN137)</f>
        <v>NO</v>
      </c>
      <c r="DT137" s="2">
        <f>IF(DR137="APROBADO",VLOOKUP(A137,'5 TD'!$D$3:$E$270,2,0),"NO APLICA")</f>
        <v>7</v>
      </c>
      <c r="DU137" s="2" t="str">
        <f t="shared" si="98"/>
        <v>SI</v>
      </c>
      <c r="DV137" s="2">
        <f>IF(DU137="SI",VLOOKUP(A137,'5 TD'!$G$3:$H$270,2,0),"NO APLICA ")</f>
        <v>7.0000000000000009</v>
      </c>
      <c r="DW137" s="2" t="str">
        <f t="shared" si="99"/>
        <v>SI</v>
      </c>
      <c r="DX137" s="2">
        <f>IF(DW137="SI",VLOOKUP(A137,'5 TD'!$J$4:$K$472,2,0),"NO APLICA")</f>
        <v>7</v>
      </c>
      <c r="DY137" s="2" t="str">
        <f t="shared" si="100"/>
        <v>SI</v>
      </c>
      <c r="DZ137" s="7">
        <f>IF(DY137="SI",VLOOKUP(A137,'5 TD'!$M$4:$N$350,2,0),"NO APLICA")</f>
        <v>7</v>
      </c>
      <c r="EA137" s="2" t="str">
        <f t="shared" si="101"/>
        <v>SI</v>
      </c>
      <c r="EB137" s="12">
        <f t="shared" si="102"/>
        <v>5075</v>
      </c>
      <c r="EC137" s="12">
        <f>IF(EA137="SI",VLOOKUP(A137,'5 TD'!$V$4:$W$479,2,0),"NO APLICA")</f>
        <v>5075</v>
      </c>
      <c r="ED137" s="2" t="str">
        <f t="shared" si="85"/>
        <v>SI</v>
      </c>
      <c r="EE137" s="79">
        <f>IF(ED137="SI",VLOOKUP(AI137,COMPORTAMIENTO!$A$1:$H$2100,7,0),"NO APLICA")</f>
        <v>0.67164179104477606</v>
      </c>
      <c r="EF137" s="12">
        <f>IF(ED137="SI",VLOOKUP(A137,'5 TD'!$P$2:$Q$479,2,0),"NO APLICA")</f>
        <v>5.9523809523809527E-2</v>
      </c>
      <c r="EG137" s="2" t="str">
        <f t="shared" si="86"/>
        <v>NO</v>
      </c>
      <c r="EH137" s="2">
        <f>IF(CZ137="no",0,VLOOKUP(AI137,EXPERIENCIA!$A$1:$C$2100,2,0))</f>
        <v>67</v>
      </c>
      <c r="EI137" s="2">
        <f>IF(CZ137="si",VLOOKUP(A137,'5 TD'!$S$3:$T$2103,2,0),0)</f>
        <v>146</v>
      </c>
      <c r="EJ137" s="2" t="str">
        <f t="shared" si="87"/>
        <v>NO</v>
      </c>
      <c r="EK137" s="2" t="str">
        <f>+('3 Planilla Preadjudicación OTIC'!BU137)</f>
        <v>e) Menor “porcentaje de multas ponderadas” en ítem evaluación comportamiento considerando 4 decimales.</v>
      </c>
      <c r="EL137" s="4"/>
      <c r="EM137" s="3"/>
      <c r="EN137" s="3"/>
      <c r="EQ137" s="86"/>
    </row>
    <row r="138" spans="1:147" s="3" customFormat="1" ht="15" customHeight="1" x14ac:dyDescent="0.3">
      <c r="A138" s="2">
        <f>+('3 Planilla Preadjudicación OTIC'!A138)</f>
        <v>14402</v>
      </c>
      <c r="B138" s="2" t="str">
        <f>+('3 Planilla Preadjudicación OTIC'!B138)</f>
        <v>65181652-1</v>
      </c>
      <c r="C138" s="4">
        <f>+('3 Planilla Preadjudicación OTIC'!E138)</f>
        <v>2025</v>
      </c>
      <c r="D138" s="4" t="str">
        <f>+('3 Planilla Preadjudicación OTIC'!F138)</f>
        <v>MANDATO</v>
      </c>
      <c r="E138" s="4" t="str">
        <f>+('3 Planilla Preadjudicación OTIC'!G138)</f>
        <v>73188700-4</v>
      </c>
      <c r="F138" s="4" t="str">
        <f>+('3 Planilla Preadjudicación OTIC'!H138)</f>
        <v>ONG CASA DE ACOGIDA LA ESPERANZA</v>
      </c>
      <c r="G138" s="4"/>
      <c r="H138" s="4"/>
      <c r="I138" s="4" t="str">
        <f>+('3 Planilla Preadjudicación OTIC'!I138)</f>
        <v>CORTE Y CONFECCIÓN DE CORTINAS Y ROPA DE CASA</v>
      </c>
      <c r="J138" s="4" t="str">
        <f>+('3 Planilla Preadjudicación OTIC'!J138)</f>
        <v>PF0704</v>
      </c>
      <c r="K138" s="4" t="str">
        <f>+('3 Planilla Preadjudicación OTIC'!K138)</f>
        <v/>
      </c>
      <c r="L138" s="4" t="str">
        <f>+('3 Planilla Preadjudicación OTIC'!L138)</f>
        <v/>
      </c>
      <c r="M138" s="2">
        <f>+('3 Planilla Preadjudicación OTIC'!M138)</f>
        <v>13</v>
      </c>
      <c r="N138" s="4" t="str">
        <f>+('3 Planilla Preadjudicación OTIC'!N138)</f>
        <v>METROPOLITANA</v>
      </c>
      <c r="O138" s="4" t="str">
        <f>+('3 Planilla Preadjudicación OTIC'!O138)</f>
        <v>PUDAHUEL</v>
      </c>
      <c r="P138" s="4" t="str">
        <f>+('3 Planilla Preadjudicación OTIC'!P138)</f>
        <v>EMPRENDEDORES/AS INFORMALES O PERSONAS VULNERABLES PERTENECIENTES AL 80% MAS VULNERABLE</v>
      </c>
      <c r="Q138" s="4" t="str">
        <f>+('3 Planilla Preadjudicación OTIC'!Q138)</f>
        <v>PRESENCIAL</v>
      </c>
      <c r="R138" s="4" t="str">
        <f>+('3 Planilla Preadjudicación OTIC'!R138)</f>
        <v>DEPENDIENTE</v>
      </c>
      <c r="S138" s="4">
        <f>+('3 Planilla Preadjudicación OTIC'!S138)</f>
        <v>38</v>
      </c>
      <c r="T138" s="2">
        <f>+('3 Planilla Preadjudicación OTIC'!T138)</f>
        <v>19</v>
      </c>
      <c r="U138" s="2">
        <f>+('3 Planilla Preadjudicación OTIC'!U138)</f>
        <v>150</v>
      </c>
      <c r="V138" s="2">
        <f>+('3 Planilla Preadjudicación OTIC'!V138)</f>
        <v>0</v>
      </c>
      <c r="W138" s="2">
        <f>+('3 Planilla Preadjudicación OTIC'!W138)</f>
        <v>150</v>
      </c>
      <c r="X138" s="2">
        <f>+('3 Planilla Preadjudicación OTIC'!X138)</f>
        <v>4</v>
      </c>
      <c r="Y138" s="2" t="str">
        <f>+('3 Planilla Preadjudicación OTIC'!Y138)</f>
        <v>SI</v>
      </c>
      <c r="Z138" s="2" t="str">
        <f>+('3 Planilla Preadjudicación OTIC'!Z138)</f>
        <v>NO</v>
      </c>
      <c r="AA138" s="2" t="str">
        <f>+('3 Planilla Preadjudicación OTIC'!AA138)</f>
        <v>NO</v>
      </c>
      <c r="AB138" s="4" t="str">
        <f>+('3 Planilla Preadjudicación OTIC'!AB138)</f>
        <v>SE AJUSTA A PLAN FORMATIVO</v>
      </c>
      <c r="AC138" s="4" t="str">
        <f>+('3 Planilla Preadjudicación OTIC'!AC138)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38" s="2" t="str">
        <f>+('3 Planilla Preadjudicación OTIC'!AD138)</f>
        <v>NO</v>
      </c>
      <c r="AE138" s="4">
        <f>+('3 Planilla Preadjudicación OTIC'!AE138)</f>
        <v>0</v>
      </c>
      <c r="AF138" s="2" t="str">
        <f>+('3 Planilla Preadjudicación OTIC'!AF138)</f>
        <v>CERRADA</v>
      </c>
      <c r="AG138" s="2">
        <f>+('3 Planilla Preadjudicación OTIC'!AG138)</f>
        <v>38</v>
      </c>
      <c r="AH138" s="2">
        <f>+('3 Planilla Preadjudicación OTIC'!AH138)</f>
        <v>3</v>
      </c>
      <c r="AI138" s="135" t="str">
        <f>+('3 Planilla Preadjudicación OTIC'!AI138)</f>
        <v>76606610-0</v>
      </c>
      <c r="AJ138" s="4" t="str">
        <f>+('3 Planilla Preadjudicación OTIC'!AJ138)</f>
        <v>Centro de Capacitación Inforcap SPA</v>
      </c>
      <c r="AK138" s="2">
        <f>+('3 Planilla Preadjudicación OTIC'!AK138)</f>
        <v>150</v>
      </c>
      <c r="AL138" s="2">
        <f>+('3 Planilla Preadjudicación OTIC'!AL138)</f>
        <v>38</v>
      </c>
      <c r="AM138" s="12">
        <f>+('3 Planilla Preadjudicación OTIC'!AM138)</f>
        <v>6373</v>
      </c>
      <c r="AN138" s="12">
        <f>+('3 Planilla Preadjudicación OTIC'!AN138)</f>
        <v>0</v>
      </c>
      <c r="AO138" s="12">
        <f>+('3 Planilla Preadjudicación OTIC'!AO138)</f>
        <v>0</v>
      </c>
      <c r="AP138" s="12">
        <f>+('3 Planilla Preadjudicación OTIC'!AP138)</f>
        <v>18163050</v>
      </c>
      <c r="AQ138" s="12">
        <f>+('3 Planilla Preadjudicación OTIC'!AQ138)</f>
        <v>2888000</v>
      </c>
      <c r="AR138" s="12">
        <f>+('3 Planilla Preadjudicación OTIC'!AR138)</f>
        <v>0</v>
      </c>
      <c r="AS138" s="12">
        <f>+('3 Planilla Preadjudicación OTIC'!AS138)</f>
        <v>0</v>
      </c>
      <c r="AT138" s="12">
        <f>+('3 Planilla Preadjudicación OTIC'!AT138)</f>
        <v>0</v>
      </c>
      <c r="AU138" s="12">
        <f>+('3 Planilla Preadjudicación OTIC'!AU138)</f>
        <v>21051050</v>
      </c>
      <c r="AV138" s="2" t="str">
        <f>+('3 Planilla Preadjudicación OTIC'!AV138)</f>
        <v>SI</v>
      </c>
      <c r="AW138" s="4">
        <f>+('3 Planilla Preadjudicación OTIC'!AW138)</f>
        <v>0</v>
      </c>
      <c r="AX138" s="2">
        <f>+('3 Planilla Preadjudicación OTIC'!AX138)</f>
        <v>7</v>
      </c>
      <c r="AY138" s="2">
        <f>+('3 Planilla Preadjudicación OTIC'!AY138)</f>
        <v>7</v>
      </c>
      <c r="AZ138" s="2">
        <f>+('3 Planilla Preadjudicación OTIC'!AZ138)</f>
        <v>0</v>
      </c>
      <c r="BA138" s="2">
        <f>+('3 Planilla Preadjudicación OTIC'!BA138)</f>
        <v>0</v>
      </c>
      <c r="BB138" s="2">
        <f>+('3 Planilla Preadjudicación OTIC'!BB138)</f>
        <v>0</v>
      </c>
      <c r="BC138" s="2">
        <f>+('3 Planilla Preadjudicación OTIC'!BC138)</f>
        <v>0</v>
      </c>
      <c r="BD138" s="2">
        <f>+('3 Planilla Preadjudicación OTIC'!BD138)</f>
        <v>0</v>
      </c>
      <c r="BE138" s="2">
        <f>+('3 Planilla Preadjudicación OTIC'!BE138)</f>
        <v>0</v>
      </c>
      <c r="BF138" s="2">
        <f>+('3 Planilla Preadjudicación OTIC'!BF138)</f>
        <v>0</v>
      </c>
      <c r="BG138" s="2">
        <f>+('3 Planilla Preadjudicación OTIC'!BG138)</f>
        <v>7</v>
      </c>
      <c r="BH138" s="2">
        <f>+('3 Planilla Preadjudicación OTIC'!BH138)</f>
        <v>7</v>
      </c>
      <c r="BI138" s="2">
        <f>+('3 Planilla Preadjudicación OTIC'!BI138)</f>
        <v>7</v>
      </c>
      <c r="BJ138" s="2">
        <f>+('3 Planilla Preadjudicación OTIC'!BJ138)</f>
        <v>7</v>
      </c>
      <c r="BK138" s="2">
        <f>+('3 Planilla Preadjudicación OTIC'!BK138)</f>
        <v>7</v>
      </c>
      <c r="BL138" s="218">
        <f>+('3 Planilla Preadjudicación OTIC'!BL138)</f>
        <v>7</v>
      </c>
      <c r="BM138" s="104">
        <f>ROUND(('3 Planilla Preadjudicación OTIC'!BM138),1)</f>
        <v>7</v>
      </c>
      <c r="BN138" s="4" t="str">
        <f>+('3 Planilla Preadjudicación OTIC'!BN138)</f>
        <v>NO</v>
      </c>
      <c r="BO138" s="4">
        <f>+('3 Planilla Preadjudicación OTIC'!BO138)</f>
        <v>0</v>
      </c>
      <c r="BP138" s="4">
        <f>+('3 Planilla Preadjudicación OTIC'!BP138)</f>
        <v>0</v>
      </c>
      <c r="BQ138" s="4">
        <f>+('3 Planilla Preadjudicación OTIC'!BQ138)</f>
        <v>0</v>
      </c>
      <c r="BR138" s="4">
        <f>+('3 Planilla Preadjudicación OTIC'!BR138)</f>
        <v>0</v>
      </c>
      <c r="BS138" s="4">
        <f>+('3 Planilla Preadjudicación OTIC'!BS138)</f>
        <v>0</v>
      </c>
      <c r="BT138" s="4">
        <f>+('3 Planilla Preadjudicación OTIC'!BT138)</f>
        <v>0</v>
      </c>
      <c r="BU138" s="85">
        <f>IF(VLOOKUP(A138,'BD OFICIAL'!$A$1:$AL$2098,7,0)=D138,0,1)</f>
        <v>0</v>
      </c>
      <c r="BV138" s="85">
        <f>IF(VLOOKUP(A138,'BD OFICIAL'!$A$1:$AL$2098,11,0)=J138,0,1)</f>
        <v>0</v>
      </c>
      <c r="BW138" s="85">
        <f>IF(VLOOKUP(A138,'BD OFICIAL'!$A$1:$AL$2098,13,0)=L138,0,1)</f>
        <v>0</v>
      </c>
      <c r="BX138" s="2">
        <f>IF(VLOOKUP(A138,'BD OFICIAL'!$A$1:$AL$2098,16,0)=O138,0,1)</f>
        <v>0</v>
      </c>
      <c r="BY138" s="2">
        <f>IF(VLOOKUP(A138,'BD OFICIAL'!$A$1:$AL$2098,17,0)=P138,0,1)</f>
        <v>0</v>
      </c>
      <c r="BZ138" s="2">
        <f>IF(VLOOKUP(A138,'BD OFICIAL'!$A$1:$AL$2098,19,0)=R138,0,1)</f>
        <v>0</v>
      </c>
      <c r="CA138" s="2">
        <f>IF(VLOOKUP(A138,'BD OFICIAL'!$A$1:$AL$2098,21,0)=T138,0,1)</f>
        <v>0</v>
      </c>
      <c r="CB138" s="2">
        <f>IF(VLOOKUP(A138,'BD OFICIAL'!$A$1:$AL$2098,24,0)=AK138,0,1)</f>
        <v>0</v>
      </c>
      <c r="CC138" s="2">
        <f>IF(VLOOKUP(A138,'BD OFICIAL'!$A$1:$AL$2098,25,0)=X138,0,1)</f>
        <v>0</v>
      </c>
      <c r="CD138" s="2">
        <f>IF(VLOOKUP(A138,'BD OFICIAL'!$A$1:$AL$2098,26,0)=Y138,0,1)</f>
        <v>0</v>
      </c>
      <c r="CE138" s="2">
        <f>IF(VLOOKUP(A138,'BD OFICIAL'!$A$1:$AL$2098,27,0)=Z138,0,1)</f>
        <v>0</v>
      </c>
      <c r="CF138" s="2">
        <f>IF(VLOOKUP(A138,'BD OFICIAL'!$A$1:$AL$2098,28,0)=AA138,0,1)</f>
        <v>0</v>
      </c>
      <c r="CG138" s="2">
        <f>IF(VLOOKUP(A138,'BD OFICIAL'!$A$1:$AL$2098,33,0)=AF138,0,1)</f>
        <v>0</v>
      </c>
      <c r="CH138" s="2">
        <f>IF(VLOOKUP(A138,'BD OFICIAL'!$A$1:$AL$2098,35,0)=AH138,0,1)</f>
        <v>0</v>
      </c>
      <c r="CI138" s="85">
        <f>IF(VLOOKUP(A138,'BD OFICIAL'!$A$1:$AL$2098,34,0)=AL138,0,1)</f>
        <v>0</v>
      </c>
      <c r="CJ138" s="12">
        <f>VLOOKUP(A138,'BD OFICIAL'!$A$1:$AM$2098,36,0)*AM138-AP138</f>
        <v>0</v>
      </c>
      <c r="CK138" s="85" t="str">
        <f t="shared" si="88"/>
        <v>SSH</v>
      </c>
      <c r="CL138" s="85" t="str">
        <f t="shared" si="89"/>
        <v>SI</v>
      </c>
      <c r="CM138" s="85" t="str">
        <f t="shared" si="69"/>
        <v>NO</v>
      </c>
      <c r="CN138" s="31">
        <f t="shared" si="70"/>
        <v>0</v>
      </c>
      <c r="CO138" s="31">
        <f t="shared" si="90"/>
        <v>0</v>
      </c>
      <c r="CP138" s="31">
        <f t="shared" si="71"/>
        <v>0</v>
      </c>
      <c r="CQ138" s="31">
        <f>IF(Y138="NO",0,IF(Y138="SI",IF(VLOOKUP(A138,'BD OFICIAL'!$A:$AO,40,0)=AQ138,0,1)))</f>
        <v>0</v>
      </c>
      <c r="CR138" s="31">
        <f>IF(Z138="NO",0,IF(Z138="SI",IF(VLOOKUP(B138,'BD OFICIAL'!$A:$AO,41,0)=AS138,0,1)))</f>
        <v>0</v>
      </c>
      <c r="CS138" s="31">
        <f t="shared" si="91"/>
        <v>0</v>
      </c>
      <c r="CT138" s="31">
        <f t="shared" si="92"/>
        <v>0</v>
      </c>
      <c r="CU138" s="31">
        <f>IF(VLOOKUP(A138,'BD OFICIAL'!$A$1:$AL$1056,31,0)="SI",IF(AT138&gt;0,0,1),IF(AT138=0,0,1))</f>
        <v>0</v>
      </c>
      <c r="CV138" s="31">
        <f t="shared" si="93"/>
        <v>0</v>
      </c>
      <c r="CW138" s="31">
        <f t="shared" si="72"/>
        <v>0</v>
      </c>
      <c r="CX138" s="85" t="str">
        <f t="shared" si="73"/>
        <v>SI</v>
      </c>
      <c r="CY138" s="31">
        <f t="shared" si="74"/>
        <v>0</v>
      </c>
      <c r="CZ138" s="85" t="str">
        <f>IF(ISERROR(VLOOKUP(AI138,EXPERIENCIA!$A$1:$C$2100,1,0)),"NO","SI")</f>
        <v>SI</v>
      </c>
      <c r="DA138" s="85">
        <f>IF(CX138="no","NO APLICA",IF(AX138=0,"ERROR NOTA",IF(AND(AX138&gt;1,CZ138="NO"),"ERROR NOTA",IF(AND(CZ138="NO",AX138=1),0,IF(VLOOKUP(AI138,EXPERIENCIA!$A$1:$C$2100,3,0)=AX138,0,"ERROR NOTA")))))</f>
        <v>0</v>
      </c>
      <c r="DB138" s="85" t="str">
        <f>IF(ISERROR(VLOOKUP(AI138,COMPORTAMIENTO!$A$1:$C$2100,1,0)),"NO","SI")</f>
        <v>SI</v>
      </c>
      <c r="DC138" s="85">
        <f>IF(CX138="NO","NO APLICA",IF(AY138=0,"ERROR NOTA",IF(AND(DB138="NO",AY138=7),0,IF(VLOOKUP(AI138,COMPORTAMIENTO!$A$2:$H$2100,8,0)=AY138,0,"ERROR NOTA"))))</f>
        <v>0</v>
      </c>
      <c r="DD138" s="104">
        <f t="shared" si="75"/>
        <v>0.70000000000000007</v>
      </c>
      <c r="DE138" s="104">
        <f t="shared" si="76"/>
        <v>0.70000000000000007</v>
      </c>
      <c r="DF138" s="85" t="str">
        <f t="shared" si="94"/>
        <v>SI</v>
      </c>
      <c r="DG138" s="85">
        <f t="shared" si="77"/>
        <v>0</v>
      </c>
      <c r="DH138" s="85">
        <f t="shared" si="78"/>
        <v>0</v>
      </c>
      <c r="DI138" s="85">
        <f t="shared" si="79"/>
        <v>0</v>
      </c>
      <c r="DJ138" s="12">
        <f t="shared" si="80"/>
        <v>7.0000000000000009</v>
      </c>
      <c r="DK138" s="7">
        <f t="shared" si="81"/>
        <v>7.0000000000000009</v>
      </c>
      <c r="DL138" s="12">
        <f t="shared" si="95"/>
        <v>6373</v>
      </c>
      <c r="DM138" s="12">
        <f>VLOOKUP(A138,'5 TD'!$A:$B,2,0)</f>
        <v>6373</v>
      </c>
      <c r="DN138" s="7">
        <f t="shared" si="96"/>
        <v>7</v>
      </c>
      <c r="DO138" s="85" t="str">
        <f t="shared" si="82"/>
        <v>APROBADO</v>
      </c>
      <c r="DP138" s="85" t="str">
        <f t="shared" si="83"/>
        <v>APROBADO</v>
      </c>
      <c r="DQ138" s="7">
        <f t="shared" si="84"/>
        <v>7</v>
      </c>
      <c r="DR138" s="85" t="str">
        <f t="shared" si="97"/>
        <v>APROBADO</v>
      </c>
      <c r="DS138" s="2" t="str">
        <f>+('3 Planilla Preadjudicación OTIC'!BN138)</f>
        <v>NO</v>
      </c>
      <c r="DT138" s="2">
        <f>IF(DR138="APROBADO",VLOOKUP(A138,'5 TD'!$D$3:$E$270,2,0),"NO APLICA")</f>
        <v>7</v>
      </c>
      <c r="DU138" s="2" t="str">
        <f t="shared" si="98"/>
        <v>SI</v>
      </c>
      <c r="DV138" s="2">
        <f>IF(DU138="SI",VLOOKUP(A138,'5 TD'!$G$3:$H$270,2,0),"NO APLICA ")</f>
        <v>7.0000000000000009</v>
      </c>
      <c r="DW138" s="2" t="str">
        <f t="shared" si="99"/>
        <v>SI</v>
      </c>
      <c r="DX138" s="2">
        <f>IF(DW138="SI",VLOOKUP(A138,'5 TD'!$J$4:$K$472,2,0),"NO APLICA")</f>
        <v>7</v>
      </c>
      <c r="DY138" s="2" t="str">
        <f t="shared" si="100"/>
        <v>SI</v>
      </c>
      <c r="DZ138" s="7">
        <f>IF(DY138="SI",VLOOKUP(A138,'5 TD'!$M$4:$N$350,2,0),"NO APLICA")</f>
        <v>7</v>
      </c>
      <c r="EA138" s="2" t="str">
        <f t="shared" si="101"/>
        <v>SI</v>
      </c>
      <c r="EB138" s="12">
        <f t="shared" si="102"/>
        <v>6373</v>
      </c>
      <c r="EC138" s="12">
        <f>IF(EA138="SI",VLOOKUP(A138,'5 TD'!$V$4:$W$479,2,0),"NO APLICA")</f>
        <v>6373</v>
      </c>
      <c r="ED138" s="2" t="str">
        <f t="shared" si="85"/>
        <v>SI</v>
      </c>
      <c r="EE138" s="79">
        <f>IF(ED138="SI",VLOOKUP(AI138,COMPORTAMIENTO!$A$1:$H$2100,7,0),"NO APLICA")</f>
        <v>0.67164179104477606</v>
      </c>
      <c r="EF138" s="12">
        <f>IF(ED138="SI",VLOOKUP(A138,'5 TD'!$P$2:$Q$479,2,0),"NO APLICA")</f>
        <v>0</v>
      </c>
      <c r="EG138" s="2" t="str">
        <f t="shared" si="86"/>
        <v>NO</v>
      </c>
      <c r="EH138" s="2">
        <f>IF(CZ138="no",0,VLOOKUP(AI138,EXPERIENCIA!$A$1:$C$2100,2,0))</f>
        <v>67</v>
      </c>
      <c r="EI138" s="2">
        <f>IF(CZ138="si",VLOOKUP(A138,'5 TD'!$S$3:$T$2103,2,0),0)</f>
        <v>254</v>
      </c>
      <c r="EJ138" s="2" t="str">
        <f t="shared" si="87"/>
        <v>NO</v>
      </c>
      <c r="EK138" s="2" t="str">
        <f>+('3 Planilla Preadjudicación OTIC'!BU138)</f>
        <v>e) Menor “porcentaje de multas ponderadas” en ítem evaluación comportamiento considerando 4 decimales.</v>
      </c>
      <c r="EL138" s="4"/>
      <c r="EQ138" s="86"/>
    </row>
    <row r="139" spans="1:147" ht="15" customHeight="1" x14ac:dyDescent="0.3">
      <c r="A139" s="2">
        <f>+('3 Planilla Preadjudicación OTIC'!A139)</f>
        <v>14404</v>
      </c>
      <c r="B139" s="2" t="str">
        <f>+('3 Planilla Preadjudicación OTIC'!B139)</f>
        <v>65181652-1</v>
      </c>
      <c r="C139" s="4">
        <f>+('3 Planilla Preadjudicación OTIC'!E139)</f>
        <v>2025</v>
      </c>
      <c r="D139" s="4" t="str">
        <f>+('3 Planilla Preadjudicación OTIC'!F139)</f>
        <v>MANDATO</v>
      </c>
      <c r="E139" s="4" t="str">
        <f>+('3 Planilla Preadjudicación OTIC'!G139)</f>
        <v>73188700-4</v>
      </c>
      <c r="F139" s="4" t="str">
        <f>+('3 Planilla Preadjudicación OTIC'!H139)</f>
        <v>ONG CASA DE ACOGIDA LA ESPERANZA</v>
      </c>
      <c r="G139" s="4"/>
      <c r="H139" s="4"/>
      <c r="I139" s="4" t="str">
        <f>+('3 Planilla Preadjudicación OTIC'!I139)</f>
        <v>CORTE Y CONFECCIÓN DE CORTINAS Y ROPA DE CASA</v>
      </c>
      <c r="J139" s="4" t="str">
        <f>+('3 Planilla Preadjudicación OTIC'!J139)</f>
        <v>PF0704</v>
      </c>
      <c r="K139" s="4" t="str">
        <f>+('3 Planilla Preadjudicación OTIC'!K139)</f>
        <v/>
      </c>
      <c r="L139" s="4" t="str">
        <f>+('3 Planilla Preadjudicación OTIC'!L139)</f>
        <v/>
      </c>
      <c r="M139" s="2">
        <f>+('3 Planilla Preadjudicación OTIC'!M139)</f>
        <v>13</v>
      </c>
      <c r="N139" s="4" t="str">
        <f>+('3 Planilla Preadjudicación OTIC'!N139)</f>
        <v>METROPOLITANA</v>
      </c>
      <c r="O139" s="4" t="str">
        <f>+('3 Planilla Preadjudicación OTIC'!O139)</f>
        <v>LA GRANJA</v>
      </c>
      <c r="P139" s="4" t="str">
        <f>+('3 Planilla Preadjudicación OTIC'!P139)</f>
        <v>EMPRENDEDORES/AS INFORMALES O PERSONAS VULNERABLES PERTENECIENTES AL 80% MAS VULNERABLE</v>
      </c>
      <c r="Q139" s="4" t="str">
        <f>+('3 Planilla Preadjudicación OTIC'!Q139)</f>
        <v>PRESENCIAL</v>
      </c>
      <c r="R139" s="4" t="str">
        <f>+('3 Planilla Preadjudicación OTIC'!R139)</f>
        <v>DEPENDIENTE</v>
      </c>
      <c r="S139" s="4">
        <f>+('3 Planilla Preadjudicación OTIC'!S139)</f>
        <v>38</v>
      </c>
      <c r="T139" s="2">
        <f>+('3 Planilla Preadjudicación OTIC'!T139)</f>
        <v>20</v>
      </c>
      <c r="U139" s="2">
        <f>+('3 Planilla Preadjudicación OTIC'!U139)</f>
        <v>150</v>
      </c>
      <c r="V139" s="2">
        <f>+('3 Planilla Preadjudicación OTIC'!V139)</f>
        <v>0</v>
      </c>
      <c r="W139" s="2">
        <f>+('3 Planilla Preadjudicación OTIC'!W139)</f>
        <v>150</v>
      </c>
      <c r="X139" s="2">
        <f>+('3 Planilla Preadjudicación OTIC'!X139)</f>
        <v>4</v>
      </c>
      <c r="Y139" s="2" t="str">
        <f>+('3 Planilla Preadjudicación OTIC'!Y139)</f>
        <v>SI</v>
      </c>
      <c r="Z139" s="2" t="str">
        <f>+('3 Planilla Preadjudicación OTIC'!Z139)</f>
        <v>NO</v>
      </c>
      <c r="AA139" s="2" t="str">
        <f>+('3 Planilla Preadjudicación OTIC'!AA139)</f>
        <v>NO</v>
      </c>
      <c r="AB139" s="4" t="str">
        <f>+('3 Planilla Preadjudicación OTIC'!AB139)</f>
        <v>SE AJUSTA A PLAN FORMATIVO</v>
      </c>
      <c r="AC139" s="4" t="str">
        <f>+('3 Planilla Preadjudicación OTIC'!AC139)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39" s="2" t="str">
        <f>+('3 Planilla Preadjudicación OTIC'!AD139)</f>
        <v>NO</v>
      </c>
      <c r="AE139" s="4">
        <f>+('3 Planilla Preadjudicación OTIC'!AE139)</f>
        <v>0</v>
      </c>
      <c r="AF139" s="2" t="str">
        <f>+('3 Planilla Preadjudicación OTIC'!AF139)</f>
        <v>CERRADA</v>
      </c>
      <c r="AG139" s="2">
        <f>+('3 Planilla Preadjudicación OTIC'!AG139)</f>
        <v>38</v>
      </c>
      <c r="AH139" s="2">
        <f>+('3 Planilla Preadjudicación OTIC'!AH139)</f>
        <v>3</v>
      </c>
      <c r="AI139" s="135" t="str">
        <f>+('3 Planilla Preadjudicación OTIC'!AI139)</f>
        <v>76606610-0</v>
      </c>
      <c r="AJ139" s="4" t="str">
        <f>+('3 Planilla Preadjudicación OTIC'!AJ139)</f>
        <v>Centro de Capacitación Inforcap SPA</v>
      </c>
      <c r="AK139" s="2">
        <f>+('3 Planilla Preadjudicación OTIC'!AK139)</f>
        <v>150</v>
      </c>
      <c r="AL139" s="2">
        <f>+('3 Planilla Preadjudicación OTIC'!AL139)</f>
        <v>38</v>
      </c>
      <c r="AM139" s="12">
        <f>+('3 Planilla Preadjudicación OTIC'!AM139)</f>
        <v>6373</v>
      </c>
      <c r="AN139" s="12">
        <f>+('3 Planilla Preadjudicación OTIC'!AN139)</f>
        <v>0</v>
      </c>
      <c r="AO139" s="12">
        <f>+('3 Planilla Preadjudicación OTIC'!AO139)</f>
        <v>0</v>
      </c>
      <c r="AP139" s="12">
        <f>+('3 Planilla Preadjudicación OTIC'!AP139)</f>
        <v>19119000</v>
      </c>
      <c r="AQ139" s="12">
        <f>+('3 Planilla Preadjudicación OTIC'!AQ139)</f>
        <v>3040000</v>
      </c>
      <c r="AR139" s="12">
        <f>+('3 Planilla Preadjudicación OTIC'!AR139)</f>
        <v>0</v>
      </c>
      <c r="AS139" s="12">
        <f>+('3 Planilla Preadjudicación OTIC'!AS139)</f>
        <v>0</v>
      </c>
      <c r="AT139" s="12">
        <f>+('3 Planilla Preadjudicación OTIC'!AT139)</f>
        <v>0</v>
      </c>
      <c r="AU139" s="12">
        <f>+('3 Planilla Preadjudicación OTIC'!AU139)</f>
        <v>22159000</v>
      </c>
      <c r="AV139" s="2" t="str">
        <f>+('3 Planilla Preadjudicación OTIC'!AV139)</f>
        <v>SI</v>
      </c>
      <c r="AW139" s="4">
        <f>+('3 Planilla Preadjudicación OTIC'!AW139)</f>
        <v>0</v>
      </c>
      <c r="AX139" s="2">
        <f>+('3 Planilla Preadjudicación OTIC'!AX139)</f>
        <v>7</v>
      </c>
      <c r="AY139" s="2">
        <f>+('3 Planilla Preadjudicación OTIC'!AY139)</f>
        <v>7</v>
      </c>
      <c r="AZ139" s="2">
        <f>+('3 Planilla Preadjudicación OTIC'!AZ139)</f>
        <v>0</v>
      </c>
      <c r="BA139" s="2">
        <f>+('3 Planilla Preadjudicación OTIC'!BA139)</f>
        <v>0</v>
      </c>
      <c r="BB139" s="2">
        <f>+('3 Planilla Preadjudicación OTIC'!BB139)</f>
        <v>0</v>
      </c>
      <c r="BC139" s="2">
        <f>+('3 Planilla Preadjudicación OTIC'!BC139)</f>
        <v>0</v>
      </c>
      <c r="BD139" s="2">
        <f>+('3 Planilla Preadjudicación OTIC'!BD139)</f>
        <v>0</v>
      </c>
      <c r="BE139" s="2">
        <f>+('3 Planilla Preadjudicación OTIC'!BE139)</f>
        <v>0</v>
      </c>
      <c r="BF139" s="2">
        <f>+('3 Planilla Preadjudicación OTIC'!BF139)</f>
        <v>0</v>
      </c>
      <c r="BG139" s="2">
        <f>+('3 Planilla Preadjudicación OTIC'!BG139)</f>
        <v>7</v>
      </c>
      <c r="BH139" s="2">
        <f>+('3 Planilla Preadjudicación OTIC'!BH139)</f>
        <v>7</v>
      </c>
      <c r="BI139" s="2">
        <f>+('3 Planilla Preadjudicación OTIC'!BI139)</f>
        <v>7</v>
      </c>
      <c r="BJ139" s="2">
        <f>+('3 Planilla Preadjudicación OTIC'!BJ139)</f>
        <v>7</v>
      </c>
      <c r="BK139" s="2">
        <f>+('3 Planilla Preadjudicación OTIC'!BK139)</f>
        <v>7</v>
      </c>
      <c r="BL139" s="2">
        <f>+('3 Planilla Preadjudicación OTIC'!BL139)</f>
        <v>7</v>
      </c>
      <c r="BM139" s="104">
        <f>ROUND(('3 Planilla Preadjudicación OTIC'!BM139),1)</f>
        <v>7</v>
      </c>
      <c r="BN139" s="4" t="str">
        <f>+('3 Planilla Preadjudicación OTIC'!BN139)</f>
        <v>NO</v>
      </c>
      <c r="BO139" s="4">
        <f>+('3 Planilla Preadjudicación OTIC'!BO139)</f>
        <v>0</v>
      </c>
      <c r="BP139" s="4">
        <f>+('3 Planilla Preadjudicación OTIC'!BP139)</f>
        <v>0</v>
      </c>
      <c r="BQ139" s="4">
        <f>+('3 Planilla Preadjudicación OTIC'!BQ139)</f>
        <v>0</v>
      </c>
      <c r="BR139" s="4">
        <f>+('3 Planilla Preadjudicación OTIC'!BR139)</f>
        <v>0</v>
      </c>
      <c r="BS139" s="4">
        <f>+('3 Planilla Preadjudicación OTIC'!BS139)</f>
        <v>0</v>
      </c>
      <c r="BT139" s="4">
        <f>+('3 Planilla Preadjudicación OTIC'!BT139)</f>
        <v>0</v>
      </c>
      <c r="BU139" s="85">
        <f>IF(VLOOKUP(A139,'BD OFICIAL'!$A$1:$AL$2098,7,0)=D139,0,1)</f>
        <v>0</v>
      </c>
      <c r="BV139" s="85">
        <f>IF(VLOOKUP(A139,'BD OFICIAL'!$A$1:$AL$2098,11,0)=J139,0,1)</f>
        <v>0</v>
      </c>
      <c r="BW139" s="85">
        <f>IF(VLOOKUP(A139,'BD OFICIAL'!$A$1:$AL$2098,13,0)=L139,0,1)</f>
        <v>0</v>
      </c>
      <c r="BX139" s="2">
        <f>IF(VLOOKUP(A139,'BD OFICIAL'!$A$1:$AL$2098,16,0)=O139,0,1)</f>
        <v>0</v>
      </c>
      <c r="BY139" s="2">
        <f>IF(VLOOKUP(A139,'BD OFICIAL'!$A$1:$AL$2098,17,0)=P139,0,1)</f>
        <v>0</v>
      </c>
      <c r="BZ139" s="2">
        <f>IF(VLOOKUP(A139,'BD OFICIAL'!$A$1:$AL$2098,19,0)=R139,0,1)</f>
        <v>0</v>
      </c>
      <c r="CA139" s="2">
        <f>IF(VLOOKUP(A139,'BD OFICIAL'!$A$1:$AL$2098,21,0)=T139,0,1)</f>
        <v>0</v>
      </c>
      <c r="CB139" s="2">
        <f>IF(VLOOKUP(A139,'BD OFICIAL'!$A$1:$AL$2098,24,0)=AK139,0,1)</f>
        <v>0</v>
      </c>
      <c r="CC139" s="2">
        <f>IF(VLOOKUP(A139,'BD OFICIAL'!$A$1:$AL$2098,25,0)=X139,0,1)</f>
        <v>0</v>
      </c>
      <c r="CD139" s="2">
        <f>IF(VLOOKUP(A139,'BD OFICIAL'!$A$1:$AL$2098,26,0)=Y139,0,1)</f>
        <v>0</v>
      </c>
      <c r="CE139" s="2">
        <f>IF(VLOOKUP(A139,'BD OFICIAL'!$A$1:$AL$2098,27,0)=Z139,0,1)</f>
        <v>0</v>
      </c>
      <c r="CF139" s="2">
        <f>IF(VLOOKUP(A139,'BD OFICIAL'!$A$1:$AL$2098,28,0)=AA139,0,1)</f>
        <v>0</v>
      </c>
      <c r="CG139" s="2">
        <f>IF(VLOOKUP(A139,'BD OFICIAL'!$A$1:$AL$2098,33,0)=AF139,0,1)</f>
        <v>0</v>
      </c>
      <c r="CH139" s="2">
        <f>IF(VLOOKUP(A139,'BD OFICIAL'!$A$1:$AL$2098,35,0)=AH139,0,1)</f>
        <v>0</v>
      </c>
      <c r="CI139" s="85">
        <f>IF(VLOOKUP(A139,'BD OFICIAL'!$A$1:$AL$2098,34,0)=AL139,0,1)</f>
        <v>0</v>
      </c>
      <c r="CJ139" s="12">
        <f>VLOOKUP(A139,'BD OFICIAL'!$A$1:$AM$2098,36,0)*AM139-AP139</f>
        <v>0</v>
      </c>
      <c r="CK139" s="85" t="str">
        <f t="shared" si="88"/>
        <v>SSH</v>
      </c>
      <c r="CL139" s="85" t="str">
        <f t="shared" si="89"/>
        <v>SI</v>
      </c>
      <c r="CM139" s="85" t="str">
        <f t="shared" si="69"/>
        <v>NO</v>
      </c>
      <c r="CN139" s="31">
        <f t="shared" si="70"/>
        <v>0</v>
      </c>
      <c r="CO139" s="31">
        <f t="shared" si="90"/>
        <v>0</v>
      </c>
      <c r="CP139" s="31">
        <f t="shared" si="71"/>
        <v>0</v>
      </c>
      <c r="CQ139" s="31">
        <f>IF(Y139="NO",0,IF(Y139="SI",IF(VLOOKUP(A139,'BD OFICIAL'!$A:$AO,40,0)=AQ139,0,1)))</f>
        <v>0</v>
      </c>
      <c r="CR139" s="31">
        <f>IF(Z139="NO",0,IF(Z139="SI",IF(VLOOKUP(B139,'BD OFICIAL'!$A:$AO,41,0)=AS139,0,1)))</f>
        <v>0</v>
      </c>
      <c r="CS139" s="31">
        <f t="shared" si="91"/>
        <v>0</v>
      </c>
      <c r="CT139" s="31">
        <f t="shared" si="92"/>
        <v>0</v>
      </c>
      <c r="CU139" s="31">
        <f>IF(VLOOKUP(A139,'BD OFICIAL'!$A$1:$AL$1056,31,0)="SI",IF(AT139&gt;0,0,1),IF(AT139=0,0,1))</f>
        <v>0</v>
      </c>
      <c r="CV139" s="31">
        <f t="shared" si="93"/>
        <v>0</v>
      </c>
      <c r="CW139" s="31">
        <f t="shared" si="72"/>
        <v>0</v>
      </c>
      <c r="CX139" s="85" t="str">
        <f t="shared" si="73"/>
        <v>SI</v>
      </c>
      <c r="CY139" s="31">
        <f t="shared" si="74"/>
        <v>0</v>
      </c>
      <c r="CZ139" s="85" t="str">
        <f>IF(ISERROR(VLOOKUP(AI139,EXPERIENCIA!$A$1:$C$2100,1,0)),"NO","SI")</f>
        <v>SI</v>
      </c>
      <c r="DA139" s="85">
        <f>IF(CX139="no","NO APLICA",IF(AX139=0,"ERROR NOTA",IF(AND(AX139&gt;1,CZ139="NO"),"ERROR NOTA",IF(AND(CZ139="NO",AX139=1),0,IF(VLOOKUP(AI139,EXPERIENCIA!$A$1:$C$2100,3,0)=AX139,0,"ERROR NOTA")))))</f>
        <v>0</v>
      </c>
      <c r="DB139" s="85" t="str">
        <f>IF(ISERROR(VLOOKUP(AI139,COMPORTAMIENTO!$A$1:$C$2100,1,0)),"NO","SI")</f>
        <v>SI</v>
      </c>
      <c r="DC139" s="85">
        <f>IF(CX139="NO","NO APLICA",IF(AY139=0,"ERROR NOTA",IF(AND(DB139="NO",AY139=7),0,IF(VLOOKUP(AI139,COMPORTAMIENTO!$A$2:$H$2100,8,0)=AY139,0,"ERROR NOTA"))))</f>
        <v>0</v>
      </c>
      <c r="DD139" s="104">
        <f t="shared" si="75"/>
        <v>0.70000000000000007</v>
      </c>
      <c r="DE139" s="104">
        <f t="shared" si="76"/>
        <v>0.70000000000000007</v>
      </c>
      <c r="DF139" s="85" t="str">
        <f t="shared" si="94"/>
        <v>SI</v>
      </c>
      <c r="DG139" s="85">
        <f t="shared" si="77"/>
        <v>0</v>
      </c>
      <c r="DH139" s="85">
        <f t="shared" si="78"/>
        <v>0</v>
      </c>
      <c r="DI139" s="85">
        <f t="shared" si="79"/>
        <v>0</v>
      </c>
      <c r="DJ139" s="12">
        <f t="shared" si="80"/>
        <v>7.0000000000000009</v>
      </c>
      <c r="DK139" s="7">
        <f t="shared" si="81"/>
        <v>7.0000000000000009</v>
      </c>
      <c r="DL139" s="12">
        <f t="shared" si="95"/>
        <v>6373</v>
      </c>
      <c r="DM139" s="12">
        <f>VLOOKUP(A139,'5 TD'!$A:$B,2,0)</f>
        <v>6373</v>
      </c>
      <c r="DN139" s="7">
        <f t="shared" si="96"/>
        <v>7</v>
      </c>
      <c r="DO139" s="85" t="str">
        <f t="shared" si="82"/>
        <v>APROBADO</v>
      </c>
      <c r="DP139" s="85" t="str">
        <f t="shared" si="83"/>
        <v>APROBADO</v>
      </c>
      <c r="DQ139" s="7">
        <f t="shared" si="84"/>
        <v>7</v>
      </c>
      <c r="DR139" s="85" t="str">
        <f t="shared" si="97"/>
        <v>APROBADO</v>
      </c>
      <c r="DS139" s="2" t="str">
        <f>+('3 Planilla Preadjudicación OTIC'!BN139)</f>
        <v>NO</v>
      </c>
      <c r="DT139" s="2">
        <f>IF(DR139="APROBADO",VLOOKUP(A139,'5 TD'!$D$3:$E$270,2,0),"NO APLICA")</f>
        <v>7</v>
      </c>
      <c r="DU139" s="2" t="str">
        <f t="shared" si="98"/>
        <v>SI</v>
      </c>
      <c r="DV139" s="2">
        <f>IF(DU139="SI",VLOOKUP(A139,'5 TD'!$G$3:$H$270,2,0),"NO APLICA ")</f>
        <v>7.0000000000000009</v>
      </c>
      <c r="DW139" s="2" t="str">
        <f t="shared" si="99"/>
        <v>SI</v>
      </c>
      <c r="DX139" s="2">
        <f>IF(DW139="SI",VLOOKUP(A139,'5 TD'!$J$4:$K$472,2,0),"NO APLICA")</f>
        <v>7</v>
      </c>
      <c r="DY139" s="2" t="str">
        <f t="shared" si="100"/>
        <v>SI</v>
      </c>
      <c r="DZ139" s="7">
        <f>IF(DY139="SI",VLOOKUP(A139,'5 TD'!$M$4:$N$350,2,0),"NO APLICA")</f>
        <v>7</v>
      </c>
      <c r="EA139" s="2" t="str">
        <f t="shared" si="101"/>
        <v>SI</v>
      </c>
      <c r="EB139" s="12">
        <f t="shared" si="102"/>
        <v>6373</v>
      </c>
      <c r="EC139" s="12">
        <f>IF(EA139="SI",VLOOKUP(A139,'5 TD'!$V$4:$W$479,2,0),"NO APLICA")</f>
        <v>6373</v>
      </c>
      <c r="ED139" s="2" t="str">
        <f t="shared" si="85"/>
        <v>SI</v>
      </c>
      <c r="EE139" s="79">
        <f>IF(ED139="SI",VLOOKUP(AI139,COMPORTAMIENTO!$A$1:$H$2100,7,0),"NO APLICA")</f>
        <v>0.67164179104477606</v>
      </c>
      <c r="EF139" s="12">
        <f>IF(ED139="SI",VLOOKUP(A139,'5 TD'!$P$2:$Q$479,2,0),"NO APLICA")</f>
        <v>0</v>
      </c>
      <c r="EG139" s="2" t="str">
        <f t="shared" si="86"/>
        <v>NO</v>
      </c>
      <c r="EH139" s="2">
        <f>IF(CZ139="no",0,VLOOKUP(AI139,EXPERIENCIA!$A$1:$C$2100,2,0))</f>
        <v>67</v>
      </c>
      <c r="EI139" s="2">
        <f>IF(CZ139="si",VLOOKUP(A139,'5 TD'!$S$3:$T$2103,2,0),0)</f>
        <v>254</v>
      </c>
      <c r="EJ139" s="2" t="str">
        <f t="shared" si="87"/>
        <v>NO</v>
      </c>
      <c r="EK139" s="2" t="str">
        <f>+('3 Planilla Preadjudicación OTIC'!BU139)</f>
        <v>e) Menor “porcentaje de multas ponderadas” en ítem evaluación comportamiento considerando 4 decimales.</v>
      </c>
      <c r="EL139" s="4"/>
      <c r="EM139" s="3"/>
      <c r="EN139" s="3"/>
      <c r="EQ139" s="86"/>
    </row>
    <row r="140" spans="1:147" ht="15" customHeight="1" x14ac:dyDescent="0.3">
      <c r="A140" s="2">
        <f>+('3 Planilla Preadjudicación OTIC'!A140)</f>
        <v>14406</v>
      </c>
      <c r="B140" s="2" t="str">
        <f>+('3 Planilla Preadjudicación OTIC'!B140)</f>
        <v>65181652-1</v>
      </c>
      <c r="C140" s="4">
        <f>+('3 Planilla Preadjudicación OTIC'!E140)</f>
        <v>2025</v>
      </c>
      <c r="D140" s="4" t="str">
        <f>+('3 Planilla Preadjudicación OTIC'!F140)</f>
        <v>MANDATO</v>
      </c>
      <c r="E140" s="4" t="str">
        <f>+('3 Planilla Preadjudicación OTIC'!G140)</f>
        <v>73188700-4</v>
      </c>
      <c r="F140" s="4" t="str">
        <f>+('3 Planilla Preadjudicación OTIC'!H140)</f>
        <v>ONG CASA DE ACOGIDA LA ESPERANZA</v>
      </c>
      <c r="G140" s="4"/>
      <c r="H140" s="4"/>
      <c r="I140" s="4" t="str">
        <f>+('3 Planilla Preadjudicación OTIC'!I140)</f>
        <v>MASAJES CORPORALES CON FINES ESTÉTICOS Y DE RELAJACIÓN</v>
      </c>
      <c r="J140" s="4" t="str">
        <f>+('3 Planilla Preadjudicación OTIC'!J140)</f>
        <v>SIN PLAN FORMATIVO</v>
      </c>
      <c r="K140" s="4" t="str">
        <f>+('3 Planilla Preadjudicación OTIC'!K140)</f>
        <v/>
      </c>
      <c r="L140" s="4" t="str">
        <f>+('3 Planilla Preadjudicación OTIC'!L140)</f>
        <v/>
      </c>
      <c r="M140" s="2">
        <f>+('3 Planilla Preadjudicación OTIC'!M140)</f>
        <v>13</v>
      </c>
      <c r="N140" s="4" t="str">
        <f>+('3 Planilla Preadjudicación OTIC'!N140)</f>
        <v>METROPOLITANA</v>
      </c>
      <c r="O140" s="4" t="str">
        <f>+('3 Planilla Preadjudicación OTIC'!O140)</f>
        <v>PUDAHUEL</v>
      </c>
      <c r="P140" s="4" t="str">
        <f>+('3 Planilla Preadjudicación OTIC'!P140)</f>
        <v>EMPRENDEDORES/AS INFORMALES O PERSONAS VULNERABLES PERTENECIENTES AL 80% MAS VULNERABLE</v>
      </c>
      <c r="Q140" s="4" t="str">
        <f>+('3 Planilla Preadjudicación OTIC'!Q140)</f>
        <v>PRESENCIAL</v>
      </c>
      <c r="R140" s="4" t="str">
        <f>+('3 Planilla Preadjudicación OTIC'!R140)</f>
        <v>DEPENDIENTE</v>
      </c>
      <c r="S140" s="4">
        <f>+('3 Planilla Preadjudicación OTIC'!S140)</f>
        <v>50</v>
      </c>
      <c r="T140" s="2">
        <f>+('3 Planilla Preadjudicación OTIC'!T140)</f>
        <v>20</v>
      </c>
      <c r="U140" s="2">
        <f>+('3 Planilla Preadjudicación OTIC'!U140)</f>
        <v>0</v>
      </c>
      <c r="V140" s="2">
        <f>+('3 Planilla Preadjudicación OTIC'!V140)</f>
        <v>0</v>
      </c>
      <c r="W140" s="2">
        <f>+('3 Planilla Preadjudicación OTIC'!W140)</f>
        <v>200</v>
      </c>
      <c r="X140" s="2">
        <f>+('3 Planilla Preadjudicación OTIC'!X140)</f>
        <v>4</v>
      </c>
      <c r="Y140" s="2" t="str">
        <f>+('3 Planilla Preadjudicación OTIC'!Y140)</f>
        <v>SI</v>
      </c>
      <c r="Z140" s="2" t="str">
        <f>+('3 Planilla Preadjudicación OTIC'!Z140)</f>
        <v>NO</v>
      </c>
      <c r="AA140" s="2" t="str">
        <f>+('3 Planilla Preadjudicación OTIC'!AA140)</f>
        <v>NO</v>
      </c>
      <c r="AB140" s="4" t="str">
        <f>+('3 Planilla Preadjudicación OTIC'!AB140)</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140" s="4" t="str">
        <f>+('3 Planilla Preadjudicación OTIC'!AC140)</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40" s="2" t="str">
        <f>+('3 Planilla Preadjudicación OTIC'!AD140)</f>
        <v>NO</v>
      </c>
      <c r="AE140" s="4">
        <f>+('3 Planilla Preadjudicación OTIC'!AE140)</f>
        <v>0</v>
      </c>
      <c r="AF140" s="2" t="str">
        <f>+('3 Planilla Preadjudicación OTIC'!AF140)</f>
        <v>CERRADA</v>
      </c>
      <c r="AG140" s="2">
        <f>+('3 Planilla Preadjudicación OTIC'!AG140)</f>
        <v>50</v>
      </c>
      <c r="AH140" s="2">
        <f>+('3 Planilla Preadjudicación OTIC'!AH140)</f>
        <v>2</v>
      </c>
      <c r="AI140" s="135" t="str">
        <f>+('3 Planilla Preadjudicación OTIC'!AI140)</f>
        <v>76606610-0</v>
      </c>
      <c r="AJ140" s="4" t="str">
        <f>+('3 Planilla Preadjudicación OTIC'!AJ140)</f>
        <v>Centro de Capacitación Inforcap SPA</v>
      </c>
      <c r="AK140" s="2">
        <f>+('3 Planilla Preadjudicación OTIC'!AK140)</f>
        <v>200</v>
      </c>
      <c r="AL140" s="2">
        <f>+('3 Planilla Preadjudicación OTIC'!AL140)</f>
        <v>50</v>
      </c>
      <c r="AM140" s="12">
        <f>+('3 Planilla Preadjudicación OTIC'!AM140)</f>
        <v>5075</v>
      </c>
      <c r="AN140" s="12">
        <f>+('3 Planilla Preadjudicación OTIC'!AN140)</f>
        <v>0</v>
      </c>
      <c r="AO140" s="12">
        <f>+('3 Planilla Preadjudicación OTIC'!AO140)</f>
        <v>0</v>
      </c>
      <c r="AP140" s="12">
        <f>+('3 Planilla Preadjudicación OTIC'!AP140)</f>
        <v>20300000</v>
      </c>
      <c r="AQ140" s="12">
        <f>+('3 Planilla Preadjudicación OTIC'!AQ140)</f>
        <v>4000000</v>
      </c>
      <c r="AR140" s="12">
        <f>+('3 Planilla Preadjudicación OTIC'!AR140)</f>
        <v>0</v>
      </c>
      <c r="AS140" s="12">
        <f>+('3 Planilla Preadjudicación OTIC'!AS140)</f>
        <v>0</v>
      </c>
      <c r="AT140" s="12">
        <f>+('3 Planilla Preadjudicación OTIC'!AT140)</f>
        <v>0</v>
      </c>
      <c r="AU140" s="12">
        <f>+('3 Planilla Preadjudicación OTIC'!AU140)</f>
        <v>24300000</v>
      </c>
      <c r="AV140" s="2" t="str">
        <f>+('3 Planilla Preadjudicación OTIC'!AV140)</f>
        <v>SI</v>
      </c>
      <c r="AW140" s="4">
        <f>+('3 Planilla Preadjudicación OTIC'!AW140)</f>
        <v>0</v>
      </c>
      <c r="AX140" s="2">
        <f>+('3 Planilla Preadjudicación OTIC'!AX140)</f>
        <v>7</v>
      </c>
      <c r="AY140" s="2">
        <f>+('3 Planilla Preadjudicación OTIC'!AY140)</f>
        <v>7</v>
      </c>
      <c r="AZ140" s="2">
        <f>+('3 Planilla Preadjudicación OTIC'!AZ140)</f>
        <v>7</v>
      </c>
      <c r="BA140" s="2">
        <f>+('3 Planilla Preadjudicación OTIC'!BA140)</f>
        <v>7</v>
      </c>
      <c r="BB140" s="2">
        <f>+('3 Planilla Preadjudicación OTIC'!BB140)</f>
        <v>7</v>
      </c>
      <c r="BC140" s="2">
        <f>+('3 Planilla Preadjudicación OTIC'!BC140)</f>
        <v>7</v>
      </c>
      <c r="BD140" s="2">
        <f>+('3 Planilla Preadjudicación OTIC'!BD140)</f>
        <v>7</v>
      </c>
      <c r="BE140" s="2">
        <f>+('3 Planilla Preadjudicación OTIC'!BE140)</f>
        <v>7</v>
      </c>
      <c r="BF140" s="2">
        <f>+('3 Planilla Preadjudicación OTIC'!BF140)</f>
        <v>7</v>
      </c>
      <c r="BG140" s="2">
        <f>+('3 Planilla Preadjudicación OTIC'!BG140)</f>
        <v>7</v>
      </c>
      <c r="BH140" s="2">
        <f>+('3 Planilla Preadjudicación OTIC'!BH140)</f>
        <v>7</v>
      </c>
      <c r="BI140" s="2">
        <f>+('3 Planilla Preadjudicación OTIC'!BI140)</f>
        <v>7</v>
      </c>
      <c r="BJ140" s="2">
        <f>+('3 Planilla Preadjudicación OTIC'!BJ140)</f>
        <v>7</v>
      </c>
      <c r="BK140" s="2">
        <f>+('3 Planilla Preadjudicación OTIC'!BK140)</f>
        <v>7</v>
      </c>
      <c r="BL140" s="2">
        <f>+('3 Planilla Preadjudicación OTIC'!BL140)</f>
        <v>7</v>
      </c>
      <c r="BM140" s="104">
        <f>ROUND(('3 Planilla Preadjudicación OTIC'!BM140),1)</f>
        <v>7</v>
      </c>
      <c r="BN140" s="4" t="str">
        <f>+('3 Planilla Preadjudicación OTIC'!BN140)</f>
        <v>SI</v>
      </c>
      <c r="BO140" s="4" t="str">
        <f>+('3 Planilla Preadjudicación OTIC'!BO140)</f>
        <v>Pia fuentes corcoran</v>
      </c>
      <c r="BP140" s="4" t="str">
        <f>+('3 Planilla Preadjudicación OTIC'!BP140)</f>
        <v>pfuentescorcoran@gmail.com</v>
      </c>
      <c r="BQ140" s="4">
        <f>+('3 Planilla Preadjudicación OTIC'!BQ140)</f>
        <v>992196137</v>
      </c>
      <c r="BR140" s="4" t="str">
        <f>+('3 Planilla Preadjudicación OTIC'!BR140)</f>
        <v>MARÍA ANGELICA #9555, COMUNA DE PUDAHUEL, Pudahuel</v>
      </c>
      <c r="BS140" s="4" t="str">
        <f>+('3 Planilla Preadjudicación OTIC'!BS140)</f>
        <v>Capacitar en técnicas de masaje corporal orientadas al bienestar físico, la relajación y el cuidado estético, promoviendo habilidades en el área de la cosmetología y el autocuidado.</v>
      </c>
      <c r="BT140" s="4" t="str">
        <f>+('3 Planilla Preadjudicación OTIC'!BT140)</f>
        <v>El curso entrega conocimientos sobre anatomía básica, tipos de masaje, uso de aceites y cremas, protocolos de atención y condiciones de higiene. Está dirigido a personas interesadas en emprender o trabajar en centros de estética, spa o servicios de bienestar personal.</v>
      </c>
      <c r="BU140" s="85">
        <f>IF(VLOOKUP(A140,'BD OFICIAL'!$A$1:$AL$2098,7,0)=D140,0,1)</f>
        <v>0</v>
      </c>
      <c r="BV140" s="85">
        <f>IF(VLOOKUP(A140,'BD OFICIAL'!$A$1:$AL$2098,11,0)=J140,0,1)</f>
        <v>0</v>
      </c>
      <c r="BW140" s="85">
        <f>IF(VLOOKUP(A140,'BD OFICIAL'!$A$1:$AL$2098,13,0)=L140,0,1)</f>
        <v>0</v>
      </c>
      <c r="BX140" s="2">
        <f>IF(VLOOKUP(A140,'BD OFICIAL'!$A$1:$AL$2098,16,0)=O140,0,1)</f>
        <v>0</v>
      </c>
      <c r="BY140" s="2">
        <f>IF(VLOOKUP(A140,'BD OFICIAL'!$A$1:$AL$2098,17,0)=P140,0,1)</f>
        <v>0</v>
      </c>
      <c r="BZ140" s="2">
        <f>IF(VLOOKUP(A140,'BD OFICIAL'!$A$1:$AL$2098,19,0)=R140,0,1)</f>
        <v>0</v>
      </c>
      <c r="CA140" s="2">
        <f>IF(VLOOKUP(A140,'BD OFICIAL'!$A$1:$AL$2098,21,0)=T140,0,1)</f>
        <v>0</v>
      </c>
      <c r="CB140" s="2">
        <f>IF(VLOOKUP(A140,'BD OFICIAL'!$A$1:$AL$2098,24,0)=AK140,0,1)</f>
        <v>0</v>
      </c>
      <c r="CC140" s="2">
        <f>IF(VLOOKUP(A140,'BD OFICIAL'!$A$1:$AL$2098,25,0)=X140,0,1)</f>
        <v>0</v>
      </c>
      <c r="CD140" s="2">
        <f>IF(VLOOKUP(A140,'BD OFICIAL'!$A$1:$AL$2098,26,0)=Y140,0,1)</f>
        <v>0</v>
      </c>
      <c r="CE140" s="2">
        <f>IF(VLOOKUP(A140,'BD OFICIAL'!$A$1:$AL$2098,27,0)=Z140,0,1)</f>
        <v>0</v>
      </c>
      <c r="CF140" s="2">
        <f>IF(VLOOKUP(A140,'BD OFICIAL'!$A$1:$AL$2098,28,0)=AA140,0,1)</f>
        <v>0</v>
      </c>
      <c r="CG140" s="2">
        <f>IF(VLOOKUP(A140,'BD OFICIAL'!$A$1:$AL$2098,33,0)=AF140,0,1)</f>
        <v>0</v>
      </c>
      <c r="CH140" s="2">
        <f>IF(VLOOKUP(A140,'BD OFICIAL'!$A$1:$AL$2098,35,0)=AH140,0,1)</f>
        <v>0</v>
      </c>
      <c r="CI140" s="85">
        <f>IF(VLOOKUP(A140,'BD OFICIAL'!$A$1:$AL$2098,34,0)=AL140,0,1)</f>
        <v>0</v>
      </c>
      <c r="CJ140" s="12">
        <f>VLOOKUP(A140,'BD OFICIAL'!$A$1:$AM$2098,36,0)*AM140-AP140</f>
        <v>0</v>
      </c>
      <c r="CK140" s="85" t="str">
        <f t="shared" si="88"/>
        <v>SSH</v>
      </c>
      <c r="CL140" s="85" t="str">
        <f t="shared" si="89"/>
        <v>NO</v>
      </c>
      <c r="CM140" s="85" t="str">
        <f t="shared" si="69"/>
        <v>SI</v>
      </c>
      <c r="CN140" s="31">
        <f t="shared" si="70"/>
        <v>0</v>
      </c>
      <c r="CO140" s="31">
        <f t="shared" si="90"/>
        <v>0</v>
      </c>
      <c r="CP140" s="31">
        <f t="shared" si="71"/>
        <v>0</v>
      </c>
      <c r="CQ140" s="31">
        <f>IF(Y140="NO",0,IF(Y140="SI",IF(VLOOKUP(A140,'BD OFICIAL'!$A:$AO,40,0)=AQ140,0,1)))</f>
        <v>0</v>
      </c>
      <c r="CR140" s="31">
        <f>IF(Z140="NO",0,IF(Z140="SI",IF(VLOOKUP(B140,'BD OFICIAL'!$A:$AO,41,0)=AS140,0,1)))</f>
        <v>0</v>
      </c>
      <c r="CS140" s="31">
        <f t="shared" si="91"/>
        <v>0</v>
      </c>
      <c r="CT140" s="31">
        <f t="shared" si="92"/>
        <v>0</v>
      </c>
      <c r="CU140" s="31">
        <f>IF(VLOOKUP(A140,'BD OFICIAL'!$A$1:$AL$1056,31,0)="SI",IF(AT140&gt;0,0,1),IF(AT140=0,0,1))</f>
        <v>0</v>
      </c>
      <c r="CV140" s="31">
        <f t="shared" si="93"/>
        <v>0</v>
      </c>
      <c r="CW140" s="31">
        <f t="shared" si="72"/>
        <v>0</v>
      </c>
      <c r="CX140" s="85" t="str">
        <f t="shared" si="73"/>
        <v>SI</v>
      </c>
      <c r="CY140" s="31">
        <f t="shared" si="74"/>
        <v>0</v>
      </c>
      <c r="CZ140" s="85" t="str">
        <f>IF(ISERROR(VLOOKUP(AI140,EXPERIENCIA!$A$1:$C$2100,1,0)),"NO","SI")</f>
        <v>SI</v>
      </c>
      <c r="DA140" s="85">
        <f>IF(CX140="no","NO APLICA",IF(AX140=0,"ERROR NOTA",IF(AND(AX140&gt;1,CZ140="NO"),"ERROR NOTA",IF(AND(CZ140="NO",AX140=1),0,IF(VLOOKUP(AI140,EXPERIENCIA!$A$1:$C$2100,3,0)=AX140,0,"ERROR NOTA")))))</f>
        <v>0</v>
      </c>
      <c r="DB140" s="85" t="str">
        <f>IF(ISERROR(VLOOKUP(AI140,COMPORTAMIENTO!$A$1:$C$2100,1,0)),"NO","SI")</f>
        <v>SI</v>
      </c>
      <c r="DC140" s="85">
        <f>IF(CX140="NO","NO APLICA",IF(AY140=0,"ERROR NOTA",IF(AND(DB140="NO",AY140=7),0,IF(VLOOKUP(AI140,COMPORTAMIENTO!$A$2:$H$2100,8,0)=AY140,0,"ERROR NOTA"))))</f>
        <v>0</v>
      </c>
      <c r="DD140" s="104">
        <f t="shared" si="75"/>
        <v>0.70000000000000007</v>
      </c>
      <c r="DE140" s="104">
        <f t="shared" si="76"/>
        <v>0.70000000000000007</v>
      </c>
      <c r="DF140" s="85" t="str">
        <f t="shared" si="94"/>
        <v>NO</v>
      </c>
      <c r="DG140" s="85">
        <f t="shared" si="77"/>
        <v>7</v>
      </c>
      <c r="DH140" s="85">
        <f t="shared" si="78"/>
        <v>7</v>
      </c>
      <c r="DI140" s="85">
        <f t="shared" si="79"/>
        <v>7</v>
      </c>
      <c r="DJ140" s="12">
        <f t="shared" si="80"/>
        <v>7.0000000000000009</v>
      </c>
      <c r="DK140" s="7">
        <f t="shared" si="81"/>
        <v>7.0000000000000009</v>
      </c>
      <c r="DL140" s="12">
        <f t="shared" si="95"/>
        <v>5075</v>
      </c>
      <c r="DM140" s="12">
        <f>VLOOKUP(A140,'5 TD'!$A:$B,2,0)</f>
        <v>5075</v>
      </c>
      <c r="DN140" s="7">
        <f t="shared" si="96"/>
        <v>7</v>
      </c>
      <c r="DO140" s="85" t="str">
        <f t="shared" si="82"/>
        <v>APROBADO</v>
      </c>
      <c r="DP140" s="85" t="str">
        <f t="shared" si="83"/>
        <v>APROBADO</v>
      </c>
      <c r="DQ140" s="7">
        <f t="shared" si="84"/>
        <v>7</v>
      </c>
      <c r="DR140" s="85" t="str">
        <f t="shared" si="97"/>
        <v>APROBADO</v>
      </c>
      <c r="DS140" s="2" t="str">
        <f>+('3 Planilla Preadjudicación OTIC'!BN140)</f>
        <v>SI</v>
      </c>
      <c r="DT140" s="2">
        <f>IF(DR140="APROBADO",VLOOKUP(A140,'5 TD'!$D$3:$E$270,2,0),"NO APLICA")</f>
        <v>7</v>
      </c>
      <c r="DU140" s="2" t="str">
        <f t="shared" si="98"/>
        <v>SI</v>
      </c>
      <c r="DV140" s="2">
        <f>IF(DU140="SI",VLOOKUP(A140,'5 TD'!$G$3:$H$270,2,0),"NO APLICA ")</f>
        <v>7.0000000000000009</v>
      </c>
      <c r="DW140" s="2" t="str">
        <f t="shared" si="99"/>
        <v>SI</v>
      </c>
      <c r="DX140" s="2">
        <f>IF(DW140="SI",VLOOKUP(A140,'5 TD'!$J$4:$K$472,2,0),"NO APLICA")</f>
        <v>7</v>
      </c>
      <c r="DY140" s="2" t="str">
        <f t="shared" si="100"/>
        <v>SI</v>
      </c>
      <c r="DZ140" s="7">
        <f>IF(DY140="SI",VLOOKUP(A140,'5 TD'!$M$4:$N$350,2,0),"NO APLICA")</f>
        <v>7</v>
      </c>
      <c r="EA140" s="2" t="str">
        <f t="shared" si="101"/>
        <v>SI</v>
      </c>
      <c r="EB140" s="12">
        <f t="shared" si="102"/>
        <v>5075</v>
      </c>
      <c r="EC140" s="12">
        <f>IF(EA140="SI",VLOOKUP(A140,'5 TD'!$V$4:$W$479,2,0),"NO APLICA")</f>
        <v>5075</v>
      </c>
      <c r="ED140" s="2" t="str">
        <f t="shared" si="85"/>
        <v>SI</v>
      </c>
      <c r="EE140" s="79">
        <f>IF(ED140="SI",VLOOKUP(AI140,COMPORTAMIENTO!$A$1:$H$2100,7,0),"NO APLICA")</f>
        <v>0.67164179104477606</v>
      </c>
      <c r="EF140" s="12">
        <f>IF(ED140="SI",VLOOKUP(A140,'5 TD'!$P$2:$Q$479,2,0),"NO APLICA")</f>
        <v>0.67164179104477606</v>
      </c>
      <c r="EG140" s="2" t="str">
        <f t="shared" si="86"/>
        <v>SI</v>
      </c>
      <c r="EH140" s="2">
        <f>IF(CZ140="no",0,VLOOKUP(AI140,EXPERIENCIA!$A$1:$C$2100,2,0))</f>
        <v>67</v>
      </c>
      <c r="EI140" s="2">
        <f>IF(CZ140="si",VLOOKUP(A140,'5 TD'!$S$3:$T$2103,2,0),0)</f>
        <v>254</v>
      </c>
      <c r="EJ140" s="2" t="str">
        <f t="shared" si="87"/>
        <v>NO</v>
      </c>
      <c r="EK140" s="2">
        <f>+('3 Planilla Preadjudicación OTIC'!BU140)</f>
        <v>0</v>
      </c>
      <c r="EL140" s="4"/>
      <c r="EM140" s="3"/>
      <c r="EN140" s="3"/>
      <c r="EO140" s="86" t="s">
        <v>64</v>
      </c>
      <c r="EQ140" s="86"/>
    </row>
    <row r="141" spans="1:147" ht="15" customHeight="1" x14ac:dyDescent="0.3">
      <c r="A141" s="2">
        <f>+('3 Planilla Preadjudicación OTIC'!A141)</f>
        <v>14407</v>
      </c>
      <c r="B141" s="2" t="str">
        <f>+('3 Planilla Preadjudicación OTIC'!B141)</f>
        <v>65181652-1</v>
      </c>
      <c r="C141" s="4">
        <f>+('3 Planilla Preadjudicación OTIC'!E141)</f>
        <v>2025</v>
      </c>
      <c r="D141" s="4" t="str">
        <f>+('3 Planilla Preadjudicación OTIC'!F141)</f>
        <v>MANDATO</v>
      </c>
      <c r="E141" s="4" t="str">
        <f>+('3 Planilla Preadjudicación OTIC'!G141)</f>
        <v>73188700-4</v>
      </c>
      <c r="F141" s="4" t="str">
        <f>+('3 Planilla Preadjudicación OTIC'!H141)</f>
        <v>ONG CASA DE ACOGIDA LA ESPERANZA</v>
      </c>
      <c r="G141" s="4"/>
      <c r="H141" s="4"/>
      <c r="I141" s="4" t="str">
        <f>+('3 Planilla Preadjudicación OTIC'!I141)</f>
        <v>MASAJES CORPORALES CON FINES ESTÉTICOS Y DE RELAJACIÓN</v>
      </c>
      <c r="J141" s="4" t="str">
        <f>+('3 Planilla Preadjudicación OTIC'!J141)</f>
        <v>SIN PLAN FORMATIVO</v>
      </c>
      <c r="K141" s="4" t="str">
        <f>+('3 Planilla Preadjudicación OTIC'!K141)</f>
        <v/>
      </c>
      <c r="L141" s="4" t="str">
        <f>+('3 Planilla Preadjudicación OTIC'!L141)</f>
        <v/>
      </c>
      <c r="M141" s="2">
        <f>+('3 Planilla Preadjudicación OTIC'!M141)</f>
        <v>13</v>
      </c>
      <c r="N141" s="4" t="str">
        <f>+('3 Planilla Preadjudicación OTIC'!N141)</f>
        <v>METROPOLITANA</v>
      </c>
      <c r="O141" s="4" t="str">
        <f>+('3 Planilla Preadjudicación OTIC'!O141)</f>
        <v>LA GRANJA</v>
      </c>
      <c r="P141" s="4" t="str">
        <f>+('3 Planilla Preadjudicación OTIC'!P141)</f>
        <v>EMPRENDEDORES/AS INFORMALES O PERSONAS VULNERABLES PERTENECIENTES AL 80% MAS VULNERABLE</v>
      </c>
      <c r="Q141" s="4" t="str">
        <f>+('3 Planilla Preadjudicación OTIC'!Q141)</f>
        <v>PRESENCIAL</v>
      </c>
      <c r="R141" s="4" t="str">
        <f>+('3 Planilla Preadjudicación OTIC'!R141)</f>
        <v>DEPENDIENTE</v>
      </c>
      <c r="S141" s="4">
        <f>+('3 Planilla Preadjudicación OTIC'!S141)</f>
        <v>50</v>
      </c>
      <c r="T141" s="2">
        <f>+('3 Planilla Preadjudicación OTIC'!T141)</f>
        <v>20</v>
      </c>
      <c r="U141" s="2">
        <f>+('3 Planilla Preadjudicación OTIC'!U141)</f>
        <v>0</v>
      </c>
      <c r="V141" s="2">
        <f>+('3 Planilla Preadjudicación OTIC'!V141)</f>
        <v>0</v>
      </c>
      <c r="W141" s="2">
        <f>+('3 Planilla Preadjudicación OTIC'!W141)</f>
        <v>200</v>
      </c>
      <c r="X141" s="2">
        <f>+('3 Planilla Preadjudicación OTIC'!X141)</f>
        <v>4</v>
      </c>
      <c r="Y141" s="2" t="str">
        <f>+('3 Planilla Preadjudicación OTIC'!Y141)</f>
        <v>SI</v>
      </c>
      <c r="Z141" s="2" t="str">
        <f>+('3 Planilla Preadjudicación OTIC'!Z141)</f>
        <v>NO</v>
      </c>
      <c r="AA141" s="2" t="str">
        <f>+('3 Planilla Preadjudicación OTIC'!AA141)</f>
        <v>NO</v>
      </c>
      <c r="AB141" s="4" t="str">
        <f>+('3 Planilla Preadjudicación OTIC'!AB141)</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141" s="4" t="str">
        <f>+('3 Planilla Preadjudicación OTIC'!AC141)</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141" s="2" t="str">
        <f>+('3 Planilla Preadjudicación OTIC'!AD141)</f>
        <v>NO</v>
      </c>
      <c r="AE141" s="4">
        <f>+('3 Planilla Preadjudicación OTIC'!AE141)</f>
        <v>0</v>
      </c>
      <c r="AF141" s="2" t="str">
        <f>+('3 Planilla Preadjudicación OTIC'!AF141)</f>
        <v>CERRADA</v>
      </c>
      <c r="AG141" s="2">
        <f>+('3 Planilla Preadjudicación OTIC'!AG141)</f>
        <v>50</v>
      </c>
      <c r="AH141" s="2">
        <f>+('3 Planilla Preadjudicación OTIC'!AH141)</f>
        <v>2</v>
      </c>
      <c r="AI141" s="135" t="str">
        <f>+('3 Planilla Preadjudicación OTIC'!AI141)</f>
        <v>76606610-0</v>
      </c>
      <c r="AJ141" s="4" t="str">
        <f>+('3 Planilla Preadjudicación OTIC'!AJ141)</f>
        <v>Centro de Capacitación Inforcap SPA</v>
      </c>
      <c r="AK141" s="2">
        <f>+('3 Planilla Preadjudicación OTIC'!AK141)</f>
        <v>200</v>
      </c>
      <c r="AL141" s="2">
        <f>+('3 Planilla Preadjudicación OTIC'!AL141)</f>
        <v>50</v>
      </c>
      <c r="AM141" s="12">
        <f>+('3 Planilla Preadjudicación OTIC'!AM141)</f>
        <v>5075</v>
      </c>
      <c r="AN141" s="12">
        <f>+('3 Planilla Preadjudicación OTIC'!AN141)</f>
        <v>0</v>
      </c>
      <c r="AO141" s="12">
        <f>+('3 Planilla Preadjudicación OTIC'!AO141)</f>
        <v>0</v>
      </c>
      <c r="AP141" s="12">
        <f>+('3 Planilla Preadjudicación OTIC'!AP141)</f>
        <v>20300000</v>
      </c>
      <c r="AQ141" s="12">
        <f>+('3 Planilla Preadjudicación OTIC'!AQ141)</f>
        <v>4000000</v>
      </c>
      <c r="AR141" s="12">
        <f>+('3 Planilla Preadjudicación OTIC'!AR141)</f>
        <v>0</v>
      </c>
      <c r="AS141" s="12">
        <f>+('3 Planilla Preadjudicación OTIC'!AS141)</f>
        <v>0</v>
      </c>
      <c r="AT141" s="12">
        <f>+('3 Planilla Preadjudicación OTIC'!AT141)</f>
        <v>0</v>
      </c>
      <c r="AU141" s="12">
        <f>+('3 Planilla Preadjudicación OTIC'!AU141)</f>
        <v>24300000</v>
      </c>
      <c r="AV141" s="2" t="str">
        <f>+('3 Planilla Preadjudicación OTIC'!AV141)</f>
        <v>SI</v>
      </c>
      <c r="AW141" s="4">
        <f>+('3 Planilla Preadjudicación OTIC'!AW141)</f>
        <v>0</v>
      </c>
      <c r="AX141" s="2">
        <f>+('3 Planilla Preadjudicación OTIC'!AX141)</f>
        <v>7</v>
      </c>
      <c r="AY141" s="2">
        <f>+('3 Planilla Preadjudicación OTIC'!AY141)</f>
        <v>7</v>
      </c>
      <c r="AZ141" s="2">
        <f>+('3 Planilla Preadjudicación OTIC'!AZ141)</f>
        <v>7</v>
      </c>
      <c r="BA141" s="2">
        <f>+('3 Planilla Preadjudicación OTIC'!BA141)</f>
        <v>7</v>
      </c>
      <c r="BB141" s="2">
        <f>+('3 Planilla Preadjudicación OTIC'!BB141)</f>
        <v>7</v>
      </c>
      <c r="BC141" s="2">
        <f>+('3 Planilla Preadjudicación OTIC'!BC141)</f>
        <v>7</v>
      </c>
      <c r="BD141" s="2">
        <f>+('3 Planilla Preadjudicación OTIC'!BD141)</f>
        <v>7</v>
      </c>
      <c r="BE141" s="2">
        <f>+('3 Planilla Preadjudicación OTIC'!BE141)</f>
        <v>7</v>
      </c>
      <c r="BF141" s="2">
        <f>+('3 Planilla Preadjudicación OTIC'!BF141)</f>
        <v>7</v>
      </c>
      <c r="BG141" s="2">
        <f>+('3 Planilla Preadjudicación OTIC'!BG141)</f>
        <v>7</v>
      </c>
      <c r="BH141" s="2">
        <f>+('3 Planilla Preadjudicación OTIC'!BH141)</f>
        <v>7</v>
      </c>
      <c r="BI141" s="2">
        <f>+('3 Planilla Preadjudicación OTIC'!BI141)</f>
        <v>7</v>
      </c>
      <c r="BJ141" s="2">
        <f>+('3 Planilla Preadjudicación OTIC'!BJ141)</f>
        <v>7</v>
      </c>
      <c r="BK141" s="2">
        <f>+('3 Planilla Preadjudicación OTIC'!BK141)</f>
        <v>7</v>
      </c>
      <c r="BL141" s="2">
        <f>+('3 Planilla Preadjudicación OTIC'!BL141)</f>
        <v>7</v>
      </c>
      <c r="BM141" s="104">
        <f>ROUND(('3 Planilla Preadjudicación OTIC'!BM141),1)</f>
        <v>7</v>
      </c>
      <c r="BN141" s="4" t="str">
        <f>+('3 Planilla Preadjudicación OTIC'!BN141)</f>
        <v>SI</v>
      </c>
      <c r="BO141" s="4" t="str">
        <f>+('3 Planilla Preadjudicación OTIC'!BO141)</f>
        <v>Pia fuentes corcoran</v>
      </c>
      <c r="BP141" s="4" t="str">
        <f>+('3 Planilla Preadjudicación OTIC'!BP141)</f>
        <v>pfuentescorcoran@gmail.com</v>
      </c>
      <c r="BQ141" s="4">
        <f>+('3 Planilla Preadjudicación OTIC'!BQ141)</f>
        <v>992196137</v>
      </c>
      <c r="BR141" s="4" t="str">
        <f>+('3 Planilla Preadjudicación OTIC'!BR141)</f>
        <v>AV. SANTA ROSA 9014, COMUNA DE LA GRANJA, La Granja</v>
      </c>
      <c r="BS141" s="4" t="str">
        <f>+('3 Planilla Preadjudicación OTIC'!BS141)</f>
        <v>Capacitar en técnicas de masaje corporal orientadas al bienestar físico, la relajación y el cuidado estético, promoviendo habilidades en el área de la cosmetología y el autocuidado.</v>
      </c>
      <c r="BT141" s="4" t="str">
        <f>+('3 Planilla Preadjudicación OTIC'!BT141)</f>
        <v>El curso entrega conocimientos sobre anatomía básica, tipos de masaje, uso de aceites y cremas, protocolos de atención y condiciones de higiene. Está dirigido a personas interesadas en emprender o trabajar en centros de estética, spa o servicios de bienestar personal.</v>
      </c>
      <c r="BU141" s="85">
        <f>IF(VLOOKUP(A141,'BD OFICIAL'!$A$1:$AL$2098,7,0)=D141,0,1)</f>
        <v>0</v>
      </c>
      <c r="BV141" s="85">
        <f>IF(VLOOKUP(A141,'BD OFICIAL'!$A$1:$AL$2098,11,0)=J141,0,1)</f>
        <v>0</v>
      </c>
      <c r="BW141" s="85">
        <f>IF(VLOOKUP(A141,'BD OFICIAL'!$A$1:$AL$2098,13,0)=L141,0,1)</f>
        <v>0</v>
      </c>
      <c r="BX141" s="2">
        <f>IF(VLOOKUP(A141,'BD OFICIAL'!$A$1:$AL$2098,16,0)=O141,0,1)</f>
        <v>0</v>
      </c>
      <c r="BY141" s="2">
        <f>IF(VLOOKUP(A141,'BD OFICIAL'!$A$1:$AL$2098,17,0)=P141,0,1)</f>
        <v>0</v>
      </c>
      <c r="BZ141" s="2">
        <f>IF(VLOOKUP(A141,'BD OFICIAL'!$A$1:$AL$2098,19,0)=R141,0,1)</f>
        <v>0</v>
      </c>
      <c r="CA141" s="2">
        <f>IF(VLOOKUP(A141,'BD OFICIAL'!$A$1:$AL$2098,21,0)=T141,0,1)</f>
        <v>0</v>
      </c>
      <c r="CB141" s="2">
        <f>IF(VLOOKUP(A141,'BD OFICIAL'!$A$1:$AL$2098,24,0)=AK141,0,1)</f>
        <v>0</v>
      </c>
      <c r="CC141" s="2">
        <f>IF(VLOOKUP(A141,'BD OFICIAL'!$A$1:$AL$2098,25,0)=X141,0,1)</f>
        <v>0</v>
      </c>
      <c r="CD141" s="2">
        <f>IF(VLOOKUP(A141,'BD OFICIAL'!$A$1:$AL$2098,26,0)=Y141,0,1)</f>
        <v>0</v>
      </c>
      <c r="CE141" s="2">
        <f>IF(VLOOKUP(A141,'BD OFICIAL'!$A$1:$AL$2098,27,0)=Z141,0,1)</f>
        <v>0</v>
      </c>
      <c r="CF141" s="2">
        <f>IF(VLOOKUP(A141,'BD OFICIAL'!$A$1:$AL$2098,28,0)=AA141,0,1)</f>
        <v>0</v>
      </c>
      <c r="CG141" s="2">
        <f>IF(VLOOKUP(A141,'BD OFICIAL'!$A$1:$AL$2098,33,0)=AF141,0,1)</f>
        <v>0</v>
      </c>
      <c r="CH141" s="2">
        <f>IF(VLOOKUP(A141,'BD OFICIAL'!$A$1:$AL$2098,35,0)=AH141,0,1)</f>
        <v>0</v>
      </c>
      <c r="CI141" s="85">
        <f>IF(VLOOKUP(A141,'BD OFICIAL'!$A$1:$AL$2098,34,0)=AL141,0,1)</f>
        <v>0</v>
      </c>
      <c r="CJ141" s="12">
        <f>VLOOKUP(A141,'BD OFICIAL'!$A$1:$AM$2098,36,0)*AM141-AP141</f>
        <v>0</v>
      </c>
      <c r="CK141" s="85" t="str">
        <f t="shared" si="88"/>
        <v>SSH</v>
      </c>
      <c r="CL141" s="85" t="str">
        <f t="shared" si="89"/>
        <v>NO</v>
      </c>
      <c r="CM141" s="85" t="str">
        <f t="shared" si="69"/>
        <v>SI</v>
      </c>
      <c r="CN141" s="31">
        <f t="shared" si="70"/>
        <v>0</v>
      </c>
      <c r="CO141" s="31">
        <f t="shared" si="90"/>
        <v>0</v>
      </c>
      <c r="CP141" s="31">
        <f t="shared" si="71"/>
        <v>0</v>
      </c>
      <c r="CQ141" s="31">
        <f>IF(Y141="NO",0,IF(Y141="SI",IF(VLOOKUP(A141,'BD OFICIAL'!$A:$AO,40,0)=AQ141,0,1)))</f>
        <v>0</v>
      </c>
      <c r="CR141" s="31">
        <f>IF(Z141="NO",0,IF(Z141="SI",IF(VLOOKUP(B141,'BD OFICIAL'!$A:$AO,41,0)=AS141,0,1)))</f>
        <v>0</v>
      </c>
      <c r="CS141" s="31">
        <f t="shared" si="91"/>
        <v>0</v>
      </c>
      <c r="CT141" s="31">
        <f t="shared" si="92"/>
        <v>0</v>
      </c>
      <c r="CU141" s="31">
        <f>IF(VLOOKUP(A141,'BD OFICIAL'!$A$1:$AL$1056,31,0)="SI",IF(AT141&gt;0,0,1),IF(AT141=0,0,1))</f>
        <v>0</v>
      </c>
      <c r="CV141" s="31">
        <f t="shared" si="93"/>
        <v>0</v>
      </c>
      <c r="CW141" s="31">
        <f t="shared" si="72"/>
        <v>0</v>
      </c>
      <c r="CX141" s="85" t="str">
        <f t="shared" si="73"/>
        <v>SI</v>
      </c>
      <c r="CY141" s="31">
        <f t="shared" si="74"/>
        <v>0</v>
      </c>
      <c r="CZ141" s="85" t="str">
        <f>IF(ISERROR(VLOOKUP(AI141,EXPERIENCIA!$A$1:$C$2100,1,0)),"NO","SI")</f>
        <v>SI</v>
      </c>
      <c r="DA141" s="85">
        <f>IF(CX141="no","NO APLICA",IF(AX141=0,"ERROR NOTA",IF(AND(AX141&gt;1,CZ141="NO"),"ERROR NOTA",IF(AND(CZ141="NO",AX141=1),0,IF(VLOOKUP(AI141,EXPERIENCIA!$A$1:$C$2100,3,0)=AX141,0,"ERROR NOTA")))))</f>
        <v>0</v>
      </c>
      <c r="DB141" s="85" t="str">
        <f>IF(ISERROR(VLOOKUP(AI141,COMPORTAMIENTO!$A$1:$C$2100,1,0)),"NO","SI")</f>
        <v>SI</v>
      </c>
      <c r="DC141" s="85">
        <f>IF(CX141="NO","NO APLICA",IF(AY141=0,"ERROR NOTA",IF(AND(DB141="NO",AY141=7),0,IF(VLOOKUP(AI141,COMPORTAMIENTO!$A$2:$H$2100,8,0)=AY141,0,"ERROR NOTA"))))</f>
        <v>0</v>
      </c>
      <c r="DD141" s="104">
        <f t="shared" si="75"/>
        <v>0.70000000000000007</v>
      </c>
      <c r="DE141" s="104">
        <f t="shared" si="76"/>
        <v>0.70000000000000007</v>
      </c>
      <c r="DF141" s="85" t="str">
        <f t="shared" si="94"/>
        <v>NO</v>
      </c>
      <c r="DG141" s="85">
        <f t="shared" si="77"/>
        <v>7</v>
      </c>
      <c r="DH141" s="85">
        <f t="shared" si="78"/>
        <v>7</v>
      </c>
      <c r="DI141" s="85">
        <f t="shared" si="79"/>
        <v>7</v>
      </c>
      <c r="DJ141" s="12">
        <f t="shared" si="80"/>
        <v>7.0000000000000009</v>
      </c>
      <c r="DK141" s="7">
        <f t="shared" si="81"/>
        <v>7.0000000000000009</v>
      </c>
      <c r="DL141" s="12">
        <f t="shared" si="95"/>
        <v>5075</v>
      </c>
      <c r="DM141" s="12">
        <f>VLOOKUP(A141,'5 TD'!$A:$B,2,0)</f>
        <v>5075</v>
      </c>
      <c r="DN141" s="7">
        <f t="shared" si="96"/>
        <v>7</v>
      </c>
      <c r="DO141" s="85" t="str">
        <f t="shared" si="82"/>
        <v>APROBADO</v>
      </c>
      <c r="DP141" s="85" t="str">
        <f t="shared" si="83"/>
        <v>APROBADO</v>
      </c>
      <c r="DQ141" s="7">
        <f t="shared" si="84"/>
        <v>7</v>
      </c>
      <c r="DR141" s="85" t="str">
        <f t="shared" si="97"/>
        <v>APROBADO</v>
      </c>
      <c r="DS141" s="2" t="str">
        <f>+('3 Planilla Preadjudicación OTIC'!BN141)</f>
        <v>SI</v>
      </c>
      <c r="DT141" s="2">
        <f>IF(DR141="APROBADO",VLOOKUP(A141,'5 TD'!$D$3:$E$270,2,0),"NO APLICA")</f>
        <v>7</v>
      </c>
      <c r="DU141" s="2" t="str">
        <f t="shared" si="98"/>
        <v>SI</v>
      </c>
      <c r="DV141" s="2">
        <f>IF(DU141="SI",VLOOKUP(A141,'5 TD'!$G$3:$H$270,2,0),"NO APLICA ")</f>
        <v>7.0000000000000009</v>
      </c>
      <c r="DW141" s="2" t="str">
        <f t="shared" si="99"/>
        <v>SI</v>
      </c>
      <c r="DX141" s="2">
        <f>IF(DW141="SI",VLOOKUP(A141,'5 TD'!$J$4:$K$472,2,0),"NO APLICA")</f>
        <v>7</v>
      </c>
      <c r="DY141" s="2" t="str">
        <f t="shared" si="100"/>
        <v>SI</v>
      </c>
      <c r="DZ141" s="7">
        <f>IF(DY141="SI",VLOOKUP(A141,'5 TD'!$M$4:$N$350,2,0),"NO APLICA")</f>
        <v>7</v>
      </c>
      <c r="EA141" s="2" t="str">
        <f t="shared" si="101"/>
        <v>SI</v>
      </c>
      <c r="EB141" s="12">
        <f t="shared" si="102"/>
        <v>5075</v>
      </c>
      <c r="EC141" s="12">
        <f>IF(EA141="SI",VLOOKUP(A141,'5 TD'!$V$4:$W$479,2,0),"NO APLICA")</f>
        <v>5075</v>
      </c>
      <c r="ED141" s="2" t="str">
        <f t="shared" si="85"/>
        <v>SI</v>
      </c>
      <c r="EE141" s="79">
        <f>IF(ED141="SI",VLOOKUP(AI141,COMPORTAMIENTO!$A$1:$H$2100,7,0),"NO APLICA")</f>
        <v>0.67164179104477606</v>
      </c>
      <c r="EF141" s="12">
        <f>IF(ED141="SI",VLOOKUP(A141,'5 TD'!$P$2:$Q$479,2,0),"NO APLICA")</f>
        <v>0.67164179104477606</v>
      </c>
      <c r="EG141" s="2" t="str">
        <f t="shared" si="86"/>
        <v>SI</v>
      </c>
      <c r="EH141" s="2">
        <f>IF(CZ141="no",0,VLOOKUP(AI141,EXPERIENCIA!$A$1:$C$2100,2,0))</f>
        <v>67</v>
      </c>
      <c r="EI141" s="2">
        <f>IF(CZ141="si",VLOOKUP(A141,'5 TD'!$S$3:$T$2103,2,0),0)</f>
        <v>254</v>
      </c>
      <c r="EJ141" s="2" t="str">
        <f t="shared" si="87"/>
        <v>NO</v>
      </c>
      <c r="EK141" s="2">
        <f>+('3 Planilla Preadjudicación OTIC'!BU141)</f>
        <v>0</v>
      </c>
      <c r="EL141" s="4"/>
      <c r="EM141" s="3"/>
      <c r="EN141" s="3"/>
      <c r="EO141" s="86" t="s">
        <v>64</v>
      </c>
      <c r="EQ141" s="86"/>
    </row>
    <row r="142" spans="1:147" s="3" customFormat="1" ht="15" customHeight="1" x14ac:dyDescent="0.3">
      <c r="A142" s="2">
        <f>+('3 Planilla Preadjudicación OTIC'!A142)</f>
        <v>14411</v>
      </c>
      <c r="B142" s="2" t="str">
        <f>+('3 Planilla Preadjudicación OTIC'!B142)</f>
        <v>65181652-1</v>
      </c>
      <c r="C142" s="4">
        <f>+('3 Planilla Preadjudicación OTIC'!E142)</f>
        <v>2025</v>
      </c>
      <c r="D142" s="4" t="str">
        <f>+('3 Planilla Preadjudicación OTIC'!F142)</f>
        <v>MANDATO</v>
      </c>
      <c r="E142" s="4" t="str">
        <f>+('3 Planilla Preadjudicación OTIC'!G142)</f>
        <v>73188700-4</v>
      </c>
      <c r="F142" s="4" t="str">
        <f>+('3 Planilla Preadjudicación OTIC'!H142)</f>
        <v>ONG CASA DE ACOGIDA LA ESPERANZA</v>
      </c>
      <c r="G142" s="4"/>
      <c r="H142" s="4"/>
      <c r="I142" s="4" t="str">
        <f>+('3 Planilla Preadjudicación OTIC'!I142)</f>
        <v>ELABORACIÓN DE PRODUCTOS DE PASTELERÍA Y REPOSTERÍA</v>
      </c>
      <c r="J142" s="4" t="str">
        <f>+('3 Planilla Preadjudicación OTIC'!J142)</f>
        <v>SIN PLAN FORMATIVO</v>
      </c>
      <c r="K142" s="4" t="str">
        <f>+('3 Planilla Preadjudicación OTIC'!K142)</f>
        <v/>
      </c>
      <c r="L142" s="4" t="str">
        <f>+('3 Planilla Preadjudicación OTIC'!L142)</f>
        <v/>
      </c>
      <c r="M142" s="2">
        <f>+('3 Planilla Preadjudicación OTIC'!M142)</f>
        <v>13</v>
      </c>
      <c r="N142" s="4" t="str">
        <f>+('3 Planilla Preadjudicación OTIC'!N142)</f>
        <v>METROPOLITANA</v>
      </c>
      <c r="O142" s="4" t="str">
        <f>+('3 Planilla Preadjudicación OTIC'!O142)</f>
        <v>PUDAHUEL</v>
      </c>
      <c r="P142" s="4" t="str">
        <f>+('3 Planilla Preadjudicación OTIC'!P142)</f>
        <v>EMPRENDEDORES/AS INFORMALES O PERSONAS VULNERABLES PERTENECIENTES AL 80% MAS VULNERABLE</v>
      </c>
      <c r="Q142" s="4" t="str">
        <f>+('3 Planilla Preadjudicación OTIC'!Q142)</f>
        <v>PRESENCIAL</v>
      </c>
      <c r="R142" s="4" t="str">
        <f>+('3 Planilla Preadjudicación OTIC'!R142)</f>
        <v>DEPENDIENTE</v>
      </c>
      <c r="S142" s="4">
        <f>+('3 Planilla Preadjudicación OTIC'!S142)</f>
        <v>50</v>
      </c>
      <c r="T142" s="2">
        <f>+('3 Planilla Preadjudicación OTIC'!T142)</f>
        <v>20</v>
      </c>
      <c r="U142" s="2">
        <f>+('3 Planilla Preadjudicación OTIC'!U142)</f>
        <v>0</v>
      </c>
      <c r="V142" s="2">
        <f>+('3 Planilla Preadjudicación OTIC'!V142)</f>
        <v>0</v>
      </c>
      <c r="W142" s="2">
        <f>+('3 Planilla Preadjudicación OTIC'!W142)</f>
        <v>200</v>
      </c>
      <c r="X142" s="2">
        <f>+('3 Planilla Preadjudicación OTIC'!X142)</f>
        <v>4</v>
      </c>
      <c r="Y142" s="2" t="str">
        <f>+('3 Planilla Preadjudicación OTIC'!Y142)</f>
        <v>SI</v>
      </c>
      <c r="Z142" s="2" t="str">
        <f>+('3 Planilla Preadjudicación OTIC'!Z142)</f>
        <v>NO</v>
      </c>
      <c r="AA142" s="2" t="str">
        <f>+('3 Planilla Preadjudicación OTIC'!AA142)</f>
        <v>NO</v>
      </c>
      <c r="AB142" s="4" t="str">
        <f>+('3 Planilla Preadjudicación OTIC'!AB142)</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142" s="4" t="str">
        <f>+('3 Planilla Preadjudicación OTIC'!AC142)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42" s="2" t="str">
        <f>+('3 Planilla Preadjudicación OTIC'!AD142)</f>
        <v>NO</v>
      </c>
      <c r="AE142" s="4">
        <f>+('3 Planilla Preadjudicación OTIC'!AE142)</f>
        <v>0</v>
      </c>
      <c r="AF142" s="2" t="str">
        <f>+('3 Planilla Preadjudicación OTIC'!AF142)</f>
        <v>CERRADA</v>
      </c>
      <c r="AG142" s="2">
        <f>+('3 Planilla Preadjudicación OTIC'!AG142)</f>
        <v>50</v>
      </c>
      <c r="AH142" s="2">
        <f>+('3 Planilla Preadjudicación OTIC'!AH142)</f>
        <v>2</v>
      </c>
      <c r="AI142" s="135" t="str">
        <f>+('3 Planilla Preadjudicación OTIC'!AI142)</f>
        <v>76606610-0</v>
      </c>
      <c r="AJ142" s="4" t="str">
        <f>+('3 Planilla Preadjudicación OTIC'!AJ142)</f>
        <v>Centro de Capacitación Inforcap SPA</v>
      </c>
      <c r="AK142" s="2">
        <f>+('3 Planilla Preadjudicación OTIC'!AK142)</f>
        <v>200</v>
      </c>
      <c r="AL142" s="2">
        <f>+('3 Planilla Preadjudicación OTIC'!AL142)</f>
        <v>50</v>
      </c>
      <c r="AM142" s="12">
        <f>+('3 Planilla Preadjudicación OTIC'!AM142)</f>
        <v>5075</v>
      </c>
      <c r="AN142" s="12">
        <f>+('3 Planilla Preadjudicación OTIC'!AN142)</f>
        <v>0</v>
      </c>
      <c r="AO142" s="12">
        <f>+('3 Planilla Preadjudicación OTIC'!AO142)</f>
        <v>0</v>
      </c>
      <c r="AP142" s="12">
        <f>+('3 Planilla Preadjudicación OTIC'!AP142)</f>
        <v>20300000</v>
      </c>
      <c r="AQ142" s="12">
        <f>+('3 Planilla Preadjudicación OTIC'!AQ142)</f>
        <v>4000000</v>
      </c>
      <c r="AR142" s="12">
        <f>+('3 Planilla Preadjudicación OTIC'!AR142)</f>
        <v>0</v>
      </c>
      <c r="AS142" s="12">
        <f>+('3 Planilla Preadjudicación OTIC'!AS142)</f>
        <v>0</v>
      </c>
      <c r="AT142" s="12">
        <f>+('3 Planilla Preadjudicación OTIC'!AT142)</f>
        <v>0</v>
      </c>
      <c r="AU142" s="12">
        <f>+('3 Planilla Preadjudicación OTIC'!AU142)</f>
        <v>24300000</v>
      </c>
      <c r="AV142" s="2" t="str">
        <f>+('3 Planilla Preadjudicación OTIC'!AV142)</f>
        <v>SI</v>
      </c>
      <c r="AW142" s="4">
        <f>+('3 Planilla Preadjudicación OTIC'!AW142)</f>
        <v>0</v>
      </c>
      <c r="AX142" s="2">
        <f>+('3 Planilla Preadjudicación OTIC'!AX142)</f>
        <v>7</v>
      </c>
      <c r="AY142" s="2">
        <f>+('3 Planilla Preadjudicación OTIC'!AY142)</f>
        <v>7</v>
      </c>
      <c r="AZ142" s="2">
        <f>+('3 Planilla Preadjudicación OTIC'!AZ142)</f>
        <v>7</v>
      </c>
      <c r="BA142" s="2">
        <f>+('3 Planilla Preadjudicación OTIC'!BA142)</f>
        <v>7</v>
      </c>
      <c r="BB142" s="2">
        <f>+('3 Planilla Preadjudicación OTIC'!BB142)</f>
        <v>7</v>
      </c>
      <c r="BC142" s="2">
        <f>+('3 Planilla Preadjudicación OTIC'!BC142)</f>
        <v>7</v>
      </c>
      <c r="BD142" s="2">
        <f>+('3 Planilla Preadjudicación OTIC'!BD142)</f>
        <v>7</v>
      </c>
      <c r="BE142" s="2">
        <f>+('3 Planilla Preadjudicación OTIC'!BE142)</f>
        <v>7</v>
      </c>
      <c r="BF142" s="2">
        <f>+('3 Planilla Preadjudicación OTIC'!BF142)</f>
        <v>7</v>
      </c>
      <c r="BG142" s="2">
        <f>+('3 Planilla Preadjudicación OTIC'!BG142)</f>
        <v>7</v>
      </c>
      <c r="BH142" s="2">
        <f>+('3 Planilla Preadjudicación OTIC'!BH142)</f>
        <v>7</v>
      </c>
      <c r="BI142" s="2">
        <f>+('3 Planilla Preadjudicación OTIC'!BI142)</f>
        <v>7</v>
      </c>
      <c r="BJ142" s="2">
        <f>+('3 Planilla Preadjudicación OTIC'!BJ142)</f>
        <v>7</v>
      </c>
      <c r="BK142" s="2">
        <f>+('3 Planilla Preadjudicación OTIC'!BK142)</f>
        <v>7</v>
      </c>
      <c r="BL142" s="218">
        <f>+('3 Planilla Preadjudicación OTIC'!BL142)</f>
        <v>7</v>
      </c>
      <c r="BM142" s="104">
        <f>ROUND(('3 Planilla Preadjudicación OTIC'!BM142),1)</f>
        <v>7</v>
      </c>
      <c r="BN142" s="4" t="str">
        <f>+('3 Planilla Preadjudicación OTIC'!BN142)</f>
        <v>NO</v>
      </c>
      <c r="BO142" s="4">
        <f>+('3 Planilla Preadjudicación OTIC'!BO142)</f>
        <v>0</v>
      </c>
      <c r="BP142" s="4">
        <f>+('3 Planilla Preadjudicación OTIC'!BP142)</f>
        <v>0</v>
      </c>
      <c r="BQ142" s="4">
        <f>+('3 Planilla Preadjudicación OTIC'!BQ142)</f>
        <v>0</v>
      </c>
      <c r="BR142" s="4">
        <f>+('3 Planilla Preadjudicación OTIC'!BR142)</f>
        <v>0</v>
      </c>
      <c r="BS142" s="4">
        <f>+('3 Planilla Preadjudicación OTIC'!BS142)</f>
        <v>0</v>
      </c>
      <c r="BT142" s="4">
        <f>+('3 Planilla Preadjudicación OTIC'!BT142)</f>
        <v>0</v>
      </c>
      <c r="BU142" s="85">
        <f>IF(VLOOKUP(A142,'BD OFICIAL'!$A$1:$AL$2098,7,0)=D142,0,1)</f>
        <v>0</v>
      </c>
      <c r="BV142" s="85">
        <f>IF(VLOOKUP(A142,'BD OFICIAL'!$A$1:$AL$2098,11,0)=J142,0,1)</f>
        <v>0</v>
      </c>
      <c r="BW142" s="85">
        <f>IF(VLOOKUP(A142,'BD OFICIAL'!$A$1:$AL$2098,13,0)=L142,0,1)</f>
        <v>0</v>
      </c>
      <c r="BX142" s="2">
        <f>IF(VLOOKUP(A142,'BD OFICIAL'!$A$1:$AL$2098,16,0)=O142,0,1)</f>
        <v>0</v>
      </c>
      <c r="BY142" s="2">
        <f>IF(VLOOKUP(A142,'BD OFICIAL'!$A$1:$AL$2098,17,0)=P142,0,1)</f>
        <v>0</v>
      </c>
      <c r="BZ142" s="2">
        <f>IF(VLOOKUP(A142,'BD OFICIAL'!$A$1:$AL$2098,19,0)=R142,0,1)</f>
        <v>0</v>
      </c>
      <c r="CA142" s="2">
        <f>IF(VLOOKUP(A142,'BD OFICIAL'!$A$1:$AL$2098,21,0)=T142,0,1)</f>
        <v>0</v>
      </c>
      <c r="CB142" s="2">
        <f>IF(VLOOKUP(A142,'BD OFICIAL'!$A$1:$AL$2098,24,0)=AK142,0,1)</f>
        <v>0</v>
      </c>
      <c r="CC142" s="2">
        <f>IF(VLOOKUP(A142,'BD OFICIAL'!$A$1:$AL$2098,25,0)=X142,0,1)</f>
        <v>0</v>
      </c>
      <c r="CD142" s="2">
        <f>IF(VLOOKUP(A142,'BD OFICIAL'!$A$1:$AL$2098,26,0)=Y142,0,1)</f>
        <v>0</v>
      </c>
      <c r="CE142" s="2">
        <f>IF(VLOOKUP(A142,'BD OFICIAL'!$A$1:$AL$2098,27,0)=Z142,0,1)</f>
        <v>0</v>
      </c>
      <c r="CF142" s="2">
        <f>IF(VLOOKUP(A142,'BD OFICIAL'!$A$1:$AL$2098,28,0)=AA142,0,1)</f>
        <v>0</v>
      </c>
      <c r="CG142" s="2">
        <f>IF(VLOOKUP(A142,'BD OFICIAL'!$A$1:$AL$2098,33,0)=AF142,0,1)</f>
        <v>0</v>
      </c>
      <c r="CH142" s="2">
        <f>IF(VLOOKUP(A142,'BD OFICIAL'!$A$1:$AL$2098,35,0)=AH142,0,1)</f>
        <v>0</v>
      </c>
      <c r="CI142" s="85">
        <f>IF(VLOOKUP(A142,'BD OFICIAL'!$A$1:$AL$2098,34,0)=AL142,0,1)</f>
        <v>0</v>
      </c>
      <c r="CJ142" s="12">
        <f>VLOOKUP(A142,'BD OFICIAL'!$A$1:$AM$2098,36,0)*AM142-AP142</f>
        <v>0</v>
      </c>
      <c r="CK142" s="85" t="str">
        <f t="shared" si="88"/>
        <v>SSH</v>
      </c>
      <c r="CL142" s="85" t="str">
        <f t="shared" si="89"/>
        <v>NO</v>
      </c>
      <c r="CM142" s="85" t="str">
        <f t="shared" si="69"/>
        <v>SI</v>
      </c>
      <c r="CN142" s="31">
        <f t="shared" si="70"/>
        <v>0</v>
      </c>
      <c r="CO142" s="31">
        <f t="shared" si="90"/>
        <v>0</v>
      </c>
      <c r="CP142" s="31">
        <f t="shared" si="71"/>
        <v>0</v>
      </c>
      <c r="CQ142" s="31">
        <f>IF(Y142="NO",0,IF(Y142="SI",IF(VLOOKUP(A142,'BD OFICIAL'!$A:$AO,40,0)=AQ142,0,1)))</f>
        <v>0</v>
      </c>
      <c r="CR142" s="31">
        <f>IF(Z142="NO",0,IF(Z142="SI",IF(VLOOKUP(B142,'BD OFICIAL'!$A:$AO,41,0)=AS142,0,1)))</f>
        <v>0</v>
      </c>
      <c r="CS142" s="31">
        <f t="shared" si="91"/>
        <v>0</v>
      </c>
      <c r="CT142" s="31">
        <f t="shared" si="92"/>
        <v>0</v>
      </c>
      <c r="CU142" s="31">
        <f>IF(VLOOKUP(A142,'BD OFICIAL'!$A$1:$AL$1056,31,0)="SI",IF(AT142&gt;0,0,1),IF(AT142=0,0,1))</f>
        <v>0</v>
      </c>
      <c r="CV142" s="31">
        <f t="shared" si="93"/>
        <v>0</v>
      </c>
      <c r="CW142" s="31">
        <f t="shared" si="72"/>
        <v>0</v>
      </c>
      <c r="CX142" s="85" t="str">
        <f t="shared" si="73"/>
        <v>SI</v>
      </c>
      <c r="CY142" s="31">
        <f t="shared" si="74"/>
        <v>0</v>
      </c>
      <c r="CZ142" s="85" t="str">
        <f>IF(ISERROR(VLOOKUP(AI142,EXPERIENCIA!$A$1:$C$2100,1,0)),"NO","SI")</f>
        <v>SI</v>
      </c>
      <c r="DA142" s="85">
        <f>IF(CX142="no","NO APLICA",IF(AX142=0,"ERROR NOTA",IF(AND(AX142&gt;1,CZ142="NO"),"ERROR NOTA",IF(AND(CZ142="NO",AX142=1),0,IF(VLOOKUP(AI142,EXPERIENCIA!$A$1:$C$2100,3,0)=AX142,0,"ERROR NOTA")))))</f>
        <v>0</v>
      </c>
      <c r="DB142" s="85" t="str">
        <f>IF(ISERROR(VLOOKUP(AI142,COMPORTAMIENTO!$A$1:$C$2100,1,0)),"NO","SI")</f>
        <v>SI</v>
      </c>
      <c r="DC142" s="85">
        <f>IF(CX142="NO","NO APLICA",IF(AY142=0,"ERROR NOTA",IF(AND(DB142="NO",AY142=7),0,IF(VLOOKUP(AI142,COMPORTAMIENTO!$A$2:$H$2100,8,0)=AY142,0,"ERROR NOTA"))))</f>
        <v>0</v>
      </c>
      <c r="DD142" s="104">
        <f t="shared" si="75"/>
        <v>0.70000000000000007</v>
      </c>
      <c r="DE142" s="104">
        <f t="shared" si="76"/>
        <v>0.70000000000000007</v>
      </c>
      <c r="DF142" s="85" t="str">
        <f t="shared" si="94"/>
        <v>NO</v>
      </c>
      <c r="DG142" s="85">
        <f t="shared" si="77"/>
        <v>7</v>
      </c>
      <c r="DH142" s="85">
        <f t="shared" si="78"/>
        <v>7</v>
      </c>
      <c r="DI142" s="85">
        <f t="shared" si="79"/>
        <v>7</v>
      </c>
      <c r="DJ142" s="12">
        <f t="shared" si="80"/>
        <v>7.0000000000000009</v>
      </c>
      <c r="DK142" s="7">
        <f t="shared" si="81"/>
        <v>7.0000000000000009</v>
      </c>
      <c r="DL142" s="12">
        <f t="shared" si="95"/>
        <v>5075</v>
      </c>
      <c r="DM142" s="12">
        <f>VLOOKUP(A142,'5 TD'!$A:$B,2,0)</f>
        <v>5075</v>
      </c>
      <c r="DN142" s="7">
        <f t="shared" si="96"/>
        <v>7</v>
      </c>
      <c r="DO142" s="85" t="str">
        <f t="shared" si="82"/>
        <v>APROBADO</v>
      </c>
      <c r="DP142" s="85" t="str">
        <f t="shared" si="83"/>
        <v>APROBADO</v>
      </c>
      <c r="DQ142" s="7">
        <f t="shared" si="84"/>
        <v>7</v>
      </c>
      <c r="DR142" s="85" t="str">
        <f t="shared" si="97"/>
        <v>APROBADO</v>
      </c>
      <c r="DS142" s="2" t="str">
        <f>+('3 Planilla Preadjudicación OTIC'!BN142)</f>
        <v>NO</v>
      </c>
      <c r="DT142" s="2">
        <f>IF(DR142="APROBADO",VLOOKUP(A142,'5 TD'!$D$3:$E$270,2,0),"NO APLICA")</f>
        <v>7</v>
      </c>
      <c r="DU142" s="2" t="str">
        <f t="shared" si="98"/>
        <v>SI</v>
      </c>
      <c r="DV142" s="2">
        <f>IF(DU142="SI",VLOOKUP(A142,'5 TD'!$G$3:$H$270,2,0),"NO APLICA ")</f>
        <v>7.0000000000000009</v>
      </c>
      <c r="DW142" s="2" t="str">
        <f t="shared" si="99"/>
        <v>SI</v>
      </c>
      <c r="DX142" s="2">
        <f>IF(DW142="SI",VLOOKUP(A142,'5 TD'!$J$4:$K$472,2,0),"NO APLICA")</f>
        <v>7</v>
      </c>
      <c r="DY142" s="2" t="str">
        <f t="shared" si="100"/>
        <v>SI</v>
      </c>
      <c r="DZ142" s="7">
        <f>IF(DY142="SI",VLOOKUP(A142,'5 TD'!$M$4:$N$350,2,0),"NO APLICA")</f>
        <v>7</v>
      </c>
      <c r="EA142" s="2" t="str">
        <f t="shared" si="101"/>
        <v>SI</v>
      </c>
      <c r="EB142" s="12">
        <f t="shared" si="102"/>
        <v>5075</v>
      </c>
      <c r="EC142" s="12">
        <f>IF(EA142="SI",VLOOKUP(A142,'5 TD'!$V$4:$W$479,2,0),"NO APLICA")</f>
        <v>5075</v>
      </c>
      <c r="ED142" s="2" t="str">
        <f t="shared" si="85"/>
        <v>SI</v>
      </c>
      <c r="EE142" s="79">
        <f>IF(ED142="SI",VLOOKUP(AI142,COMPORTAMIENTO!$A$1:$H$2100,7,0),"NO APLICA")</f>
        <v>0.67164179104477606</v>
      </c>
      <c r="EF142" s="12">
        <f>IF(ED142="SI",VLOOKUP(A142,'5 TD'!$P$2:$Q$479,2,0),"NO APLICA")</f>
        <v>5.9523809523809527E-2</v>
      </c>
      <c r="EG142" s="2" t="str">
        <f t="shared" si="86"/>
        <v>NO</v>
      </c>
      <c r="EH142" s="2">
        <f>IF(CZ142="no",0,VLOOKUP(AI142,EXPERIENCIA!$A$1:$C$2100,2,0))</f>
        <v>67</v>
      </c>
      <c r="EI142" s="2">
        <f>IF(CZ142="si",VLOOKUP(A142,'5 TD'!$S$3:$T$2103,2,0),0)</f>
        <v>254</v>
      </c>
      <c r="EJ142" s="2" t="str">
        <f t="shared" si="87"/>
        <v>NO</v>
      </c>
      <c r="EK142" s="2" t="str">
        <f>+('3 Planilla Preadjudicación OTIC'!BU142)</f>
        <v>e) Menor “porcentaje de multas ponderadas” en ítem evaluación comportamiento considerando 4 decimales.</v>
      </c>
      <c r="EL142" s="4"/>
      <c r="EQ142" s="86"/>
    </row>
    <row r="143" spans="1:147" ht="15" customHeight="1" x14ac:dyDescent="0.3">
      <c r="A143" s="2">
        <f>+('3 Planilla Preadjudicación OTIC'!A143)</f>
        <v>14416</v>
      </c>
      <c r="B143" s="2" t="str">
        <f>+('3 Planilla Preadjudicación OTIC'!B143)</f>
        <v>65181652-1</v>
      </c>
      <c r="C143" s="4">
        <f>+('3 Planilla Preadjudicación OTIC'!E143)</f>
        <v>2025</v>
      </c>
      <c r="D143" s="4" t="str">
        <f>+('3 Planilla Preadjudicación OTIC'!F143)</f>
        <v>MANDATO</v>
      </c>
      <c r="E143" s="4" t="str">
        <f>+('3 Planilla Preadjudicación OTIC'!G143)</f>
        <v>65027784-8</v>
      </c>
      <c r="F143" s="4" t="str">
        <f>+('3 Planilla Preadjudicación OTIC'!H143)</f>
        <v>CORPORACIÓN DE ADELANTO DE LA COMUNA DE PANGUIPULLI</v>
      </c>
      <c r="G143" s="4"/>
      <c r="H143" s="4"/>
      <c r="I143" s="4" t="str">
        <f>+('3 Planilla Preadjudicación OTIC'!I143)</f>
        <v>PRODUCCIÓN TÉCNICA PARA ESPECTÁCULOS ESCÉNICOS</v>
      </c>
      <c r="J143" s="4" t="str">
        <f>+('3 Planilla Preadjudicación OTIC'!J143)</f>
        <v>SIN PLAN FORMATIVO</v>
      </c>
      <c r="K143" s="4" t="str">
        <f>+('3 Planilla Preadjudicación OTIC'!K143)</f>
        <v>TÉCNICAS PARA EL EMPRENDIMIENTO</v>
      </c>
      <c r="L143" s="4" t="str">
        <f>+('3 Planilla Preadjudicación OTIC'!L143)</f>
        <v>PF0921</v>
      </c>
      <c r="M143" s="2">
        <f>+('3 Planilla Preadjudicación OTIC'!M143)</f>
        <v>14</v>
      </c>
      <c r="N143" s="4" t="str">
        <f>+('3 Planilla Preadjudicación OTIC'!N143)</f>
        <v>LOS RIOS</v>
      </c>
      <c r="O143" s="4" t="str">
        <f>+('3 Planilla Preadjudicación OTIC'!O143)</f>
        <v>PANGUIPULLI</v>
      </c>
      <c r="P143" s="4" t="str">
        <f>+('3 Planilla Preadjudicación OTIC'!P143)</f>
        <v>TRABAJADORES ACTIVOS O EN PROCESO DE RECONVERSIÓN LABORAL</v>
      </c>
      <c r="Q143" s="4" t="str">
        <f>+('3 Planilla Preadjudicación OTIC'!Q143)</f>
        <v>PRESENCIAL</v>
      </c>
      <c r="R143" s="4" t="str">
        <f>+('3 Planilla Preadjudicación OTIC'!R143)</f>
        <v>INDEPENDIENTE</v>
      </c>
      <c r="S143" s="4">
        <f>+('3 Planilla Preadjudicación OTIC'!S143)</f>
        <v>19</v>
      </c>
      <c r="T143" s="2">
        <f>+('3 Planilla Preadjudicación OTIC'!T143)</f>
        <v>20</v>
      </c>
      <c r="U143" s="2">
        <f>+('3 Planilla Preadjudicación OTIC'!U143)</f>
        <v>0</v>
      </c>
      <c r="V143" s="2">
        <f>+('3 Planilla Preadjudicación OTIC'!V143)</f>
        <v>12</v>
      </c>
      <c r="W143" s="2">
        <f>+('3 Planilla Preadjudicación OTIC'!W143)</f>
        <v>128</v>
      </c>
      <c r="X143" s="2">
        <f>+('3 Planilla Preadjudicación OTIC'!X143)</f>
        <v>7</v>
      </c>
      <c r="Y143" s="2" t="str">
        <f>+('3 Planilla Preadjudicación OTIC'!Y143)</f>
        <v>SI</v>
      </c>
      <c r="Z143" s="2" t="str">
        <f>+('3 Planilla Preadjudicación OTIC'!Z143)</f>
        <v>NO</v>
      </c>
      <c r="AA143" s="2" t="str">
        <f>+('3 Planilla Preadjudicación OTIC'!AA143)</f>
        <v>SI</v>
      </c>
      <c r="AB143" s="4" t="str">
        <f>+('3 Planilla Preadjudicación OTIC'!AB143)</f>
        <v>APRENDIZAJE: PRODUCCIÓN TÉCNICA PARA ESPECTÁCULOS ESCÉNICOS, CON ÉNFASIS EN LA APLICACIÓN PRÁCTICA EN LA SALA TEAP.
2. COMPETENCIAS A DESARROLLAR:
COGNITIVAS:
COMPRENDER EL LENGUAJE Y FUNDAMENTOS DE LA PRODUCCIÓN TÉCNICA EN UN TEATRO.
IDENTIFICAR ROLES Y FUNCIONES DENTRO DE UNA PRODUCCIÓN TÉCNICA.
CONOCER LAS CARACTERÍSTICAS TÉCNICAS Y REQUERIMIENTOS DE DIFERENTES ESPECTÁCULOS (BALLET, ÓPERA, CONCIERTOS, TEATRO, MUSICALES).
APLICAR CONOCIMIENTOS EN PLANIFICACIÓN TÉCNICA Y OPTIMIZACIÓN DE RECURSOS.
PROCEDIMENTALES:
MANEJO DE SISTEMAS DE SONIDO, ILUMINACIÓN Y TRAMOYA.
EJECUCIÓN DEL MONTAJE TÉCNICO DE ESPECTÁCULOS EN LA SALA TEAP.
COORDINACIÓN DE ENSAYOS TÉCNICOS CON MÚSICOS Y BAILARINES.
CONTROL DE INVENTARIOS Y RECURSOS TÉCNICOS.
ELABORACIÓN DE UN MANUAL TÉCNICO DE PRODUCCIÓN BASADO EN LA EXPERIENCIA DEL CURSO.
ACTITUDINALES:
TRABAJO EN EQUIPO EN LA EJECUCIÓN DE ESPECTÁCULOS EN VIVO.
ORGANIZACIÓN Y DISCIPLINA EN LA GESTIÓN TÉCNICA DEL BACKSTAGE.
ADAPTABILIDAD PARA LA RESOLUCIÓN DE PROBLEMAS EN PRODUCCIÓN TÉCNICA.
3. DESCRIPCIÓN DE LOS APRENDIZAJES ESPERADOS
ETAPA 1: BASES CONCEPTUALES (JUNIO) – SONIDO E ILUMINACIÓN (30 HORAS)
COMPRENDER EL LENGUAJE TÉCNICO DE SONIDO, ILUMINACIÓN Y TRAMOYA.
IDENTIFICAR LOS ROLES Y FUNCIONES DENTRO DE UNA PRODUCCIÓN TÉCNICA.
RECONOCER LAS CARACTERÍSTICAS Y MANEJO DEL EQUIPAMIENTO TÉCNICO DE LA SALA TEAP.
APLICAR BASES DEL DISEÑO DE ILUMINACIÓN PARA DIFERENTES ESPECTÁCULOS.
CONSTRUCCIÓN INICIAL DEL MANUAL TÉCNICO DE PRODUCCIÓN.
ETAPA 2: TRABAJO EN SALA (OCTUBRE) – SONIDO Y MONTAJE (30 HORAS)
ACTUALIZAR CONOCIMIENTOS SOBRE ROLES Y FUNCIONES EN PRODUCCIÓN TÉCNICA.
OPERAR SISTEMAS DE SONIDO, ILUMINACIÓN Y TRAMOYA EN LA SALA TEAP.
GESTIONAR EL MONTAJE DE ESCENOGRAFÍA Y PLANIFICACIÓN DE TRAMOYA.
CONFIGURAR Y REALIZAR PRUEBAS DE SONIDO SINFÓNICO CON CLICK Y PISTA.
CONSTRUCCIÓN Y ACTUALIZACIÓN DEL MANUAL TÉCNICO DE PRODUCCIÓN.
ETAPA 3: TRABAJO EN SALA Y MONTAJE FINAL (NOVIEMBRE) – 40 HORAS
GESTIONAR EL INVENTARIO DE MATERIALES Y RECURSOS TÉCNICOS.
COORDINAR EL MONTAJE DE ESCENOGRAFÍA Y PLANIFICACIÓN DE TRAMOYA.
SUPERVISAR LA GESTIÓN DEL BACKSTAGE Y LA PREPARACIÓN DEL ESPECTÁCULO.
COORDINAR ENSAYOS TÉCNICOS CON MÚSICOS Y BAILARINES.
PARTICIPAR EN REUNIÓN-TALLER CON PROFESIONALES DEL TEATRO.
FINALIZACIÓN Y ENTREGA DEL MANUAL TÉCNICO DE PRODUCCIÓN CON DOCUMENTACIÓN DEL PROCESO.</v>
      </c>
      <c r="AC143" s="4" t="str">
        <f>+('3 Planilla Preadjudicación OTIC'!AC143)</f>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v>
      </c>
      <c r="AD143" s="2" t="str">
        <f>+('3 Planilla Preadjudicación OTIC'!AD143)</f>
        <v>NO</v>
      </c>
      <c r="AE143" s="4">
        <f>+('3 Planilla Preadjudicación OTIC'!AE143)</f>
        <v>0</v>
      </c>
      <c r="AF143" s="2" t="str">
        <f>+('3 Planilla Preadjudicación OTIC'!AF143)</f>
        <v>CERRADA</v>
      </c>
      <c r="AG143" s="2">
        <f>+('3 Planilla Preadjudicación OTIC'!AG143)</f>
        <v>19</v>
      </c>
      <c r="AH143" s="2">
        <f>+('3 Planilla Preadjudicación OTIC'!AH143)</f>
        <v>3</v>
      </c>
      <c r="AI143" s="135" t="str">
        <f>+('3 Planilla Preadjudicación OTIC'!AI143)</f>
        <v>76606610-0</v>
      </c>
      <c r="AJ143" s="4" t="str">
        <f>+('3 Planilla Preadjudicación OTIC'!AJ143)</f>
        <v>Centro de Capacitación Inforcap SPA</v>
      </c>
      <c r="AK143" s="2">
        <f>+('3 Planilla Preadjudicación OTIC'!AK143)</f>
        <v>128</v>
      </c>
      <c r="AL143" s="2">
        <f>+('3 Planilla Preadjudicación OTIC'!AL143)</f>
        <v>19</v>
      </c>
      <c r="AM143" s="12">
        <f>+('3 Planilla Preadjudicación OTIC'!AM143)</f>
        <v>6373</v>
      </c>
      <c r="AN143" s="12">
        <f>+('3 Planilla Preadjudicación OTIC'!AN143)</f>
        <v>180000</v>
      </c>
      <c r="AO143" s="12">
        <f>+('3 Planilla Preadjudicación OTIC'!AO143)</f>
        <v>0</v>
      </c>
      <c r="AP143" s="12">
        <f>+('3 Planilla Preadjudicación OTIC'!AP143)</f>
        <v>16314880</v>
      </c>
      <c r="AQ143" s="12">
        <f>+('3 Planilla Preadjudicación OTIC'!AQ143)</f>
        <v>1520000</v>
      </c>
      <c r="AR143" s="12">
        <f>+('3 Planilla Preadjudicación OTIC'!AR143)</f>
        <v>3600000</v>
      </c>
      <c r="AS143" s="12">
        <f>+('3 Planilla Preadjudicación OTIC'!AS143)</f>
        <v>0</v>
      </c>
      <c r="AT143" s="12">
        <f>+('3 Planilla Preadjudicación OTIC'!AT143)</f>
        <v>0</v>
      </c>
      <c r="AU143" s="12">
        <f>+('3 Planilla Preadjudicación OTIC'!AU143)</f>
        <v>21434880</v>
      </c>
      <c r="AV143" s="2" t="str">
        <f>+('3 Planilla Preadjudicación OTIC'!AV143)</f>
        <v>SI</v>
      </c>
      <c r="AW143" s="4">
        <f>+('3 Planilla Preadjudicación OTIC'!AW143)</f>
        <v>0</v>
      </c>
      <c r="AX143" s="2">
        <f>+('3 Planilla Preadjudicación OTIC'!AX143)</f>
        <v>7</v>
      </c>
      <c r="AY143" s="2">
        <f>+('3 Planilla Preadjudicación OTIC'!AY143)</f>
        <v>7</v>
      </c>
      <c r="AZ143" s="2">
        <f>+('3 Planilla Preadjudicación OTIC'!AZ143)</f>
        <v>7</v>
      </c>
      <c r="BA143" s="2">
        <f>+('3 Planilla Preadjudicación OTIC'!BA143)</f>
        <v>7</v>
      </c>
      <c r="BB143" s="2">
        <f>+('3 Planilla Preadjudicación OTIC'!BB143)</f>
        <v>7</v>
      </c>
      <c r="BC143" s="2">
        <f>+('3 Planilla Preadjudicación OTIC'!BC143)</f>
        <v>7</v>
      </c>
      <c r="BD143" s="2">
        <f>+('3 Planilla Preadjudicación OTIC'!BD143)</f>
        <v>7</v>
      </c>
      <c r="BE143" s="2">
        <f>+('3 Planilla Preadjudicación OTIC'!BE143)</f>
        <v>7</v>
      </c>
      <c r="BF143" s="2">
        <f>+('3 Planilla Preadjudicación OTIC'!BF143)</f>
        <v>7</v>
      </c>
      <c r="BG143" s="2">
        <f>+('3 Planilla Preadjudicación OTIC'!BG143)</f>
        <v>7</v>
      </c>
      <c r="BH143" s="2">
        <f>+('3 Planilla Preadjudicación OTIC'!BH143)</f>
        <v>7</v>
      </c>
      <c r="BI143" s="2">
        <f>+('3 Planilla Preadjudicación OTIC'!BI143)</f>
        <v>7</v>
      </c>
      <c r="BJ143" s="2">
        <f>+('3 Planilla Preadjudicación OTIC'!BJ143)</f>
        <v>7</v>
      </c>
      <c r="BK143" s="2">
        <f>+('3 Planilla Preadjudicación OTIC'!BK143)</f>
        <v>7</v>
      </c>
      <c r="BL143" s="2">
        <f>+('3 Planilla Preadjudicación OTIC'!BL143)</f>
        <v>7</v>
      </c>
      <c r="BM143" s="104">
        <f>ROUND(('3 Planilla Preadjudicación OTIC'!BM143),1)</f>
        <v>7</v>
      </c>
      <c r="BN143" s="4" t="str">
        <f>+('3 Planilla Preadjudicación OTIC'!BN143)</f>
        <v>NO</v>
      </c>
      <c r="BO143" s="4">
        <f>+('3 Planilla Preadjudicación OTIC'!BO143)</f>
        <v>0</v>
      </c>
      <c r="BP143" s="4">
        <f>+('3 Planilla Preadjudicación OTIC'!BP143)</f>
        <v>0</v>
      </c>
      <c r="BQ143" s="4">
        <f>+('3 Planilla Preadjudicación OTIC'!BQ143)</f>
        <v>0</v>
      </c>
      <c r="BR143" s="4">
        <f>+('3 Planilla Preadjudicación OTIC'!BR143)</f>
        <v>0</v>
      </c>
      <c r="BS143" s="4">
        <f>+('3 Planilla Preadjudicación OTIC'!BS143)</f>
        <v>0</v>
      </c>
      <c r="BT143" s="4">
        <f>+('3 Planilla Preadjudicación OTIC'!BT143)</f>
        <v>0</v>
      </c>
      <c r="BU143" s="85">
        <f>IF(VLOOKUP(A143,'BD OFICIAL'!$A$1:$AL$2098,7,0)=D143,0,1)</f>
        <v>0</v>
      </c>
      <c r="BV143" s="85">
        <f>IF(VLOOKUP(A143,'BD OFICIAL'!$A$1:$AL$2098,11,0)=J143,0,1)</f>
        <v>0</v>
      </c>
      <c r="BW143" s="85">
        <f>IF(VLOOKUP(A143,'BD OFICIAL'!$A$1:$AL$2098,13,0)=L143,0,1)</f>
        <v>0</v>
      </c>
      <c r="BX143" s="2">
        <f>IF(VLOOKUP(A143,'BD OFICIAL'!$A$1:$AL$2098,16,0)=O143,0,1)</f>
        <v>0</v>
      </c>
      <c r="BY143" s="2">
        <f>IF(VLOOKUP(A143,'BD OFICIAL'!$A$1:$AL$2098,17,0)=P143,0,1)</f>
        <v>0</v>
      </c>
      <c r="BZ143" s="2">
        <f>IF(VLOOKUP(A143,'BD OFICIAL'!$A$1:$AL$2098,19,0)=R143,0,1)</f>
        <v>0</v>
      </c>
      <c r="CA143" s="2">
        <f>IF(VLOOKUP(A143,'BD OFICIAL'!$A$1:$AL$2098,21,0)=T143,0,1)</f>
        <v>0</v>
      </c>
      <c r="CB143" s="2">
        <f>IF(VLOOKUP(A143,'BD OFICIAL'!$A$1:$AL$2098,24,0)=AK143,0,1)</f>
        <v>0</v>
      </c>
      <c r="CC143" s="2">
        <f>IF(VLOOKUP(A143,'BD OFICIAL'!$A$1:$AL$2098,25,0)=X143,0,1)</f>
        <v>0</v>
      </c>
      <c r="CD143" s="2">
        <f>IF(VLOOKUP(A143,'BD OFICIAL'!$A$1:$AL$2098,26,0)=Y143,0,1)</f>
        <v>0</v>
      </c>
      <c r="CE143" s="2">
        <f>IF(VLOOKUP(A143,'BD OFICIAL'!$A$1:$AL$2098,27,0)=Z143,0,1)</f>
        <v>0</v>
      </c>
      <c r="CF143" s="2">
        <f>IF(VLOOKUP(A143,'BD OFICIAL'!$A$1:$AL$2098,28,0)=AA143,0,1)</f>
        <v>0</v>
      </c>
      <c r="CG143" s="2">
        <f>IF(VLOOKUP(A143,'BD OFICIAL'!$A$1:$AL$2098,33,0)=AF143,0,1)</f>
        <v>0</v>
      </c>
      <c r="CH143" s="2">
        <f>IF(VLOOKUP(A143,'BD OFICIAL'!$A$1:$AL$2098,35,0)=AH143,0,1)</f>
        <v>0</v>
      </c>
      <c r="CI143" s="85">
        <f>IF(VLOOKUP(A143,'BD OFICIAL'!$A$1:$AL$2098,34,0)=AL143,0,1)</f>
        <v>0</v>
      </c>
      <c r="CJ143" s="12">
        <f>VLOOKUP(A143,'BD OFICIAL'!$A$1:$AM$2098,36,0)*AM143-AP143</f>
        <v>0</v>
      </c>
      <c r="CK143" s="85" t="str">
        <f t="shared" si="88"/>
        <v>SHMAN</v>
      </c>
      <c r="CL143" s="85" t="str">
        <f t="shared" si="89"/>
        <v>NO</v>
      </c>
      <c r="CM143" s="85" t="str">
        <f t="shared" si="69"/>
        <v>SI</v>
      </c>
      <c r="CN143" s="31">
        <f t="shared" si="70"/>
        <v>0</v>
      </c>
      <c r="CO143" s="31">
        <f t="shared" si="90"/>
        <v>0</v>
      </c>
      <c r="CP143" s="31">
        <f t="shared" si="71"/>
        <v>0</v>
      </c>
      <c r="CQ143" s="31">
        <f>IF(Y143="NO",0,IF(Y143="SI",IF(VLOOKUP(A143,'BD OFICIAL'!$A:$AO,40,0)=AQ143,0,1)))</f>
        <v>0</v>
      </c>
      <c r="CR143" s="31">
        <f>IF(Z143="NO",0,IF(Z143="SI",IF(VLOOKUP(B143,'BD OFICIAL'!$A:$AO,41,0)=AS143,0,1)))</f>
        <v>0</v>
      </c>
      <c r="CS143" s="31">
        <f t="shared" si="91"/>
        <v>0</v>
      </c>
      <c r="CT143" s="31">
        <f t="shared" si="92"/>
        <v>0</v>
      </c>
      <c r="CU143" s="31">
        <f>IF(VLOOKUP(A143,'BD OFICIAL'!$A$1:$AL$1056,31,0)="SI",IF(AT143&gt;0,0,1),IF(AT143=0,0,1))</f>
        <v>0</v>
      </c>
      <c r="CV143" s="31">
        <f t="shared" si="93"/>
        <v>0</v>
      </c>
      <c r="CW143" s="31">
        <f t="shared" si="72"/>
        <v>0</v>
      </c>
      <c r="CX143" s="85" t="str">
        <f t="shared" si="73"/>
        <v>SI</v>
      </c>
      <c r="CY143" s="31">
        <f t="shared" si="74"/>
        <v>0</v>
      </c>
      <c r="CZ143" s="85" t="str">
        <f>IF(ISERROR(VLOOKUP(AI143,EXPERIENCIA!$A$1:$C$2100,1,0)),"NO","SI")</f>
        <v>SI</v>
      </c>
      <c r="DA143" s="85">
        <f>IF(CX143="no","NO APLICA",IF(AX143=0,"ERROR NOTA",IF(AND(AX143&gt;1,CZ143="NO"),"ERROR NOTA",IF(AND(CZ143="NO",AX143=1),0,IF(VLOOKUP(AI143,EXPERIENCIA!$A$1:$C$2100,3,0)=AX143,0,"ERROR NOTA")))))</f>
        <v>0</v>
      </c>
      <c r="DB143" s="85" t="str">
        <f>IF(ISERROR(VLOOKUP(AI143,COMPORTAMIENTO!$A$1:$C$2100,1,0)),"NO","SI")</f>
        <v>SI</v>
      </c>
      <c r="DC143" s="85">
        <f>IF(CX143="NO","NO APLICA",IF(AY143=0,"ERROR NOTA",IF(AND(DB143="NO",AY143=7),0,IF(VLOOKUP(AI143,COMPORTAMIENTO!$A$2:$H$2100,8,0)=AY143,0,"ERROR NOTA"))))</f>
        <v>0</v>
      </c>
      <c r="DD143" s="104">
        <f t="shared" si="75"/>
        <v>0.70000000000000007</v>
      </c>
      <c r="DE143" s="104">
        <f t="shared" si="76"/>
        <v>0.70000000000000007</v>
      </c>
      <c r="DF143" s="85" t="str">
        <f t="shared" si="94"/>
        <v>NO</v>
      </c>
      <c r="DG143" s="85">
        <f t="shared" si="77"/>
        <v>7</v>
      </c>
      <c r="DH143" s="85">
        <f t="shared" si="78"/>
        <v>7</v>
      </c>
      <c r="DI143" s="85">
        <f t="shared" si="79"/>
        <v>7</v>
      </c>
      <c r="DJ143" s="12">
        <f t="shared" si="80"/>
        <v>7.0000000000000009</v>
      </c>
      <c r="DK143" s="7">
        <f t="shared" si="81"/>
        <v>7.0000000000000009</v>
      </c>
      <c r="DL143" s="12">
        <f t="shared" si="95"/>
        <v>6373</v>
      </c>
      <c r="DM143" s="12">
        <f>VLOOKUP(A143,'5 TD'!$A:$B,2,0)</f>
        <v>6373</v>
      </c>
      <c r="DN143" s="7">
        <f t="shared" si="96"/>
        <v>7</v>
      </c>
      <c r="DO143" s="85" t="str">
        <f t="shared" si="82"/>
        <v>APROBADO</v>
      </c>
      <c r="DP143" s="85" t="str">
        <f t="shared" si="83"/>
        <v>APROBADO</v>
      </c>
      <c r="DQ143" s="7">
        <f t="shared" si="84"/>
        <v>7</v>
      </c>
      <c r="DR143" s="85" t="str">
        <f t="shared" si="97"/>
        <v>APROBADO</v>
      </c>
      <c r="DS143" s="2" t="str">
        <f>+('3 Planilla Preadjudicación OTIC'!BN143)</f>
        <v>NO</v>
      </c>
      <c r="DT143" s="2">
        <f>IF(DR143="APROBADO",VLOOKUP(A143,'5 TD'!$D$3:$E$270,2,0),"NO APLICA")</f>
        <v>7</v>
      </c>
      <c r="DU143" s="2" t="str">
        <f t="shared" si="98"/>
        <v>SI</v>
      </c>
      <c r="DV143" s="2">
        <f>IF(DU143="SI",VLOOKUP(A143,'5 TD'!$G$3:$H$270,2,0),"NO APLICA ")</f>
        <v>7.0000000000000009</v>
      </c>
      <c r="DW143" s="2" t="str">
        <f t="shared" si="99"/>
        <v>SI</v>
      </c>
      <c r="DX143" s="2">
        <f>IF(DW143="SI",VLOOKUP(A143,'5 TD'!$J$4:$K$472,2,0),"NO APLICA")</f>
        <v>7</v>
      </c>
      <c r="DY143" s="2" t="str">
        <f t="shared" si="100"/>
        <v>SI</v>
      </c>
      <c r="DZ143" s="7">
        <f>IF(DY143="SI",VLOOKUP(A143,'5 TD'!$M$4:$N$350,2,0),"NO APLICA")</f>
        <v>7</v>
      </c>
      <c r="EA143" s="2" t="str">
        <f t="shared" si="101"/>
        <v>SI</v>
      </c>
      <c r="EB143" s="12">
        <f t="shared" si="102"/>
        <v>6373</v>
      </c>
      <c r="EC143" s="12">
        <f>IF(EA143="SI",VLOOKUP(A143,'5 TD'!$V$4:$W$479,2,0),"NO APLICA")</f>
        <v>6373</v>
      </c>
      <c r="ED143" s="2" t="str">
        <f t="shared" si="85"/>
        <v>SI</v>
      </c>
      <c r="EE143" s="79">
        <f>IF(ED143="SI",VLOOKUP(AI143,COMPORTAMIENTO!$A$1:$H$2100,7,0),"NO APLICA")</f>
        <v>0.67164179104477606</v>
      </c>
      <c r="EF143" s="12">
        <f>IF(ED143="SI",VLOOKUP(A143,'5 TD'!$P$2:$Q$479,2,0),"NO APLICA")</f>
        <v>0.12121212121212122</v>
      </c>
      <c r="EG143" s="2" t="str">
        <f t="shared" si="86"/>
        <v>NO</v>
      </c>
      <c r="EH143" s="2">
        <f>IF(CZ143="no",0,VLOOKUP(AI143,EXPERIENCIA!$A$1:$C$2100,2,0))</f>
        <v>67</v>
      </c>
      <c r="EI143" s="2">
        <f>IF(CZ143="si",VLOOKUP(A143,'5 TD'!$S$3:$T$2103,2,0),0)</f>
        <v>146</v>
      </c>
      <c r="EJ143" s="2" t="str">
        <f t="shared" si="87"/>
        <v>NO</v>
      </c>
      <c r="EK143" s="2" t="str">
        <f>+('3 Planilla Preadjudicación OTIC'!BU143)</f>
        <v>e) Menor “porcentaje de multas ponderadas” en ítem evaluación comportamiento considerando 4 decimales.</v>
      </c>
      <c r="EL143" s="4"/>
      <c r="EM143" s="3"/>
      <c r="EN143" s="3"/>
      <c r="EQ143" s="86"/>
    </row>
    <row r="144" spans="1:147" s="3" customFormat="1" ht="15" customHeight="1" x14ac:dyDescent="0.3">
      <c r="A144" s="2">
        <f>+('3 Planilla Preadjudicación OTIC'!A144)</f>
        <v>14584</v>
      </c>
      <c r="B144" s="2" t="str">
        <f>+('3 Planilla Preadjudicación OTIC'!B144)</f>
        <v>65181652-1</v>
      </c>
      <c r="C144" s="4">
        <f>+('3 Planilla Preadjudicación OTIC'!E144)</f>
        <v>2025</v>
      </c>
      <c r="D144" s="4" t="str">
        <f>+('3 Planilla Preadjudicación OTIC'!F144)</f>
        <v>MANDATO</v>
      </c>
      <c r="E144" s="4" t="str">
        <f>+('3 Planilla Preadjudicación OTIC'!G144)</f>
        <v>65077645-3</v>
      </c>
      <c r="F144" s="4" t="str">
        <f>+('3 Planilla Preadjudicación OTIC'!H144)</f>
        <v>AVANZA INCLUSIÓN</v>
      </c>
      <c r="G144" s="4"/>
      <c r="H144" s="4"/>
      <c r="I144" s="4" t="str">
        <f>+('3 Planilla Preadjudicación OTIC'!I144)</f>
        <v>BRECHA DIGITAL CERO: ILUMINANDO EL ACCESO A LA INFORMACIÓN DESDE LAS PLATAFORMA DIGITALES</v>
      </c>
      <c r="J144" s="4" t="str">
        <f>+('3 Planilla Preadjudicación OTIC'!J144)</f>
        <v>PF1426</v>
      </c>
      <c r="K144" s="4" t="str">
        <f>+('3 Planilla Preadjudicación OTIC'!K144)</f>
        <v/>
      </c>
      <c r="L144" s="4" t="str">
        <f>+('3 Planilla Preadjudicación OTIC'!L144)</f>
        <v/>
      </c>
      <c r="M144" s="2">
        <f>+('3 Planilla Preadjudicación OTIC'!M144)</f>
        <v>5</v>
      </c>
      <c r="N144" s="4" t="str">
        <f>+('3 Planilla Preadjudicación OTIC'!N144)</f>
        <v>VALPARAISO</v>
      </c>
      <c r="O144" s="4" t="str">
        <f>+('3 Planilla Preadjudicación OTIC'!O144)</f>
        <v>VIÑA DEL MAR</v>
      </c>
      <c r="P144" s="4" t="str">
        <f>+('3 Planilla Preadjudicación OTIC'!P144)</f>
        <v>EMPRENDEDORES/AS INFORMALES O PERSONAS VULNERABLES PERTENECIENTES AL 80% MAS VULNERABLE</v>
      </c>
      <c r="Q144" s="4" t="str">
        <f>+('3 Planilla Preadjudicación OTIC'!Q144)</f>
        <v>PRESENCIAL</v>
      </c>
      <c r="R144" s="4" t="str">
        <f>+('3 Planilla Preadjudicación OTIC'!R144)</f>
        <v>DEPENDIENTE</v>
      </c>
      <c r="S144" s="4">
        <f>+('3 Planilla Preadjudicación OTIC'!S144)</f>
        <v>20</v>
      </c>
      <c r="T144" s="2">
        <f>+('3 Planilla Preadjudicación OTIC'!T144)</f>
        <v>20</v>
      </c>
      <c r="U144" s="2">
        <f>+('3 Planilla Preadjudicación OTIC'!U144)</f>
        <v>80</v>
      </c>
      <c r="V144" s="2">
        <f>+('3 Planilla Preadjudicación OTIC'!V144)</f>
        <v>0</v>
      </c>
      <c r="W144" s="2">
        <f>+('3 Planilla Preadjudicación OTIC'!W144)</f>
        <v>80</v>
      </c>
      <c r="X144" s="2">
        <f>+('3 Planilla Preadjudicación OTIC'!X144)</f>
        <v>4</v>
      </c>
      <c r="Y144" s="2" t="str">
        <f>+('3 Planilla Preadjudicación OTIC'!Y144)</f>
        <v>SI</v>
      </c>
      <c r="Z144" s="2" t="str">
        <f>+('3 Planilla Preadjudicación OTIC'!Z144)</f>
        <v>NO</v>
      </c>
      <c r="AA144" s="2" t="str">
        <f>+('3 Planilla Preadjudicación OTIC'!AA144)</f>
        <v>NO</v>
      </c>
      <c r="AB144" s="4" t="str">
        <f>+('3 Planilla Preadjudicación OTIC'!AB144)</f>
        <v>SE AJUSTA A PLAN FORMATIVO</v>
      </c>
      <c r="AC144" s="4" t="str">
        <f>+('3 Planilla Preadjudicación OTIC'!AC144)</f>
        <v>HOMBRES Y MUJERES DE 18 AÑOS O MAS PERTENECIENTES AL 80% MAS VULNERABLE, CON EDUCACION MEDIA COMPLETA PREFERENTEMENTE QUE RECIDAN EN LA COMUNA DE VIÑA DEL MAR Y SUS ALREDERDORES</v>
      </c>
      <c r="AD144" s="2" t="str">
        <f>+('3 Planilla Preadjudicación OTIC'!AD144)</f>
        <v>NO</v>
      </c>
      <c r="AE144" s="4">
        <f>+('3 Planilla Preadjudicación OTIC'!AE144)</f>
        <v>0</v>
      </c>
      <c r="AF144" s="2" t="str">
        <f>+('3 Planilla Preadjudicación OTIC'!AF144)</f>
        <v>CERRADA</v>
      </c>
      <c r="AG144" s="2">
        <f>+('3 Planilla Preadjudicación OTIC'!AG144)</f>
        <v>20</v>
      </c>
      <c r="AH144" s="2">
        <f>+('3 Planilla Preadjudicación OTIC'!AH144)</f>
        <v>3</v>
      </c>
      <c r="AI144" s="135" t="str">
        <f>+('3 Planilla Preadjudicación OTIC'!AI144)</f>
        <v>76606610-0</v>
      </c>
      <c r="AJ144" s="4" t="str">
        <f>+('3 Planilla Preadjudicación OTIC'!AJ144)</f>
        <v>Centro de Capacitación Inforcap SPA</v>
      </c>
      <c r="AK144" s="2">
        <f>+('3 Planilla Preadjudicación OTIC'!AK144)</f>
        <v>80</v>
      </c>
      <c r="AL144" s="2">
        <f>+('3 Planilla Preadjudicación OTIC'!AL144)</f>
        <v>20</v>
      </c>
      <c r="AM144" s="12">
        <f>+('3 Planilla Preadjudicación OTIC'!AM144)</f>
        <v>6373</v>
      </c>
      <c r="AN144" s="12">
        <f>+('3 Planilla Preadjudicación OTIC'!AN144)</f>
        <v>0</v>
      </c>
      <c r="AO144" s="12">
        <f>+('3 Planilla Preadjudicación OTIC'!AO144)</f>
        <v>0</v>
      </c>
      <c r="AP144" s="12">
        <f>+('3 Planilla Preadjudicación OTIC'!AP144)</f>
        <v>10196800</v>
      </c>
      <c r="AQ144" s="12">
        <f>+('3 Planilla Preadjudicación OTIC'!AQ144)</f>
        <v>1600000</v>
      </c>
      <c r="AR144" s="12">
        <f>+('3 Planilla Preadjudicación OTIC'!AR144)</f>
        <v>0</v>
      </c>
      <c r="AS144" s="12">
        <f>+('3 Planilla Preadjudicación OTIC'!AS144)</f>
        <v>0</v>
      </c>
      <c r="AT144" s="12">
        <f>+('3 Planilla Preadjudicación OTIC'!AT144)</f>
        <v>0</v>
      </c>
      <c r="AU144" s="12">
        <f>+('3 Planilla Preadjudicación OTIC'!AU144)</f>
        <v>11796800</v>
      </c>
      <c r="AV144" s="2" t="str">
        <f>+('3 Planilla Preadjudicación OTIC'!AV144)</f>
        <v>SI</v>
      </c>
      <c r="AW144" s="4">
        <f>+('3 Planilla Preadjudicación OTIC'!AW144)</f>
        <v>0</v>
      </c>
      <c r="AX144" s="2">
        <f>+('3 Planilla Preadjudicación OTIC'!AX144)</f>
        <v>7</v>
      </c>
      <c r="AY144" s="2">
        <f>+('3 Planilla Preadjudicación OTIC'!AY144)</f>
        <v>7</v>
      </c>
      <c r="AZ144" s="2">
        <f>+('3 Planilla Preadjudicación OTIC'!AZ144)</f>
        <v>0</v>
      </c>
      <c r="BA144" s="2">
        <f>+('3 Planilla Preadjudicación OTIC'!BA144)</f>
        <v>0</v>
      </c>
      <c r="BB144" s="2">
        <f>+('3 Planilla Preadjudicación OTIC'!BB144)</f>
        <v>0</v>
      </c>
      <c r="BC144" s="2">
        <f>+('3 Planilla Preadjudicación OTIC'!BC144)</f>
        <v>0</v>
      </c>
      <c r="BD144" s="2">
        <f>+('3 Planilla Preadjudicación OTIC'!BD144)</f>
        <v>0</v>
      </c>
      <c r="BE144" s="2">
        <f>+('3 Planilla Preadjudicación OTIC'!BE144)</f>
        <v>0</v>
      </c>
      <c r="BF144" s="2">
        <f>+('3 Planilla Preadjudicación OTIC'!BF144)</f>
        <v>0</v>
      </c>
      <c r="BG144" s="2">
        <f>+('3 Planilla Preadjudicación OTIC'!BG144)</f>
        <v>7</v>
      </c>
      <c r="BH144" s="2">
        <f>+('3 Planilla Preadjudicación OTIC'!BH144)</f>
        <v>7</v>
      </c>
      <c r="BI144" s="2">
        <f>+('3 Planilla Preadjudicación OTIC'!BI144)</f>
        <v>7</v>
      </c>
      <c r="BJ144" s="2">
        <f>+('3 Planilla Preadjudicación OTIC'!BJ144)</f>
        <v>7</v>
      </c>
      <c r="BK144" s="2">
        <f>+('3 Planilla Preadjudicación OTIC'!BK144)</f>
        <v>7</v>
      </c>
      <c r="BL144" s="218">
        <f>+('3 Planilla Preadjudicación OTIC'!BL144)</f>
        <v>7</v>
      </c>
      <c r="BM144" s="104">
        <f>ROUND(('3 Planilla Preadjudicación OTIC'!BM144),1)</f>
        <v>7</v>
      </c>
      <c r="BN144" s="4" t="str">
        <f>+('3 Planilla Preadjudicación OTIC'!BN144)</f>
        <v>NO</v>
      </c>
      <c r="BO144" s="4">
        <f>+('3 Planilla Preadjudicación OTIC'!BO144)</f>
        <v>0</v>
      </c>
      <c r="BP144" s="4">
        <f>+('3 Planilla Preadjudicación OTIC'!BP144)</f>
        <v>0</v>
      </c>
      <c r="BQ144" s="4">
        <f>+('3 Planilla Preadjudicación OTIC'!BQ144)</f>
        <v>0</v>
      </c>
      <c r="BR144" s="4">
        <f>+('3 Planilla Preadjudicación OTIC'!BR144)</f>
        <v>0</v>
      </c>
      <c r="BS144" s="4">
        <f>+('3 Planilla Preadjudicación OTIC'!BS144)</f>
        <v>0</v>
      </c>
      <c r="BT144" s="4">
        <f>+('3 Planilla Preadjudicación OTIC'!BT144)</f>
        <v>0</v>
      </c>
      <c r="BU144" s="85">
        <f>IF(VLOOKUP(A144,'BD OFICIAL'!$A$1:$AL$2098,7,0)=D144,0,1)</f>
        <v>0</v>
      </c>
      <c r="BV144" s="85">
        <f>IF(VLOOKUP(A144,'BD OFICIAL'!$A$1:$AL$2098,11,0)=J144,0,1)</f>
        <v>0</v>
      </c>
      <c r="BW144" s="85">
        <f>IF(VLOOKUP(A144,'BD OFICIAL'!$A$1:$AL$2098,13,0)=L144,0,1)</f>
        <v>0</v>
      </c>
      <c r="BX144" s="2">
        <f>IF(VLOOKUP(A144,'BD OFICIAL'!$A$1:$AL$2098,16,0)=O144,0,1)</f>
        <v>0</v>
      </c>
      <c r="BY144" s="2">
        <f>IF(VLOOKUP(A144,'BD OFICIAL'!$A$1:$AL$2098,17,0)=P144,0,1)</f>
        <v>0</v>
      </c>
      <c r="BZ144" s="2">
        <f>IF(VLOOKUP(A144,'BD OFICIAL'!$A$1:$AL$2098,19,0)=R144,0,1)</f>
        <v>0</v>
      </c>
      <c r="CA144" s="2">
        <f>IF(VLOOKUP(A144,'BD OFICIAL'!$A$1:$AL$2098,21,0)=T144,0,1)</f>
        <v>0</v>
      </c>
      <c r="CB144" s="2">
        <f>IF(VLOOKUP(A144,'BD OFICIAL'!$A$1:$AL$2098,24,0)=AK144,0,1)</f>
        <v>0</v>
      </c>
      <c r="CC144" s="2">
        <f>IF(VLOOKUP(A144,'BD OFICIAL'!$A$1:$AL$2098,25,0)=X144,0,1)</f>
        <v>0</v>
      </c>
      <c r="CD144" s="2">
        <f>IF(VLOOKUP(A144,'BD OFICIAL'!$A$1:$AL$2098,26,0)=Y144,0,1)</f>
        <v>0</v>
      </c>
      <c r="CE144" s="2">
        <f>IF(VLOOKUP(A144,'BD OFICIAL'!$A$1:$AL$2098,27,0)=Z144,0,1)</f>
        <v>0</v>
      </c>
      <c r="CF144" s="2">
        <f>IF(VLOOKUP(A144,'BD OFICIAL'!$A$1:$AL$2098,28,0)=AA144,0,1)</f>
        <v>0</v>
      </c>
      <c r="CG144" s="2">
        <f>IF(VLOOKUP(A144,'BD OFICIAL'!$A$1:$AL$2098,33,0)=AF144,0,1)</f>
        <v>0</v>
      </c>
      <c r="CH144" s="2">
        <f>IF(VLOOKUP(A144,'BD OFICIAL'!$A$1:$AL$2098,35,0)=AH144,0,1)</f>
        <v>0</v>
      </c>
      <c r="CI144" s="85">
        <f>IF(VLOOKUP(A144,'BD OFICIAL'!$A$1:$AL$2098,34,0)=AL144,0,1)</f>
        <v>0</v>
      </c>
      <c r="CJ144" s="12">
        <f>VLOOKUP(A144,'BD OFICIAL'!$A$1:$AM$2098,36,0)*AM144-AP144</f>
        <v>0</v>
      </c>
      <c r="CK144" s="85" t="str">
        <f t="shared" si="88"/>
        <v>SSH</v>
      </c>
      <c r="CL144" s="85" t="str">
        <f t="shared" si="89"/>
        <v>SI</v>
      </c>
      <c r="CM144" s="85" t="str">
        <f t="shared" si="69"/>
        <v>NO</v>
      </c>
      <c r="CN144" s="31">
        <f t="shared" si="70"/>
        <v>0</v>
      </c>
      <c r="CO144" s="31">
        <f t="shared" si="90"/>
        <v>0</v>
      </c>
      <c r="CP144" s="31">
        <f t="shared" si="71"/>
        <v>0</v>
      </c>
      <c r="CQ144" s="31">
        <f>IF(Y144="NO",0,IF(Y144="SI",IF(VLOOKUP(A144,'BD OFICIAL'!$A:$AO,40,0)=AQ144,0,1)))</f>
        <v>0</v>
      </c>
      <c r="CR144" s="31">
        <f>IF(Z144="NO",0,IF(Z144="SI",IF(VLOOKUP(B144,'BD OFICIAL'!$A:$AO,41,0)=AS144,0,1)))</f>
        <v>0</v>
      </c>
      <c r="CS144" s="31">
        <f t="shared" si="91"/>
        <v>0</v>
      </c>
      <c r="CT144" s="31">
        <f t="shared" si="92"/>
        <v>0</v>
      </c>
      <c r="CU144" s="31">
        <f>IF(VLOOKUP(A144,'BD OFICIAL'!$A$1:$AL$1056,31,0)="SI",IF(AT144&gt;0,0,1),IF(AT144=0,0,1))</f>
        <v>0</v>
      </c>
      <c r="CV144" s="31">
        <f t="shared" si="93"/>
        <v>0</v>
      </c>
      <c r="CW144" s="31">
        <f t="shared" si="72"/>
        <v>0</v>
      </c>
      <c r="CX144" s="85" t="str">
        <f t="shared" si="73"/>
        <v>SI</v>
      </c>
      <c r="CY144" s="31">
        <f t="shared" si="74"/>
        <v>0</v>
      </c>
      <c r="CZ144" s="85" t="str">
        <f>IF(ISERROR(VLOOKUP(AI144,EXPERIENCIA!$A$1:$C$2100,1,0)),"NO","SI")</f>
        <v>SI</v>
      </c>
      <c r="DA144" s="85">
        <f>IF(CX144="no","NO APLICA",IF(AX144=0,"ERROR NOTA",IF(AND(AX144&gt;1,CZ144="NO"),"ERROR NOTA",IF(AND(CZ144="NO",AX144=1),0,IF(VLOOKUP(AI144,EXPERIENCIA!$A$1:$C$2100,3,0)=AX144,0,"ERROR NOTA")))))</f>
        <v>0</v>
      </c>
      <c r="DB144" s="85" t="str">
        <f>IF(ISERROR(VLOOKUP(AI144,COMPORTAMIENTO!$A$1:$C$2100,1,0)),"NO","SI")</f>
        <v>SI</v>
      </c>
      <c r="DC144" s="85">
        <f>IF(CX144="NO","NO APLICA",IF(AY144=0,"ERROR NOTA",IF(AND(DB144="NO",AY144=7),0,IF(VLOOKUP(AI144,COMPORTAMIENTO!$A$2:$H$2100,8,0)=AY144,0,"ERROR NOTA"))))</f>
        <v>0</v>
      </c>
      <c r="DD144" s="104">
        <f t="shared" si="75"/>
        <v>0.70000000000000007</v>
      </c>
      <c r="DE144" s="104">
        <f t="shared" si="76"/>
        <v>0.70000000000000007</v>
      </c>
      <c r="DF144" s="85" t="str">
        <f t="shared" si="94"/>
        <v>SI</v>
      </c>
      <c r="DG144" s="85">
        <f t="shared" si="77"/>
        <v>0</v>
      </c>
      <c r="DH144" s="85">
        <f t="shared" si="78"/>
        <v>0</v>
      </c>
      <c r="DI144" s="85">
        <f t="shared" si="79"/>
        <v>0</v>
      </c>
      <c r="DJ144" s="12">
        <f t="shared" si="80"/>
        <v>7.0000000000000009</v>
      </c>
      <c r="DK144" s="7">
        <f t="shared" si="81"/>
        <v>7.0000000000000009</v>
      </c>
      <c r="DL144" s="12">
        <f t="shared" si="95"/>
        <v>6373</v>
      </c>
      <c r="DM144" s="12">
        <f>VLOOKUP(A144,'5 TD'!$A:$B,2,0)</f>
        <v>6373</v>
      </c>
      <c r="DN144" s="7">
        <f t="shared" si="96"/>
        <v>7</v>
      </c>
      <c r="DO144" s="85" t="str">
        <f t="shared" si="82"/>
        <v>APROBADO</v>
      </c>
      <c r="DP144" s="85" t="str">
        <f t="shared" si="83"/>
        <v>APROBADO</v>
      </c>
      <c r="DQ144" s="7">
        <f t="shared" si="84"/>
        <v>7</v>
      </c>
      <c r="DR144" s="85" t="str">
        <f t="shared" si="97"/>
        <v>APROBADO</v>
      </c>
      <c r="DS144" s="2" t="str">
        <f>+('3 Planilla Preadjudicación OTIC'!BN144)</f>
        <v>NO</v>
      </c>
      <c r="DT144" s="2">
        <f>IF(DR144="APROBADO",VLOOKUP(A144,'5 TD'!$D$3:$E$270,2,0),"NO APLICA")</f>
        <v>7</v>
      </c>
      <c r="DU144" s="2" t="str">
        <f t="shared" si="98"/>
        <v>SI</v>
      </c>
      <c r="DV144" s="2">
        <f>IF(DU144="SI",VLOOKUP(A144,'5 TD'!$G$3:$H$270,2,0),"NO APLICA ")</f>
        <v>7.0000000000000009</v>
      </c>
      <c r="DW144" s="2" t="str">
        <f t="shared" si="99"/>
        <v>SI</v>
      </c>
      <c r="DX144" s="2">
        <f>IF(DW144="SI",VLOOKUP(A144,'5 TD'!$J$4:$K$472,2,0),"NO APLICA")</f>
        <v>7</v>
      </c>
      <c r="DY144" s="2" t="str">
        <f t="shared" si="100"/>
        <v>SI</v>
      </c>
      <c r="DZ144" s="7">
        <f>IF(DY144="SI",VLOOKUP(A144,'5 TD'!$M$4:$N$350,2,0),"NO APLICA")</f>
        <v>7</v>
      </c>
      <c r="EA144" s="2" t="str">
        <f t="shared" si="101"/>
        <v>SI</v>
      </c>
      <c r="EB144" s="12">
        <f t="shared" si="102"/>
        <v>6373</v>
      </c>
      <c r="EC144" s="12">
        <f>IF(EA144="SI",VLOOKUP(A144,'5 TD'!$V$4:$W$479,2,0),"NO APLICA")</f>
        <v>6373</v>
      </c>
      <c r="ED144" s="2" t="str">
        <f t="shared" si="85"/>
        <v>SI</v>
      </c>
      <c r="EE144" s="79">
        <f>IF(ED144="SI",VLOOKUP(AI144,COMPORTAMIENTO!$A$1:$H$2100,7,0),"NO APLICA")</f>
        <v>0.67164179104477606</v>
      </c>
      <c r="EF144" s="12">
        <f>IF(ED144="SI",VLOOKUP(A144,'5 TD'!$P$2:$Q$479,2,0),"NO APLICA")</f>
        <v>0.25</v>
      </c>
      <c r="EG144" s="2" t="str">
        <f t="shared" si="86"/>
        <v>NO</v>
      </c>
      <c r="EH144" s="2">
        <f>IF(CZ144="no",0,VLOOKUP(AI144,EXPERIENCIA!$A$1:$C$2100,2,0))</f>
        <v>67</v>
      </c>
      <c r="EI144" s="2">
        <f>IF(CZ144="si",VLOOKUP(A144,'5 TD'!$S$3:$T$2103,2,0),0)</f>
        <v>125</v>
      </c>
      <c r="EJ144" s="2" t="str">
        <f t="shared" si="87"/>
        <v>NO</v>
      </c>
      <c r="EK144" s="2" t="str">
        <f>+('3 Planilla Preadjudicación OTIC'!BU144)</f>
        <v>e) Menor “porcentaje de multas ponderadas” en ítem evaluación comportamiento considerando 4 decimales.</v>
      </c>
      <c r="EL144" s="4"/>
      <c r="EQ144" s="86"/>
    </row>
    <row r="145" spans="1:147" ht="15" customHeight="1" x14ac:dyDescent="0.3">
      <c r="A145" s="2">
        <f>+('3 Planilla Preadjudicación OTIC'!A145)</f>
        <v>14586</v>
      </c>
      <c r="B145" s="2" t="str">
        <f>+('3 Planilla Preadjudicación OTIC'!B145)</f>
        <v>65181652-1</v>
      </c>
      <c r="C145" s="4">
        <f>+('3 Planilla Preadjudicación OTIC'!E145)</f>
        <v>2025</v>
      </c>
      <c r="D145" s="4" t="str">
        <f>+('3 Planilla Preadjudicación OTIC'!F145)</f>
        <v>MANDATO</v>
      </c>
      <c r="E145" s="4" t="str">
        <f>+('3 Planilla Preadjudicación OTIC'!G145)</f>
        <v>65077645-3</v>
      </c>
      <c r="F145" s="4" t="str">
        <f>+('3 Planilla Preadjudicación OTIC'!H145)</f>
        <v>AVANZA INCLUSIÓN</v>
      </c>
      <c r="G145" s="4"/>
      <c r="H145" s="4"/>
      <c r="I145" s="4" t="str">
        <f>+('3 Planilla Preadjudicación OTIC'!I145)</f>
        <v>OPERACIÓN DE GRÚA HORQUILLA</v>
      </c>
      <c r="J145" s="4" t="str">
        <f>+('3 Planilla Preadjudicación OTIC'!J145)</f>
        <v>PF1257</v>
      </c>
      <c r="K145" s="4" t="str">
        <f>+('3 Planilla Preadjudicación OTIC'!K145)</f>
        <v/>
      </c>
      <c r="L145" s="4" t="str">
        <f>+('3 Planilla Preadjudicación OTIC'!L145)</f>
        <v/>
      </c>
      <c r="M145" s="2">
        <f>+('3 Planilla Preadjudicación OTIC'!M145)</f>
        <v>5</v>
      </c>
      <c r="N145" s="4" t="str">
        <f>+('3 Planilla Preadjudicación OTIC'!N145)</f>
        <v>VALPARAISO</v>
      </c>
      <c r="O145" s="4" t="str">
        <f>+('3 Planilla Preadjudicación OTIC'!O145)</f>
        <v>QUILPUÉ</v>
      </c>
      <c r="P145" s="4" t="str">
        <f>+('3 Planilla Preadjudicación OTIC'!P145)</f>
        <v>EMPRENDEDORES/AS INFORMALES O PERSONAS VULNERABLES PERTENECIENTES AL 80% MAS VULNERABLE</v>
      </c>
      <c r="Q145" s="4" t="str">
        <f>+('3 Planilla Preadjudicación OTIC'!Q145)</f>
        <v>PRESENCIAL</v>
      </c>
      <c r="R145" s="4" t="str">
        <f>+('3 Planilla Preadjudicación OTIC'!R145)</f>
        <v>DEPENDIENTE</v>
      </c>
      <c r="S145" s="4">
        <f>+('3 Planilla Preadjudicación OTIC'!S145)</f>
        <v>40</v>
      </c>
      <c r="T145" s="2">
        <f>+('3 Planilla Preadjudicación OTIC'!T145)</f>
        <v>15</v>
      </c>
      <c r="U145" s="2">
        <f>+('3 Planilla Preadjudicación OTIC'!U145)</f>
        <v>160</v>
      </c>
      <c r="V145" s="2">
        <f>+('3 Planilla Preadjudicación OTIC'!V145)</f>
        <v>0</v>
      </c>
      <c r="W145" s="2">
        <f>+('3 Planilla Preadjudicación OTIC'!W145)</f>
        <v>160</v>
      </c>
      <c r="X145" s="2">
        <f>+('3 Planilla Preadjudicación OTIC'!X145)</f>
        <v>4</v>
      </c>
      <c r="Y145" s="2" t="str">
        <f>+('3 Planilla Preadjudicación OTIC'!Y145)</f>
        <v>SI</v>
      </c>
      <c r="Z145" s="2" t="str">
        <f>+('3 Planilla Preadjudicación OTIC'!Z145)</f>
        <v>NO</v>
      </c>
      <c r="AA145" s="2" t="str">
        <f>+('3 Planilla Preadjudicación OTIC'!AA145)</f>
        <v>NO</v>
      </c>
      <c r="AB145" s="4" t="str">
        <f>+('3 Planilla Preadjudicación OTIC'!AB145)</f>
        <v>SE AJUSTA A PLAN FORMATIVO</v>
      </c>
      <c r="AC145" s="4" t="str">
        <f>+('3 Planilla Preadjudicación OTIC'!AC145)</f>
        <v>HOMBRES Y MUJERES DE 18 AÑOS O MAS PERTENECIENTES AL 80% MAS VULNERABLE, CON EDUCACION MEDIA COMPLETA PREFERENTEMENTE QUE RESIDAN EN LA COMUNA DE QUILPUÉ Y SUS AL REDERDORES</v>
      </c>
      <c r="AD145" s="2" t="str">
        <f>+('3 Planilla Preadjudicación OTIC'!AD145)</f>
        <v>SI</v>
      </c>
      <c r="AE145" s="4" t="str">
        <f>+('3 Planilla Preadjudicación OTIC'!AE145)</f>
        <v>LICENCIAS DE CONDUCIR CLASE D.</v>
      </c>
      <c r="AF145" s="2" t="str">
        <f>+('3 Planilla Preadjudicación OTIC'!AF145)</f>
        <v>CERRADA</v>
      </c>
      <c r="AG145" s="2">
        <f>+('3 Planilla Preadjudicación OTIC'!AG145)</f>
        <v>40</v>
      </c>
      <c r="AH145" s="2">
        <f>+('3 Planilla Preadjudicación OTIC'!AH145)</f>
        <v>3</v>
      </c>
      <c r="AI145" s="135" t="str">
        <f>+('3 Planilla Preadjudicación OTIC'!AI145)</f>
        <v>76606610-0</v>
      </c>
      <c r="AJ145" s="4" t="str">
        <f>+('3 Planilla Preadjudicación OTIC'!AJ145)</f>
        <v>Centro de Capacitación Inforcap SPA</v>
      </c>
      <c r="AK145" s="2">
        <f>+('3 Planilla Preadjudicación OTIC'!AK145)</f>
        <v>160</v>
      </c>
      <c r="AL145" s="2">
        <f>+('3 Planilla Preadjudicación OTIC'!AL145)</f>
        <v>40</v>
      </c>
      <c r="AM145" s="12">
        <f>+('3 Planilla Preadjudicación OTIC'!AM145)</f>
        <v>6373</v>
      </c>
      <c r="AN145" s="12">
        <f>+('3 Planilla Preadjudicación OTIC'!AN145)</f>
        <v>0</v>
      </c>
      <c r="AO145" s="12">
        <f>+('3 Planilla Preadjudicación OTIC'!AO145)</f>
        <v>50000</v>
      </c>
      <c r="AP145" s="12">
        <f>+('3 Planilla Preadjudicación OTIC'!AP145)</f>
        <v>15295200</v>
      </c>
      <c r="AQ145" s="12">
        <f>+('3 Planilla Preadjudicación OTIC'!AQ145)</f>
        <v>2400000</v>
      </c>
      <c r="AR145" s="12">
        <f>+('3 Planilla Preadjudicación OTIC'!AR145)</f>
        <v>0</v>
      </c>
      <c r="AS145" s="12">
        <f>+('3 Planilla Preadjudicación OTIC'!AS145)</f>
        <v>0</v>
      </c>
      <c r="AT145" s="12">
        <f>+('3 Planilla Preadjudicación OTIC'!AT145)</f>
        <v>750000</v>
      </c>
      <c r="AU145" s="12">
        <f>+('3 Planilla Preadjudicación OTIC'!AU145)</f>
        <v>18445200</v>
      </c>
      <c r="AV145" s="2" t="str">
        <f>+('3 Planilla Preadjudicación OTIC'!AV145)</f>
        <v>SI</v>
      </c>
      <c r="AW145" s="4">
        <f>+('3 Planilla Preadjudicación OTIC'!AW145)</f>
        <v>0</v>
      </c>
      <c r="AX145" s="2">
        <f>+('3 Planilla Preadjudicación OTIC'!AX145)</f>
        <v>7</v>
      </c>
      <c r="AY145" s="2">
        <f>+('3 Planilla Preadjudicación OTIC'!AY145)</f>
        <v>7</v>
      </c>
      <c r="AZ145" s="2">
        <f>+('3 Planilla Preadjudicación OTIC'!AZ145)</f>
        <v>0</v>
      </c>
      <c r="BA145" s="2">
        <f>+('3 Planilla Preadjudicación OTIC'!BA145)</f>
        <v>0</v>
      </c>
      <c r="BB145" s="2">
        <f>+('3 Planilla Preadjudicación OTIC'!BB145)</f>
        <v>0</v>
      </c>
      <c r="BC145" s="2">
        <f>+('3 Planilla Preadjudicación OTIC'!BC145)</f>
        <v>0</v>
      </c>
      <c r="BD145" s="2">
        <f>+('3 Planilla Preadjudicación OTIC'!BD145)</f>
        <v>0</v>
      </c>
      <c r="BE145" s="2">
        <f>+('3 Planilla Preadjudicación OTIC'!BE145)</f>
        <v>0</v>
      </c>
      <c r="BF145" s="2">
        <f>+('3 Planilla Preadjudicación OTIC'!BF145)</f>
        <v>0</v>
      </c>
      <c r="BG145" s="2">
        <f>+('3 Planilla Preadjudicación OTIC'!BG145)</f>
        <v>7</v>
      </c>
      <c r="BH145" s="2">
        <f>+('3 Planilla Preadjudicación OTIC'!BH145)</f>
        <v>7</v>
      </c>
      <c r="BI145" s="2">
        <f>+('3 Planilla Preadjudicación OTIC'!BI145)</f>
        <v>7</v>
      </c>
      <c r="BJ145" s="2">
        <f>+('3 Planilla Preadjudicación OTIC'!BJ145)</f>
        <v>7</v>
      </c>
      <c r="BK145" s="2">
        <f>+('3 Planilla Preadjudicación OTIC'!BK145)</f>
        <v>7</v>
      </c>
      <c r="BL145" s="2">
        <f>+('3 Planilla Preadjudicación OTIC'!BL145)</f>
        <v>7</v>
      </c>
      <c r="BM145" s="104">
        <f>ROUND(('3 Planilla Preadjudicación OTIC'!BM145),1)</f>
        <v>7</v>
      </c>
      <c r="BN145" s="4" t="str">
        <f>+('3 Planilla Preadjudicación OTIC'!BN145)</f>
        <v>NO</v>
      </c>
      <c r="BO145" s="4">
        <f>+('3 Planilla Preadjudicación OTIC'!BO145)</f>
        <v>0</v>
      </c>
      <c r="BP145" s="4">
        <f>+('3 Planilla Preadjudicación OTIC'!BP145)</f>
        <v>0</v>
      </c>
      <c r="BQ145" s="4">
        <f>+('3 Planilla Preadjudicación OTIC'!BQ145)</f>
        <v>0</v>
      </c>
      <c r="BR145" s="4">
        <f>+('3 Planilla Preadjudicación OTIC'!BR145)</f>
        <v>0</v>
      </c>
      <c r="BS145" s="4">
        <f>+('3 Planilla Preadjudicación OTIC'!BS145)</f>
        <v>0</v>
      </c>
      <c r="BT145" s="4">
        <f>+('3 Planilla Preadjudicación OTIC'!BT145)</f>
        <v>0</v>
      </c>
      <c r="BU145" s="85">
        <f>IF(VLOOKUP(A145,'BD OFICIAL'!$A$1:$AL$2098,7,0)=D145,0,1)</f>
        <v>0</v>
      </c>
      <c r="BV145" s="85">
        <f>IF(VLOOKUP(A145,'BD OFICIAL'!$A$1:$AL$2098,11,0)=J145,0,1)</f>
        <v>0</v>
      </c>
      <c r="BW145" s="85">
        <f>IF(VLOOKUP(A145,'BD OFICIAL'!$A$1:$AL$2098,13,0)=L145,0,1)</f>
        <v>0</v>
      </c>
      <c r="BX145" s="2">
        <f>IF(VLOOKUP(A145,'BD OFICIAL'!$A$1:$AL$2098,16,0)=O145,0,1)</f>
        <v>0</v>
      </c>
      <c r="BY145" s="2">
        <f>IF(VLOOKUP(A145,'BD OFICIAL'!$A$1:$AL$2098,17,0)=P145,0,1)</f>
        <v>0</v>
      </c>
      <c r="BZ145" s="2">
        <f>IF(VLOOKUP(A145,'BD OFICIAL'!$A$1:$AL$2098,19,0)=R145,0,1)</f>
        <v>0</v>
      </c>
      <c r="CA145" s="2">
        <f>IF(VLOOKUP(A145,'BD OFICIAL'!$A$1:$AL$2098,21,0)=T145,0,1)</f>
        <v>0</v>
      </c>
      <c r="CB145" s="2">
        <f>IF(VLOOKUP(A145,'BD OFICIAL'!$A$1:$AL$2098,24,0)=AK145,0,1)</f>
        <v>0</v>
      </c>
      <c r="CC145" s="2">
        <f>IF(VLOOKUP(A145,'BD OFICIAL'!$A$1:$AL$2098,25,0)=X145,0,1)</f>
        <v>0</v>
      </c>
      <c r="CD145" s="2">
        <f>IF(VLOOKUP(A145,'BD OFICIAL'!$A$1:$AL$2098,26,0)=Y145,0,1)</f>
        <v>0</v>
      </c>
      <c r="CE145" s="2">
        <f>IF(VLOOKUP(A145,'BD OFICIAL'!$A$1:$AL$2098,27,0)=Z145,0,1)</f>
        <v>0</v>
      </c>
      <c r="CF145" s="2">
        <f>IF(VLOOKUP(A145,'BD OFICIAL'!$A$1:$AL$2098,28,0)=AA145,0,1)</f>
        <v>0</v>
      </c>
      <c r="CG145" s="2">
        <f>IF(VLOOKUP(A145,'BD OFICIAL'!$A$1:$AL$2098,33,0)=AF145,0,1)</f>
        <v>0</v>
      </c>
      <c r="CH145" s="2">
        <f>IF(VLOOKUP(A145,'BD OFICIAL'!$A$1:$AL$2098,35,0)=AH145,0,1)</f>
        <v>0</v>
      </c>
      <c r="CI145" s="85">
        <f>IF(VLOOKUP(A145,'BD OFICIAL'!$A$1:$AL$2098,34,0)=AL145,0,1)</f>
        <v>0</v>
      </c>
      <c r="CJ145" s="12">
        <f>VLOOKUP(A145,'BD OFICIAL'!$A$1:$AM$2098,36,0)*AM145-AP145</f>
        <v>0</v>
      </c>
      <c r="CK145" s="85" t="str">
        <f t="shared" si="88"/>
        <v>SSH</v>
      </c>
      <c r="CL145" s="85" t="str">
        <f t="shared" si="89"/>
        <v>SI</v>
      </c>
      <c r="CM145" s="85" t="str">
        <f t="shared" si="69"/>
        <v>NO</v>
      </c>
      <c r="CN145" s="31">
        <f t="shared" si="70"/>
        <v>0</v>
      </c>
      <c r="CO145" s="31">
        <f t="shared" si="90"/>
        <v>0</v>
      </c>
      <c r="CP145" s="31">
        <f t="shared" si="71"/>
        <v>0</v>
      </c>
      <c r="CQ145" s="31">
        <f>IF(Y145="NO",0,IF(Y145="SI",IF(VLOOKUP(A145,'BD OFICIAL'!$A:$AO,40,0)=AQ145,0,1)))</f>
        <v>0</v>
      </c>
      <c r="CR145" s="31">
        <f>IF(Z145="NO",0,IF(Z145="SI",IF(VLOOKUP(B145,'BD OFICIAL'!$A:$AO,41,0)=AS145,0,1)))</f>
        <v>0</v>
      </c>
      <c r="CS145" s="31">
        <f t="shared" si="91"/>
        <v>0</v>
      </c>
      <c r="CT145" s="31">
        <f t="shared" si="92"/>
        <v>0</v>
      </c>
      <c r="CU145" s="31">
        <f>IF(VLOOKUP(A145,'BD OFICIAL'!$A$1:$AL$1056,31,0)="SI",IF(AT145&gt;0,0,1),IF(AT145=0,0,1))</f>
        <v>0</v>
      </c>
      <c r="CV145" s="31">
        <f t="shared" si="93"/>
        <v>0</v>
      </c>
      <c r="CW145" s="31">
        <f t="shared" si="72"/>
        <v>0</v>
      </c>
      <c r="CX145" s="85" t="str">
        <f t="shared" si="73"/>
        <v>SI</v>
      </c>
      <c r="CY145" s="31">
        <f t="shared" si="74"/>
        <v>0</v>
      </c>
      <c r="CZ145" s="85" t="str">
        <f>IF(ISERROR(VLOOKUP(AI145,EXPERIENCIA!$A$1:$C$2100,1,0)),"NO","SI")</f>
        <v>SI</v>
      </c>
      <c r="DA145" s="85">
        <f>IF(CX145="no","NO APLICA",IF(AX145=0,"ERROR NOTA",IF(AND(AX145&gt;1,CZ145="NO"),"ERROR NOTA",IF(AND(CZ145="NO",AX145=1),0,IF(VLOOKUP(AI145,EXPERIENCIA!$A$1:$C$2100,3,0)=AX145,0,"ERROR NOTA")))))</f>
        <v>0</v>
      </c>
      <c r="DB145" s="85" t="str">
        <f>IF(ISERROR(VLOOKUP(AI145,COMPORTAMIENTO!$A$1:$C$2100,1,0)),"NO","SI")</f>
        <v>SI</v>
      </c>
      <c r="DC145" s="85">
        <f>IF(CX145="NO","NO APLICA",IF(AY145=0,"ERROR NOTA",IF(AND(DB145="NO",AY145=7),0,IF(VLOOKUP(AI145,COMPORTAMIENTO!$A$2:$H$2100,8,0)=AY145,0,"ERROR NOTA"))))</f>
        <v>0</v>
      </c>
      <c r="DD145" s="104">
        <f t="shared" si="75"/>
        <v>0.70000000000000007</v>
      </c>
      <c r="DE145" s="104">
        <f t="shared" si="76"/>
        <v>0.70000000000000007</v>
      </c>
      <c r="DF145" s="85" t="str">
        <f t="shared" si="94"/>
        <v>SI</v>
      </c>
      <c r="DG145" s="85">
        <f t="shared" si="77"/>
        <v>0</v>
      </c>
      <c r="DH145" s="85">
        <f t="shared" si="78"/>
        <v>0</v>
      </c>
      <c r="DI145" s="85">
        <f t="shared" si="79"/>
        <v>0</v>
      </c>
      <c r="DJ145" s="12">
        <f t="shared" si="80"/>
        <v>7.0000000000000009</v>
      </c>
      <c r="DK145" s="7">
        <f t="shared" si="81"/>
        <v>7.0000000000000009</v>
      </c>
      <c r="DL145" s="12">
        <f t="shared" si="95"/>
        <v>6373</v>
      </c>
      <c r="DM145" s="12">
        <f>VLOOKUP(A145,'5 TD'!$A:$B,2,0)</f>
        <v>6373</v>
      </c>
      <c r="DN145" s="7">
        <f t="shared" si="96"/>
        <v>7</v>
      </c>
      <c r="DO145" s="85" t="str">
        <f t="shared" si="82"/>
        <v>APROBADO</v>
      </c>
      <c r="DP145" s="85" t="str">
        <f t="shared" si="83"/>
        <v>APROBADO</v>
      </c>
      <c r="DQ145" s="7">
        <f t="shared" si="84"/>
        <v>7</v>
      </c>
      <c r="DR145" s="85" t="str">
        <f t="shared" si="97"/>
        <v>APROBADO</v>
      </c>
      <c r="DS145" s="2" t="str">
        <f>+('3 Planilla Preadjudicación OTIC'!BN145)</f>
        <v>NO</v>
      </c>
      <c r="DT145" s="2">
        <f>IF(DR145="APROBADO",VLOOKUP(A145,'5 TD'!$D$3:$E$270,2,0),"NO APLICA")</f>
        <v>7</v>
      </c>
      <c r="DU145" s="2" t="str">
        <f t="shared" si="98"/>
        <v>SI</v>
      </c>
      <c r="DV145" s="2">
        <f>IF(DU145="SI",VLOOKUP(A145,'5 TD'!$G$3:$H$270,2,0),"NO APLICA ")</f>
        <v>7.0000000000000009</v>
      </c>
      <c r="DW145" s="2" t="str">
        <f t="shared" si="99"/>
        <v>SI</v>
      </c>
      <c r="DX145" s="2">
        <f>IF(DW145="SI",VLOOKUP(A145,'5 TD'!$J$4:$K$472,2,0),"NO APLICA")</f>
        <v>7</v>
      </c>
      <c r="DY145" s="2" t="str">
        <f t="shared" si="100"/>
        <v>SI</v>
      </c>
      <c r="DZ145" s="7">
        <f>IF(DY145="SI",VLOOKUP(A145,'5 TD'!$M$4:$N$350,2,0),"NO APLICA")</f>
        <v>7</v>
      </c>
      <c r="EA145" s="2" t="str">
        <f t="shared" si="101"/>
        <v>SI</v>
      </c>
      <c r="EB145" s="12">
        <f t="shared" si="102"/>
        <v>6373</v>
      </c>
      <c r="EC145" s="12">
        <f>IF(EA145="SI",VLOOKUP(A145,'5 TD'!$V$4:$W$479,2,0),"NO APLICA")</f>
        <v>6373</v>
      </c>
      <c r="ED145" s="2" t="str">
        <f t="shared" si="85"/>
        <v>SI</v>
      </c>
      <c r="EE145" s="79">
        <f>IF(ED145="SI",VLOOKUP(AI145,COMPORTAMIENTO!$A$1:$H$2100,7,0),"NO APLICA")</f>
        <v>0.67164179104477606</v>
      </c>
      <c r="EF145" s="12">
        <f>IF(ED145="SI",VLOOKUP(A145,'5 TD'!$P$2:$Q$479,2,0),"NO APLICA")</f>
        <v>0</v>
      </c>
      <c r="EG145" s="2" t="str">
        <f t="shared" si="86"/>
        <v>NO</v>
      </c>
      <c r="EH145" s="2">
        <f>IF(CZ145="no",0,VLOOKUP(AI145,EXPERIENCIA!$A$1:$C$2100,2,0))</f>
        <v>67</v>
      </c>
      <c r="EI145" s="2">
        <f>IF(CZ145="si",VLOOKUP(A145,'5 TD'!$S$3:$T$2103,2,0),0)</f>
        <v>125</v>
      </c>
      <c r="EJ145" s="2" t="str">
        <f t="shared" si="87"/>
        <v>NO</v>
      </c>
      <c r="EK145" s="2" t="str">
        <f>+('3 Planilla Preadjudicación OTIC'!BU145)</f>
        <v>e) Menor “porcentaje de multas ponderadas” en ítem evaluación comportamiento considerando 4 decimales.</v>
      </c>
      <c r="EL145" s="4"/>
      <c r="EM145" s="3"/>
      <c r="EN145" s="3"/>
      <c r="EQ145" s="86"/>
    </row>
    <row r="146" spans="1:147" ht="15" customHeight="1" x14ac:dyDescent="0.3">
      <c r="A146" s="2">
        <f>+('3 Planilla Preadjudicación OTIC'!A146)</f>
        <v>14266</v>
      </c>
      <c r="B146" s="2" t="str">
        <f>+('3 Planilla Preadjudicación OTIC'!B146)</f>
        <v>65181652-1</v>
      </c>
      <c r="C146" s="4">
        <f>+('3 Planilla Preadjudicación OTIC'!E146)</f>
        <v>2025</v>
      </c>
      <c r="D146" s="4" t="str">
        <f>+('3 Planilla Preadjudicación OTIC'!F146)</f>
        <v>MANDATO</v>
      </c>
      <c r="E146" s="4" t="str">
        <f>+('3 Planilla Preadjudicación OTIC'!G146)</f>
        <v>65196907-7</v>
      </c>
      <c r="F146" s="4" t="str">
        <f>+('3 Planilla Preadjudicación OTIC'!H146)</f>
        <v>FUNDACIÓN ATENEA MUJER</v>
      </c>
      <c r="G146" s="4"/>
      <c r="H146" s="4"/>
      <c r="I146" s="4" t="str">
        <f>+('3 Planilla Preadjudicación OTIC'!I146)</f>
        <v>SERVICIOS DE MANICURE Y PEDICURE</v>
      </c>
      <c r="J146" s="4" t="str">
        <f>+('3 Planilla Preadjudicación OTIC'!J146)</f>
        <v>PF0611</v>
      </c>
      <c r="K146" s="4" t="str">
        <f>+('3 Planilla Preadjudicación OTIC'!K146)</f>
        <v>TÉCNICAS PARA EL EMPRENDIMIENTO</v>
      </c>
      <c r="L146" s="4" t="str">
        <f>+('3 Planilla Preadjudicación OTIC'!L146)</f>
        <v>PF0921</v>
      </c>
      <c r="M146" s="2">
        <f>+('3 Planilla Preadjudicación OTIC'!M146)</f>
        <v>13</v>
      </c>
      <c r="N146" s="4" t="str">
        <f>+('3 Planilla Preadjudicación OTIC'!N146)</f>
        <v>METROPOLITANA</v>
      </c>
      <c r="O146" s="4" t="str">
        <f>+('3 Planilla Preadjudicación OTIC'!O146)</f>
        <v>SANTIAGO</v>
      </c>
      <c r="P146" s="4" t="str">
        <f>+('3 Planilla Preadjudicación OTIC'!P146)</f>
        <v>EMPRENDEDORES/AS INFORMALES O PERSONAS VULNERABLES PERTENECIENTES AL 80% MAS VULNERABLE</v>
      </c>
      <c r="Q146" s="4" t="str">
        <f>+('3 Planilla Preadjudicación OTIC'!Q146)</f>
        <v>PRESENCIAL</v>
      </c>
      <c r="R146" s="4" t="str">
        <f>+('3 Planilla Preadjudicación OTIC'!R146)</f>
        <v>INDEPENDIENTE</v>
      </c>
      <c r="S146" s="4">
        <f>+('3 Planilla Preadjudicación OTIC'!S146)</f>
        <v>41</v>
      </c>
      <c r="T146" s="2">
        <f>+('3 Planilla Preadjudicación OTIC'!T146)</f>
        <v>11</v>
      </c>
      <c r="U146" s="2">
        <f>+('3 Planilla Preadjudicación OTIC'!U146)</f>
        <v>110</v>
      </c>
      <c r="V146" s="2">
        <f>+('3 Planilla Preadjudicación OTIC'!V146)</f>
        <v>12</v>
      </c>
      <c r="W146" s="2">
        <f>+('3 Planilla Preadjudicación OTIC'!W146)</f>
        <v>122</v>
      </c>
      <c r="X146" s="2">
        <f>+('3 Planilla Preadjudicación OTIC'!X146)</f>
        <v>3</v>
      </c>
      <c r="Y146" s="2" t="str">
        <f>+('3 Planilla Preadjudicación OTIC'!Y146)</f>
        <v>SI</v>
      </c>
      <c r="Z146" s="2" t="str">
        <f>+('3 Planilla Preadjudicación OTIC'!Z146)</f>
        <v>NO</v>
      </c>
      <c r="AA146" s="2" t="str">
        <f>+('3 Planilla Preadjudicación OTIC'!AA146)</f>
        <v>SI</v>
      </c>
      <c r="AB146" s="4" t="str">
        <f>+('3 Planilla Preadjudicación OTIC'!AB146)</f>
        <v>SE AJUSTA A PLAN FORMATIVO</v>
      </c>
      <c r="AC146" s="4" t="str">
        <f>+('3 Planilla Preadjudicación OTIC'!AC146)</f>
        <v>PERSONAS PERTENECIENTES AL 80% DE LA POBLACIÓN VULNERABLE, HOMBRES Y MUJERES DE 18 AÑOS O MAS, CON EDUCACIÓN BASICA COMPLETA PREFERENTEMENTE, DE LA COMUNA DE LA REINA</v>
      </c>
      <c r="AD146" s="2" t="str">
        <f>+('3 Planilla Preadjudicación OTIC'!AD146)</f>
        <v>NO</v>
      </c>
      <c r="AE146" s="4">
        <f>+('3 Planilla Preadjudicación OTIC'!AE146)</f>
        <v>0</v>
      </c>
      <c r="AF146" s="2" t="str">
        <f>+('3 Planilla Preadjudicación OTIC'!AF146)</f>
        <v>CERRADA</v>
      </c>
      <c r="AG146" s="2">
        <f>+('3 Planilla Preadjudicación OTIC'!AG146)</f>
        <v>41</v>
      </c>
      <c r="AH146" s="2">
        <f>+('3 Planilla Preadjudicación OTIC'!AH146)</f>
        <v>2</v>
      </c>
      <c r="AI146" s="135" t="str">
        <f>+('3 Planilla Preadjudicación OTIC'!AI146)</f>
        <v>65051266-9</v>
      </c>
      <c r="AJ146" s="4" t="str">
        <f>+('3 Planilla Preadjudicación OTIC'!AJ146)</f>
        <v>FUNDACION INFOCAP JOVENES</v>
      </c>
      <c r="AK146" s="2">
        <f>+('3 Planilla Preadjudicación OTIC'!AK146)</f>
        <v>122</v>
      </c>
      <c r="AL146" s="2">
        <f>+('3 Planilla Preadjudicación OTIC'!AL146)</f>
        <v>41</v>
      </c>
      <c r="AM146" s="12">
        <f>+('3 Planilla Preadjudicación OTIC'!AM146)</f>
        <v>6250</v>
      </c>
      <c r="AN146" s="12">
        <f>+('3 Planilla Preadjudicación OTIC'!AN146)</f>
        <v>115000</v>
      </c>
      <c r="AO146" s="12">
        <f>+('3 Planilla Preadjudicación OTIC'!AO146)</f>
        <v>0</v>
      </c>
      <c r="AP146" s="12">
        <f>+('3 Planilla Preadjudicación OTIC'!AP146)</f>
        <v>8387500</v>
      </c>
      <c r="AQ146" s="12">
        <f>+('3 Planilla Preadjudicación OTIC'!AQ146)</f>
        <v>1804000</v>
      </c>
      <c r="AR146" s="12">
        <f>+('3 Planilla Preadjudicación OTIC'!AR146)</f>
        <v>1265000</v>
      </c>
      <c r="AS146" s="12">
        <f>+('3 Planilla Preadjudicación OTIC'!AS146)</f>
        <v>0</v>
      </c>
      <c r="AT146" s="12">
        <f>+('3 Planilla Preadjudicación OTIC'!AT146)</f>
        <v>0</v>
      </c>
      <c r="AU146" s="12">
        <f>+('3 Planilla Preadjudicación OTIC'!AU146)</f>
        <v>11456500</v>
      </c>
      <c r="AV146" s="2" t="str">
        <f>+('3 Planilla Preadjudicación OTIC'!AV146)</f>
        <v>NO</v>
      </c>
      <c r="AW146" s="4" t="str">
        <f>+('3 Planilla Preadjudicación OTIC'!AW146)</f>
        <v>Numeral 6.1.2. ítem 6 - Error Valor total del curso.</v>
      </c>
      <c r="AX146" s="2">
        <f>+('3 Planilla Preadjudicación OTIC'!AX146)</f>
        <v>0</v>
      </c>
      <c r="AY146" s="2">
        <f>+('3 Planilla Preadjudicación OTIC'!AY146)</f>
        <v>0</v>
      </c>
      <c r="AZ146" s="2">
        <f>+('3 Planilla Preadjudicación OTIC'!AZ146)</f>
        <v>0</v>
      </c>
      <c r="BA146" s="2">
        <f>+('3 Planilla Preadjudicación OTIC'!BA146)</f>
        <v>0</v>
      </c>
      <c r="BB146" s="2">
        <f>+('3 Planilla Preadjudicación OTIC'!BB146)</f>
        <v>0</v>
      </c>
      <c r="BC146" s="2">
        <f>+('3 Planilla Preadjudicación OTIC'!BC146)</f>
        <v>0</v>
      </c>
      <c r="BD146" s="2">
        <f>+('3 Planilla Preadjudicación OTIC'!BD146)</f>
        <v>0</v>
      </c>
      <c r="BE146" s="2">
        <f>+('3 Planilla Preadjudicación OTIC'!BE146)</f>
        <v>0</v>
      </c>
      <c r="BF146" s="2">
        <f>+('3 Planilla Preadjudicación OTIC'!BF146)</f>
        <v>0</v>
      </c>
      <c r="BG146" s="2">
        <f>+('3 Planilla Preadjudicación OTIC'!BG146)</f>
        <v>0</v>
      </c>
      <c r="BH146" s="2">
        <f>+('3 Planilla Preadjudicación OTIC'!BH146)</f>
        <v>0</v>
      </c>
      <c r="BI146" s="2">
        <f>+('3 Planilla Preadjudicación OTIC'!BI146)</f>
        <v>0</v>
      </c>
      <c r="BJ146" s="2">
        <f>+('3 Planilla Preadjudicación OTIC'!BJ146)</f>
        <v>0</v>
      </c>
      <c r="BK146" s="2">
        <f>+('3 Planilla Preadjudicación OTIC'!BK146)</f>
        <v>0</v>
      </c>
      <c r="BL146" s="2">
        <f>+('3 Planilla Preadjudicación OTIC'!BL146)</f>
        <v>0</v>
      </c>
      <c r="BM146" s="104">
        <f>ROUND(('3 Planilla Preadjudicación OTIC'!BM146),1)</f>
        <v>0</v>
      </c>
      <c r="BN146" s="4" t="str">
        <f>+('3 Planilla Preadjudicación OTIC'!BN146)</f>
        <v>NO</v>
      </c>
      <c r="BO146" s="4">
        <f>+('3 Planilla Preadjudicación OTIC'!BO146)</f>
        <v>0</v>
      </c>
      <c r="BP146" s="4">
        <f>+('3 Planilla Preadjudicación OTIC'!BP146)</f>
        <v>0</v>
      </c>
      <c r="BQ146" s="4">
        <f>+('3 Planilla Preadjudicación OTIC'!BQ146)</f>
        <v>0</v>
      </c>
      <c r="BR146" s="4">
        <f>+('3 Planilla Preadjudicación OTIC'!BR146)</f>
        <v>0</v>
      </c>
      <c r="BS146" s="4">
        <f>+('3 Planilla Preadjudicación OTIC'!BS146)</f>
        <v>0</v>
      </c>
      <c r="BT146" s="4">
        <f>+('3 Planilla Preadjudicación OTIC'!BT146)</f>
        <v>0</v>
      </c>
      <c r="BU146" s="85">
        <f>IF(VLOOKUP(A146,'BD OFICIAL'!$A$1:$AL$2098,7,0)=D146,0,1)</f>
        <v>0</v>
      </c>
      <c r="BV146" s="85">
        <f>IF(VLOOKUP(A146,'BD OFICIAL'!$A$1:$AL$2098,11,0)=J146,0,1)</f>
        <v>0</v>
      </c>
      <c r="BW146" s="85">
        <f>IF(VLOOKUP(A146,'BD OFICIAL'!$A$1:$AL$2098,13,0)=L146,0,1)</f>
        <v>0</v>
      </c>
      <c r="BX146" s="2">
        <f>IF(VLOOKUP(A146,'BD OFICIAL'!$A$1:$AL$2098,16,0)=O146,0,1)</f>
        <v>0</v>
      </c>
      <c r="BY146" s="2">
        <f>IF(VLOOKUP(A146,'BD OFICIAL'!$A$1:$AL$2098,17,0)=P146,0,1)</f>
        <v>0</v>
      </c>
      <c r="BZ146" s="2">
        <f>IF(VLOOKUP(A146,'BD OFICIAL'!$A$1:$AL$2098,19,0)=R146,0,1)</f>
        <v>0</v>
      </c>
      <c r="CA146" s="2">
        <f>IF(VLOOKUP(A146,'BD OFICIAL'!$A$1:$AL$2098,21,0)=T146,0,1)</f>
        <v>0</v>
      </c>
      <c r="CB146" s="2">
        <f>IF(VLOOKUP(A146,'BD OFICIAL'!$A$1:$AL$2098,24,0)=AK146,0,1)</f>
        <v>0</v>
      </c>
      <c r="CC146" s="2">
        <f>IF(VLOOKUP(A146,'BD OFICIAL'!$A$1:$AL$2098,25,0)=X146,0,1)</f>
        <v>0</v>
      </c>
      <c r="CD146" s="2">
        <f>IF(VLOOKUP(A146,'BD OFICIAL'!$A$1:$AL$2098,26,0)=Y146,0,1)</f>
        <v>0</v>
      </c>
      <c r="CE146" s="2">
        <f>IF(VLOOKUP(A146,'BD OFICIAL'!$A$1:$AL$2098,27,0)=Z146,0,1)</f>
        <v>0</v>
      </c>
      <c r="CF146" s="2">
        <f>IF(VLOOKUP(A146,'BD OFICIAL'!$A$1:$AL$2098,28,0)=AA146,0,1)</f>
        <v>0</v>
      </c>
      <c r="CG146" s="2">
        <f>IF(VLOOKUP(A146,'BD OFICIAL'!$A$1:$AL$2098,33,0)=AF146,0,1)</f>
        <v>0</v>
      </c>
      <c r="CH146" s="2">
        <f>IF(VLOOKUP(A146,'BD OFICIAL'!$A$1:$AL$2098,35,0)=AH146,0,1)</f>
        <v>0</v>
      </c>
      <c r="CI146" s="85">
        <f>IF(VLOOKUP(A146,'BD OFICIAL'!$A$1:$AL$2098,34,0)=AL146,0,1)</f>
        <v>0</v>
      </c>
      <c r="CJ146" s="12">
        <f>VLOOKUP(A146,'BD OFICIAL'!$A$1:$AM$2098,36,0)*AM146-AP146</f>
        <v>0</v>
      </c>
      <c r="CK146" s="85" t="str">
        <f t="shared" si="88"/>
        <v>SHMAN</v>
      </c>
      <c r="CL146" s="85" t="str">
        <f t="shared" si="89"/>
        <v>SI</v>
      </c>
      <c r="CM146" s="85" t="str">
        <f t="shared" si="69"/>
        <v>NO</v>
      </c>
      <c r="CN146" s="31">
        <f t="shared" si="70"/>
        <v>0</v>
      </c>
      <c r="CO146" s="31">
        <f t="shared" si="90"/>
        <v>0</v>
      </c>
      <c r="CP146" s="31">
        <f t="shared" si="71"/>
        <v>0</v>
      </c>
      <c r="CQ146" s="31">
        <f>IF(Y146="NO",0,IF(Y146="SI",IF(VLOOKUP(A146,'BD OFICIAL'!$A:$AO,40,0)=AQ146,0,1)))</f>
        <v>0</v>
      </c>
      <c r="CR146" s="31">
        <f>IF(Z146="NO",0,IF(Z146="SI",IF(VLOOKUP(B146,'BD OFICIAL'!$A:$AO,41,0)=AS146,0,1)))</f>
        <v>0</v>
      </c>
      <c r="CS146" s="31">
        <f t="shared" si="91"/>
        <v>0</v>
      </c>
      <c r="CT146" s="31">
        <f t="shared" si="92"/>
        <v>0</v>
      </c>
      <c r="CU146" s="31">
        <f>IF(VLOOKUP(A146,'BD OFICIAL'!$A$1:$AL$1056,31,0)="SI",IF(AT146&gt;0,0,1),IF(AT146=0,0,1))</f>
        <v>0</v>
      </c>
      <c r="CV146" s="31">
        <f t="shared" si="93"/>
        <v>0</v>
      </c>
      <c r="CW146" s="31">
        <f t="shared" si="72"/>
        <v>0</v>
      </c>
      <c r="CX146" s="85" t="str">
        <f t="shared" si="73"/>
        <v>NO</v>
      </c>
      <c r="CY146" s="31">
        <f t="shared" si="74"/>
        <v>0</v>
      </c>
      <c r="CZ146" s="85" t="str">
        <f>IF(ISERROR(VLOOKUP(AI146,EXPERIENCIA!$A$1:$C$2100,1,0)),"NO","SI")</f>
        <v>SI</v>
      </c>
      <c r="DA146" s="85" t="str">
        <f>IF(CX146="no","NO APLICA",IF(AX146=0,"ERROR NOTA",IF(AND(AX146&gt;1,CZ146="NO"),"ERROR NOTA",IF(AND(CZ146="NO",AX146=1),0,IF(VLOOKUP(AI146,EXPERIENCIA!$A$1:$C$2100,3,0)=AX146,0,"ERROR NOTA")))))</f>
        <v>NO APLICA</v>
      </c>
      <c r="DB146" s="85" t="str">
        <f>IF(ISERROR(VLOOKUP(AI146,COMPORTAMIENTO!$A$1:$C$2100,1,0)),"NO","SI")</f>
        <v>SI</v>
      </c>
      <c r="DC146" s="85" t="str">
        <f>IF(CX146="NO","NO APLICA",IF(AY146=0,"ERROR NOTA",IF(AND(DB146="NO",AY146=7),0,IF(VLOOKUP(AI146,COMPORTAMIENTO!$A$2:$H$2100,8,0)=AY146,0,"ERROR NOTA"))))</f>
        <v>NO APLICA</v>
      </c>
      <c r="DD146" s="104" t="str">
        <f t="shared" si="75"/>
        <v>NO APLICA</v>
      </c>
      <c r="DE146" s="104" t="str">
        <f t="shared" si="76"/>
        <v>NO APLICA</v>
      </c>
      <c r="DF146" s="85" t="str">
        <f t="shared" si="94"/>
        <v>SI</v>
      </c>
      <c r="DG146" s="85">
        <f t="shared" si="77"/>
        <v>0</v>
      </c>
      <c r="DH146" s="85">
        <f t="shared" si="78"/>
        <v>0</v>
      </c>
      <c r="DI146" s="85" t="str">
        <f t="shared" si="79"/>
        <v>NO APLICA</v>
      </c>
      <c r="DJ146" s="12" t="str">
        <f t="shared" si="80"/>
        <v>NO APLICA</v>
      </c>
      <c r="DK146" s="7" t="str">
        <f t="shared" si="81"/>
        <v>NO APLICA</v>
      </c>
      <c r="DL146" s="12">
        <f t="shared" si="95"/>
        <v>6250</v>
      </c>
      <c r="DM146" s="12">
        <f>VLOOKUP(A146,'5 TD'!$A:$B,2,0)</f>
        <v>5075</v>
      </c>
      <c r="DN146" s="7" t="str">
        <f t="shared" si="96"/>
        <v>NO APLICA</v>
      </c>
      <c r="DO146" s="85" t="str">
        <f t="shared" si="82"/>
        <v>NO APLICA</v>
      </c>
      <c r="DP146" s="85" t="str">
        <f t="shared" si="83"/>
        <v>NO APLICA</v>
      </c>
      <c r="DQ146" s="7" t="str">
        <f t="shared" si="84"/>
        <v>NO APLICA</v>
      </c>
      <c r="DR146" s="85" t="str">
        <f t="shared" si="97"/>
        <v>NO APLICA</v>
      </c>
      <c r="DS146" s="2" t="str">
        <f>+('3 Planilla Preadjudicación OTIC'!BN146)</f>
        <v>NO</v>
      </c>
      <c r="DT146" s="2" t="str">
        <f>IF(DR146="APROBADO",VLOOKUP(A146,'5 TD'!$D$3:$E$270,2,0),"NO APLICA")</f>
        <v>NO APLICA</v>
      </c>
      <c r="DU146" s="2" t="str">
        <f t="shared" si="98"/>
        <v>NO APLICA</v>
      </c>
      <c r="DV146" s="2" t="str">
        <f>IF(DU146="SI",VLOOKUP(A146,'5 TD'!$G$3:$H$270,2,0),"NO APLICA ")</f>
        <v xml:space="preserve">NO APLICA </v>
      </c>
      <c r="DW146" s="2" t="str">
        <f t="shared" si="99"/>
        <v>NO</v>
      </c>
      <c r="DX146" s="2" t="str">
        <f>IF(DW146="SI",VLOOKUP(A146,'5 TD'!$J$4:$K$472,2,0),"NO APLICA")</f>
        <v>NO APLICA</v>
      </c>
      <c r="DY146" s="2" t="str">
        <f t="shared" si="100"/>
        <v>NO APLICA</v>
      </c>
      <c r="DZ146" s="7" t="str">
        <f>IF(DY146="SI",VLOOKUP(A146,'5 TD'!$M$4:$N$350,2,0),"NO APLICA")</f>
        <v>NO APLICA</v>
      </c>
      <c r="EA146" s="2" t="str">
        <f t="shared" si="101"/>
        <v>NO APLICA</v>
      </c>
      <c r="EB146" s="12" t="str">
        <f t="shared" si="102"/>
        <v/>
      </c>
      <c r="EC146" s="12" t="str">
        <f>IF(EA146="SI",VLOOKUP(A146,'5 TD'!$V$4:$W$479,2,0),"NO APLICA")</f>
        <v>NO APLICA</v>
      </c>
      <c r="ED146" s="2" t="str">
        <f t="shared" si="85"/>
        <v>NO</v>
      </c>
      <c r="EE146" s="79" t="str">
        <f>IF(ED146="SI",VLOOKUP(AI146,COMPORTAMIENTO!$A$1:$H$2100,7,0),"NO APLICA")</f>
        <v>NO APLICA</v>
      </c>
      <c r="EF146" s="12" t="str">
        <f>IF(ED146="SI",VLOOKUP(A146,'5 TD'!$P$2:$Q$479,2,0),"NO APLICA")</f>
        <v>NO APLICA</v>
      </c>
      <c r="EG146" s="2" t="str">
        <f t="shared" si="86"/>
        <v>NO</v>
      </c>
      <c r="EH146" s="2">
        <f>IF(CZ146="no",0,VLOOKUP(AI146,EXPERIENCIA!$A$1:$C$2100,2,0))</f>
        <v>183</v>
      </c>
      <c r="EI146" s="2">
        <f>IF(CZ146="si",VLOOKUP(A146,'5 TD'!$S$3:$T$2103,2,0),0)</f>
        <v>125</v>
      </c>
      <c r="EJ146" s="2" t="str">
        <f t="shared" si="87"/>
        <v>NO</v>
      </c>
      <c r="EK146" s="2">
        <f>+('3 Planilla Preadjudicación OTIC'!BU146)</f>
        <v>0</v>
      </c>
      <c r="EL146" s="3"/>
      <c r="EM146" s="3"/>
      <c r="EN146" s="3"/>
      <c r="EQ146" s="86"/>
    </row>
    <row r="147" spans="1:147" ht="15" customHeight="1" x14ac:dyDescent="0.3">
      <c r="A147" s="2">
        <f>+('3 Planilla Preadjudicación OTIC'!A147)</f>
        <v>14509</v>
      </c>
      <c r="B147" s="2" t="str">
        <f>+('3 Planilla Preadjudicación OTIC'!B147)</f>
        <v>65181652-1</v>
      </c>
      <c r="C147" s="4">
        <f>+('3 Planilla Preadjudicación OTIC'!E147)</f>
        <v>2025</v>
      </c>
      <c r="D147" s="4" t="str">
        <f>+('3 Planilla Preadjudicación OTIC'!F147)</f>
        <v>MANDATO</v>
      </c>
      <c r="E147" s="4" t="str">
        <f>+('3 Planilla Preadjudicación OTIC'!G147)</f>
        <v>91337000-7</v>
      </c>
      <c r="F147" s="4" t="str">
        <f>+('3 Planilla Preadjudicación OTIC'!H147)</f>
        <v>CEMENTO POLPAICO S.A.</v>
      </c>
      <c r="G147" s="4"/>
      <c r="H147" s="4"/>
      <c r="I147" s="4" t="str">
        <f>+('3 Planilla Preadjudicación OTIC'!I147)</f>
        <v>HERRAMIENTAS COMPUTACIONALES BÁSICAS</v>
      </c>
      <c r="J147" s="4" t="str">
        <f>+('3 Planilla Preadjudicación OTIC'!J147)</f>
        <v>PF0729</v>
      </c>
      <c r="K147" s="4" t="str">
        <f>+('3 Planilla Preadjudicación OTIC'!K147)</f>
        <v/>
      </c>
      <c r="L147" s="4" t="str">
        <f>+('3 Planilla Preadjudicación OTIC'!L147)</f>
        <v/>
      </c>
      <c r="M147" s="2">
        <f>+('3 Planilla Preadjudicación OTIC'!M147)</f>
        <v>2</v>
      </c>
      <c r="N147" s="4" t="str">
        <f>+('3 Planilla Preadjudicación OTIC'!N147)</f>
        <v>ANTOFAGASTA</v>
      </c>
      <c r="O147" s="4" t="str">
        <f>+('3 Planilla Preadjudicación OTIC'!O147)</f>
        <v>CALAMA</v>
      </c>
      <c r="P147" s="4" t="str">
        <f>+('3 Planilla Preadjudicación OTIC'!P147)</f>
        <v>PERSONAS DESOCUPADAS (CESANTES Y PERSONAS QUE BUSCAN TRABAJO POR PRIMERA VEZ).</v>
      </c>
      <c r="Q147" s="4" t="str">
        <f>+('3 Planilla Preadjudicación OTIC'!Q147)</f>
        <v>PRESENCIAL</v>
      </c>
      <c r="R147" s="4" t="str">
        <f>+('3 Planilla Preadjudicación OTIC'!R147)</f>
        <v>INDEPENDIENTE</v>
      </c>
      <c r="S147" s="4">
        <f>+('3 Planilla Preadjudicación OTIC'!S147)</f>
        <v>18</v>
      </c>
      <c r="T147" s="2">
        <f>+('3 Planilla Preadjudicación OTIC'!T147)</f>
        <v>10</v>
      </c>
      <c r="U147" s="2">
        <f>+('3 Planilla Preadjudicación OTIC'!U147)</f>
        <v>90</v>
      </c>
      <c r="V147" s="2">
        <f>+('3 Planilla Preadjudicación OTIC'!V147)</f>
        <v>0</v>
      </c>
      <c r="W147" s="2">
        <f>+('3 Planilla Preadjudicación OTIC'!W147)</f>
        <v>90</v>
      </c>
      <c r="X147" s="2">
        <f>+('3 Planilla Preadjudicación OTIC'!X147)</f>
        <v>5</v>
      </c>
      <c r="Y147" s="2" t="str">
        <f>+('3 Planilla Preadjudicación OTIC'!Y147)</f>
        <v>SI</v>
      </c>
      <c r="Z147" s="2" t="str">
        <f>+('3 Planilla Preadjudicación OTIC'!Z147)</f>
        <v>NO</v>
      </c>
      <c r="AA147" s="2" t="str">
        <f>+('3 Planilla Preadjudicación OTIC'!AA147)</f>
        <v>NO</v>
      </c>
      <c r="AB147" s="4" t="str">
        <f>+('3 Planilla Preadjudicación OTIC'!AB147)</f>
        <v>SE AJUSTA A PLAN FORMATIVO</v>
      </c>
      <c r="AC147" s="4" t="str">
        <f>+('3 Planilla Preadjudicación OTIC'!AC147)</f>
        <v>HOMBRES Y MUJERES MAYORES DE 18 AÑOS, CESANTES O QUE BUSCA TRABAJO POR PRIMERA VEZ, PREFERENTEMENTE CON EDUCACIÓN MEDIA COMPLETA PREFERENTEMENTE, HABITANTES DE LA COMUNA DE CALAMA.</v>
      </c>
      <c r="AD147" s="2" t="str">
        <f>+('3 Planilla Preadjudicación OTIC'!AD147)</f>
        <v>NO</v>
      </c>
      <c r="AE147" s="4">
        <f>+('3 Planilla Preadjudicación OTIC'!AE147)</f>
        <v>0</v>
      </c>
      <c r="AF147" s="2" t="str">
        <f>+('3 Planilla Preadjudicación OTIC'!AF147)</f>
        <v>CERRADA</v>
      </c>
      <c r="AG147" s="2">
        <f>+('3 Planilla Preadjudicación OTIC'!AG147)</f>
        <v>18</v>
      </c>
      <c r="AH147" s="2">
        <f>+('3 Planilla Preadjudicación OTIC'!AH147)</f>
        <v>1</v>
      </c>
      <c r="AI147" s="135" t="str">
        <f>+('3 Planilla Preadjudicación OTIC'!AI147)</f>
        <v>76302818-6</v>
      </c>
      <c r="AJ147" s="4" t="str">
        <f>+('3 Planilla Preadjudicación OTIC'!AJ147)</f>
        <v>cade capacitacion y desarrollo empresarial e.i.r.l</v>
      </c>
      <c r="AK147" s="2">
        <f>+('3 Planilla Preadjudicación OTIC'!AK147)</f>
        <v>90</v>
      </c>
      <c r="AL147" s="2">
        <f>+('3 Planilla Preadjudicación OTIC'!AL147)</f>
        <v>18</v>
      </c>
      <c r="AM147" s="12">
        <f>+('3 Planilla Preadjudicación OTIC'!AM147)</f>
        <v>4130</v>
      </c>
      <c r="AN147" s="12">
        <f>+('3 Planilla Preadjudicación OTIC'!AN147)</f>
        <v>0</v>
      </c>
      <c r="AO147" s="12">
        <f>+('3 Planilla Preadjudicación OTIC'!AO147)</f>
        <v>0</v>
      </c>
      <c r="AP147" s="12">
        <f>+('3 Planilla Preadjudicación OTIC'!AP147)</f>
        <v>3717000</v>
      </c>
      <c r="AQ147" s="12">
        <f>+('3 Planilla Preadjudicación OTIC'!AQ147)</f>
        <v>720000</v>
      </c>
      <c r="AR147" s="12">
        <f>+('3 Planilla Preadjudicación OTIC'!AR147)</f>
        <v>0</v>
      </c>
      <c r="AS147" s="12">
        <f>+('3 Planilla Preadjudicación OTIC'!AS147)</f>
        <v>0</v>
      </c>
      <c r="AT147" s="12">
        <f>+('3 Planilla Preadjudicación OTIC'!AT147)</f>
        <v>0</v>
      </c>
      <c r="AU147" s="12">
        <f>+('3 Planilla Preadjudicación OTIC'!AU147)</f>
        <v>4437000</v>
      </c>
      <c r="AV147" s="2" t="str">
        <f>+('3 Planilla Preadjudicación OTIC'!AV147)</f>
        <v>SI</v>
      </c>
      <c r="AW147" s="4">
        <f>+('3 Planilla Preadjudicación OTIC'!AW147)</f>
        <v>0</v>
      </c>
      <c r="AX147" s="2">
        <f>+('3 Planilla Preadjudicación OTIC'!AX147)</f>
        <v>3</v>
      </c>
      <c r="AY147" s="2">
        <f>+('3 Planilla Preadjudicación OTIC'!AY147)</f>
        <v>7</v>
      </c>
      <c r="AZ147" s="2">
        <f>+('3 Planilla Preadjudicación OTIC'!AZ147)</f>
        <v>0</v>
      </c>
      <c r="BA147" s="2">
        <f>+('3 Planilla Preadjudicación OTIC'!BA147)</f>
        <v>0</v>
      </c>
      <c r="BB147" s="2">
        <f>+('3 Planilla Preadjudicación OTIC'!BB147)</f>
        <v>0</v>
      </c>
      <c r="BC147" s="2">
        <f>+('3 Planilla Preadjudicación OTIC'!BC147)</f>
        <v>0</v>
      </c>
      <c r="BD147" s="2">
        <f>+('3 Planilla Preadjudicación OTIC'!BD147)</f>
        <v>0</v>
      </c>
      <c r="BE147" s="2">
        <f>+('3 Planilla Preadjudicación OTIC'!BE147)</f>
        <v>0</v>
      </c>
      <c r="BF147" s="2">
        <f>+('3 Planilla Preadjudicación OTIC'!BF147)</f>
        <v>0</v>
      </c>
      <c r="BG147" s="2">
        <f>+('3 Planilla Preadjudicación OTIC'!BG147)</f>
        <v>7</v>
      </c>
      <c r="BH147" s="2">
        <f>+('3 Planilla Preadjudicación OTIC'!BH147)</f>
        <v>7</v>
      </c>
      <c r="BI147" s="2">
        <f>+('3 Planilla Preadjudicación OTIC'!BI147)</f>
        <v>7</v>
      </c>
      <c r="BJ147" s="2">
        <f>+('3 Planilla Preadjudicación OTIC'!BJ147)</f>
        <v>7</v>
      </c>
      <c r="BK147" s="2">
        <f>+('3 Planilla Preadjudicación OTIC'!BK147)</f>
        <v>7</v>
      </c>
      <c r="BL147" s="2">
        <f>+('3 Planilla Preadjudicación OTIC'!BL147)</f>
        <v>7</v>
      </c>
      <c r="BM147" s="104">
        <f>ROUND(('3 Planilla Preadjudicación OTIC'!BM147),1)</f>
        <v>6.6</v>
      </c>
      <c r="BN147" s="4" t="str">
        <f>+('3 Planilla Preadjudicación OTIC'!BN147)</f>
        <v>SI</v>
      </c>
      <c r="BO147" s="4" t="str">
        <f>+('3 Planilla Preadjudicación OTIC'!BO147)</f>
        <v>alejandra huanchicay</v>
      </c>
      <c r="BP147" s="4" t="str">
        <f>+('3 Planilla Preadjudicación OTIC'!BP147)</f>
        <v>becaslaborales@cade.cl</v>
      </c>
      <c r="BQ147" s="4">
        <f>+('3 Planilla Preadjudicación OTIC'!BQ147)</f>
        <v>973778527</v>
      </c>
      <c r="BR147" s="4" t="str">
        <f>+('3 Planilla Preadjudicación OTIC'!BR147)</f>
        <v>RIQUELME 3780, Calama</v>
      </c>
      <c r="BS147" s="4" t="str">
        <f>+('3 Planilla Preadjudicación OTIC'!BS147)</f>
        <v>Capacitar en el uso fundamental de herramientas computacionales para apoyar tareas personales, académicas y laborales.</v>
      </c>
      <c r="BT147" s="4" t="str">
        <f>+('3 Planilla Preadjudicación OTIC'!BT147)</f>
        <v>El curso entrega conocimientos sobre manejo de sistemas operativos, procesadores de texto, hojas de cálculo, presentaciones digitales y navegación segura en internet. Está dirigido a personas que buscan adquirir competencias digitales esenciales para desenvolverse en entornos tecnológicos.</v>
      </c>
      <c r="BU147" s="85">
        <f>IF(VLOOKUP(A147,'BD OFICIAL'!$A$1:$AL$2098,7,0)=D147,0,1)</f>
        <v>0</v>
      </c>
      <c r="BV147" s="85">
        <f>IF(VLOOKUP(A147,'BD OFICIAL'!$A$1:$AL$2098,11,0)=J147,0,1)</f>
        <v>0</v>
      </c>
      <c r="BW147" s="85">
        <f>IF(VLOOKUP(A147,'BD OFICIAL'!$A$1:$AL$2098,13,0)=L147,0,1)</f>
        <v>0</v>
      </c>
      <c r="BX147" s="2">
        <f>IF(VLOOKUP(A147,'BD OFICIAL'!$A$1:$AL$2098,16,0)=O147,0,1)</f>
        <v>0</v>
      </c>
      <c r="BY147" s="2">
        <f>IF(VLOOKUP(A147,'BD OFICIAL'!$A$1:$AL$2098,17,0)=P147,0,1)</f>
        <v>0</v>
      </c>
      <c r="BZ147" s="2">
        <f>IF(VLOOKUP(A147,'BD OFICIAL'!$A$1:$AL$2098,19,0)=R147,0,1)</f>
        <v>0</v>
      </c>
      <c r="CA147" s="2">
        <f>IF(VLOOKUP(A147,'BD OFICIAL'!$A$1:$AL$2098,21,0)=T147,0,1)</f>
        <v>0</v>
      </c>
      <c r="CB147" s="2">
        <f>IF(VLOOKUP(A147,'BD OFICIAL'!$A$1:$AL$2098,24,0)=AK147,0,1)</f>
        <v>0</v>
      </c>
      <c r="CC147" s="2">
        <f>IF(VLOOKUP(A147,'BD OFICIAL'!$A$1:$AL$2098,25,0)=X147,0,1)</f>
        <v>0</v>
      </c>
      <c r="CD147" s="2">
        <f>IF(VLOOKUP(A147,'BD OFICIAL'!$A$1:$AL$2098,26,0)=Y147,0,1)</f>
        <v>0</v>
      </c>
      <c r="CE147" s="2">
        <f>IF(VLOOKUP(A147,'BD OFICIAL'!$A$1:$AL$2098,27,0)=Z147,0,1)</f>
        <v>0</v>
      </c>
      <c r="CF147" s="2">
        <f>IF(VLOOKUP(A147,'BD OFICIAL'!$A$1:$AL$2098,28,0)=AA147,0,1)</f>
        <v>0</v>
      </c>
      <c r="CG147" s="2">
        <f>IF(VLOOKUP(A147,'BD OFICIAL'!$A$1:$AL$2098,33,0)=AF147,0,1)</f>
        <v>0</v>
      </c>
      <c r="CH147" s="2">
        <f>IF(VLOOKUP(A147,'BD OFICIAL'!$A$1:$AL$2098,35,0)=AH147,0,1)</f>
        <v>0</v>
      </c>
      <c r="CI147" s="85">
        <f>IF(VLOOKUP(A147,'BD OFICIAL'!$A$1:$AL$2098,34,0)=AL147,0,1)</f>
        <v>0</v>
      </c>
      <c r="CJ147" s="12">
        <f>VLOOKUP(A147,'BD OFICIAL'!$A$1:$AM$2098,36,0)*AM147-AP147</f>
        <v>0</v>
      </c>
      <c r="CK147" s="85" t="str">
        <f t="shared" si="88"/>
        <v>SSH</v>
      </c>
      <c r="CL147" s="85" t="str">
        <f t="shared" si="89"/>
        <v>SI</v>
      </c>
      <c r="CM147" s="85" t="str">
        <f t="shared" si="69"/>
        <v>NO</v>
      </c>
      <c r="CN147" s="31">
        <f t="shared" si="70"/>
        <v>0</v>
      </c>
      <c r="CO147" s="31">
        <f t="shared" si="90"/>
        <v>0</v>
      </c>
      <c r="CP147" s="31">
        <f t="shared" si="71"/>
        <v>0</v>
      </c>
      <c r="CQ147" s="31">
        <f>IF(Y147="NO",0,IF(Y147="SI",IF(VLOOKUP(A147,'BD OFICIAL'!$A:$AO,40,0)=AQ147,0,1)))</f>
        <v>0</v>
      </c>
      <c r="CR147" s="31">
        <f>IF(Z147="NO",0,IF(Z147="SI",IF(VLOOKUP(B147,'BD OFICIAL'!$A:$AO,41,0)=AS147,0,1)))</f>
        <v>0</v>
      </c>
      <c r="CS147" s="31">
        <f t="shared" si="91"/>
        <v>0</v>
      </c>
      <c r="CT147" s="31">
        <f t="shared" si="92"/>
        <v>0</v>
      </c>
      <c r="CU147" s="31">
        <f>IF(VLOOKUP(A147,'BD OFICIAL'!$A$1:$AL$1056,31,0)="SI",IF(AT147&gt;0,0,1),IF(AT147=0,0,1))</f>
        <v>0</v>
      </c>
      <c r="CV147" s="31">
        <f t="shared" si="93"/>
        <v>0</v>
      </c>
      <c r="CW147" s="31">
        <f t="shared" si="72"/>
        <v>0</v>
      </c>
      <c r="CX147" s="85" t="str">
        <f t="shared" si="73"/>
        <v>SI</v>
      </c>
      <c r="CY147" s="31">
        <f t="shared" si="74"/>
        <v>0</v>
      </c>
      <c r="CZ147" s="85" t="str">
        <f>IF(ISERROR(VLOOKUP(AI147,EXPERIENCIA!$A$1:$C$2100,1,0)),"NO","SI")</f>
        <v>SI</v>
      </c>
      <c r="DA147" s="85">
        <f>IF(CX147="no","NO APLICA",IF(AX147=0,"ERROR NOTA",IF(AND(AX147&gt;1,CZ147="NO"),"ERROR NOTA",IF(AND(CZ147="NO",AX147=1),0,IF(VLOOKUP(AI147,EXPERIENCIA!$A$1:$C$2100,3,0)=AX147,0,"ERROR NOTA")))))</f>
        <v>0</v>
      </c>
      <c r="DB147" s="85" t="str">
        <f>IF(ISERROR(VLOOKUP(AI147,COMPORTAMIENTO!$A$1:$C$2100,1,0)),"NO","SI")</f>
        <v>SI</v>
      </c>
      <c r="DC147" s="85">
        <f>IF(CX147="NO","NO APLICA",IF(AY147=0,"ERROR NOTA",IF(AND(DB147="NO",AY147=7),0,IF(VLOOKUP(AI147,COMPORTAMIENTO!$A$2:$H$2100,8,0)=AY147,0,"ERROR NOTA"))))</f>
        <v>0</v>
      </c>
      <c r="DD147" s="104">
        <f t="shared" si="75"/>
        <v>0.30000000000000004</v>
      </c>
      <c r="DE147" s="104">
        <f t="shared" si="76"/>
        <v>0.70000000000000007</v>
      </c>
      <c r="DF147" s="85" t="str">
        <f t="shared" si="94"/>
        <v>SI</v>
      </c>
      <c r="DG147" s="85">
        <f t="shared" si="77"/>
        <v>0</v>
      </c>
      <c r="DH147" s="85">
        <f t="shared" si="78"/>
        <v>0</v>
      </c>
      <c r="DI147" s="85">
        <f t="shared" si="79"/>
        <v>0</v>
      </c>
      <c r="DJ147" s="12">
        <f t="shared" si="80"/>
        <v>7.0000000000000009</v>
      </c>
      <c r="DK147" s="7">
        <f t="shared" si="81"/>
        <v>7.0000000000000009</v>
      </c>
      <c r="DL147" s="12">
        <f t="shared" si="95"/>
        <v>4130</v>
      </c>
      <c r="DM147" s="12">
        <f>VLOOKUP(A147,'5 TD'!$A:$B,2,0)</f>
        <v>4130</v>
      </c>
      <c r="DN147" s="7">
        <f t="shared" si="96"/>
        <v>7</v>
      </c>
      <c r="DO147" s="85" t="str">
        <f t="shared" si="82"/>
        <v>APROBADO</v>
      </c>
      <c r="DP147" s="85" t="str">
        <f t="shared" si="83"/>
        <v>APROBADO</v>
      </c>
      <c r="DQ147" s="7">
        <f t="shared" si="84"/>
        <v>6.6</v>
      </c>
      <c r="DR147" s="85" t="str">
        <f t="shared" si="97"/>
        <v>APROBADO</v>
      </c>
      <c r="DS147" s="2" t="str">
        <f>+('3 Planilla Preadjudicación OTIC'!BN147)</f>
        <v>SI</v>
      </c>
      <c r="DT147" s="2">
        <f>IF(DR147="APROBADO",VLOOKUP(A147,'5 TD'!$D$3:$E$270,2,0),"NO APLICA")</f>
        <v>6.6</v>
      </c>
      <c r="DU147" s="2" t="str">
        <f t="shared" si="98"/>
        <v>SI</v>
      </c>
      <c r="DV147" s="2">
        <f>IF(DU147="SI",VLOOKUP(A147,'5 TD'!$G$3:$H$270,2,0),"NO APLICA ")</f>
        <v>7.0000000000000009</v>
      </c>
      <c r="DW147" s="2" t="str">
        <f t="shared" si="99"/>
        <v>SI</v>
      </c>
      <c r="DX147" s="2">
        <f>IF(DW147="SI",VLOOKUP(A147,'5 TD'!$J$4:$K$472,2,0),"NO APLICA")</f>
        <v>7</v>
      </c>
      <c r="DY147" s="2" t="str">
        <f t="shared" si="100"/>
        <v>SI</v>
      </c>
      <c r="DZ147" s="7">
        <f>IF(DY147="SI",VLOOKUP(A147,'5 TD'!$M$4:$N$350,2,0),"NO APLICA")</f>
        <v>3</v>
      </c>
      <c r="EA147" s="2" t="str">
        <f t="shared" si="101"/>
        <v>SI</v>
      </c>
      <c r="EB147" s="12">
        <f t="shared" si="102"/>
        <v>4130</v>
      </c>
      <c r="EC147" s="12">
        <f>IF(EA147="SI",VLOOKUP(A147,'5 TD'!$V$4:$W$479,2,0),"NO APLICA")</f>
        <v>4130</v>
      </c>
      <c r="ED147" s="2" t="str">
        <f t="shared" si="85"/>
        <v>SI</v>
      </c>
      <c r="EE147" s="79">
        <f>IF(ED147="SI",VLOOKUP(AI147,COMPORTAMIENTO!$A$1:$H$2100,7,0),"NO APLICA")</f>
        <v>0</v>
      </c>
      <c r="EF147" s="12">
        <f>IF(ED147="SI",VLOOKUP(A147,'5 TD'!$P$2:$Q$479,2,0),"NO APLICA")</f>
        <v>0</v>
      </c>
      <c r="EG147" s="2" t="str">
        <f t="shared" si="86"/>
        <v>SI</v>
      </c>
      <c r="EH147" s="2">
        <f>IF(CZ147="no",0,VLOOKUP(AI147,EXPERIENCIA!$A$1:$C$2100,2,0))</f>
        <v>23</v>
      </c>
      <c r="EI147" s="2">
        <f>IF(CZ147="si",VLOOKUP(A147,'5 TD'!$S$3:$T$2103,2,0),0)</f>
        <v>31</v>
      </c>
      <c r="EJ147" s="2" t="str">
        <f t="shared" si="87"/>
        <v>NO</v>
      </c>
      <c r="EK147" s="2" t="str">
        <f>+('3 Planilla Preadjudicación OTIC'!BU147)</f>
        <v>d) Menor valor hora en su oferta económica para el curso.</v>
      </c>
      <c r="EL147" s="4"/>
      <c r="EM147" s="3"/>
      <c r="EN147" s="3"/>
      <c r="EO147" s="86" t="s">
        <v>64</v>
      </c>
      <c r="EQ147" s="86"/>
    </row>
    <row r="148" spans="1:147" ht="15" customHeight="1" x14ac:dyDescent="0.3">
      <c r="A148" s="2">
        <f>+('3 Planilla Preadjudicación OTIC'!A148)</f>
        <v>14504</v>
      </c>
      <c r="B148" s="2" t="str">
        <f>+('3 Planilla Preadjudicación OTIC'!B148)</f>
        <v>65181652-1</v>
      </c>
      <c r="C148" s="4">
        <f>+('3 Planilla Preadjudicación OTIC'!E148)</f>
        <v>2025</v>
      </c>
      <c r="D148" s="4" t="str">
        <f>+('3 Planilla Preadjudicación OTIC'!F148)</f>
        <v>MANDATO</v>
      </c>
      <c r="E148" s="4" t="str">
        <f>+('3 Planilla Preadjudicación OTIC'!G148)</f>
        <v>91337000-7</v>
      </c>
      <c r="F148" s="4" t="str">
        <f>+('3 Planilla Preadjudicación OTIC'!H148)</f>
        <v>CEMENTO POLPAICO S.A.</v>
      </c>
      <c r="G148" s="4"/>
      <c r="H148" s="4"/>
      <c r="I148" s="4" t="str">
        <f>+('3 Planilla Preadjudicación OTIC'!I148)</f>
        <v>MEJORANDO EL MARKETING DE MI NEGOCIO</v>
      </c>
      <c r="J148" s="4" t="str">
        <f>+('3 Planilla Preadjudicación OTIC'!J148)</f>
        <v>PF0840</v>
      </c>
      <c r="K148" s="4" t="str">
        <f>+('3 Planilla Preadjudicación OTIC'!K148)</f>
        <v/>
      </c>
      <c r="L148" s="4" t="str">
        <f>+('3 Planilla Preadjudicación OTIC'!L148)</f>
        <v/>
      </c>
      <c r="M148" s="2">
        <f>+('3 Planilla Preadjudicación OTIC'!M148)</f>
        <v>9</v>
      </c>
      <c r="N148" s="4" t="str">
        <f>+('3 Planilla Preadjudicación OTIC'!N148)</f>
        <v>ARAUCANIA</v>
      </c>
      <c r="O148" s="4" t="str">
        <f>+('3 Planilla Preadjudicación OTIC'!O148)</f>
        <v>TEMUCO</v>
      </c>
      <c r="P148" s="4" t="str">
        <f>+('3 Planilla Preadjudicación OTIC'!P148)</f>
        <v>PERSONAS DESOCUPADAS (CESANTES Y PERSONAS QUE BUSCAN TRABAJO POR PRIMERA VEZ).</v>
      </c>
      <c r="Q148" s="4" t="str">
        <f>+('3 Planilla Preadjudicación OTIC'!Q148)</f>
        <v>PRESENCIAL</v>
      </c>
      <c r="R148" s="4" t="str">
        <f>+('3 Planilla Preadjudicación OTIC'!R148)</f>
        <v>INDEPENDIENTE</v>
      </c>
      <c r="S148" s="4">
        <f>+('3 Planilla Preadjudicación OTIC'!S148)</f>
        <v>8</v>
      </c>
      <c r="T148" s="2">
        <f>+('3 Planilla Preadjudicación OTIC'!T148)</f>
        <v>10</v>
      </c>
      <c r="U148" s="2">
        <f>+('3 Planilla Preadjudicación OTIC'!U148)</f>
        <v>36</v>
      </c>
      <c r="V148" s="2">
        <f>+('3 Planilla Preadjudicación OTIC'!V148)</f>
        <v>0</v>
      </c>
      <c r="W148" s="2">
        <f>+('3 Planilla Preadjudicación OTIC'!W148)</f>
        <v>36</v>
      </c>
      <c r="X148" s="2">
        <f>+('3 Planilla Preadjudicación OTIC'!X148)</f>
        <v>5</v>
      </c>
      <c r="Y148" s="2" t="str">
        <f>+('3 Planilla Preadjudicación OTIC'!Y148)</f>
        <v>SI</v>
      </c>
      <c r="Z148" s="2" t="str">
        <f>+('3 Planilla Preadjudicación OTIC'!Z148)</f>
        <v>NO</v>
      </c>
      <c r="AA148" s="2" t="str">
        <f>+('3 Planilla Preadjudicación OTIC'!AA148)</f>
        <v>NO</v>
      </c>
      <c r="AB148" s="4" t="str">
        <f>+('3 Planilla Preadjudicación OTIC'!AB148)</f>
        <v>SE AJUSTA A PLAN FORMATIVO</v>
      </c>
      <c r="AC148" s="4" t="str">
        <f>+('3 Planilla Preadjudicación OTIC'!AC148)</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148" s="2" t="str">
        <f>+('3 Planilla Preadjudicación OTIC'!AD148)</f>
        <v>NO</v>
      </c>
      <c r="AE148" s="4">
        <f>+('3 Planilla Preadjudicación OTIC'!AE148)</f>
        <v>0</v>
      </c>
      <c r="AF148" s="2" t="str">
        <f>+('3 Planilla Preadjudicación OTIC'!AF148)</f>
        <v>CERRADA</v>
      </c>
      <c r="AG148" s="2">
        <f>+('3 Planilla Preadjudicación OTIC'!AG148)</f>
        <v>8</v>
      </c>
      <c r="AH148" s="2">
        <f>+('3 Planilla Preadjudicación OTIC'!AH148)</f>
        <v>1</v>
      </c>
      <c r="AI148" s="135" t="str">
        <f>+('3 Planilla Preadjudicación OTIC'!AI148)</f>
        <v>76302818-6</v>
      </c>
      <c r="AJ148" s="4" t="str">
        <f>+('3 Planilla Preadjudicación OTIC'!AJ148)</f>
        <v>cade capacitacion y desarrollo empresarial e.i.r.l</v>
      </c>
      <c r="AK148" s="2">
        <f>+('3 Planilla Preadjudicación OTIC'!AK148)</f>
        <v>36</v>
      </c>
      <c r="AL148" s="2">
        <f>+('3 Planilla Preadjudicación OTIC'!AL148)</f>
        <v>8</v>
      </c>
      <c r="AM148" s="12">
        <f>+('3 Planilla Preadjudicación OTIC'!AM148)</f>
        <v>5000</v>
      </c>
      <c r="AN148" s="12">
        <f>+('3 Planilla Preadjudicación OTIC'!AN148)</f>
        <v>0</v>
      </c>
      <c r="AO148" s="12">
        <f>+('3 Planilla Preadjudicación OTIC'!AO148)</f>
        <v>0</v>
      </c>
      <c r="AP148" s="12">
        <f>+('3 Planilla Preadjudicación OTIC'!AP148)</f>
        <v>1800000</v>
      </c>
      <c r="AQ148" s="12">
        <f>+('3 Planilla Preadjudicación OTIC'!AQ148)</f>
        <v>320000</v>
      </c>
      <c r="AR148" s="12">
        <f>+('3 Planilla Preadjudicación OTIC'!AR148)</f>
        <v>0</v>
      </c>
      <c r="AS148" s="12">
        <f>+('3 Planilla Preadjudicación OTIC'!AS148)</f>
        <v>0</v>
      </c>
      <c r="AT148" s="12">
        <f>+('3 Planilla Preadjudicación OTIC'!AT148)</f>
        <v>0</v>
      </c>
      <c r="AU148" s="12">
        <f>+('3 Planilla Preadjudicación OTIC'!AU148)</f>
        <v>2120000</v>
      </c>
      <c r="AV148" s="2" t="str">
        <f>+('3 Planilla Preadjudicación OTIC'!AV148)</f>
        <v>SI</v>
      </c>
      <c r="AW148" s="4">
        <f>+('3 Planilla Preadjudicación OTIC'!AW148)</f>
        <v>0</v>
      </c>
      <c r="AX148" s="2">
        <f>+('3 Planilla Preadjudicación OTIC'!AX148)</f>
        <v>3</v>
      </c>
      <c r="AY148" s="2">
        <f>+('3 Planilla Preadjudicación OTIC'!AY148)</f>
        <v>7</v>
      </c>
      <c r="AZ148" s="2">
        <f>+('3 Planilla Preadjudicación OTIC'!AZ148)</f>
        <v>0</v>
      </c>
      <c r="BA148" s="2">
        <f>+('3 Planilla Preadjudicación OTIC'!BA148)</f>
        <v>0</v>
      </c>
      <c r="BB148" s="2">
        <f>+('3 Planilla Preadjudicación OTIC'!BB148)</f>
        <v>0</v>
      </c>
      <c r="BC148" s="2">
        <f>+('3 Planilla Preadjudicación OTIC'!BC148)</f>
        <v>0</v>
      </c>
      <c r="BD148" s="2">
        <f>+('3 Planilla Preadjudicación OTIC'!BD148)</f>
        <v>0</v>
      </c>
      <c r="BE148" s="2">
        <f>+('3 Planilla Preadjudicación OTIC'!BE148)</f>
        <v>0</v>
      </c>
      <c r="BF148" s="2">
        <f>+('3 Planilla Preadjudicación OTIC'!BF148)</f>
        <v>0</v>
      </c>
      <c r="BG148" s="2">
        <f>+('3 Planilla Preadjudicación OTIC'!BG148)</f>
        <v>7</v>
      </c>
      <c r="BH148" s="2">
        <f>+('3 Planilla Preadjudicación OTIC'!BH148)</f>
        <v>7</v>
      </c>
      <c r="BI148" s="2">
        <f>+('3 Planilla Preadjudicación OTIC'!BI148)</f>
        <v>7</v>
      </c>
      <c r="BJ148" s="2">
        <f>+('3 Planilla Preadjudicación OTIC'!BJ148)</f>
        <v>7</v>
      </c>
      <c r="BK148" s="2">
        <f>+('3 Planilla Preadjudicación OTIC'!BK148)</f>
        <v>7</v>
      </c>
      <c r="BL148" s="2">
        <f>+('3 Planilla Preadjudicación OTIC'!BL148)</f>
        <v>5.8</v>
      </c>
      <c r="BM148" s="104">
        <f>ROUND(('3 Planilla Preadjudicación OTIC'!BM148),1)</f>
        <v>6.5</v>
      </c>
      <c r="BN148" s="4" t="str">
        <f>+('3 Planilla Preadjudicación OTIC'!BN148)</f>
        <v>NO</v>
      </c>
      <c r="BO148" s="4">
        <f>+('3 Planilla Preadjudicación OTIC'!BO148)</f>
        <v>0</v>
      </c>
      <c r="BP148" s="4">
        <f>+('3 Planilla Preadjudicación OTIC'!BP148)</f>
        <v>0</v>
      </c>
      <c r="BQ148" s="4">
        <f>+('3 Planilla Preadjudicación OTIC'!BQ148)</f>
        <v>0</v>
      </c>
      <c r="BR148" s="4">
        <f>+('3 Planilla Preadjudicación OTIC'!BR148)</f>
        <v>0</v>
      </c>
      <c r="BS148" s="4">
        <f>+('3 Planilla Preadjudicación OTIC'!BS148)</f>
        <v>0</v>
      </c>
      <c r="BT148" s="4">
        <f>+('3 Planilla Preadjudicación OTIC'!BT148)</f>
        <v>0</v>
      </c>
      <c r="BU148" s="85">
        <f>IF(VLOOKUP(A148,'BD OFICIAL'!$A$1:$AL$2098,7,0)=D148,0,1)</f>
        <v>0</v>
      </c>
      <c r="BV148" s="85">
        <f>IF(VLOOKUP(A148,'BD OFICIAL'!$A$1:$AL$2098,11,0)=J148,0,1)</f>
        <v>0</v>
      </c>
      <c r="BW148" s="85">
        <f>IF(VLOOKUP(A148,'BD OFICIAL'!$A$1:$AL$2098,13,0)=L148,0,1)</f>
        <v>0</v>
      </c>
      <c r="BX148" s="2">
        <f>IF(VLOOKUP(A148,'BD OFICIAL'!$A$1:$AL$2098,16,0)=O148,0,1)</f>
        <v>0</v>
      </c>
      <c r="BY148" s="2">
        <f>IF(VLOOKUP(A148,'BD OFICIAL'!$A$1:$AL$2098,17,0)=P148,0,1)</f>
        <v>0</v>
      </c>
      <c r="BZ148" s="2">
        <f>IF(VLOOKUP(A148,'BD OFICIAL'!$A$1:$AL$2098,19,0)=R148,0,1)</f>
        <v>0</v>
      </c>
      <c r="CA148" s="2">
        <f>IF(VLOOKUP(A148,'BD OFICIAL'!$A$1:$AL$2098,21,0)=T148,0,1)</f>
        <v>0</v>
      </c>
      <c r="CB148" s="2">
        <f>IF(VLOOKUP(A148,'BD OFICIAL'!$A$1:$AL$2098,24,0)=AK148,0,1)</f>
        <v>0</v>
      </c>
      <c r="CC148" s="2">
        <f>IF(VLOOKUP(A148,'BD OFICIAL'!$A$1:$AL$2098,25,0)=X148,0,1)</f>
        <v>0</v>
      </c>
      <c r="CD148" s="2">
        <f>IF(VLOOKUP(A148,'BD OFICIAL'!$A$1:$AL$2098,26,0)=Y148,0,1)</f>
        <v>0</v>
      </c>
      <c r="CE148" s="2">
        <f>IF(VLOOKUP(A148,'BD OFICIAL'!$A$1:$AL$2098,27,0)=Z148,0,1)</f>
        <v>0</v>
      </c>
      <c r="CF148" s="2">
        <f>IF(VLOOKUP(A148,'BD OFICIAL'!$A$1:$AL$2098,28,0)=AA148,0,1)</f>
        <v>0</v>
      </c>
      <c r="CG148" s="2">
        <f>IF(VLOOKUP(A148,'BD OFICIAL'!$A$1:$AL$2098,33,0)=AF148,0,1)</f>
        <v>0</v>
      </c>
      <c r="CH148" s="2">
        <f>IF(VLOOKUP(A148,'BD OFICIAL'!$A$1:$AL$2098,35,0)=AH148,0,1)</f>
        <v>0</v>
      </c>
      <c r="CI148" s="85">
        <f>IF(VLOOKUP(A148,'BD OFICIAL'!$A$1:$AL$2098,34,0)=AL148,0,1)</f>
        <v>0</v>
      </c>
      <c r="CJ148" s="12">
        <f>VLOOKUP(A148,'BD OFICIAL'!$A$1:$AM$2098,36,0)*AM148-AP148</f>
        <v>0</v>
      </c>
      <c r="CK148" s="85" t="str">
        <f t="shared" si="88"/>
        <v>SSH</v>
      </c>
      <c r="CL148" s="85" t="str">
        <f t="shared" si="89"/>
        <v>SI</v>
      </c>
      <c r="CM148" s="85" t="str">
        <f t="shared" si="69"/>
        <v>NO</v>
      </c>
      <c r="CN148" s="31">
        <f t="shared" si="70"/>
        <v>0</v>
      </c>
      <c r="CO148" s="31">
        <f t="shared" si="90"/>
        <v>0</v>
      </c>
      <c r="CP148" s="31">
        <f t="shared" si="71"/>
        <v>0</v>
      </c>
      <c r="CQ148" s="31">
        <f>IF(Y148="NO",0,IF(Y148="SI",IF(VLOOKUP(A148,'BD OFICIAL'!$A:$AO,40,0)=AQ148,0,1)))</f>
        <v>0</v>
      </c>
      <c r="CR148" s="31">
        <f>IF(Z148="NO",0,IF(Z148="SI",IF(VLOOKUP(B148,'BD OFICIAL'!$A:$AO,41,0)=AS148,0,1)))</f>
        <v>0</v>
      </c>
      <c r="CS148" s="31">
        <f t="shared" si="91"/>
        <v>0</v>
      </c>
      <c r="CT148" s="31">
        <f t="shared" si="92"/>
        <v>0</v>
      </c>
      <c r="CU148" s="31">
        <f>IF(VLOOKUP(A148,'BD OFICIAL'!$A$1:$AL$1056,31,0)="SI",IF(AT148&gt;0,0,1),IF(AT148=0,0,1))</f>
        <v>0</v>
      </c>
      <c r="CV148" s="31">
        <f t="shared" si="93"/>
        <v>0</v>
      </c>
      <c r="CW148" s="31">
        <f t="shared" si="72"/>
        <v>0</v>
      </c>
      <c r="CX148" s="85" t="str">
        <f t="shared" si="73"/>
        <v>SI</v>
      </c>
      <c r="CY148" s="31">
        <f t="shared" si="74"/>
        <v>0</v>
      </c>
      <c r="CZ148" s="85" t="str">
        <f>IF(ISERROR(VLOOKUP(AI148,EXPERIENCIA!$A$1:$C$2100,1,0)),"NO","SI")</f>
        <v>SI</v>
      </c>
      <c r="DA148" s="85">
        <f>IF(CX148="no","NO APLICA",IF(AX148=0,"ERROR NOTA",IF(AND(AX148&gt;1,CZ148="NO"),"ERROR NOTA",IF(AND(CZ148="NO",AX148=1),0,IF(VLOOKUP(AI148,EXPERIENCIA!$A$1:$C$2100,3,0)=AX148,0,"ERROR NOTA")))))</f>
        <v>0</v>
      </c>
      <c r="DB148" s="85" t="str">
        <f>IF(ISERROR(VLOOKUP(AI148,COMPORTAMIENTO!$A$1:$C$2100,1,0)),"NO","SI")</f>
        <v>SI</v>
      </c>
      <c r="DC148" s="85">
        <f>IF(CX148="NO","NO APLICA",IF(AY148=0,"ERROR NOTA",IF(AND(DB148="NO",AY148=7),0,IF(VLOOKUP(AI148,COMPORTAMIENTO!$A$2:$H$2100,8,0)=AY148,0,"ERROR NOTA"))))</f>
        <v>0</v>
      </c>
      <c r="DD148" s="104">
        <f t="shared" si="75"/>
        <v>0.30000000000000004</v>
      </c>
      <c r="DE148" s="104">
        <f t="shared" si="76"/>
        <v>0.70000000000000007</v>
      </c>
      <c r="DF148" s="85" t="str">
        <f t="shared" si="94"/>
        <v>SI</v>
      </c>
      <c r="DG148" s="85">
        <f t="shared" si="77"/>
        <v>0</v>
      </c>
      <c r="DH148" s="85">
        <f t="shared" si="78"/>
        <v>0</v>
      </c>
      <c r="DI148" s="85">
        <f t="shared" si="79"/>
        <v>0</v>
      </c>
      <c r="DJ148" s="12">
        <f t="shared" si="80"/>
        <v>7.0000000000000009</v>
      </c>
      <c r="DK148" s="7">
        <f t="shared" si="81"/>
        <v>7.0000000000000009</v>
      </c>
      <c r="DL148" s="12">
        <f t="shared" si="95"/>
        <v>5000</v>
      </c>
      <c r="DM148" s="12">
        <f>VLOOKUP(A148,'5 TD'!$A:$B,2,0)</f>
        <v>4130</v>
      </c>
      <c r="DN148" s="7">
        <f t="shared" si="96"/>
        <v>5.8</v>
      </c>
      <c r="DO148" s="85" t="str">
        <f t="shared" si="82"/>
        <v>APROBADO</v>
      </c>
      <c r="DP148" s="85" t="str">
        <f t="shared" si="83"/>
        <v>APROBADO</v>
      </c>
      <c r="DQ148" s="7">
        <f t="shared" si="84"/>
        <v>6.5</v>
      </c>
      <c r="DR148" s="85" t="str">
        <f t="shared" si="97"/>
        <v>APROBADO</v>
      </c>
      <c r="DS148" s="2" t="str">
        <f>+('3 Planilla Preadjudicación OTIC'!BN148)</f>
        <v>NO</v>
      </c>
      <c r="DT148" s="2">
        <f>IF(DR148="APROBADO",VLOOKUP(A148,'5 TD'!$D$3:$E$270,2,0),"NO APLICA")</f>
        <v>7</v>
      </c>
      <c r="DU148" s="2" t="str">
        <f t="shared" si="98"/>
        <v>NO</v>
      </c>
      <c r="DV148" s="2" t="str">
        <f>IF(DU148="SI",VLOOKUP(A148,'5 TD'!$G$3:$H$270,2,0),"NO APLICA ")</f>
        <v xml:space="preserve">NO APLICA </v>
      </c>
      <c r="DW148" s="2" t="str">
        <f t="shared" si="99"/>
        <v>NO</v>
      </c>
      <c r="DX148" s="2" t="str">
        <f>IF(DW148="SI",VLOOKUP(A148,'5 TD'!$J$4:$K$472,2,0),"NO APLICA")</f>
        <v>NO APLICA</v>
      </c>
      <c r="DY148" s="2" t="str">
        <f t="shared" si="100"/>
        <v>NO APLICA</v>
      </c>
      <c r="DZ148" s="7" t="str">
        <f>IF(DY148="SI",VLOOKUP(A148,'5 TD'!$M$4:$N$350,2,0),"NO APLICA")</f>
        <v>NO APLICA</v>
      </c>
      <c r="EA148" s="2" t="str">
        <f t="shared" si="101"/>
        <v>NO APLICA</v>
      </c>
      <c r="EB148" s="12" t="str">
        <f t="shared" si="102"/>
        <v/>
      </c>
      <c r="EC148" s="12" t="str">
        <f>IF(EA148="SI",VLOOKUP(A148,'5 TD'!$V$4:$W$479,2,0),"NO APLICA")</f>
        <v>NO APLICA</v>
      </c>
      <c r="ED148" s="2" t="str">
        <f t="shared" si="85"/>
        <v>NO</v>
      </c>
      <c r="EE148" s="79" t="str">
        <f>IF(ED148="SI",VLOOKUP(AI148,COMPORTAMIENTO!$A$1:$H$2100,7,0),"NO APLICA")</f>
        <v>NO APLICA</v>
      </c>
      <c r="EF148" s="12" t="str">
        <f>IF(ED148="SI",VLOOKUP(A148,'5 TD'!$P$2:$Q$479,2,0),"NO APLICA")</f>
        <v>NO APLICA</v>
      </c>
      <c r="EG148" s="2" t="str">
        <f t="shared" si="86"/>
        <v>NO</v>
      </c>
      <c r="EH148" s="2">
        <f>IF(CZ148="no",0,VLOOKUP(AI148,EXPERIENCIA!$A$1:$C$2100,2,0))</f>
        <v>23</v>
      </c>
      <c r="EI148" s="2">
        <f>IF(CZ148="si",VLOOKUP(A148,'5 TD'!$S$3:$T$2103,2,0),0)</f>
        <v>146</v>
      </c>
      <c r="EJ148" s="2" t="str">
        <f t="shared" si="87"/>
        <v>NO</v>
      </c>
      <c r="EK148" s="2">
        <f>+('3 Planilla Preadjudicación OTIC'!BU148)</f>
        <v>0</v>
      </c>
      <c r="EL148" s="4"/>
      <c r="EM148" s="3"/>
      <c r="EN148" s="3"/>
      <c r="EQ148" s="86"/>
    </row>
    <row r="149" spans="1:147" ht="15" customHeight="1" x14ac:dyDescent="0.3">
      <c r="A149" s="2">
        <f>+('3 Planilla Preadjudicación OTIC'!A149)</f>
        <v>14505</v>
      </c>
      <c r="B149" s="2" t="str">
        <f>+('3 Planilla Preadjudicación OTIC'!B149)</f>
        <v>65181652-1</v>
      </c>
      <c r="C149" s="4">
        <f>+('3 Planilla Preadjudicación OTIC'!E149)</f>
        <v>2025</v>
      </c>
      <c r="D149" s="4" t="str">
        <f>+('3 Planilla Preadjudicación OTIC'!F149)</f>
        <v>MANDATO</v>
      </c>
      <c r="E149" s="4" t="str">
        <f>+('3 Planilla Preadjudicación OTIC'!G149)</f>
        <v>91337000-7</v>
      </c>
      <c r="F149" s="4" t="str">
        <f>+('3 Planilla Preadjudicación OTIC'!H149)</f>
        <v>CEMENTO POLPAICO S.A.</v>
      </c>
      <c r="G149" s="4"/>
      <c r="H149" s="4"/>
      <c r="I149" s="4" t="str">
        <f>+('3 Planilla Preadjudicación OTIC'!I149)</f>
        <v>MEJORANDO EL MARKETING DE MI NEGOCIO</v>
      </c>
      <c r="J149" s="4" t="str">
        <f>+('3 Planilla Preadjudicación OTIC'!J149)</f>
        <v>PF0840</v>
      </c>
      <c r="K149" s="4" t="str">
        <f>+('3 Planilla Preadjudicación OTIC'!K149)</f>
        <v/>
      </c>
      <c r="L149" s="4" t="str">
        <f>+('3 Planilla Preadjudicación OTIC'!L149)</f>
        <v/>
      </c>
      <c r="M149" s="2">
        <f>+('3 Planilla Preadjudicación OTIC'!M149)</f>
        <v>9</v>
      </c>
      <c r="N149" s="4" t="str">
        <f>+('3 Planilla Preadjudicación OTIC'!N149)</f>
        <v>ARAUCANIA</v>
      </c>
      <c r="O149" s="4" t="str">
        <f>+('3 Planilla Preadjudicación OTIC'!O149)</f>
        <v>TEMUCO</v>
      </c>
      <c r="P149" s="4" t="str">
        <f>+('3 Planilla Preadjudicación OTIC'!P149)</f>
        <v>PERSONAS DESOCUPADAS (CESANTES Y PERSONAS QUE BUSCAN TRABAJO POR PRIMERA VEZ).</v>
      </c>
      <c r="Q149" s="4" t="str">
        <f>+('3 Planilla Preadjudicación OTIC'!Q149)</f>
        <v>PRESENCIAL</v>
      </c>
      <c r="R149" s="4" t="str">
        <f>+('3 Planilla Preadjudicación OTIC'!R149)</f>
        <v>INDEPENDIENTE</v>
      </c>
      <c r="S149" s="4">
        <f>+('3 Planilla Preadjudicación OTIC'!S149)</f>
        <v>8</v>
      </c>
      <c r="T149" s="2">
        <f>+('3 Planilla Preadjudicación OTIC'!T149)</f>
        <v>10</v>
      </c>
      <c r="U149" s="2">
        <f>+('3 Planilla Preadjudicación OTIC'!U149)</f>
        <v>36</v>
      </c>
      <c r="V149" s="2">
        <f>+('3 Planilla Preadjudicación OTIC'!V149)</f>
        <v>0</v>
      </c>
      <c r="W149" s="2">
        <f>+('3 Planilla Preadjudicación OTIC'!W149)</f>
        <v>36</v>
      </c>
      <c r="X149" s="2">
        <f>+('3 Planilla Preadjudicación OTIC'!X149)</f>
        <v>5</v>
      </c>
      <c r="Y149" s="2" t="str">
        <f>+('3 Planilla Preadjudicación OTIC'!Y149)</f>
        <v>SI</v>
      </c>
      <c r="Z149" s="2" t="str">
        <f>+('3 Planilla Preadjudicación OTIC'!Z149)</f>
        <v>NO</v>
      </c>
      <c r="AA149" s="2" t="str">
        <f>+('3 Planilla Preadjudicación OTIC'!AA149)</f>
        <v>NO</v>
      </c>
      <c r="AB149" s="4" t="str">
        <f>+('3 Planilla Preadjudicación OTIC'!AB149)</f>
        <v>SE AJUSTA A PLAN FORMATIVO</v>
      </c>
      <c r="AC149" s="4" t="str">
        <f>+('3 Planilla Preadjudicación OTIC'!AC149)</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149" s="2" t="str">
        <f>+('3 Planilla Preadjudicación OTIC'!AD149)</f>
        <v>NO</v>
      </c>
      <c r="AE149" s="4">
        <f>+('3 Planilla Preadjudicación OTIC'!AE149)</f>
        <v>0</v>
      </c>
      <c r="AF149" s="2" t="str">
        <f>+('3 Planilla Preadjudicación OTIC'!AF149)</f>
        <v>CERRADA</v>
      </c>
      <c r="AG149" s="2">
        <f>+('3 Planilla Preadjudicación OTIC'!AG149)</f>
        <v>8</v>
      </c>
      <c r="AH149" s="2">
        <f>+('3 Planilla Preadjudicación OTIC'!AH149)</f>
        <v>1</v>
      </c>
      <c r="AI149" s="135" t="str">
        <f>+('3 Planilla Preadjudicación OTIC'!AI149)</f>
        <v>76302818-6</v>
      </c>
      <c r="AJ149" s="4" t="str">
        <f>+('3 Planilla Preadjudicación OTIC'!AJ149)</f>
        <v>cade capacitacion y desarrollo empresarial e.i.r.l</v>
      </c>
      <c r="AK149" s="2">
        <f>+('3 Planilla Preadjudicación OTIC'!AK149)</f>
        <v>36</v>
      </c>
      <c r="AL149" s="2">
        <f>+('3 Planilla Preadjudicación OTIC'!AL149)</f>
        <v>8</v>
      </c>
      <c r="AM149" s="12">
        <f>+('3 Planilla Preadjudicación OTIC'!AM149)</f>
        <v>5000</v>
      </c>
      <c r="AN149" s="12">
        <f>+('3 Planilla Preadjudicación OTIC'!AN149)</f>
        <v>0</v>
      </c>
      <c r="AO149" s="12">
        <f>+('3 Planilla Preadjudicación OTIC'!AO149)</f>
        <v>0</v>
      </c>
      <c r="AP149" s="12">
        <f>+('3 Planilla Preadjudicación OTIC'!AP149)</f>
        <v>1800000</v>
      </c>
      <c r="AQ149" s="12">
        <f>+('3 Planilla Preadjudicación OTIC'!AQ149)</f>
        <v>320000</v>
      </c>
      <c r="AR149" s="12">
        <f>+('3 Planilla Preadjudicación OTIC'!AR149)</f>
        <v>0</v>
      </c>
      <c r="AS149" s="12">
        <f>+('3 Planilla Preadjudicación OTIC'!AS149)</f>
        <v>0</v>
      </c>
      <c r="AT149" s="12">
        <f>+('3 Planilla Preadjudicación OTIC'!AT149)</f>
        <v>0</v>
      </c>
      <c r="AU149" s="12">
        <f>+('3 Planilla Preadjudicación OTIC'!AU149)</f>
        <v>2120000</v>
      </c>
      <c r="AV149" s="2" t="str">
        <f>+('3 Planilla Preadjudicación OTIC'!AV149)</f>
        <v>SI</v>
      </c>
      <c r="AW149" s="4">
        <f>+('3 Planilla Preadjudicación OTIC'!AW149)</f>
        <v>0</v>
      </c>
      <c r="AX149" s="2">
        <f>+('3 Planilla Preadjudicación OTIC'!AX149)</f>
        <v>3</v>
      </c>
      <c r="AY149" s="2">
        <f>+('3 Planilla Preadjudicación OTIC'!AY149)</f>
        <v>7</v>
      </c>
      <c r="AZ149" s="2">
        <f>+('3 Planilla Preadjudicación OTIC'!AZ149)</f>
        <v>0</v>
      </c>
      <c r="BA149" s="2">
        <f>+('3 Planilla Preadjudicación OTIC'!BA149)</f>
        <v>0</v>
      </c>
      <c r="BB149" s="2">
        <f>+('3 Planilla Preadjudicación OTIC'!BB149)</f>
        <v>0</v>
      </c>
      <c r="BC149" s="2">
        <f>+('3 Planilla Preadjudicación OTIC'!BC149)</f>
        <v>0</v>
      </c>
      <c r="BD149" s="2">
        <f>+('3 Planilla Preadjudicación OTIC'!BD149)</f>
        <v>0</v>
      </c>
      <c r="BE149" s="2">
        <f>+('3 Planilla Preadjudicación OTIC'!BE149)</f>
        <v>0</v>
      </c>
      <c r="BF149" s="2">
        <f>+('3 Planilla Preadjudicación OTIC'!BF149)</f>
        <v>0</v>
      </c>
      <c r="BG149" s="2">
        <f>+('3 Planilla Preadjudicación OTIC'!BG149)</f>
        <v>7</v>
      </c>
      <c r="BH149" s="2">
        <f>+('3 Planilla Preadjudicación OTIC'!BH149)</f>
        <v>7</v>
      </c>
      <c r="BI149" s="2">
        <f>+('3 Planilla Preadjudicación OTIC'!BI149)</f>
        <v>7</v>
      </c>
      <c r="BJ149" s="2">
        <f>+('3 Planilla Preadjudicación OTIC'!BJ149)</f>
        <v>7</v>
      </c>
      <c r="BK149" s="2">
        <f>+('3 Planilla Preadjudicación OTIC'!BK149)</f>
        <v>7</v>
      </c>
      <c r="BL149" s="2">
        <f>+('3 Planilla Preadjudicación OTIC'!BL149)</f>
        <v>5.8</v>
      </c>
      <c r="BM149" s="104">
        <f>ROUND(('3 Planilla Preadjudicación OTIC'!BM149),1)</f>
        <v>6.5</v>
      </c>
      <c r="BN149" s="4" t="str">
        <f>+('3 Planilla Preadjudicación OTIC'!BN149)</f>
        <v>NO</v>
      </c>
      <c r="BO149" s="4">
        <f>+('3 Planilla Preadjudicación OTIC'!BO149)</f>
        <v>0</v>
      </c>
      <c r="BP149" s="4">
        <f>+('3 Planilla Preadjudicación OTIC'!BP149)</f>
        <v>0</v>
      </c>
      <c r="BQ149" s="4">
        <f>+('3 Planilla Preadjudicación OTIC'!BQ149)</f>
        <v>0</v>
      </c>
      <c r="BR149" s="4">
        <f>+('3 Planilla Preadjudicación OTIC'!BR149)</f>
        <v>0</v>
      </c>
      <c r="BS149" s="4">
        <f>+('3 Planilla Preadjudicación OTIC'!BS149)</f>
        <v>0</v>
      </c>
      <c r="BT149" s="4">
        <f>+('3 Planilla Preadjudicación OTIC'!BT149)</f>
        <v>0</v>
      </c>
      <c r="BU149" s="85">
        <f>IF(VLOOKUP(A149,'BD OFICIAL'!$A$1:$AL$2098,7,0)=D149,0,1)</f>
        <v>0</v>
      </c>
      <c r="BV149" s="85">
        <f>IF(VLOOKUP(A149,'BD OFICIAL'!$A$1:$AL$2098,11,0)=J149,0,1)</f>
        <v>0</v>
      </c>
      <c r="BW149" s="85">
        <f>IF(VLOOKUP(A149,'BD OFICIAL'!$A$1:$AL$2098,13,0)=L149,0,1)</f>
        <v>0</v>
      </c>
      <c r="BX149" s="2">
        <f>IF(VLOOKUP(A149,'BD OFICIAL'!$A$1:$AL$2098,16,0)=O149,0,1)</f>
        <v>0</v>
      </c>
      <c r="BY149" s="2">
        <f>IF(VLOOKUP(A149,'BD OFICIAL'!$A$1:$AL$2098,17,0)=P149,0,1)</f>
        <v>0</v>
      </c>
      <c r="BZ149" s="2">
        <f>IF(VLOOKUP(A149,'BD OFICIAL'!$A$1:$AL$2098,19,0)=R149,0,1)</f>
        <v>0</v>
      </c>
      <c r="CA149" s="2">
        <f>IF(VLOOKUP(A149,'BD OFICIAL'!$A$1:$AL$2098,21,0)=T149,0,1)</f>
        <v>0</v>
      </c>
      <c r="CB149" s="2">
        <f>IF(VLOOKUP(A149,'BD OFICIAL'!$A$1:$AL$2098,24,0)=AK149,0,1)</f>
        <v>0</v>
      </c>
      <c r="CC149" s="2">
        <f>IF(VLOOKUP(A149,'BD OFICIAL'!$A$1:$AL$2098,25,0)=X149,0,1)</f>
        <v>0</v>
      </c>
      <c r="CD149" s="2">
        <f>IF(VLOOKUP(A149,'BD OFICIAL'!$A$1:$AL$2098,26,0)=Y149,0,1)</f>
        <v>0</v>
      </c>
      <c r="CE149" s="2">
        <f>IF(VLOOKUP(A149,'BD OFICIAL'!$A$1:$AL$2098,27,0)=Z149,0,1)</f>
        <v>0</v>
      </c>
      <c r="CF149" s="2">
        <f>IF(VLOOKUP(A149,'BD OFICIAL'!$A$1:$AL$2098,28,0)=AA149,0,1)</f>
        <v>0</v>
      </c>
      <c r="CG149" s="2">
        <f>IF(VLOOKUP(A149,'BD OFICIAL'!$A$1:$AL$2098,33,0)=AF149,0,1)</f>
        <v>0</v>
      </c>
      <c r="CH149" s="2">
        <f>IF(VLOOKUP(A149,'BD OFICIAL'!$A$1:$AL$2098,35,0)=AH149,0,1)</f>
        <v>0</v>
      </c>
      <c r="CI149" s="85">
        <f>IF(VLOOKUP(A149,'BD OFICIAL'!$A$1:$AL$2098,34,0)=AL149,0,1)</f>
        <v>0</v>
      </c>
      <c r="CJ149" s="12">
        <f>VLOOKUP(A149,'BD OFICIAL'!$A$1:$AM$2098,36,0)*AM149-AP149</f>
        <v>0</v>
      </c>
      <c r="CK149" s="85" t="str">
        <f t="shared" si="88"/>
        <v>SSH</v>
      </c>
      <c r="CL149" s="85" t="str">
        <f t="shared" si="89"/>
        <v>SI</v>
      </c>
      <c r="CM149" s="85" t="str">
        <f t="shared" si="69"/>
        <v>NO</v>
      </c>
      <c r="CN149" s="31">
        <f t="shared" si="70"/>
        <v>0</v>
      </c>
      <c r="CO149" s="31">
        <f t="shared" si="90"/>
        <v>0</v>
      </c>
      <c r="CP149" s="31">
        <f t="shared" si="71"/>
        <v>0</v>
      </c>
      <c r="CQ149" s="31">
        <f>IF(Y149="NO",0,IF(Y149="SI",IF(VLOOKUP(A149,'BD OFICIAL'!$A:$AO,40,0)=AQ149,0,1)))</f>
        <v>0</v>
      </c>
      <c r="CR149" s="31">
        <f>IF(Z149="NO",0,IF(Z149="SI",IF(VLOOKUP(B149,'BD OFICIAL'!$A:$AO,41,0)=AS149,0,1)))</f>
        <v>0</v>
      </c>
      <c r="CS149" s="31">
        <f t="shared" si="91"/>
        <v>0</v>
      </c>
      <c r="CT149" s="31">
        <f t="shared" si="92"/>
        <v>0</v>
      </c>
      <c r="CU149" s="31">
        <f>IF(VLOOKUP(A149,'BD OFICIAL'!$A$1:$AL$1056,31,0)="SI",IF(AT149&gt;0,0,1),IF(AT149=0,0,1))</f>
        <v>0</v>
      </c>
      <c r="CV149" s="31">
        <f t="shared" si="93"/>
        <v>0</v>
      </c>
      <c r="CW149" s="31">
        <f t="shared" si="72"/>
        <v>0</v>
      </c>
      <c r="CX149" s="85" t="str">
        <f t="shared" si="73"/>
        <v>SI</v>
      </c>
      <c r="CY149" s="31">
        <f t="shared" si="74"/>
        <v>0</v>
      </c>
      <c r="CZ149" s="85" t="str">
        <f>IF(ISERROR(VLOOKUP(AI149,EXPERIENCIA!$A$1:$C$2100,1,0)),"NO","SI")</f>
        <v>SI</v>
      </c>
      <c r="DA149" s="85">
        <f>IF(CX149="no","NO APLICA",IF(AX149=0,"ERROR NOTA",IF(AND(AX149&gt;1,CZ149="NO"),"ERROR NOTA",IF(AND(CZ149="NO",AX149=1),0,IF(VLOOKUP(AI149,EXPERIENCIA!$A$1:$C$2100,3,0)=AX149,0,"ERROR NOTA")))))</f>
        <v>0</v>
      </c>
      <c r="DB149" s="85" t="str">
        <f>IF(ISERROR(VLOOKUP(AI149,COMPORTAMIENTO!$A$1:$C$2100,1,0)),"NO","SI")</f>
        <v>SI</v>
      </c>
      <c r="DC149" s="85">
        <f>IF(CX149="NO","NO APLICA",IF(AY149=0,"ERROR NOTA",IF(AND(DB149="NO",AY149=7),0,IF(VLOOKUP(AI149,COMPORTAMIENTO!$A$2:$H$2100,8,0)=AY149,0,"ERROR NOTA"))))</f>
        <v>0</v>
      </c>
      <c r="DD149" s="104">
        <f t="shared" si="75"/>
        <v>0.30000000000000004</v>
      </c>
      <c r="DE149" s="104">
        <f t="shared" si="76"/>
        <v>0.70000000000000007</v>
      </c>
      <c r="DF149" s="85" t="str">
        <f t="shared" si="94"/>
        <v>SI</v>
      </c>
      <c r="DG149" s="85">
        <f t="shared" si="77"/>
        <v>0</v>
      </c>
      <c r="DH149" s="85">
        <f t="shared" si="78"/>
        <v>0</v>
      </c>
      <c r="DI149" s="85">
        <f t="shared" si="79"/>
        <v>0</v>
      </c>
      <c r="DJ149" s="12">
        <f t="shared" si="80"/>
        <v>7.0000000000000009</v>
      </c>
      <c r="DK149" s="7">
        <f t="shared" si="81"/>
        <v>7.0000000000000009</v>
      </c>
      <c r="DL149" s="12">
        <f t="shared" si="95"/>
        <v>5000</v>
      </c>
      <c r="DM149" s="12">
        <f>VLOOKUP(A149,'5 TD'!$A:$B,2,0)</f>
        <v>4130</v>
      </c>
      <c r="DN149" s="7">
        <f t="shared" si="96"/>
        <v>5.8</v>
      </c>
      <c r="DO149" s="85" t="str">
        <f t="shared" si="82"/>
        <v>APROBADO</v>
      </c>
      <c r="DP149" s="85" t="str">
        <f t="shared" si="83"/>
        <v>APROBADO</v>
      </c>
      <c r="DQ149" s="7">
        <f t="shared" si="84"/>
        <v>6.5</v>
      </c>
      <c r="DR149" s="85" t="str">
        <f t="shared" si="97"/>
        <v>APROBADO</v>
      </c>
      <c r="DS149" s="2" t="str">
        <f>+('3 Planilla Preadjudicación OTIC'!BN149)</f>
        <v>NO</v>
      </c>
      <c r="DT149" s="2">
        <f>IF(DR149="APROBADO",VLOOKUP(A149,'5 TD'!$D$3:$E$270,2,0),"NO APLICA")</f>
        <v>7</v>
      </c>
      <c r="DU149" s="2" t="str">
        <f t="shared" si="98"/>
        <v>NO</v>
      </c>
      <c r="DV149" s="2" t="str">
        <f>IF(DU149="SI",VLOOKUP(A149,'5 TD'!$G$3:$H$270,2,0),"NO APLICA ")</f>
        <v xml:space="preserve">NO APLICA </v>
      </c>
      <c r="DW149" s="2" t="str">
        <f t="shared" si="99"/>
        <v>NO</v>
      </c>
      <c r="DX149" s="2" t="str">
        <f>IF(DW149="SI",VLOOKUP(A149,'5 TD'!$J$4:$K$472,2,0),"NO APLICA")</f>
        <v>NO APLICA</v>
      </c>
      <c r="DY149" s="2" t="str">
        <f t="shared" si="100"/>
        <v>NO APLICA</v>
      </c>
      <c r="DZ149" s="7" t="str">
        <f>IF(DY149="SI",VLOOKUP(A149,'5 TD'!$M$4:$N$350,2,0),"NO APLICA")</f>
        <v>NO APLICA</v>
      </c>
      <c r="EA149" s="2" t="str">
        <f t="shared" si="101"/>
        <v>NO APLICA</v>
      </c>
      <c r="EB149" s="12" t="str">
        <f t="shared" si="102"/>
        <v/>
      </c>
      <c r="EC149" s="12" t="str">
        <f>IF(EA149="SI",VLOOKUP(A149,'5 TD'!$V$4:$W$479,2,0),"NO APLICA")</f>
        <v>NO APLICA</v>
      </c>
      <c r="ED149" s="2" t="str">
        <f t="shared" si="85"/>
        <v>NO</v>
      </c>
      <c r="EE149" s="79" t="str">
        <f>IF(ED149="SI",VLOOKUP(AI149,COMPORTAMIENTO!$A$1:$H$2100,7,0),"NO APLICA")</f>
        <v>NO APLICA</v>
      </c>
      <c r="EF149" s="12" t="str">
        <f>IF(ED149="SI",VLOOKUP(A149,'5 TD'!$P$2:$Q$479,2,0),"NO APLICA")</f>
        <v>NO APLICA</v>
      </c>
      <c r="EG149" s="2" t="str">
        <f t="shared" si="86"/>
        <v>NO</v>
      </c>
      <c r="EH149" s="2">
        <f>IF(CZ149="no",0,VLOOKUP(AI149,EXPERIENCIA!$A$1:$C$2100,2,0))</f>
        <v>23</v>
      </c>
      <c r="EI149" s="2">
        <f>IF(CZ149="si",VLOOKUP(A149,'5 TD'!$S$3:$T$2103,2,0),0)</f>
        <v>146</v>
      </c>
      <c r="EJ149" s="2" t="str">
        <f t="shared" si="87"/>
        <v>NO</v>
      </c>
      <c r="EK149" s="2">
        <f>+('3 Planilla Preadjudicación OTIC'!BU149)</f>
        <v>0</v>
      </c>
      <c r="EL149" s="4"/>
      <c r="EM149" s="3"/>
      <c r="EN149" s="3"/>
      <c r="EQ149" s="86"/>
    </row>
    <row r="150" spans="1:147" ht="15" customHeight="1" x14ac:dyDescent="0.3">
      <c r="A150" s="2">
        <f>+('3 Planilla Preadjudicación OTIC'!A150)</f>
        <v>14481</v>
      </c>
      <c r="B150" s="2" t="str">
        <f>+('3 Planilla Preadjudicación OTIC'!B150)</f>
        <v>65181652-1</v>
      </c>
      <c r="C150" s="4">
        <f>+('3 Planilla Preadjudicación OTIC'!E150)</f>
        <v>2025</v>
      </c>
      <c r="D150" s="4" t="str">
        <f>+('3 Planilla Preadjudicación OTIC'!F150)</f>
        <v>MANDATO</v>
      </c>
      <c r="E150" s="4" t="str">
        <f>+('3 Planilla Preadjudicación OTIC'!G150)</f>
        <v>82648400-4</v>
      </c>
      <c r="F150" s="4" t="str">
        <f>+('3 Planilla Preadjudicación OTIC'!H150)</f>
        <v>SIP RED DE COLEGIOS</v>
      </c>
      <c r="G150" s="4"/>
      <c r="H150" s="4"/>
      <c r="I150" s="4" t="str">
        <f>+('3 Planilla Preadjudicación OTIC'!I150)</f>
        <v>CONTABILIDAD BÁSICA</v>
      </c>
      <c r="J150" s="4" t="str">
        <f>+('3 Planilla Preadjudicación OTIC'!J150)</f>
        <v>PF0594</v>
      </c>
      <c r="K150" s="4" t="str">
        <f>+('3 Planilla Preadjudicación OTIC'!K150)</f>
        <v/>
      </c>
      <c r="L150" s="4" t="str">
        <f>+('3 Planilla Preadjudicación OTIC'!L150)</f>
        <v/>
      </c>
      <c r="M150" s="2">
        <f>+('3 Planilla Preadjudicación OTIC'!M150)</f>
        <v>13</v>
      </c>
      <c r="N150" s="4" t="str">
        <f>+('3 Planilla Preadjudicación OTIC'!N150)</f>
        <v>METROPOLITANA</v>
      </c>
      <c r="O150" s="4" t="str">
        <f>+('3 Planilla Preadjudicación OTIC'!O150)</f>
        <v>QUINTA NORMAL</v>
      </c>
      <c r="P150" s="4" t="str">
        <f>+('3 Planilla Preadjudicación OTIC'!P150)</f>
        <v>TRABAJADORES POR CUENTA PROPIA CON RENTA INFERIOR A 3 INGRESOS MENSUALES</v>
      </c>
      <c r="Q150" s="4" t="str">
        <f>+('3 Planilla Preadjudicación OTIC'!Q150)</f>
        <v>PRESENCIAL</v>
      </c>
      <c r="R150" s="4" t="str">
        <f>+('3 Planilla Preadjudicación OTIC'!R150)</f>
        <v>INDEPENDIENTE</v>
      </c>
      <c r="S150" s="4">
        <f>+('3 Planilla Preadjudicación OTIC'!S150)</f>
        <v>25</v>
      </c>
      <c r="T150" s="2">
        <f>+('3 Planilla Preadjudicación OTIC'!T150)</f>
        <v>15</v>
      </c>
      <c r="U150" s="2">
        <f>+('3 Planilla Preadjudicación OTIC'!U150)</f>
        <v>100</v>
      </c>
      <c r="V150" s="2">
        <f>+('3 Planilla Preadjudicación OTIC'!V150)</f>
        <v>0</v>
      </c>
      <c r="W150" s="2">
        <f>+('3 Planilla Preadjudicación OTIC'!W150)</f>
        <v>100</v>
      </c>
      <c r="X150" s="2">
        <f>+('3 Planilla Preadjudicación OTIC'!X150)</f>
        <v>4</v>
      </c>
      <c r="Y150" s="2" t="str">
        <f>+('3 Planilla Preadjudicación OTIC'!Y150)</f>
        <v>SI</v>
      </c>
      <c r="Z150" s="2" t="str">
        <f>+('3 Planilla Preadjudicación OTIC'!Z150)</f>
        <v>NO</v>
      </c>
      <c r="AA150" s="2" t="str">
        <f>+('3 Planilla Preadjudicación OTIC'!AA150)</f>
        <v>NO</v>
      </c>
      <c r="AB150" s="4" t="str">
        <f>+('3 Planilla Preadjudicación OTIC'!AB150)</f>
        <v>SE AJUSTA A PLAN FORMATIVO</v>
      </c>
      <c r="AC150" s="4" t="str">
        <f>+('3 Planilla Preadjudicación OTIC'!AC150)</f>
        <v>ADULTOS MAYORES DE 18 AÑOS, EMPLEADOS Y/O DESEMPLEADOS, HOMBRES Y MUJERES, CHILENOS Y EXTRANJEROS, QUE RESIDAN EN LA REGION METROPOLITANA Y QUE CUENTEN CON EDUCACIÓN MEDIA COMPLETA</v>
      </c>
      <c r="AD150" s="2" t="str">
        <f>+('3 Planilla Preadjudicación OTIC'!AD150)</f>
        <v>NO</v>
      </c>
      <c r="AE150" s="4">
        <f>+('3 Planilla Preadjudicación OTIC'!AE150)</f>
        <v>0</v>
      </c>
      <c r="AF150" s="2" t="str">
        <f>+('3 Planilla Preadjudicación OTIC'!AF150)</f>
        <v>CERRADA</v>
      </c>
      <c r="AG150" s="2">
        <f>+('3 Planilla Preadjudicación OTIC'!AG150)</f>
        <v>25</v>
      </c>
      <c r="AH150" s="2">
        <f>+('3 Planilla Preadjudicación OTIC'!AH150)</f>
        <v>1</v>
      </c>
      <c r="AI150" s="135" t="str">
        <f>+('3 Planilla Preadjudicación OTIC'!AI150)</f>
        <v>76302818-6</v>
      </c>
      <c r="AJ150" s="4" t="str">
        <f>+('3 Planilla Preadjudicación OTIC'!AJ150)</f>
        <v>cade capacitacion y desarrollo empresarial e.i.r.l</v>
      </c>
      <c r="AK150" s="2">
        <f>+('3 Planilla Preadjudicación OTIC'!AK150)</f>
        <v>100</v>
      </c>
      <c r="AL150" s="2">
        <f>+('3 Planilla Preadjudicación OTIC'!AL150)</f>
        <v>25</v>
      </c>
      <c r="AM150" s="12">
        <f>+('3 Planilla Preadjudicación OTIC'!AM150)</f>
        <v>4130</v>
      </c>
      <c r="AN150" s="12">
        <f>+('3 Planilla Preadjudicación OTIC'!AN150)</f>
        <v>0</v>
      </c>
      <c r="AO150" s="12">
        <f>+('3 Planilla Preadjudicación OTIC'!AO150)</f>
        <v>0</v>
      </c>
      <c r="AP150" s="12">
        <f>+('3 Planilla Preadjudicación OTIC'!AP150)</f>
        <v>6195000</v>
      </c>
      <c r="AQ150" s="12">
        <f>+('3 Planilla Preadjudicación OTIC'!AQ150)</f>
        <v>1500000</v>
      </c>
      <c r="AR150" s="12">
        <f>+('3 Planilla Preadjudicación OTIC'!AR150)</f>
        <v>0</v>
      </c>
      <c r="AS150" s="12">
        <f>+('3 Planilla Preadjudicación OTIC'!AS150)</f>
        <v>0</v>
      </c>
      <c r="AT150" s="12">
        <f>+('3 Planilla Preadjudicación OTIC'!AT150)</f>
        <v>0</v>
      </c>
      <c r="AU150" s="12">
        <f>+('3 Planilla Preadjudicación OTIC'!AU150)</f>
        <v>7695000</v>
      </c>
      <c r="AV150" s="2" t="str">
        <f>+('3 Planilla Preadjudicación OTIC'!AV150)</f>
        <v>SI</v>
      </c>
      <c r="AW150" s="4">
        <f>+('3 Planilla Preadjudicación OTIC'!AW150)</f>
        <v>0</v>
      </c>
      <c r="AX150" s="2">
        <f>+('3 Planilla Preadjudicación OTIC'!AX150)</f>
        <v>3</v>
      </c>
      <c r="AY150" s="2">
        <f>+('3 Planilla Preadjudicación OTIC'!AY150)</f>
        <v>7</v>
      </c>
      <c r="AZ150" s="2">
        <f>+('3 Planilla Preadjudicación OTIC'!AZ150)</f>
        <v>0</v>
      </c>
      <c r="BA150" s="2">
        <f>+('3 Planilla Preadjudicación OTIC'!BA150)</f>
        <v>0</v>
      </c>
      <c r="BB150" s="2">
        <f>+('3 Planilla Preadjudicación OTIC'!BB150)</f>
        <v>0</v>
      </c>
      <c r="BC150" s="2">
        <f>+('3 Planilla Preadjudicación OTIC'!BC150)</f>
        <v>0</v>
      </c>
      <c r="BD150" s="2">
        <f>+('3 Planilla Preadjudicación OTIC'!BD150)</f>
        <v>0</v>
      </c>
      <c r="BE150" s="2">
        <f>+('3 Planilla Preadjudicación OTIC'!BE150)</f>
        <v>0</v>
      </c>
      <c r="BF150" s="2">
        <f>+('3 Planilla Preadjudicación OTIC'!BF150)</f>
        <v>0</v>
      </c>
      <c r="BG150" s="2">
        <f>+('3 Planilla Preadjudicación OTIC'!BG150)</f>
        <v>7</v>
      </c>
      <c r="BH150" s="2">
        <f>+('3 Planilla Preadjudicación OTIC'!BH150)</f>
        <v>7</v>
      </c>
      <c r="BI150" s="2">
        <f>+('3 Planilla Preadjudicación OTIC'!BI150)</f>
        <v>7</v>
      </c>
      <c r="BJ150" s="2">
        <f>+('3 Planilla Preadjudicación OTIC'!BJ150)</f>
        <v>7</v>
      </c>
      <c r="BK150" s="2">
        <f>+('3 Planilla Preadjudicación OTIC'!BK150)</f>
        <v>7</v>
      </c>
      <c r="BL150" s="2">
        <f>+('3 Planilla Preadjudicación OTIC'!BL150)</f>
        <v>7</v>
      </c>
      <c r="BM150" s="104">
        <f>ROUND(('3 Planilla Preadjudicación OTIC'!BM150),1)</f>
        <v>6.6</v>
      </c>
      <c r="BN150" s="4" t="str">
        <f>+('3 Planilla Preadjudicación OTIC'!BN150)</f>
        <v>NO</v>
      </c>
      <c r="BO150" s="4">
        <f>+('3 Planilla Preadjudicación OTIC'!BO150)</f>
        <v>0</v>
      </c>
      <c r="BP150" s="4">
        <f>+('3 Planilla Preadjudicación OTIC'!BP150)</f>
        <v>0</v>
      </c>
      <c r="BQ150" s="4">
        <f>+('3 Planilla Preadjudicación OTIC'!BQ150)</f>
        <v>0</v>
      </c>
      <c r="BR150" s="4">
        <f>+('3 Planilla Preadjudicación OTIC'!BR150)</f>
        <v>0</v>
      </c>
      <c r="BS150" s="4">
        <f>+('3 Planilla Preadjudicación OTIC'!BS150)</f>
        <v>0</v>
      </c>
      <c r="BT150" s="4">
        <f>+('3 Planilla Preadjudicación OTIC'!BT150)</f>
        <v>0</v>
      </c>
      <c r="BU150" s="85">
        <f>IF(VLOOKUP(A150,'BD OFICIAL'!$A$1:$AL$2098,7,0)=D150,0,1)</f>
        <v>0</v>
      </c>
      <c r="BV150" s="85">
        <f>IF(VLOOKUP(A150,'BD OFICIAL'!$A$1:$AL$2098,11,0)=J150,0,1)</f>
        <v>0</v>
      </c>
      <c r="BW150" s="85">
        <f>IF(VLOOKUP(A150,'BD OFICIAL'!$A$1:$AL$2098,13,0)=L150,0,1)</f>
        <v>0</v>
      </c>
      <c r="BX150" s="2">
        <f>IF(VLOOKUP(A150,'BD OFICIAL'!$A$1:$AL$2098,16,0)=O150,0,1)</f>
        <v>0</v>
      </c>
      <c r="BY150" s="2">
        <f>IF(VLOOKUP(A150,'BD OFICIAL'!$A$1:$AL$2098,17,0)=P150,0,1)</f>
        <v>0</v>
      </c>
      <c r="BZ150" s="2">
        <f>IF(VLOOKUP(A150,'BD OFICIAL'!$A$1:$AL$2098,19,0)=R150,0,1)</f>
        <v>0</v>
      </c>
      <c r="CA150" s="2">
        <f>IF(VLOOKUP(A150,'BD OFICIAL'!$A$1:$AL$2098,21,0)=T150,0,1)</f>
        <v>0</v>
      </c>
      <c r="CB150" s="2">
        <f>IF(VLOOKUP(A150,'BD OFICIAL'!$A$1:$AL$2098,24,0)=AK150,0,1)</f>
        <v>0</v>
      </c>
      <c r="CC150" s="2">
        <f>IF(VLOOKUP(A150,'BD OFICIAL'!$A$1:$AL$2098,25,0)=X150,0,1)</f>
        <v>0</v>
      </c>
      <c r="CD150" s="2">
        <f>IF(VLOOKUP(A150,'BD OFICIAL'!$A$1:$AL$2098,26,0)=Y150,0,1)</f>
        <v>0</v>
      </c>
      <c r="CE150" s="2">
        <f>IF(VLOOKUP(A150,'BD OFICIAL'!$A$1:$AL$2098,27,0)=Z150,0,1)</f>
        <v>0</v>
      </c>
      <c r="CF150" s="2">
        <f>IF(VLOOKUP(A150,'BD OFICIAL'!$A$1:$AL$2098,28,0)=AA150,0,1)</f>
        <v>0</v>
      </c>
      <c r="CG150" s="2">
        <f>IF(VLOOKUP(A150,'BD OFICIAL'!$A$1:$AL$2098,33,0)=AF150,0,1)</f>
        <v>0</v>
      </c>
      <c r="CH150" s="2">
        <f>IF(VLOOKUP(A150,'BD OFICIAL'!$A$1:$AL$2098,35,0)=AH150,0,1)</f>
        <v>0</v>
      </c>
      <c r="CI150" s="85">
        <f>IF(VLOOKUP(A150,'BD OFICIAL'!$A$1:$AL$2098,34,0)=AL150,0,1)</f>
        <v>0</v>
      </c>
      <c r="CJ150" s="12">
        <f>VLOOKUP(A150,'BD OFICIAL'!$A$1:$AM$2098,36,0)*AM150-AP150</f>
        <v>0</v>
      </c>
      <c r="CK150" s="85" t="str">
        <f t="shared" si="88"/>
        <v>SSH</v>
      </c>
      <c r="CL150" s="85" t="str">
        <f t="shared" si="89"/>
        <v>SI</v>
      </c>
      <c r="CM150" s="85" t="str">
        <f t="shared" si="69"/>
        <v>NO</v>
      </c>
      <c r="CN150" s="31">
        <f t="shared" si="70"/>
        <v>0</v>
      </c>
      <c r="CO150" s="31">
        <f t="shared" si="90"/>
        <v>0</v>
      </c>
      <c r="CP150" s="31">
        <f t="shared" si="71"/>
        <v>0</v>
      </c>
      <c r="CQ150" s="31">
        <f>IF(Y150="NO",0,IF(Y150="SI",IF(VLOOKUP(A150,'BD OFICIAL'!$A:$AO,40,0)=AQ150,0,1)))</f>
        <v>0</v>
      </c>
      <c r="CR150" s="31">
        <f>IF(Z150="NO",0,IF(Z150="SI",IF(VLOOKUP(B150,'BD OFICIAL'!$A:$AO,41,0)=AS150,0,1)))</f>
        <v>0</v>
      </c>
      <c r="CS150" s="31">
        <f t="shared" si="91"/>
        <v>0</v>
      </c>
      <c r="CT150" s="31">
        <f t="shared" si="92"/>
        <v>0</v>
      </c>
      <c r="CU150" s="31">
        <f>IF(VLOOKUP(A150,'BD OFICIAL'!$A$1:$AL$1056,31,0)="SI",IF(AT150&gt;0,0,1),IF(AT150=0,0,1))</f>
        <v>0</v>
      </c>
      <c r="CV150" s="31">
        <f t="shared" si="93"/>
        <v>0</v>
      </c>
      <c r="CW150" s="31">
        <f t="shared" si="72"/>
        <v>0</v>
      </c>
      <c r="CX150" s="85" t="str">
        <f t="shared" si="73"/>
        <v>SI</v>
      </c>
      <c r="CY150" s="31">
        <f t="shared" si="74"/>
        <v>0</v>
      </c>
      <c r="CZ150" s="85" t="str">
        <f>IF(ISERROR(VLOOKUP(AI150,EXPERIENCIA!$A$1:$C$2100,1,0)),"NO","SI")</f>
        <v>SI</v>
      </c>
      <c r="DA150" s="85">
        <f>IF(CX150="no","NO APLICA",IF(AX150=0,"ERROR NOTA",IF(AND(AX150&gt;1,CZ150="NO"),"ERROR NOTA",IF(AND(CZ150="NO",AX150=1),0,IF(VLOOKUP(AI150,EXPERIENCIA!$A$1:$C$2100,3,0)=AX150,0,"ERROR NOTA")))))</f>
        <v>0</v>
      </c>
      <c r="DB150" s="85" t="str">
        <f>IF(ISERROR(VLOOKUP(AI150,COMPORTAMIENTO!$A$1:$C$2100,1,0)),"NO","SI")</f>
        <v>SI</v>
      </c>
      <c r="DC150" s="85">
        <f>IF(CX150="NO","NO APLICA",IF(AY150=0,"ERROR NOTA",IF(AND(DB150="NO",AY150=7),0,IF(VLOOKUP(AI150,COMPORTAMIENTO!$A$2:$H$2100,8,0)=AY150,0,"ERROR NOTA"))))</f>
        <v>0</v>
      </c>
      <c r="DD150" s="104">
        <f t="shared" si="75"/>
        <v>0.30000000000000004</v>
      </c>
      <c r="DE150" s="104">
        <f t="shared" si="76"/>
        <v>0.70000000000000007</v>
      </c>
      <c r="DF150" s="85" t="str">
        <f t="shared" si="94"/>
        <v>SI</v>
      </c>
      <c r="DG150" s="85">
        <f t="shared" si="77"/>
        <v>0</v>
      </c>
      <c r="DH150" s="85">
        <f t="shared" si="78"/>
        <v>0</v>
      </c>
      <c r="DI150" s="85">
        <f t="shared" si="79"/>
        <v>0</v>
      </c>
      <c r="DJ150" s="12">
        <f t="shared" si="80"/>
        <v>7.0000000000000009</v>
      </c>
      <c r="DK150" s="7">
        <f t="shared" si="81"/>
        <v>7.0000000000000009</v>
      </c>
      <c r="DL150" s="12">
        <f t="shared" si="95"/>
        <v>4130</v>
      </c>
      <c r="DM150" s="12">
        <f>VLOOKUP(A150,'5 TD'!$A:$B,2,0)</f>
        <v>4130</v>
      </c>
      <c r="DN150" s="7">
        <f t="shared" si="96"/>
        <v>7</v>
      </c>
      <c r="DO150" s="85" t="str">
        <f t="shared" si="82"/>
        <v>APROBADO</v>
      </c>
      <c r="DP150" s="85" t="str">
        <f t="shared" si="83"/>
        <v>APROBADO</v>
      </c>
      <c r="DQ150" s="7">
        <f t="shared" si="84"/>
        <v>6.6</v>
      </c>
      <c r="DR150" s="85" t="str">
        <f t="shared" si="97"/>
        <v>APROBADO</v>
      </c>
      <c r="DS150" s="2" t="str">
        <f>+('3 Planilla Preadjudicación OTIC'!BN150)</f>
        <v>NO</v>
      </c>
      <c r="DT150" s="2">
        <f>IF(DR150="APROBADO",VLOOKUP(A150,'5 TD'!$D$3:$E$270,2,0),"NO APLICA")</f>
        <v>7</v>
      </c>
      <c r="DU150" s="2" t="str">
        <f t="shared" si="98"/>
        <v>NO</v>
      </c>
      <c r="DV150" s="2" t="str">
        <f>IF(DU150="SI",VLOOKUP(A150,'5 TD'!$G$3:$H$270,2,0),"NO APLICA ")</f>
        <v xml:space="preserve">NO APLICA </v>
      </c>
      <c r="DW150" s="2" t="str">
        <f t="shared" si="99"/>
        <v>NO</v>
      </c>
      <c r="DX150" s="2" t="str">
        <f>IF(DW150="SI",VLOOKUP(A150,'5 TD'!$J$4:$K$472,2,0),"NO APLICA")</f>
        <v>NO APLICA</v>
      </c>
      <c r="DY150" s="2" t="str">
        <f t="shared" si="100"/>
        <v>NO APLICA</v>
      </c>
      <c r="DZ150" s="7" t="str">
        <f>IF(DY150="SI",VLOOKUP(A150,'5 TD'!$M$4:$N$350,2,0),"NO APLICA")</f>
        <v>NO APLICA</v>
      </c>
      <c r="EA150" s="2" t="str">
        <f t="shared" si="101"/>
        <v>NO APLICA</v>
      </c>
      <c r="EB150" s="12" t="str">
        <f t="shared" si="102"/>
        <v/>
      </c>
      <c r="EC150" s="12" t="str">
        <f>IF(EA150="SI",VLOOKUP(A150,'5 TD'!$V$4:$W$479,2,0),"NO APLICA")</f>
        <v>NO APLICA</v>
      </c>
      <c r="ED150" s="2" t="str">
        <f t="shared" si="85"/>
        <v>NO</v>
      </c>
      <c r="EE150" s="79" t="str">
        <f>IF(ED150="SI",VLOOKUP(AI150,COMPORTAMIENTO!$A$1:$H$2100,7,0),"NO APLICA")</f>
        <v>NO APLICA</v>
      </c>
      <c r="EF150" s="12" t="str">
        <f>IF(ED150="SI",VLOOKUP(A150,'5 TD'!$P$2:$Q$479,2,0),"NO APLICA")</f>
        <v>NO APLICA</v>
      </c>
      <c r="EG150" s="2" t="str">
        <f t="shared" si="86"/>
        <v>NO</v>
      </c>
      <c r="EH150" s="2">
        <f>IF(CZ150="no",0,VLOOKUP(AI150,EXPERIENCIA!$A$1:$C$2100,2,0))</f>
        <v>23</v>
      </c>
      <c r="EI150" s="2">
        <f>IF(CZ150="si",VLOOKUP(A150,'5 TD'!$S$3:$T$2103,2,0),0)</f>
        <v>125</v>
      </c>
      <c r="EJ150" s="2" t="str">
        <f t="shared" si="87"/>
        <v>NO</v>
      </c>
      <c r="EK150" s="2">
        <f>+('3 Planilla Preadjudicación OTIC'!BU150)</f>
        <v>0</v>
      </c>
      <c r="EL150" s="4"/>
      <c r="EM150" s="3"/>
      <c r="EN150" s="3"/>
      <c r="EQ150" s="86"/>
    </row>
    <row r="151" spans="1:147" ht="15" customHeight="1" x14ac:dyDescent="0.3">
      <c r="A151" s="2">
        <f>+('3 Planilla Preadjudicación OTIC'!A151)</f>
        <v>14586</v>
      </c>
      <c r="B151" s="2" t="str">
        <f>+('3 Planilla Preadjudicación OTIC'!B151)</f>
        <v>65181652-1</v>
      </c>
      <c r="C151" s="4">
        <f>+('3 Planilla Preadjudicación OTIC'!E151)</f>
        <v>2025</v>
      </c>
      <c r="D151" s="4" t="str">
        <f>+('3 Planilla Preadjudicación OTIC'!F151)</f>
        <v>MANDATO</v>
      </c>
      <c r="E151" s="4" t="str">
        <f>+('3 Planilla Preadjudicación OTIC'!G151)</f>
        <v>65077645-3</v>
      </c>
      <c r="F151" s="4" t="str">
        <f>+('3 Planilla Preadjudicación OTIC'!H151)</f>
        <v>AVANZA INCLUSIÓN</v>
      </c>
      <c r="G151" s="4"/>
      <c r="H151" s="4"/>
      <c r="I151" s="4" t="str">
        <f>+('3 Planilla Preadjudicación OTIC'!I151)</f>
        <v>OPERACIÓN DE GRÚA HORQUILLA</v>
      </c>
      <c r="J151" s="4" t="str">
        <f>+('3 Planilla Preadjudicación OTIC'!J151)</f>
        <v>PF1257</v>
      </c>
      <c r="K151" s="4" t="str">
        <f>+('3 Planilla Preadjudicación OTIC'!K151)</f>
        <v/>
      </c>
      <c r="L151" s="4" t="str">
        <f>+('3 Planilla Preadjudicación OTIC'!L151)</f>
        <v/>
      </c>
      <c r="M151" s="2">
        <f>+('3 Planilla Preadjudicación OTIC'!M151)</f>
        <v>5</v>
      </c>
      <c r="N151" s="4" t="str">
        <f>+('3 Planilla Preadjudicación OTIC'!N151)</f>
        <v>VALPARAISO</v>
      </c>
      <c r="O151" s="4" t="str">
        <f>+('3 Planilla Preadjudicación OTIC'!O151)</f>
        <v>QUILPUÉ</v>
      </c>
      <c r="P151" s="4" t="str">
        <f>+('3 Planilla Preadjudicación OTIC'!P151)</f>
        <v>EMPRENDEDORES/AS INFORMALES O PERSONAS VULNERABLES PERTENECIENTES AL 80% MAS VULNERABLE</v>
      </c>
      <c r="Q151" s="4" t="str">
        <f>+('3 Planilla Preadjudicación OTIC'!Q151)</f>
        <v>PRESENCIAL</v>
      </c>
      <c r="R151" s="4" t="str">
        <f>+('3 Planilla Preadjudicación OTIC'!R151)</f>
        <v>DEPENDIENTE</v>
      </c>
      <c r="S151" s="4">
        <f>+('3 Planilla Preadjudicación OTIC'!S151)</f>
        <v>40</v>
      </c>
      <c r="T151" s="2">
        <f>+('3 Planilla Preadjudicación OTIC'!T151)</f>
        <v>15</v>
      </c>
      <c r="U151" s="2">
        <f>+('3 Planilla Preadjudicación OTIC'!U151)</f>
        <v>160</v>
      </c>
      <c r="V151" s="2">
        <f>+('3 Planilla Preadjudicación OTIC'!V151)</f>
        <v>0</v>
      </c>
      <c r="W151" s="2">
        <f>+('3 Planilla Preadjudicación OTIC'!W151)</f>
        <v>160</v>
      </c>
      <c r="X151" s="2">
        <f>+('3 Planilla Preadjudicación OTIC'!X151)</f>
        <v>4</v>
      </c>
      <c r="Y151" s="2" t="str">
        <f>+('3 Planilla Preadjudicación OTIC'!Y151)</f>
        <v>SI</v>
      </c>
      <c r="Z151" s="2" t="str">
        <f>+('3 Planilla Preadjudicación OTIC'!Z151)</f>
        <v>NO</v>
      </c>
      <c r="AA151" s="2" t="str">
        <f>+('3 Planilla Preadjudicación OTIC'!AA151)</f>
        <v>NO</v>
      </c>
      <c r="AB151" s="4" t="str">
        <f>+('3 Planilla Preadjudicación OTIC'!AB151)</f>
        <v>SE AJUSTA A PLAN FORMATIVO</v>
      </c>
      <c r="AC151" s="4" t="str">
        <f>+('3 Planilla Preadjudicación OTIC'!AC151)</f>
        <v>HOMBRES Y MUJERES DE 18 AÑOS O MAS PERTENECIENTES AL 80% MAS VULNERABLE, CON EDUCACION MEDIA COMPLETA PREFERENTEMENTE QUE RESIDAN EN LA COMUNA DE QUILPUÉ Y SUS AL REDERDORES</v>
      </c>
      <c r="AD151" s="2" t="str">
        <f>+('3 Planilla Preadjudicación OTIC'!AD151)</f>
        <v>SI</v>
      </c>
      <c r="AE151" s="4" t="str">
        <f>+('3 Planilla Preadjudicación OTIC'!AE151)</f>
        <v>LICENCIAS DE CONDUCIR CLASE D.</v>
      </c>
      <c r="AF151" s="2" t="str">
        <f>+('3 Planilla Preadjudicación OTIC'!AF151)</f>
        <v>CERRADA</v>
      </c>
      <c r="AG151" s="2">
        <f>+('3 Planilla Preadjudicación OTIC'!AG151)</f>
        <v>40</v>
      </c>
      <c r="AH151" s="2">
        <f>+('3 Planilla Preadjudicación OTIC'!AH151)</f>
        <v>3</v>
      </c>
      <c r="AI151" s="135" t="str">
        <f>+('3 Planilla Preadjudicación OTIC'!AI151)</f>
        <v>76302818-6</v>
      </c>
      <c r="AJ151" s="4" t="str">
        <f>+('3 Planilla Preadjudicación OTIC'!AJ151)</f>
        <v>cade capacitacion y desarrollo empresarial e.i.r.l</v>
      </c>
      <c r="AK151" s="2">
        <f>+('3 Planilla Preadjudicación OTIC'!AK151)</f>
        <v>160</v>
      </c>
      <c r="AL151" s="2">
        <f>+('3 Planilla Preadjudicación OTIC'!AL151)</f>
        <v>40</v>
      </c>
      <c r="AM151" s="12">
        <f>+('3 Planilla Preadjudicación OTIC'!AM151)</f>
        <v>6373</v>
      </c>
      <c r="AN151" s="12">
        <f>+('3 Planilla Preadjudicación OTIC'!AN151)</f>
        <v>0</v>
      </c>
      <c r="AO151" s="12">
        <f>+('3 Planilla Preadjudicación OTIC'!AO151)</f>
        <v>50000</v>
      </c>
      <c r="AP151" s="12">
        <f>+('3 Planilla Preadjudicación OTIC'!AP151)</f>
        <v>15295200</v>
      </c>
      <c r="AQ151" s="12">
        <f>+('3 Planilla Preadjudicación OTIC'!AQ151)</f>
        <v>2400000</v>
      </c>
      <c r="AR151" s="12">
        <f>+('3 Planilla Preadjudicación OTIC'!AR151)</f>
        <v>0</v>
      </c>
      <c r="AS151" s="12">
        <f>+('3 Planilla Preadjudicación OTIC'!AS151)</f>
        <v>0</v>
      </c>
      <c r="AT151" s="12">
        <f>+('3 Planilla Preadjudicación OTIC'!AT151)</f>
        <v>750000</v>
      </c>
      <c r="AU151" s="12">
        <f>+('3 Planilla Preadjudicación OTIC'!AU151)</f>
        <v>18445200</v>
      </c>
      <c r="AV151" s="2" t="str">
        <f>+('3 Planilla Preadjudicación OTIC'!AV151)</f>
        <v>SI</v>
      </c>
      <c r="AW151" s="4">
        <f>+('3 Planilla Preadjudicación OTIC'!AW151)</f>
        <v>0</v>
      </c>
      <c r="AX151" s="2">
        <f>+('3 Planilla Preadjudicación OTIC'!AX151)</f>
        <v>3</v>
      </c>
      <c r="AY151" s="2">
        <f>+('3 Planilla Preadjudicación OTIC'!AY151)</f>
        <v>7</v>
      </c>
      <c r="AZ151" s="2">
        <f>+('3 Planilla Preadjudicación OTIC'!AZ151)</f>
        <v>0</v>
      </c>
      <c r="BA151" s="2">
        <f>+('3 Planilla Preadjudicación OTIC'!BA151)</f>
        <v>0</v>
      </c>
      <c r="BB151" s="2">
        <f>+('3 Planilla Preadjudicación OTIC'!BB151)</f>
        <v>0</v>
      </c>
      <c r="BC151" s="2">
        <f>+('3 Planilla Preadjudicación OTIC'!BC151)</f>
        <v>0</v>
      </c>
      <c r="BD151" s="2">
        <f>+('3 Planilla Preadjudicación OTIC'!BD151)</f>
        <v>0</v>
      </c>
      <c r="BE151" s="2">
        <f>+('3 Planilla Preadjudicación OTIC'!BE151)</f>
        <v>0</v>
      </c>
      <c r="BF151" s="2">
        <f>+('3 Planilla Preadjudicación OTIC'!BF151)</f>
        <v>0</v>
      </c>
      <c r="BG151" s="2">
        <f>+('3 Planilla Preadjudicación OTIC'!BG151)</f>
        <v>7</v>
      </c>
      <c r="BH151" s="2">
        <f>+('3 Planilla Preadjudicación OTIC'!BH151)</f>
        <v>7</v>
      </c>
      <c r="BI151" s="2">
        <f>+('3 Planilla Preadjudicación OTIC'!BI151)</f>
        <v>7</v>
      </c>
      <c r="BJ151" s="2">
        <f>+('3 Planilla Preadjudicación OTIC'!BJ151)</f>
        <v>7</v>
      </c>
      <c r="BK151" s="2">
        <f>+('3 Planilla Preadjudicación OTIC'!BK151)</f>
        <v>7</v>
      </c>
      <c r="BL151" s="2">
        <f>+('3 Planilla Preadjudicación OTIC'!BL151)</f>
        <v>7</v>
      </c>
      <c r="BM151" s="104">
        <f>ROUND(('3 Planilla Preadjudicación OTIC'!BM151),1)</f>
        <v>6.6</v>
      </c>
      <c r="BN151" s="4" t="str">
        <f>+('3 Planilla Preadjudicación OTIC'!BN151)</f>
        <v>NO</v>
      </c>
      <c r="BO151" s="4">
        <f>+('3 Planilla Preadjudicación OTIC'!BO151)</f>
        <v>0</v>
      </c>
      <c r="BP151" s="4">
        <f>+('3 Planilla Preadjudicación OTIC'!BP151)</f>
        <v>0</v>
      </c>
      <c r="BQ151" s="4">
        <f>+('3 Planilla Preadjudicación OTIC'!BQ151)</f>
        <v>0</v>
      </c>
      <c r="BR151" s="4">
        <f>+('3 Planilla Preadjudicación OTIC'!BR151)</f>
        <v>0</v>
      </c>
      <c r="BS151" s="4">
        <f>+('3 Planilla Preadjudicación OTIC'!BS151)</f>
        <v>0</v>
      </c>
      <c r="BT151" s="4">
        <f>+('3 Planilla Preadjudicación OTIC'!BT151)</f>
        <v>0</v>
      </c>
      <c r="BU151" s="85">
        <f>IF(VLOOKUP(A151,'BD OFICIAL'!$A$1:$AL$2098,7,0)=D151,0,1)</f>
        <v>0</v>
      </c>
      <c r="BV151" s="85">
        <f>IF(VLOOKUP(A151,'BD OFICIAL'!$A$1:$AL$2098,11,0)=J151,0,1)</f>
        <v>0</v>
      </c>
      <c r="BW151" s="85">
        <f>IF(VLOOKUP(A151,'BD OFICIAL'!$A$1:$AL$2098,13,0)=L151,0,1)</f>
        <v>0</v>
      </c>
      <c r="BX151" s="2">
        <f>IF(VLOOKUP(A151,'BD OFICIAL'!$A$1:$AL$2098,16,0)=O151,0,1)</f>
        <v>0</v>
      </c>
      <c r="BY151" s="2">
        <f>IF(VLOOKUP(A151,'BD OFICIAL'!$A$1:$AL$2098,17,0)=P151,0,1)</f>
        <v>0</v>
      </c>
      <c r="BZ151" s="2">
        <f>IF(VLOOKUP(A151,'BD OFICIAL'!$A$1:$AL$2098,19,0)=R151,0,1)</f>
        <v>0</v>
      </c>
      <c r="CA151" s="2">
        <f>IF(VLOOKUP(A151,'BD OFICIAL'!$A$1:$AL$2098,21,0)=T151,0,1)</f>
        <v>0</v>
      </c>
      <c r="CB151" s="2">
        <f>IF(VLOOKUP(A151,'BD OFICIAL'!$A$1:$AL$2098,24,0)=AK151,0,1)</f>
        <v>0</v>
      </c>
      <c r="CC151" s="2">
        <f>IF(VLOOKUP(A151,'BD OFICIAL'!$A$1:$AL$2098,25,0)=X151,0,1)</f>
        <v>0</v>
      </c>
      <c r="CD151" s="2">
        <f>IF(VLOOKUP(A151,'BD OFICIAL'!$A$1:$AL$2098,26,0)=Y151,0,1)</f>
        <v>0</v>
      </c>
      <c r="CE151" s="2">
        <f>IF(VLOOKUP(A151,'BD OFICIAL'!$A$1:$AL$2098,27,0)=Z151,0,1)</f>
        <v>0</v>
      </c>
      <c r="CF151" s="2">
        <f>IF(VLOOKUP(A151,'BD OFICIAL'!$A$1:$AL$2098,28,0)=AA151,0,1)</f>
        <v>0</v>
      </c>
      <c r="CG151" s="2">
        <f>IF(VLOOKUP(A151,'BD OFICIAL'!$A$1:$AL$2098,33,0)=AF151,0,1)</f>
        <v>0</v>
      </c>
      <c r="CH151" s="2">
        <f>IF(VLOOKUP(A151,'BD OFICIAL'!$A$1:$AL$2098,35,0)=AH151,0,1)</f>
        <v>0</v>
      </c>
      <c r="CI151" s="85">
        <f>IF(VLOOKUP(A151,'BD OFICIAL'!$A$1:$AL$2098,34,0)=AL151,0,1)</f>
        <v>0</v>
      </c>
      <c r="CJ151" s="12">
        <f>VLOOKUP(A151,'BD OFICIAL'!$A$1:$AM$2098,36,0)*AM151-AP151</f>
        <v>0</v>
      </c>
      <c r="CK151" s="85" t="str">
        <f t="shared" si="88"/>
        <v>SSH</v>
      </c>
      <c r="CL151" s="85" t="str">
        <f t="shared" si="89"/>
        <v>SI</v>
      </c>
      <c r="CM151" s="85" t="str">
        <f t="shared" si="69"/>
        <v>NO</v>
      </c>
      <c r="CN151" s="31">
        <f t="shared" si="70"/>
        <v>0</v>
      </c>
      <c r="CO151" s="31">
        <f t="shared" si="90"/>
        <v>0</v>
      </c>
      <c r="CP151" s="31">
        <f t="shared" si="71"/>
        <v>0</v>
      </c>
      <c r="CQ151" s="31">
        <f>IF(Y151="NO",0,IF(Y151="SI",IF(VLOOKUP(A151,'BD OFICIAL'!$A:$AO,40,0)=AQ151,0,1)))</f>
        <v>0</v>
      </c>
      <c r="CR151" s="31">
        <f>IF(Z151="NO",0,IF(Z151="SI",IF(VLOOKUP(B151,'BD OFICIAL'!$A:$AO,41,0)=AS151,0,1)))</f>
        <v>0</v>
      </c>
      <c r="CS151" s="31">
        <f t="shared" si="91"/>
        <v>0</v>
      </c>
      <c r="CT151" s="31">
        <f t="shared" si="92"/>
        <v>0</v>
      </c>
      <c r="CU151" s="31">
        <f>IF(VLOOKUP(A151,'BD OFICIAL'!$A$1:$AL$1056,31,0)="SI",IF(AT151&gt;0,0,1),IF(AT151=0,0,1))</f>
        <v>0</v>
      </c>
      <c r="CV151" s="31">
        <f t="shared" si="93"/>
        <v>0</v>
      </c>
      <c r="CW151" s="31">
        <f t="shared" si="72"/>
        <v>0</v>
      </c>
      <c r="CX151" s="85" t="str">
        <f t="shared" si="73"/>
        <v>SI</v>
      </c>
      <c r="CY151" s="31">
        <f t="shared" si="74"/>
        <v>0</v>
      </c>
      <c r="CZ151" s="85" t="str">
        <f>IF(ISERROR(VLOOKUP(AI151,EXPERIENCIA!$A$1:$C$2100,1,0)),"NO","SI")</f>
        <v>SI</v>
      </c>
      <c r="DA151" s="85">
        <f>IF(CX151="no","NO APLICA",IF(AX151=0,"ERROR NOTA",IF(AND(AX151&gt;1,CZ151="NO"),"ERROR NOTA",IF(AND(CZ151="NO",AX151=1),0,IF(VLOOKUP(AI151,EXPERIENCIA!$A$1:$C$2100,3,0)=AX151,0,"ERROR NOTA")))))</f>
        <v>0</v>
      </c>
      <c r="DB151" s="85" t="str">
        <f>IF(ISERROR(VLOOKUP(AI151,COMPORTAMIENTO!$A$1:$C$2100,1,0)),"NO","SI")</f>
        <v>SI</v>
      </c>
      <c r="DC151" s="85">
        <f>IF(CX151="NO","NO APLICA",IF(AY151=0,"ERROR NOTA",IF(AND(DB151="NO",AY151=7),0,IF(VLOOKUP(AI151,COMPORTAMIENTO!$A$2:$H$2100,8,0)=AY151,0,"ERROR NOTA"))))</f>
        <v>0</v>
      </c>
      <c r="DD151" s="104">
        <f t="shared" si="75"/>
        <v>0.30000000000000004</v>
      </c>
      <c r="DE151" s="104">
        <f t="shared" si="76"/>
        <v>0.70000000000000007</v>
      </c>
      <c r="DF151" s="85" t="str">
        <f t="shared" si="94"/>
        <v>SI</v>
      </c>
      <c r="DG151" s="85">
        <f t="shared" si="77"/>
        <v>0</v>
      </c>
      <c r="DH151" s="85">
        <f t="shared" si="78"/>
        <v>0</v>
      </c>
      <c r="DI151" s="85">
        <f t="shared" si="79"/>
        <v>0</v>
      </c>
      <c r="DJ151" s="12">
        <f t="shared" si="80"/>
        <v>7.0000000000000009</v>
      </c>
      <c r="DK151" s="7">
        <f t="shared" si="81"/>
        <v>7.0000000000000009</v>
      </c>
      <c r="DL151" s="12">
        <f t="shared" si="95"/>
        <v>6373</v>
      </c>
      <c r="DM151" s="12">
        <f>VLOOKUP(A151,'5 TD'!$A:$B,2,0)</f>
        <v>6373</v>
      </c>
      <c r="DN151" s="7">
        <f t="shared" si="96"/>
        <v>7</v>
      </c>
      <c r="DO151" s="85" t="str">
        <f t="shared" si="82"/>
        <v>APROBADO</v>
      </c>
      <c r="DP151" s="85" t="str">
        <f t="shared" si="83"/>
        <v>APROBADO</v>
      </c>
      <c r="DQ151" s="7">
        <f t="shared" si="84"/>
        <v>6.6</v>
      </c>
      <c r="DR151" s="85" t="str">
        <f t="shared" si="97"/>
        <v>APROBADO</v>
      </c>
      <c r="DS151" s="2" t="str">
        <f>+('3 Planilla Preadjudicación OTIC'!BN151)</f>
        <v>NO</v>
      </c>
      <c r="DT151" s="2">
        <f>IF(DR151="APROBADO",VLOOKUP(A151,'5 TD'!$D$3:$E$270,2,0),"NO APLICA")</f>
        <v>7</v>
      </c>
      <c r="DU151" s="2" t="str">
        <f t="shared" si="98"/>
        <v>NO</v>
      </c>
      <c r="DV151" s="2" t="str">
        <f>IF(DU151="SI",VLOOKUP(A151,'5 TD'!$G$3:$H$270,2,0),"NO APLICA ")</f>
        <v xml:space="preserve">NO APLICA </v>
      </c>
      <c r="DW151" s="2" t="str">
        <f t="shared" si="99"/>
        <v>NO</v>
      </c>
      <c r="DX151" s="2" t="str">
        <f>IF(DW151="SI",VLOOKUP(A151,'5 TD'!$J$4:$K$472,2,0),"NO APLICA")</f>
        <v>NO APLICA</v>
      </c>
      <c r="DY151" s="2" t="str">
        <f t="shared" si="100"/>
        <v>NO APLICA</v>
      </c>
      <c r="DZ151" s="7" t="str">
        <f>IF(DY151="SI",VLOOKUP(A151,'5 TD'!$M$4:$N$350,2,0),"NO APLICA")</f>
        <v>NO APLICA</v>
      </c>
      <c r="EA151" s="2" t="str">
        <f t="shared" si="101"/>
        <v>NO APLICA</v>
      </c>
      <c r="EB151" s="12" t="str">
        <f t="shared" si="102"/>
        <v/>
      </c>
      <c r="EC151" s="12" t="str">
        <f>IF(EA151="SI",VLOOKUP(A151,'5 TD'!$V$4:$W$479,2,0),"NO APLICA")</f>
        <v>NO APLICA</v>
      </c>
      <c r="ED151" s="2" t="str">
        <f t="shared" si="85"/>
        <v>NO</v>
      </c>
      <c r="EE151" s="79" t="str">
        <f>IF(ED151="SI",VLOOKUP(AI151,COMPORTAMIENTO!$A$1:$H$2100,7,0),"NO APLICA")</f>
        <v>NO APLICA</v>
      </c>
      <c r="EF151" s="12" t="str">
        <f>IF(ED151="SI",VLOOKUP(A151,'5 TD'!$P$2:$Q$479,2,0),"NO APLICA")</f>
        <v>NO APLICA</v>
      </c>
      <c r="EG151" s="2" t="str">
        <f t="shared" si="86"/>
        <v>NO</v>
      </c>
      <c r="EH151" s="2">
        <f>IF(CZ151="no",0,VLOOKUP(AI151,EXPERIENCIA!$A$1:$C$2100,2,0))</f>
        <v>23</v>
      </c>
      <c r="EI151" s="2">
        <f>IF(CZ151="si",VLOOKUP(A151,'5 TD'!$S$3:$T$2103,2,0),0)</f>
        <v>125</v>
      </c>
      <c r="EJ151" s="2" t="str">
        <f t="shared" si="87"/>
        <v>NO</v>
      </c>
      <c r="EK151" s="2">
        <f>+('3 Planilla Preadjudicación OTIC'!BU151)</f>
        <v>0</v>
      </c>
      <c r="EL151" s="4"/>
      <c r="EM151" s="3"/>
      <c r="EN151" s="3"/>
      <c r="EQ151" s="86"/>
    </row>
    <row r="152" spans="1:147" ht="15" customHeight="1" x14ac:dyDescent="0.3">
      <c r="A152" s="2">
        <f>+('3 Planilla Preadjudicación OTIC'!A152)</f>
        <v>14506</v>
      </c>
      <c r="B152" s="2" t="str">
        <f>+('3 Planilla Preadjudicación OTIC'!B152)</f>
        <v>65181652-1</v>
      </c>
      <c r="C152" s="4">
        <f>+('3 Planilla Preadjudicación OTIC'!E152)</f>
        <v>2025</v>
      </c>
      <c r="D152" s="4" t="str">
        <f>+('3 Planilla Preadjudicación OTIC'!F152)</f>
        <v>MANDATO</v>
      </c>
      <c r="E152" s="4" t="str">
        <f>+('3 Planilla Preadjudicación OTIC'!G152)</f>
        <v>91337000-7</v>
      </c>
      <c r="F152" s="4" t="str">
        <f>+('3 Planilla Preadjudicación OTIC'!H152)</f>
        <v>CEMENTO POLPAICO S.A.</v>
      </c>
      <c r="G152" s="4"/>
      <c r="H152" s="4"/>
      <c r="I152" s="4" t="str">
        <f>+('3 Planilla Preadjudicación OTIC'!I152)</f>
        <v>HABILIDADES DIGITALES PARA EL TRABAJO</v>
      </c>
      <c r="J152" s="4" t="str">
        <f>+('3 Planilla Preadjudicación OTIC'!J152)</f>
        <v>PF1182</v>
      </c>
      <c r="K152" s="4" t="str">
        <f>+('3 Planilla Preadjudicación OTIC'!K152)</f>
        <v/>
      </c>
      <c r="L152" s="4" t="str">
        <f>+('3 Planilla Preadjudicación OTIC'!L152)</f>
        <v/>
      </c>
      <c r="M152" s="2">
        <f>+('3 Planilla Preadjudicación OTIC'!M152)</f>
        <v>2</v>
      </c>
      <c r="N152" s="4" t="str">
        <f>+('3 Planilla Preadjudicación OTIC'!N152)</f>
        <v>ANTOFAGASTA</v>
      </c>
      <c r="O152" s="4" t="str">
        <f>+('3 Planilla Preadjudicación OTIC'!O152)</f>
        <v>MEJILLONES</v>
      </c>
      <c r="P152" s="4" t="str">
        <f>+('3 Planilla Preadjudicación OTIC'!P152)</f>
        <v>PERSONAS DESOCUPADAS (CESANTES Y PERSONAS QUE BUSCAN TRABAJO POR PRIMERA VEZ).</v>
      </c>
      <c r="Q152" s="4" t="str">
        <f>+('3 Planilla Preadjudicación OTIC'!Q152)</f>
        <v>PRESENCIAL</v>
      </c>
      <c r="R152" s="4" t="str">
        <f>+('3 Planilla Preadjudicación OTIC'!R152)</f>
        <v>INDEPENDIENTE</v>
      </c>
      <c r="S152" s="4">
        <f>+('3 Planilla Preadjudicación OTIC'!S152)</f>
        <v>11</v>
      </c>
      <c r="T152" s="2">
        <f>+('3 Planilla Preadjudicación OTIC'!T152)</f>
        <v>10</v>
      </c>
      <c r="U152" s="2">
        <f>+('3 Planilla Preadjudicación OTIC'!U152)</f>
        <v>55</v>
      </c>
      <c r="V152" s="2">
        <f>+('3 Planilla Preadjudicación OTIC'!V152)</f>
        <v>0</v>
      </c>
      <c r="W152" s="2">
        <f>+('3 Planilla Preadjudicación OTIC'!W152)</f>
        <v>55</v>
      </c>
      <c r="X152" s="2">
        <f>+('3 Planilla Preadjudicación OTIC'!X152)</f>
        <v>5</v>
      </c>
      <c r="Y152" s="2" t="str">
        <f>+('3 Planilla Preadjudicación OTIC'!Y152)</f>
        <v>SI</v>
      </c>
      <c r="Z152" s="2" t="str">
        <f>+('3 Planilla Preadjudicación OTIC'!Z152)</f>
        <v>NO</v>
      </c>
      <c r="AA152" s="2" t="str">
        <f>+('3 Planilla Preadjudicación OTIC'!AA152)</f>
        <v>NO</v>
      </c>
      <c r="AB152" s="4" t="str">
        <f>+('3 Planilla Preadjudicación OTIC'!AB152)</f>
        <v>SE AJUSTA A PLAN FORMATIVO</v>
      </c>
      <c r="AC152" s="4" t="str">
        <f>+('3 Planilla Preadjudicación OTIC'!AC152)</f>
        <v>HOMBRES Y MUJERES MAYORES DE 18 AÑOS, CESANTES O QUE BUSCA TRABAJO POR PRIMERA VEZ, PREFERENTEMENTE CON EDUCACIÓN BÁSICA COMPLETA, HABITANTES DE LA COMUNA DE MEJILLONES</v>
      </c>
      <c r="AD152" s="2" t="str">
        <f>+('3 Planilla Preadjudicación OTIC'!AD152)</f>
        <v>NO</v>
      </c>
      <c r="AE152" s="4">
        <f>+('3 Planilla Preadjudicación OTIC'!AE152)</f>
        <v>0</v>
      </c>
      <c r="AF152" s="2" t="str">
        <f>+('3 Planilla Preadjudicación OTIC'!AF152)</f>
        <v>CERRADA</v>
      </c>
      <c r="AG152" s="2">
        <f>+('3 Planilla Preadjudicación OTIC'!AG152)</f>
        <v>11</v>
      </c>
      <c r="AH152" s="2">
        <f>+('3 Planilla Preadjudicación OTIC'!AH152)</f>
        <v>1</v>
      </c>
      <c r="AI152" s="135" t="str">
        <f>+('3 Planilla Preadjudicación OTIC'!AI152)</f>
        <v>76302818-6</v>
      </c>
      <c r="AJ152" s="4" t="str">
        <f>+('3 Planilla Preadjudicación OTIC'!AJ152)</f>
        <v>cade capacitacion y desarrollo empresarial e.i.r.l</v>
      </c>
      <c r="AK152" s="2">
        <f>+('3 Planilla Preadjudicación OTIC'!AK152)</f>
        <v>55</v>
      </c>
      <c r="AL152" s="2">
        <f>+('3 Planilla Preadjudicación OTIC'!AL152)</f>
        <v>11</v>
      </c>
      <c r="AM152" s="12">
        <f>+('3 Planilla Preadjudicación OTIC'!AM152)</f>
        <v>4900</v>
      </c>
      <c r="AN152" s="12">
        <f>+('3 Planilla Preadjudicación OTIC'!AN152)</f>
        <v>0</v>
      </c>
      <c r="AO152" s="12">
        <f>+('3 Planilla Preadjudicación OTIC'!AO152)</f>
        <v>0</v>
      </c>
      <c r="AP152" s="12">
        <f>+('3 Planilla Preadjudicación OTIC'!AP152)</f>
        <v>2695000</v>
      </c>
      <c r="AQ152" s="12">
        <f>+('3 Planilla Preadjudicación OTIC'!AQ152)</f>
        <v>440000</v>
      </c>
      <c r="AR152" s="12">
        <f>+('3 Planilla Preadjudicación OTIC'!AR152)</f>
        <v>0</v>
      </c>
      <c r="AS152" s="12">
        <f>+('3 Planilla Preadjudicación OTIC'!AS152)</f>
        <v>0</v>
      </c>
      <c r="AT152" s="12">
        <f>+('3 Planilla Preadjudicación OTIC'!AT152)</f>
        <v>0</v>
      </c>
      <c r="AU152" s="12">
        <f>+('3 Planilla Preadjudicación OTIC'!AU152)</f>
        <v>3135000</v>
      </c>
      <c r="AV152" s="2" t="str">
        <f>+('3 Planilla Preadjudicación OTIC'!AV152)</f>
        <v>SI</v>
      </c>
      <c r="AW152" s="4">
        <f>+('3 Planilla Preadjudicación OTIC'!AW152)</f>
        <v>0</v>
      </c>
      <c r="AX152" s="2">
        <f>+('3 Planilla Preadjudicación OTIC'!AX152)</f>
        <v>3</v>
      </c>
      <c r="AY152" s="2">
        <f>+('3 Planilla Preadjudicación OTIC'!AY152)</f>
        <v>7</v>
      </c>
      <c r="AZ152" s="2">
        <f>+('3 Planilla Preadjudicación OTIC'!AZ152)</f>
        <v>0</v>
      </c>
      <c r="BA152" s="2">
        <f>+('3 Planilla Preadjudicación OTIC'!BA152)</f>
        <v>0</v>
      </c>
      <c r="BB152" s="2">
        <f>+('3 Planilla Preadjudicación OTIC'!BB152)</f>
        <v>0</v>
      </c>
      <c r="BC152" s="2">
        <f>+('3 Planilla Preadjudicación OTIC'!BC152)</f>
        <v>0</v>
      </c>
      <c r="BD152" s="2">
        <f>+('3 Planilla Preadjudicación OTIC'!BD152)</f>
        <v>0</v>
      </c>
      <c r="BE152" s="2">
        <f>+('3 Planilla Preadjudicación OTIC'!BE152)</f>
        <v>0</v>
      </c>
      <c r="BF152" s="2">
        <f>+('3 Planilla Preadjudicación OTIC'!BF152)</f>
        <v>0</v>
      </c>
      <c r="BG152" s="2">
        <f>+('3 Planilla Preadjudicación OTIC'!BG152)</f>
        <v>7</v>
      </c>
      <c r="BH152" s="2">
        <f>+('3 Planilla Preadjudicación OTIC'!BH152)</f>
        <v>7</v>
      </c>
      <c r="BI152" s="2">
        <f>+('3 Planilla Preadjudicación OTIC'!BI152)</f>
        <v>7</v>
      </c>
      <c r="BJ152" s="2">
        <f>+('3 Planilla Preadjudicación OTIC'!BJ152)</f>
        <v>7</v>
      </c>
      <c r="BK152" s="2">
        <f>+('3 Planilla Preadjudicación OTIC'!BK152)</f>
        <v>7</v>
      </c>
      <c r="BL152" s="2">
        <f>+('3 Planilla Preadjudicación OTIC'!BL152)</f>
        <v>6.8</v>
      </c>
      <c r="BM152" s="104">
        <f>ROUND(('3 Planilla Preadjudicación OTIC'!BM152),1)</f>
        <v>6.6</v>
      </c>
      <c r="BN152" s="4" t="str">
        <f>+('3 Planilla Preadjudicación OTIC'!BN152)</f>
        <v>SI</v>
      </c>
      <c r="BO152" s="4" t="str">
        <f>+('3 Planilla Preadjudicación OTIC'!BO152)</f>
        <v>ALEJANDRA HUANCHICAY</v>
      </c>
      <c r="BP152" s="4" t="str">
        <f>+('3 Planilla Preadjudicación OTIC'!BP152)</f>
        <v>becaslaborales@cade.cl</v>
      </c>
      <c r="BQ152" s="4">
        <f>+('3 Planilla Preadjudicación OTIC'!BQ152)</f>
        <v>973778527</v>
      </c>
      <c r="BR152" s="4" t="str">
        <f>+('3 Planilla Preadjudicación OTIC'!BR152)</f>
        <v>Junta de vecinos Nº8 Casimiro Olivos 1055, Mejillones</v>
      </c>
      <c r="BS152" s="4" t="str">
        <f>+('3 Planilla Preadjudicación OTIC'!BS152)</f>
        <v>Desarrollar competencias digitales esenciales para desempeñarse eficazmente en entornos laborales modernos y conectados.</v>
      </c>
      <c r="BT152" s="4" t="str">
        <f>+('3 Planilla Preadjudicación OTIC'!BT152)</f>
        <v>El curso entrega conocimientos sobre el uso de herramientas informáticas básicas, navegación segura en internet, gestión de documentos digitales y comunicación en plataformas colaborativas. Está orientado a personas que buscan mejorar su empleabilidad y adaptarse a los desafíos del mundo laboral digital.</v>
      </c>
      <c r="BU152" s="85">
        <f>IF(VLOOKUP(A152,'BD OFICIAL'!$A$1:$AL$2098,7,0)=D152,0,1)</f>
        <v>0</v>
      </c>
      <c r="BV152" s="85">
        <f>IF(VLOOKUP(A152,'BD OFICIAL'!$A$1:$AL$2098,11,0)=J152,0,1)</f>
        <v>0</v>
      </c>
      <c r="BW152" s="85">
        <f>IF(VLOOKUP(A152,'BD OFICIAL'!$A$1:$AL$2098,13,0)=L152,0,1)</f>
        <v>0</v>
      </c>
      <c r="BX152" s="2">
        <f>IF(VLOOKUP(A152,'BD OFICIAL'!$A$1:$AL$2098,16,0)=O152,0,1)</f>
        <v>0</v>
      </c>
      <c r="BY152" s="2">
        <f>IF(VLOOKUP(A152,'BD OFICIAL'!$A$1:$AL$2098,17,0)=P152,0,1)</f>
        <v>0</v>
      </c>
      <c r="BZ152" s="2">
        <f>IF(VLOOKUP(A152,'BD OFICIAL'!$A$1:$AL$2098,19,0)=R152,0,1)</f>
        <v>0</v>
      </c>
      <c r="CA152" s="2">
        <f>IF(VLOOKUP(A152,'BD OFICIAL'!$A$1:$AL$2098,21,0)=T152,0,1)</f>
        <v>0</v>
      </c>
      <c r="CB152" s="2">
        <f>IF(VLOOKUP(A152,'BD OFICIAL'!$A$1:$AL$2098,24,0)=AK152,0,1)</f>
        <v>0</v>
      </c>
      <c r="CC152" s="2">
        <f>IF(VLOOKUP(A152,'BD OFICIAL'!$A$1:$AL$2098,25,0)=X152,0,1)</f>
        <v>0</v>
      </c>
      <c r="CD152" s="2">
        <f>IF(VLOOKUP(A152,'BD OFICIAL'!$A$1:$AL$2098,26,0)=Y152,0,1)</f>
        <v>0</v>
      </c>
      <c r="CE152" s="2">
        <f>IF(VLOOKUP(A152,'BD OFICIAL'!$A$1:$AL$2098,27,0)=Z152,0,1)</f>
        <v>0</v>
      </c>
      <c r="CF152" s="2">
        <f>IF(VLOOKUP(A152,'BD OFICIAL'!$A$1:$AL$2098,28,0)=AA152,0,1)</f>
        <v>0</v>
      </c>
      <c r="CG152" s="2">
        <f>IF(VLOOKUP(A152,'BD OFICIAL'!$A$1:$AL$2098,33,0)=AF152,0,1)</f>
        <v>0</v>
      </c>
      <c r="CH152" s="2">
        <f>IF(VLOOKUP(A152,'BD OFICIAL'!$A$1:$AL$2098,35,0)=AH152,0,1)</f>
        <v>0</v>
      </c>
      <c r="CI152" s="85">
        <f>IF(VLOOKUP(A152,'BD OFICIAL'!$A$1:$AL$2098,34,0)=AL152,0,1)</f>
        <v>0</v>
      </c>
      <c r="CJ152" s="12">
        <f>VLOOKUP(A152,'BD OFICIAL'!$A$1:$AM$2098,36,0)*AM152-AP152</f>
        <v>0</v>
      </c>
      <c r="CK152" s="85" t="str">
        <f t="shared" si="88"/>
        <v>SSH</v>
      </c>
      <c r="CL152" s="85" t="str">
        <f t="shared" si="89"/>
        <v>SI</v>
      </c>
      <c r="CM152" s="85" t="str">
        <f t="shared" si="69"/>
        <v>NO</v>
      </c>
      <c r="CN152" s="31">
        <f t="shared" si="70"/>
        <v>0</v>
      </c>
      <c r="CO152" s="31">
        <f t="shared" si="90"/>
        <v>0</v>
      </c>
      <c r="CP152" s="31">
        <f t="shared" si="71"/>
        <v>0</v>
      </c>
      <c r="CQ152" s="31">
        <f>IF(Y152="NO",0,IF(Y152="SI",IF(VLOOKUP(A152,'BD OFICIAL'!$A:$AO,40,0)=AQ152,0,1)))</f>
        <v>0</v>
      </c>
      <c r="CR152" s="31">
        <f>IF(Z152="NO",0,IF(Z152="SI",IF(VLOOKUP(B152,'BD OFICIAL'!$A:$AO,41,0)=AS152,0,1)))</f>
        <v>0</v>
      </c>
      <c r="CS152" s="31">
        <f t="shared" si="91"/>
        <v>0</v>
      </c>
      <c r="CT152" s="31">
        <f t="shared" si="92"/>
        <v>0</v>
      </c>
      <c r="CU152" s="31">
        <f>IF(VLOOKUP(A152,'BD OFICIAL'!$A$1:$AL$1056,31,0)="SI",IF(AT152&gt;0,0,1),IF(AT152=0,0,1))</f>
        <v>0</v>
      </c>
      <c r="CV152" s="31">
        <f t="shared" si="93"/>
        <v>0</v>
      </c>
      <c r="CW152" s="31">
        <f t="shared" si="72"/>
        <v>0</v>
      </c>
      <c r="CX152" s="85" t="str">
        <f t="shared" si="73"/>
        <v>SI</v>
      </c>
      <c r="CY152" s="31">
        <f t="shared" si="74"/>
        <v>0</v>
      </c>
      <c r="CZ152" s="85" t="str">
        <f>IF(ISERROR(VLOOKUP(AI152,EXPERIENCIA!$A$1:$C$2100,1,0)),"NO","SI")</f>
        <v>SI</v>
      </c>
      <c r="DA152" s="85">
        <f>IF(CX152="no","NO APLICA",IF(AX152=0,"ERROR NOTA",IF(AND(AX152&gt;1,CZ152="NO"),"ERROR NOTA",IF(AND(CZ152="NO",AX152=1),0,IF(VLOOKUP(AI152,EXPERIENCIA!$A$1:$C$2100,3,0)=AX152,0,"ERROR NOTA")))))</f>
        <v>0</v>
      </c>
      <c r="DB152" s="85" t="str">
        <f>IF(ISERROR(VLOOKUP(AI152,COMPORTAMIENTO!$A$1:$C$2100,1,0)),"NO","SI")</f>
        <v>SI</v>
      </c>
      <c r="DC152" s="85">
        <f>IF(CX152="NO","NO APLICA",IF(AY152=0,"ERROR NOTA",IF(AND(DB152="NO",AY152=7),0,IF(VLOOKUP(AI152,COMPORTAMIENTO!$A$2:$H$2100,8,0)=AY152,0,"ERROR NOTA"))))</f>
        <v>0</v>
      </c>
      <c r="DD152" s="104">
        <f t="shared" si="75"/>
        <v>0.30000000000000004</v>
      </c>
      <c r="DE152" s="104">
        <f t="shared" si="76"/>
        <v>0.70000000000000007</v>
      </c>
      <c r="DF152" s="85" t="str">
        <f t="shared" si="94"/>
        <v>SI</v>
      </c>
      <c r="DG152" s="85">
        <f t="shared" si="77"/>
        <v>0</v>
      </c>
      <c r="DH152" s="85">
        <f t="shared" si="78"/>
        <v>0</v>
      </c>
      <c r="DI152" s="85">
        <f t="shared" si="79"/>
        <v>0</v>
      </c>
      <c r="DJ152" s="12">
        <f t="shared" si="80"/>
        <v>7.0000000000000009</v>
      </c>
      <c r="DK152" s="7">
        <f t="shared" si="81"/>
        <v>7.0000000000000009</v>
      </c>
      <c r="DL152" s="12">
        <f t="shared" si="95"/>
        <v>4900</v>
      </c>
      <c r="DM152" s="12">
        <f>VLOOKUP(A152,'5 TD'!$A:$B,2,0)</f>
        <v>4785</v>
      </c>
      <c r="DN152" s="7">
        <f t="shared" si="96"/>
        <v>6.8</v>
      </c>
      <c r="DO152" s="85" t="str">
        <f t="shared" si="82"/>
        <v>APROBADO</v>
      </c>
      <c r="DP152" s="85" t="str">
        <f t="shared" si="83"/>
        <v>APROBADO</v>
      </c>
      <c r="DQ152" s="7">
        <f t="shared" si="84"/>
        <v>6.6</v>
      </c>
      <c r="DR152" s="85" t="str">
        <f t="shared" si="97"/>
        <v>APROBADO</v>
      </c>
      <c r="DS152" s="2" t="str">
        <f>+('3 Planilla Preadjudicación OTIC'!BN152)</f>
        <v>SI</v>
      </c>
      <c r="DT152" s="2">
        <f>IF(DR152="APROBADO",VLOOKUP(A152,'5 TD'!$D$3:$E$270,2,0),"NO APLICA")</f>
        <v>6.6</v>
      </c>
      <c r="DU152" s="2" t="str">
        <f t="shared" si="98"/>
        <v>SI</v>
      </c>
      <c r="DV152" s="2">
        <f>IF(DU152="SI",VLOOKUP(A152,'5 TD'!$G$3:$H$270,2,0),"NO APLICA ")</f>
        <v>7.0000000000000009</v>
      </c>
      <c r="DW152" s="2" t="str">
        <f t="shared" si="99"/>
        <v>SI</v>
      </c>
      <c r="DX152" s="2">
        <f>IF(DW152="SI",VLOOKUP(A152,'5 TD'!$J$4:$K$472,2,0),"NO APLICA")</f>
        <v>7</v>
      </c>
      <c r="DY152" s="2" t="str">
        <f t="shared" si="100"/>
        <v>SI</v>
      </c>
      <c r="DZ152" s="7">
        <f>IF(DY152="SI",VLOOKUP(A152,'5 TD'!$M$4:$N$350,2,0),"NO APLICA")</f>
        <v>3</v>
      </c>
      <c r="EA152" s="2" t="str">
        <f t="shared" si="101"/>
        <v>SI</v>
      </c>
      <c r="EB152" s="12">
        <f t="shared" si="102"/>
        <v>4900</v>
      </c>
      <c r="EC152" s="12">
        <f>IF(EA152="SI",VLOOKUP(A152,'5 TD'!$V$4:$W$479,2,0),"NO APLICA")</f>
        <v>4900</v>
      </c>
      <c r="ED152" s="2" t="str">
        <f t="shared" si="85"/>
        <v>SI</v>
      </c>
      <c r="EE152" s="79">
        <f>IF(ED152="SI",VLOOKUP(AI152,COMPORTAMIENTO!$A$1:$H$2100,7,0),"NO APLICA")</f>
        <v>0</v>
      </c>
      <c r="EF152" s="12">
        <f>IF(ED152="SI",VLOOKUP(A152,'5 TD'!$P$2:$Q$479,2,0),"NO APLICA")</f>
        <v>0</v>
      </c>
      <c r="EG152" s="2" t="str">
        <f t="shared" si="86"/>
        <v>SI</v>
      </c>
      <c r="EH152" s="2">
        <f>IF(CZ152="no",0,VLOOKUP(AI152,EXPERIENCIA!$A$1:$C$2100,2,0))</f>
        <v>23</v>
      </c>
      <c r="EI152" s="2">
        <f>IF(CZ152="si",VLOOKUP(A152,'5 TD'!$S$3:$T$2103,2,0),0)</f>
        <v>31</v>
      </c>
      <c r="EJ152" s="2" t="str">
        <f t="shared" si="87"/>
        <v>NO</v>
      </c>
      <c r="EK152" s="2">
        <f>+('3 Planilla Preadjudicación OTIC'!BU152)</f>
        <v>0</v>
      </c>
      <c r="EL152" s="4"/>
      <c r="EM152" s="3"/>
      <c r="EN152" s="3"/>
      <c r="EO152" s="86" t="s">
        <v>64</v>
      </c>
      <c r="EQ152" s="86"/>
    </row>
    <row r="153" spans="1:147" ht="15" customHeight="1" x14ac:dyDescent="0.3">
      <c r="A153" s="2">
        <f>+('3 Planilla Preadjudicación OTIC'!A153)</f>
        <v>14298</v>
      </c>
      <c r="B153" s="2" t="str">
        <f>+('3 Planilla Preadjudicación OTIC'!B153)</f>
        <v>65181652-1</v>
      </c>
      <c r="C153" s="4">
        <f>+('3 Planilla Preadjudicación OTIC'!E153)</f>
        <v>2025</v>
      </c>
      <c r="D153" s="4" t="str">
        <f>+('3 Planilla Preadjudicación OTIC'!F153)</f>
        <v>MANDATO</v>
      </c>
      <c r="E153" s="4" t="str">
        <f>+('3 Planilla Preadjudicación OTIC'!G153)</f>
        <v>65073010-0</v>
      </c>
      <c r="F153" s="4" t="str">
        <f>+('3 Planilla Preadjudicación OTIC'!H153)</f>
        <v>CORPORACIÓN DE EDUCACIÓN Y SALUD PARA EL SÍNDROME DE DOWN, EDUDOWN</v>
      </c>
      <c r="G153" s="4"/>
      <c r="H153" s="4"/>
      <c r="I153" s="4" t="str">
        <f>+('3 Planilla Preadjudicación OTIC'!I153)</f>
        <v>CAPACITACIÓN LABORAL PARA EL TRABAJO</v>
      </c>
      <c r="J153" s="4" t="str">
        <f>+('3 Planilla Preadjudicación OTIC'!J153)</f>
        <v>SIN PLAN FORMATIVO</v>
      </c>
      <c r="K153" s="4" t="str">
        <f>+('3 Planilla Preadjudicación OTIC'!K153)</f>
        <v>PLANIFICACIÓN DEL PROYECTO OCUPACIONAL</v>
      </c>
      <c r="L153" s="4" t="str">
        <f>+('3 Planilla Preadjudicación OTIC'!L153)</f>
        <v>PF0920</v>
      </c>
      <c r="M153" s="2">
        <f>+('3 Planilla Preadjudicación OTIC'!M153)</f>
        <v>13</v>
      </c>
      <c r="N153" s="4" t="str">
        <f>+('3 Planilla Preadjudicación OTIC'!N153)</f>
        <v>METROPOLITANA</v>
      </c>
      <c r="O153" s="4" t="str">
        <f>+('3 Planilla Preadjudicación OTIC'!O153)</f>
        <v>SAN BERNARDO</v>
      </c>
      <c r="P153" s="4" t="str">
        <f>+('3 Planilla Preadjudicación OTIC'!P153)</f>
        <v>PERSONAS DE 18 AÑOS O MÁS, EN SITUACIÓN DE DISCAPACIDAD.</v>
      </c>
      <c r="Q153" s="4" t="str">
        <f>+('3 Planilla Preadjudicación OTIC'!Q153)</f>
        <v>PRESENCIAL</v>
      </c>
      <c r="R153" s="4" t="str">
        <f>+('3 Planilla Preadjudicación OTIC'!R153)</f>
        <v>DEPENDIENTE</v>
      </c>
      <c r="S153" s="4">
        <f>+('3 Planilla Preadjudicación OTIC'!S153)</f>
        <v>48</v>
      </c>
      <c r="T153" s="2">
        <f>+('3 Planilla Preadjudicación OTIC'!T153)</f>
        <v>15</v>
      </c>
      <c r="U153" s="2">
        <f>+('3 Planilla Preadjudicación OTIC'!U153)</f>
        <v>0</v>
      </c>
      <c r="V153" s="2">
        <f>+('3 Planilla Preadjudicación OTIC'!V153)</f>
        <v>12</v>
      </c>
      <c r="W153" s="2">
        <f>+('3 Planilla Preadjudicación OTIC'!W153)</f>
        <v>192</v>
      </c>
      <c r="X153" s="2">
        <f>+('3 Planilla Preadjudicación OTIC'!X153)</f>
        <v>4</v>
      </c>
      <c r="Y153" s="2" t="str">
        <f>+('3 Planilla Preadjudicación OTIC'!Y153)</f>
        <v>SI</v>
      </c>
      <c r="Z153" s="2" t="str">
        <f>+('3 Planilla Preadjudicación OTIC'!Z153)</f>
        <v>NO</v>
      </c>
      <c r="AA153" s="2" t="str">
        <f>+('3 Planilla Preadjudicación OTIC'!AA153)</f>
        <v>NO</v>
      </c>
      <c r="AB153" s="4" t="str">
        <f>+('3 Planilla Preadjudicación OTIC'!AB153)</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153" s="4" t="str">
        <f>+('3 Planilla Preadjudicación OTIC'!AC153)</f>
        <v>PERSONAS EN SITUACIÓN DE DISCAPACIDAD, DE 18 AÑOS O MÁS, QUE SE ATIENDEN EN EDUDOWN, HOMBRES Y MUJERES, QUE TIENEN O NO EXPERIENCIA LABORAL, RESIDENTES DE LA REGIÓN METROPOLITANA Y QUE BUSCAN CON LA CAPACITACIÓN INSERTARSE AL MUNDO LABORAL.</v>
      </c>
      <c r="AD153" s="2" t="str">
        <f>+('3 Planilla Preadjudicación OTIC'!AD153)</f>
        <v>NO</v>
      </c>
      <c r="AE153" s="4">
        <f>+('3 Planilla Preadjudicación OTIC'!AE153)</f>
        <v>0</v>
      </c>
      <c r="AF153" s="2" t="str">
        <f>+('3 Planilla Preadjudicación OTIC'!AF153)</f>
        <v>CERRADA</v>
      </c>
      <c r="AG153" s="2">
        <f>+('3 Planilla Preadjudicación OTIC'!AG153)</f>
        <v>48</v>
      </c>
      <c r="AH153" s="2">
        <f>+('3 Planilla Preadjudicación OTIC'!AH153)</f>
        <v>1</v>
      </c>
      <c r="AI153" s="135" t="str">
        <f>+('3 Planilla Preadjudicación OTIC'!AI153)</f>
        <v>76302818-6</v>
      </c>
      <c r="AJ153" s="4" t="str">
        <f>+('3 Planilla Preadjudicación OTIC'!AJ153)</f>
        <v>cade capacitacion y desarrollo empresarial e.i.r.l</v>
      </c>
      <c r="AK153" s="2">
        <f>+('3 Planilla Preadjudicación OTIC'!AK153)</f>
        <v>192</v>
      </c>
      <c r="AL153" s="2">
        <f>+('3 Planilla Preadjudicación OTIC'!AL153)</f>
        <v>48</v>
      </c>
      <c r="AM153" s="12">
        <f>+('3 Planilla Preadjudicación OTIC'!AM153)</f>
        <v>4130</v>
      </c>
      <c r="AN153" s="12">
        <f>+('3 Planilla Preadjudicación OTIC'!AN153)</f>
        <v>0</v>
      </c>
      <c r="AO153" s="12">
        <f>+('3 Planilla Preadjudicación OTIC'!AO153)</f>
        <v>0</v>
      </c>
      <c r="AP153" s="12">
        <f>+('3 Planilla Preadjudicación OTIC'!AP153)</f>
        <v>11894400</v>
      </c>
      <c r="AQ153" s="12">
        <f>+('3 Planilla Preadjudicación OTIC'!AQ153)</f>
        <v>2880000</v>
      </c>
      <c r="AR153" s="12">
        <f>+('3 Planilla Preadjudicación OTIC'!AR153)</f>
        <v>0</v>
      </c>
      <c r="AS153" s="12">
        <f>+('3 Planilla Preadjudicación OTIC'!AS153)</f>
        <v>0</v>
      </c>
      <c r="AT153" s="12">
        <f>+('3 Planilla Preadjudicación OTIC'!AT153)</f>
        <v>0</v>
      </c>
      <c r="AU153" s="12">
        <f>+('3 Planilla Preadjudicación OTIC'!AU153)</f>
        <v>14774400</v>
      </c>
      <c r="AV153" s="2" t="str">
        <f>+('3 Planilla Preadjudicación OTIC'!AV153)</f>
        <v>SI</v>
      </c>
      <c r="AW153" s="4">
        <f>+('3 Planilla Preadjudicación OTIC'!AW153)</f>
        <v>0</v>
      </c>
      <c r="AX153" s="2">
        <f>+('3 Planilla Preadjudicación OTIC'!AX153)</f>
        <v>3</v>
      </c>
      <c r="AY153" s="2">
        <f>+('3 Planilla Preadjudicación OTIC'!AY153)</f>
        <v>7</v>
      </c>
      <c r="AZ153" s="2">
        <f>+('3 Planilla Preadjudicación OTIC'!AZ153)</f>
        <v>7</v>
      </c>
      <c r="BA153" s="2">
        <f>+('3 Planilla Preadjudicación OTIC'!BA153)</f>
        <v>7</v>
      </c>
      <c r="BB153" s="2">
        <f>+('3 Planilla Preadjudicación OTIC'!BB153)</f>
        <v>7</v>
      </c>
      <c r="BC153" s="2">
        <f>+('3 Planilla Preadjudicación OTIC'!BC153)</f>
        <v>7</v>
      </c>
      <c r="BD153" s="2">
        <f>+('3 Planilla Preadjudicación OTIC'!BD153)</f>
        <v>7</v>
      </c>
      <c r="BE153" s="2">
        <f>+('3 Planilla Preadjudicación OTIC'!BE153)</f>
        <v>7</v>
      </c>
      <c r="BF153" s="2">
        <f>+('3 Planilla Preadjudicación OTIC'!BF153)</f>
        <v>7</v>
      </c>
      <c r="BG153" s="2">
        <f>+('3 Planilla Preadjudicación OTIC'!BG153)</f>
        <v>7</v>
      </c>
      <c r="BH153" s="2">
        <f>+('3 Planilla Preadjudicación OTIC'!BH153)</f>
        <v>7</v>
      </c>
      <c r="BI153" s="2">
        <f>+('3 Planilla Preadjudicación OTIC'!BI153)</f>
        <v>6</v>
      </c>
      <c r="BJ153" s="2">
        <f>+('3 Planilla Preadjudicación OTIC'!BJ153)</f>
        <v>6.5</v>
      </c>
      <c r="BK153" s="2">
        <f>+('3 Planilla Preadjudicación OTIC'!BK153)</f>
        <v>6</v>
      </c>
      <c r="BL153" s="2">
        <f>+('3 Planilla Preadjudicación OTIC'!BL153)</f>
        <v>7</v>
      </c>
      <c r="BM153" s="104">
        <f>ROUND(('3 Planilla Preadjudicación OTIC'!BM153),1)</f>
        <v>6.5</v>
      </c>
      <c r="BN153" s="4" t="str">
        <f>+('3 Planilla Preadjudicación OTIC'!BN153)</f>
        <v>NO</v>
      </c>
      <c r="BO153" s="4">
        <f>+('3 Planilla Preadjudicación OTIC'!BO153)</f>
        <v>0</v>
      </c>
      <c r="BP153" s="4">
        <f>+('3 Planilla Preadjudicación OTIC'!BP153)</f>
        <v>0</v>
      </c>
      <c r="BQ153" s="4">
        <f>+('3 Planilla Preadjudicación OTIC'!BQ153)</f>
        <v>0</v>
      </c>
      <c r="BR153" s="4">
        <f>+('3 Planilla Preadjudicación OTIC'!BR153)</f>
        <v>0</v>
      </c>
      <c r="BS153" s="4">
        <f>+('3 Planilla Preadjudicación OTIC'!BS153)</f>
        <v>0</v>
      </c>
      <c r="BT153" s="4">
        <f>+('3 Planilla Preadjudicación OTIC'!BT153)</f>
        <v>0</v>
      </c>
      <c r="BU153" s="85">
        <f>IF(VLOOKUP(A153,'BD OFICIAL'!$A$1:$AL$2098,7,0)=D153,0,1)</f>
        <v>0</v>
      </c>
      <c r="BV153" s="85">
        <f>IF(VLOOKUP(A153,'BD OFICIAL'!$A$1:$AL$2098,11,0)=J153,0,1)</f>
        <v>0</v>
      </c>
      <c r="BW153" s="85">
        <f>IF(VLOOKUP(A153,'BD OFICIAL'!$A$1:$AL$2098,13,0)=L153,0,1)</f>
        <v>0</v>
      </c>
      <c r="BX153" s="2">
        <f>IF(VLOOKUP(A153,'BD OFICIAL'!$A$1:$AL$2098,16,0)=O153,0,1)</f>
        <v>0</v>
      </c>
      <c r="BY153" s="2">
        <f>IF(VLOOKUP(A153,'BD OFICIAL'!$A$1:$AL$2098,17,0)=P153,0,1)</f>
        <v>0</v>
      </c>
      <c r="BZ153" s="2">
        <f>IF(VLOOKUP(A153,'BD OFICIAL'!$A$1:$AL$2098,19,0)=R153,0,1)</f>
        <v>0</v>
      </c>
      <c r="CA153" s="2">
        <f>IF(VLOOKUP(A153,'BD OFICIAL'!$A$1:$AL$2098,21,0)=T153,0,1)</f>
        <v>0</v>
      </c>
      <c r="CB153" s="2">
        <f>IF(VLOOKUP(A153,'BD OFICIAL'!$A$1:$AL$2098,24,0)=AK153,0,1)</f>
        <v>0</v>
      </c>
      <c r="CC153" s="2">
        <f>IF(VLOOKUP(A153,'BD OFICIAL'!$A$1:$AL$2098,25,0)=X153,0,1)</f>
        <v>0</v>
      </c>
      <c r="CD153" s="2">
        <f>IF(VLOOKUP(A153,'BD OFICIAL'!$A$1:$AL$2098,26,0)=Y153,0,1)</f>
        <v>0</v>
      </c>
      <c r="CE153" s="2">
        <f>IF(VLOOKUP(A153,'BD OFICIAL'!$A$1:$AL$2098,27,0)=Z153,0,1)</f>
        <v>0</v>
      </c>
      <c r="CF153" s="2">
        <f>IF(VLOOKUP(A153,'BD OFICIAL'!$A$1:$AL$2098,28,0)=AA153,0,1)</f>
        <v>0</v>
      </c>
      <c r="CG153" s="2">
        <f>IF(VLOOKUP(A153,'BD OFICIAL'!$A$1:$AL$2098,33,0)=AF153,0,1)</f>
        <v>0</v>
      </c>
      <c r="CH153" s="2">
        <f>IF(VLOOKUP(A153,'BD OFICIAL'!$A$1:$AL$2098,35,0)=AH153,0,1)</f>
        <v>0</v>
      </c>
      <c r="CI153" s="85">
        <f>IF(VLOOKUP(A153,'BD OFICIAL'!$A$1:$AL$2098,34,0)=AL153,0,1)</f>
        <v>0</v>
      </c>
      <c r="CJ153" s="12">
        <f>VLOOKUP(A153,'BD OFICIAL'!$A$1:$AM$2098,36,0)*AM153-AP153</f>
        <v>0</v>
      </c>
      <c r="CK153" s="85" t="str">
        <f t="shared" si="88"/>
        <v>SSH</v>
      </c>
      <c r="CL153" s="85" t="str">
        <f t="shared" si="89"/>
        <v>NO</v>
      </c>
      <c r="CM153" s="85" t="str">
        <f t="shared" si="69"/>
        <v>SI</v>
      </c>
      <c r="CN153" s="31">
        <f t="shared" si="70"/>
        <v>0</v>
      </c>
      <c r="CO153" s="31">
        <f t="shared" si="90"/>
        <v>0</v>
      </c>
      <c r="CP153" s="31">
        <f t="shared" si="71"/>
        <v>0</v>
      </c>
      <c r="CQ153" s="31">
        <f>IF(Y153="NO",0,IF(Y153="SI",IF(VLOOKUP(A153,'BD OFICIAL'!$A:$AO,40,0)=AQ153,0,1)))</f>
        <v>0</v>
      </c>
      <c r="CR153" s="31">
        <f>IF(Z153="NO",0,IF(Z153="SI",IF(VLOOKUP(B153,'BD OFICIAL'!$A:$AO,41,0)=AS153,0,1)))</f>
        <v>0</v>
      </c>
      <c r="CS153" s="31">
        <f t="shared" si="91"/>
        <v>0</v>
      </c>
      <c r="CT153" s="31">
        <f t="shared" si="92"/>
        <v>0</v>
      </c>
      <c r="CU153" s="31">
        <f>IF(VLOOKUP(A153,'BD OFICIAL'!$A$1:$AL$1056,31,0)="SI",IF(AT153&gt;0,0,1),IF(AT153=0,0,1))</f>
        <v>0</v>
      </c>
      <c r="CV153" s="31">
        <f t="shared" si="93"/>
        <v>0</v>
      </c>
      <c r="CW153" s="31">
        <f t="shared" si="72"/>
        <v>0</v>
      </c>
      <c r="CX153" s="85" t="str">
        <f t="shared" si="73"/>
        <v>SI</v>
      </c>
      <c r="CY153" s="31">
        <f t="shared" si="74"/>
        <v>0</v>
      </c>
      <c r="CZ153" s="85" t="str">
        <f>IF(ISERROR(VLOOKUP(AI153,EXPERIENCIA!$A$1:$C$2100,1,0)),"NO","SI")</f>
        <v>SI</v>
      </c>
      <c r="DA153" s="85">
        <f>IF(CX153="no","NO APLICA",IF(AX153=0,"ERROR NOTA",IF(AND(AX153&gt;1,CZ153="NO"),"ERROR NOTA",IF(AND(CZ153="NO",AX153=1),0,IF(VLOOKUP(AI153,EXPERIENCIA!$A$1:$C$2100,3,0)=AX153,0,"ERROR NOTA")))))</f>
        <v>0</v>
      </c>
      <c r="DB153" s="85" t="str">
        <f>IF(ISERROR(VLOOKUP(AI153,COMPORTAMIENTO!$A$1:$C$2100,1,0)),"NO","SI")</f>
        <v>SI</v>
      </c>
      <c r="DC153" s="85">
        <f>IF(CX153="NO","NO APLICA",IF(AY153=0,"ERROR NOTA",IF(AND(DB153="NO",AY153=7),0,IF(VLOOKUP(AI153,COMPORTAMIENTO!$A$2:$H$2100,8,0)=AY153,0,"ERROR NOTA"))))</f>
        <v>0</v>
      </c>
      <c r="DD153" s="104">
        <f t="shared" si="75"/>
        <v>0.30000000000000004</v>
      </c>
      <c r="DE153" s="104">
        <f t="shared" si="76"/>
        <v>0.70000000000000007</v>
      </c>
      <c r="DF153" s="85" t="str">
        <f t="shared" si="94"/>
        <v>NO</v>
      </c>
      <c r="DG153" s="85">
        <f t="shared" si="77"/>
        <v>7</v>
      </c>
      <c r="DH153" s="85">
        <f t="shared" si="78"/>
        <v>7</v>
      </c>
      <c r="DI153" s="85">
        <f t="shared" si="79"/>
        <v>7</v>
      </c>
      <c r="DJ153" s="12">
        <f t="shared" si="80"/>
        <v>6.65</v>
      </c>
      <c r="DK153" s="7">
        <f t="shared" si="81"/>
        <v>6.807500000000001</v>
      </c>
      <c r="DL153" s="12">
        <f t="shared" si="95"/>
        <v>4130</v>
      </c>
      <c r="DM153" s="12">
        <f>VLOOKUP(A153,'5 TD'!$A:$B,2,0)</f>
        <v>4130</v>
      </c>
      <c r="DN153" s="7">
        <f t="shared" si="96"/>
        <v>7</v>
      </c>
      <c r="DO153" s="85" t="str">
        <f t="shared" si="82"/>
        <v>APROBADO</v>
      </c>
      <c r="DP153" s="85" t="str">
        <f t="shared" si="83"/>
        <v>APROBADO</v>
      </c>
      <c r="DQ153" s="7">
        <f t="shared" si="84"/>
        <v>6.5</v>
      </c>
      <c r="DR153" s="85" t="str">
        <f t="shared" si="97"/>
        <v>APROBADO</v>
      </c>
      <c r="DS153" s="2" t="str">
        <f>+('3 Planilla Preadjudicación OTIC'!BN153)</f>
        <v>NO</v>
      </c>
      <c r="DT153" s="2">
        <f>IF(DR153="APROBADO",VLOOKUP(A153,'5 TD'!$D$3:$E$270,2,0),"NO APLICA")</f>
        <v>6.8</v>
      </c>
      <c r="DU153" s="2" t="str">
        <f t="shared" si="98"/>
        <v>NO</v>
      </c>
      <c r="DV153" s="2" t="str">
        <f>IF(DU153="SI",VLOOKUP(A153,'5 TD'!$G$3:$H$270,2,0),"NO APLICA ")</f>
        <v xml:space="preserve">NO APLICA </v>
      </c>
      <c r="DW153" s="2" t="str">
        <f t="shared" si="99"/>
        <v>NO</v>
      </c>
      <c r="DX153" s="2" t="str">
        <f>IF(DW153="SI",VLOOKUP(A153,'5 TD'!$J$4:$K$472,2,0),"NO APLICA")</f>
        <v>NO APLICA</v>
      </c>
      <c r="DY153" s="2" t="str">
        <f t="shared" si="100"/>
        <v>NO APLICA</v>
      </c>
      <c r="DZ153" s="7" t="str">
        <f>IF(DY153="SI",VLOOKUP(A153,'5 TD'!$M$4:$N$350,2,0),"NO APLICA")</f>
        <v>NO APLICA</v>
      </c>
      <c r="EA153" s="2" t="str">
        <f t="shared" si="101"/>
        <v>NO APLICA</v>
      </c>
      <c r="EB153" s="12" t="str">
        <f t="shared" si="102"/>
        <v/>
      </c>
      <c r="EC153" s="12" t="str">
        <f>IF(EA153="SI",VLOOKUP(A153,'5 TD'!$V$4:$W$479,2,0),"NO APLICA")</f>
        <v>NO APLICA</v>
      </c>
      <c r="ED153" s="2" t="str">
        <f t="shared" si="85"/>
        <v>NO</v>
      </c>
      <c r="EE153" s="79" t="str">
        <f>IF(ED153="SI",VLOOKUP(AI153,COMPORTAMIENTO!$A$1:$H$2100,7,0),"NO APLICA")</f>
        <v>NO APLICA</v>
      </c>
      <c r="EF153" s="12" t="str">
        <f>IF(ED153="SI",VLOOKUP(A153,'5 TD'!$P$2:$Q$479,2,0),"NO APLICA")</f>
        <v>NO APLICA</v>
      </c>
      <c r="EG153" s="2" t="str">
        <f t="shared" si="86"/>
        <v>NO</v>
      </c>
      <c r="EH153" s="2">
        <f>IF(CZ153="no",0,VLOOKUP(AI153,EXPERIENCIA!$A$1:$C$2100,2,0))</f>
        <v>23</v>
      </c>
      <c r="EI153" s="2">
        <f>IF(CZ153="si",VLOOKUP(A153,'5 TD'!$S$3:$T$2103,2,0),0)</f>
        <v>52</v>
      </c>
      <c r="EJ153" s="2" t="str">
        <f t="shared" si="87"/>
        <v>NO</v>
      </c>
      <c r="EK153" s="2">
        <f>+('3 Planilla Preadjudicación OTIC'!BU153)</f>
        <v>0</v>
      </c>
      <c r="EL153" s="4"/>
      <c r="EM153" s="3"/>
      <c r="EN153" s="3"/>
      <c r="EQ153" s="86"/>
    </row>
    <row r="154" spans="1:147" ht="15" customHeight="1" x14ac:dyDescent="0.3">
      <c r="A154" s="2">
        <f>+('3 Planilla Preadjudicación OTIC'!A154)</f>
        <v>14446</v>
      </c>
      <c r="B154" s="2" t="str">
        <f>+('3 Planilla Preadjudicación OTIC'!B154)</f>
        <v>65181652-1</v>
      </c>
      <c r="C154" s="4">
        <f>+('3 Planilla Preadjudicación OTIC'!E154)</f>
        <v>2025</v>
      </c>
      <c r="D154" s="4" t="str">
        <f>+('3 Planilla Preadjudicación OTIC'!F154)</f>
        <v>MANDATO</v>
      </c>
      <c r="E154" s="4" t="str">
        <f>+('3 Planilla Preadjudicación OTIC'!G154)</f>
        <v>96505760-9</v>
      </c>
      <c r="F154" s="4" t="str">
        <f>+('3 Planilla Preadjudicación OTIC'!H154)</f>
        <v>COLBÚN</v>
      </c>
      <c r="G154" s="4"/>
      <c r="H154" s="4"/>
      <c r="I154" s="4" t="str">
        <f>+('3 Planilla Preadjudicación OTIC'!I154)</f>
        <v>ACTIVIDADES DE CUIDADOS INTEGRADOS Y SOCIOSANITARIOS PARA PERSONAS MAYORES CON DEPENDENCIA LEVE A MODERADA</v>
      </c>
      <c r="J154" s="4" t="str">
        <f>+('3 Planilla Preadjudicación OTIC'!J154)</f>
        <v>PF1497</v>
      </c>
      <c r="K154" s="4" t="str">
        <f>+('3 Planilla Preadjudicación OTIC'!K154)</f>
        <v>TÉCNICAS PARA EL EMPRENDIMIENTO</v>
      </c>
      <c r="L154" s="4" t="str">
        <f>+('3 Planilla Preadjudicación OTIC'!L154)</f>
        <v>PF0921</v>
      </c>
      <c r="M154" s="2">
        <f>+('3 Planilla Preadjudicación OTIC'!M154)</f>
        <v>10</v>
      </c>
      <c r="N154" s="4" t="str">
        <f>+('3 Planilla Preadjudicación OTIC'!N154)</f>
        <v>LOS LAGOS</v>
      </c>
      <c r="O154" s="4" t="str">
        <f>+('3 Planilla Preadjudicación OTIC'!O154)</f>
        <v>PUERTO MONTT</v>
      </c>
      <c r="P154" s="4" t="str">
        <f>+('3 Planilla Preadjudicación OTIC'!P154)</f>
        <v>EMPRENDEDORES/AS INFORMALES O PERSONAS VULNERABLES PERTENECIENTES AL 80% MAS VULNERABLE</v>
      </c>
      <c r="Q154" s="4" t="str">
        <f>+('3 Planilla Preadjudicación OTIC'!Q154)</f>
        <v>PRESENCIAL</v>
      </c>
      <c r="R154" s="4" t="str">
        <f>+('3 Planilla Preadjudicación OTIC'!R154)</f>
        <v>INDEPENDIENTE</v>
      </c>
      <c r="S154" s="4">
        <f>+('3 Planilla Preadjudicación OTIC'!S154)</f>
        <v>33</v>
      </c>
      <c r="T154" s="2">
        <f>+('3 Planilla Preadjudicación OTIC'!T154)</f>
        <v>10</v>
      </c>
      <c r="U154" s="2">
        <f>+('3 Planilla Preadjudicación OTIC'!U154)</f>
        <v>120</v>
      </c>
      <c r="V154" s="2">
        <f>+('3 Planilla Preadjudicación OTIC'!V154)</f>
        <v>12</v>
      </c>
      <c r="W154" s="2">
        <f>+('3 Planilla Preadjudicación OTIC'!W154)</f>
        <v>132</v>
      </c>
      <c r="X154" s="2">
        <f>+('3 Planilla Preadjudicación OTIC'!X154)</f>
        <v>4</v>
      </c>
      <c r="Y154" s="2" t="str">
        <f>+('3 Planilla Preadjudicación OTIC'!Y154)</f>
        <v>SI</v>
      </c>
      <c r="Z154" s="2" t="str">
        <f>+('3 Planilla Preadjudicación OTIC'!Z154)</f>
        <v>NO</v>
      </c>
      <c r="AA154" s="2" t="str">
        <f>+('3 Planilla Preadjudicación OTIC'!AA154)</f>
        <v>SI</v>
      </c>
      <c r="AB154" s="4" t="str">
        <f>+('3 Planilla Preadjudicación OTIC'!AB154)</f>
        <v>SE AJUSTA A PLAN FORMATIVO</v>
      </c>
      <c r="AC154" s="4" t="str">
        <f>+('3 Planilla Preadjudicación OTIC'!AC154)</f>
        <v>HOMBRES Y MUJERES DE 18 AÑOS O MAS, QUE PERTENECEN AL 80% MAS VULNERABLES, RESIDEN EN LA COMUNA DE PUERTO MONTT Y TENER EDUCACIÓN MEDIA COMPLETA Y PRESENTAR EL CERTIFICADO DE INHABILIDAD CORRESPONDIENTE.</v>
      </c>
      <c r="AD154" s="2" t="str">
        <f>+('3 Planilla Preadjudicación OTIC'!AD154)</f>
        <v>NO</v>
      </c>
      <c r="AE154" s="4">
        <f>+('3 Planilla Preadjudicación OTIC'!AE154)</f>
        <v>0</v>
      </c>
      <c r="AF154" s="2" t="str">
        <f>+('3 Planilla Preadjudicación OTIC'!AF154)</f>
        <v>CERRADA</v>
      </c>
      <c r="AG154" s="2">
        <f>+('3 Planilla Preadjudicación OTIC'!AG154)</f>
        <v>33</v>
      </c>
      <c r="AH154" s="2">
        <f>+('3 Planilla Preadjudicación OTIC'!AH154)</f>
        <v>3</v>
      </c>
      <c r="AI154" s="135" t="str">
        <f>+('3 Planilla Preadjudicación OTIC'!AI154)</f>
        <v>76302818-6</v>
      </c>
      <c r="AJ154" s="4" t="str">
        <f>+('3 Planilla Preadjudicación OTIC'!AJ154)</f>
        <v>cade capacitacion y desarrollo empresarial e.i.r.l</v>
      </c>
      <c r="AK154" s="2">
        <f>+('3 Planilla Preadjudicación OTIC'!AK154)</f>
        <v>132</v>
      </c>
      <c r="AL154" s="2">
        <f>+('3 Planilla Preadjudicación OTIC'!AL154)</f>
        <v>33</v>
      </c>
      <c r="AM154" s="12">
        <f>+('3 Planilla Preadjudicación OTIC'!AM154)</f>
        <v>6373</v>
      </c>
      <c r="AN154" s="12">
        <f>+('3 Planilla Preadjudicación OTIC'!AN154)</f>
        <v>100000</v>
      </c>
      <c r="AO154" s="12">
        <f>+('3 Planilla Preadjudicación OTIC'!AO154)</f>
        <v>0</v>
      </c>
      <c r="AP154" s="12">
        <f>+('3 Planilla Preadjudicación OTIC'!AP154)</f>
        <v>8412360</v>
      </c>
      <c r="AQ154" s="12">
        <f>+('3 Planilla Preadjudicación OTIC'!AQ154)</f>
        <v>1320000</v>
      </c>
      <c r="AR154" s="12">
        <f>+('3 Planilla Preadjudicación OTIC'!AR154)</f>
        <v>1000000</v>
      </c>
      <c r="AS154" s="12">
        <f>+('3 Planilla Preadjudicación OTIC'!AS154)</f>
        <v>0</v>
      </c>
      <c r="AT154" s="12">
        <f>+('3 Planilla Preadjudicación OTIC'!AT154)</f>
        <v>0</v>
      </c>
      <c r="AU154" s="12">
        <f>+('3 Planilla Preadjudicación OTIC'!AU154)</f>
        <v>10732360</v>
      </c>
      <c r="AV154" s="2" t="str">
        <f>+('3 Planilla Preadjudicación OTIC'!AV154)</f>
        <v>SI</v>
      </c>
      <c r="AW154" s="4">
        <f>+('3 Planilla Preadjudicación OTIC'!AW154)</f>
        <v>0</v>
      </c>
      <c r="AX154" s="2">
        <f>+('3 Planilla Preadjudicación OTIC'!AX154)</f>
        <v>3</v>
      </c>
      <c r="AY154" s="2">
        <f>+('3 Planilla Preadjudicación OTIC'!AY154)</f>
        <v>7</v>
      </c>
      <c r="AZ154" s="2">
        <f>+('3 Planilla Preadjudicación OTIC'!AZ154)</f>
        <v>0</v>
      </c>
      <c r="BA154" s="2">
        <f>+('3 Planilla Preadjudicación OTIC'!BA154)</f>
        <v>0</v>
      </c>
      <c r="BB154" s="2">
        <f>+('3 Planilla Preadjudicación OTIC'!BB154)</f>
        <v>0</v>
      </c>
      <c r="BC154" s="2">
        <f>+('3 Planilla Preadjudicación OTIC'!BC154)</f>
        <v>0</v>
      </c>
      <c r="BD154" s="2">
        <f>+('3 Planilla Preadjudicación OTIC'!BD154)</f>
        <v>0</v>
      </c>
      <c r="BE154" s="2">
        <f>+('3 Planilla Preadjudicación OTIC'!BE154)</f>
        <v>0</v>
      </c>
      <c r="BF154" s="2">
        <f>+('3 Planilla Preadjudicación OTIC'!BF154)</f>
        <v>0</v>
      </c>
      <c r="BG154" s="2">
        <f>+('3 Planilla Preadjudicación OTIC'!BG154)</f>
        <v>7</v>
      </c>
      <c r="BH154" s="2">
        <f>+('3 Planilla Preadjudicación OTIC'!BH154)</f>
        <v>7</v>
      </c>
      <c r="BI154" s="2">
        <f>+('3 Planilla Preadjudicación OTIC'!BI154)</f>
        <v>7</v>
      </c>
      <c r="BJ154" s="2">
        <f>+('3 Planilla Preadjudicación OTIC'!BJ154)</f>
        <v>7</v>
      </c>
      <c r="BK154" s="2">
        <f>+('3 Planilla Preadjudicación OTIC'!BK154)</f>
        <v>7</v>
      </c>
      <c r="BL154" s="2">
        <f>+('3 Planilla Preadjudicación OTIC'!BL154)</f>
        <v>7</v>
      </c>
      <c r="BM154" s="104">
        <f>ROUND(('3 Planilla Preadjudicación OTIC'!BM154),1)</f>
        <v>6.6</v>
      </c>
      <c r="BN154" s="4" t="str">
        <f>+('3 Planilla Preadjudicación OTIC'!BN154)</f>
        <v>NO</v>
      </c>
      <c r="BO154" s="4">
        <f>+('3 Planilla Preadjudicación OTIC'!BO154)</f>
        <v>0</v>
      </c>
      <c r="BP154" s="4">
        <f>+('3 Planilla Preadjudicación OTIC'!BP154)</f>
        <v>0</v>
      </c>
      <c r="BQ154" s="4">
        <f>+('3 Planilla Preadjudicación OTIC'!BQ154)</f>
        <v>0</v>
      </c>
      <c r="BR154" s="4">
        <f>+('3 Planilla Preadjudicación OTIC'!BR154)</f>
        <v>0</v>
      </c>
      <c r="BS154" s="4">
        <f>+('3 Planilla Preadjudicación OTIC'!BS154)</f>
        <v>0</v>
      </c>
      <c r="BT154" s="4">
        <f>+('3 Planilla Preadjudicación OTIC'!BT154)</f>
        <v>0</v>
      </c>
      <c r="BU154" s="85">
        <f>IF(VLOOKUP(A154,'BD OFICIAL'!$A$1:$AL$2098,7,0)=D154,0,1)</f>
        <v>0</v>
      </c>
      <c r="BV154" s="85">
        <f>IF(VLOOKUP(A154,'BD OFICIAL'!$A$1:$AL$2098,11,0)=J154,0,1)</f>
        <v>0</v>
      </c>
      <c r="BW154" s="85">
        <f>IF(VLOOKUP(A154,'BD OFICIAL'!$A$1:$AL$2098,13,0)=L154,0,1)</f>
        <v>0</v>
      </c>
      <c r="BX154" s="2">
        <f>IF(VLOOKUP(A154,'BD OFICIAL'!$A$1:$AL$2098,16,0)=O154,0,1)</f>
        <v>0</v>
      </c>
      <c r="BY154" s="2">
        <f>IF(VLOOKUP(A154,'BD OFICIAL'!$A$1:$AL$2098,17,0)=P154,0,1)</f>
        <v>0</v>
      </c>
      <c r="BZ154" s="2">
        <f>IF(VLOOKUP(A154,'BD OFICIAL'!$A$1:$AL$2098,19,0)=R154,0,1)</f>
        <v>0</v>
      </c>
      <c r="CA154" s="2">
        <f>IF(VLOOKUP(A154,'BD OFICIAL'!$A$1:$AL$2098,21,0)=T154,0,1)</f>
        <v>0</v>
      </c>
      <c r="CB154" s="2">
        <f>IF(VLOOKUP(A154,'BD OFICIAL'!$A$1:$AL$2098,24,0)=AK154,0,1)</f>
        <v>0</v>
      </c>
      <c r="CC154" s="2">
        <f>IF(VLOOKUP(A154,'BD OFICIAL'!$A$1:$AL$2098,25,0)=X154,0,1)</f>
        <v>0</v>
      </c>
      <c r="CD154" s="2">
        <f>IF(VLOOKUP(A154,'BD OFICIAL'!$A$1:$AL$2098,26,0)=Y154,0,1)</f>
        <v>0</v>
      </c>
      <c r="CE154" s="2">
        <f>IF(VLOOKUP(A154,'BD OFICIAL'!$A$1:$AL$2098,27,0)=Z154,0,1)</f>
        <v>0</v>
      </c>
      <c r="CF154" s="2">
        <f>IF(VLOOKUP(A154,'BD OFICIAL'!$A$1:$AL$2098,28,0)=AA154,0,1)</f>
        <v>0</v>
      </c>
      <c r="CG154" s="2">
        <f>IF(VLOOKUP(A154,'BD OFICIAL'!$A$1:$AL$2098,33,0)=AF154,0,1)</f>
        <v>0</v>
      </c>
      <c r="CH154" s="2">
        <f>IF(VLOOKUP(A154,'BD OFICIAL'!$A$1:$AL$2098,35,0)=AH154,0,1)</f>
        <v>0</v>
      </c>
      <c r="CI154" s="85">
        <f>IF(VLOOKUP(A154,'BD OFICIAL'!$A$1:$AL$2098,34,0)=AL154,0,1)</f>
        <v>0</v>
      </c>
      <c r="CJ154" s="12">
        <f>VLOOKUP(A154,'BD OFICIAL'!$A$1:$AM$2098,36,0)*AM154-AP154</f>
        <v>0</v>
      </c>
      <c r="CK154" s="85" t="str">
        <f t="shared" si="88"/>
        <v>SHMAN</v>
      </c>
      <c r="CL154" s="85" t="str">
        <f t="shared" si="89"/>
        <v>SI</v>
      </c>
      <c r="CM154" s="85" t="str">
        <f t="shared" si="69"/>
        <v>NO</v>
      </c>
      <c r="CN154" s="31">
        <f t="shared" si="70"/>
        <v>0</v>
      </c>
      <c r="CO154" s="31">
        <f t="shared" si="90"/>
        <v>0</v>
      </c>
      <c r="CP154" s="31">
        <f t="shared" si="71"/>
        <v>0</v>
      </c>
      <c r="CQ154" s="31">
        <f>IF(Y154="NO",0,IF(Y154="SI",IF(VLOOKUP(A154,'BD OFICIAL'!$A:$AO,40,0)=AQ154,0,1)))</f>
        <v>0</v>
      </c>
      <c r="CR154" s="31">
        <f>IF(Z154="NO",0,IF(Z154="SI",IF(VLOOKUP(B154,'BD OFICIAL'!$A:$AO,41,0)=AS154,0,1)))</f>
        <v>0</v>
      </c>
      <c r="CS154" s="31">
        <f t="shared" si="91"/>
        <v>0</v>
      </c>
      <c r="CT154" s="31">
        <f t="shared" si="92"/>
        <v>0</v>
      </c>
      <c r="CU154" s="31">
        <f>IF(VLOOKUP(A154,'BD OFICIAL'!$A$1:$AL$1056,31,0)="SI",IF(AT154&gt;0,0,1),IF(AT154=0,0,1))</f>
        <v>0</v>
      </c>
      <c r="CV154" s="31">
        <f t="shared" si="93"/>
        <v>0</v>
      </c>
      <c r="CW154" s="31">
        <f t="shared" si="72"/>
        <v>0</v>
      </c>
      <c r="CX154" s="85" t="str">
        <f t="shared" si="73"/>
        <v>SI</v>
      </c>
      <c r="CY154" s="31">
        <f t="shared" si="74"/>
        <v>0</v>
      </c>
      <c r="CZ154" s="85" t="str">
        <f>IF(ISERROR(VLOOKUP(AI154,EXPERIENCIA!$A$1:$C$2100,1,0)),"NO","SI")</f>
        <v>SI</v>
      </c>
      <c r="DA154" s="85">
        <f>IF(CX154="no","NO APLICA",IF(AX154=0,"ERROR NOTA",IF(AND(AX154&gt;1,CZ154="NO"),"ERROR NOTA",IF(AND(CZ154="NO",AX154=1),0,IF(VLOOKUP(AI154,EXPERIENCIA!$A$1:$C$2100,3,0)=AX154,0,"ERROR NOTA")))))</f>
        <v>0</v>
      </c>
      <c r="DB154" s="85" t="str">
        <f>IF(ISERROR(VLOOKUP(AI154,COMPORTAMIENTO!$A$1:$C$2100,1,0)),"NO","SI")</f>
        <v>SI</v>
      </c>
      <c r="DC154" s="85">
        <f>IF(CX154="NO","NO APLICA",IF(AY154=0,"ERROR NOTA",IF(AND(DB154="NO",AY154=7),0,IF(VLOOKUP(AI154,COMPORTAMIENTO!$A$2:$H$2100,8,0)=AY154,0,"ERROR NOTA"))))</f>
        <v>0</v>
      </c>
      <c r="DD154" s="104">
        <f t="shared" si="75"/>
        <v>0.30000000000000004</v>
      </c>
      <c r="DE154" s="104">
        <f t="shared" si="76"/>
        <v>0.70000000000000007</v>
      </c>
      <c r="DF154" s="85" t="str">
        <f t="shared" si="94"/>
        <v>SI</v>
      </c>
      <c r="DG154" s="85">
        <f t="shared" si="77"/>
        <v>0</v>
      </c>
      <c r="DH154" s="85">
        <f t="shared" si="78"/>
        <v>0</v>
      </c>
      <c r="DI154" s="85">
        <f t="shared" si="79"/>
        <v>0</v>
      </c>
      <c r="DJ154" s="12">
        <f t="shared" si="80"/>
        <v>7.0000000000000009</v>
      </c>
      <c r="DK154" s="7">
        <f t="shared" si="81"/>
        <v>7.0000000000000009</v>
      </c>
      <c r="DL154" s="12">
        <f t="shared" si="95"/>
        <v>6373</v>
      </c>
      <c r="DM154" s="12">
        <f>VLOOKUP(A154,'5 TD'!$A:$B,2,0)</f>
        <v>6373</v>
      </c>
      <c r="DN154" s="7">
        <f t="shared" si="96"/>
        <v>7</v>
      </c>
      <c r="DO154" s="85" t="str">
        <f t="shared" si="82"/>
        <v>APROBADO</v>
      </c>
      <c r="DP154" s="85" t="str">
        <f t="shared" si="83"/>
        <v>APROBADO</v>
      </c>
      <c r="DQ154" s="7">
        <f t="shared" si="84"/>
        <v>6.6</v>
      </c>
      <c r="DR154" s="85" t="str">
        <f t="shared" si="97"/>
        <v>APROBADO</v>
      </c>
      <c r="DS154" s="2" t="str">
        <f>+('3 Planilla Preadjudicación OTIC'!BN154)</f>
        <v>NO</v>
      </c>
      <c r="DT154" s="2">
        <f>IF(DR154="APROBADO",VLOOKUP(A154,'5 TD'!$D$3:$E$270,2,0),"NO APLICA")</f>
        <v>7</v>
      </c>
      <c r="DU154" s="2" t="str">
        <f t="shared" si="98"/>
        <v>NO</v>
      </c>
      <c r="DV154" s="2" t="str">
        <f>IF(DU154="SI",VLOOKUP(A154,'5 TD'!$G$3:$H$270,2,0),"NO APLICA ")</f>
        <v xml:space="preserve">NO APLICA </v>
      </c>
      <c r="DW154" s="2" t="str">
        <f t="shared" si="99"/>
        <v>NO</v>
      </c>
      <c r="DX154" s="2" t="str">
        <f>IF(DW154="SI",VLOOKUP(A154,'5 TD'!$J$4:$K$472,2,0),"NO APLICA")</f>
        <v>NO APLICA</v>
      </c>
      <c r="DY154" s="2" t="str">
        <f t="shared" si="100"/>
        <v>NO APLICA</v>
      </c>
      <c r="DZ154" s="7" t="str">
        <f>IF(DY154="SI",VLOOKUP(A154,'5 TD'!$M$4:$N$350,2,0),"NO APLICA")</f>
        <v>NO APLICA</v>
      </c>
      <c r="EA154" s="2" t="str">
        <f t="shared" si="101"/>
        <v>NO APLICA</v>
      </c>
      <c r="EB154" s="12" t="str">
        <f t="shared" si="102"/>
        <v/>
      </c>
      <c r="EC154" s="12" t="str">
        <f>IF(EA154="SI",VLOOKUP(A154,'5 TD'!$V$4:$W$479,2,0),"NO APLICA")</f>
        <v>NO APLICA</v>
      </c>
      <c r="ED154" s="2" t="str">
        <f t="shared" si="85"/>
        <v>NO</v>
      </c>
      <c r="EE154" s="79" t="str">
        <f>IF(ED154="SI",VLOOKUP(AI154,COMPORTAMIENTO!$A$1:$H$2100,7,0),"NO APLICA")</f>
        <v>NO APLICA</v>
      </c>
      <c r="EF154" s="12" t="str">
        <f>IF(ED154="SI",VLOOKUP(A154,'5 TD'!$P$2:$Q$479,2,0),"NO APLICA")</f>
        <v>NO APLICA</v>
      </c>
      <c r="EG154" s="2" t="str">
        <f t="shared" si="86"/>
        <v>NO</v>
      </c>
      <c r="EH154" s="2">
        <f>IF(CZ154="no",0,VLOOKUP(AI154,EXPERIENCIA!$A$1:$C$2100,2,0))</f>
        <v>23</v>
      </c>
      <c r="EI154" s="2">
        <f>IF(CZ154="si",VLOOKUP(A154,'5 TD'!$S$3:$T$2103,2,0),0)</f>
        <v>146</v>
      </c>
      <c r="EJ154" s="2" t="str">
        <f t="shared" si="87"/>
        <v>NO</v>
      </c>
      <c r="EK154" s="2">
        <f>+('3 Planilla Preadjudicación OTIC'!BU154)</f>
        <v>0</v>
      </c>
      <c r="EL154" s="4"/>
      <c r="EM154" s="3"/>
      <c r="EN154" s="3"/>
      <c r="EQ154" s="86"/>
    </row>
    <row r="155" spans="1:147" ht="15" customHeight="1" x14ac:dyDescent="0.3">
      <c r="A155" s="2">
        <f>+('3 Planilla Preadjudicación OTIC'!A155)</f>
        <v>14405</v>
      </c>
      <c r="B155" s="2" t="str">
        <f>+('3 Planilla Preadjudicación OTIC'!B155)</f>
        <v>65181652-1</v>
      </c>
      <c r="C155" s="4">
        <f>+('3 Planilla Preadjudicación OTIC'!E155)</f>
        <v>2025</v>
      </c>
      <c r="D155" s="4" t="str">
        <f>+('3 Planilla Preadjudicación OTIC'!F155)</f>
        <v>MANDATO</v>
      </c>
      <c r="E155" s="4" t="str">
        <f>+('3 Planilla Preadjudicación OTIC'!G155)</f>
        <v>70012450-9</v>
      </c>
      <c r="F155" s="4" t="str">
        <f>+('3 Planilla Preadjudicación OTIC'!H155)</f>
        <v>SOCIEDAD DE ASISTENCIA Y CAPACTIACIÓN</v>
      </c>
      <c r="G155" s="4"/>
      <c r="H155" s="4"/>
      <c r="I155" s="4" t="str">
        <f>+('3 Planilla Preadjudicación OTIC'!I155)</f>
        <v>HERRAMIENTAS TRANSVERSALES PARA EL EMPLEO</v>
      </c>
      <c r="J155" s="4" t="str">
        <f>+('3 Planilla Preadjudicación OTIC'!J155)</f>
        <v>SIN PLAN FORMATIVO</v>
      </c>
      <c r="K155" s="4" t="str">
        <f>+('3 Planilla Preadjudicación OTIC'!K155)</f>
        <v/>
      </c>
      <c r="L155" s="4" t="str">
        <f>+('3 Planilla Preadjudicación OTIC'!L155)</f>
        <v/>
      </c>
      <c r="M155" s="2">
        <f>+('3 Planilla Preadjudicación OTIC'!M155)</f>
        <v>13</v>
      </c>
      <c r="N155" s="4" t="str">
        <f>+('3 Planilla Preadjudicación OTIC'!N155)</f>
        <v>METROPOLITANA</v>
      </c>
      <c r="O155" s="4" t="str">
        <f>+('3 Planilla Preadjudicación OTIC'!O155)</f>
        <v>PUENTE ALTO</v>
      </c>
      <c r="P155" s="4" t="str">
        <f>+('3 Planilla Preadjudicación OTIC'!P155)</f>
        <v>TRABAJADORES ACTIVOS O EN PROCESO DE RECONVERSIÓN LABORAL</v>
      </c>
      <c r="Q155" s="4" t="str">
        <f>+('3 Planilla Preadjudicación OTIC'!Q155)</f>
        <v>PRESENCIAL</v>
      </c>
      <c r="R155" s="4" t="str">
        <f>+('3 Planilla Preadjudicación OTIC'!R155)</f>
        <v>DEPENDIENTE</v>
      </c>
      <c r="S155" s="4">
        <f>+('3 Planilla Preadjudicación OTIC'!S155)</f>
        <v>22</v>
      </c>
      <c r="T155" s="2">
        <f>+('3 Planilla Preadjudicación OTIC'!T155)</f>
        <v>20</v>
      </c>
      <c r="U155" s="2">
        <f>+('3 Planilla Preadjudicación OTIC'!U155)</f>
        <v>0</v>
      </c>
      <c r="V155" s="2">
        <f>+('3 Planilla Preadjudicación OTIC'!V155)</f>
        <v>0</v>
      </c>
      <c r="W155" s="2">
        <f>+('3 Planilla Preadjudicación OTIC'!W155)</f>
        <v>88</v>
      </c>
      <c r="X155" s="2">
        <f>+('3 Planilla Preadjudicación OTIC'!X155)</f>
        <v>4</v>
      </c>
      <c r="Y155" s="2" t="str">
        <f>+('3 Planilla Preadjudicación OTIC'!Y155)</f>
        <v>SI</v>
      </c>
      <c r="Z155" s="2" t="str">
        <f>+('3 Planilla Preadjudicación OTIC'!Z155)</f>
        <v>NO</v>
      </c>
      <c r="AA155" s="2" t="str">
        <f>+('3 Planilla Preadjudicación OTIC'!AA155)</f>
        <v>NO</v>
      </c>
      <c r="AB155" s="4" t="str">
        <f>+('3 Planilla Preadjudicación OTIC'!AB155)</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155" s="4" t="str">
        <f>+('3 Planilla Preadjudicación OTIC'!AC155)</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155" s="2" t="str">
        <f>+('3 Planilla Preadjudicación OTIC'!AD155)</f>
        <v>NO</v>
      </c>
      <c r="AE155" s="4">
        <f>+('3 Planilla Preadjudicación OTIC'!AE155)</f>
        <v>0</v>
      </c>
      <c r="AF155" s="2" t="str">
        <f>+('3 Planilla Preadjudicación OTIC'!AF155)</f>
        <v>CERRADA</v>
      </c>
      <c r="AG155" s="2">
        <f>+('3 Planilla Preadjudicación OTIC'!AG155)</f>
        <v>22</v>
      </c>
      <c r="AH155" s="2">
        <f>+('3 Planilla Preadjudicación OTIC'!AH155)</f>
        <v>1</v>
      </c>
      <c r="AI155" s="135" t="str">
        <f>+('3 Planilla Preadjudicación OTIC'!AI155)</f>
        <v>76302818-6</v>
      </c>
      <c r="AJ155" s="4" t="str">
        <f>+('3 Planilla Preadjudicación OTIC'!AJ155)</f>
        <v>cade capacitacion y desarrollo empresarial e.i.r.l</v>
      </c>
      <c r="AK155" s="2">
        <f>+('3 Planilla Preadjudicación OTIC'!AK155)</f>
        <v>88</v>
      </c>
      <c r="AL155" s="2">
        <f>+('3 Planilla Preadjudicación OTIC'!AL155)</f>
        <v>22</v>
      </c>
      <c r="AM155" s="12">
        <f>+('3 Planilla Preadjudicación OTIC'!AM155)</f>
        <v>4130</v>
      </c>
      <c r="AN155" s="12">
        <f>+('3 Planilla Preadjudicación OTIC'!AN155)</f>
        <v>0</v>
      </c>
      <c r="AO155" s="12">
        <f>+('3 Planilla Preadjudicación OTIC'!AO155)</f>
        <v>0</v>
      </c>
      <c r="AP155" s="12">
        <f>+('3 Planilla Preadjudicación OTIC'!AP155)</f>
        <v>7268800</v>
      </c>
      <c r="AQ155" s="12">
        <f>+('3 Planilla Preadjudicación OTIC'!AQ155)</f>
        <v>1760000</v>
      </c>
      <c r="AR155" s="12">
        <f>+('3 Planilla Preadjudicación OTIC'!AR155)</f>
        <v>0</v>
      </c>
      <c r="AS155" s="12">
        <f>+('3 Planilla Preadjudicación OTIC'!AS155)</f>
        <v>0</v>
      </c>
      <c r="AT155" s="12">
        <f>+('3 Planilla Preadjudicación OTIC'!AT155)</f>
        <v>0</v>
      </c>
      <c r="AU155" s="12">
        <f>+('3 Planilla Preadjudicación OTIC'!AU155)</f>
        <v>9028800</v>
      </c>
      <c r="AV155" s="2" t="str">
        <f>+('3 Planilla Preadjudicación OTIC'!AV155)</f>
        <v>SI</v>
      </c>
      <c r="AW155" s="4">
        <f>+('3 Planilla Preadjudicación OTIC'!AW155)</f>
        <v>0</v>
      </c>
      <c r="AX155" s="2">
        <f>+('3 Planilla Preadjudicación OTIC'!AX155)</f>
        <v>3</v>
      </c>
      <c r="AY155" s="2">
        <f>+('3 Planilla Preadjudicación OTIC'!AY155)</f>
        <v>7</v>
      </c>
      <c r="AZ155" s="2">
        <f>+('3 Planilla Preadjudicación OTIC'!AZ155)</f>
        <v>7</v>
      </c>
      <c r="BA155" s="2">
        <f>+('3 Planilla Preadjudicación OTIC'!BA155)</f>
        <v>7</v>
      </c>
      <c r="BB155" s="2">
        <f>+('3 Planilla Preadjudicación OTIC'!BB155)</f>
        <v>5</v>
      </c>
      <c r="BC155" s="2">
        <f>+('3 Planilla Preadjudicación OTIC'!BC155)</f>
        <v>7</v>
      </c>
      <c r="BD155" s="2">
        <f>+('3 Planilla Preadjudicación OTIC'!BD155)</f>
        <v>6.3</v>
      </c>
      <c r="BE155" s="2">
        <f>+('3 Planilla Preadjudicación OTIC'!BE155)</f>
        <v>5.9</v>
      </c>
      <c r="BF155" s="2">
        <f>+('3 Planilla Preadjudicación OTIC'!BF155)</f>
        <v>7</v>
      </c>
      <c r="BG155" s="2">
        <f>+('3 Planilla Preadjudicación OTIC'!BG155)</f>
        <v>7</v>
      </c>
      <c r="BH155" s="2">
        <f>+('3 Planilla Preadjudicación OTIC'!BH155)</f>
        <v>6.6</v>
      </c>
      <c r="BI155" s="2">
        <f>+('3 Planilla Preadjudicación OTIC'!BI155)</f>
        <v>5.4</v>
      </c>
      <c r="BJ155" s="2">
        <f>+('3 Planilla Preadjudicación OTIC'!BJ155)</f>
        <v>5.2</v>
      </c>
      <c r="BK155" s="2">
        <f>+('3 Planilla Preadjudicación OTIC'!BK155)</f>
        <v>5.9</v>
      </c>
      <c r="BL155" s="2">
        <f>+('3 Planilla Preadjudicación OTIC'!BL155)</f>
        <v>7</v>
      </c>
      <c r="BM155" s="104">
        <f>ROUND(('3 Planilla Preadjudicación OTIC'!BM155),1)</f>
        <v>6.1</v>
      </c>
      <c r="BN155" s="4" t="str">
        <f>+('3 Planilla Preadjudicación OTIC'!BN155)</f>
        <v>NO</v>
      </c>
      <c r="BO155" s="4">
        <f>+('3 Planilla Preadjudicación OTIC'!BO155)</f>
        <v>0</v>
      </c>
      <c r="BP155" s="4">
        <f>+('3 Planilla Preadjudicación OTIC'!BP155)</f>
        <v>0</v>
      </c>
      <c r="BQ155" s="4">
        <f>+('3 Planilla Preadjudicación OTIC'!BQ155)</f>
        <v>0</v>
      </c>
      <c r="BR155" s="4">
        <f>+('3 Planilla Preadjudicación OTIC'!BR155)</f>
        <v>0</v>
      </c>
      <c r="BS155" s="4">
        <f>+('3 Planilla Preadjudicación OTIC'!BS155)</f>
        <v>0</v>
      </c>
      <c r="BT155" s="4">
        <f>+('3 Planilla Preadjudicación OTIC'!BT155)</f>
        <v>0</v>
      </c>
      <c r="BU155" s="85">
        <f>IF(VLOOKUP(A155,'BD OFICIAL'!$A$1:$AL$2098,7,0)=D155,0,1)</f>
        <v>0</v>
      </c>
      <c r="BV155" s="85">
        <f>IF(VLOOKUP(A155,'BD OFICIAL'!$A$1:$AL$2098,11,0)=J155,0,1)</f>
        <v>0</v>
      </c>
      <c r="BW155" s="85">
        <f>IF(VLOOKUP(A155,'BD OFICIAL'!$A$1:$AL$2098,13,0)=L155,0,1)</f>
        <v>0</v>
      </c>
      <c r="BX155" s="2">
        <f>IF(VLOOKUP(A155,'BD OFICIAL'!$A$1:$AL$2098,16,0)=O155,0,1)</f>
        <v>0</v>
      </c>
      <c r="BY155" s="2">
        <f>IF(VLOOKUP(A155,'BD OFICIAL'!$A$1:$AL$2098,17,0)=P155,0,1)</f>
        <v>0</v>
      </c>
      <c r="BZ155" s="2">
        <f>IF(VLOOKUP(A155,'BD OFICIAL'!$A$1:$AL$2098,19,0)=R155,0,1)</f>
        <v>0</v>
      </c>
      <c r="CA155" s="2">
        <f>IF(VLOOKUP(A155,'BD OFICIAL'!$A$1:$AL$2098,21,0)=T155,0,1)</f>
        <v>0</v>
      </c>
      <c r="CB155" s="2">
        <f>IF(VLOOKUP(A155,'BD OFICIAL'!$A$1:$AL$2098,24,0)=AK155,0,1)</f>
        <v>0</v>
      </c>
      <c r="CC155" s="2">
        <f>IF(VLOOKUP(A155,'BD OFICIAL'!$A$1:$AL$2098,25,0)=X155,0,1)</f>
        <v>0</v>
      </c>
      <c r="CD155" s="2">
        <f>IF(VLOOKUP(A155,'BD OFICIAL'!$A$1:$AL$2098,26,0)=Y155,0,1)</f>
        <v>0</v>
      </c>
      <c r="CE155" s="2">
        <f>IF(VLOOKUP(A155,'BD OFICIAL'!$A$1:$AL$2098,27,0)=Z155,0,1)</f>
        <v>0</v>
      </c>
      <c r="CF155" s="2">
        <f>IF(VLOOKUP(A155,'BD OFICIAL'!$A$1:$AL$2098,28,0)=AA155,0,1)</f>
        <v>0</v>
      </c>
      <c r="CG155" s="2">
        <f>IF(VLOOKUP(A155,'BD OFICIAL'!$A$1:$AL$2098,33,0)=AF155,0,1)</f>
        <v>0</v>
      </c>
      <c r="CH155" s="2">
        <f>IF(VLOOKUP(A155,'BD OFICIAL'!$A$1:$AL$2098,35,0)=AH155,0,1)</f>
        <v>0</v>
      </c>
      <c r="CI155" s="85">
        <f>IF(VLOOKUP(A155,'BD OFICIAL'!$A$1:$AL$2098,34,0)=AL155,0,1)</f>
        <v>0</v>
      </c>
      <c r="CJ155" s="12">
        <f>VLOOKUP(A155,'BD OFICIAL'!$A$1:$AM$2098,36,0)*AM155-AP155</f>
        <v>0</v>
      </c>
      <c r="CK155" s="85" t="str">
        <f t="shared" si="88"/>
        <v>SSH</v>
      </c>
      <c r="CL155" s="85" t="str">
        <f t="shared" si="89"/>
        <v>NO</v>
      </c>
      <c r="CM155" s="85" t="str">
        <f t="shared" si="69"/>
        <v>SI</v>
      </c>
      <c r="CN155" s="31">
        <f t="shared" si="70"/>
        <v>0</v>
      </c>
      <c r="CO155" s="31">
        <f t="shared" si="90"/>
        <v>0</v>
      </c>
      <c r="CP155" s="31">
        <f t="shared" si="71"/>
        <v>0</v>
      </c>
      <c r="CQ155" s="31">
        <f>IF(Y155="NO",0,IF(Y155="SI",IF(VLOOKUP(A155,'BD OFICIAL'!$A:$AO,40,0)=AQ155,0,1)))</f>
        <v>0</v>
      </c>
      <c r="CR155" s="31">
        <f>IF(Z155="NO",0,IF(Z155="SI",IF(VLOOKUP(B155,'BD OFICIAL'!$A:$AO,41,0)=AS155,0,1)))</f>
        <v>0</v>
      </c>
      <c r="CS155" s="31">
        <f t="shared" si="91"/>
        <v>0</v>
      </c>
      <c r="CT155" s="31">
        <f t="shared" si="92"/>
        <v>0</v>
      </c>
      <c r="CU155" s="31">
        <f>IF(VLOOKUP(A155,'BD OFICIAL'!$A$1:$AL$1056,31,0)="SI",IF(AT155&gt;0,0,1),IF(AT155=0,0,1))</f>
        <v>0</v>
      </c>
      <c r="CV155" s="31">
        <f t="shared" si="93"/>
        <v>0</v>
      </c>
      <c r="CW155" s="31">
        <f t="shared" si="72"/>
        <v>0</v>
      </c>
      <c r="CX155" s="85" t="str">
        <f t="shared" si="73"/>
        <v>SI</v>
      </c>
      <c r="CY155" s="31">
        <f t="shared" si="74"/>
        <v>0</v>
      </c>
      <c r="CZ155" s="85" t="str">
        <f>IF(ISERROR(VLOOKUP(AI155,EXPERIENCIA!$A$1:$C$2100,1,0)),"NO","SI")</f>
        <v>SI</v>
      </c>
      <c r="DA155" s="85">
        <f>IF(CX155="no","NO APLICA",IF(AX155=0,"ERROR NOTA",IF(AND(AX155&gt;1,CZ155="NO"),"ERROR NOTA",IF(AND(CZ155="NO",AX155=1),0,IF(VLOOKUP(AI155,EXPERIENCIA!$A$1:$C$2100,3,0)=AX155,0,"ERROR NOTA")))))</f>
        <v>0</v>
      </c>
      <c r="DB155" s="85" t="str">
        <f>IF(ISERROR(VLOOKUP(AI155,COMPORTAMIENTO!$A$1:$C$2100,1,0)),"NO","SI")</f>
        <v>SI</v>
      </c>
      <c r="DC155" s="85">
        <f>IF(CX155="NO","NO APLICA",IF(AY155=0,"ERROR NOTA",IF(AND(DB155="NO",AY155=7),0,IF(VLOOKUP(AI155,COMPORTAMIENTO!$A$2:$H$2100,8,0)=AY155,0,"ERROR NOTA"))))</f>
        <v>0</v>
      </c>
      <c r="DD155" s="104">
        <f t="shared" si="75"/>
        <v>0.30000000000000004</v>
      </c>
      <c r="DE155" s="104">
        <f t="shared" si="76"/>
        <v>0.70000000000000007</v>
      </c>
      <c r="DF155" s="85" t="str">
        <f t="shared" si="94"/>
        <v>NO</v>
      </c>
      <c r="DG155" s="85">
        <f t="shared" si="77"/>
        <v>7</v>
      </c>
      <c r="DH155" s="85">
        <f t="shared" si="78"/>
        <v>6.2849999999999993</v>
      </c>
      <c r="DI155" s="85">
        <f t="shared" si="79"/>
        <v>6.5352499999999996</v>
      </c>
      <c r="DJ155" s="12">
        <f t="shared" si="80"/>
        <v>6.27</v>
      </c>
      <c r="DK155" s="7">
        <f t="shared" si="81"/>
        <v>6.3893624999999998</v>
      </c>
      <c r="DL155" s="12">
        <f t="shared" si="95"/>
        <v>4130</v>
      </c>
      <c r="DM155" s="12">
        <f>VLOOKUP(A155,'5 TD'!$A:$B,2,0)</f>
        <v>4130</v>
      </c>
      <c r="DN155" s="7">
        <f t="shared" si="96"/>
        <v>7</v>
      </c>
      <c r="DO155" s="85" t="str">
        <f t="shared" si="82"/>
        <v>APROBADO</v>
      </c>
      <c r="DP155" s="85" t="str">
        <f t="shared" si="83"/>
        <v>APROBADO</v>
      </c>
      <c r="DQ155" s="7">
        <f t="shared" si="84"/>
        <v>6.1</v>
      </c>
      <c r="DR155" s="85" t="str">
        <f t="shared" si="97"/>
        <v>APROBADO</v>
      </c>
      <c r="DS155" s="2" t="str">
        <f>+('3 Planilla Preadjudicación OTIC'!BN155)</f>
        <v>NO</v>
      </c>
      <c r="DT155" s="2">
        <f>IF(DR155="APROBADO",VLOOKUP(A155,'5 TD'!$D$3:$E$270,2,0),"NO APLICA")</f>
        <v>7</v>
      </c>
      <c r="DU155" s="2" t="str">
        <f t="shared" si="98"/>
        <v>NO</v>
      </c>
      <c r="DV155" s="2" t="str">
        <f>IF(DU155="SI",VLOOKUP(A155,'5 TD'!$G$3:$H$270,2,0),"NO APLICA ")</f>
        <v xml:space="preserve">NO APLICA </v>
      </c>
      <c r="DW155" s="2" t="str">
        <f t="shared" si="99"/>
        <v>NO</v>
      </c>
      <c r="DX155" s="2" t="str">
        <f>IF(DW155="SI",VLOOKUP(A155,'5 TD'!$J$4:$K$472,2,0),"NO APLICA")</f>
        <v>NO APLICA</v>
      </c>
      <c r="DY155" s="2" t="str">
        <f t="shared" si="100"/>
        <v>NO APLICA</v>
      </c>
      <c r="DZ155" s="7" t="str">
        <f>IF(DY155="SI",VLOOKUP(A155,'5 TD'!$M$4:$N$350,2,0),"NO APLICA")</f>
        <v>NO APLICA</v>
      </c>
      <c r="EA155" s="2" t="str">
        <f t="shared" si="101"/>
        <v>NO APLICA</v>
      </c>
      <c r="EB155" s="12" t="str">
        <f t="shared" si="102"/>
        <v/>
      </c>
      <c r="EC155" s="12" t="str">
        <f>IF(EA155="SI",VLOOKUP(A155,'5 TD'!$V$4:$W$479,2,0),"NO APLICA")</f>
        <v>NO APLICA</v>
      </c>
      <c r="ED155" s="2" t="str">
        <f t="shared" si="85"/>
        <v>NO</v>
      </c>
      <c r="EE155" s="79" t="str">
        <f>IF(ED155="SI",VLOOKUP(AI155,COMPORTAMIENTO!$A$1:$H$2100,7,0),"NO APLICA")</f>
        <v>NO APLICA</v>
      </c>
      <c r="EF155" s="12" t="str">
        <f>IF(ED155="SI",VLOOKUP(A155,'5 TD'!$P$2:$Q$479,2,0),"NO APLICA")</f>
        <v>NO APLICA</v>
      </c>
      <c r="EG155" s="2" t="str">
        <f t="shared" si="86"/>
        <v>NO</v>
      </c>
      <c r="EH155" s="2">
        <f>IF(CZ155="no",0,VLOOKUP(AI155,EXPERIENCIA!$A$1:$C$2100,2,0))</f>
        <v>23</v>
      </c>
      <c r="EI155" s="2">
        <f>IF(CZ155="si",VLOOKUP(A155,'5 TD'!$S$3:$T$2103,2,0),0)</f>
        <v>125</v>
      </c>
      <c r="EJ155" s="2" t="str">
        <f t="shared" si="87"/>
        <v>NO</v>
      </c>
      <c r="EK155" s="2">
        <f>+('3 Planilla Preadjudicación OTIC'!BU155)</f>
        <v>0</v>
      </c>
      <c r="EL155" s="4"/>
      <c r="EM155" s="3"/>
      <c r="EN155" s="3"/>
      <c r="EQ155" s="86"/>
    </row>
    <row r="156" spans="1:147" ht="15" customHeight="1" x14ac:dyDescent="0.3">
      <c r="A156" s="2">
        <f>+('3 Planilla Preadjudicación OTIC'!A156)</f>
        <v>14292</v>
      </c>
      <c r="B156" s="2" t="str">
        <f>+('3 Planilla Preadjudicación OTIC'!B156)</f>
        <v>65181652-1</v>
      </c>
      <c r="C156" s="4">
        <f>+('3 Planilla Preadjudicación OTIC'!E156)</f>
        <v>2025</v>
      </c>
      <c r="D156" s="4" t="str">
        <f>+('3 Planilla Preadjudicación OTIC'!F156)</f>
        <v>MANDATO</v>
      </c>
      <c r="E156" s="4" t="str">
        <f>+('3 Planilla Preadjudicación OTIC'!G156)</f>
        <v>65073010-0</v>
      </c>
      <c r="F156" s="4" t="str">
        <f>+('3 Planilla Preadjudicación OTIC'!H156)</f>
        <v>CORPORACIÓN DE EDUCACIÓN Y SALUD PARA EL SÍNDROME DE DOWN, EDUDOWN</v>
      </c>
      <c r="G156" s="4"/>
      <c r="H156" s="4"/>
      <c r="I156" s="4" t="str">
        <f>+('3 Planilla Preadjudicación OTIC'!I156)</f>
        <v>PAUSAS ACTIVAS, RECREACIÓN Y ENTRETENIMIENTO</v>
      </c>
      <c r="J156" s="4" t="str">
        <f>+('3 Planilla Preadjudicación OTIC'!J156)</f>
        <v>SIN PLAN FORMATIVO</v>
      </c>
      <c r="K156" s="4" t="str">
        <f>+('3 Planilla Preadjudicación OTIC'!K156)</f>
        <v>TÉCNICAS PARA LA RESOLUCIÓN DE PROBLEMAS</v>
      </c>
      <c r="L156" s="4" t="str">
        <f>+('3 Planilla Preadjudicación OTIC'!L156)</f>
        <v>PF0922</v>
      </c>
      <c r="M156" s="2">
        <f>+('3 Planilla Preadjudicación OTIC'!M156)</f>
        <v>13</v>
      </c>
      <c r="N156" s="4" t="str">
        <f>+('3 Planilla Preadjudicación OTIC'!N156)</f>
        <v>METROPOLITANA</v>
      </c>
      <c r="O156" s="4" t="str">
        <f>+('3 Planilla Preadjudicación OTIC'!O156)</f>
        <v>SAN BERNARDO</v>
      </c>
      <c r="P156" s="4" t="str">
        <f>+('3 Planilla Preadjudicación OTIC'!P156)</f>
        <v>PERSONAS DE 18 AÑOS O MÁS, EN SITUACIÓN DE DISCAPACIDAD.</v>
      </c>
      <c r="Q156" s="4" t="str">
        <f>+('3 Planilla Preadjudicación OTIC'!Q156)</f>
        <v>PRESENCIAL</v>
      </c>
      <c r="R156" s="4" t="str">
        <f>+('3 Planilla Preadjudicación OTIC'!R156)</f>
        <v>DEPENDIENTE</v>
      </c>
      <c r="S156" s="4">
        <f>+('3 Planilla Preadjudicación OTIC'!S156)</f>
        <v>47</v>
      </c>
      <c r="T156" s="2">
        <f>+('3 Planilla Preadjudicación OTIC'!T156)</f>
        <v>20</v>
      </c>
      <c r="U156" s="2">
        <f>+('3 Planilla Preadjudicación OTIC'!U156)</f>
        <v>0</v>
      </c>
      <c r="V156" s="2">
        <f>+('3 Planilla Preadjudicación OTIC'!V156)</f>
        <v>8</v>
      </c>
      <c r="W156" s="2">
        <f>+('3 Planilla Preadjudicación OTIC'!W156)</f>
        <v>188</v>
      </c>
      <c r="X156" s="2">
        <f>+('3 Planilla Preadjudicación OTIC'!X156)</f>
        <v>4</v>
      </c>
      <c r="Y156" s="2" t="str">
        <f>+('3 Planilla Preadjudicación OTIC'!Y156)</f>
        <v>SI</v>
      </c>
      <c r="Z156" s="2" t="str">
        <f>+('3 Planilla Preadjudicación OTIC'!Z156)</f>
        <v>NO</v>
      </c>
      <c r="AA156" s="2" t="str">
        <f>+('3 Planilla Preadjudicación OTIC'!AA156)</f>
        <v>NO</v>
      </c>
      <c r="AB156" s="4" t="str">
        <f>+('3 Planilla Preadjudicación OTIC'!AB156)</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156" s="4" t="str">
        <f>+('3 Planilla Preadjudicación OTIC'!AC156)</f>
        <v>PERSONAS EN SITUACIÓN DE DISCAPACIDAD, DE 18 AÑOS O MÁS, QUE SE ATIENDEN EN EDUDOWN, HOMBRES Y MUJERES, QUE TIENEN O NO EXPERIENCIA LABORAL, RESIDENTES DE LA REGIÓN METROPOLITANA Y QUE BUSCAN CON LA CAPACITACIÓN INSERTARSE AL MUNDO LABORAL.</v>
      </c>
      <c r="AD156" s="2" t="str">
        <f>+('3 Planilla Preadjudicación OTIC'!AD156)</f>
        <v>NO</v>
      </c>
      <c r="AE156" s="4">
        <f>+('3 Planilla Preadjudicación OTIC'!AE156)</f>
        <v>0</v>
      </c>
      <c r="AF156" s="2" t="str">
        <f>+('3 Planilla Preadjudicación OTIC'!AF156)</f>
        <v>CERRADA</v>
      </c>
      <c r="AG156" s="2">
        <f>+('3 Planilla Preadjudicación OTIC'!AG156)</f>
        <v>47</v>
      </c>
      <c r="AH156" s="2">
        <f>+('3 Planilla Preadjudicación OTIC'!AH156)</f>
        <v>2</v>
      </c>
      <c r="AI156" s="135" t="str">
        <f>+('3 Planilla Preadjudicación OTIC'!AI156)</f>
        <v>76302818-6</v>
      </c>
      <c r="AJ156" s="4" t="str">
        <f>+('3 Planilla Preadjudicación OTIC'!AJ156)</f>
        <v>cade capacitacion y desarrollo empresarial e.i.r.l</v>
      </c>
      <c r="AK156" s="2">
        <f>+('3 Planilla Preadjudicación OTIC'!AK156)</f>
        <v>188</v>
      </c>
      <c r="AL156" s="2">
        <f>+('3 Planilla Preadjudicación OTIC'!AL156)</f>
        <v>47</v>
      </c>
      <c r="AM156" s="12">
        <f>+('3 Planilla Preadjudicación OTIC'!AM156)</f>
        <v>5075</v>
      </c>
      <c r="AN156" s="12">
        <f>+('3 Planilla Preadjudicación OTIC'!AN156)</f>
        <v>0</v>
      </c>
      <c r="AO156" s="12">
        <f>+('3 Planilla Preadjudicación OTIC'!AO156)</f>
        <v>0</v>
      </c>
      <c r="AP156" s="12">
        <f>+('3 Planilla Preadjudicación OTIC'!AP156)</f>
        <v>19082000</v>
      </c>
      <c r="AQ156" s="12">
        <f>+('3 Planilla Preadjudicación OTIC'!AQ156)</f>
        <v>3760000</v>
      </c>
      <c r="AR156" s="12">
        <f>+('3 Planilla Preadjudicación OTIC'!AR156)</f>
        <v>0</v>
      </c>
      <c r="AS156" s="12">
        <f>+('3 Planilla Preadjudicación OTIC'!AS156)</f>
        <v>0</v>
      </c>
      <c r="AT156" s="12">
        <f>+('3 Planilla Preadjudicación OTIC'!AT156)</f>
        <v>0</v>
      </c>
      <c r="AU156" s="12">
        <f>+('3 Planilla Preadjudicación OTIC'!AU156)</f>
        <v>22842000</v>
      </c>
      <c r="AV156" s="2" t="str">
        <f>+('3 Planilla Preadjudicación OTIC'!AV156)</f>
        <v>SI</v>
      </c>
      <c r="AW156" s="4">
        <f>+('3 Planilla Preadjudicación OTIC'!AW156)</f>
        <v>0</v>
      </c>
      <c r="AX156" s="2">
        <f>+('3 Planilla Preadjudicación OTIC'!AX156)</f>
        <v>3</v>
      </c>
      <c r="AY156" s="2">
        <f>+('3 Planilla Preadjudicación OTIC'!AY156)</f>
        <v>7</v>
      </c>
      <c r="AZ156" s="2">
        <f>+('3 Planilla Preadjudicación OTIC'!AZ156)</f>
        <v>7</v>
      </c>
      <c r="BA156" s="2">
        <f>+('3 Planilla Preadjudicación OTIC'!BA156)</f>
        <v>7</v>
      </c>
      <c r="BB156" s="2">
        <f>+('3 Planilla Preadjudicación OTIC'!BB156)</f>
        <v>7</v>
      </c>
      <c r="BC156" s="2">
        <f>+('3 Planilla Preadjudicación OTIC'!BC156)</f>
        <v>7</v>
      </c>
      <c r="BD156" s="2">
        <f>+('3 Planilla Preadjudicación OTIC'!BD156)</f>
        <v>7</v>
      </c>
      <c r="BE156" s="2">
        <f>+('3 Planilla Preadjudicación OTIC'!BE156)</f>
        <v>7</v>
      </c>
      <c r="BF156" s="2">
        <f>+('3 Planilla Preadjudicación OTIC'!BF156)</f>
        <v>7</v>
      </c>
      <c r="BG156" s="2">
        <f>+('3 Planilla Preadjudicación OTIC'!BG156)</f>
        <v>7</v>
      </c>
      <c r="BH156" s="2">
        <f>+('3 Planilla Preadjudicación OTIC'!BH156)</f>
        <v>7</v>
      </c>
      <c r="BI156" s="2">
        <f>+('3 Planilla Preadjudicación OTIC'!BI156)</f>
        <v>7</v>
      </c>
      <c r="BJ156" s="2">
        <f>+('3 Planilla Preadjudicación OTIC'!BJ156)</f>
        <v>7</v>
      </c>
      <c r="BK156" s="2">
        <f>+('3 Planilla Preadjudicación OTIC'!BK156)</f>
        <v>7</v>
      </c>
      <c r="BL156" s="2">
        <f>+('3 Planilla Preadjudicación OTIC'!BL156)</f>
        <v>7</v>
      </c>
      <c r="BM156" s="104">
        <f>ROUND(('3 Planilla Preadjudicación OTIC'!BM156),1)</f>
        <v>6.6</v>
      </c>
      <c r="BN156" s="4" t="str">
        <f>+('3 Planilla Preadjudicación OTIC'!BN156)</f>
        <v>NO</v>
      </c>
      <c r="BO156" s="4">
        <f>+('3 Planilla Preadjudicación OTIC'!BO156)</f>
        <v>0</v>
      </c>
      <c r="BP156" s="4">
        <f>+('3 Planilla Preadjudicación OTIC'!BP156)</f>
        <v>0</v>
      </c>
      <c r="BQ156" s="4">
        <f>+('3 Planilla Preadjudicación OTIC'!BQ156)</f>
        <v>0</v>
      </c>
      <c r="BR156" s="4">
        <f>+('3 Planilla Preadjudicación OTIC'!BR156)</f>
        <v>0</v>
      </c>
      <c r="BS156" s="4">
        <f>+('3 Planilla Preadjudicación OTIC'!BS156)</f>
        <v>0</v>
      </c>
      <c r="BT156" s="4">
        <f>+('3 Planilla Preadjudicación OTIC'!BT156)</f>
        <v>0</v>
      </c>
      <c r="BU156" s="85">
        <f>IF(VLOOKUP(A156,'BD OFICIAL'!$A$1:$AL$2098,7,0)=D156,0,1)</f>
        <v>0</v>
      </c>
      <c r="BV156" s="85">
        <f>IF(VLOOKUP(A156,'BD OFICIAL'!$A$1:$AL$2098,11,0)=J156,0,1)</f>
        <v>0</v>
      </c>
      <c r="BW156" s="85">
        <f>IF(VLOOKUP(A156,'BD OFICIAL'!$A$1:$AL$2098,13,0)=L156,0,1)</f>
        <v>0</v>
      </c>
      <c r="BX156" s="2">
        <f>IF(VLOOKUP(A156,'BD OFICIAL'!$A$1:$AL$2098,16,0)=O156,0,1)</f>
        <v>0</v>
      </c>
      <c r="BY156" s="2">
        <f>IF(VLOOKUP(A156,'BD OFICIAL'!$A$1:$AL$2098,17,0)=P156,0,1)</f>
        <v>0</v>
      </c>
      <c r="BZ156" s="2">
        <f>IF(VLOOKUP(A156,'BD OFICIAL'!$A$1:$AL$2098,19,0)=R156,0,1)</f>
        <v>0</v>
      </c>
      <c r="CA156" s="2">
        <f>IF(VLOOKUP(A156,'BD OFICIAL'!$A$1:$AL$2098,21,0)=T156,0,1)</f>
        <v>0</v>
      </c>
      <c r="CB156" s="2">
        <f>IF(VLOOKUP(A156,'BD OFICIAL'!$A$1:$AL$2098,24,0)=AK156,0,1)</f>
        <v>0</v>
      </c>
      <c r="CC156" s="2">
        <f>IF(VLOOKUP(A156,'BD OFICIAL'!$A$1:$AL$2098,25,0)=X156,0,1)</f>
        <v>0</v>
      </c>
      <c r="CD156" s="2">
        <f>IF(VLOOKUP(A156,'BD OFICIAL'!$A$1:$AL$2098,26,0)=Y156,0,1)</f>
        <v>0</v>
      </c>
      <c r="CE156" s="2">
        <f>IF(VLOOKUP(A156,'BD OFICIAL'!$A$1:$AL$2098,27,0)=Z156,0,1)</f>
        <v>0</v>
      </c>
      <c r="CF156" s="2">
        <f>IF(VLOOKUP(A156,'BD OFICIAL'!$A$1:$AL$2098,28,0)=AA156,0,1)</f>
        <v>0</v>
      </c>
      <c r="CG156" s="2">
        <f>IF(VLOOKUP(A156,'BD OFICIAL'!$A$1:$AL$2098,33,0)=AF156,0,1)</f>
        <v>0</v>
      </c>
      <c r="CH156" s="2">
        <f>IF(VLOOKUP(A156,'BD OFICIAL'!$A$1:$AL$2098,35,0)=AH156,0,1)</f>
        <v>0</v>
      </c>
      <c r="CI156" s="85">
        <f>IF(VLOOKUP(A156,'BD OFICIAL'!$A$1:$AL$2098,34,0)=AL156,0,1)</f>
        <v>0</v>
      </c>
      <c r="CJ156" s="12">
        <f>VLOOKUP(A156,'BD OFICIAL'!$A$1:$AM$2098,36,0)*AM156-AP156</f>
        <v>0</v>
      </c>
      <c r="CK156" s="85" t="str">
        <f t="shared" si="88"/>
        <v>SSH</v>
      </c>
      <c r="CL156" s="85" t="str">
        <f t="shared" si="89"/>
        <v>NO</v>
      </c>
      <c r="CM156" s="85" t="str">
        <f t="shared" si="69"/>
        <v>SI</v>
      </c>
      <c r="CN156" s="31">
        <f t="shared" si="70"/>
        <v>0</v>
      </c>
      <c r="CO156" s="31">
        <f t="shared" si="90"/>
        <v>0</v>
      </c>
      <c r="CP156" s="31">
        <f t="shared" si="71"/>
        <v>0</v>
      </c>
      <c r="CQ156" s="31">
        <f>IF(Y156="NO",0,IF(Y156="SI",IF(VLOOKUP(A156,'BD OFICIAL'!$A:$AO,40,0)=AQ156,0,1)))</f>
        <v>0</v>
      </c>
      <c r="CR156" s="31">
        <f>IF(Z156="NO",0,IF(Z156="SI",IF(VLOOKUP(B156,'BD OFICIAL'!$A:$AO,41,0)=AS156,0,1)))</f>
        <v>0</v>
      </c>
      <c r="CS156" s="31">
        <f t="shared" si="91"/>
        <v>0</v>
      </c>
      <c r="CT156" s="31">
        <f t="shared" si="92"/>
        <v>0</v>
      </c>
      <c r="CU156" s="31">
        <f>IF(VLOOKUP(A156,'BD OFICIAL'!$A$1:$AL$1056,31,0)="SI",IF(AT156&gt;0,0,1),IF(AT156=0,0,1))</f>
        <v>0</v>
      </c>
      <c r="CV156" s="31">
        <f t="shared" si="93"/>
        <v>0</v>
      </c>
      <c r="CW156" s="31">
        <f t="shared" si="72"/>
        <v>0</v>
      </c>
      <c r="CX156" s="85" t="str">
        <f t="shared" si="73"/>
        <v>SI</v>
      </c>
      <c r="CY156" s="31">
        <f t="shared" si="74"/>
        <v>0</v>
      </c>
      <c r="CZ156" s="85" t="str">
        <f>IF(ISERROR(VLOOKUP(AI156,EXPERIENCIA!$A$1:$C$2100,1,0)),"NO","SI")</f>
        <v>SI</v>
      </c>
      <c r="DA156" s="85">
        <f>IF(CX156="no","NO APLICA",IF(AX156=0,"ERROR NOTA",IF(AND(AX156&gt;1,CZ156="NO"),"ERROR NOTA",IF(AND(CZ156="NO",AX156=1),0,IF(VLOOKUP(AI156,EXPERIENCIA!$A$1:$C$2100,3,0)=AX156,0,"ERROR NOTA")))))</f>
        <v>0</v>
      </c>
      <c r="DB156" s="85" t="str">
        <f>IF(ISERROR(VLOOKUP(AI156,COMPORTAMIENTO!$A$1:$C$2100,1,0)),"NO","SI")</f>
        <v>SI</v>
      </c>
      <c r="DC156" s="85">
        <f>IF(CX156="NO","NO APLICA",IF(AY156=0,"ERROR NOTA",IF(AND(DB156="NO",AY156=7),0,IF(VLOOKUP(AI156,COMPORTAMIENTO!$A$2:$H$2100,8,0)=AY156,0,"ERROR NOTA"))))</f>
        <v>0</v>
      </c>
      <c r="DD156" s="104">
        <f t="shared" si="75"/>
        <v>0.30000000000000004</v>
      </c>
      <c r="DE156" s="104">
        <f t="shared" si="76"/>
        <v>0.70000000000000007</v>
      </c>
      <c r="DF156" s="85" t="str">
        <f t="shared" si="94"/>
        <v>NO</v>
      </c>
      <c r="DG156" s="85">
        <f t="shared" si="77"/>
        <v>7</v>
      </c>
      <c r="DH156" s="85">
        <f t="shared" si="78"/>
        <v>7</v>
      </c>
      <c r="DI156" s="85">
        <f t="shared" si="79"/>
        <v>7</v>
      </c>
      <c r="DJ156" s="12">
        <f t="shared" si="80"/>
        <v>7.0000000000000009</v>
      </c>
      <c r="DK156" s="7">
        <f t="shared" si="81"/>
        <v>7.0000000000000009</v>
      </c>
      <c r="DL156" s="12">
        <f t="shared" si="95"/>
        <v>5075</v>
      </c>
      <c r="DM156" s="12">
        <f>VLOOKUP(A156,'5 TD'!$A:$B,2,0)</f>
        <v>5075</v>
      </c>
      <c r="DN156" s="7">
        <f t="shared" si="96"/>
        <v>7</v>
      </c>
      <c r="DO156" s="85" t="str">
        <f t="shared" si="82"/>
        <v>APROBADO</v>
      </c>
      <c r="DP156" s="85" t="str">
        <f t="shared" si="83"/>
        <v>APROBADO</v>
      </c>
      <c r="DQ156" s="7">
        <f t="shared" si="84"/>
        <v>6.6</v>
      </c>
      <c r="DR156" s="85" t="str">
        <f t="shared" si="97"/>
        <v>APROBADO</v>
      </c>
      <c r="DS156" s="2" t="str">
        <f>+('3 Planilla Preadjudicación OTIC'!BN156)</f>
        <v>NO</v>
      </c>
      <c r="DT156" s="2">
        <f>IF(DR156="APROBADO",VLOOKUP(A156,'5 TD'!$D$3:$E$270,2,0),"NO APLICA")</f>
        <v>7</v>
      </c>
      <c r="DU156" s="2" t="str">
        <f t="shared" si="98"/>
        <v>NO</v>
      </c>
      <c r="DV156" s="2" t="str">
        <f>IF(DU156="SI",VLOOKUP(A156,'5 TD'!$G$3:$H$270,2,0),"NO APLICA ")</f>
        <v xml:space="preserve">NO APLICA </v>
      </c>
      <c r="DW156" s="2" t="str">
        <f t="shared" si="99"/>
        <v>NO</v>
      </c>
      <c r="DX156" s="2" t="str">
        <f>IF(DW156="SI",VLOOKUP(A156,'5 TD'!$J$4:$K$472,2,0),"NO APLICA")</f>
        <v>NO APLICA</v>
      </c>
      <c r="DY156" s="2" t="str">
        <f t="shared" si="100"/>
        <v>NO APLICA</v>
      </c>
      <c r="DZ156" s="7" t="str">
        <f>IF(DY156="SI",VLOOKUP(A156,'5 TD'!$M$4:$N$350,2,0),"NO APLICA")</f>
        <v>NO APLICA</v>
      </c>
      <c r="EA156" s="2" t="str">
        <f t="shared" si="101"/>
        <v>NO APLICA</v>
      </c>
      <c r="EB156" s="12" t="str">
        <f t="shared" si="102"/>
        <v/>
      </c>
      <c r="EC156" s="12" t="str">
        <f>IF(EA156="SI",VLOOKUP(A156,'5 TD'!$V$4:$W$479,2,0),"NO APLICA")</f>
        <v>NO APLICA</v>
      </c>
      <c r="ED156" s="2" t="str">
        <f t="shared" si="85"/>
        <v>NO</v>
      </c>
      <c r="EE156" s="79" t="str">
        <f>IF(ED156="SI",VLOOKUP(AI156,COMPORTAMIENTO!$A$1:$H$2100,7,0),"NO APLICA")</f>
        <v>NO APLICA</v>
      </c>
      <c r="EF156" s="12" t="str">
        <f>IF(ED156="SI",VLOOKUP(A156,'5 TD'!$P$2:$Q$479,2,0),"NO APLICA")</f>
        <v>NO APLICA</v>
      </c>
      <c r="EG156" s="2" t="str">
        <f t="shared" si="86"/>
        <v>NO</v>
      </c>
      <c r="EH156" s="2">
        <f>IF(CZ156="no",0,VLOOKUP(AI156,EXPERIENCIA!$A$1:$C$2100,2,0))</f>
        <v>23</v>
      </c>
      <c r="EI156" s="2">
        <f>IF(CZ156="si",VLOOKUP(A156,'5 TD'!$S$3:$T$2103,2,0),0)</f>
        <v>122</v>
      </c>
      <c r="EJ156" s="2" t="str">
        <f t="shared" si="87"/>
        <v>NO</v>
      </c>
      <c r="EK156" s="2">
        <f>+('3 Planilla Preadjudicación OTIC'!BU156)</f>
        <v>0</v>
      </c>
      <c r="EL156" s="4"/>
      <c r="EM156" s="3"/>
      <c r="EN156" s="3"/>
      <c r="EQ156" s="86"/>
    </row>
    <row r="157" spans="1:147" ht="15" customHeight="1" x14ac:dyDescent="0.3">
      <c r="A157" s="2">
        <f>+('3 Planilla Preadjudicación OTIC'!A157)</f>
        <v>14406</v>
      </c>
      <c r="B157" s="2" t="str">
        <f>+('3 Planilla Preadjudicación OTIC'!B157)</f>
        <v>65181652-1</v>
      </c>
      <c r="C157" s="4">
        <f>+('3 Planilla Preadjudicación OTIC'!E157)</f>
        <v>2025</v>
      </c>
      <c r="D157" s="4" t="str">
        <f>+('3 Planilla Preadjudicación OTIC'!F157)</f>
        <v>MANDATO</v>
      </c>
      <c r="E157" s="4" t="str">
        <f>+('3 Planilla Preadjudicación OTIC'!G157)</f>
        <v>73188700-4</v>
      </c>
      <c r="F157" s="4" t="str">
        <f>+('3 Planilla Preadjudicación OTIC'!H157)</f>
        <v>ONG CASA DE ACOGIDA LA ESPERANZA</v>
      </c>
      <c r="G157" s="4"/>
      <c r="H157" s="4"/>
      <c r="I157" s="4" t="str">
        <f>+('3 Planilla Preadjudicación OTIC'!I157)</f>
        <v>MASAJES CORPORALES CON FINES ESTÉTICOS Y DE RELAJACIÓN</v>
      </c>
      <c r="J157" s="4" t="str">
        <f>+('3 Planilla Preadjudicación OTIC'!J157)</f>
        <v>SIN PLAN FORMATIVO</v>
      </c>
      <c r="K157" s="4" t="str">
        <f>+('3 Planilla Preadjudicación OTIC'!K157)</f>
        <v/>
      </c>
      <c r="L157" s="4" t="str">
        <f>+('3 Planilla Preadjudicación OTIC'!L157)</f>
        <v/>
      </c>
      <c r="M157" s="2">
        <f>+('3 Planilla Preadjudicación OTIC'!M157)</f>
        <v>13</v>
      </c>
      <c r="N157" s="4" t="str">
        <f>+('3 Planilla Preadjudicación OTIC'!N157)</f>
        <v>METROPOLITANA</v>
      </c>
      <c r="O157" s="4" t="str">
        <f>+('3 Planilla Preadjudicación OTIC'!O157)</f>
        <v>PUDAHUEL</v>
      </c>
      <c r="P157" s="4" t="str">
        <f>+('3 Planilla Preadjudicación OTIC'!P157)</f>
        <v>EMPRENDEDORES/AS INFORMALES O PERSONAS VULNERABLES PERTENECIENTES AL 80% MAS VULNERABLE</v>
      </c>
      <c r="Q157" s="4" t="str">
        <f>+('3 Planilla Preadjudicación OTIC'!Q157)</f>
        <v>PRESENCIAL</v>
      </c>
      <c r="R157" s="4" t="str">
        <f>+('3 Planilla Preadjudicación OTIC'!R157)</f>
        <v>DEPENDIENTE</v>
      </c>
      <c r="S157" s="4">
        <f>+('3 Planilla Preadjudicación OTIC'!S157)</f>
        <v>50</v>
      </c>
      <c r="T157" s="2">
        <f>+('3 Planilla Preadjudicación OTIC'!T157)</f>
        <v>20</v>
      </c>
      <c r="U157" s="2">
        <f>+('3 Planilla Preadjudicación OTIC'!U157)</f>
        <v>0</v>
      </c>
      <c r="V157" s="2">
        <f>+('3 Planilla Preadjudicación OTIC'!V157)</f>
        <v>0</v>
      </c>
      <c r="W157" s="2">
        <f>+('3 Planilla Preadjudicación OTIC'!W157)</f>
        <v>200</v>
      </c>
      <c r="X157" s="2">
        <f>+('3 Planilla Preadjudicación OTIC'!X157)</f>
        <v>4</v>
      </c>
      <c r="Y157" s="2" t="str">
        <f>+('3 Planilla Preadjudicación OTIC'!Y157)</f>
        <v>SI</v>
      </c>
      <c r="Z157" s="2" t="str">
        <f>+('3 Planilla Preadjudicación OTIC'!Z157)</f>
        <v>NO</v>
      </c>
      <c r="AA157" s="2" t="str">
        <f>+('3 Planilla Preadjudicación OTIC'!AA157)</f>
        <v>NO</v>
      </c>
      <c r="AB157" s="4" t="str">
        <f>+('3 Planilla Preadjudicación OTIC'!AB157)</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157" s="4" t="str">
        <f>+('3 Planilla Preadjudicación OTIC'!AC157)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57" s="2" t="str">
        <f>+('3 Planilla Preadjudicación OTIC'!AD157)</f>
        <v>NO</v>
      </c>
      <c r="AE157" s="4">
        <f>+('3 Planilla Preadjudicación OTIC'!AE157)</f>
        <v>0</v>
      </c>
      <c r="AF157" s="2" t="str">
        <f>+('3 Planilla Preadjudicación OTIC'!AF157)</f>
        <v>CERRADA</v>
      </c>
      <c r="AG157" s="2">
        <f>+('3 Planilla Preadjudicación OTIC'!AG157)</f>
        <v>50</v>
      </c>
      <c r="AH157" s="2">
        <f>+('3 Planilla Preadjudicación OTIC'!AH157)</f>
        <v>2</v>
      </c>
      <c r="AI157" s="135" t="str">
        <f>+('3 Planilla Preadjudicación OTIC'!AI157)</f>
        <v>76302818-6</v>
      </c>
      <c r="AJ157" s="4" t="str">
        <f>+('3 Planilla Preadjudicación OTIC'!AJ157)</f>
        <v>cade capacitacion y desarrollo empresarial e.i.r.l</v>
      </c>
      <c r="AK157" s="2">
        <f>+('3 Planilla Preadjudicación OTIC'!AK157)</f>
        <v>200</v>
      </c>
      <c r="AL157" s="2">
        <f>+('3 Planilla Preadjudicación OTIC'!AL157)</f>
        <v>50</v>
      </c>
      <c r="AM157" s="12">
        <f>+('3 Planilla Preadjudicación OTIC'!AM157)</f>
        <v>5075</v>
      </c>
      <c r="AN157" s="12">
        <f>+('3 Planilla Preadjudicación OTIC'!AN157)</f>
        <v>0</v>
      </c>
      <c r="AO157" s="12">
        <f>+('3 Planilla Preadjudicación OTIC'!AO157)</f>
        <v>0</v>
      </c>
      <c r="AP157" s="12">
        <f>+('3 Planilla Preadjudicación OTIC'!AP157)</f>
        <v>20300000</v>
      </c>
      <c r="AQ157" s="12">
        <f>+('3 Planilla Preadjudicación OTIC'!AQ157)</f>
        <v>4000000</v>
      </c>
      <c r="AR157" s="12">
        <f>+('3 Planilla Preadjudicación OTIC'!AR157)</f>
        <v>0</v>
      </c>
      <c r="AS157" s="12">
        <f>+('3 Planilla Preadjudicación OTIC'!AS157)</f>
        <v>0</v>
      </c>
      <c r="AT157" s="12">
        <f>+('3 Planilla Preadjudicación OTIC'!AT157)</f>
        <v>0</v>
      </c>
      <c r="AU157" s="12">
        <f>+('3 Planilla Preadjudicación OTIC'!AU157)</f>
        <v>24300000</v>
      </c>
      <c r="AV157" s="2" t="str">
        <f>+('3 Planilla Preadjudicación OTIC'!AV157)</f>
        <v>SI</v>
      </c>
      <c r="AW157" s="4">
        <f>+('3 Planilla Preadjudicación OTIC'!AW157)</f>
        <v>0</v>
      </c>
      <c r="AX157" s="2">
        <f>+('3 Planilla Preadjudicación OTIC'!AX157)</f>
        <v>3</v>
      </c>
      <c r="AY157" s="2">
        <f>+('3 Planilla Preadjudicación OTIC'!AY157)</f>
        <v>7</v>
      </c>
      <c r="AZ157" s="2">
        <f>+('3 Planilla Preadjudicación OTIC'!AZ157)</f>
        <v>7</v>
      </c>
      <c r="BA157" s="2">
        <f>+('3 Planilla Preadjudicación OTIC'!BA157)</f>
        <v>7</v>
      </c>
      <c r="BB157" s="2">
        <f>+('3 Planilla Preadjudicación OTIC'!BB157)</f>
        <v>7</v>
      </c>
      <c r="BC157" s="2">
        <f>+('3 Planilla Preadjudicación OTIC'!BC157)</f>
        <v>7</v>
      </c>
      <c r="BD157" s="2">
        <f>+('3 Planilla Preadjudicación OTIC'!BD157)</f>
        <v>6</v>
      </c>
      <c r="BE157" s="2">
        <f>+('3 Planilla Preadjudicación OTIC'!BE157)</f>
        <v>5</v>
      </c>
      <c r="BF157" s="2">
        <f>+('3 Planilla Preadjudicación OTIC'!BF157)</f>
        <v>7</v>
      </c>
      <c r="BG157" s="2">
        <f>+('3 Planilla Preadjudicación OTIC'!BG157)</f>
        <v>7</v>
      </c>
      <c r="BH157" s="2">
        <f>+('3 Planilla Preadjudicación OTIC'!BH157)</f>
        <v>6.5</v>
      </c>
      <c r="BI157" s="2">
        <f>+('3 Planilla Preadjudicación OTIC'!BI157)</f>
        <v>6.5</v>
      </c>
      <c r="BJ157" s="2">
        <f>+('3 Planilla Preadjudicación OTIC'!BJ157)</f>
        <v>5.5</v>
      </c>
      <c r="BK157" s="2">
        <f>+('3 Planilla Preadjudicación OTIC'!BK157)</f>
        <v>5.5</v>
      </c>
      <c r="BL157" s="2">
        <f>+('3 Planilla Preadjudicación OTIC'!BL157)</f>
        <v>7</v>
      </c>
      <c r="BM157" s="104">
        <f>ROUND(('3 Planilla Preadjudicación OTIC'!BM157),1)</f>
        <v>6.2</v>
      </c>
      <c r="BN157" s="4" t="str">
        <f>+('3 Planilla Preadjudicación OTIC'!BN157)</f>
        <v>NO</v>
      </c>
      <c r="BO157" s="4">
        <f>+('3 Planilla Preadjudicación OTIC'!BO157)</f>
        <v>0</v>
      </c>
      <c r="BP157" s="4">
        <f>+('3 Planilla Preadjudicación OTIC'!BP157)</f>
        <v>0</v>
      </c>
      <c r="BQ157" s="4">
        <f>+('3 Planilla Preadjudicación OTIC'!BQ157)</f>
        <v>0</v>
      </c>
      <c r="BR157" s="4">
        <f>+('3 Planilla Preadjudicación OTIC'!BR157)</f>
        <v>0</v>
      </c>
      <c r="BS157" s="4">
        <f>+('3 Planilla Preadjudicación OTIC'!BS157)</f>
        <v>0</v>
      </c>
      <c r="BT157" s="4">
        <f>+('3 Planilla Preadjudicación OTIC'!BT157)</f>
        <v>0</v>
      </c>
      <c r="BU157" s="85">
        <f>IF(VLOOKUP(A157,'BD OFICIAL'!$A$1:$AL$2098,7,0)=D157,0,1)</f>
        <v>0</v>
      </c>
      <c r="BV157" s="85">
        <f>IF(VLOOKUP(A157,'BD OFICIAL'!$A$1:$AL$2098,11,0)=J157,0,1)</f>
        <v>0</v>
      </c>
      <c r="BW157" s="85">
        <f>IF(VLOOKUP(A157,'BD OFICIAL'!$A$1:$AL$2098,13,0)=L157,0,1)</f>
        <v>0</v>
      </c>
      <c r="BX157" s="2">
        <f>IF(VLOOKUP(A157,'BD OFICIAL'!$A$1:$AL$2098,16,0)=O157,0,1)</f>
        <v>0</v>
      </c>
      <c r="BY157" s="2">
        <f>IF(VLOOKUP(A157,'BD OFICIAL'!$A$1:$AL$2098,17,0)=P157,0,1)</f>
        <v>0</v>
      </c>
      <c r="BZ157" s="2">
        <f>IF(VLOOKUP(A157,'BD OFICIAL'!$A$1:$AL$2098,19,0)=R157,0,1)</f>
        <v>0</v>
      </c>
      <c r="CA157" s="2">
        <f>IF(VLOOKUP(A157,'BD OFICIAL'!$A$1:$AL$2098,21,0)=T157,0,1)</f>
        <v>0</v>
      </c>
      <c r="CB157" s="2">
        <f>IF(VLOOKUP(A157,'BD OFICIAL'!$A$1:$AL$2098,24,0)=AK157,0,1)</f>
        <v>0</v>
      </c>
      <c r="CC157" s="2">
        <f>IF(VLOOKUP(A157,'BD OFICIAL'!$A$1:$AL$2098,25,0)=X157,0,1)</f>
        <v>0</v>
      </c>
      <c r="CD157" s="2">
        <f>IF(VLOOKUP(A157,'BD OFICIAL'!$A$1:$AL$2098,26,0)=Y157,0,1)</f>
        <v>0</v>
      </c>
      <c r="CE157" s="2">
        <f>IF(VLOOKUP(A157,'BD OFICIAL'!$A$1:$AL$2098,27,0)=Z157,0,1)</f>
        <v>0</v>
      </c>
      <c r="CF157" s="2">
        <f>IF(VLOOKUP(A157,'BD OFICIAL'!$A$1:$AL$2098,28,0)=AA157,0,1)</f>
        <v>0</v>
      </c>
      <c r="CG157" s="2">
        <f>IF(VLOOKUP(A157,'BD OFICIAL'!$A$1:$AL$2098,33,0)=AF157,0,1)</f>
        <v>0</v>
      </c>
      <c r="CH157" s="2">
        <f>IF(VLOOKUP(A157,'BD OFICIAL'!$A$1:$AL$2098,35,0)=AH157,0,1)</f>
        <v>0</v>
      </c>
      <c r="CI157" s="85">
        <f>IF(VLOOKUP(A157,'BD OFICIAL'!$A$1:$AL$2098,34,0)=AL157,0,1)</f>
        <v>0</v>
      </c>
      <c r="CJ157" s="12">
        <f>VLOOKUP(A157,'BD OFICIAL'!$A$1:$AM$2098,36,0)*AM157-AP157</f>
        <v>0</v>
      </c>
      <c r="CK157" s="85" t="str">
        <f t="shared" si="88"/>
        <v>SSH</v>
      </c>
      <c r="CL157" s="85" t="str">
        <f t="shared" si="89"/>
        <v>NO</v>
      </c>
      <c r="CM157" s="85" t="str">
        <f t="shared" si="69"/>
        <v>SI</v>
      </c>
      <c r="CN157" s="31">
        <f t="shared" si="70"/>
        <v>0</v>
      </c>
      <c r="CO157" s="31">
        <f t="shared" si="90"/>
        <v>0</v>
      </c>
      <c r="CP157" s="31">
        <f t="shared" si="71"/>
        <v>0</v>
      </c>
      <c r="CQ157" s="31">
        <f>IF(Y157="NO",0,IF(Y157="SI",IF(VLOOKUP(A157,'BD OFICIAL'!$A:$AO,40,0)=AQ157,0,1)))</f>
        <v>0</v>
      </c>
      <c r="CR157" s="31">
        <f>IF(Z157="NO",0,IF(Z157="SI",IF(VLOOKUP(B157,'BD OFICIAL'!$A:$AO,41,0)=AS157,0,1)))</f>
        <v>0</v>
      </c>
      <c r="CS157" s="31">
        <f t="shared" si="91"/>
        <v>0</v>
      </c>
      <c r="CT157" s="31">
        <f t="shared" si="92"/>
        <v>0</v>
      </c>
      <c r="CU157" s="31">
        <f>IF(VLOOKUP(A157,'BD OFICIAL'!$A$1:$AL$1056,31,0)="SI",IF(AT157&gt;0,0,1),IF(AT157=0,0,1))</f>
        <v>0</v>
      </c>
      <c r="CV157" s="31">
        <f t="shared" si="93"/>
        <v>0</v>
      </c>
      <c r="CW157" s="31">
        <f t="shared" si="72"/>
        <v>0</v>
      </c>
      <c r="CX157" s="85" t="str">
        <f t="shared" si="73"/>
        <v>SI</v>
      </c>
      <c r="CY157" s="31">
        <f t="shared" si="74"/>
        <v>0</v>
      </c>
      <c r="CZ157" s="85" t="str">
        <f>IF(ISERROR(VLOOKUP(AI157,EXPERIENCIA!$A$1:$C$2100,1,0)),"NO","SI")</f>
        <v>SI</v>
      </c>
      <c r="DA157" s="85">
        <f>IF(CX157="no","NO APLICA",IF(AX157=0,"ERROR NOTA",IF(AND(AX157&gt;1,CZ157="NO"),"ERROR NOTA",IF(AND(CZ157="NO",AX157=1),0,IF(VLOOKUP(AI157,EXPERIENCIA!$A$1:$C$2100,3,0)=AX157,0,"ERROR NOTA")))))</f>
        <v>0</v>
      </c>
      <c r="DB157" s="85" t="str">
        <f>IF(ISERROR(VLOOKUP(AI157,COMPORTAMIENTO!$A$1:$C$2100,1,0)),"NO","SI")</f>
        <v>SI</v>
      </c>
      <c r="DC157" s="85">
        <f>IF(CX157="NO","NO APLICA",IF(AY157=0,"ERROR NOTA",IF(AND(DB157="NO",AY157=7),0,IF(VLOOKUP(AI157,COMPORTAMIENTO!$A$2:$H$2100,8,0)=AY157,0,"ERROR NOTA"))))</f>
        <v>0</v>
      </c>
      <c r="DD157" s="104">
        <f t="shared" si="75"/>
        <v>0.30000000000000004</v>
      </c>
      <c r="DE157" s="104">
        <f t="shared" si="76"/>
        <v>0.70000000000000007</v>
      </c>
      <c r="DF157" s="85" t="str">
        <f t="shared" si="94"/>
        <v>NO</v>
      </c>
      <c r="DG157" s="85">
        <f t="shared" si="77"/>
        <v>7</v>
      </c>
      <c r="DH157" s="85">
        <f t="shared" si="78"/>
        <v>6.3</v>
      </c>
      <c r="DI157" s="85">
        <f t="shared" si="79"/>
        <v>6.5449999999999999</v>
      </c>
      <c r="DJ157" s="12">
        <f t="shared" si="80"/>
        <v>6.4499999999999993</v>
      </c>
      <c r="DK157" s="7">
        <f t="shared" si="81"/>
        <v>6.49275</v>
      </c>
      <c r="DL157" s="12">
        <f t="shared" si="95"/>
        <v>5075</v>
      </c>
      <c r="DM157" s="12">
        <f>VLOOKUP(A157,'5 TD'!$A:$B,2,0)</f>
        <v>5075</v>
      </c>
      <c r="DN157" s="7">
        <f t="shared" si="96"/>
        <v>7</v>
      </c>
      <c r="DO157" s="85" t="str">
        <f t="shared" si="82"/>
        <v>APROBADO</v>
      </c>
      <c r="DP157" s="85" t="str">
        <f t="shared" si="83"/>
        <v>APROBADO</v>
      </c>
      <c r="DQ157" s="7">
        <f t="shared" si="84"/>
        <v>6.2</v>
      </c>
      <c r="DR157" s="85" t="str">
        <f t="shared" si="97"/>
        <v>APROBADO</v>
      </c>
      <c r="DS157" s="2" t="str">
        <f>+('3 Planilla Preadjudicación OTIC'!BN157)</f>
        <v>NO</v>
      </c>
      <c r="DT157" s="2">
        <f>IF(DR157="APROBADO",VLOOKUP(A157,'5 TD'!$D$3:$E$270,2,0),"NO APLICA")</f>
        <v>7</v>
      </c>
      <c r="DU157" s="2" t="str">
        <f t="shared" si="98"/>
        <v>NO</v>
      </c>
      <c r="DV157" s="2" t="str">
        <f>IF(DU157="SI",VLOOKUP(A157,'5 TD'!$G$3:$H$270,2,0),"NO APLICA ")</f>
        <v xml:space="preserve">NO APLICA </v>
      </c>
      <c r="DW157" s="2" t="str">
        <f t="shared" si="99"/>
        <v>NO</v>
      </c>
      <c r="DX157" s="2" t="str">
        <f>IF(DW157="SI",VLOOKUP(A157,'5 TD'!$J$4:$K$472,2,0),"NO APLICA")</f>
        <v>NO APLICA</v>
      </c>
      <c r="DY157" s="2" t="str">
        <f t="shared" si="100"/>
        <v>NO APLICA</v>
      </c>
      <c r="DZ157" s="7" t="str">
        <f>IF(DY157="SI",VLOOKUP(A157,'5 TD'!$M$4:$N$350,2,0),"NO APLICA")</f>
        <v>NO APLICA</v>
      </c>
      <c r="EA157" s="2" t="str">
        <f t="shared" si="101"/>
        <v>NO APLICA</v>
      </c>
      <c r="EB157" s="12" t="str">
        <f t="shared" si="102"/>
        <v/>
      </c>
      <c r="EC157" s="12" t="str">
        <f>IF(EA157="SI",VLOOKUP(A157,'5 TD'!$V$4:$W$479,2,0),"NO APLICA")</f>
        <v>NO APLICA</v>
      </c>
      <c r="ED157" s="2" t="str">
        <f t="shared" si="85"/>
        <v>NO</v>
      </c>
      <c r="EE157" s="79" t="str">
        <f>IF(ED157="SI",VLOOKUP(AI157,COMPORTAMIENTO!$A$1:$H$2100,7,0),"NO APLICA")</f>
        <v>NO APLICA</v>
      </c>
      <c r="EF157" s="12" t="str">
        <f>IF(ED157="SI",VLOOKUP(A157,'5 TD'!$P$2:$Q$479,2,0),"NO APLICA")</f>
        <v>NO APLICA</v>
      </c>
      <c r="EG157" s="2" t="str">
        <f t="shared" si="86"/>
        <v>NO</v>
      </c>
      <c r="EH157" s="2">
        <f>IF(CZ157="no",0,VLOOKUP(AI157,EXPERIENCIA!$A$1:$C$2100,2,0))</f>
        <v>23</v>
      </c>
      <c r="EI157" s="2">
        <f>IF(CZ157="si",VLOOKUP(A157,'5 TD'!$S$3:$T$2103,2,0),0)</f>
        <v>254</v>
      </c>
      <c r="EJ157" s="2" t="str">
        <f t="shared" si="87"/>
        <v>NO</v>
      </c>
      <c r="EK157" s="2">
        <f>+('3 Planilla Preadjudicación OTIC'!BU157)</f>
        <v>0</v>
      </c>
      <c r="EL157" s="4"/>
      <c r="EM157" s="3"/>
      <c r="EN157" s="3"/>
      <c r="EQ157" s="86"/>
    </row>
    <row r="158" spans="1:147" ht="15" customHeight="1" x14ac:dyDescent="0.3">
      <c r="A158" s="2">
        <f>+('3 Planilla Preadjudicación OTIC'!A158)</f>
        <v>14407</v>
      </c>
      <c r="B158" s="2" t="str">
        <f>+('3 Planilla Preadjudicación OTIC'!B158)</f>
        <v>65181652-1</v>
      </c>
      <c r="C158" s="4">
        <f>+('3 Planilla Preadjudicación OTIC'!E158)</f>
        <v>2025</v>
      </c>
      <c r="D158" s="4" t="str">
        <f>+('3 Planilla Preadjudicación OTIC'!F158)</f>
        <v>MANDATO</v>
      </c>
      <c r="E158" s="4" t="str">
        <f>+('3 Planilla Preadjudicación OTIC'!G158)</f>
        <v>73188700-4</v>
      </c>
      <c r="F158" s="4" t="str">
        <f>+('3 Planilla Preadjudicación OTIC'!H158)</f>
        <v>ONG CASA DE ACOGIDA LA ESPERANZA</v>
      </c>
      <c r="G158" s="4"/>
      <c r="H158" s="4"/>
      <c r="I158" s="4" t="str">
        <f>+('3 Planilla Preadjudicación OTIC'!I158)</f>
        <v>MASAJES CORPORALES CON FINES ESTÉTICOS Y DE RELAJACIÓN</v>
      </c>
      <c r="J158" s="4" t="str">
        <f>+('3 Planilla Preadjudicación OTIC'!J158)</f>
        <v>SIN PLAN FORMATIVO</v>
      </c>
      <c r="K158" s="4" t="str">
        <f>+('3 Planilla Preadjudicación OTIC'!K158)</f>
        <v/>
      </c>
      <c r="L158" s="4" t="str">
        <f>+('3 Planilla Preadjudicación OTIC'!L158)</f>
        <v/>
      </c>
      <c r="M158" s="2">
        <f>+('3 Planilla Preadjudicación OTIC'!M158)</f>
        <v>13</v>
      </c>
      <c r="N158" s="4" t="str">
        <f>+('3 Planilla Preadjudicación OTIC'!N158)</f>
        <v>METROPOLITANA</v>
      </c>
      <c r="O158" s="4" t="str">
        <f>+('3 Planilla Preadjudicación OTIC'!O158)</f>
        <v>LA GRANJA</v>
      </c>
      <c r="P158" s="4" t="str">
        <f>+('3 Planilla Preadjudicación OTIC'!P158)</f>
        <v>EMPRENDEDORES/AS INFORMALES O PERSONAS VULNERABLES PERTENECIENTES AL 80% MAS VULNERABLE</v>
      </c>
      <c r="Q158" s="4" t="str">
        <f>+('3 Planilla Preadjudicación OTIC'!Q158)</f>
        <v>PRESENCIAL</v>
      </c>
      <c r="R158" s="4" t="str">
        <f>+('3 Planilla Preadjudicación OTIC'!R158)</f>
        <v>DEPENDIENTE</v>
      </c>
      <c r="S158" s="4">
        <f>+('3 Planilla Preadjudicación OTIC'!S158)</f>
        <v>50</v>
      </c>
      <c r="T158" s="2">
        <f>+('3 Planilla Preadjudicación OTIC'!T158)</f>
        <v>20</v>
      </c>
      <c r="U158" s="2">
        <f>+('3 Planilla Preadjudicación OTIC'!U158)</f>
        <v>0</v>
      </c>
      <c r="V158" s="2">
        <f>+('3 Planilla Preadjudicación OTIC'!V158)</f>
        <v>0</v>
      </c>
      <c r="W158" s="2">
        <f>+('3 Planilla Preadjudicación OTIC'!W158)</f>
        <v>200</v>
      </c>
      <c r="X158" s="2">
        <f>+('3 Planilla Preadjudicación OTIC'!X158)</f>
        <v>4</v>
      </c>
      <c r="Y158" s="2" t="str">
        <f>+('3 Planilla Preadjudicación OTIC'!Y158)</f>
        <v>SI</v>
      </c>
      <c r="Z158" s="2" t="str">
        <f>+('3 Planilla Preadjudicación OTIC'!Z158)</f>
        <v>NO</v>
      </c>
      <c r="AA158" s="2" t="str">
        <f>+('3 Planilla Preadjudicación OTIC'!AA158)</f>
        <v>NO</v>
      </c>
      <c r="AB158" s="4" t="str">
        <f>+('3 Planilla Preadjudicación OTIC'!AB158)</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158" s="4" t="str">
        <f>+('3 Planilla Preadjudicación OTIC'!AC158)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158" s="2" t="str">
        <f>+('3 Planilla Preadjudicación OTIC'!AD158)</f>
        <v>NO</v>
      </c>
      <c r="AE158" s="4">
        <f>+('3 Planilla Preadjudicación OTIC'!AE158)</f>
        <v>0</v>
      </c>
      <c r="AF158" s="2" t="str">
        <f>+('3 Planilla Preadjudicación OTIC'!AF158)</f>
        <v>CERRADA</v>
      </c>
      <c r="AG158" s="2">
        <f>+('3 Planilla Preadjudicación OTIC'!AG158)</f>
        <v>50</v>
      </c>
      <c r="AH158" s="2">
        <f>+('3 Planilla Preadjudicación OTIC'!AH158)</f>
        <v>2</v>
      </c>
      <c r="AI158" s="135" t="str">
        <f>+('3 Planilla Preadjudicación OTIC'!AI158)</f>
        <v>76302818-6</v>
      </c>
      <c r="AJ158" s="4" t="str">
        <f>+('3 Planilla Preadjudicación OTIC'!AJ158)</f>
        <v>cade capacitacion y desarrollo empresarial e.i.r.l</v>
      </c>
      <c r="AK158" s="2">
        <f>+('3 Planilla Preadjudicación OTIC'!AK158)</f>
        <v>200</v>
      </c>
      <c r="AL158" s="2">
        <f>+('3 Planilla Preadjudicación OTIC'!AL158)</f>
        <v>50</v>
      </c>
      <c r="AM158" s="12">
        <f>+('3 Planilla Preadjudicación OTIC'!AM158)</f>
        <v>5075</v>
      </c>
      <c r="AN158" s="12">
        <f>+('3 Planilla Preadjudicación OTIC'!AN158)</f>
        <v>0</v>
      </c>
      <c r="AO158" s="12">
        <f>+('3 Planilla Preadjudicación OTIC'!AO158)</f>
        <v>0</v>
      </c>
      <c r="AP158" s="12">
        <f>+('3 Planilla Preadjudicación OTIC'!AP158)</f>
        <v>20300000</v>
      </c>
      <c r="AQ158" s="12">
        <f>+('3 Planilla Preadjudicación OTIC'!AQ158)</f>
        <v>4000000</v>
      </c>
      <c r="AR158" s="12">
        <f>+('3 Planilla Preadjudicación OTIC'!AR158)</f>
        <v>0</v>
      </c>
      <c r="AS158" s="12">
        <f>+('3 Planilla Preadjudicación OTIC'!AS158)</f>
        <v>0</v>
      </c>
      <c r="AT158" s="12">
        <f>+('3 Planilla Preadjudicación OTIC'!AT158)</f>
        <v>0</v>
      </c>
      <c r="AU158" s="12">
        <f>+('3 Planilla Preadjudicación OTIC'!AU158)</f>
        <v>24300000</v>
      </c>
      <c r="AV158" s="2" t="str">
        <f>+('3 Planilla Preadjudicación OTIC'!AV158)</f>
        <v>SI</v>
      </c>
      <c r="AW158" s="4">
        <f>+('3 Planilla Preadjudicación OTIC'!AW158)</f>
        <v>0</v>
      </c>
      <c r="AX158" s="2">
        <f>+('3 Planilla Preadjudicación OTIC'!AX158)</f>
        <v>3</v>
      </c>
      <c r="AY158" s="2">
        <f>+('3 Planilla Preadjudicación OTIC'!AY158)</f>
        <v>7</v>
      </c>
      <c r="AZ158" s="2">
        <f>+('3 Planilla Preadjudicación OTIC'!AZ158)</f>
        <v>7</v>
      </c>
      <c r="BA158" s="2">
        <f>+('3 Planilla Preadjudicación OTIC'!BA158)</f>
        <v>7</v>
      </c>
      <c r="BB158" s="2">
        <f>+('3 Planilla Preadjudicación OTIC'!BB158)</f>
        <v>7</v>
      </c>
      <c r="BC158" s="2">
        <f>+('3 Planilla Preadjudicación OTIC'!BC158)</f>
        <v>7</v>
      </c>
      <c r="BD158" s="2">
        <f>+('3 Planilla Preadjudicación OTIC'!BD158)</f>
        <v>6.5</v>
      </c>
      <c r="BE158" s="2">
        <f>+('3 Planilla Preadjudicación OTIC'!BE158)</f>
        <v>5.5</v>
      </c>
      <c r="BF158" s="2">
        <f>+('3 Planilla Preadjudicación OTIC'!BF158)</f>
        <v>7</v>
      </c>
      <c r="BG158" s="2">
        <f>+('3 Planilla Preadjudicación OTIC'!BG158)</f>
        <v>7</v>
      </c>
      <c r="BH158" s="2">
        <f>+('3 Planilla Preadjudicación OTIC'!BH158)</f>
        <v>6.5</v>
      </c>
      <c r="BI158" s="2">
        <f>+('3 Planilla Preadjudicación OTIC'!BI158)</f>
        <v>6</v>
      </c>
      <c r="BJ158" s="2">
        <f>+('3 Planilla Preadjudicación OTIC'!BJ158)</f>
        <v>6</v>
      </c>
      <c r="BK158" s="2">
        <f>+('3 Planilla Preadjudicación OTIC'!BK158)</f>
        <v>6</v>
      </c>
      <c r="BL158" s="2">
        <f>+('3 Planilla Preadjudicación OTIC'!BL158)</f>
        <v>7</v>
      </c>
      <c r="BM158" s="104">
        <f>ROUND(('3 Planilla Preadjudicación OTIC'!BM158),1)</f>
        <v>6.3</v>
      </c>
      <c r="BN158" s="4" t="str">
        <f>+('3 Planilla Preadjudicación OTIC'!BN158)</f>
        <v>NO</v>
      </c>
      <c r="BO158" s="4">
        <f>+('3 Planilla Preadjudicación OTIC'!BO158)</f>
        <v>0</v>
      </c>
      <c r="BP158" s="4">
        <f>+('3 Planilla Preadjudicación OTIC'!BP158)</f>
        <v>0</v>
      </c>
      <c r="BQ158" s="4">
        <f>+('3 Planilla Preadjudicación OTIC'!BQ158)</f>
        <v>0</v>
      </c>
      <c r="BR158" s="4">
        <f>+('3 Planilla Preadjudicación OTIC'!BR158)</f>
        <v>0</v>
      </c>
      <c r="BS158" s="4">
        <f>+('3 Planilla Preadjudicación OTIC'!BS158)</f>
        <v>0</v>
      </c>
      <c r="BT158" s="4">
        <f>+('3 Planilla Preadjudicación OTIC'!BT158)</f>
        <v>0</v>
      </c>
      <c r="BU158" s="85">
        <f>IF(VLOOKUP(A158,'BD OFICIAL'!$A$1:$AL$2098,7,0)=D158,0,1)</f>
        <v>0</v>
      </c>
      <c r="BV158" s="85">
        <f>IF(VLOOKUP(A158,'BD OFICIAL'!$A$1:$AL$2098,11,0)=J158,0,1)</f>
        <v>0</v>
      </c>
      <c r="BW158" s="85">
        <f>IF(VLOOKUP(A158,'BD OFICIAL'!$A$1:$AL$2098,13,0)=L158,0,1)</f>
        <v>0</v>
      </c>
      <c r="BX158" s="2">
        <f>IF(VLOOKUP(A158,'BD OFICIAL'!$A$1:$AL$2098,16,0)=O158,0,1)</f>
        <v>0</v>
      </c>
      <c r="BY158" s="2">
        <f>IF(VLOOKUP(A158,'BD OFICIAL'!$A$1:$AL$2098,17,0)=P158,0,1)</f>
        <v>0</v>
      </c>
      <c r="BZ158" s="2">
        <f>IF(VLOOKUP(A158,'BD OFICIAL'!$A$1:$AL$2098,19,0)=R158,0,1)</f>
        <v>0</v>
      </c>
      <c r="CA158" s="2">
        <f>IF(VLOOKUP(A158,'BD OFICIAL'!$A$1:$AL$2098,21,0)=T158,0,1)</f>
        <v>0</v>
      </c>
      <c r="CB158" s="2">
        <f>IF(VLOOKUP(A158,'BD OFICIAL'!$A$1:$AL$2098,24,0)=AK158,0,1)</f>
        <v>0</v>
      </c>
      <c r="CC158" s="2">
        <f>IF(VLOOKUP(A158,'BD OFICIAL'!$A$1:$AL$2098,25,0)=X158,0,1)</f>
        <v>0</v>
      </c>
      <c r="CD158" s="2">
        <f>IF(VLOOKUP(A158,'BD OFICIAL'!$A$1:$AL$2098,26,0)=Y158,0,1)</f>
        <v>0</v>
      </c>
      <c r="CE158" s="2">
        <f>IF(VLOOKUP(A158,'BD OFICIAL'!$A$1:$AL$2098,27,0)=Z158,0,1)</f>
        <v>0</v>
      </c>
      <c r="CF158" s="2">
        <f>IF(VLOOKUP(A158,'BD OFICIAL'!$A$1:$AL$2098,28,0)=AA158,0,1)</f>
        <v>0</v>
      </c>
      <c r="CG158" s="2">
        <f>IF(VLOOKUP(A158,'BD OFICIAL'!$A$1:$AL$2098,33,0)=AF158,0,1)</f>
        <v>0</v>
      </c>
      <c r="CH158" s="2">
        <f>IF(VLOOKUP(A158,'BD OFICIAL'!$A$1:$AL$2098,35,0)=AH158,0,1)</f>
        <v>0</v>
      </c>
      <c r="CI158" s="85">
        <f>IF(VLOOKUP(A158,'BD OFICIAL'!$A$1:$AL$2098,34,0)=AL158,0,1)</f>
        <v>0</v>
      </c>
      <c r="CJ158" s="12">
        <f>VLOOKUP(A158,'BD OFICIAL'!$A$1:$AM$2098,36,0)*AM158-AP158</f>
        <v>0</v>
      </c>
      <c r="CK158" s="85" t="str">
        <f t="shared" si="88"/>
        <v>SSH</v>
      </c>
      <c r="CL158" s="85" t="str">
        <f t="shared" si="89"/>
        <v>NO</v>
      </c>
      <c r="CM158" s="85" t="str">
        <f t="shared" si="69"/>
        <v>SI</v>
      </c>
      <c r="CN158" s="31">
        <f t="shared" si="70"/>
        <v>0</v>
      </c>
      <c r="CO158" s="31">
        <f t="shared" si="90"/>
        <v>0</v>
      </c>
      <c r="CP158" s="31">
        <f t="shared" si="71"/>
        <v>0</v>
      </c>
      <c r="CQ158" s="31">
        <f>IF(Y158="NO",0,IF(Y158="SI",IF(VLOOKUP(A158,'BD OFICIAL'!$A:$AO,40,0)=AQ158,0,1)))</f>
        <v>0</v>
      </c>
      <c r="CR158" s="31">
        <f>IF(Z158="NO",0,IF(Z158="SI",IF(VLOOKUP(B158,'BD OFICIAL'!$A:$AO,41,0)=AS158,0,1)))</f>
        <v>0</v>
      </c>
      <c r="CS158" s="31">
        <f t="shared" si="91"/>
        <v>0</v>
      </c>
      <c r="CT158" s="31">
        <f t="shared" si="92"/>
        <v>0</v>
      </c>
      <c r="CU158" s="31">
        <f>IF(VLOOKUP(A158,'BD OFICIAL'!$A$1:$AL$1056,31,0)="SI",IF(AT158&gt;0,0,1),IF(AT158=0,0,1))</f>
        <v>0</v>
      </c>
      <c r="CV158" s="31">
        <f t="shared" si="93"/>
        <v>0</v>
      </c>
      <c r="CW158" s="31">
        <f t="shared" si="72"/>
        <v>0</v>
      </c>
      <c r="CX158" s="85" t="str">
        <f t="shared" si="73"/>
        <v>SI</v>
      </c>
      <c r="CY158" s="31">
        <f t="shared" si="74"/>
        <v>0</v>
      </c>
      <c r="CZ158" s="85" t="str">
        <f>IF(ISERROR(VLOOKUP(AI158,EXPERIENCIA!$A$1:$C$2100,1,0)),"NO","SI")</f>
        <v>SI</v>
      </c>
      <c r="DA158" s="85">
        <f>IF(CX158="no","NO APLICA",IF(AX158=0,"ERROR NOTA",IF(AND(AX158&gt;1,CZ158="NO"),"ERROR NOTA",IF(AND(CZ158="NO",AX158=1),0,IF(VLOOKUP(AI158,EXPERIENCIA!$A$1:$C$2100,3,0)=AX158,0,"ERROR NOTA")))))</f>
        <v>0</v>
      </c>
      <c r="DB158" s="85" t="str">
        <f>IF(ISERROR(VLOOKUP(AI158,COMPORTAMIENTO!$A$1:$C$2100,1,0)),"NO","SI")</f>
        <v>SI</v>
      </c>
      <c r="DC158" s="85">
        <f>IF(CX158="NO","NO APLICA",IF(AY158=0,"ERROR NOTA",IF(AND(DB158="NO",AY158=7),0,IF(VLOOKUP(AI158,COMPORTAMIENTO!$A$2:$H$2100,8,0)=AY158,0,"ERROR NOTA"))))</f>
        <v>0</v>
      </c>
      <c r="DD158" s="104">
        <f t="shared" si="75"/>
        <v>0.30000000000000004</v>
      </c>
      <c r="DE158" s="104">
        <f t="shared" si="76"/>
        <v>0.70000000000000007</v>
      </c>
      <c r="DF158" s="85" t="str">
        <f t="shared" si="94"/>
        <v>NO</v>
      </c>
      <c r="DG158" s="85">
        <f t="shared" si="77"/>
        <v>7</v>
      </c>
      <c r="DH158" s="85">
        <f t="shared" si="78"/>
        <v>6.5249999999999995</v>
      </c>
      <c r="DI158" s="85">
        <f t="shared" si="79"/>
        <v>6.6912500000000001</v>
      </c>
      <c r="DJ158" s="12">
        <f t="shared" si="80"/>
        <v>6.4499999999999993</v>
      </c>
      <c r="DK158" s="7">
        <f t="shared" si="81"/>
        <v>6.5585624999999999</v>
      </c>
      <c r="DL158" s="12">
        <f t="shared" si="95"/>
        <v>5075</v>
      </c>
      <c r="DM158" s="12">
        <f>VLOOKUP(A158,'5 TD'!$A:$B,2,0)</f>
        <v>5075</v>
      </c>
      <c r="DN158" s="7">
        <f t="shared" si="96"/>
        <v>7</v>
      </c>
      <c r="DO158" s="85" t="str">
        <f t="shared" si="82"/>
        <v>APROBADO</v>
      </c>
      <c r="DP158" s="85" t="str">
        <f t="shared" si="83"/>
        <v>APROBADO</v>
      </c>
      <c r="DQ158" s="7">
        <f t="shared" si="84"/>
        <v>6.3</v>
      </c>
      <c r="DR158" s="85" t="str">
        <f t="shared" si="97"/>
        <v>APROBADO</v>
      </c>
      <c r="DS158" s="2" t="str">
        <f>+('3 Planilla Preadjudicación OTIC'!BN158)</f>
        <v>NO</v>
      </c>
      <c r="DT158" s="2">
        <f>IF(DR158="APROBADO",VLOOKUP(A158,'5 TD'!$D$3:$E$270,2,0),"NO APLICA")</f>
        <v>7</v>
      </c>
      <c r="DU158" s="2" t="str">
        <f t="shared" si="98"/>
        <v>NO</v>
      </c>
      <c r="DV158" s="2" t="str">
        <f>IF(DU158="SI",VLOOKUP(A158,'5 TD'!$G$3:$H$270,2,0),"NO APLICA ")</f>
        <v xml:space="preserve">NO APLICA </v>
      </c>
      <c r="DW158" s="2" t="str">
        <f t="shared" si="99"/>
        <v>NO</v>
      </c>
      <c r="DX158" s="2" t="str">
        <f>IF(DW158="SI",VLOOKUP(A158,'5 TD'!$J$4:$K$472,2,0),"NO APLICA")</f>
        <v>NO APLICA</v>
      </c>
      <c r="DY158" s="2" t="str">
        <f t="shared" si="100"/>
        <v>NO APLICA</v>
      </c>
      <c r="DZ158" s="7" t="str">
        <f>IF(DY158="SI",VLOOKUP(A158,'5 TD'!$M$4:$N$350,2,0),"NO APLICA")</f>
        <v>NO APLICA</v>
      </c>
      <c r="EA158" s="2" t="str">
        <f t="shared" si="101"/>
        <v>NO APLICA</v>
      </c>
      <c r="EB158" s="12" t="str">
        <f t="shared" si="102"/>
        <v/>
      </c>
      <c r="EC158" s="12" t="str">
        <f>IF(EA158="SI",VLOOKUP(A158,'5 TD'!$V$4:$W$479,2,0),"NO APLICA")</f>
        <v>NO APLICA</v>
      </c>
      <c r="ED158" s="2" t="str">
        <f t="shared" si="85"/>
        <v>NO</v>
      </c>
      <c r="EE158" s="79" t="str">
        <f>IF(ED158="SI",VLOOKUP(AI158,COMPORTAMIENTO!$A$1:$H$2100,7,0),"NO APLICA")</f>
        <v>NO APLICA</v>
      </c>
      <c r="EF158" s="12" t="str">
        <f>IF(ED158="SI",VLOOKUP(A158,'5 TD'!$P$2:$Q$479,2,0),"NO APLICA")</f>
        <v>NO APLICA</v>
      </c>
      <c r="EG158" s="2" t="str">
        <f t="shared" si="86"/>
        <v>NO</v>
      </c>
      <c r="EH158" s="2">
        <f>IF(CZ158="no",0,VLOOKUP(AI158,EXPERIENCIA!$A$1:$C$2100,2,0))</f>
        <v>23</v>
      </c>
      <c r="EI158" s="2">
        <f>IF(CZ158="si",VLOOKUP(A158,'5 TD'!$S$3:$T$2103,2,0),0)</f>
        <v>254</v>
      </c>
      <c r="EJ158" s="2" t="str">
        <f t="shared" si="87"/>
        <v>NO</v>
      </c>
      <c r="EK158" s="2">
        <f>+('3 Planilla Preadjudicación OTIC'!BU158)</f>
        <v>0</v>
      </c>
      <c r="EL158" s="4"/>
      <c r="EM158" s="3"/>
      <c r="EN158" s="3"/>
      <c r="EQ158" s="86"/>
    </row>
    <row r="159" spans="1:147" ht="15" customHeight="1" x14ac:dyDescent="0.3">
      <c r="A159" s="2">
        <f>+('3 Planilla Preadjudicación OTIC'!A159)</f>
        <v>14461</v>
      </c>
      <c r="B159" s="2" t="str">
        <f>+('3 Planilla Preadjudicación OTIC'!B159)</f>
        <v>65181652-1</v>
      </c>
      <c r="C159" s="4">
        <f>+('3 Planilla Preadjudicación OTIC'!E159)</f>
        <v>2025</v>
      </c>
      <c r="D159" s="4" t="str">
        <f>+('3 Planilla Preadjudicación OTIC'!F159)</f>
        <v>MANDATO</v>
      </c>
      <c r="E159" s="4" t="str">
        <f>+('3 Planilla Preadjudicación OTIC'!G159)</f>
        <v>82623500-4</v>
      </c>
      <c r="F159" s="4" t="str">
        <f>+('3 Planilla Preadjudicación OTIC'!H159)</f>
        <v>IDEAL</v>
      </c>
      <c r="G159" s="4"/>
      <c r="H159" s="4"/>
      <c r="I159" s="4" t="str">
        <f>+('3 Planilla Preadjudicación OTIC'!I159)</f>
        <v>ELABORACIÓN DE JABONES Y SALES DE BAÑO</v>
      </c>
      <c r="J159" s="4" t="str">
        <f>+('3 Planilla Preadjudicación OTIC'!J159)</f>
        <v>PF0578</v>
      </c>
      <c r="K159" s="4" t="str">
        <f>+('3 Planilla Preadjudicación OTIC'!K159)</f>
        <v/>
      </c>
      <c r="L159" s="4" t="str">
        <f>+('3 Planilla Preadjudicación OTIC'!L159)</f>
        <v/>
      </c>
      <c r="M159" s="2">
        <f>+('3 Planilla Preadjudicación OTIC'!M159)</f>
        <v>13</v>
      </c>
      <c r="N159" s="4" t="str">
        <f>+('3 Planilla Preadjudicación OTIC'!N159)</f>
        <v>METROPOLITANA</v>
      </c>
      <c r="O159" s="4" t="str">
        <f>+('3 Planilla Preadjudicación OTIC'!O159)</f>
        <v>QUILICURA</v>
      </c>
      <c r="P159" s="4" t="str">
        <f>+('3 Planilla Preadjudicación OTIC'!P159)</f>
        <v>EMPRENDEDORES/AS INFORMALES O PERSONAS VULNERABLES PERTENECIENTES AL 80% MAS VULNERABLE</v>
      </c>
      <c r="Q159" s="4" t="str">
        <f>+('3 Planilla Preadjudicación OTIC'!Q159)</f>
        <v>PRESENCIAL</v>
      </c>
      <c r="R159" s="4" t="str">
        <f>+('3 Planilla Preadjudicación OTIC'!R159)</f>
        <v>INDEPENDIENTE</v>
      </c>
      <c r="S159" s="4">
        <f>+('3 Planilla Preadjudicación OTIC'!S159)</f>
        <v>25</v>
      </c>
      <c r="T159" s="2">
        <f>+('3 Planilla Preadjudicación OTIC'!T159)</f>
        <v>12</v>
      </c>
      <c r="U159" s="2">
        <f>+('3 Planilla Preadjudicación OTIC'!U159)</f>
        <v>100</v>
      </c>
      <c r="V159" s="2">
        <f>+('3 Planilla Preadjudicación OTIC'!V159)</f>
        <v>0</v>
      </c>
      <c r="W159" s="2">
        <f>+('3 Planilla Preadjudicación OTIC'!W159)</f>
        <v>100</v>
      </c>
      <c r="X159" s="2">
        <f>+('3 Planilla Preadjudicación OTIC'!X159)</f>
        <v>4</v>
      </c>
      <c r="Y159" s="2" t="str">
        <f>+('3 Planilla Preadjudicación OTIC'!Y159)</f>
        <v>SI</v>
      </c>
      <c r="Z159" s="2" t="str">
        <f>+('3 Planilla Preadjudicación OTIC'!Z159)</f>
        <v>NO</v>
      </c>
      <c r="AA159" s="2" t="str">
        <f>+('3 Planilla Preadjudicación OTIC'!AA159)</f>
        <v>NO</v>
      </c>
      <c r="AB159" s="4" t="str">
        <f>+('3 Planilla Preadjudicación OTIC'!AB159)</f>
        <v>SE AJUSTA A PLAN FORMATIVO</v>
      </c>
      <c r="AC159" s="4" t="str">
        <f>+('3 Planilla Preadjudicación OTIC'!AC159)</f>
        <v>HOMBRES Y MUJERES MAYORES DE 18 AÑOS Y MENOS DE 60, QUE PERTENEZCAN A LA COMUNA DE QUILICURA. QUE SON EMPRENDEDORES QUE ESTAN DENTRO DEL 80% MAS VULNERABLE Y QUE TIENEN EDUCACIÓN BASICA COMPLETA PREFERENTEMENTE</v>
      </c>
      <c r="AD159" s="2" t="str">
        <f>+('3 Planilla Preadjudicación OTIC'!AD159)</f>
        <v>NO</v>
      </c>
      <c r="AE159" s="4">
        <f>+('3 Planilla Preadjudicación OTIC'!AE159)</f>
        <v>0</v>
      </c>
      <c r="AF159" s="2" t="str">
        <f>+('3 Planilla Preadjudicación OTIC'!AF159)</f>
        <v>CERRADA</v>
      </c>
      <c r="AG159" s="2">
        <f>+('3 Planilla Preadjudicación OTIC'!AG159)</f>
        <v>25</v>
      </c>
      <c r="AH159" s="2">
        <f>+('3 Planilla Preadjudicación OTIC'!AH159)</f>
        <v>2</v>
      </c>
      <c r="AI159" s="135" t="str">
        <f>+('3 Planilla Preadjudicación OTIC'!AI159)</f>
        <v>76056645-4</v>
      </c>
      <c r="AJ159" s="4" t="str">
        <f>+('3 Planilla Preadjudicación OTIC'!AJ159)</f>
        <v>ISOLUTION CAPACITACION EN GESTION LILITADA</v>
      </c>
      <c r="AK159" s="2">
        <f>+('3 Planilla Preadjudicación OTIC'!AK159)</f>
        <v>100</v>
      </c>
      <c r="AL159" s="2">
        <f>+('3 Planilla Preadjudicación OTIC'!AL159)</f>
        <v>25</v>
      </c>
      <c r="AM159" s="12">
        <f>+('3 Planilla Preadjudicación OTIC'!AM159)</f>
        <v>5075</v>
      </c>
      <c r="AN159" s="12">
        <f>+('3 Planilla Preadjudicación OTIC'!AN159)</f>
        <v>0</v>
      </c>
      <c r="AO159" s="12">
        <f>+('3 Planilla Preadjudicación OTIC'!AO159)</f>
        <v>0</v>
      </c>
      <c r="AP159" s="12">
        <f>+('3 Planilla Preadjudicación OTIC'!AP159)</f>
        <v>6090000</v>
      </c>
      <c r="AQ159" s="12">
        <f>+('3 Planilla Preadjudicación OTIC'!AQ159)</f>
        <v>1200000</v>
      </c>
      <c r="AR159" s="12">
        <f>+('3 Planilla Preadjudicación OTIC'!AR159)</f>
        <v>0</v>
      </c>
      <c r="AS159" s="12">
        <f>+('3 Planilla Preadjudicación OTIC'!AS159)</f>
        <v>0</v>
      </c>
      <c r="AT159" s="12">
        <f>+('3 Planilla Preadjudicación OTIC'!AT159)</f>
        <v>0</v>
      </c>
      <c r="AU159" s="12">
        <f>+('3 Planilla Preadjudicación OTIC'!AU159)</f>
        <v>7290000</v>
      </c>
      <c r="AV159" s="2" t="str">
        <f>+('3 Planilla Preadjudicación OTIC'!AV159)</f>
        <v>SI</v>
      </c>
      <c r="AW159" s="4">
        <f>+('3 Planilla Preadjudicación OTIC'!AW159)</f>
        <v>0</v>
      </c>
      <c r="AX159" s="2">
        <f>+('3 Planilla Preadjudicación OTIC'!AX159)</f>
        <v>7</v>
      </c>
      <c r="AY159" s="2">
        <f>+('3 Planilla Preadjudicación OTIC'!AY159)</f>
        <v>7</v>
      </c>
      <c r="AZ159" s="2">
        <f>+('3 Planilla Preadjudicación OTIC'!AZ159)</f>
        <v>0</v>
      </c>
      <c r="BA159" s="2">
        <f>+('3 Planilla Preadjudicación OTIC'!BA159)</f>
        <v>0</v>
      </c>
      <c r="BB159" s="2">
        <f>+('3 Planilla Preadjudicación OTIC'!BB159)</f>
        <v>0</v>
      </c>
      <c r="BC159" s="2">
        <f>+('3 Planilla Preadjudicación OTIC'!BC159)</f>
        <v>0</v>
      </c>
      <c r="BD159" s="2">
        <f>+('3 Planilla Preadjudicación OTIC'!BD159)</f>
        <v>0</v>
      </c>
      <c r="BE159" s="2">
        <f>+('3 Planilla Preadjudicación OTIC'!BE159)</f>
        <v>0</v>
      </c>
      <c r="BF159" s="2">
        <f>+('3 Planilla Preadjudicación OTIC'!BF159)</f>
        <v>0</v>
      </c>
      <c r="BG159" s="2">
        <f>+('3 Planilla Preadjudicación OTIC'!BG159)</f>
        <v>7</v>
      </c>
      <c r="BH159" s="2">
        <f>+('3 Planilla Preadjudicación OTIC'!BH159)</f>
        <v>7</v>
      </c>
      <c r="BI159" s="2">
        <f>+('3 Planilla Preadjudicación OTIC'!BI159)</f>
        <v>7</v>
      </c>
      <c r="BJ159" s="2">
        <f>+('3 Planilla Preadjudicación OTIC'!BJ159)</f>
        <v>7</v>
      </c>
      <c r="BK159" s="2">
        <f>+('3 Planilla Preadjudicación OTIC'!BK159)</f>
        <v>7</v>
      </c>
      <c r="BL159" s="2">
        <f>+('3 Planilla Preadjudicación OTIC'!BL159)</f>
        <v>7</v>
      </c>
      <c r="BM159" s="104">
        <f>ROUND(('3 Planilla Preadjudicación OTIC'!BM159),1)</f>
        <v>7</v>
      </c>
      <c r="BN159" s="4" t="str">
        <f>+('3 Planilla Preadjudicación OTIC'!BN159)</f>
        <v>NO</v>
      </c>
      <c r="BO159" s="4">
        <f>+('3 Planilla Preadjudicación OTIC'!BO159)</f>
        <v>0</v>
      </c>
      <c r="BP159" s="4">
        <f>+('3 Planilla Preadjudicación OTIC'!BP159)</f>
        <v>0</v>
      </c>
      <c r="BQ159" s="4">
        <f>+('3 Planilla Preadjudicación OTIC'!BQ159)</f>
        <v>0</v>
      </c>
      <c r="BR159" s="4">
        <f>+('3 Planilla Preadjudicación OTIC'!BR159)</f>
        <v>0</v>
      </c>
      <c r="BS159" s="4">
        <f>+('3 Planilla Preadjudicación OTIC'!BS159)</f>
        <v>0</v>
      </c>
      <c r="BT159" s="4">
        <f>+('3 Planilla Preadjudicación OTIC'!BT159)</f>
        <v>0</v>
      </c>
      <c r="BU159" s="85">
        <f>IF(VLOOKUP(A159,'BD OFICIAL'!$A$1:$AL$2098,7,0)=D159,0,1)</f>
        <v>0</v>
      </c>
      <c r="BV159" s="85">
        <f>IF(VLOOKUP(A159,'BD OFICIAL'!$A$1:$AL$2098,11,0)=J159,0,1)</f>
        <v>0</v>
      </c>
      <c r="BW159" s="85">
        <f>IF(VLOOKUP(A159,'BD OFICIAL'!$A$1:$AL$2098,13,0)=L159,0,1)</f>
        <v>0</v>
      </c>
      <c r="BX159" s="2">
        <f>IF(VLOOKUP(A159,'BD OFICIAL'!$A$1:$AL$2098,16,0)=O159,0,1)</f>
        <v>0</v>
      </c>
      <c r="BY159" s="2">
        <f>IF(VLOOKUP(A159,'BD OFICIAL'!$A$1:$AL$2098,17,0)=P159,0,1)</f>
        <v>0</v>
      </c>
      <c r="BZ159" s="2">
        <f>IF(VLOOKUP(A159,'BD OFICIAL'!$A$1:$AL$2098,19,0)=R159,0,1)</f>
        <v>0</v>
      </c>
      <c r="CA159" s="2">
        <f>IF(VLOOKUP(A159,'BD OFICIAL'!$A$1:$AL$2098,21,0)=T159,0,1)</f>
        <v>0</v>
      </c>
      <c r="CB159" s="2">
        <f>IF(VLOOKUP(A159,'BD OFICIAL'!$A$1:$AL$2098,24,0)=AK159,0,1)</f>
        <v>0</v>
      </c>
      <c r="CC159" s="2">
        <f>IF(VLOOKUP(A159,'BD OFICIAL'!$A$1:$AL$2098,25,0)=X159,0,1)</f>
        <v>0</v>
      </c>
      <c r="CD159" s="2">
        <f>IF(VLOOKUP(A159,'BD OFICIAL'!$A$1:$AL$2098,26,0)=Y159,0,1)</f>
        <v>0</v>
      </c>
      <c r="CE159" s="2">
        <f>IF(VLOOKUP(A159,'BD OFICIAL'!$A$1:$AL$2098,27,0)=Z159,0,1)</f>
        <v>0</v>
      </c>
      <c r="CF159" s="2">
        <f>IF(VLOOKUP(A159,'BD OFICIAL'!$A$1:$AL$2098,28,0)=AA159,0,1)</f>
        <v>0</v>
      </c>
      <c r="CG159" s="2">
        <f>IF(VLOOKUP(A159,'BD OFICIAL'!$A$1:$AL$2098,33,0)=AF159,0,1)</f>
        <v>0</v>
      </c>
      <c r="CH159" s="2">
        <f>IF(VLOOKUP(A159,'BD OFICIAL'!$A$1:$AL$2098,35,0)=AH159,0,1)</f>
        <v>0</v>
      </c>
      <c r="CI159" s="85">
        <f>IF(VLOOKUP(A159,'BD OFICIAL'!$A$1:$AL$2098,34,0)=AL159,0,1)</f>
        <v>0</v>
      </c>
      <c r="CJ159" s="12">
        <f>VLOOKUP(A159,'BD OFICIAL'!$A$1:$AM$2098,36,0)*AM159-AP159</f>
        <v>0</v>
      </c>
      <c r="CK159" s="85" t="str">
        <f t="shared" si="88"/>
        <v>SSH</v>
      </c>
      <c r="CL159" s="85" t="str">
        <f t="shared" si="89"/>
        <v>SI</v>
      </c>
      <c r="CM159" s="85" t="str">
        <f t="shared" si="69"/>
        <v>NO</v>
      </c>
      <c r="CN159" s="31">
        <f t="shared" si="70"/>
        <v>0</v>
      </c>
      <c r="CO159" s="31">
        <f t="shared" si="90"/>
        <v>0</v>
      </c>
      <c r="CP159" s="31">
        <f t="shared" si="71"/>
        <v>0</v>
      </c>
      <c r="CQ159" s="31">
        <f>IF(Y159="NO",0,IF(Y159="SI",IF(VLOOKUP(A159,'BD OFICIAL'!$A:$AO,40,0)=AQ159,0,1)))</f>
        <v>0</v>
      </c>
      <c r="CR159" s="31">
        <f>IF(Z159="NO",0,IF(Z159="SI",IF(VLOOKUP(B159,'BD OFICIAL'!$A:$AO,41,0)=AS159,0,1)))</f>
        <v>0</v>
      </c>
      <c r="CS159" s="31">
        <f t="shared" si="91"/>
        <v>0</v>
      </c>
      <c r="CT159" s="31">
        <f t="shared" si="92"/>
        <v>0</v>
      </c>
      <c r="CU159" s="31">
        <f>IF(VLOOKUP(A159,'BD OFICIAL'!$A$1:$AL$1056,31,0)="SI",IF(AT159&gt;0,0,1),IF(AT159=0,0,1))</f>
        <v>0</v>
      </c>
      <c r="CV159" s="31">
        <f t="shared" si="93"/>
        <v>0</v>
      </c>
      <c r="CW159" s="31">
        <f t="shared" si="72"/>
        <v>0</v>
      </c>
      <c r="CX159" s="85" t="str">
        <f t="shared" si="73"/>
        <v>SI</v>
      </c>
      <c r="CY159" s="31">
        <f t="shared" si="74"/>
        <v>0</v>
      </c>
      <c r="CZ159" s="85" t="str">
        <f>IF(ISERROR(VLOOKUP(AI159,EXPERIENCIA!$A$1:$C$2100,1,0)),"NO","SI")</f>
        <v>SI</v>
      </c>
      <c r="DA159" s="85">
        <f>IF(CX159="no","NO APLICA",IF(AX159=0,"ERROR NOTA",IF(AND(AX159&gt;1,CZ159="NO"),"ERROR NOTA",IF(AND(CZ159="NO",AX159=1),0,IF(VLOOKUP(AI159,EXPERIENCIA!$A$1:$C$2100,3,0)=AX159,0,"ERROR NOTA")))))</f>
        <v>0</v>
      </c>
      <c r="DB159" s="85" t="str">
        <f>IF(ISERROR(VLOOKUP(AI159,COMPORTAMIENTO!$A$1:$C$2100,1,0)),"NO","SI")</f>
        <v>SI</v>
      </c>
      <c r="DC159" s="85">
        <f>IF(CX159="NO","NO APLICA",IF(AY159=0,"ERROR NOTA",IF(AND(DB159="NO",AY159=7),0,IF(VLOOKUP(AI159,COMPORTAMIENTO!$A$2:$H$2100,8,0)=AY159,0,"ERROR NOTA"))))</f>
        <v>0</v>
      </c>
      <c r="DD159" s="104">
        <f t="shared" si="75"/>
        <v>0.70000000000000007</v>
      </c>
      <c r="DE159" s="104">
        <f t="shared" si="76"/>
        <v>0.70000000000000007</v>
      </c>
      <c r="DF159" s="85" t="str">
        <f t="shared" si="94"/>
        <v>SI</v>
      </c>
      <c r="DG159" s="85">
        <f t="shared" si="77"/>
        <v>0</v>
      </c>
      <c r="DH159" s="85">
        <f t="shared" si="78"/>
        <v>0</v>
      </c>
      <c r="DI159" s="85">
        <f t="shared" si="79"/>
        <v>0</v>
      </c>
      <c r="DJ159" s="12">
        <f t="shared" si="80"/>
        <v>7.0000000000000009</v>
      </c>
      <c r="DK159" s="7">
        <f t="shared" si="81"/>
        <v>7.0000000000000009</v>
      </c>
      <c r="DL159" s="12">
        <f t="shared" si="95"/>
        <v>5075</v>
      </c>
      <c r="DM159" s="12">
        <f>VLOOKUP(A159,'5 TD'!$A:$B,2,0)</f>
        <v>5075</v>
      </c>
      <c r="DN159" s="7">
        <f t="shared" si="96"/>
        <v>7</v>
      </c>
      <c r="DO159" s="85" t="str">
        <f t="shared" si="82"/>
        <v>APROBADO</v>
      </c>
      <c r="DP159" s="85" t="str">
        <f t="shared" si="83"/>
        <v>APROBADO</v>
      </c>
      <c r="DQ159" s="7">
        <f t="shared" si="84"/>
        <v>7</v>
      </c>
      <c r="DR159" s="85" t="str">
        <f t="shared" si="97"/>
        <v>APROBADO</v>
      </c>
      <c r="DS159" s="2" t="str">
        <f>+('3 Planilla Preadjudicación OTIC'!BN159)</f>
        <v>NO</v>
      </c>
      <c r="DT159" s="2">
        <f>IF(DR159="APROBADO",VLOOKUP(A159,'5 TD'!$D$3:$E$270,2,0),"NO APLICA")</f>
        <v>7</v>
      </c>
      <c r="DU159" s="2" t="str">
        <f t="shared" si="98"/>
        <v>SI</v>
      </c>
      <c r="DV159" s="2">
        <f>IF(DU159="SI",VLOOKUP(A159,'5 TD'!$G$3:$H$270,2,0),"NO APLICA ")</f>
        <v>7.0000000000000009</v>
      </c>
      <c r="DW159" s="2" t="str">
        <f t="shared" si="99"/>
        <v>SI</v>
      </c>
      <c r="DX159" s="2">
        <f>IF(DW159="SI",VLOOKUP(A159,'5 TD'!$J$4:$K$472,2,0),"NO APLICA")</f>
        <v>7</v>
      </c>
      <c r="DY159" s="2" t="str">
        <f t="shared" si="100"/>
        <v>SI</v>
      </c>
      <c r="DZ159" s="7">
        <f>IF(DY159="SI",VLOOKUP(A159,'5 TD'!$M$4:$N$350,2,0),"NO APLICA")</f>
        <v>7</v>
      </c>
      <c r="EA159" s="2" t="str">
        <f t="shared" si="101"/>
        <v>SI</v>
      </c>
      <c r="EB159" s="12">
        <f t="shared" si="102"/>
        <v>5075</v>
      </c>
      <c r="EC159" s="12">
        <f>IF(EA159="SI",VLOOKUP(A159,'5 TD'!$V$4:$W$479,2,0),"NO APLICA")</f>
        <v>5075</v>
      </c>
      <c r="ED159" s="2" t="str">
        <f t="shared" si="85"/>
        <v>SI</v>
      </c>
      <c r="EE159" s="79">
        <f>IF(ED159="SI",VLOOKUP(AI159,COMPORTAMIENTO!$A$1:$H$2100,7,0),"NO APLICA")</f>
        <v>0.16245487364620939</v>
      </c>
      <c r="EF159" s="12">
        <f>IF(ED159="SI",VLOOKUP(A159,'5 TD'!$P$2:$Q$479,2,0),"NO APLICA")</f>
        <v>0</v>
      </c>
      <c r="EG159" s="2" t="str">
        <f t="shared" si="86"/>
        <v>NO</v>
      </c>
      <c r="EH159" s="2">
        <f>IF(CZ159="no",0,VLOOKUP(AI159,EXPERIENCIA!$A$1:$C$2100,2,0))</f>
        <v>122</v>
      </c>
      <c r="EI159" s="2">
        <f>IF(CZ159="si",VLOOKUP(A159,'5 TD'!$S$3:$T$2103,2,0),0)</f>
        <v>125</v>
      </c>
      <c r="EJ159" s="2" t="str">
        <f t="shared" si="87"/>
        <v>NO</v>
      </c>
      <c r="EK159" s="2" t="str">
        <f>+('3 Planilla Preadjudicación OTIC'!BU159)</f>
        <v>e) Menor “porcentaje de multas ponderadas” en ítem evaluación comportamiento considerando 4 decimales.</v>
      </c>
      <c r="EL159" s="4"/>
      <c r="EM159" s="3"/>
      <c r="EN159" s="3"/>
      <c r="EQ159" s="86"/>
    </row>
    <row r="160" spans="1:147" ht="15" customHeight="1" x14ac:dyDescent="0.3">
      <c r="A160" s="2">
        <f>+('3 Planilla Preadjudicación OTIC'!A160)</f>
        <v>14586</v>
      </c>
      <c r="B160" s="2" t="str">
        <f>+('3 Planilla Preadjudicación OTIC'!B160)</f>
        <v>65181652-1</v>
      </c>
      <c r="C160" s="4">
        <f>+('3 Planilla Preadjudicación OTIC'!E160)</f>
        <v>2025</v>
      </c>
      <c r="D160" s="4" t="str">
        <f>+('3 Planilla Preadjudicación OTIC'!F160)</f>
        <v>MANDATO</v>
      </c>
      <c r="E160" s="4" t="str">
        <f>+('3 Planilla Preadjudicación OTIC'!G160)</f>
        <v>65077645-3</v>
      </c>
      <c r="F160" s="4" t="str">
        <f>+('3 Planilla Preadjudicación OTIC'!H160)</f>
        <v>AVANZA INCLUSIÓN</v>
      </c>
      <c r="G160" s="4"/>
      <c r="H160" s="4"/>
      <c r="I160" s="4" t="str">
        <f>+('3 Planilla Preadjudicación OTIC'!I160)</f>
        <v>OPERACIÓN DE GRÚA HORQUILLA</v>
      </c>
      <c r="J160" s="4" t="str">
        <f>+('3 Planilla Preadjudicación OTIC'!J160)</f>
        <v>PF1257</v>
      </c>
      <c r="K160" s="4" t="str">
        <f>+('3 Planilla Preadjudicación OTIC'!K160)</f>
        <v/>
      </c>
      <c r="L160" s="4" t="str">
        <f>+('3 Planilla Preadjudicación OTIC'!L160)</f>
        <v/>
      </c>
      <c r="M160" s="2">
        <f>+('3 Planilla Preadjudicación OTIC'!M160)</f>
        <v>5</v>
      </c>
      <c r="N160" s="4" t="str">
        <f>+('3 Planilla Preadjudicación OTIC'!N160)</f>
        <v>VALPARAISO</v>
      </c>
      <c r="O160" s="4" t="str">
        <f>+('3 Planilla Preadjudicación OTIC'!O160)</f>
        <v>QUILPUÉ</v>
      </c>
      <c r="P160" s="4" t="str">
        <f>+('3 Planilla Preadjudicación OTIC'!P160)</f>
        <v>EMPRENDEDORES/AS INFORMALES O PERSONAS VULNERABLES PERTENECIENTES AL 80% MAS VULNERABLE</v>
      </c>
      <c r="Q160" s="4" t="str">
        <f>+('3 Planilla Preadjudicación OTIC'!Q160)</f>
        <v>PRESENCIAL</v>
      </c>
      <c r="R160" s="4" t="str">
        <f>+('3 Planilla Preadjudicación OTIC'!R160)</f>
        <v>DEPENDIENTE</v>
      </c>
      <c r="S160" s="4">
        <f>+('3 Planilla Preadjudicación OTIC'!S160)</f>
        <v>40</v>
      </c>
      <c r="T160" s="2">
        <f>+('3 Planilla Preadjudicación OTIC'!T160)</f>
        <v>15</v>
      </c>
      <c r="U160" s="2">
        <f>+('3 Planilla Preadjudicación OTIC'!U160)</f>
        <v>160</v>
      </c>
      <c r="V160" s="2">
        <f>+('3 Planilla Preadjudicación OTIC'!V160)</f>
        <v>0</v>
      </c>
      <c r="W160" s="2">
        <f>+('3 Planilla Preadjudicación OTIC'!W160)</f>
        <v>160</v>
      </c>
      <c r="X160" s="2">
        <f>+('3 Planilla Preadjudicación OTIC'!X160)</f>
        <v>4</v>
      </c>
      <c r="Y160" s="2" t="str">
        <f>+('3 Planilla Preadjudicación OTIC'!Y160)</f>
        <v>SI</v>
      </c>
      <c r="Z160" s="2" t="str">
        <f>+('3 Planilla Preadjudicación OTIC'!Z160)</f>
        <v>NO</v>
      </c>
      <c r="AA160" s="2" t="str">
        <f>+('3 Planilla Preadjudicación OTIC'!AA160)</f>
        <v>NO</v>
      </c>
      <c r="AB160" s="4" t="str">
        <f>+('3 Planilla Preadjudicación OTIC'!AB160)</f>
        <v>SE AJUSTA A PLAN FORMATIVO</v>
      </c>
      <c r="AC160" s="4" t="str">
        <f>+('3 Planilla Preadjudicación OTIC'!AC160)</f>
        <v>HOMBRES Y MUJERES DE 18 AÑOS O MAS PERTENECIENTES AL 80% MAS VULNERABLE, CON EDUCACION MEDIA COMPLETA PREFERENTEMENTE QUE RESIDAN EN LA COMUNA DE QUILPUÉ Y SUS AL REDERDORES</v>
      </c>
      <c r="AD160" s="2" t="str">
        <f>+('3 Planilla Preadjudicación OTIC'!AD160)</f>
        <v>SI</v>
      </c>
      <c r="AE160" s="4" t="str">
        <f>+('3 Planilla Preadjudicación OTIC'!AE160)</f>
        <v>LICENCIAS DE CONDUCIR CLASE D.</v>
      </c>
      <c r="AF160" s="2" t="str">
        <f>+('3 Planilla Preadjudicación OTIC'!AF160)</f>
        <v>CERRADA</v>
      </c>
      <c r="AG160" s="2">
        <f>+('3 Planilla Preadjudicación OTIC'!AG160)</f>
        <v>40</v>
      </c>
      <c r="AH160" s="2">
        <f>+('3 Planilla Preadjudicación OTIC'!AH160)</f>
        <v>3</v>
      </c>
      <c r="AI160" s="135" t="str">
        <f>+('3 Planilla Preadjudicación OTIC'!AI160)</f>
        <v>76056645-4</v>
      </c>
      <c r="AJ160" s="4" t="str">
        <f>+('3 Planilla Preadjudicación OTIC'!AJ160)</f>
        <v>ISOLUTION CAPACITACION EN GESTION LILITADA</v>
      </c>
      <c r="AK160" s="2">
        <f>+('3 Planilla Preadjudicación OTIC'!AK160)</f>
        <v>160</v>
      </c>
      <c r="AL160" s="2">
        <f>+('3 Planilla Preadjudicación OTIC'!AL160)</f>
        <v>40</v>
      </c>
      <c r="AM160" s="12">
        <f>+('3 Planilla Preadjudicación OTIC'!AM160)</f>
        <v>6373</v>
      </c>
      <c r="AN160" s="12">
        <f>+('3 Planilla Preadjudicación OTIC'!AN160)</f>
        <v>0</v>
      </c>
      <c r="AO160" s="12">
        <f>+('3 Planilla Preadjudicación OTIC'!AO160)</f>
        <v>50000</v>
      </c>
      <c r="AP160" s="12">
        <f>+('3 Planilla Preadjudicación OTIC'!AP160)</f>
        <v>15295200</v>
      </c>
      <c r="AQ160" s="12">
        <f>+('3 Planilla Preadjudicación OTIC'!AQ160)</f>
        <v>2400000</v>
      </c>
      <c r="AR160" s="12">
        <f>+('3 Planilla Preadjudicación OTIC'!AR160)</f>
        <v>0</v>
      </c>
      <c r="AS160" s="12">
        <f>+('3 Planilla Preadjudicación OTIC'!AS160)</f>
        <v>0</v>
      </c>
      <c r="AT160" s="12">
        <f>+('3 Planilla Preadjudicación OTIC'!AT160)</f>
        <v>750000</v>
      </c>
      <c r="AU160" s="12">
        <f>+('3 Planilla Preadjudicación OTIC'!AU160)</f>
        <v>18445200</v>
      </c>
      <c r="AV160" s="2" t="str">
        <f>+('3 Planilla Preadjudicación OTIC'!AV160)</f>
        <v>SI</v>
      </c>
      <c r="AW160" s="4">
        <f>+('3 Planilla Preadjudicación OTIC'!AW160)</f>
        <v>0</v>
      </c>
      <c r="AX160" s="2">
        <f>+('3 Planilla Preadjudicación OTIC'!AX160)</f>
        <v>7</v>
      </c>
      <c r="AY160" s="2">
        <f>+('3 Planilla Preadjudicación OTIC'!AY160)</f>
        <v>7</v>
      </c>
      <c r="AZ160" s="2">
        <f>+('3 Planilla Preadjudicación OTIC'!AZ160)</f>
        <v>0</v>
      </c>
      <c r="BA160" s="2">
        <f>+('3 Planilla Preadjudicación OTIC'!BA160)</f>
        <v>0</v>
      </c>
      <c r="BB160" s="2">
        <f>+('3 Planilla Preadjudicación OTIC'!BB160)</f>
        <v>0</v>
      </c>
      <c r="BC160" s="2">
        <f>+('3 Planilla Preadjudicación OTIC'!BC160)</f>
        <v>0</v>
      </c>
      <c r="BD160" s="2">
        <f>+('3 Planilla Preadjudicación OTIC'!BD160)</f>
        <v>0</v>
      </c>
      <c r="BE160" s="2">
        <f>+('3 Planilla Preadjudicación OTIC'!BE160)</f>
        <v>0</v>
      </c>
      <c r="BF160" s="2">
        <f>+('3 Planilla Preadjudicación OTIC'!BF160)</f>
        <v>0</v>
      </c>
      <c r="BG160" s="2">
        <f>+('3 Planilla Preadjudicación OTIC'!BG160)</f>
        <v>7</v>
      </c>
      <c r="BH160" s="2">
        <f>+('3 Planilla Preadjudicación OTIC'!BH160)</f>
        <v>7</v>
      </c>
      <c r="BI160" s="2">
        <f>+('3 Planilla Preadjudicación OTIC'!BI160)</f>
        <v>7</v>
      </c>
      <c r="BJ160" s="2">
        <f>+('3 Planilla Preadjudicación OTIC'!BJ160)</f>
        <v>7</v>
      </c>
      <c r="BK160" s="2">
        <f>+('3 Planilla Preadjudicación OTIC'!BK160)</f>
        <v>7</v>
      </c>
      <c r="BL160" s="2">
        <f>+('3 Planilla Preadjudicación OTIC'!BL160)</f>
        <v>7</v>
      </c>
      <c r="BM160" s="104">
        <f>ROUND(('3 Planilla Preadjudicación OTIC'!BM160),1)</f>
        <v>7</v>
      </c>
      <c r="BN160" s="4" t="str">
        <f>+('3 Planilla Preadjudicación OTIC'!BN160)</f>
        <v>NO</v>
      </c>
      <c r="BO160" s="4">
        <f>+('3 Planilla Preadjudicación OTIC'!BO160)</f>
        <v>0</v>
      </c>
      <c r="BP160" s="4">
        <f>+('3 Planilla Preadjudicación OTIC'!BP160)</f>
        <v>0</v>
      </c>
      <c r="BQ160" s="4">
        <f>+('3 Planilla Preadjudicación OTIC'!BQ160)</f>
        <v>0</v>
      </c>
      <c r="BR160" s="4">
        <f>+('3 Planilla Preadjudicación OTIC'!BR160)</f>
        <v>0</v>
      </c>
      <c r="BS160" s="4">
        <f>+('3 Planilla Preadjudicación OTIC'!BS160)</f>
        <v>0</v>
      </c>
      <c r="BT160" s="4">
        <f>+('3 Planilla Preadjudicación OTIC'!BT160)</f>
        <v>0</v>
      </c>
      <c r="BU160" s="85">
        <f>IF(VLOOKUP(A160,'BD OFICIAL'!$A$1:$AL$2098,7,0)=D160,0,1)</f>
        <v>0</v>
      </c>
      <c r="BV160" s="85">
        <f>IF(VLOOKUP(A160,'BD OFICIAL'!$A$1:$AL$2098,11,0)=J160,0,1)</f>
        <v>0</v>
      </c>
      <c r="BW160" s="85">
        <f>IF(VLOOKUP(A160,'BD OFICIAL'!$A$1:$AL$2098,13,0)=L160,0,1)</f>
        <v>0</v>
      </c>
      <c r="BX160" s="2">
        <f>IF(VLOOKUP(A160,'BD OFICIAL'!$A$1:$AL$2098,16,0)=O160,0,1)</f>
        <v>0</v>
      </c>
      <c r="BY160" s="2">
        <f>IF(VLOOKUP(A160,'BD OFICIAL'!$A$1:$AL$2098,17,0)=P160,0,1)</f>
        <v>0</v>
      </c>
      <c r="BZ160" s="2">
        <f>IF(VLOOKUP(A160,'BD OFICIAL'!$A$1:$AL$2098,19,0)=R160,0,1)</f>
        <v>0</v>
      </c>
      <c r="CA160" s="2">
        <f>IF(VLOOKUP(A160,'BD OFICIAL'!$A$1:$AL$2098,21,0)=T160,0,1)</f>
        <v>0</v>
      </c>
      <c r="CB160" s="2">
        <f>IF(VLOOKUP(A160,'BD OFICIAL'!$A$1:$AL$2098,24,0)=AK160,0,1)</f>
        <v>0</v>
      </c>
      <c r="CC160" s="2">
        <f>IF(VLOOKUP(A160,'BD OFICIAL'!$A$1:$AL$2098,25,0)=X160,0,1)</f>
        <v>0</v>
      </c>
      <c r="CD160" s="2">
        <f>IF(VLOOKUP(A160,'BD OFICIAL'!$A$1:$AL$2098,26,0)=Y160,0,1)</f>
        <v>0</v>
      </c>
      <c r="CE160" s="2">
        <f>IF(VLOOKUP(A160,'BD OFICIAL'!$A$1:$AL$2098,27,0)=Z160,0,1)</f>
        <v>0</v>
      </c>
      <c r="CF160" s="2">
        <f>IF(VLOOKUP(A160,'BD OFICIAL'!$A$1:$AL$2098,28,0)=AA160,0,1)</f>
        <v>0</v>
      </c>
      <c r="CG160" s="2">
        <f>IF(VLOOKUP(A160,'BD OFICIAL'!$A$1:$AL$2098,33,0)=AF160,0,1)</f>
        <v>0</v>
      </c>
      <c r="CH160" s="2">
        <f>IF(VLOOKUP(A160,'BD OFICIAL'!$A$1:$AL$2098,35,0)=AH160,0,1)</f>
        <v>0</v>
      </c>
      <c r="CI160" s="85">
        <f>IF(VLOOKUP(A160,'BD OFICIAL'!$A$1:$AL$2098,34,0)=AL160,0,1)</f>
        <v>0</v>
      </c>
      <c r="CJ160" s="12">
        <f>VLOOKUP(A160,'BD OFICIAL'!$A$1:$AM$2098,36,0)*AM160-AP160</f>
        <v>0</v>
      </c>
      <c r="CK160" s="85" t="str">
        <f t="shared" si="88"/>
        <v>SSH</v>
      </c>
      <c r="CL160" s="85" t="str">
        <f t="shared" si="89"/>
        <v>SI</v>
      </c>
      <c r="CM160" s="85" t="str">
        <f t="shared" si="69"/>
        <v>NO</v>
      </c>
      <c r="CN160" s="31">
        <f t="shared" si="70"/>
        <v>0</v>
      </c>
      <c r="CO160" s="31">
        <f t="shared" si="90"/>
        <v>0</v>
      </c>
      <c r="CP160" s="31">
        <f t="shared" si="71"/>
        <v>0</v>
      </c>
      <c r="CQ160" s="31">
        <f>IF(Y160="NO",0,IF(Y160="SI",IF(VLOOKUP(A160,'BD OFICIAL'!$A:$AO,40,0)=AQ160,0,1)))</f>
        <v>0</v>
      </c>
      <c r="CR160" s="31">
        <f>IF(Z160="NO",0,IF(Z160="SI",IF(VLOOKUP(B160,'BD OFICIAL'!$A:$AO,41,0)=AS160,0,1)))</f>
        <v>0</v>
      </c>
      <c r="CS160" s="31">
        <f t="shared" si="91"/>
        <v>0</v>
      </c>
      <c r="CT160" s="31">
        <f t="shared" si="92"/>
        <v>0</v>
      </c>
      <c r="CU160" s="31">
        <f>IF(VLOOKUP(A160,'BD OFICIAL'!$A$1:$AL$1056,31,0)="SI",IF(AT160&gt;0,0,1),IF(AT160=0,0,1))</f>
        <v>0</v>
      </c>
      <c r="CV160" s="31">
        <f t="shared" si="93"/>
        <v>0</v>
      </c>
      <c r="CW160" s="31">
        <f t="shared" si="72"/>
        <v>0</v>
      </c>
      <c r="CX160" s="85" t="str">
        <f t="shared" si="73"/>
        <v>SI</v>
      </c>
      <c r="CY160" s="31">
        <f t="shared" si="74"/>
        <v>0</v>
      </c>
      <c r="CZ160" s="85" t="str">
        <f>IF(ISERROR(VLOOKUP(AI160,EXPERIENCIA!$A$1:$C$2100,1,0)),"NO","SI")</f>
        <v>SI</v>
      </c>
      <c r="DA160" s="85">
        <f>IF(CX160="no","NO APLICA",IF(AX160=0,"ERROR NOTA",IF(AND(AX160&gt;1,CZ160="NO"),"ERROR NOTA",IF(AND(CZ160="NO",AX160=1),0,IF(VLOOKUP(AI160,EXPERIENCIA!$A$1:$C$2100,3,0)=AX160,0,"ERROR NOTA")))))</f>
        <v>0</v>
      </c>
      <c r="DB160" s="85" t="str">
        <f>IF(ISERROR(VLOOKUP(AI160,COMPORTAMIENTO!$A$1:$C$2100,1,0)),"NO","SI")</f>
        <v>SI</v>
      </c>
      <c r="DC160" s="85">
        <f>IF(CX160="NO","NO APLICA",IF(AY160=0,"ERROR NOTA",IF(AND(DB160="NO",AY160=7),0,IF(VLOOKUP(AI160,COMPORTAMIENTO!$A$2:$H$2100,8,0)=AY160,0,"ERROR NOTA"))))</f>
        <v>0</v>
      </c>
      <c r="DD160" s="104">
        <f t="shared" si="75"/>
        <v>0.70000000000000007</v>
      </c>
      <c r="DE160" s="104">
        <f t="shared" si="76"/>
        <v>0.70000000000000007</v>
      </c>
      <c r="DF160" s="85" t="str">
        <f t="shared" si="94"/>
        <v>SI</v>
      </c>
      <c r="DG160" s="85">
        <f t="shared" si="77"/>
        <v>0</v>
      </c>
      <c r="DH160" s="85">
        <f t="shared" si="78"/>
        <v>0</v>
      </c>
      <c r="DI160" s="85">
        <f t="shared" si="79"/>
        <v>0</v>
      </c>
      <c r="DJ160" s="12">
        <f t="shared" si="80"/>
        <v>7.0000000000000009</v>
      </c>
      <c r="DK160" s="7">
        <f t="shared" si="81"/>
        <v>7.0000000000000009</v>
      </c>
      <c r="DL160" s="12">
        <f t="shared" si="95"/>
        <v>6373</v>
      </c>
      <c r="DM160" s="12">
        <f>VLOOKUP(A160,'5 TD'!$A:$B,2,0)</f>
        <v>6373</v>
      </c>
      <c r="DN160" s="7">
        <f t="shared" si="96"/>
        <v>7</v>
      </c>
      <c r="DO160" s="85" t="str">
        <f t="shared" si="82"/>
        <v>APROBADO</v>
      </c>
      <c r="DP160" s="85" t="str">
        <f t="shared" si="83"/>
        <v>APROBADO</v>
      </c>
      <c r="DQ160" s="7">
        <f t="shared" si="84"/>
        <v>7</v>
      </c>
      <c r="DR160" s="85" t="str">
        <f t="shared" si="97"/>
        <v>APROBADO</v>
      </c>
      <c r="DS160" s="2" t="str">
        <f>+('3 Planilla Preadjudicación OTIC'!BN160)</f>
        <v>NO</v>
      </c>
      <c r="DT160" s="2">
        <f>IF(DR160="APROBADO",VLOOKUP(A160,'5 TD'!$D$3:$E$270,2,0),"NO APLICA")</f>
        <v>7</v>
      </c>
      <c r="DU160" s="2" t="str">
        <f t="shared" si="98"/>
        <v>SI</v>
      </c>
      <c r="DV160" s="2">
        <f>IF(DU160="SI",VLOOKUP(A160,'5 TD'!$G$3:$H$270,2,0),"NO APLICA ")</f>
        <v>7.0000000000000009</v>
      </c>
      <c r="DW160" s="2" t="str">
        <f t="shared" si="99"/>
        <v>SI</v>
      </c>
      <c r="DX160" s="2">
        <f>IF(DW160="SI",VLOOKUP(A160,'5 TD'!$J$4:$K$472,2,0),"NO APLICA")</f>
        <v>7</v>
      </c>
      <c r="DY160" s="2" t="str">
        <f t="shared" si="100"/>
        <v>SI</v>
      </c>
      <c r="DZ160" s="7">
        <f>IF(DY160="SI",VLOOKUP(A160,'5 TD'!$M$4:$N$350,2,0),"NO APLICA")</f>
        <v>7</v>
      </c>
      <c r="EA160" s="2" t="str">
        <f t="shared" si="101"/>
        <v>SI</v>
      </c>
      <c r="EB160" s="12">
        <f t="shared" si="102"/>
        <v>6373</v>
      </c>
      <c r="EC160" s="12">
        <f>IF(EA160="SI",VLOOKUP(A160,'5 TD'!$V$4:$W$479,2,0),"NO APLICA")</f>
        <v>6373</v>
      </c>
      <c r="ED160" s="2" t="str">
        <f t="shared" si="85"/>
        <v>SI</v>
      </c>
      <c r="EE160" s="79">
        <f>IF(ED160="SI",VLOOKUP(AI160,COMPORTAMIENTO!$A$1:$H$2100,7,0),"NO APLICA")</f>
        <v>0.16245487364620939</v>
      </c>
      <c r="EF160" s="12">
        <f>IF(ED160="SI",VLOOKUP(A160,'5 TD'!$P$2:$Q$479,2,0),"NO APLICA")</f>
        <v>0</v>
      </c>
      <c r="EG160" s="2" t="str">
        <f t="shared" si="86"/>
        <v>NO</v>
      </c>
      <c r="EH160" s="2">
        <f>IF(CZ160="no",0,VLOOKUP(AI160,EXPERIENCIA!$A$1:$C$2100,2,0))</f>
        <v>122</v>
      </c>
      <c r="EI160" s="2">
        <f>IF(CZ160="si",VLOOKUP(A160,'5 TD'!$S$3:$T$2103,2,0),0)</f>
        <v>125</v>
      </c>
      <c r="EJ160" s="2" t="str">
        <f t="shared" si="87"/>
        <v>NO</v>
      </c>
      <c r="EK160" s="2" t="str">
        <f>+('3 Planilla Preadjudicación OTIC'!BU160)</f>
        <v>e) Menor “porcentaje de multas ponderadas” en ítem evaluación comportamiento considerando 4 decimales.</v>
      </c>
      <c r="EL160" s="4"/>
      <c r="EM160" s="3"/>
      <c r="EN160" s="3"/>
      <c r="EQ160" s="86"/>
    </row>
    <row r="161" spans="1:147" ht="15" customHeight="1" x14ac:dyDescent="0.3">
      <c r="A161" s="2">
        <f>+('3 Planilla Preadjudicación OTIC'!A161)</f>
        <v>14444</v>
      </c>
      <c r="B161" s="2" t="str">
        <f>+('3 Planilla Preadjudicación OTIC'!B161)</f>
        <v>65181652-1</v>
      </c>
      <c r="C161" s="4">
        <f>+('3 Planilla Preadjudicación OTIC'!E161)</f>
        <v>2025</v>
      </c>
      <c r="D161" s="4" t="str">
        <f>+('3 Planilla Preadjudicación OTIC'!F161)</f>
        <v>MANDATO</v>
      </c>
      <c r="E161" s="4" t="str">
        <f>+('3 Planilla Preadjudicación OTIC'!G161)</f>
        <v>96505760-9</v>
      </c>
      <c r="F161" s="4" t="str">
        <f>+('3 Planilla Preadjudicación OTIC'!H161)</f>
        <v>COLBÚN</v>
      </c>
      <c r="G161" s="4"/>
      <c r="H161" s="4"/>
      <c r="I161" s="4" t="str">
        <f>+('3 Planilla Preadjudicación OTIC'!I161)</f>
        <v>COCINA NACIONAL</v>
      </c>
      <c r="J161" s="4" t="str">
        <f>+('3 Planilla Preadjudicación OTIC'!J161)</f>
        <v>PF0981</v>
      </c>
      <c r="K161" s="4" t="str">
        <f>+('3 Planilla Preadjudicación OTIC'!K161)</f>
        <v>TÉCNICAS PARA EL EMPRENDIMIENTO</v>
      </c>
      <c r="L161" s="4" t="str">
        <f>+('3 Planilla Preadjudicación OTIC'!L161)</f>
        <v>PF0921</v>
      </c>
      <c r="M161" s="2">
        <f>+('3 Planilla Preadjudicación OTIC'!M161)</f>
        <v>8</v>
      </c>
      <c r="N161" s="4" t="str">
        <f>+('3 Planilla Preadjudicación OTIC'!N161)</f>
        <v>BIO BIO</v>
      </c>
      <c r="O161" s="4" t="str">
        <f>+('3 Planilla Preadjudicación OTIC'!O161)</f>
        <v>MULCHÉN</v>
      </c>
      <c r="P161" s="4" t="str">
        <f>+('3 Planilla Preadjudicación OTIC'!P161)</f>
        <v>EMPRENDEDORES/AS INFORMALES O PERSONAS VULNERABLES PERTENECIENTES AL 80% MAS VULNERABLE</v>
      </c>
      <c r="Q161" s="4" t="str">
        <f>+('3 Planilla Preadjudicación OTIC'!Q161)</f>
        <v>PRESENCIAL</v>
      </c>
      <c r="R161" s="4" t="str">
        <f>+('3 Planilla Preadjudicación OTIC'!R161)</f>
        <v>INDEPENDIENTE</v>
      </c>
      <c r="S161" s="4">
        <f>+('3 Planilla Preadjudicación OTIC'!S161)</f>
        <v>33</v>
      </c>
      <c r="T161" s="2">
        <f>+('3 Planilla Preadjudicación OTIC'!T161)</f>
        <v>10</v>
      </c>
      <c r="U161" s="2">
        <f>+('3 Planilla Preadjudicación OTIC'!U161)</f>
        <v>120</v>
      </c>
      <c r="V161" s="2">
        <f>+('3 Planilla Preadjudicación OTIC'!V161)</f>
        <v>12</v>
      </c>
      <c r="W161" s="2">
        <f>+('3 Planilla Preadjudicación OTIC'!W161)</f>
        <v>132</v>
      </c>
      <c r="X161" s="2">
        <f>+('3 Planilla Preadjudicación OTIC'!X161)</f>
        <v>4</v>
      </c>
      <c r="Y161" s="2" t="str">
        <f>+('3 Planilla Preadjudicación OTIC'!Y161)</f>
        <v>SI</v>
      </c>
      <c r="Z161" s="2" t="str">
        <f>+('3 Planilla Preadjudicación OTIC'!Z161)</f>
        <v>NO</v>
      </c>
      <c r="AA161" s="2" t="str">
        <f>+('3 Planilla Preadjudicación OTIC'!AA161)</f>
        <v>SI</v>
      </c>
      <c r="AB161" s="4" t="str">
        <f>+('3 Planilla Preadjudicación OTIC'!AB161)</f>
        <v>SE AJUSTA A PLAN FORMATIVO</v>
      </c>
      <c r="AC161" s="4" t="str">
        <f>+('3 Planilla Preadjudicación OTIC'!AC161)</f>
        <v>HOMBRES Y MUJERES DE 18 AÑOS O MAS, QUE PERTENECEN AL 80% MAS VULNERABLES, RESIDEN EN LA COMUNA DE MULCHEN Y TENER EDUCACIÓN MEDIA COMPLETA, PREFERENTEMENTE.</v>
      </c>
      <c r="AD161" s="2" t="str">
        <f>+('3 Planilla Preadjudicación OTIC'!AD161)</f>
        <v>NO</v>
      </c>
      <c r="AE161" s="4">
        <f>+('3 Planilla Preadjudicación OTIC'!AE161)</f>
        <v>0</v>
      </c>
      <c r="AF161" s="2" t="str">
        <f>+('3 Planilla Preadjudicación OTIC'!AF161)</f>
        <v>CERRADA</v>
      </c>
      <c r="AG161" s="2">
        <f>+('3 Planilla Preadjudicación OTIC'!AG161)</f>
        <v>33</v>
      </c>
      <c r="AH161" s="2">
        <f>+('3 Planilla Preadjudicación OTIC'!AH161)</f>
        <v>3</v>
      </c>
      <c r="AI161" s="135" t="str">
        <f>+('3 Planilla Preadjudicación OTIC'!AI161)</f>
        <v>76056645-4</v>
      </c>
      <c r="AJ161" s="4" t="str">
        <f>+('3 Planilla Preadjudicación OTIC'!AJ161)</f>
        <v>ISOLUTION CAPACITACION EN GESTION LILITADA</v>
      </c>
      <c r="AK161" s="2">
        <f>+('3 Planilla Preadjudicación OTIC'!AK161)</f>
        <v>132</v>
      </c>
      <c r="AL161" s="2">
        <f>+('3 Planilla Preadjudicación OTIC'!AL161)</f>
        <v>33</v>
      </c>
      <c r="AM161" s="12">
        <f>+('3 Planilla Preadjudicación OTIC'!AM161)</f>
        <v>6373</v>
      </c>
      <c r="AN161" s="12">
        <f>+('3 Planilla Preadjudicación OTIC'!AN161)</f>
        <v>100000</v>
      </c>
      <c r="AO161" s="12">
        <f>+('3 Planilla Preadjudicación OTIC'!AO161)</f>
        <v>0</v>
      </c>
      <c r="AP161" s="12">
        <f>+('3 Planilla Preadjudicación OTIC'!AP161)</f>
        <v>8412360</v>
      </c>
      <c r="AQ161" s="12">
        <f>+('3 Planilla Preadjudicación OTIC'!AQ161)</f>
        <v>1320000</v>
      </c>
      <c r="AR161" s="12">
        <f>+('3 Planilla Preadjudicación OTIC'!AR161)</f>
        <v>1000000</v>
      </c>
      <c r="AS161" s="12">
        <f>+('3 Planilla Preadjudicación OTIC'!AS161)</f>
        <v>0</v>
      </c>
      <c r="AT161" s="12">
        <f>+('3 Planilla Preadjudicación OTIC'!AT161)</f>
        <v>0</v>
      </c>
      <c r="AU161" s="12">
        <f>+('3 Planilla Preadjudicación OTIC'!AU161)</f>
        <v>10732360</v>
      </c>
      <c r="AV161" s="2" t="str">
        <f>+('3 Planilla Preadjudicación OTIC'!AV161)</f>
        <v>SI</v>
      </c>
      <c r="AW161" s="4">
        <f>+('3 Planilla Preadjudicación OTIC'!AW161)</f>
        <v>0</v>
      </c>
      <c r="AX161" s="2">
        <f>+('3 Planilla Preadjudicación OTIC'!AX161)</f>
        <v>7</v>
      </c>
      <c r="AY161" s="2">
        <f>+('3 Planilla Preadjudicación OTIC'!AY161)</f>
        <v>7</v>
      </c>
      <c r="AZ161" s="2">
        <f>+('3 Planilla Preadjudicación OTIC'!AZ161)</f>
        <v>0</v>
      </c>
      <c r="BA161" s="2">
        <f>+('3 Planilla Preadjudicación OTIC'!BA161)</f>
        <v>0</v>
      </c>
      <c r="BB161" s="2">
        <f>+('3 Planilla Preadjudicación OTIC'!BB161)</f>
        <v>0</v>
      </c>
      <c r="BC161" s="2">
        <f>+('3 Planilla Preadjudicación OTIC'!BC161)</f>
        <v>0</v>
      </c>
      <c r="BD161" s="2">
        <f>+('3 Planilla Preadjudicación OTIC'!BD161)</f>
        <v>0</v>
      </c>
      <c r="BE161" s="2">
        <f>+('3 Planilla Preadjudicación OTIC'!BE161)</f>
        <v>0</v>
      </c>
      <c r="BF161" s="2">
        <f>+('3 Planilla Preadjudicación OTIC'!BF161)</f>
        <v>0</v>
      </c>
      <c r="BG161" s="2">
        <f>+('3 Planilla Preadjudicación OTIC'!BG161)</f>
        <v>7</v>
      </c>
      <c r="BH161" s="2">
        <f>+('3 Planilla Preadjudicación OTIC'!BH161)</f>
        <v>7</v>
      </c>
      <c r="BI161" s="2">
        <f>+('3 Planilla Preadjudicación OTIC'!BI161)</f>
        <v>7</v>
      </c>
      <c r="BJ161" s="2">
        <f>+('3 Planilla Preadjudicación OTIC'!BJ161)</f>
        <v>7</v>
      </c>
      <c r="BK161" s="2">
        <f>+('3 Planilla Preadjudicación OTIC'!BK161)</f>
        <v>7</v>
      </c>
      <c r="BL161" s="2">
        <f>+('3 Planilla Preadjudicación OTIC'!BL161)</f>
        <v>7</v>
      </c>
      <c r="BM161" s="104">
        <f>ROUND(('3 Planilla Preadjudicación OTIC'!BM161),1)</f>
        <v>7</v>
      </c>
      <c r="BN161" s="4" t="str">
        <f>+('3 Planilla Preadjudicación OTIC'!BN161)</f>
        <v>NO</v>
      </c>
      <c r="BO161" s="4">
        <f>+('3 Planilla Preadjudicación OTIC'!BO161)</f>
        <v>0</v>
      </c>
      <c r="BP161" s="4">
        <f>+('3 Planilla Preadjudicación OTIC'!BP161)</f>
        <v>0</v>
      </c>
      <c r="BQ161" s="4">
        <f>+('3 Planilla Preadjudicación OTIC'!BQ161)</f>
        <v>0</v>
      </c>
      <c r="BR161" s="4">
        <f>+('3 Planilla Preadjudicación OTIC'!BR161)</f>
        <v>0</v>
      </c>
      <c r="BS161" s="4">
        <f>+('3 Planilla Preadjudicación OTIC'!BS161)</f>
        <v>0</v>
      </c>
      <c r="BT161" s="4">
        <f>+('3 Planilla Preadjudicación OTIC'!BT161)</f>
        <v>0</v>
      </c>
      <c r="BU161" s="85">
        <f>IF(VLOOKUP(A161,'BD OFICIAL'!$A$1:$AL$2098,7,0)=D161,0,1)</f>
        <v>0</v>
      </c>
      <c r="BV161" s="85">
        <f>IF(VLOOKUP(A161,'BD OFICIAL'!$A$1:$AL$2098,11,0)=J161,0,1)</f>
        <v>0</v>
      </c>
      <c r="BW161" s="85">
        <f>IF(VLOOKUP(A161,'BD OFICIAL'!$A$1:$AL$2098,13,0)=L161,0,1)</f>
        <v>0</v>
      </c>
      <c r="BX161" s="2">
        <f>IF(VLOOKUP(A161,'BD OFICIAL'!$A$1:$AL$2098,16,0)=O161,0,1)</f>
        <v>0</v>
      </c>
      <c r="BY161" s="2">
        <f>IF(VLOOKUP(A161,'BD OFICIAL'!$A$1:$AL$2098,17,0)=P161,0,1)</f>
        <v>0</v>
      </c>
      <c r="BZ161" s="2">
        <f>IF(VLOOKUP(A161,'BD OFICIAL'!$A$1:$AL$2098,19,0)=R161,0,1)</f>
        <v>0</v>
      </c>
      <c r="CA161" s="2">
        <f>IF(VLOOKUP(A161,'BD OFICIAL'!$A$1:$AL$2098,21,0)=T161,0,1)</f>
        <v>0</v>
      </c>
      <c r="CB161" s="2">
        <f>IF(VLOOKUP(A161,'BD OFICIAL'!$A$1:$AL$2098,24,0)=AK161,0,1)</f>
        <v>0</v>
      </c>
      <c r="CC161" s="2">
        <f>IF(VLOOKUP(A161,'BD OFICIAL'!$A$1:$AL$2098,25,0)=X161,0,1)</f>
        <v>0</v>
      </c>
      <c r="CD161" s="2">
        <f>IF(VLOOKUP(A161,'BD OFICIAL'!$A$1:$AL$2098,26,0)=Y161,0,1)</f>
        <v>0</v>
      </c>
      <c r="CE161" s="2">
        <f>IF(VLOOKUP(A161,'BD OFICIAL'!$A$1:$AL$2098,27,0)=Z161,0,1)</f>
        <v>0</v>
      </c>
      <c r="CF161" s="2">
        <f>IF(VLOOKUP(A161,'BD OFICIAL'!$A$1:$AL$2098,28,0)=AA161,0,1)</f>
        <v>0</v>
      </c>
      <c r="CG161" s="2">
        <f>IF(VLOOKUP(A161,'BD OFICIAL'!$A$1:$AL$2098,33,0)=AF161,0,1)</f>
        <v>0</v>
      </c>
      <c r="CH161" s="2">
        <f>IF(VLOOKUP(A161,'BD OFICIAL'!$A$1:$AL$2098,35,0)=AH161,0,1)</f>
        <v>0</v>
      </c>
      <c r="CI161" s="85">
        <f>IF(VLOOKUP(A161,'BD OFICIAL'!$A$1:$AL$2098,34,0)=AL161,0,1)</f>
        <v>0</v>
      </c>
      <c r="CJ161" s="12">
        <f>VLOOKUP(A161,'BD OFICIAL'!$A$1:$AM$2098,36,0)*AM161-AP161</f>
        <v>0</v>
      </c>
      <c r="CK161" s="85" t="str">
        <f t="shared" si="88"/>
        <v>SHMAN</v>
      </c>
      <c r="CL161" s="85" t="str">
        <f t="shared" si="89"/>
        <v>SI</v>
      </c>
      <c r="CM161" s="85" t="str">
        <f t="shared" si="69"/>
        <v>NO</v>
      </c>
      <c r="CN161" s="31">
        <f t="shared" si="70"/>
        <v>0</v>
      </c>
      <c r="CO161" s="31">
        <f t="shared" si="90"/>
        <v>0</v>
      </c>
      <c r="CP161" s="31">
        <f t="shared" si="71"/>
        <v>0</v>
      </c>
      <c r="CQ161" s="31">
        <f>IF(Y161="NO",0,IF(Y161="SI",IF(VLOOKUP(A161,'BD OFICIAL'!$A:$AO,40,0)=AQ161,0,1)))</f>
        <v>0</v>
      </c>
      <c r="CR161" s="31">
        <f>IF(Z161="NO",0,IF(Z161="SI",IF(VLOOKUP(B161,'BD OFICIAL'!$A:$AO,41,0)=AS161,0,1)))</f>
        <v>0</v>
      </c>
      <c r="CS161" s="31">
        <f t="shared" si="91"/>
        <v>0</v>
      </c>
      <c r="CT161" s="31">
        <f t="shared" si="92"/>
        <v>0</v>
      </c>
      <c r="CU161" s="31">
        <f>IF(VLOOKUP(A161,'BD OFICIAL'!$A$1:$AL$1056,31,0)="SI",IF(AT161&gt;0,0,1),IF(AT161=0,0,1))</f>
        <v>0</v>
      </c>
      <c r="CV161" s="31">
        <f t="shared" si="93"/>
        <v>0</v>
      </c>
      <c r="CW161" s="31">
        <f t="shared" si="72"/>
        <v>0</v>
      </c>
      <c r="CX161" s="85" t="str">
        <f t="shared" si="73"/>
        <v>SI</v>
      </c>
      <c r="CY161" s="31">
        <f t="shared" si="74"/>
        <v>0</v>
      </c>
      <c r="CZ161" s="85" t="str">
        <f>IF(ISERROR(VLOOKUP(AI161,EXPERIENCIA!$A$1:$C$2100,1,0)),"NO","SI")</f>
        <v>SI</v>
      </c>
      <c r="DA161" s="85">
        <f>IF(CX161="no","NO APLICA",IF(AX161=0,"ERROR NOTA",IF(AND(AX161&gt;1,CZ161="NO"),"ERROR NOTA",IF(AND(CZ161="NO",AX161=1),0,IF(VLOOKUP(AI161,EXPERIENCIA!$A$1:$C$2100,3,0)=AX161,0,"ERROR NOTA")))))</f>
        <v>0</v>
      </c>
      <c r="DB161" s="85" t="str">
        <f>IF(ISERROR(VLOOKUP(AI161,COMPORTAMIENTO!$A$1:$C$2100,1,0)),"NO","SI")</f>
        <v>SI</v>
      </c>
      <c r="DC161" s="85">
        <f>IF(CX161="NO","NO APLICA",IF(AY161=0,"ERROR NOTA",IF(AND(DB161="NO",AY161=7),0,IF(VLOOKUP(AI161,COMPORTAMIENTO!$A$2:$H$2100,8,0)=AY161,0,"ERROR NOTA"))))</f>
        <v>0</v>
      </c>
      <c r="DD161" s="104">
        <f t="shared" si="75"/>
        <v>0.70000000000000007</v>
      </c>
      <c r="DE161" s="104">
        <f t="shared" si="76"/>
        <v>0.70000000000000007</v>
      </c>
      <c r="DF161" s="85" t="str">
        <f t="shared" si="94"/>
        <v>SI</v>
      </c>
      <c r="DG161" s="85">
        <f t="shared" si="77"/>
        <v>0</v>
      </c>
      <c r="DH161" s="85">
        <f t="shared" si="78"/>
        <v>0</v>
      </c>
      <c r="DI161" s="85">
        <f t="shared" si="79"/>
        <v>0</v>
      </c>
      <c r="DJ161" s="12">
        <f t="shared" si="80"/>
        <v>7.0000000000000009</v>
      </c>
      <c r="DK161" s="7">
        <f t="shared" si="81"/>
        <v>7.0000000000000009</v>
      </c>
      <c r="DL161" s="12">
        <f t="shared" si="95"/>
        <v>6373</v>
      </c>
      <c r="DM161" s="12">
        <f>VLOOKUP(A161,'5 TD'!$A:$B,2,0)</f>
        <v>6373</v>
      </c>
      <c r="DN161" s="7">
        <f t="shared" si="96"/>
        <v>7</v>
      </c>
      <c r="DO161" s="85" t="str">
        <f t="shared" si="82"/>
        <v>APROBADO</v>
      </c>
      <c r="DP161" s="85" t="str">
        <f t="shared" si="83"/>
        <v>APROBADO</v>
      </c>
      <c r="DQ161" s="7">
        <f t="shared" si="84"/>
        <v>7</v>
      </c>
      <c r="DR161" s="85" t="str">
        <f t="shared" si="97"/>
        <v>APROBADO</v>
      </c>
      <c r="DS161" s="2" t="str">
        <f>+('3 Planilla Preadjudicación OTIC'!BN161)</f>
        <v>NO</v>
      </c>
      <c r="DT161" s="2">
        <f>IF(DR161="APROBADO",VLOOKUP(A161,'5 TD'!$D$3:$E$270,2,0),"NO APLICA")</f>
        <v>7</v>
      </c>
      <c r="DU161" s="2" t="str">
        <f t="shared" si="98"/>
        <v>SI</v>
      </c>
      <c r="DV161" s="2">
        <f>IF(DU161="SI",VLOOKUP(A161,'5 TD'!$G$3:$H$270,2,0),"NO APLICA ")</f>
        <v>7.0000000000000009</v>
      </c>
      <c r="DW161" s="2" t="str">
        <f t="shared" si="99"/>
        <v>SI</v>
      </c>
      <c r="DX161" s="2">
        <f>IF(DW161="SI",VLOOKUP(A161,'5 TD'!$J$4:$K$472,2,0),"NO APLICA")</f>
        <v>7</v>
      </c>
      <c r="DY161" s="2" t="str">
        <f t="shared" si="100"/>
        <v>SI</v>
      </c>
      <c r="DZ161" s="7">
        <f>IF(DY161="SI",VLOOKUP(A161,'5 TD'!$M$4:$N$350,2,0),"NO APLICA")</f>
        <v>7</v>
      </c>
      <c r="EA161" s="2" t="str">
        <f t="shared" si="101"/>
        <v>SI</v>
      </c>
      <c r="EB161" s="12">
        <f t="shared" si="102"/>
        <v>6373</v>
      </c>
      <c r="EC161" s="12">
        <f>IF(EA161="SI",VLOOKUP(A161,'5 TD'!$V$4:$W$479,2,0),"NO APLICA")</f>
        <v>6373</v>
      </c>
      <c r="ED161" s="2" t="str">
        <f t="shared" si="85"/>
        <v>SI</v>
      </c>
      <c r="EE161" s="79">
        <f>IF(ED161="SI",VLOOKUP(AI161,COMPORTAMIENTO!$A$1:$H$2100,7,0),"NO APLICA")</f>
        <v>0.16245487364620939</v>
      </c>
      <c r="EF161" s="12">
        <f>IF(ED161="SI",VLOOKUP(A161,'5 TD'!$P$2:$Q$479,2,0),"NO APLICA")</f>
        <v>0.12121212121212122</v>
      </c>
      <c r="EG161" s="2" t="str">
        <f t="shared" si="86"/>
        <v>NO</v>
      </c>
      <c r="EH161" s="2">
        <f>IF(CZ161="no",0,VLOOKUP(AI161,EXPERIENCIA!$A$1:$C$2100,2,0))</f>
        <v>122</v>
      </c>
      <c r="EI161" s="2">
        <f>IF(CZ161="si",VLOOKUP(A161,'5 TD'!$S$3:$T$2103,2,0),0)</f>
        <v>164</v>
      </c>
      <c r="EJ161" s="2" t="str">
        <f t="shared" si="87"/>
        <v>NO</v>
      </c>
      <c r="EK161" s="2" t="str">
        <f>+('3 Planilla Preadjudicación OTIC'!BU161)</f>
        <v>e) Menor “porcentaje de multas ponderadas” en ítem evaluación comportamiento considerando 4 decimales.</v>
      </c>
      <c r="EL161" s="4"/>
      <c r="EM161" s="3"/>
      <c r="EN161" s="3"/>
      <c r="EQ161" s="86"/>
    </row>
    <row r="162" spans="1:147" ht="15" customHeight="1" x14ac:dyDescent="0.3">
      <c r="A162" s="2">
        <f>+('3 Planilla Preadjudicación OTIC'!A162)</f>
        <v>14325</v>
      </c>
      <c r="B162" s="2" t="str">
        <f>+('3 Planilla Preadjudicación OTIC'!B162)</f>
        <v>65181652-1</v>
      </c>
      <c r="C162" s="4">
        <f>+('3 Planilla Preadjudicación OTIC'!E162)</f>
        <v>2025</v>
      </c>
      <c r="D162" s="4" t="str">
        <f>+('3 Planilla Preadjudicación OTIC'!F162)</f>
        <v>MANDATO</v>
      </c>
      <c r="E162" s="4" t="str">
        <f>+('3 Planilla Preadjudicación OTIC'!G162)</f>
        <v>81897500-7</v>
      </c>
      <c r="F162" s="4" t="str">
        <f>+('3 Planilla Preadjudicación OTIC'!H162)</f>
        <v>SOCIEDAD PRO AYUDA DEL NIÑO LISIADO TELETON</v>
      </c>
      <c r="G162" s="4"/>
      <c r="H162" s="4"/>
      <c r="I162" s="4" t="str">
        <f>+('3 Planilla Preadjudicación OTIC'!I162)</f>
        <v>COCINA NACIONAL E INTERNACIONAL</v>
      </c>
      <c r="J162" s="4" t="str">
        <f>+('3 Planilla Preadjudicación OTIC'!J162)</f>
        <v>PF0576</v>
      </c>
      <c r="K162" s="4" t="str">
        <f>+('3 Planilla Preadjudicación OTIC'!K162)</f>
        <v>TÉCNICAS PARA EL EMPRENDIMIENTO</v>
      </c>
      <c r="L162" s="4" t="str">
        <f>+('3 Planilla Preadjudicación OTIC'!L162)</f>
        <v>PF0921</v>
      </c>
      <c r="M162" s="2">
        <f>+('3 Planilla Preadjudicación OTIC'!M162)</f>
        <v>13</v>
      </c>
      <c r="N162" s="4" t="str">
        <f>+('3 Planilla Preadjudicación OTIC'!N162)</f>
        <v>METROPOLITANA</v>
      </c>
      <c r="O162" s="4" t="str">
        <f>+('3 Planilla Preadjudicación OTIC'!O162)</f>
        <v>SANTIAGO</v>
      </c>
      <c r="P162" s="4" t="str">
        <f>+('3 Planilla Preadjudicación OTIC'!P162)</f>
        <v>PERSONAS DE 18 AÑOS O MÁS, EN SITUACIÓN DE DISCAPACIDAD.</v>
      </c>
      <c r="Q162" s="4" t="str">
        <f>+('3 Planilla Preadjudicación OTIC'!Q162)</f>
        <v>PRESENCIAL</v>
      </c>
      <c r="R162" s="4" t="str">
        <f>+('3 Planilla Preadjudicación OTIC'!R162)</f>
        <v>INDEPENDIENTE</v>
      </c>
      <c r="S162" s="4">
        <f>+('3 Planilla Preadjudicación OTIC'!S162)</f>
        <v>63</v>
      </c>
      <c r="T162" s="2">
        <f>+('3 Planilla Preadjudicación OTIC'!T162)</f>
        <v>10</v>
      </c>
      <c r="U162" s="2">
        <f>+('3 Planilla Preadjudicación OTIC'!U162)</f>
        <v>240</v>
      </c>
      <c r="V162" s="2">
        <f>+('3 Planilla Preadjudicación OTIC'!V162)</f>
        <v>12</v>
      </c>
      <c r="W162" s="2">
        <f>+('3 Planilla Preadjudicación OTIC'!W162)</f>
        <v>252</v>
      </c>
      <c r="X162" s="2">
        <f>+('3 Planilla Preadjudicación OTIC'!X162)</f>
        <v>4</v>
      </c>
      <c r="Y162" s="2" t="str">
        <f>+('3 Planilla Preadjudicación OTIC'!Y162)</f>
        <v>SI</v>
      </c>
      <c r="Z162" s="2" t="str">
        <f>+('3 Planilla Preadjudicación OTIC'!Z162)</f>
        <v>NO</v>
      </c>
      <c r="AA162" s="2" t="str">
        <f>+('3 Planilla Preadjudicación OTIC'!AA162)</f>
        <v>SI</v>
      </c>
      <c r="AB162" s="4" t="str">
        <f>+('3 Planilla Preadjudicación OTIC'!AB162)</f>
        <v>SE AJUSTA A PLAN FORMATIVO</v>
      </c>
      <c r="AC162" s="4" t="str">
        <f>+('3 Planilla Preadjudicación OTIC'!AC162)</f>
        <v>PERSONAS CON DISCAPACIDAD MAYORES DE 18 AÑOS, SIN TRABAJO FORMAL Y PERTENECIENTES A LA POBLACIÓN MÁS VULNERABLE SEGÚN RSH. QUE RESIDEN EN LA REGION METROPOLITANA Y CUENTAN CON EDUCACION MEDIA COMPLETA PREFERENTEMENTE</v>
      </c>
      <c r="AD162" s="2" t="str">
        <f>+('3 Planilla Preadjudicación OTIC'!AD162)</f>
        <v>NO</v>
      </c>
      <c r="AE162" s="4">
        <f>+('3 Planilla Preadjudicación OTIC'!AE162)</f>
        <v>0</v>
      </c>
      <c r="AF162" s="2" t="str">
        <f>+('3 Planilla Preadjudicación OTIC'!AF162)</f>
        <v>CERRADA</v>
      </c>
      <c r="AG162" s="2">
        <f>+('3 Planilla Preadjudicación OTIC'!AG162)</f>
        <v>63</v>
      </c>
      <c r="AH162" s="2">
        <f>+('3 Planilla Preadjudicación OTIC'!AH162)</f>
        <v>3</v>
      </c>
      <c r="AI162" s="135" t="str">
        <f>+('3 Planilla Preadjudicación OTIC'!AI162)</f>
        <v>76056645-4</v>
      </c>
      <c r="AJ162" s="4" t="str">
        <f>+('3 Planilla Preadjudicación OTIC'!AJ162)</f>
        <v>ISOLUTION CAPACITACION EN GESTION LILITADA</v>
      </c>
      <c r="AK162" s="2">
        <f>+('3 Planilla Preadjudicación OTIC'!AK162)</f>
        <v>252</v>
      </c>
      <c r="AL162" s="2">
        <f>+('3 Planilla Preadjudicación OTIC'!AL162)</f>
        <v>63</v>
      </c>
      <c r="AM162" s="12">
        <f>+('3 Planilla Preadjudicación OTIC'!AM162)</f>
        <v>6373</v>
      </c>
      <c r="AN162" s="12">
        <f>+('3 Planilla Preadjudicación OTIC'!AN162)</f>
        <v>70000</v>
      </c>
      <c r="AO162" s="12">
        <f>+('3 Planilla Preadjudicación OTIC'!AO162)</f>
        <v>0</v>
      </c>
      <c r="AP162" s="12">
        <f>+('3 Planilla Preadjudicación OTIC'!AP162)</f>
        <v>16059960</v>
      </c>
      <c r="AQ162" s="12">
        <f>+('3 Planilla Preadjudicación OTIC'!AQ162)</f>
        <v>2520000</v>
      </c>
      <c r="AR162" s="12">
        <f>+('3 Planilla Preadjudicación OTIC'!AR162)</f>
        <v>700000</v>
      </c>
      <c r="AS162" s="12">
        <f>+('3 Planilla Preadjudicación OTIC'!AS162)</f>
        <v>0</v>
      </c>
      <c r="AT162" s="12">
        <f>+('3 Planilla Preadjudicación OTIC'!AT162)</f>
        <v>0</v>
      </c>
      <c r="AU162" s="12">
        <f>+('3 Planilla Preadjudicación OTIC'!AU162)</f>
        <v>19279960</v>
      </c>
      <c r="AV162" s="2" t="str">
        <f>+('3 Planilla Preadjudicación OTIC'!AV162)</f>
        <v>SI</v>
      </c>
      <c r="AW162" s="4">
        <f>+('3 Planilla Preadjudicación OTIC'!AW162)</f>
        <v>0</v>
      </c>
      <c r="AX162" s="2">
        <f>+('3 Planilla Preadjudicación OTIC'!AX162)</f>
        <v>7</v>
      </c>
      <c r="AY162" s="2">
        <f>+('3 Planilla Preadjudicación OTIC'!AY162)</f>
        <v>7</v>
      </c>
      <c r="AZ162" s="2">
        <f>+('3 Planilla Preadjudicación OTIC'!AZ162)</f>
        <v>0</v>
      </c>
      <c r="BA162" s="2">
        <f>+('3 Planilla Preadjudicación OTIC'!BA162)</f>
        <v>0</v>
      </c>
      <c r="BB162" s="2">
        <f>+('3 Planilla Preadjudicación OTIC'!BB162)</f>
        <v>0</v>
      </c>
      <c r="BC162" s="2">
        <f>+('3 Planilla Preadjudicación OTIC'!BC162)</f>
        <v>0</v>
      </c>
      <c r="BD162" s="2">
        <f>+('3 Planilla Preadjudicación OTIC'!BD162)</f>
        <v>0</v>
      </c>
      <c r="BE162" s="2">
        <f>+('3 Planilla Preadjudicación OTIC'!BE162)</f>
        <v>0</v>
      </c>
      <c r="BF162" s="2">
        <f>+('3 Planilla Preadjudicación OTIC'!BF162)</f>
        <v>0</v>
      </c>
      <c r="BG162" s="2">
        <f>+('3 Planilla Preadjudicación OTIC'!BG162)</f>
        <v>7</v>
      </c>
      <c r="BH162" s="2">
        <f>+('3 Planilla Preadjudicación OTIC'!BH162)</f>
        <v>7</v>
      </c>
      <c r="BI162" s="2">
        <f>+('3 Planilla Preadjudicación OTIC'!BI162)</f>
        <v>7</v>
      </c>
      <c r="BJ162" s="2">
        <f>+('3 Planilla Preadjudicación OTIC'!BJ162)</f>
        <v>7</v>
      </c>
      <c r="BK162" s="2">
        <f>+('3 Planilla Preadjudicación OTIC'!BK162)</f>
        <v>7</v>
      </c>
      <c r="BL162" s="2">
        <f>+('3 Planilla Preadjudicación OTIC'!BL162)</f>
        <v>7</v>
      </c>
      <c r="BM162" s="104">
        <f>ROUND(('3 Planilla Preadjudicación OTIC'!BM162),1)</f>
        <v>7</v>
      </c>
      <c r="BN162" s="4" t="str">
        <f>+('3 Planilla Preadjudicación OTIC'!BN162)</f>
        <v>SI</v>
      </c>
      <c r="BO162" s="4" t="str">
        <f>+('3 Planilla Preadjudicación OTIC'!BO162)</f>
        <v>GUILLERMO</v>
      </c>
      <c r="BP162" s="4" t="str">
        <f>+('3 Planilla Preadjudicación OTIC'!BP162)</f>
        <v>ggonzalez@isolution.cl</v>
      </c>
      <c r="BQ162" s="4">
        <f>+('3 Planilla Preadjudicación OTIC'!BQ162)</f>
        <v>995163347</v>
      </c>
      <c r="BR162" s="4" t="str">
        <f>+('3 Planilla Preadjudicación OTIC'!BR162)</f>
        <v>Sargento Aldea #1041, Santiago</v>
      </c>
      <c r="BS162" s="4" t="str">
        <f>+('3 Planilla Preadjudicación OTIC'!BS162)</f>
        <v>Capacitar en la elaboración de preparaciones típicas chilenas y de distintas culturas del mundo, aplicando técnicas culinarias tradicionales y contemporáneas.</v>
      </c>
      <c r="BT162" s="4" t="str">
        <f>+('3 Planilla Preadjudicación OTIC'!BT162)</f>
        <v>El curso entrega herramientas para preparar platos representativos de la cocina chilena junto con recetas internacionales, abordando ingredientes, métodos de cocción y presentación. Está orientado a personas que buscan ampliar sus competencias en gastronomía con enfoque multicultural y profesional.</v>
      </c>
      <c r="BU162" s="85">
        <f>IF(VLOOKUP(A162,'BD OFICIAL'!$A$1:$AL$2098,7,0)=D162,0,1)</f>
        <v>0</v>
      </c>
      <c r="BV162" s="85">
        <f>IF(VLOOKUP(A162,'BD OFICIAL'!$A$1:$AL$2098,11,0)=J162,0,1)</f>
        <v>0</v>
      </c>
      <c r="BW162" s="85">
        <f>IF(VLOOKUP(A162,'BD OFICIAL'!$A$1:$AL$2098,13,0)=L162,0,1)</f>
        <v>0</v>
      </c>
      <c r="BX162" s="2">
        <f>IF(VLOOKUP(A162,'BD OFICIAL'!$A$1:$AL$2098,16,0)=O162,0,1)</f>
        <v>0</v>
      </c>
      <c r="BY162" s="2">
        <f>IF(VLOOKUP(A162,'BD OFICIAL'!$A$1:$AL$2098,17,0)=P162,0,1)</f>
        <v>0</v>
      </c>
      <c r="BZ162" s="2">
        <f>IF(VLOOKUP(A162,'BD OFICIAL'!$A$1:$AL$2098,19,0)=R162,0,1)</f>
        <v>0</v>
      </c>
      <c r="CA162" s="2">
        <f>IF(VLOOKUP(A162,'BD OFICIAL'!$A$1:$AL$2098,21,0)=T162,0,1)</f>
        <v>0</v>
      </c>
      <c r="CB162" s="2">
        <f>IF(VLOOKUP(A162,'BD OFICIAL'!$A$1:$AL$2098,24,0)=AK162,0,1)</f>
        <v>0</v>
      </c>
      <c r="CC162" s="2">
        <f>IF(VLOOKUP(A162,'BD OFICIAL'!$A$1:$AL$2098,25,0)=X162,0,1)</f>
        <v>0</v>
      </c>
      <c r="CD162" s="2">
        <f>IF(VLOOKUP(A162,'BD OFICIAL'!$A$1:$AL$2098,26,0)=Y162,0,1)</f>
        <v>0</v>
      </c>
      <c r="CE162" s="2">
        <f>IF(VLOOKUP(A162,'BD OFICIAL'!$A$1:$AL$2098,27,0)=Z162,0,1)</f>
        <v>0</v>
      </c>
      <c r="CF162" s="2">
        <f>IF(VLOOKUP(A162,'BD OFICIAL'!$A$1:$AL$2098,28,0)=AA162,0,1)</f>
        <v>0</v>
      </c>
      <c r="CG162" s="2">
        <f>IF(VLOOKUP(A162,'BD OFICIAL'!$A$1:$AL$2098,33,0)=AF162,0,1)</f>
        <v>0</v>
      </c>
      <c r="CH162" s="2">
        <f>IF(VLOOKUP(A162,'BD OFICIAL'!$A$1:$AL$2098,35,0)=AH162,0,1)</f>
        <v>0</v>
      </c>
      <c r="CI162" s="85">
        <f>IF(VLOOKUP(A162,'BD OFICIAL'!$A$1:$AL$2098,34,0)=AL162,0,1)</f>
        <v>0</v>
      </c>
      <c r="CJ162" s="12">
        <f>VLOOKUP(A162,'BD OFICIAL'!$A$1:$AM$2098,36,0)*AM162-AP162</f>
        <v>0</v>
      </c>
      <c r="CK162" s="85" t="str">
        <f t="shared" si="88"/>
        <v>SHMAN</v>
      </c>
      <c r="CL162" s="85" t="str">
        <f t="shared" si="89"/>
        <v>SI</v>
      </c>
      <c r="CM162" s="85" t="str">
        <f t="shared" si="69"/>
        <v>NO</v>
      </c>
      <c r="CN162" s="31">
        <f t="shared" si="70"/>
        <v>0</v>
      </c>
      <c r="CO162" s="31">
        <f t="shared" si="90"/>
        <v>0</v>
      </c>
      <c r="CP162" s="31">
        <f t="shared" si="71"/>
        <v>0</v>
      </c>
      <c r="CQ162" s="31">
        <f>IF(Y162="NO",0,IF(Y162="SI",IF(VLOOKUP(A162,'BD OFICIAL'!$A:$AO,40,0)=AQ162,0,1)))</f>
        <v>0</v>
      </c>
      <c r="CR162" s="31">
        <f>IF(Z162="NO",0,IF(Z162="SI",IF(VLOOKUP(B162,'BD OFICIAL'!$A:$AO,41,0)=AS162,0,1)))</f>
        <v>0</v>
      </c>
      <c r="CS162" s="31">
        <f t="shared" si="91"/>
        <v>0</v>
      </c>
      <c r="CT162" s="31">
        <f t="shared" si="92"/>
        <v>0</v>
      </c>
      <c r="CU162" s="31">
        <f>IF(VLOOKUP(A162,'BD OFICIAL'!$A$1:$AL$1056,31,0)="SI",IF(AT162&gt;0,0,1),IF(AT162=0,0,1))</f>
        <v>0</v>
      </c>
      <c r="CV162" s="31">
        <f t="shared" si="93"/>
        <v>0</v>
      </c>
      <c r="CW162" s="31">
        <f t="shared" si="72"/>
        <v>0</v>
      </c>
      <c r="CX162" s="85" t="str">
        <f t="shared" si="73"/>
        <v>SI</v>
      </c>
      <c r="CY162" s="31">
        <f t="shared" si="74"/>
        <v>0</v>
      </c>
      <c r="CZ162" s="85" t="str">
        <f>IF(ISERROR(VLOOKUP(AI162,EXPERIENCIA!$A$1:$C$2100,1,0)),"NO","SI")</f>
        <v>SI</v>
      </c>
      <c r="DA162" s="85">
        <f>IF(CX162="no","NO APLICA",IF(AX162=0,"ERROR NOTA",IF(AND(AX162&gt;1,CZ162="NO"),"ERROR NOTA",IF(AND(CZ162="NO",AX162=1),0,IF(VLOOKUP(AI162,EXPERIENCIA!$A$1:$C$2100,3,0)=AX162,0,"ERROR NOTA")))))</f>
        <v>0</v>
      </c>
      <c r="DB162" s="85" t="str">
        <f>IF(ISERROR(VLOOKUP(AI162,COMPORTAMIENTO!$A$1:$C$2100,1,0)),"NO","SI")</f>
        <v>SI</v>
      </c>
      <c r="DC162" s="85">
        <f>IF(CX162="NO","NO APLICA",IF(AY162=0,"ERROR NOTA",IF(AND(DB162="NO",AY162=7),0,IF(VLOOKUP(AI162,COMPORTAMIENTO!$A$2:$H$2100,8,0)=AY162,0,"ERROR NOTA"))))</f>
        <v>0</v>
      </c>
      <c r="DD162" s="104">
        <f t="shared" si="75"/>
        <v>0.70000000000000007</v>
      </c>
      <c r="DE162" s="104">
        <f t="shared" si="76"/>
        <v>0.70000000000000007</v>
      </c>
      <c r="DF162" s="85" t="str">
        <f t="shared" si="94"/>
        <v>SI</v>
      </c>
      <c r="DG162" s="85">
        <f t="shared" si="77"/>
        <v>0</v>
      </c>
      <c r="DH162" s="85">
        <f t="shared" si="78"/>
        <v>0</v>
      </c>
      <c r="DI162" s="85">
        <f t="shared" si="79"/>
        <v>0</v>
      </c>
      <c r="DJ162" s="12">
        <f t="shared" si="80"/>
        <v>7.0000000000000009</v>
      </c>
      <c r="DK162" s="7">
        <f t="shared" si="81"/>
        <v>7.0000000000000009</v>
      </c>
      <c r="DL162" s="12">
        <f t="shared" si="95"/>
        <v>6373</v>
      </c>
      <c r="DM162" s="12">
        <f>VLOOKUP(A162,'5 TD'!$A:$B,2,0)</f>
        <v>6373</v>
      </c>
      <c r="DN162" s="7">
        <f t="shared" si="96"/>
        <v>7</v>
      </c>
      <c r="DO162" s="85" t="str">
        <f t="shared" si="82"/>
        <v>APROBADO</v>
      </c>
      <c r="DP162" s="85" t="str">
        <f t="shared" si="83"/>
        <v>APROBADO</v>
      </c>
      <c r="DQ162" s="7">
        <f t="shared" si="84"/>
        <v>7</v>
      </c>
      <c r="DR162" s="85" t="str">
        <f t="shared" si="97"/>
        <v>APROBADO</v>
      </c>
      <c r="DS162" s="2" t="str">
        <f>+('3 Planilla Preadjudicación OTIC'!BN162)</f>
        <v>SI</v>
      </c>
      <c r="DT162" s="2">
        <f>IF(DR162="APROBADO",VLOOKUP(A162,'5 TD'!$D$3:$E$270,2,0),"NO APLICA")</f>
        <v>7</v>
      </c>
      <c r="DU162" s="2" t="str">
        <f t="shared" si="98"/>
        <v>SI</v>
      </c>
      <c r="DV162" s="2">
        <f>IF(DU162="SI",VLOOKUP(A162,'5 TD'!$G$3:$H$270,2,0),"NO APLICA ")</f>
        <v>7.0000000000000009</v>
      </c>
      <c r="DW162" s="2" t="str">
        <f t="shared" si="99"/>
        <v>SI</v>
      </c>
      <c r="DX162" s="2">
        <f>IF(DW162="SI",VLOOKUP(A162,'5 TD'!$J$4:$K$472,2,0),"NO APLICA")</f>
        <v>7</v>
      </c>
      <c r="DY162" s="2" t="str">
        <f t="shared" si="100"/>
        <v>SI</v>
      </c>
      <c r="DZ162" s="7">
        <f>IF(DY162="SI",VLOOKUP(A162,'5 TD'!$M$4:$N$350,2,0),"NO APLICA")</f>
        <v>7</v>
      </c>
      <c r="EA162" s="2" t="str">
        <f t="shared" si="101"/>
        <v>SI</v>
      </c>
      <c r="EB162" s="12">
        <f t="shared" si="102"/>
        <v>6373</v>
      </c>
      <c r="EC162" s="12">
        <f>IF(EA162="SI",VLOOKUP(A162,'5 TD'!$V$4:$W$479,2,0),"NO APLICA")</f>
        <v>6373</v>
      </c>
      <c r="ED162" s="2" t="str">
        <f t="shared" si="85"/>
        <v>SI</v>
      </c>
      <c r="EE162" s="79">
        <f>IF(ED162="SI",VLOOKUP(AI162,COMPORTAMIENTO!$A$1:$H$2100,7,0),"NO APLICA")</f>
        <v>0.16245487364620939</v>
      </c>
      <c r="EF162" s="12">
        <f>IF(ED162="SI",VLOOKUP(A162,'5 TD'!$P$2:$Q$479,2,0),"NO APLICA")</f>
        <v>0.16245487364620939</v>
      </c>
      <c r="EG162" s="2" t="str">
        <f t="shared" si="86"/>
        <v>SI</v>
      </c>
      <c r="EH162" s="2">
        <f>IF(CZ162="no",0,VLOOKUP(AI162,EXPERIENCIA!$A$1:$C$2100,2,0))</f>
        <v>122</v>
      </c>
      <c r="EI162" s="2">
        <f>IF(CZ162="si",VLOOKUP(A162,'5 TD'!$S$3:$T$2103,2,0),0)</f>
        <v>122</v>
      </c>
      <c r="EJ162" s="2" t="str">
        <f t="shared" si="87"/>
        <v>SI</v>
      </c>
      <c r="EK162" s="2">
        <f>+('3 Planilla Preadjudicación OTIC'!BU162)</f>
        <v>0</v>
      </c>
      <c r="EL162" s="4"/>
      <c r="EM162" s="3"/>
      <c r="EN162" s="3"/>
      <c r="EO162" s="86" t="s">
        <v>64</v>
      </c>
      <c r="EQ162" s="86"/>
    </row>
    <row r="163" spans="1:147" ht="15" customHeight="1" x14ac:dyDescent="0.3">
      <c r="A163" s="2">
        <f>+('3 Planilla Preadjudicación OTIC'!A163)</f>
        <v>14273</v>
      </c>
      <c r="B163" s="2" t="str">
        <f>+('3 Planilla Preadjudicación OTIC'!B163)</f>
        <v>65181652-1</v>
      </c>
      <c r="C163" s="4">
        <f>+('3 Planilla Preadjudicación OTIC'!E163)</f>
        <v>2025</v>
      </c>
      <c r="D163" s="4" t="str">
        <f>+('3 Planilla Preadjudicación OTIC'!F163)</f>
        <v>MANDATO</v>
      </c>
      <c r="E163" s="4" t="str">
        <f>+('3 Planilla Preadjudicación OTIC'!G163)</f>
        <v>82130300-1</v>
      </c>
      <c r="F163" s="4" t="str">
        <f>+('3 Planilla Preadjudicación OTIC'!H163)</f>
        <v>FUNDACIÓN LUZ</v>
      </c>
      <c r="G163" s="4"/>
      <c r="H163" s="4"/>
      <c r="I163" s="4" t="str">
        <f>+('3 Planilla Preadjudicación OTIC'!I163)</f>
        <v>ELABORACIÓN DE JABONES Y SALES DE BAÑO</v>
      </c>
      <c r="J163" s="4" t="str">
        <f>+('3 Planilla Preadjudicación OTIC'!J163)</f>
        <v>PF0578</v>
      </c>
      <c r="K163" s="4" t="str">
        <f>+('3 Planilla Preadjudicación OTIC'!K163)</f>
        <v>TÉCNICAS PARA EL EMPRENDIMIENTO</v>
      </c>
      <c r="L163" s="4" t="str">
        <f>+('3 Planilla Preadjudicación OTIC'!L163)</f>
        <v>PF0921</v>
      </c>
      <c r="M163" s="2">
        <f>+('3 Planilla Preadjudicación OTIC'!M163)</f>
        <v>13</v>
      </c>
      <c r="N163" s="4" t="str">
        <f>+('3 Planilla Preadjudicación OTIC'!N163)</f>
        <v>METROPOLITANA</v>
      </c>
      <c r="O163" s="4" t="str">
        <f>+('3 Planilla Preadjudicación OTIC'!O163)</f>
        <v>SANTIAGO</v>
      </c>
      <c r="P163" s="4" t="str">
        <f>+('3 Planilla Preadjudicación OTIC'!P163)</f>
        <v>PERSONAS DE 18 AÑOS O MÁS, EN SITUACIÓN DE DISCAPACIDAD.</v>
      </c>
      <c r="Q163" s="4" t="str">
        <f>+('3 Planilla Preadjudicación OTIC'!Q163)</f>
        <v>PRESENCIAL</v>
      </c>
      <c r="R163" s="4" t="str">
        <f>+('3 Planilla Preadjudicación OTIC'!R163)</f>
        <v>INDEPENDIENTE</v>
      </c>
      <c r="S163" s="4">
        <f>+('3 Planilla Preadjudicación OTIC'!S163)</f>
        <v>38</v>
      </c>
      <c r="T163" s="2">
        <f>+('3 Planilla Preadjudicación OTIC'!T163)</f>
        <v>11</v>
      </c>
      <c r="U163" s="2">
        <f>+('3 Planilla Preadjudicación OTIC'!U163)</f>
        <v>100</v>
      </c>
      <c r="V163" s="2">
        <f>+('3 Planilla Preadjudicación OTIC'!V163)</f>
        <v>12</v>
      </c>
      <c r="W163" s="2">
        <f>+('3 Planilla Preadjudicación OTIC'!W163)</f>
        <v>112</v>
      </c>
      <c r="X163" s="2">
        <f>+('3 Planilla Preadjudicación OTIC'!X163)</f>
        <v>3</v>
      </c>
      <c r="Y163" s="2" t="str">
        <f>+('3 Planilla Preadjudicación OTIC'!Y163)</f>
        <v>SI</v>
      </c>
      <c r="Z163" s="2" t="str">
        <f>+('3 Planilla Preadjudicación OTIC'!Z163)</f>
        <v>NO</v>
      </c>
      <c r="AA163" s="2" t="str">
        <f>+('3 Planilla Preadjudicación OTIC'!AA163)</f>
        <v>SI</v>
      </c>
      <c r="AB163" s="4" t="str">
        <f>+('3 Planilla Preadjudicación OTIC'!AB163)</f>
        <v>SE AJUSTA A PLAN FORMATIVO</v>
      </c>
      <c r="AC163" s="4" t="str">
        <f>+('3 Planilla Preadjudicación OTIC'!AC163)</f>
        <v>PERSONAS DE 18 AÑOS O MÁS, CON DISCAPACIDAD VISUAL PERTENECIENTE A FUNDACIÓN LUZ Y SE ENCUENTRE EN PROCESO DE INCLUSION LABORAL. DEBERÁN CONTAR CON EDUCACIÓN BÁSICA COMPLETA, PREFERENTEMENTE.</v>
      </c>
      <c r="AD163" s="2" t="str">
        <f>+('3 Planilla Preadjudicación OTIC'!AD163)</f>
        <v>NO</v>
      </c>
      <c r="AE163" s="4">
        <f>+('3 Planilla Preadjudicación OTIC'!AE163)</f>
        <v>0</v>
      </c>
      <c r="AF163" s="2" t="str">
        <f>+('3 Planilla Preadjudicación OTIC'!AF163)</f>
        <v>CERRADA</v>
      </c>
      <c r="AG163" s="2">
        <f>+('3 Planilla Preadjudicación OTIC'!AG163)</f>
        <v>38</v>
      </c>
      <c r="AH163" s="2">
        <f>+('3 Planilla Preadjudicación OTIC'!AH163)</f>
        <v>2</v>
      </c>
      <c r="AI163" s="135" t="str">
        <f>+('3 Planilla Preadjudicación OTIC'!AI163)</f>
        <v>76056645-4</v>
      </c>
      <c r="AJ163" s="4" t="str">
        <f>+('3 Planilla Preadjudicación OTIC'!AJ163)</f>
        <v>ISOLUTION CAPACITACION EN GESTION LILITADA</v>
      </c>
      <c r="AK163" s="2">
        <f>+('3 Planilla Preadjudicación OTIC'!AK163)</f>
        <v>112</v>
      </c>
      <c r="AL163" s="2">
        <f>+('3 Planilla Preadjudicación OTIC'!AL163)</f>
        <v>38</v>
      </c>
      <c r="AM163" s="12">
        <f>+('3 Planilla Preadjudicación OTIC'!AM163)</f>
        <v>5075</v>
      </c>
      <c r="AN163" s="12">
        <f>+('3 Planilla Preadjudicación OTIC'!AN163)</f>
        <v>115000</v>
      </c>
      <c r="AO163" s="12">
        <f>+('3 Planilla Preadjudicación OTIC'!AO163)</f>
        <v>0</v>
      </c>
      <c r="AP163" s="12">
        <f>+('3 Planilla Preadjudicación OTIC'!AP163)</f>
        <v>6252400</v>
      </c>
      <c r="AQ163" s="12">
        <f>+('3 Planilla Preadjudicación OTIC'!AQ163)</f>
        <v>1672000</v>
      </c>
      <c r="AR163" s="12">
        <f>+('3 Planilla Preadjudicación OTIC'!AR163)</f>
        <v>1265000</v>
      </c>
      <c r="AS163" s="12">
        <f>+('3 Planilla Preadjudicación OTIC'!AS163)</f>
        <v>0</v>
      </c>
      <c r="AT163" s="12">
        <f>+('3 Planilla Preadjudicación OTIC'!AT163)</f>
        <v>0</v>
      </c>
      <c r="AU163" s="12">
        <f>+('3 Planilla Preadjudicación OTIC'!AU163)</f>
        <v>9189400</v>
      </c>
      <c r="AV163" s="2" t="str">
        <f>+('3 Planilla Preadjudicación OTIC'!AV163)</f>
        <v>SI</v>
      </c>
      <c r="AW163" s="4">
        <f>+('3 Planilla Preadjudicación OTIC'!AW163)</f>
        <v>0</v>
      </c>
      <c r="AX163" s="2">
        <f>+('3 Planilla Preadjudicación OTIC'!AX163)</f>
        <v>7</v>
      </c>
      <c r="AY163" s="2">
        <f>+('3 Planilla Preadjudicación OTIC'!AY163)</f>
        <v>7</v>
      </c>
      <c r="AZ163" s="2">
        <f>+('3 Planilla Preadjudicación OTIC'!AZ163)</f>
        <v>0</v>
      </c>
      <c r="BA163" s="2">
        <f>+('3 Planilla Preadjudicación OTIC'!BA163)</f>
        <v>0</v>
      </c>
      <c r="BB163" s="2">
        <f>+('3 Planilla Preadjudicación OTIC'!BB163)</f>
        <v>0</v>
      </c>
      <c r="BC163" s="2">
        <f>+('3 Planilla Preadjudicación OTIC'!BC163)</f>
        <v>0</v>
      </c>
      <c r="BD163" s="2">
        <f>+('3 Planilla Preadjudicación OTIC'!BD163)</f>
        <v>0</v>
      </c>
      <c r="BE163" s="2">
        <f>+('3 Planilla Preadjudicación OTIC'!BE163)</f>
        <v>0</v>
      </c>
      <c r="BF163" s="2">
        <f>+('3 Planilla Preadjudicación OTIC'!BF163)</f>
        <v>0</v>
      </c>
      <c r="BG163" s="2">
        <f>+('3 Planilla Preadjudicación OTIC'!BG163)</f>
        <v>7</v>
      </c>
      <c r="BH163" s="2">
        <f>+('3 Planilla Preadjudicación OTIC'!BH163)</f>
        <v>7</v>
      </c>
      <c r="BI163" s="2">
        <f>+('3 Planilla Preadjudicación OTIC'!BI163)</f>
        <v>7</v>
      </c>
      <c r="BJ163" s="2">
        <f>+('3 Planilla Preadjudicación OTIC'!BJ163)</f>
        <v>7</v>
      </c>
      <c r="BK163" s="2">
        <f>+('3 Planilla Preadjudicación OTIC'!BK163)</f>
        <v>7</v>
      </c>
      <c r="BL163" s="2">
        <f>+('3 Planilla Preadjudicación OTIC'!BL163)</f>
        <v>7</v>
      </c>
      <c r="BM163" s="104">
        <f>ROUND(('3 Planilla Preadjudicación OTIC'!BM163),1)</f>
        <v>7</v>
      </c>
      <c r="BN163" s="4" t="str">
        <f>+('3 Planilla Preadjudicación OTIC'!BN163)</f>
        <v>SI</v>
      </c>
      <c r="BO163" s="4" t="str">
        <f>+('3 Planilla Preadjudicación OTIC'!BO163)</f>
        <v>GUILLERMO</v>
      </c>
      <c r="BP163" s="4" t="str">
        <f>+('3 Planilla Preadjudicación OTIC'!BP163)</f>
        <v>ggonzalez@isolution.cl</v>
      </c>
      <c r="BQ163" s="4">
        <f>+('3 Planilla Preadjudicación OTIC'!BQ163)</f>
        <v>995163347</v>
      </c>
      <c r="BR163" s="4" t="str">
        <f>+('3 Planilla Preadjudicación OTIC'!BR163)</f>
        <v>SARGENTO ALDEA #1041, Santiago</v>
      </c>
      <c r="BS163" s="4" t="str">
        <f>+('3 Planilla Preadjudicación OTIC'!BS163)</f>
        <v>Capacitar en la producción artesanal de jabones y sales de baño, utilizando técnicas básicas y materias primas naturales.</v>
      </c>
      <c r="BT163" s="4" t="str">
        <f>+('3 Planilla Preadjudicación OTIC'!BT163)</f>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v>
      </c>
      <c r="BU163" s="85">
        <f>IF(VLOOKUP(A163,'BD OFICIAL'!$A$1:$AL$2098,7,0)=D163,0,1)</f>
        <v>0</v>
      </c>
      <c r="BV163" s="85">
        <f>IF(VLOOKUP(A163,'BD OFICIAL'!$A$1:$AL$2098,11,0)=J163,0,1)</f>
        <v>0</v>
      </c>
      <c r="BW163" s="85">
        <f>IF(VLOOKUP(A163,'BD OFICIAL'!$A$1:$AL$2098,13,0)=L163,0,1)</f>
        <v>0</v>
      </c>
      <c r="BX163" s="2">
        <f>IF(VLOOKUP(A163,'BD OFICIAL'!$A$1:$AL$2098,16,0)=O163,0,1)</f>
        <v>0</v>
      </c>
      <c r="BY163" s="2">
        <f>IF(VLOOKUP(A163,'BD OFICIAL'!$A$1:$AL$2098,17,0)=P163,0,1)</f>
        <v>0</v>
      </c>
      <c r="BZ163" s="2">
        <f>IF(VLOOKUP(A163,'BD OFICIAL'!$A$1:$AL$2098,19,0)=R163,0,1)</f>
        <v>0</v>
      </c>
      <c r="CA163" s="2">
        <f>IF(VLOOKUP(A163,'BD OFICIAL'!$A$1:$AL$2098,21,0)=T163,0,1)</f>
        <v>0</v>
      </c>
      <c r="CB163" s="2">
        <f>IF(VLOOKUP(A163,'BD OFICIAL'!$A$1:$AL$2098,24,0)=AK163,0,1)</f>
        <v>0</v>
      </c>
      <c r="CC163" s="2">
        <f>IF(VLOOKUP(A163,'BD OFICIAL'!$A$1:$AL$2098,25,0)=X163,0,1)</f>
        <v>0</v>
      </c>
      <c r="CD163" s="2">
        <f>IF(VLOOKUP(A163,'BD OFICIAL'!$A$1:$AL$2098,26,0)=Y163,0,1)</f>
        <v>0</v>
      </c>
      <c r="CE163" s="2">
        <f>IF(VLOOKUP(A163,'BD OFICIAL'!$A$1:$AL$2098,27,0)=Z163,0,1)</f>
        <v>0</v>
      </c>
      <c r="CF163" s="2">
        <f>IF(VLOOKUP(A163,'BD OFICIAL'!$A$1:$AL$2098,28,0)=AA163,0,1)</f>
        <v>0</v>
      </c>
      <c r="CG163" s="2">
        <f>IF(VLOOKUP(A163,'BD OFICIAL'!$A$1:$AL$2098,33,0)=AF163,0,1)</f>
        <v>0</v>
      </c>
      <c r="CH163" s="2">
        <f>IF(VLOOKUP(A163,'BD OFICIAL'!$A$1:$AL$2098,35,0)=AH163,0,1)</f>
        <v>0</v>
      </c>
      <c r="CI163" s="85">
        <f>IF(VLOOKUP(A163,'BD OFICIAL'!$A$1:$AL$2098,34,0)=AL163,0,1)</f>
        <v>0</v>
      </c>
      <c r="CJ163" s="12">
        <f>VLOOKUP(A163,'BD OFICIAL'!$A$1:$AM$2098,36,0)*AM163-AP163</f>
        <v>0</v>
      </c>
      <c r="CK163" s="85" t="str">
        <f t="shared" si="88"/>
        <v>SHMAN</v>
      </c>
      <c r="CL163" s="85" t="str">
        <f t="shared" si="89"/>
        <v>SI</v>
      </c>
      <c r="CM163" s="85" t="str">
        <f t="shared" si="69"/>
        <v>NO</v>
      </c>
      <c r="CN163" s="31">
        <f t="shared" si="70"/>
        <v>0</v>
      </c>
      <c r="CO163" s="31">
        <f t="shared" si="90"/>
        <v>0</v>
      </c>
      <c r="CP163" s="31">
        <f t="shared" si="71"/>
        <v>0</v>
      </c>
      <c r="CQ163" s="31">
        <f>IF(Y163="NO",0,IF(Y163="SI",IF(VLOOKUP(A163,'BD OFICIAL'!$A:$AO,40,0)=AQ163,0,1)))</f>
        <v>0</v>
      </c>
      <c r="CR163" s="31">
        <f>IF(Z163="NO",0,IF(Z163="SI",IF(VLOOKUP(B163,'BD OFICIAL'!$A:$AO,41,0)=AS163,0,1)))</f>
        <v>0</v>
      </c>
      <c r="CS163" s="31">
        <f t="shared" si="91"/>
        <v>0</v>
      </c>
      <c r="CT163" s="31">
        <f t="shared" si="92"/>
        <v>0</v>
      </c>
      <c r="CU163" s="31">
        <f>IF(VLOOKUP(A163,'BD OFICIAL'!$A$1:$AL$1056,31,0)="SI",IF(AT163&gt;0,0,1),IF(AT163=0,0,1))</f>
        <v>0</v>
      </c>
      <c r="CV163" s="31">
        <f t="shared" si="93"/>
        <v>0</v>
      </c>
      <c r="CW163" s="31">
        <f t="shared" si="72"/>
        <v>0</v>
      </c>
      <c r="CX163" s="85" t="str">
        <f t="shared" si="73"/>
        <v>SI</v>
      </c>
      <c r="CY163" s="31">
        <f t="shared" si="74"/>
        <v>0</v>
      </c>
      <c r="CZ163" s="85" t="str">
        <f>IF(ISERROR(VLOOKUP(AI163,EXPERIENCIA!$A$1:$C$2100,1,0)),"NO","SI")</f>
        <v>SI</v>
      </c>
      <c r="DA163" s="85">
        <f>IF(CX163="no","NO APLICA",IF(AX163=0,"ERROR NOTA",IF(AND(AX163&gt;1,CZ163="NO"),"ERROR NOTA",IF(AND(CZ163="NO",AX163=1),0,IF(VLOOKUP(AI163,EXPERIENCIA!$A$1:$C$2100,3,0)=AX163,0,"ERROR NOTA")))))</f>
        <v>0</v>
      </c>
      <c r="DB163" s="85" t="str">
        <f>IF(ISERROR(VLOOKUP(AI163,COMPORTAMIENTO!$A$1:$C$2100,1,0)),"NO","SI")</f>
        <v>SI</v>
      </c>
      <c r="DC163" s="85">
        <f>IF(CX163="NO","NO APLICA",IF(AY163=0,"ERROR NOTA",IF(AND(DB163="NO",AY163=7),0,IF(VLOOKUP(AI163,COMPORTAMIENTO!$A$2:$H$2100,8,0)=AY163,0,"ERROR NOTA"))))</f>
        <v>0</v>
      </c>
      <c r="DD163" s="104">
        <f t="shared" si="75"/>
        <v>0.70000000000000007</v>
      </c>
      <c r="DE163" s="104">
        <f t="shared" si="76"/>
        <v>0.70000000000000007</v>
      </c>
      <c r="DF163" s="85" t="str">
        <f t="shared" si="94"/>
        <v>SI</v>
      </c>
      <c r="DG163" s="85">
        <f t="shared" si="77"/>
        <v>0</v>
      </c>
      <c r="DH163" s="85">
        <f t="shared" si="78"/>
        <v>0</v>
      </c>
      <c r="DI163" s="85">
        <f t="shared" si="79"/>
        <v>0</v>
      </c>
      <c r="DJ163" s="12">
        <f t="shared" si="80"/>
        <v>7.0000000000000009</v>
      </c>
      <c r="DK163" s="7">
        <f t="shared" si="81"/>
        <v>7.0000000000000009</v>
      </c>
      <c r="DL163" s="12">
        <f t="shared" si="95"/>
        <v>5075</v>
      </c>
      <c r="DM163" s="12">
        <f>VLOOKUP(A163,'5 TD'!$A:$B,2,0)</f>
        <v>5075</v>
      </c>
      <c r="DN163" s="7">
        <f t="shared" si="96"/>
        <v>7</v>
      </c>
      <c r="DO163" s="85" t="str">
        <f t="shared" si="82"/>
        <v>APROBADO</v>
      </c>
      <c r="DP163" s="85" t="str">
        <f t="shared" si="83"/>
        <v>APROBADO</v>
      </c>
      <c r="DQ163" s="7">
        <f t="shared" si="84"/>
        <v>7</v>
      </c>
      <c r="DR163" s="85" t="str">
        <f t="shared" si="97"/>
        <v>APROBADO</v>
      </c>
      <c r="DS163" s="2" t="str">
        <f>+('3 Planilla Preadjudicación OTIC'!BN163)</f>
        <v>SI</v>
      </c>
      <c r="DT163" s="2">
        <f>IF(DR163="APROBADO",VLOOKUP(A163,'5 TD'!$D$3:$E$270,2,0),"NO APLICA")</f>
        <v>7</v>
      </c>
      <c r="DU163" s="2" t="str">
        <f t="shared" si="98"/>
        <v>SI</v>
      </c>
      <c r="DV163" s="2">
        <f>IF(DU163="SI",VLOOKUP(A163,'5 TD'!$G$3:$H$270,2,0),"NO APLICA ")</f>
        <v>7.0000000000000009</v>
      </c>
      <c r="DW163" s="2" t="str">
        <f t="shared" si="99"/>
        <v>SI</v>
      </c>
      <c r="DX163" s="2">
        <f>IF(DW163="SI",VLOOKUP(A163,'5 TD'!$J$4:$K$472,2,0),"NO APLICA")</f>
        <v>7</v>
      </c>
      <c r="DY163" s="2" t="str">
        <f t="shared" si="100"/>
        <v>SI</v>
      </c>
      <c r="DZ163" s="7">
        <f>IF(DY163="SI",VLOOKUP(A163,'5 TD'!$M$4:$N$350,2,0),"NO APLICA")</f>
        <v>7</v>
      </c>
      <c r="EA163" s="2" t="str">
        <f t="shared" si="101"/>
        <v>SI</v>
      </c>
      <c r="EB163" s="12">
        <f t="shared" si="102"/>
        <v>5075</v>
      </c>
      <c r="EC163" s="12">
        <f>IF(EA163="SI",VLOOKUP(A163,'5 TD'!$V$4:$W$479,2,0),"NO APLICA")</f>
        <v>5075</v>
      </c>
      <c r="ED163" s="2" t="str">
        <f t="shared" si="85"/>
        <v>SI</v>
      </c>
      <c r="EE163" s="79">
        <f>IF(ED163="SI",VLOOKUP(AI163,COMPORTAMIENTO!$A$1:$H$2100,7,0),"NO APLICA")</f>
        <v>0.16245487364620939</v>
      </c>
      <c r="EF163" s="12">
        <f>IF(ED163="SI",VLOOKUP(A163,'5 TD'!$P$2:$Q$479,2,0),"NO APLICA")</f>
        <v>0.16245487364620939</v>
      </c>
      <c r="EG163" s="2" t="str">
        <f t="shared" si="86"/>
        <v>SI</v>
      </c>
      <c r="EH163" s="2">
        <f>IF(CZ163="no",0,VLOOKUP(AI163,EXPERIENCIA!$A$1:$C$2100,2,0))</f>
        <v>122</v>
      </c>
      <c r="EI163" s="2">
        <f>IF(CZ163="si",VLOOKUP(A163,'5 TD'!$S$3:$T$2103,2,0),0)</f>
        <v>122</v>
      </c>
      <c r="EJ163" s="2" t="str">
        <f t="shared" si="87"/>
        <v>SI</v>
      </c>
      <c r="EK163" s="2">
        <f>+('3 Planilla Preadjudicación OTIC'!BU163)</f>
        <v>0</v>
      </c>
      <c r="EL163" s="4"/>
      <c r="EM163" s="3"/>
      <c r="EN163" s="3"/>
      <c r="EO163" s="86" t="s">
        <v>64</v>
      </c>
      <c r="EQ163" s="86"/>
    </row>
    <row r="164" spans="1:147" ht="15" customHeight="1" x14ac:dyDescent="0.3">
      <c r="A164" s="2">
        <f>+('3 Planilla Preadjudicación OTIC'!A164)</f>
        <v>14450</v>
      </c>
      <c r="B164" s="2" t="str">
        <f>+('3 Planilla Preadjudicación OTIC'!B164)</f>
        <v>65181652-1</v>
      </c>
      <c r="C164" s="4">
        <f>+('3 Planilla Preadjudicación OTIC'!E164)</f>
        <v>2025</v>
      </c>
      <c r="D164" s="4" t="str">
        <f>+('3 Planilla Preadjudicación OTIC'!F164)</f>
        <v>MANDATO</v>
      </c>
      <c r="E164" s="4" t="str">
        <f>+('3 Planilla Preadjudicación OTIC'!G164)</f>
        <v>96505760-9</v>
      </c>
      <c r="F164" s="4" t="str">
        <f>+('3 Planilla Preadjudicación OTIC'!H164)</f>
        <v>COLBÚN</v>
      </c>
      <c r="G164" s="4"/>
      <c r="H164" s="4"/>
      <c r="I164" s="4" t="str">
        <f>+('3 Planilla Preadjudicación OTIC'!I164)</f>
        <v>INSTALACIONES ELÉCTRICAS TIPO F Y G</v>
      </c>
      <c r="J164" s="4" t="str">
        <f>+('3 Planilla Preadjudicación OTIC'!J164)</f>
        <v>PF0679</v>
      </c>
      <c r="K164" s="4" t="str">
        <f>+('3 Planilla Preadjudicación OTIC'!K164)</f>
        <v>TÉCNICAS PARA EL EMPRENDIMIENTO</v>
      </c>
      <c r="L164" s="4" t="str">
        <f>+('3 Planilla Preadjudicación OTIC'!L164)</f>
        <v>PF0921</v>
      </c>
      <c r="M164" s="2">
        <f>+('3 Planilla Preadjudicación OTIC'!M164)</f>
        <v>8</v>
      </c>
      <c r="N164" s="4" t="str">
        <f>+('3 Planilla Preadjudicación OTIC'!N164)</f>
        <v>BIO BIO</v>
      </c>
      <c r="O164" s="4" t="str">
        <f>+('3 Planilla Preadjudicación OTIC'!O164)</f>
        <v>SANTA BÁRBARA</v>
      </c>
      <c r="P164" s="4" t="str">
        <f>+('3 Planilla Preadjudicación OTIC'!P164)</f>
        <v>EMPRENDEDORES/AS INFORMALES O PERSONAS VULNERABLES PERTENECIENTES AL 80% MAS VULNERABLE</v>
      </c>
      <c r="Q164" s="4" t="str">
        <f>+('3 Planilla Preadjudicación OTIC'!Q164)</f>
        <v>PRESENCIAL</v>
      </c>
      <c r="R164" s="4" t="str">
        <f>+('3 Planilla Preadjudicación OTIC'!R164)</f>
        <v>INDEPENDIENTE</v>
      </c>
      <c r="S164" s="4">
        <f>+('3 Planilla Preadjudicación OTIC'!S164)</f>
        <v>68</v>
      </c>
      <c r="T164" s="2">
        <f>+('3 Planilla Preadjudicación OTIC'!T164)</f>
        <v>10</v>
      </c>
      <c r="U164" s="2">
        <f>+('3 Planilla Preadjudicación OTIC'!U164)</f>
        <v>260</v>
      </c>
      <c r="V164" s="2">
        <f>+('3 Planilla Preadjudicación OTIC'!V164)</f>
        <v>12</v>
      </c>
      <c r="W164" s="2">
        <f>+('3 Planilla Preadjudicación OTIC'!W164)</f>
        <v>272</v>
      </c>
      <c r="X164" s="2">
        <f>+('3 Planilla Preadjudicación OTIC'!X164)</f>
        <v>4</v>
      </c>
      <c r="Y164" s="2" t="str">
        <f>+('3 Planilla Preadjudicación OTIC'!Y164)</f>
        <v>SI</v>
      </c>
      <c r="Z164" s="2" t="str">
        <f>+('3 Planilla Preadjudicación OTIC'!Z164)</f>
        <v>NO</v>
      </c>
      <c r="AA164" s="2" t="str">
        <f>+('3 Planilla Preadjudicación OTIC'!AA164)</f>
        <v>SI</v>
      </c>
      <c r="AB164" s="4" t="str">
        <f>+('3 Planilla Preadjudicación OTIC'!AB164)</f>
        <v>SE AJUSTA A PLAN FORMATIVO</v>
      </c>
      <c r="AC164" s="4" t="str">
        <f>+('3 Planilla Preadjudicación OTIC'!AC164)</f>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v>
      </c>
      <c r="AD164" s="2" t="str">
        <f>+('3 Planilla Preadjudicación OTIC'!AD164)</f>
        <v>SI</v>
      </c>
      <c r="AE164" s="4" t="str">
        <f>+('3 Planilla Preadjudicación OTIC'!AE164)</f>
        <v>LICENCIA DE INSTALADOR ELÉCTRICO CLASE D EXPEDIDA POR LA SUPERINTENDENCIA DE ELECTRICIDAD Y COMBUSTI</v>
      </c>
      <c r="AF164" s="2" t="str">
        <f>+('3 Planilla Preadjudicación OTIC'!AF164)</f>
        <v>CERRADA</v>
      </c>
      <c r="AG164" s="2">
        <f>+('3 Planilla Preadjudicación OTIC'!AG164)</f>
        <v>68</v>
      </c>
      <c r="AH164" s="2">
        <f>+('3 Planilla Preadjudicación OTIC'!AH164)</f>
        <v>2</v>
      </c>
      <c r="AI164" s="135" t="str">
        <f>+('3 Planilla Preadjudicación OTIC'!AI164)</f>
        <v>76056645-4</v>
      </c>
      <c r="AJ164" s="4" t="str">
        <f>+('3 Planilla Preadjudicación OTIC'!AJ164)</f>
        <v>ISOLUTION CAPACITACION EN GESTION LILITADA</v>
      </c>
      <c r="AK164" s="2">
        <f>+('3 Planilla Preadjudicación OTIC'!AK164)</f>
        <v>272</v>
      </c>
      <c r="AL164" s="2">
        <f>+('3 Planilla Preadjudicación OTIC'!AL164)</f>
        <v>68</v>
      </c>
      <c r="AM164" s="12">
        <f>+('3 Planilla Preadjudicación OTIC'!AM164)</f>
        <v>5075</v>
      </c>
      <c r="AN164" s="12">
        <f>+('3 Planilla Preadjudicación OTIC'!AN164)</f>
        <v>100000</v>
      </c>
      <c r="AO164" s="12">
        <f>+('3 Planilla Preadjudicación OTIC'!AO164)</f>
        <v>250000</v>
      </c>
      <c r="AP164" s="12">
        <f>+('3 Planilla Preadjudicación OTIC'!AP164)</f>
        <v>13804000</v>
      </c>
      <c r="AQ164" s="12">
        <f>+('3 Planilla Preadjudicación OTIC'!AQ164)</f>
        <v>2720000</v>
      </c>
      <c r="AR164" s="12">
        <f>+('3 Planilla Preadjudicación OTIC'!AR164)</f>
        <v>1000000</v>
      </c>
      <c r="AS164" s="12">
        <f>+('3 Planilla Preadjudicación OTIC'!AS164)</f>
        <v>0</v>
      </c>
      <c r="AT164" s="12">
        <f>+('3 Planilla Preadjudicación OTIC'!AT164)</f>
        <v>2500000</v>
      </c>
      <c r="AU164" s="12">
        <f>+('3 Planilla Preadjudicación OTIC'!AU164)</f>
        <v>20024000</v>
      </c>
      <c r="AV164" s="2" t="str">
        <f>+('3 Planilla Preadjudicación OTIC'!AV164)</f>
        <v>SI</v>
      </c>
      <c r="AW164" s="4">
        <f>+('3 Planilla Preadjudicación OTIC'!AW164)</f>
        <v>0</v>
      </c>
      <c r="AX164" s="2">
        <f>+('3 Planilla Preadjudicación OTIC'!AX164)</f>
        <v>7</v>
      </c>
      <c r="AY164" s="2">
        <f>+('3 Planilla Preadjudicación OTIC'!AY164)</f>
        <v>7</v>
      </c>
      <c r="AZ164" s="2">
        <f>+('3 Planilla Preadjudicación OTIC'!AZ164)</f>
        <v>0</v>
      </c>
      <c r="BA164" s="2">
        <f>+('3 Planilla Preadjudicación OTIC'!BA164)</f>
        <v>0</v>
      </c>
      <c r="BB164" s="2">
        <f>+('3 Planilla Preadjudicación OTIC'!BB164)</f>
        <v>0</v>
      </c>
      <c r="BC164" s="2">
        <f>+('3 Planilla Preadjudicación OTIC'!BC164)</f>
        <v>0</v>
      </c>
      <c r="BD164" s="2">
        <f>+('3 Planilla Preadjudicación OTIC'!BD164)</f>
        <v>0</v>
      </c>
      <c r="BE164" s="2">
        <f>+('3 Planilla Preadjudicación OTIC'!BE164)</f>
        <v>0</v>
      </c>
      <c r="BF164" s="2">
        <f>+('3 Planilla Preadjudicación OTIC'!BF164)</f>
        <v>0</v>
      </c>
      <c r="BG164" s="2">
        <f>+('3 Planilla Preadjudicación OTIC'!BG164)</f>
        <v>7</v>
      </c>
      <c r="BH164" s="2">
        <f>+('3 Planilla Preadjudicación OTIC'!BH164)</f>
        <v>7</v>
      </c>
      <c r="BI164" s="2">
        <f>+('3 Planilla Preadjudicación OTIC'!BI164)</f>
        <v>5</v>
      </c>
      <c r="BJ164" s="2">
        <f>+('3 Planilla Preadjudicación OTIC'!BJ164)</f>
        <v>5</v>
      </c>
      <c r="BK164" s="2">
        <f>+('3 Planilla Preadjudicación OTIC'!BK164)</f>
        <v>5</v>
      </c>
      <c r="BL164" s="2">
        <f>+('3 Planilla Preadjudicación OTIC'!BL164)</f>
        <v>7</v>
      </c>
      <c r="BM164" s="104">
        <f>ROUND(('3 Planilla Preadjudicación OTIC'!BM164),1)</f>
        <v>6.4</v>
      </c>
      <c r="BN164" s="4" t="str">
        <f>+('3 Planilla Preadjudicación OTIC'!BN164)</f>
        <v>NO</v>
      </c>
      <c r="BO164" s="4">
        <f>+('3 Planilla Preadjudicación OTIC'!BO164)</f>
        <v>0</v>
      </c>
      <c r="BP164" s="4">
        <f>+('3 Planilla Preadjudicación OTIC'!BP164)</f>
        <v>0</v>
      </c>
      <c r="BQ164" s="4">
        <f>+('3 Planilla Preadjudicación OTIC'!BQ164)</f>
        <v>0</v>
      </c>
      <c r="BR164" s="4">
        <f>+('3 Planilla Preadjudicación OTIC'!BR164)</f>
        <v>0</v>
      </c>
      <c r="BS164" s="4">
        <f>+('3 Planilla Preadjudicación OTIC'!BS164)</f>
        <v>0</v>
      </c>
      <c r="BT164" s="4">
        <f>+('3 Planilla Preadjudicación OTIC'!BT164)</f>
        <v>0</v>
      </c>
      <c r="BU164" s="85">
        <f>IF(VLOOKUP(A164,'BD OFICIAL'!$A$1:$AL$2098,7,0)=D164,0,1)</f>
        <v>0</v>
      </c>
      <c r="BV164" s="85">
        <f>IF(VLOOKUP(A164,'BD OFICIAL'!$A$1:$AL$2098,11,0)=J164,0,1)</f>
        <v>0</v>
      </c>
      <c r="BW164" s="85">
        <f>IF(VLOOKUP(A164,'BD OFICIAL'!$A$1:$AL$2098,13,0)=L164,0,1)</f>
        <v>0</v>
      </c>
      <c r="BX164" s="2">
        <f>IF(VLOOKUP(A164,'BD OFICIAL'!$A$1:$AL$2098,16,0)=O164,0,1)</f>
        <v>0</v>
      </c>
      <c r="BY164" s="2">
        <f>IF(VLOOKUP(A164,'BD OFICIAL'!$A$1:$AL$2098,17,0)=P164,0,1)</f>
        <v>0</v>
      </c>
      <c r="BZ164" s="2">
        <f>IF(VLOOKUP(A164,'BD OFICIAL'!$A$1:$AL$2098,19,0)=R164,0,1)</f>
        <v>0</v>
      </c>
      <c r="CA164" s="2">
        <f>IF(VLOOKUP(A164,'BD OFICIAL'!$A$1:$AL$2098,21,0)=T164,0,1)</f>
        <v>0</v>
      </c>
      <c r="CB164" s="2">
        <f>IF(VLOOKUP(A164,'BD OFICIAL'!$A$1:$AL$2098,24,0)=AK164,0,1)</f>
        <v>0</v>
      </c>
      <c r="CC164" s="2">
        <f>IF(VLOOKUP(A164,'BD OFICIAL'!$A$1:$AL$2098,25,0)=X164,0,1)</f>
        <v>0</v>
      </c>
      <c r="CD164" s="2">
        <f>IF(VLOOKUP(A164,'BD OFICIAL'!$A$1:$AL$2098,26,0)=Y164,0,1)</f>
        <v>0</v>
      </c>
      <c r="CE164" s="2">
        <f>IF(VLOOKUP(A164,'BD OFICIAL'!$A$1:$AL$2098,27,0)=Z164,0,1)</f>
        <v>0</v>
      </c>
      <c r="CF164" s="2">
        <f>IF(VLOOKUP(A164,'BD OFICIAL'!$A$1:$AL$2098,28,0)=AA164,0,1)</f>
        <v>0</v>
      </c>
      <c r="CG164" s="2">
        <f>IF(VLOOKUP(A164,'BD OFICIAL'!$A$1:$AL$2098,33,0)=AF164,0,1)</f>
        <v>0</v>
      </c>
      <c r="CH164" s="2">
        <f>IF(VLOOKUP(A164,'BD OFICIAL'!$A$1:$AL$2098,35,0)=AH164,0,1)</f>
        <v>0</v>
      </c>
      <c r="CI164" s="85">
        <f>IF(VLOOKUP(A164,'BD OFICIAL'!$A$1:$AL$2098,34,0)=AL164,0,1)</f>
        <v>0</v>
      </c>
      <c r="CJ164" s="12">
        <f>VLOOKUP(A164,'BD OFICIAL'!$A$1:$AM$2098,36,0)*AM164-AP164</f>
        <v>0</v>
      </c>
      <c r="CK164" s="85" t="str">
        <f t="shared" si="88"/>
        <v>SHMAN</v>
      </c>
      <c r="CL164" s="85" t="str">
        <f t="shared" si="89"/>
        <v>SI</v>
      </c>
      <c r="CM164" s="85" t="str">
        <f t="shared" si="69"/>
        <v>NO</v>
      </c>
      <c r="CN164" s="31">
        <f t="shared" si="70"/>
        <v>0</v>
      </c>
      <c r="CO164" s="31">
        <f t="shared" si="90"/>
        <v>0</v>
      </c>
      <c r="CP164" s="31">
        <f t="shared" si="71"/>
        <v>0</v>
      </c>
      <c r="CQ164" s="31">
        <f>IF(Y164="NO",0,IF(Y164="SI",IF(VLOOKUP(A164,'BD OFICIAL'!$A:$AO,40,0)=AQ164,0,1)))</f>
        <v>0</v>
      </c>
      <c r="CR164" s="31">
        <f>IF(Z164="NO",0,IF(Z164="SI",IF(VLOOKUP(B164,'BD OFICIAL'!$A:$AO,41,0)=AS164,0,1)))</f>
        <v>0</v>
      </c>
      <c r="CS164" s="31">
        <f t="shared" si="91"/>
        <v>0</v>
      </c>
      <c r="CT164" s="31">
        <f t="shared" si="92"/>
        <v>0</v>
      </c>
      <c r="CU164" s="31">
        <f>IF(VLOOKUP(A164,'BD OFICIAL'!$A$1:$AL$1056,31,0)="SI",IF(AT164&gt;0,0,1),IF(AT164=0,0,1))</f>
        <v>0</v>
      </c>
      <c r="CV164" s="31">
        <f t="shared" si="93"/>
        <v>0</v>
      </c>
      <c r="CW164" s="31">
        <f t="shared" si="72"/>
        <v>0</v>
      </c>
      <c r="CX164" s="85" t="str">
        <f t="shared" si="73"/>
        <v>SI</v>
      </c>
      <c r="CY164" s="31">
        <f t="shared" si="74"/>
        <v>0</v>
      </c>
      <c r="CZ164" s="85" t="str">
        <f>IF(ISERROR(VLOOKUP(AI164,EXPERIENCIA!$A$1:$C$2100,1,0)),"NO","SI")</f>
        <v>SI</v>
      </c>
      <c r="DA164" s="85">
        <f>IF(CX164="no","NO APLICA",IF(AX164=0,"ERROR NOTA",IF(AND(AX164&gt;1,CZ164="NO"),"ERROR NOTA",IF(AND(CZ164="NO",AX164=1),0,IF(VLOOKUP(AI164,EXPERIENCIA!$A$1:$C$2100,3,0)=AX164,0,"ERROR NOTA")))))</f>
        <v>0</v>
      </c>
      <c r="DB164" s="85" t="str">
        <f>IF(ISERROR(VLOOKUP(AI164,COMPORTAMIENTO!$A$1:$C$2100,1,0)),"NO","SI")</f>
        <v>SI</v>
      </c>
      <c r="DC164" s="85">
        <f>IF(CX164="NO","NO APLICA",IF(AY164=0,"ERROR NOTA",IF(AND(DB164="NO",AY164=7),0,IF(VLOOKUP(AI164,COMPORTAMIENTO!$A$2:$H$2100,8,0)=AY164,0,"ERROR NOTA"))))</f>
        <v>0</v>
      </c>
      <c r="DD164" s="104">
        <f t="shared" si="75"/>
        <v>0.70000000000000007</v>
      </c>
      <c r="DE164" s="104">
        <f t="shared" si="76"/>
        <v>0.70000000000000007</v>
      </c>
      <c r="DF164" s="85" t="str">
        <f t="shared" si="94"/>
        <v>SI</v>
      </c>
      <c r="DG164" s="85">
        <f t="shared" si="77"/>
        <v>0</v>
      </c>
      <c r="DH164" s="85">
        <f t="shared" si="78"/>
        <v>0</v>
      </c>
      <c r="DI164" s="85">
        <f t="shared" si="79"/>
        <v>0</v>
      </c>
      <c r="DJ164" s="7">
        <f t="shared" si="80"/>
        <v>6.2</v>
      </c>
      <c r="DK164" s="7">
        <f t="shared" si="81"/>
        <v>6.2</v>
      </c>
      <c r="DL164" s="12">
        <f t="shared" si="95"/>
        <v>5075</v>
      </c>
      <c r="DM164" s="12">
        <f>VLOOKUP(A164,'5 TD'!$A:$B,2,0)</f>
        <v>5075</v>
      </c>
      <c r="DN164" s="7">
        <f t="shared" si="96"/>
        <v>7</v>
      </c>
      <c r="DO164" s="85" t="str">
        <f t="shared" si="82"/>
        <v>APROBADO</v>
      </c>
      <c r="DP164" s="85" t="str">
        <f t="shared" si="83"/>
        <v>APROBADO</v>
      </c>
      <c r="DQ164" s="7">
        <f t="shared" si="84"/>
        <v>6.4</v>
      </c>
      <c r="DR164" s="85" t="str">
        <f t="shared" si="97"/>
        <v>APROBADO</v>
      </c>
      <c r="DS164" s="2" t="str">
        <f>+('3 Planilla Preadjudicación OTIC'!BN164)</f>
        <v>NO</v>
      </c>
      <c r="DT164" s="2">
        <f>IF(DR164="APROBADO",VLOOKUP(A164,'5 TD'!$D$3:$E$270,2,0),"NO APLICA")</f>
        <v>7</v>
      </c>
      <c r="DU164" s="2" t="str">
        <f t="shared" si="98"/>
        <v>NO</v>
      </c>
      <c r="DV164" s="2" t="str">
        <f>IF(DU164="SI",VLOOKUP(A164,'5 TD'!$G$3:$H$270,2,0),"NO APLICA ")</f>
        <v xml:space="preserve">NO APLICA </v>
      </c>
      <c r="DW164" s="2" t="str">
        <f t="shared" si="99"/>
        <v>NO</v>
      </c>
      <c r="DX164" s="2" t="str">
        <f>IF(DW164="SI",VLOOKUP(A164,'5 TD'!$J$4:$K$472,2,0),"NO APLICA")</f>
        <v>NO APLICA</v>
      </c>
      <c r="DY164" s="2" t="str">
        <f t="shared" si="100"/>
        <v>NO APLICA</v>
      </c>
      <c r="DZ164" s="7" t="str">
        <f>IF(DY164="SI",VLOOKUP(A164,'5 TD'!$M$4:$N$350,2,0),"NO APLICA")</f>
        <v>NO APLICA</v>
      </c>
      <c r="EA164" s="2" t="str">
        <f t="shared" si="101"/>
        <v>NO APLICA</v>
      </c>
      <c r="EB164" s="12" t="str">
        <f t="shared" si="102"/>
        <v/>
      </c>
      <c r="EC164" s="12" t="str">
        <f>IF(EA164="SI",VLOOKUP(A164,'5 TD'!$V$4:$W$479,2,0),"NO APLICA")</f>
        <v>NO APLICA</v>
      </c>
      <c r="ED164" s="2" t="str">
        <f t="shared" si="85"/>
        <v>NO</v>
      </c>
      <c r="EE164" s="79" t="str">
        <f>IF(ED164="SI",VLOOKUP(AI164,COMPORTAMIENTO!$A$1:$H$2100,7,0),"NO APLICA")</f>
        <v>NO APLICA</v>
      </c>
      <c r="EF164" s="12" t="str">
        <f>IF(ED164="SI",VLOOKUP(A164,'5 TD'!$P$2:$Q$479,2,0),"NO APLICA")</f>
        <v>NO APLICA</v>
      </c>
      <c r="EG164" s="2" t="str">
        <f t="shared" si="86"/>
        <v>NO</v>
      </c>
      <c r="EH164" s="2">
        <f>IF(CZ164="no",0,VLOOKUP(AI164,EXPERIENCIA!$A$1:$C$2100,2,0))</f>
        <v>122</v>
      </c>
      <c r="EI164" s="2">
        <f>IF(CZ164="si",VLOOKUP(A164,'5 TD'!$S$3:$T$2103,2,0),0)</f>
        <v>164</v>
      </c>
      <c r="EJ164" s="2" t="str">
        <f t="shared" si="87"/>
        <v>NO</v>
      </c>
      <c r="EK164" s="2">
        <f>+('3 Planilla Preadjudicación OTIC'!BU164)</f>
        <v>0</v>
      </c>
      <c r="EL164" s="4"/>
      <c r="EM164" s="3"/>
      <c r="EN164" s="3"/>
      <c r="EQ164" s="86"/>
    </row>
    <row r="165" spans="1:147" s="3" customFormat="1" ht="15" customHeight="1" x14ac:dyDescent="0.3">
      <c r="A165" s="2">
        <f>+('3 Planilla Preadjudicación OTIC'!A165)</f>
        <v>14266</v>
      </c>
      <c r="B165" s="2" t="str">
        <f>+('3 Planilla Preadjudicación OTIC'!B165)</f>
        <v>65181652-1</v>
      </c>
      <c r="C165" s="4">
        <f>+('3 Planilla Preadjudicación OTIC'!E165)</f>
        <v>2025</v>
      </c>
      <c r="D165" s="4" t="str">
        <f>+('3 Planilla Preadjudicación OTIC'!F165)</f>
        <v>MANDATO</v>
      </c>
      <c r="E165" s="4" t="str">
        <f>+('3 Planilla Preadjudicación OTIC'!G165)</f>
        <v>65196907-7</v>
      </c>
      <c r="F165" s="4" t="str">
        <f>+('3 Planilla Preadjudicación OTIC'!H165)</f>
        <v>FUNDACIÓN ATENEA MUJER</v>
      </c>
      <c r="G165" s="4"/>
      <c r="H165" s="4"/>
      <c r="I165" s="4" t="str">
        <f>+('3 Planilla Preadjudicación OTIC'!I165)</f>
        <v>SERVICIOS DE MANICURE Y PEDICURE</v>
      </c>
      <c r="J165" s="4" t="str">
        <f>+('3 Planilla Preadjudicación OTIC'!J165)</f>
        <v>PF0611</v>
      </c>
      <c r="K165" s="4" t="str">
        <f>+('3 Planilla Preadjudicación OTIC'!K165)</f>
        <v>TÉCNICAS PARA EL EMPRENDIMIENTO</v>
      </c>
      <c r="L165" s="4" t="str">
        <f>+('3 Planilla Preadjudicación OTIC'!L165)</f>
        <v>PF0921</v>
      </c>
      <c r="M165" s="2">
        <f>+('3 Planilla Preadjudicación OTIC'!M165)</f>
        <v>13</v>
      </c>
      <c r="N165" s="4" t="str">
        <f>+('3 Planilla Preadjudicación OTIC'!N165)</f>
        <v>METROPOLITANA</v>
      </c>
      <c r="O165" s="4" t="str">
        <f>+('3 Planilla Preadjudicación OTIC'!O165)</f>
        <v>SANTIAGO</v>
      </c>
      <c r="P165" s="4" t="str">
        <f>+('3 Planilla Preadjudicación OTIC'!P165)</f>
        <v>EMPRENDEDORES/AS INFORMALES O PERSONAS VULNERABLES PERTENECIENTES AL 80% MAS VULNERABLE</v>
      </c>
      <c r="Q165" s="4" t="str">
        <f>+('3 Planilla Preadjudicación OTIC'!Q165)</f>
        <v>PRESENCIAL</v>
      </c>
      <c r="R165" s="4" t="str">
        <f>+('3 Planilla Preadjudicación OTIC'!R165)</f>
        <v>INDEPENDIENTE</v>
      </c>
      <c r="S165" s="4">
        <f>+('3 Planilla Preadjudicación OTIC'!S165)</f>
        <v>41</v>
      </c>
      <c r="T165" s="2">
        <f>+('3 Planilla Preadjudicación OTIC'!T165)</f>
        <v>11</v>
      </c>
      <c r="U165" s="2">
        <f>+('3 Planilla Preadjudicación OTIC'!U165)</f>
        <v>110</v>
      </c>
      <c r="V165" s="2">
        <f>+('3 Planilla Preadjudicación OTIC'!V165)</f>
        <v>12</v>
      </c>
      <c r="W165" s="2">
        <f>+('3 Planilla Preadjudicación OTIC'!W165)</f>
        <v>122</v>
      </c>
      <c r="X165" s="2">
        <f>+('3 Planilla Preadjudicación OTIC'!X165)</f>
        <v>3</v>
      </c>
      <c r="Y165" s="2" t="str">
        <f>+('3 Planilla Preadjudicación OTIC'!Y165)</f>
        <v>SI</v>
      </c>
      <c r="Z165" s="2" t="str">
        <f>+('3 Planilla Preadjudicación OTIC'!Z165)</f>
        <v>NO</v>
      </c>
      <c r="AA165" s="2" t="str">
        <f>+('3 Planilla Preadjudicación OTIC'!AA165)</f>
        <v>SI</v>
      </c>
      <c r="AB165" s="4" t="str">
        <f>+('3 Planilla Preadjudicación OTIC'!AB165)</f>
        <v>SE AJUSTA A PLAN FORMATIVO</v>
      </c>
      <c r="AC165" s="4" t="str">
        <f>+('3 Planilla Preadjudicación OTIC'!AC165)</f>
        <v>PERSONAS PERTENECIENTES AL 80% DE LA POBLACIÓN VULNERABLE, HOMBRES Y MUJERES DE 18 AÑOS O MAS, CON EDUCACIÓN BASICA COMPLETA PREFERENTEMENTE, DE LA COMUNA DE LA REINA</v>
      </c>
      <c r="AD165" s="2" t="str">
        <f>+('3 Planilla Preadjudicación OTIC'!AD165)</f>
        <v>NO</v>
      </c>
      <c r="AE165" s="4">
        <f>+('3 Planilla Preadjudicación OTIC'!AE165)</f>
        <v>0</v>
      </c>
      <c r="AF165" s="2" t="str">
        <f>+('3 Planilla Preadjudicación OTIC'!AF165)</f>
        <v>CERRADA</v>
      </c>
      <c r="AG165" s="2">
        <f>+('3 Planilla Preadjudicación OTIC'!AG165)</f>
        <v>41</v>
      </c>
      <c r="AH165" s="218">
        <f>+('3 Planilla Preadjudicación OTIC'!AH165)</f>
        <v>2</v>
      </c>
      <c r="AI165" s="135" t="str">
        <f>+('3 Planilla Preadjudicación OTIC'!AI165)</f>
        <v>76056645-4</v>
      </c>
      <c r="AJ165" s="4" t="str">
        <f>+('3 Planilla Preadjudicación OTIC'!AJ165)</f>
        <v>ISOLUTION CAPACITACION EN GESTION LILITADA</v>
      </c>
      <c r="AK165" s="2">
        <f>+('3 Planilla Preadjudicación OTIC'!AK165)</f>
        <v>122</v>
      </c>
      <c r="AL165" s="2">
        <f>+('3 Planilla Preadjudicación OTIC'!AL165)</f>
        <v>41</v>
      </c>
      <c r="AM165" s="12">
        <f>+('3 Planilla Preadjudicación OTIC'!AM165)</f>
        <v>5075</v>
      </c>
      <c r="AN165" s="12">
        <f>+('3 Planilla Preadjudicación OTIC'!AN165)</f>
        <v>115000</v>
      </c>
      <c r="AO165" s="12">
        <f>+('3 Planilla Preadjudicación OTIC'!AO165)</f>
        <v>0</v>
      </c>
      <c r="AP165" s="12">
        <f>+('3 Planilla Preadjudicación OTIC'!AP165)</f>
        <v>6810650</v>
      </c>
      <c r="AQ165" s="12">
        <f>+('3 Planilla Preadjudicación OTIC'!AQ165)</f>
        <v>1804000</v>
      </c>
      <c r="AR165" s="12">
        <f>+('3 Planilla Preadjudicación OTIC'!AR165)</f>
        <v>1265000</v>
      </c>
      <c r="AS165" s="12">
        <f>+('3 Planilla Preadjudicación OTIC'!AS165)</f>
        <v>0</v>
      </c>
      <c r="AT165" s="12">
        <f>+('3 Planilla Preadjudicación OTIC'!AT165)</f>
        <v>0</v>
      </c>
      <c r="AU165" s="12">
        <f>+('3 Planilla Preadjudicación OTIC'!AU165)</f>
        <v>9879650</v>
      </c>
      <c r="AV165" s="2" t="str">
        <f>+('3 Planilla Preadjudicación OTIC'!AV165)</f>
        <v>SI</v>
      </c>
      <c r="AW165" s="4">
        <f>+('3 Planilla Preadjudicación OTIC'!AW165)</f>
        <v>0</v>
      </c>
      <c r="AX165" s="2">
        <f>+('3 Planilla Preadjudicación OTIC'!AX165)</f>
        <v>7</v>
      </c>
      <c r="AY165" s="2">
        <f>+('3 Planilla Preadjudicación OTIC'!AY165)</f>
        <v>7</v>
      </c>
      <c r="AZ165" s="2">
        <f>+('3 Planilla Preadjudicación OTIC'!AZ165)</f>
        <v>0</v>
      </c>
      <c r="BA165" s="2">
        <f>+('3 Planilla Preadjudicación OTIC'!BA165)</f>
        <v>0</v>
      </c>
      <c r="BB165" s="2">
        <f>+('3 Planilla Preadjudicación OTIC'!BB165)</f>
        <v>0</v>
      </c>
      <c r="BC165" s="2">
        <f>+('3 Planilla Preadjudicación OTIC'!BC165)</f>
        <v>0</v>
      </c>
      <c r="BD165" s="2">
        <f>+('3 Planilla Preadjudicación OTIC'!BD165)</f>
        <v>0</v>
      </c>
      <c r="BE165" s="2">
        <f>+('3 Planilla Preadjudicación OTIC'!BE165)</f>
        <v>0</v>
      </c>
      <c r="BF165" s="2">
        <f>+('3 Planilla Preadjudicación OTIC'!BF165)</f>
        <v>0</v>
      </c>
      <c r="BG165" s="2">
        <f>+('3 Planilla Preadjudicación OTIC'!BG165)</f>
        <v>5</v>
      </c>
      <c r="BH165" s="2">
        <f>+('3 Planilla Preadjudicación OTIC'!BH165)</f>
        <v>5</v>
      </c>
      <c r="BI165" s="2">
        <f>+('3 Planilla Preadjudicación OTIC'!BI165)</f>
        <v>5</v>
      </c>
      <c r="BJ165" s="2">
        <f>+('3 Planilla Preadjudicación OTIC'!BJ165)</f>
        <v>5</v>
      </c>
      <c r="BK165" s="2">
        <f>+('3 Planilla Preadjudicación OTIC'!BK165)</f>
        <v>5</v>
      </c>
      <c r="BL165" s="218">
        <f>+('3 Planilla Preadjudicación OTIC'!BL165)</f>
        <v>7</v>
      </c>
      <c r="BM165" s="104">
        <f>ROUND(('3 Planilla Preadjudicación OTIC'!BM165),1)</f>
        <v>5.5</v>
      </c>
      <c r="BN165" s="4" t="str">
        <f>+('3 Planilla Preadjudicación OTIC'!BN165)</f>
        <v>NO</v>
      </c>
      <c r="BO165" s="4">
        <f>+('3 Planilla Preadjudicación OTIC'!BO165)</f>
        <v>0</v>
      </c>
      <c r="BP165" s="4">
        <f>+('3 Planilla Preadjudicación OTIC'!BP165)</f>
        <v>0</v>
      </c>
      <c r="BQ165" s="4">
        <f>+('3 Planilla Preadjudicación OTIC'!BQ165)</f>
        <v>0</v>
      </c>
      <c r="BR165" s="4">
        <f>+('3 Planilla Preadjudicación OTIC'!BR165)</f>
        <v>0</v>
      </c>
      <c r="BS165" s="4">
        <f>+('3 Planilla Preadjudicación OTIC'!BS165)</f>
        <v>0</v>
      </c>
      <c r="BT165" s="4">
        <f>+('3 Planilla Preadjudicación OTIC'!BT165)</f>
        <v>0</v>
      </c>
      <c r="BU165" s="85">
        <f>IF(VLOOKUP(A165,'BD OFICIAL'!$A$1:$AL$2098,7,0)=D165,0,1)</f>
        <v>0</v>
      </c>
      <c r="BV165" s="85">
        <f>IF(VLOOKUP(A165,'BD OFICIAL'!$A$1:$AL$2098,11,0)=J165,0,1)</f>
        <v>0</v>
      </c>
      <c r="BW165" s="85">
        <f>IF(VLOOKUP(A165,'BD OFICIAL'!$A$1:$AL$2098,13,0)=L165,0,1)</f>
        <v>0</v>
      </c>
      <c r="BX165" s="2">
        <f>IF(VLOOKUP(A165,'BD OFICIAL'!$A$1:$AL$2098,16,0)=O165,0,1)</f>
        <v>0</v>
      </c>
      <c r="BY165" s="2">
        <f>IF(VLOOKUP(A165,'BD OFICIAL'!$A$1:$AL$2098,17,0)=P165,0,1)</f>
        <v>0</v>
      </c>
      <c r="BZ165" s="2">
        <f>IF(VLOOKUP(A165,'BD OFICIAL'!$A$1:$AL$2098,19,0)=R165,0,1)</f>
        <v>0</v>
      </c>
      <c r="CA165" s="2">
        <f>IF(VLOOKUP(A165,'BD OFICIAL'!$A$1:$AL$2098,21,0)=T165,0,1)</f>
        <v>0</v>
      </c>
      <c r="CB165" s="2">
        <f>IF(VLOOKUP(A165,'BD OFICIAL'!$A$1:$AL$2098,24,0)=AK165,0,1)</f>
        <v>0</v>
      </c>
      <c r="CC165" s="2">
        <f>IF(VLOOKUP(A165,'BD OFICIAL'!$A$1:$AL$2098,25,0)=X165,0,1)</f>
        <v>0</v>
      </c>
      <c r="CD165" s="2">
        <f>IF(VLOOKUP(A165,'BD OFICIAL'!$A$1:$AL$2098,26,0)=Y165,0,1)</f>
        <v>0</v>
      </c>
      <c r="CE165" s="2">
        <f>IF(VLOOKUP(A165,'BD OFICIAL'!$A$1:$AL$2098,27,0)=Z165,0,1)</f>
        <v>0</v>
      </c>
      <c r="CF165" s="2">
        <f>IF(VLOOKUP(A165,'BD OFICIAL'!$A$1:$AL$2098,28,0)=AA165,0,1)</f>
        <v>0</v>
      </c>
      <c r="CG165" s="2">
        <f>IF(VLOOKUP(A165,'BD OFICIAL'!$A$1:$AL$2098,33,0)=AF165,0,1)</f>
        <v>0</v>
      </c>
      <c r="CH165" s="2">
        <f>IF(VLOOKUP(A165,'BD OFICIAL'!$A$1:$AL$2098,35,0)=AH165,0,1)</f>
        <v>0</v>
      </c>
      <c r="CI165" s="85">
        <f>IF(VLOOKUP(A165,'BD OFICIAL'!$A$1:$AL$2098,34,0)=AL165,0,1)</f>
        <v>0</v>
      </c>
      <c r="CJ165" s="12">
        <f>VLOOKUP(A165,'BD OFICIAL'!$A$1:$AM$2098,36,0)*AM165-AP165</f>
        <v>0</v>
      </c>
      <c r="CK165" s="85" t="str">
        <f t="shared" si="88"/>
        <v>SHMAN</v>
      </c>
      <c r="CL165" s="85" t="str">
        <f t="shared" si="89"/>
        <v>SI</v>
      </c>
      <c r="CM165" s="85" t="str">
        <f t="shared" si="69"/>
        <v>NO</v>
      </c>
      <c r="CN165" s="31">
        <f t="shared" si="70"/>
        <v>0</v>
      </c>
      <c r="CO165" s="31">
        <f t="shared" si="90"/>
        <v>0</v>
      </c>
      <c r="CP165" s="31">
        <f t="shared" si="71"/>
        <v>0</v>
      </c>
      <c r="CQ165" s="31">
        <f>IF(Y165="NO",0,IF(Y165="SI",IF(VLOOKUP(A165,'BD OFICIAL'!$A:$AO,40,0)=AQ165,0,1)))</f>
        <v>0</v>
      </c>
      <c r="CR165" s="31">
        <f>IF(Z165="NO",0,IF(Z165="SI",IF(VLOOKUP(B165,'BD OFICIAL'!$A:$AO,41,0)=AS165,0,1)))</f>
        <v>0</v>
      </c>
      <c r="CS165" s="31">
        <f t="shared" si="91"/>
        <v>0</v>
      </c>
      <c r="CT165" s="31">
        <f t="shared" si="92"/>
        <v>0</v>
      </c>
      <c r="CU165" s="31">
        <f>IF(VLOOKUP(A165,'BD OFICIAL'!$A$1:$AL$1056,31,0)="SI",IF(AT165&gt;0,0,1),IF(AT165=0,0,1))</f>
        <v>0</v>
      </c>
      <c r="CV165" s="31">
        <f t="shared" si="93"/>
        <v>0</v>
      </c>
      <c r="CW165" s="31">
        <f t="shared" si="72"/>
        <v>0</v>
      </c>
      <c r="CX165" s="85" t="str">
        <f t="shared" si="73"/>
        <v>SI</v>
      </c>
      <c r="CY165" s="31">
        <f t="shared" si="74"/>
        <v>0</v>
      </c>
      <c r="CZ165" s="85" t="str">
        <f>IF(ISERROR(VLOOKUP(AI165,EXPERIENCIA!$A$1:$C$2100,1,0)),"NO","SI")</f>
        <v>SI</v>
      </c>
      <c r="DA165" s="85">
        <f>IF(CX165="no","NO APLICA",IF(AX165=0,"ERROR NOTA",IF(AND(AX165&gt;1,CZ165="NO"),"ERROR NOTA",IF(AND(CZ165="NO",AX165=1),0,IF(VLOOKUP(AI165,EXPERIENCIA!$A$1:$C$2100,3,0)=AX165,0,"ERROR NOTA")))))</f>
        <v>0</v>
      </c>
      <c r="DB165" s="85" t="str">
        <f>IF(ISERROR(VLOOKUP(AI165,COMPORTAMIENTO!$A$1:$C$2100,1,0)),"NO","SI")</f>
        <v>SI</v>
      </c>
      <c r="DC165" s="85">
        <f>IF(CX165="NO","NO APLICA",IF(AY165=0,"ERROR NOTA",IF(AND(DB165="NO",AY165=7),0,IF(VLOOKUP(AI165,COMPORTAMIENTO!$A$2:$H$2100,8,0)=AY165,0,"ERROR NOTA"))))</f>
        <v>0</v>
      </c>
      <c r="DD165" s="104">
        <f t="shared" si="75"/>
        <v>0.70000000000000007</v>
      </c>
      <c r="DE165" s="104">
        <f t="shared" si="76"/>
        <v>0.70000000000000007</v>
      </c>
      <c r="DF165" s="85" t="str">
        <f t="shared" si="94"/>
        <v>SI</v>
      </c>
      <c r="DG165" s="85">
        <f t="shared" si="77"/>
        <v>0</v>
      </c>
      <c r="DH165" s="85">
        <f t="shared" si="78"/>
        <v>0</v>
      </c>
      <c r="DI165" s="85">
        <f t="shared" si="79"/>
        <v>0</v>
      </c>
      <c r="DJ165" s="12">
        <f t="shared" si="80"/>
        <v>5</v>
      </c>
      <c r="DK165" s="7">
        <f t="shared" si="81"/>
        <v>5</v>
      </c>
      <c r="DL165" s="12">
        <f t="shared" si="95"/>
        <v>5075</v>
      </c>
      <c r="DM165" s="12">
        <f>VLOOKUP(A165,'5 TD'!$A:$B,2,0)</f>
        <v>5075</v>
      </c>
      <c r="DN165" s="7">
        <f t="shared" si="96"/>
        <v>7</v>
      </c>
      <c r="DO165" s="85" t="str">
        <f t="shared" si="82"/>
        <v>APROBADO</v>
      </c>
      <c r="DP165" s="85" t="str">
        <f t="shared" si="83"/>
        <v>APROBADO</v>
      </c>
      <c r="DQ165" s="7">
        <f t="shared" si="84"/>
        <v>5.5</v>
      </c>
      <c r="DR165" s="85" t="str">
        <f t="shared" si="97"/>
        <v>APROBADO</v>
      </c>
      <c r="DS165" s="2" t="str">
        <f>+('3 Planilla Preadjudicación OTIC'!BN165)</f>
        <v>NO</v>
      </c>
      <c r="DT165" s="2">
        <f>IF(DR165="APROBADO",VLOOKUP(A165,'5 TD'!$D$3:$E$270,2,0),"NO APLICA")</f>
        <v>6.8</v>
      </c>
      <c r="DU165" s="2" t="str">
        <f t="shared" si="98"/>
        <v>NO</v>
      </c>
      <c r="DV165" s="2" t="str">
        <f>IF(DU165="SI",VLOOKUP(A165,'5 TD'!$G$3:$H$270,2,0),"NO APLICA ")</f>
        <v xml:space="preserve">NO APLICA </v>
      </c>
      <c r="DW165" s="2" t="str">
        <f t="shared" si="99"/>
        <v>NO</v>
      </c>
      <c r="DX165" s="2" t="str">
        <f>IF(DW165="SI",VLOOKUP(A165,'5 TD'!$J$4:$K$472,2,0),"NO APLICA")</f>
        <v>NO APLICA</v>
      </c>
      <c r="DY165" s="2" t="str">
        <f t="shared" si="100"/>
        <v>NO APLICA</v>
      </c>
      <c r="DZ165" s="7" t="str">
        <f>IF(DY165="SI",VLOOKUP(A165,'5 TD'!$M$4:$N$350,2,0),"NO APLICA")</f>
        <v>NO APLICA</v>
      </c>
      <c r="EA165" s="2" t="str">
        <f t="shared" si="101"/>
        <v>NO APLICA</v>
      </c>
      <c r="EB165" s="12" t="str">
        <f t="shared" si="102"/>
        <v/>
      </c>
      <c r="EC165" s="12" t="str">
        <f>IF(EA165="SI",VLOOKUP(A165,'5 TD'!$V$4:$W$479,2,0),"NO APLICA")</f>
        <v>NO APLICA</v>
      </c>
      <c r="ED165" s="2" t="str">
        <f t="shared" si="85"/>
        <v>NO</v>
      </c>
      <c r="EE165" s="79" t="str">
        <f>IF(ED165="SI",VLOOKUP(AI165,COMPORTAMIENTO!$A$1:$H$2100,7,0),"NO APLICA")</f>
        <v>NO APLICA</v>
      </c>
      <c r="EF165" s="12" t="str">
        <f>IF(ED165="SI",VLOOKUP(A165,'5 TD'!$P$2:$Q$479,2,0),"NO APLICA")</f>
        <v>NO APLICA</v>
      </c>
      <c r="EG165" s="2" t="str">
        <f t="shared" si="86"/>
        <v>NO</v>
      </c>
      <c r="EH165" s="2">
        <f>IF(CZ165="no",0,VLOOKUP(AI165,EXPERIENCIA!$A$1:$C$2100,2,0))</f>
        <v>122</v>
      </c>
      <c r="EI165" s="2">
        <f>IF(CZ165="si",VLOOKUP(A165,'5 TD'!$S$3:$T$2103,2,0),0)</f>
        <v>125</v>
      </c>
      <c r="EJ165" s="2" t="str">
        <f t="shared" si="87"/>
        <v>NO</v>
      </c>
      <c r="EK165" s="2">
        <f>+('3 Planilla Preadjudicación OTIC'!BU165)</f>
        <v>0</v>
      </c>
      <c r="EL165" s="4"/>
      <c r="EQ165" s="86"/>
    </row>
    <row r="166" spans="1:147" ht="15" customHeight="1" x14ac:dyDescent="0.3">
      <c r="A166" s="2">
        <f>+('3 Planilla Preadjudicación OTIC'!A166)</f>
        <v>14315</v>
      </c>
      <c r="B166" s="2" t="str">
        <f>+('3 Planilla Preadjudicación OTIC'!B166)</f>
        <v>65181652-1</v>
      </c>
      <c r="C166" s="4">
        <f>+('3 Planilla Preadjudicación OTIC'!E166)</f>
        <v>2025</v>
      </c>
      <c r="D166" s="4" t="str">
        <f>+('3 Planilla Preadjudicación OTIC'!F166)</f>
        <v>MANDATO</v>
      </c>
      <c r="E166" s="4" t="str">
        <f>+('3 Planilla Preadjudicación OTIC'!G166)</f>
        <v>72026600-8</v>
      </c>
      <c r="F166" s="4" t="str">
        <f>+('3 Planilla Preadjudicación OTIC'!H166)</f>
        <v>FUNDACIÓN PATERNITAS</v>
      </c>
      <c r="G166" s="4"/>
      <c r="H166" s="4"/>
      <c r="I166" s="4" t="str">
        <f>+('3 Planilla Preadjudicación OTIC'!I166)</f>
        <v>TÉCNICAS DE SOLDADURA POR ARCO VOLTAICO</v>
      </c>
      <c r="J166" s="4" t="str">
        <f>+('3 Planilla Preadjudicación OTIC'!J166)</f>
        <v>PF1005</v>
      </c>
      <c r="K166" s="4" t="str">
        <f>+('3 Planilla Preadjudicación OTIC'!K166)</f>
        <v>TÉCNICAS PARA EL EMPRENDIMIENTO</v>
      </c>
      <c r="L166" s="4" t="str">
        <f>+('3 Planilla Preadjudicación OTIC'!L166)</f>
        <v>PF0921</v>
      </c>
      <c r="M166" s="2">
        <f>+('3 Planilla Preadjudicación OTIC'!M166)</f>
        <v>13</v>
      </c>
      <c r="N166" s="4" t="str">
        <f>+('3 Planilla Preadjudicación OTIC'!N166)</f>
        <v>METROPOLITANA</v>
      </c>
      <c r="O166" s="4" t="str">
        <f>+('3 Planilla Preadjudicación OTIC'!O166)</f>
        <v>HUECHURABA</v>
      </c>
      <c r="P166" s="4" t="str">
        <f>+('3 Planilla Preadjudicación OTIC'!P166)</f>
        <v>EMPRENDEDORES/AS INFORMALES O PERSONAS VULNERABLES PERTENECIENTES AL 80% MAS VULNERABLE</v>
      </c>
      <c r="Q166" s="4" t="str">
        <f>+('3 Planilla Preadjudicación OTIC'!Q166)</f>
        <v>PRESENCIAL</v>
      </c>
      <c r="R166" s="4" t="str">
        <f>+('3 Planilla Preadjudicación OTIC'!R166)</f>
        <v>INDEPENDIENTE</v>
      </c>
      <c r="S166" s="4">
        <f>+('3 Planilla Preadjudicación OTIC'!S166)</f>
        <v>47</v>
      </c>
      <c r="T166" s="2">
        <f>+('3 Planilla Preadjudicación OTIC'!T166)</f>
        <v>19</v>
      </c>
      <c r="U166" s="2">
        <f>+('3 Planilla Preadjudicación OTIC'!U166)</f>
        <v>176</v>
      </c>
      <c r="V166" s="2">
        <f>+('3 Planilla Preadjudicación OTIC'!V166)</f>
        <v>12</v>
      </c>
      <c r="W166" s="2">
        <f>+('3 Planilla Preadjudicación OTIC'!W166)</f>
        <v>188</v>
      </c>
      <c r="X166" s="2">
        <f>+('3 Planilla Preadjudicación OTIC'!X166)</f>
        <v>4</v>
      </c>
      <c r="Y166" s="2" t="str">
        <f>+('3 Planilla Preadjudicación OTIC'!Y166)</f>
        <v>SI</v>
      </c>
      <c r="Z166" s="2" t="str">
        <f>+('3 Planilla Preadjudicación OTIC'!Z166)</f>
        <v>NO</v>
      </c>
      <c r="AA166" s="2" t="str">
        <f>+('3 Planilla Preadjudicación OTIC'!AA166)</f>
        <v>NO</v>
      </c>
      <c r="AB166" s="4" t="str">
        <f>+('3 Planilla Preadjudicación OTIC'!AB166)</f>
        <v>SE AJUSTA A PLAN FORMATIVO</v>
      </c>
      <c r="AC166" s="4" t="str">
        <f>+('3 Planilla Preadjudicación OTIC'!AC166)</f>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v>
      </c>
      <c r="AD166" s="2" t="str">
        <f>+('3 Planilla Preadjudicación OTIC'!AD166)</f>
        <v>SI</v>
      </c>
      <c r="AE166" s="4" t="str">
        <f>+('3 Planilla Preadjudicación OTIC'!AE166)</f>
        <v>CERTIFICACIÓN COMO SOLDADOR.</v>
      </c>
      <c r="AF166" s="2" t="str">
        <f>+('3 Planilla Preadjudicación OTIC'!AF166)</f>
        <v>CERRADA</v>
      </c>
      <c r="AG166" s="2">
        <f>+('3 Planilla Preadjudicación OTIC'!AG166)</f>
        <v>47</v>
      </c>
      <c r="AH166" s="2">
        <f>+('3 Planilla Preadjudicación OTIC'!AH166)</f>
        <v>2</v>
      </c>
      <c r="AI166" s="135" t="str">
        <f>+('3 Planilla Preadjudicación OTIC'!AI166)</f>
        <v>76056645-4</v>
      </c>
      <c r="AJ166" s="4" t="str">
        <f>+('3 Planilla Preadjudicación OTIC'!AJ166)</f>
        <v>ISOLUTION CAPACITACION EN GESTION LILITADA</v>
      </c>
      <c r="AK166" s="2">
        <f>+('3 Planilla Preadjudicación OTIC'!AK166)</f>
        <v>188</v>
      </c>
      <c r="AL166" s="2">
        <f>+('3 Planilla Preadjudicación OTIC'!AL166)</f>
        <v>47</v>
      </c>
      <c r="AM166" s="12">
        <f>+('3 Planilla Preadjudicación OTIC'!AM166)</f>
        <v>5075</v>
      </c>
      <c r="AN166" s="12">
        <f>+('3 Planilla Preadjudicación OTIC'!AN166)</f>
        <v>0</v>
      </c>
      <c r="AO166" s="12">
        <f>+('3 Planilla Preadjudicación OTIC'!AO166)</f>
        <v>250000</v>
      </c>
      <c r="AP166" s="12">
        <f>+('3 Planilla Preadjudicación OTIC'!AP166)</f>
        <v>18127900</v>
      </c>
      <c r="AQ166" s="12">
        <f>+('3 Planilla Preadjudicación OTIC'!AQ166)</f>
        <v>3572000</v>
      </c>
      <c r="AR166" s="12">
        <f>+('3 Planilla Preadjudicación OTIC'!AR166)</f>
        <v>0</v>
      </c>
      <c r="AS166" s="12">
        <f>+('3 Planilla Preadjudicación OTIC'!AS166)</f>
        <v>0</v>
      </c>
      <c r="AT166" s="12">
        <f>+('3 Planilla Preadjudicación OTIC'!AT166)</f>
        <v>4750000</v>
      </c>
      <c r="AU166" s="12">
        <f>+('3 Planilla Preadjudicación OTIC'!AU166)</f>
        <v>26449900</v>
      </c>
      <c r="AV166" s="2" t="str">
        <f>+('3 Planilla Preadjudicación OTIC'!AV166)</f>
        <v>SI</v>
      </c>
      <c r="AW166" s="4">
        <f>+('3 Planilla Preadjudicación OTIC'!AW166)</f>
        <v>0</v>
      </c>
      <c r="AX166" s="2">
        <f>+('3 Planilla Preadjudicación OTIC'!AX166)</f>
        <v>7</v>
      </c>
      <c r="AY166" s="2">
        <f>+('3 Planilla Preadjudicación OTIC'!AY166)</f>
        <v>7</v>
      </c>
      <c r="AZ166" s="2">
        <f>+('3 Planilla Preadjudicación OTIC'!AZ166)</f>
        <v>0</v>
      </c>
      <c r="BA166" s="2">
        <f>+('3 Planilla Preadjudicación OTIC'!BA166)</f>
        <v>0</v>
      </c>
      <c r="BB166" s="2">
        <f>+('3 Planilla Preadjudicación OTIC'!BB166)</f>
        <v>0</v>
      </c>
      <c r="BC166" s="2">
        <f>+('3 Planilla Preadjudicación OTIC'!BC166)</f>
        <v>0</v>
      </c>
      <c r="BD166" s="2">
        <f>+('3 Planilla Preadjudicación OTIC'!BD166)</f>
        <v>0</v>
      </c>
      <c r="BE166" s="2">
        <f>+('3 Planilla Preadjudicación OTIC'!BE166)</f>
        <v>0</v>
      </c>
      <c r="BF166" s="2">
        <f>+('3 Planilla Preadjudicación OTIC'!BF166)</f>
        <v>0</v>
      </c>
      <c r="BG166" s="2">
        <f>+('3 Planilla Preadjudicación OTIC'!BG166)</f>
        <v>7</v>
      </c>
      <c r="BH166" s="2">
        <f>+('3 Planilla Preadjudicación OTIC'!BH166)</f>
        <v>7</v>
      </c>
      <c r="BI166" s="2">
        <f>+('3 Planilla Preadjudicación OTIC'!BI166)</f>
        <v>7</v>
      </c>
      <c r="BJ166" s="2">
        <f>+('3 Planilla Preadjudicación OTIC'!BJ166)</f>
        <v>7</v>
      </c>
      <c r="BK166" s="2">
        <f>+('3 Planilla Preadjudicación OTIC'!BK166)</f>
        <v>7</v>
      </c>
      <c r="BL166" s="2">
        <f>+('3 Planilla Preadjudicación OTIC'!BL166)</f>
        <v>7</v>
      </c>
      <c r="BM166" s="104">
        <f>ROUND(('3 Planilla Preadjudicación OTIC'!BM166),1)</f>
        <v>7</v>
      </c>
      <c r="BN166" s="4" t="str">
        <f>+('3 Planilla Preadjudicación OTIC'!BN166)</f>
        <v>SI</v>
      </c>
      <c r="BO166" s="4" t="str">
        <f>+('3 Planilla Preadjudicación OTIC'!BO166)</f>
        <v>GUILLERMO</v>
      </c>
      <c r="BP166" s="4" t="str">
        <f>+('3 Planilla Preadjudicación OTIC'!BP166)</f>
        <v>ggonzalez@isolution.cl</v>
      </c>
      <c r="BQ166" s="4">
        <f>+('3 Planilla Preadjudicación OTIC'!BQ166)</f>
        <v>995163347</v>
      </c>
      <c r="BR166" s="4" t="str">
        <f>+('3 Planilla Preadjudicación OTIC'!BR166)</f>
        <v>AVDA. EL BOSQUE DE SANTIAGO #475, Huechuraba</v>
      </c>
      <c r="BS166" s="4" t="str">
        <f>+('3 Planilla Preadjudicación OTIC'!BS166)</f>
        <v>Capacitar en el uso seguro y eficiente de la soldadura por arco voltaico, aplicando técnicas básicas para la unión de materiales metálicos en distintos contextos productivos.</v>
      </c>
      <c r="BT166" s="4" t="str">
        <f>+('3 Planilla Preadjudicación OTIC'!BT166)</f>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v>
      </c>
      <c r="BU166" s="85">
        <f>IF(VLOOKUP(A166,'BD OFICIAL'!$A$1:$AL$2098,7,0)=D166,0,1)</f>
        <v>0</v>
      </c>
      <c r="BV166" s="85">
        <f>IF(VLOOKUP(A166,'BD OFICIAL'!$A$1:$AL$2098,11,0)=J166,0,1)</f>
        <v>0</v>
      </c>
      <c r="BW166" s="85">
        <f>IF(VLOOKUP(A166,'BD OFICIAL'!$A$1:$AL$2098,13,0)=L166,0,1)</f>
        <v>0</v>
      </c>
      <c r="BX166" s="2">
        <f>IF(VLOOKUP(A166,'BD OFICIAL'!$A$1:$AL$2098,16,0)=O166,0,1)</f>
        <v>0</v>
      </c>
      <c r="BY166" s="2">
        <f>IF(VLOOKUP(A166,'BD OFICIAL'!$A$1:$AL$2098,17,0)=P166,0,1)</f>
        <v>0</v>
      </c>
      <c r="BZ166" s="2">
        <f>IF(VLOOKUP(A166,'BD OFICIAL'!$A$1:$AL$2098,19,0)=R166,0,1)</f>
        <v>0</v>
      </c>
      <c r="CA166" s="2">
        <f>IF(VLOOKUP(A166,'BD OFICIAL'!$A$1:$AL$2098,21,0)=T166,0,1)</f>
        <v>0</v>
      </c>
      <c r="CB166" s="2">
        <f>IF(VLOOKUP(A166,'BD OFICIAL'!$A$1:$AL$2098,24,0)=AK166,0,1)</f>
        <v>0</v>
      </c>
      <c r="CC166" s="2">
        <f>IF(VLOOKUP(A166,'BD OFICIAL'!$A$1:$AL$2098,25,0)=X166,0,1)</f>
        <v>0</v>
      </c>
      <c r="CD166" s="2">
        <f>IF(VLOOKUP(A166,'BD OFICIAL'!$A$1:$AL$2098,26,0)=Y166,0,1)</f>
        <v>0</v>
      </c>
      <c r="CE166" s="2">
        <f>IF(VLOOKUP(A166,'BD OFICIAL'!$A$1:$AL$2098,27,0)=Z166,0,1)</f>
        <v>0</v>
      </c>
      <c r="CF166" s="2">
        <f>IF(VLOOKUP(A166,'BD OFICIAL'!$A$1:$AL$2098,28,0)=AA166,0,1)</f>
        <v>0</v>
      </c>
      <c r="CG166" s="2">
        <f>IF(VLOOKUP(A166,'BD OFICIAL'!$A$1:$AL$2098,33,0)=AF166,0,1)</f>
        <v>0</v>
      </c>
      <c r="CH166" s="2">
        <f>IF(VLOOKUP(A166,'BD OFICIAL'!$A$1:$AL$2098,35,0)=AH166,0,1)</f>
        <v>0</v>
      </c>
      <c r="CI166" s="85">
        <f>IF(VLOOKUP(A166,'BD OFICIAL'!$A$1:$AL$2098,34,0)=AL166,0,1)</f>
        <v>0</v>
      </c>
      <c r="CJ166" s="12">
        <f>VLOOKUP(A166,'BD OFICIAL'!$A$1:$AM$2098,36,0)*AM166-AP166</f>
        <v>0</v>
      </c>
      <c r="CK166" s="85" t="str">
        <f t="shared" si="88"/>
        <v>SSH</v>
      </c>
      <c r="CL166" s="85" t="str">
        <f t="shared" si="89"/>
        <v>SI</v>
      </c>
      <c r="CM166" s="85" t="str">
        <f t="shared" si="69"/>
        <v>NO</v>
      </c>
      <c r="CN166" s="31">
        <f t="shared" si="70"/>
        <v>0</v>
      </c>
      <c r="CO166" s="31">
        <f t="shared" si="90"/>
        <v>0</v>
      </c>
      <c r="CP166" s="31">
        <f t="shared" si="71"/>
        <v>0</v>
      </c>
      <c r="CQ166" s="31">
        <f>IF(Y166="NO",0,IF(Y166="SI",IF(VLOOKUP(A166,'BD OFICIAL'!$A:$AO,40,0)=AQ166,0,1)))</f>
        <v>0</v>
      </c>
      <c r="CR166" s="31">
        <f>IF(Z166="NO",0,IF(Z166="SI",IF(VLOOKUP(B166,'BD OFICIAL'!$A:$AO,41,0)=AS166,0,1)))</f>
        <v>0</v>
      </c>
      <c r="CS166" s="31">
        <f t="shared" si="91"/>
        <v>0</v>
      </c>
      <c r="CT166" s="31">
        <f t="shared" si="92"/>
        <v>0</v>
      </c>
      <c r="CU166" s="31">
        <f>IF(VLOOKUP(A166,'BD OFICIAL'!$A$1:$AL$1056,31,0)="SI",IF(AT166&gt;0,0,1),IF(AT166=0,0,1))</f>
        <v>0</v>
      </c>
      <c r="CV166" s="31">
        <f t="shared" si="93"/>
        <v>0</v>
      </c>
      <c r="CW166" s="31">
        <f t="shared" si="72"/>
        <v>0</v>
      </c>
      <c r="CX166" s="85" t="str">
        <f t="shared" si="73"/>
        <v>SI</v>
      </c>
      <c r="CY166" s="31">
        <f t="shared" si="74"/>
        <v>0</v>
      </c>
      <c r="CZ166" s="85" t="str">
        <f>IF(ISERROR(VLOOKUP(AI166,EXPERIENCIA!$A$1:$C$2100,1,0)),"NO","SI")</f>
        <v>SI</v>
      </c>
      <c r="DA166" s="85">
        <f>IF(CX166="no","NO APLICA",IF(AX166=0,"ERROR NOTA",IF(AND(AX166&gt;1,CZ166="NO"),"ERROR NOTA",IF(AND(CZ166="NO",AX166=1),0,IF(VLOOKUP(AI166,EXPERIENCIA!$A$1:$C$2100,3,0)=AX166,0,"ERROR NOTA")))))</f>
        <v>0</v>
      </c>
      <c r="DB166" s="85" t="str">
        <f>IF(ISERROR(VLOOKUP(AI166,COMPORTAMIENTO!$A$1:$C$2100,1,0)),"NO","SI")</f>
        <v>SI</v>
      </c>
      <c r="DC166" s="85">
        <f>IF(CX166="NO","NO APLICA",IF(AY166=0,"ERROR NOTA",IF(AND(DB166="NO",AY166=7),0,IF(VLOOKUP(AI166,COMPORTAMIENTO!$A$2:$H$2100,8,0)=AY166,0,"ERROR NOTA"))))</f>
        <v>0</v>
      </c>
      <c r="DD166" s="104">
        <f t="shared" si="75"/>
        <v>0.70000000000000007</v>
      </c>
      <c r="DE166" s="104">
        <f t="shared" si="76"/>
        <v>0.70000000000000007</v>
      </c>
      <c r="DF166" s="85" t="str">
        <f t="shared" si="94"/>
        <v>SI</v>
      </c>
      <c r="DG166" s="85">
        <f t="shared" si="77"/>
        <v>0</v>
      </c>
      <c r="DH166" s="85">
        <f t="shared" si="78"/>
        <v>0</v>
      </c>
      <c r="DI166" s="85">
        <f t="shared" si="79"/>
        <v>0</v>
      </c>
      <c r="DJ166" s="12">
        <f t="shared" si="80"/>
        <v>7.0000000000000009</v>
      </c>
      <c r="DK166" s="7">
        <f t="shared" si="81"/>
        <v>7.0000000000000009</v>
      </c>
      <c r="DL166" s="12">
        <f t="shared" si="95"/>
        <v>5075</v>
      </c>
      <c r="DM166" s="12">
        <f>VLOOKUP(A166,'5 TD'!$A:$B,2,0)</f>
        <v>5075</v>
      </c>
      <c r="DN166" s="7">
        <f t="shared" si="96"/>
        <v>7</v>
      </c>
      <c r="DO166" s="85" t="str">
        <f t="shared" si="82"/>
        <v>APROBADO</v>
      </c>
      <c r="DP166" s="85" t="str">
        <f t="shared" si="83"/>
        <v>APROBADO</v>
      </c>
      <c r="DQ166" s="7">
        <f t="shared" si="84"/>
        <v>7</v>
      </c>
      <c r="DR166" s="85" t="str">
        <f t="shared" si="97"/>
        <v>APROBADO</v>
      </c>
      <c r="DS166" s="2" t="str">
        <f>+('3 Planilla Preadjudicación OTIC'!BN166)</f>
        <v>SI</v>
      </c>
      <c r="DT166" s="2">
        <f>IF(DR166="APROBADO",VLOOKUP(A166,'5 TD'!$D$3:$E$270,2,0),"NO APLICA")</f>
        <v>7</v>
      </c>
      <c r="DU166" s="2" t="str">
        <f t="shared" si="98"/>
        <v>SI</v>
      </c>
      <c r="DV166" s="2">
        <f>IF(DU166="SI",VLOOKUP(A166,'5 TD'!$G$3:$H$270,2,0),"NO APLICA ")</f>
        <v>7.0000000000000009</v>
      </c>
      <c r="DW166" s="2" t="str">
        <f t="shared" si="99"/>
        <v>SI</v>
      </c>
      <c r="DX166" s="2">
        <f>IF(DW166="SI",VLOOKUP(A166,'5 TD'!$J$4:$K$472,2,0),"NO APLICA")</f>
        <v>7</v>
      </c>
      <c r="DY166" s="2" t="str">
        <f t="shared" si="100"/>
        <v>SI</v>
      </c>
      <c r="DZ166" s="7">
        <f>IF(DY166="SI",VLOOKUP(A166,'5 TD'!$M$4:$N$350,2,0),"NO APLICA")</f>
        <v>7</v>
      </c>
      <c r="EA166" s="2" t="str">
        <f t="shared" si="101"/>
        <v>SI</v>
      </c>
      <c r="EB166" s="12">
        <f t="shared" si="102"/>
        <v>5075</v>
      </c>
      <c r="EC166" s="12">
        <f>IF(EA166="SI",VLOOKUP(A166,'5 TD'!$V$4:$W$479,2,0),"NO APLICA")</f>
        <v>5075</v>
      </c>
      <c r="ED166" s="2" t="str">
        <f t="shared" si="85"/>
        <v>SI</v>
      </c>
      <c r="EE166" s="79">
        <f>IF(ED166="SI",VLOOKUP(AI166,COMPORTAMIENTO!$A$1:$H$2100,7,0),"NO APLICA")</f>
        <v>0.16245487364620939</v>
      </c>
      <c r="EF166" s="12">
        <f>IF(ED166="SI",VLOOKUP(A166,'5 TD'!$P$2:$Q$479,2,0),"NO APLICA")</f>
        <v>0.16245487364620939</v>
      </c>
      <c r="EG166" s="2" t="str">
        <f t="shared" si="86"/>
        <v>SI</v>
      </c>
      <c r="EH166" s="2">
        <f>IF(CZ166="no",0,VLOOKUP(AI166,EXPERIENCIA!$A$1:$C$2100,2,0))</f>
        <v>122</v>
      </c>
      <c r="EI166" s="2">
        <f>IF(CZ166="si",VLOOKUP(A166,'5 TD'!$S$3:$T$2103,2,0),0)</f>
        <v>125</v>
      </c>
      <c r="EJ166" s="2" t="str">
        <f t="shared" si="87"/>
        <v>NO</v>
      </c>
      <c r="EK166" s="2" t="str">
        <f>+('3 Planilla Preadjudicación OTIC'!BU166)</f>
        <v>f) Mayor número de cursos SENCE ejecutados (Evaluación Experiencia).</v>
      </c>
      <c r="EL166" s="4"/>
      <c r="EM166" s="3"/>
      <c r="EN166" s="3"/>
      <c r="EO166" s="86" t="s">
        <v>64</v>
      </c>
      <c r="EQ166" s="86"/>
    </row>
    <row r="167" spans="1:147" ht="15" customHeight="1" x14ac:dyDescent="0.3">
      <c r="A167" s="2">
        <f>+('3 Planilla Preadjudicación OTIC'!A167)</f>
        <v>14430</v>
      </c>
      <c r="B167" s="2" t="str">
        <f>+('3 Planilla Preadjudicación OTIC'!B167)</f>
        <v>65181652-1</v>
      </c>
      <c r="C167" s="4">
        <f>+('3 Planilla Preadjudicación OTIC'!E167)</f>
        <v>2025</v>
      </c>
      <c r="D167" s="4" t="str">
        <f>+('3 Planilla Preadjudicación OTIC'!F167)</f>
        <v>MANDATO</v>
      </c>
      <c r="E167" s="4" t="str">
        <f>+('3 Planilla Preadjudicación OTIC'!G167)</f>
        <v>96505760-9</v>
      </c>
      <c r="F167" s="4" t="str">
        <f>+('3 Planilla Preadjudicación OTIC'!H167)</f>
        <v>COLBÚN</v>
      </c>
      <c r="G167" s="4"/>
      <c r="H167" s="4"/>
      <c r="I167" s="4" t="str">
        <f>+('3 Planilla Preadjudicación OTIC'!I167)</f>
        <v>TÉCNICAS DE SOLDADURA POR OXIGÁS, ARCO VOLTAICO, TIG Y MIG</v>
      </c>
      <c r="J167" s="4" t="str">
        <f>+('3 Planilla Preadjudicación OTIC'!J167)</f>
        <v>PF0622</v>
      </c>
      <c r="K167" s="4" t="str">
        <f>+('3 Planilla Preadjudicación OTIC'!K167)</f>
        <v>TÉCNICAS PARA EL EMPRENDIMIENTO</v>
      </c>
      <c r="L167" s="4" t="str">
        <f>+('3 Planilla Preadjudicación OTIC'!L167)</f>
        <v>PF0921</v>
      </c>
      <c r="M167" s="2">
        <f>+('3 Planilla Preadjudicación OTIC'!M167)</f>
        <v>7</v>
      </c>
      <c r="N167" s="4" t="str">
        <f>+('3 Planilla Preadjudicación OTIC'!N167)</f>
        <v>MAULE</v>
      </c>
      <c r="O167" s="4" t="str">
        <f>+('3 Planilla Preadjudicación OTIC'!O167)</f>
        <v>COLBÚN</v>
      </c>
      <c r="P167" s="4" t="str">
        <f>+('3 Planilla Preadjudicación OTIC'!P167)</f>
        <v>EMPRENDEDORES/AS INFORMALES O PERSONAS VULNERABLES PERTENECIENTES AL 80% MAS VULNERABLE</v>
      </c>
      <c r="Q167" s="4" t="str">
        <f>+('3 Planilla Preadjudicación OTIC'!Q167)</f>
        <v>PRESENCIAL</v>
      </c>
      <c r="R167" s="4" t="str">
        <f>+('3 Planilla Preadjudicación OTIC'!R167)</f>
        <v>INDEPENDIENTE</v>
      </c>
      <c r="S167" s="4">
        <f>+('3 Planilla Preadjudicación OTIC'!S167)</f>
        <v>68</v>
      </c>
      <c r="T167" s="2">
        <f>+('3 Planilla Preadjudicación OTIC'!T167)</f>
        <v>10</v>
      </c>
      <c r="U167" s="2">
        <f>+('3 Planilla Preadjudicación OTIC'!U167)</f>
        <v>260</v>
      </c>
      <c r="V167" s="2">
        <f>+('3 Planilla Preadjudicación OTIC'!V167)</f>
        <v>12</v>
      </c>
      <c r="W167" s="2">
        <f>+('3 Planilla Preadjudicación OTIC'!W167)</f>
        <v>272</v>
      </c>
      <c r="X167" s="2">
        <f>+('3 Planilla Preadjudicación OTIC'!X167)</f>
        <v>4</v>
      </c>
      <c r="Y167" s="2" t="str">
        <f>+('3 Planilla Preadjudicación OTIC'!Y167)</f>
        <v>SI</v>
      </c>
      <c r="Z167" s="2" t="str">
        <f>+('3 Planilla Preadjudicación OTIC'!Z167)</f>
        <v>NO</v>
      </c>
      <c r="AA167" s="2" t="str">
        <f>+('3 Planilla Preadjudicación OTIC'!AA167)</f>
        <v>SI</v>
      </c>
      <c r="AB167" s="4" t="str">
        <f>+('3 Planilla Preadjudicación OTIC'!AB167)</f>
        <v>SE AJUSTA A PLAN FORMATIVO</v>
      </c>
      <c r="AC167" s="4" t="str">
        <f>+('3 Planilla Preadjudicación OTIC'!AC167)</f>
        <v>HOMBRES Y MUJERES DE 18 AÑOS O MAS, QUE PERTENECEN AL 80% MAS VULNERABLES, RESIDEN EN LA COMUNA DE COLBUN Y QUE TENGAN EDUCACIÓN BÁSICA COMPLETA DE PREFERENCIA; NOCIONES BÁSICAS DE OPERACIONES MATEMÁTICAS (SUMA, RESTA, MULTIPLICACIÓN, DIVISIÓN).</v>
      </c>
      <c r="AD167" s="2" t="str">
        <f>+('3 Planilla Preadjudicación OTIC'!AD167)</f>
        <v>SI</v>
      </c>
      <c r="AE167" s="4" t="str">
        <f>+('3 Planilla Preadjudicación OTIC'!AE167)</f>
        <v>CERTIFICACIÓN COMO SOLDADOR.</v>
      </c>
      <c r="AF167" s="2" t="str">
        <f>+('3 Planilla Preadjudicación OTIC'!AF167)</f>
        <v>CERRADA</v>
      </c>
      <c r="AG167" s="2">
        <f>+('3 Planilla Preadjudicación OTIC'!AG167)</f>
        <v>68</v>
      </c>
      <c r="AH167" s="2">
        <f>+('3 Planilla Preadjudicación OTIC'!AH167)</f>
        <v>2</v>
      </c>
      <c r="AI167" s="135" t="str">
        <f>+('3 Planilla Preadjudicación OTIC'!AI167)</f>
        <v>76056645-4</v>
      </c>
      <c r="AJ167" s="4" t="str">
        <f>+('3 Planilla Preadjudicación OTIC'!AJ167)</f>
        <v>ISOLUTION CAPACITACION EN GESTION LILITADA</v>
      </c>
      <c r="AK167" s="2">
        <f>+('3 Planilla Preadjudicación OTIC'!AK167)</f>
        <v>272</v>
      </c>
      <c r="AL167" s="2">
        <f>+('3 Planilla Preadjudicación OTIC'!AL167)</f>
        <v>68</v>
      </c>
      <c r="AM167" s="12">
        <f>+('3 Planilla Preadjudicación OTIC'!AM167)</f>
        <v>5075</v>
      </c>
      <c r="AN167" s="12">
        <f>+('3 Planilla Preadjudicación OTIC'!AN167)</f>
        <v>100000</v>
      </c>
      <c r="AO167" s="12">
        <f>+('3 Planilla Preadjudicación OTIC'!AO167)</f>
        <v>250000</v>
      </c>
      <c r="AP167" s="12">
        <f>+('3 Planilla Preadjudicación OTIC'!AP167)</f>
        <v>13804000</v>
      </c>
      <c r="AQ167" s="12">
        <f>+('3 Planilla Preadjudicación OTIC'!AQ167)</f>
        <v>2720000</v>
      </c>
      <c r="AR167" s="12">
        <f>+('3 Planilla Preadjudicación OTIC'!AR167)</f>
        <v>1000000</v>
      </c>
      <c r="AS167" s="12">
        <f>+('3 Planilla Preadjudicación OTIC'!AS167)</f>
        <v>0</v>
      </c>
      <c r="AT167" s="12">
        <f>+('3 Planilla Preadjudicación OTIC'!AT167)</f>
        <v>2500000</v>
      </c>
      <c r="AU167" s="12">
        <f>+('3 Planilla Preadjudicación OTIC'!AU167)</f>
        <v>20024000</v>
      </c>
      <c r="AV167" s="2" t="str">
        <f>+('3 Planilla Preadjudicación OTIC'!AV167)</f>
        <v>SI</v>
      </c>
      <c r="AW167" s="4">
        <f>+('3 Planilla Preadjudicación OTIC'!AW167)</f>
        <v>0</v>
      </c>
      <c r="AX167" s="2">
        <f>+('3 Planilla Preadjudicación OTIC'!AX167)</f>
        <v>7</v>
      </c>
      <c r="AY167" s="2">
        <f>+('3 Planilla Preadjudicación OTIC'!AY167)</f>
        <v>7</v>
      </c>
      <c r="AZ167" s="2">
        <f>+('3 Planilla Preadjudicación OTIC'!AZ167)</f>
        <v>0</v>
      </c>
      <c r="BA167" s="2">
        <f>+('3 Planilla Preadjudicación OTIC'!BA167)</f>
        <v>0</v>
      </c>
      <c r="BB167" s="2">
        <f>+('3 Planilla Preadjudicación OTIC'!BB167)</f>
        <v>0</v>
      </c>
      <c r="BC167" s="2">
        <f>+('3 Planilla Preadjudicación OTIC'!BC167)</f>
        <v>0</v>
      </c>
      <c r="BD167" s="2">
        <f>+('3 Planilla Preadjudicación OTIC'!BD167)</f>
        <v>0</v>
      </c>
      <c r="BE167" s="2">
        <f>+('3 Planilla Preadjudicación OTIC'!BE167)</f>
        <v>0</v>
      </c>
      <c r="BF167" s="2">
        <f>+('3 Planilla Preadjudicación OTIC'!BF167)</f>
        <v>0</v>
      </c>
      <c r="BG167" s="2">
        <f>+('3 Planilla Preadjudicación OTIC'!BG167)</f>
        <v>7</v>
      </c>
      <c r="BH167" s="2">
        <f>+('3 Planilla Preadjudicación OTIC'!BH167)</f>
        <v>7</v>
      </c>
      <c r="BI167" s="2">
        <f>+('3 Planilla Preadjudicación OTIC'!BI167)</f>
        <v>7</v>
      </c>
      <c r="BJ167" s="2">
        <f>+('3 Planilla Preadjudicación OTIC'!BJ167)</f>
        <v>7</v>
      </c>
      <c r="BK167" s="2">
        <f>+('3 Planilla Preadjudicación OTIC'!BK167)</f>
        <v>7</v>
      </c>
      <c r="BL167" s="2">
        <f>+('3 Planilla Preadjudicación OTIC'!BL167)</f>
        <v>7</v>
      </c>
      <c r="BM167" s="104">
        <f>ROUND(('3 Planilla Preadjudicación OTIC'!BM167),1)</f>
        <v>7</v>
      </c>
      <c r="BN167" s="4" t="str">
        <f>+('3 Planilla Preadjudicación OTIC'!BN167)</f>
        <v>SI</v>
      </c>
      <c r="BO167" s="4" t="str">
        <f>+('3 Planilla Preadjudicación OTIC'!BO167)</f>
        <v>GUILLERMO</v>
      </c>
      <c r="BP167" s="4" t="str">
        <f>+('3 Planilla Preadjudicación OTIC'!BP167)</f>
        <v>ggonzalez@isolution.cl</v>
      </c>
      <c r="BQ167" s="4">
        <f>+('3 Planilla Preadjudicación OTIC'!BQ167)</f>
        <v>995163347</v>
      </c>
      <c r="BR167" s="4" t="str">
        <f>+('3 Planilla Preadjudicación OTIC'!BR167)</f>
        <v>PJE. COLBÚN S/N, Colbún</v>
      </c>
      <c r="BS167" s="4" t="str">
        <f>+('3 Planilla Preadjudicación OTIC'!BS167)</f>
        <v>Capacitar en los principales procesos de soldadura utilizados en la industria, aplicando técnicas seguras y eficientes para la unión de materiales metálicos.</v>
      </c>
      <c r="BT167" s="4" t="str">
        <f>+('3 Planilla Preadjudicación OTIC'!BT167)</f>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v>
      </c>
      <c r="BU167" s="85">
        <f>IF(VLOOKUP(A167,'BD OFICIAL'!$A$1:$AL$2098,7,0)=D167,0,1)</f>
        <v>0</v>
      </c>
      <c r="BV167" s="85">
        <f>IF(VLOOKUP(A167,'BD OFICIAL'!$A$1:$AL$2098,11,0)=J167,0,1)</f>
        <v>0</v>
      </c>
      <c r="BW167" s="85">
        <f>IF(VLOOKUP(A167,'BD OFICIAL'!$A$1:$AL$2098,13,0)=L167,0,1)</f>
        <v>0</v>
      </c>
      <c r="BX167" s="2">
        <f>IF(VLOOKUP(A167,'BD OFICIAL'!$A$1:$AL$2098,16,0)=O167,0,1)</f>
        <v>0</v>
      </c>
      <c r="BY167" s="2">
        <f>IF(VLOOKUP(A167,'BD OFICIAL'!$A$1:$AL$2098,17,0)=P167,0,1)</f>
        <v>0</v>
      </c>
      <c r="BZ167" s="2">
        <f>IF(VLOOKUP(A167,'BD OFICIAL'!$A$1:$AL$2098,19,0)=R167,0,1)</f>
        <v>0</v>
      </c>
      <c r="CA167" s="2">
        <f>IF(VLOOKUP(A167,'BD OFICIAL'!$A$1:$AL$2098,21,0)=T167,0,1)</f>
        <v>0</v>
      </c>
      <c r="CB167" s="2">
        <f>IF(VLOOKUP(A167,'BD OFICIAL'!$A$1:$AL$2098,24,0)=AK167,0,1)</f>
        <v>0</v>
      </c>
      <c r="CC167" s="2">
        <f>IF(VLOOKUP(A167,'BD OFICIAL'!$A$1:$AL$2098,25,0)=X167,0,1)</f>
        <v>0</v>
      </c>
      <c r="CD167" s="2">
        <f>IF(VLOOKUP(A167,'BD OFICIAL'!$A$1:$AL$2098,26,0)=Y167,0,1)</f>
        <v>0</v>
      </c>
      <c r="CE167" s="2">
        <f>IF(VLOOKUP(A167,'BD OFICIAL'!$A$1:$AL$2098,27,0)=Z167,0,1)</f>
        <v>0</v>
      </c>
      <c r="CF167" s="2">
        <f>IF(VLOOKUP(A167,'BD OFICIAL'!$A$1:$AL$2098,28,0)=AA167,0,1)</f>
        <v>0</v>
      </c>
      <c r="CG167" s="2">
        <f>IF(VLOOKUP(A167,'BD OFICIAL'!$A$1:$AL$2098,33,0)=AF167,0,1)</f>
        <v>0</v>
      </c>
      <c r="CH167" s="2">
        <f>IF(VLOOKUP(A167,'BD OFICIAL'!$A$1:$AL$2098,35,0)=AH167,0,1)</f>
        <v>0</v>
      </c>
      <c r="CI167" s="85">
        <f>IF(VLOOKUP(A167,'BD OFICIAL'!$A$1:$AL$2098,34,0)=AL167,0,1)</f>
        <v>0</v>
      </c>
      <c r="CJ167" s="12">
        <f>VLOOKUP(A167,'BD OFICIAL'!$A$1:$AM$2098,36,0)*AM167-AP167</f>
        <v>0</v>
      </c>
      <c r="CK167" s="85" t="str">
        <f t="shared" si="88"/>
        <v>SHMAN</v>
      </c>
      <c r="CL167" s="85" t="str">
        <f t="shared" si="89"/>
        <v>SI</v>
      </c>
      <c r="CM167" s="85" t="str">
        <f t="shared" si="69"/>
        <v>NO</v>
      </c>
      <c r="CN167" s="31">
        <f t="shared" si="70"/>
        <v>0</v>
      </c>
      <c r="CO167" s="31">
        <f t="shared" si="90"/>
        <v>0</v>
      </c>
      <c r="CP167" s="31">
        <f t="shared" si="71"/>
        <v>0</v>
      </c>
      <c r="CQ167" s="31">
        <f>IF(Y167="NO",0,IF(Y167="SI",IF(VLOOKUP(A167,'BD OFICIAL'!$A:$AO,40,0)=AQ167,0,1)))</f>
        <v>0</v>
      </c>
      <c r="CR167" s="31">
        <f>IF(Z167="NO",0,IF(Z167="SI",IF(VLOOKUP(B167,'BD OFICIAL'!$A:$AO,41,0)=AS167,0,1)))</f>
        <v>0</v>
      </c>
      <c r="CS167" s="31">
        <f t="shared" si="91"/>
        <v>0</v>
      </c>
      <c r="CT167" s="31">
        <f t="shared" si="92"/>
        <v>0</v>
      </c>
      <c r="CU167" s="31">
        <f>IF(VLOOKUP(A167,'BD OFICIAL'!$A$1:$AL$1056,31,0)="SI",IF(AT167&gt;0,0,1),IF(AT167=0,0,1))</f>
        <v>0</v>
      </c>
      <c r="CV167" s="31">
        <f t="shared" si="93"/>
        <v>0</v>
      </c>
      <c r="CW167" s="31">
        <f t="shared" si="72"/>
        <v>0</v>
      </c>
      <c r="CX167" s="85" t="str">
        <f t="shared" si="73"/>
        <v>SI</v>
      </c>
      <c r="CY167" s="31">
        <f t="shared" si="74"/>
        <v>0</v>
      </c>
      <c r="CZ167" s="85" t="str">
        <f>IF(ISERROR(VLOOKUP(AI167,EXPERIENCIA!$A$1:$C$2100,1,0)),"NO","SI")</f>
        <v>SI</v>
      </c>
      <c r="DA167" s="85">
        <f>IF(CX167="no","NO APLICA",IF(AX167=0,"ERROR NOTA",IF(AND(AX167&gt;1,CZ167="NO"),"ERROR NOTA",IF(AND(CZ167="NO",AX167=1),0,IF(VLOOKUP(AI167,EXPERIENCIA!$A$1:$C$2100,3,0)=AX167,0,"ERROR NOTA")))))</f>
        <v>0</v>
      </c>
      <c r="DB167" s="85" t="str">
        <f>IF(ISERROR(VLOOKUP(AI167,COMPORTAMIENTO!$A$1:$C$2100,1,0)),"NO","SI")</f>
        <v>SI</v>
      </c>
      <c r="DC167" s="85">
        <f>IF(CX167="NO","NO APLICA",IF(AY167=0,"ERROR NOTA",IF(AND(DB167="NO",AY167=7),0,IF(VLOOKUP(AI167,COMPORTAMIENTO!$A$2:$H$2100,8,0)=AY167,0,"ERROR NOTA"))))</f>
        <v>0</v>
      </c>
      <c r="DD167" s="104">
        <f t="shared" si="75"/>
        <v>0.70000000000000007</v>
      </c>
      <c r="DE167" s="104">
        <f t="shared" si="76"/>
        <v>0.70000000000000007</v>
      </c>
      <c r="DF167" s="85" t="str">
        <f t="shared" si="94"/>
        <v>SI</v>
      </c>
      <c r="DG167" s="85">
        <f t="shared" si="77"/>
        <v>0</v>
      </c>
      <c r="DH167" s="85">
        <f t="shared" si="78"/>
        <v>0</v>
      </c>
      <c r="DI167" s="85">
        <f t="shared" si="79"/>
        <v>0</v>
      </c>
      <c r="DJ167" s="12">
        <f t="shared" si="80"/>
        <v>7.0000000000000009</v>
      </c>
      <c r="DK167" s="7">
        <f t="shared" si="81"/>
        <v>7.0000000000000009</v>
      </c>
      <c r="DL167" s="12">
        <f t="shared" si="95"/>
        <v>5075</v>
      </c>
      <c r="DM167" s="12">
        <f>VLOOKUP(A167,'5 TD'!$A:$B,2,0)</f>
        <v>5075</v>
      </c>
      <c r="DN167" s="7">
        <f t="shared" si="96"/>
        <v>7</v>
      </c>
      <c r="DO167" s="85" t="str">
        <f t="shared" si="82"/>
        <v>APROBADO</v>
      </c>
      <c r="DP167" s="85" t="str">
        <f t="shared" si="83"/>
        <v>APROBADO</v>
      </c>
      <c r="DQ167" s="7">
        <f t="shared" si="84"/>
        <v>7</v>
      </c>
      <c r="DR167" s="85" t="str">
        <f t="shared" si="97"/>
        <v>APROBADO</v>
      </c>
      <c r="DS167" s="2" t="str">
        <f>+('3 Planilla Preadjudicación OTIC'!BN167)</f>
        <v>SI</v>
      </c>
      <c r="DT167" s="2">
        <f>IF(DR167="APROBADO",VLOOKUP(A167,'5 TD'!$D$3:$E$270,2,0),"NO APLICA")</f>
        <v>7</v>
      </c>
      <c r="DU167" s="2" t="str">
        <f t="shared" si="98"/>
        <v>SI</v>
      </c>
      <c r="DV167" s="2">
        <f>IF(DU167="SI",VLOOKUP(A167,'5 TD'!$G$3:$H$270,2,0),"NO APLICA ")</f>
        <v>7.0000000000000009</v>
      </c>
      <c r="DW167" s="2" t="str">
        <f t="shared" si="99"/>
        <v>SI</v>
      </c>
      <c r="DX167" s="2">
        <f>IF(DW167="SI",VLOOKUP(A167,'5 TD'!$J$4:$K$472,2,0),"NO APLICA")</f>
        <v>7</v>
      </c>
      <c r="DY167" s="2" t="str">
        <f t="shared" si="100"/>
        <v>SI</v>
      </c>
      <c r="DZ167" s="7">
        <f>IF(DY167="SI",VLOOKUP(A167,'5 TD'!$M$4:$N$350,2,0),"NO APLICA")</f>
        <v>7</v>
      </c>
      <c r="EA167" s="2" t="str">
        <f t="shared" si="101"/>
        <v>SI</v>
      </c>
      <c r="EB167" s="12">
        <f t="shared" si="102"/>
        <v>5075</v>
      </c>
      <c r="EC167" s="12">
        <f>IF(EA167="SI",VLOOKUP(A167,'5 TD'!$V$4:$W$479,2,0),"NO APLICA")</f>
        <v>5075</v>
      </c>
      <c r="ED167" s="2" t="str">
        <f t="shared" si="85"/>
        <v>SI</v>
      </c>
      <c r="EE167" s="79">
        <f>IF(ED167="SI",VLOOKUP(AI167,COMPORTAMIENTO!$A$1:$H$2100,7,0),"NO APLICA")</f>
        <v>0.16245487364620939</v>
      </c>
      <c r="EF167" s="12">
        <f>IF(ED167="SI",VLOOKUP(A167,'5 TD'!$P$2:$Q$479,2,0),"NO APLICA")</f>
        <v>0.16245487364620939</v>
      </c>
      <c r="EG167" s="2" t="str">
        <f t="shared" si="86"/>
        <v>SI</v>
      </c>
      <c r="EH167" s="2">
        <f>IF(CZ167="no",0,VLOOKUP(AI167,EXPERIENCIA!$A$1:$C$2100,2,0))</f>
        <v>122</v>
      </c>
      <c r="EI167" s="2">
        <f>IF(CZ167="si",VLOOKUP(A167,'5 TD'!$S$3:$T$2103,2,0),0)</f>
        <v>122</v>
      </c>
      <c r="EJ167" s="2" t="str">
        <f t="shared" si="87"/>
        <v>SI</v>
      </c>
      <c r="EK167" s="2">
        <f>+('3 Planilla Preadjudicación OTIC'!BU167)</f>
        <v>0</v>
      </c>
      <c r="EL167" s="4"/>
      <c r="EM167" s="3"/>
      <c r="EN167" s="3"/>
      <c r="EO167" s="86" t="s">
        <v>64</v>
      </c>
      <c r="EQ167" s="86"/>
    </row>
    <row r="168" spans="1:147" ht="15" customHeight="1" x14ac:dyDescent="0.3">
      <c r="A168" s="2">
        <f>+('3 Planilla Preadjudicación OTIC'!A168)</f>
        <v>14328</v>
      </c>
      <c r="B168" s="2" t="str">
        <f>+('3 Planilla Preadjudicación OTIC'!B168)</f>
        <v>65181652-1</v>
      </c>
      <c r="C168" s="4">
        <f>+('3 Planilla Preadjudicación OTIC'!E168)</f>
        <v>2025</v>
      </c>
      <c r="D168" s="4" t="str">
        <f>+('3 Planilla Preadjudicación OTIC'!F168)</f>
        <v>MANDATO</v>
      </c>
      <c r="E168" s="4" t="str">
        <f>+('3 Planilla Preadjudicación OTIC'!G168)</f>
        <v>71440800-3</v>
      </c>
      <c r="F168" s="4" t="str">
        <f>+('3 Planilla Preadjudicación OTIC'!H168)</f>
        <v>FUNDACION SOLIDARIA TRABAJO PARA UN HERMANO</v>
      </c>
      <c r="G168" s="4"/>
      <c r="H168" s="4"/>
      <c r="I168" s="4" t="str">
        <f>+('3 Planilla Preadjudicación OTIC'!I168)</f>
        <v>CONFECCIÓN Y CORTE DE VESTUARIO PARA ADULTOS Y NIÑOS</v>
      </c>
      <c r="J168" s="4" t="str">
        <f>+('3 Planilla Preadjudicación OTIC'!J168)</f>
        <v>SIN PLAN FORMATIVO</v>
      </c>
      <c r="K168" s="4" t="str">
        <f>+('3 Planilla Preadjudicación OTIC'!K168)</f>
        <v>TÉCNICAS PARA EL EMPRENDIMIENTO</v>
      </c>
      <c r="L168" s="4" t="str">
        <f>+('3 Planilla Preadjudicación OTIC'!L168)</f>
        <v>PF0921</v>
      </c>
      <c r="M168" s="2">
        <f>+('3 Planilla Preadjudicación OTIC'!M168)</f>
        <v>13</v>
      </c>
      <c r="N168" s="4" t="str">
        <f>+('3 Planilla Preadjudicación OTIC'!N168)</f>
        <v>METROPOLITANA</v>
      </c>
      <c r="O168" s="4" t="str">
        <f>+('3 Planilla Preadjudicación OTIC'!O168)</f>
        <v>SAN JOAQUÍN</v>
      </c>
      <c r="P168" s="4" t="str">
        <f>+('3 Planilla Preadjudicación OTIC'!P168)</f>
        <v>EMPRENDEDORES/AS INFORMALES O PERSONAS VULNERABLES PERTENECIENTES AL 80% MAS VULNERABLE</v>
      </c>
      <c r="Q168" s="4" t="str">
        <f>+('3 Planilla Preadjudicación OTIC'!Q168)</f>
        <v>PRESENCIAL</v>
      </c>
      <c r="R168" s="4" t="str">
        <f>+('3 Planilla Preadjudicación OTIC'!R168)</f>
        <v>INDEPENDIENTE</v>
      </c>
      <c r="S168" s="4">
        <f>+('3 Planilla Preadjudicación OTIC'!S168)</f>
        <v>40</v>
      </c>
      <c r="T168" s="2">
        <f>+('3 Planilla Preadjudicación OTIC'!T168)</f>
        <v>15</v>
      </c>
      <c r="U168" s="2">
        <f>+('3 Planilla Preadjudicación OTIC'!U168)</f>
        <v>0</v>
      </c>
      <c r="V168" s="2">
        <f>+('3 Planilla Preadjudicación OTIC'!V168)</f>
        <v>12</v>
      </c>
      <c r="W168" s="2">
        <f>+('3 Planilla Preadjudicación OTIC'!W168)</f>
        <v>160</v>
      </c>
      <c r="X168" s="2">
        <f>+('3 Planilla Preadjudicación OTIC'!X168)</f>
        <v>4</v>
      </c>
      <c r="Y168" s="2" t="str">
        <f>+('3 Planilla Preadjudicación OTIC'!Y168)</f>
        <v>SI</v>
      </c>
      <c r="Z168" s="2" t="str">
        <f>+('3 Planilla Preadjudicación OTIC'!Z168)</f>
        <v>NO</v>
      </c>
      <c r="AA168" s="2" t="str">
        <f>+('3 Planilla Preadjudicación OTIC'!AA168)</f>
        <v>NO</v>
      </c>
      <c r="AB168" s="4" t="str">
        <f>+('3 Planilla Preadjudicación OTIC'!AB168)</f>
        <v>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v>
      </c>
      <c r="AC168" s="4" t="str">
        <f>+('3 Planilla Preadjudicación OTIC'!AC168)</f>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v>
      </c>
      <c r="AD168" s="2" t="str">
        <f>+('3 Planilla Preadjudicación OTIC'!AD168)</f>
        <v>NO</v>
      </c>
      <c r="AE168" s="4">
        <f>+('3 Planilla Preadjudicación OTIC'!AE168)</f>
        <v>0</v>
      </c>
      <c r="AF168" s="2" t="str">
        <f>+('3 Planilla Preadjudicación OTIC'!AF168)</f>
        <v>CERRADA</v>
      </c>
      <c r="AG168" s="2">
        <f>+('3 Planilla Preadjudicación OTIC'!AG168)</f>
        <v>40</v>
      </c>
      <c r="AH168" s="2">
        <f>+('3 Planilla Preadjudicación OTIC'!AH168)</f>
        <v>1</v>
      </c>
      <c r="AI168" s="135" t="str">
        <f>+('3 Planilla Preadjudicación OTIC'!AI168)</f>
        <v>76056645-4</v>
      </c>
      <c r="AJ168" s="4" t="str">
        <f>+('3 Planilla Preadjudicación OTIC'!AJ168)</f>
        <v>ISOLUTION CAPACITACION EN GESTION LILITADA</v>
      </c>
      <c r="AK168" s="2">
        <f>+('3 Planilla Preadjudicación OTIC'!AK168)</f>
        <v>160</v>
      </c>
      <c r="AL168" s="2">
        <f>+('3 Planilla Preadjudicación OTIC'!AL168)</f>
        <v>40</v>
      </c>
      <c r="AM168" s="12">
        <f>+('3 Planilla Preadjudicación OTIC'!AM168)</f>
        <v>4130</v>
      </c>
      <c r="AN168" s="12">
        <f>+('3 Planilla Preadjudicación OTIC'!AN168)</f>
        <v>0</v>
      </c>
      <c r="AO168" s="12">
        <f>+('3 Planilla Preadjudicación OTIC'!AO168)</f>
        <v>0</v>
      </c>
      <c r="AP168" s="12">
        <f>+('3 Planilla Preadjudicación OTIC'!AP168)</f>
        <v>9912000</v>
      </c>
      <c r="AQ168" s="12">
        <f>+('3 Planilla Preadjudicación OTIC'!AQ168)</f>
        <v>2400000</v>
      </c>
      <c r="AR168" s="12">
        <f>+('3 Planilla Preadjudicación OTIC'!AR168)</f>
        <v>0</v>
      </c>
      <c r="AS168" s="12">
        <f>+('3 Planilla Preadjudicación OTIC'!AS168)</f>
        <v>0</v>
      </c>
      <c r="AT168" s="12">
        <f>+('3 Planilla Preadjudicación OTIC'!AT168)</f>
        <v>0</v>
      </c>
      <c r="AU168" s="12">
        <f>+('3 Planilla Preadjudicación OTIC'!AU168)</f>
        <v>12312000</v>
      </c>
      <c r="AV168" s="2" t="str">
        <f>+('3 Planilla Preadjudicación OTIC'!AV168)</f>
        <v>SI</v>
      </c>
      <c r="AW168" s="4">
        <f>+('3 Planilla Preadjudicación OTIC'!AW168)</f>
        <v>0</v>
      </c>
      <c r="AX168" s="2">
        <f>+('3 Planilla Preadjudicación OTIC'!AX168)</f>
        <v>7</v>
      </c>
      <c r="AY168" s="2">
        <f>+('3 Planilla Preadjudicación OTIC'!AY168)</f>
        <v>7</v>
      </c>
      <c r="AZ168" s="2">
        <f>+('3 Planilla Preadjudicación OTIC'!AZ168)</f>
        <v>7</v>
      </c>
      <c r="BA168" s="2">
        <f>+('3 Planilla Preadjudicación OTIC'!BA168)</f>
        <v>7</v>
      </c>
      <c r="BB168" s="2">
        <f>+('3 Planilla Preadjudicación OTIC'!BB168)</f>
        <v>7</v>
      </c>
      <c r="BC168" s="2">
        <f>+('3 Planilla Preadjudicación OTIC'!BC168)</f>
        <v>7</v>
      </c>
      <c r="BD168" s="2">
        <f>+('3 Planilla Preadjudicación OTIC'!BD168)</f>
        <v>7</v>
      </c>
      <c r="BE168" s="2">
        <f>+('3 Planilla Preadjudicación OTIC'!BE168)</f>
        <v>7</v>
      </c>
      <c r="BF168" s="2">
        <f>+('3 Planilla Preadjudicación OTIC'!BF168)</f>
        <v>7</v>
      </c>
      <c r="BG168" s="2">
        <f>+('3 Planilla Preadjudicación OTIC'!BG168)</f>
        <v>7</v>
      </c>
      <c r="BH168" s="2">
        <f>+('3 Planilla Preadjudicación OTIC'!BH168)</f>
        <v>7</v>
      </c>
      <c r="BI168" s="2">
        <f>+('3 Planilla Preadjudicación OTIC'!BI168)</f>
        <v>7</v>
      </c>
      <c r="BJ168" s="2">
        <f>+('3 Planilla Preadjudicación OTIC'!BJ168)</f>
        <v>7</v>
      </c>
      <c r="BK168" s="2">
        <f>+('3 Planilla Preadjudicación OTIC'!BK168)</f>
        <v>7</v>
      </c>
      <c r="BL168" s="2">
        <f>+('3 Planilla Preadjudicación OTIC'!BL168)</f>
        <v>7</v>
      </c>
      <c r="BM168" s="104">
        <f>ROUND(('3 Planilla Preadjudicación OTIC'!BM168),1)</f>
        <v>7</v>
      </c>
      <c r="BN168" s="4" t="str">
        <f>+('3 Planilla Preadjudicación OTIC'!BN168)</f>
        <v>NO</v>
      </c>
      <c r="BO168" s="4">
        <f>+('3 Planilla Preadjudicación OTIC'!BO168)</f>
        <v>0</v>
      </c>
      <c r="BP168" s="4">
        <f>+('3 Planilla Preadjudicación OTIC'!BP168)</f>
        <v>0</v>
      </c>
      <c r="BQ168" s="4">
        <f>+('3 Planilla Preadjudicación OTIC'!BQ168)</f>
        <v>0</v>
      </c>
      <c r="BR168" s="4">
        <f>+('3 Planilla Preadjudicación OTIC'!BR168)</f>
        <v>0</v>
      </c>
      <c r="BS168" s="4">
        <f>+('3 Planilla Preadjudicación OTIC'!BS168)</f>
        <v>0</v>
      </c>
      <c r="BT168" s="4">
        <f>+('3 Planilla Preadjudicación OTIC'!BT168)</f>
        <v>0</v>
      </c>
      <c r="BU168" s="85">
        <f>IF(VLOOKUP(A168,'BD OFICIAL'!$A$1:$AL$2098,7,0)=D168,0,1)</f>
        <v>0</v>
      </c>
      <c r="BV168" s="85">
        <f>IF(VLOOKUP(A168,'BD OFICIAL'!$A$1:$AL$2098,11,0)=J168,0,1)</f>
        <v>0</v>
      </c>
      <c r="BW168" s="85">
        <f>IF(VLOOKUP(A168,'BD OFICIAL'!$A$1:$AL$2098,13,0)=L168,0,1)</f>
        <v>0</v>
      </c>
      <c r="BX168" s="2">
        <f>IF(VLOOKUP(A168,'BD OFICIAL'!$A$1:$AL$2098,16,0)=O168,0,1)</f>
        <v>0</v>
      </c>
      <c r="BY168" s="2">
        <f>IF(VLOOKUP(A168,'BD OFICIAL'!$A$1:$AL$2098,17,0)=P168,0,1)</f>
        <v>0</v>
      </c>
      <c r="BZ168" s="2">
        <f>IF(VLOOKUP(A168,'BD OFICIAL'!$A$1:$AL$2098,19,0)=R168,0,1)</f>
        <v>0</v>
      </c>
      <c r="CA168" s="2">
        <f>IF(VLOOKUP(A168,'BD OFICIAL'!$A$1:$AL$2098,21,0)=T168,0,1)</f>
        <v>0</v>
      </c>
      <c r="CB168" s="2">
        <f>IF(VLOOKUP(A168,'BD OFICIAL'!$A$1:$AL$2098,24,0)=AK168,0,1)</f>
        <v>0</v>
      </c>
      <c r="CC168" s="2">
        <f>IF(VLOOKUP(A168,'BD OFICIAL'!$A$1:$AL$2098,25,0)=X168,0,1)</f>
        <v>0</v>
      </c>
      <c r="CD168" s="2">
        <f>IF(VLOOKUP(A168,'BD OFICIAL'!$A$1:$AL$2098,26,0)=Y168,0,1)</f>
        <v>0</v>
      </c>
      <c r="CE168" s="2">
        <f>IF(VLOOKUP(A168,'BD OFICIAL'!$A$1:$AL$2098,27,0)=Z168,0,1)</f>
        <v>0</v>
      </c>
      <c r="CF168" s="2">
        <f>IF(VLOOKUP(A168,'BD OFICIAL'!$A$1:$AL$2098,28,0)=AA168,0,1)</f>
        <v>0</v>
      </c>
      <c r="CG168" s="2">
        <f>IF(VLOOKUP(A168,'BD OFICIAL'!$A$1:$AL$2098,33,0)=AF168,0,1)</f>
        <v>0</v>
      </c>
      <c r="CH168" s="2">
        <f>IF(VLOOKUP(A168,'BD OFICIAL'!$A$1:$AL$2098,35,0)=AH168,0,1)</f>
        <v>0</v>
      </c>
      <c r="CI168" s="85">
        <f>IF(VLOOKUP(A168,'BD OFICIAL'!$A$1:$AL$2098,34,0)=AL168,0,1)</f>
        <v>0</v>
      </c>
      <c r="CJ168" s="12">
        <f>VLOOKUP(A168,'BD OFICIAL'!$A$1:$AM$2098,36,0)*AM168-AP168</f>
        <v>0</v>
      </c>
      <c r="CK168" s="85" t="str">
        <f t="shared" si="88"/>
        <v>SSH</v>
      </c>
      <c r="CL168" s="85" t="str">
        <f t="shared" si="89"/>
        <v>NO</v>
      </c>
      <c r="CM168" s="85" t="str">
        <f t="shared" si="69"/>
        <v>SI</v>
      </c>
      <c r="CN168" s="31">
        <f t="shared" si="70"/>
        <v>0</v>
      </c>
      <c r="CO168" s="31">
        <f t="shared" si="90"/>
        <v>0</v>
      </c>
      <c r="CP168" s="31">
        <f t="shared" si="71"/>
        <v>0</v>
      </c>
      <c r="CQ168" s="31">
        <f>IF(Y168="NO",0,IF(Y168="SI",IF(VLOOKUP(A168,'BD OFICIAL'!$A:$AO,40,0)=AQ168,0,1)))</f>
        <v>0</v>
      </c>
      <c r="CR168" s="31">
        <f>IF(Z168="NO",0,IF(Z168="SI",IF(VLOOKUP(B168,'BD OFICIAL'!$A:$AO,41,0)=AS168,0,1)))</f>
        <v>0</v>
      </c>
      <c r="CS168" s="31">
        <f t="shared" si="91"/>
        <v>0</v>
      </c>
      <c r="CT168" s="31">
        <f t="shared" si="92"/>
        <v>0</v>
      </c>
      <c r="CU168" s="31">
        <f>IF(VLOOKUP(A168,'BD OFICIAL'!$A$1:$AL$1056,31,0)="SI",IF(AT168&gt;0,0,1),IF(AT168=0,0,1))</f>
        <v>0</v>
      </c>
      <c r="CV168" s="31">
        <f t="shared" si="93"/>
        <v>0</v>
      </c>
      <c r="CW168" s="31">
        <f t="shared" si="72"/>
        <v>0</v>
      </c>
      <c r="CX168" s="85" t="str">
        <f t="shared" si="73"/>
        <v>SI</v>
      </c>
      <c r="CY168" s="31">
        <f t="shared" si="74"/>
        <v>0</v>
      </c>
      <c r="CZ168" s="85" t="str">
        <f>IF(ISERROR(VLOOKUP(AI168,EXPERIENCIA!$A$1:$C$2100,1,0)),"NO","SI")</f>
        <v>SI</v>
      </c>
      <c r="DA168" s="85">
        <f>IF(CX168="no","NO APLICA",IF(AX168=0,"ERROR NOTA",IF(AND(AX168&gt;1,CZ168="NO"),"ERROR NOTA",IF(AND(CZ168="NO",AX168=1),0,IF(VLOOKUP(AI168,EXPERIENCIA!$A$1:$C$2100,3,0)=AX168,0,"ERROR NOTA")))))</f>
        <v>0</v>
      </c>
      <c r="DB168" s="85" t="str">
        <f>IF(ISERROR(VLOOKUP(AI168,COMPORTAMIENTO!$A$1:$C$2100,1,0)),"NO","SI")</f>
        <v>SI</v>
      </c>
      <c r="DC168" s="85">
        <f>IF(CX168="NO","NO APLICA",IF(AY168=0,"ERROR NOTA",IF(AND(DB168="NO",AY168=7),0,IF(VLOOKUP(AI168,COMPORTAMIENTO!$A$2:$H$2100,8,0)=AY168,0,"ERROR NOTA"))))</f>
        <v>0</v>
      </c>
      <c r="DD168" s="104">
        <f t="shared" si="75"/>
        <v>0.70000000000000007</v>
      </c>
      <c r="DE168" s="104">
        <f t="shared" si="76"/>
        <v>0.70000000000000007</v>
      </c>
      <c r="DF168" s="85" t="str">
        <f t="shared" si="94"/>
        <v>NO</v>
      </c>
      <c r="DG168" s="85">
        <f t="shared" si="77"/>
        <v>7</v>
      </c>
      <c r="DH168" s="85">
        <f t="shared" si="78"/>
        <v>7</v>
      </c>
      <c r="DI168" s="85">
        <f t="shared" si="79"/>
        <v>7</v>
      </c>
      <c r="DJ168" s="12">
        <f t="shared" si="80"/>
        <v>7.0000000000000009</v>
      </c>
      <c r="DK168" s="7">
        <f t="shared" si="81"/>
        <v>7.0000000000000009</v>
      </c>
      <c r="DL168" s="12">
        <f t="shared" si="95"/>
        <v>4130</v>
      </c>
      <c r="DM168" s="12">
        <f>VLOOKUP(A168,'5 TD'!$A:$B,2,0)</f>
        <v>4130</v>
      </c>
      <c r="DN168" s="7">
        <f t="shared" si="96"/>
        <v>7</v>
      </c>
      <c r="DO168" s="85" t="str">
        <f t="shared" si="82"/>
        <v>APROBADO</v>
      </c>
      <c r="DP168" s="85" t="str">
        <f t="shared" si="83"/>
        <v>APROBADO</v>
      </c>
      <c r="DQ168" s="7">
        <f t="shared" si="84"/>
        <v>7</v>
      </c>
      <c r="DR168" s="85" t="str">
        <f t="shared" si="97"/>
        <v>APROBADO</v>
      </c>
      <c r="DS168" s="2" t="str">
        <f>+('3 Planilla Preadjudicación OTIC'!BN168)</f>
        <v>NO</v>
      </c>
      <c r="DT168" s="2">
        <f>IF(DR168="APROBADO",VLOOKUP(A168,'5 TD'!$D$3:$E$270,2,0),"NO APLICA")</f>
        <v>7</v>
      </c>
      <c r="DU168" s="2" t="str">
        <f t="shared" si="98"/>
        <v>SI</v>
      </c>
      <c r="DV168" s="2">
        <f>IF(DU168="SI",VLOOKUP(A168,'5 TD'!$G$3:$H$270,2,0),"NO APLICA ")</f>
        <v>7.0000000000000009</v>
      </c>
      <c r="DW168" s="2" t="str">
        <f t="shared" si="99"/>
        <v>SI</v>
      </c>
      <c r="DX168" s="2">
        <f>IF(DW168="SI",VLOOKUP(A168,'5 TD'!$J$4:$K$472,2,0),"NO APLICA")</f>
        <v>7</v>
      </c>
      <c r="DY168" s="2" t="str">
        <f t="shared" si="100"/>
        <v>SI</v>
      </c>
      <c r="DZ168" s="7">
        <f>IF(DY168="SI",VLOOKUP(A168,'5 TD'!$M$4:$N$350,2,0),"NO APLICA")</f>
        <v>7</v>
      </c>
      <c r="EA168" s="2" t="str">
        <f t="shared" si="101"/>
        <v>SI</v>
      </c>
      <c r="EB168" s="12">
        <f t="shared" si="102"/>
        <v>4130</v>
      </c>
      <c r="EC168" s="12">
        <f>IF(EA168="SI",VLOOKUP(A168,'5 TD'!$V$4:$W$479,2,0),"NO APLICA")</f>
        <v>4130</v>
      </c>
      <c r="ED168" s="2" t="str">
        <f t="shared" si="85"/>
        <v>SI</v>
      </c>
      <c r="EE168" s="79">
        <f>IF(ED168="SI",VLOOKUP(AI168,COMPORTAMIENTO!$A$1:$H$2100,7,0),"NO APLICA")</f>
        <v>0.16245487364620939</v>
      </c>
      <c r="EF168" s="12">
        <f>IF(ED168="SI",VLOOKUP(A168,'5 TD'!$P$2:$Q$479,2,0),"NO APLICA")</f>
        <v>0</v>
      </c>
      <c r="EG168" s="2" t="str">
        <f t="shared" si="86"/>
        <v>NO</v>
      </c>
      <c r="EH168" s="2">
        <f>IF(CZ168="no",0,VLOOKUP(AI168,EXPERIENCIA!$A$1:$C$2100,2,0))</f>
        <v>122</v>
      </c>
      <c r="EI168" s="2">
        <f>IF(CZ168="si",VLOOKUP(A168,'5 TD'!$S$3:$T$2103,2,0),0)</f>
        <v>125</v>
      </c>
      <c r="EJ168" s="2" t="str">
        <f t="shared" si="87"/>
        <v>NO</v>
      </c>
      <c r="EK168" s="2" t="str">
        <f>+('3 Planilla Preadjudicación OTIC'!BU168)</f>
        <v>e) Menor “porcentaje de multas ponderadas” en ítem evaluación comportamiento considerando 4 decimales.</v>
      </c>
      <c r="EL168" s="4"/>
      <c r="EM168" s="3"/>
      <c r="EN168" s="3"/>
      <c r="EQ168" s="86"/>
    </row>
    <row r="169" spans="1:147" ht="15" customHeight="1" x14ac:dyDescent="0.3">
      <c r="A169" s="2">
        <f>+('3 Planilla Preadjudicación OTIC'!A169)</f>
        <v>14284</v>
      </c>
      <c r="B169" s="2" t="str">
        <f>+('3 Planilla Preadjudicación OTIC'!B169)</f>
        <v>65181652-1</v>
      </c>
      <c r="C169" s="4">
        <f>+('3 Planilla Preadjudicación OTIC'!E169)</f>
        <v>2025</v>
      </c>
      <c r="D169" s="4" t="str">
        <f>+('3 Planilla Preadjudicación OTIC'!F169)</f>
        <v>MANDATO</v>
      </c>
      <c r="E169" s="4" t="str">
        <f>+('3 Planilla Preadjudicación OTIC'!G169)</f>
        <v>73238400-6</v>
      </c>
      <c r="F169" s="4" t="str">
        <f>+('3 Planilla Preadjudicación OTIC'!H169)</f>
        <v>FUNDACION KOINOMADELFIA</v>
      </c>
      <c r="G169" s="4"/>
      <c r="H169" s="4"/>
      <c r="I169" s="4" t="str">
        <f>+('3 Planilla Preadjudicación OTIC'!I169)</f>
        <v>ACOMPAÑAMIENTO Y APOYO EN EL CUIDADO DE NIÑOS, NIÑAS Y ADOLESCENTES EN SITUACIÓN DE VULNERABILIDAD DE DERECHOS</v>
      </c>
      <c r="J169" s="4" t="str">
        <f>+('3 Planilla Preadjudicación OTIC'!J169)</f>
        <v>PF1185</v>
      </c>
      <c r="K169" s="4" t="str">
        <f>+('3 Planilla Preadjudicación OTIC'!K169)</f>
        <v>DESARROLLO DEL TRABAJO COLABORATIVO</v>
      </c>
      <c r="L169" s="4" t="str">
        <f>+('3 Planilla Preadjudicación OTIC'!L169)</f>
        <v>PF0918</v>
      </c>
      <c r="M169" s="2">
        <f>+('3 Planilla Preadjudicación OTIC'!M169)</f>
        <v>13</v>
      </c>
      <c r="N169" s="4" t="str">
        <f>+('3 Planilla Preadjudicación OTIC'!N169)</f>
        <v>METROPOLITANA</v>
      </c>
      <c r="O169" s="4" t="str">
        <f>+('3 Planilla Preadjudicación OTIC'!O169)</f>
        <v>PEÑAFLOR</v>
      </c>
      <c r="P169" s="4" t="str">
        <f>+('3 Planilla Preadjudicación OTIC'!P169)</f>
        <v>TRABAJADORES ACTIVOS O EN PROCESO DE RECONVERSIÓN LABORAL</v>
      </c>
      <c r="Q169" s="4" t="str">
        <f>+('3 Planilla Preadjudicación OTIC'!Q169)</f>
        <v>PRESENCIAL</v>
      </c>
      <c r="R169" s="4" t="str">
        <f>+('3 Planilla Preadjudicación OTIC'!R169)</f>
        <v>DEPENDIENTE</v>
      </c>
      <c r="S169" s="4">
        <f>+('3 Planilla Preadjudicación OTIC'!S169)</f>
        <v>27</v>
      </c>
      <c r="T169" s="2">
        <f>+('3 Planilla Preadjudicación OTIC'!T169)</f>
        <v>20</v>
      </c>
      <c r="U169" s="2">
        <f>+('3 Planilla Preadjudicación OTIC'!U169)</f>
        <v>72</v>
      </c>
      <c r="V169" s="2">
        <f>+('3 Planilla Preadjudicación OTIC'!V169)</f>
        <v>8</v>
      </c>
      <c r="W169" s="2">
        <f>+('3 Planilla Preadjudicación OTIC'!W169)</f>
        <v>80</v>
      </c>
      <c r="X169" s="2">
        <f>+('3 Planilla Preadjudicación OTIC'!X169)</f>
        <v>3</v>
      </c>
      <c r="Y169" s="2" t="str">
        <f>+('3 Planilla Preadjudicación OTIC'!Y169)</f>
        <v>SI</v>
      </c>
      <c r="Z169" s="2" t="str">
        <f>+('3 Planilla Preadjudicación OTIC'!Z169)</f>
        <v>NO</v>
      </c>
      <c r="AA169" s="2" t="str">
        <f>+('3 Planilla Preadjudicación OTIC'!AA169)</f>
        <v>NO</v>
      </c>
      <c r="AB169" s="4" t="str">
        <f>+('3 Planilla Preadjudicación OTIC'!AB169)</f>
        <v>SE AJUSTA A PLAN FORMATIVO</v>
      </c>
      <c r="AC169" s="4" t="str">
        <f>+('3 Planilla Preadjudicación OTIC'!AC169)</f>
        <v>HOMBRES Y MUJERES MAYORES DE 18 AÑOS, DE AMBOS SEXOS QUE TRABAJAN EN UNA RESIDENCIA DE CUIDADO TERAPÉUTICO DE NIÑOS, NIÑAS Y ADOLESCENTES. CON EDUCACIÓN MEDIA COMPLETA, Y QUE RESIDAN EN LA COMUNA DE PEÑAFLOR Y SUS ALREDEDORES.</v>
      </c>
      <c r="AD169" s="2" t="str">
        <f>+('3 Planilla Preadjudicación OTIC'!AD169)</f>
        <v>NO</v>
      </c>
      <c r="AE169" s="4">
        <f>+('3 Planilla Preadjudicación OTIC'!AE169)</f>
        <v>0</v>
      </c>
      <c r="AF169" s="2" t="str">
        <f>+('3 Planilla Preadjudicación OTIC'!AF169)</f>
        <v>CERRADA</v>
      </c>
      <c r="AG169" s="2">
        <f>+('3 Planilla Preadjudicación OTIC'!AG169)</f>
        <v>27</v>
      </c>
      <c r="AH169" s="2">
        <f>+('3 Planilla Preadjudicación OTIC'!AH169)</f>
        <v>1</v>
      </c>
      <c r="AI169" s="135" t="str">
        <f>+('3 Planilla Preadjudicación OTIC'!AI169)</f>
        <v>76056645-4</v>
      </c>
      <c r="AJ169" s="4" t="str">
        <f>+('3 Planilla Preadjudicación OTIC'!AJ169)</f>
        <v>ISOLUTION CAPACITACION EN GESTION LILITADA</v>
      </c>
      <c r="AK169" s="2">
        <f>+('3 Planilla Preadjudicación OTIC'!AK169)</f>
        <v>80</v>
      </c>
      <c r="AL169" s="2">
        <f>+('3 Planilla Preadjudicación OTIC'!AL169)</f>
        <v>27</v>
      </c>
      <c r="AM169" s="12">
        <f>+('3 Planilla Preadjudicación OTIC'!AM169)</f>
        <v>4130</v>
      </c>
      <c r="AN169" s="12">
        <f>+('3 Planilla Preadjudicación OTIC'!AN169)</f>
        <v>0</v>
      </c>
      <c r="AO169" s="12">
        <f>+('3 Planilla Preadjudicación OTIC'!AO169)</f>
        <v>0</v>
      </c>
      <c r="AP169" s="12">
        <f>+('3 Planilla Preadjudicación OTIC'!AP169)</f>
        <v>6608000</v>
      </c>
      <c r="AQ169" s="12">
        <f>+('3 Planilla Preadjudicación OTIC'!AQ169)</f>
        <v>2160000</v>
      </c>
      <c r="AR169" s="12">
        <f>+('3 Planilla Preadjudicación OTIC'!AR169)</f>
        <v>0</v>
      </c>
      <c r="AS169" s="12">
        <f>+('3 Planilla Preadjudicación OTIC'!AS169)</f>
        <v>0</v>
      </c>
      <c r="AT169" s="12">
        <f>+('3 Planilla Preadjudicación OTIC'!AT169)</f>
        <v>0</v>
      </c>
      <c r="AU169" s="12">
        <f>+('3 Planilla Preadjudicación OTIC'!AU169)</f>
        <v>8768000</v>
      </c>
      <c r="AV169" s="2" t="str">
        <f>+('3 Planilla Preadjudicación OTIC'!AV169)</f>
        <v>SI</v>
      </c>
      <c r="AW169" s="4">
        <f>+('3 Planilla Preadjudicación OTIC'!AW169)</f>
        <v>0</v>
      </c>
      <c r="AX169" s="2">
        <f>+('3 Planilla Preadjudicación OTIC'!AX169)</f>
        <v>7</v>
      </c>
      <c r="AY169" s="2">
        <f>+('3 Planilla Preadjudicación OTIC'!AY169)</f>
        <v>7</v>
      </c>
      <c r="AZ169" s="2">
        <f>+('3 Planilla Preadjudicación OTIC'!AZ169)</f>
        <v>0</v>
      </c>
      <c r="BA169" s="2">
        <f>+('3 Planilla Preadjudicación OTIC'!BA169)</f>
        <v>0</v>
      </c>
      <c r="BB169" s="2">
        <f>+('3 Planilla Preadjudicación OTIC'!BB169)</f>
        <v>0</v>
      </c>
      <c r="BC169" s="2">
        <f>+('3 Planilla Preadjudicación OTIC'!BC169)</f>
        <v>0</v>
      </c>
      <c r="BD169" s="2">
        <f>+('3 Planilla Preadjudicación OTIC'!BD169)</f>
        <v>0</v>
      </c>
      <c r="BE169" s="2">
        <f>+('3 Planilla Preadjudicación OTIC'!BE169)</f>
        <v>0</v>
      </c>
      <c r="BF169" s="2">
        <f>+('3 Planilla Preadjudicación OTIC'!BF169)</f>
        <v>0</v>
      </c>
      <c r="BG169" s="2">
        <f>+('3 Planilla Preadjudicación OTIC'!BG169)</f>
        <v>7</v>
      </c>
      <c r="BH169" s="2">
        <f>+('3 Planilla Preadjudicación OTIC'!BH169)</f>
        <v>7</v>
      </c>
      <c r="BI169" s="2">
        <f>+('3 Planilla Preadjudicación OTIC'!BI169)</f>
        <v>7</v>
      </c>
      <c r="BJ169" s="2">
        <f>+('3 Planilla Preadjudicación OTIC'!BJ169)</f>
        <v>7</v>
      </c>
      <c r="BK169" s="2">
        <f>+('3 Planilla Preadjudicación OTIC'!BK169)</f>
        <v>7</v>
      </c>
      <c r="BL169" s="2">
        <f>+('3 Planilla Preadjudicación OTIC'!BL169)</f>
        <v>7</v>
      </c>
      <c r="BM169" s="104">
        <f>ROUND(('3 Planilla Preadjudicación OTIC'!BM169),1)</f>
        <v>7</v>
      </c>
      <c r="BN169" s="4" t="str">
        <f>+('3 Planilla Preadjudicación OTIC'!BN169)</f>
        <v>SI</v>
      </c>
      <c r="BO169" s="4" t="str">
        <f>+('3 Planilla Preadjudicación OTIC'!BO169)</f>
        <v>GUILLERMO</v>
      </c>
      <c r="BP169" s="4" t="str">
        <f>+('3 Planilla Preadjudicación OTIC'!BP169)</f>
        <v>ggonzalez@isolution.cl</v>
      </c>
      <c r="BQ169" s="4">
        <f>+('3 Planilla Preadjudicación OTIC'!BQ169)</f>
        <v>995163347</v>
      </c>
      <c r="BR169" s="4" t="str">
        <f>+('3 Planilla Preadjudicación OTIC'!BR169)</f>
        <v>ANGUITA #159, Peñaflor</v>
      </c>
      <c r="BS169" s="4" t="str">
        <f>+('3 Planilla Preadjudicación OTIC'!BS169)</f>
        <v>Desarrollar competencias básicas para brindar acompañamiento afectivo, educativo y social a niños, niñas y adolescentes en contextos de vulneración de derechos.</v>
      </c>
      <c r="BT169" s="4" t="str">
        <f>+('3 Planilla Preadjudicación OTIC'!BT169)</f>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v>
      </c>
      <c r="BU169" s="85">
        <f>IF(VLOOKUP(A169,'BD OFICIAL'!$A$1:$AL$2098,7,0)=D169,0,1)</f>
        <v>0</v>
      </c>
      <c r="BV169" s="85">
        <f>IF(VLOOKUP(A169,'BD OFICIAL'!$A$1:$AL$2098,11,0)=J169,0,1)</f>
        <v>0</v>
      </c>
      <c r="BW169" s="85">
        <f>IF(VLOOKUP(A169,'BD OFICIAL'!$A$1:$AL$2098,13,0)=L169,0,1)</f>
        <v>0</v>
      </c>
      <c r="BX169" s="2">
        <f>IF(VLOOKUP(A169,'BD OFICIAL'!$A$1:$AL$2098,16,0)=O169,0,1)</f>
        <v>0</v>
      </c>
      <c r="BY169" s="2">
        <f>IF(VLOOKUP(A169,'BD OFICIAL'!$A$1:$AL$2098,17,0)=P169,0,1)</f>
        <v>0</v>
      </c>
      <c r="BZ169" s="2">
        <f>IF(VLOOKUP(A169,'BD OFICIAL'!$A$1:$AL$2098,19,0)=R169,0,1)</f>
        <v>0</v>
      </c>
      <c r="CA169" s="2">
        <f>IF(VLOOKUP(A169,'BD OFICIAL'!$A$1:$AL$2098,21,0)=T169,0,1)</f>
        <v>0</v>
      </c>
      <c r="CB169" s="2">
        <f>IF(VLOOKUP(A169,'BD OFICIAL'!$A$1:$AL$2098,24,0)=AK169,0,1)</f>
        <v>0</v>
      </c>
      <c r="CC169" s="2">
        <f>IF(VLOOKUP(A169,'BD OFICIAL'!$A$1:$AL$2098,25,0)=X169,0,1)</f>
        <v>0</v>
      </c>
      <c r="CD169" s="2">
        <f>IF(VLOOKUP(A169,'BD OFICIAL'!$A$1:$AL$2098,26,0)=Y169,0,1)</f>
        <v>0</v>
      </c>
      <c r="CE169" s="2">
        <f>IF(VLOOKUP(A169,'BD OFICIAL'!$A$1:$AL$2098,27,0)=Z169,0,1)</f>
        <v>0</v>
      </c>
      <c r="CF169" s="2">
        <f>IF(VLOOKUP(A169,'BD OFICIAL'!$A$1:$AL$2098,28,0)=AA169,0,1)</f>
        <v>0</v>
      </c>
      <c r="CG169" s="2">
        <f>IF(VLOOKUP(A169,'BD OFICIAL'!$A$1:$AL$2098,33,0)=AF169,0,1)</f>
        <v>0</v>
      </c>
      <c r="CH169" s="2">
        <f>IF(VLOOKUP(A169,'BD OFICIAL'!$A$1:$AL$2098,35,0)=AH169,0,1)</f>
        <v>0</v>
      </c>
      <c r="CI169" s="85">
        <f>IF(VLOOKUP(A169,'BD OFICIAL'!$A$1:$AL$2098,34,0)=AL169,0,1)</f>
        <v>0</v>
      </c>
      <c r="CJ169" s="12">
        <f>VLOOKUP(A169,'BD OFICIAL'!$A$1:$AM$2098,36,0)*AM169-AP169</f>
        <v>0</v>
      </c>
      <c r="CK169" s="85" t="str">
        <f t="shared" si="88"/>
        <v>SSH</v>
      </c>
      <c r="CL169" s="85" t="str">
        <f t="shared" si="89"/>
        <v>SI</v>
      </c>
      <c r="CM169" s="85" t="str">
        <f t="shared" si="69"/>
        <v>NO</v>
      </c>
      <c r="CN169" s="31">
        <f t="shared" si="70"/>
        <v>0</v>
      </c>
      <c r="CO169" s="31">
        <f t="shared" si="90"/>
        <v>0</v>
      </c>
      <c r="CP169" s="31">
        <f t="shared" si="71"/>
        <v>0</v>
      </c>
      <c r="CQ169" s="31">
        <f>IF(Y169="NO",0,IF(Y169="SI",IF(VLOOKUP(A169,'BD OFICIAL'!$A:$AO,40,0)=AQ169,0,1)))</f>
        <v>0</v>
      </c>
      <c r="CR169" s="31">
        <f>IF(Z169="NO",0,IF(Z169="SI",IF(VLOOKUP(B169,'BD OFICIAL'!$A:$AO,41,0)=AS169,0,1)))</f>
        <v>0</v>
      </c>
      <c r="CS169" s="31">
        <f t="shared" si="91"/>
        <v>0</v>
      </c>
      <c r="CT169" s="31">
        <f t="shared" si="92"/>
        <v>0</v>
      </c>
      <c r="CU169" s="31">
        <f>IF(VLOOKUP(A169,'BD OFICIAL'!$A$1:$AL$1056,31,0)="SI",IF(AT169&gt;0,0,1),IF(AT169=0,0,1))</f>
        <v>0</v>
      </c>
      <c r="CV169" s="31">
        <f t="shared" si="93"/>
        <v>0</v>
      </c>
      <c r="CW169" s="31">
        <f t="shared" si="72"/>
        <v>0</v>
      </c>
      <c r="CX169" s="85" t="str">
        <f t="shared" si="73"/>
        <v>SI</v>
      </c>
      <c r="CY169" s="31">
        <f t="shared" si="74"/>
        <v>0</v>
      </c>
      <c r="CZ169" s="85" t="str">
        <f>IF(ISERROR(VLOOKUP(AI169,EXPERIENCIA!$A$1:$C$2100,1,0)),"NO","SI")</f>
        <v>SI</v>
      </c>
      <c r="DA169" s="85">
        <f>IF(CX169="no","NO APLICA",IF(AX169=0,"ERROR NOTA",IF(AND(AX169&gt;1,CZ169="NO"),"ERROR NOTA",IF(AND(CZ169="NO",AX169=1),0,IF(VLOOKUP(AI169,EXPERIENCIA!$A$1:$C$2100,3,0)=AX169,0,"ERROR NOTA")))))</f>
        <v>0</v>
      </c>
      <c r="DB169" s="85" t="str">
        <f>IF(ISERROR(VLOOKUP(AI169,COMPORTAMIENTO!$A$1:$C$2100,1,0)),"NO","SI")</f>
        <v>SI</v>
      </c>
      <c r="DC169" s="85">
        <f>IF(CX169="NO","NO APLICA",IF(AY169=0,"ERROR NOTA",IF(AND(DB169="NO",AY169=7),0,IF(VLOOKUP(AI169,COMPORTAMIENTO!$A$2:$H$2100,8,0)=AY169,0,"ERROR NOTA"))))</f>
        <v>0</v>
      </c>
      <c r="DD169" s="104">
        <f t="shared" si="75"/>
        <v>0.70000000000000007</v>
      </c>
      <c r="DE169" s="104">
        <f t="shared" si="76"/>
        <v>0.70000000000000007</v>
      </c>
      <c r="DF169" s="85" t="str">
        <f t="shared" si="94"/>
        <v>SI</v>
      </c>
      <c r="DG169" s="85">
        <f t="shared" si="77"/>
        <v>0</v>
      </c>
      <c r="DH169" s="85">
        <f t="shared" si="78"/>
        <v>0</v>
      </c>
      <c r="DI169" s="85">
        <f t="shared" si="79"/>
        <v>0</v>
      </c>
      <c r="DJ169" s="12">
        <f t="shared" si="80"/>
        <v>7.0000000000000009</v>
      </c>
      <c r="DK169" s="7">
        <f t="shared" si="81"/>
        <v>7.0000000000000009</v>
      </c>
      <c r="DL169" s="12">
        <f t="shared" si="95"/>
        <v>4130</v>
      </c>
      <c r="DM169" s="12">
        <f>VLOOKUP(A169,'5 TD'!$A:$B,2,0)</f>
        <v>4130</v>
      </c>
      <c r="DN169" s="7">
        <f t="shared" si="96"/>
        <v>7</v>
      </c>
      <c r="DO169" s="85" t="str">
        <f t="shared" si="82"/>
        <v>APROBADO</v>
      </c>
      <c r="DP169" s="85" t="str">
        <f t="shared" si="83"/>
        <v>APROBADO</v>
      </c>
      <c r="DQ169" s="7">
        <f t="shared" si="84"/>
        <v>7</v>
      </c>
      <c r="DR169" s="85" t="str">
        <f t="shared" si="97"/>
        <v>APROBADO</v>
      </c>
      <c r="DS169" s="2" t="str">
        <f>+('3 Planilla Preadjudicación OTIC'!BN169)</f>
        <v>SI</v>
      </c>
      <c r="DT169" s="2">
        <f>IF(DR169="APROBADO",VLOOKUP(A169,'5 TD'!$D$3:$E$270,2,0),"NO APLICA")</f>
        <v>7</v>
      </c>
      <c r="DU169" s="2" t="str">
        <f t="shared" si="98"/>
        <v>SI</v>
      </c>
      <c r="DV169" s="2">
        <f>IF(DU169="SI",VLOOKUP(A169,'5 TD'!$G$3:$H$270,2,0),"NO APLICA ")</f>
        <v>7.0000000000000009</v>
      </c>
      <c r="DW169" s="2" t="str">
        <f t="shared" si="99"/>
        <v>SI</v>
      </c>
      <c r="DX169" s="2">
        <f>IF(DW169="SI",VLOOKUP(A169,'5 TD'!$J$4:$K$472,2,0),"NO APLICA")</f>
        <v>7</v>
      </c>
      <c r="DY169" s="2" t="str">
        <f t="shared" si="100"/>
        <v>SI</v>
      </c>
      <c r="DZ169" s="7">
        <f>IF(DY169="SI",VLOOKUP(A169,'5 TD'!$M$4:$N$350,2,0),"NO APLICA")</f>
        <v>7</v>
      </c>
      <c r="EA169" s="2" t="str">
        <f t="shared" si="101"/>
        <v>SI</v>
      </c>
      <c r="EB169" s="12">
        <f t="shared" si="102"/>
        <v>4130</v>
      </c>
      <c r="EC169" s="12">
        <f>IF(EA169="SI",VLOOKUP(A169,'5 TD'!$V$4:$W$479,2,0),"NO APLICA")</f>
        <v>4130</v>
      </c>
      <c r="ED169" s="2" t="str">
        <f t="shared" si="85"/>
        <v>SI</v>
      </c>
      <c r="EE169" s="79">
        <f>IF(ED169="SI",VLOOKUP(AI169,COMPORTAMIENTO!$A$1:$H$2100,7,0),"NO APLICA")</f>
        <v>0.16245487364620939</v>
      </c>
      <c r="EF169" s="12">
        <f>IF(ED169="SI",VLOOKUP(A169,'5 TD'!$P$2:$Q$479,2,0),"NO APLICA")</f>
        <v>0.16245487364620939</v>
      </c>
      <c r="EG169" s="2" t="str">
        <f t="shared" si="86"/>
        <v>SI</v>
      </c>
      <c r="EH169" s="2">
        <f>IF(CZ169="no",0,VLOOKUP(AI169,EXPERIENCIA!$A$1:$C$2100,2,0))</f>
        <v>122</v>
      </c>
      <c r="EI169" s="2">
        <f>IF(CZ169="si",VLOOKUP(A169,'5 TD'!$S$3:$T$2103,2,0),0)</f>
        <v>122</v>
      </c>
      <c r="EJ169" s="2" t="str">
        <f t="shared" si="87"/>
        <v>SI</v>
      </c>
      <c r="EK169" s="2">
        <f>+('3 Planilla Preadjudicación OTIC'!BU169)</f>
        <v>0</v>
      </c>
      <c r="EL169" s="4"/>
      <c r="EM169" s="3"/>
      <c r="EN169" s="3"/>
      <c r="EO169" s="86" t="s">
        <v>64</v>
      </c>
      <c r="EQ169" s="86"/>
    </row>
    <row r="170" spans="1:147" ht="15" customHeight="1" x14ac:dyDescent="0.3">
      <c r="A170" s="2">
        <f>+('3 Planilla Preadjudicación OTIC'!A170)</f>
        <v>14292</v>
      </c>
      <c r="B170" s="2" t="str">
        <f>+('3 Planilla Preadjudicación OTIC'!B170)</f>
        <v>65181652-1</v>
      </c>
      <c r="C170" s="4">
        <f>+('3 Planilla Preadjudicación OTIC'!E170)</f>
        <v>2025</v>
      </c>
      <c r="D170" s="4" t="str">
        <f>+('3 Planilla Preadjudicación OTIC'!F170)</f>
        <v>MANDATO</v>
      </c>
      <c r="E170" s="4" t="str">
        <f>+('3 Planilla Preadjudicación OTIC'!G170)</f>
        <v>65073010-0</v>
      </c>
      <c r="F170" s="4" t="str">
        <f>+('3 Planilla Preadjudicación OTIC'!H170)</f>
        <v>CORPORACIÓN DE EDUCACIÓN Y SALUD PARA EL SÍNDROME DE DOWN, EDUDOWN</v>
      </c>
      <c r="G170" s="4"/>
      <c r="H170" s="4"/>
      <c r="I170" s="4" t="str">
        <f>+('3 Planilla Preadjudicación OTIC'!I170)</f>
        <v>PAUSAS ACTIVAS, RECREACIÓN Y ENTRETENIMIENTO</v>
      </c>
      <c r="J170" s="4" t="str">
        <f>+('3 Planilla Preadjudicación OTIC'!J170)</f>
        <v>SIN PLAN FORMATIVO</v>
      </c>
      <c r="K170" s="4" t="str">
        <f>+('3 Planilla Preadjudicación OTIC'!K170)</f>
        <v>TÉCNICAS PARA LA RESOLUCIÓN DE PROBLEMAS</v>
      </c>
      <c r="L170" s="4" t="str">
        <f>+('3 Planilla Preadjudicación OTIC'!L170)</f>
        <v>PF0922</v>
      </c>
      <c r="M170" s="2">
        <f>+('3 Planilla Preadjudicación OTIC'!M170)</f>
        <v>13</v>
      </c>
      <c r="N170" s="4" t="str">
        <f>+('3 Planilla Preadjudicación OTIC'!N170)</f>
        <v>METROPOLITANA</v>
      </c>
      <c r="O170" s="4" t="str">
        <f>+('3 Planilla Preadjudicación OTIC'!O170)</f>
        <v>SAN BERNARDO</v>
      </c>
      <c r="P170" s="4" t="str">
        <f>+('3 Planilla Preadjudicación OTIC'!P170)</f>
        <v>PERSONAS DE 18 AÑOS O MÁS, EN SITUACIÓN DE DISCAPACIDAD.</v>
      </c>
      <c r="Q170" s="4" t="str">
        <f>+('3 Planilla Preadjudicación OTIC'!Q170)</f>
        <v>PRESENCIAL</v>
      </c>
      <c r="R170" s="4" t="str">
        <f>+('3 Planilla Preadjudicación OTIC'!R170)</f>
        <v>DEPENDIENTE</v>
      </c>
      <c r="S170" s="4">
        <f>+('3 Planilla Preadjudicación OTIC'!S170)</f>
        <v>47</v>
      </c>
      <c r="T170" s="2">
        <f>+('3 Planilla Preadjudicación OTIC'!T170)</f>
        <v>20</v>
      </c>
      <c r="U170" s="2">
        <f>+('3 Planilla Preadjudicación OTIC'!U170)</f>
        <v>0</v>
      </c>
      <c r="V170" s="2">
        <f>+('3 Planilla Preadjudicación OTIC'!V170)</f>
        <v>8</v>
      </c>
      <c r="W170" s="2">
        <f>+('3 Planilla Preadjudicación OTIC'!W170)</f>
        <v>188</v>
      </c>
      <c r="X170" s="2">
        <f>+('3 Planilla Preadjudicación OTIC'!X170)</f>
        <v>4</v>
      </c>
      <c r="Y170" s="2" t="str">
        <f>+('3 Planilla Preadjudicación OTIC'!Y170)</f>
        <v>SI</v>
      </c>
      <c r="Z170" s="2" t="str">
        <f>+('3 Planilla Preadjudicación OTIC'!Z170)</f>
        <v>NO</v>
      </c>
      <c r="AA170" s="2" t="str">
        <f>+('3 Planilla Preadjudicación OTIC'!AA170)</f>
        <v>NO</v>
      </c>
      <c r="AB170" s="4" t="str">
        <f>+('3 Planilla Preadjudicación OTIC'!AB170)</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170" s="4" t="str">
        <f>+('3 Planilla Preadjudicación OTIC'!AC170)</f>
        <v>PERSONAS EN SITUACIÓN DE DISCAPACIDAD, DE 18 AÑOS O MÁS, QUE SE ATIENDEN EN EDUDOWN, HOMBRES Y MUJERES, QUE TIENEN O NO EXPERIENCIA LABORAL, RESIDENTES DE LA REGIÓN METROPOLITANA Y QUE BUSCAN CON LA CAPACITACIÓN INSERTARSE AL MUNDO LABORAL.</v>
      </c>
      <c r="AD170" s="2" t="str">
        <f>+('3 Planilla Preadjudicación OTIC'!AD170)</f>
        <v>NO</v>
      </c>
      <c r="AE170" s="4">
        <f>+('3 Planilla Preadjudicación OTIC'!AE170)</f>
        <v>0</v>
      </c>
      <c r="AF170" s="2" t="str">
        <f>+('3 Planilla Preadjudicación OTIC'!AF170)</f>
        <v>CERRADA</v>
      </c>
      <c r="AG170" s="2">
        <f>+('3 Planilla Preadjudicación OTIC'!AG170)</f>
        <v>47</v>
      </c>
      <c r="AH170" s="2">
        <f>+('3 Planilla Preadjudicación OTIC'!AH170)</f>
        <v>2</v>
      </c>
      <c r="AI170" s="135" t="str">
        <f>+('3 Planilla Preadjudicación OTIC'!AI170)</f>
        <v>76056645-4</v>
      </c>
      <c r="AJ170" s="4" t="str">
        <f>+('3 Planilla Preadjudicación OTIC'!AJ170)</f>
        <v>ISOLUTION CAPACITACION EN GESTION LILITADA</v>
      </c>
      <c r="AK170" s="2">
        <f>+('3 Planilla Preadjudicación OTIC'!AK170)</f>
        <v>188</v>
      </c>
      <c r="AL170" s="2">
        <f>+('3 Planilla Preadjudicación OTIC'!AL170)</f>
        <v>47</v>
      </c>
      <c r="AM170" s="12">
        <f>+('3 Planilla Preadjudicación OTIC'!AM170)</f>
        <v>5075</v>
      </c>
      <c r="AN170" s="12">
        <f>+('3 Planilla Preadjudicación OTIC'!AN170)</f>
        <v>0</v>
      </c>
      <c r="AO170" s="12">
        <f>+('3 Planilla Preadjudicación OTIC'!AO170)</f>
        <v>0</v>
      </c>
      <c r="AP170" s="12">
        <f>+('3 Planilla Preadjudicación OTIC'!AP170)</f>
        <v>19082000</v>
      </c>
      <c r="AQ170" s="12">
        <f>+('3 Planilla Preadjudicación OTIC'!AQ170)</f>
        <v>3760000</v>
      </c>
      <c r="AR170" s="12">
        <f>+('3 Planilla Preadjudicación OTIC'!AR170)</f>
        <v>0</v>
      </c>
      <c r="AS170" s="12">
        <f>+('3 Planilla Preadjudicación OTIC'!AS170)</f>
        <v>0</v>
      </c>
      <c r="AT170" s="12">
        <f>+('3 Planilla Preadjudicación OTIC'!AT170)</f>
        <v>0</v>
      </c>
      <c r="AU170" s="12">
        <f>+('3 Planilla Preadjudicación OTIC'!AU170)</f>
        <v>22842000</v>
      </c>
      <c r="AV170" s="2" t="str">
        <f>+('3 Planilla Preadjudicación OTIC'!AV170)</f>
        <v>SI</v>
      </c>
      <c r="AW170" s="4">
        <f>+('3 Planilla Preadjudicación OTIC'!AW170)</f>
        <v>0</v>
      </c>
      <c r="AX170" s="2">
        <f>+('3 Planilla Preadjudicación OTIC'!AX170)</f>
        <v>7</v>
      </c>
      <c r="AY170" s="2">
        <f>+('3 Planilla Preadjudicación OTIC'!AY170)</f>
        <v>7</v>
      </c>
      <c r="AZ170" s="2">
        <f>+('3 Planilla Preadjudicación OTIC'!AZ170)</f>
        <v>7</v>
      </c>
      <c r="BA170" s="2">
        <f>+('3 Planilla Preadjudicación OTIC'!BA170)</f>
        <v>7</v>
      </c>
      <c r="BB170" s="2">
        <f>+('3 Planilla Preadjudicación OTIC'!BB170)</f>
        <v>7</v>
      </c>
      <c r="BC170" s="2">
        <f>+('3 Planilla Preadjudicación OTIC'!BC170)</f>
        <v>7</v>
      </c>
      <c r="BD170" s="2">
        <f>+('3 Planilla Preadjudicación OTIC'!BD170)</f>
        <v>7</v>
      </c>
      <c r="BE170" s="2">
        <f>+('3 Planilla Preadjudicación OTIC'!BE170)</f>
        <v>7</v>
      </c>
      <c r="BF170" s="2">
        <f>+('3 Planilla Preadjudicación OTIC'!BF170)</f>
        <v>7</v>
      </c>
      <c r="BG170" s="2">
        <f>+('3 Planilla Preadjudicación OTIC'!BG170)</f>
        <v>7</v>
      </c>
      <c r="BH170" s="2">
        <f>+('3 Planilla Preadjudicación OTIC'!BH170)</f>
        <v>7</v>
      </c>
      <c r="BI170" s="2">
        <f>+('3 Planilla Preadjudicación OTIC'!BI170)</f>
        <v>7</v>
      </c>
      <c r="BJ170" s="2">
        <f>+('3 Planilla Preadjudicación OTIC'!BJ170)</f>
        <v>7</v>
      </c>
      <c r="BK170" s="2">
        <f>+('3 Planilla Preadjudicación OTIC'!BK170)</f>
        <v>7</v>
      </c>
      <c r="BL170" s="2">
        <f>+('3 Planilla Preadjudicación OTIC'!BL170)</f>
        <v>7</v>
      </c>
      <c r="BM170" s="104">
        <f>ROUND(('3 Planilla Preadjudicación OTIC'!BM170),1)</f>
        <v>7</v>
      </c>
      <c r="BN170" s="4" t="str">
        <f>+('3 Planilla Preadjudicación OTIC'!BN170)</f>
        <v>SI</v>
      </c>
      <c r="BO170" s="4" t="str">
        <f>+('3 Planilla Preadjudicación OTIC'!BO170)</f>
        <v>GUILLERMO</v>
      </c>
      <c r="BP170" s="4" t="str">
        <f>+('3 Planilla Preadjudicación OTIC'!BP170)</f>
        <v>ggonzalez@isolution.cl</v>
      </c>
      <c r="BQ170" s="4">
        <f>+('3 Planilla Preadjudicación OTIC'!BQ170)</f>
        <v>995163347</v>
      </c>
      <c r="BR170" s="4" t="str">
        <f>+('3 Planilla Preadjudicación OTIC'!BR170)</f>
        <v>Jose Aldea #109, San Bernardo</v>
      </c>
      <c r="BS170" s="4" t="str">
        <f>+('3 Planilla Preadjudicación OTIC'!BS170)</f>
        <v>Capacitar en la implementación de actividades recreativas y pausas activas que promuevan el bienestar físico, mental y social en distintos entornos.</v>
      </c>
      <c r="BT170" s="4" t="str">
        <f>+('3 Planilla Preadjudicación OTIC'!BT170)</f>
        <v>El curso entrega herramientas para diseñar y facilitar dinámicas grupales, ejercicios de activación, juegos y espacios de esparcimiento. Está dirigido a personas que trabajan en contextos educativos, comunitarios o laborales, y que buscan fomentar hábitos saludables y ambientes positivos.</v>
      </c>
      <c r="BU170" s="85">
        <f>IF(VLOOKUP(A170,'BD OFICIAL'!$A$1:$AL$2098,7,0)=D170,0,1)</f>
        <v>0</v>
      </c>
      <c r="BV170" s="85">
        <f>IF(VLOOKUP(A170,'BD OFICIAL'!$A$1:$AL$2098,11,0)=J170,0,1)</f>
        <v>0</v>
      </c>
      <c r="BW170" s="85">
        <f>IF(VLOOKUP(A170,'BD OFICIAL'!$A$1:$AL$2098,13,0)=L170,0,1)</f>
        <v>0</v>
      </c>
      <c r="BX170" s="2">
        <f>IF(VLOOKUP(A170,'BD OFICIAL'!$A$1:$AL$2098,16,0)=O170,0,1)</f>
        <v>0</v>
      </c>
      <c r="BY170" s="2">
        <f>IF(VLOOKUP(A170,'BD OFICIAL'!$A$1:$AL$2098,17,0)=P170,0,1)</f>
        <v>0</v>
      </c>
      <c r="BZ170" s="2">
        <f>IF(VLOOKUP(A170,'BD OFICIAL'!$A$1:$AL$2098,19,0)=R170,0,1)</f>
        <v>0</v>
      </c>
      <c r="CA170" s="2">
        <f>IF(VLOOKUP(A170,'BD OFICIAL'!$A$1:$AL$2098,21,0)=T170,0,1)</f>
        <v>0</v>
      </c>
      <c r="CB170" s="2">
        <f>IF(VLOOKUP(A170,'BD OFICIAL'!$A$1:$AL$2098,24,0)=AK170,0,1)</f>
        <v>0</v>
      </c>
      <c r="CC170" s="2">
        <f>IF(VLOOKUP(A170,'BD OFICIAL'!$A$1:$AL$2098,25,0)=X170,0,1)</f>
        <v>0</v>
      </c>
      <c r="CD170" s="2">
        <f>IF(VLOOKUP(A170,'BD OFICIAL'!$A$1:$AL$2098,26,0)=Y170,0,1)</f>
        <v>0</v>
      </c>
      <c r="CE170" s="2">
        <f>IF(VLOOKUP(A170,'BD OFICIAL'!$A$1:$AL$2098,27,0)=Z170,0,1)</f>
        <v>0</v>
      </c>
      <c r="CF170" s="2">
        <f>IF(VLOOKUP(A170,'BD OFICIAL'!$A$1:$AL$2098,28,0)=AA170,0,1)</f>
        <v>0</v>
      </c>
      <c r="CG170" s="2">
        <f>IF(VLOOKUP(A170,'BD OFICIAL'!$A$1:$AL$2098,33,0)=AF170,0,1)</f>
        <v>0</v>
      </c>
      <c r="CH170" s="2">
        <f>IF(VLOOKUP(A170,'BD OFICIAL'!$A$1:$AL$2098,35,0)=AH170,0,1)</f>
        <v>0</v>
      </c>
      <c r="CI170" s="85">
        <f>IF(VLOOKUP(A170,'BD OFICIAL'!$A$1:$AL$2098,34,0)=AL170,0,1)</f>
        <v>0</v>
      </c>
      <c r="CJ170" s="12">
        <f>VLOOKUP(A170,'BD OFICIAL'!$A$1:$AM$2098,36,0)*AM170-AP170</f>
        <v>0</v>
      </c>
      <c r="CK170" s="85" t="str">
        <f t="shared" si="88"/>
        <v>SSH</v>
      </c>
      <c r="CL170" s="85" t="str">
        <f t="shared" si="89"/>
        <v>NO</v>
      </c>
      <c r="CM170" s="85" t="str">
        <f t="shared" si="69"/>
        <v>SI</v>
      </c>
      <c r="CN170" s="31">
        <f t="shared" si="70"/>
        <v>0</v>
      </c>
      <c r="CO170" s="31">
        <f t="shared" si="90"/>
        <v>0</v>
      </c>
      <c r="CP170" s="31">
        <f t="shared" si="71"/>
        <v>0</v>
      </c>
      <c r="CQ170" s="31">
        <f>IF(Y170="NO",0,IF(Y170="SI",IF(VLOOKUP(A170,'BD OFICIAL'!$A:$AO,40,0)=AQ170,0,1)))</f>
        <v>0</v>
      </c>
      <c r="CR170" s="31">
        <f>IF(Z170="NO",0,IF(Z170="SI",IF(VLOOKUP(B170,'BD OFICIAL'!$A:$AO,41,0)=AS170,0,1)))</f>
        <v>0</v>
      </c>
      <c r="CS170" s="31">
        <f t="shared" si="91"/>
        <v>0</v>
      </c>
      <c r="CT170" s="31">
        <f t="shared" si="92"/>
        <v>0</v>
      </c>
      <c r="CU170" s="31">
        <f>IF(VLOOKUP(A170,'BD OFICIAL'!$A$1:$AL$1056,31,0)="SI",IF(AT170&gt;0,0,1),IF(AT170=0,0,1))</f>
        <v>0</v>
      </c>
      <c r="CV170" s="31">
        <f t="shared" si="93"/>
        <v>0</v>
      </c>
      <c r="CW170" s="31">
        <f t="shared" si="72"/>
        <v>0</v>
      </c>
      <c r="CX170" s="85" t="str">
        <f t="shared" si="73"/>
        <v>SI</v>
      </c>
      <c r="CY170" s="31">
        <f t="shared" si="74"/>
        <v>0</v>
      </c>
      <c r="CZ170" s="85" t="str">
        <f>IF(ISERROR(VLOOKUP(AI170,EXPERIENCIA!$A$1:$C$2100,1,0)),"NO","SI")</f>
        <v>SI</v>
      </c>
      <c r="DA170" s="85">
        <f>IF(CX170="no","NO APLICA",IF(AX170=0,"ERROR NOTA",IF(AND(AX170&gt;1,CZ170="NO"),"ERROR NOTA",IF(AND(CZ170="NO",AX170=1),0,IF(VLOOKUP(AI170,EXPERIENCIA!$A$1:$C$2100,3,0)=AX170,0,"ERROR NOTA")))))</f>
        <v>0</v>
      </c>
      <c r="DB170" s="85" t="str">
        <f>IF(ISERROR(VLOOKUP(AI170,COMPORTAMIENTO!$A$1:$C$2100,1,0)),"NO","SI")</f>
        <v>SI</v>
      </c>
      <c r="DC170" s="85">
        <f>IF(CX170="NO","NO APLICA",IF(AY170=0,"ERROR NOTA",IF(AND(DB170="NO",AY170=7),0,IF(VLOOKUP(AI170,COMPORTAMIENTO!$A$2:$H$2100,8,0)=AY170,0,"ERROR NOTA"))))</f>
        <v>0</v>
      </c>
      <c r="DD170" s="104">
        <f t="shared" si="75"/>
        <v>0.70000000000000007</v>
      </c>
      <c r="DE170" s="104">
        <f t="shared" si="76"/>
        <v>0.70000000000000007</v>
      </c>
      <c r="DF170" s="85" t="str">
        <f t="shared" si="94"/>
        <v>NO</v>
      </c>
      <c r="DG170" s="85">
        <f t="shared" si="77"/>
        <v>7</v>
      </c>
      <c r="DH170" s="85">
        <f t="shared" si="78"/>
        <v>7</v>
      </c>
      <c r="DI170" s="85">
        <f t="shared" si="79"/>
        <v>7</v>
      </c>
      <c r="DJ170" s="12">
        <f t="shared" si="80"/>
        <v>7.0000000000000009</v>
      </c>
      <c r="DK170" s="7">
        <f t="shared" si="81"/>
        <v>7.0000000000000009</v>
      </c>
      <c r="DL170" s="12">
        <f t="shared" si="95"/>
        <v>5075</v>
      </c>
      <c r="DM170" s="12">
        <f>VLOOKUP(A170,'5 TD'!$A:$B,2,0)</f>
        <v>5075</v>
      </c>
      <c r="DN170" s="7">
        <f t="shared" si="96"/>
        <v>7</v>
      </c>
      <c r="DO170" s="85" t="str">
        <f t="shared" si="82"/>
        <v>APROBADO</v>
      </c>
      <c r="DP170" s="85" t="str">
        <f t="shared" si="83"/>
        <v>APROBADO</v>
      </c>
      <c r="DQ170" s="7">
        <f t="shared" si="84"/>
        <v>7</v>
      </c>
      <c r="DR170" s="85" t="str">
        <f t="shared" si="97"/>
        <v>APROBADO</v>
      </c>
      <c r="DS170" s="2" t="str">
        <f>+('3 Planilla Preadjudicación OTIC'!BN170)</f>
        <v>SI</v>
      </c>
      <c r="DT170" s="2">
        <f>IF(DR170="APROBADO",VLOOKUP(A170,'5 TD'!$D$3:$E$270,2,0),"NO APLICA")</f>
        <v>7</v>
      </c>
      <c r="DU170" s="2" t="str">
        <f t="shared" si="98"/>
        <v>SI</v>
      </c>
      <c r="DV170" s="2">
        <f>IF(DU170="SI",VLOOKUP(A170,'5 TD'!$G$3:$H$270,2,0),"NO APLICA ")</f>
        <v>7.0000000000000009</v>
      </c>
      <c r="DW170" s="2" t="str">
        <f t="shared" si="99"/>
        <v>SI</v>
      </c>
      <c r="DX170" s="2">
        <f>IF(DW170="SI",VLOOKUP(A170,'5 TD'!$J$4:$K$472,2,0),"NO APLICA")</f>
        <v>7</v>
      </c>
      <c r="DY170" s="2" t="str">
        <f t="shared" si="100"/>
        <v>SI</v>
      </c>
      <c r="DZ170" s="7">
        <f>IF(DY170="SI",VLOOKUP(A170,'5 TD'!$M$4:$N$350,2,0),"NO APLICA")</f>
        <v>7</v>
      </c>
      <c r="EA170" s="2" t="str">
        <f t="shared" si="101"/>
        <v>SI</v>
      </c>
      <c r="EB170" s="12">
        <f t="shared" si="102"/>
        <v>5075</v>
      </c>
      <c r="EC170" s="12">
        <f>IF(EA170="SI",VLOOKUP(A170,'5 TD'!$V$4:$W$479,2,0),"NO APLICA")</f>
        <v>5075</v>
      </c>
      <c r="ED170" s="2" t="str">
        <f t="shared" si="85"/>
        <v>SI</v>
      </c>
      <c r="EE170" s="79">
        <f>IF(ED170="SI",VLOOKUP(AI170,COMPORTAMIENTO!$A$1:$H$2100,7,0),"NO APLICA")</f>
        <v>0.16245487364620939</v>
      </c>
      <c r="EF170" s="12">
        <f>IF(ED170="SI",VLOOKUP(A170,'5 TD'!$P$2:$Q$479,2,0),"NO APLICA")</f>
        <v>0.16245487364620939</v>
      </c>
      <c r="EG170" s="2" t="str">
        <f t="shared" si="86"/>
        <v>SI</v>
      </c>
      <c r="EH170" s="2">
        <f>IF(CZ170="no",0,VLOOKUP(AI170,EXPERIENCIA!$A$1:$C$2100,2,0))</f>
        <v>122</v>
      </c>
      <c r="EI170" s="2">
        <f>IF(CZ170="si",VLOOKUP(A170,'5 TD'!$S$3:$T$2103,2,0),0)</f>
        <v>122</v>
      </c>
      <c r="EJ170" s="2" t="str">
        <f t="shared" si="87"/>
        <v>SI</v>
      </c>
      <c r="EK170" s="2" t="str">
        <f>+('3 Planilla Preadjudicación OTIC'!BU170)</f>
        <v>f) Mayor número de cursos SENCE ejecutados (Evaluación Experiencia).</v>
      </c>
      <c r="EL170" s="4"/>
      <c r="EM170" s="3"/>
      <c r="EN170" s="3"/>
      <c r="EO170" s="86" t="s">
        <v>64</v>
      </c>
      <c r="EQ170" s="86"/>
    </row>
    <row r="171" spans="1:147" ht="15" customHeight="1" x14ac:dyDescent="0.3">
      <c r="A171" s="2">
        <f>+('3 Planilla Preadjudicación OTIC'!A171)</f>
        <v>14458</v>
      </c>
      <c r="B171" s="2" t="str">
        <f>+('3 Planilla Preadjudicación OTIC'!B171)</f>
        <v>65181652-1</v>
      </c>
      <c r="C171" s="4">
        <f>+('3 Planilla Preadjudicación OTIC'!E171)</f>
        <v>2025</v>
      </c>
      <c r="D171" s="4" t="str">
        <f>+('3 Planilla Preadjudicación OTIC'!F171)</f>
        <v>MANDATO</v>
      </c>
      <c r="E171" s="4" t="str">
        <f>+('3 Planilla Preadjudicación OTIC'!G171)</f>
        <v>65006242-6</v>
      </c>
      <c r="F171" s="4" t="str">
        <f>+('3 Planilla Preadjudicación OTIC'!H171)</f>
        <v>CORPORACIÓN ABRIENDO PUERTAS</v>
      </c>
      <c r="G171" s="4"/>
      <c r="H171" s="4"/>
      <c r="I171" s="4" t="str">
        <f>+('3 Planilla Preadjudicación OTIC'!I171)</f>
        <v>SERVICIOS DE MANICURE Y PEDICURE</v>
      </c>
      <c r="J171" s="4" t="str">
        <f>+('3 Planilla Preadjudicación OTIC'!J171)</f>
        <v>PF0611</v>
      </c>
      <c r="K171" s="4" t="str">
        <f>+('3 Planilla Preadjudicación OTIC'!K171)</f>
        <v/>
      </c>
      <c r="L171" s="4" t="str">
        <f>+('3 Planilla Preadjudicación OTIC'!L171)</f>
        <v/>
      </c>
      <c r="M171" s="2">
        <f>+('3 Planilla Preadjudicación OTIC'!M171)</f>
        <v>13</v>
      </c>
      <c r="N171" s="4" t="str">
        <f>+('3 Planilla Preadjudicación OTIC'!N171)</f>
        <v>METROPOLITANA</v>
      </c>
      <c r="O171" s="4" t="str">
        <f>+('3 Planilla Preadjudicación OTIC'!O171)</f>
        <v>SAN JOAQUÍN</v>
      </c>
      <c r="P171" s="4" t="str">
        <f>+('3 Planilla Preadjudicación OTIC'!P171)</f>
        <v xml:space="preserve">Personas derivadas por Gendarmeria </v>
      </c>
      <c r="Q171" s="4" t="str">
        <f>+('3 Planilla Preadjudicación OTIC'!Q171)</f>
        <v>PRESENCIAL</v>
      </c>
      <c r="R171" s="4" t="str">
        <f>+('3 Planilla Preadjudicación OTIC'!R171)</f>
        <v>INDEPENDIENTE</v>
      </c>
      <c r="S171" s="4">
        <f>+('3 Planilla Preadjudicación OTIC'!S171)</f>
        <v>28</v>
      </c>
      <c r="T171" s="2">
        <f>+('3 Planilla Preadjudicación OTIC'!T171)</f>
        <v>10</v>
      </c>
      <c r="U171" s="2">
        <f>+('3 Planilla Preadjudicación OTIC'!U171)</f>
        <v>110</v>
      </c>
      <c r="V171" s="2">
        <f>+('3 Planilla Preadjudicación OTIC'!V171)</f>
        <v>0</v>
      </c>
      <c r="W171" s="2">
        <f>+('3 Planilla Preadjudicación OTIC'!W171)</f>
        <v>110</v>
      </c>
      <c r="X171" s="2">
        <f>+('3 Planilla Preadjudicación OTIC'!X171)</f>
        <v>4</v>
      </c>
      <c r="Y171" s="2" t="str">
        <f>+('3 Planilla Preadjudicación OTIC'!Y171)</f>
        <v>SI</v>
      </c>
      <c r="Z171" s="2" t="str">
        <f>+('3 Planilla Preadjudicación OTIC'!Z171)</f>
        <v>NO</v>
      </c>
      <c r="AA171" s="2" t="str">
        <f>+('3 Planilla Preadjudicación OTIC'!AA171)</f>
        <v>NO</v>
      </c>
      <c r="AB171" s="4" t="str">
        <f>+('3 Planilla Preadjudicación OTIC'!AB171)</f>
        <v>SE AJUSTA A PLAN FORMATIVO</v>
      </c>
      <c r="AC171" s="4" t="str">
        <f>+('3 Planilla Preadjudicación OTIC'!AC171)</f>
        <v>MUJERES MAYORES DE 18 AÑOS, PRIVADAS DE LIBERTAD EN EL CENTRO PENITENCIARIO FEMENINO DE SANTIAGO, EN SITUACIÓN DE VULNERABILIDAD SOCIAL (PERTENECIENTES AL 80% MÁS VULNERABLE), CON BAJA ESCOLARIDAD Y LIMITADA EXPERIENCIA LABORAL.</v>
      </c>
      <c r="AD171" s="2" t="str">
        <f>+('3 Planilla Preadjudicación OTIC'!AD171)</f>
        <v>NO</v>
      </c>
      <c r="AE171" s="4">
        <f>+('3 Planilla Preadjudicación OTIC'!AE171)</f>
        <v>0</v>
      </c>
      <c r="AF171" s="2" t="str">
        <f>+('3 Planilla Preadjudicación OTIC'!AF171)</f>
        <v>CERRADA</v>
      </c>
      <c r="AG171" s="2">
        <f>+('3 Planilla Preadjudicación OTIC'!AG171)</f>
        <v>28</v>
      </c>
      <c r="AH171" s="2">
        <f>+('3 Planilla Preadjudicación OTIC'!AH171)</f>
        <v>2</v>
      </c>
      <c r="AI171" s="135" t="str">
        <f>+('3 Planilla Preadjudicación OTIC'!AI171)</f>
        <v>77681176-9</v>
      </c>
      <c r="AJ171" s="4" t="str">
        <f>+('3 Planilla Preadjudicación OTIC'!AJ171)</f>
        <v>CENTRO DE CAPACITACIÓN TÉCNICA Y ESTUDIOS FEI LIMITADA</v>
      </c>
      <c r="AK171" s="2">
        <f>+('3 Planilla Preadjudicación OTIC'!AK171)</f>
        <v>110</v>
      </c>
      <c r="AL171" s="2">
        <f>+('3 Planilla Preadjudicación OTIC'!AL171)</f>
        <v>28</v>
      </c>
      <c r="AM171" s="12">
        <f>+('3 Planilla Preadjudicación OTIC'!AM171)</f>
        <v>5075</v>
      </c>
      <c r="AN171" s="12">
        <f>+('3 Planilla Preadjudicación OTIC'!AN171)</f>
        <v>0</v>
      </c>
      <c r="AO171" s="12">
        <f>+('3 Planilla Preadjudicación OTIC'!AO171)</f>
        <v>0</v>
      </c>
      <c r="AP171" s="12">
        <f>+('3 Planilla Preadjudicación OTIC'!AP171)</f>
        <v>5582500</v>
      </c>
      <c r="AQ171" s="12">
        <f>+('3 Planilla Preadjudicación OTIC'!AQ171)</f>
        <v>1120000</v>
      </c>
      <c r="AR171" s="12">
        <f>+('3 Planilla Preadjudicación OTIC'!AR171)</f>
        <v>0</v>
      </c>
      <c r="AS171" s="12">
        <f>+('3 Planilla Preadjudicación OTIC'!AS171)</f>
        <v>0</v>
      </c>
      <c r="AT171" s="12">
        <f>+('3 Planilla Preadjudicación OTIC'!AT171)</f>
        <v>0</v>
      </c>
      <c r="AU171" s="12">
        <f>+('3 Planilla Preadjudicación OTIC'!AU171)</f>
        <v>6702500</v>
      </c>
      <c r="AV171" s="2" t="str">
        <f>+('3 Planilla Preadjudicación OTIC'!AV171)</f>
        <v>NO</v>
      </c>
      <c r="AW171" s="4" t="str">
        <f>+('3 Planilla Preadjudicación OTIC'!AW171)</f>
        <v>NUMERAL 6.1.2. ÍTEM 8 - LA POBLACIÓN OBJETIVO ES DERIVADA POR GENDARMERÍA. OTEC NO PRESENTA CARTA DE DICHA INSTITUCIÓN PARA PODER AUTORIZAR SU EJECUCIÓN DENTRO DEL RECINTO RESPECTIVO.</v>
      </c>
      <c r="AX171" s="2">
        <f>+('3 Planilla Preadjudicación OTIC'!AX171)</f>
        <v>0</v>
      </c>
      <c r="AY171" s="2">
        <f>+('3 Planilla Preadjudicación OTIC'!AY171)</f>
        <v>0</v>
      </c>
      <c r="AZ171" s="2">
        <f>+('3 Planilla Preadjudicación OTIC'!AZ171)</f>
        <v>0</v>
      </c>
      <c r="BA171" s="2">
        <f>+('3 Planilla Preadjudicación OTIC'!BA171)</f>
        <v>0</v>
      </c>
      <c r="BB171" s="2">
        <f>+('3 Planilla Preadjudicación OTIC'!BB171)</f>
        <v>0</v>
      </c>
      <c r="BC171" s="2">
        <f>+('3 Planilla Preadjudicación OTIC'!BC171)</f>
        <v>0</v>
      </c>
      <c r="BD171" s="2">
        <f>+('3 Planilla Preadjudicación OTIC'!BD171)</f>
        <v>0</v>
      </c>
      <c r="BE171" s="2">
        <f>+('3 Planilla Preadjudicación OTIC'!BE171)</f>
        <v>0</v>
      </c>
      <c r="BF171" s="2">
        <f>+('3 Planilla Preadjudicación OTIC'!BF171)</f>
        <v>0</v>
      </c>
      <c r="BG171" s="2">
        <f>+('3 Planilla Preadjudicación OTIC'!BG171)</f>
        <v>0</v>
      </c>
      <c r="BH171" s="2">
        <f>+('3 Planilla Preadjudicación OTIC'!BH171)</f>
        <v>0</v>
      </c>
      <c r="BI171" s="2">
        <f>+('3 Planilla Preadjudicación OTIC'!BI171)</f>
        <v>0</v>
      </c>
      <c r="BJ171" s="2">
        <f>+('3 Planilla Preadjudicación OTIC'!BJ171)</f>
        <v>0</v>
      </c>
      <c r="BK171" s="2">
        <f>+('3 Planilla Preadjudicación OTIC'!BK171)</f>
        <v>0</v>
      </c>
      <c r="BL171" s="2">
        <f>+('3 Planilla Preadjudicación OTIC'!BL171)</f>
        <v>0</v>
      </c>
      <c r="BM171" s="104">
        <f>ROUND(('3 Planilla Preadjudicación OTIC'!BM171),1)</f>
        <v>0</v>
      </c>
      <c r="BN171" s="4" t="str">
        <f>+('3 Planilla Preadjudicación OTIC'!BN171)</f>
        <v>NO</v>
      </c>
      <c r="BO171" s="4">
        <f>+('3 Planilla Preadjudicación OTIC'!BO171)</f>
        <v>0</v>
      </c>
      <c r="BP171" s="4">
        <f>+('3 Planilla Preadjudicación OTIC'!BP171)</f>
        <v>0</v>
      </c>
      <c r="BQ171" s="4">
        <f>+('3 Planilla Preadjudicación OTIC'!BQ171)</f>
        <v>0</v>
      </c>
      <c r="BR171" s="4">
        <f>+('3 Planilla Preadjudicación OTIC'!BR171)</f>
        <v>0</v>
      </c>
      <c r="BS171" s="4">
        <f>+('3 Planilla Preadjudicación OTIC'!BS171)</f>
        <v>0</v>
      </c>
      <c r="BT171" s="4">
        <f>+('3 Planilla Preadjudicación OTIC'!BT171)</f>
        <v>0</v>
      </c>
      <c r="BU171" s="85">
        <f>IF(VLOOKUP(A171,'BD OFICIAL'!$A$1:$AL$2098,7,0)=D171,0,1)</f>
        <v>0</v>
      </c>
      <c r="BV171" s="85">
        <f>IF(VLOOKUP(A171,'BD OFICIAL'!$A$1:$AL$2098,11,0)=J171,0,1)</f>
        <v>0</v>
      </c>
      <c r="BW171" s="85">
        <f>IF(VLOOKUP(A171,'BD OFICIAL'!$A$1:$AL$2098,13,0)=L171,0,1)</f>
        <v>0</v>
      </c>
      <c r="BX171" s="2">
        <f>IF(VLOOKUP(A171,'BD OFICIAL'!$A$1:$AL$2098,16,0)=O171,0,1)</f>
        <v>0</v>
      </c>
      <c r="BY171" s="2">
        <f>IF(VLOOKUP(A171,'BD OFICIAL'!$A$1:$AL$2098,17,0)=P171,0,1)</f>
        <v>0</v>
      </c>
      <c r="BZ171" s="2">
        <f>IF(VLOOKUP(A171,'BD OFICIAL'!$A$1:$AL$2098,19,0)=R171,0,1)</f>
        <v>0</v>
      </c>
      <c r="CA171" s="2">
        <f>IF(VLOOKUP(A171,'BD OFICIAL'!$A$1:$AL$2098,21,0)=T171,0,1)</f>
        <v>0</v>
      </c>
      <c r="CB171" s="2">
        <f>IF(VLOOKUP(A171,'BD OFICIAL'!$A$1:$AL$2098,24,0)=AK171,0,1)</f>
        <v>0</v>
      </c>
      <c r="CC171" s="2">
        <f>IF(VLOOKUP(A171,'BD OFICIAL'!$A$1:$AL$2098,25,0)=X171,0,1)</f>
        <v>0</v>
      </c>
      <c r="CD171" s="2">
        <f>IF(VLOOKUP(A171,'BD OFICIAL'!$A$1:$AL$2098,26,0)=Y171,0,1)</f>
        <v>0</v>
      </c>
      <c r="CE171" s="2">
        <f>IF(VLOOKUP(A171,'BD OFICIAL'!$A$1:$AL$2098,27,0)=Z171,0,1)</f>
        <v>0</v>
      </c>
      <c r="CF171" s="2">
        <f>IF(VLOOKUP(A171,'BD OFICIAL'!$A$1:$AL$2098,28,0)=AA171,0,1)</f>
        <v>0</v>
      </c>
      <c r="CG171" s="2">
        <f>IF(VLOOKUP(A171,'BD OFICIAL'!$A$1:$AL$2098,33,0)=AF171,0,1)</f>
        <v>0</v>
      </c>
      <c r="CH171" s="2">
        <f>IF(VLOOKUP(A171,'BD OFICIAL'!$A$1:$AL$2098,35,0)=AH171,0,1)</f>
        <v>0</v>
      </c>
      <c r="CI171" s="85">
        <f>IF(VLOOKUP(A171,'BD OFICIAL'!$A$1:$AL$2098,34,0)=AL171,0,1)</f>
        <v>0</v>
      </c>
      <c r="CJ171" s="12">
        <f>VLOOKUP(A171,'BD OFICIAL'!$A$1:$AM$2098,36,0)*AM171-AP171</f>
        <v>0</v>
      </c>
      <c r="CK171" s="85" t="str">
        <f t="shared" si="88"/>
        <v>SSH</v>
      </c>
      <c r="CL171" s="85" t="str">
        <f t="shared" si="89"/>
        <v>SI</v>
      </c>
      <c r="CM171" s="85" t="str">
        <f t="shared" si="69"/>
        <v>NO</v>
      </c>
      <c r="CN171" s="31">
        <f t="shared" si="70"/>
        <v>0</v>
      </c>
      <c r="CO171" s="31">
        <f t="shared" si="90"/>
        <v>0</v>
      </c>
      <c r="CP171" s="31">
        <f t="shared" si="71"/>
        <v>0</v>
      </c>
      <c r="CQ171" s="31">
        <f>IF(Y171="NO",0,IF(Y171="SI",IF(VLOOKUP(A171,'BD OFICIAL'!$A:$AO,40,0)=AQ171,0,1)))</f>
        <v>0</v>
      </c>
      <c r="CR171" s="31">
        <f>IF(Z171="NO",0,IF(Z171="SI",IF(VLOOKUP(B171,'BD OFICIAL'!$A:$AO,41,0)=AS171,0,1)))</f>
        <v>0</v>
      </c>
      <c r="CS171" s="31">
        <f t="shared" si="91"/>
        <v>0</v>
      </c>
      <c r="CT171" s="31">
        <f t="shared" si="92"/>
        <v>0</v>
      </c>
      <c r="CU171" s="31">
        <f>IF(VLOOKUP(A171,'BD OFICIAL'!$A$1:$AL$1056,31,0)="SI",IF(AT171&gt;0,0,1),IF(AT171=0,0,1))</f>
        <v>0</v>
      </c>
      <c r="CV171" s="31">
        <f t="shared" si="93"/>
        <v>0</v>
      </c>
      <c r="CW171" s="31">
        <f t="shared" si="72"/>
        <v>0</v>
      </c>
      <c r="CX171" s="85" t="str">
        <f t="shared" si="73"/>
        <v>NO</v>
      </c>
      <c r="CY171" s="31">
        <f t="shared" si="74"/>
        <v>0</v>
      </c>
      <c r="CZ171" s="85" t="str">
        <f>IF(ISERROR(VLOOKUP(AI171,EXPERIENCIA!$A$1:$C$2100,1,0)),"NO","SI")</f>
        <v>NO</v>
      </c>
      <c r="DA171" s="85" t="str">
        <f>IF(CX171="no","NO APLICA",IF(AX171=0,"ERROR NOTA",IF(AND(AX171&gt;1,CZ171="NO"),"ERROR NOTA",IF(AND(CZ171="NO",AX171=1),0,IF(VLOOKUP(AI171,EXPERIENCIA!$A$1:$C$2100,3,0)=AX171,0,"ERROR NOTA")))))</f>
        <v>NO APLICA</v>
      </c>
      <c r="DB171" s="85" t="str">
        <f>IF(ISERROR(VLOOKUP(AI171,COMPORTAMIENTO!$A$1:$C$2100,1,0)),"NO","SI")</f>
        <v>SI</v>
      </c>
      <c r="DC171" s="85" t="str">
        <f>IF(CX171="NO","NO APLICA",IF(AY171=0,"ERROR NOTA",IF(AND(DB171="NO",AY171=7),0,IF(VLOOKUP(AI171,COMPORTAMIENTO!$A$2:$H$2100,8,0)=AY171,0,"ERROR NOTA"))))</f>
        <v>NO APLICA</v>
      </c>
      <c r="DD171" s="104" t="str">
        <f t="shared" si="75"/>
        <v>NO APLICA</v>
      </c>
      <c r="DE171" s="104" t="str">
        <f t="shared" si="76"/>
        <v>NO APLICA</v>
      </c>
      <c r="DF171" s="85" t="str">
        <f t="shared" si="94"/>
        <v>SI</v>
      </c>
      <c r="DG171" s="85">
        <f t="shared" si="77"/>
        <v>0</v>
      </c>
      <c r="DH171" s="85">
        <f t="shared" si="78"/>
        <v>0</v>
      </c>
      <c r="DI171" s="85" t="str">
        <f t="shared" si="79"/>
        <v>NO APLICA</v>
      </c>
      <c r="DJ171" s="12" t="str">
        <f t="shared" si="80"/>
        <v>NO APLICA</v>
      </c>
      <c r="DK171" s="7" t="str">
        <f t="shared" si="81"/>
        <v>NO APLICA</v>
      </c>
      <c r="DL171" s="12">
        <f t="shared" si="95"/>
        <v>5075</v>
      </c>
      <c r="DM171" s="12">
        <f>VLOOKUP(A171,'5 TD'!$A:$B,2,0)</f>
        <v>5075</v>
      </c>
      <c r="DN171" s="7" t="str">
        <f t="shared" si="96"/>
        <v>NO APLICA</v>
      </c>
      <c r="DO171" s="85" t="str">
        <f t="shared" si="82"/>
        <v>NO APLICA</v>
      </c>
      <c r="DP171" s="85" t="str">
        <f t="shared" si="83"/>
        <v>NO APLICA</v>
      </c>
      <c r="DQ171" s="7" t="str">
        <f t="shared" si="84"/>
        <v>NO APLICA</v>
      </c>
      <c r="DR171" s="85" t="str">
        <f t="shared" si="97"/>
        <v>NO APLICA</v>
      </c>
      <c r="DS171" s="2" t="str">
        <f>+('3 Planilla Preadjudicación OTIC'!BN171)</f>
        <v>NO</v>
      </c>
      <c r="DT171" s="2" t="str">
        <f>IF(DR171="APROBADO",VLOOKUP(A171,'5 TD'!$D$3:$E$270,2,0),"NO APLICA")</f>
        <v>NO APLICA</v>
      </c>
      <c r="DU171" s="2" t="str">
        <f t="shared" si="98"/>
        <v>NO APLICA</v>
      </c>
      <c r="DV171" s="2" t="str">
        <f>IF(DU171="SI",VLOOKUP(A171,'5 TD'!$G$3:$H$270,2,0),"NO APLICA ")</f>
        <v xml:space="preserve">NO APLICA </v>
      </c>
      <c r="DW171" s="2" t="str">
        <f t="shared" si="99"/>
        <v>NO</v>
      </c>
      <c r="DX171" s="2" t="str">
        <f>IF(DW171="SI",VLOOKUP(A171,'5 TD'!$J$4:$K$472,2,0),"NO APLICA")</f>
        <v>NO APLICA</v>
      </c>
      <c r="DY171" s="2" t="str">
        <f t="shared" si="100"/>
        <v>NO APLICA</v>
      </c>
      <c r="DZ171" s="7" t="str">
        <f>IF(DY171="SI",VLOOKUP(A171,'5 TD'!$M$4:$N$350,2,0),"NO APLICA")</f>
        <v>NO APLICA</v>
      </c>
      <c r="EA171" s="2" t="str">
        <f t="shared" si="101"/>
        <v>NO APLICA</v>
      </c>
      <c r="EB171" s="12" t="str">
        <f t="shared" si="102"/>
        <v/>
      </c>
      <c r="EC171" s="12" t="str">
        <f>IF(EA171="SI",VLOOKUP(A171,'5 TD'!$V$4:$W$479,2,0),"NO APLICA")</f>
        <v>NO APLICA</v>
      </c>
      <c r="ED171" s="2" t="str">
        <f t="shared" si="85"/>
        <v>NO</v>
      </c>
      <c r="EE171" s="79" t="str">
        <f>IF(ED171="SI",VLOOKUP(AI171,COMPORTAMIENTO!$A$1:$H$2100,7,0),"NO APLICA")</f>
        <v>NO APLICA</v>
      </c>
      <c r="EF171" s="12" t="str">
        <f>IF(ED171="SI",VLOOKUP(A171,'5 TD'!$P$2:$Q$479,2,0),"NO APLICA")</f>
        <v>NO APLICA</v>
      </c>
      <c r="EG171" s="2" t="str">
        <f t="shared" si="86"/>
        <v>NO</v>
      </c>
      <c r="EH171" s="2">
        <f>IF(CZ171="no",0,VLOOKUP(AI171,EXPERIENCIA!$A$1:$C$2100,2,0))</f>
        <v>0</v>
      </c>
      <c r="EI171" s="2">
        <f>IF(CZ171="si",VLOOKUP(A171,'5 TD'!$S$3:$T$2103,2,0),0)</f>
        <v>0</v>
      </c>
      <c r="EJ171" s="2" t="str">
        <f t="shared" si="87"/>
        <v>SI</v>
      </c>
      <c r="EK171" s="2">
        <f>+('3 Planilla Preadjudicación OTIC'!BU171)</f>
        <v>0</v>
      </c>
      <c r="EL171" s="3"/>
      <c r="EM171" s="3"/>
      <c r="EN171" s="3"/>
      <c r="EQ171" s="86"/>
    </row>
    <row r="172" spans="1:147" ht="15" customHeight="1" x14ac:dyDescent="0.3">
      <c r="A172" s="2">
        <f>+('3 Planilla Preadjudicación OTIC'!A172)</f>
        <v>14453</v>
      </c>
      <c r="B172" s="2" t="str">
        <f>+('3 Planilla Preadjudicación OTIC'!B172)</f>
        <v>65181652-1</v>
      </c>
      <c r="C172" s="4">
        <f>+('3 Planilla Preadjudicación OTIC'!E172)</f>
        <v>2025</v>
      </c>
      <c r="D172" s="4" t="str">
        <f>+('3 Planilla Preadjudicación OTIC'!F172)</f>
        <v>MANDATO</v>
      </c>
      <c r="E172" s="4" t="str">
        <f>+('3 Planilla Preadjudicación OTIC'!G172)</f>
        <v>65006242-6</v>
      </c>
      <c r="F172" s="4" t="str">
        <f>+('3 Planilla Preadjudicación OTIC'!H172)</f>
        <v>CORPORACIÓN ABRIENDO PUERTAS</v>
      </c>
      <c r="G172" s="4"/>
      <c r="H172" s="4"/>
      <c r="I172" s="4" t="str">
        <f>+('3 Planilla Preadjudicación OTIC'!I172)</f>
        <v>SERVICIOS DE MANICURE Y PEDICURE</v>
      </c>
      <c r="J172" s="4" t="str">
        <f>+('3 Planilla Preadjudicación OTIC'!J172)</f>
        <v>PF0611</v>
      </c>
      <c r="K172" s="4" t="str">
        <f>+('3 Planilla Preadjudicación OTIC'!K172)</f>
        <v>TÉCNICAS PARA EL EMPRENDIMIENTO</v>
      </c>
      <c r="L172" s="4" t="str">
        <f>+('3 Planilla Preadjudicación OTIC'!L172)</f>
        <v>PF0921</v>
      </c>
      <c r="M172" s="2">
        <f>+('3 Planilla Preadjudicación OTIC'!M172)</f>
        <v>13</v>
      </c>
      <c r="N172" s="4" t="str">
        <f>+('3 Planilla Preadjudicación OTIC'!N172)</f>
        <v>METROPOLITANA</v>
      </c>
      <c r="O172" s="4" t="str">
        <f>+('3 Planilla Preadjudicación OTIC'!O172)</f>
        <v>SAN JOAQUÍN</v>
      </c>
      <c r="P172" s="4" t="str">
        <f>+('3 Planilla Preadjudicación OTIC'!P172)</f>
        <v xml:space="preserve">Personas derivadas por Gendarmeria </v>
      </c>
      <c r="Q172" s="4" t="str">
        <f>+('3 Planilla Preadjudicación OTIC'!Q172)</f>
        <v>PRESENCIAL</v>
      </c>
      <c r="R172" s="4" t="str">
        <f>+('3 Planilla Preadjudicación OTIC'!R172)</f>
        <v>INDEPENDIENTE</v>
      </c>
      <c r="S172" s="4">
        <f>+('3 Planilla Preadjudicación OTIC'!S172)</f>
        <v>31</v>
      </c>
      <c r="T172" s="2">
        <f>+('3 Planilla Preadjudicación OTIC'!T172)</f>
        <v>10</v>
      </c>
      <c r="U172" s="2">
        <f>+('3 Planilla Preadjudicación OTIC'!U172)</f>
        <v>110</v>
      </c>
      <c r="V172" s="2">
        <f>+('3 Planilla Preadjudicación OTIC'!V172)</f>
        <v>12</v>
      </c>
      <c r="W172" s="2">
        <f>+('3 Planilla Preadjudicación OTIC'!W172)</f>
        <v>122</v>
      </c>
      <c r="X172" s="2">
        <f>+('3 Planilla Preadjudicación OTIC'!X172)</f>
        <v>4</v>
      </c>
      <c r="Y172" s="2" t="str">
        <f>+('3 Planilla Preadjudicación OTIC'!Y172)</f>
        <v>NO</v>
      </c>
      <c r="Z172" s="2" t="str">
        <f>+('3 Planilla Preadjudicación OTIC'!Z172)</f>
        <v>NO</v>
      </c>
      <c r="AA172" s="2" t="str">
        <f>+('3 Planilla Preadjudicación OTIC'!AA172)</f>
        <v>SI</v>
      </c>
      <c r="AB172" s="4" t="str">
        <f>+('3 Planilla Preadjudicación OTIC'!AB172)</f>
        <v>SE AJUSTA A PLAN FORMATIVO</v>
      </c>
      <c r="AC172" s="4" t="str">
        <f>+('3 Planilla Preadjudicación OTIC'!AC172)</f>
        <v>MUJERES MAYORES DE 18 AÑOS, PRIVADAS DE LIBERTAD EN EL CENTRO PENITENCIARIO FEMENINO DE SANTIAGO, EN SITUACIÓN DE VULNERABILIDAD SOCIAL (PERTENECIENTES AL 80% MÁS VULNERABLE), CON BAJA ESCOLARIDAD Y LIMITADA EXPERIENCIA LABORAL.</v>
      </c>
      <c r="AD172" s="2" t="str">
        <f>+('3 Planilla Preadjudicación OTIC'!AD172)</f>
        <v>NO</v>
      </c>
      <c r="AE172" s="4">
        <f>+('3 Planilla Preadjudicación OTIC'!AE172)</f>
        <v>0</v>
      </c>
      <c r="AF172" s="2" t="str">
        <f>+('3 Planilla Preadjudicación OTIC'!AF172)</f>
        <v>CERRADA</v>
      </c>
      <c r="AG172" s="2">
        <f>+('3 Planilla Preadjudicación OTIC'!AG172)</f>
        <v>31</v>
      </c>
      <c r="AH172" s="2">
        <f>+('3 Planilla Preadjudicación OTIC'!AH172)</f>
        <v>2</v>
      </c>
      <c r="AI172" s="135" t="str">
        <f>+('3 Planilla Preadjudicación OTIC'!AI172)</f>
        <v>77681176-9</v>
      </c>
      <c r="AJ172" s="4" t="str">
        <f>+('3 Planilla Preadjudicación OTIC'!AJ172)</f>
        <v>CENTRO DE CAPACITACIÓN TÉCNICA Y ESTUDIOS FEI LIMITADA</v>
      </c>
      <c r="AK172" s="2">
        <f>+('3 Planilla Preadjudicación OTIC'!AK172)</f>
        <v>122</v>
      </c>
      <c r="AL172" s="2">
        <f>+('3 Planilla Preadjudicación OTIC'!AL172)</f>
        <v>31</v>
      </c>
      <c r="AM172" s="12">
        <f>+('3 Planilla Preadjudicación OTIC'!AM172)</f>
        <v>5075</v>
      </c>
      <c r="AN172" s="12">
        <f>+('3 Planilla Preadjudicación OTIC'!AN172)</f>
        <v>115000</v>
      </c>
      <c r="AO172" s="12">
        <f>+('3 Planilla Preadjudicación OTIC'!AO172)</f>
        <v>0</v>
      </c>
      <c r="AP172" s="12">
        <f>+('3 Planilla Preadjudicación OTIC'!AP172)</f>
        <v>6191500</v>
      </c>
      <c r="AQ172" s="12">
        <f>+('3 Planilla Preadjudicación OTIC'!AQ172)</f>
        <v>0</v>
      </c>
      <c r="AR172" s="12">
        <f>+('3 Planilla Preadjudicación OTIC'!AR172)</f>
        <v>1150000</v>
      </c>
      <c r="AS172" s="12">
        <f>+('3 Planilla Preadjudicación OTIC'!AS172)</f>
        <v>0</v>
      </c>
      <c r="AT172" s="12">
        <f>+('3 Planilla Preadjudicación OTIC'!AT172)</f>
        <v>0</v>
      </c>
      <c r="AU172" s="12">
        <f>+('3 Planilla Preadjudicación OTIC'!AU172)</f>
        <v>7341500</v>
      </c>
      <c r="AV172" s="2" t="str">
        <f>+('3 Planilla Preadjudicación OTIC'!AV172)</f>
        <v>NO</v>
      </c>
      <c r="AW172" s="4" t="str">
        <f>+('3 Planilla Preadjudicación OTIC'!AW172)</f>
        <v>NUMERAL 6.1.2. ÍTEM 8 - LA POBLACIÓN OBJETIVO ES DERIVADA POR GENDARMERÍA. OTEC NO PRESENTA CARTA DE DICHA INSTITUCIÓN PARA PODER AUTORIZAR SU EJECUCIÓN DENTRO DEL RECINTO RESPECTIVO.</v>
      </c>
      <c r="AX172" s="2">
        <f>+('3 Planilla Preadjudicación OTIC'!AX172)</f>
        <v>0</v>
      </c>
      <c r="AY172" s="2">
        <f>+('3 Planilla Preadjudicación OTIC'!AY172)</f>
        <v>0</v>
      </c>
      <c r="AZ172" s="2">
        <f>+('3 Planilla Preadjudicación OTIC'!AZ172)</f>
        <v>0</v>
      </c>
      <c r="BA172" s="2">
        <f>+('3 Planilla Preadjudicación OTIC'!BA172)</f>
        <v>0</v>
      </c>
      <c r="BB172" s="2">
        <f>+('3 Planilla Preadjudicación OTIC'!BB172)</f>
        <v>0</v>
      </c>
      <c r="BC172" s="2">
        <f>+('3 Planilla Preadjudicación OTIC'!BC172)</f>
        <v>0</v>
      </c>
      <c r="BD172" s="2">
        <f>+('3 Planilla Preadjudicación OTIC'!BD172)</f>
        <v>0</v>
      </c>
      <c r="BE172" s="2">
        <f>+('3 Planilla Preadjudicación OTIC'!BE172)</f>
        <v>0</v>
      </c>
      <c r="BF172" s="2">
        <f>+('3 Planilla Preadjudicación OTIC'!BF172)</f>
        <v>0</v>
      </c>
      <c r="BG172" s="2">
        <f>+('3 Planilla Preadjudicación OTIC'!BG172)</f>
        <v>0</v>
      </c>
      <c r="BH172" s="2">
        <f>+('3 Planilla Preadjudicación OTIC'!BH172)</f>
        <v>0</v>
      </c>
      <c r="BI172" s="2">
        <f>+('3 Planilla Preadjudicación OTIC'!BI172)</f>
        <v>0</v>
      </c>
      <c r="BJ172" s="2">
        <f>+('3 Planilla Preadjudicación OTIC'!BJ172)</f>
        <v>0</v>
      </c>
      <c r="BK172" s="2">
        <f>+('3 Planilla Preadjudicación OTIC'!BK172)</f>
        <v>0</v>
      </c>
      <c r="BL172" s="2">
        <f>+('3 Planilla Preadjudicación OTIC'!BL172)</f>
        <v>0</v>
      </c>
      <c r="BM172" s="104">
        <f>ROUND(('3 Planilla Preadjudicación OTIC'!BM172),1)</f>
        <v>0</v>
      </c>
      <c r="BN172" s="4" t="str">
        <f>+('3 Planilla Preadjudicación OTIC'!BN172)</f>
        <v>NO</v>
      </c>
      <c r="BO172" s="4">
        <f>+('3 Planilla Preadjudicación OTIC'!BO172)</f>
        <v>0</v>
      </c>
      <c r="BP172" s="4">
        <f>+('3 Planilla Preadjudicación OTIC'!BP172)</f>
        <v>0</v>
      </c>
      <c r="BQ172" s="4">
        <f>+('3 Planilla Preadjudicación OTIC'!BQ172)</f>
        <v>0</v>
      </c>
      <c r="BR172" s="4">
        <f>+('3 Planilla Preadjudicación OTIC'!BR172)</f>
        <v>0</v>
      </c>
      <c r="BS172" s="4">
        <f>+('3 Planilla Preadjudicación OTIC'!BS172)</f>
        <v>0</v>
      </c>
      <c r="BT172" s="4">
        <f>+('3 Planilla Preadjudicación OTIC'!BT172)</f>
        <v>0</v>
      </c>
      <c r="BU172" s="85">
        <f>IF(VLOOKUP(A172,'BD OFICIAL'!$A$1:$AL$2098,7,0)=D172,0,1)</f>
        <v>0</v>
      </c>
      <c r="BV172" s="85">
        <f>IF(VLOOKUP(A172,'BD OFICIAL'!$A$1:$AL$2098,11,0)=J172,0,1)</f>
        <v>0</v>
      </c>
      <c r="BW172" s="85">
        <f>IF(VLOOKUP(A172,'BD OFICIAL'!$A$1:$AL$2098,13,0)=L172,0,1)</f>
        <v>0</v>
      </c>
      <c r="BX172" s="2">
        <f>IF(VLOOKUP(A172,'BD OFICIAL'!$A$1:$AL$2098,16,0)=O172,0,1)</f>
        <v>0</v>
      </c>
      <c r="BY172" s="2">
        <f>IF(VLOOKUP(A172,'BD OFICIAL'!$A$1:$AL$2098,17,0)=P172,0,1)</f>
        <v>0</v>
      </c>
      <c r="BZ172" s="2">
        <f>IF(VLOOKUP(A172,'BD OFICIAL'!$A$1:$AL$2098,19,0)=R172,0,1)</f>
        <v>0</v>
      </c>
      <c r="CA172" s="2">
        <f>IF(VLOOKUP(A172,'BD OFICIAL'!$A$1:$AL$2098,21,0)=T172,0,1)</f>
        <v>0</v>
      </c>
      <c r="CB172" s="2">
        <f>IF(VLOOKUP(A172,'BD OFICIAL'!$A$1:$AL$2098,24,0)=AK172,0,1)</f>
        <v>0</v>
      </c>
      <c r="CC172" s="2">
        <f>IF(VLOOKUP(A172,'BD OFICIAL'!$A$1:$AL$2098,25,0)=X172,0,1)</f>
        <v>0</v>
      </c>
      <c r="CD172" s="2">
        <f>IF(VLOOKUP(A172,'BD OFICIAL'!$A$1:$AL$2098,26,0)=Y172,0,1)</f>
        <v>0</v>
      </c>
      <c r="CE172" s="2">
        <f>IF(VLOOKUP(A172,'BD OFICIAL'!$A$1:$AL$2098,27,0)=Z172,0,1)</f>
        <v>0</v>
      </c>
      <c r="CF172" s="2">
        <f>IF(VLOOKUP(A172,'BD OFICIAL'!$A$1:$AL$2098,28,0)=AA172,0,1)</f>
        <v>0</v>
      </c>
      <c r="CG172" s="2">
        <f>IF(VLOOKUP(A172,'BD OFICIAL'!$A$1:$AL$2098,33,0)=AF172,0,1)</f>
        <v>0</v>
      </c>
      <c r="CH172" s="2">
        <f>IF(VLOOKUP(A172,'BD OFICIAL'!$A$1:$AL$2098,35,0)=AH172,0,1)</f>
        <v>0</v>
      </c>
      <c r="CI172" s="85">
        <f>IF(VLOOKUP(A172,'BD OFICIAL'!$A$1:$AL$2098,34,0)=AL172,0,1)</f>
        <v>0</v>
      </c>
      <c r="CJ172" s="12">
        <f>VLOOKUP(A172,'BD OFICIAL'!$A$1:$AM$2098,36,0)*AM172-AP172</f>
        <v>0</v>
      </c>
      <c r="CK172" s="85" t="str">
        <f t="shared" si="88"/>
        <v>SHMAN</v>
      </c>
      <c r="CL172" s="85" t="str">
        <f t="shared" si="89"/>
        <v>SI</v>
      </c>
      <c r="CM172" s="85" t="str">
        <f t="shared" si="69"/>
        <v>NO</v>
      </c>
      <c r="CN172" s="31">
        <f t="shared" si="70"/>
        <v>0</v>
      </c>
      <c r="CO172" s="31">
        <f t="shared" si="90"/>
        <v>0</v>
      </c>
      <c r="CP172" s="31">
        <f t="shared" si="71"/>
        <v>0</v>
      </c>
      <c r="CQ172" s="31">
        <f>IF(Y172="NO",0,IF(Y172="SI",IF(VLOOKUP(A172,'BD OFICIAL'!$A:$AO,40,0)=AQ172,0,1)))</f>
        <v>0</v>
      </c>
      <c r="CR172" s="31">
        <f>IF(Z172="NO",0,IF(Z172="SI",IF(VLOOKUP(B172,'BD OFICIAL'!$A:$AO,41,0)=AS172,0,1)))</f>
        <v>0</v>
      </c>
      <c r="CS172" s="31">
        <f t="shared" si="91"/>
        <v>0</v>
      </c>
      <c r="CT172" s="31">
        <f t="shared" si="92"/>
        <v>0</v>
      </c>
      <c r="CU172" s="31">
        <f>IF(VLOOKUP(A172,'BD OFICIAL'!$A$1:$AL$1056,31,0)="SI",IF(AT172&gt;0,0,1),IF(AT172=0,0,1))</f>
        <v>0</v>
      </c>
      <c r="CV172" s="31">
        <f t="shared" si="93"/>
        <v>0</v>
      </c>
      <c r="CW172" s="31">
        <f t="shared" si="72"/>
        <v>0</v>
      </c>
      <c r="CX172" s="85" t="str">
        <f t="shared" si="73"/>
        <v>NO</v>
      </c>
      <c r="CY172" s="31">
        <f t="shared" si="74"/>
        <v>0</v>
      </c>
      <c r="CZ172" s="85" t="str">
        <f>IF(ISERROR(VLOOKUP(AI172,EXPERIENCIA!$A$1:$C$2100,1,0)),"NO","SI")</f>
        <v>NO</v>
      </c>
      <c r="DA172" s="85" t="str">
        <f>IF(CX172="no","NO APLICA",IF(AX172=0,"ERROR NOTA",IF(AND(AX172&gt;1,CZ172="NO"),"ERROR NOTA",IF(AND(CZ172="NO",AX172=1),0,IF(VLOOKUP(AI172,EXPERIENCIA!$A$1:$C$2100,3,0)=AX172,0,"ERROR NOTA")))))</f>
        <v>NO APLICA</v>
      </c>
      <c r="DB172" s="85" t="str">
        <f>IF(ISERROR(VLOOKUP(AI172,COMPORTAMIENTO!$A$1:$C$2100,1,0)),"NO","SI")</f>
        <v>SI</v>
      </c>
      <c r="DC172" s="85" t="str">
        <f>IF(CX172="NO","NO APLICA",IF(AY172=0,"ERROR NOTA",IF(AND(DB172="NO",AY172=7),0,IF(VLOOKUP(AI172,COMPORTAMIENTO!$A$2:$H$2100,8,0)=AY172,0,"ERROR NOTA"))))</f>
        <v>NO APLICA</v>
      </c>
      <c r="DD172" s="104" t="str">
        <f t="shared" si="75"/>
        <v>NO APLICA</v>
      </c>
      <c r="DE172" s="104" t="str">
        <f t="shared" si="76"/>
        <v>NO APLICA</v>
      </c>
      <c r="DF172" s="85" t="str">
        <f t="shared" si="94"/>
        <v>SI</v>
      </c>
      <c r="DG172" s="85">
        <f t="shared" si="77"/>
        <v>0</v>
      </c>
      <c r="DH172" s="85">
        <f t="shared" si="78"/>
        <v>0</v>
      </c>
      <c r="DI172" s="85" t="str">
        <f t="shared" si="79"/>
        <v>NO APLICA</v>
      </c>
      <c r="DJ172" s="12" t="str">
        <f t="shared" si="80"/>
        <v>NO APLICA</v>
      </c>
      <c r="DK172" s="7" t="str">
        <f t="shared" si="81"/>
        <v>NO APLICA</v>
      </c>
      <c r="DL172" s="12">
        <f t="shared" si="95"/>
        <v>5075</v>
      </c>
      <c r="DM172" s="12">
        <f>VLOOKUP(A172,'5 TD'!$A:$B,2,0)</f>
        <v>5075</v>
      </c>
      <c r="DN172" s="7" t="str">
        <f t="shared" si="96"/>
        <v>NO APLICA</v>
      </c>
      <c r="DO172" s="85" t="str">
        <f t="shared" si="82"/>
        <v>NO APLICA</v>
      </c>
      <c r="DP172" s="85" t="str">
        <f t="shared" si="83"/>
        <v>NO APLICA</v>
      </c>
      <c r="DQ172" s="7" t="str">
        <f t="shared" si="84"/>
        <v>NO APLICA</v>
      </c>
      <c r="DR172" s="85" t="str">
        <f t="shared" si="97"/>
        <v>NO APLICA</v>
      </c>
      <c r="DS172" s="2" t="str">
        <f>+('3 Planilla Preadjudicación OTIC'!BN172)</f>
        <v>NO</v>
      </c>
      <c r="DT172" s="2" t="str">
        <f>IF(DR172="APROBADO",VLOOKUP(A172,'5 TD'!$D$3:$E$270,2,0),"NO APLICA")</f>
        <v>NO APLICA</v>
      </c>
      <c r="DU172" s="2" t="str">
        <f t="shared" si="98"/>
        <v>NO APLICA</v>
      </c>
      <c r="DV172" s="2" t="str">
        <f>IF(DU172="SI",VLOOKUP(A172,'5 TD'!$G$3:$H$270,2,0),"NO APLICA ")</f>
        <v xml:space="preserve">NO APLICA </v>
      </c>
      <c r="DW172" s="2" t="str">
        <f t="shared" si="99"/>
        <v>NO</v>
      </c>
      <c r="DX172" s="2" t="str">
        <f>IF(DW172="SI",VLOOKUP(A172,'5 TD'!$J$4:$K$472,2,0),"NO APLICA")</f>
        <v>NO APLICA</v>
      </c>
      <c r="DY172" s="2" t="str">
        <f t="shared" si="100"/>
        <v>NO APLICA</v>
      </c>
      <c r="DZ172" s="7" t="str">
        <f>IF(DY172="SI",VLOOKUP(A172,'5 TD'!$M$4:$N$350,2,0),"NO APLICA")</f>
        <v>NO APLICA</v>
      </c>
      <c r="EA172" s="2" t="str">
        <f t="shared" si="101"/>
        <v>NO APLICA</v>
      </c>
      <c r="EB172" s="12" t="str">
        <f t="shared" si="102"/>
        <v/>
      </c>
      <c r="EC172" s="12" t="str">
        <f>IF(EA172="SI",VLOOKUP(A172,'5 TD'!$V$4:$W$479,2,0),"NO APLICA")</f>
        <v>NO APLICA</v>
      </c>
      <c r="ED172" s="2" t="str">
        <f t="shared" si="85"/>
        <v>NO</v>
      </c>
      <c r="EE172" s="79" t="str">
        <f>IF(ED172="SI",VLOOKUP(AI172,COMPORTAMIENTO!$A$1:$H$2100,7,0),"NO APLICA")</f>
        <v>NO APLICA</v>
      </c>
      <c r="EF172" s="12" t="str">
        <f>IF(ED172="SI",VLOOKUP(A172,'5 TD'!$P$2:$Q$479,2,0),"NO APLICA")</f>
        <v>NO APLICA</v>
      </c>
      <c r="EG172" s="2" t="str">
        <f t="shared" si="86"/>
        <v>NO</v>
      </c>
      <c r="EH172" s="2">
        <f>IF(CZ172="no",0,VLOOKUP(AI172,EXPERIENCIA!$A$1:$C$2100,2,0))</f>
        <v>0</v>
      </c>
      <c r="EI172" s="2">
        <f>IF(CZ172="si",VLOOKUP(A172,'5 TD'!$S$3:$T$2103,2,0),0)</f>
        <v>0</v>
      </c>
      <c r="EJ172" s="2" t="str">
        <f t="shared" si="87"/>
        <v>SI</v>
      </c>
      <c r="EK172" s="2">
        <f>+('3 Planilla Preadjudicación OTIC'!BU172)</f>
        <v>0</v>
      </c>
      <c r="EL172" s="3"/>
      <c r="EM172" s="3"/>
      <c r="EN172" s="3"/>
      <c r="EQ172" s="86"/>
    </row>
    <row r="173" spans="1:147" ht="15" customHeight="1" x14ac:dyDescent="0.3">
      <c r="A173" s="2">
        <f>+('3 Planilla Preadjudicación OTIC'!A173)</f>
        <v>14266</v>
      </c>
      <c r="B173" s="2" t="str">
        <f>+('3 Planilla Preadjudicación OTIC'!B173)</f>
        <v>65181652-1</v>
      </c>
      <c r="C173" s="4">
        <f>+('3 Planilla Preadjudicación OTIC'!E173)</f>
        <v>2025</v>
      </c>
      <c r="D173" s="4" t="str">
        <f>+('3 Planilla Preadjudicación OTIC'!F173)</f>
        <v>MANDATO</v>
      </c>
      <c r="E173" s="4" t="str">
        <f>+('3 Planilla Preadjudicación OTIC'!G173)</f>
        <v>65196907-7</v>
      </c>
      <c r="F173" s="4" t="str">
        <f>+('3 Planilla Preadjudicación OTIC'!H173)</f>
        <v>FUNDACIÓN ATENEA MUJER</v>
      </c>
      <c r="G173" s="4"/>
      <c r="H173" s="4"/>
      <c r="I173" s="4" t="str">
        <f>+('3 Planilla Preadjudicación OTIC'!I173)</f>
        <v>SERVICIOS DE MANICURE Y PEDICURE</v>
      </c>
      <c r="J173" s="4" t="str">
        <f>+('3 Planilla Preadjudicación OTIC'!J173)</f>
        <v>PF0611</v>
      </c>
      <c r="K173" s="4" t="str">
        <f>+('3 Planilla Preadjudicación OTIC'!K173)</f>
        <v>TÉCNICAS PARA EL EMPRENDIMIENTO</v>
      </c>
      <c r="L173" s="4" t="str">
        <f>+('3 Planilla Preadjudicación OTIC'!L173)</f>
        <v>PF0921</v>
      </c>
      <c r="M173" s="2">
        <f>+('3 Planilla Preadjudicación OTIC'!M173)</f>
        <v>13</v>
      </c>
      <c r="N173" s="4" t="str">
        <f>+('3 Planilla Preadjudicación OTIC'!N173)</f>
        <v>METROPOLITANA</v>
      </c>
      <c r="O173" s="4" t="str">
        <f>+('3 Planilla Preadjudicación OTIC'!O173)</f>
        <v>SANTIAGO</v>
      </c>
      <c r="P173" s="4" t="str">
        <f>+('3 Planilla Preadjudicación OTIC'!P173)</f>
        <v>EMPRENDEDORES/AS INFORMALES O PERSONAS VULNERABLES PERTENECIENTES AL 80% MAS VULNERABLE</v>
      </c>
      <c r="Q173" s="4" t="str">
        <f>+('3 Planilla Preadjudicación OTIC'!Q173)</f>
        <v>PRESENCIAL</v>
      </c>
      <c r="R173" s="4" t="str">
        <f>+('3 Planilla Preadjudicación OTIC'!R173)</f>
        <v>INDEPENDIENTE</v>
      </c>
      <c r="S173" s="4">
        <f>+('3 Planilla Preadjudicación OTIC'!S173)</f>
        <v>41</v>
      </c>
      <c r="T173" s="2">
        <f>+('3 Planilla Preadjudicación OTIC'!T173)</f>
        <v>11</v>
      </c>
      <c r="U173" s="2">
        <f>+('3 Planilla Preadjudicación OTIC'!U173)</f>
        <v>110</v>
      </c>
      <c r="V173" s="2">
        <f>+('3 Planilla Preadjudicación OTIC'!V173)</f>
        <v>12</v>
      </c>
      <c r="W173" s="2">
        <f>+('3 Planilla Preadjudicación OTIC'!W173)</f>
        <v>122</v>
      </c>
      <c r="X173" s="2">
        <f>+('3 Planilla Preadjudicación OTIC'!X173)</f>
        <v>3</v>
      </c>
      <c r="Y173" s="2" t="str">
        <f>+('3 Planilla Preadjudicación OTIC'!Y173)</f>
        <v>SI</v>
      </c>
      <c r="Z173" s="2" t="str">
        <f>+('3 Planilla Preadjudicación OTIC'!Z173)</f>
        <v>NO</v>
      </c>
      <c r="AA173" s="2" t="str">
        <f>+('3 Planilla Preadjudicación OTIC'!AA173)</f>
        <v>SI</v>
      </c>
      <c r="AB173" s="4" t="str">
        <f>+('3 Planilla Preadjudicación OTIC'!AB173)</f>
        <v>SE AJUSTA A PLAN FORMATIVO</v>
      </c>
      <c r="AC173" s="4" t="str">
        <f>+('3 Planilla Preadjudicación OTIC'!AC173)</f>
        <v>PERSONAS PERTENECIENTES AL 80% DE LA POBLACIÓN VULNERABLE, HOMBRES Y MUJERES DE 18 AÑOS O MAS, CON EDUCACIÓN BASICA COMPLETA PREFERENTEMENTE, DE LA COMUNA DE LA REINA</v>
      </c>
      <c r="AD173" s="2" t="str">
        <f>+('3 Planilla Preadjudicación OTIC'!AD173)</f>
        <v>NO</v>
      </c>
      <c r="AE173" s="4">
        <f>+('3 Planilla Preadjudicación OTIC'!AE173)</f>
        <v>0</v>
      </c>
      <c r="AF173" s="2" t="str">
        <f>+('3 Planilla Preadjudicación OTIC'!AF173)</f>
        <v>CERRADA</v>
      </c>
      <c r="AG173" s="2">
        <f>+('3 Planilla Preadjudicación OTIC'!AG173)</f>
        <v>41</v>
      </c>
      <c r="AH173" s="2">
        <f>+('3 Planilla Preadjudicación OTIC'!AH173)</f>
        <v>2</v>
      </c>
      <c r="AI173" s="135" t="str">
        <f>+('3 Planilla Preadjudicación OTIC'!AI173)</f>
        <v>77681176-9</v>
      </c>
      <c r="AJ173" s="4" t="str">
        <f>+('3 Planilla Preadjudicación OTIC'!AJ173)</f>
        <v>CENTRO DE CAPACITACIÓN TÉCNICA Y ESTUDIOS FEI LIMITADA</v>
      </c>
      <c r="AK173" s="2">
        <f>+('3 Planilla Preadjudicación OTIC'!AK173)</f>
        <v>122</v>
      </c>
      <c r="AL173" s="2">
        <f>+('3 Planilla Preadjudicación OTIC'!AL173)</f>
        <v>41</v>
      </c>
      <c r="AM173" s="12">
        <f>+('3 Planilla Preadjudicación OTIC'!AM173)</f>
        <v>5075</v>
      </c>
      <c r="AN173" s="12">
        <f>+('3 Planilla Preadjudicación OTIC'!AN173)</f>
        <v>115000</v>
      </c>
      <c r="AO173" s="12">
        <f>+('3 Planilla Preadjudicación OTIC'!AO173)</f>
        <v>0</v>
      </c>
      <c r="AP173" s="12">
        <f>+('3 Planilla Preadjudicación OTIC'!AP173)</f>
        <v>6810650</v>
      </c>
      <c r="AQ173" s="12">
        <f>+('3 Planilla Preadjudicación OTIC'!AQ173)</f>
        <v>1804000</v>
      </c>
      <c r="AR173" s="12">
        <f>+('3 Planilla Preadjudicación OTIC'!AR173)</f>
        <v>1265000</v>
      </c>
      <c r="AS173" s="12">
        <f>+('3 Planilla Preadjudicación OTIC'!AS173)</f>
        <v>0</v>
      </c>
      <c r="AT173" s="12">
        <f>+('3 Planilla Preadjudicación OTIC'!AT173)</f>
        <v>0</v>
      </c>
      <c r="AU173" s="12">
        <f>+('3 Planilla Preadjudicación OTIC'!AU173)</f>
        <v>9879650</v>
      </c>
      <c r="AV173" s="2" t="str">
        <f>+('3 Planilla Preadjudicación OTIC'!AV173)</f>
        <v>NO</v>
      </c>
      <c r="AW173" s="4" t="str">
        <f>+('3 Planilla Preadjudicación OTIC'!AW173)</f>
        <v>NUMERAL 6.2.1. ITEM 11: PROPUESTA NO PRESENTA INFORMACIÓN SOBRE ACCESOS, AREAS DE CIRCULACIÓN Y ESCALAS / CONDICIONES DE SEGURIDAD / SERVICIOS HIGIÉNICOS / REGULACIÓN DE TEMPERATURA / VENTILACIÓN / ILUMINACIÓN / MOBILIARIO / ESTADO DE CONSERVACIÓN, ITEM 11: NO PRESENTA CARTA DE COMPROMISO, CONTRATO DE ARRIENDO, O TITULO DE DOMINIO</v>
      </c>
      <c r="AX173" s="2">
        <f>+('3 Planilla Preadjudicación OTIC'!AX173)</f>
        <v>0</v>
      </c>
      <c r="AY173" s="2">
        <f>+('3 Planilla Preadjudicación OTIC'!AY173)</f>
        <v>0</v>
      </c>
      <c r="AZ173" s="2">
        <f>+('3 Planilla Preadjudicación OTIC'!AZ173)</f>
        <v>0</v>
      </c>
      <c r="BA173" s="2">
        <f>+('3 Planilla Preadjudicación OTIC'!BA173)</f>
        <v>0</v>
      </c>
      <c r="BB173" s="2">
        <f>+('3 Planilla Preadjudicación OTIC'!BB173)</f>
        <v>0</v>
      </c>
      <c r="BC173" s="2">
        <f>+('3 Planilla Preadjudicación OTIC'!BC173)</f>
        <v>0</v>
      </c>
      <c r="BD173" s="2">
        <f>+('3 Planilla Preadjudicación OTIC'!BD173)</f>
        <v>0</v>
      </c>
      <c r="BE173" s="2">
        <f>+('3 Planilla Preadjudicación OTIC'!BE173)</f>
        <v>0</v>
      </c>
      <c r="BF173" s="2">
        <f>+('3 Planilla Preadjudicación OTIC'!BF173)</f>
        <v>0</v>
      </c>
      <c r="BG173" s="2">
        <f>+('3 Planilla Preadjudicación OTIC'!BG173)</f>
        <v>0</v>
      </c>
      <c r="BH173" s="2">
        <f>+('3 Planilla Preadjudicación OTIC'!BH173)</f>
        <v>0</v>
      </c>
      <c r="BI173" s="2">
        <f>+('3 Planilla Preadjudicación OTIC'!BI173)</f>
        <v>0</v>
      </c>
      <c r="BJ173" s="2">
        <f>+('3 Planilla Preadjudicación OTIC'!BJ173)</f>
        <v>0</v>
      </c>
      <c r="BK173" s="2">
        <f>+('3 Planilla Preadjudicación OTIC'!BK173)</f>
        <v>0</v>
      </c>
      <c r="BL173" s="2">
        <f>+('3 Planilla Preadjudicación OTIC'!BL173)</f>
        <v>0</v>
      </c>
      <c r="BM173" s="104">
        <f>ROUND(('3 Planilla Preadjudicación OTIC'!BM173),1)</f>
        <v>0</v>
      </c>
      <c r="BN173" s="4" t="str">
        <f>+('3 Planilla Preadjudicación OTIC'!BN173)</f>
        <v>NO</v>
      </c>
      <c r="BO173" s="4">
        <f>+('3 Planilla Preadjudicación OTIC'!BO173)</f>
        <v>0</v>
      </c>
      <c r="BP173" s="4">
        <f>+('3 Planilla Preadjudicación OTIC'!BP173)</f>
        <v>0</v>
      </c>
      <c r="BQ173" s="4">
        <f>+('3 Planilla Preadjudicación OTIC'!BQ173)</f>
        <v>0</v>
      </c>
      <c r="BR173" s="4">
        <f>+('3 Planilla Preadjudicación OTIC'!BR173)</f>
        <v>0</v>
      </c>
      <c r="BS173" s="4">
        <f>+('3 Planilla Preadjudicación OTIC'!BS173)</f>
        <v>0</v>
      </c>
      <c r="BT173" s="4">
        <f>+('3 Planilla Preadjudicación OTIC'!BT173)</f>
        <v>0</v>
      </c>
      <c r="BU173" s="85">
        <f>IF(VLOOKUP(A173,'BD OFICIAL'!$A$1:$AL$2098,7,0)=D173,0,1)</f>
        <v>0</v>
      </c>
      <c r="BV173" s="85">
        <f>IF(VLOOKUP(A173,'BD OFICIAL'!$A$1:$AL$2098,11,0)=J173,0,1)</f>
        <v>0</v>
      </c>
      <c r="BW173" s="85">
        <f>IF(VLOOKUP(A173,'BD OFICIAL'!$A$1:$AL$2098,13,0)=L173,0,1)</f>
        <v>0</v>
      </c>
      <c r="BX173" s="2">
        <f>IF(VLOOKUP(A173,'BD OFICIAL'!$A$1:$AL$2098,16,0)=O173,0,1)</f>
        <v>0</v>
      </c>
      <c r="BY173" s="2">
        <f>IF(VLOOKUP(A173,'BD OFICIAL'!$A$1:$AL$2098,17,0)=P173,0,1)</f>
        <v>0</v>
      </c>
      <c r="BZ173" s="2">
        <f>IF(VLOOKUP(A173,'BD OFICIAL'!$A$1:$AL$2098,19,0)=R173,0,1)</f>
        <v>0</v>
      </c>
      <c r="CA173" s="2">
        <f>IF(VLOOKUP(A173,'BD OFICIAL'!$A$1:$AL$2098,21,0)=T173,0,1)</f>
        <v>0</v>
      </c>
      <c r="CB173" s="2">
        <f>IF(VLOOKUP(A173,'BD OFICIAL'!$A$1:$AL$2098,24,0)=AK173,0,1)</f>
        <v>0</v>
      </c>
      <c r="CC173" s="2">
        <f>IF(VLOOKUP(A173,'BD OFICIAL'!$A$1:$AL$2098,25,0)=X173,0,1)</f>
        <v>0</v>
      </c>
      <c r="CD173" s="2">
        <f>IF(VLOOKUP(A173,'BD OFICIAL'!$A$1:$AL$2098,26,0)=Y173,0,1)</f>
        <v>0</v>
      </c>
      <c r="CE173" s="2">
        <f>IF(VLOOKUP(A173,'BD OFICIAL'!$A$1:$AL$2098,27,0)=Z173,0,1)</f>
        <v>0</v>
      </c>
      <c r="CF173" s="2">
        <f>IF(VLOOKUP(A173,'BD OFICIAL'!$A$1:$AL$2098,28,0)=AA173,0,1)</f>
        <v>0</v>
      </c>
      <c r="CG173" s="2">
        <f>IF(VLOOKUP(A173,'BD OFICIAL'!$A$1:$AL$2098,33,0)=AF173,0,1)</f>
        <v>0</v>
      </c>
      <c r="CH173" s="2">
        <f>IF(VLOOKUP(A173,'BD OFICIAL'!$A$1:$AL$2098,35,0)=AH173,0,1)</f>
        <v>0</v>
      </c>
      <c r="CI173" s="85">
        <f>IF(VLOOKUP(A173,'BD OFICIAL'!$A$1:$AL$2098,34,0)=AL173,0,1)</f>
        <v>0</v>
      </c>
      <c r="CJ173" s="12">
        <f>VLOOKUP(A173,'BD OFICIAL'!$A$1:$AM$2098,36,0)*AM173-AP173</f>
        <v>0</v>
      </c>
      <c r="CK173" s="85" t="str">
        <f t="shared" si="88"/>
        <v>SHMAN</v>
      </c>
      <c r="CL173" s="85" t="str">
        <f t="shared" si="89"/>
        <v>SI</v>
      </c>
      <c r="CM173" s="85" t="str">
        <f t="shared" si="69"/>
        <v>NO</v>
      </c>
      <c r="CN173" s="31">
        <f t="shared" si="70"/>
        <v>0</v>
      </c>
      <c r="CO173" s="31">
        <f t="shared" si="90"/>
        <v>0</v>
      </c>
      <c r="CP173" s="31">
        <f t="shared" si="71"/>
        <v>0</v>
      </c>
      <c r="CQ173" s="31">
        <f>IF(Y173="NO",0,IF(Y173="SI",IF(VLOOKUP(A173,'BD OFICIAL'!$A:$AO,40,0)=AQ173,0,1)))</f>
        <v>0</v>
      </c>
      <c r="CR173" s="31">
        <f>IF(Z173="NO",0,IF(Z173="SI",IF(VLOOKUP(B173,'BD OFICIAL'!$A:$AO,41,0)=AS173,0,1)))</f>
        <v>0</v>
      </c>
      <c r="CS173" s="31">
        <f t="shared" si="91"/>
        <v>0</v>
      </c>
      <c r="CT173" s="31">
        <f t="shared" si="92"/>
        <v>0</v>
      </c>
      <c r="CU173" s="31">
        <f>IF(VLOOKUP(A173,'BD OFICIAL'!$A$1:$AL$1056,31,0)="SI",IF(AT173&gt;0,0,1),IF(AT173=0,0,1))</f>
        <v>0</v>
      </c>
      <c r="CV173" s="31">
        <f t="shared" si="93"/>
        <v>0</v>
      </c>
      <c r="CW173" s="31">
        <f t="shared" si="72"/>
        <v>0</v>
      </c>
      <c r="CX173" s="85" t="str">
        <f t="shared" si="73"/>
        <v>NO</v>
      </c>
      <c r="CY173" s="31">
        <f t="shared" si="74"/>
        <v>0</v>
      </c>
      <c r="CZ173" s="85" t="str">
        <f>IF(ISERROR(VLOOKUP(AI173,EXPERIENCIA!$A$1:$C$2100,1,0)),"NO","SI")</f>
        <v>NO</v>
      </c>
      <c r="DA173" s="85" t="str">
        <f>IF(CX173="no","NO APLICA",IF(AX173=0,"ERROR NOTA",IF(AND(AX173&gt;1,CZ173="NO"),"ERROR NOTA",IF(AND(CZ173="NO",AX173=1),0,IF(VLOOKUP(AI173,EXPERIENCIA!$A$1:$C$2100,3,0)=AX173,0,"ERROR NOTA")))))</f>
        <v>NO APLICA</v>
      </c>
      <c r="DB173" s="85" t="str">
        <f>IF(ISERROR(VLOOKUP(AI173,COMPORTAMIENTO!$A$1:$C$2100,1,0)),"NO","SI")</f>
        <v>SI</v>
      </c>
      <c r="DC173" s="85" t="str">
        <f>IF(CX173="NO","NO APLICA",IF(AY173=0,"ERROR NOTA",IF(AND(DB173="NO",AY173=7),0,IF(VLOOKUP(AI173,COMPORTAMIENTO!$A$2:$H$2100,8,0)=AY173,0,"ERROR NOTA"))))</f>
        <v>NO APLICA</v>
      </c>
      <c r="DD173" s="104" t="str">
        <f t="shared" si="75"/>
        <v>NO APLICA</v>
      </c>
      <c r="DE173" s="104" t="str">
        <f t="shared" si="76"/>
        <v>NO APLICA</v>
      </c>
      <c r="DF173" s="85" t="str">
        <f t="shared" si="94"/>
        <v>SI</v>
      </c>
      <c r="DG173" s="85">
        <f t="shared" si="77"/>
        <v>0</v>
      </c>
      <c r="DH173" s="85">
        <f t="shared" si="78"/>
        <v>0</v>
      </c>
      <c r="DI173" s="85" t="str">
        <f t="shared" si="79"/>
        <v>NO APLICA</v>
      </c>
      <c r="DJ173" s="12" t="str">
        <f t="shared" si="80"/>
        <v>NO APLICA</v>
      </c>
      <c r="DK173" s="7" t="str">
        <f t="shared" si="81"/>
        <v>NO APLICA</v>
      </c>
      <c r="DL173" s="12">
        <f t="shared" si="95"/>
        <v>5075</v>
      </c>
      <c r="DM173" s="12">
        <f>VLOOKUP(A173,'5 TD'!$A:$B,2,0)</f>
        <v>5075</v>
      </c>
      <c r="DN173" s="7" t="str">
        <f t="shared" si="96"/>
        <v>NO APLICA</v>
      </c>
      <c r="DO173" s="85" t="str">
        <f t="shared" si="82"/>
        <v>NO APLICA</v>
      </c>
      <c r="DP173" s="85" t="str">
        <f t="shared" si="83"/>
        <v>NO APLICA</v>
      </c>
      <c r="DQ173" s="7" t="str">
        <f t="shared" si="84"/>
        <v>NO APLICA</v>
      </c>
      <c r="DR173" s="85" t="str">
        <f t="shared" si="97"/>
        <v>NO APLICA</v>
      </c>
      <c r="DS173" s="2" t="str">
        <f>+('3 Planilla Preadjudicación OTIC'!BN173)</f>
        <v>NO</v>
      </c>
      <c r="DT173" s="2" t="str">
        <f>IF(DR173="APROBADO",VLOOKUP(A173,'5 TD'!$D$3:$E$270,2,0),"NO APLICA")</f>
        <v>NO APLICA</v>
      </c>
      <c r="DU173" s="2" t="str">
        <f t="shared" si="98"/>
        <v>NO APLICA</v>
      </c>
      <c r="DV173" s="2" t="str">
        <f>IF(DU173="SI",VLOOKUP(A173,'5 TD'!$G$3:$H$270,2,0),"NO APLICA ")</f>
        <v xml:space="preserve">NO APLICA </v>
      </c>
      <c r="DW173" s="2" t="str">
        <f t="shared" si="99"/>
        <v>NO</v>
      </c>
      <c r="DX173" s="2" t="str">
        <f>IF(DW173="SI",VLOOKUP(A173,'5 TD'!$J$4:$K$472,2,0),"NO APLICA")</f>
        <v>NO APLICA</v>
      </c>
      <c r="DY173" s="2" t="str">
        <f t="shared" si="100"/>
        <v>NO APLICA</v>
      </c>
      <c r="DZ173" s="7" t="str">
        <f>IF(DY173="SI",VLOOKUP(A173,'5 TD'!$M$4:$N$350,2,0),"NO APLICA")</f>
        <v>NO APLICA</v>
      </c>
      <c r="EA173" s="2" t="str">
        <f t="shared" si="101"/>
        <v>NO APLICA</v>
      </c>
      <c r="EB173" s="12" t="str">
        <f t="shared" si="102"/>
        <v/>
      </c>
      <c r="EC173" s="12" t="str">
        <f>IF(EA173="SI",VLOOKUP(A173,'5 TD'!$V$4:$W$479,2,0),"NO APLICA")</f>
        <v>NO APLICA</v>
      </c>
      <c r="ED173" s="2" t="str">
        <f t="shared" si="85"/>
        <v>NO</v>
      </c>
      <c r="EE173" s="79" t="str">
        <f>IF(ED173="SI",VLOOKUP(AI173,COMPORTAMIENTO!$A$1:$H$2100,7,0),"NO APLICA")</f>
        <v>NO APLICA</v>
      </c>
      <c r="EF173" s="12" t="str">
        <f>IF(ED173="SI",VLOOKUP(A173,'5 TD'!$P$2:$Q$479,2,0),"NO APLICA")</f>
        <v>NO APLICA</v>
      </c>
      <c r="EG173" s="2" t="str">
        <f t="shared" si="86"/>
        <v>NO</v>
      </c>
      <c r="EH173" s="2">
        <f>IF(CZ173="no",0,VLOOKUP(AI173,EXPERIENCIA!$A$1:$C$2100,2,0))</f>
        <v>0</v>
      </c>
      <c r="EI173" s="2">
        <f>IF(CZ173="si",VLOOKUP(A173,'5 TD'!$S$3:$T$2103,2,0),0)</f>
        <v>0</v>
      </c>
      <c r="EJ173" s="2" t="str">
        <f t="shared" si="87"/>
        <v>SI</v>
      </c>
      <c r="EK173" s="2">
        <f>+('3 Planilla Preadjudicación OTIC'!BU173)</f>
        <v>0</v>
      </c>
      <c r="EL173" s="3"/>
      <c r="EM173" s="3"/>
      <c r="EN173" s="3"/>
      <c r="EQ173" s="86"/>
    </row>
    <row r="174" spans="1:147" s="3" customFormat="1" ht="15" customHeight="1" x14ac:dyDescent="0.3">
      <c r="A174" s="2">
        <f>+('3 Planilla Preadjudicación OTIC'!A174)</f>
        <v>14402</v>
      </c>
      <c r="B174" s="2" t="str">
        <f>+('3 Planilla Preadjudicación OTIC'!B174)</f>
        <v>65181652-1</v>
      </c>
      <c r="C174" s="4">
        <f>+('3 Planilla Preadjudicación OTIC'!E174)</f>
        <v>2025</v>
      </c>
      <c r="D174" s="4" t="str">
        <f>+('3 Planilla Preadjudicación OTIC'!F174)</f>
        <v>MANDATO</v>
      </c>
      <c r="E174" s="4" t="str">
        <f>+('3 Planilla Preadjudicación OTIC'!G174)</f>
        <v>73188700-4</v>
      </c>
      <c r="F174" s="4" t="str">
        <f>+('3 Planilla Preadjudicación OTIC'!H174)</f>
        <v>ONG CASA DE ACOGIDA LA ESPERANZA</v>
      </c>
      <c r="G174" s="4"/>
      <c r="H174" s="4"/>
      <c r="I174" s="4" t="str">
        <f>+('3 Planilla Preadjudicación OTIC'!I174)</f>
        <v>CORTE Y CONFECCIÓN DE CORTINAS Y ROPA DE CASA</v>
      </c>
      <c r="J174" s="4" t="str">
        <f>+('3 Planilla Preadjudicación OTIC'!J174)</f>
        <v>PF0704</v>
      </c>
      <c r="K174" s="4" t="str">
        <f>+('3 Planilla Preadjudicación OTIC'!K174)</f>
        <v/>
      </c>
      <c r="L174" s="4" t="str">
        <f>+('3 Planilla Preadjudicación OTIC'!L174)</f>
        <v/>
      </c>
      <c r="M174" s="2">
        <f>+('3 Planilla Preadjudicación OTIC'!M174)</f>
        <v>13</v>
      </c>
      <c r="N174" s="4" t="str">
        <f>+('3 Planilla Preadjudicación OTIC'!N174)</f>
        <v>METROPOLITANA</v>
      </c>
      <c r="O174" s="4" t="str">
        <f>+('3 Planilla Preadjudicación OTIC'!O174)</f>
        <v>PUDAHUEL</v>
      </c>
      <c r="P174" s="4" t="str">
        <f>+('3 Planilla Preadjudicación OTIC'!P174)</f>
        <v>EMPRENDEDORES/AS INFORMALES O PERSONAS VULNERABLES PERTENECIENTES AL 80% MAS VULNERABLE</v>
      </c>
      <c r="Q174" s="4" t="str">
        <f>+('3 Planilla Preadjudicación OTIC'!Q174)</f>
        <v>PRESENCIAL</v>
      </c>
      <c r="R174" s="4" t="str">
        <f>+('3 Planilla Preadjudicación OTIC'!R174)</f>
        <v>DEPENDIENTE</v>
      </c>
      <c r="S174" s="4">
        <f>+('3 Planilla Preadjudicación OTIC'!S174)</f>
        <v>38</v>
      </c>
      <c r="T174" s="2">
        <f>+('3 Planilla Preadjudicación OTIC'!T174)</f>
        <v>19</v>
      </c>
      <c r="U174" s="2">
        <f>+('3 Planilla Preadjudicación OTIC'!U174)</f>
        <v>150</v>
      </c>
      <c r="V174" s="2">
        <f>+('3 Planilla Preadjudicación OTIC'!V174)</f>
        <v>0</v>
      </c>
      <c r="W174" s="2">
        <f>+('3 Planilla Preadjudicación OTIC'!W174)</f>
        <v>150</v>
      </c>
      <c r="X174" s="2">
        <f>+('3 Planilla Preadjudicación OTIC'!X174)</f>
        <v>4</v>
      </c>
      <c r="Y174" s="2" t="str">
        <f>+('3 Planilla Preadjudicación OTIC'!Y174)</f>
        <v>SI</v>
      </c>
      <c r="Z174" s="2" t="str">
        <f>+('3 Planilla Preadjudicación OTIC'!Z174)</f>
        <v>NO</v>
      </c>
      <c r="AA174" s="2" t="str">
        <f>+('3 Planilla Preadjudicación OTIC'!AA174)</f>
        <v>NO</v>
      </c>
      <c r="AB174" s="4" t="str">
        <f>+('3 Planilla Preadjudicación OTIC'!AB174)</f>
        <v>SE AJUSTA A PLAN FORMATIVO</v>
      </c>
      <c r="AC174" s="4" t="str">
        <f>+('3 Planilla Preadjudicación OTIC'!AC174)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74" s="2" t="str">
        <f>+('3 Planilla Preadjudicación OTIC'!AD174)</f>
        <v>NO</v>
      </c>
      <c r="AE174" s="4">
        <f>+('3 Planilla Preadjudicación OTIC'!AE174)</f>
        <v>0</v>
      </c>
      <c r="AF174" s="2" t="str">
        <f>+('3 Planilla Preadjudicación OTIC'!AF174)</f>
        <v>CERRADA</v>
      </c>
      <c r="AG174" s="2">
        <f>+('3 Planilla Preadjudicación OTIC'!AG174)</f>
        <v>38</v>
      </c>
      <c r="AH174" s="2">
        <f>+('3 Planilla Preadjudicación OTIC'!AH174)</f>
        <v>3</v>
      </c>
      <c r="AI174" s="135" t="str">
        <f>+('3 Planilla Preadjudicación OTIC'!AI174)</f>
        <v>77681176-9</v>
      </c>
      <c r="AJ174" s="4" t="str">
        <f>+('3 Planilla Preadjudicación OTIC'!AJ174)</f>
        <v>CENTRO DE CAPACITACIÓN TÉCNICA Y ESTUDIOS FEI LIMITADA</v>
      </c>
      <c r="AK174" s="2">
        <f>+('3 Planilla Preadjudicación OTIC'!AK174)</f>
        <v>150</v>
      </c>
      <c r="AL174" s="2">
        <f>+('3 Planilla Preadjudicación OTIC'!AL174)</f>
        <v>38</v>
      </c>
      <c r="AM174" s="12">
        <f>+('3 Planilla Preadjudicación OTIC'!AM174)</f>
        <v>6373</v>
      </c>
      <c r="AN174" s="12">
        <f>+('3 Planilla Preadjudicación OTIC'!AN174)</f>
        <v>0</v>
      </c>
      <c r="AO174" s="12">
        <f>+('3 Planilla Preadjudicación OTIC'!AO174)</f>
        <v>0</v>
      </c>
      <c r="AP174" s="12">
        <f>+('3 Planilla Preadjudicación OTIC'!AP174)</f>
        <v>18163050</v>
      </c>
      <c r="AQ174" s="12">
        <f>+('3 Planilla Preadjudicación OTIC'!AQ174)</f>
        <v>2888000</v>
      </c>
      <c r="AR174" s="12">
        <f>+('3 Planilla Preadjudicación OTIC'!AR174)</f>
        <v>0</v>
      </c>
      <c r="AS174" s="12">
        <f>+('3 Planilla Preadjudicación OTIC'!AS174)</f>
        <v>0</v>
      </c>
      <c r="AT174" s="12">
        <f>+('3 Planilla Preadjudicación OTIC'!AT174)</f>
        <v>0</v>
      </c>
      <c r="AU174" s="12">
        <f>+('3 Planilla Preadjudicación OTIC'!AU174)</f>
        <v>21051050</v>
      </c>
      <c r="AV174" s="2" t="str">
        <f>+('3 Planilla Preadjudicación OTIC'!AV174)</f>
        <v>SI</v>
      </c>
      <c r="AW174" s="4">
        <f>+('3 Planilla Preadjudicación OTIC'!AW174)</f>
        <v>0</v>
      </c>
      <c r="AX174" s="2">
        <f>+('3 Planilla Preadjudicación OTIC'!AX174)</f>
        <v>1</v>
      </c>
      <c r="AY174" s="2">
        <f>+('3 Planilla Preadjudicación OTIC'!AY174)</f>
        <v>7</v>
      </c>
      <c r="AZ174" s="2">
        <f>+('3 Planilla Preadjudicación OTIC'!AZ174)</f>
        <v>0</v>
      </c>
      <c r="BA174" s="2">
        <f>+('3 Planilla Preadjudicación OTIC'!BA174)</f>
        <v>0</v>
      </c>
      <c r="BB174" s="2">
        <f>+('3 Planilla Preadjudicación OTIC'!BB174)</f>
        <v>0</v>
      </c>
      <c r="BC174" s="2">
        <f>+('3 Planilla Preadjudicación OTIC'!BC174)</f>
        <v>0</v>
      </c>
      <c r="BD174" s="2">
        <f>+('3 Planilla Preadjudicación OTIC'!BD174)</f>
        <v>0</v>
      </c>
      <c r="BE174" s="2">
        <f>+('3 Planilla Preadjudicación OTIC'!BE174)</f>
        <v>0</v>
      </c>
      <c r="BF174" s="2">
        <f>+('3 Planilla Preadjudicación OTIC'!BF174)</f>
        <v>0</v>
      </c>
      <c r="BG174" s="2">
        <f>+('3 Planilla Preadjudicación OTIC'!BG174)</f>
        <v>7</v>
      </c>
      <c r="BH174" s="2">
        <f>+('3 Planilla Preadjudicación OTIC'!BH174)</f>
        <v>7</v>
      </c>
      <c r="BI174" s="2">
        <f>+('3 Planilla Preadjudicación OTIC'!BI174)</f>
        <v>7</v>
      </c>
      <c r="BJ174" s="2">
        <f>+('3 Planilla Preadjudicación OTIC'!BJ174)</f>
        <v>7</v>
      </c>
      <c r="BK174" s="2">
        <f>+('3 Planilla Preadjudicación OTIC'!BK174)</f>
        <v>7</v>
      </c>
      <c r="BL174" s="218">
        <f>+('3 Planilla Preadjudicación OTIC'!BL174)</f>
        <v>7</v>
      </c>
      <c r="BM174" s="104">
        <f>ROUND(('3 Planilla Preadjudicación OTIC'!BM174),1)</f>
        <v>6.4</v>
      </c>
      <c r="BN174" s="4" t="str">
        <f>+('3 Planilla Preadjudicación OTIC'!BN174)</f>
        <v>NO</v>
      </c>
      <c r="BO174" s="4">
        <f>+('3 Planilla Preadjudicación OTIC'!BO174)</f>
        <v>0</v>
      </c>
      <c r="BP174" s="4">
        <f>+('3 Planilla Preadjudicación OTIC'!BP174)</f>
        <v>0</v>
      </c>
      <c r="BQ174" s="4">
        <f>+('3 Planilla Preadjudicación OTIC'!BQ174)</f>
        <v>0</v>
      </c>
      <c r="BR174" s="4">
        <f>+('3 Planilla Preadjudicación OTIC'!BR174)</f>
        <v>0</v>
      </c>
      <c r="BS174" s="4">
        <f>+('3 Planilla Preadjudicación OTIC'!BS174)</f>
        <v>0</v>
      </c>
      <c r="BT174" s="4">
        <f>+('3 Planilla Preadjudicación OTIC'!BT174)</f>
        <v>0</v>
      </c>
      <c r="BU174" s="85">
        <f>IF(VLOOKUP(A174,'BD OFICIAL'!$A$1:$AL$2098,7,0)=D174,0,1)</f>
        <v>0</v>
      </c>
      <c r="BV174" s="85">
        <f>IF(VLOOKUP(A174,'BD OFICIAL'!$A$1:$AL$2098,11,0)=J174,0,1)</f>
        <v>0</v>
      </c>
      <c r="BW174" s="85">
        <f>IF(VLOOKUP(A174,'BD OFICIAL'!$A$1:$AL$2098,13,0)=L174,0,1)</f>
        <v>0</v>
      </c>
      <c r="BX174" s="2">
        <f>IF(VLOOKUP(A174,'BD OFICIAL'!$A$1:$AL$2098,16,0)=O174,0,1)</f>
        <v>0</v>
      </c>
      <c r="BY174" s="2">
        <f>IF(VLOOKUP(A174,'BD OFICIAL'!$A$1:$AL$2098,17,0)=P174,0,1)</f>
        <v>0</v>
      </c>
      <c r="BZ174" s="2">
        <f>IF(VLOOKUP(A174,'BD OFICIAL'!$A$1:$AL$2098,19,0)=R174,0,1)</f>
        <v>0</v>
      </c>
      <c r="CA174" s="2">
        <f>IF(VLOOKUP(A174,'BD OFICIAL'!$A$1:$AL$2098,21,0)=T174,0,1)</f>
        <v>0</v>
      </c>
      <c r="CB174" s="2">
        <f>IF(VLOOKUP(A174,'BD OFICIAL'!$A$1:$AL$2098,24,0)=AK174,0,1)</f>
        <v>0</v>
      </c>
      <c r="CC174" s="2">
        <f>IF(VLOOKUP(A174,'BD OFICIAL'!$A$1:$AL$2098,25,0)=X174,0,1)</f>
        <v>0</v>
      </c>
      <c r="CD174" s="2">
        <f>IF(VLOOKUP(A174,'BD OFICIAL'!$A$1:$AL$2098,26,0)=Y174,0,1)</f>
        <v>0</v>
      </c>
      <c r="CE174" s="2">
        <f>IF(VLOOKUP(A174,'BD OFICIAL'!$A$1:$AL$2098,27,0)=Z174,0,1)</f>
        <v>0</v>
      </c>
      <c r="CF174" s="2">
        <f>IF(VLOOKUP(A174,'BD OFICIAL'!$A$1:$AL$2098,28,0)=AA174,0,1)</f>
        <v>0</v>
      </c>
      <c r="CG174" s="2">
        <f>IF(VLOOKUP(A174,'BD OFICIAL'!$A$1:$AL$2098,33,0)=AF174,0,1)</f>
        <v>0</v>
      </c>
      <c r="CH174" s="2">
        <f>IF(VLOOKUP(A174,'BD OFICIAL'!$A$1:$AL$2098,35,0)=AH174,0,1)</f>
        <v>0</v>
      </c>
      <c r="CI174" s="85">
        <f>IF(VLOOKUP(A174,'BD OFICIAL'!$A$1:$AL$2098,34,0)=AL174,0,1)</f>
        <v>0</v>
      </c>
      <c r="CJ174" s="12">
        <f>VLOOKUP(A174,'BD OFICIAL'!$A$1:$AM$2098,36,0)*AM174-AP174</f>
        <v>0</v>
      </c>
      <c r="CK174" s="85" t="str">
        <f t="shared" si="88"/>
        <v>SSH</v>
      </c>
      <c r="CL174" s="85" t="str">
        <f t="shared" si="89"/>
        <v>SI</v>
      </c>
      <c r="CM174" s="85" t="str">
        <f t="shared" ref="CM174:CM237" si="103">IF(SUM(AZ174:BF174)&gt;0,"SI","NO")</f>
        <v>NO</v>
      </c>
      <c r="CN174" s="31">
        <f t="shared" ref="CN174:CN237" si="104">IF(AND(AV174="NO",CM174="NO"),0,1)*IF(AND(AV174="SI",CL174="SI",CM174="NO"),0,1)*IF(AND(AV174="SI",CL174="NO",CM174="SI"),0,1)</f>
        <v>0</v>
      </c>
      <c r="CO174" s="31">
        <f t="shared" si="90"/>
        <v>0</v>
      </c>
      <c r="CP174" s="31">
        <f t="shared" ref="CP174:CP237" si="105">IF(AND(CJ174&gt;-1,CJ174&lt;1),0,1)</f>
        <v>0</v>
      </c>
      <c r="CQ174" s="31">
        <f>IF(Y174="NO",0,IF(Y174="SI",IF(VLOOKUP(A174,'BD OFICIAL'!$A:$AO,40,0)=AQ174,0,1)))</f>
        <v>0</v>
      </c>
      <c r="CR174" s="31">
        <f>IF(Z174="NO",0,IF(Z174="SI",IF(VLOOKUP(B174,'BD OFICIAL'!$A:$AO,41,0)=AS174,0,1)))</f>
        <v>0</v>
      </c>
      <c r="CS174" s="31">
        <f t="shared" si="91"/>
        <v>0</v>
      </c>
      <c r="CT174" s="31">
        <f t="shared" si="92"/>
        <v>0</v>
      </c>
      <c r="CU174" s="31">
        <f>IF(VLOOKUP(A174,'BD OFICIAL'!$A$1:$AL$1056,31,0)="SI",IF(AT174&gt;0,0,1),IF(AT174=0,0,1))</f>
        <v>0</v>
      </c>
      <c r="CV174" s="31">
        <f t="shared" si="93"/>
        <v>0</v>
      </c>
      <c r="CW174" s="31">
        <f t="shared" ref="CW174:CW237" si="106">IF((AP174+AQ174+AR174+AS174+AT174-AU174=0),0,1)</f>
        <v>0</v>
      </c>
      <c r="CX174" s="85" t="str">
        <f t="shared" ref="CX174:CX237" si="107">IF(AND(AV174="SI",SUM(BU174+BV174+BW174+BX174+BY174+BZ174+CA174+CB174+CC174+CD174+CE174+CF174+CG174+CH174+CI174+CJ174+CN174+CO174+CP174+CQ174+CR174+CS174+CT174+CU174+CV174+CW174)=0),"SI","NO")</f>
        <v>SI</v>
      </c>
      <c r="CY174" s="31">
        <f t="shared" ref="CY174:CY237" si="108">IF(AV174=CX174,0,1)</f>
        <v>0</v>
      </c>
      <c r="CZ174" s="85" t="str">
        <f>IF(ISERROR(VLOOKUP(AI174,EXPERIENCIA!$A$1:$C$2100,1,0)),"NO","SI")</f>
        <v>NO</v>
      </c>
      <c r="DA174" s="85">
        <f>IF(CX174="no","NO APLICA",IF(AX174=0,"ERROR NOTA",IF(AND(AX174&gt;1,CZ174="NO"),"ERROR NOTA",IF(AND(CZ174="NO",AX174=1),0,IF(VLOOKUP(AI174,EXPERIENCIA!$A$1:$C$2100,3,0)=AX174,0,"ERROR NOTA")))))</f>
        <v>0</v>
      </c>
      <c r="DB174" s="85" t="str">
        <f>IF(ISERROR(VLOOKUP(AI174,COMPORTAMIENTO!$A$1:$C$2100,1,0)),"NO","SI")</f>
        <v>SI</v>
      </c>
      <c r="DC174" s="85">
        <f>IF(CX174="NO","NO APLICA",IF(AY174=0,"ERROR NOTA",IF(AND(DB174="NO",AY174=7),0,IF(VLOOKUP(AI174,COMPORTAMIENTO!$A$2:$H$2100,8,0)=AY174,0,"ERROR NOTA"))))</f>
        <v>0</v>
      </c>
      <c r="DD174" s="104">
        <f t="shared" ref="DD174:DD237" si="109">IF(CX174="no","NO APLICA",IF(DA174=0,(AX174*0.1),"ERROR NOTA"))</f>
        <v>0.1</v>
      </c>
      <c r="DE174" s="104">
        <f t="shared" ref="DE174:DE237" si="110">IF(CX174="no","NO APLICA",IF(DC174=0,(AY174*0.1),"ERROR NOTA"))</f>
        <v>0.70000000000000007</v>
      </c>
      <c r="DF174" s="85" t="str">
        <f t="shared" si="94"/>
        <v>SI</v>
      </c>
      <c r="DG174" s="85">
        <f t="shared" ref="DG174:DG237" si="111">IF(OR(CX174="NO",DF174="SI"),0,(AZ174*0.5+BA174*0.5))</f>
        <v>0</v>
      </c>
      <c r="DH174" s="85">
        <f t="shared" ref="DH174:DH237" si="112">IF(OR(CX174="NO",DF174="SI"),0,(BB174*0.15+BC174*0.25+BD174*0.2+BE174*0.25+BF174*0.15))</f>
        <v>0</v>
      </c>
      <c r="DI174" s="85">
        <f t="shared" ref="DI174:DI237" si="113">IF(CX174="NO","NO APLICA",(DG174*0.35+DH174*0.65))</f>
        <v>0</v>
      </c>
      <c r="DJ174" s="12">
        <f t="shared" ref="DJ174:DJ237" si="114">IF(CX174="NO","NO APLICA",(BG174*0.3+BH174*0.3+BI174*0.2+BJ174*0.1+BK174*0.1))</f>
        <v>7.0000000000000009</v>
      </c>
      <c r="DK174" s="7">
        <f t="shared" ref="DK174:DK237" si="115">IF(CX174="NO","NO APLICA",IF(DF174="NO",DI174*0.45+DJ174*0.55,DJ174))</f>
        <v>7.0000000000000009</v>
      </c>
      <c r="DL174" s="12">
        <f t="shared" si="95"/>
        <v>6373</v>
      </c>
      <c r="DM174" s="12">
        <f>VLOOKUP(A174,'5 TD'!$A:$B,2,0)</f>
        <v>6373</v>
      </c>
      <c r="DN174" s="7">
        <f t="shared" si="96"/>
        <v>7</v>
      </c>
      <c r="DO174" s="85" t="str">
        <f t="shared" ref="DO174:DO237" si="116">IF(DN174="NO APLICA","NO APLICA",IF(AND(DN174=BL174),"APROBADO","ERROR NOTA"))</f>
        <v>APROBADO</v>
      </c>
      <c r="DP174" s="85" t="str">
        <f t="shared" ref="DP174:DP237" si="117">IF(CX174="NO","NO APLICA",IF(AND(DA174&lt;&gt;"NO APLICA",DA174&lt;&gt;"ERROR NOTA",DC174&lt;&gt;"NO APLICA",DC174&lt;&gt;"ERROR NOTA",DO174&lt;&gt;"ERROR NOTA"),"APROBADO"))</f>
        <v>APROBADO</v>
      </c>
      <c r="DQ174" s="7">
        <f t="shared" ref="DQ174:DQ237" si="118">IF(DP174="APROBADO",ROUND((DD174+DE174+0.75*DK174+DN174*0.05),1),IF(DP174="ERROR NOTA","ERROR NOTA","NO APLICA"))</f>
        <v>6.4</v>
      </c>
      <c r="DR174" s="85" t="str">
        <f t="shared" si="97"/>
        <v>APROBADO</v>
      </c>
      <c r="DS174" s="2" t="str">
        <f>+('3 Planilla Preadjudicación OTIC'!BN174)</f>
        <v>NO</v>
      </c>
      <c r="DT174" s="2">
        <f>IF(DR174="APROBADO",VLOOKUP(A174,'5 TD'!$D$3:$E$270,2,0),"NO APLICA")</f>
        <v>7</v>
      </c>
      <c r="DU174" s="2" t="str">
        <f t="shared" si="98"/>
        <v>NO</v>
      </c>
      <c r="DV174" s="2" t="str">
        <f>IF(DU174="SI",VLOOKUP(A174,'5 TD'!$G$3:$H$270,2,0),"NO APLICA ")</f>
        <v xml:space="preserve">NO APLICA </v>
      </c>
      <c r="DW174" s="2" t="str">
        <f t="shared" si="99"/>
        <v>NO</v>
      </c>
      <c r="DX174" s="2" t="str">
        <f>IF(DW174="SI",VLOOKUP(A174,'5 TD'!$J$4:$K$472,2,0),"NO APLICA")</f>
        <v>NO APLICA</v>
      </c>
      <c r="DY174" s="2" t="str">
        <f t="shared" si="100"/>
        <v>NO APLICA</v>
      </c>
      <c r="DZ174" s="7" t="str">
        <f>IF(DY174="SI",VLOOKUP(A174,'5 TD'!$M$4:$N$350,2,0),"NO APLICA")</f>
        <v>NO APLICA</v>
      </c>
      <c r="EA174" s="2" t="str">
        <f t="shared" si="101"/>
        <v>NO APLICA</v>
      </c>
      <c r="EB174" s="12" t="str">
        <f t="shared" si="102"/>
        <v/>
      </c>
      <c r="EC174" s="12" t="str">
        <f>IF(EA174="SI",VLOOKUP(A174,'5 TD'!$V$4:$W$479,2,0),"NO APLICA")</f>
        <v>NO APLICA</v>
      </c>
      <c r="ED174" s="2" t="str">
        <f t="shared" ref="ED174:ED237" si="119">IF(AND(EA174="SI",EB174=EC174),"SI","NO")</f>
        <v>NO</v>
      </c>
      <c r="EE174" s="79" t="str">
        <f>IF(ED174="SI",VLOOKUP(AI174,COMPORTAMIENTO!$A$1:$H$2100,7,0),"NO APLICA")</f>
        <v>NO APLICA</v>
      </c>
      <c r="EF174" s="12" t="str">
        <f>IF(ED174="SI",VLOOKUP(A174,'5 TD'!$P$2:$Q$479,2,0),"NO APLICA")</f>
        <v>NO APLICA</v>
      </c>
      <c r="EG174" s="2" t="str">
        <f t="shared" ref="EG174:EG237" si="120">IF(AND(ED174="SI",EE174=EF174),"SI","NO")</f>
        <v>NO</v>
      </c>
      <c r="EH174" s="2">
        <f>IF(CZ174="no",0,VLOOKUP(AI174,EXPERIENCIA!$A$1:$C$2100,2,0))</f>
        <v>0</v>
      </c>
      <c r="EI174" s="2">
        <f>IF(CZ174="si",VLOOKUP(A174,'5 TD'!$S$3:$T$2103,2,0),0)</f>
        <v>0</v>
      </c>
      <c r="EJ174" s="2" t="str">
        <f t="shared" ref="EJ174:EJ237" si="121">IF(EI174="NO APLICA","NO",IF(EI174=EH174,"SI","NO"))</f>
        <v>SI</v>
      </c>
      <c r="EK174" s="2">
        <f>+('3 Planilla Preadjudicación OTIC'!BU174)</f>
        <v>0</v>
      </c>
      <c r="EL174" s="4"/>
      <c r="EQ174" s="86"/>
    </row>
    <row r="175" spans="1:147" ht="15" customHeight="1" x14ac:dyDescent="0.3">
      <c r="A175" s="2">
        <f>+('3 Planilla Preadjudicación OTIC'!A175)</f>
        <v>14404</v>
      </c>
      <c r="B175" s="2" t="str">
        <f>+('3 Planilla Preadjudicación OTIC'!B175)</f>
        <v>65181652-1</v>
      </c>
      <c r="C175" s="4">
        <f>+('3 Planilla Preadjudicación OTIC'!E175)</f>
        <v>2025</v>
      </c>
      <c r="D175" s="4" t="str">
        <f>+('3 Planilla Preadjudicación OTIC'!F175)</f>
        <v>MANDATO</v>
      </c>
      <c r="E175" s="4" t="str">
        <f>+('3 Planilla Preadjudicación OTIC'!G175)</f>
        <v>73188700-4</v>
      </c>
      <c r="F175" s="4" t="str">
        <f>+('3 Planilla Preadjudicación OTIC'!H175)</f>
        <v>ONG CASA DE ACOGIDA LA ESPERANZA</v>
      </c>
      <c r="G175" s="4"/>
      <c r="H175" s="4"/>
      <c r="I175" s="4" t="str">
        <f>+('3 Planilla Preadjudicación OTIC'!I175)</f>
        <v>CORTE Y CONFECCIÓN DE CORTINAS Y ROPA DE CASA</v>
      </c>
      <c r="J175" s="4" t="str">
        <f>+('3 Planilla Preadjudicación OTIC'!J175)</f>
        <v>PF0704</v>
      </c>
      <c r="K175" s="4" t="str">
        <f>+('3 Planilla Preadjudicación OTIC'!K175)</f>
        <v/>
      </c>
      <c r="L175" s="4" t="str">
        <f>+('3 Planilla Preadjudicación OTIC'!L175)</f>
        <v/>
      </c>
      <c r="M175" s="2">
        <f>+('3 Planilla Preadjudicación OTIC'!M175)</f>
        <v>13</v>
      </c>
      <c r="N175" s="4" t="str">
        <f>+('3 Planilla Preadjudicación OTIC'!N175)</f>
        <v>METROPOLITANA</v>
      </c>
      <c r="O175" s="4" t="str">
        <f>+('3 Planilla Preadjudicación OTIC'!O175)</f>
        <v>LA GRANJA</v>
      </c>
      <c r="P175" s="4" t="str">
        <f>+('3 Planilla Preadjudicación OTIC'!P175)</f>
        <v>EMPRENDEDORES/AS INFORMALES O PERSONAS VULNERABLES PERTENECIENTES AL 80% MAS VULNERABLE</v>
      </c>
      <c r="Q175" s="4" t="str">
        <f>+('3 Planilla Preadjudicación OTIC'!Q175)</f>
        <v>PRESENCIAL</v>
      </c>
      <c r="R175" s="4" t="str">
        <f>+('3 Planilla Preadjudicación OTIC'!R175)</f>
        <v>DEPENDIENTE</v>
      </c>
      <c r="S175" s="4">
        <f>+('3 Planilla Preadjudicación OTIC'!S175)</f>
        <v>38</v>
      </c>
      <c r="T175" s="2">
        <f>+('3 Planilla Preadjudicación OTIC'!T175)</f>
        <v>20</v>
      </c>
      <c r="U175" s="2">
        <f>+('3 Planilla Preadjudicación OTIC'!U175)</f>
        <v>150</v>
      </c>
      <c r="V175" s="2">
        <f>+('3 Planilla Preadjudicación OTIC'!V175)</f>
        <v>0</v>
      </c>
      <c r="W175" s="2">
        <f>+('3 Planilla Preadjudicación OTIC'!W175)</f>
        <v>150</v>
      </c>
      <c r="X175" s="2">
        <f>+('3 Planilla Preadjudicación OTIC'!X175)</f>
        <v>4</v>
      </c>
      <c r="Y175" s="2" t="str">
        <f>+('3 Planilla Preadjudicación OTIC'!Y175)</f>
        <v>SI</v>
      </c>
      <c r="Z175" s="2" t="str">
        <f>+('3 Planilla Preadjudicación OTIC'!Z175)</f>
        <v>NO</v>
      </c>
      <c r="AA175" s="2" t="str">
        <f>+('3 Planilla Preadjudicación OTIC'!AA175)</f>
        <v>NO</v>
      </c>
      <c r="AB175" s="4" t="str">
        <f>+('3 Planilla Preadjudicación OTIC'!AB175)</f>
        <v>SE AJUSTA A PLAN FORMATIVO</v>
      </c>
      <c r="AC175" s="4" t="str">
        <f>+('3 Planilla Preadjudicación OTIC'!AC175)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75" s="2" t="str">
        <f>+('3 Planilla Preadjudicación OTIC'!AD175)</f>
        <v>NO</v>
      </c>
      <c r="AE175" s="4">
        <f>+('3 Planilla Preadjudicación OTIC'!AE175)</f>
        <v>0</v>
      </c>
      <c r="AF175" s="2" t="str">
        <f>+('3 Planilla Preadjudicación OTIC'!AF175)</f>
        <v>CERRADA</v>
      </c>
      <c r="AG175" s="2">
        <f>+('3 Planilla Preadjudicación OTIC'!AG175)</f>
        <v>38</v>
      </c>
      <c r="AH175" s="2">
        <f>+('3 Planilla Preadjudicación OTIC'!AH175)</f>
        <v>3</v>
      </c>
      <c r="AI175" s="135" t="str">
        <f>+('3 Planilla Preadjudicación OTIC'!AI175)</f>
        <v>77681176-9</v>
      </c>
      <c r="AJ175" s="4" t="str">
        <f>+('3 Planilla Preadjudicación OTIC'!AJ175)</f>
        <v>CENTRO DE CAPACITACIÓN TÉCNICA Y ESTUDIOS FEI LIMITADA</v>
      </c>
      <c r="AK175" s="2">
        <f>+('3 Planilla Preadjudicación OTIC'!AK175)</f>
        <v>150</v>
      </c>
      <c r="AL175" s="2">
        <f>+('3 Planilla Preadjudicación OTIC'!AL175)</f>
        <v>38</v>
      </c>
      <c r="AM175" s="12">
        <f>+('3 Planilla Preadjudicación OTIC'!AM175)</f>
        <v>6373</v>
      </c>
      <c r="AN175" s="12">
        <f>+('3 Planilla Preadjudicación OTIC'!AN175)</f>
        <v>0</v>
      </c>
      <c r="AO175" s="12">
        <f>+('3 Planilla Preadjudicación OTIC'!AO175)</f>
        <v>0</v>
      </c>
      <c r="AP175" s="12">
        <f>+('3 Planilla Preadjudicación OTIC'!AP175)</f>
        <v>19119000</v>
      </c>
      <c r="AQ175" s="12">
        <f>+('3 Planilla Preadjudicación OTIC'!AQ175)</f>
        <v>3040000</v>
      </c>
      <c r="AR175" s="12">
        <f>+('3 Planilla Preadjudicación OTIC'!AR175)</f>
        <v>0</v>
      </c>
      <c r="AS175" s="12">
        <f>+('3 Planilla Preadjudicación OTIC'!AS175)</f>
        <v>0</v>
      </c>
      <c r="AT175" s="12">
        <f>+('3 Planilla Preadjudicación OTIC'!AT175)</f>
        <v>0</v>
      </c>
      <c r="AU175" s="12">
        <f>+('3 Planilla Preadjudicación OTIC'!AU175)</f>
        <v>22159000</v>
      </c>
      <c r="AV175" s="2" t="str">
        <f>+('3 Planilla Preadjudicación OTIC'!AV175)</f>
        <v>SI</v>
      </c>
      <c r="AW175" s="4">
        <f>+('3 Planilla Preadjudicación OTIC'!AW175)</f>
        <v>0</v>
      </c>
      <c r="AX175" s="2">
        <f>+('3 Planilla Preadjudicación OTIC'!AX175)</f>
        <v>1</v>
      </c>
      <c r="AY175" s="2">
        <f>+('3 Planilla Preadjudicación OTIC'!AY175)</f>
        <v>7</v>
      </c>
      <c r="AZ175" s="2">
        <f>+('3 Planilla Preadjudicación OTIC'!AZ175)</f>
        <v>0</v>
      </c>
      <c r="BA175" s="2">
        <f>+('3 Planilla Preadjudicación OTIC'!BA175)</f>
        <v>0</v>
      </c>
      <c r="BB175" s="2">
        <f>+('3 Planilla Preadjudicación OTIC'!BB175)</f>
        <v>0</v>
      </c>
      <c r="BC175" s="2">
        <f>+('3 Planilla Preadjudicación OTIC'!BC175)</f>
        <v>0</v>
      </c>
      <c r="BD175" s="2">
        <f>+('3 Planilla Preadjudicación OTIC'!BD175)</f>
        <v>0</v>
      </c>
      <c r="BE175" s="2">
        <f>+('3 Planilla Preadjudicación OTIC'!BE175)</f>
        <v>0</v>
      </c>
      <c r="BF175" s="2">
        <f>+('3 Planilla Preadjudicación OTIC'!BF175)</f>
        <v>0</v>
      </c>
      <c r="BG175" s="2">
        <f>+('3 Planilla Preadjudicación OTIC'!BG175)</f>
        <v>7</v>
      </c>
      <c r="BH175" s="2">
        <f>+('3 Planilla Preadjudicación OTIC'!BH175)</f>
        <v>7</v>
      </c>
      <c r="BI175" s="2">
        <f>+('3 Planilla Preadjudicación OTIC'!BI175)</f>
        <v>7</v>
      </c>
      <c r="BJ175" s="2">
        <f>+('3 Planilla Preadjudicación OTIC'!BJ175)</f>
        <v>7</v>
      </c>
      <c r="BK175" s="2">
        <f>+('3 Planilla Preadjudicación OTIC'!BK175)</f>
        <v>7</v>
      </c>
      <c r="BL175" s="2">
        <f>+('3 Planilla Preadjudicación OTIC'!BL175)</f>
        <v>7</v>
      </c>
      <c r="BM175" s="104">
        <f>ROUND(('3 Planilla Preadjudicación OTIC'!BM175),1)</f>
        <v>6.4</v>
      </c>
      <c r="BN175" s="4" t="str">
        <f>+('3 Planilla Preadjudicación OTIC'!BN175)</f>
        <v>NO</v>
      </c>
      <c r="BO175" s="4">
        <f>+('3 Planilla Preadjudicación OTIC'!BO175)</f>
        <v>0</v>
      </c>
      <c r="BP175" s="4">
        <f>+('3 Planilla Preadjudicación OTIC'!BP175)</f>
        <v>0</v>
      </c>
      <c r="BQ175" s="4">
        <f>+('3 Planilla Preadjudicación OTIC'!BQ175)</f>
        <v>0</v>
      </c>
      <c r="BR175" s="4">
        <f>+('3 Planilla Preadjudicación OTIC'!BR175)</f>
        <v>0</v>
      </c>
      <c r="BS175" s="4">
        <f>+('3 Planilla Preadjudicación OTIC'!BS175)</f>
        <v>0</v>
      </c>
      <c r="BT175" s="4">
        <f>+('3 Planilla Preadjudicación OTIC'!BT175)</f>
        <v>0</v>
      </c>
      <c r="BU175" s="85">
        <f>IF(VLOOKUP(A175,'BD OFICIAL'!$A$1:$AL$2098,7,0)=D175,0,1)</f>
        <v>0</v>
      </c>
      <c r="BV175" s="85">
        <f>IF(VLOOKUP(A175,'BD OFICIAL'!$A$1:$AL$2098,11,0)=J175,0,1)</f>
        <v>0</v>
      </c>
      <c r="BW175" s="85">
        <f>IF(VLOOKUP(A175,'BD OFICIAL'!$A$1:$AL$2098,13,0)=L175,0,1)</f>
        <v>0</v>
      </c>
      <c r="BX175" s="2">
        <f>IF(VLOOKUP(A175,'BD OFICIAL'!$A$1:$AL$2098,16,0)=O175,0,1)</f>
        <v>0</v>
      </c>
      <c r="BY175" s="2">
        <f>IF(VLOOKUP(A175,'BD OFICIAL'!$A$1:$AL$2098,17,0)=P175,0,1)</f>
        <v>0</v>
      </c>
      <c r="BZ175" s="2">
        <f>IF(VLOOKUP(A175,'BD OFICIAL'!$A$1:$AL$2098,19,0)=R175,0,1)</f>
        <v>0</v>
      </c>
      <c r="CA175" s="2">
        <f>IF(VLOOKUP(A175,'BD OFICIAL'!$A$1:$AL$2098,21,0)=T175,0,1)</f>
        <v>0</v>
      </c>
      <c r="CB175" s="2">
        <f>IF(VLOOKUP(A175,'BD OFICIAL'!$A$1:$AL$2098,24,0)=AK175,0,1)</f>
        <v>0</v>
      </c>
      <c r="CC175" s="2">
        <f>IF(VLOOKUP(A175,'BD OFICIAL'!$A$1:$AL$2098,25,0)=X175,0,1)</f>
        <v>0</v>
      </c>
      <c r="CD175" s="2">
        <f>IF(VLOOKUP(A175,'BD OFICIAL'!$A$1:$AL$2098,26,0)=Y175,0,1)</f>
        <v>0</v>
      </c>
      <c r="CE175" s="2">
        <f>IF(VLOOKUP(A175,'BD OFICIAL'!$A$1:$AL$2098,27,0)=Z175,0,1)</f>
        <v>0</v>
      </c>
      <c r="CF175" s="2">
        <f>IF(VLOOKUP(A175,'BD OFICIAL'!$A$1:$AL$2098,28,0)=AA175,0,1)</f>
        <v>0</v>
      </c>
      <c r="CG175" s="2">
        <f>IF(VLOOKUP(A175,'BD OFICIAL'!$A$1:$AL$2098,33,0)=AF175,0,1)</f>
        <v>0</v>
      </c>
      <c r="CH175" s="2">
        <f>IF(VLOOKUP(A175,'BD OFICIAL'!$A$1:$AL$2098,35,0)=AH175,0,1)</f>
        <v>0</v>
      </c>
      <c r="CI175" s="85">
        <f>IF(VLOOKUP(A175,'BD OFICIAL'!$A$1:$AL$2098,34,0)=AL175,0,1)</f>
        <v>0</v>
      </c>
      <c r="CJ175" s="12">
        <f>VLOOKUP(A175,'BD OFICIAL'!$A$1:$AM$2098,36,0)*AM175-AP175</f>
        <v>0</v>
      </c>
      <c r="CK175" s="85" t="str">
        <f t="shared" si="88"/>
        <v>SSH</v>
      </c>
      <c r="CL175" s="85" t="str">
        <f t="shared" si="89"/>
        <v>SI</v>
      </c>
      <c r="CM175" s="85" t="str">
        <f t="shared" si="103"/>
        <v>NO</v>
      </c>
      <c r="CN175" s="31">
        <f t="shared" si="104"/>
        <v>0</v>
      </c>
      <c r="CO175" s="31">
        <f t="shared" si="90"/>
        <v>0</v>
      </c>
      <c r="CP175" s="31">
        <f t="shared" si="105"/>
        <v>0</v>
      </c>
      <c r="CQ175" s="31">
        <f>IF(Y175="NO",0,IF(Y175="SI",IF(VLOOKUP(A175,'BD OFICIAL'!$A:$AO,40,0)=AQ175,0,1)))</f>
        <v>0</v>
      </c>
      <c r="CR175" s="31">
        <f>IF(Z175="NO",0,IF(Z175="SI",IF(VLOOKUP(B175,'BD OFICIAL'!$A:$AO,41,0)=AS175,0,1)))</f>
        <v>0</v>
      </c>
      <c r="CS175" s="31">
        <f t="shared" si="91"/>
        <v>0</v>
      </c>
      <c r="CT175" s="31">
        <f t="shared" si="92"/>
        <v>0</v>
      </c>
      <c r="CU175" s="31">
        <f>IF(VLOOKUP(A175,'BD OFICIAL'!$A$1:$AL$1056,31,0)="SI",IF(AT175&gt;0,0,1),IF(AT175=0,0,1))</f>
        <v>0</v>
      </c>
      <c r="CV175" s="31">
        <f t="shared" si="93"/>
        <v>0</v>
      </c>
      <c r="CW175" s="31">
        <f t="shared" si="106"/>
        <v>0</v>
      </c>
      <c r="CX175" s="85" t="str">
        <f t="shared" si="107"/>
        <v>SI</v>
      </c>
      <c r="CY175" s="31">
        <f t="shared" si="108"/>
        <v>0</v>
      </c>
      <c r="CZ175" s="85" t="str">
        <f>IF(ISERROR(VLOOKUP(AI175,EXPERIENCIA!$A$1:$C$2100,1,0)),"NO","SI")</f>
        <v>NO</v>
      </c>
      <c r="DA175" s="85">
        <f>IF(CX175="no","NO APLICA",IF(AX175=0,"ERROR NOTA",IF(AND(AX175&gt;1,CZ175="NO"),"ERROR NOTA",IF(AND(CZ175="NO",AX175=1),0,IF(VLOOKUP(AI175,EXPERIENCIA!$A$1:$C$2100,3,0)=AX175,0,"ERROR NOTA")))))</f>
        <v>0</v>
      </c>
      <c r="DB175" s="85" t="str">
        <f>IF(ISERROR(VLOOKUP(AI175,COMPORTAMIENTO!$A$1:$C$2100,1,0)),"NO","SI")</f>
        <v>SI</v>
      </c>
      <c r="DC175" s="85">
        <f>IF(CX175="NO","NO APLICA",IF(AY175=0,"ERROR NOTA",IF(AND(DB175="NO",AY175=7),0,IF(VLOOKUP(AI175,COMPORTAMIENTO!$A$2:$H$2100,8,0)=AY175,0,"ERROR NOTA"))))</f>
        <v>0</v>
      </c>
      <c r="DD175" s="104">
        <f t="shared" si="109"/>
        <v>0.1</v>
      </c>
      <c r="DE175" s="104">
        <f t="shared" si="110"/>
        <v>0.70000000000000007</v>
      </c>
      <c r="DF175" s="85" t="str">
        <f t="shared" si="94"/>
        <v>SI</v>
      </c>
      <c r="DG175" s="85">
        <f t="shared" si="111"/>
        <v>0</v>
      </c>
      <c r="DH175" s="85">
        <f t="shared" si="112"/>
        <v>0</v>
      </c>
      <c r="DI175" s="85">
        <f t="shared" si="113"/>
        <v>0</v>
      </c>
      <c r="DJ175" s="12">
        <f t="shared" si="114"/>
        <v>7.0000000000000009</v>
      </c>
      <c r="DK175" s="7">
        <f t="shared" si="115"/>
        <v>7.0000000000000009</v>
      </c>
      <c r="DL175" s="12">
        <f t="shared" si="95"/>
        <v>6373</v>
      </c>
      <c r="DM175" s="12">
        <f>VLOOKUP(A175,'5 TD'!$A:$B,2,0)</f>
        <v>6373</v>
      </c>
      <c r="DN175" s="7">
        <f t="shared" si="96"/>
        <v>7</v>
      </c>
      <c r="DO175" s="85" t="str">
        <f t="shared" si="116"/>
        <v>APROBADO</v>
      </c>
      <c r="DP175" s="85" t="str">
        <f t="shared" si="117"/>
        <v>APROBADO</v>
      </c>
      <c r="DQ175" s="7">
        <f t="shared" si="118"/>
        <v>6.4</v>
      </c>
      <c r="DR175" s="85" t="str">
        <f t="shared" si="97"/>
        <v>APROBADO</v>
      </c>
      <c r="DS175" s="2" t="str">
        <f>+('3 Planilla Preadjudicación OTIC'!BN175)</f>
        <v>NO</v>
      </c>
      <c r="DT175" s="2">
        <f>IF(DR175="APROBADO",VLOOKUP(A175,'5 TD'!$D$3:$E$270,2,0),"NO APLICA")</f>
        <v>7</v>
      </c>
      <c r="DU175" s="2" t="str">
        <f t="shared" si="98"/>
        <v>NO</v>
      </c>
      <c r="DV175" s="2" t="str">
        <f>IF(DU175="SI",VLOOKUP(A175,'5 TD'!$G$3:$H$270,2,0),"NO APLICA ")</f>
        <v xml:space="preserve">NO APLICA </v>
      </c>
      <c r="DW175" s="2" t="str">
        <f t="shared" si="99"/>
        <v>NO</v>
      </c>
      <c r="DX175" s="2" t="str">
        <f>IF(DW175="SI",VLOOKUP(A175,'5 TD'!$J$4:$K$472,2,0),"NO APLICA")</f>
        <v>NO APLICA</v>
      </c>
      <c r="DY175" s="2" t="str">
        <f t="shared" si="100"/>
        <v>NO APLICA</v>
      </c>
      <c r="DZ175" s="7" t="str">
        <f>IF(DY175="SI",VLOOKUP(A175,'5 TD'!$M$4:$N$350,2,0),"NO APLICA")</f>
        <v>NO APLICA</v>
      </c>
      <c r="EA175" s="2" t="str">
        <f t="shared" si="101"/>
        <v>NO APLICA</v>
      </c>
      <c r="EB175" s="12" t="str">
        <f t="shared" si="102"/>
        <v/>
      </c>
      <c r="EC175" s="12" t="str">
        <f>IF(EA175="SI",VLOOKUP(A175,'5 TD'!$V$4:$W$479,2,0),"NO APLICA")</f>
        <v>NO APLICA</v>
      </c>
      <c r="ED175" s="2" t="str">
        <f t="shared" si="119"/>
        <v>NO</v>
      </c>
      <c r="EE175" s="79" t="str">
        <f>IF(ED175="SI",VLOOKUP(AI175,COMPORTAMIENTO!$A$1:$H$2100,7,0),"NO APLICA")</f>
        <v>NO APLICA</v>
      </c>
      <c r="EF175" s="12" t="str">
        <f>IF(ED175="SI",VLOOKUP(A175,'5 TD'!$P$2:$Q$479,2,0),"NO APLICA")</f>
        <v>NO APLICA</v>
      </c>
      <c r="EG175" s="2" t="str">
        <f t="shared" si="120"/>
        <v>NO</v>
      </c>
      <c r="EH175" s="2">
        <f>IF(CZ175="no",0,VLOOKUP(AI175,EXPERIENCIA!$A$1:$C$2100,2,0))</f>
        <v>0</v>
      </c>
      <c r="EI175" s="2">
        <f>IF(CZ175="si",VLOOKUP(A175,'5 TD'!$S$3:$T$2103,2,0),0)</f>
        <v>0</v>
      </c>
      <c r="EJ175" s="2" t="str">
        <f t="shared" si="121"/>
        <v>SI</v>
      </c>
      <c r="EK175" s="2">
        <f>+('3 Planilla Preadjudicación OTIC'!BU175)</f>
        <v>0</v>
      </c>
      <c r="EL175" s="4"/>
      <c r="EM175" s="3"/>
      <c r="EN175" s="3"/>
      <c r="EQ175" s="86"/>
    </row>
    <row r="176" spans="1:147" ht="15" customHeight="1" x14ac:dyDescent="0.3">
      <c r="A176" s="2">
        <f>+('3 Planilla Preadjudicación OTIC'!A176)</f>
        <v>14273</v>
      </c>
      <c r="B176" s="2" t="str">
        <f>+('3 Planilla Preadjudicación OTIC'!B176)</f>
        <v>65181652-1</v>
      </c>
      <c r="C176" s="4">
        <f>+('3 Planilla Preadjudicación OTIC'!E176)</f>
        <v>2025</v>
      </c>
      <c r="D176" s="4" t="str">
        <f>+('3 Planilla Preadjudicación OTIC'!F176)</f>
        <v>MANDATO</v>
      </c>
      <c r="E176" s="4" t="str">
        <f>+('3 Planilla Preadjudicación OTIC'!G176)</f>
        <v>82130300-1</v>
      </c>
      <c r="F176" s="4" t="str">
        <f>+('3 Planilla Preadjudicación OTIC'!H176)</f>
        <v>FUNDACIÓN LUZ</v>
      </c>
      <c r="G176" s="4"/>
      <c r="H176" s="4"/>
      <c r="I176" s="4" t="str">
        <f>+('3 Planilla Preadjudicación OTIC'!I176)</f>
        <v>ELABORACIÓN DE JABONES Y SALES DE BAÑO</v>
      </c>
      <c r="J176" s="4" t="str">
        <f>+('3 Planilla Preadjudicación OTIC'!J176)</f>
        <v>PF0578</v>
      </c>
      <c r="K176" s="4" t="str">
        <f>+('3 Planilla Preadjudicación OTIC'!K176)</f>
        <v>TÉCNICAS PARA EL EMPRENDIMIENTO</v>
      </c>
      <c r="L176" s="4" t="str">
        <f>+('3 Planilla Preadjudicación OTIC'!L176)</f>
        <v>PF0921</v>
      </c>
      <c r="M176" s="2">
        <f>+('3 Planilla Preadjudicación OTIC'!M176)</f>
        <v>13</v>
      </c>
      <c r="N176" s="4" t="str">
        <f>+('3 Planilla Preadjudicación OTIC'!N176)</f>
        <v>METROPOLITANA</v>
      </c>
      <c r="O176" s="4" t="str">
        <f>+('3 Planilla Preadjudicación OTIC'!O176)</f>
        <v>SANTIAGO</v>
      </c>
      <c r="P176" s="4" t="str">
        <f>+('3 Planilla Preadjudicación OTIC'!P176)</f>
        <v>PERSONAS DE 18 AÑOS O MÁS, EN SITUACIÓN DE DISCAPACIDAD.</v>
      </c>
      <c r="Q176" s="4" t="str">
        <f>+('3 Planilla Preadjudicación OTIC'!Q176)</f>
        <v>PRESENCIAL</v>
      </c>
      <c r="R176" s="4" t="str">
        <f>+('3 Planilla Preadjudicación OTIC'!R176)</f>
        <v>INDEPENDIENTE</v>
      </c>
      <c r="S176" s="4">
        <f>+('3 Planilla Preadjudicación OTIC'!S176)</f>
        <v>38</v>
      </c>
      <c r="T176" s="2">
        <f>+('3 Planilla Preadjudicación OTIC'!T176)</f>
        <v>11</v>
      </c>
      <c r="U176" s="2">
        <f>+('3 Planilla Preadjudicación OTIC'!U176)</f>
        <v>100</v>
      </c>
      <c r="V176" s="2">
        <f>+('3 Planilla Preadjudicación OTIC'!V176)</f>
        <v>12</v>
      </c>
      <c r="W176" s="2">
        <f>+('3 Planilla Preadjudicación OTIC'!W176)</f>
        <v>112</v>
      </c>
      <c r="X176" s="2">
        <f>+('3 Planilla Preadjudicación OTIC'!X176)</f>
        <v>3</v>
      </c>
      <c r="Y176" s="2" t="str">
        <f>+('3 Planilla Preadjudicación OTIC'!Y176)</f>
        <v>SI</v>
      </c>
      <c r="Z176" s="2" t="str">
        <f>+('3 Planilla Preadjudicación OTIC'!Z176)</f>
        <v>NO</v>
      </c>
      <c r="AA176" s="2" t="str">
        <f>+('3 Planilla Preadjudicación OTIC'!AA176)</f>
        <v>SI</v>
      </c>
      <c r="AB176" s="4" t="str">
        <f>+('3 Planilla Preadjudicación OTIC'!AB176)</f>
        <v>SE AJUSTA A PLAN FORMATIVO</v>
      </c>
      <c r="AC176" s="4" t="str">
        <f>+('3 Planilla Preadjudicación OTIC'!AC176)</f>
        <v>PERSONAS DE 18 AÑOS O MÁS, CON DISCAPACIDAD VISUAL PERTENECIENTE A FUNDACIÓN LUZ Y SE ENCUENTRE EN PROCESO DE INCLUSION LABORAL. DEBERÁN CONTAR CON EDUCACIÓN BÁSICA COMPLETA, PREFERENTEMENTE.</v>
      </c>
      <c r="AD176" s="2" t="str">
        <f>+('3 Planilla Preadjudicación OTIC'!AD176)</f>
        <v>NO</v>
      </c>
      <c r="AE176" s="4">
        <f>+('3 Planilla Preadjudicación OTIC'!AE176)</f>
        <v>0</v>
      </c>
      <c r="AF176" s="2" t="str">
        <f>+('3 Planilla Preadjudicación OTIC'!AF176)</f>
        <v>CERRADA</v>
      </c>
      <c r="AG176" s="2">
        <f>+('3 Planilla Preadjudicación OTIC'!AG176)</f>
        <v>38</v>
      </c>
      <c r="AH176" s="2">
        <f>+('3 Planilla Preadjudicación OTIC'!AH176)</f>
        <v>2</v>
      </c>
      <c r="AI176" s="135" t="str">
        <f>+('3 Planilla Preadjudicación OTIC'!AI176)</f>
        <v>77681176-9</v>
      </c>
      <c r="AJ176" s="4" t="str">
        <f>+('3 Planilla Preadjudicación OTIC'!AJ176)</f>
        <v>CENTRO DE CAPACITACIÓN TÉCNICA Y ESTUDIOS FEI LIMITADA</v>
      </c>
      <c r="AK176" s="2">
        <f>+('3 Planilla Preadjudicación OTIC'!AK176)</f>
        <v>112</v>
      </c>
      <c r="AL176" s="2">
        <f>+('3 Planilla Preadjudicación OTIC'!AL176)</f>
        <v>38</v>
      </c>
      <c r="AM176" s="12">
        <f>+('3 Planilla Preadjudicación OTIC'!AM176)</f>
        <v>5075</v>
      </c>
      <c r="AN176" s="12">
        <f>+('3 Planilla Preadjudicación OTIC'!AN176)</f>
        <v>115000</v>
      </c>
      <c r="AO176" s="12">
        <f>+('3 Planilla Preadjudicación OTIC'!AO176)</f>
        <v>0</v>
      </c>
      <c r="AP176" s="12">
        <f>+('3 Planilla Preadjudicación OTIC'!AP176)</f>
        <v>6252400</v>
      </c>
      <c r="AQ176" s="12">
        <f>+('3 Planilla Preadjudicación OTIC'!AQ176)</f>
        <v>1672000</v>
      </c>
      <c r="AR176" s="12">
        <f>+('3 Planilla Preadjudicación OTIC'!AR176)</f>
        <v>1265000</v>
      </c>
      <c r="AS176" s="12">
        <f>+('3 Planilla Preadjudicación OTIC'!AS176)</f>
        <v>0</v>
      </c>
      <c r="AT176" s="12">
        <f>+('3 Planilla Preadjudicación OTIC'!AT176)</f>
        <v>0</v>
      </c>
      <c r="AU176" s="12">
        <f>+('3 Planilla Preadjudicación OTIC'!AU176)</f>
        <v>9189400</v>
      </c>
      <c r="AV176" s="2" t="str">
        <f>+('3 Planilla Preadjudicación OTIC'!AV176)</f>
        <v>SI</v>
      </c>
      <c r="AW176" s="4">
        <f>+('3 Planilla Preadjudicación OTIC'!AW176)</f>
        <v>0</v>
      </c>
      <c r="AX176" s="2">
        <f>+('3 Planilla Preadjudicación OTIC'!AX176)</f>
        <v>1</v>
      </c>
      <c r="AY176" s="2">
        <f>+('3 Planilla Preadjudicación OTIC'!AY176)</f>
        <v>7</v>
      </c>
      <c r="AZ176" s="2">
        <f>+('3 Planilla Preadjudicación OTIC'!AZ176)</f>
        <v>0</v>
      </c>
      <c r="BA176" s="2">
        <f>+('3 Planilla Preadjudicación OTIC'!BA176)</f>
        <v>0</v>
      </c>
      <c r="BB176" s="2">
        <f>+('3 Planilla Preadjudicación OTIC'!BB176)</f>
        <v>0</v>
      </c>
      <c r="BC176" s="2">
        <f>+('3 Planilla Preadjudicación OTIC'!BC176)</f>
        <v>0</v>
      </c>
      <c r="BD176" s="2">
        <f>+('3 Planilla Preadjudicación OTIC'!BD176)</f>
        <v>0</v>
      </c>
      <c r="BE176" s="2">
        <f>+('3 Planilla Preadjudicación OTIC'!BE176)</f>
        <v>0</v>
      </c>
      <c r="BF176" s="2">
        <f>+('3 Planilla Preadjudicación OTIC'!BF176)</f>
        <v>0</v>
      </c>
      <c r="BG176" s="2">
        <f>+('3 Planilla Preadjudicación OTIC'!BG176)</f>
        <v>7</v>
      </c>
      <c r="BH176" s="2">
        <f>+('3 Planilla Preadjudicación OTIC'!BH176)</f>
        <v>7</v>
      </c>
      <c r="BI176" s="2">
        <f>+('3 Planilla Preadjudicación OTIC'!BI176)</f>
        <v>7</v>
      </c>
      <c r="BJ176" s="2">
        <f>+('3 Planilla Preadjudicación OTIC'!BJ176)</f>
        <v>7</v>
      </c>
      <c r="BK176" s="2">
        <f>+('3 Planilla Preadjudicación OTIC'!BK176)</f>
        <v>7</v>
      </c>
      <c r="BL176" s="2">
        <f>+('3 Planilla Preadjudicación OTIC'!BL176)</f>
        <v>7</v>
      </c>
      <c r="BM176" s="104">
        <f>ROUND(('3 Planilla Preadjudicación OTIC'!BM176),1)</f>
        <v>6.4</v>
      </c>
      <c r="BN176" s="4" t="str">
        <f>+('3 Planilla Preadjudicación OTIC'!BN176)</f>
        <v>NO</v>
      </c>
      <c r="BO176" s="4">
        <f>+('3 Planilla Preadjudicación OTIC'!BO176)</f>
        <v>0</v>
      </c>
      <c r="BP176" s="4">
        <f>+('3 Planilla Preadjudicación OTIC'!BP176)</f>
        <v>0</v>
      </c>
      <c r="BQ176" s="4">
        <f>+('3 Planilla Preadjudicación OTIC'!BQ176)</f>
        <v>0</v>
      </c>
      <c r="BR176" s="4">
        <f>+('3 Planilla Preadjudicación OTIC'!BR176)</f>
        <v>0</v>
      </c>
      <c r="BS176" s="4">
        <f>+('3 Planilla Preadjudicación OTIC'!BS176)</f>
        <v>0</v>
      </c>
      <c r="BT176" s="4">
        <f>+('3 Planilla Preadjudicación OTIC'!BT176)</f>
        <v>0</v>
      </c>
      <c r="BU176" s="85">
        <f>IF(VLOOKUP(A176,'BD OFICIAL'!$A$1:$AL$2098,7,0)=D176,0,1)</f>
        <v>0</v>
      </c>
      <c r="BV176" s="85">
        <f>IF(VLOOKUP(A176,'BD OFICIAL'!$A$1:$AL$2098,11,0)=J176,0,1)</f>
        <v>0</v>
      </c>
      <c r="BW176" s="85">
        <f>IF(VLOOKUP(A176,'BD OFICIAL'!$A$1:$AL$2098,13,0)=L176,0,1)</f>
        <v>0</v>
      </c>
      <c r="BX176" s="2">
        <f>IF(VLOOKUP(A176,'BD OFICIAL'!$A$1:$AL$2098,16,0)=O176,0,1)</f>
        <v>0</v>
      </c>
      <c r="BY176" s="2">
        <f>IF(VLOOKUP(A176,'BD OFICIAL'!$A$1:$AL$2098,17,0)=P176,0,1)</f>
        <v>0</v>
      </c>
      <c r="BZ176" s="2">
        <f>IF(VLOOKUP(A176,'BD OFICIAL'!$A$1:$AL$2098,19,0)=R176,0,1)</f>
        <v>0</v>
      </c>
      <c r="CA176" s="2">
        <f>IF(VLOOKUP(A176,'BD OFICIAL'!$A$1:$AL$2098,21,0)=T176,0,1)</f>
        <v>0</v>
      </c>
      <c r="CB176" s="2">
        <f>IF(VLOOKUP(A176,'BD OFICIAL'!$A$1:$AL$2098,24,0)=AK176,0,1)</f>
        <v>0</v>
      </c>
      <c r="CC176" s="2">
        <f>IF(VLOOKUP(A176,'BD OFICIAL'!$A$1:$AL$2098,25,0)=X176,0,1)</f>
        <v>0</v>
      </c>
      <c r="CD176" s="2">
        <f>IF(VLOOKUP(A176,'BD OFICIAL'!$A$1:$AL$2098,26,0)=Y176,0,1)</f>
        <v>0</v>
      </c>
      <c r="CE176" s="2">
        <f>IF(VLOOKUP(A176,'BD OFICIAL'!$A$1:$AL$2098,27,0)=Z176,0,1)</f>
        <v>0</v>
      </c>
      <c r="CF176" s="2">
        <f>IF(VLOOKUP(A176,'BD OFICIAL'!$A$1:$AL$2098,28,0)=AA176,0,1)</f>
        <v>0</v>
      </c>
      <c r="CG176" s="2">
        <f>IF(VLOOKUP(A176,'BD OFICIAL'!$A$1:$AL$2098,33,0)=AF176,0,1)</f>
        <v>0</v>
      </c>
      <c r="CH176" s="2">
        <f>IF(VLOOKUP(A176,'BD OFICIAL'!$A$1:$AL$2098,35,0)=AH176,0,1)</f>
        <v>0</v>
      </c>
      <c r="CI176" s="85">
        <f>IF(VLOOKUP(A176,'BD OFICIAL'!$A$1:$AL$2098,34,0)=AL176,0,1)</f>
        <v>0</v>
      </c>
      <c r="CJ176" s="12">
        <f>VLOOKUP(A176,'BD OFICIAL'!$A$1:$AM$2098,36,0)*AM176-AP176</f>
        <v>0</v>
      </c>
      <c r="CK176" s="85" t="str">
        <f t="shared" si="88"/>
        <v>SHMAN</v>
      </c>
      <c r="CL176" s="85" t="str">
        <f t="shared" si="89"/>
        <v>SI</v>
      </c>
      <c r="CM176" s="85" t="str">
        <f t="shared" si="103"/>
        <v>NO</v>
      </c>
      <c r="CN176" s="31">
        <f t="shared" si="104"/>
        <v>0</v>
      </c>
      <c r="CO176" s="31">
        <f t="shared" si="90"/>
        <v>0</v>
      </c>
      <c r="CP176" s="31">
        <f t="shared" si="105"/>
        <v>0</v>
      </c>
      <c r="CQ176" s="31">
        <f>IF(Y176="NO",0,IF(Y176="SI",IF(VLOOKUP(A176,'BD OFICIAL'!$A:$AO,40,0)=AQ176,0,1)))</f>
        <v>0</v>
      </c>
      <c r="CR176" s="31">
        <f>IF(Z176="NO",0,IF(Z176="SI",IF(VLOOKUP(B176,'BD OFICIAL'!$A:$AO,41,0)=AS176,0,1)))</f>
        <v>0</v>
      </c>
      <c r="CS176" s="31">
        <f t="shared" si="91"/>
        <v>0</v>
      </c>
      <c r="CT176" s="31">
        <f t="shared" si="92"/>
        <v>0</v>
      </c>
      <c r="CU176" s="31">
        <f>IF(VLOOKUP(A176,'BD OFICIAL'!$A$1:$AL$1056,31,0)="SI",IF(AT176&gt;0,0,1),IF(AT176=0,0,1))</f>
        <v>0</v>
      </c>
      <c r="CV176" s="31">
        <f t="shared" si="93"/>
        <v>0</v>
      </c>
      <c r="CW176" s="31">
        <f t="shared" si="106"/>
        <v>0</v>
      </c>
      <c r="CX176" s="85" t="str">
        <f t="shared" si="107"/>
        <v>SI</v>
      </c>
      <c r="CY176" s="31">
        <f t="shared" si="108"/>
        <v>0</v>
      </c>
      <c r="CZ176" s="85" t="str">
        <f>IF(ISERROR(VLOOKUP(AI176,EXPERIENCIA!$A$1:$C$2100,1,0)),"NO","SI")</f>
        <v>NO</v>
      </c>
      <c r="DA176" s="85">
        <f>IF(CX176="no","NO APLICA",IF(AX176=0,"ERROR NOTA",IF(AND(AX176&gt;1,CZ176="NO"),"ERROR NOTA",IF(AND(CZ176="NO",AX176=1),0,IF(VLOOKUP(AI176,EXPERIENCIA!$A$1:$C$2100,3,0)=AX176,0,"ERROR NOTA")))))</f>
        <v>0</v>
      </c>
      <c r="DB176" s="85" t="str">
        <f>IF(ISERROR(VLOOKUP(AI176,COMPORTAMIENTO!$A$1:$C$2100,1,0)),"NO","SI")</f>
        <v>SI</v>
      </c>
      <c r="DC176" s="85">
        <f>IF(CX176="NO","NO APLICA",IF(AY176=0,"ERROR NOTA",IF(AND(DB176="NO",AY176=7),0,IF(VLOOKUP(AI176,COMPORTAMIENTO!$A$2:$H$2100,8,0)=AY176,0,"ERROR NOTA"))))</f>
        <v>0</v>
      </c>
      <c r="DD176" s="104">
        <f t="shared" si="109"/>
        <v>0.1</v>
      </c>
      <c r="DE176" s="104">
        <f t="shared" si="110"/>
        <v>0.70000000000000007</v>
      </c>
      <c r="DF176" s="85" t="str">
        <f t="shared" si="94"/>
        <v>SI</v>
      </c>
      <c r="DG176" s="85">
        <f t="shared" si="111"/>
        <v>0</v>
      </c>
      <c r="DH176" s="85">
        <f t="shared" si="112"/>
        <v>0</v>
      </c>
      <c r="DI176" s="85">
        <f t="shared" si="113"/>
        <v>0</v>
      </c>
      <c r="DJ176" s="12">
        <f t="shared" si="114"/>
        <v>7.0000000000000009</v>
      </c>
      <c r="DK176" s="7">
        <f t="shared" si="115"/>
        <v>7.0000000000000009</v>
      </c>
      <c r="DL176" s="12">
        <f t="shared" si="95"/>
        <v>5075</v>
      </c>
      <c r="DM176" s="12">
        <f>VLOOKUP(A176,'5 TD'!$A:$B,2,0)</f>
        <v>5075</v>
      </c>
      <c r="DN176" s="7">
        <f t="shared" si="96"/>
        <v>7</v>
      </c>
      <c r="DO176" s="85" t="str">
        <f t="shared" si="116"/>
        <v>APROBADO</v>
      </c>
      <c r="DP176" s="85" t="str">
        <f t="shared" si="117"/>
        <v>APROBADO</v>
      </c>
      <c r="DQ176" s="7">
        <f t="shared" si="118"/>
        <v>6.4</v>
      </c>
      <c r="DR176" s="85" t="str">
        <f t="shared" si="97"/>
        <v>APROBADO</v>
      </c>
      <c r="DS176" s="2" t="str">
        <f>+('3 Planilla Preadjudicación OTIC'!BN176)</f>
        <v>NO</v>
      </c>
      <c r="DT176" s="2">
        <f>IF(DR176="APROBADO",VLOOKUP(A176,'5 TD'!$D$3:$E$270,2,0),"NO APLICA")</f>
        <v>7</v>
      </c>
      <c r="DU176" s="2" t="str">
        <f t="shared" si="98"/>
        <v>NO</v>
      </c>
      <c r="DV176" s="2" t="str">
        <f>IF(DU176="SI",VLOOKUP(A176,'5 TD'!$G$3:$H$270,2,0),"NO APLICA ")</f>
        <v xml:space="preserve">NO APLICA </v>
      </c>
      <c r="DW176" s="2" t="str">
        <f t="shared" si="99"/>
        <v>NO</v>
      </c>
      <c r="DX176" s="2" t="str">
        <f>IF(DW176="SI",VLOOKUP(A176,'5 TD'!$J$4:$K$472,2,0),"NO APLICA")</f>
        <v>NO APLICA</v>
      </c>
      <c r="DY176" s="2" t="str">
        <f t="shared" si="100"/>
        <v>NO APLICA</v>
      </c>
      <c r="DZ176" s="7" t="str">
        <f>IF(DY176="SI",VLOOKUP(A176,'5 TD'!$M$4:$N$350,2,0),"NO APLICA")</f>
        <v>NO APLICA</v>
      </c>
      <c r="EA176" s="2" t="str">
        <f t="shared" si="101"/>
        <v>NO APLICA</v>
      </c>
      <c r="EB176" s="12" t="str">
        <f t="shared" si="102"/>
        <v/>
      </c>
      <c r="EC176" s="12" t="str">
        <f>IF(EA176="SI",VLOOKUP(A176,'5 TD'!$V$4:$W$479,2,0),"NO APLICA")</f>
        <v>NO APLICA</v>
      </c>
      <c r="ED176" s="2" t="str">
        <f t="shared" si="119"/>
        <v>NO</v>
      </c>
      <c r="EE176" s="79" t="str">
        <f>IF(ED176="SI",VLOOKUP(AI176,COMPORTAMIENTO!$A$1:$H$2100,7,0),"NO APLICA")</f>
        <v>NO APLICA</v>
      </c>
      <c r="EF176" s="12" t="str">
        <f>IF(ED176="SI",VLOOKUP(A176,'5 TD'!$P$2:$Q$479,2,0),"NO APLICA")</f>
        <v>NO APLICA</v>
      </c>
      <c r="EG176" s="2" t="str">
        <f t="shared" si="120"/>
        <v>NO</v>
      </c>
      <c r="EH176" s="2">
        <f>IF(CZ176="no",0,VLOOKUP(AI176,EXPERIENCIA!$A$1:$C$2100,2,0))</f>
        <v>0</v>
      </c>
      <c r="EI176" s="2">
        <f>IF(CZ176="si",VLOOKUP(A176,'5 TD'!$S$3:$T$2103,2,0),0)</f>
        <v>0</v>
      </c>
      <c r="EJ176" s="2" t="str">
        <f t="shared" si="121"/>
        <v>SI</v>
      </c>
      <c r="EK176" s="2">
        <f>+('3 Planilla Preadjudicación OTIC'!BU176)</f>
        <v>0</v>
      </c>
      <c r="EL176" s="4"/>
      <c r="EM176" s="3"/>
      <c r="EN176" s="3"/>
      <c r="EQ176" s="86"/>
    </row>
    <row r="177" spans="1:147" s="3" customFormat="1" ht="15" customHeight="1" x14ac:dyDescent="0.3">
      <c r="A177" s="2">
        <f>+('3 Planilla Preadjudicación OTIC'!A177)</f>
        <v>14411</v>
      </c>
      <c r="B177" s="2" t="str">
        <f>+('3 Planilla Preadjudicación OTIC'!B177)</f>
        <v>65181652-1</v>
      </c>
      <c r="C177" s="4">
        <f>+('3 Planilla Preadjudicación OTIC'!E177)</f>
        <v>2025</v>
      </c>
      <c r="D177" s="4" t="str">
        <f>+('3 Planilla Preadjudicación OTIC'!F177)</f>
        <v>MANDATO</v>
      </c>
      <c r="E177" s="4" t="str">
        <f>+('3 Planilla Preadjudicación OTIC'!G177)</f>
        <v>73188700-4</v>
      </c>
      <c r="F177" s="4" t="str">
        <f>+('3 Planilla Preadjudicación OTIC'!H177)</f>
        <v>ONG CASA DE ACOGIDA LA ESPERANZA</v>
      </c>
      <c r="G177" s="4"/>
      <c r="H177" s="4"/>
      <c r="I177" s="4" t="str">
        <f>+('3 Planilla Preadjudicación OTIC'!I177)</f>
        <v>ELABORACIÓN DE PRODUCTOS DE PASTELERÍA Y REPOSTERÍA</v>
      </c>
      <c r="J177" s="4" t="str">
        <f>+('3 Planilla Preadjudicación OTIC'!J177)</f>
        <v>SIN PLAN FORMATIVO</v>
      </c>
      <c r="K177" s="4" t="str">
        <f>+('3 Planilla Preadjudicación OTIC'!K177)</f>
        <v/>
      </c>
      <c r="L177" s="4" t="str">
        <f>+('3 Planilla Preadjudicación OTIC'!L177)</f>
        <v/>
      </c>
      <c r="M177" s="2">
        <f>+('3 Planilla Preadjudicación OTIC'!M177)</f>
        <v>13</v>
      </c>
      <c r="N177" s="4" t="str">
        <f>+('3 Planilla Preadjudicación OTIC'!N177)</f>
        <v>METROPOLITANA</v>
      </c>
      <c r="O177" s="4" t="str">
        <f>+('3 Planilla Preadjudicación OTIC'!O177)</f>
        <v>PUDAHUEL</v>
      </c>
      <c r="P177" s="4" t="str">
        <f>+('3 Planilla Preadjudicación OTIC'!P177)</f>
        <v>EMPRENDEDORES/AS INFORMALES O PERSONAS VULNERABLES PERTENECIENTES AL 80% MAS VULNERABLE</v>
      </c>
      <c r="Q177" s="4" t="str">
        <f>+('3 Planilla Preadjudicación OTIC'!Q177)</f>
        <v>PRESENCIAL</v>
      </c>
      <c r="R177" s="4" t="str">
        <f>+('3 Planilla Preadjudicación OTIC'!R177)</f>
        <v>DEPENDIENTE</v>
      </c>
      <c r="S177" s="4">
        <f>+('3 Planilla Preadjudicación OTIC'!S177)</f>
        <v>50</v>
      </c>
      <c r="T177" s="2">
        <f>+('3 Planilla Preadjudicación OTIC'!T177)</f>
        <v>20</v>
      </c>
      <c r="U177" s="2">
        <f>+('3 Planilla Preadjudicación OTIC'!U177)</f>
        <v>0</v>
      </c>
      <c r="V177" s="2">
        <f>+('3 Planilla Preadjudicación OTIC'!V177)</f>
        <v>0</v>
      </c>
      <c r="W177" s="2">
        <f>+('3 Planilla Preadjudicación OTIC'!W177)</f>
        <v>200</v>
      </c>
      <c r="X177" s="2">
        <f>+('3 Planilla Preadjudicación OTIC'!X177)</f>
        <v>4</v>
      </c>
      <c r="Y177" s="2" t="str">
        <f>+('3 Planilla Preadjudicación OTIC'!Y177)</f>
        <v>SI</v>
      </c>
      <c r="Z177" s="2" t="str">
        <f>+('3 Planilla Preadjudicación OTIC'!Z177)</f>
        <v>NO</v>
      </c>
      <c r="AA177" s="2" t="str">
        <f>+('3 Planilla Preadjudicación OTIC'!AA177)</f>
        <v>NO</v>
      </c>
      <c r="AB177" s="4" t="str">
        <f>+('3 Planilla Preadjudicación OTIC'!AB177)</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177" s="4" t="str">
        <f>+('3 Planilla Preadjudicación OTIC'!AC177)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177" s="2" t="str">
        <f>+('3 Planilla Preadjudicación OTIC'!AD177)</f>
        <v>NO</v>
      </c>
      <c r="AE177" s="4">
        <f>+('3 Planilla Preadjudicación OTIC'!AE177)</f>
        <v>0</v>
      </c>
      <c r="AF177" s="2" t="str">
        <f>+('3 Planilla Preadjudicación OTIC'!AF177)</f>
        <v>CERRADA</v>
      </c>
      <c r="AG177" s="2">
        <f>+('3 Planilla Preadjudicación OTIC'!AG177)</f>
        <v>50</v>
      </c>
      <c r="AH177" s="2">
        <f>+('3 Planilla Preadjudicación OTIC'!AH177)</f>
        <v>2</v>
      </c>
      <c r="AI177" s="135" t="str">
        <f>+('3 Planilla Preadjudicación OTIC'!AI177)</f>
        <v>77681176-9</v>
      </c>
      <c r="AJ177" s="4" t="str">
        <f>+('3 Planilla Preadjudicación OTIC'!AJ177)</f>
        <v>CENTRO DE CAPACITACIÓN TÉCNICA Y ESTUDIOS FEI LIMITADA</v>
      </c>
      <c r="AK177" s="2">
        <f>+('3 Planilla Preadjudicación OTIC'!AK177)</f>
        <v>200</v>
      </c>
      <c r="AL177" s="2">
        <f>+('3 Planilla Preadjudicación OTIC'!AL177)</f>
        <v>50</v>
      </c>
      <c r="AM177" s="12">
        <f>+('3 Planilla Preadjudicación OTIC'!AM177)</f>
        <v>5075</v>
      </c>
      <c r="AN177" s="12">
        <f>+('3 Planilla Preadjudicación OTIC'!AN177)</f>
        <v>0</v>
      </c>
      <c r="AO177" s="12">
        <f>+('3 Planilla Preadjudicación OTIC'!AO177)</f>
        <v>0</v>
      </c>
      <c r="AP177" s="12">
        <f>+('3 Planilla Preadjudicación OTIC'!AP177)</f>
        <v>20300000</v>
      </c>
      <c r="AQ177" s="12">
        <f>+('3 Planilla Preadjudicación OTIC'!AQ177)</f>
        <v>4000000</v>
      </c>
      <c r="AR177" s="12">
        <f>+('3 Planilla Preadjudicación OTIC'!AR177)</f>
        <v>0</v>
      </c>
      <c r="AS177" s="12">
        <f>+('3 Planilla Preadjudicación OTIC'!AS177)</f>
        <v>0</v>
      </c>
      <c r="AT177" s="12">
        <f>+('3 Planilla Preadjudicación OTIC'!AT177)</f>
        <v>0</v>
      </c>
      <c r="AU177" s="12">
        <f>+('3 Planilla Preadjudicación OTIC'!AU177)</f>
        <v>24300000</v>
      </c>
      <c r="AV177" s="2" t="str">
        <f>+('3 Planilla Preadjudicación OTIC'!AV177)</f>
        <v>SI</v>
      </c>
      <c r="AW177" s="4">
        <f>+('3 Planilla Preadjudicación OTIC'!AW177)</f>
        <v>0</v>
      </c>
      <c r="AX177" s="2">
        <f>+('3 Planilla Preadjudicación OTIC'!AX177)</f>
        <v>1</v>
      </c>
      <c r="AY177" s="2">
        <f>+('3 Planilla Preadjudicación OTIC'!AY177)</f>
        <v>7</v>
      </c>
      <c r="AZ177" s="2">
        <f>+('3 Planilla Preadjudicación OTIC'!AZ177)</f>
        <v>7</v>
      </c>
      <c r="BA177" s="2">
        <f>+('3 Planilla Preadjudicación OTIC'!BA177)</f>
        <v>7</v>
      </c>
      <c r="BB177" s="2">
        <f>+('3 Planilla Preadjudicación OTIC'!BB177)</f>
        <v>7</v>
      </c>
      <c r="BC177" s="2">
        <f>+('3 Planilla Preadjudicación OTIC'!BC177)</f>
        <v>7</v>
      </c>
      <c r="BD177" s="2">
        <f>+('3 Planilla Preadjudicación OTIC'!BD177)</f>
        <v>7</v>
      </c>
      <c r="BE177" s="2">
        <f>+('3 Planilla Preadjudicación OTIC'!BE177)</f>
        <v>7</v>
      </c>
      <c r="BF177" s="2">
        <f>+('3 Planilla Preadjudicación OTIC'!BF177)</f>
        <v>7</v>
      </c>
      <c r="BG177" s="2">
        <f>+('3 Planilla Preadjudicación OTIC'!BG177)</f>
        <v>7</v>
      </c>
      <c r="BH177" s="2">
        <f>+('3 Planilla Preadjudicación OTIC'!BH177)</f>
        <v>7</v>
      </c>
      <c r="BI177" s="2">
        <f>+('3 Planilla Preadjudicación OTIC'!BI177)</f>
        <v>7</v>
      </c>
      <c r="BJ177" s="2">
        <f>+('3 Planilla Preadjudicación OTIC'!BJ177)</f>
        <v>7</v>
      </c>
      <c r="BK177" s="2">
        <f>+('3 Planilla Preadjudicación OTIC'!BK177)</f>
        <v>7</v>
      </c>
      <c r="BL177" s="218">
        <f>+('3 Planilla Preadjudicación OTIC'!BL177)</f>
        <v>7</v>
      </c>
      <c r="BM177" s="104">
        <f>ROUND(('3 Planilla Preadjudicación OTIC'!BM177),1)</f>
        <v>6.4</v>
      </c>
      <c r="BN177" s="4" t="str">
        <f>+('3 Planilla Preadjudicación OTIC'!BN177)</f>
        <v>NO</v>
      </c>
      <c r="BO177" s="4">
        <f>+('3 Planilla Preadjudicación OTIC'!BO177)</f>
        <v>0</v>
      </c>
      <c r="BP177" s="4">
        <f>+('3 Planilla Preadjudicación OTIC'!BP177)</f>
        <v>0</v>
      </c>
      <c r="BQ177" s="4">
        <f>+('3 Planilla Preadjudicación OTIC'!BQ177)</f>
        <v>0</v>
      </c>
      <c r="BR177" s="4">
        <f>+('3 Planilla Preadjudicación OTIC'!BR177)</f>
        <v>0</v>
      </c>
      <c r="BS177" s="4">
        <f>+('3 Planilla Preadjudicación OTIC'!BS177)</f>
        <v>0</v>
      </c>
      <c r="BT177" s="4">
        <f>+('3 Planilla Preadjudicación OTIC'!BT177)</f>
        <v>0</v>
      </c>
      <c r="BU177" s="85">
        <f>IF(VLOOKUP(A177,'BD OFICIAL'!$A$1:$AL$2098,7,0)=D177,0,1)</f>
        <v>0</v>
      </c>
      <c r="BV177" s="85">
        <f>IF(VLOOKUP(A177,'BD OFICIAL'!$A$1:$AL$2098,11,0)=J177,0,1)</f>
        <v>0</v>
      </c>
      <c r="BW177" s="85">
        <f>IF(VLOOKUP(A177,'BD OFICIAL'!$A$1:$AL$2098,13,0)=L177,0,1)</f>
        <v>0</v>
      </c>
      <c r="BX177" s="2">
        <f>IF(VLOOKUP(A177,'BD OFICIAL'!$A$1:$AL$2098,16,0)=O177,0,1)</f>
        <v>0</v>
      </c>
      <c r="BY177" s="2">
        <f>IF(VLOOKUP(A177,'BD OFICIAL'!$A$1:$AL$2098,17,0)=P177,0,1)</f>
        <v>0</v>
      </c>
      <c r="BZ177" s="2">
        <f>IF(VLOOKUP(A177,'BD OFICIAL'!$A$1:$AL$2098,19,0)=R177,0,1)</f>
        <v>0</v>
      </c>
      <c r="CA177" s="2">
        <f>IF(VLOOKUP(A177,'BD OFICIAL'!$A$1:$AL$2098,21,0)=T177,0,1)</f>
        <v>0</v>
      </c>
      <c r="CB177" s="2">
        <f>IF(VLOOKUP(A177,'BD OFICIAL'!$A$1:$AL$2098,24,0)=AK177,0,1)</f>
        <v>0</v>
      </c>
      <c r="CC177" s="2">
        <f>IF(VLOOKUP(A177,'BD OFICIAL'!$A$1:$AL$2098,25,0)=X177,0,1)</f>
        <v>0</v>
      </c>
      <c r="CD177" s="2">
        <f>IF(VLOOKUP(A177,'BD OFICIAL'!$A$1:$AL$2098,26,0)=Y177,0,1)</f>
        <v>0</v>
      </c>
      <c r="CE177" s="2">
        <f>IF(VLOOKUP(A177,'BD OFICIAL'!$A$1:$AL$2098,27,0)=Z177,0,1)</f>
        <v>0</v>
      </c>
      <c r="CF177" s="2">
        <f>IF(VLOOKUP(A177,'BD OFICIAL'!$A$1:$AL$2098,28,0)=AA177,0,1)</f>
        <v>0</v>
      </c>
      <c r="CG177" s="2">
        <f>IF(VLOOKUP(A177,'BD OFICIAL'!$A$1:$AL$2098,33,0)=AF177,0,1)</f>
        <v>0</v>
      </c>
      <c r="CH177" s="2">
        <f>IF(VLOOKUP(A177,'BD OFICIAL'!$A$1:$AL$2098,35,0)=AH177,0,1)</f>
        <v>0</v>
      </c>
      <c r="CI177" s="85">
        <f>IF(VLOOKUP(A177,'BD OFICIAL'!$A$1:$AL$2098,34,0)=AL177,0,1)</f>
        <v>0</v>
      </c>
      <c r="CJ177" s="12">
        <f>VLOOKUP(A177,'BD OFICIAL'!$A$1:$AM$2098,36,0)*AM177-AP177</f>
        <v>0</v>
      </c>
      <c r="CK177" s="85" t="str">
        <f t="shared" si="88"/>
        <v>SSH</v>
      </c>
      <c r="CL177" s="85" t="str">
        <f t="shared" si="89"/>
        <v>NO</v>
      </c>
      <c r="CM177" s="85" t="str">
        <f t="shared" si="103"/>
        <v>SI</v>
      </c>
      <c r="CN177" s="31">
        <f t="shared" si="104"/>
        <v>0</v>
      </c>
      <c r="CO177" s="31">
        <f t="shared" si="90"/>
        <v>0</v>
      </c>
      <c r="CP177" s="31">
        <f t="shared" si="105"/>
        <v>0</v>
      </c>
      <c r="CQ177" s="31">
        <f>IF(Y177="NO",0,IF(Y177="SI",IF(VLOOKUP(A177,'BD OFICIAL'!$A:$AO,40,0)=AQ177,0,1)))</f>
        <v>0</v>
      </c>
      <c r="CR177" s="31">
        <f>IF(Z177="NO",0,IF(Z177="SI",IF(VLOOKUP(B177,'BD OFICIAL'!$A:$AO,41,0)=AS177,0,1)))</f>
        <v>0</v>
      </c>
      <c r="CS177" s="31">
        <f t="shared" si="91"/>
        <v>0</v>
      </c>
      <c r="CT177" s="31">
        <f t="shared" si="92"/>
        <v>0</v>
      </c>
      <c r="CU177" s="31">
        <f>IF(VLOOKUP(A177,'BD OFICIAL'!$A$1:$AL$1056,31,0)="SI",IF(AT177&gt;0,0,1),IF(AT177=0,0,1))</f>
        <v>0</v>
      </c>
      <c r="CV177" s="31">
        <f t="shared" si="93"/>
        <v>0</v>
      </c>
      <c r="CW177" s="31">
        <f t="shared" si="106"/>
        <v>0</v>
      </c>
      <c r="CX177" s="85" t="str">
        <f t="shared" si="107"/>
        <v>SI</v>
      </c>
      <c r="CY177" s="31">
        <f t="shared" si="108"/>
        <v>0</v>
      </c>
      <c r="CZ177" s="85" t="str">
        <f>IF(ISERROR(VLOOKUP(AI177,EXPERIENCIA!$A$1:$C$2100,1,0)),"NO","SI")</f>
        <v>NO</v>
      </c>
      <c r="DA177" s="85">
        <f>IF(CX177="no","NO APLICA",IF(AX177=0,"ERROR NOTA",IF(AND(AX177&gt;1,CZ177="NO"),"ERROR NOTA",IF(AND(CZ177="NO",AX177=1),0,IF(VLOOKUP(AI177,EXPERIENCIA!$A$1:$C$2100,3,0)=AX177,0,"ERROR NOTA")))))</f>
        <v>0</v>
      </c>
      <c r="DB177" s="85" t="str">
        <f>IF(ISERROR(VLOOKUP(AI177,COMPORTAMIENTO!$A$1:$C$2100,1,0)),"NO","SI")</f>
        <v>SI</v>
      </c>
      <c r="DC177" s="85">
        <f>IF(CX177="NO","NO APLICA",IF(AY177=0,"ERROR NOTA",IF(AND(DB177="NO",AY177=7),0,IF(VLOOKUP(AI177,COMPORTAMIENTO!$A$2:$H$2100,8,0)=AY177,0,"ERROR NOTA"))))</f>
        <v>0</v>
      </c>
      <c r="DD177" s="104">
        <f t="shared" si="109"/>
        <v>0.1</v>
      </c>
      <c r="DE177" s="104">
        <f t="shared" si="110"/>
        <v>0.70000000000000007</v>
      </c>
      <c r="DF177" s="85" t="str">
        <f t="shared" si="94"/>
        <v>NO</v>
      </c>
      <c r="DG177" s="85">
        <f t="shared" si="111"/>
        <v>7</v>
      </c>
      <c r="DH177" s="85">
        <f t="shared" si="112"/>
        <v>7</v>
      </c>
      <c r="DI177" s="85">
        <f t="shared" si="113"/>
        <v>7</v>
      </c>
      <c r="DJ177" s="12">
        <f t="shared" si="114"/>
        <v>7.0000000000000009</v>
      </c>
      <c r="DK177" s="7">
        <f t="shared" si="115"/>
        <v>7.0000000000000009</v>
      </c>
      <c r="DL177" s="12">
        <f t="shared" si="95"/>
        <v>5075</v>
      </c>
      <c r="DM177" s="12">
        <f>VLOOKUP(A177,'5 TD'!$A:$B,2,0)</f>
        <v>5075</v>
      </c>
      <c r="DN177" s="7">
        <f t="shared" si="96"/>
        <v>7</v>
      </c>
      <c r="DO177" s="85" t="str">
        <f t="shared" si="116"/>
        <v>APROBADO</v>
      </c>
      <c r="DP177" s="85" t="str">
        <f t="shared" si="117"/>
        <v>APROBADO</v>
      </c>
      <c r="DQ177" s="7">
        <f t="shared" si="118"/>
        <v>6.4</v>
      </c>
      <c r="DR177" s="85" t="str">
        <f t="shared" si="97"/>
        <v>APROBADO</v>
      </c>
      <c r="DS177" s="2" t="str">
        <f>+('3 Planilla Preadjudicación OTIC'!BN177)</f>
        <v>NO</v>
      </c>
      <c r="DT177" s="2">
        <f>IF(DR177="APROBADO",VLOOKUP(A177,'5 TD'!$D$3:$E$270,2,0),"NO APLICA")</f>
        <v>7</v>
      </c>
      <c r="DU177" s="2" t="str">
        <f t="shared" si="98"/>
        <v>NO</v>
      </c>
      <c r="DV177" s="2" t="str">
        <f>IF(DU177="SI",VLOOKUP(A177,'5 TD'!$G$3:$H$270,2,0),"NO APLICA ")</f>
        <v xml:space="preserve">NO APLICA </v>
      </c>
      <c r="DW177" s="2" t="str">
        <f t="shared" si="99"/>
        <v>NO</v>
      </c>
      <c r="DX177" s="2" t="str">
        <f>IF(DW177="SI",VLOOKUP(A177,'5 TD'!$J$4:$K$472,2,0),"NO APLICA")</f>
        <v>NO APLICA</v>
      </c>
      <c r="DY177" s="2" t="str">
        <f t="shared" si="100"/>
        <v>NO APLICA</v>
      </c>
      <c r="DZ177" s="7" t="str">
        <f>IF(DY177="SI",VLOOKUP(A177,'5 TD'!$M$4:$N$350,2,0),"NO APLICA")</f>
        <v>NO APLICA</v>
      </c>
      <c r="EA177" s="2" t="str">
        <f t="shared" si="101"/>
        <v>NO APLICA</v>
      </c>
      <c r="EB177" s="12" t="str">
        <f t="shared" si="102"/>
        <v/>
      </c>
      <c r="EC177" s="12" t="str">
        <f>IF(EA177="SI",VLOOKUP(A177,'5 TD'!$V$4:$W$479,2,0),"NO APLICA")</f>
        <v>NO APLICA</v>
      </c>
      <c r="ED177" s="2" t="str">
        <f t="shared" si="119"/>
        <v>NO</v>
      </c>
      <c r="EE177" s="79" t="str">
        <f>IF(ED177="SI",VLOOKUP(AI177,COMPORTAMIENTO!$A$1:$H$2100,7,0),"NO APLICA")</f>
        <v>NO APLICA</v>
      </c>
      <c r="EF177" s="12" t="str">
        <f>IF(ED177="SI",VLOOKUP(A177,'5 TD'!$P$2:$Q$479,2,0),"NO APLICA")</f>
        <v>NO APLICA</v>
      </c>
      <c r="EG177" s="2" t="str">
        <f t="shared" si="120"/>
        <v>NO</v>
      </c>
      <c r="EH177" s="2">
        <f>IF(CZ177="no",0,VLOOKUP(AI177,EXPERIENCIA!$A$1:$C$2100,2,0))</f>
        <v>0</v>
      </c>
      <c r="EI177" s="2">
        <f>IF(CZ177="si",VLOOKUP(A177,'5 TD'!$S$3:$T$2103,2,0),0)</f>
        <v>0</v>
      </c>
      <c r="EJ177" s="2" t="str">
        <f t="shared" si="121"/>
        <v>SI</v>
      </c>
      <c r="EK177" s="2">
        <f>+('3 Planilla Preadjudicación OTIC'!BU177)</f>
        <v>0</v>
      </c>
      <c r="EL177" s="4"/>
      <c r="EQ177" s="86"/>
    </row>
    <row r="178" spans="1:147" ht="15" customHeight="1" x14ac:dyDescent="0.3">
      <c r="A178" s="2">
        <f>+('3 Planilla Preadjudicación OTIC'!A178)</f>
        <v>14418</v>
      </c>
      <c r="B178" s="2" t="str">
        <f>+('3 Planilla Preadjudicación OTIC'!B178)</f>
        <v>65181652-1</v>
      </c>
      <c r="C178" s="4">
        <f>+('3 Planilla Preadjudicación OTIC'!E178)</f>
        <v>2025</v>
      </c>
      <c r="D178" s="4" t="str">
        <f>+('3 Planilla Preadjudicación OTIC'!F178)</f>
        <v>MANDATO</v>
      </c>
      <c r="E178" s="4" t="str">
        <f>+('3 Planilla Preadjudicación OTIC'!G178)</f>
        <v>69253800-5</v>
      </c>
      <c r="F178" s="4" t="str">
        <f>+('3 Planilla Preadjudicación OTIC'!H178)</f>
        <v>I. MUNICIPALIDAD DE LA PINTANA</v>
      </c>
      <c r="G178" s="4"/>
      <c r="H178" s="4"/>
      <c r="I178" s="4" t="str">
        <f>+('3 Planilla Preadjudicación OTIC'!I178)</f>
        <v>MONTAJE DE SISTEMAS SOLARES FOTOVOLTAICOS</v>
      </c>
      <c r="J178" s="4" t="str">
        <f>+('3 Planilla Preadjudicación OTIC'!J178)</f>
        <v>PF1418</v>
      </c>
      <c r="K178" s="4" t="str">
        <f>+('3 Planilla Preadjudicación OTIC'!K178)</f>
        <v>TÉCNICAS PARA EL EMPRENDIMIENTO</v>
      </c>
      <c r="L178" s="4" t="str">
        <f>+('3 Planilla Preadjudicación OTIC'!L178)</f>
        <v>PF0921</v>
      </c>
      <c r="M178" s="2">
        <f>+('3 Planilla Preadjudicación OTIC'!M178)</f>
        <v>13</v>
      </c>
      <c r="N178" s="4" t="str">
        <f>+('3 Planilla Preadjudicación OTIC'!N178)</f>
        <v>METROPOLITANA</v>
      </c>
      <c r="O178" s="4" t="str">
        <f>+('3 Planilla Preadjudicación OTIC'!O178)</f>
        <v>LA PINTANA</v>
      </c>
      <c r="P178" s="4" t="str">
        <f>+('3 Planilla Preadjudicación OTIC'!P178)</f>
        <v>EMPRENDEDORES/AS INFORMALES O PERSONAS VULNERABLES PERTENECIENTES AL 80% MAS VULNERABLE</v>
      </c>
      <c r="Q178" s="4" t="str">
        <f>+('3 Planilla Preadjudicación OTIC'!Q178)</f>
        <v>PRESENCIAL</v>
      </c>
      <c r="R178" s="4" t="str">
        <f>+('3 Planilla Preadjudicación OTIC'!R178)</f>
        <v>INDEPENDIENTE</v>
      </c>
      <c r="S178" s="4">
        <f>+('3 Planilla Preadjudicación OTIC'!S178)</f>
        <v>13</v>
      </c>
      <c r="T178" s="2">
        <f>+('3 Planilla Preadjudicación OTIC'!T178)</f>
        <v>20</v>
      </c>
      <c r="U178" s="2">
        <f>+('3 Planilla Preadjudicación OTIC'!U178)</f>
        <v>40</v>
      </c>
      <c r="V178" s="2">
        <f>+('3 Planilla Preadjudicación OTIC'!V178)</f>
        <v>12</v>
      </c>
      <c r="W178" s="2">
        <f>+('3 Planilla Preadjudicación OTIC'!W178)</f>
        <v>52</v>
      </c>
      <c r="X178" s="2">
        <f>+('3 Planilla Preadjudicación OTIC'!X178)</f>
        <v>4</v>
      </c>
      <c r="Y178" s="2" t="str">
        <f>+('3 Planilla Preadjudicación OTIC'!Y178)</f>
        <v>SI</v>
      </c>
      <c r="Z178" s="2" t="str">
        <f>+('3 Planilla Preadjudicación OTIC'!Z178)</f>
        <v>NO</v>
      </c>
      <c r="AA178" s="2" t="str">
        <f>+('3 Planilla Preadjudicación OTIC'!AA178)</f>
        <v>NO</v>
      </c>
      <c r="AB178" s="4" t="str">
        <f>+('3 Planilla Preadjudicación OTIC'!AB178)</f>
        <v>SE AJUSTA A PLAN FORMATIVO</v>
      </c>
      <c r="AC178" s="4" t="str">
        <f>+('3 Planilla Preadjudicación OTIC'!AC178)</f>
        <v>MUJERES ENTRE 18 A 64 AÑOS CESANTE O EN BUSQUEDA DE EMPLEO O ESPECIALIZACIÓN EN EL AREA, PERTENECIENTES AL 80% MAS VULNERABLE</v>
      </c>
      <c r="AD178" s="2" t="str">
        <f>+('3 Planilla Preadjudicación OTIC'!AD178)</f>
        <v>NO</v>
      </c>
      <c r="AE178" s="4">
        <f>+('3 Planilla Preadjudicación OTIC'!AE178)</f>
        <v>0</v>
      </c>
      <c r="AF178" s="2" t="str">
        <f>+('3 Planilla Preadjudicación OTIC'!AF178)</f>
        <v>CERRADA</v>
      </c>
      <c r="AG178" s="2">
        <f>+('3 Planilla Preadjudicación OTIC'!AG178)</f>
        <v>13</v>
      </c>
      <c r="AH178" s="2">
        <f>+('3 Planilla Preadjudicación OTIC'!AH178)</f>
        <v>3</v>
      </c>
      <c r="AI178" s="135" t="str">
        <f>+('3 Planilla Preadjudicación OTIC'!AI178)</f>
        <v>77681176-9</v>
      </c>
      <c r="AJ178" s="4" t="str">
        <f>+('3 Planilla Preadjudicación OTIC'!AJ178)</f>
        <v>CENTRO DE CAPACITACIÓN TÉCNICA Y ESTUDIOS FEI LIMITADA</v>
      </c>
      <c r="AK178" s="2">
        <f>+('3 Planilla Preadjudicación OTIC'!AK178)</f>
        <v>52</v>
      </c>
      <c r="AL178" s="2">
        <f>+('3 Planilla Preadjudicación OTIC'!AL178)</f>
        <v>13</v>
      </c>
      <c r="AM178" s="12">
        <f>+('3 Planilla Preadjudicación OTIC'!AM178)</f>
        <v>6373</v>
      </c>
      <c r="AN178" s="12">
        <f>+('3 Planilla Preadjudicación OTIC'!AN178)</f>
        <v>0</v>
      </c>
      <c r="AO178" s="12">
        <f>+('3 Planilla Preadjudicación OTIC'!AO178)</f>
        <v>0</v>
      </c>
      <c r="AP178" s="12">
        <f>+('3 Planilla Preadjudicación OTIC'!AP178)</f>
        <v>6627920</v>
      </c>
      <c r="AQ178" s="12">
        <f>+('3 Planilla Preadjudicación OTIC'!AQ178)</f>
        <v>1040000</v>
      </c>
      <c r="AR178" s="12">
        <f>+('3 Planilla Preadjudicación OTIC'!AR178)</f>
        <v>0</v>
      </c>
      <c r="AS178" s="12">
        <f>+('3 Planilla Preadjudicación OTIC'!AS178)</f>
        <v>0</v>
      </c>
      <c r="AT178" s="12">
        <f>+('3 Planilla Preadjudicación OTIC'!AT178)</f>
        <v>0</v>
      </c>
      <c r="AU178" s="12">
        <f>+('3 Planilla Preadjudicación OTIC'!AU178)</f>
        <v>7667920</v>
      </c>
      <c r="AV178" s="2" t="str">
        <f>+('3 Planilla Preadjudicación OTIC'!AV178)</f>
        <v>SI</v>
      </c>
      <c r="AW178" s="4">
        <f>+('3 Planilla Preadjudicación OTIC'!AW178)</f>
        <v>0</v>
      </c>
      <c r="AX178" s="2">
        <f>+('3 Planilla Preadjudicación OTIC'!AX178)</f>
        <v>1</v>
      </c>
      <c r="AY178" s="2">
        <f>+('3 Planilla Preadjudicación OTIC'!AY178)</f>
        <v>7</v>
      </c>
      <c r="AZ178" s="2">
        <f>+('3 Planilla Preadjudicación OTIC'!AZ178)</f>
        <v>0</v>
      </c>
      <c r="BA178" s="2">
        <f>+('3 Planilla Preadjudicación OTIC'!BA178)</f>
        <v>0</v>
      </c>
      <c r="BB178" s="2">
        <f>+('3 Planilla Preadjudicación OTIC'!BB178)</f>
        <v>0</v>
      </c>
      <c r="BC178" s="2">
        <f>+('3 Planilla Preadjudicación OTIC'!BC178)</f>
        <v>0</v>
      </c>
      <c r="BD178" s="2">
        <f>+('3 Planilla Preadjudicación OTIC'!BD178)</f>
        <v>0</v>
      </c>
      <c r="BE178" s="2">
        <f>+('3 Planilla Preadjudicación OTIC'!BE178)</f>
        <v>0</v>
      </c>
      <c r="BF178" s="2">
        <f>+('3 Planilla Preadjudicación OTIC'!BF178)</f>
        <v>0</v>
      </c>
      <c r="BG178" s="2">
        <f>+('3 Planilla Preadjudicación OTIC'!BG178)</f>
        <v>7</v>
      </c>
      <c r="BH178" s="2">
        <f>+('3 Planilla Preadjudicación OTIC'!BH178)</f>
        <v>7</v>
      </c>
      <c r="BI178" s="2">
        <f>+('3 Planilla Preadjudicación OTIC'!BI178)</f>
        <v>7</v>
      </c>
      <c r="BJ178" s="2">
        <f>+('3 Planilla Preadjudicación OTIC'!BJ178)</f>
        <v>7</v>
      </c>
      <c r="BK178" s="2">
        <f>+('3 Planilla Preadjudicación OTIC'!BK178)</f>
        <v>7</v>
      </c>
      <c r="BL178" s="2">
        <f>+('3 Planilla Preadjudicación OTIC'!BL178)</f>
        <v>7</v>
      </c>
      <c r="BM178" s="104">
        <f>ROUND(('3 Planilla Preadjudicación OTIC'!BM178),1)</f>
        <v>6.4</v>
      </c>
      <c r="BN178" s="4" t="str">
        <f>+('3 Planilla Preadjudicación OTIC'!BN178)</f>
        <v>NO</v>
      </c>
      <c r="BO178" s="4">
        <f>+('3 Planilla Preadjudicación OTIC'!BO178)</f>
        <v>0</v>
      </c>
      <c r="BP178" s="4">
        <f>+('3 Planilla Preadjudicación OTIC'!BP178)</f>
        <v>0</v>
      </c>
      <c r="BQ178" s="4">
        <f>+('3 Planilla Preadjudicación OTIC'!BQ178)</f>
        <v>0</v>
      </c>
      <c r="BR178" s="4">
        <f>+('3 Planilla Preadjudicación OTIC'!BR178)</f>
        <v>0</v>
      </c>
      <c r="BS178" s="4">
        <f>+('3 Planilla Preadjudicación OTIC'!BS178)</f>
        <v>0</v>
      </c>
      <c r="BT178" s="4">
        <f>+('3 Planilla Preadjudicación OTIC'!BT178)</f>
        <v>0</v>
      </c>
      <c r="BU178" s="85">
        <f>IF(VLOOKUP(A178,'BD OFICIAL'!$A$1:$AL$2098,7,0)=D178,0,1)</f>
        <v>0</v>
      </c>
      <c r="BV178" s="85">
        <f>IF(VLOOKUP(A178,'BD OFICIAL'!$A$1:$AL$2098,11,0)=J178,0,1)</f>
        <v>0</v>
      </c>
      <c r="BW178" s="85">
        <f>IF(VLOOKUP(A178,'BD OFICIAL'!$A$1:$AL$2098,13,0)=L178,0,1)</f>
        <v>0</v>
      </c>
      <c r="BX178" s="2">
        <f>IF(VLOOKUP(A178,'BD OFICIAL'!$A$1:$AL$2098,16,0)=O178,0,1)</f>
        <v>0</v>
      </c>
      <c r="BY178" s="2">
        <f>IF(VLOOKUP(A178,'BD OFICIAL'!$A$1:$AL$2098,17,0)=P178,0,1)</f>
        <v>0</v>
      </c>
      <c r="BZ178" s="2">
        <f>IF(VLOOKUP(A178,'BD OFICIAL'!$A$1:$AL$2098,19,0)=R178,0,1)</f>
        <v>0</v>
      </c>
      <c r="CA178" s="2">
        <f>IF(VLOOKUP(A178,'BD OFICIAL'!$A$1:$AL$2098,21,0)=T178,0,1)</f>
        <v>0</v>
      </c>
      <c r="CB178" s="2">
        <f>IF(VLOOKUP(A178,'BD OFICIAL'!$A$1:$AL$2098,24,0)=AK178,0,1)</f>
        <v>0</v>
      </c>
      <c r="CC178" s="2">
        <f>IF(VLOOKUP(A178,'BD OFICIAL'!$A$1:$AL$2098,25,0)=X178,0,1)</f>
        <v>0</v>
      </c>
      <c r="CD178" s="2">
        <f>IF(VLOOKUP(A178,'BD OFICIAL'!$A$1:$AL$2098,26,0)=Y178,0,1)</f>
        <v>0</v>
      </c>
      <c r="CE178" s="2">
        <f>IF(VLOOKUP(A178,'BD OFICIAL'!$A$1:$AL$2098,27,0)=Z178,0,1)</f>
        <v>0</v>
      </c>
      <c r="CF178" s="2">
        <f>IF(VLOOKUP(A178,'BD OFICIAL'!$A$1:$AL$2098,28,0)=AA178,0,1)</f>
        <v>0</v>
      </c>
      <c r="CG178" s="2">
        <f>IF(VLOOKUP(A178,'BD OFICIAL'!$A$1:$AL$2098,33,0)=AF178,0,1)</f>
        <v>0</v>
      </c>
      <c r="CH178" s="2">
        <f>IF(VLOOKUP(A178,'BD OFICIAL'!$A$1:$AL$2098,35,0)=AH178,0,1)</f>
        <v>0</v>
      </c>
      <c r="CI178" s="85">
        <f>IF(VLOOKUP(A178,'BD OFICIAL'!$A$1:$AL$2098,34,0)=AL178,0,1)</f>
        <v>0</v>
      </c>
      <c r="CJ178" s="12">
        <f>VLOOKUP(A178,'BD OFICIAL'!$A$1:$AM$2098,36,0)*AM178-AP178</f>
        <v>0</v>
      </c>
      <c r="CK178" s="85" t="str">
        <f t="shared" si="88"/>
        <v>SSH</v>
      </c>
      <c r="CL178" s="85" t="str">
        <f t="shared" si="89"/>
        <v>SI</v>
      </c>
      <c r="CM178" s="85" t="str">
        <f t="shared" si="103"/>
        <v>NO</v>
      </c>
      <c r="CN178" s="31">
        <f t="shared" si="104"/>
        <v>0</v>
      </c>
      <c r="CO178" s="31">
        <f t="shared" si="90"/>
        <v>0</v>
      </c>
      <c r="CP178" s="31">
        <f t="shared" si="105"/>
        <v>0</v>
      </c>
      <c r="CQ178" s="31">
        <f>IF(Y178="NO",0,IF(Y178="SI",IF(VLOOKUP(A178,'BD OFICIAL'!$A:$AO,40,0)=AQ178,0,1)))</f>
        <v>0</v>
      </c>
      <c r="CR178" s="31">
        <f>IF(Z178="NO",0,IF(Z178="SI",IF(VLOOKUP(B178,'BD OFICIAL'!$A:$AO,41,0)=AS178,0,1)))</f>
        <v>0</v>
      </c>
      <c r="CS178" s="31">
        <f t="shared" si="91"/>
        <v>0</v>
      </c>
      <c r="CT178" s="31">
        <f t="shared" si="92"/>
        <v>0</v>
      </c>
      <c r="CU178" s="31">
        <f>IF(VLOOKUP(A178,'BD OFICIAL'!$A$1:$AL$1056,31,0)="SI",IF(AT178&gt;0,0,1),IF(AT178=0,0,1))</f>
        <v>0</v>
      </c>
      <c r="CV178" s="31">
        <f t="shared" si="93"/>
        <v>0</v>
      </c>
      <c r="CW178" s="31">
        <f t="shared" si="106"/>
        <v>0</v>
      </c>
      <c r="CX178" s="85" t="str">
        <f t="shared" si="107"/>
        <v>SI</v>
      </c>
      <c r="CY178" s="31">
        <f t="shared" si="108"/>
        <v>0</v>
      </c>
      <c r="CZ178" s="85" t="str">
        <f>IF(ISERROR(VLOOKUP(AI178,EXPERIENCIA!$A$1:$C$2100,1,0)),"NO","SI")</f>
        <v>NO</v>
      </c>
      <c r="DA178" s="85">
        <f>IF(CX178="no","NO APLICA",IF(AX178=0,"ERROR NOTA",IF(AND(AX178&gt;1,CZ178="NO"),"ERROR NOTA",IF(AND(CZ178="NO",AX178=1),0,IF(VLOOKUP(AI178,EXPERIENCIA!$A$1:$C$2100,3,0)=AX178,0,"ERROR NOTA")))))</f>
        <v>0</v>
      </c>
      <c r="DB178" s="85" t="str">
        <f>IF(ISERROR(VLOOKUP(AI178,COMPORTAMIENTO!$A$1:$C$2100,1,0)),"NO","SI")</f>
        <v>SI</v>
      </c>
      <c r="DC178" s="85">
        <f>IF(CX178="NO","NO APLICA",IF(AY178=0,"ERROR NOTA",IF(AND(DB178="NO",AY178=7),0,IF(VLOOKUP(AI178,COMPORTAMIENTO!$A$2:$H$2100,8,0)=AY178,0,"ERROR NOTA"))))</f>
        <v>0</v>
      </c>
      <c r="DD178" s="104">
        <f t="shared" si="109"/>
        <v>0.1</v>
      </c>
      <c r="DE178" s="104">
        <f t="shared" si="110"/>
        <v>0.70000000000000007</v>
      </c>
      <c r="DF178" s="85" t="str">
        <f t="shared" si="94"/>
        <v>SI</v>
      </c>
      <c r="DG178" s="85">
        <f t="shared" si="111"/>
        <v>0</v>
      </c>
      <c r="DH178" s="85">
        <f t="shared" si="112"/>
        <v>0</v>
      </c>
      <c r="DI178" s="85">
        <f t="shared" si="113"/>
        <v>0</v>
      </c>
      <c r="DJ178" s="12">
        <f t="shared" si="114"/>
        <v>7.0000000000000009</v>
      </c>
      <c r="DK178" s="7">
        <f t="shared" si="115"/>
        <v>7.0000000000000009</v>
      </c>
      <c r="DL178" s="12">
        <f t="shared" si="95"/>
        <v>6373</v>
      </c>
      <c r="DM178" s="12">
        <f>VLOOKUP(A178,'5 TD'!$A:$B,2,0)</f>
        <v>6373</v>
      </c>
      <c r="DN178" s="7">
        <f t="shared" si="96"/>
        <v>7</v>
      </c>
      <c r="DO178" s="85" t="str">
        <f t="shared" si="116"/>
        <v>APROBADO</v>
      </c>
      <c r="DP178" s="85" t="str">
        <f t="shared" si="117"/>
        <v>APROBADO</v>
      </c>
      <c r="DQ178" s="7">
        <f t="shared" si="118"/>
        <v>6.4</v>
      </c>
      <c r="DR178" s="85" t="str">
        <f t="shared" si="97"/>
        <v>APROBADO</v>
      </c>
      <c r="DS178" s="2" t="str">
        <f>+('3 Planilla Preadjudicación OTIC'!BN178)</f>
        <v>NO</v>
      </c>
      <c r="DT178" s="2">
        <f>IF(DR178="APROBADO",VLOOKUP(A178,'5 TD'!$D$3:$E$270,2,0),"NO APLICA")</f>
        <v>6.8</v>
      </c>
      <c r="DU178" s="2" t="str">
        <f t="shared" si="98"/>
        <v>NO</v>
      </c>
      <c r="DV178" s="2" t="str">
        <f>IF(DU178="SI",VLOOKUP(A178,'5 TD'!$G$3:$H$270,2,0),"NO APLICA ")</f>
        <v xml:space="preserve">NO APLICA </v>
      </c>
      <c r="DW178" s="2" t="str">
        <f t="shared" si="99"/>
        <v>NO</v>
      </c>
      <c r="DX178" s="2" t="str">
        <f>IF(DW178="SI",VLOOKUP(A178,'5 TD'!$J$4:$K$472,2,0),"NO APLICA")</f>
        <v>NO APLICA</v>
      </c>
      <c r="DY178" s="2" t="str">
        <f t="shared" si="100"/>
        <v>NO APLICA</v>
      </c>
      <c r="DZ178" s="7" t="str">
        <f>IF(DY178="SI",VLOOKUP(A178,'5 TD'!$M$4:$N$350,2,0),"NO APLICA")</f>
        <v>NO APLICA</v>
      </c>
      <c r="EA178" s="2" t="str">
        <f t="shared" si="101"/>
        <v>NO APLICA</v>
      </c>
      <c r="EB178" s="12" t="str">
        <f t="shared" si="102"/>
        <v/>
      </c>
      <c r="EC178" s="12" t="str">
        <f>IF(EA178="SI",VLOOKUP(A178,'5 TD'!$V$4:$W$479,2,0),"NO APLICA")</f>
        <v>NO APLICA</v>
      </c>
      <c r="ED178" s="2" t="str">
        <f t="shared" si="119"/>
        <v>NO</v>
      </c>
      <c r="EE178" s="79" t="str">
        <f>IF(ED178="SI",VLOOKUP(AI178,COMPORTAMIENTO!$A$1:$H$2100,7,0),"NO APLICA")</f>
        <v>NO APLICA</v>
      </c>
      <c r="EF178" s="12" t="str">
        <f>IF(ED178="SI",VLOOKUP(A178,'5 TD'!$P$2:$Q$479,2,0),"NO APLICA")</f>
        <v>NO APLICA</v>
      </c>
      <c r="EG178" s="2" t="str">
        <f t="shared" si="120"/>
        <v>NO</v>
      </c>
      <c r="EH178" s="2">
        <f>IF(CZ178="no",0,VLOOKUP(AI178,EXPERIENCIA!$A$1:$C$2100,2,0))</f>
        <v>0</v>
      </c>
      <c r="EI178" s="2">
        <f>IF(CZ178="si",VLOOKUP(A178,'5 TD'!$S$3:$T$2103,2,0),0)</f>
        <v>0</v>
      </c>
      <c r="EJ178" s="2" t="str">
        <f t="shared" si="121"/>
        <v>SI</v>
      </c>
      <c r="EK178" s="2">
        <f>+('3 Planilla Preadjudicación OTIC'!BU178)</f>
        <v>0</v>
      </c>
      <c r="EL178" s="4"/>
      <c r="EM178" s="3"/>
      <c r="EN178" s="3"/>
      <c r="EQ178" s="86"/>
    </row>
    <row r="179" spans="1:147" ht="15" customHeight="1" x14ac:dyDescent="0.3">
      <c r="A179" s="2">
        <f>+('3 Planilla Preadjudicación OTIC'!A179)</f>
        <v>14460</v>
      </c>
      <c r="B179" s="2" t="str">
        <f>+('3 Planilla Preadjudicación OTIC'!B179)</f>
        <v>65181652-1</v>
      </c>
      <c r="C179" s="4">
        <f>+('3 Planilla Preadjudicación OTIC'!E179)</f>
        <v>2025</v>
      </c>
      <c r="D179" s="4" t="str">
        <f>+('3 Planilla Preadjudicación OTIC'!F179)</f>
        <v>MANDATO</v>
      </c>
      <c r="E179" s="4" t="str">
        <f>+('3 Planilla Preadjudicación OTIC'!G179)</f>
        <v>65006242-6</v>
      </c>
      <c r="F179" s="4" t="str">
        <f>+('3 Planilla Preadjudicación OTIC'!H179)</f>
        <v>CORPORACIÓN ABRIENDO PUERTAS</v>
      </c>
      <c r="G179" s="4"/>
      <c r="H179" s="4"/>
      <c r="I179" s="4" t="str">
        <f>+('3 Planilla Preadjudicación OTIC'!I179)</f>
        <v>INICIANDO MI NEGOCIO</v>
      </c>
      <c r="J179" s="4" t="str">
        <f>+('3 Planilla Preadjudicación OTIC'!J179)</f>
        <v>PF0838</v>
      </c>
      <c r="K179" s="4" t="str">
        <f>+('3 Planilla Preadjudicación OTIC'!K179)</f>
        <v/>
      </c>
      <c r="L179" s="4" t="str">
        <f>+('3 Planilla Preadjudicación OTIC'!L179)</f>
        <v/>
      </c>
      <c r="M179" s="2">
        <f>+('3 Planilla Preadjudicación OTIC'!M179)</f>
        <v>13</v>
      </c>
      <c r="N179" s="4" t="str">
        <f>+('3 Planilla Preadjudicación OTIC'!N179)</f>
        <v>METROPOLITANA</v>
      </c>
      <c r="O179" s="4" t="str">
        <f>+('3 Planilla Preadjudicación OTIC'!O179)</f>
        <v>SAN JOAQUÍN</v>
      </c>
      <c r="P179" s="4" t="str">
        <f>+('3 Planilla Preadjudicación OTIC'!P179)</f>
        <v xml:space="preserve">Personas derivadas por Gendarmeria </v>
      </c>
      <c r="Q179" s="4" t="str">
        <f>+('3 Planilla Preadjudicación OTIC'!Q179)</f>
        <v>PRESENCIAL</v>
      </c>
      <c r="R179" s="4" t="str">
        <f>+('3 Planilla Preadjudicación OTIC'!R179)</f>
        <v>INDEPENDIENTE</v>
      </c>
      <c r="S179" s="4">
        <f>+('3 Planilla Preadjudicación OTIC'!S179)</f>
        <v>7</v>
      </c>
      <c r="T179" s="2">
        <f>+('3 Planilla Preadjudicación OTIC'!T179)</f>
        <v>10</v>
      </c>
      <c r="U179" s="2">
        <f>+('3 Planilla Preadjudicación OTIC'!U179)</f>
        <v>28</v>
      </c>
      <c r="V179" s="2">
        <f>+('3 Planilla Preadjudicación OTIC'!V179)</f>
        <v>0</v>
      </c>
      <c r="W179" s="2">
        <f>+('3 Planilla Preadjudicación OTIC'!W179)</f>
        <v>28</v>
      </c>
      <c r="X179" s="2">
        <f>+('3 Planilla Preadjudicación OTIC'!X179)</f>
        <v>4</v>
      </c>
      <c r="Y179" s="2" t="str">
        <f>+('3 Planilla Preadjudicación OTIC'!Y179)</f>
        <v>NO</v>
      </c>
      <c r="Z179" s="2" t="str">
        <f>+('3 Planilla Preadjudicación OTIC'!Z179)</f>
        <v>NO</v>
      </c>
      <c r="AA179" s="2" t="str">
        <f>+('3 Planilla Preadjudicación OTIC'!AA179)</f>
        <v>NO</v>
      </c>
      <c r="AB179" s="4" t="str">
        <f>+('3 Planilla Preadjudicación OTIC'!AB179)</f>
        <v>SE AJUSTA A PLAN FORMATIVO</v>
      </c>
      <c r="AC179" s="4" t="str">
        <f>+('3 Planilla Preadjudicación OTIC'!AC179)</f>
        <v>MUJERES MAYORES DE 18 AÑOS, PRIVADAS DE LIBERTAD EN EL CENTRO PENITENCIARIO FEMENINO DE SANTIAGO, EN SITUACIÓN DE VULNERABILIDAD SOCIAL (PERTENECIENTES AL 80% MÁS VULNERABLE), CON BAJA ESCOLARIDAD Y LIMITADA EXPERIENCIA LABORAL.</v>
      </c>
      <c r="AD179" s="2" t="str">
        <f>+('3 Planilla Preadjudicación OTIC'!AD179)</f>
        <v>NO</v>
      </c>
      <c r="AE179" s="4">
        <f>+('3 Planilla Preadjudicación OTIC'!AE179)</f>
        <v>0</v>
      </c>
      <c r="AF179" s="2" t="str">
        <f>+('3 Planilla Preadjudicación OTIC'!AF179)</f>
        <v>CERRADA</v>
      </c>
      <c r="AG179" s="2">
        <f>+('3 Planilla Preadjudicación OTIC'!AG179)</f>
        <v>7</v>
      </c>
      <c r="AH179" s="2">
        <f>+('3 Planilla Preadjudicación OTIC'!AH179)</f>
        <v>1</v>
      </c>
      <c r="AI179" s="135" t="str">
        <f>+('3 Planilla Preadjudicación OTIC'!AI179)</f>
        <v>77681176-9</v>
      </c>
      <c r="AJ179" s="4" t="str">
        <f>+('3 Planilla Preadjudicación OTIC'!AJ179)</f>
        <v>CENTRO DE CAPACITACIÓN TÉCNICA Y ESTUDIOS FEI LIMITADA</v>
      </c>
      <c r="AK179" s="2">
        <f>+('3 Planilla Preadjudicación OTIC'!AK179)</f>
        <v>28</v>
      </c>
      <c r="AL179" s="2">
        <f>+('3 Planilla Preadjudicación OTIC'!AL179)</f>
        <v>7</v>
      </c>
      <c r="AM179" s="12">
        <f>+('3 Planilla Preadjudicación OTIC'!AM179)</f>
        <v>4130</v>
      </c>
      <c r="AN179" s="12">
        <f>+('3 Planilla Preadjudicación OTIC'!AN179)</f>
        <v>0</v>
      </c>
      <c r="AO179" s="12">
        <f>+('3 Planilla Preadjudicación OTIC'!AO179)</f>
        <v>0</v>
      </c>
      <c r="AP179" s="12">
        <f>+('3 Planilla Preadjudicación OTIC'!AP179)</f>
        <v>1156400</v>
      </c>
      <c r="AQ179" s="12">
        <f>+('3 Planilla Preadjudicación OTIC'!AQ179)</f>
        <v>0</v>
      </c>
      <c r="AR179" s="12">
        <f>+('3 Planilla Preadjudicación OTIC'!AR179)</f>
        <v>0</v>
      </c>
      <c r="AS179" s="12">
        <f>+('3 Planilla Preadjudicación OTIC'!AS179)</f>
        <v>0</v>
      </c>
      <c r="AT179" s="12">
        <f>+('3 Planilla Preadjudicación OTIC'!AT179)</f>
        <v>0</v>
      </c>
      <c r="AU179" s="12">
        <f>+('3 Planilla Preadjudicación OTIC'!AU179)</f>
        <v>1156400</v>
      </c>
      <c r="AV179" s="2" t="str">
        <f>+('3 Planilla Preadjudicación OTIC'!AV179)</f>
        <v>NO</v>
      </c>
      <c r="AW179" s="4" t="str">
        <f>+('3 Planilla Preadjudicación OTIC'!AW179)</f>
        <v>NUMERAL 6.1.2. ÍTEM 8 - LA POBLACIÓN OBJETIVO ES DERIVADA POR GENDARMERÍA. OTEC NO PRESENTA CARTA DE DICHA INSTITUCIÓN PARA PODER AUTORIZAR SU EJECUCIÓN DENTRO DEL RECINTO RESPECTIVO.</v>
      </c>
      <c r="AX179" s="2">
        <f>+('3 Planilla Preadjudicación OTIC'!AX179)</f>
        <v>0</v>
      </c>
      <c r="AY179" s="2">
        <f>+('3 Planilla Preadjudicación OTIC'!AY179)</f>
        <v>0</v>
      </c>
      <c r="AZ179" s="2">
        <f>+('3 Planilla Preadjudicación OTIC'!AZ179)</f>
        <v>0</v>
      </c>
      <c r="BA179" s="2">
        <f>+('3 Planilla Preadjudicación OTIC'!BA179)</f>
        <v>0</v>
      </c>
      <c r="BB179" s="2">
        <f>+('3 Planilla Preadjudicación OTIC'!BB179)</f>
        <v>0</v>
      </c>
      <c r="BC179" s="2">
        <f>+('3 Planilla Preadjudicación OTIC'!BC179)</f>
        <v>0</v>
      </c>
      <c r="BD179" s="2">
        <f>+('3 Planilla Preadjudicación OTIC'!BD179)</f>
        <v>0</v>
      </c>
      <c r="BE179" s="2">
        <f>+('3 Planilla Preadjudicación OTIC'!BE179)</f>
        <v>0</v>
      </c>
      <c r="BF179" s="2">
        <f>+('3 Planilla Preadjudicación OTIC'!BF179)</f>
        <v>0</v>
      </c>
      <c r="BG179" s="2">
        <f>+('3 Planilla Preadjudicación OTIC'!BG179)</f>
        <v>0</v>
      </c>
      <c r="BH179" s="2">
        <f>+('3 Planilla Preadjudicación OTIC'!BH179)</f>
        <v>0</v>
      </c>
      <c r="BI179" s="2">
        <f>+('3 Planilla Preadjudicación OTIC'!BI179)</f>
        <v>0</v>
      </c>
      <c r="BJ179" s="2">
        <f>+('3 Planilla Preadjudicación OTIC'!BJ179)</f>
        <v>0</v>
      </c>
      <c r="BK179" s="2">
        <f>+('3 Planilla Preadjudicación OTIC'!BK179)</f>
        <v>0</v>
      </c>
      <c r="BL179" s="2">
        <f>+('3 Planilla Preadjudicación OTIC'!BL179)</f>
        <v>0</v>
      </c>
      <c r="BM179" s="104">
        <f>ROUND(('3 Planilla Preadjudicación OTIC'!BM179),1)</f>
        <v>0</v>
      </c>
      <c r="BN179" s="4" t="str">
        <f>+('3 Planilla Preadjudicación OTIC'!BN179)</f>
        <v>NO</v>
      </c>
      <c r="BO179" s="4">
        <f>+('3 Planilla Preadjudicación OTIC'!BO179)</f>
        <v>0</v>
      </c>
      <c r="BP179" s="4">
        <f>+('3 Planilla Preadjudicación OTIC'!BP179)</f>
        <v>0</v>
      </c>
      <c r="BQ179" s="4">
        <f>+('3 Planilla Preadjudicación OTIC'!BQ179)</f>
        <v>0</v>
      </c>
      <c r="BR179" s="4">
        <f>+('3 Planilla Preadjudicación OTIC'!BR179)</f>
        <v>0</v>
      </c>
      <c r="BS179" s="4">
        <f>+('3 Planilla Preadjudicación OTIC'!BS179)</f>
        <v>0</v>
      </c>
      <c r="BT179" s="4">
        <f>+('3 Planilla Preadjudicación OTIC'!BT179)</f>
        <v>0</v>
      </c>
      <c r="BU179" s="85">
        <f>IF(VLOOKUP(A179,'BD OFICIAL'!$A$1:$AL$2098,7,0)=D179,0,1)</f>
        <v>0</v>
      </c>
      <c r="BV179" s="85">
        <f>IF(VLOOKUP(A179,'BD OFICIAL'!$A$1:$AL$2098,11,0)=J179,0,1)</f>
        <v>0</v>
      </c>
      <c r="BW179" s="85">
        <f>IF(VLOOKUP(A179,'BD OFICIAL'!$A$1:$AL$2098,13,0)=L179,0,1)</f>
        <v>0</v>
      </c>
      <c r="BX179" s="2">
        <f>IF(VLOOKUP(A179,'BD OFICIAL'!$A$1:$AL$2098,16,0)=O179,0,1)</f>
        <v>0</v>
      </c>
      <c r="BY179" s="2">
        <f>IF(VLOOKUP(A179,'BD OFICIAL'!$A$1:$AL$2098,17,0)=P179,0,1)</f>
        <v>0</v>
      </c>
      <c r="BZ179" s="2">
        <f>IF(VLOOKUP(A179,'BD OFICIAL'!$A$1:$AL$2098,19,0)=R179,0,1)</f>
        <v>0</v>
      </c>
      <c r="CA179" s="2">
        <f>IF(VLOOKUP(A179,'BD OFICIAL'!$A$1:$AL$2098,21,0)=T179,0,1)</f>
        <v>0</v>
      </c>
      <c r="CB179" s="2">
        <f>IF(VLOOKUP(A179,'BD OFICIAL'!$A$1:$AL$2098,24,0)=AK179,0,1)</f>
        <v>0</v>
      </c>
      <c r="CC179" s="2">
        <f>IF(VLOOKUP(A179,'BD OFICIAL'!$A$1:$AL$2098,25,0)=X179,0,1)</f>
        <v>0</v>
      </c>
      <c r="CD179" s="2">
        <f>IF(VLOOKUP(A179,'BD OFICIAL'!$A$1:$AL$2098,26,0)=Y179,0,1)</f>
        <v>0</v>
      </c>
      <c r="CE179" s="2">
        <f>IF(VLOOKUP(A179,'BD OFICIAL'!$A$1:$AL$2098,27,0)=Z179,0,1)</f>
        <v>0</v>
      </c>
      <c r="CF179" s="2">
        <f>IF(VLOOKUP(A179,'BD OFICIAL'!$A$1:$AL$2098,28,0)=AA179,0,1)</f>
        <v>0</v>
      </c>
      <c r="CG179" s="2">
        <f>IF(VLOOKUP(A179,'BD OFICIAL'!$A$1:$AL$2098,33,0)=AF179,0,1)</f>
        <v>0</v>
      </c>
      <c r="CH179" s="2">
        <f>IF(VLOOKUP(A179,'BD OFICIAL'!$A$1:$AL$2098,35,0)=AH179,0,1)</f>
        <v>0</v>
      </c>
      <c r="CI179" s="85">
        <f>IF(VLOOKUP(A179,'BD OFICIAL'!$A$1:$AL$2098,34,0)=AL179,0,1)</f>
        <v>0</v>
      </c>
      <c r="CJ179" s="12">
        <f>VLOOKUP(A179,'BD OFICIAL'!$A$1:$AM$2098,36,0)*AM179-AP179</f>
        <v>0</v>
      </c>
      <c r="CK179" s="85" t="str">
        <f t="shared" si="88"/>
        <v>SSH</v>
      </c>
      <c r="CL179" s="85" t="str">
        <f t="shared" si="89"/>
        <v>SI</v>
      </c>
      <c r="CM179" s="85" t="str">
        <f t="shared" si="103"/>
        <v>NO</v>
      </c>
      <c r="CN179" s="31">
        <f t="shared" si="104"/>
        <v>0</v>
      </c>
      <c r="CO179" s="31">
        <f t="shared" si="90"/>
        <v>0</v>
      </c>
      <c r="CP179" s="31">
        <f t="shared" si="105"/>
        <v>0</v>
      </c>
      <c r="CQ179" s="31">
        <f>IF(Y179="NO",0,IF(Y179="SI",IF(VLOOKUP(A179,'BD OFICIAL'!$A:$AO,40,0)=AQ179,0,1)))</f>
        <v>0</v>
      </c>
      <c r="CR179" s="31">
        <f>IF(Z179="NO",0,IF(Z179="SI",IF(VLOOKUP(B179,'BD OFICIAL'!$A:$AO,41,0)=AS179,0,1)))</f>
        <v>0</v>
      </c>
      <c r="CS179" s="31">
        <f t="shared" si="91"/>
        <v>0</v>
      </c>
      <c r="CT179" s="31">
        <f t="shared" si="92"/>
        <v>0</v>
      </c>
      <c r="CU179" s="31">
        <f>IF(VLOOKUP(A179,'BD OFICIAL'!$A$1:$AL$1056,31,0)="SI",IF(AT179&gt;0,0,1),IF(AT179=0,0,1))</f>
        <v>0</v>
      </c>
      <c r="CV179" s="31">
        <f t="shared" si="93"/>
        <v>0</v>
      </c>
      <c r="CW179" s="31">
        <f t="shared" si="106"/>
        <v>0</v>
      </c>
      <c r="CX179" s="85" t="str">
        <f t="shared" si="107"/>
        <v>NO</v>
      </c>
      <c r="CY179" s="31">
        <f t="shared" si="108"/>
        <v>0</v>
      </c>
      <c r="CZ179" s="85" t="str">
        <f>IF(ISERROR(VLOOKUP(AI179,EXPERIENCIA!$A$1:$C$2100,1,0)),"NO","SI")</f>
        <v>NO</v>
      </c>
      <c r="DA179" s="85" t="str">
        <f>IF(CX179="no","NO APLICA",IF(AX179=0,"ERROR NOTA",IF(AND(AX179&gt;1,CZ179="NO"),"ERROR NOTA",IF(AND(CZ179="NO",AX179=1),0,IF(VLOOKUP(AI179,EXPERIENCIA!$A$1:$C$2100,3,0)=AX179,0,"ERROR NOTA")))))</f>
        <v>NO APLICA</v>
      </c>
      <c r="DB179" s="85" t="str">
        <f>IF(ISERROR(VLOOKUP(AI179,COMPORTAMIENTO!$A$1:$C$2100,1,0)),"NO","SI")</f>
        <v>SI</v>
      </c>
      <c r="DC179" s="85" t="str">
        <f>IF(CX179="NO","NO APLICA",IF(AY179=0,"ERROR NOTA",IF(AND(DB179="NO",AY179=7),0,IF(VLOOKUP(AI179,COMPORTAMIENTO!$A$2:$H$2100,8,0)=AY179,0,"ERROR NOTA"))))</f>
        <v>NO APLICA</v>
      </c>
      <c r="DD179" s="104" t="str">
        <f t="shared" si="109"/>
        <v>NO APLICA</v>
      </c>
      <c r="DE179" s="104" t="str">
        <f t="shared" si="110"/>
        <v>NO APLICA</v>
      </c>
      <c r="DF179" s="85" t="str">
        <f t="shared" si="94"/>
        <v>SI</v>
      </c>
      <c r="DG179" s="85">
        <f t="shared" si="111"/>
        <v>0</v>
      </c>
      <c r="DH179" s="85">
        <f t="shared" si="112"/>
        <v>0</v>
      </c>
      <c r="DI179" s="85" t="str">
        <f t="shared" si="113"/>
        <v>NO APLICA</v>
      </c>
      <c r="DJ179" s="12" t="str">
        <f t="shared" si="114"/>
        <v>NO APLICA</v>
      </c>
      <c r="DK179" s="7" t="str">
        <f t="shared" si="115"/>
        <v>NO APLICA</v>
      </c>
      <c r="DL179" s="12">
        <f t="shared" si="95"/>
        <v>4130</v>
      </c>
      <c r="DM179" s="12">
        <f>VLOOKUP(A179,'5 TD'!$A:$B,2,0)</f>
        <v>4130</v>
      </c>
      <c r="DN179" s="7" t="str">
        <f t="shared" si="96"/>
        <v>NO APLICA</v>
      </c>
      <c r="DO179" s="85" t="str">
        <f t="shared" si="116"/>
        <v>NO APLICA</v>
      </c>
      <c r="DP179" s="85" t="str">
        <f t="shared" si="117"/>
        <v>NO APLICA</v>
      </c>
      <c r="DQ179" s="7" t="str">
        <f t="shared" si="118"/>
        <v>NO APLICA</v>
      </c>
      <c r="DR179" s="85" t="str">
        <f t="shared" si="97"/>
        <v>NO APLICA</v>
      </c>
      <c r="DS179" s="2" t="str">
        <f>+('3 Planilla Preadjudicación OTIC'!BN179)</f>
        <v>NO</v>
      </c>
      <c r="DT179" s="2" t="str">
        <f>IF(DR179="APROBADO",VLOOKUP(A179,'5 TD'!$D$3:$E$270,2,0),"NO APLICA")</f>
        <v>NO APLICA</v>
      </c>
      <c r="DU179" s="2" t="str">
        <f t="shared" si="98"/>
        <v>NO APLICA</v>
      </c>
      <c r="DV179" s="2" t="str">
        <f>IF(DU179="SI",VLOOKUP(A179,'5 TD'!$G$3:$H$270,2,0),"NO APLICA ")</f>
        <v xml:space="preserve">NO APLICA </v>
      </c>
      <c r="DW179" s="2" t="str">
        <f t="shared" si="99"/>
        <v>NO</v>
      </c>
      <c r="DX179" s="2" t="str">
        <f>IF(DW179="SI",VLOOKUP(A179,'5 TD'!$J$4:$K$472,2,0),"NO APLICA")</f>
        <v>NO APLICA</v>
      </c>
      <c r="DY179" s="2" t="str">
        <f t="shared" si="100"/>
        <v>NO APLICA</v>
      </c>
      <c r="DZ179" s="7" t="str">
        <f>IF(DY179="SI",VLOOKUP(A179,'5 TD'!$M$4:$N$350,2,0),"NO APLICA")</f>
        <v>NO APLICA</v>
      </c>
      <c r="EA179" s="2" t="str">
        <f t="shared" si="101"/>
        <v>NO APLICA</v>
      </c>
      <c r="EB179" s="12" t="str">
        <f t="shared" si="102"/>
        <v/>
      </c>
      <c r="EC179" s="12" t="str">
        <f>IF(EA179="SI",VLOOKUP(A179,'5 TD'!$V$4:$W$479,2,0),"NO APLICA")</f>
        <v>NO APLICA</v>
      </c>
      <c r="ED179" s="2" t="str">
        <f t="shared" si="119"/>
        <v>NO</v>
      </c>
      <c r="EE179" s="79" t="str">
        <f>IF(ED179="SI",VLOOKUP(AI179,COMPORTAMIENTO!$A$1:$H$2100,7,0),"NO APLICA")</f>
        <v>NO APLICA</v>
      </c>
      <c r="EF179" s="12" t="str">
        <f>IF(ED179="SI",VLOOKUP(A179,'5 TD'!$P$2:$Q$479,2,0),"NO APLICA")</f>
        <v>NO APLICA</v>
      </c>
      <c r="EG179" s="2" t="str">
        <f t="shared" si="120"/>
        <v>NO</v>
      </c>
      <c r="EH179" s="2">
        <f>IF(CZ179="no",0,VLOOKUP(AI179,EXPERIENCIA!$A$1:$C$2100,2,0))</f>
        <v>0</v>
      </c>
      <c r="EI179" s="2">
        <f>IF(CZ179="si",VLOOKUP(A179,'5 TD'!$S$3:$T$2103,2,0),0)</f>
        <v>0</v>
      </c>
      <c r="EJ179" s="2" t="str">
        <f t="shared" si="121"/>
        <v>SI</v>
      </c>
      <c r="EK179" s="2">
        <f>+('3 Planilla Preadjudicación OTIC'!BU179)</f>
        <v>0</v>
      </c>
      <c r="EL179" s="3"/>
      <c r="EM179" s="3"/>
      <c r="EN179" s="3"/>
      <c r="EQ179" s="86"/>
    </row>
    <row r="180" spans="1:147" ht="15" customHeight="1" x14ac:dyDescent="0.3">
      <c r="A180" s="2">
        <f>+('3 Planilla Preadjudicación OTIC'!A180)</f>
        <v>14459</v>
      </c>
      <c r="B180" s="2" t="str">
        <f>+('3 Planilla Preadjudicación OTIC'!B180)</f>
        <v>65181652-1</v>
      </c>
      <c r="C180" s="4">
        <f>+('3 Planilla Preadjudicación OTIC'!E180)</f>
        <v>2025</v>
      </c>
      <c r="D180" s="4" t="str">
        <f>+('3 Planilla Preadjudicación OTIC'!F180)</f>
        <v>MANDATO</v>
      </c>
      <c r="E180" s="4" t="str">
        <f>+('3 Planilla Preadjudicación OTIC'!G180)</f>
        <v>65006242-6</v>
      </c>
      <c r="F180" s="4" t="str">
        <f>+('3 Planilla Preadjudicación OTIC'!H180)</f>
        <v>CORPORACIÓN ABRIENDO PUERTAS</v>
      </c>
      <c r="G180" s="4"/>
      <c r="H180" s="4"/>
      <c r="I180" s="4" t="str">
        <f>+('3 Planilla Preadjudicación OTIC'!I180)</f>
        <v>INICIANDO MI NEGOCIO</v>
      </c>
      <c r="J180" s="4" t="str">
        <f>+('3 Planilla Preadjudicación OTIC'!J180)</f>
        <v>PF0838</v>
      </c>
      <c r="K180" s="4" t="str">
        <f>+('3 Planilla Preadjudicación OTIC'!K180)</f>
        <v/>
      </c>
      <c r="L180" s="4" t="str">
        <f>+('3 Planilla Preadjudicación OTIC'!L180)</f>
        <v/>
      </c>
      <c r="M180" s="2">
        <f>+('3 Planilla Preadjudicación OTIC'!M180)</f>
        <v>13</v>
      </c>
      <c r="N180" s="4" t="str">
        <f>+('3 Planilla Preadjudicación OTIC'!N180)</f>
        <v>METROPOLITANA</v>
      </c>
      <c r="O180" s="4" t="str">
        <f>+('3 Planilla Preadjudicación OTIC'!O180)</f>
        <v>SAN JOAQUÍN</v>
      </c>
      <c r="P180" s="4" t="str">
        <f>+('3 Planilla Preadjudicación OTIC'!P180)</f>
        <v xml:space="preserve">Personas derivadas por Gendarmeria </v>
      </c>
      <c r="Q180" s="4" t="str">
        <f>+('3 Planilla Preadjudicación OTIC'!Q180)</f>
        <v>PRESENCIAL</v>
      </c>
      <c r="R180" s="4" t="str">
        <f>+('3 Planilla Preadjudicación OTIC'!R180)</f>
        <v>INDEPENDIENTE</v>
      </c>
      <c r="S180" s="4">
        <f>+('3 Planilla Preadjudicación OTIC'!S180)</f>
        <v>7</v>
      </c>
      <c r="T180" s="2">
        <f>+('3 Planilla Preadjudicación OTIC'!T180)</f>
        <v>10</v>
      </c>
      <c r="U180" s="2">
        <f>+('3 Planilla Preadjudicación OTIC'!U180)</f>
        <v>28</v>
      </c>
      <c r="V180" s="2">
        <f>+('3 Planilla Preadjudicación OTIC'!V180)</f>
        <v>0</v>
      </c>
      <c r="W180" s="2">
        <f>+('3 Planilla Preadjudicación OTIC'!W180)</f>
        <v>28</v>
      </c>
      <c r="X180" s="2">
        <f>+('3 Planilla Preadjudicación OTIC'!X180)</f>
        <v>4</v>
      </c>
      <c r="Y180" s="2" t="str">
        <f>+('3 Planilla Preadjudicación OTIC'!Y180)</f>
        <v>NO</v>
      </c>
      <c r="Z180" s="2" t="str">
        <f>+('3 Planilla Preadjudicación OTIC'!Z180)</f>
        <v>NO</v>
      </c>
      <c r="AA180" s="2" t="str">
        <f>+('3 Planilla Preadjudicación OTIC'!AA180)</f>
        <v>NO</v>
      </c>
      <c r="AB180" s="4" t="str">
        <f>+('3 Planilla Preadjudicación OTIC'!AB180)</f>
        <v>SE AJUSTA A PLAN FORMATIVO</v>
      </c>
      <c r="AC180" s="4" t="str">
        <f>+('3 Planilla Preadjudicación OTIC'!AC180)</f>
        <v>MUJERES MAYORES DE 18 AÑOS, PRIVADAS DE LIBERTAD EN EL CENTRO PENITENCIARIO FEMENINO DE SANTIAGO, EN SITUACIÓN DE VULNERABILIDAD SOCIAL (PERTENECIENTES AL 80% MÁS VULNERABLE), CON BAJA ESCOLARIDAD Y LIMITADA EXPERIENCIA LABORAL.</v>
      </c>
      <c r="AD180" s="2" t="str">
        <f>+('3 Planilla Preadjudicación OTIC'!AD180)</f>
        <v>NO</v>
      </c>
      <c r="AE180" s="4">
        <f>+('3 Planilla Preadjudicación OTIC'!AE180)</f>
        <v>0</v>
      </c>
      <c r="AF180" s="2" t="str">
        <f>+('3 Planilla Preadjudicación OTIC'!AF180)</f>
        <v>CERRADA</v>
      </c>
      <c r="AG180" s="2">
        <f>+('3 Planilla Preadjudicación OTIC'!AG180)</f>
        <v>7</v>
      </c>
      <c r="AH180" s="2">
        <f>+('3 Planilla Preadjudicación OTIC'!AH180)</f>
        <v>1</v>
      </c>
      <c r="AI180" s="135" t="str">
        <f>+('3 Planilla Preadjudicación OTIC'!AI180)</f>
        <v>77681176-9</v>
      </c>
      <c r="AJ180" s="4" t="str">
        <f>+('3 Planilla Preadjudicación OTIC'!AJ180)</f>
        <v>CENTRO DE CAPACITACIÓN TÉCNICA Y ESTUDIOS FEI LIMITADA</v>
      </c>
      <c r="AK180" s="2">
        <f>+('3 Planilla Preadjudicación OTIC'!AK180)</f>
        <v>28</v>
      </c>
      <c r="AL180" s="2">
        <f>+('3 Planilla Preadjudicación OTIC'!AL180)</f>
        <v>7</v>
      </c>
      <c r="AM180" s="12">
        <f>+('3 Planilla Preadjudicación OTIC'!AM180)</f>
        <v>4130</v>
      </c>
      <c r="AN180" s="12">
        <f>+('3 Planilla Preadjudicación OTIC'!AN180)</f>
        <v>0</v>
      </c>
      <c r="AO180" s="12">
        <f>+('3 Planilla Preadjudicación OTIC'!AO180)</f>
        <v>0</v>
      </c>
      <c r="AP180" s="12">
        <f>+('3 Planilla Preadjudicación OTIC'!AP180)</f>
        <v>1156400</v>
      </c>
      <c r="AQ180" s="12">
        <f>+('3 Planilla Preadjudicación OTIC'!AQ180)</f>
        <v>0</v>
      </c>
      <c r="AR180" s="12">
        <f>+('3 Planilla Preadjudicación OTIC'!AR180)</f>
        <v>0</v>
      </c>
      <c r="AS180" s="12">
        <f>+('3 Planilla Preadjudicación OTIC'!AS180)</f>
        <v>0</v>
      </c>
      <c r="AT180" s="12">
        <f>+('3 Planilla Preadjudicación OTIC'!AT180)</f>
        <v>0</v>
      </c>
      <c r="AU180" s="12">
        <f>+('3 Planilla Preadjudicación OTIC'!AU180)</f>
        <v>1156400</v>
      </c>
      <c r="AV180" s="2" t="str">
        <f>+('3 Planilla Preadjudicación OTIC'!AV180)</f>
        <v>NO</v>
      </c>
      <c r="AW180" s="4" t="str">
        <f>+('3 Planilla Preadjudicación OTIC'!AW180)</f>
        <v>NUMERAL 6.1.2. ÍTEM 8 - LA POBLACIÓN OBJETIVO ES DERIVADA POR GENDARMERÍA. OTEC NO PRESENTA CARTA DE DICHA INSTITUCIÓN PARA PODER AUTORIZAR SU EJECUCIÓN DENTRO DEL RECINTO RESPECTIVO.</v>
      </c>
      <c r="AX180" s="2">
        <f>+('3 Planilla Preadjudicación OTIC'!AX180)</f>
        <v>0</v>
      </c>
      <c r="AY180" s="2">
        <f>+('3 Planilla Preadjudicación OTIC'!AY180)</f>
        <v>0</v>
      </c>
      <c r="AZ180" s="2">
        <f>+('3 Planilla Preadjudicación OTIC'!AZ180)</f>
        <v>0</v>
      </c>
      <c r="BA180" s="2">
        <f>+('3 Planilla Preadjudicación OTIC'!BA180)</f>
        <v>0</v>
      </c>
      <c r="BB180" s="2">
        <f>+('3 Planilla Preadjudicación OTIC'!BB180)</f>
        <v>0</v>
      </c>
      <c r="BC180" s="2">
        <f>+('3 Planilla Preadjudicación OTIC'!BC180)</f>
        <v>0</v>
      </c>
      <c r="BD180" s="2">
        <f>+('3 Planilla Preadjudicación OTIC'!BD180)</f>
        <v>0</v>
      </c>
      <c r="BE180" s="2">
        <f>+('3 Planilla Preadjudicación OTIC'!BE180)</f>
        <v>0</v>
      </c>
      <c r="BF180" s="2">
        <f>+('3 Planilla Preadjudicación OTIC'!BF180)</f>
        <v>0</v>
      </c>
      <c r="BG180" s="2">
        <f>+('3 Planilla Preadjudicación OTIC'!BG180)</f>
        <v>0</v>
      </c>
      <c r="BH180" s="2">
        <f>+('3 Planilla Preadjudicación OTIC'!BH180)</f>
        <v>0</v>
      </c>
      <c r="BI180" s="2">
        <f>+('3 Planilla Preadjudicación OTIC'!BI180)</f>
        <v>0</v>
      </c>
      <c r="BJ180" s="2">
        <f>+('3 Planilla Preadjudicación OTIC'!BJ180)</f>
        <v>0</v>
      </c>
      <c r="BK180" s="2">
        <f>+('3 Planilla Preadjudicación OTIC'!BK180)</f>
        <v>0</v>
      </c>
      <c r="BL180" s="2">
        <f>+('3 Planilla Preadjudicación OTIC'!BL180)</f>
        <v>0</v>
      </c>
      <c r="BM180" s="104">
        <f>ROUND(('3 Planilla Preadjudicación OTIC'!BM180),1)</f>
        <v>0</v>
      </c>
      <c r="BN180" s="4" t="str">
        <f>+('3 Planilla Preadjudicación OTIC'!BN180)</f>
        <v>NO</v>
      </c>
      <c r="BO180" s="4">
        <f>+('3 Planilla Preadjudicación OTIC'!BO180)</f>
        <v>0</v>
      </c>
      <c r="BP180" s="4">
        <f>+('3 Planilla Preadjudicación OTIC'!BP180)</f>
        <v>0</v>
      </c>
      <c r="BQ180" s="4">
        <f>+('3 Planilla Preadjudicación OTIC'!BQ180)</f>
        <v>0</v>
      </c>
      <c r="BR180" s="4">
        <f>+('3 Planilla Preadjudicación OTIC'!BR180)</f>
        <v>0</v>
      </c>
      <c r="BS180" s="4">
        <f>+('3 Planilla Preadjudicación OTIC'!BS180)</f>
        <v>0</v>
      </c>
      <c r="BT180" s="4">
        <f>+('3 Planilla Preadjudicación OTIC'!BT180)</f>
        <v>0</v>
      </c>
      <c r="BU180" s="85">
        <f>IF(VLOOKUP(A180,'BD OFICIAL'!$A$1:$AL$2098,7,0)=D180,0,1)</f>
        <v>0</v>
      </c>
      <c r="BV180" s="85">
        <f>IF(VLOOKUP(A180,'BD OFICIAL'!$A$1:$AL$2098,11,0)=J180,0,1)</f>
        <v>0</v>
      </c>
      <c r="BW180" s="85">
        <f>IF(VLOOKUP(A180,'BD OFICIAL'!$A$1:$AL$2098,13,0)=L180,0,1)</f>
        <v>0</v>
      </c>
      <c r="BX180" s="2">
        <f>IF(VLOOKUP(A180,'BD OFICIAL'!$A$1:$AL$2098,16,0)=O180,0,1)</f>
        <v>0</v>
      </c>
      <c r="BY180" s="2">
        <f>IF(VLOOKUP(A180,'BD OFICIAL'!$A$1:$AL$2098,17,0)=P180,0,1)</f>
        <v>0</v>
      </c>
      <c r="BZ180" s="2">
        <f>IF(VLOOKUP(A180,'BD OFICIAL'!$A$1:$AL$2098,19,0)=R180,0,1)</f>
        <v>0</v>
      </c>
      <c r="CA180" s="2">
        <f>IF(VLOOKUP(A180,'BD OFICIAL'!$A$1:$AL$2098,21,0)=T180,0,1)</f>
        <v>0</v>
      </c>
      <c r="CB180" s="2">
        <f>IF(VLOOKUP(A180,'BD OFICIAL'!$A$1:$AL$2098,24,0)=AK180,0,1)</f>
        <v>0</v>
      </c>
      <c r="CC180" s="2">
        <f>IF(VLOOKUP(A180,'BD OFICIAL'!$A$1:$AL$2098,25,0)=X180,0,1)</f>
        <v>0</v>
      </c>
      <c r="CD180" s="2">
        <f>IF(VLOOKUP(A180,'BD OFICIAL'!$A$1:$AL$2098,26,0)=Y180,0,1)</f>
        <v>0</v>
      </c>
      <c r="CE180" s="2">
        <f>IF(VLOOKUP(A180,'BD OFICIAL'!$A$1:$AL$2098,27,0)=Z180,0,1)</f>
        <v>0</v>
      </c>
      <c r="CF180" s="2">
        <f>IF(VLOOKUP(A180,'BD OFICIAL'!$A$1:$AL$2098,28,0)=AA180,0,1)</f>
        <v>0</v>
      </c>
      <c r="CG180" s="2">
        <f>IF(VLOOKUP(A180,'BD OFICIAL'!$A$1:$AL$2098,33,0)=AF180,0,1)</f>
        <v>0</v>
      </c>
      <c r="CH180" s="2">
        <f>IF(VLOOKUP(A180,'BD OFICIAL'!$A$1:$AL$2098,35,0)=AH180,0,1)</f>
        <v>0</v>
      </c>
      <c r="CI180" s="85">
        <f>IF(VLOOKUP(A180,'BD OFICIAL'!$A$1:$AL$2098,34,0)=AL180,0,1)</f>
        <v>0</v>
      </c>
      <c r="CJ180" s="12">
        <f>VLOOKUP(A180,'BD OFICIAL'!$A$1:$AM$2098,36,0)*AM180-AP180</f>
        <v>0</v>
      </c>
      <c r="CK180" s="85" t="str">
        <f t="shared" si="88"/>
        <v>SSH</v>
      </c>
      <c r="CL180" s="85" t="str">
        <f t="shared" si="89"/>
        <v>SI</v>
      </c>
      <c r="CM180" s="85" t="str">
        <f t="shared" si="103"/>
        <v>NO</v>
      </c>
      <c r="CN180" s="31">
        <f t="shared" si="104"/>
        <v>0</v>
      </c>
      <c r="CO180" s="31">
        <f t="shared" si="90"/>
        <v>0</v>
      </c>
      <c r="CP180" s="31">
        <f t="shared" si="105"/>
        <v>0</v>
      </c>
      <c r="CQ180" s="31">
        <f>IF(Y180="NO",0,IF(Y180="SI",IF(VLOOKUP(A180,'BD OFICIAL'!$A:$AO,40,0)=AQ180,0,1)))</f>
        <v>0</v>
      </c>
      <c r="CR180" s="31">
        <f>IF(Z180="NO",0,IF(Z180="SI",IF(VLOOKUP(B180,'BD OFICIAL'!$A:$AO,41,0)=AS180,0,1)))</f>
        <v>0</v>
      </c>
      <c r="CS180" s="31">
        <f t="shared" si="91"/>
        <v>0</v>
      </c>
      <c r="CT180" s="31">
        <f t="shared" si="92"/>
        <v>0</v>
      </c>
      <c r="CU180" s="31">
        <f>IF(VLOOKUP(A180,'BD OFICIAL'!$A$1:$AL$1056,31,0)="SI",IF(AT180&gt;0,0,1),IF(AT180=0,0,1))</f>
        <v>0</v>
      </c>
      <c r="CV180" s="31">
        <f t="shared" si="93"/>
        <v>0</v>
      </c>
      <c r="CW180" s="31">
        <f t="shared" si="106"/>
        <v>0</v>
      </c>
      <c r="CX180" s="85" t="str">
        <f t="shared" si="107"/>
        <v>NO</v>
      </c>
      <c r="CY180" s="31">
        <f t="shared" si="108"/>
        <v>0</v>
      </c>
      <c r="CZ180" s="85" t="str">
        <f>IF(ISERROR(VLOOKUP(AI180,EXPERIENCIA!$A$1:$C$2100,1,0)),"NO","SI")</f>
        <v>NO</v>
      </c>
      <c r="DA180" s="85" t="str">
        <f>IF(CX180="no","NO APLICA",IF(AX180=0,"ERROR NOTA",IF(AND(AX180&gt;1,CZ180="NO"),"ERROR NOTA",IF(AND(CZ180="NO",AX180=1),0,IF(VLOOKUP(AI180,EXPERIENCIA!$A$1:$C$2100,3,0)=AX180,0,"ERROR NOTA")))))</f>
        <v>NO APLICA</v>
      </c>
      <c r="DB180" s="85" t="str">
        <f>IF(ISERROR(VLOOKUP(AI180,COMPORTAMIENTO!$A$1:$C$2100,1,0)),"NO","SI")</f>
        <v>SI</v>
      </c>
      <c r="DC180" s="85" t="str">
        <f>IF(CX180="NO","NO APLICA",IF(AY180=0,"ERROR NOTA",IF(AND(DB180="NO",AY180=7),0,IF(VLOOKUP(AI180,COMPORTAMIENTO!$A$2:$H$2100,8,0)=AY180,0,"ERROR NOTA"))))</f>
        <v>NO APLICA</v>
      </c>
      <c r="DD180" s="104" t="str">
        <f t="shared" si="109"/>
        <v>NO APLICA</v>
      </c>
      <c r="DE180" s="104" t="str">
        <f t="shared" si="110"/>
        <v>NO APLICA</v>
      </c>
      <c r="DF180" s="85" t="str">
        <f t="shared" si="94"/>
        <v>SI</v>
      </c>
      <c r="DG180" s="85">
        <f t="shared" si="111"/>
        <v>0</v>
      </c>
      <c r="DH180" s="85">
        <f t="shared" si="112"/>
        <v>0</v>
      </c>
      <c r="DI180" s="85" t="str">
        <f t="shared" si="113"/>
        <v>NO APLICA</v>
      </c>
      <c r="DJ180" s="12" t="str">
        <f t="shared" si="114"/>
        <v>NO APLICA</v>
      </c>
      <c r="DK180" s="7" t="str">
        <f t="shared" si="115"/>
        <v>NO APLICA</v>
      </c>
      <c r="DL180" s="12">
        <f t="shared" si="95"/>
        <v>4130</v>
      </c>
      <c r="DM180" s="12">
        <f>VLOOKUP(A180,'5 TD'!$A:$B,2,0)</f>
        <v>4130</v>
      </c>
      <c r="DN180" s="7" t="str">
        <f t="shared" si="96"/>
        <v>NO APLICA</v>
      </c>
      <c r="DO180" s="85" t="str">
        <f t="shared" si="116"/>
        <v>NO APLICA</v>
      </c>
      <c r="DP180" s="85" t="str">
        <f t="shared" si="117"/>
        <v>NO APLICA</v>
      </c>
      <c r="DQ180" s="7" t="str">
        <f t="shared" si="118"/>
        <v>NO APLICA</v>
      </c>
      <c r="DR180" s="85" t="str">
        <f t="shared" si="97"/>
        <v>NO APLICA</v>
      </c>
      <c r="DS180" s="2" t="str">
        <f>+('3 Planilla Preadjudicación OTIC'!BN180)</f>
        <v>NO</v>
      </c>
      <c r="DT180" s="2" t="str">
        <f>IF(DR180="APROBADO",VLOOKUP(A180,'5 TD'!$D$3:$E$270,2,0),"NO APLICA")</f>
        <v>NO APLICA</v>
      </c>
      <c r="DU180" s="2" t="str">
        <f t="shared" si="98"/>
        <v>NO APLICA</v>
      </c>
      <c r="DV180" s="2" t="str">
        <f>IF(DU180="SI",VLOOKUP(A180,'5 TD'!$G$3:$H$270,2,0),"NO APLICA ")</f>
        <v xml:space="preserve">NO APLICA </v>
      </c>
      <c r="DW180" s="2" t="str">
        <f t="shared" si="99"/>
        <v>NO</v>
      </c>
      <c r="DX180" s="2" t="str">
        <f>IF(DW180="SI",VLOOKUP(A180,'5 TD'!$J$4:$K$472,2,0),"NO APLICA")</f>
        <v>NO APLICA</v>
      </c>
      <c r="DY180" s="2" t="str">
        <f t="shared" si="100"/>
        <v>NO APLICA</v>
      </c>
      <c r="DZ180" s="7" t="str">
        <f>IF(DY180="SI",VLOOKUP(A180,'5 TD'!$M$4:$N$350,2,0),"NO APLICA")</f>
        <v>NO APLICA</v>
      </c>
      <c r="EA180" s="2" t="str">
        <f t="shared" si="101"/>
        <v>NO APLICA</v>
      </c>
      <c r="EB180" s="12" t="str">
        <f t="shared" si="102"/>
        <v/>
      </c>
      <c r="EC180" s="12" t="str">
        <f>IF(EA180="SI",VLOOKUP(A180,'5 TD'!$V$4:$W$479,2,0),"NO APLICA")</f>
        <v>NO APLICA</v>
      </c>
      <c r="ED180" s="2" t="str">
        <f t="shared" si="119"/>
        <v>NO</v>
      </c>
      <c r="EE180" s="79" t="str">
        <f>IF(ED180="SI",VLOOKUP(AI180,COMPORTAMIENTO!$A$1:$H$2100,7,0),"NO APLICA")</f>
        <v>NO APLICA</v>
      </c>
      <c r="EF180" s="12" t="str">
        <f>IF(ED180="SI",VLOOKUP(A180,'5 TD'!$P$2:$Q$479,2,0),"NO APLICA")</f>
        <v>NO APLICA</v>
      </c>
      <c r="EG180" s="2" t="str">
        <f t="shared" si="120"/>
        <v>NO</v>
      </c>
      <c r="EH180" s="2">
        <f>IF(CZ180="no",0,VLOOKUP(AI180,EXPERIENCIA!$A$1:$C$2100,2,0))</f>
        <v>0</v>
      </c>
      <c r="EI180" s="2">
        <f>IF(CZ180="si",VLOOKUP(A180,'5 TD'!$S$3:$T$2103,2,0),0)</f>
        <v>0</v>
      </c>
      <c r="EJ180" s="2" t="str">
        <f t="shared" si="121"/>
        <v>SI</v>
      </c>
      <c r="EK180" s="2">
        <f>+('3 Planilla Preadjudicación OTIC'!BU180)</f>
        <v>0</v>
      </c>
      <c r="EL180" s="3"/>
      <c r="EM180" s="3"/>
      <c r="EN180" s="3"/>
      <c r="EQ180" s="86"/>
    </row>
    <row r="181" spans="1:147" ht="15" customHeight="1" x14ac:dyDescent="0.3">
      <c r="A181" s="2">
        <f>+('3 Planilla Preadjudicación OTIC'!A181)</f>
        <v>14456</v>
      </c>
      <c r="B181" s="2" t="str">
        <f>+('3 Planilla Preadjudicación OTIC'!B181)</f>
        <v>65181652-1</v>
      </c>
      <c r="C181" s="4">
        <f>+('3 Planilla Preadjudicación OTIC'!E181)</f>
        <v>2025</v>
      </c>
      <c r="D181" s="4" t="str">
        <f>+('3 Planilla Preadjudicación OTIC'!F181)</f>
        <v>MANDATO</v>
      </c>
      <c r="E181" s="4" t="str">
        <f>+('3 Planilla Preadjudicación OTIC'!G181)</f>
        <v>65006242-6</v>
      </c>
      <c r="F181" s="4" t="str">
        <f>+('3 Planilla Preadjudicación OTIC'!H181)</f>
        <v>CORPORACIÓN ABRIENDO PUERTAS</v>
      </c>
      <c r="G181" s="4"/>
      <c r="H181" s="4"/>
      <c r="I181" s="4" t="str">
        <f>+('3 Planilla Preadjudicación OTIC'!I181)</f>
        <v>INICIANDO MI NEGOCIO</v>
      </c>
      <c r="J181" s="4" t="str">
        <f>+('3 Planilla Preadjudicación OTIC'!J181)</f>
        <v>PF0838</v>
      </c>
      <c r="K181" s="4" t="str">
        <f>+('3 Planilla Preadjudicación OTIC'!K181)</f>
        <v/>
      </c>
      <c r="L181" s="4" t="str">
        <f>+('3 Planilla Preadjudicación OTIC'!L181)</f>
        <v/>
      </c>
      <c r="M181" s="2">
        <f>+('3 Planilla Preadjudicación OTIC'!M181)</f>
        <v>13</v>
      </c>
      <c r="N181" s="4" t="str">
        <f>+('3 Planilla Preadjudicación OTIC'!N181)</f>
        <v>METROPOLITANA</v>
      </c>
      <c r="O181" s="4" t="str">
        <f>+('3 Planilla Preadjudicación OTIC'!O181)</f>
        <v>SAN JOAQUÍN</v>
      </c>
      <c r="P181" s="4" t="str">
        <f>+('3 Planilla Preadjudicación OTIC'!P181)</f>
        <v xml:space="preserve">Personas derivadas por Gendarmeria </v>
      </c>
      <c r="Q181" s="4" t="str">
        <f>+('3 Planilla Preadjudicación OTIC'!Q181)</f>
        <v>PRESENCIAL</v>
      </c>
      <c r="R181" s="4" t="str">
        <f>+('3 Planilla Preadjudicación OTIC'!R181)</f>
        <v>INDEPENDIENTE</v>
      </c>
      <c r="S181" s="4">
        <f>+('3 Planilla Preadjudicación OTIC'!S181)</f>
        <v>7</v>
      </c>
      <c r="T181" s="2">
        <f>+('3 Planilla Preadjudicación OTIC'!T181)</f>
        <v>10</v>
      </c>
      <c r="U181" s="2">
        <f>+('3 Planilla Preadjudicación OTIC'!U181)</f>
        <v>28</v>
      </c>
      <c r="V181" s="2">
        <f>+('3 Planilla Preadjudicación OTIC'!V181)</f>
        <v>0</v>
      </c>
      <c r="W181" s="2">
        <f>+('3 Planilla Preadjudicación OTIC'!W181)</f>
        <v>28</v>
      </c>
      <c r="X181" s="2">
        <f>+('3 Planilla Preadjudicación OTIC'!X181)</f>
        <v>4</v>
      </c>
      <c r="Y181" s="2" t="str">
        <f>+('3 Planilla Preadjudicación OTIC'!Y181)</f>
        <v>NO</v>
      </c>
      <c r="Z181" s="2" t="str">
        <f>+('3 Planilla Preadjudicación OTIC'!Z181)</f>
        <v>NO</v>
      </c>
      <c r="AA181" s="2" t="str">
        <f>+('3 Planilla Preadjudicación OTIC'!AA181)</f>
        <v>NO</v>
      </c>
      <c r="AB181" s="4" t="str">
        <f>+('3 Planilla Preadjudicación OTIC'!AB181)</f>
        <v>SE AJUSTA A PLAN FORMATIVO</v>
      </c>
      <c r="AC181" s="4" t="str">
        <f>+('3 Planilla Preadjudicación OTIC'!AC181)</f>
        <v>MUJERES MAYORES DE 18 AÑOS, PRIVADAS DE LIBERTAD EN EL CENTRO PENITENCIARIO FEMENINO DE SANTIAGO, EN SITUACIÓN DE VULNERABILIDAD SOCIAL (PERTENECIENTES AL 80% MÁS VULNERABLE), CON BAJA ESCOLARIDAD Y LIMITADA EXPERIENCIA LABORAL.</v>
      </c>
      <c r="AD181" s="2" t="str">
        <f>+('3 Planilla Preadjudicación OTIC'!AD181)</f>
        <v>NO</v>
      </c>
      <c r="AE181" s="4">
        <f>+('3 Planilla Preadjudicación OTIC'!AE181)</f>
        <v>0</v>
      </c>
      <c r="AF181" s="2" t="str">
        <f>+('3 Planilla Preadjudicación OTIC'!AF181)</f>
        <v>CERRADA</v>
      </c>
      <c r="AG181" s="2">
        <f>+('3 Planilla Preadjudicación OTIC'!AG181)</f>
        <v>7</v>
      </c>
      <c r="AH181" s="2">
        <f>+('3 Planilla Preadjudicación OTIC'!AH181)</f>
        <v>1</v>
      </c>
      <c r="AI181" s="135" t="str">
        <f>+('3 Planilla Preadjudicación OTIC'!AI181)</f>
        <v>77681176-9</v>
      </c>
      <c r="AJ181" s="4" t="str">
        <f>+('3 Planilla Preadjudicación OTIC'!AJ181)</f>
        <v>CENTRO DE CAPACITACIÓN TÉCNICA Y ESTUDIOS FEI LIMITADA</v>
      </c>
      <c r="AK181" s="2">
        <f>+('3 Planilla Preadjudicación OTIC'!AK181)</f>
        <v>28</v>
      </c>
      <c r="AL181" s="2">
        <f>+('3 Planilla Preadjudicación OTIC'!AL181)</f>
        <v>7</v>
      </c>
      <c r="AM181" s="12">
        <f>+('3 Planilla Preadjudicación OTIC'!AM181)</f>
        <v>4130</v>
      </c>
      <c r="AN181" s="12">
        <f>+('3 Planilla Preadjudicación OTIC'!AN181)</f>
        <v>0</v>
      </c>
      <c r="AO181" s="12">
        <f>+('3 Planilla Preadjudicación OTIC'!AO181)</f>
        <v>0</v>
      </c>
      <c r="AP181" s="12">
        <f>+('3 Planilla Preadjudicación OTIC'!AP181)</f>
        <v>1156400</v>
      </c>
      <c r="AQ181" s="12">
        <f>+('3 Planilla Preadjudicación OTIC'!AQ181)</f>
        <v>0</v>
      </c>
      <c r="AR181" s="12">
        <f>+('3 Planilla Preadjudicación OTIC'!AR181)</f>
        <v>0</v>
      </c>
      <c r="AS181" s="12">
        <f>+('3 Planilla Preadjudicación OTIC'!AS181)</f>
        <v>0</v>
      </c>
      <c r="AT181" s="12">
        <f>+('3 Planilla Preadjudicación OTIC'!AT181)</f>
        <v>0</v>
      </c>
      <c r="AU181" s="12">
        <f>+('3 Planilla Preadjudicación OTIC'!AU181)</f>
        <v>1156400</v>
      </c>
      <c r="AV181" s="2" t="str">
        <f>+('3 Planilla Preadjudicación OTIC'!AV181)</f>
        <v>NO</v>
      </c>
      <c r="AW181" s="4" t="str">
        <f>+('3 Planilla Preadjudicación OTIC'!AW181)</f>
        <v>NUMERAL 6.1.2. ÍTEM 8 - LA POBLACIÓN OBJETIVO ES DERIVADA POR GENDARMERÍA. OTEC NO PRESENTA CARTA DE DICHA INSTITUCIÓN PARA PODER AUTORIZAR SU EJECUCIÓN DENTRO DEL RECINTO RESPECTIVO.</v>
      </c>
      <c r="AX181" s="2">
        <f>+('3 Planilla Preadjudicación OTIC'!AX181)</f>
        <v>0</v>
      </c>
      <c r="AY181" s="2">
        <f>+('3 Planilla Preadjudicación OTIC'!AY181)</f>
        <v>0</v>
      </c>
      <c r="AZ181" s="2">
        <f>+('3 Planilla Preadjudicación OTIC'!AZ181)</f>
        <v>0</v>
      </c>
      <c r="BA181" s="2">
        <f>+('3 Planilla Preadjudicación OTIC'!BA181)</f>
        <v>0</v>
      </c>
      <c r="BB181" s="2">
        <f>+('3 Planilla Preadjudicación OTIC'!BB181)</f>
        <v>0</v>
      </c>
      <c r="BC181" s="2">
        <f>+('3 Planilla Preadjudicación OTIC'!BC181)</f>
        <v>0</v>
      </c>
      <c r="BD181" s="2">
        <f>+('3 Planilla Preadjudicación OTIC'!BD181)</f>
        <v>0</v>
      </c>
      <c r="BE181" s="2">
        <f>+('3 Planilla Preadjudicación OTIC'!BE181)</f>
        <v>0</v>
      </c>
      <c r="BF181" s="2">
        <f>+('3 Planilla Preadjudicación OTIC'!BF181)</f>
        <v>0</v>
      </c>
      <c r="BG181" s="2">
        <f>+('3 Planilla Preadjudicación OTIC'!BG181)</f>
        <v>0</v>
      </c>
      <c r="BH181" s="2">
        <f>+('3 Planilla Preadjudicación OTIC'!BH181)</f>
        <v>0</v>
      </c>
      <c r="BI181" s="2">
        <f>+('3 Planilla Preadjudicación OTIC'!BI181)</f>
        <v>0</v>
      </c>
      <c r="BJ181" s="2">
        <f>+('3 Planilla Preadjudicación OTIC'!BJ181)</f>
        <v>0</v>
      </c>
      <c r="BK181" s="2">
        <f>+('3 Planilla Preadjudicación OTIC'!BK181)</f>
        <v>0</v>
      </c>
      <c r="BL181" s="2">
        <f>+('3 Planilla Preadjudicación OTIC'!BL181)</f>
        <v>0</v>
      </c>
      <c r="BM181" s="104">
        <f>ROUND(('3 Planilla Preadjudicación OTIC'!BM181),1)</f>
        <v>0</v>
      </c>
      <c r="BN181" s="4" t="str">
        <f>+('3 Planilla Preadjudicación OTIC'!BN181)</f>
        <v>NO</v>
      </c>
      <c r="BO181" s="4">
        <f>+('3 Planilla Preadjudicación OTIC'!BO181)</f>
        <v>0</v>
      </c>
      <c r="BP181" s="4">
        <f>+('3 Planilla Preadjudicación OTIC'!BP181)</f>
        <v>0</v>
      </c>
      <c r="BQ181" s="4">
        <f>+('3 Planilla Preadjudicación OTIC'!BQ181)</f>
        <v>0</v>
      </c>
      <c r="BR181" s="4">
        <f>+('3 Planilla Preadjudicación OTIC'!BR181)</f>
        <v>0</v>
      </c>
      <c r="BS181" s="4">
        <f>+('3 Planilla Preadjudicación OTIC'!BS181)</f>
        <v>0</v>
      </c>
      <c r="BT181" s="4">
        <f>+('3 Planilla Preadjudicación OTIC'!BT181)</f>
        <v>0</v>
      </c>
      <c r="BU181" s="85">
        <f>IF(VLOOKUP(A181,'BD OFICIAL'!$A$1:$AL$2098,7,0)=D181,0,1)</f>
        <v>0</v>
      </c>
      <c r="BV181" s="85">
        <f>IF(VLOOKUP(A181,'BD OFICIAL'!$A$1:$AL$2098,11,0)=J181,0,1)</f>
        <v>0</v>
      </c>
      <c r="BW181" s="85">
        <f>IF(VLOOKUP(A181,'BD OFICIAL'!$A$1:$AL$2098,13,0)=L181,0,1)</f>
        <v>0</v>
      </c>
      <c r="BX181" s="2">
        <f>IF(VLOOKUP(A181,'BD OFICIAL'!$A$1:$AL$2098,16,0)=O181,0,1)</f>
        <v>0</v>
      </c>
      <c r="BY181" s="2">
        <f>IF(VLOOKUP(A181,'BD OFICIAL'!$A$1:$AL$2098,17,0)=P181,0,1)</f>
        <v>0</v>
      </c>
      <c r="BZ181" s="2">
        <f>IF(VLOOKUP(A181,'BD OFICIAL'!$A$1:$AL$2098,19,0)=R181,0,1)</f>
        <v>0</v>
      </c>
      <c r="CA181" s="2">
        <f>IF(VLOOKUP(A181,'BD OFICIAL'!$A$1:$AL$2098,21,0)=T181,0,1)</f>
        <v>0</v>
      </c>
      <c r="CB181" s="2">
        <f>IF(VLOOKUP(A181,'BD OFICIAL'!$A$1:$AL$2098,24,0)=AK181,0,1)</f>
        <v>0</v>
      </c>
      <c r="CC181" s="2">
        <f>IF(VLOOKUP(A181,'BD OFICIAL'!$A$1:$AL$2098,25,0)=X181,0,1)</f>
        <v>0</v>
      </c>
      <c r="CD181" s="2">
        <f>IF(VLOOKUP(A181,'BD OFICIAL'!$A$1:$AL$2098,26,0)=Y181,0,1)</f>
        <v>0</v>
      </c>
      <c r="CE181" s="2">
        <f>IF(VLOOKUP(A181,'BD OFICIAL'!$A$1:$AL$2098,27,0)=Z181,0,1)</f>
        <v>0</v>
      </c>
      <c r="CF181" s="2">
        <f>IF(VLOOKUP(A181,'BD OFICIAL'!$A$1:$AL$2098,28,0)=AA181,0,1)</f>
        <v>0</v>
      </c>
      <c r="CG181" s="2">
        <f>IF(VLOOKUP(A181,'BD OFICIAL'!$A$1:$AL$2098,33,0)=AF181,0,1)</f>
        <v>0</v>
      </c>
      <c r="CH181" s="2">
        <f>IF(VLOOKUP(A181,'BD OFICIAL'!$A$1:$AL$2098,35,0)=AH181,0,1)</f>
        <v>0</v>
      </c>
      <c r="CI181" s="85">
        <f>IF(VLOOKUP(A181,'BD OFICIAL'!$A$1:$AL$2098,34,0)=AL181,0,1)</f>
        <v>0</v>
      </c>
      <c r="CJ181" s="12">
        <f>VLOOKUP(A181,'BD OFICIAL'!$A$1:$AM$2098,36,0)*AM181-AP181</f>
        <v>0</v>
      </c>
      <c r="CK181" s="85" t="str">
        <f t="shared" si="88"/>
        <v>SSH</v>
      </c>
      <c r="CL181" s="85" t="str">
        <f t="shared" si="89"/>
        <v>SI</v>
      </c>
      <c r="CM181" s="85" t="str">
        <f t="shared" si="103"/>
        <v>NO</v>
      </c>
      <c r="CN181" s="31">
        <f t="shared" si="104"/>
        <v>0</v>
      </c>
      <c r="CO181" s="31">
        <f t="shared" si="90"/>
        <v>0</v>
      </c>
      <c r="CP181" s="31">
        <f t="shared" si="105"/>
        <v>0</v>
      </c>
      <c r="CQ181" s="31">
        <f>IF(Y181="NO",0,IF(Y181="SI",IF(VLOOKUP(A181,'BD OFICIAL'!$A:$AO,40,0)=AQ181,0,1)))</f>
        <v>0</v>
      </c>
      <c r="CR181" s="31">
        <f>IF(Z181="NO",0,IF(Z181="SI",IF(VLOOKUP(B181,'BD OFICIAL'!$A:$AO,41,0)=AS181,0,1)))</f>
        <v>0</v>
      </c>
      <c r="CS181" s="31">
        <f t="shared" si="91"/>
        <v>0</v>
      </c>
      <c r="CT181" s="31">
        <f t="shared" si="92"/>
        <v>0</v>
      </c>
      <c r="CU181" s="31">
        <f>IF(VLOOKUP(A181,'BD OFICIAL'!$A$1:$AL$1056,31,0)="SI",IF(AT181&gt;0,0,1),IF(AT181=0,0,1))</f>
        <v>0</v>
      </c>
      <c r="CV181" s="31">
        <f t="shared" si="93"/>
        <v>0</v>
      </c>
      <c r="CW181" s="31">
        <f t="shared" si="106"/>
        <v>0</v>
      </c>
      <c r="CX181" s="85" t="str">
        <f t="shared" si="107"/>
        <v>NO</v>
      </c>
      <c r="CY181" s="31">
        <f t="shared" si="108"/>
        <v>0</v>
      </c>
      <c r="CZ181" s="85" t="str">
        <f>IF(ISERROR(VLOOKUP(AI181,EXPERIENCIA!$A$1:$C$2100,1,0)),"NO","SI")</f>
        <v>NO</v>
      </c>
      <c r="DA181" s="85" t="str">
        <f>IF(CX181="no","NO APLICA",IF(AX181=0,"ERROR NOTA",IF(AND(AX181&gt;1,CZ181="NO"),"ERROR NOTA",IF(AND(CZ181="NO",AX181=1),0,IF(VLOOKUP(AI181,EXPERIENCIA!$A$1:$C$2100,3,0)=AX181,0,"ERROR NOTA")))))</f>
        <v>NO APLICA</v>
      </c>
      <c r="DB181" s="85" t="str">
        <f>IF(ISERROR(VLOOKUP(AI181,COMPORTAMIENTO!$A$1:$C$2100,1,0)),"NO","SI")</f>
        <v>SI</v>
      </c>
      <c r="DC181" s="85" t="str">
        <f>IF(CX181="NO","NO APLICA",IF(AY181=0,"ERROR NOTA",IF(AND(DB181="NO",AY181=7),0,IF(VLOOKUP(AI181,COMPORTAMIENTO!$A$2:$H$2100,8,0)=AY181,0,"ERROR NOTA"))))</f>
        <v>NO APLICA</v>
      </c>
      <c r="DD181" s="104" t="str">
        <f t="shared" si="109"/>
        <v>NO APLICA</v>
      </c>
      <c r="DE181" s="104" t="str">
        <f t="shared" si="110"/>
        <v>NO APLICA</v>
      </c>
      <c r="DF181" s="85" t="str">
        <f t="shared" si="94"/>
        <v>SI</v>
      </c>
      <c r="DG181" s="85">
        <f t="shared" si="111"/>
        <v>0</v>
      </c>
      <c r="DH181" s="85">
        <f t="shared" si="112"/>
        <v>0</v>
      </c>
      <c r="DI181" s="85" t="str">
        <f t="shared" si="113"/>
        <v>NO APLICA</v>
      </c>
      <c r="DJ181" s="12" t="str">
        <f t="shared" si="114"/>
        <v>NO APLICA</v>
      </c>
      <c r="DK181" s="7" t="str">
        <f t="shared" si="115"/>
        <v>NO APLICA</v>
      </c>
      <c r="DL181" s="12">
        <f t="shared" si="95"/>
        <v>4130</v>
      </c>
      <c r="DM181" s="12">
        <f>VLOOKUP(A181,'5 TD'!$A:$B,2,0)</f>
        <v>4130</v>
      </c>
      <c r="DN181" s="7" t="str">
        <f t="shared" si="96"/>
        <v>NO APLICA</v>
      </c>
      <c r="DO181" s="85" t="str">
        <f t="shared" si="116"/>
        <v>NO APLICA</v>
      </c>
      <c r="DP181" s="85" t="str">
        <f t="shared" si="117"/>
        <v>NO APLICA</v>
      </c>
      <c r="DQ181" s="7" t="str">
        <f t="shared" si="118"/>
        <v>NO APLICA</v>
      </c>
      <c r="DR181" s="85" t="str">
        <f t="shared" si="97"/>
        <v>NO APLICA</v>
      </c>
      <c r="DS181" s="2" t="str">
        <f>+('3 Planilla Preadjudicación OTIC'!BN181)</f>
        <v>NO</v>
      </c>
      <c r="DT181" s="2" t="str">
        <f>IF(DR181="APROBADO",VLOOKUP(A181,'5 TD'!$D$3:$E$270,2,0),"NO APLICA")</f>
        <v>NO APLICA</v>
      </c>
      <c r="DU181" s="2" t="str">
        <f t="shared" si="98"/>
        <v>NO APLICA</v>
      </c>
      <c r="DV181" s="2" t="str">
        <f>IF(DU181="SI",VLOOKUP(A181,'5 TD'!$G$3:$H$270,2,0),"NO APLICA ")</f>
        <v xml:space="preserve">NO APLICA </v>
      </c>
      <c r="DW181" s="2" t="str">
        <f t="shared" si="99"/>
        <v>NO</v>
      </c>
      <c r="DX181" s="2" t="str">
        <f>IF(DW181="SI",VLOOKUP(A181,'5 TD'!$J$4:$K$472,2,0),"NO APLICA")</f>
        <v>NO APLICA</v>
      </c>
      <c r="DY181" s="2" t="str">
        <f t="shared" si="100"/>
        <v>NO APLICA</v>
      </c>
      <c r="DZ181" s="7" t="str">
        <f>IF(DY181="SI",VLOOKUP(A181,'5 TD'!$M$4:$N$350,2,0),"NO APLICA")</f>
        <v>NO APLICA</v>
      </c>
      <c r="EA181" s="2" t="str">
        <f t="shared" si="101"/>
        <v>NO APLICA</v>
      </c>
      <c r="EB181" s="12" t="str">
        <f t="shared" si="102"/>
        <v/>
      </c>
      <c r="EC181" s="12" t="str">
        <f>IF(EA181="SI",VLOOKUP(A181,'5 TD'!$V$4:$W$479,2,0),"NO APLICA")</f>
        <v>NO APLICA</v>
      </c>
      <c r="ED181" s="2" t="str">
        <f t="shared" si="119"/>
        <v>NO</v>
      </c>
      <c r="EE181" s="79" t="str">
        <f>IF(ED181="SI",VLOOKUP(AI181,COMPORTAMIENTO!$A$1:$H$2100,7,0),"NO APLICA")</f>
        <v>NO APLICA</v>
      </c>
      <c r="EF181" s="12" t="str">
        <f>IF(ED181="SI",VLOOKUP(A181,'5 TD'!$P$2:$Q$479,2,0),"NO APLICA")</f>
        <v>NO APLICA</v>
      </c>
      <c r="EG181" s="2" t="str">
        <f t="shared" si="120"/>
        <v>NO</v>
      </c>
      <c r="EH181" s="2">
        <f>IF(CZ181="no",0,VLOOKUP(AI181,EXPERIENCIA!$A$1:$C$2100,2,0))</f>
        <v>0</v>
      </c>
      <c r="EI181" s="2">
        <f>IF(CZ181="si",VLOOKUP(A181,'5 TD'!$S$3:$T$2103,2,0),0)</f>
        <v>0</v>
      </c>
      <c r="EJ181" s="2" t="str">
        <f t="shared" si="121"/>
        <v>SI</v>
      </c>
      <c r="EK181" s="2">
        <f>+('3 Planilla Preadjudicación OTIC'!BU181)</f>
        <v>0</v>
      </c>
      <c r="EL181" s="3"/>
      <c r="EM181" s="3"/>
      <c r="EN181" s="3"/>
      <c r="EQ181" s="86"/>
    </row>
    <row r="182" spans="1:147" ht="15" customHeight="1" x14ac:dyDescent="0.3">
      <c r="A182" s="2">
        <f>+('3 Planilla Preadjudicación OTIC'!A182)</f>
        <v>14461</v>
      </c>
      <c r="B182" s="2" t="str">
        <f>+('3 Planilla Preadjudicación OTIC'!B182)</f>
        <v>65181652-1</v>
      </c>
      <c r="C182" s="4">
        <f>+('3 Planilla Preadjudicación OTIC'!E182)</f>
        <v>2025</v>
      </c>
      <c r="D182" s="4" t="str">
        <f>+('3 Planilla Preadjudicación OTIC'!F182)</f>
        <v>MANDATO</v>
      </c>
      <c r="E182" s="4" t="str">
        <f>+('3 Planilla Preadjudicación OTIC'!G182)</f>
        <v>82623500-4</v>
      </c>
      <c r="F182" s="4" t="str">
        <f>+('3 Planilla Preadjudicación OTIC'!H182)</f>
        <v>IDEAL</v>
      </c>
      <c r="G182" s="4"/>
      <c r="H182" s="4"/>
      <c r="I182" s="4" t="str">
        <f>+('3 Planilla Preadjudicación OTIC'!I182)</f>
        <v>ELABORACIÓN DE JABONES Y SALES DE BAÑO</v>
      </c>
      <c r="J182" s="4" t="str">
        <f>+('3 Planilla Preadjudicación OTIC'!J182)</f>
        <v>PF0578</v>
      </c>
      <c r="K182" s="4" t="str">
        <f>+('3 Planilla Preadjudicación OTIC'!K182)</f>
        <v/>
      </c>
      <c r="L182" s="4" t="str">
        <f>+('3 Planilla Preadjudicación OTIC'!L182)</f>
        <v/>
      </c>
      <c r="M182" s="2">
        <f>+('3 Planilla Preadjudicación OTIC'!M182)</f>
        <v>13</v>
      </c>
      <c r="N182" s="4" t="str">
        <f>+('3 Planilla Preadjudicación OTIC'!N182)</f>
        <v>METROPOLITANA</v>
      </c>
      <c r="O182" s="4" t="str">
        <f>+('3 Planilla Preadjudicación OTIC'!O182)</f>
        <v>QUILICURA</v>
      </c>
      <c r="P182" s="4" t="str">
        <f>+('3 Planilla Preadjudicación OTIC'!P182)</f>
        <v>EMPRENDEDORES/AS INFORMALES O PERSONAS VULNERABLES PERTENECIENTES AL 80% MAS VULNERABLE</v>
      </c>
      <c r="Q182" s="4" t="str">
        <f>+('3 Planilla Preadjudicación OTIC'!Q182)</f>
        <v>PRESENCIAL</v>
      </c>
      <c r="R182" s="4" t="str">
        <f>+('3 Planilla Preadjudicación OTIC'!R182)</f>
        <v>INDEPENDIENTE</v>
      </c>
      <c r="S182" s="4">
        <f>+('3 Planilla Preadjudicación OTIC'!S182)</f>
        <v>25</v>
      </c>
      <c r="T182" s="2">
        <f>+('3 Planilla Preadjudicación OTIC'!T182)</f>
        <v>12</v>
      </c>
      <c r="U182" s="2">
        <f>+('3 Planilla Preadjudicación OTIC'!U182)</f>
        <v>100</v>
      </c>
      <c r="V182" s="2">
        <f>+('3 Planilla Preadjudicación OTIC'!V182)</f>
        <v>0</v>
      </c>
      <c r="W182" s="2">
        <f>+('3 Planilla Preadjudicación OTIC'!W182)</f>
        <v>100</v>
      </c>
      <c r="X182" s="2">
        <f>+('3 Planilla Preadjudicación OTIC'!X182)</f>
        <v>4</v>
      </c>
      <c r="Y182" s="2" t="str">
        <f>+('3 Planilla Preadjudicación OTIC'!Y182)</f>
        <v>SI</v>
      </c>
      <c r="Z182" s="2" t="str">
        <f>+('3 Planilla Preadjudicación OTIC'!Z182)</f>
        <v>NO</v>
      </c>
      <c r="AA182" s="2" t="str">
        <f>+('3 Planilla Preadjudicación OTIC'!AA182)</f>
        <v>NO</v>
      </c>
      <c r="AB182" s="4" t="str">
        <f>+('3 Planilla Preadjudicación OTIC'!AB182)</f>
        <v>SE AJUSTA A PLAN FORMATIVO</v>
      </c>
      <c r="AC182" s="4" t="str">
        <f>+('3 Planilla Preadjudicación OTIC'!AC182)</f>
        <v>HOMBRES Y MUJERES MAYORES DE 18 AÑOS Y MENOS DE 60, QUE PERTENEZCAN A LA COMUNA DE QUILICURA. QUE SON EMPRENDEDORES QUE ESTAN DENTRO DEL 80% MAS VULNERABLE Y QUE TIENEN EDUCACIÓN BASICA COMPLETA PREFERENTEMENTE</v>
      </c>
      <c r="AD182" s="2" t="str">
        <f>+('3 Planilla Preadjudicación OTIC'!AD182)</f>
        <v>NO</v>
      </c>
      <c r="AE182" s="4">
        <f>+('3 Planilla Preadjudicación OTIC'!AE182)</f>
        <v>0</v>
      </c>
      <c r="AF182" s="2" t="str">
        <f>+('3 Planilla Preadjudicación OTIC'!AF182)</f>
        <v>CERRADA</v>
      </c>
      <c r="AG182" s="2">
        <f>+('3 Planilla Preadjudicación OTIC'!AG182)</f>
        <v>25</v>
      </c>
      <c r="AH182" s="2">
        <f>+('3 Planilla Preadjudicación OTIC'!AH182)</f>
        <v>2</v>
      </c>
      <c r="AI182" s="135" t="str">
        <f>+('3 Planilla Preadjudicación OTIC'!AI182)</f>
        <v>77681176-9</v>
      </c>
      <c r="AJ182" s="4" t="str">
        <f>+('3 Planilla Preadjudicación OTIC'!AJ182)</f>
        <v>CENTRO DE CAPACITACIÓN TÉCNICA Y ESTUDIOS FEI LIMITADA</v>
      </c>
      <c r="AK182" s="2">
        <f>+('3 Planilla Preadjudicación OTIC'!AK182)</f>
        <v>100</v>
      </c>
      <c r="AL182" s="2">
        <f>+('3 Planilla Preadjudicación OTIC'!AL182)</f>
        <v>25</v>
      </c>
      <c r="AM182" s="12">
        <f>+('3 Planilla Preadjudicación OTIC'!AM182)</f>
        <v>5075</v>
      </c>
      <c r="AN182" s="12">
        <f>+('3 Planilla Preadjudicación OTIC'!AN182)</f>
        <v>0</v>
      </c>
      <c r="AO182" s="12">
        <f>+('3 Planilla Preadjudicación OTIC'!AO182)</f>
        <v>0</v>
      </c>
      <c r="AP182" s="12">
        <f>+('3 Planilla Preadjudicación OTIC'!AP182)</f>
        <v>6090000</v>
      </c>
      <c r="AQ182" s="12">
        <f>+('3 Planilla Preadjudicación OTIC'!AQ182)</f>
        <v>1200000</v>
      </c>
      <c r="AR182" s="12">
        <f>+('3 Planilla Preadjudicación OTIC'!AR182)</f>
        <v>0</v>
      </c>
      <c r="AS182" s="12">
        <f>+('3 Planilla Preadjudicación OTIC'!AS182)</f>
        <v>0</v>
      </c>
      <c r="AT182" s="12">
        <f>+('3 Planilla Preadjudicación OTIC'!AT182)</f>
        <v>0</v>
      </c>
      <c r="AU182" s="12">
        <f>+('3 Planilla Preadjudicación OTIC'!AU182)</f>
        <v>7290000</v>
      </c>
      <c r="AV182" s="2" t="str">
        <f>+('3 Planilla Preadjudicación OTIC'!AV182)</f>
        <v>SI</v>
      </c>
      <c r="AW182" s="4">
        <f>+('3 Planilla Preadjudicación OTIC'!AW182)</f>
        <v>0</v>
      </c>
      <c r="AX182" s="2">
        <f>+('3 Planilla Preadjudicación OTIC'!AX182)</f>
        <v>1</v>
      </c>
      <c r="AY182" s="2">
        <f>+('3 Planilla Preadjudicación OTIC'!AY182)</f>
        <v>7</v>
      </c>
      <c r="AZ182" s="2">
        <f>+('3 Planilla Preadjudicación OTIC'!AZ182)</f>
        <v>0</v>
      </c>
      <c r="BA182" s="2">
        <f>+('3 Planilla Preadjudicación OTIC'!BA182)</f>
        <v>0</v>
      </c>
      <c r="BB182" s="2">
        <f>+('3 Planilla Preadjudicación OTIC'!BB182)</f>
        <v>0</v>
      </c>
      <c r="BC182" s="2">
        <f>+('3 Planilla Preadjudicación OTIC'!BC182)</f>
        <v>0</v>
      </c>
      <c r="BD182" s="2">
        <f>+('3 Planilla Preadjudicación OTIC'!BD182)</f>
        <v>0</v>
      </c>
      <c r="BE182" s="2">
        <f>+('3 Planilla Preadjudicación OTIC'!BE182)</f>
        <v>0</v>
      </c>
      <c r="BF182" s="2">
        <f>+('3 Planilla Preadjudicación OTIC'!BF182)</f>
        <v>0</v>
      </c>
      <c r="BG182" s="2">
        <f>+('3 Planilla Preadjudicación OTIC'!BG182)</f>
        <v>7</v>
      </c>
      <c r="BH182" s="2">
        <f>+('3 Planilla Preadjudicación OTIC'!BH182)</f>
        <v>7</v>
      </c>
      <c r="BI182" s="2">
        <f>+('3 Planilla Preadjudicación OTIC'!BI182)</f>
        <v>7</v>
      </c>
      <c r="BJ182" s="2">
        <f>+('3 Planilla Preadjudicación OTIC'!BJ182)</f>
        <v>7</v>
      </c>
      <c r="BK182" s="2">
        <f>+('3 Planilla Preadjudicación OTIC'!BK182)</f>
        <v>7</v>
      </c>
      <c r="BL182" s="2">
        <f>+('3 Planilla Preadjudicación OTIC'!BL182)</f>
        <v>7</v>
      </c>
      <c r="BM182" s="104">
        <f>ROUND(('3 Planilla Preadjudicación OTIC'!BM182),1)</f>
        <v>6.4</v>
      </c>
      <c r="BN182" s="4" t="str">
        <f>+('3 Planilla Preadjudicación OTIC'!BN182)</f>
        <v>NO</v>
      </c>
      <c r="BO182" s="4">
        <f>+('3 Planilla Preadjudicación OTIC'!BO182)</f>
        <v>0</v>
      </c>
      <c r="BP182" s="4">
        <f>+('3 Planilla Preadjudicación OTIC'!BP182)</f>
        <v>0</v>
      </c>
      <c r="BQ182" s="4">
        <f>+('3 Planilla Preadjudicación OTIC'!BQ182)</f>
        <v>0</v>
      </c>
      <c r="BR182" s="4">
        <f>+('3 Planilla Preadjudicación OTIC'!BR182)</f>
        <v>0</v>
      </c>
      <c r="BS182" s="4">
        <f>+('3 Planilla Preadjudicación OTIC'!BS182)</f>
        <v>0</v>
      </c>
      <c r="BT182" s="4">
        <f>+('3 Planilla Preadjudicación OTIC'!BT182)</f>
        <v>0</v>
      </c>
      <c r="BU182" s="85">
        <f>IF(VLOOKUP(A182,'BD OFICIAL'!$A$1:$AL$2098,7,0)=D182,0,1)</f>
        <v>0</v>
      </c>
      <c r="BV182" s="85">
        <f>IF(VLOOKUP(A182,'BD OFICIAL'!$A$1:$AL$2098,11,0)=J182,0,1)</f>
        <v>0</v>
      </c>
      <c r="BW182" s="85">
        <f>IF(VLOOKUP(A182,'BD OFICIAL'!$A$1:$AL$2098,13,0)=L182,0,1)</f>
        <v>0</v>
      </c>
      <c r="BX182" s="2">
        <f>IF(VLOOKUP(A182,'BD OFICIAL'!$A$1:$AL$2098,16,0)=O182,0,1)</f>
        <v>0</v>
      </c>
      <c r="BY182" s="2">
        <f>IF(VLOOKUP(A182,'BD OFICIAL'!$A$1:$AL$2098,17,0)=P182,0,1)</f>
        <v>0</v>
      </c>
      <c r="BZ182" s="2">
        <f>IF(VLOOKUP(A182,'BD OFICIAL'!$A$1:$AL$2098,19,0)=R182,0,1)</f>
        <v>0</v>
      </c>
      <c r="CA182" s="2">
        <f>IF(VLOOKUP(A182,'BD OFICIAL'!$A$1:$AL$2098,21,0)=T182,0,1)</f>
        <v>0</v>
      </c>
      <c r="CB182" s="2">
        <f>IF(VLOOKUP(A182,'BD OFICIAL'!$A$1:$AL$2098,24,0)=AK182,0,1)</f>
        <v>0</v>
      </c>
      <c r="CC182" s="2">
        <f>IF(VLOOKUP(A182,'BD OFICIAL'!$A$1:$AL$2098,25,0)=X182,0,1)</f>
        <v>0</v>
      </c>
      <c r="CD182" s="2">
        <f>IF(VLOOKUP(A182,'BD OFICIAL'!$A$1:$AL$2098,26,0)=Y182,0,1)</f>
        <v>0</v>
      </c>
      <c r="CE182" s="2">
        <f>IF(VLOOKUP(A182,'BD OFICIAL'!$A$1:$AL$2098,27,0)=Z182,0,1)</f>
        <v>0</v>
      </c>
      <c r="CF182" s="2">
        <f>IF(VLOOKUP(A182,'BD OFICIAL'!$A$1:$AL$2098,28,0)=AA182,0,1)</f>
        <v>0</v>
      </c>
      <c r="CG182" s="2">
        <f>IF(VLOOKUP(A182,'BD OFICIAL'!$A$1:$AL$2098,33,0)=AF182,0,1)</f>
        <v>0</v>
      </c>
      <c r="CH182" s="2">
        <f>IF(VLOOKUP(A182,'BD OFICIAL'!$A$1:$AL$2098,35,0)=AH182,0,1)</f>
        <v>0</v>
      </c>
      <c r="CI182" s="85">
        <f>IF(VLOOKUP(A182,'BD OFICIAL'!$A$1:$AL$2098,34,0)=AL182,0,1)</f>
        <v>0</v>
      </c>
      <c r="CJ182" s="12">
        <f>VLOOKUP(A182,'BD OFICIAL'!$A$1:$AM$2098,36,0)*AM182-AP182</f>
        <v>0</v>
      </c>
      <c r="CK182" s="85" t="str">
        <f t="shared" si="88"/>
        <v>SSH</v>
      </c>
      <c r="CL182" s="85" t="str">
        <f t="shared" si="89"/>
        <v>SI</v>
      </c>
      <c r="CM182" s="85" t="str">
        <f t="shared" si="103"/>
        <v>NO</v>
      </c>
      <c r="CN182" s="31">
        <f t="shared" si="104"/>
        <v>0</v>
      </c>
      <c r="CO182" s="31">
        <f t="shared" si="90"/>
        <v>0</v>
      </c>
      <c r="CP182" s="31">
        <f t="shared" si="105"/>
        <v>0</v>
      </c>
      <c r="CQ182" s="31">
        <f>IF(Y182="NO",0,IF(Y182="SI",IF(VLOOKUP(A182,'BD OFICIAL'!$A:$AO,40,0)=AQ182,0,1)))</f>
        <v>0</v>
      </c>
      <c r="CR182" s="31">
        <f>IF(Z182="NO",0,IF(Z182="SI",IF(VLOOKUP(B182,'BD OFICIAL'!$A:$AO,41,0)=AS182,0,1)))</f>
        <v>0</v>
      </c>
      <c r="CS182" s="31">
        <f t="shared" si="91"/>
        <v>0</v>
      </c>
      <c r="CT182" s="31">
        <f t="shared" si="92"/>
        <v>0</v>
      </c>
      <c r="CU182" s="31">
        <f>IF(VLOOKUP(A182,'BD OFICIAL'!$A$1:$AL$1056,31,0)="SI",IF(AT182&gt;0,0,1),IF(AT182=0,0,1))</f>
        <v>0</v>
      </c>
      <c r="CV182" s="31">
        <f t="shared" si="93"/>
        <v>0</v>
      </c>
      <c r="CW182" s="31">
        <f t="shared" si="106"/>
        <v>0</v>
      </c>
      <c r="CX182" s="85" t="str">
        <f t="shared" si="107"/>
        <v>SI</v>
      </c>
      <c r="CY182" s="31">
        <f t="shared" si="108"/>
        <v>0</v>
      </c>
      <c r="CZ182" s="85" t="str">
        <f>IF(ISERROR(VLOOKUP(AI182,EXPERIENCIA!$A$1:$C$2100,1,0)),"NO","SI")</f>
        <v>NO</v>
      </c>
      <c r="DA182" s="85">
        <f>IF(CX182="no","NO APLICA",IF(AX182=0,"ERROR NOTA",IF(AND(AX182&gt;1,CZ182="NO"),"ERROR NOTA",IF(AND(CZ182="NO",AX182=1),0,IF(VLOOKUP(AI182,EXPERIENCIA!$A$1:$C$2100,3,0)=AX182,0,"ERROR NOTA")))))</f>
        <v>0</v>
      </c>
      <c r="DB182" s="85" t="str">
        <f>IF(ISERROR(VLOOKUP(AI182,COMPORTAMIENTO!$A$1:$C$2100,1,0)),"NO","SI")</f>
        <v>SI</v>
      </c>
      <c r="DC182" s="85">
        <f>IF(CX182="NO","NO APLICA",IF(AY182=0,"ERROR NOTA",IF(AND(DB182="NO",AY182=7),0,IF(VLOOKUP(AI182,COMPORTAMIENTO!$A$2:$H$2100,8,0)=AY182,0,"ERROR NOTA"))))</f>
        <v>0</v>
      </c>
      <c r="DD182" s="104">
        <f t="shared" si="109"/>
        <v>0.1</v>
      </c>
      <c r="DE182" s="104">
        <f t="shared" si="110"/>
        <v>0.70000000000000007</v>
      </c>
      <c r="DF182" s="85" t="str">
        <f t="shared" si="94"/>
        <v>SI</v>
      </c>
      <c r="DG182" s="85">
        <f t="shared" si="111"/>
        <v>0</v>
      </c>
      <c r="DH182" s="85">
        <f t="shared" si="112"/>
        <v>0</v>
      </c>
      <c r="DI182" s="85">
        <f t="shared" si="113"/>
        <v>0</v>
      </c>
      <c r="DJ182" s="12">
        <f t="shared" si="114"/>
        <v>7.0000000000000009</v>
      </c>
      <c r="DK182" s="7">
        <f t="shared" si="115"/>
        <v>7.0000000000000009</v>
      </c>
      <c r="DL182" s="12">
        <f t="shared" si="95"/>
        <v>5075</v>
      </c>
      <c r="DM182" s="12">
        <f>VLOOKUP(A182,'5 TD'!$A:$B,2,0)</f>
        <v>5075</v>
      </c>
      <c r="DN182" s="7">
        <f t="shared" si="96"/>
        <v>7</v>
      </c>
      <c r="DO182" s="85" t="str">
        <f t="shared" si="116"/>
        <v>APROBADO</v>
      </c>
      <c r="DP182" s="85" t="str">
        <f t="shared" si="117"/>
        <v>APROBADO</v>
      </c>
      <c r="DQ182" s="7">
        <f t="shared" si="118"/>
        <v>6.4</v>
      </c>
      <c r="DR182" s="85" t="str">
        <f t="shared" si="97"/>
        <v>APROBADO</v>
      </c>
      <c r="DS182" s="2" t="str">
        <f>+('3 Planilla Preadjudicación OTIC'!BN182)</f>
        <v>NO</v>
      </c>
      <c r="DT182" s="2">
        <f>IF(DR182="APROBADO",VLOOKUP(A182,'5 TD'!$D$3:$E$270,2,0),"NO APLICA")</f>
        <v>7</v>
      </c>
      <c r="DU182" s="2" t="str">
        <f t="shared" si="98"/>
        <v>NO</v>
      </c>
      <c r="DV182" s="2" t="str">
        <f>IF(DU182="SI",VLOOKUP(A182,'5 TD'!$G$3:$H$270,2,0),"NO APLICA ")</f>
        <v xml:space="preserve">NO APLICA </v>
      </c>
      <c r="DW182" s="2" t="str">
        <f t="shared" si="99"/>
        <v>NO</v>
      </c>
      <c r="DX182" s="2" t="str">
        <f>IF(DW182="SI",VLOOKUP(A182,'5 TD'!$J$4:$K$472,2,0),"NO APLICA")</f>
        <v>NO APLICA</v>
      </c>
      <c r="DY182" s="2" t="str">
        <f t="shared" si="100"/>
        <v>NO APLICA</v>
      </c>
      <c r="DZ182" s="7" t="str">
        <f>IF(DY182="SI",VLOOKUP(A182,'5 TD'!$M$4:$N$350,2,0),"NO APLICA")</f>
        <v>NO APLICA</v>
      </c>
      <c r="EA182" s="2" t="str">
        <f t="shared" si="101"/>
        <v>NO APLICA</v>
      </c>
      <c r="EB182" s="12" t="str">
        <f t="shared" si="102"/>
        <v/>
      </c>
      <c r="EC182" s="12" t="str">
        <f>IF(EA182="SI",VLOOKUP(A182,'5 TD'!$V$4:$W$479,2,0),"NO APLICA")</f>
        <v>NO APLICA</v>
      </c>
      <c r="ED182" s="2" t="str">
        <f t="shared" si="119"/>
        <v>NO</v>
      </c>
      <c r="EE182" s="79" t="str">
        <f>IF(ED182="SI",VLOOKUP(AI182,COMPORTAMIENTO!$A$1:$H$2100,7,0),"NO APLICA")</f>
        <v>NO APLICA</v>
      </c>
      <c r="EF182" s="12" t="str">
        <f>IF(ED182="SI",VLOOKUP(A182,'5 TD'!$P$2:$Q$479,2,0),"NO APLICA")</f>
        <v>NO APLICA</v>
      </c>
      <c r="EG182" s="2" t="str">
        <f t="shared" si="120"/>
        <v>NO</v>
      </c>
      <c r="EH182" s="2">
        <f>IF(CZ182="no",0,VLOOKUP(AI182,EXPERIENCIA!$A$1:$C$2100,2,0))</f>
        <v>0</v>
      </c>
      <c r="EI182" s="2">
        <f>IF(CZ182="si",VLOOKUP(A182,'5 TD'!$S$3:$T$2103,2,0),0)</f>
        <v>0</v>
      </c>
      <c r="EJ182" s="2" t="str">
        <f t="shared" si="121"/>
        <v>SI</v>
      </c>
      <c r="EK182" s="2">
        <f>+('3 Planilla Preadjudicación OTIC'!BU182)</f>
        <v>0</v>
      </c>
      <c r="EL182" s="4"/>
      <c r="EM182" s="3"/>
      <c r="EN182" s="3"/>
      <c r="EQ182" s="86"/>
    </row>
    <row r="183" spans="1:147" ht="15" customHeight="1" x14ac:dyDescent="0.3">
      <c r="A183" s="2">
        <f>+('3 Planilla Preadjudicación OTIC'!A183)</f>
        <v>14480</v>
      </c>
      <c r="B183" s="2" t="str">
        <f>+('3 Planilla Preadjudicación OTIC'!B183)</f>
        <v>65181652-1</v>
      </c>
      <c r="C183" s="4">
        <f>+('3 Planilla Preadjudicación OTIC'!E183)</f>
        <v>2025</v>
      </c>
      <c r="D183" s="4" t="str">
        <f>+('3 Planilla Preadjudicación OTIC'!F183)</f>
        <v>MANDATO</v>
      </c>
      <c r="E183" s="4" t="str">
        <f>+('3 Planilla Preadjudicación OTIC'!G183)</f>
        <v>82648400-4</v>
      </c>
      <c r="F183" s="4" t="str">
        <f>+('3 Planilla Preadjudicación OTIC'!H183)</f>
        <v>SIP RED DE COLEGIOS</v>
      </c>
      <c r="G183" s="4"/>
      <c r="H183" s="4"/>
      <c r="I183" s="4" t="str">
        <f>+('3 Planilla Preadjudicación OTIC'!I183)</f>
        <v>TÉCNICAS PARA EL EMPRENDIMIENTO</v>
      </c>
      <c r="J183" s="4" t="str">
        <f>+('3 Planilla Preadjudicación OTIC'!J183)</f>
        <v>PF0921</v>
      </c>
      <c r="K183" s="4" t="str">
        <f>+('3 Planilla Preadjudicación OTIC'!K183)</f>
        <v/>
      </c>
      <c r="L183" s="4" t="str">
        <f>+('3 Planilla Preadjudicación OTIC'!L183)</f>
        <v/>
      </c>
      <c r="M183" s="2">
        <f>+('3 Planilla Preadjudicación OTIC'!M183)</f>
        <v>13</v>
      </c>
      <c r="N183" s="4" t="str">
        <f>+('3 Planilla Preadjudicación OTIC'!N183)</f>
        <v>METROPOLITANA</v>
      </c>
      <c r="O183" s="4" t="str">
        <f>+('3 Planilla Preadjudicación OTIC'!O183)</f>
        <v>RECOLETA</v>
      </c>
      <c r="P183" s="4" t="str">
        <f>+('3 Planilla Preadjudicación OTIC'!P183)</f>
        <v>TRABAJADORES POR CUENTA PROPIA CON RENTA INFERIOR A 3 INGRESOS MENSUALES</v>
      </c>
      <c r="Q183" s="4" t="str">
        <f>+('3 Planilla Preadjudicación OTIC'!Q183)</f>
        <v>PRESENCIAL</v>
      </c>
      <c r="R183" s="4" t="str">
        <f>+('3 Planilla Preadjudicación OTIC'!R183)</f>
        <v>INDEPENDIENTE</v>
      </c>
      <c r="S183" s="4">
        <f>+('3 Planilla Preadjudicación OTIC'!S183)</f>
        <v>3</v>
      </c>
      <c r="T183" s="2">
        <f>+('3 Planilla Preadjudicación OTIC'!T183)</f>
        <v>15</v>
      </c>
      <c r="U183" s="2">
        <f>+('3 Planilla Preadjudicación OTIC'!U183)</f>
        <v>12</v>
      </c>
      <c r="V183" s="2">
        <f>+('3 Planilla Preadjudicación OTIC'!V183)</f>
        <v>0</v>
      </c>
      <c r="W183" s="2">
        <f>+('3 Planilla Preadjudicación OTIC'!W183)</f>
        <v>12</v>
      </c>
      <c r="X183" s="2">
        <f>+('3 Planilla Preadjudicación OTIC'!X183)</f>
        <v>4</v>
      </c>
      <c r="Y183" s="2" t="str">
        <f>+('3 Planilla Preadjudicación OTIC'!Y183)</f>
        <v>SI</v>
      </c>
      <c r="Z183" s="2" t="str">
        <f>+('3 Planilla Preadjudicación OTIC'!Z183)</f>
        <v>NO</v>
      </c>
      <c r="AA183" s="2" t="str">
        <f>+('3 Planilla Preadjudicación OTIC'!AA183)</f>
        <v>NO</v>
      </c>
      <c r="AB183" s="4" t="str">
        <f>+('3 Planilla Preadjudicación OTIC'!AB183)</f>
        <v>SE AJUSTA A PLAN FORMATIVO</v>
      </c>
      <c r="AC183" s="4" t="str">
        <f>+('3 Planilla Preadjudicación OTIC'!AC183)</f>
        <v>ADULTOS MAYORES DE 18 AÑOS, EMPLEADOS Y/O DESEMPLEADOS, HOMBRES Y MUJERES, CHILENOS Y EXTRANJEROS, QUE RESIDAN EN LA REGION METROPOLITANA Y QUE CUENTEN CON EDUCACIÓN MEDIA COMPLETA</v>
      </c>
      <c r="AD183" s="2" t="str">
        <f>+('3 Planilla Preadjudicación OTIC'!AD183)</f>
        <v>NO</v>
      </c>
      <c r="AE183" s="4">
        <f>+('3 Planilla Preadjudicación OTIC'!AE183)</f>
        <v>0</v>
      </c>
      <c r="AF183" s="2" t="str">
        <f>+('3 Planilla Preadjudicación OTIC'!AF183)</f>
        <v>CERRADA</v>
      </c>
      <c r="AG183" s="2">
        <f>+('3 Planilla Preadjudicación OTIC'!AG183)</f>
        <v>3</v>
      </c>
      <c r="AH183" s="2">
        <f>+('3 Planilla Preadjudicación OTIC'!AH183)</f>
        <v>1</v>
      </c>
      <c r="AI183" s="135" t="str">
        <f>+('3 Planilla Preadjudicación OTIC'!AI183)</f>
        <v>77681176-9</v>
      </c>
      <c r="AJ183" s="4" t="str">
        <f>+('3 Planilla Preadjudicación OTIC'!AJ183)</f>
        <v>CENTRO DE CAPACITACIÓN TÉCNICA Y ESTUDIOS FEI LIMITADA</v>
      </c>
      <c r="AK183" s="2">
        <f>+('3 Planilla Preadjudicación OTIC'!AK183)</f>
        <v>12</v>
      </c>
      <c r="AL183" s="2">
        <f>+('3 Planilla Preadjudicación OTIC'!AL183)</f>
        <v>3</v>
      </c>
      <c r="AM183" s="12">
        <f>+('3 Planilla Preadjudicación OTIC'!AM183)</f>
        <v>4130</v>
      </c>
      <c r="AN183" s="12">
        <f>+('3 Planilla Preadjudicación OTIC'!AN183)</f>
        <v>0</v>
      </c>
      <c r="AO183" s="12">
        <f>+('3 Planilla Preadjudicación OTIC'!AO183)</f>
        <v>0</v>
      </c>
      <c r="AP183" s="12">
        <f>+('3 Planilla Preadjudicación OTIC'!AP183)</f>
        <v>743400</v>
      </c>
      <c r="AQ183" s="12">
        <f>+('3 Planilla Preadjudicación OTIC'!AQ183)</f>
        <v>180000</v>
      </c>
      <c r="AR183" s="12">
        <f>+('3 Planilla Preadjudicación OTIC'!AR183)</f>
        <v>0</v>
      </c>
      <c r="AS183" s="12">
        <f>+('3 Planilla Preadjudicación OTIC'!AS183)</f>
        <v>0</v>
      </c>
      <c r="AT183" s="12">
        <f>+('3 Planilla Preadjudicación OTIC'!AT183)</f>
        <v>0</v>
      </c>
      <c r="AU183" s="12">
        <f>+('3 Planilla Preadjudicación OTIC'!AU183)</f>
        <v>923400</v>
      </c>
      <c r="AV183" s="2" t="str">
        <f>+('3 Planilla Preadjudicación OTIC'!AV183)</f>
        <v>SI</v>
      </c>
      <c r="AW183" s="4">
        <f>+('3 Planilla Preadjudicación OTIC'!AW183)</f>
        <v>0</v>
      </c>
      <c r="AX183" s="2">
        <f>+('3 Planilla Preadjudicación OTIC'!AX183)</f>
        <v>1</v>
      </c>
      <c r="AY183" s="2">
        <f>+('3 Planilla Preadjudicación OTIC'!AY183)</f>
        <v>7</v>
      </c>
      <c r="AZ183" s="2">
        <f>+('3 Planilla Preadjudicación OTIC'!AZ183)</f>
        <v>0</v>
      </c>
      <c r="BA183" s="2">
        <f>+('3 Planilla Preadjudicación OTIC'!BA183)</f>
        <v>0</v>
      </c>
      <c r="BB183" s="2">
        <f>+('3 Planilla Preadjudicación OTIC'!BB183)</f>
        <v>0</v>
      </c>
      <c r="BC183" s="2">
        <f>+('3 Planilla Preadjudicación OTIC'!BC183)</f>
        <v>0</v>
      </c>
      <c r="BD183" s="2">
        <f>+('3 Planilla Preadjudicación OTIC'!BD183)</f>
        <v>0</v>
      </c>
      <c r="BE183" s="2">
        <f>+('3 Planilla Preadjudicación OTIC'!BE183)</f>
        <v>0</v>
      </c>
      <c r="BF183" s="2">
        <f>+('3 Planilla Preadjudicación OTIC'!BF183)</f>
        <v>0</v>
      </c>
      <c r="BG183" s="2">
        <f>+('3 Planilla Preadjudicación OTIC'!BG183)</f>
        <v>7</v>
      </c>
      <c r="BH183" s="2">
        <f>+('3 Planilla Preadjudicación OTIC'!BH183)</f>
        <v>7</v>
      </c>
      <c r="BI183" s="2">
        <f>+('3 Planilla Preadjudicación OTIC'!BI183)</f>
        <v>5</v>
      </c>
      <c r="BJ183" s="2">
        <f>+('3 Planilla Preadjudicación OTIC'!BJ183)</f>
        <v>5</v>
      </c>
      <c r="BK183" s="2">
        <f>+('3 Planilla Preadjudicación OTIC'!BK183)</f>
        <v>5</v>
      </c>
      <c r="BL183" s="2">
        <f>+('3 Planilla Preadjudicación OTIC'!BL183)</f>
        <v>7</v>
      </c>
      <c r="BM183" s="104">
        <f>ROUND(('3 Planilla Preadjudicación OTIC'!BM183),1)</f>
        <v>5.8</v>
      </c>
      <c r="BN183" s="4" t="str">
        <f>+('3 Planilla Preadjudicación OTIC'!BN183)</f>
        <v>NO</v>
      </c>
      <c r="BO183" s="4">
        <f>+('3 Planilla Preadjudicación OTIC'!BO183)</f>
        <v>0</v>
      </c>
      <c r="BP183" s="4">
        <f>+('3 Planilla Preadjudicación OTIC'!BP183)</f>
        <v>0</v>
      </c>
      <c r="BQ183" s="4">
        <f>+('3 Planilla Preadjudicación OTIC'!BQ183)</f>
        <v>0</v>
      </c>
      <c r="BR183" s="4">
        <f>+('3 Planilla Preadjudicación OTIC'!BR183)</f>
        <v>0</v>
      </c>
      <c r="BS183" s="4">
        <f>+('3 Planilla Preadjudicación OTIC'!BS183)</f>
        <v>0</v>
      </c>
      <c r="BT183" s="4">
        <f>+('3 Planilla Preadjudicación OTIC'!BT183)</f>
        <v>0</v>
      </c>
      <c r="BU183" s="85">
        <f>IF(VLOOKUP(A183,'BD OFICIAL'!$A$1:$AL$2098,7,0)=D183,0,1)</f>
        <v>0</v>
      </c>
      <c r="BV183" s="85">
        <f>IF(VLOOKUP(A183,'BD OFICIAL'!$A$1:$AL$2098,11,0)=J183,0,1)</f>
        <v>0</v>
      </c>
      <c r="BW183" s="85">
        <f>IF(VLOOKUP(A183,'BD OFICIAL'!$A$1:$AL$2098,13,0)=L183,0,1)</f>
        <v>0</v>
      </c>
      <c r="BX183" s="2">
        <f>IF(VLOOKUP(A183,'BD OFICIAL'!$A$1:$AL$2098,16,0)=O183,0,1)</f>
        <v>0</v>
      </c>
      <c r="BY183" s="2">
        <f>IF(VLOOKUP(A183,'BD OFICIAL'!$A$1:$AL$2098,17,0)=P183,0,1)</f>
        <v>0</v>
      </c>
      <c r="BZ183" s="2">
        <f>IF(VLOOKUP(A183,'BD OFICIAL'!$A$1:$AL$2098,19,0)=R183,0,1)</f>
        <v>0</v>
      </c>
      <c r="CA183" s="2">
        <f>IF(VLOOKUP(A183,'BD OFICIAL'!$A$1:$AL$2098,21,0)=T183,0,1)</f>
        <v>0</v>
      </c>
      <c r="CB183" s="2">
        <f>IF(VLOOKUP(A183,'BD OFICIAL'!$A$1:$AL$2098,24,0)=AK183,0,1)</f>
        <v>0</v>
      </c>
      <c r="CC183" s="2">
        <f>IF(VLOOKUP(A183,'BD OFICIAL'!$A$1:$AL$2098,25,0)=X183,0,1)</f>
        <v>0</v>
      </c>
      <c r="CD183" s="2">
        <f>IF(VLOOKUP(A183,'BD OFICIAL'!$A$1:$AL$2098,26,0)=Y183,0,1)</f>
        <v>0</v>
      </c>
      <c r="CE183" s="2">
        <f>IF(VLOOKUP(A183,'BD OFICIAL'!$A$1:$AL$2098,27,0)=Z183,0,1)</f>
        <v>0</v>
      </c>
      <c r="CF183" s="2">
        <f>IF(VLOOKUP(A183,'BD OFICIAL'!$A$1:$AL$2098,28,0)=AA183,0,1)</f>
        <v>0</v>
      </c>
      <c r="CG183" s="2">
        <f>IF(VLOOKUP(A183,'BD OFICIAL'!$A$1:$AL$2098,33,0)=AF183,0,1)</f>
        <v>0</v>
      </c>
      <c r="CH183" s="2">
        <f>IF(VLOOKUP(A183,'BD OFICIAL'!$A$1:$AL$2098,35,0)=AH183,0,1)</f>
        <v>0</v>
      </c>
      <c r="CI183" s="85">
        <f>IF(VLOOKUP(A183,'BD OFICIAL'!$A$1:$AL$2098,34,0)=AL183,0,1)</f>
        <v>0</v>
      </c>
      <c r="CJ183" s="12">
        <f>VLOOKUP(A183,'BD OFICIAL'!$A$1:$AM$2098,36,0)*AM183-AP183</f>
        <v>0</v>
      </c>
      <c r="CK183" s="85" t="str">
        <f t="shared" si="88"/>
        <v>SSH</v>
      </c>
      <c r="CL183" s="85" t="str">
        <f t="shared" si="89"/>
        <v>SI</v>
      </c>
      <c r="CM183" s="85" t="str">
        <f t="shared" si="103"/>
        <v>NO</v>
      </c>
      <c r="CN183" s="31">
        <f t="shared" si="104"/>
        <v>0</v>
      </c>
      <c r="CO183" s="31">
        <f t="shared" si="90"/>
        <v>0</v>
      </c>
      <c r="CP183" s="31">
        <f t="shared" si="105"/>
        <v>0</v>
      </c>
      <c r="CQ183" s="31">
        <f>IF(Y183="NO",0,IF(Y183="SI",IF(VLOOKUP(A183,'BD OFICIAL'!$A:$AO,40,0)=AQ183,0,1)))</f>
        <v>0</v>
      </c>
      <c r="CR183" s="31">
        <f>IF(Z183="NO",0,IF(Z183="SI",IF(VLOOKUP(B183,'BD OFICIAL'!$A:$AO,41,0)=AS183,0,1)))</f>
        <v>0</v>
      </c>
      <c r="CS183" s="31">
        <f t="shared" si="91"/>
        <v>0</v>
      </c>
      <c r="CT183" s="31">
        <f t="shared" si="92"/>
        <v>0</v>
      </c>
      <c r="CU183" s="31">
        <f>IF(VLOOKUP(A183,'BD OFICIAL'!$A$1:$AL$1056,31,0)="SI",IF(AT183&gt;0,0,1),IF(AT183=0,0,1))</f>
        <v>0</v>
      </c>
      <c r="CV183" s="31">
        <f t="shared" si="93"/>
        <v>0</v>
      </c>
      <c r="CW183" s="31">
        <f t="shared" si="106"/>
        <v>0</v>
      </c>
      <c r="CX183" s="85" t="str">
        <f t="shared" si="107"/>
        <v>SI</v>
      </c>
      <c r="CY183" s="31">
        <f t="shared" si="108"/>
        <v>0</v>
      </c>
      <c r="CZ183" s="85" t="str">
        <f>IF(ISERROR(VLOOKUP(AI183,EXPERIENCIA!$A$1:$C$2100,1,0)),"NO","SI")</f>
        <v>NO</v>
      </c>
      <c r="DA183" s="85">
        <f>IF(CX183="no","NO APLICA",IF(AX183=0,"ERROR NOTA",IF(AND(AX183&gt;1,CZ183="NO"),"ERROR NOTA",IF(AND(CZ183="NO",AX183=1),0,IF(VLOOKUP(AI183,EXPERIENCIA!$A$1:$C$2100,3,0)=AX183,0,"ERROR NOTA")))))</f>
        <v>0</v>
      </c>
      <c r="DB183" s="85" t="str">
        <f>IF(ISERROR(VLOOKUP(AI183,COMPORTAMIENTO!$A$1:$C$2100,1,0)),"NO","SI")</f>
        <v>SI</v>
      </c>
      <c r="DC183" s="85">
        <f>IF(CX183="NO","NO APLICA",IF(AY183=0,"ERROR NOTA",IF(AND(DB183="NO",AY183=7),0,IF(VLOOKUP(AI183,COMPORTAMIENTO!$A$2:$H$2100,8,0)=AY183,0,"ERROR NOTA"))))</f>
        <v>0</v>
      </c>
      <c r="DD183" s="104">
        <f t="shared" si="109"/>
        <v>0.1</v>
      </c>
      <c r="DE183" s="104">
        <f t="shared" si="110"/>
        <v>0.70000000000000007</v>
      </c>
      <c r="DF183" s="85" t="str">
        <f t="shared" si="94"/>
        <v>SI</v>
      </c>
      <c r="DG183" s="85">
        <f t="shared" si="111"/>
        <v>0</v>
      </c>
      <c r="DH183" s="85">
        <f t="shared" si="112"/>
        <v>0</v>
      </c>
      <c r="DI183" s="85">
        <f t="shared" si="113"/>
        <v>0</v>
      </c>
      <c r="DJ183" s="7">
        <f t="shared" si="114"/>
        <v>6.2</v>
      </c>
      <c r="DK183" s="7">
        <f t="shared" si="115"/>
        <v>6.2</v>
      </c>
      <c r="DL183" s="12">
        <f t="shared" si="95"/>
        <v>4130</v>
      </c>
      <c r="DM183" s="12">
        <f>VLOOKUP(A183,'5 TD'!$A:$B,2,0)</f>
        <v>4130</v>
      </c>
      <c r="DN183" s="7">
        <f t="shared" si="96"/>
        <v>7</v>
      </c>
      <c r="DO183" s="85" t="str">
        <f t="shared" si="116"/>
        <v>APROBADO</v>
      </c>
      <c r="DP183" s="85" t="str">
        <f t="shared" si="117"/>
        <v>APROBADO</v>
      </c>
      <c r="DQ183" s="7">
        <f t="shared" si="118"/>
        <v>5.8</v>
      </c>
      <c r="DR183" s="85" t="str">
        <f t="shared" si="97"/>
        <v>APROBADO</v>
      </c>
      <c r="DS183" s="2" t="str">
        <f>+('3 Planilla Preadjudicación OTIC'!BN183)</f>
        <v>NO</v>
      </c>
      <c r="DT183" s="2">
        <f>IF(DR183="APROBADO",VLOOKUP(A183,'5 TD'!$D$3:$E$270,2,0),"NO APLICA")</f>
        <v>6.4</v>
      </c>
      <c r="DU183" s="2" t="str">
        <f t="shared" si="98"/>
        <v>NO</v>
      </c>
      <c r="DV183" s="2" t="str">
        <f>IF(DU183="SI",VLOOKUP(A183,'5 TD'!$G$3:$H$270,2,0),"NO APLICA ")</f>
        <v xml:space="preserve">NO APLICA </v>
      </c>
      <c r="DW183" s="2" t="str">
        <f t="shared" si="99"/>
        <v>NO</v>
      </c>
      <c r="DX183" s="2" t="str">
        <f>IF(DW183="SI",VLOOKUP(A183,'5 TD'!$J$4:$K$472,2,0),"NO APLICA")</f>
        <v>NO APLICA</v>
      </c>
      <c r="DY183" s="2" t="str">
        <f t="shared" si="100"/>
        <v>NO APLICA</v>
      </c>
      <c r="DZ183" s="7" t="str">
        <f>IF(DY183="SI",VLOOKUP(A183,'5 TD'!$M$4:$N$350,2,0),"NO APLICA")</f>
        <v>NO APLICA</v>
      </c>
      <c r="EA183" s="2" t="str">
        <f t="shared" si="101"/>
        <v>NO APLICA</v>
      </c>
      <c r="EB183" s="12" t="str">
        <f t="shared" si="102"/>
        <v/>
      </c>
      <c r="EC183" s="12" t="str">
        <f>IF(EA183="SI",VLOOKUP(A183,'5 TD'!$V$4:$W$479,2,0),"NO APLICA")</f>
        <v>NO APLICA</v>
      </c>
      <c r="ED183" s="2" t="s">
        <v>2600</v>
      </c>
      <c r="EE183" s="79">
        <f>IF(ED183="SI",VLOOKUP(AI183,COMPORTAMIENTO!$A$1:$H$2100,7,0),"NO APLICA")</f>
        <v>0</v>
      </c>
      <c r="EF183" s="12">
        <f>IF(ED183="SI",VLOOKUP(A183,'5 TD'!$P$2:$Q$479,2,0),"NO APLICA")</f>
        <v>0</v>
      </c>
      <c r="EG183" s="2" t="str">
        <f t="shared" si="120"/>
        <v>SI</v>
      </c>
      <c r="EH183" s="2">
        <f>IF(CZ183="no",0,VLOOKUP(AI183,EXPERIENCIA!$A$1:$C$2100,2,0))</f>
        <v>0</v>
      </c>
      <c r="EI183" s="2">
        <f>IF(CZ183="si",VLOOKUP(A183,'5 TD'!$S$3:$T$2103,2,0),0)</f>
        <v>0</v>
      </c>
      <c r="EJ183" s="2" t="str">
        <f t="shared" si="121"/>
        <v>SI</v>
      </c>
      <c r="EK183" s="2">
        <f>+('3 Planilla Preadjudicación OTIC'!BU183)</f>
        <v>0</v>
      </c>
      <c r="EL183" s="4"/>
      <c r="EM183" s="3"/>
      <c r="EN183" s="3"/>
      <c r="EQ183" s="86"/>
    </row>
    <row r="184" spans="1:147" ht="15" customHeight="1" x14ac:dyDescent="0.3">
      <c r="A184" s="2">
        <f>+('3 Planilla Preadjudicación OTIC'!A184)</f>
        <v>14509</v>
      </c>
      <c r="B184" s="2" t="str">
        <f>+('3 Planilla Preadjudicación OTIC'!B184)</f>
        <v>65181652-1</v>
      </c>
      <c r="C184" s="4">
        <f>+('3 Planilla Preadjudicación OTIC'!E184)</f>
        <v>2025</v>
      </c>
      <c r="D184" s="4" t="str">
        <f>+('3 Planilla Preadjudicación OTIC'!F184)</f>
        <v>MANDATO</v>
      </c>
      <c r="E184" s="4" t="str">
        <f>+('3 Planilla Preadjudicación OTIC'!G184)</f>
        <v>91337000-7</v>
      </c>
      <c r="F184" s="4" t="str">
        <f>+('3 Planilla Preadjudicación OTIC'!H184)</f>
        <v>CEMENTO POLPAICO S.A.</v>
      </c>
      <c r="G184" s="4"/>
      <c r="H184" s="4"/>
      <c r="I184" s="4" t="str">
        <f>+('3 Planilla Preadjudicación OTIC'!I184)</f>
        <v>HERRAMIENTAS COMPUTACIONALES BÁSICAS</v>
      </c>
      <c r="J184" s="4" t="str">
        <f>+('3 Planilla Preadjudicación OTIC'!J184)</f>
        <v>PF0729</v>
      </c>
      <c r="K184" s="4" t="str">
        <f>+('3 Planilla Preadjudicación OTIC'!K184)</f>
        <v/>
      </c>
      <c r="L184" s="4" t="str">
        <f>+('3 Planilla Preadjudicación OTIC'!L184)</f>
        <v/>
      </c>
      <c r="M184" s="2">
        <f>+('3 Planilla Preadjudicación OTIC'!M184)</f>
        <v>2</v>
      </c>
      <c r="N184" s="4" t="str">
        <f>+('3 Planilla Preadjudicación OTIC'!N184)</f>
        <v>ANTOFAGASTA</v>
      </c>
      <c r="O184" s="4" t="str">
        <f>+('3 Planilla Preadjudicación OTIC'!O184)</f>
        <v>CALAMA</v>
      </c>
      <c r="P184" s="4" t="str">
        <f>+('3 Planilla Preadjudicación OTIC'!P184)</f>
        <v>PERSONAS DESOCUPADAS (CESANTES Y PERSONAS QUE BUSCAN TRABAJO POR PRIMERA VEZ).</v>
      </c>
      <c r="Q184" s="4" t="str">
        <f>+('3 Planilla Preadjudicación OTIC'!Q184)</f>
        <v>PRESENCIAL</v>
      </c>
      <c r="R184" s="4" t="str">
        <f>+('3 Planilla Preadjudicación OTIC'!R184)</f>
        <v>INDEPENDIENTE</v>
      </c>
      <c r="S184" s="4">
        <f>+('3 Planilla Preadjudicación OTIC'!S184)</f>
        <v>18</v>
      </c>
      <c r="T184" s="2">
        <f>+('3 Planilla Preadjudicación OTIC'!T184)</f>
        <v>10</v>
      </c>
      <c r="U184" s="2">
        <f>+('3 Planilla Preadjudicación OTIC'!U184)</f>
        <v>90</v>
      </c>
      <c r="V184" s="2">
        <f>+('3 Planilla Preadjudicación OTIC'!V184)</f>
        <v>0</v>
      </c>
      <c r="W184" s="2">
        <f>+('3 Planilla Preadjudicación OTIC'!W184)</f>
        <v>90</v>
      </c>
      <c r="X184" s="2">
        <f>+('3 Planilla Preadjudicación OTIC'!X184)</f>
        <v>5</v>
      </c>
      <c r="Y184" s="2" t="str">
        <f>+('3 Planilla Preadjudicación OTIC'!Y184)</f>
        <v>SI</v>
      </c>
      <c r="Z184" s="2" t="str">
        <f>+('3 Planilla Preadjudicación OTIC'!Z184)</f>
        <v>NO</v>
      </c>
      <c r="AA184" s="2" t="str">
        <f>+('3 Planilla Preadjudicación OTIC'!AA184)</f>
        <v>NO</v>
      </c>
      <c r="AB184" s="4" t="str">
        <f>+('3 Planilla Preadjudicación OTIC'!AB184)</f>
        <v>SE AJUSTA A PLAN FORMATIVO</v>
      </c>
      <c r="AC184" s="4" t="str">
        <f>+('3 Planilla Preadjudicación OTIC'!AC184)</f>
        <v>HOMBRES Y MUJERES MAYORES DE 18 AÑOS, CESANTES O QUE BUSCA TRABAJO POR PRIMERA VEZ, PREFERENTEMENTE CON EDUCACIÓN MEDIA COMPLETA PREFERENTEMENTE, HABITANTES DE LA COMUNA DE CALAMA.</v>
      </c>
      <c r="AD184" s="2" t="str">
        <f>+('3 Planilla Preadjudicación OTIC'!AD184)</f>
        <v>NO</v>
      </c>
      <c r="AE184" s="4">
        <f>+('3 Planilla Preadjudicación OTIC'!AE184)</f>
        <v>0</v>
      </c>
      <c r="AF184" s="2" t="str">
        <f>+('3 Planilla Preadjudicación OTIC'!AF184)</f>
        <v>CERRADA</v>
      </c>
      <c r="AG184" s="2">
        <f>+('3 Planilla Preadjudicación OTIC'!AG184)</f>
        <v>18</v>
      </c>
      <c r="AH184" s="2">
        <f>+('3 Planilla Preadjudicación OTIC'!AH184)</f>
        <v>1</v>
      </c>
      <c r="AI184" s="135" t="str">
        <f>+('3 Planilla Preadjudicación OTIC'!AI184)</f>
        <v>76826771-5</v>
      </c>
      <c r="AJ184" s="4" t="str">
        <f>+('3 Planilla Preadjudicación OTIC'!AJ184)</f>
        <v>OTEC CRECIENDO CON IDENTIDAD SPA</v>
      </c>
      <c r="AK184" s="2">
        <f>+('3 Planilla Preadjudicación OTIC'!AK184)</f>
        <v>90</v>
      </c>
      <c r="AL184" s="2">
        <f>+('3 Planilla Preadjudicación OTIC'!AL184)</f>
        <v>18</v>
      </c>
      <c r="AM184" s="12">
        <f>+('3 Planilla Preadjudicación OTIC'!AM184)</f>
        <v>4602</v>
      </c>
      <c r="AN184" s="12">
        <f>+('3 Planilla Preadjudicación OTIC'!AN184)</f>
        <v>0</v>
      </c>
      <c r="AO184" s="12">
        <f>+('3 Planilla Preadjudicación OTIC'!AO184)</f>
        <v>0</v>
      </c>
      <c r="AP184" s="12">
        <f>+('3 Planilla Preadjudicación OTIC'!AP184)</f>
        <v>4141800</v>
      </c>
      <c r="AQ184" s="12">
        <f>+('3 Planilla Preadjudicación OTIC'!AQ184)</f>
        <v>720000</v>
      </c>
      <c r="AR184" s="12">
        <f>+('3 Planilla Preadjudicación OTIC'!AR184)</f>
        <v>0</v>
      </c>
      <c r="AS184" s="12">
        <f>+('3 Planilla Preadjudicación OTIC'!AS184)</f>
        <v>0</v>
      </c>
      <c r="AT184" s="12">
        <f>+('3 Planilla Preadjudicación OTIC'!AT184)</f>
        <v>0</v>
      </c>
      <c r="AU184" s="12">
        <f>+('3 Planilla Preadjudicación OTIC'!AU184)</f>
        <v>4861800</v>
      </c>
      <c r="AV184" s="2" t="str">
        <f>+('3 Planilla Preadjudicación OTIC'!AV184)</f>
        <v>NO</v>
      </c>
      <c r="AW184" s="4" t="str">
        <f>+('3 Planilla Preadjudicación OTIC'!AW184)</f>
        <v>NUMERAL 6.1.2. ITEM 5 - EL VALOR HORA ALUMNO CAPACITACIÓN NO SE ENCUENTRA EN EL RANGO DEL TRAMO DEFINIDO PARA EL CURSO, CONFORME AL ANEXO N° 8 Y AL PLAN DE CAPACITACIÓN.
NUMERAL 6.1.2. ITEM 6 - VALOR TOTAL DEL CURSO NO CORRESPONDE ÍTEM N)</v>
      </c>
      <c r="AX184" s="2">
        <f>+('3 Planilla Preadjudicación OTIC'!AX184)</f>
        <v>0</v>
      </c>
      <c r="AY184" s="2">
        <f>+('3 Planilla Preadjudicación OTIC'!AY184)</f>
        <v>0</v>
      </c>
      <c r="AZ184" s="2">
        <f>+('3 Planilla Preadjudicación OTIC'!AZ184)</f>
        <v>0</v>
      </c>
      <c r="BA184" s="2">
        <f>+('3 Planilla Preadjudicación OTIC'!BA184)</f>
        <v>0</v>
      </c>
      <c r="BB184" s="2">
        <f>+('3 Planilla Preadjudicación OTIC'!BB184)</f>
        <v>0</v>
      </c>
      <c r="BC184" s="2">
        <f>+('3 Planilla Preadjudicación OTIC'!BC184)</f>
        <v>0</v>
      </c>
      <c r="BD184" s="2">
        <f>+('3 Planilla Preadjudicación OTIC'!BD184)</f>
        <v>0</v>
      </c>
      <c r="BE184" s="2">
        <f>+('3 Planilla Preadjudicación OTIC'!BE184)</f>
        <v>0</v>
      </c>
      <c r="BF184" s="2">
        <f>+('3 Planilla Preadjudicación OTIC'!BF184)</f>
        <v>0</v>
      </c>
      <c r="BG184" s="2">
        <f>+('3 Planilla Preadjudicación OTIC'!BG184)</f>
        <v>0</v>
      </c>
      <c r="BH184" s="2">
        <f>+('3 Planilla Preadjudicación OTIC'!BH184)</f>
        <v>0</v>
      </c>
      <c r="BI184" s="2">
        <f>+('3 Planilla Preadjudicación OTIC'!BI184)</f>
        <v>0</v>
      </c>
      <c r="BJ184" s="2">
        <f>+('3 Planilla Preadjudicación OTIC'!BJ184)</f>
        <v>0</v>
      </c>
      <c r="BK184" s="2">
        <f>+('3 Planilla Preadjudicación OTIC'!BK184)</f>
        <v>0</v>
      </c>
      <c r="BL184" s="2">
        <f>+('3 Planilla Preadjudicación OTIC'!BL184)</f>
        <v>0</v>
      </c>
      <c r="BM184" s="104">
        <f>ROUND(('3 Planilla Preadjudicación OTIC'!BM184),1)</f>
        <v>0</v>
      </c>
      <c r="BN184" s="4" t="str">
        <f>+('3 Planilla Preadjudicación OTIC'!BN184)</f>
        <v>NO</v>
      </c>
      <c r="BO184" s="4">
        <f>+('3 Planilla Preadjudicación OTIC'!BO184)</f>
        <v>0</v>
      </c>
      <c r="BP184" s="4">
        <f>+('3 Planilla Preadjudicación OTIC'!BP184)</f>
        <v>0</v>
      </c>
      <c r="BQ184" s="4">
        <f>+('3 Planilla Preadjudicación OTIC'!BQ184)</f>
        <v>0</v>
      </c>
      <c r="BR184" s="4">
        <f>+('3 Planilla Preadjudicación OTIC'!BR184)</f>
        <v>0</v>
      </c>
      <c r="BS184" s="4">
        <f>+('3 Planilla Preadjudicación OTIC'!BS184)</f>
        <v>0</v>
      </c>
      <c r="BT184" s="4">
        <f>+('3 Planilla Preadjudicación OTIC'!BT184)</f>
        <v>0</v>
      </c>
      <c r="BU184" s="85">
        <f>IF(VLOOKUP(A184,'BD OFICIAL'!$A$1:$AL$2098,7,0)=D184,0,1)</f>
        <v>0</v>
      </c>
      <c r="BV184" s="85">
        <f>IF(VLOOKUP(A184,'BD OFICIAL'!$A$1:$AL$2098,11,0)=J184,0,1)</f>
        <v>0</v>
      </c>
      <c r="BW184" s="85">
        <f>IF(VLOOKUP(A184,'BD OFICIAL'!$A$1:$AL$2098,13,0)=L184,0,1)</f>
        <v>0</v>
      </c>
      <c r="BX184" s="2">
        <f>IF(VLOOKUP(A184,'BD OFICIAL'!$A$1:$AL$2098,16,0)=O184,0,1)</f>
        <v>0</v>
      </c>
      <c r="BY184" s="2">
        <f>IF(VLOOKUP(A184,'BD OFICIAL'!$A$1:$AL$2098,17,0)=P184,0,1)</f>
        <v>0</v>
      </c>
      <c r="BZ184" s="2">
        <f>IF(VLOOKUP(A184,'BD OFICIAL'!$A$1:$AL$2098,19,0)=R184,0,1)</f>
        <v>0</v>
      </c>
      <c r="CA184" s="2">
        <f>IF(VLOOKUP(A184,'BD OFICIAL'!$A$1:$AL$2098,21,0)=T184,0,1)</f>
        <v>0</v>
      </c>
      <c r="CB184" s="2">
        <f>IF(VLOOKUP(A184,'BD OFICIAL'!$A$1:$AL$2098,24,0)=AK184,0,1)</f>
        <v>0</v>
      </c>
      <c r="CC184" s="2">
        <f>IF(VLOOKUP(A184,'BD OFICIAL'!$A$1:$AL$2098,25,0)=X184,0,1)</f>
        <v>0</v>
      </c>
      <c r="CD184" s="2">
        <f>IF(VLOOKUP(A184,'BD OFICIAL'!$A$1:$AL$2098,26,0)=Y184,0,1)</f>
        <v>0</v>
      </c>
      <c r="CE184" s="2">
        <f>IF(VLOOKUP(A184,'BD OFICIAL'!$A$1:$AL$2098,27,0)=Z184,0,1)</f>
        <v>0</v>
      </c>
      <c r="CF184" s="2">
        <f>IF(VLOOKUP(A184,'BD OFICIAL'!$A$1:$AL$2098,28,0)=AA184,0,1)</f>
        <v>0</v>
      </c>
      <c r="CG184" s="2">
        <f>IF(VLOOKUP(A184,'BD OFICIAL'!$A$1:$AL$2098,33,0)=AF184,0,1)</f>
        <v>0</v>
      </c>
      <c r="CH184" s="2">
        <f>IF(VLOOKUP(A184,'BD OFICIAL'!$A$1:$AL$2098,35,0)=AH184,0,1)</f>
        <v>0</v>
      </c>
      <c r="CI184" s="85">
        <f>IF(VLOOKUP(A184,'BD OFICIAL'!$A$1:$AL$2098,34,0)=AL184,0,1)</f>
        <v>0</v>
      </c>
      <c r="CJ184" s="12">
        <f>VLOOKUP(A184,'BD OFICIAL'!$A$1:$AM$2098,36,0)*AM184-AP184</f>
        <v>0</v>
      </c>
      <c r="CK184" s="85" t="str">
        <f t="shared" si="88"/>
        <v>SSH</v>
      </c>
      <c r="CL184" s="85" t="str">
        <f t="shared" si="89"/>
        <v>SI</v>
      </c>
      <c r="CM184" s="85" t="str">
        <f t="shared" si="103"/>
        <v>NO</v>
      </c>
      <c r="CN184" s="31">
        <f t="shared" si="104"/>
        <v>0</v>
      </c>
      <c r="CO184" s="31">
        <f t="shared" si="90"/>
        <v>0</v>
      </c>
      <c r="CP184" s="31">
        <f t="shared" si="105"/>
        <v>0</v>
      </c>
      <c r="CQ184" s="31">
        <f>IF(Y184="NO",0,IF(Y184="SI",IF(VLOOKUP(A184,'BD OFICIAL'!$A:$AO,40,0)=AQ184,0,1)))</f>
        <v>0</v>
      </c>
      <c r="CR184" s="31">
        <f>IF(Z184="NO",0,IF(Z184="SI",IF(VLOOKUP(B184,'BD OFICIAL'!$A:$AO,41,0)=AS184,0,1)))</f>
        <v>0</v>
      </c>
      <c r="CS184" s="31">
        <f t="shared" si="91"/>
        <v>0</v>
      </c>
      <c r="CT184" s="31">
        <f t="shared" si="92"/>
        <v>0</v>
      </c>
      <c r="CU184" s="31">
        <f>IF(VLOOKUP(A184,'BD OFICIAL'!$A$1:$AL$1056,31,0)="SI",IF(AT184&gt;0,0,1),IF(AT184=0,0,1))</f>
        <v>0</v>
      </c>
      <c r="CV184" s="31">
        <f t="shared" si="93"/>
        <v>0</v>
      </c>
      <c r="CW184" s="31">
        <f t="shared" si="106"/>
        <v>0</v>
      </c>
      <c r="CX184" s="85" t="str">
        <f t="shared" si="107"/>
        <v>NO</v>
      </c>
      <c r="CY184" s="31">
        <f t="shared" si="108"/>
        <v>0</v>
      </c>
      <c r="CZ184" s="85" t="str">
        <f>IF(ISERROR(VLOOKUP(AI184,EXPERIENCIA!$A$1:$C$2100,1,0)),"NO","SI")</f>
        <v>NO</v>
      </c>
      <c r="DA184" s="85" t="str">
        <f>IF(CX184="no","NO APLICA",IF(AX184=0,"ERROR NOTA",IF(AND(AX184&gt;1,CZ184="NO"),"ERROR NOTA",IF(AND(CZ184="NO",AX184=1),0,IF(VLOOKUP(AI184,EXPERIENCIA!$A$1:$C$2100,3,0)=AX184,0,"ERROR NOTA")))))</f>
        <v>NO APLICA</v>
      </c>
      <c r="DB184" s="85" t="str">
        <f>IF(ISERROR(VLOOKUP(AI184,COMPORTAMIENTO!$A$1:$C$2100,1,0)),"NO","SI")</f>
        <v>NO</v>
      </c>
      <c r="DC184" s="85" t="str">
        <f>IF(CX184="NO","NO APLICA",IF(AY184=0,"ERROR NOTA",IF(AND(DB184="NO",AY184=7),0,IF(VLOOKUP(AI184,COMPORTAMIENTO!$A$2:$H$2100,8,0)=AY184,0,"ERROR NOTA"))))</f>
        <v>NO APLICA</v>
      </c>
      <c r="DD184" s="104" t="str">
        <f t="shared" si="109"/>
        <v>NO APLICA</v>
      </c>
      <c r="DE184" s="104" t="str">
        <f t="shared" si="110"/>
        <v>NO APLICA</v>
      </c>
      <c r="DF184" s="85" t="str">
        <f t="shared" si="94"/>
        <v>SI</v>
      </c>
      <c r="DG184" s="85">
        <f t="shared" si="111"/>
        <v>0</v>
      </c>
      <c r="DH184" s="85">
        <f t="shared" si="112"/>
        <v>0</v>
      </c>
      <c r="DI184" s="85" t="str">
        <f t="shared" si="113"/>
        <v>NO APLICA</v>
      </c>
      <c r="DJ184" s="12" t="str">
        <f t="shared" si="114"/>
        <v>NO APLICA</v>
      </c>
      <c r="DK184" s="7" t="str">
        <f t="shared" si="115"/>
        <v>NO APLICA</v>
      </c>
      <c r="DL184" s="12">
        <f t="shared" si="95"/>
        <v>4602</v>
      </c>
      <c r="DM184" s="12">
        <f>VLOOKUP(A184,'5 TD'!$A:$B,2,0)</f>
        <v>4130</v>
      </c>
      <c r="DN184" s="7" t="str">
        <f t="shared" si="96"/>
        <v>NO APLICA</v>
      </c>
      <c r="DO184" s="85" t="str">
        <f t="shared" si="116"/>
        <v>NO APLICA</v>
      </c>
      <c r="DP184" s="85" t="str">
        <f t="shared" si="117"/>
        <v>NO APLICA</v>
      </c>
      <c r="DQ184" s="7" t="str">
        <f t="shared" si="118"/>
        <v>NO APLICA</v>
      </c>
      <c r="DR184" s="85" t="str">
        <f t="shared" si="97"/>
        <v>NO APLICA</v>
      </c>
      <c r="DS184" s="2" t="str">
        <f>+('3 Planilla Preadjudicación OTIC'!BN184)</f>
        <v>NO</v>
      </c>
      <c r="DT184" s="2" t="str">
        <f>IF(DR184="APROBADO",VLOOKUP(A184,'5 TD'!$D$3:$E$270,2,0),"NO APLICA")</f>
        <v>NO APLICA</v>
      </c>
      <c r="DU184" s="2" t="str">
        <f t="shared" si="98"/>
        <v>NO APLICA</v>
      </c>
      <c r="DV184" s="2" t="str">
        <f>IF(DU184="SI",VLOOKUP(A184,'5 TD'!$G$3:$H$270,2,0),"NO APLICA ")</f>
        <v xml:space="preserve">NO APLICA </v>
      </c>
      <c r="DW184" s="2" t="str">
        <f t="shared" si="99"/>
        <v>NO</v>
      </c>
      <c r="DX184" s="2" t="str">
        <f>IF(DW184="SI",VLOOKUP(A184,'5 TD'!$J$4:$K$472,2,0),"NO APLICA")</f>
        <v>NO APLICA</v>
      </c>
      <c r="DY184" s="2" t="str">
        <f t="shared" si="100"/>
        <v>NO APLICA</v>
      </c>
      <c r="DZ184" s="7" t="str">
        <f>IF(DY184="SI",VLOOKUP(A184,'5 TD'!$M$4:$N$350,2,0),"NO APLICA")</f>
        <v>NO APLICA</v>
      </c>
      <c r="EA184" s="2" t="str">
        <f t="shared" si="101"/>
        <v>NO APLICA</v>
      </c>
      <c r="EB184" s="12" t="str">
        <f t="shared" si="102"/>
        <v/>
      </c>
      <c r="EC184" s="12" t="str">
        <f>IF(EA184="SI",VLOOKUP(A184,'5 TD'!$V$4:$W$479,2,0),"NO APLICA")</f>
        <v>NO APLICA</v>
      </c>
      <c r="ED184" s="2" t="str">
        <f t="shared" si="119"/>
        <v>NO</v>
      </c>
      <c r="EE184" s="79" t="str">
        <f>IF(ED184="SI",VLOOKUP(AI184,COMPORTAMIENTO!$A$1:$H$2100,7,0),"NO APLICA")</f>
        <v>NO APLICA</v>
      </c>
      <c r="EF184" s="12" t="str">
        <f>IF(ED184="SI",VLOOKUP(A184,'5 TD'!$P$2:$Q$479,2,0),"NO APLICA")</f>
        <v>NO APLICA</v>
      </c>
      <c r="EG184" s="2" t="str">
        <f t="shared" si="120"/>
        <v>NO</v>
      </c>
      <c r="EH184" s="2">
        <f>IF(CZ184="no",0,VLOOKUP(AI184,EXPERIENCIA!$A$1:$C$2100,2,0))</f>
        <v>0</v>
      </c>
      <c r="EI184" s="2">
        <f>IF(CZ184="si",VLOOKUP(A184,'5 TD'!$S$3:$T$2103,2,0),0)</f>
        <v>0</v>
      </c>
      <c r="EJ184" s="2" t="str">
        <f t="shared" si="121"/>
        <v>SI</v>
      </c>
      <c r="EK184" s="2">
        <f>+('3 Planilla Preadjudicación OTIC'!BU184)</f>
        <v>0</v>
      </c>
      <c r="EL184" s="3"/>
      <c r="EM184" s="3"/>
      <c r="EN184" s="3"/>
      <c r="EQ184" s="86"/>
    </row>
    <row r="185" spans="1:147" ht="15" customHeight="1" x14ac:dyDescent="0.3">
      <c r="A185" s="2">
        <f>+('3 Planilla Preadjudicación OTIC'!A185)</f>
        <v>14584</v>
      </c>
      <c r="B185" s="2" t="str">
        <f>+('3 Planilla Preadjudicación OTIC'!B185)</f>
        <v>65181652-1</v>
      </c>
      <c r="C185" s="4">
        <f>+('3 Planilla Preadjudicación OTIC'!E185)</f>
        <v>2025</v>
      </c>
      <c r="D185" s="4" t="str">
        <f>+('3 Planilla Preadjudicación OTIC'!F185)</f>
        <v>MANDATO</v>
      </c>
      <c r="E185" s="4" t="str">
        <f>+('3 Planilla Preadjudicación OTIC'!G185)</f>
        <v>65077645-3</v>
      </c>
      <c r="F185" s="4" t="str">
        <f>+('3 Planilla Preadjudicación OTIC'!H185)</f>
        <v>AVANZA INCLUSIÓN</v>
      </c>
      <c r="G185" s="4"/>
      <c r="H185" s="4"/>
      <c r="I185" s="4" t="str">
        <f>+('3 Planilla Preadjudicación OTIC'!I185)</f>
        <v>BRECHA DIGITAL CERO: ILUMINANDO EL ACCESO A LA INFORMACIÓN DESDE LAS PLATAFORMA DIGITALES</v>
      </c>
      <c r="J185" s="4" t="str">
        <f>+('3 Planilla Preadjudicación OTIC'!J185)</f>
        <v>PF1426</v>
      </c>
      <c r="K185" s="4" t="str">
        <f>+('3 Planilla Preadjudicación OTIC'!K185)</f>
        <v/>
      </c>
      <c r="L185" s="4" t="str">
        <f>+('3 Planilla Preadjudicación OTIC'!L185)</f>
        <v/>
      </c>
      <c r="M185" s="2">
        <f>+('3 Planilla Preadjudicación OTIC'!M185)</f>
        <v>5</v>
      </c>
      <c r="N185" s="4" t="str">
        <f>+('3 Planilla Preadjudicación OTIC'!N185)</f>
        <v>VALPARAISO</v>
      </c>
      <c r="O185" s="4" t="str">
        <f>+('3 Planilla Preadjudicación OTIC'!O185)</f>
        <v>VIÑA DEL MAR</v>
      </c>
      <c r="P185" s="4" t="str">
        <f>+('3 Planilla Preadjudicación OTIC'!P185)</f>
        <v>EMPRENDEDORES/AS INFORMALES O PERSONAS VULNERABLES PERTENECIENTES AL 80% MAS VULNERABLE</v>
      </c>
      <c r="Q185" s="4" t="str">
        <f>+('3 Planilla Preadjudicación OTIC'!Q185)</f>
        <v>PRESENCIAL</v>
      </c>
      <c r="R185" s="4" t="str">
        <f>+('3 Planilla Preadjudicación OTIC'!R185)</f>
        <v>DEPENDIENTE</v>
      </c>
      <c r="S185" s="4">
        <f>+('3 Planilla Preadjudicación OTIC'!S185)</f>
        <v>20</v>
      </c>
      <c r="T185" s="2">
        <f>+('3 Planilla Preadjudicación OTIC'!T185)</f>
        <v>20</v>
      </c>
      <c r="U185" s="2">
        <f>+('3 Planilla Preadjudicación OTIC'!U185)</f>
        <v>80</v>
      </c>
      <c r="V185" s="2">
        <f>+('3 Planilla Preadjudicación OTIC'!V185)</f>
        <v>0</v>
      </c>
      <c r="W185" s="2">
        <f>+('3 Planilla Preadjudicación OTIC'!W185)</f>
        <v>80</v>
      </c>
      <c r="X185" s="2">
        <f>+('3 Planilla Preadjudicación OTIC'!X185)</f>
        <v>4</v>
      </c>
      <c r="Y185" s="2" t="str">
        <f>+('3 Planilla Preadjudicación OTIC'!Y185)</f>
        <v>SI</v>
      </c>
      <c r="Z185" s="2" t="str">
        <f>+('3 Planilla Preadjudicación OTIC'!Z185)</f>
        <v>NO</v>
      </c>
      <c r="AA185" s="2" t="str">
        <f>+('3 Planilla Preadjudicación OTIC'!AA185)</f>
        <v>NO</v>
      </c>
      <c r="AB185" s="4" t="str">
        <f>+('3 Planilla Preadjudicación OTIC'!AB185)</f>
        <v>SE AJUSTA A PLAN FORMATIVO</v>
      </c>
      <c r="AC185" s="4" t="str">
        <f>+('3 Planilla Preadjudicación OTIC'!AC185)</f>
        <v>HOMBRES Y MUJERES DE 18 AÑOS O MAS PERTENECIENTES AL 80% MAS VULNERABLE, CON EDUCACION MEDIA COMPLETA PREFERENTEMENTE QUE RECIDAN EN LA COMUNA DE VIÑA DEL MAR Y SUS ALREDERDORES</v>
      </c>
      <c r="AD185" s="2" t="str">
        <f>+('3 Planilla Preadjudicación OTIC'!AD185)</f>
        <v>NO</v>
      </c>
      <c r="AE185" s="4">
        <f>+('3 Planilla Preadjudicación OTIC'!AE185)</f>
        <v>0</v>
      </c>
      <c r="AF185" s="2" t="str">
        <f>+('3 Planilla Preadjudicación OTIC'!AF185)</f>
        <v>CERRADA</v>
      </c>
      <c r="AG185" s="2">
        <f>+('3 Planilla Preadjudicación OTIC'!AG185)</f>
        <v>20</v>
      </c>
      <c r="AH185" s="2">
        <f>+('3 Planilla Preadjudicación OTIC'!AH185)</f>
        <v>3</v>
      </c>
      <c r="AI185" s="135" t="str">
        <f>+('3 Planilla Preadjudicación OTIC'!AI185)</f>
        <v>76826771-5</v>
      </c>
      <c r="AJ185" s="4" t="str">
        <f>+('3 Planilla Preadjudicación OTIC'!AJ185)</f>
        <v>OTEC CRECIENDO CON IDENTIDAD SPA</v>
      </c>
      <c r="AK185" s="2">
        <f>+('3 Planilla Preadjudicación OTIC'!AK185)</f>
        <v>80</v>
      </c>
      <c r="AL185" s="2">
        <f>+('3 Planilla Preadjudicación OTIC'!AL185)</f>
        <v>20</v>
      </c>
      <c r="AM185" s="12">
        <f>+('3 Planilla Preadjudicación OTIC'!AM185)</f>
        <v>4904</v>
      </c>
      <c r="AN185" s="12">
        <f>+('3 Planilla Preadjudicación OTIC'!AN185)</f>
        <v>0</v>
      </c>
      <c r="AO185" s="12">
        <f>+('3 Planilla Preadjudicación OTIC'!AO185)</f>
        <v>0</v>
      </c>
      <c r="AP185" s="12">
        <f>+('3 Planilla Preadjudicación OTIC'!AP185)</f>
        <v>7846400</v>
      </c>
      <c r="AQ185" s="12">
        <f>+('3 Planilla Preadjudicación OTIC'!AQ185)</f>
        <v>1600000</v>
      </c>
      <c r="AR185" s="12">
        <f>+('3 Planilla Preadjudicación OTIC'!AR185)</f>
        <v>0</v>
      </c>
      <c r="AS185" s="12">
        <f>+('3 Planilla Preadjudicación OTIC'!AS185)</f>
        <v>0</v>
      </c>
      <c r="AT185" s="12">
        <f>+('3 Planilla Preadjudicación OTIC'!AT185)</f>
        <v>0</v>
      </c>
      <c r="AU185" s="12">
        <f>+('3 Planilla Preadjudicación OTIC'!AU185)</f>
        <v>9446400</v>
      </c>
      <c r="AV185" s="2" t="str">
        <f>+('3 Planilla Preadjudicación OTIC'!AV185)</f>
        <v>NO</v>
      </c>
      <c r="AW185" s="4" t="str">
        <f>+('3 Planilla Preadjudicación OTIC'!AW185)</f>
        <v>NUMERAL 6.1.2. ITEM 5 EL VALOR HORA ALUMNO NO SE ENCUENTRA EN EL RANGO DEL TRAMO DEFINIDO PARA EL CURSO, CONFORME AL ANEXO 8 Y AL PLAN DFE CAPACITACIÓN.
Numeral 6.1.2 item 6 VALOR TOTAL DEL CURSO NO CORRESPONDE ÍTEM N)</v>
      </c>
      <c r="AX185" s="2">
        <f>+('3 Planilla Preadjudicación OTIC'!AX185)</f>
        <v>0</v>
      </c>
      <c r="AY185" s="2">
        <f>+('3 Planilla Preadjudicación OTIC'!AY185)</f>
        <v>0</v>
      </c>
      <c r="AZ185" s="2">
        <f>+('3 Planilla Preadjudicación OTIC'!AZ185)</f>
        <v>0</v>
      </c>
      <c r="BA185" s="2">
        <f>+('3 Planilla Preadjudicación OTIC'!BA185)</f>
        <v>0</v>
      </c>
      <c r="BB185" s="2">
        <f>+('3 Planilla Preadjudicación OTIC'!BB185)</f>
        <v>0</v>
      </c>
      <c r="BC185" s="2">
        <f>+('3 Planilla Preadjudicación OTIC'!BC185)</f>
        <v>0</v>
      </c>
      <c r="BD185" s="2">
        <f>+('3 Planilla Preadjudicación OTIC'!BD185)</f>
        <v>0</v>
      </c>
      <c r="BE185" s="2">
        <f>+('3 Planilla Preadjudicación OTIC'!BE185)</f>
        <v>0</v>
      </c>
      <c r="BF185" s="2">
        <f>+('3 Planilla Preadjudicación OTIC'!BF185)</f>
        <v>0</v>
      </c>
      <c r="BG185" s="2">
        <f>+('3 Planilla Preadjudicación OTIC'!BG185)</f>
        <v>0</v>
      </c>
      <c r="BH185" s="2">
        <f>+('3 Planilla Preadjudicación OTIC'!BH185)</f>
        <v>0</v>
      </c>
      <c r="BI185" s="2">
        <f>+('3 Planilla Preadjudicación OTIC'!BI185)</f>
        <v>0</v>
      </c>
      <c r="BJ185" s="2">
        <f>+('3 Planilla Preadjudicación OTIC'!BJ185)</f>
        <v>0</v>
      </c>
      <c r="BK185" s="2">
        <f>+('3 Planilla Preadjudicación OTIC'!BK185)</f>
        <v>0</v>
      </c>
      <c r="BL185" s="2">
        <f>+('3 Planilla Preadjudicación OTIC'!BL185)</f>
        <v>0</v>
      </c>
      <c r="BM185" s="104">
        <f>ROUND(('3 Planilla Preadjudicación OTIC'!BM185),1)</f>
        <v>0</v>
      </c>
      <c r="BN185" s="4" t="str">
        <f>+('3 Planilla Preadjudicación OTIC'!BN185)</f>
        <v>NO</v>
      </c>
      <c r="BO185" s="4">
        <f>+('3 Planilla Preadjudicación OTIC'!BO185)</f>
        <v>0</v>
      </c>
      <c r="BP185" s="4">
        <f>+('3 Planilla Preadjudicación OTIC'!BP185)</f>
        <v>0</v>
      </c>
      <c r="BQ185" s="4">
        <f>+('3 Planilla Preadjudicación OTIC'!BQ185)</f>
        <v>0</v>
      </c>
      <c r="BR185" s="4">
        <f>+('3 Planilla Preadjudicación OTIC'!BR185)</f>
        <v>0</v>
      </c>
      <c r="BS185" s="4">
        <f>+('3 Planilla Preadjudicación OTIC'!BS185)</f>
        <v>0</v>
      </c>
      <c r="BT185" s="4">
        <f>+('3 Planilla Preadjudicación OTIC'!BT185)</f>
        <v>0</v>
      </c>
      <c r="BU185" s="85">
        <f>IF(VLOOKUP(A185,'BD OFICIAL'!$A$1:$AL$2098,7,0)=D185,0,1)</f>
        <v>0</v>
      </c>
      <c r="BV185" s="85">
        <f>IF(VLOOKUP(A185,'BD OFICIAL'!$A$1:$AL$2098,11,0)=J185,0,1)</f>
        <v>0</v>
      </c>
      <c r="BW185" s="85">
        <f>IF(VLOOKUP(A185,'BD OFICIAL'!$A$1:$AL$2098,13,0)=L185,0,1)</f>
        <v>0</v>
      </c>
      <c r="BX185" s="2">
        <f>IF(VLOOKUP(A185,'BD OFICIAL'!$A$1:$AL$2098,16,0)=O185,0,1)</f>
        <v>0</v>
      </c>
      <c r="BY185" s="2">
        <f>IF(VLOOKUP(A185,'BD OFICIAL'!$A$1:$AL$2098,17,0)=P185,0,1)</f>
        <v>0</v>
      </c>
      <c r="BZ185" s="2">
        <f>IF(VLOOKUP(A185,'BD OFICIAL'!$A$1:$AL$2098,19,0)=R185,0,1)</f>
        <v>0</v>
      </c>
      <c r="CA185" s="2">
        <f>IF(VLOOKUP(A185,'BD OFICIAL'!$A$1:$AL$2098,21,0)=T185,0,1)</f>
        <v>0</v>
      </c>
      <c r="CB185" s="2">
        <f>IF(VLOOKUP(A185,'BD OFICIAL'!$A$1:$AL$2098,24,0)=AK185,0,1)</f>
        <v>0</v>
      </c>
      <c r="CC185" s="2">
        <f>IF(VLOOKUP(A185,'BD OFICIAL'!$A$1:$AL$2098,25,0)=X185,0,1)</f>
        <v>0</v>
      </c>
      <c r="CD185" s="2">
        <f>IF(VLOOKUP(A185,'BD OFICIAL'!$A$1:$AL$2098,26,0)=Y185,0,1)</f>
        <v>0</v>
      </c>
      <c r="CE185" s="2">
        <f>IF(VLOOKUP(A185,'BD OFICIAL'!$A$1:$AL$2098,27,0)=Z185,0,1)</f>
        <v>0</v>
      </c>
      <c r="CF185" s="2">
        <f>IF(VLOOKUP(A185,'BD OFICIAL'!$A$1:$AL$2098,28,0)=AA185,0,1)</f>
        <v>0</v>
      </c>
      <c r="CG185" s="2">
        <f>IF(VLOOKUP(A185,'BD OFICIAL'!$A$1:$AL$2098,33,0)=AF185,0,1)</f>
        <v>0</v>
      </c>
      <c r="CH185" s="2">
        <f>IF(VLOOKUP(A185,'BD OFICIAL'!$A$1:$AL$2098,35,0)=AH185,0,1)</f>
        <v>0</v>
      </c>
      <c r="CI185" s="85">
        <f>IF(VLOOKUP(A185,'BD OFICIAL'!$A$1:$AL$2098,34,0)=AL185,0,1)</f>
        <v>0</v>
      </c>
      <c r="CJ185" s="12">
        <f>VLOOKUP(A185,'BD OFICIAL'!$A$1:$AM$2098,36,0)*AM185-AP185</f>
        <v>0</v>
      </c>
      <c r="CK185" s="85" t="str">
        <f t="shared" si="88"/>
        <v>SSH</v>
      </c>
      <c r="CL185" s="85" t="str">
        <f t="shared" si="89"/>
        <v>SI</v>
      </c>
      <c r="CM185" s="85" t="str">
        <f t="shared" si="103"/>
        <v>NO</v>
      </c>
      <c r="CN185" s="31">
        <f t="shared" si="104"/>
        <v>0</v>
      </c>
      <c r="CO185" s="31">
        <f t="shared" si="90"/>
        <v>1</v>
      </c>
      <c r="CP185" s="31">
        <f t="shared" si="105"/>
        <v>0</v>
      </c>
      <c r="CQ185" s="31">
        <f>IF(Y185="NO",0,IF(Y185="SI",IF(VLOOKUP(A185,'BD OFICIAL'!$A:$AO,40,0)=AQ185,0,1)))</f>
        <v>0</v>
      </c>
      <c r="CR185" s="31">
        <f>IF(Z185="NO",0,IF(Z185="SI",IF(VLOOKUP(B185,'BD OFICIAL'!$A:$AO,41,0)=AS185,0,1)))</f>
        <v>0</v>
      </c>
      <c r="CS185" s="31">
        <f t="shared" si="91"/>
        <v>0</v>
      </c>
      <c r="CT185" s="31">
        <f t="shared" si="92"/>
        <v>0</v>
      </c>
      <c r="CU185" s="31">
        <f>IF(VLOOKUP(A185,'BD OFICIAL'!$A$1:$AL$1056,31,0)="SI",IF(AT185&gt;0,0,1),IF(AT185=0,0,1))</f>
        <v>0</v>
      </c>
      <c r="CV185" s="31">
        <f t="shared" si="93"/>
        <v>0</v>
      </c>
      <c r="CW185" s="31">
        <f t="shared" si="106"/>
        <v>0</v>
      </c>
      <c r="CX185" s="85" t="str">
        <f t="shared" si="107"/>
        <v>NO</v>
      </c>
      <c r="CY185" s="31">
        <f t="shared" si="108"/>
        <v>0</v>
      </c>
      <c r="CZ185" s="85" t="str">
        <f>IF(ISERROR(VLOOKUP(AI185,EXPERIENCIA!$A$1:$C$2100,1,0)),"NO","SI")</f>
        <v>NO</v>
      </c>
      <c r="DA185" s="85" t="str">
        <f>IF(CX185="no","NO APLICA",IF(AX185=0,"ERROR NOTA",IF(AND(AX185&gt;1,CZ185="NO"),"ERROR NOTA",IF(AND(CZ185="NO",AX185=1),0,IF(VLOOKUP(AI185,EXPERIENCIA!$A$1:$C$2100,3,0)=AX185,0,"ERROR NOTA")))))</f>
        <v>NO APLICA</v>
      </c>
      <c r="DB185" s="85" t="str">
        <f>IF(ISERROR(VLOOKUP(AI185,COMPORTAMIENTO!$A$1:$C$2100,1,0)),"NO","SI")</f>
        <v>NO</v>
      </c>
      <c r="DC185" s="85" t="str">
        <f>IF(CX185="NO","NO APLICA",IF(AY185=0,"ERROR NOTA",IF(AND(DB185="NO",AY185=7),0,IF(VLOOKUP(AI185,COMPORTAMIENTO!$A$2:$H$2100,8,0)=AY185,0,"ERROR NOTA"))))</f>
        <v>NO APLICA</v>
      </c>
      <c r="DD185" s="104" t="str">
        <f t="shared" si="109"/>
        <v>NO APLICA</v>
      </c>
      <c r="DE185" s="104" t="str">
        <f t="shared" si="110"/>
        <v>NO APLICA</v>
      </c>
      <c r="DF185" s="85" t="str">
        <f t="shared" si="94"/>
        <v>SI</v>
      </c>
      <c r="DG185" s="85">
        <f t="shared" si="111"/>
        <v>0</v>
      </c>
      <c r="DH185" s="85">
        <f t="shared" si="112"/>
        <v>0</v>
      </c>
      <c r="DI185" s="85" t="str">
        <f t="shared" si="113"/>
        <v>NO APLICA</v>
      </c>
      <c r="DJ185" s="12" t="str">
        <f t="shared" si="114"/>
        <v>NO APLICA</v>
      </c>
      <c r="DK185" s="7" t="str">
        <f t="shared" si="115"/>
        <v>NO APLICA</v>
      </c>
      <c r="DL185" s="12">
        <f t="shared" si="95"/>
        <v>4904</v>
      </c>
      <c r="DM185" s="12">
        <f>VLOOKUP(A185,'5 TD'!$A:$B,2,0)</f>
        <v>6373</v>
      </c>
      <c r="DN185" s="7" t="str">
        <f t="shared" si="96"/>
        <v>NO APLICA</v>
      </c>
      <c r="DO185" s="85" t="str">
        <f t="shared" si="116"/>
        <v>NO APLICA</v>
      </c>
      <c r="DP185" s="85" t="str">
        <f t="shared" si="117"/>
        <v>NO APLICA</v>
      </c>
      <c r="DQ185" s="7" t="str">
        <f t="shared" si="118"/>
        <v>NO APLICA</v>
      </c>
      <c r="DR185" s="85" t="str">
        <f t="shared" si="97"/>
        <v>NO APLICA</v>
      </c>
      <c r="DS185" s="2" t="str">
        <f>+('3 Planilla Preadjudicación OTIC'!BN185)</f>
        <v>NO</v>
      </c>
      <c r="DT185" s="2" t="str">
        <f>IF(DR185="APROBADO",VLOOKUP(A185,'5 TD'!$D$3:$E$270,2,0),"NO APLICA")</f>
        <v>NO APLICA</v>
      </c>
      <c r="DU185" s="2" t="str">
        <f t="shared" si="98"/>
        <v>NO APLICA</v>
      </c>
      <c r="DV185" s="2" t="str">
        <f>IF(DU185="SI",VLOOKUP(A185,'5 TD'!$G$3:$H$270,2,0),"NO APLICA ")</f>
        <v xml:space="preserve">NO APLICA </v>
      </c>
      <c r="DW185" s="2" t="str">
        <f t="shared" si="99"/>
        <v>NO</v>
      </c>
      <c r="DX185" s="2" t="str">
        <f>IF(DW185="SI",VLOOKUP(A185,'5 TD'!$J$4:$K$472,2,0),"NO APLICA")</f>
        <v>NO APLICA</v>
      </c>
      <c r="DY185" s="2" t="str">
        <f t="shared" si="100"/>
        <v>NO APLICA</v>
      </c>
      <c r="DZ185" s="7" t="str">
        <f>IF(DY185="SI",VLOOKUP(A185,'5 TD'!$M$4:$N$350,2,0),"NO APLICA")</f>
        <v>NO APLICA</v>
      </c>
      <c r="EA185" s="2" t="str">
        <f t="shared" si="101"/>
        <v>NO APLICA</v>
      </c>
      <c r="EB185" s="12" t="str">
        <f t="shared" si="102"/>
        <v/>
      </c>
      <c r="EC185" s="12" t="str">
        <f>IF(EA185="SI",VLOOKUP(A185,'5 TD'!$V$4:$W$479,2,0),"NO APLICA")</f>
        <v>NO APLICA</v>
      </c>
      <c r="ED185" s="2" t="str">
        <f t="shared" si="119"/>
        <v>NO</v>
      </c>
      <c r="EE185" s="79" t="str">
        <f>IF(ED185="SI",VLOOKUP(AI185,COMPORTAMIENTO!$A$1:$H$2100,7,0),"NO APLICA")</f>
        <v>NO APLICA</v>
      </c>
      <c r="EF185" s="12" t="str">
        <f>IF(ED185="SI",VLOOKUP(A185,'5 TD'!$P$2:$Q$479,2,0),"NO APLICA")</f>
        <v>NO APLICA</v>
      </c>
      <c r="EG185" s="2" t="str">
        <f t="shared" si="120"/>
        <v>NO</v>
      </c>
      <c r="EH185" s="2">
        <f>IF(CZ185="no",0,VLOOKUP(AI185,EXPERIENCIA!$A$1:$C$2100,2,0))</f>
        <v>0</v>
      </c>
      <c r="EI185" s="2">
        <f>IF(CZ185="si",VLOOKUP(A185,'5 TD'!$S$3:$T$2103,2,0),0)</f>
        <v>0</v>
      </c>
      <c r="EJ185" s="2" t="str">
        <f t="shared" si="121"/>
        <v>SI</v>
      </c>
      <c r="EK185" s="2">
        <f>+('3 Planilla Preadjudicación OTIC'!BU185)</f>
        <v>0</v>
      </c>
      <c r="EL185" s="3"/>
      <c r="EM185" s="3"/>
      <c r="EN185" s="3"/>
      <c r="EQ185" s="86"/>
    </row>
    <row r="186" spans="1:147" ht="15" customHeight="1" x14ac:dyDescent="0.3">
      <c r="A186" s="2">
        <f>+('3 Planilla Preadjudicación OTIC'!A186)</f>
        <v>14298</v>
      </c>
      <c r="B186" s="2" t="str">
        <f>+('3 Planilla Preadjudicación OTIC'!B186)</f>
        <v>65181652-1</v>
      </c>
      <c r="C186" s="4">
        <f>+('3 Planilla Preadjudicación OTIC'!E186)</f>
        <v>2025</v>
      </c>
      <c r="D186" s="4" t="str">
        <f>+('3 Planilla Preadjudicación OTIC'!F186)</f>
        <v>MANDATO</v>
      </c>
      <c r="E186" s="4" t="str">
        <f>+('3 Planilla Preadjudicación OTIC'!G186)</f>
        <v>65073010-0</v>
      </c>
      <c r="F186" s="4" t="str">
        <f>+('3 Planilla Preadjudicación OTIC'!H186)</f>
        <v>CORPORACIÓN DE EDUCACIÓN Y SALUD PARA EL SÍNDROME DE DOWN, EDUDOWN</v>
      </c>
      <c r="G186" s="4"/>
      <c r="H186" s="4"/>
      <c r="I186" s="4" t="str">
        <f>+('3 Planilla Preadjudicación OTIC'!I186)</f>
        <v>CAPACITACIÓN LABORAL PARA EL TRABAJO</v>
      </c>
      <c r="J186" s="4" t="str">
        <f>+('3 Planilla Preadjudicación OTIC'!J186)</f>
        <v>SIN PLAN FORMATIVO</v>
      </c>
      <c r="K186" s="4" t="str">
        <f>+('3 Planilla Preadjudicación OTIC'!K186)</f>
        <v>PLANIFICACIÓN DEL PROYECTO OCUPACIONAL</v>
      </c>
      <c r="L186" s="4" t="str">
        <f>+('3 Planilla Preadjudicación OTIC'!L186)</f>
        <v>PF0920</v>
      </c>
      <c r="M186" s="2">
        <f>+('3 Planilla Preadjudicación OTIC'!M186)</f>
        <v>13</v>
      </c>
      <c r="N186" s="4" t="str">
        <f>+('3 Planilla Preadjudicación OTIC'!N186)</f>
        <v>METROPOLITANA</v>
      </c>
      <c r="O186" s="4" t="str">
        <f>+('3 Planilla Preadjudicación OTIC'!O186)</f>
        <v>SAN BERNARDO</v>
      </c>
      <c r="P186" s="4" t="str">
        <f>+('3 Planilla Preadjudicación OTIC'!P186)</f>
        <v>PERSONAS DE 18 AÑOS O MÁS, EN SITUACIÓN DE DISCAPACIDAD.</v>
      </c>
      <c r="Q186" s="4" t="str">
        <f>+('3 Planilla Preadjudicación OTIC'!Q186)</f>
        <v>PRESENCIAL</v>
      </c>
      <c r="R186" s="4" t="str">
        <f>+('3 Planilla Preadjudicación OTIC'!R186)</f>
        <v>DEPENDIENTE</v>
      </c>
      <c r="S186" s="4">
        <f>+('3 Planilla Preadjudicación OTIC'!S186)</f>
        <v>48</v>
      </c>
      <c r="T186" s="2">
        <f>+('3 Planilla Preadjudicación OTIC'!T186)</f>
        <v>15</v>
      </c>
      <c r="U186" s="2">
        <f>+('3 Planilla Preadjudicación OTIC'!U186)</f>
        <v>0</v>
      </c>
      <c r="V186" s="2">
        <f>+('3 Planilla Preadjudicación OTIC'!V186)</f>
        <v>12</v>
      </c>
      <c r="W186" s="2">
        <f>+('3 Planilla Preadjudicación OTIC'!W186)</f>
        <v>192</v>
      </c>
      <c r="X186" s="2">
        <f>+('3 Planilla Preadjudicación OTIC'!X186)</f>
        <v>4</v>
      </c>
      <c r="Y186" s="2" t="str">
        <f>+('3 Planilla Preadjudicación OTIC'!Y186)</f>
        <v>SI</v>
      </c>
      <c r="Z186" s="2" t="str">
        <f>+('3 Planilla Preadjudicación OTIC'!Z186)</f>
        <v>NO</v>
      </c>
      <c r="AA186" s="2" t="str">
        <f>+('3 Planilla Preadjudicación OTIC'!AA186)</f>
        <v>NO</v>
      </c>
      <c r="AB186" s="4" t="str">
        <f>+('3 Planilla Preadjudicación OTIC'!AB186)</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186" s="4" t="str">
        <f>+('3 Planilla Preadjudicación OTIC'!AC186)</f>
        <v>PERSONAS EN SITUACIÓN DE DISCAPACIDAD, DE 18 AÑOS O MÁS, QUE SE ATIENDEN EN EDUDOWN, HOMBRES Y MUJERES, QUE TIENEN O NO EXPERIENCIA LABORAL, RESIDENTES DE LA REGIÓN METROPOLITANA Y QUE BUSCAN CON LA CAPACITACIÓN INSERTARSE AL MUNDO LABORAL.</v>
      </c>
      <c r="AD186" s="2" t="str">
        <f>+('3 Planilla Preadjudicación OTIC'!AD186)</f>
        <v>NO</v>
      </c>
      <c r="AE186" s="4">
        <f>+('3 Planilla Preadjudicación OTIC'!AE186)</f>
        <v>0</v>
      </c>
      <c r="AF186" s="2" t="str">
        <f>+('3 Planilla Preadjudicación OTIC'!AF186)</f>
        <v>CERRADA</v>
      </c>
      <c r="AG186" s="2">
        <f>+('3 Planilla Preadjudicación OTIC'!AG186)</f>
        <v>48</v>
      </c>
      <c r="AH186" s="2">
        <f>+('3 Planilla Preadjudicación OTIC'!AH186)</f>
        <v>1</v>
      </c>
      <c r="AI186" s="135" t="str">
        <f>+('3 Planilla Preadjudicación OTIC'!AI186)</f>
        <v>76826771-5</v>
      </c>
      <c r="AJ186" s="4" t="str">
        <f>+('3 Planilla Preadjudicación OTIC'!AJ186)</f>
        <v>OTEC CRECIENDO CON IDENTIDAD SPA</v>
      </c>
      <c r="AK186" s="2">
        <f>+('3 Planilla Preadjudicación OTIC'!AK186)</f>
        <v>192</v>
      </c>
      <c r="AL186" s="2">
        <f>+('3 Planilla Preadjudicación OTIC'!AL186)</f>
        <v>48</v>
      </c>
      <c r="AM186" s="12">
        <f>+('3 Planilla Preadjudicación OTIC'!AM186)</f>
        <v>4602</v>
      </c>
      <c r="AN186" s="12">
        <f>+('3 Planilla Preadjudicación OTIC'!AN186)</f>
        <v>0</v>
      </c>
      <c r="AO186" s="12">
        <f>+('3 Planilla Preadjudicación OTIC'!AO186)</f>
        <v>0</v>
      </c>
      <c r="AP186" s="12">
        <f>+('3 Planilla Preadjudicación OTIC'!AP186)</f>
        <v>13253760</v>
      </c>
      <c r="AQ186" s="12">
        <f>+('3 Planilla Preadjudicación OTIC'!AQ186)</f>
        <v>2880000</v>
      </c>
      <c r="AR186" s="12">
        <f>+('3 Planilla Preadjudicación OTIC'!AR186)</f>
        <v>0</v>
      </c>
      <c r="AS186" s="12">
        <f>+('3 Planilla Preadjudicación OTIC'!AS186)</f>
        <v>0</v>
      </c>
      <c r="AT186" s="12">
        <f>+('3 Planilla Preadjudicación OTIC'!AT186)</f>
        <v>0</v>
      </c>
      <c r="AU186" s="12">
        <f>+('3 Planilla Preadjudicación OTIC'!AU186)</f>
        <v>16133760</v>
      </c>
      <c r="AV186" s="2" t="str">
        <f>+('3 Planilla Preadjudicación OTIC'!AV186)</f>
        <v>NO</v>
      </c>
      <c r="AW186" s="4" t="str">
        <f>+('3 Planilla Preadjudicación OTIC'!AW186)</f>
        <v>Numeral 6.1.2 item 5 TRAMO ERRONEO
Numeral 6.1.2 item 6 VALOR TOTAL DEL CURSO NO CORRESPONDE ÍTEM N)</v>
      </c>
      <c r="AX186" s="2">
        <f>+('3 Planilla Preadjudicación OTIC'!AX186)</f>
        <v>0</v>
      </c>
      <c r="AY186" s="2">
        <f>+('3 Planilla Preadjudicación OTIC'!AY186)</f>
        <v>0</v>
      </c>
      <c r="AZ186" s="2">
        <f>+('3 Planilla Preadjudicación OTIC'!AZ186)</f>
        <v>0</v>
      </c>
      <c r="BA186" s="2">
        <f>+('3 Planilla Preadjudicación OTIC'!BA186)</f>
        <v>0</v>
      </c>
      <c r="BB186" s="2">
        <f>+('3 Planilla Preadjudicación OTIC'!BB186)</f>
        <v>0</v>
      </c>
      <c r="BC186" s="2">
        <f>+('3 Planilla Preadjudicación OTIC'!BC186)</f>
        <v>0</v>
      </c>
      <c r="BD186" s="2">
        <f>+('3 Planilla Preadjudicación OTIC'!BD186)</f>
        <v>0</v>
      </c>
      <c r="BE186" s="2">
        <f>+('3 Planilla Preadjudicación OTIC'!BE186)</f>
        <v>0</v>
      </c>
      <c r="BF186" s="2">
        <f>+('3 Planilla Preadjudicación OTIC'!BF186)</f>
        <v>0</v>
      </c>
      <c r="BG186" s="2">
        <f>+('3 Planilla Preadjudicación OTIC'!BG186)</f>
        <v>0</v>
      </c>
      <c r="BH186" s="2">
        <f>+('3 Planilla Preadjudicación OTIC'!BH186)</f>
        <v>0</v>
      </c>
      <c r="BI186" s="2">
        <f>+('3 Planilla Preadjudicación OTIC'!BI186)</f>
        <v>0</v>
      </c>
      <c r="BJ186" s="2">
        <f>+('3 Planilla Preadjudicación OTIC'!BJ186)</f>
        <v>0</v>
      </c>
      <c r="BK186" s="2">
        <f>+('3 Planilla Preadjudicación OTIC'!BK186)</f>
        <v>0</v>
      </c>
      <c r="BL186" s="2">
        <f>+('3 Planilla Preadjudicación OTIC'!BL186)</f>
        <v>0</v>
      </c>
      <c r="BM186" s="104">
        <f>ROUND(('3 Planilla Preadjudicación OTIC'!BM186),1)</f>
        <v>0</v>
      </c>
      <c r="BN186" s="4" t="str">
        <f>+('3 Planilla Preadjudicación OTIC'!BN186)</f>
        <v>NO</v>
      </c>
      <c r="BO186" s="4">
        <f>+('3 Planilla Preadjudicación OTIC'!BO186)</f>
        <v>0</v>
      </c>
      <c r="BP186" s="4">
        <f>+('3 Planilla Preadjudicación OTIC'!BP186)</f>
        <v>0</v>
      </c>
      <c r="BQ186" s="4">
        <f>+('3 Planilla Preadjudicación OTIC'!BQ186)</f>
        <v>0</v>
      </c>
      <c r="BR186" s="4">
        <f>+('3 Planilla Preadjudicación OTIC'!BR186)</f>
        <v>0</v>
      </c>
      <c r="BS186" s="4">
        <f>+('3 Planilla Preadjudicación OTIC'!BS186)</f>
        <v>0</v>
      </c>
      <c r="BT186" s="4">
        <f>+('3 Planilla Preadjudicación OTIC'!BT186)</f>
        <v>0</v>
      </c>
      <c r="BU186" s="85">
        <f>IF(VLOOKUP(A186,'BD OFICIAL'!$A$1:$AL$2098,7,0)=D186,0,1)</f>
        <v>0</v>
      </c>
      <c r="BV186" s="85">
        <f>IF(VLOOKUP(A186,'BD OFICIAL'!$A$1:$AL$2098,11,0)=J186,0,1)</f>
        <v>0</v>
      </c>
      <c r="BW186" s="85">
        <f>IF(VLOOKUP(A186,'BD OFICIAL'!$A$1:$AL$2098,13,0)=L186,0,1)</f>
        <v>0</v>
      </c>
      <c r="BX186" s="2">
        <f>IF(VLOOKUP(A186,'BD OFICIAL'!$A$1:$AL$2098,16,0)=O186,0,1)</f>
        <v>0</v>
      </c>
      <c r="BY186" s="2">
        <f>IF(VLOOKUP(A186,'BD OFICIAL'!$A$1:$AL$2098,17,0)=P186,0,1)</f>
        <v>0</v>
      </c>
      <c r="BZ186" s="2">
        <f>IF(VLOOKUP(A186,'BD OFICIAL'!$A$1:$AL$2098,19,0)=R186,0,1)</f>
        <v>0</v>
      </c>
      <c r="CA186" s="2">
        <f>IF(VLOOKUP(A186,'BD OFICIAL'!$A$1:$AL$2098,21,0)=T186,0,1)</f>
        <v>0</v>
      </c>
      <c r="CB186" s="2">
        <f>IF(VLOOKUP(A186,'BD OFICIAL'!$A$1:$AL$2098,24,0)=AK186,0,1)</f>
        <v>0</v>
      </c>
      <c r="CC186" s="2">
        <f>IF(VLOOKUP(A186,'BD OFICIAL'!$A$1:$AL$2098,25,0)=X186,0,1)</f>
        <v>0</v>
      </c>
      <c r="CD186" s="2">
        <f>IF(VLOOKUP(A186,'BD OFICIAL'!$A$1:$AL$2098,26,0)=Y186,0,1)</f>
        <v>0</v>
      </c>
      <c r="CE186" s="2">
        <f>IF(VLOOKUP(A186,'BD OFICIAL'!$A$1:$AL$2098,27,0)=Z186,0,1)</f>
        <v>0</v>
      </c>
      <c r="CF186" s="2">
        <f>IF(VLOOKUP(A186,'BD OFICIAL'!$A$1:$AL$2098,28,0)=AA186,0,1)</f>
        <v>0</v>
      </c>
      <c r="CG186" s="2">
        <f>IF(VLOOKUP(A186,'BD OFICIAL'!$A$1:$AL$2098,33,0)=AF186,0,1)</f>
        <v>0</v>
      </c>
      <c r="CH186" s="2">
        <f>IF(VLOOKUP(A186,'BD OFICIAL'!$A$1:$AL$2098,35,0)=AH186,0,1)</f>
        <v>0</v>
      </c>
      <c r="CI186" s="85">
        <f>IF(VLOOKUP(A186,'BD OFICIAL'!$A$1:$AL$2098,34,0)=AL186,0,1)</f>
        <v>0</v>
      </c>
      <c r="CJ186" s="12">
        <f>VLOOKUP(A186,'BD OFICIAL'!$A$1:$AM$2098,36,0)*AM186-AP186</f>
        <v>0</v>
      </c>
      <c r="CK186" s="85" t="str">
        <f t="shared" si="88"/>
        <v>SSH</v>
      </c>
      <c r="CL186" s="85" t="str">
        <f t="shared" si="89"/>
        <v>NO</v>
      </c>
      <c r="CM186" s="85" t="str">
        <f t="shared" si="103"/>
        <v>NO</v>
      </c>
      <c r="CN186" s="31">
        <f t="shared" si="104"/>
        <v>0</v>
      </c>
      <c r="CO186" s="31">
        <f t="shared" si="90"/>
        <v>0</v>
      </c>
      <c r="CP186" s="31">
        <f t="shared" si="105"/>
        <v>0</v>
      </c>
      <c r="CQ186" s="31">
        <f>IF(Y186="NO",0,IF(Y186="SI",IF(VLOOKUP(A186,'BD OFICIAL'!$A:$AO,40,0)=AQ186,0,1)))</f>
        <v>0</v>
      </c>
      <c r="CR186" s="31">
        <f>IF(Z186="NO",0,IF(Z186="SI",IF(VLOOKUP(B186,'BD OFICIAL'!$A:$AO,41,0)=AS186,0,1)))</f>
        <v>0</v>
      </c>
      <c r="CS186" s="31">
        <f t="shared" si="91"/>
        <v>0</v>
      </c>
      <c r="CT186" s="31">
        <f t="shared" si="92"/>
        <v>0</v>
      </c>
      <c r="CU186" s="31">
        <f>IF(VLOOKUP(A186,'BD OFICIAL'!$A$1:$AL$1056,31,0)="SI",IF(AT186&gt;0,0,1),IF(AT186=0,0,1))</f>
        <v>0</v>
      </c>
      <c r="CV186" s="31">
        <f t="shared" si="93"/>
        <v>0</v>
      </c>
      <c r="CW186" s="31">
        <f t="shared" si="106"/>
        <v>0</v>
      </c>
      <c r="CX186" s="85" t="str">
        <f t="shared" si="107"/>
        <v>NO</v>
      </c>
      <c r="CY186" s="31">
        <f t="shared" si="108"/>
        <v>0</v>
      </c>
      <c r="CZ186" s="85" t="str">
        <f>IF(ISERROR(VLOOKUP(AI186,EXPERIENCIA!$A$1:$C$2100,1,0)),"NO","SI")</f>
        <v>NO</v>
      </c>
      <c r="DA186" s="85" t="str">
        <f>IF(CX186="no","NO APLICA",IF(AX186=0,"ERROR NOTA",IF(AND(AX186&gt;1,CZ186="NO"),"ERROR NOTA",IF(AND(CZ186="NO",AX186=1),0,IF(VLOOKUP(AI186,EXPERIENCIA!$A$1:$C$2100,3,0)=AX186,0,"ERROR NOTA")))))</f>
        <v>NO APLICA</v>
      </c>
      <c r="DB186" s="85" t="str">
        <f>IF(ISERROR(VLOOKUP(AI186,COMPORTAMIENTO!$A$1:$C$2100,1,0)),"NO","SI")</f>
        <v>NO</v>
      </c>
      <c r="DC186" s="85" t="str">
        <f>IF(CX186="NO","NO APLICA",IF(AY186=0,"ERROR NOTA",IF(AND(DB186="NO",AY186=7),0,IF(VLOOKUP(AI186,COMPORTAMIENTO!$A$2:$H$2100,8,0)=AY186,0,"ERROR NOTA"))))</f>
        <v>NO APLICA</v>
      </c>
      <c r="DD186" s="104" t="str">
        <f t="shared" si="109"/>
        <v>NO APLICA</v>
      </c>
      <c r="DE186" s="104" t="str">
        <f t="shared" si="110"/>
        <v>NO APLICA</v>
      </c>
      <c r="DF186" s="85" t="str">
        <f t="shared" si="94"/>
        <v>NO</v>
      </c>
      <c r="DG186" s="85">
        <f t="shared" si="111"/>
        <v>0</v>
      </c>
      <c r="DH186" s="85">
        <f t="shared" si="112"/>
        <v>0</v>
      </c>
      <c r="DI186" s="85" t="str">
        <f t="shared" si="113"/>
        <v>NO APLICA</v>
      </c>
      <c r="DJ186" s="12" t="str">
        <f t="shared" si="114"/>
        <v>NO APLICA</v>
      </c>
      <c r="DK186" s="7" t="str">
        <f t="shared" si="115"/>
        <v>NO APLICA</v>
      </c>
      <c r="DL186" s="12">
        <f t="shared" si="95"/>
        <v>4602</v>
      </c>
      <c r="DM186" s="12">
        <f>VLOOKUP(A186,'5 TD'!$A:$B,2,0)</f>
        <v>4130</v>
      </c>
      <c r="DN186" s="7" t="str">
        <f t="shared" si="96"/>
        <v>NO APLICA</v>
      </c>
      <c r="DO186" s="85" t="str">
        <f t="shared" si="116"/>
        <v>NO APLICA</v>
      </c>
      <c r="DP186" s="85" t="str">
        <f t="shared" si="117"/>
        <v>NO APLICA</v>
      </c>
      <c r="DQ186" s="7" t="str">
        <f t="shared" si="118"/>
        <v>NO APLICA</v>
      </c>
      <c r="DR186" s="85" t="str">
        <f t="shared" si="97"/>
        <v>NO APLICA</v>
      </c>
      <c r="DS186" s="2" t="str">
        <f>+('3 Planilla Preadjudicación OTIC'!BN186)</f>
        <v>NO</v>
      </c>
      <c r="DT186" s="2" t="str">
        <f>IF(DR186="APROBADO",VLOOKUP(A186,'5 TD'!$D$3:$E$270,2,0),"NO APLICA")</f>
        <v>NO APLICA</v>
      </c>
      <c r="DU186" s="2" t="str">
        <f t="shared" si="98"/>
        <v>NO APLICA</v>
      </c>
      <c r="DV186" s="2" t="str">
        <f>IF(DU186="SI",VLOOKUP(A186,'5 TD'!$G$3:$H$270,2,0),"NO APLICA ")</f>
        <v xml:space="preserve">NO APLICA </v>
      </c>
      <c r="DW186" s="2" t="str">
        <f t="shared" si="99"/>
        <v>NO</v>
      </c>
      <c r="DX186" s="2" t="str">
        <f>IF(DW186="SI",VLOOKUP(A186,'5 TD'!$J$4:$K$472,2,0),"NO APLICA")</f>
        <v>NO APLICA</v>
      </c>
      <c r="DY186" s="2" t="str">
        <f t="shared" si="100"/>
        <v>NO APLICA</v>
      </c>
      <c r="DZ186" s="7" t="str">
        <f>IF(DY186="SI",VLOOKUP(A186,'5 TD'!$M$4:$N$350,2,0),"NO APLICA")</f>
        <v>NO APLICA</v>
      </c>
      <c r="EA186" s="2" t="str">
        <f t="shared" si="101"/>
        <v>NO APLICA</v>
      </c>
      <c r="EB186" s="12" t="str">
        <f t="shared" si="102"/>
        <v/>
      </c>
      <c r="EC186" s="12" t="str">
        <f>IF(EA186="SI",VLOOKUP(A186,'5 TD'!$V$4:$W$479,2,0),"NO APLICA")</f>
        <v>NO APLICA</v>
      </c>
      <c r="ED186" s="2" t="str">
        <f t="shared" si="119"/>
        <v>NO</v>
      </c>
      <c r="EE186" s="79" t="str">
        <f>IF(ED186="SI",VLOOKUP(AI186,COMPORTAMIENTO!$A$1:$H$2100,7,0),"NO APLICA")</f>
        <v>NO APLICA</v>
      </c>
      <c r="EF186" s="12" t="str">
        <f>IF(ED186="SI",VLOOKUP(A186,'5 TD'!$P$2:$Q$479,2,0),"NO APLICA")</f>
        <v>NO APLICA</v>
      </c>
      <c r="EG186" s="2" t="str">
        <f t="shared" si="120"/>
        <v>NO</v>
      </c>
      <c r="EH186" s="2">
        <f>IF(CZ186="no",0,VLOOKUP(AI186,EXPERIENCIA!$A$1:$C$2100,2,0))</f>
        <v>0</v>
      </c>
      <c r="EI186" s="2">
        <f>IF(CZ186="si",VLOOKUP(A186,'5 TD'!$S$3:$T$2103,2,0),0)</f>
        <v>0</v>
      </c>
      <c r="EJ186" s="2" t="str">
        <f t="shared" si="121"/>
        <v>SI</v>
      </c>
      <c r="EK186" s="2">
        <f>+('3 Planilla Preadjudicación OTIC'!BU186)</f>
        <v>0</v>
      </c>
      <c r="EL186" s="3"/>
      <c r="EM186" s="3"/>
      <c r="EN186" s="3"/>
      <c r="EQ186" s="86"/>
    </row>
    <row r="187" spans="1:147" ht="15" customHeight="1" x14ac:dyDescent="0.3">
      <c r="A187" s="2">
        <f>+('3 Planilla Preadjudicación OTIC'!A187)</f>
        <v>14459</v>
      </c>
      <c r="B187" s="2" t="str">
        <f>+('3 Planilla Preadjudicación OTIC'!B187)</f>
        <v>65181652-1</v>
      </c>
      <c r="C187" s="4">
        <f>+('3 Planilla Preadjudicación OTIC'!E187)</f>
        <v>2025</v>
      </c>
      <c r="D187" s="4" t="str">
        <f>+('3 Planilla Preadjudicación OTIC'!F187)</f>
        <v>MANDATO</v>
      </c>
      <c r="E187" s="4" t="str">
        <f>+('3 Planilla Preadjudicación OTIC'!G187)</f>
        <v>65006242-6</v>
      </c>
      <c r="F187" s="4" t="str">
        <f>+('3 Planilla Preadjudicación OTIC'!H187)</f>
        <v>CORPORACIÓN ABRIENDO PUERTAS</v>
      </c>
      <c r="G187" s="4"/>
      <c r="H187" s="4"/>
      <c r="I187" s="4" t="str">
        <f>+('3 Planilla Preadjudicación OTIC'!I187)</f>
        <v>INICIANDO MI NEGOCIO</v>
      </c>
      <c r="J187" s="4" t="str">
        <f>+('3 Planilla Preadjudicación OTIC'!J187)</f>
        <v>PF0838</v>
      </c>
      <c r="K187" s="4" t="str">
        <f>+('3 Planilla Preadjudicación OTIC'!K187)</f>
        <v/>
      </c>
      <c r="L187" s="4" t="str">
        <f>+('3 Planilla Preadjudicación OTIC'!L187)</f>
        <v/>
      </c>
      <c r="M187" s="2">
        <f>+('3 Planilla Preadjudicación OTIC'!M187)</f>
        <v>13</v>
      </c>
      <c r="N187" s="4" t="str">
        <f>+('3 Planilla Preadjudicación OTIC'!N187)</f>
        <v>METROPOLITANA</v>
      </c>
      <c r="O187" s="4" t="str">
        <f>+('3 Planilla Preadjudicación OTIC'!O187)</f>
        <v>SAN JOAQUÍN</v>
      </c>
      <c r="P187" s="4" t="str">
        <f>+('3 Planilla Preadjudicación OTIC'!P187)</f>
        <v xml:space="preserve">Personas derivadas por Gendarmeria </v>
      </c>
      <c r="Q187" s="4" t="str">
        <f>+('3 Planilla Preadjudicación OTIC'!Q187)</f>
        <v>PRESENCIAL</v>
      </c>
      <c r="R187" s="4" t="str">
        <f>+('3 Planilla Preadjudicación OTIC'!R187)</f>
        <v>INDEPENDIENTE</v>
      </c>
      <c r="S187" s="4">
        <f>+('3 Planilla Preadjudicación OTIC'!S187)</f>
        <v>7</v>
      </c>
      <c r="T187" s="2">
        <f>+('3 Planilla Preadjudicación OTIC'!T187)</f>
        <v>10</v>
      </c>
      <c r="U187" s="2">
        <f>+('3 Planilla Preadjudicación OTIC'!U187)</f>
        <v>28</v>
      </c>
      <c r="V187" s="2">
        <f>+('3 Planilla Preadjudicación OTIC'!V187)</f>
        <v>0</v>
      </c>
      <c r="W187" s="2">
        <f>+('3 Planilla Preadjudicación OTIC'!W187)</f>
        <v>28</v>
      </c>
      <c r="X187" s="2">
        <f>+('3 Planilla Preadjudicación OTIC'!X187)</f>
        <v>4</v>
      </c>
      <c r="Y187" s="2" t="str">
        <f>+('3 Planilla Preadjudicación OTIC'!Y187)</f>
        <v>NO</v>
      </c>
      <c r="Z187" s="2" t="str">
        <f>+('3 Planilla Preadjudicación OTIC'!Z187)</f>
        <v>NO</v>
      </c>
      <c r="AA187" s="2" t="str">
        <f>+('3 Planilla Preadjudicación OTIC'!AA187)</f>
        <v>NO</v>
      </c>
      <c r="AB187" s="4" t="str">
        <f>+('3 Planilla Preadjudicación OTIC'!AB187)</f>
        <v>SE AJUSTA A PLAN FORMATIVO</v>
      </c>
      <c r="AC187" s="4" t="str">
        <f>+('3 Planilla Preadjudicación OTIC'!AC187)</f>
        <v>MUJERES MAYORES DE 18 AÑOS, PRIVADAS DE LIBERTAD EN EL CENTRO PENITENCIARIO FEMENINO DE SANTIAGO, EN SITUACIÓN DE VULNERABILIDAD SOCIAL (PERTENECIENTES AL 80% MÁS VULNERABLE), CON BAJA ESCOLARIDAD Y LIMITADA EXPERIENCIA LABORAL.</v>
      </c>
      <c r="AD187" s="2" t="str">
        <f>+('3 Planilla Preadjudicación OTIC'!AD187)</f>
        <v>NO</v>
      </c>
      <c r="AE187" s="4">
        <f>+('3 Planilla Preadjudicación OTIC'!AE187)</f>
        <v>0</v>
      </c>
      <c r="AF187" s="2" t="str">
        <f>+('3 Planilla Preadjudicación OTIC'!AF187)</f>
        <v>CERRADA</v>
      </c>
      <c r="AG187" s="2">
        <f>+('3 Planilla Preadjudicación OTIC'!AG187)</f>
        <v>7</v>
      </c>
      <c r="AH187" s="2">
        <f>+('3 Planilla Preadjudicación OTIC'!AH187)</f>
        <v>1</v>
      </c>
      <c r="AI187" s="135" t="str">
        <f>+('3 Planilla Preadjudicación OTIC'!AI187)</f>
        <v>76826771-5</v>
      </c>
      <c r="AJ187" s="4" t="str">
        <f>+('3 Planilla Preadjudicación OTIC'!AJ187)</f>
        <v>OTEC CRECIENDO CON IDENTIDAD SPA</v>
      </c>
      <c r="AK187" s="2">
        <f>+('3 Planilla Preadjudicación OTIC'!AK187)</f>
        <v>28</v>
      </c>
      <c r="AL187" s="2">
        <f>+('3 Planilla Preadjudicación OTIC'!AL187)</f>
        <v>7</v>
      </c>
      <c r="AM187" s="12">
        <f>+('3 Planilla Preadjudicación OTIC'!AM187)</f>
        <v>22236</v>
      </c>
      <c r="AN187" s="12">
        <f>+('3 Planilla Preadjudicación OTIC'!AN187)</f>
        <v>0</v>
      </c>
      <c r="AO187" s="12">
        <f>+('3 Planilla Preadjudicación OTIC'!AO187)</f>
        <v>0</v>
      </c>
      <c r="AP187" s="12">
        <f>+('3 Planilla Preadjudicación OTIC'!AP187)</f>
        <v>6226080</v>
      </c>
      <c r="AQ187" s="12">
        <f>+('3 Planilla Preadjudicación OTIC'!AQ187)</f>
        <v>0</v>
      </c>
      <c r="AR187" s="12">
        <f>+('3 Planilla Preadjudicación OTIC'!AR187)</f>
        <v>0</v>
      </c>
      <c r="AS187" s="12">
        <f>+('3 Planilla Preadjudicación OTIC'!AS187)</f>
        <v>0</v>
      </c>
      <c r="AT187" s="12">
        <f>+('3 Planilla Preadjudicación OTIC'!AT187)</f>
        <v>0</v>
      </c>
      <c r="AU187" s="12">
        <f>+('3 Planilla Preadjudicación OTIC'!AU187)</f>
        <v>6226080</v>
      </c>
      <c r="AV187" s="2" t="str">
        <f>+('3 Planilla Preadjudicación OTIC'!AV187)</f>
        <v>NO</v>
      </c>
      <c r="AW187" s="4" t="str">
        <f>+('3 Planilla Preadjudicación OTIC'!AW187)</f>
        <v>NUMERAL 6.1.2. ÍTEM 8 - LA POBLACIÓN OBJETIVO ES DERIVADA POR GENDARMERÍA. OTEC NO PRESENTA CARTA DE DICHA INSTITUCIÓN PARA PODER AUTORIZAR SU EJECUCIÓN DENTRO DEL RECINTO RESPECTIVO.</v>
      </c>
      <c r="AX187" s="2">
        <f>+('3 Planilla Preadjudicación OTIC'!AX187)</f>
        <v>0</v>
      </c>
      <c r="AY187" s="2">
        <f>+('3 Planilla Preadjudicación OTIC'!AY187)</f>
        <v>0</v>
      </c>
      <c r="AZ187" s="2">
        <f>+('3 Planilla Preadjudicación OTIC'!AZ187)</f>
        <v>0</v>
      </c>
      <c r="BA187" s="2">
        <f>+('3 Planilla Preadjudicación OTIC'!BA187)</f>
        <v>0</v>
      </c>
      <c r="BB187" s="2">
        <f>+('3 Planilla Preadjudicación OTIC'!BB187)</f>
        <v>0</v>
      </c>
      <c r="BC187" s="2">
        <f>+('3 Planilla Preadjudicación OTIC'!BC187)</f>
        <v>0</v>
      </c>
      <c r="BD187" s="2">
        <f>+('3 Planilla Preadjudicación OTIC'!BD187)</f>
        <v>0</v>
      </c>
      <c r="BE187" s="2">
        <f>+('3 Planilla Preadjudicación OTIC'!BE187)</f>
        <v>0</v>
      </c>
      <c r="BF187" s="2">
        <f>+('3 Planilla Preadjudicación OTIC'!BF187)</f>
        <v>0</v>
      </c>
      <c r="BG187" s="2">
        <f>+('3 Planilla Preadjudicación OTIC'!BG187)</f>
        <v>0</v>
      </c>
      <c r="BH187" s="2">
        <f>+('3 Planilla Preadjudicación OTIC'!BH187)</f>
        <v>0</v>
      </c>
      <c r="BI187" s="2">
        <f>+('3 Planilla Preadjudicación OTIC'!BI187)</f>
        <v>0</v>
      </c>
      <c r="BJ187" s="2">
        <f>+('3 Planilla Preadjudicación OTIC'!BJ187)</f>
        <v>0</v>
      </c>
      <c r="BK187" s="2">
        <f>+('3 Planilla Preadjudicación OTIC'!BK187)</f>
        <v>0</v>
      </c>
      <c r="BL187" s="2">
        <f>+('3 Planilla Preadjudicación OTIC'!BL187)</f>
        <v>0</v>
      </c>
      <c r="BM187" s="104">
        <f>ROUND(('3 Planilla Preadjudicación OTIC'!BM187),1)</f>
        <v>0</v>
      </c>
      <c r="BN187" s="4" t="str">
        <f>+('3 Planilla Preadjudicación OTIC'!BN187)</f>
        <v>NO</v>
      </c>
      <c r="BO187" s="4">
        <f>+('3 Planilla Preadjudicación OTIC'!BO187)</f>
        <v>0</v>
      </c>
      <c r="BP187" s="4">
        <f>+('3 Planilla Preadjudicación OTIC'!BP187)</f>
        <v>0</v>
      </c>
      <c r="BQ187" s="4">
        <f>+('3 Planilla Preadjudicación OTIC'!BQ187)</f>
        <v>0</v>
      </c>
      <c r="BR187" s="4">
        <f>+('3 Planilla Preadjudicación OTIC'!BR187)</f>
        <v>0</v>
      </c>
      <c r="BS187" s="4">
        <f>+('3 Planilla Preadjudicación OTIC'!BS187)</f>
        <v>0</v>
      </c>
      <c r="BT187" s="4">
        <f>+('3 Planilla Preadjudicación OTIC'!BT187)</f>
        <v>0</v>
      </c>
      <c r="BU187" s="85">
        <f>IF(VLOOKUP(A187,'BD OFICIAL'!$A$1:$AL$2098,7,0)=D187,0,1)</f>
        <v>0</v>
      </c>
      <c r="BV187" s="85">
        <f>IF(VLOOKUP(A187,'BD OFICIAL'!$A$1:$AL$2098,11,0)=J187,0,1)</f>
        <v>0</v>
      </c>
      <c r="BW187" s="85">
        <f>IF(VLOOKUP(A187,'BD OFICIAL'!$A$1:$AL$2098,13,0)=L187,0,1)</f>
        <v>0</v>
      </c>
      <c r="BX187" s="2">
        <f>IF(VLOOKUP(A187,'BD OFICIAL'!$A$1:$AL$2098,16,0)=O187,0,1)</f>
        <v>0</v>
      </c>
      <c r="BY187" s="2">
        <f>IF(VLOOKUP(A187,'BD OFICIAL'!$A$1:$AL$2098,17,0)=P187,0,1)</f>
        <v>0</v>
      </c>
      <c r="BZ187" s="2">
        <f>IF(VLOOKUP(A187,'BD OFICIAL'!$A$1:$AL$2098,19,0)=R187,0,1)</f>
        <v>0</v>
      </c>
      <c r="CA187" s="2">
        <f>IF(VLOOKUP(A187,'BD OFICIAL'!$A$1:$AL$2098,21,0)=T187,0,1)</f>
        <v>0</v>
      </c>
      <c r="CB187" s="2">
        <f>IF(VLOOKUP(A187,'BD OFICIAL'!$A$1:$AL$2098,24,0)=AK187,0,1)</f>
        <v>0</v>
      </c>
      <c r="CC187" s="2">
        <f>IF(VLOOKUP(A187,'BD OFICIAL'!$A$1:$AL$2098,25,0)=X187,0,1)</f>
        <v>0</v>
      </c>
      <c r="CD187" s="2">
        <f>IF(VLOOKUP(A187,'BD OFICIAL'!$A$1:$AL$2098,26,0)=Y187,0,1)</f>
        <v>0</v>
      </c>
      <c r="CE187" s="2">
        <f>IF(VLOOKUP(A187,'BD OFICIAL'!$A$1:$AL$2098,27,0)=Z187,0,1)</f>
        <v>0</v>
      </c>
      <c r="CF187" s="2">
        <f>IF(VLOOKUP(A187,'BD OFICIAL'!$A$1:$AL$2098,28,0)=AA187,0,1)</f>
        <v>0</v>
      </c>
      <c r="CG187" s="2">
        <f>IF(VLOOKUP(A187,'BD OFICIAL'!$A$1:$AL$2098,33,0)=AF187,0,1)</f>
        <v>0</v>
      </c>
      <c r="CH187" s="2">
        <f>IF(VLOOKUP(A187,'BD OFICIAL'!$A$1:$AL$2098,35,0)=AH187,0,1)</f>
        <v>0</v>
      </c>
      <c r="CI187" s="85">
        <f>IF(VLOOKUP(A187,'BD OFICIAL'!$A$1:$AL$2098,34,0)=AL187,0,1)</f>
        <v>0</v>
      </c>
      <c r="CJ187" s="12">
        <f>VLOOKUP(A187,'BD OFICIAL'!$A$1:$AM$2098,36,0)*AM187-AP187</f>
        <v>0</v>
      </c>
      <c r="CK187" s="85" t="str">
        <f t="shared" si="88"/>
        <v>SSH</v>
      </c>
      <c r="CL187" s="85" t="str">
        <f t="shared" si="89"/>
        <v>SI</v>
      </c>
      <c r="CM187" s="85" t="str">
        <f t="shared" si="103"/>
        <v>NO</v>
      </c>
      <c r="CN187" s="31">
        <f t="shared" si="104"/>
        <v>0</v>
      </c>
      <c r="CO187" s="31">
        <f t="shared" si="90"/>
        <v>1</v>
      </c>
      <c r="CP187" s="31">
        <f t="shared" si="105"/>
        <v>0</v>
      </c>
      <c r="CQ187" s="31">
        <f>IF(Y187="NO",0,IF(Y187="SI",IF(VLOOKUP(A187,'BD OFICIAL'!$A:$AO,40,0)=AQ187,0,1)))</f>
        <v>0</v>
      </c>
      <c r="CR187" s="31">
        <f>IF(Z187="NO",0,IF(Z187="SI",IF(VLOOKUP(B187,'BD OFICIAL'!$A:$AO,41,0)=AS187,0,1)))</f>
        <v>0</v>
      </c>
      <c r="CS187" s="31">
        <f t="shared" si="91"/>
        <v>0</v>
      </c>
      <c r="CT187" s="31">
        <f t="shared" si="92"/>
        <v>0</v>
      </c>
      <c r="CU187" s="31">
        <f>IF(VLOOKUP(A187,'BD OFICIAL'!$A$1:$AL$1056,31,0)="SI",IF(AT187&gt;0,0,1),IF(AT187=0,0,1))</f>
        <v>0</v>
      </c>
      <c r="CV187" s="31">
        <f t="shared" si="93"/>
        <v>0</v>
      </c>
      <c r="CW187" s="31">
        <f t="shared" si="106"/>
        <v>0</v>
      </c>
      <c r="CX187" s="85" t="str">
        <f t="shared" si="107"/>
        <v>NO</v>
      </c>
      <c r="CY187" s="31">
        <f t="shared" si="108"/>
        <v>0</v>
      </c>
      <c r="CZ187" s="85" t="str">
        <f>IF(ISERROR(VLOOKUP(AI187,EXPERIENCIA!$A$1:$C$2100,1,0)),"NO","SI")</f>
        <v>NO</v>
      </c>
      <c r="DA187" s="85" t="str">
        <f>IF(CX187="no","NO APLICA",IF(AX187=0,"ERROR NOTA",IF(AND(AX187&gt;1,CZ187="NO"),"ERROR NOTA",IF(AND(CZ187="NO",AX187=1),0,IF(VLOOKUP(AI187,EXPERIENCIA!$A$1:$C$2100,3,0)=AX187,0,"ERROR NOTA")))))</f>
        <v>NO APLICA</v>
      </c>
      <c r="DB187" s="85" t="str">
        <f>IF(ISERROR(VLOOKUP(AI187,COMPORTAMIENTO!$A$1:$C$2100,1,0)),"NO","SI")</f>
        <v>NO</v>
      </c>
      <c r="DC187" s="85" t="str">
        <f>IF(CX187="NO","NO APLICA",IF(AY187=0,"ERROR NOTA",IF(AND(DB187="NO",AY187=7),0,IF(VLOOKUP(AI187,COMPORTAMIENTO!$A$2:$H$2100,8,0)=AY187,0,"ERROR NOTA"))))</f>
        <v>NO APLICA</v>
      </c>
      <c r="DD187" s="104" t="str">
        <f t="shared" si="109"/>
        <v>NO APLICA</v>
      </c>
      <c r="DE187" s="104" t="str">
        <f t="shared" si="110"/>
        <v>NO APLICA</v>
      </c>
      <c r="DF187" s="85" t="str">
        <f t="shared" si="94"/>
        <v>SI</v>
      </c>
      <c r="DG187" s="85">
        <f t="shared" si="111"/>
        <v>0</v>
      </c>
      <c r="DH187" s="85">
        <f t="shared" si="112"/>
        <v>0</v>
      </c>
      <c r="DI187" s="85" t="str">
        <f t="shared" si="113"/>
        <v>NO APLICA</v>
      </c>
      <c r="DJ187" s="12" t="str">
        <f t="shared" si="114"/>
        <v>NO APLICA</v>
      </c>
      <c r="DK187" s="7" t="str">
        <f t="shared" si="115"/>
        <v>NO APLICA</v>
      </c>
      <c r="DL187" s="12">
        <f t="shared" si="95"/>
        <v>22236</v>
      </c>
      <c r="DM187" s="12">
        <f>VLOOKUP(A187,'5 TD'!$A:$B,2,0)</f>
        <v>4130</v>
      </c>
      <c r="DN187" s="7" t="str">
        <f t="shared" si="96"/>
        <v>NO APLICA</v>
      </c>
      <c r="DO187" s="85" t="str">
        <f t="shared" si="116"/>
        <v>NO APLICA</v>
      </c>
      <c r="DP187" s="85" t="str">
        <f t="shared" si="117"/>
        <v>NO APLICA</v>
      </c>
      <c r="DQ187" s="7" t="str">
        <f t="shared" si="118"/>
        <v>NO APLICA</v>
      </c>
      <c r="DR187" s="85" t="str">
        <f t="shared" si="97"/>
        <v>NO APLICA</v>
      </c>
      <c r="DS187" s="2" t="str">
        <f>+('3 Planilla Preadjudicación OTIC'!BN187)</f>
        <v>NO</v>
      </c>
      <c r="DT187" s="2" t="str">
        <f>IF(DR187="APROBADO",VLOOKUP(A187,'5 TD'!$D$3:$E$270,2,0),"NO APLICA")</f>
        <v>NO APLICA</v>
      </c>
      <c r="DU187" s="2" t="str">
        <f t="shared" si="98"/>
        <v>NO APLICA</v>
      </c>
      <c r="DV187" s="2" t="str">
        <f>IF(DU187="SI",VLOOKUP(A187,'5 TD'!$G$3:$H$270,2,0),"NO APLICA ")</f>
        <v xml:space="preserve">NO APLICA </v>
      </c>
      <c r="DW187" s="2" t="str">
        <f t="shared" si="99"/>
        <v>NO</v>
      </c>
      <c r="DX187" s="2" t="str">
        <f>IF(DW187="SI",VLOOKUP(A187,'5 TD'!$J$4:$K$472,2,0),"NO APLICA")</f>
        <v>NO APLICA</v>
      </c>
      <c r="DY187" s="2" t="str">
        <f t="shared" si="100"/>
        <v>NO APLICA</v>
      </c>
      <c r="DZ187" s="7" t="str">
        <f>IF(DY187="SI",VLOOKUP(A187,'5 TD'!$M$4:$N$350,2,0),"NO APLICA")</f>
        <v>NO APLICA</v>
      </c>
      <c r="EA187" s="2" t="str">
        <f t="shared" si="101"/>
        <v>NO APLICA</v>
      </c>
      <c r="EB187" s="12" t="str">
        <f t="shared" si="102"/>
        <v/>
      </c>
      <c r="EC187" s="12" t="str">
        <f>IF(EA187="SI",VLOOKUP(A187,'5 TD'!$V$4:$W$479,2,0),"NO APLICA")</f>
        <v>NO APLICA</v>
      </c>
      <c r="ED187" s="2" t="str">
        <f t="shared" si="119"/>
        <v>NO</v>
      </c>
      <c r="EE187" s="79" t="str">
        <f>IF(ED187="SI",VLOOKUP(AI187,COMPORTAMIENTO!$A$1:$H$2100,7,0),"NO APLICA")</f>
        <v>NO APLICA</v>
      </c>
      <c r="EF187" s="12" t="str">
        <f>IF(ED187="SI",VLOOKUP(A187,'5 TD'!$P$2:$Q$479,2,0),"NO APLICA")</f>
        <v>NO APLICA</v>
      </c>
      <c r="EG187" s="2" t="str">
        <f t="shared" si="120"/>
        <v>NO</v>
      </c>
      <c r="EH187" s="2">
        <f>IF(CZ187="no",0,VLOOKUP(AI187,EXPERIENCIA!$A$1:$C$2100,2,0))</f>
        <v>0</v>
      </c>
      <c r="EI187" s="2">
        <f>IF(CZ187="si",VLOOKUP(A187,'5 TD'!$S$3:$T$2103,2,0),0)</f>
        <v>0</v>
      </c>
      <c r="EJ187" s="2" t="str">
        <f t="shared" si="121"/>
        <v>SI</v>
      </c>
      <c r="EK187" s="2">
        <f>+('3 Planilla Preadjudicación OTIC'!BU187)</f>
        <v>0</v>
      </c>
      <c r="EL187" s="3"/>
      <c r="EM187" s="3"/>
      <c r="EN187" s="3"/>
      <c r="EQ187" s="86"/>
    </row>
    <row r="188" spans="1:147" ht="15" customHeight="1" x14ac:dyDescent="0.3">
      <c r="A188" s="2">
        <f>+('3 Planilla Preadjudicación OTIC'!A188)</f>
        <v>14481</v>
      </c>
      <c r="B188" s="2" t="str">
        <f>+('3 Planilla Preadjudicación OTIC'!B188)</f>
        <v>65181652-1</v>
      </c>
      <c r="C188" s="4">
        <f>+('3 Planilla Preadjudicación OTIC'!E188)</f>
        <v>2025</v>
      </c>
      <c r="D188" s="4" t="str">
        <f>+('3 Planilla Preadjudicación OTIC'!F188)</f>
        <v>MANDATO</v>
      </c>
      <c r="E188" s="4" t="str">
        <f>+('3 Planilla Preadjudicación OTIC'!G188)</f>
        <v>82648400-4</v>
      </c>
      <c r="F188" s="4" t="str">
        <f>+('3 Planilla Preadjudicación OTIC'!H188)</f>
        <v>SIP RED DE COLEGIOS</v>
      </c>
      <c r="G188" s="4"/>
      <c r="H188" s="4"/>
      <c r="I188" s="4" t="str">
        <f>+('3 Planilla Preadjudicación OTIC'!I188)</f>
        <v>CONTABILIDAD BÁSICA</v>
      </c>
      <c r="J188" s="4" t="str">
        <f>+('3 Planilla Preadjudicación OTIC'!J188)</f>
        <v>PF0594</v>
      </c>
      <c r="K188" s="4" t="str">
        <f>+('3 Planilla Preadjudicación OTIC'!K188)</f>
        <v/>
      </c>
      <c r="L188" s="4" t="str">
        <f>+('3 Planilla Preadjudicación OTIC'!L188)</f>
        <v/>
      </c>
      <c r="M188" s="2">
        <f>+('3 Planilla Preadjudicación OTIC'!M188)</f>
        <v>13</v>
      </c>
      <c r="N188" s="4" t="str">
        <f>+('3 Planilla Preadjudicación OTIC'!N188)</f>
        <v>METROPOLITANA</v>
      </c>
      <c r="O188" s="4" t="str">
        <f>+('3 Planilla Preadjudicación OTIC'!O188)</f>
        <v>QUINTA NORMAL</v>
      </c>
      <c r="P188" s="4" t="str">
        <f>+('3 Planilla Preadjudicación OTIC'!P188)</f>
        <v>TRABAJADORES POR CUENTA PROPIA CON RENTA INFERIOR A 3 INGRESOS MENSUALES</v>
      </c>
      <c r="Q188" s="4" t="str">
        <f>+('3 Planilla Preadjudicación OTIC'!Q188)</f>
        <v>PRESENCIAL</v>
      </c>
      <c r="R188" s="4" t="str">
        <f>+('3 Planilla Preadjudicación OTIC'!R188)</f>
        <v>INDEPENDIENTE</v>
      </c>
      <c r="S188" s="4">
        <f>+('3 Planilla Preadjudicación OTIC'!S188)</f>
        <v>25</v>
      </c>
      <c r="T188" s="2">
        <f>+('3 Planilla Preadjudicación OTIC'!T188)</f>
        <v>15</v>
      </c>
      <c r="U188" s="2">
        <f>+('3 Planilla Preadjudicación OTIC'!U188)</f>
        <v>100</v>
      </c>
      <c r="V188" s="2">
        <f>+('3 Planilla Preadjudicación OTIC'!V188)</f>
        <v>0</v>
      </c>
      <c r="W188" s="2">
        <f>+('3 Planilla Preadjudicación OTIC'!W188)</f>
        <v>100</v>
      </c>
      <c r="X188" s="2">
        <f>+('3 Planilla Preadjudicación OTIC'!X188)</f>
        <v>4</v>
      </c>
      <c r="Y188" s="2" t="str">
        <f>+('3 Planilla Preadjudicación OTIC'!Y188)</f>
        <v>SI</v>
      </c>
      <c r="Z188" s="2" t="str">
        <f>+('3 Planilla Preadjudicación OTIC'!Z188)</f>
        <v>NO</v>
      </c>
      <c r="AA188" s="2" t="str">
        <f>+('3 Planilla Preadjudicación OTIC'!AA188)</f>
        <v>NO</v>
      </c>
      <c r="AB188" s="4" t="str">
        <f>+('3 Planilla Preadjudicación OTIC'!AB188)</f>
        <v>SE AJUSTA A PLAN FORMATIVO</v>
      </c>
      <c r="AC188" s="4" t="str">
        <f>+('3 Planilla Preadjudicación OTIC'!AC188)</f>
        <v>ADULTOS MAYORES DE 18 AÑOS, EMPLEADOS Y/O DESEMPLEADOS, HOMBRES Y MUJERES, CHILENOS Y EXTRANJEROS, QUE RESIDAN EN LA REGION METROPOLITANA Y QUE CUENTEN CON EDUCACIÓN MEDIA COMPLETA</v>
      </c>
      <c r="AD188" s="2" t="str">
        <f>+('3 Planilla Preadjudicación OTIC'!AD188)</f>
        <v>NO</v>
      </c>
      <c r="AE188" s="4">
        <f>+('3 Planilla Preadjudicación OTIC'!AE188)</f>
        <v>0</v>
      </c>
      <c r="AF188" s="2" t="str">
        <f>+('3 Planilla Preadjudicación OTIC'!AF188)</f>
        <v>CERRADA</v>
      </c>
      <c r="AG188" s="2">
        <f>+('3 Planilla Preadjudicación OTIC'!AG188)</f>
        <v>25</v>
      </c>
      <c r="AH188" s="2">
        <f>+('3 Planilla Preadjudicación OTIC'!AH188)</f>
        <v>1</v>
      </c>
      <c r="AI188" s="135" t="str">
        <f>+('3 Planilla Preadjudicación OTIC'!AI188)</f>
        <v>76826771-5</v>
      </c>
      <c r="AJ188" s="4" t="str">
        <f>+('3 Planilla Preadjudicación OTIC'!AJ188)</f>
        <v>OTEC CRECIENDO CON IDENTIDAD SPA</v>
      </c>
      <c r="AK188" s="2">
        <f>+('3 Planilla Preadjudicación OTIC'!AK188)</f>
        <v>100</v>
      </c>
      <c r="AL188" s="2">
        <f>+('3 Planilla Preadjudicación OTIC'!AL188)</f>
        <v>25</v>
      </c>
      <c r="AM188" s="12">
        <f>+('3 Planilla Preadjudicación OTIC'!AM188)</f>
        <v>4602</v>
      </c>
      <c r="AN188" s="12">
        <f>+('3 Planilla Preadjudicación OTIC'!AN188)</f>
        <v>0</v>
      </c>
      <c r="AO188" s="12">
        <f>+('3 Planilla Preadjudicación OTIC'!AO188)</f>
        <v>0</v>
      </c>
      <c r="AP188" s="12">
        <f>+('3 Planilla Preadjudicación OTIC'!AP188)</f>
        <v>6903000</v>
      </c>
      <c r="AQ188" s="12">
        <f>+('3 Planilla Preadjudicación OTIC'!AQ188)</f>
        <v>1500000</v>
      </c>
      <c r="AR188" s="12">
        <f>+('3 Planilla Preadjudicación OTIC'!AR188)</f>
        <v>0</v>
      </c>
      <c r="AS188" s="12">
        <f>+('3 Planilla Preadjudicación OTIC'!AS188)</f>
        <v>0</v>
      </c>
      <c r="AT188" s="12">
        <f>+('3 Planilla Preadjudicación OTIC'!AT188)</f>
        <v>0</v>
      </c>
      <c r="AU188" s="12">
        <f>+('3 Planilla Preadjudicación OTIC'!AU188)</f>
        <v>8403000</v>
      </c>
      <c r="AV188" s="2" t="str">
        <f>+('3 Planilla Preadjudicación OTIC'!AV188)</f>
        <v>NO</v>
      </c>
      <c r="AW188" s="4" t="str">
        <f>+('3 Planilla Preadjudicación OTIC'!AW188)</f>
        <v>Numeral 6.1.2 item 5 TRAMO ERRONEO
Numeral 6.1.2 item 6 VALOR TOTAL DEL CURSO NO CORRESPONDE ÍTEM N)</v>
      </c>
      <c r="AX188" s="2">
        <f>+('3 Planilla Preadjudicación OTIC'!AX188)</f>
        <v>0</v>
      </c>
      <c r="AY188" s="2">
        <f>+('3 Planilla Preadjudicación OTIC'!AY188)</f>
        <v>0</v>
      </c>
      <c r="AZ188" s="2">
        <f>+('3 Planilla Preadjudicación OTIC'!AZ188)</f>
        <v>0</v>
      </c>
      <c r="BA188" s="2">
        <f>+('3 Planilla Preadjudicación OTIC'!BA188)</f>
        <v>0</v>
      </c>
      <c r="BB188" s="2">
        <f>+('3 Planilla Preadjudicación OTIC'!BB188)</f>
        <v>0</v>
      </c>
      <c r="BC188" s="2">
        <f>+('3 Planilla Preadjudicación OTIC'!BC188)</f>
        <v>0</v>
      </c>
      <c r="BD188" s="2">
        <f>+('3 Planilla Preadjudicación OTIC'!BD188)</f>
        <v>0</v>
      </c>
      <c r="BE188" s="2">
        <f>+('3 Planilla Preadjudicación OTIC'!BE188)</f>
        <v>0</v>
      </c>
      <c r="BF188" s="2">
        <f>+('3 Planilla Preadjudicación OTIC'!BF188)</f>
        <v>0</v>
      </c>
      <c r="BG188" s="2">
        <f>+('3 Planilla Preadjudicación OTIC'!BG188)</f>
        <v>0</v>
      </c>
      <c r="BH188" s="2">
        <f>+('3 Planilla Preadjudicación OTIC'!BH188)</f>
        <v>0</v>
      </c>
      <c r="BI188" s="2">
        <f>+('3 Planilla Preadjudicación OTIC'!BI188)</f>
        <v>0</v>
      </c>
      <c r="BJ188" s="2">
        <f>+('3 Planilla Preadjudicación OTIC'!BJ188)</f>
        <v>0</v>
      </c>
      <c r="BK188" s="2">
        <f>+('3 Planilla Preadjudicación OTIC'!BK188)</f>
        <v>0</v>
      </c>
      <c r="BL188" s="2">
        <f>+('3 Planilla Preadjudicación OTIC'!BL188)</f>
        <v>0</v>
      </c>
      <c r="BM188" s="104">
        <f>ROUND(('3 Planilla Preadjudicación OTIC'!BM188),1)</f>
        <v>0</v>
      </c>
      <c r="BN188" s="4" t="str">
        <f>+('3 Planilla Preadjudicación OTIC'!BN188)</f>
        <v>NO</v>
      </c>
      <c r="BO188" s="4">
        <f>+('3 Planilla Preadjudicación OTIC'!BO188)</f>
        <v>0</v>
      </c>
      <c r="BP188" s="4">
        <f>+('3 Planilla Preadjudicación OTIC'!BP188)</f>
        <v>0</v>
      </c>
      <c r="BQ188" s="4">
        <f>+('3 Planilla Preadjudicación OTIC'!BQ188)</f>
        <v>0</v>
      </c>
      <c r="BR188" s="4">
        <f>+('3 Planilla Preadjudicación OTIC'!BR188)</f>
        <v>0</v>
      </c>
      <c r="BS188" s="4">
        <f>+('3 Planilla Preadjudicación OTIC'!BS188)</f>
        <v>0</v>
      </c>
      <c r="BT188" s="4">
        <f>+('3 Planilla Preadjudicación OTIC'!BT188)</f>
        <v>0</v>
      </c>
      <c r="BU188" s="85">
        <f>IF(VLOOKUP(A188,'BD OFICIAL'!$A$1:$AL$2098,7,0)=D188,0,1)</f>
        <v>0</v>
      </c>
      <c r="BV188" s="85">
        <f>IF(VLOOKUP(A188,'BD OFICIAL'!$A$1:$AL$2098,11,0)=J188,0,1)</f>
        <v>0</v>
      </c>
      <c r="BW188" s="85">
        <f>IF(VLOOKUP(A188,'BD OFICIAL'!$A$1:$AL$2098,13,0)=L188,0,1)</f>
        <v>0</v>
      </c>
      <c r="BX188" s="2">
        <f>IF(VLOOKUP(A188,'BD OFICIAL'!$A$1:$AL$2098,16,0)=O188,0,1)</f>
        <v>0</v>
      </c>
      <c r="BY188" s="2">
        <f>IF(VLOOKUP(A188,'BD OFICIAL'!$A$1:$AL$2098,17,0)=P188,0,1)</f>
        <v>0</v>
      </c>
      <c r="BZ188" s="2">
        <f>IF(VLOOKUP(A188,'BD OFICIAL'!$A$1:$AL$2098,19,0)=R188,0,1)</f>
        <v>0</v>
      </c>
      <c r="CA188" s="2">
        <f>IF(VLOOKUP(A188,'BD OFICIAL'!$A$1:$AL$2098,21,0)=T188,0,1)</f>
        <v>0</v>
      </c>
      <c r="CB188" s="2">
        <f>IF(VLOOKUP(A188,'BD OFICIAL'!$A$1:$AL$2098,24,0)=AK188,0,1)</f>
        <v>0</v>
      </c>
      <c r="CC188" s="2">
        <f>IF(VLOOKUP(A188,'BD OFICIAL'!$A$1:$AL$2098,25,0)=X188,0,1)</f>
        <v>0</v>
      </c>
      <c r="CD188" s="2">
        <f>IF(VLOOKUP(A188,'BD OFICIAL'!$A$1:$AL$2098,26,0)=Y188,0,1)</f>
        <v>0</v>
      </c>
      <c r="CE188" s="2">
        <f>IF(VLOOKUP(A188,'BD OFICIAL'!$A$1:$AL$2098,27,0)=Z188,0,1)</f>
        <v>0</v>
      </c>
      <c r="CF188" s="2">
        <f>IF(VLOOKUP(A188,'BD OFICIAL'!$A$1:$AL$2098,28,0)=AA188,0,1)</f>
        <v>0</v>
      </c>
      <c r="CG188" s="2">
        <f>IF(VLOOKUP(A188,'BD OFICIAL'!$A$1:$AL$2098,33,0)=AF188,0,1)</f>
        <v>0</v>
      </c>
      <c r="CH188" s="2">
        <f>IF(VLOOKUP(A188,'BD OFICIAL'!$A$1:$AL$2098,35,0)=AH188,0,1)</f>
        <v>0</v>
      </c>
      <c r="CI188" s="85">
        <f>IF(VLOOKUP(A188,'BD OFICIAL'!$A$1:$AL$2098,34,0)=AL188,0,1)</f>
        <v>0</v>
      </c>
      <c r="CJ188" s="12">
        <f>VLOOKUP(A188,'BD OFICIAL'!$A$1:$AM$2098,36,0)*AM188-AP188</f>
        <v>0</v>
      </c>
      <c r="CK188" s="85" t="str">
        <f t="shared" si="88"/>
        <v>SSH</v>
      </c>
      <c r="CL188" s="85" t="str">
        <f t="shared" si="89"/>
        <v>SI</v>
      </c>
      <c r="CM188" s="85" t="str">
        <f t="shared" si="103"/>
        <v>NO</v>
      </c>
      <c r="CN188" s="31">
        <f t="shared" si="104"/>
        <v>0</v>
      </c>
      <c r="CO188" s="31">
        <f t="shared" si="90"/>
        <v>0</v>
      </c>
      <c r="CP188" s="31">
        <f t="shared" si="105"/>
        <v>0</v>
      </c>
      <c r="CQ188" s="31">
        <f>IF(Y188="NO",0,IF(Y188="SI",IF(VLOOKUP(A188,'BD OFICIAL'!$A:$AO,40,0)=AQ188,0,1)))</f>
        <v>0</v>
      </c>
      <c r="CR188" s="31">
        <f>IF(Z188="NO",0,IF(Z188="SI",IF(VLOOKUP(B188,'BD OFICIAL'!$A:$AO,41,0)=AS188,0,1)))</f>
        <v>0</v>
      </c>
      <c r="CS188" s="31">
        <f t="shared" si="91"/>
        <v>0</v>
      </c>
      <c r="CT188" s="31">
        <f t="shared" si="92"/>
        <v>0</v>
      </c>
      <c r="CU188" s="31">
        <f>IF(VLOOKUP(A188,'BD OFICIAL'!$A$1:$AL$1056,31,0)="SI",IF(AT188&gt;0,0,1),IF(AT188=0,0,1))</f>
        <v>0</v>
      </c>
      <c r="CV188" s="31">
        <f t="shared" si="93"/>
        <v>0</v>
      </c>
      <c r="CW188" s="31">
        <f t="shared" si="106"/>
        <v>0</v>
      </c>
      <c r="CX188" s="85" t="str">
        <f t="shared" si="107"/>
        <v>NO</v>
      </c>
      <c r="CY188" s="31">
        <f t="shared" si="108"/>
        <v>0</v>
      </c>
      <c r="CZ188" s="85" t="str">
        <f>IF(ISERROR(VLOOKUP(AI188,EXPERIENCIA!$A$1:$C$2100,1,0)),"NO","SI")</f>
        <v>NO</v>
      </c>
      <c r="DA188" s="85" t="str">
        <f>IF(CX188="no","NO APLICA",IF(AX188=0,"ERROR NOTA",IF(AND(AX188&gt;1,CZ188="NO"),"ERROR NOTA",IF(AND(CZ188="NO",AX188=1),0,IF(VLOOKUP(AI188,EXPERIENCIA!$A$1:$C$2100,3,0)=AX188,0,"ERROR NOTA")))))</f>
        <v>NO APLICA</v>
      </c>
      <c r="DB188" s="85" t="str">
        <f>IF(ISERROR(VLOOKUP(AI188,COMPORTAMIENTO!$A$1:$C$2100,1,0)),"NO","SI")</f>
        <v>NO</v>
      </c>
      <c r="DC188" s="85" t="str">
        <f>IF(CX188="NO","NO APLICA",IF(AY188=0,"ERROR NOTA",IF(AND(DB188="NO",AY188=7),0,IF(VLOOKUP(AI188,COMPORTAMIENTO!$A$2:$H$2100,8,0)=AY188,0,"ERROR NOTA"))))</f>
        <v>NO APLICA</v>
      </c>
      <c r="DD188" s="104" t="str">
        <f t="shared" si="109"/>
        <v>NO APLICA</v>
      </c>
      <c r="DE188" s="104" t="str">
        <f t="shared" si="110"/>
        <v>NO APLICA</v>
      </c>
      <c r="DF188" s="85" t="str">
        <f t="shared" si="94"/>
        <v>SI</v>
      </c>
      <c r="DG188" s="85">
        <f t="shared" si="111"/>
        <v>0</v>
      </c>
      <c r="DH188" s="85">
        <f t="shared" si="112"/>
        <v>0</v>
      </c>
      <c r="DI188" s="85" t="str">
        <f t="shared" si="113"/>
        <v>NO APLICA</v>
      </c>
      <c r="DJ188" s="12" t="str">
        <f t="shared" si="114"/>
        <v>NO APLICA</v>
      </c>
      <c r="DK188" s="7" t="str">
        <f t="shared" si="115"/>
        <v>NO APLICA</v>
      </c>
      <c r="DL188" s="12">
        <f t="shared" si="95"/>
        <v>4602</v>
      </c>
      <c r="DM188" s="12">
        <f>VLOOKUP(A188,'5 TD'!$A:$B,2,0)</f>
        <v>4130</v>
      </c>
      <c r="DN188" s="7" t="str">
        <f t="shared" si="96"/>
        <v>NO APLICA</v>
      </c>
      <c r="DO188" s="85" t="str">
        <f t="shared" si="116"/>
        <v>NO APLICA</v>
      </c>
      <c r="DP188" s="85" t="str">
        <f t="shared" si="117"/>
        <v>NO APLICA</v>
      </c>
      <c r="DQ188" s="7" t="str">
        <f t="shared" si="118"/>
        <v>NO APLICA</v>
      </c>
      <c r="DR188" s="85" t="str">
        <f t="shared" si="97"/>
        <v>NO APLICA</v>
      </c>
      <c r="DS188" s="2" t="str">
        <f>+('3 Planilla Preadjudicación OTIC'!BN188)</f>
        <v>NO</v>
      </c>
      <c r="DT188" s="2" t="str">
        <f>IF(DR188="APROBADO",VLOOKUP(A188,'5 TD'!$D$3:$E$270,2,0),"NO APLICA")</f>
        <v>NO APLICA</v>
      </c>
      <c r="DU188" s="2" t="str">
        <f t="shared" si="98"/>
        <v>NO APLICA</v>
      </c>
      <c r="DV188" s="2" t="str">
        <f>IF(DU188="SI",VLOOKUP(A188,'5 TD'!$G$3:$H$270,2,0),"NO APLICA ")</f>
        <v xml:space="preserve">NO APLICA </v>
      </c>
      <c r="DW188" s="2" t="str">
        <f t="shared" si="99"/>
        <v>NO</v>
      </c>
      <c r="DX188" s="2" t="str">
        <f>IF(DW188="SI",VLOOKUP(A188,'5 TD'!$J$4:$K$472,2,0),"NO APLICA")</f>
        <v>NO APLICA</v>
      </c>
      <c r="DY188" s="2" t="str">
        <f t="shared" si="100"/>
        <v>NO APLICA</v>
      </c>
      <c r="DZ188" s="7" t="str">
        <f>IF(DY188="SI",VLOOKUP(A188,'5 TD'!$M$4:$N$350,2,0),"NO APLICA")</f>
        <v>NO APLICA</v>
      </c>
      <c r="EA188" s="2" t="str">
        <f t="shared" si="101"/>
        <v>NO APLICA</v>
      </c>
      <c r="EB188" s="12" t="str">
        <f t="shared" si="102"/>
        <v/>
      </c>
      <c r="EC188" s="12" t="str">
        <f>IF(EA188="SI",VLOOKUP(A188,'5 TD'!$V$4:$W$479,2,0),"NO APLICA")</f>
        <v>NO APLICA</v>
      </c>
      <c r="ED188" s="2" t="str">
        <f t="shared" si="119"/>
        <v>NO</v>
      </c>
      <c r="EE188" s="79" t="str">
        <f>IF(ED188="SI",VLOOKUP(AI188,COMPORTAMIENTO!$A$1:$H$2100,7,0),"NO APLICA")</f>
        <v>NO APLICA</v>
      </c>
      <c r="EF188" s="12" t="str">
        <f>IF(ED188="SI",VLOOKUP(A188,'5 TD'!$P$2:$Q$479,2,0),"NO APLICA")</f>
        <v>NO APLICA</v>
      </c>
      <c r="EG188" s="2" t="str">
        <f t="shared" si="120"/>
        <v>NO</v>
      </c>
      <c r="EH188" s="2">
        <f>IF(CZ188="no",0,VLOOKUP(AI188,EXPERIENCIA!$A$1:$C$2100,2,0))</f>
        <v>0</v>
      </c>
      <c r="EI188" s="2">
        <f>IF(CZ188="si",VLOOKUP(A188,'5 TD'!$S$3:$T$2103,2,0),0)</f>
        <v>0</v>
      </c>
      <c r="EJ188" s="2" t="str">
        <f t="shared" si="121"/>
        <v>SI</v>
      </c>
      <c r="EK188" s="2">
        <f>+('3 Planilla Preadjudicación OTIC'!BU188)</f>
        <v>0</v>
      </c>
      <c r="EL188" s="3"/>
      <c r="EM188" s="3"/>
      <c r="EN188" s="3"/>
      <c r="EQ188" s="86"/>
    </row>
    <row r="189" spans="1:147" ht="15" customHeight="1" x14ac:dyDescent="0.3">
      <c r="A189" s="2">
        <f>+('3 Planilla Preadjudicación OTIC'!A189)</f>
        <v>14405</v>
      </c>
      <c r="B189" s="2" t="str">
        <f>+('3 Planilla Preadjudicación OTIC'!B189)</f>
        <v>65181652-1</v>
      </c>
      <c r="C189" s="4">
        <f>+('3 Planilla Preadjudicación OTIC'!E189)</f>
        <v>2025</v>
      </c>
      <c r="D189" s="4" t="str">
        <f>+('3 Planilla Preadjudicación OTIC'!F189)</f>
        <v>MANDATO</v>
      </c>
      <c r="E189" s="4" t="str">
        <f>+('3 Planilla Preadjudicación OTIC'!G189)</f>
        <v>70012450-9</v>
      </c>
      <c r="F189" s="4" t="str">
        <f>+('3 Planilla Preadjudicación OTIC'!H189)</f>
        <v>SOCIEDAD DE ASISTENCIA Y CAPACTIACIÓN</v>
      </c>
      <c r="G189" s="4"/>
      <c r="H189" s="4"/>
      <c r="I189" s="4" t="str">
        <f>+('3 Planilla Preadjudicación OTIC'!I189)</f>
        <v>HERRAMIENTAS TRANSVERSALES PARA EL EMPLEO</v>
      </c>
      <c r="J189" s="4" t="str">
        <f>+('3 Planilla Preadjudicación OTIC'!J189)</f>
        <v>SIN PLAN FORMATIVO</v>
      </c>
      <c r="K189" s="4" t="str">
        <f>+('3 Planilla Preadjudicación OTIC'!K189)</f>
        <v/>
      </c>
      <c r="L189" s="4" t="str">
        <f>+('3 Planilla Preadjudicación OTIC'!L189)</f>
        <v/>
      </c>
      <c r="M189" s="2">
        <f>+('3 Planilla Preadjudicación OTIC'!M189)</f>
        <v>13</v>
      </c>
      <c r="N189" s="4" t="str">
        <f>+('3 Planilla Preadjudicación OTIC'!N189)</f>
        <v>METROPOLITANA</v>
      </c>
      <c r="O189" s="4" t="str">
        <f>+('3 Planilla Preadjudicación OTIC'!O189)</f>
        <v>PUENTE ALTO</v>
      </c>
      <c r="P189" s="4" t="str">
        <f>+('3 Planilla Preadjudicación OTIC'!P189)</f>
        <v>TRABAJADORES ACTIVOS O EN PROCESO DE RECONVERSIÓN LABORAL</v>
      </c>
      <c r="Q189" s="4" t="str">
        <f>+('3 Planilla Preadjudicación OTIC'!Q189)</f>
        <v>PRESENCIAL</v>
      </c>
      <c r="R189" s="4" t="str">
        <f>+('3 Planilla Preadjudicación OTIC'!R189)</f>
        <v>DEPENDIENTE</v>
      </c>
      <c r="S189" s="4">
        <f>+('3 Planilla Preadjudicación OTIC'!S189)</f>
        <v>22</v>
      </c>
      <c r="T189" s="2">
        <f>+('3 Planilla Preadjudicación OTIC'!T189)</f>
        <v>20</v>
      </c>
      <c r="U189" s="2">
        <f>+('3 Planilla Preadjudicación OTIC'!U189)</f>
        <v>0</v>
      </c>
      <c r="V189" s="2">
        <f>+('3 Planilla Preadjudicación OTIC'!V189)</f>
        <v>0</v>
      </c>
      <c r="W189" s="2">
        <f>+('3 Planilla Preadjudicación OTIC'!W189)</f>
        <v>88</v>
      </c>
      <c r="X189" s="2">
        <f>+('3 Planilla Preadjudicación OTIC'!X189)</f>
        <v>4</v>
      </c>
      <c r="Y189" s="2" t="str">
        <f>+('3 Planilla Preadjudicación OTIC'!Y189)</f>
        <v>SI</v>
      </c>
      <c r="Z189" s="2" t="str">
        <f>+('3 Planilla Preadjudicación OTIC'!Z189)</f>
        <v>NO</v>
      </c>
      <c r="AA189" s="2" t="str">
        <f>+('3 Planilla Preadjudicación OTIC'!AA189)</f>
        <v>NO</v>
      </c>
      <c r="AB189" s="4" t="str">
        <f>+('3 Planilla Preadjudicación OTIC'!AB189)</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189" s="4" t="str">
        <f>+('3 Planilla Preadjudicación OTIC'!AC189)</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189" s="2" t="str">
        <f>+('3 Planilla Preadjudicación OTIC'!AD189)</f>
        <v>NO</v>
      </c>
      <c r="AE189" s="4">
        <f>+('3 Planilla Preadjudicación OTIC'!AE189)</f>
        <v>0</v>
      </c>
      <c r="AF189" s="2" t="str">
        <f>+('3 Planilla Preadjudicación OTIC'!AF189)</f>
        <v>CERRADA</v>
      </c>
      <c r="AG189" s="2">
        <f>+('3 Planilla Preadjudicación OTIC'!AG189)</f>
        <v>22</v>
      </c>
      <c r="AH189" s="2">
        <f>+('3 Planilla Preadjudicación OTIC'!AH189)</f>
        <v>1</v>
      </c>
      <c r="AI189" s="135" t="str">
        <f>+('3 Planilla Preadjudicación OTIC'!AI189)</f>
        <v>76826771-5</v>
      </c>
      <c r="AJ189" s="4" t="str">
        <f>+('3 Planilla Preadjudicación OTIC'!AJ189)</f>
        <v>OTEC CRECIENDO CON IDENTIDAD SPA</v>
      </c>
      <c r="AK189" s="2">
        <f>+('3 Planilla Preadjudicación OTIC'!AK189)</f>
        <v>88</v>
      </c>
      <c r="AL189" s="2">
        <f>+('3 Planilla Preadjudicación OTIC'!AL189)</f>
        <v>22</v>
      </c>
      <c r="AM189" s="12">
        <f>+('3 Planilla Preadjudicación OTIC'!AM189)</f>
        <v>4602</v>
      </c>
      <c r="AN189" s="12">
        <f>+('3 Planilla Preadjudicación OTIC'!AN189)</f>
        <v>0</v>
      </c>
      <c r="AO189" s="12">
        <f>+('3 Planilla Preadjudicación OTIC'!AO189)</f>
        <v>0</v>
      </c>
      <c r="AP189" s="12">
        <f>+('3 Planilla Preadjudicación OTIC'!AP189)</f>
        <v>8099520</v>
      </c>
      <c r="AQ189" s="12">
        <f>+('3 Planilla Preadjudicación OTIC'!AQ189)</f>
        <v>1760000</v>
      </c>
      <c r="AR189" s="12">
        <f>+('3 Planilla Preadjudicación OTIC'!AR189)</f>
        <v>0</v>
      </c>
      <c r="AS189" s="12">
        <f>+('3 Planilla Preadjudicación OTIC'!AS189)</f>
        <v>0</v>
      </c>
      <c r="AT189" s="12">
        <f>+('3 Planilla Preadjudicación OTIC'!AT189)</f>
        <v>0</v>
      </c>
      <c r="AU189" s="12">
        <f>+('3 Planilla Preadjudicación OTIC'!AU189)</f>
        <v>9859520</v>
      </c>
      <c r="AV189" s="2" t="str">
        <f>+('3 Planilla Preadjudicación OTIC'!AV189)</f>
        <v>NO</v>
      </c>
      <c r="AW189" s="4" t="str">
        <f>+('3 Planilla Preadjudicación OTIC'!AW189)</f>
        <v>"Numeral 6.1.2 item 5 TRAMO ERRONEO
Numeral 6.1.2 item 6 VALOR TOTAL DEL CURSO NO CORRESPONDE ÍTEM N) "</v>
      </c>
      <c r="AX189" s="2">
        <f>+('3 Planilla Preadjudicación OTIC'!AX189)</f>
        <v>0</v>
      </c>
      <c r="AY189" s="2">
        <f>+('3 Planilla Preadjudicación OTIC'!AY189)</f>
        <v>0</v>
      </c>
      <c r="AZ189" s="2">
        <f>+('3 Planilla Preadjudicación OTIC'!AZ189)</f>
        <v>0</v>
      </c>
      <c r="BA189" s="2">
        <f>+('3 Planilla Preadjudicación OTIC'!BA189)</f>
        <v>0</v>
      </c>
      <c r="BB189" s="2">
        <f>+('3 Planilla Preadjudicación OTIC'!BB189)</f>
        <v>0</v>
      </c>
      <c r="BC189" s="2">
        <f>+('3 Planilla Preadjudicación OTIC'!BC189)</f>
        <v>0</v>
      </c>
      <c r="BD189" s="2">
        <f>+('3 Planilla Preadjudicación OTIC'!BD189)</f>
        <v>0</v>
      </c>
      <c r="BE189" s="2">
        <f>+('3 Planilla Preadjudicación OTIC'!BE189)</f>
        <v>0</v>
      </c>
      <c r="BF189" s="2">
        <f>+('3 Planilla Preadjudicación OTIC'!BF189)</f>
        <v>0</v>
      </c>
      <c r="BG189" s="2">
        <f>+('3 Planilla Preadjudicación OTIC'!BG189)</f>
        <v>0</v>
      </c>
      <c r="BH189" s="2">
        <f>+('3 Planilla Preadjudicación OTIC'!BH189)</f>
        <v>0</v>
      </c>
      <c r="BI189" s="2">
        <f>+('3 Planilla Preadjudicación OTIC'!BI189)</f>
        <v>0</v>
      </c>
      <c r="BJ189" s="2">
        <f>+('3 Planilla Preadjudicación OTIC'!BJ189)</f>
        <v>0</v>
      </c>
      <c r="BK189" s="2">
        <f>+('3 Planilla Preadjudicación OTIC'!BK189)</f>
        <v>0</v>
      </c>
      <c r="BL189" s="2">
        <f>+('3 Planilla Preadjudicación OTIC'!BL189)</f>
        <v>0</v>
      </c>
      <c r="BM189" s="104">
        <f>ROUND(('3 Planilla Preadjudicación OTIC'!BM189),1)</f>
        <v>0</v>
      </c>
      <c r="BN189" s="4" t="str">
        <f>+('3 Planilla Preadjudicación OTIC'!BN189)</f>
        <v>NO</v>
      </c>
      <c r="BO189" s="4">
        <f>+('3 Planilla Preadjudicación OTIC'!BO189)</f>
        <v>0</v>
      </c>
      <c r="BP189" s="4">
        <f>+('3 Planilla Preadjudicación OTIC'!BP189)</f>
        <v>0</v>
      </c>
      <c r="BQ189" s="4">
        <f>+('3 Planilla Preadjudicación OTIC'!BQ189)</f>
        <v>0</v>
      </c>
      <c r="BR189" s="4">
        <f>+('3 Planilla Preadjudicación OTIC'!BR189)</f>
        <v>0</v>
      </c>
      <c r="BS189" s="4">
        <f>+('3 Planilla Preadjudicación OTIC'!BS189)</f>
        <v>0</v>
      </c>
      <c r="BT189" s="4">
        <f>+('3 Planilla Preadjudicación OTIC'!BT189)</f>
        <v>0</v>
      </c>
      <c r="BU189" s="85">
        <f>IF(VLOOKUP(A189,'BD OFICIAL'!$A$1:$AL$2098,7,0)=D189,0,1)</f>
        <v>0</v>
      </c>
      <c r="BV189" s="85">
        <f>IF(VLOOKUP(A189,'BD OFICIAL'!$A$1:$AL$2098,11,0)=J189,0,1)</f>
        <v>0</v>
      </c>
      <c r="BW189" s="85">
        <f>IF(VLOOKUP(A189,'BD OFICIAL'!$A$1:$AL$2098,13,0)=L189,0,1)</f>
        <v>0</v>
      </c>
      <c r="BX189" s="2">
        <f>IF(VLOOKUP(A189,'BD OFICIAL'!$A$1:$AL$2098,16,0)=O189,0,1)</f>
        <v>0</v>
      </c>
      <c r="BY189" s="2">
        <f>IF(VLOOKUP(A189,'BD OFICIAL'!$A$1:$AL$2098,17,0)=P189,0,1)</f>
        <v>0</v>
      </c>
      <c r="BZ189" s="2">
        <f>IF(VLOOKUP(A189,'BD OFICIAL'!$A$1:$AL$2098,19,0)=R189,0,1)</f>
        <v>0</v>
      </c>
      <c r="CA189" s="2">
        <f>IF(VLOOKUP(A189,'BD OFICIAL'!$A$1:$AL$2098,21,0)=T189,0,1)</f>
        <v>0</v>
      </c>
      <c r="CB189" s="2">
        <f>IF(VLOOKUP(A189,'BD OFICIAL'!$A$1:$AL$2098,24,0)=AK189,0,1)</f>
        <v>0</v>
      </c>
      <c r="CC189" s="2">
        <f>IF(VLOOKUP(A189,'BD OFICIAL'!$A$1:$AL$2098,25,0)=X189,0,1)</f>
        <v>0</v>
      </c>
      <c r="CD189" s="2">
        <f>IF(VLOOKUP(A189,'BD OFICIAL'!$A$1:$AL$2098,26,0)=Y189,0,1)</f>
        <v>0</v>
      </c>
      <c r="CE189" s="2">
        <f>IF(VLOOKUP(A189,'BD OFICIAL'!$A$1:$AL$2098,27,0)=Z189,0,1)</f>
        <v>0</v>
      </c>
      <c r="CF189" s="2">
        <f>IF(VLOOKUP(A189,'BD OFICIAL'!$A$1:$AL$2098,28,0)=AA189,0,1)</f>
        <v>0</v>
      </c>
      <c r="CG189" s="2">
        <f>IF(VLOOKUP(A189,'BD OFICIAL'!$A$1:$AL$2098,33,0)=AF189,0,1)</f>
        <v>0</v>
      </c>
      <c r="CH189" s="2">
        <f>IF(VLOOKUP(A189,'BD OFICIAL'!$A$1:$AL$2098,35,0)=AH189,0,1)</f>
        <v>0</v>
      </c>
      <c r="CI189" s="85">
        <f>IF(VLOOKUP(A189,'BD OFICIAL'!$A$1:$AL$2098,34,0)=AL189,0,1)</f>
        <v>0</v>
      </c>
      <c r="CJ189" s="12">
        <f>VLOOKUP(A189,'BD OFICIAL'!$A$1:$AM$2098,36,0)*AM189-AP189</f>
        <v>0</v>
      </c>
      <c r="CK189" s="85" t="str">
        <f t="shared" si="88"/>
        <v>SSH</v>
      </c>
      <c r="CL189" s="85" t="str">
        <f t="shared" si="89"/>
        <v>NO</v>
      </c>
      <c r="CM189" s="85" t="str">
        <f t="shared" si="103"/>
        <v>NO</v>
      </c>
      <c r="CN189" s="31">
        <f t="shared" si="104"/>
        <v>0</v>
      </c>
      <c r="CO189" s="31">
        <f t="shared" si="90"/>
        <v>0</v>
      </c>
      <c r="CP189" s="31">
        <f t="shared" si="105"/>
        <v>0</v>
      </c>
      <c r="CQ189" s="31">
        <f>IF(Y189="NO",0,IF(Y189="SI",IF(VLOOKUP(A189,'BD OFICIAL'!$A:$AO,40,0)=AQ189,0,1)))</f>
        <v>0</v>
      </c>
      <c r="CR189" s="31">
        <f>IF(Z189="NO",0,IF(Z189="SI",IF(VLOOKUP(B189,'BD OFICIAL'!$A:$AO,41,0)=AS189,0,1)))</f>
        <v>0</v>
      </c>
      <c r="CS189" s="31">
        <f t="shared" si="91"/>
        <v>0</v>
      </c>
      <c r="CT189" s="31">
        <f t="shared" si="92"/>
        <v>0</v>
      </c>
      <c r="CU189" s="31">
        <f>IF(VLOOKUP(A189,'BD OFICIAL'!$A$1:$AL$1056,31,0)="SI",IF(AT189&gt;0,0,1),IF(AT189=0,0,1))</f>
        <v>0</v>
      </c>
      <c r="CV189" s="31">
        <f t="shared" si="93"/>
        <v>0</v>
      </c>
      <c r="CW189" s="31">
        <f t="shared" si="106"/>
        <v>0</v>
      </c>
      <c r="CX189" s="85" t="str">
        <f t="shared" si="107"/>
        <v>NO</v>
      </c>
      <c r="CY189" s="31">
        <f t="shared" si="108"/>
        <v>0</v>
      </c>
      <c r="CZ189" s="85" t="str">
        <f>IF(ISERROR(VLOOKUP(AI189,EXPERIENCIA!$A$1:$C$2100,1,0)),"NO","SI")</f>
        <v>NO</v>
      </c>
      <c r="DA189" s="85" t="str">
        <f>IF(CX189="no","NO APLICA",IF(AX189=0,"ERROR NOTA",IF(AND(AX189&gt;1,CZ189="NO"),"ERROR NOTA",IF(AND(CZ189="NO",AX189=1),0,IF(VLOOKUP(AI189,EXPERIENCIA!$A$1:$C$2100,3,0)=AX189,0,"ERROR NOTA")))))</f>
        <v>NO APLICA</v>
      </c>
      <c r="DB189" s="85" t="str">
        <f>IF(ISERROR(VLOOKUP(AI189,COMPORTAMIENTO!$A$1:$C$2100,1,0)),"NO","SI")</f>
        <v>NO</v>
      </c>
      <c r="DC189" s="85" t="str">
        <f>IF(CX189="NO","NO APLICA",IF(AY189=0,"ERROR NOTA",IF(AND(DB189="NO",AY189=7),0,IF(VLOOKUP(AI189,COMPORTAMIENTO!$A$2:$H$2100,8,0)=AY189,0,"ERROR NOTA"))))</f>
        <v>NO APLICA</v>
      </c>
      <c r="DD189" s="104" t="str">
        <f t="shared" si="109"/>
        <v>NO APLICA</v>
      </c>
      <c r="DE189" s="104" t="str">
        <f t="shared" si="110"/>
        <v>NO APLICA</v>
      </c>
      <c r="DF189" s="85" t="str">
        <f t="shared" si="94"/>
        <v>NO</v>
      </c>
      <c r="DG189" s="85">
        <f t="shared" si="111"/>
        <v>0</v>
      </c>
      <c r="DH189" s="85">
        <f t="shared" si="112"/>
        <v>0</v>
      </c>
      <c r="DI189" s="85" t="str">
        <f t="shared" si="113"/>
        <v>NO APLICA</v>
      </c>
      <c r="DJ189" s="12" t="str">
        <f t="shared" si="114"/>
        <v>NO APLICA</v>
      </c>
      <c r="DK189" s="7" t="str">
        <f t="shared" si="115"/>
        <v>NO APLICA</v>
      </c>
      <c r="DL189" s="12">
        <f t="shared" si="95"/>
        <v>4602</v>
      </c>
      <c r="DM189" s="12">
        <f>VLOOKUP(A189,'5 TD'!$A:$B,2,0)</f>
        <v>4130</v>
      </c>
      <c r="DN189" s="7" t="str">
        <f t="shared" si="96"/>
        <v>NO APLICA</v>
      </c>
      <c r="DO189" s="85" t="str">
        <f t="shared" si="116"/>
        <v>NO APLICA</v>
      </c>
      <c r="DP189" s="85" t="str">
        <f t="shared" si="117"/>
        <v>NO APLICA</v>
      </c>
      <c r="DQ189" s="7" t="str">
        <f t="shared" si="118"/>
        <v>NO APLICA</v>
      </c>
      <c r="DR189" s="85" t="str">
        <f t="shared" si="97"/>
        <v>NO APLICA</v>
      </c>
      <c r="DS189" s="2" t="str">
        <f>+('3 Planilla Preadjudicación OTIC'!BN189)</f>
        <v>NO</v>
      </c>
      <c r="DT189" s="2" t="str">
        <f>IF(DR189="APROBADO",VLOOKUP(A189,'5 TD'!$D$3:$E$270,2,0),"NO APLICA")</f>
        <v>NO APLICA</v>
      </c>
      <c r="DU189" s="2" t="str">
        <f t="shared" si="98"/>
        <v>NO APLICA</v>
      </c>
      <c r="DV189" s="2" t="str">
        <f>IF(DU189="SI",VLOOKUP(A189,'5 TD'!$G$3:$H$270,2,0),"NO APLICA ")</f>
        <v xml:space="preserve">NO APLICA </v>
      </c>
      <c r="DW189" s="2" t="str">
        <f t="shared" si="99"/>
        <v>NO</v>
      </c>
      <c r="DX189" s="2" t="str">
        <f>IF(DW189="SI",VLOOKUP(A189,'5 TD'!$J$4:$K$472,2,0),"NO APLICA")</f>
        <v>NO APLICA</v>
      </c>
      <c r="DY189" s="2" t="str">
        <f t="shared" si="100"/>
        <v>NO APLICA</v>
      </c>
      <c r="DZ189" s="7" t="str">
        <f>IF(DY189="SI",VLOOKUP(A189,'5 TD'!$M$4:$N$350,2,0),"NO APLICA")</f>
        <v>NO APLICA</v>
      </c>
      <c r="EA189" s="2" t="str">
        <f t="shared" si="101"/>
        <v>NO APLICA</v>
      </c>
      <c r="EB189" s="12" t="str">
        <f t="shared" si="102"/>
        <v/>
      </c>
      <c r="EC189" s="12" t="str">
        <f>IF(EA189="SI",VLOOKUP(A189,'5 TD'!$V$4:$W$479,2,0),"NO APLICA")</f>
        <v>NO APLICA</v>
      </c>
      <c r="ED189" s="2" t="str">
        <f t="shared" si="119"/>
        <v>NO</v>
      </c>
      <c r="EE189" s="79" t="str">
        <f>IF(ED189="SI",VLOOKUP(AI189,COMPORTAMIENTO!$A$1:$H$2100,7,0),"NO APLICA")</f>
        <v>NO APLICA</v>
      </c>
      <c r="EF189" s="12" t="str">
        <f>IF(ED189="SI",VLOOKUP(A189,'5 TD'!$P$2:$Q$479,2,0),"NO APLICA")</f>
        <v>NO APLICA</v>
      </c>
      <c r="EG189" s="2" t="str">
        <f t="shared" si="120"/>
        <v>NO</v>
      </c>
      <c r="EH189" s="2">
        <f>IF(CZ189="no",0,VLOOKUP(AI189,EXPERIENCIA!$A$1:$C$2100,2,0))</f>
        <v>0</v>
      </c>
      <c r="EI189" s="2">
        <f>IF(CZ189="si",VLOOKUP(A189,'5 TD'!$S$3:$T$2103,2,0),0)</f>
        <v>0</v>
      </c>
      <c r="EJ189" s="2" t="str">
        <f t="shared" si="121"/>
        <v>SI</v>
      </c>
      <c r="EK189" s="2">
        <f>+('3 Planilla Preadjudicación OTIC'!BU189)</f>
        <v>0</v>
      </c>
      <c r="EL189" s="3"/>
      <c r="EM189" s="3"/>
      <c r="EN189" s="3"/>
      <c r="EQ189" s="86"/>
    </row>
    <row r="190" spans="1:147" ht="15" customHeight="1" x14ac:dyDescent="0.3">
      <c r="A190" s="2">
        <f>+('3 Planilla Preadjudicación OTIC'!A190)</f>
        <v>14401</v>
      </c>
      <c r="B190" s="2" t="str">
        <f>+('3 Planilla Preadjudicación OTIC'!B190)</f>
        <v>65181652-1</v>
      </c>
      <c r="C190" s="4">
        <f>+('3 Planilla Preadjudicación OTIC'!E190)</f>
        <v>2025</v>
      </c>
      <c r="D190" s="4" t="str">
        <f>+('3 Planilla Preadjudicación OTIC'!F190)</f>
        <v>MANDATO</v>
      </c>
      <c r="E190" s="4" t="str">
        <f>+('3 Planilla Preadjudicación OTIC'!G190)</f>
        <v>70012450-9</v>
      </c>
      <c r="F190" s="4" t="str">
        <f>+('3 Planilla Preadjudicación OTIC'!H190)</f>
        <v>SOCIEDAD DE ASISTENCIA Y CAPACTIACIÓN</v>
      </c>
      <c r="G190" s="4"/>
      <c r="H190" s="4"/>
      <c r="I190" s="4" t="str">
        <f>+('3 Planilla Preadjudicación OTIC'!I190)</f>
        <v>HOJA DE CÁLCULO NIVEL AVANZADO</v>
      </c>
      <c r="J190" s="4" t="str">
        <f>+('3 Planilla Preadjudicación OTIC'!J190)</f>
        <v>SIN PLAN FORMATIVO</v>
      </c>
      <c r="K190" s="4" t="str">
        <f>+('3 Planilla Preadjudicación OTIC'!K190)</f>
        <v/>
      </c>
      <c r="L190" s="4" t="str">
        <f>+('3 Planilla Preadjudicación OTIC'!L190)</f>
        <v/>
      </c>
      <c r="M190" s="2">
        <f>+('3 Planilla Preadjudicación OTIC'!M190)</f>
        <v>13</v>
      </c>
      <c r="N190" s="4" t="str">
        <f>+('3 Planilla Preadjudicación OTIC'!N190)</f>
        <v>METROPOLITANA</v>
      </c>
      <c r="O190" s="4" t="str">
        <f>+('3 Planilla Preadjudicación OTIC'!O190)</f>
        <v>PUENTE ALTO</v>
      </c>
      <c r="P190" s="4" t="str">
        <f>+('3 Planilla Preadjudicación OTIC'!P190)</f>
        <v>TRABAJADORES ACTIVOS O EN PROCESO DE RECONVERSIÓN LABORAL</v>
      </c>
      <c r="Q190" s="4" t="str">
        <f>+('3 Planilla Preadjudicación OTIC'!Q190)</f>
        <v>PRESENCIAL</v>
      </c>
      <c r="R190" s="4" t="str">
        <f>+('3 Planilla Preadjudicación OTIC'!R190)</f>
        <v>DEPENDIENTE</v>
      </c>
      <c r="S190" s="4">
        <f>+('3 Planilla Preadjudicación OTIC'!S190)</f>
        <v>12</v>
      </c>
      <c r="T190" s="2">
        <f>+('3 Planilla Preadjudicación OTIC'!T190)</f>
        <v>20</v>
      </c>
      <c r="U190" s="2">
        <f>+('3 Planilla Preadjudicación OTIC'!U190)</f>
        <v>0</v>
      </c>
      <c r="V190" s="2">
        <f>+('3 Planilla Preadjudicación OTIC'!V190)</f>
        <v>0</v>
      </c>
      <c r="W190" s="2">
        <f>+('3 Planilla Preadjudicación OTIC'!W190)</f>
        <v>45</v>
      </c>
      <c r="X190" s="2">
        <f>+('3 Planilla Preadjudicación OTIC'!X190)</f>
        <v>4</v>
      </c>
      <c r="Y190" s="2" t="str">
        <f>+('3 Planilla Preadjudicación OTIC'!Y190)</f>
        <v>SI</v>
      </c>
      <c r="Z190" s="2" t="str">
        <f>+('3 Planilla Preadjudicación OTIC'!Z190)</f>
        <v>NO</v>
      </c>
      <c r="AA190" s="2" t="str">
        <f>+('3 Planilla Preadjudicación OTIC'!AA190)</f>
        <v>NO</v>
      </c>
      <c r="AB190" s="4" t="str">
        <f>+('3 Planilla Preadjudicación OTIC'!AB190)</f>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v>
      </c>
      <c r="AC190" s="4" t="str">
        <f>+('3 Planilla Preadjudicación OTIC'!AC190)</f>
        <v>TRABAJADORES ACTIVOS O EN PROCESO DE RECONVERSIÓN LABORAL, HOMBRES Y MUJERES, DE 18 AÑOS DE EDAD O MÁS, DE LA COMUNA DE PUENTE ALTO, CON EDUCACIÓN MEDIA COMPLETA PREFERENTEMENTE</v>
      </c>
      <c r="AD190" s="2" t="str">
        <f>+('3 Planilla Preadjudicación OTIC'!AD190)</f>
        <v>NO</v>
      </c>
      <c r="AE190" s="4">
        <f>+('3 Planilla Preadjudicación OTIC'!AE190)</f>
        <v>0</v>
      </c>
      <c r="AF190" s="2" t="str">
        <f>+('3 Planilla Preadjudicación OTIC'!AF190)</f>
        <v>CERRADA</v>
      </c>
      <c r="AG190" s="2">
        <f>+('3 Planilla Preadjudicación OTIC'!AG190)</f>
        <v>12</v>
      </c>
      <c r="AH190" s="2">
        <f>+('3 Planilla Preadjudicación OTIC'!AH190)</f>
        <v>1</v>
      </c>
      <c r="AI190" s="135" t="str">
        <f>+('3 Planilla Preadjudicación OTIC'!AI190)</f>
        <v>76826771-5</v>
      </c>
      <c r="AJ190" s="4" t="str">
        <f>+('3 Planilla Preadjudicación OTIC'!AJ190)</f>
        <v>OTEC CRECIENDO CON IDENTIDAD SPA</v>
      </c>
      <c r="AK190" s="2">
        <f>+('3 Planilla Preadjudicación OTIC'!AK190)</f>
        <v>45</v>
      </c>
      <c r="AL190" s="2">
        <f>+('3 Planilla Preadjudicación OTIC'!AL190)</f>
        <v>12</v>
      </c>
      <c r="AM190" s="12">
        <f>+('3 Planilla Preadjudicación OTIC'!AM190)</f>
        <v>4602</v>
      </c>
      <c r="AN190" s="12">
        <f>+('3 Planilla Preadjudicación OTIC'!AN190)</f>
        <v>0</v>
      </c>
      <c r="AO190" s="12">
        <f>+('3 Planilla Preadjudicación OTIC'!AO190)</f>
        <v>0</v>
      </c>
      <c r="AP190" s="12">
        <f>+('3 Planilla Preadjudicación OTIC'!AP190)</f>
        <v>4141800</v>
      </c>
      <c r="AQ190" s="12">
        <f>+('3 Planilla Preadjudicación OTIC'!AQ190)</f>
        <v>960000</v>
      </c>
      <c r="AR190" s="12">
        <f>+('3 Planilla Preadjudicación OTIC'!AR190)</f>
        <v>0</v>
      </c>
      <c r="AS190" s="12">
        <f>+('3 Planilla Preadjudicación OTIC'!AS190)</f>
        <v>0</v>
      </c>
      <c r="AT190" s="12">
        <f>+('3 Planilla Preadjudicación OTIC'!AT190)</f>
        <v>0</v>
      </c>
      <c r="AU190" s="12">
        <f>+('3 Planilla Preadjudicación OTIC'!AU190)</f>
        <v>5101800</v>
      </c>
      <c r="AV190" s="2" t="str">
        <f>+('3 Planilla Preadjudicación OTIC'!AV190)</f>
        <v>NO</v>
      </c>
      <c r="AW190" s="4" t="str">
        <f>+('3 Planilla Preadjudicación OTIC'!AW190)</f>
        <v>Numeral 6.1.2 item 5 TRAMO ERRONEO
Numeral 6.1.2 item 6 VALOR TOTAL DEL CURSO NO CORRESPONDE ÍTEM N)</v>
      </c>
      <c r="AX190" s="2">
        <f>+('3 Planilla Preadjudicación OTIC'!AX190)</f>
        <v>0</v>
      </c>
      <c r="AY190" s="2">
        <f>+('3 Planilla Preadjudicación OTIC'!AY190)</f>
        <v>0</v>
      </c>
      <c r="AZ190" s="2">
        <f>+('3 Planilla Preadjudicación OTIC'!AZ190)</f>
        <v>0</v>
      </c>
      <c r="BA190" s="2">
        <f>+('3 Planilla Preadjudicación OTIC'!BA190)</f>
        <v>0</v>
      </c>
      <c r="BB190" s="2">
        <f>+('3 Planilla Preadjudicación OTIC'!BB190)</f>
        <v>0</v>
      </c>
      <c r="BC190" s="2">
        <f>+('3 Planilla Preadjudicación OTIC'!BC190)</f>
        <v>0</v>
      </c>
      <c r="BD190" s="2">
        <f>+('3 Planilla Preadjudicación OTIC'!BD190)</f>
        <v>0</v>
      </c>
      <c r="BE190" s="2">
        <f>+('3 Planilla Preadjudicación OTIC'!BE190)</f>
        <v>0</v>
      </c>
      <c r="BF190" s="2">
        <f>+('3 Planilla Preadjudicación OTIC'!BF190)</f>
        <v>0</v>
      </c>
      <c r="BG190" s="2">
        <f>+('3 Planilla Preadjudicación OTIC'!BG190)</f>
        <v>0</v>
      </c>
      <c r="BH190" s="2">
        <f>+('3 Planilla Preadjudicación OTIC'!BH190)</f>
        <v>0</v>
      </c>
      <c r="BI190" s="2">
        <f>+('3 Planilla Preadjudicación OTIC'!BI190)</f>
        <v>0</v>
      </c>
      <c r="BJ190" s="2">
        <f>+('3 Planilla Preadjudicación OTIC'!BJ190)</f>
        <v>0</v>
      </c>
      <c r="BK190" s="2">
        <f>+('3 Planilla Preadjudicación OTIC'!BK190)</f>
        <v>0</v>
      </c>
      <c r="BL190" s="2">
        <f>+('3 Planilla Preadjudicación OTIC'!BL190)</f>
        <v>0</v>
      </c>
      <c r="BM190" s="104">
        <f>ROUND(('3 Planilla Preadjudicación OTIC'!BM190),1)</f>
        <v>0</v>
      </c>
      <c r="BN190" s="4" t="str">
        <f>+('3 Planilla Preadjudicación OTIC'!BN190)</f>
        <v>NO</v>
      </c>
      <c r="BO190" s="4">
        <f>+('3 Planilla Preadjudicación OTIC'!BO190)</f>
        <v>0</v>
      </c>
      <c r="BP190" s="4">
        <f>+('3 Planilla Preadjudicación OTIC'!BP190)</f>
        <v>0</v>
      </c>
      <c r="BQ190" s="4">
        <f>+('3 Planilla Preadjudicación OTIC'!BQ190)</f>
        <v>0</v>
      </c>
      <c r="BR190" s="4">
        <f>+('3 Planilla Preadjudicación OTIC'!BR190)</f>
        <v>0</v>
      </c>
      <c r="BS190" s="4">
        <f>+('3 Planilla Preadjudicación OTIC'!BS190)</f>
        <v>0</v>
      </c>
      <c r="BT190" s="4">
        <f>+('3 Planilla Preadjudicación OTIC'!BT190)</f>
        <v>0</v>
      </c>
      <c r="BU190" s="85">
        <f>IF(VLOOKUP(A190,'BD OFICIAL'!$A$1:$AL$2098,7,0)=D190,0,1)</f>
        <v>0</v>
      </c>
      <c r="BV190" s="85">
        <f>IF(VLOOKUP(A190,'BD OFICIAL'!$A$1:$AL$2098,11,0)=J190,0,1)</f>
        <v>0</v>
      </c>
      <c r="BW190" s="85">
        <f>IF(VLOOKUP(A190,'BD OFICIAL'!$A$1:$AL$2098,13,0)=L190,0,1)</f>
        <v>0</v>
      </c>
      <c r="BX190" s="2">
        <f>IF(VLOOKUP(A190,'BD OFICIAL'!$A$1:$AL$2098,16,0)=O190,0,1)</f>
        <v>0</v>
      </c>
      <c r="BY190" s="2">
        <f>IF(VLOOKUP(A190,'BD OFICIAL'!$A$1:$AL$2098,17,0)=P190,0,1)</f>
        <v>0</v>
      </c>
      <c r="BZ190" s="2">
        <f>IF(VLOOKUP(A190,'BD OFICIAL'!$A$1:$AL$2098,19,0)=R190,0,1)</f>
        <v>0</v>
      </c>
      <c r="CA190" s="2">
        <f>IF(VLOOKUP(A190,'BD OFICIAL'!$A$1:$AL$2098,21,0)=T190,0,1)</f>
        <v>0</v>
      </c>
      <c r="CB190" s="2">
        <f>IF(VLOOKUP(A190,'BD OFICIAL'!$A$1:$AL$2098,24,0)=AK190,0,1)</f>
        <v>0</v>
      </c>
      <c r="CC190" s="2">
        <f>IF(VLOOKUP(A190,'BD OFICIAL'!$A$1:$AL$2098,25,0)=X190,0,1)</f>
        <v>0</v>
      </c>
      <c r="CD190" s="2">
        <f>IF(VLOOKUP(A190,'BD OFICIAL'!$A$1:$AL$2098,26,0)=Y190,0,1)</f>
        <v>0</v>
      </c>
      <c r="CE190" s="2">
        <f>IF(VLOOKUP(A190,'BD OFICIAL'!$A$1:$AL$2098,27,0)=Z190,0,1)</f>
        <v>0</v>
      </c>
      <c r="CF190" s="2">
        <f>IF(VLOOKUP(A190,'BD OFICIAL'!$A$1:$AL$2098,28,0)=AA190,0,1)</f>
        <v>0</v>
      </c>
      <c r="CG190" s="2">
        <f>IF(VLOOKUP(A190,'BD OFICIAL'!$A$1:$AL$2098,33,0)=AF190,0,1)</f>
        <v>0</v>
      </c>
      <c r="CH190" s="2">
        <f>IF(VLOOKUP(A190,'BD OFICIAL'!$A$1:$AL$2098,35,0)=AH190,0,1)</f>
        <v>0</v>
      </c>
      <c r="CI190" s="85">
        <f>IF(VLOOKUP(A190,'BD OFICIAL'!$A$1:$AL$2098,34,0)=AL190,0,1)</f>
        <v>0</v>
      </c>
      <c r="CJ190" s="12">
        <f>VLOOKUP(A190,'BD OFICIAL'!$A$1:$AM$2098,36,0)*AM190-AP190</f>
        <v>0</v>
      </c>
      <c r="CK190" s="85" t="str">
        <f t="shared" si="88"/>
        <v>SSH</v>
      </c>
      <c r="CL190" s="85" t="str">
        <f t="shared" si="89"/>
        <v>NO</v>
      </c>
      <c r="CM190" s="85" t="str">
        <f t="shared" si="103"/>
        <v>NO</v>
      </c>
      <c r="CN190" s="31">
        <f t="shared" si="104"/>
        <v>0</v>
      </c>
      <c r="CO190" s="31">
        <f t="shared" si="90"/>
        <v>0</v>
      </c>
      <c r="CP190" s="31">
        <f t="shared" si="105"/>
        <v>0</v>
      </c>
      <c r="CQ190" s="31">
        <f>IF(Y190="NO",0,IF(Y190="SI",IF(VLOOKUP(A190,'BD OFICIAL'!$A:$AO,40,0)=AQ190,0,1)))</f>
        <v>0</v>
      </c>
      <c r="CR190" s="31">
        <f>IF(Z190="NO",0,IF(Z190="SI",IF(VLOOKUP(B190,'BD OFICIAL'!$A:$AO,41,0)=AS190,0,1)))</f>
        <v>0</v>
      </c>
      <c r="CS190" s="31">
        <f t="shared" si="91"/>
        <v>0</v>
      </c>
      <c r="CT190" s="31">
        <f t="shared" si="92"/>
        <v>0</v>
      </c>
      <c r="CU190" s="31">
        <f>IF(VLOOKUP(A190,'BD OFICIAL'!$A$1:$AL$1056,31,0)="SI",IF(AT190&gt;0,0,1),IF(AT190=0,0,1))</f>
        <v>0</v>
      </c>
      <c r="CV190" s="31">
        <f t="shared" si="93"/>
        <v>0</v>
      </c>
      <c r="CW190" s="31">
        <f t="shared" si="106"/>
        <v>0</v>
      </c>
      <c r="CX190" s="85" t="str">
        <f t="shared" si="107"/>
        <v>NO</v>
      </c>
      <c r="CY190" s="31">
        <f t="shared" si="108"/>
        <v>0</v>
      </c>
      <c r="CZ190" s="85" t="str">
        <f>IF(ISERROR(VLOOKUP(AI190,EXPERIENCIA!$A$1:$C$2100,1,0)),"NO","SI")</f>
        <v>NO</v>
      </c>
      <c r="DA190" s="85" t="str">
        <f>IF(CX190="no","NO APLICA",IF(AX190=0,"ERROR NOTA",IF(AND(AX190&gt;1,CZ190="NO"),"ERROR NOTA",IF(AND(CZ190="NO",AX190=1),0,IF(VLOOKUP(AI190,EXPERIENCIA!$A$1:$C$2100,3,0)=AX190,0,"ERROR NOTA")))))</f>
        <v>NO APLICA</v>
      </c>
      <c r="DB190" s="85" t="str">
        <f>IF(ISERROR(VLOOKUP(AI190,COMPORTAMIENTO!$A$1:$C$2100,1,0)),"NO","SI")</f>
        <v>NO</v>
      </c>
      <c r="DC190" s="85" t="str">
        <f>IF(CX190="NO","NO APLICA",IF(AY190=0,"ERROR NOTA",IF(AND(DB190="NO",AY190=7),0,IF(VLOOKUP(AI190,COMPORTAMIENTO!$A$2:$H$2100,8,0)=AY190,0,"ERROR NOTA"))))</f>
        <v>NO APLICA</v>
      </c>
      <c r="DD190" s="104" t="str">
        <f t="shared" si="109"/>
        <v>NO APLICA</v>
      </c>
      <c r="DE190" s="104" t="str">
        <f t="shared" si="110"/>
        <v>NO APLICA</v>
      </c>
      <c r="DF190" s="85" t="str">
        <f t="shared" si="94"/>
        <v>NO</v>
      </c>
      <c r="DG190" s="85">
        <f t="shared" si="111"/>
        <v>0</v>
      </c>
      <c r="DH190" s="85">
        <f t="shared" si="112"/>
        <v>0</v>
      </c>
      <c r="DI190" s="85" t="str">
        <f t="shared" si="113"/>
        <v>NO APLICA</v>
      </c>
      <c r="DJ190" s="12" t="str">
        <f t="shared" si="114"/>
        <v>NO APLICA</v>
      </c>
      <c r="DK190" s="7" t="str">
        <f t="shared" si="115"/>
        <v>NO APLICA</v>
      </c>
      <c r="DL190" s="12">
        <f t="shared" si="95"/>
        <v>4602</v>
      </c>
      <c r="DM190" s="12">
        <f>VLOOKUP(A190,'5 TD'!$A:$B,2,0)</f>
        <v>4130</v>
      </c>
      <c r="DN190" s="7" t="str">
        <f t="shared" si="96"/>
        <v>NO APLICA</v>
      </c>
      <c r="DO190" s="85" t="str">
        <f t="shared" si="116"/>
        <v>NO APLICA</v>
      </c>
      <c r="DP190" s="85" t="str">
        <f t="shared" si="117"/>
        <v>NO APLICA</v>
      </c>
      <c r="DQ190" s="7" t="str">
        <f t="shared" si="118"/>
        <v>NO APLICA</v>
      </c>
      <c r="DR190" s="85" t="str">
        <f t="shared" si="97"/>
        <v>NO APLICA</v>
      </c>
      <c r="DS190" s="2" t="str">
        <f>+('3 Planilla Preadjudicación OTIC'!BN190)</f>
        <v>NO</v>
      </c>
      <c r="DT190" s="2" t="str">
        <f>IF(DR190="APROBADO",VLOOKUP(A190,'5 TD'!$D$3:$E$270,2,0),"NO APLICA")</f>
        <v>NO APLICA</v>
      </c>
      <c r="DU190" s="2" t="str">
        <f t="shared" si="98"/>
        <v>NO APLICA</v>
      </c>
      <c r="DV190" s="2" t="str">
        <f>IF(DU190="SI",VLOOKUP(A190,'5 TD'!$G$3:$H$270,2,0),"NO APLICA ")</f>
        <v xml:space="preserve">NO APLICA </v>
      </c>
      <c r="DW190" s="2" t="str">
        <f t="shared" si="99"/>
        <v>NO</v>
      </c>
      <c r="DX190" s="2" t="str">
        <f>IF(DW190="SI",VLOOKUP(A190,'5 TD'!$J$4:$K$472,2,0),"NO APLICA")</f>
        <v>NO APLICA</v>
      </c>
      <c r="DY190" s="2" t="str">
        <f t="shared" si="100"/>
        <v>NO APLICA</v>
      </c>
      <c r="DZ190" s="7" t="str">
        <f>IF(DY190="SI",VLOOKUP(A190,'5 TD'!$M$4:$N$350,2,0),"NO APLICA")</f>
        <v>NO APLICA</v>
      </c>
      <c r="EA190" s="2" t="str">
        <f t="shared" si="101"/>
        <v>NO APLICA</v>
      </c>
      <c r="EB190" s="12" t="str">
        <f t="shared" si="102"/>
        <v/>
      </c>
      <c r="EC190" s="12" t="str">
        <f>IF(EA190="SI",VLOOKUP(A190,'5 TD'!$V$4:$W$479,2,0),"NO APLICA")</f>
        <v>NO APLICA</v>
      </c>
      <c r="ED190" s="2" t="str">
        <f t="shared" si="119"/>
        <v>NO</v>
      </c>
      <c r="EE190" s="79" t="str">
        <f>IF(ED190="SI",VLOOKUP(AI190,COMPORTAMIENTO!$A$1:$H$2100,7,0),"NO APLICA")</f>
        <v>NO APLICA</v>
      </c>
      <c r="EF190" s="12" t="str">
        <f>IF(ED190="SI",VLOOKUP(A190,'5 TD'!$P$2:$Q$479,2,0),"NO APLICA")</f>
        <v>NO APLICA</v>
      </c>
      <c r="EG190" s="2" t="str">
        <f t="shared" si="120"/>
        <v>NO</v>
      </c>
      <c r="EH190" s="2">
        <f>IF(CZ190="no",0,VLOOKUP(AI190,EXPERIENCIA!$A$1:$C$2100,2,0))</f>
        <v>0</v>
      </c>
      <c r="EI190" s="2">
        <f>IF(CZ190="si",VLOOKUP(A190,'5 TD'!$S$3:$T$2103,2,0),0)</f>
        <v>0</v>
      </c>
      <c r="EJ190" s="2" t="str">
        <f t="shared" si="121"/>
        <v>SI</v>
      </c>
      <c r="EK190" s="2">
        <f>+('3 Planilla Preadjudicación OTIC'!BU190)</f>
        <v>0</v>
      </c>
      <c r="EL190" s="3"/>
      <c r="EM190" s="3"/>
      <c r="EN190" s="3"/>
      <c r="EQ190" s="86"/>
    </row>
    <row r="191" spans="1:147" ht="15" customHeight="1" x14ac:dyDescent="0.3">
      <c r="A191" s="2">
        <f>+('3 Planilla Preadjudicación OTIC'!A191)</f>
        <v>14466</v>
      </c>
      <c r="B191" s="2" t="str">
        <f>+('3 Planilla Preadjudicación OTIC'!B191)</f>
        <v>65181652-1</v>
      </c>
      <c r="C191" s="4">
        <f>+('3 Planilla Preadjudicación OTIC'!E191)</f>
        <v>2025</v>
      </c>
      <c r="D191" s="4" t="str">
        <f>+('3 Planilla Preadjudicación OTIC'!F191)</f>
        <v>MANDATO</v>
      </c>
      <c r="E191" s="4" t="str">
        <f>+('3 Planilla Preadjudicación OTIC'!G191)</f>
        <v>82623500-4</v>
      </c>
      <c r="F191" s="4" t="str">
        <f>+('3 Planilla Preadjudicación OTIC'!H191)</f>
        <v>IDEAL</v>
      </c>
      <c r="G191" s="4"/>
      <c r="H191" s="4"/>
      <c r="I191" s="4" t="str">
        <f>+('3 Planilla Preadjudicación OTIC'!I191)</f>
        <v>EDUCACIÓN FINANCIERA</v>
      </c>
      <c r="J191" s="4" t="str">
        <f>+('3 Planilla Preadjudicación OTIC'!J191)</f>
        <v>SIN PLAN FORMATIVO</v>
      </c>
      <c r="K191" s="4" t="str">
        <f>+('3 Planilla Preadjudicación OTIC'!K191)</f>
        <v>TÉCNICAS PARA LA RESOLUCIÓN DE PROBLEMAS</v>
      </c>
      <c r="L191" s="4" t="str">
        <f>+('3 Planilla Preadjudicación OTIC'!L191)</f>
        <v>PF0922</v>
      </c>
      <c r="M191" s="2">
        <f>+('3 Planilla Preadjudicación OTIC'!M191)</f>
        <v>13</v>
      </c>
      <c r="N191" s="4" t="str">
        <f>+('3 Planilla Preadjudicación OTIC'!N191)</f>
        <v>METROPOLITANA</v>
      </c>
      <c r="O191" s="4" t="str">
        <f>+('3 Planilla Preadjudicación OTIC'!O191)</f>
        <v>LO ESPEJO</v>
      </c>
      <c r="P191" s="4" t="str">
        <f>+('3 Planilla Preadjudicación OTIC'!P191)</f>
        <v>EMPRENDEDORES/AS INFORMALES O PERSONAS VULNERABLES PERTENECIENTES AL 80% MAS VULNERABLE</v>
      </c>
      <c r="Q191" s="4" t="str">
        <f>+('3 Planilla Preadjudicación OTIC'!Q191)</f>
        <v>PRESENCIAL</v>
      </c>
      <c r="R191" s="4" t="str">
        <f>+('3 Planilla Preadjudicación OTIC'!R191)</f>
        <v>INDEPENDIENTE</v>
      </c>
      <c r="S191" s="4">
        <f>+('3 Planilla Preadjudicación OTIC'!S191)</f>
        <v>17</v>
      </c>
      <c r="T191" s="2">
        <f>+('3 Planilla Preadjudicación OTIC'!T191)</f>
        <v>20</v>
      </c>
      <c r="U191" s="2">
        <f>+('3 Planilla Preadjudicación OTIC'!U191)</f>
        <v>0</v>
      </c>
      <c r="V191" s="2">
        <f>+('3 Planilla Preadjudicación OTIC'!V191)</f>
        <v>8</v>
      </c>
      <c r="W191" s="2">
        <f>+('3 Planilla Preadjudicación OTIC'!W191)</f>
        <v>50</v>
      </c>
      <c r="X191" s="2">
        <f>+('3 Planilla Preadjudicación OTIC'!X191)</f>
        <v>3</v>
      </c>
      <c r="Y191" s="2" t="str">
        <f>+('3 Planilla Preadjudicación OTIC'!Y191)</f>
        <v>SI</v>
      </c>
      <c r="Z191" s="2" t="str">
        <f>+('3 Planilla Preadjudicación OTIC'!Z191)</f>
        <v>NO</v>
      </c>
      <c r="AA191" s="2" t="str">
        <f>+('3 Planilla Preadjudicación OTIC'!AA191)</f>
        <v>NO</v>
      </c>
      <c r="AB191" s="4" t="str">
        <f>+('3 Planilla Preadjudicación OTIC'!AB191)</f>
        <v>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disponibles para las participantes.
Desarrollar habilidades para manejar dinero de forma efectiva, incluso con ingresos bajos.
Fomentar la independencia económica como medio para mejorar la calidad de vida.
Contenidos:
Introducción a las ayudas estatales: qué son y cómo acceder.
Estrategias para maximizar el uso de recursos disponibles.
Ejercicios prácticos: crear un plan financiero básico con recursos actuales.</v>
      </c>
      <c r="AC191" s="4" t="str">
        <f>+('3 Planilla Preadjudicación OTIC'!AC191)</f>
        <v>EL PROGRAMA ESTÁ DIRIGIDO A MUJERES EN VÍAS DE REALIZAR UN MICROEMPRENDIMIENTO. ENTRE 18 Y 60 AÑOS, QUE PERTENECEN AL 80% MÁS VULNERABLE DE LA POBLACIÓN, Y QUE RESIDEN EN LA COMUNA DE LO ESPEJO Y QUE TIENEN EDUCACION BASICA COMPLETA PREFERENTEMENTE.</v>
      </c>
      <c r="AD191" s="2" t="str">
        <f>+('3 Planilla Preadjudicación OTIC'!AD191)</f>
        <v>NO</v>
      </c>
      <c r="AE191" s="4">
        <f>+('3 Planilla Preadjudicación OTIC'!AE191)</f>
        <v>0</v>
      </c>
      <c r="AF191" s="2" t="str">
        <f>+('3 Planilla Preadjudicación OTIC'!AF191)</f>
        <v>CERRADA</v>
      </c>
      <c r="AG191" s="2">
        <f>+('3 Planilla Preadjudicación OTIC'!AG191)</f>
        <v>17</v>
      </c>
      <c r="AH191" s="2">
        <f>+('3 Planilla Preadjudicación OTIC'!AH191)</f>
        <v>1</v>
      </c>
      <c r="AI191" s="135" t="str">
        <f>+('3 Planilla Preadjudicación OTIC'!AI191)</f>
        <v>76826771-5</v>
      </c>
      <c r="AJ191" s="4" t="str">
        <f>+('3 Planilla Preadjudicación OTIC'!AJ191)</f>
        <v>OTEC CRECIENDO CON IDENTIDAD SPA</v>
      </c>
      <c r="AK191" s="2">
        <f>+('3 Planilla Preadjudicación OTIC'!AK191)</f>
        <v>50</v>
      </c>
      <c r="AL191" s="2">
        <f>+('3 Planilla Preadjudicación OTIC'!AL191)</f>
        <v>17</v>
      </c>
      <c r="AM191" s="12">
        <f>+('3 Planilla Preadjudicación OTIC'!AM191)</f>
        <v>4602</v>
      </c>
      <c r="AN191" s="12">
        <f>+('3 Planilla Preadjudicación OTIC'!AN191)</f>
        <v>0</v>
      </c>
      <c r="AO191" s="12">
        <f>+('3 Planilla Preadjudicación OTIC'!AO191)</f>
        <v>0</v>
      </c>
      <c r="AP191" s="12">
        <f>+('3 Planilla Preadjudicación OTIC'!AP191)</f>
        <v>4602000</v>
      </c>
      <c r="AQ191" s="12">
        <f>+('3 Planilla Preadjudicación OTIC'!AQ191)</f>
        <v>1360000</v>
      </c>
      <c r="AR191" s="12">
        <f>+('3 Planilla Preadjudicación OTIC'!AR191)</f>
        <v>0</v>
      </c>
      <c r="AS191" s="12">
        <f>+('3 Planilla Preadjudicación OTIC'!AS191)</f>
        <v>0</v>
      </c>
      <c r="AT191" s="12">
        <f>+('3 Planilla Preadjudicación OTIC'!AT191)</f>
        <v>0</v>
      </c>
      <c r="AU191" s="12">
        <f>+('3 Planilla Preadjudicación OTIC'!AU191)</f>
        <v>5962000</v>
      </c>
      <c r="AV191" s="2" t="str">
        <f>+('3 Planilla Preadjudicación OTIC'!AV191)</f>
        <v>SI</v>
      </c>
      <c r="AW191" s="4">
        <f>+('3 Planilla Preadjudicación OTIC'!AW191)</f>
        <v>0</v>
      </c>
      <c r="AX191" s="2">
        <f>+('3 Planilla Preadjudicación OTIC'!AX191)</f>
        <v>1</v>
      </c>
      <c r="AY191" s="2">
        <f>+('3 Planilla Preadjudicación OTIC'!AY191)</f>
        <v>7</v>
      </c>
      <c r="AZ191" s="2">
        <f>+('3 Planilla Preadjudicación OTIC'!AZ191)</f>
        <v>7</v>
      </c>
      <c r="BA191" s="2">
        <f>+('3 Planilla Preadjudicación OTIC'!BA191)</f>
        <v>7</v>
      </c>
      <c r="BB191" s="2">
        <f>+('3 Planilla Preadjudicación OTIC'!BB191)</f>
        <v>7</v>
      </c>
      <c r="BC191" s="2">
        <f>+('3 Planilla Preadjudicación OTIC'!BC191)</f>
        <v>7</v>
      </c>
      <c r="BD191" s="2">
        <f>+('3 Planilla Preadjudicación OTIC'!BD191)</f>
        <v>7</v>
      </c>
      <c r="BE191" s="2">
        <f>+('3 Planilla Preadjudicación OTIC'!BE191)</f>
        <v>7</v>
      </c>
      <c r="BF191" s="2">
        <f>+('3 Planilla Preadjudicación OTIC'!BF191)</f>
        <v>7</v>
      </c>
      <c r="BG191" s="2">
        <f>+('3 Planilla Preadjudicación OTIC'!BG191)</f>
        <v>7</v>
      </c>
      <c r="BH191" s="2">
        <f>+('3 Planilla Preadjudicación OTIC'!BH191)</f>
        <v>7</v>
      </c>
      <c r="BI191" s="2">
        <f>+('3 Planilla Preadjudicación OTIC'!BI191)</f>
        <v>7</v>
      </c>
      <c r="BJ191" s="2">
        <f>+('3 Planilla Preadjudicación OTIC'!BJ191)</f>
        <v>7</v>
      </c>
      <c r="BK191" s="2">
        <f>+('3 Planilla Preadjudicación OTIC'!BK191)</f>
        <v>7</v>
      </c>
      <c r="BL191" s="2">
        <f>+('3 Planilla Preadjudicación OTIC'!BL191)</f>
        <v>6.3</v>
      </c>
      <c r="BM191" s="104">
        <f>ROUND(('3 Planilla Preadjudicación OTIC'!BM191),1)</f>
        <v>6.4</v>
      </c>
      <c r="BN191" s="4" t="str">
        <f>+('3 Planilla Preadjudicación OTIC'!BN191)</f>
        <v>NO</v>
      </c>
      <c r="BO191" s="4">
        <f>+('3 Planilla Preadjudicación OTIC'!BO191)</f>
        <v>0</v>
      </c>
      <c r="BP191" s="4">
        <f>+('3 Planilla Preadjudicación OTIC'!BP191)</f>
        <v>0</v>
      </c>
      <c r="BQ191" s="4">
        <f>+('3 Planilla Preadjudicación OTIC'!BQ191)</f>
        <v>0</v>
      </c>
      <c r="BR191" s="4">
        <f>+('3 Planilla Preadjudicación OTIC'!BR191)</f>
        <v>0</v>
      </c>
      <c r="BS191" s="4">
        <f>+('3 Planilla Preadjudicación OTIC'!BS191)</f>
        <v>0</v>
      </c>
      <c r="BT191" s="4">
        <f>+('3 Planilla Preadjudicación OTIC'!BT191)</f>
        <v>0</v>
      </c>
      <c r="BU191" s="85">
        <f>IF(VLOOKUP(A191,'BD OFICIAL'!$A$1:$AL$2098,7,0)=D191,0,1)</f>
        <v>0</v>
      </c>
      <c r="BV191" s="85">
        <f>IF(VLOOKUP(A191,'BD OFICIAL'!$A$1:$AL$2098,11,0)=J191,0,1)</f>
        <v>0</v>
      </c>
      <c r="BW191" s="85">
        <f>IF(VLOOKUP(A191,'BD OFICIAL'!$A$1:$AL$2098,13,0)=L191,0,1)</f>
        <v>0</v>
      </c>
      <c r="BX191" s="2">
        <f>IF(VLOOKUP(A191,'BD OFICIAL'!$A$1:$AL$2098,16,0)=O191,0,1)</f>
        <v>0</v>
      </c>
      <c r="BY191" s="2">
        <f>IF(VLOOKUP(A191,'BD OFICIAL'!$A$1:$AL$2098,17,0)=P191,0,1)</f>
        <v>0</v>
      </c>
      <c r="BZ191" s="2">
        <f>IF(VLOOKUP(A191,'BD OFICIAL'!$A$1:$AL$2098,19,0)=R191,0,1)</f>
        <v>0</v>
      </c>
      <c r="CA191" s="2">
        <f>IF(VLOOKUP(A191,'BD OFICIAL'!$A$1:$AL$2098,21,0)=T191,0,1)</f>
        <v>0</v>
      </c>
      <c r="CB191" s="2">
        <f>IF(VLOOKUP(A191,'BD OFICIAL'!$A$1:$AL$2098,24,0)=AK191,0,1)</f>
        <v>0</v>
      </c>
      <c r="CC191" s="2">
        <f>IF(VLOOKUP(A191,'BD OFICIAL'!$A$1:$AL$2098,25,0)=X191,0,1)</f>
        <v>0</v>
      </c>
      <c r="CD191" s="2">
        <f>IF(VLOOKUP(A191,'BD OFICIAL'!$A$1:$AL$2098,26,0)=Y191,0,1)</f>
        <v>0</v>
      </c>
      <c r="CE191" s="2">
        <f>IF(VLOOKUP(A191,'BD OFICIAL'!$A$1:$AL$2098,27,0)=Z191,0,1)</f>
        <v>0</v>
      </c>
      <c r="CF191" s="2">
        <f>IF(VLOOKUP(A191,'BD OFICIAL'!$A$1:$AL$2098,28,0)=AA191,0,1)</f>
        <v>0</v>
      </c>
      <c r="CG191" s="2">
        <f>IF(VLOOKUP(A191,'BD OFICIAL'!$A$1:$AL$2098,33,0)=AF191,0,1)</f>
        <v>0</v>
      </c>
      <c r="CH191" s="2">
        <f>IF(VLOOKUP(A191,'BD OFICIAL'!$A$1:$AL$2098,35,0)=AH191,0,1)</f>
        <v>0</v>
      </c>
      <c r="CI191" s="85">
        <f>IF(VLOOKUP(A191,'BD OFICIAL'!$A$1:$AL$2098,34,0)=AL191,0,1)</f>
        <v>0</v>
      </c>
      <c r="CJ191" s="12">
        <f>VLOOKUP(A191,'BD OFICIAL'!$A$1:$AM$2098,36,0)*AM191-AP191</f>
        <v>0</v>
      </c>
      <c r="CK191" s="85" t="str">
        <f t="shared" si="88"/>
        <v>SSH</v>
      </c>
      <c r="CL191" s="85" t="str">
        <f t="shared" si="89"/>
        <v>NO</v>
      </c>
      <c r="CM191" s="85" t="str">
        <f t="shared" si="103"/>
        <v>SI</v>
      </c>
      <c r="CN191" s="31">
        <f t="shared" si="104"/>
        <v>0</v>
      </c>
      <c r="CO191" s="31">
        <f t="shared" si="90"/>
        <v>0</v>
      </c>
      <c r="CP191" s="31">
        <f t="shared" si="105"/>
        <v>0</v>
      </c>
      <c r="CQ191" s="31">
        <f>IF(Y191="NO",0,IF(Y191="SI",IF(VLOOKUP(A191,'BD OFICIAL'!$A:$AO,40,0)=AQ191,0,1)))</f>
        <v>0</v>
      </c>
      <c r="CR191" s="31">
        <f>IF(Z191="NO",0,IF(Z191="SI",IF(VLOOKUP(B191,'BD OFICIAL'!$A:$AO,41,0)=AS191,0,1)))</f>
        <v>0</v>
      </c>
      <c r="CS191" s="31">
        <f t="shared" si="91"/>
        <v>0</v>
      </c>
      <c r="CT191" s="31">
        <f t="shared" si="92"/>
        <v>0</v>
      </c>
      <c r="CU191" s="31">
        <f>IF(VLOOKUP(A191,'BD OFICIAL'!$A$1:$AL$1056,31,0)="SI",IF(AT191&gt;0,0,1),IF(AT191=0,0,1))</f>
        <v>0</v>
      </c>
      <c r="CV191" s="31">
        <f t="shared" si="93"/>
        <v>0</v>
      </c>
      <c r="CW191" s="31">
        <f t="shared" si="106"/>
        <v>0</v>
      </c>
      <c r="CX191" s="85" t="str">
        <f t="shared" si="107"/>
        <v>SI</v>
      </c>
      <c r="CY191" s="31">
        <f t="shared" si="108"/>
        <v>0</v>
      </c>
      <c r="CZ191" s="85" t="str">
        <f>IF(ISERROR(VLOOKUP(AI191,EXPERIENCIA!$A$1:$C$2100,1,0)),"NO","SI")</f>
        <v>NO</v>
      </c>
      <c r="DA191" s="85">
        <f>IF(CX191="no","NO APLICA",IF(AX191=0,"ERROR NOTA",IF(AND(AX191&gt;1,CZ191="NO"),"ERROR NOTA",IF(AND(CZ191="NO",AX191=1),0,IF(VLOOKUP(AI191,EXPERIENCIA!$A$1:$C$2100,3,0)=AX191,0,"ERROR NOTA")))))</f>
        <v>0</v>
      </c>
      <c r="DB191" s="85" t="str">
        <f>IF(ISERROR(VLOOKUP(AI191,COMPORTAMIENTO!$A$1:$C$2100,1,0)),"NO","SI")</f>
        <v>NO</v>
      </c>
      <c r="DC191" s="85">
        <f>IF(CX191="NO","NO APLICA",IF(AY191=0,"ERROR NOTA",IF(AND(DB191="NO",AY191=7),0,IF(VLOOKUP(AI191,COMPORTAMIENTO!$A$2:$H$2100,8,0)=AY191,0,"ERROR NOTA"))))</f>
        <v>0</v>
      </c>
      <c r="DD191" s="104">
        <f t="shared" si="109"/>
        <v>0.1</v>
      </c>
      <c r="DE191" s="104">
        <f t="shared" si="110"/>
        <v>0.70000000000000007</v>
      </c>
      <c r="DF191" s="85" t="str">
        <f t="shared" si="94"/>
        <v>NO</v>
      </c>
      <c r="DG191" s="85">
        <f t="shared" si="111"/>
        <v>7</v>
      </c>
      <c r="DH191" s="85">
        <f t="shared" si="112"/>
        <v>7</v>
      </c>
      <c r="DI191" s="85">
        <f t="shared" si="113"/>
        <v>7</v>
      </c>
      <c r="DJ191" s="12">
        <f t="shared" si="114"/>
        <v>7.0000000000000009</v>
      </c>
      <c r="DK191" s="7">
        <f t="shared" si="115"/>
        <v>7.0000000000000009</v>
      </c>
      <c r="DL191" s="12">
        <f t="shared" si="95"/>
        <v>4602</v>
      </c>
      <c r="DM191" s="12">
        <f>VLOOKUP(A191,'5 TD'!$A:$B,2,0)</f>
        <v>4130</v>
      </c>
      <c r="DN191" s="7">
        <f t="shared" si="96"/>
        <v>6.3</v>
      </c>
      <c r="DO191" s="85" t="str">
        <f t="shared" si="116"/>
        <v>APROBADO</v>
      </c>
      <c r="DP191" s="85" t="str">
        <f t="shared" si="117"/>
        <v>APROBADO</v>
      </c>
      <c r="DQ191" s="7">
        <f t="shared" si="118"/>
        <v>6.4</v>
      </c>
      <c r="DR191" s="85" t="str">
        <f t="shared" si="97"/>
        <v>APROBADO</v>
      </c>
      <c r="DS191" s="2" t="str">
        <f>+('3 Planilla Preadjudicación OTIC'!BN191)</f>
        <v>NO</v>
      </c>
      <c r="DT191" s="2">
        <f>IF(DR191="APROBADO",VLOOKUP(A191,'5 TD'!$D$3:$E$270,2,0),"NO APLICA")</f>
        <v>7</v>
      </c>
      <c r="DU191" s="2" t="str">
        <f t="shared" si="98"/>
        <v>NO</v>
      </c>
      <c r="DV191" s="2" t="str">
        <f>IF(DU191="SI",VLOOKUP(A191,'5 TD'!$G$3:$H$270,2,0),"NO APLICA ")</f>
        <v xml:space="preserve">NO APLICA </v>
      </c>
      <c r="DW191" s="2" t="str">
        <f t="shared" si="99"/>
        <v>NO</v>
      </c>
      <c r="DX191" s="2" t="str">
        <f>IF(DW191="SI",VLOOKUP(A191,'5 TD'!$J$4:$K$472,2,0),"NO APLICA")</f>
        <v>NO APLICA</v>
      </c>
      <c r="DY191" s="2" t="str">
        <f t="shared" si="100"/>
        <v>NO APLICA</v>
      </c>
      <c r="DZ191" s="7" t="str">
        <f>IF(DY191="SI",VLOOKUP(A191,'5 TD'!$M$4:$N$350,2,0),"NO APLICA")</f>
        <v>NO APLICA</v>
      </c>
      <c r="EA191" s="2" t="str">
        <f t="shared" si="101"/>
        <v>NO APLICA</v>
      </c>
      <c r="EB191" s="12" t="str">
        <f t="shared" si="102"/>
        <v/>
      </c>
      <c r="EC191" s="12" t="str">
        <f>IF(EA191="SI",VLOOKUP(A191,'5 TD'!$V$4:$W$479,2,0),"NO APLICA")</f>
        <v>NO APLICA</v>
      </c>
      <c r="ED191" s="2" t="str">
        <f t="shared" si="119"/>
        <v>NO</v>
      </c>
      <c r="EE191" s="79" t="str">
        <f>IF(ED191="SI",VLOOKUP(AI191,COMPORTAMIENTO!$A$1:$H$2100,7,0),"NO APLICA")</f>
        <v>NO APLICA</v>
      </c>
      <c r="EF191" s="12" t="str">
        <f>IF(ED191="SI",VLOOKUP(A191,'5 TD'!$P$2:$Q$479,2,0),"NO APLICA")</f>
        <v>NO APLICA</v>
      </c>
      <c r="EG191" s="2" t="str">
        <f t="shared" si="120"/>
        <v>NO</v>
      </c>
      <c r="EH191" s="2">
        <f>IF(CZ191="no",0,VLOOKUP(AI191,EXPERIENCIA!$A$1:$C$2100,2,0))</f>
        <v>0</v>
      </c>
      <c r="EI191" s="2">
        <f>IF(CZ191="si",VLOOKUP(A191,'5 TD'!$S$3:$T$2103,2,0),0)</f>
        <v>0</v>
      </c>
      <c r="EJ191" s="2" t="str">
        <f t="shared" si="121"/>
        <v>SI</v>
      </c>
      <c r="EK191" s="2">
        <f>+('3 Planilla Preadjudicación OTIC'!BU191)</f>
        <v>0</v>
      </c>
      <c r="EL191" s="4"/>
      <c r="EM191" s="3"/>
      <c r="EN191" s="3"/>
      <c r="EQ191" s="86"/>
    </row>
    <row r="192" spans="1:147" ht="15" customHeight="1" x14ac:dyDescent="0.3">
      <c r="A192" s="2">
        <f>+('3 Planilla Preadjudicación OTIC'!A192)</f>
        <v>14421</v>
      </c>
      <c r="B192" s="2" t="str">
        <f>+('3 Planilla Preadjudicación OTIC'!B192)</f>
        <v>65181652-1</v>
      </c>
      <c r="C192" s="4">
        <f>+('3 Planilla Preadjudicación OTIC'!E192)</f>
        <v>2025</v>
      </c>
      <c r="D192" s="4" t="str">
        <f>+('3 Planilla Preadjudicación OTIC'!F192)</f>
        <v>MANDATO</v>
      </c>
      <c r="E192" s="4" t="str">
        <f>+('3 Planilla Preadjudicación OTIC'!G192)</f>
        <v>69253800-5</v>
      </c>
      <c r="F192" s="4" t="str">
        <f>+('3 Planilla Preadjudicación OTIC'!H192)</f>
        <v>I. MUNICIPALIDAD DE LA PINTANA</v>
      </c>
      <c r="G192" s="4"/>
      <c r="H192" s="4"/>
      <c r="I192" s="4" t="str">
        <f>+('3 Planilla Preadjudicación OTIC'!I192)</f>
        <v>BRECHA DIGITAL CERO: ILUMINANDO EL ACCESO A LA INFORMACIÓN DESDE LAS PLATAFORMA DIGITALES</v>
      </c>
      <c r="J192" s="4" t="str">
        <f>+('3 Planilla Preadjudicación OTIC'!J192)</f>
        <v>PF1426</v>
      </c>
      <c r="K192" s="4" t="str">
        <f>+('3 Planilla Preadjudicación OTIC'!K192)</f>
        <v>TÉCNICAS PARA EL EMPRENDIMIENTO</v>
      </c>
      <c r="L192" s="4" t="str">
        <f>+('3 Planilla Preadjudicación OTIC'!L192)</f>
        <v>PF0921</v>
      </c>
      <c r="M192" s="2">
        <f>+('3 Planilla Preadjudicación OTIC'!M192)</f>
        <v>13</v>
      </c>
      <c r="N192" s="4" t="str">
        <f>+('3 Planilla Preadjudicación OTIC'!N192)</f>
        <v>METROPOLITANA</v>
      </c>
      <c r="O192" s="4" t="str">
        <f>+('3 Planilla Preadjudicación OTIC'!O192)</f>
        <v>LA PINTANA</v>
      </c>
      <c r="P192" s="4" t="str">
        <f>+('3 Planilla Preadjudicación OTIC'!P192)</f>
        <v>EMPRENDEDORES/AS INFORMALES O PERSONAS VULNERABLES PERTENECIENTES AL 80% MAS VULNERABLE</v>
      </c>
      <c r="Q192" s="4" t="str">
        <f>+('3 Planilla Preadjudicación OTIC'!Q192)</f>
        <v>PRESENCIAL</v>
      </c>
      <c r="R192" s="4" t="str">
        <f>+('3 Planilla Preadjudicación OTIC'!R192)</f>
        <v>INDEPENDIENTE</v>
      </c>
      <c r="S192" s="4">
        <f>+('3 Planilla Preadjudicación OTIC'!S192)</f>
        <v>23</v>
      </c>
      <c r="T192" s="2">
        <f>+('3 Planilla Preadjudicación OTIC'!T192)</f>
        <v>13</v>
      </c>
      <c r="U192" s="2">
        <f>+('3 Planilla Preadjudicación OTIC'!U192)</f>
        <v>80</v>
      </c>
      <c r="V192" s="2">
        <f>+('3 Planilla Preadjudicación OTIC'!V192)</f>
        <v>12</v>
      </c>
      <c r="W192" s="2">
        <f>+('3 Planilla Preadjudicación OTIC'!W192)</f>
        <v>92</v>
      </c>
      <c r="X192" s="2">
        <f>+('3 Planilla Preadjudicación OTIC'!X192)</f>
        <v>4</v>
      </c>
      <c r="Y192" s="2" t="str">
        <f>+('3 Planilla Preadjudicación OTIC'!Y192)</f>
        <v>SI</v>
      </c>
      <c r="Z192" s="2" t="str">
        <f>+('3 Planilla Preadjudicación OTIC'!Z192)</f>
        <v>NO</v>
      </c>
      <c r="AA192" s="2" t="str">
        <f>+('3 Planilla Preadjudicación OTIC'!AA192)</f>
        <v>SI</v>
      </c>
      <c r="AB192" s="4" t="str">
        <f>+('3 Planilla Preadjudicación OTIC'!AB192)</f>
        <v>SE AJUSTA A PLAN FORMATIVO</v>
      </c>
      <c r="AC192" s="4" t="str">
        <f>+('3 Planilla Preadjudicación OTIC'!AC192)</f>
        <v>HOMBRE Y MUJERES MAYORES DE 45 AÑOS EMPRENDEDORES/AS O ARTESANOS/AS, PERTENECIENTES AL 80% MAS VULNERABLE</v>
      </c>
      <c r="AD192" s="2" t="str">
        <f>+('3 Planilla Preadjudicación OTIC'!AD192)</f>
        <v>NO</v>
      </c>
      <c r="AE192" s="4">
        <f>+('3 Planilla Preadjudicación OTIC'!AE192)</f>
        <v>0</v>
      </c>
      <c r="AF192" s="2" t="str">
        <f>+('3 Planilla Preadjudicación OTIC'!AF192)</f>
        <v>CERRADA</v>
      </c>
      <c r="AG192" s="2">
        <f>+('3 Planilla Preadjudicación OTIC'!AG192)</f>
        <v>23</v>
      </c>
      <c r="AH192" s="2">
        <f>+('3 Planilla Preadjudicación OTIC'!AH192)</f>
        <v>3</v>
      </c>
      <c r="AI192" s="135" t="str">
        <f>+('3 Planilla Preadjudicación OTIC'!AI192)</f>
        <v>76826771-5</v>
      </c>
      <c r="AJ192" s="4" t="str">
        <f>+('3 Planilla Preadjudicación OTIC'!AJ192)</f>
        <v>OTEC CRECIENDO CON IDENTIDAD SPA</v>
      </c>
      <c r="AK192" s="2">
        <f>+('3 Planilla Preadjudicación OTIC'!AK192)</f>
        <v>92</v>
      </c>
      <c r="AL192" s="2">
        <f>+('3 Planilla Preadjudicación OTIC'!AL192)</f>
        <v>23</v>
      </c>
      <c r="AM192" s="12">
        <f>+('3 Planilla Preadjudicación OTIC'!AM192)</f>
        <v>6904</v>
      </c>
      <c r="AN192" s="12">
        <f>+('3 Planilla Preadjudicación OTIC'!AN192)</f>
        <v>160000</v>
      </c>
      <c r="AO192" s="12">
        <f>+('3 Planilla Preadjudicación OTIC'!AO192)</f>
        <v>0</v>
      </c>
      <c r="AP192" s="12">
        <f>+('3 Planilla Preadjudicación OTIC'!AP192)</f>
        <v>8257184</v>
      </c>
      <c r="AQ192" s="12">
        <f>+('3 Planilla Preadjudicación OTIC'!AQ192)</f>
        <v>1196000</v>
      </c>
      <c r="AR192" s="12">
        <f>+('3 Planilla Preadjudicación OTIC'!AR192)</f>
        <v>2080000</v>
      </c>
      <c r="AS192" s="12">
        <f>+('3 Planilla Preadjudicación OTIC'!AS192)</f>
        <v>0</v>
      </c>
      <c r="AT192" s="12">
        <f>+('3 Planilla Preadjudicación OTIC'!AT192)</f>
        <v>0</v>
      </c>
      <c r="AU192" s="12">
        <f>+('3 Planilla Preadjudicación OTIC'!AU192)</f>
        <v>11533184</v>
      </c>
      <c r="AV192" s="2" t="str">
        <f>+('3 Planilla Preadjudicación OTIC'!AV192)</f>
        <v>SI</v>
      </c>
      <c r="AW192" s="4">
        <f>+('3 Planilla Preadjudicación OTIC'!AW192)</f>
        <v>0</v>
      </c>
      <c r="AX192" s="2">
        <f>+('3 Planilla Preadjudicación OTIC'!AX192)</f>
        <v>1</v>
      </c>
      <c r="AY192" s="2">
        <f>+('3 Planilla Preadjudicación OTIC'!AY192)</f>
        <v>7</v>
      </c>
      <c r="AZ192" s="2">
        <f>+('3 Planilla Preadjudicación OTIC'!AZ192)</f>
        <v>0</v>
      </c>
      <c r="BA192" s="2">
        <f>+('3 Planilla Preadjudicación OTIC'!BA192)</f>
        <v>0</v>
      </c>
      <c r="BB192" s="2">
        <f>+('3 Planilla Preadjudicación OTIC'!BB192)</f>
        <v>0</v>
      </c>
      <c r="BC192" s="2">
        <f>+('3 Planilla Preadjudicación OTIC'!BC192)</f>
        <v>0</v>
      </c>
      <c r="BD192" s="2">
        <f>+('3 Planilla Preadjudicación OTIC'!BD192)</f>
        <v>0</v>
      </c>
      <c r="BE192" s="2">
        <f>+('3 Planilla Preadjudicación OTIC'!BE192)</f>
        <v>0</v>
      </c>
      <c r="BF192" s="2">
        <f>+('3 Planilla Preadjudicación OTIC'!BF192)</f>
        <v>0</v>
      </c>
      <c r="BG192" s="2">
        <f>+('3 Planilla Preadjudicación OTIC'!BG192)</f>
        <v>7</v>
      </c>
      <c r="BH192" s="2">
        <f>+('3 Planilla Preadjudicación OTIC'!BH192)</f>
        <v>7</v>
      </c>
      <c r="BI192" s="2">
        <f>+('3 Planilla Preadjudicación OTIC'!BI192)</f>
        <v>7</v>
      </c>
      <c r="BJ192" s="2">
        <f>+('3 Planilla Preadjudicación OTIC'!BJ192)</f>
        <v>7</v>
      </c>
      <c r="BK192" s="2">
        <f>+('3 Planilla Preadjudicación OTIC'!BK192)</f>
        <v>7</v>
      </c>
      <c r="BL192" s="2">
        <f>+('3 Planilla Preadjudicación OTIC'!BL192)</f>
        <v>6.5</v>
      </c>
      <c r="BM192" s="104">
        <f>ROUND(('3 Planilla Preadjudicación OTIC'!BM192),1)</f>
        <v>6.4</v>
      </c>
      <c r="BN192" s="4" t="str">
        <f>+('3 Planilla Preadjudicación OTIC'!BN192)</f>
        <v>NO</v>
      </c>
      <c r="BO192" s="4">
        <f>+('3 Planilla Preadjudicación OTIC'!BO192)</f>
        <v>0</v>
      </c>
      <c r="BP192" s="4">
        <f>+('3 Planilla Preadjudicación OTIC'!BP192)</f>
        <v>0</v>
      </c>
      <c r="BQ192" s="4">
        <f>+('3 Planilla Preadjudicación OTIC'!BQ192)</f>
        <v>0</v>
      </c>
      <c r="BR192" s="4">
        <f>+('3 Planilla Preadjudicación OTIC'!BR192)</f>
        <v>0</v>
      </c>
      <c r="BS192" s="4">
        <f>+('3 Planilla Preadjudicación OTIC'!BS192)</f>
        <v>0</v>
      </c>
      <c r="BT192" s="4">
        <f>+('3 Planilla Preadjudicación OTIC'!BT192)</f>
        <v>0</v>
      </c>
      <c r="BU192" s="85">
        <f>IF(VLOOKUP(A192,'BD OFICIAL'!$A$1:$AL$2098,7,0)=D192,0,1)</f>
        <v>0</v>
      </c>
      <c r="BV192" s="85">
        <f>IF(VLOOKUP(A192,'BD OFICIAL'!$A$1:$AL$2098,11,0)=J192,0,1)</f>
        <v>0</v>
      </c>
      <c r="BW192" s="85">
        <f>IF(VLOOKUP(A192,'BD OFICIAL'!$A$1:$AL$2098,13,0)=L192,0,1)</f>
        <v>0</v>
      </c>
      <c r="BX192" s="2">
        <f>IF(VLOOKUP(A192,'BD OFICIAL'!$A$1:$AL$2098,16,0)=O192,0,1)</f>
        <v>0</v>
      </c>
      <c r="BY192" s="2">
        <f>IF(VLOOKUP(A192,'BD OFICIAL'!$A$1:$AL$2098,17,0)=P192,0,1)</f>
        <v>0</v>
      </c>
      <c r="BZ192" s="2">
        <f>IF(VLOOKUP(A192,'BD OFICIAL'!$A$1:$AL$2098,19,0)=R192,0,1)</f>
        <v>0</v>
      </c>
      <c r="CA192" s="2">
        <f>IF(VLOOKUP(A192,'BD OFICIAL'!$A$1:$AL$2098,21,0)=T192,0,1)</f>
        <v>0</v>
      </c>
      <c r="CB192" s="2">
        <f>IF(VLOOKUP(A192,'BD OFICIAL'!$A$1:$AL$2098,24,0)=AK192,0,1)</f>
        <v>0</v>
      </c>
      <c r="CC192" s="2">
        <f>IF(VLOOKUP(A192,'BD OFICIAL'!$A$1:$AL$2098,25,0)=X192,0,1)</f>
        <v>0</v>
      </c>
      <c r="CD192" s="2">
        <f>IF(VLOOKUP(A192,'BD OFICIAL'!$A$1:$AL$2098,26,0)=Y192,0,1)</f>
        <v>0</v>
      </c>
      <c r="CE192" s="2">
        <f>IF(VLOOKUP(A192,'BD OFICIAL'!$A$1:$AL$2098,27,0)=Z192,0,1)</f>
        <v>0</v>
      </c>
      <c r="CF192" s="2">
        <f>IF(VLOOKUP(A192,'BD OFICIAL'!$A$1:$AL$2098,28,0)=AA192,0,1)</f>
        <v>0</v>
      </c>
      <c r="CG192" s="2">
        <f>IF(VLOOKUP(A192,'BD OFICIAL'!$A$1:$AL$2098,33,0)=AF192,0,1)</f>
        <v>0</v>
      </c>
      <c r="CH192" s="2">
        <f>IF(VLOOKUP(A192,'BD OFICIAL'!$A$1:$AL$2098,35,0)=AH192,0,1)</f>
        <v>0</v>
      </c>
      <c r="CI192" s="85">
        <f>IF(VLOOKUP(A192,'BD OFICIAL'!$A$1:$AL$2098,34,0)=AL192,0,1)</f>
        <v>0</v>
      </c>
      <c r="CJ192" s="12">
        <f>VLOOKUP(A192,'BD OFICIAL'!$A$1:$AM$2098,36,0)*AM192-AP192</f>
        <v>0</v>
      </c>
      <c r="CK192" s="85" t="str">
        <f t="shared" si="88"/>
        <v>SHMAN</v>
      </c>
      <c r="CL192" s="85" t="str">
        <f t="shared" si="89"/>
        <v>SI</v>
      </c>
      <c r="CM192" s="85" t="str">
        <f t="shared" si="103"/>
        <v>NO</v>
      </c>
      <c r="CN192" s="31">
        <f t="shared" si="104"/>
        <v>0</v>
      </c>
      <c r="CO192" s="31">
        <f t="shared" si="90"/>
        <v>0</v>
      </c>
      <c r="CP192" s="31">
        <f t="shared" si="105"/>
        <v>0</v>
      </c>
      <c r="CQ192" s="31">
        <f>IF(Y192="NO",0,IF(Y192="SI",IF(VLOOKUP(A192,'BD OFICIAL'!$A:$AO,40,0)=AQ192,0,1)))</f>
        <v>0</v>
      </c>
      <c r="CR192" s="31">
        <f>IF(Z192="NO",0,IF(Z192="SI",IF(VLOOKUP(B192,'BD OFICIAL'!$A:$AO,41,0)=AS192,0,1)))</f>
        <v>0</v>
      </c>
      <c r="CS192" s="31">
        <f t="shared" si="91"/>
        <v>0</v>
      </c>
      <c r="CT192" s="31">
        <f t="shared" si="92"/>
        <v>0</v>
      </c>
      <c r="CU192" s="31">
        <f>IF(VLOOKUP(A192,'BD OFICIAL'!$A$1:$AL$1056,31,0)="SI",IF(AT192&gt;0,0,1),IF(AT192=0,0,1))</f>
        <v>0</v>
      </c>
      <c r="CV192" s="31">
        <f t="shared" si="93"/>
        <v>0</v>
      </c>
      <c r="CW192" s="31">
        <f t="shared" si="106"/>
        <v>0</v>
      </c>
      <c r="CX192" s="85" t="str">
        <f t="shared" si="107"/>
        <v>SI</v>
      </c>
      <c r="CY192" s="31">
        <f t="shared" si="108"/>
        <v>0</v>
      </c>
      <c r="CZ192" s="85" t="str">
        <f>IF(ISERROR(VLOOKUP(AI192,EXPERIENCIA!$A$1:$C$2100,1,0)),"NO","SI")</f>
        <v>NO</v>
      </c>
      <c r="DA192" s="85">
        <f>IF(CX192="no","NO APLICA",IF(AX192=0,"ERROR NOTA",IF(AND(AX192&gt;1,CZ192="NO"),"ERROR NOTA",IF(AND(CZ192="NO",AX192=1),0,IF(VLOOKUP(AI192,EXPERIENCIA!$A$1:$C$2100,3,0)=AX192,0,"ERROR NOTA")))))</f>
        <v>0</v>
      </c>
      <c r="DB192" s="85" t="str">
        <f>IF(ISERROR(VLOOKUP(AI192,COMPORTAMIENTO!$A$1:$C$2100,1,0)),"NO","SI")</f>
        <v>NO</v>
      </c>
      <c r="DC192" s="85">
        <f>IF(CX192="NO","NO APLICA",IF(AY192=0,"ERROR NOTA",IF(AND(DB192="NO",AY192=7),0,IF(VLOOKUP(AI192,COMPORTAMIENTO!$A$2:$H$2100,8,0)=AY192,0,"ERROR NOTA"))))</f>
        <v>0</v>
      </c>
      <c r="DD192" s="104">
        <f t="shared" si="109"/>
        <v>0.1</v>
      </c>
      <c r="DE192" s="104">
        <f t="shared" si="110"/>
        <v>0.70000000000000007</v>
      </c>
      <c r="DF192" s="85" t="str">
        <f t="shared" si="94"/>
        <v>SI</v>
      </c>
      <c r="DG192" s="85">
        <f t="shared" si="111"/>
        <v>0</v>
      </c>
      <c r="DH192" s="85">
        <f t="shared" si="112"/>
        <v>0</v>
      </c>
      <c r="DI192" s="85">
        <f t="shared" si="113"/>
        <v>0</v>
      </c>
      <c r="DJ192" s="12">
        <f t="shared" si="114"/>
        <v>7.0000000000000009</v>
      </c>
      <c r="DK192" s="7">
        <f t="shared" si="115"/>
        <v>7.0000000000000009</v>
      </c>
      <c r="DL192" s="12">
        <f t="shared" si="95"/>
        <v>6904</v>
      </c>
      <c r="DM192" s="12">
        <f>VLOOKUP(A192,'5 TD'!$A:$B,2,0)</f>
        <v>6373</v>
      </c>
      <c r="DN192" s="7">
        <f t="shared" si="96"/>
        <v>6.5</v>
      </c>
      <c r="DO192" s="85" t="str">
        <f t="shared" si="116"/>
        <v>APROBADO</v>
      </c>
      <c r="DP192" s="85" t="str">
        <f t="shared" si="117"/>
        <v>APROBADO</v>
      </c>
      <c r="DQ192" s="7">
        <f t="shared" si="118"/>
        <v>6.4</v>
      </c>
      <c r="DR192" s="85" t="str">
        <f t="shared" si="97"/>
        <v>APROBADO</v>
      </c>
      <c r="DS192" s="2" t="str">
        <f>+('3 Planilla Preadjudicación OTIC'!BN192)</f>
        <v>NO</v>
      </c>
      <c r="DT192" s="2">
        <f>IF(DR192="APROBADO",VLOOKUP(A192,'5 TD'!$D$3:$E$270,2,0),"NO APLICA")</f>
        <v>6.8</v>
      </c>
      <c r="DU192" s="2" t="str">
        <f t="shared" si="98"/>
        <v>NO</v>
      </c>
      <c r="DV192" s="2" t="str">
        <f>IF(DU192="SI",VLOOKUP(A192,'5 TD'!$G$3:$H$270,2,0),"NO APLICA ")</f>
        <v xml:space="preserve">NO APLICA </v>
      </c>
      <c r="DW192" s="2" t="str">
        <f t="shared" si="99"/>
        <v>NO</v>
      </c>
      <c r="DX192" s="2" t="str">
        <f>IF(DW192="SI",VLOOKUP(A192,'5 TD'!$J$4:$K$472,2,0),"NO APLICA")</f>
        <v>NO APLICA</v>
      </c>
      <c r="DY192" s="2" t="str">
        <f t="shared" si="100"/>
        <v>NO APLICA</v>
      </c>
      <c r="DZ192" s="7" t="str">
        <f>IF(DY192="SI",VLOOKUP(A192,'5 TD'!$M$4:$N$350,2,0),"NO APLICA")</f>
        <v>NO APLICA</v>
      </c>
      <c r="EA192" s="2" t="str">
        <f t="shared" si="101"/>
        <v>NO APLICA</v>
      </c>
      <c r="EB192" s="12" t="str">
        <f t="shared" si="102"/>
        <v/>
      </c>
      <c r="EC192" s="12" t="str">
        <f>IF(EA192="SI",VLOOKUP(A192,'5 TD'!$V$4:$W$479,2,0),"NO APLICA")</f>
        <v>NO APLICA</v>
      </c>
      <c r="ED192" s="2" t="str">
        <f t="shared" si="119"/>
        <v>NO</v>
      </c>
      <c r="EE192" s="79" t="str">
        <f>IF(ED192="SI",VLOOKUP(AI192,COMPORTAMIENTO!$A$1:$H$2100,7,0),"NO APLICA")</f>
        <v>NO APLICA</v>
      </c>
      <c r="EF192" s="12" t="str">
        <f>IF(ED192="SI",VLOOKUP(A192,'5 TD'!$P$2:$Q$479,2,0),"NO APLICA")</f>
        <v>NO APLICA</v>
      </c>
      <c r="EG192" s="2" t="str">
        <f t="shared" si="120"/>
        <v>NO</v>
      </c>
      <c r="EH192" s="2">
        <f>IF(CZ192="no",0,VLOOKUP(AI192,EXPERIENCIA!$A$1:$C$2100,2,0))</f>
        <v>0</v>
      </c>
      <c r="EI192" s="2">
        <f>IF(CZ192="si",VLOOKUP(A192,'5 TD'!$S$3:$T$2103,2,0),0)</f>
        <v>0</v>
      </c>
      <c r="EJ192" s="2" t="str">
        <f t="shared" si="121"/>
        <v>SI</v>
      </c>
      <c r="EK192" s="2">
        <f>+('3 Planilla Preadjudicación OTIC'!BU192)</f>
        <v>0</v>
      </c>
      <c r="EL192" s="4"/>
      <c r="EM192" s="3"/>
      <c r="EN192" s="3"/>
      <c r="EQ192" s="86"/>
    </row>
    <row r="193" spans="1:147" ht="15" customHeight="1" x14ac:dyDescent="0.3">
      <c r="A193" s="2">
        <f>+('3 Planilla Preadjudicación OTIC'!A193)</f>
        <v>14500</v>
      </c>
      <c r="B193" s="2" t="str">
        <f>+('3 Planilla Preadjudicación OTIC'!B193)</f>
        <v>65181652-1</v>
      </c>
      <c r="C193" s="4">
        <f>+('3 Planilla Preadjudicación OTIC'!E193)</f>
        <v>2025</v>
      </c>
      <c r="D193" s="4" t="str">
        <f>+('3 Planilla Preadjudicación OTIC'!F193)</f>
        <v>MANDATO</v>
      </c>
      <c r="E193" s="4" t="str">
        <f>+('3 Planilla Preadjudicación OTIC'!G193)</f>
        <v>91337000-7</v>
      </c>
      <c r="F193" s="4" t="str">
        <f>+('3 Planilla Preadjudicación OTIC'!H193)</f>
        <v>CEMENTO POLPAICO S.A.</v>
      </c>
      <c r="G193" s="4"/>
      <c r="H193" s="4"/>
      <c r="I193" s="4" t="str">
        <f>+('3 Planilla Preadjudicación OTIC'!I193)</f>
        <v>MECÁNICA BÁSICA AUTOMOTRIZ</v>
      </c>
      <c r="J193" s="4" t="str">
        <f>+('3 Planilla Preadjudicación OTIC'!J193)</f>
        <v>PF0584</v>
      </c>
      <c r="K193" s="4" t="str">
        <f>+('3 Planilla Preadjudicación OTIC'!K193)</f>
        <v/>
      </c>
      <c r="L193" s="4" t="str">
        <f>+('3 Planilla Preadjudicación OTIC'!L193)</f>
        <v/>
      </c>
      <c r="M193" s="2">
        <f>+('3 Planilla Preadjudicación OTIC'!M193)</f>
        <v>1</v>
      </c>
      <c r="N193" s="4" t="str">
        <f>+('3 Planilla Preadjudicación OTIC'!N193)</f>
        <v>TARAPACA</v>
      </c>
      <c r="O193" s="4" t="str">
        <f>+('3 Planilla Preadjudicación OTIC'!O193)</f>
        <v>ALTO HOSPICIO</v>
      </c>
      <c r="P193" s="4" t="str">
        <f>+('3 Planilla Preadjudicación OTIC'!P193)</f>
        <v>PERSONAS DESOCUPADAS (CESANTES Y PERSONAS QUE BUSCAN TRABAJO POR PRIMERA VEZ).</v>
      </c>
      <c r="Q193" s="4" t="str">
        <f>+('3 Planilla Preadjudicación OTIC'!Q193)</f>
        <v>PRESENCIAL</v>
      </c>
      <c r="R193" s="4" t="str">
        <f>+('3 Planilla Preadjudicación OTIC'!R193)</f>
        <v>INDEPENDIENTE</v>
      </c>
      <c r="S193" s="4">
        <f>+('3 Planilla Preadjudicación OTIC'!S193)</f>
        <v>16</v>
      </c>
      <c r="T193" s="2">
        <f>+('3 Planilla Preadjudicación OTIC'!T193)</f>
        <v>10</v>
      </c>
      <c r="U193" s="2">
        <f>+('3 Planilla Preadjudicación OTIC'!U193)</f>
        <v>80</v>
      </c>
      <c r="V193" s="2">
        <f>+('3 Planilla Preadjudicación OTIC'!V193)</f>
        <v>0</v>
      </c>
      <c r="W193" s="2">
        <f>+('3 Planilla Preadjudicación OTIC'!W193)</f>
        <v>80</v>
      </c>
      <c r="X193" s="2">
        <f>+('3 Planilla Preadjudicación OTIC'!X193)</f>
        <v>5</v>
      </c>
      <c r="Y193" s="2" t="str">
        <f>+('3 Planilla Preadjudicación OTIC'!Y193)</f>
        <v>SI</v>
      </c>
      <c r="Z193" s="2" t="str">
        <f>+('3 Planilla Preadjudicación OTIC'!Z193)</f>
        <v>NO</v>
      </c>
      <c r="AA193" s="2" t="str">
        <f>+('3 Planilla Preadjudicación OTIC'!AA193)</f>
        <v>NO</v>
      </c>
      <c r="AB193" s="4" t="str">
        <f>+('3 Planilla Preadjudicación OTIC'!AB193)</f>
        <v>SE AJUSTA A PLAN FORMATIVO</v>
      </c>
      <c r="AC193" s="4" t="str">
        <f>+('3 Planilla Preadjudicación OTIC'!AC193)</f>
        <v>HOMBRES Y MUJERES MAYORES DE 18 AÑOS, CESANTES O QUE BUSCA TRABAJO POR PRIMERA VEZ, PREFERENTEMENTE CON EDUCACIÓN MEDIA COMPLETA, PREFERENTEMENTE HABITANTES DE LA COMUNA DE ALTO HOSPICIO</v>
      </c>
      <c r="AD193" s="2" t="str">
        <f>+('3 Planilla Preadjudicación OTIC'!AD193)</f>
        <v>NO</v>
      </c>
      <c r="AE193" s="4">
        <f>+('3 Planilla Preadjudicación OTIC'!AE193)</f>
        <v>0</v>
      </c>
      <c r="AF193" s="2" t="str">
        <f>+('3 Planilla Preadjudicación OTIC'!AF193)</f>
        <v>CERRADA</v>
      </c>
      <c r="AG193" s="2">
        <f>+('3 Planilla Preadjudicación OTIC'!AG193)</f>
        <v>16</v>
      </c>
      <c r="AH193" s="2">
        <f>+('3 Planilla Preadjudicación OTIC'!AH193)</f>
        <v>2</v>
      </c>
      <c r="AI193" s="135" t="str">
        <f>+('3 Planilla Preadjudicación OTIC'!AI193)</f>
        <v>77894940-7</v>
      </c>
      <c r="AJ193" s="4" t="str">
        <f>+('3 Planilla Preadjudicación OTIC'!AJ193)</f>
        <v>Centro de Estudios Capacitacion Laboral Ltda.</v>
      </c>
      <c r="AK193" s="2">
        <f>+('3 Planilla Preadjudicación OTIC'!AK193)</f>
        <v>80</v>
      </c>
      <c r="AL193" s="2">
        <f>+('3 Planilla Preadjudicación OTIC'!AL193)</f>
        <v>16</v>
      </c>
      <c r="AM193" s="12">
        <f>+('3 Planilla Preadjudicación OTIC'!AM193)</f>
        <v>5075</v>
      </c>
      <c r="AN193" s="12">
        <f>+('3 Planilla Preadjudicación OTIC'!AN193)</f>
        <v>0</v>
      </c>
      <c r="AO193" s="12">
        <f>+('3 Planilla Preadjudicación OTIC'!AO193)</f>
        <v>0</v>
      </c>
      <c r="AP193" s="12">
        <f>+('3 Planilla Preadjudicación OTIC'!AP193)</f>
        <v>4060000</v>
      </c>
      <c r="AQ193" s="12">
        <f>+('3 Planilla Preadjudicación OTIC'!AQ193)</f>
        <v>640000</v>
      </c>
      <c r="AR193" s="12">
        <f>+('3 Planilla Preadjudicación OTIC'!AR193)</f>
        <v>0</v>
      </c>
      <c r="AS193" s="12">
        <f>+('3 Planilla Preadjudicación OTIC'!AS193)</f>
        <v>0</v>
      </c>
      <c r="AT193" s="12">
        <f>+('3 Planilla Preadjudicación OTIC'!AT193)</f>
        <v>0</v>
      </c>
      <c r="AU193" s="12">
        <f>+('3 Planilla Preadjudicación OTIC'!AU193)</f>
        <v>4700000</v>
      </c>
      <c r="AV193" s="2" t="str">
        <f>+('3 Planilla Preadjudicación OTIC'!AV193)</f>
        <v>SI</v>
      </c>
      <c r="AW193" s="4">
        <f>+('3 Planilla Preadjudicación OTIC'!AW193)</f>
        <v>0</v>
      </c>
      <c r="AX193" s="2">
        <f>+('3 Planilla Preadjudicación OTIC'!AX193)</f>
        <v>3</v>
      </c>
      <c r="AY193" s="2">
        <f>+('3 Planilla Preadjudicación OTIC'!AY193)</f>
        <v>7</v>
      </c>
      <c r="AZ193" s="2">
        <f>+('3 Planilla Preadjudicación OTIC'!AZ193)</f>
        <v>0</v>
      </c>
      <c r="BA193" s="2">
        <f>+('3 Planilla Preadjudicación OTIC'!BA193)</f>
        <v>0</v>
      </c>
      <c r="BB193" s="2">
        <f>+('3 Planilla Preadjudicación OTIC'!BB193)</f>
        <v>0</v>
      </c>
      <c r="BC193" s="2">
        <f>+('3 Planilla Preadjudicación OTIC'!BC193)</f>
        <v>0</v>
      </c>
      <c r="BD193" s="2">
        <f>+('3 Planilla Preadjudicación OTIC'!BD193)</f>
        <v>0</v>
      </c>
      <c r="BE193" s="2">
        <f>+('3 Planilla Preadjudicación OTIC'!BE193)</f>
        <v>0</v>
      </c>
      <c r="BF193" s="2">
        <f>+('3 Planilla Preadjudicación OTIC'!BF193)</f>
        <v>0</v>
      </c>
      <c r="BG193" s="2">
        <f>+('3 Planilla Preadjudicación OTIC'!BG193)</f>
        <v>7</v>
      </c>
      <c r="BH193" s="2">
        <f>+('3 Planilla Preadjudicación OTIC'!BH193)</f>
        <v>7</v>
      </c>
      <c r="BI193" s="2">
        <f>+('3 Planilla Preadjudicación OTIC'!BI193)</f>
        <v>5</v>
      </c>
      <c r="BJ193" s="2">
        <f>+('3 Planilla Preadjudicación OTIC'!BJ193)</f>
        <v>5</v>
      </c>
      <c r="BK193" s="2">
        <f>+('3 Planilla Preadjudicación OTIC'!BK193)</f>
        <v>5</v>
      </c>
      <c r="BL193" s="2">
        <f>+('3 Planilla Preadjudicación OTIC'!BL193)</f>
        <v>7</v>
      </c>
      <c r="BM193" s="104">
        <f>ROUND(('3 Planilla Preadjudicación OTIC'!BM193),1)</f>
        <v>6</v>
      </c>
      <c r="BN193" s="4" t="str">
        <f>+('3 Planilla Preadjudicación OTIC'!BN193)</f>
        <v>SI</v>
      </c>
      <c r="BO193" s="4" t="str">
        <f>+('3 Planilla Preadjudicación OTIC'!BO193)</f>
        <v>PATRICIO LUQUE CAMPOS</v>
      </c>
      <c r="BP193" s="4" t="str">
        <f>+('3 Planilla Preadjudicación OTIC'!BP193)</f>
        <v>pluque@capacitacionlaboralchile.cl</v>
      </c>
      <c r="BQ193" s="4">
        <f>+('3 Planilla Preadjudicación OTIC'!BQ193)</f>
        <v>412218785</v>
      </c>
      <c r="BR193" s="4" t="str">
        <f>+('3 Planilla Preadjudicación OTIC'!BR193)</f>
        <v>Calle Los Nogales N° 2927, Alto Hospicio</v>
      </c>
      <c r="BS193" s="4" t="str">
        <f>+('3 Planilla Preadjudicación OTIC'!BS193)</f>
        <v>Capacitar en conocimientos fundamentales sobre el funcionamiento, diagnóstico y mantenimiento preventivo de vehículos livianos.</v>
      </c>
      <c r="BT193" s="4" t="str">
        <f>+('3 Planilla Preadjudicación OTIC'!BT193)</f>
        <v>El curso entrega herramientas para identificar sistemas mecánicos, realizar revisiones básicas, detectar fallas comunes y aplicar soluciones prácticas. Está dirigido a personas que desean iniciarse en el rubro automotriz, mejorar su autonomía o emprender en servicios de mantención vehicular.</v>
      </c>
      <c r="BU193" s="85">
        <f>IF(VLOOKUP(A193,'BD OFICIAL'!$A$1:$AL$2098,7,0)=D193,0,1)</f>
        <v>0</v>
      </c>
      <c r="BV193" s="85">
        <f>IF(VLOOKUP(A193,'BD OFICIAL'!$A$1:$AL$2098,11,0)=J193,0,1)</f>
        <v>0</v>
      </c>
      <c r="BW193" s="85">
        <f>IF(VLOOKUP(A193,'BD OFICIAL'!$A$1:$AL$2098,13,0)=L193,0,1)</f>
        <v>0</v>
      </c>
      <c r="BX193" s="2">
        <f>IF(VLOOKUP(A193,'BD OFICIAL'!$A$1:$AL$2098,16,0)=O193,0,1)</f>
        <v>0</v>
      </c>
      <c r="BY193" s="2">
        <f>IF(VLOOKUP(A193,'BD OFICIAL'!$A$1:$AL$2098,17,0)=P193,0,1)</f>
        <v>0</v>
      </c>
      <c r="BZ193" s="2">
        <f>IF(VLOOKUP(A193,'BD OFICIAL'!$A$1:$AL$2098,19,0)=R193,0,1)</f>
        <v>0</v>
      </c>
      <c r="CA193" s="2">
        <f>IF(VLOOKUP(A193,'BD OFICIAL'!$A$1:$AL$2098,21,0)=T193,0,1)</f>
        <v>0</v>
      </c>
      <c r="CB193" s="2">
        <f>IF(VLOOKUP(A193,'BD OFICIAL'!$A$1:$AL$2098,24,0)=AK193,0,1)</f>
        <v>0</v>
      </c>
      <c r="CC193" s="2">
        <f>IF(VLOOKUP(A193,'BD OFICIAL'!$A$1:$AL$2098,25,0)=X193,0,1)</f>
        <v>0</v>
      </c>
      <c r="CD193" s="2">
        <f>IF(VLOOKUP(A193,'BD OFICIAL'!$A$1:$AL$2098,26,0)=Y193,0,1)</f>
        <v>0</v>
      </c>
      <c r="CE193" s="2">
        <f>IF(VLOOKUP(A193,'BD OFICIAL'!$A$1:$AL$2098,27,0)=Z193,0,1)</f>
        <v>0</v>
      </c>
      <c r="CF193" s="2">
        <f>IF(VLOOKUP(A193,'BD OFICIAL'!$A$1:$AL$2098,28,0)=AA193,0,1)</f>
        <v>0</v>
      </c>
      <c r="CG193" s="2">
        <f>IF(VLOOKUP(A193,'BD OFICIAL'!$A$1:$AL$2098,33,0)=AF193,0,1)</f>
        <v>0</v>
      </c>
      <c r="CH193" s="2">
        <f>IF(VLOOKUP(A193,'BD OFICIAL'!$A$1:$AL$2098,35,0)=AH193,0,1)</f>
        <v>0</v>
      </c>
      <c r="CI193" s="85">
        <f>IF(VLOOKUP(A193,'BD OFICIAL'!$A$1:$AL$2098,34,0)=AL193,0,1)</f>
        <v>0</v>
      </c>
      <c r="CJ193" s="12">
        <f>VLOOKUP(A193,'BD OFICIAL'!$A$1:$AM$2098,36,0)*AM193-AP193</f>
        <v>0</v>
      </c>
      <c r="CK193" s="85" t="str">
        <f t="shared" si="88"/>
        <v>SSH</v>
      </c>
      <c r="CL193" s="85" t="str">
        <f t="shared" si="89"/>
        <v>SI</v>
      </c>
      <c r="CM193" s="85" t="str">
        <f t="shared" si="103"/>
        <v>NO</v>
      </c>
      <c r="CN193" s="31">
        <f t="shared" si="104"/>
        <v>0</v>
      </c>
      <c r="CO193" s="31">
        <f t="shared" si="90"/>
        <v>0</v>
      </c>
      <c r="CP193" s="31">
        <f t="shared" si="105"/>
        <v>0</v>
      </c>
      <c r="CQ193" s="31">
        <f>IF(Y193="NO",0,IF(Y193="SI",IF(VLOOKUP(A193,'BD OFICIAL'!$A:$AO,40,0)=AQ193,0,1)))</f>
        <v>0</v>
      </c>
      <c r="CR193" s="31">
        <f>IF(Z193="NO",0,IF(Z193="SI",IF(VLOOKUP(B193,'BD OFICIAL'!$A:$AO,41,0)=AS193,0,1)))</f>
        <v>0</v>
      </c>
      <c r="CS193" s="31">
        <f t="shared" si="91"/>
        <v>0</v>
      </c>
      <c r="CT193" s="31">
        <f t="shared" si="92"/>
        <v>0</v>
      </c>
      <c r="CU193" s="31">
        <f>IF(VLOOKUP(A193,'BD OFICIAL'!$A$1:$AL$1056,31,0)="SI",IF(AT193&gt;0,0,1),IF(AT193=0,0,1))</f>
        <v>0</v>
      </c>
      <c r="CV193" s="31">
        <f t="shared" si="93"/>
        <v>0</v>
      </c>
      <c r="CW193" s="31">
        <f t="shared" si="106"/>
        <v>0</v>
      </c>
      <c r="CX193" s="85" t="str">
        <f t="shared" si="107"/>
        <v>SI</v>
      </c>
      <c r="CY193" s="31">
        <f t="shared" si="108"/>
        <v>0</v>
      </c>
      <c r="CZ193" s="85" t="str">
        <f>IF(ISERROR(VLOOKUP(AI193,EXPERIENCIA!$A$1:$C$2100,1,0)),"NO","SI")</f>
        <v>SI</v>
      </c>
      <c r="DA193" s="85">
        <f>IF(CX193="no","NO APLICA",IF(AX193=0,"ERROR NOTA",IF(AND(AX193&gt;1,CZ193="NO"),"ERROR NOTA",IF(AND(CZ193="NO",AX193=1),0,IF(VLOOKUP(AI193,EXPERIENCIA!$A$1:$C$2100,3,0)=AX193,0,"ERROR NOTA")))))</f>
        <v>0</v>
      </c>
      <c r="DB193" s="85" t="str">
        <f>IF(ISERROR(VLOOKUP(AI193,COMPORTAMIENTO!$A$1:$C$2100,1,0)),"NO","SI")</f>
        <v>SI</v>
      </c>
      <c r="DC193" s="85">
        <f>IF(CX193="NO","NO APLICA",IF(AY193=0,"ERROR NOTA",IF(AND(DB193="NO",AY193=7),0,IF(VLOOKUP(AI193,COMPORTAMIENTO!$A$2:$H$2100,8,0)=AY193,0,"ERROR NOTA"))))</f>
        <v>0</v>
      </c>
      <c r="DD193" s="104">
        <f t="shared" si="109"/>
        <v>0.30000000000000004</v>
      </c>
      <c r="DE193" s="104">
        <f t="shared" si="110"/>
        <v>0.70000000000000007</v>
      </c>
      <c r="DF193" s="85" t="str">
        <f t="shared" si="94"/>
        <v>SI</v>
      </c>
      <c r="DG193" s="85">
        <f t="shared" si="111"/>
        <v>0</v>
      </c>
      <c r="DH193" s="85">
        <f t="shared" si="112"/>
        <v>0</v>
      </c>
      <c r="DI193" s="85">
        <f t="shared" si="113"/>
        <v>0</v>
      </c>
      <c r="DJ193" s="7">
        <f t="shared" si="114"/>
        <v>6.2</v>
      </c>
      <c r="DK193" s="7">
        <f t="shared" si="115"/>
        <v>6.2</v>
      </c>
      <c r="DL193" s="12">
        <f t="shared" si="95"/>
        <v>5075</v>
      </c>
      <c r="DM193" s="12">
        <f>VLOOKUP(A193,'5 TD'!$A:$B,2,0)</f>
        <v>5075</v>
      </c>
      <c r="DN193" s="7">
        <f t="shared" si="96"/>
        <v>7</v>
      </c>
      <c r="DO193" s="85" t="str">
        <f t="shared" si="116"/>
        <v>APROBADO</v>
      </c>
      <c r="DP193" s="85" t="str">
        <f t="shared" si="117"/>
        <v>APROBADO</v>
      </c>
      <c r="DQ193" s="7">
        <f t="shared" si="118"/>
        <v>6</v>
      </c>
      <c r="DR193" s="85" t="str">
        <f t="shared" si="97"/>
        <v>APROBADO</v>
      </c>
      <c r="DS193" s="2" t="str">
        <f>+('3 Planilla Preadjudicación OTIC'!BN193)</f>
        <v>SI</v>
      </c>
      <c r="DT193" s="2">
        <f>IF(DR193="APROBADO",VLOOKUP(A193,'5 TD'!$D$3:$E$270,2,0),"NO APLICA")</f>
        <v>6</v>
      </c>
      <c r="DU193" s="2" t="str">
        <f t="shared" si="98"/>
        <v>SI</v>
      </c>
      <c r="DV193" s="2">
        <f>IF(DU193="SI",VLOOKUP(A193,'5 TD'!$G$3:$H$270,2,0),"NO APLICA ")</f>
        <v>6.2</v>
      </c>
      <c r="DW193" s="2" t="str">
        <f t="shared" si="99"/>
        <v>SI</v>
      </c>
      <c r="DX193" s="2">
        <f>IF(DW193="SI",VLOOKUP(A193,'5 TD'!$J$4:$K$472,2,0),"NO APLICA")</f>
        <v>7</v>
      </c>
      <c r="DY193" s="2" t="str">
        <f t="shared" si="100"/>
        <v>SI</v>
      </c>
      <c r="DZ193" s="7">
        <f>IF(DY193="SI",VLOOKUP(A193,'5 TD'!$M$4:$N$350,2,0),"NO APLICA")</f>
        <v>3</v>
      </c>
      <c r="EA193" s="2" t="str">
        <f t="shared" si="101"/>
        <v>SI</v>
      </c>
      <c r="EB193" s="12">
        <f t="shared" si="102"/>
        <v>5075</v>
      </c>
      <c r="EC193" s="12">
        <f>IF(EA193="SI",VLOOKUP(A193,'5 TD'!$V$4:$W$479,2,0),"NO APLICA")</f>
        <v>5075</v>
      </c>
      <c r="ED193" s="2" t="str">
        <f t="shared" si="119"/>
        <v>SI</v>
      </c>
      <c r="EE193" s="79">
        <f>IF(ED193="SI",VLOOKUP(AI193,COMPORTAMIENTO!$A$1:$H$2100,7,0),"NO APLICA")</f>
        <v>0.34482758620689657</v>
      </c>
      <c r="EF193" s="12">
        <f>IF(ED193="SI",VLOOKUP(A193,'5 TD'!$P$2:$Q$479,2,0),"NO APLICA")</f>
        <v>0.34482758620689657</v>
      </c>
      <c r="EG193" s="2" t="str">
        <f t="shared" si="120"/>
        <v>SI</v>
      </c>
      <c r="EH193" s="2">
        <f>IF(CZ193="no",0,VLOOKUP(AI193,EXPERIENCIA!$A$1:$C$2100,2,0))</f>
        <v>29</v>
      </c>
      <c r="EI193" s="2">
        <f>IF(CZ193="si",VLOOKUP(A193,'5 TD'!$S$3:$T$2103,2,0),0)</f>
        <v>29</v>
      </c>
      <c r="EJ193" s="2" t="str">
        <f t="shared" si="121"/>
        <v>SI</v>
      </c>
      <c r="EK193" s="2">
        <f>+('3 Planilla Preadjudicación OTIC'!BU193)</f>
        <v>0</v>
      </c>
      <c r="EL193" s="4"/>
      <c r="EM193" s="3"/>
      <c r="EN193" s="3"/>
      <c r="EO193" s="86" t="s">
        <v>64</v>
      </c>
      <c r="EQ193" s="86"/>
    </row>
    <row r="194" spans="1:147" ht="15" customHeight="1" x14ac:dyDescent="0.3">
      <c r="A194" s="2">
        <f>+('3 Planilla Preadjudicación OTIC'!A194)</f>
        <v>14422</v>
      </c>
      <c r="B194" s="2" t="str">
        <f>+('3 Planilla Preadjudicación OTIC'!B194)</f>
        <v>65181652-1</v>
      </c>
      <c r="C194" s="4">
        <f>+('3 Planilla Preadjudicación OTIC'!E194)</f>
        <v>2025</v>
      </c>
      <c r="D194" s="4" t="str">
        <f>+('3 Planilla Preadjudicación OTIC'!F194)</f>
        <v>MANDATO</v>
      </c>
      <c r="E194" s="4" t="str">
        <f>+('3 Planilla Preadjudicación OTIC'!G194)</f>
        <v>96505760-9</v>
      </c>
      <c r="F194" s="4" t="str">
        <f>+('3 Planilla Preadjudicación OTIC'!H194)</f>
        <v>COLBÚN</v>
      </c>
      <c r="G194" s="4"/>
      <c r="H194" s="4"/>
      <c r="I194" s="4" t="str">
        <f>+('3 Planilla Preadjudicación OTIC'!I194)</f>
        <v>TÉCNICAS DE SOLDADURA POR OXIGÁS, ARCO VOLTAICO, TIG Y MIG</v>
      </c>
      <c r="J194" s="4" t="str">
        <f>+('3 Planilla Preadjudicación OTIC'!J194)</f>
        <v>PF0622</v>
      </c>
      <c r="K194" s="4" t="str">
        <f>+('3 Planilla Preadjudicación OTIC'!K194)</f>
        <v>TÉCNICAS PARA EL EMPRENDIMIENTO</v>
      </c>
      <c r="L194" s="4" t="str">
        <f>+('3 Planilla Preadjudicación OTIC'!L194)</f>
        <v>PF0921</v>
      </c>
      <c r="M194" s="2">
        <f>+('3 Planilla Preadjudicación OTIC'!M194)</f>
        <v>8</v>
      </c>
      <c r="N194" s="4" t="str">
        <f>+('3 Planilla Preadjudicación OTIC'!N194)</f>
        <v>BIO BIO</v>
      </c>
      <c r="O194" s="4" t="str">
        <f>+('3 Planilla Preadjudicación OTIC'!O194)</f>
        <v>CABRERO</v>
      </c>
      <c r="P194" s="4" t="str">
        <f>+('3 Planilla Preadjudicación OTIC'!P194)</f>
        <v>EMPRENDEDORES/AS INFORMALES O PERSONAS VULNERABLES PERTENECIENTES AL 80% MAS VULNERABLE</v>
      </c>
      <c r="Q194" s="4" t="str">
        <f>+('3 Planilla Preadjudicación OTIC'!Q194)</f>
        <v>PRESENCIAL</v>
      </c>
      <c r="R194" s="4" t="str">
        <f>+('3 Planilla Preadjudicación OTIC'!R194)</f>
        <v>INDEPENDIENTE</v>
      </c>
      <c r="S194" s="4">
        <f>+('3 Planilla Preadjudicación OTIC'!S194)</f>
        <v>68</v>
      </c>
      <c r="T194" s="2">
        <f>+('3 Planilla Preadjudicación OTIC'!T194)</f>
        <v>10</v>
      </c>
      <c r="U194" s="2">
        <f>+('3 Planilla Preadjudicación OTIC'!U194)</f>
        <v>260</v>
      </c>
      <c r="V194" s="2">
        <f>+('3 Planilla Preadjudicación OTIC'!V194)</f>
        <v>12</v>
      </c>
      <c r="W194" s="2">
        <f>+('3 Planilla Preadjudicación OTIC'!W194)</f>
        <v>272</v>
      </c>
      <c r="X194" s="2">
        <f>+('3 Planilla Preadjudicación OTIC'!X194)</f>
        <v>4</v>
      </c>
      <c r="Y194" s="2" t="str">
        <f>+('3 Planilla Preadjudicación OTIC'!Y194)</f>
        <v>SI</v>
      </c>
      <c r="Z194" s="2" t="str">
        <f>+('3 Planilla Preadjudicación OTIC'!Z194)</f>
        <v>NO</v>
      </c>
      <c r="AA194" s="2" t="str">
        <f>+('3 Planilla Preadjudicación OTIC'!AA194)</f>
        <v>SI</v>
      </c>
      <c r="AB194" s="4" t="str">
        <f>+('3 Planilla Preadjudicación OTIC'!AB194)</f>
        <v>SE AJUSTA A PLAN FORMATIVO</v>
      </c>
      <c r="AC194" s="4" t="str">
        <f>+('3 Planilla Preadjudicación OTIC'!AC194)</f>
        <v>HOMBRES Y MUJERES DE 18 AÑOS O MAS, QUE PERTENECEN AL 80% MAS VULNERABLES, RESIDEN EN LA COMUNA DE CABRERO Y QUE TENGAN EDUCACIÓN BÁSICA COMPLETA DE PREFERENCIA; NOCIONES BÁSICAS DE OPERACIONES MATEMÁTICAS (SUMA, RESTA, MULTIPLICACIÓN, DIVISIÓN).</v>
      </c>
      <c r="AD194" s="2" t="str">
        <f>+('3 Planilla Preadjudicación OTIC'!AD194)</f>
        <v>SI</v>
      </c>
      <c r="AE194" s="4" t="str">
        <f>+('3 Planilla Preadjudicación OTIC'!AE194)</f>
        <v>CERTIFICACIÓN COMO SOLDADOR.</v>
      </c>
      <c r="AF194" s="2" t="str">
        <f>+('3 Planilla Preadjudicación OTIC'!AF194)</f>
        <v>CERRADA</v>
      </c>
      <c r="AG194" s="2">
        <f>+('3 Planilla Preadjudicación OTIC'!AG194)</f>
        <v>68</v>
      </c>
      <c r="AH194" s="2">
        <f>+('3 Planilla Preadjudicación OTIC'!AH194)</f>
        <v>2</v>
      </c>
      <c r="AI194" s="135" t="str">
        <f>+('3 Planilla Preadjudicación OTIC'!AI194)</f>
        <v>77894940-7</v>
      </c>
      <c r="AJ194" s="4" t="str">
        <f>+('3 Planilla Preadjudicación OTIC'!AJ194)</f>
        <v>Centro de Estudios Capacitacion Laboral Ltda.</v>
      </c>
      <c r="AK194" s="2">
        <f>+('3 Planilla Preadjudicación OTIC'!AK194)</f>
        <v>272</v>
      </c>
      <c r="AL194" s="2">
        <f>+('3 Planilla Preadjudicación OTIC'!AL194)</f>
        <v>68</v>
      </c>
      <c r="AM194" s="12">
        <f>+('3 Planilla Preadjudicación OTIC'!AM194)</f>
        <v>5075</v>
      </c>
      <c r="AN194" s="12">
        <f>+('3 Planilla Preadjudicación OTIC'!AN194)</f>
        <v>100000</v>
      </c>
      <c r="AO194" s="12">
        <f>+('3 Planilla Preadjudicación OTIC'!AO194)</f>
        <v>250000</v>
      </c>
      <c r="AP194" s="12">
        <f>+('3 Planilla Preadjudicación OTIC'!AP194)</f>
        <v>13804000</v>
      </c>
      <c r="AQ194" s="12">
        <f>+('3 Planilla Preadjudicación OTIC'!AQ194)</f>
        <v>2720000</v>
      </c>
      <c r="AR194" s="12">
        <f>+('3 Planilla Preadjudicación OTIC'!AR194)</f>
        <v>1000000</v>
      </c>
      <c r="AS194" s="12">
        <f>+('3 Planilla Preadjudicación OTIC'!AS194)</f>
        <v>0</v>
      </c>
      <c r="AT194" s="12">
        <f>+('3 Planilla Preadjudicación OTIC'!AT194)</f>
        <v>2500000</v>
      </c>
      <c r="AU194" s="12">
        <f>+('3 Planilla Preadjudicación OTIC'!AU194)</f>
        <v>20024000</v>
      </c>
      <c r="AV194" s="2" t="str">
        <f>+('3 Planilla Preadjudicación OTIC'!AV194)</f>
        <v>SI</v>
      </c>
      <c r="AW194" s="4">
        <f>+('3 Planilla Preadjudicación OTIC'!AW194)</f>
        <v>0</v>
      </c>
      <c r="AX194" s="2">
        <f>+('3 Planilla Preadjudicación OTIC'!AX194)</f>
        <v>3</v>
      </c>
      <c r="AY194" s="2">
        <f>+('3 Planilla Preadjudicación OTIC'!AY194)</f>
        <v>7</v>
      </c>
      <c r="AZ194" s="2">
        <f>+('3 Planilla Preadjudicación OTIC'!AZ194)</f>
        <v>0</v>
      </c>
      <c r="BA194" s="2">
        <f>+('3 Planilla Preadjudicación OTIC'!BA194)</f>
        <v>0</v>
      </c>
      <c r="BB194" s="2">
        <f>+('3 Planilla Preadjudicación OTIC'!BB194)</f>
        <v>0</v>
      </c>
      <c r="BC194" s="2">
        <f>+('3 Planilla Preadjudicación OTIC'!BC194)</f>
        <v>0</v>
      </c>
      <c r="BD194" s="2">
        <f>+('3 Planilla Preadjudicación OTIC'!BD194)</f>
        <v>0</v>
      </c>
      <c r="BE194" s="2">
        <f>+('3 Planilla Preadjudicación OTIC'!BE194)</f>
        <v>0</v>
      </c>
      <c r="BF194" s="2">
        <f>+('3 Planilla Preadjudicación OTIC'!BF194)</f>
        <v>0</v>
      </c>
      <c r="BG194" s="2">
        <f>+('3 Planilla Preadjudicación OTIC'!BG194)</f>
        <v>7</v>
      </c>
      <c r="BH194" s="2">
        <f>+('3 Planilla Preadjudicación OTIC'!BH194)</f>
        <v>7</v>
      </c>
      <c r="BI194" s="2">
        <f>+('3 Planilla Preadjudicación OTIC'!BI194)</f>
        <v>5</v>
      </c>
      <c r="BJ194" s="2">
        <f>+('3 Planilla Preadjudicación OTIC'!BJ194)</f>
        <v>5</v>
      </c>
      <c r="BK194" s="2">
        <f>+('3 Planilla Preadjudicación OTIC'!BK194)</f>
        <v>5</v>
      </c>
      <c r="BL194" s="2">
        <f>+('3 Planilla Preadjudicación OTIC'!BL194)</f>
        <v>7</v>
      </c>
      <c r="BM194" s="104">
        <f>ROUND(('3 Planilla Preadjudicación OTIC'!BM194),1)</f>
        <v>6</v>
      </c>
      <c r="BN194" s="4" t="str">
        <f>+('3 Planilla Preadjudicación OTIC'!BN194)</f>
        <v>NO</v>
      </c>
      <c r="BO194" s="4">
        <f>+('3 Planilla Preadjudicación OTIC'!BO194)</f>
        <v>0</v>
      </c>
      <c r="BP194" s="4">
        <f>+('3 Planilla Preadjudicación OTIC'!BP194)</f>
        <v>0</v>
      </c>
      <c r="BQ194" s="4">
        <f>+('3 Planilla Preadjudicación OTIC'!BQ194)</f>
        <v>0</v>
      </c>
      <c r="BR194" s="4">
        <f>+('3 Planilla Preadjudicación OTIC'!BR194)</f>
        <v>0</v>
      </c>
      <c r="BS194" s="4">
        <f>+('3 Planilla Preadjudicación OTIC'!BS194)</f>
        <v>0</v>
      </c>
      <c r="BT194" s="4">
        <f>+('3 Planilla Preadjudicación OTIC'!BT194)</f>
        <v>0</v>
      </c>
      <c r="BU194" s="85">
        <f>IF(VLOOKUP(A194,'BD OFICIAL'!$A$1:$AL$2098,7,0)=D194,0,1)</f>
        <v>0</v>
      </c>
      <c r="BV194" s="85">
        <f>IF(VLOOKUP(A194,'BD OFICIAL'!$A$1:$AL$2098,11,0)=J194,0,1)</f>
        <v>0</v>
      </c>
      <c r="BW194" s="85">
        <f>IF(VLOOKUP(A194,'BD OFICIAL'!$A$1:$AL$2098,13,0)=L194,0,1)</f>
        <v>0</v>
      </c>
      <c r="BX194" s="2">
        <f>IF(VLOOKUP(A194,'BD OFICIAL'!$A$1:$AL$2098,16,0)=O194,0,1)</f>
        <v>0</v>
      </c>
      <c r="BY194" s="2">
        <f>IF(VLOOKUP(A194,'BD OFICIAL'!$A$1:$AL$2098,17,0)=P194,0,1)</f>
        <v>0</v>
      </c>
      <c r="BZ194" s="2">
        <f>IF(VLOOKUP(A194,'BD OFICIAL'!$A$1:$AL$2098,19,0)=R194,0,1)</f>
        <v>0</v>
      </c>
      <c r="CA194" s="2">
        <f>IF(VLOOKUP(A194,'BD OFICIAL'!$A$1:$AL$2098,21,0)=T194,0,1)</f>
        <v>0</v>
      </c>
      <c r="CB194" s="2">
        <f>IF(VLOOKUP(A194,'BD OFICIAL'!$A$1:$AL$2098,24,0)=AK194,0,1)</f>
        <v>0</v>
      </c>
      <c r="CC194" s="2">
        <f>IF(VLOOKUP(A194,'BD OFICIAL'!$A$1:$AL$2098,25,0)=X194,0,1)</f>
        <v>0</v>
      </c>
      <c r="CD194" s="2">
        <f>IF(VLOOKUP(A194,'BD OFICIAL'!$A$1:$AL$2098,26,0)=Y194,0,1)</f>
        <v>0</v>
      </c>
      <c r="CE194" s="2">
        <f>IF(VLOOKUP(A194,'BD OFICIAL'!$A$1:$AL$2098,27,0)=Z194,0,1)</f>
        <v>0</v>
      </c>
      <c r="CF194" s="2">
        <f>IF(VLOOKUP(A194,'BD OFICIAL'!$A$1:$AL$2098,28,0)=AA194,0,1)</f>
        <v>0</v>
      </c>
      <c r="CG194" s="2">
        <f>IF(VLOOKUP(A194,'BD OFICIAL'!$A$1:$AL$2098,33,0)=AF194,0,1)</f>
        <v>0</v>
      </c>
      <c r="CH194" s="2">
        <f>IF(VLOOKUP(A194,'BD OFICIAL'!$A$1:$AL$2098,35,0)=AH194,0,1)</f>
        <v>0</v>
      </c>
      <c r="CI194" s="85">
        <f>IF(VLOOKUP(A194,'BD OFICIAL'!$A$1:$AL$2098,34,0)=AL194,0,1)</f>
        <v>0</v>
      </c>
      <c r="CJ194" s="12">
        <f>VLOOKUP(A194,'BD OFICIAL'!$A$1:$AM$2098,36,0)*AM194-AP194</f>
        <v>0</v>
      </c>
      <c r="CK194" s="85" t="str">
        <f t="shared" ref="CK194:CK257" si="122">IF(AND(AA194="SI",D194="EMERGENCIA"),"SHNOM",IF(AND(AA194="SI",D194="FONDOS REGIONALES"),"SHNOM",IF(AND(AA194="SI",D194="FONDOS CONCURSABLES"),"SHNOM",IF(AND(AA194="SI",D194="Mandato"),"SHMAN","SSH"))))</f>
        <v>SHMAN</v>
      </c>
      <c r="CL194" s="85" t="str">
        <f t="shared" ref="CL194:CL257" si="123">IF(J194="SIN PLAN FORMATIVO","NO","SI")</f>
        <v>SI</v>
      </c>
      <c r="CM194" s="85" t="str">
        <f t="shared" si="103"/>
        <v>NO</v>
      </c>
      <c r="CN194" s="31">
        <f t="shared" si="104"/>
        <v>0</v>
      </c>
      <c r="CO194" s="31">
        <f t="shared" ref="CO194:CO257" si="124">IF(AND(AH194=1,AND(AM194&gt;=4130,AM194&lt;=5074)),0,IF(AND(AH194=2,AND(AM194&gt;=5075,AM194&lt;=6372)),0,IF(AND(AH194=3,AND(AM194&gt;=6373,AM194&lt;=7434)),0,1)))</f>
        <v>0</v>
      </c>
      <c r="CP194" s="31">
        <f t="shared" si="105"/>
        <v>0</v>
      </c>
      <c r="CQ194" s="31">
        <f>IF(Y194="NO",0,IF(Y194="SI",IF(VLOOKUP(A194,'BD OFICIAL'!$A:$AO,40,0)=AQ194,0,1)))</f>
        <v>0</v>
      </c>
      <c r="CR194" s="31">
        <f>IF(Z194="NO",0,IF(Z194="SI",IF(VLOOKUP(B194,'BD OFICIAL'!$A:$AO,41,0)=AS194,0,1)))</f>
        <v>0</v>
      </c>
      <c r="CS194" s="31">
        <f t="shared" ref="CS194:CS257" si="125">IF(AND(CK194="SHNOM",AN194=275000),0,IF(AND(CK194="SHMAN",AN194&lt;=275000),0,IF(AND(CK194="SSH",AN194=0),0,1)))</f>
        <v>0</v>
      </c>
      <c r="CT194" s="31">
        <f t="shared" ref="CT194:CT257" si="126">IF(T194*AN194=AR194,0,1)</f>
        <v>0</v>
      </c>
      <c r="CU194" s="31">
        <f>IF(VLOOKUP(A194,'BD OFICIAL'!$A$1:$AL$1056,31,0)="SI",IF(AT194&gt;0,0,1),IF(AT194=0,0,1))</f>
        <v>0</v>
      </c>
      <c r="CV194" s="31">
        <f t="shared" ref="CV194:CV257" si="127">IF(AO194*T194-AT194=0,0,1)</f>
        <v>0</v>
      </c>
      <c r="CW194" s="31">
        <f t="shared" si="106"/>
        <v>0</v>
      </c>
      <c r="CX194" s="85" t="str">
        <f t="shared" si="107"/>
        <v>SI</v>
      </c>
      <c r="CY194" s="31">
        <f t="shared" si="108"/>
        <v>0</v>
      </c>
      <c r="CZ194" s="85" t="str">
        <f>IF(ISERROR(VLOOKUP(AI194,EXPERIENCIA!$A$1:$C$2100,1,0)),"NO","SI")</f>
        <v>SI</v>
      </c>
      <c r="DA194" s="85">
        <f>IF(CX194="no","NO APLICA",IF(AX194=0,"ERROR NOTA",IF(AND(AX194&gt;1,CZ194="NO"),"ERROR NOTA",IF(AND(CZ194="NO",AX194=1),0,IF(VLOOKUP(AI194,EXPERIENCIA!$A$1:$C$2100,3,0)=AX194,0,"ERROR NOTA")))))</f>
        <v>0</v>
      </c>
      <c r="DB194" s="85" t="str">
        <f>IF(ISERROR(VLOOKUP(AI194,COMPORTAMIENTO!$A$1:$C$2100,1,0)),"NO","SI")</f>
        <v>SI</v>
      </c>
      <c r="DC194" s="85">
        <f>IF(CX194="NO","NO APLICA",IF(AY194=0,"ERROR NOTA",IF(AND(DB194="NO",AY194=7),0,IF(VLOOKUP(AI194,COMPORTAMIENTO!$A$2:$H$2100,8,0)=AY194,0,"ERROR NOTA"))))</f>
        <v>0</v>
      </c>
      <c r="DD194" s="104">
        <f t="shared" si="109"/>
        <v>0.30000000000000004</v>
      </c>
      <c r="DE194" s="104">
        <f t="shared" si="110"/>
        <v>0.70000000000000007</v>
      </c>
      <c r="DF194" s="85" t="str">
        <f t="shared" ref="DF194:DF257" si="128">IF(J194="","NO",IF(J194="SIN PLAN FORMATIVO","NO",IF(J194=0,"NO","SI")))</f>
        <v>SI</v>
      </c>
      <c r="DG194" s="85">
        <f t="shared" si="111"/>
        <v>0</v>
      </c>
      <c r="DH194" s="85">
        <f t="shared" si="112"/>
        <v>0</v>
      </c>
      <c r="DI194" s="85">
        <f t="shared" si="113"/>
        <v>0</v>
      </c>
      <c r="DJ194" s="7">
        <f t="shared" si="114"/>
        <v>6.2</v>
      </c>
      <c r="DK194" s="7">
        <f t="shared" si="115"/>
        <v>6.2</v>
      </c>
      <c r="DL194" s="12">
        <f t="shared" ref="DL194:DL257" si="129">+(AM194)</f>
        <v>5075</v>
      </c>
      <c r="DM194" s="12">
        <f>VLOOKUP(A194,'5 TD'!$A:$B,2,0)</f>
        <v>5075</v>
      </c>
      <c r="DN194" s="7">
        <f t="shared" ref="DN194:DN257" si="130">IF(CX194="SI",ROUND((DM194/AM194)*7,1),"NO APLICA")</f>
        <v>7</v>
      </c>
      <c r="DO194" s="85" t="str">
        <f t="shared" si="116"/>
        <v>APROBADO</v>
      </c>
      <c r="DP194" s="85" t="str">
        <f t="shared" si="117"/>
        <v>APROBADO</v>
      </c>
      <c r="DQ194" s="7">
        <f t="shared" si="118"/>
        <v>6</v>
      </c>
      <c r="DR194" s="85" t="str">
        <f t="shared" ref="DR194:DR257" si="131">IF(AND(DP194="APROBADO",DQ194=BM194),"APROBADO",IF(AND(DP194="APROBADO",DQ194&lt;&gt;BM194),"ERROR NOTA","NO APLICA"))</f>
        <v>APROBADO</v>
      </c>
      <c r="DS194" s="2" t="str">
        <f>+('3 Planilla Preadjudicación OTIC'!BN194)</f>
        <v>NO</v>
      </c>
      <c r="DT194" s="2">
        <f>IF(DR194="APROBADO",VLOOKUP(A194,'5 TD'!$D$3:$E$270,2,0),"NO APLICA")</f>
        <v>7</v>
      </c>
      <c r="DU194" s="2" t="str">
        <f t="shared" ref="DU194:DU257" si="132">IF(DT194="NO APLICA","NO APLICA",IF(DT194=DQ194,"SI","NO"))</f>
        <v>NO</v>
      </c>
      <c r="DV194" s="2" t="str">
        <f>IF(DU194="SI",VLOOKUP(A194,'5 TD'!$G$3:$H$270,2,0),"NO APLICA ")</f>
        <v xml:space="preserve">NO APLICA </v>
      </c>
      <c r="DW194" s="2" t="str">
        <f t="shared" ref="DW194:DW257" si="133">IF(DV194="NO APLICA","NO",IF(DV194=DJ194,"SI","NO"))</f>
        <v>NO</v>
      </c>
      <c r="DX194" s="2" t="str">
        <f>IF(DW194="SI",VLOOKUP(A194,'5 TD'!$J$4:$K$472,2,0),"NO APLICA")</f>
        <v>NO APLICA</v>
      </c>
      <c r="DY194" s="2" t="str">
        <f t="shared" ref="DY194:DY257" si="134">IF(DX194="NO APLICA","NO APLICA",IF(DX194=AY194,"SI","NO"))</f>
        <v>NO APLICA</v>
      </c>
      <c r="DZ194" s="7" t="str">
        <f>IF(DY194="SI",VLOOKUP(A194,'5 TD'!$M$4:$N$350,2,0),"NO APLICA")</f>
        <v>NO APLICA</v>
      </c>
      <c r="EA194" s="2" t="str">
        <f t="shared" ref="EA194:EA257" si="135">IF(DZ194="NO APLICA","NO APLICA",IF(DZ194=AX194,"SI","NO"))</f>
        <v>NO APLICA</v>
      </c>
      <c r="EB194" s="12" t="str">
        <f t="shared" ref="EB194:EB257" si="136">IF(EA194="SI",AM194,"")</f>
        <v/>
      </c>
      <c r="EC194" s="12" t="str">
        <f>IF(EA194="SI",VLOOKUP(A194,'5 TD'!$V$4:$W$479,2,0),"NO APLICA")</f>
        <v>NO APLICA</v>
      </c>
      <c r="ED194" s="2" t="str">
        <f t="shared" si="119"/>
        <v>NO</v>
      </c>
      <c r="EE194" s="79" t="str">
        <f>IF(ED194="SI",VLOOKUP(AI194,COMPORTAMIENTO!$A$1:$H$2100,7,0),"NO APLICA")</f>
        <v>NO APLICA</v>
      </c>
      <c r="EF194" s="12" t="str">
        <f>IF(ED194="SI",VLOOKUP(A194,'5 TD'!$P$2:$Q$479,2,0),"NO APLICA")</f>
        <v>NO APLICA</v>
      </c>
      <c r="EG194" s="2" t="str">
        <f t="shared" si="120"/>
        <v>NO</v>
      </c>
      <c r="EH194" s="2">
        <f>IF(CZ194="no",0,VLOOKUP(AI194,EXPERIENCIA!$A$1:$C$2100,2,0))</f>
        <v>29</v>
      </c>
      <c r="EI194" s="2">
        <f>IF(CZ194="si",VLOOKUP(A194,'5 TD'!$S$3:$T$2103,2,0),0)</f>
        <v>164</v>
      </c>
      <c r="EJ194" s="2" t="str">
        <f t="shared" si="121"/>
        <v>NO</v>
      </c>
      <c r="EK194" s="2">
        <f>+('3 Planilla Preadjudicación OTIC'!BU194)</f>
        <v>0</v>
      </c>
      <c r="EL194" s="4"/>
      <c r="EM194" s="3"/>
      <c r="EN194" s="3"/>
      <c r="EQ194" s="86"/>
    </row>
    <row r="195" spans="1:147" ht="15" customHeight="1" x14ac:dyDescent="0.3">
      <c r="A195" s="2">
        <f>+('3 Planilla Preadjudicación OTIC'!A195)</f>
        <v>14430</v>
      </c>
      <c r="B195" s="2" t="str">
        <f>+('3 Planilla Preadjudicación OTIC'!B195)</f>
        <v>65181652-1</v>
      </c>
      <c r="C195" s="4">
        <f>+('3 Planilla Preadjudicación OTIC'!E195)</f>
        <v>2025</v>
      </c>
      <c r="D195" s="4" t="str">
        <f>+('3 Planilla Preadjudicación OTIC'!F195)</f>
        <v>MANDATO</v>
      </c>
      <c r="E195" s="4" t="str">
        <f>+('3 Planilla Preadjudicación OTIC'!G195)</f>
        <v>96505760-9</v>
      </c>
      <c r="F195" s="4" t="str">
        <f>+('3 Planilla Preadjudicación OTIC'!H195)</f>
        <v>COLBÚN</v>
      </c>
      <c r="G195" s="4"/>
      <c r="H195" s="4"/>
      <c r="I195" s="4" t="str">
        <f>+('3 Planilla Preadjudicación OTIC'!I195)</f>
        <v>TÉCNICAS DE SOLDADURA POR OXIGÁS, ARCO VOLTAICO, TIG Y MIG</v>
      </c>
      <c r="J195" s="4" t="str">
        <f>+('3 Planilla Preadjudicación OTIC'!J195)</f>
        <v>PF0622</v>
      </c>
      <c r="K195" s="4" t="str">
        <f>+('3 Planilla Preadjudicación OTIC'!K195)</f>
        <v>TÉCNICAS PARA EL EMPRENDIMIENTO</v>
      </c>
      <c r="L195" s="4" t="str">
        <f>+('3 Planilla Preadjudicación OTIC'!L195)</f>
        <v>PF0921</v>
      </c>
      <c r="M195" s="2">
        <f>+('3 Planilla Preadjudicación OTIC'!M195)</f>
        <v>7</v>
      </c>
      <c r="N195" s="4" t="str">
        <f>+('3 Planilla Preadjudicación OTIC'!N195)</f>
        <v>MAULE</v>
      </c>
      <c r="O195" s="4" t="str">
        <f>+('3 Planilla Preadjudicación OTIC'!O195)</f>
        <v>COLBÚN</v>
      </c>
      <c r="P195" s="4" t="str">
        <f>+('3 Planilla Preadjudicación OTIC'!P195)</f>
        <v>EMPRENDEDORES/AS INFORMALES O PERSONAS VULNERABLES PERTENECIENTES AL 80% MAS VULNERABLE</v>
      </c>
      <c r="Q195" s="4" t="str">
        <f>+('3 Planilla Preadjudicación OTIC'!Q195)</f>
        <v>PRESENCIAL</v>
      </c>
      <c r="R195" s="4" t="str">
        <f>+('3 Planilla Preadjudicación OTIC'!R195)</f>
        <v>INDEPENDIENTE</v>
      </c>
      <c r="S195" s="4">
        <f>+('3 Planilla Preadjudicación OTIC'!S195)</f>
        <v>68</v>
      </c>
      <c r="T195" s="2">
        <f>+('3 Planilla Preadjudicación OTIC'!T195)</f>
        <v>10</v>
      </c>
      <c r="U195" s="2">
        <f>+('3 Planilla Preadjudicación OTIC'!U195)</f>
        <v>260</v>
      </c>
      <c r="V195" s="2">
        <f>+('3 Planilla Preadjudicación OTIC'!V195)</f>
        <v>12</v>
      </c>
      <c r="W195" s="2">
        <f>+('3 Planilla Preadjudicación OTIC'!W195)</f>
        <v>272</v>
      </c>
      <c r="X195" s="2">
        <f>+('3 Planilla Preadjudicación OTIC'!X195)</f>
        <v>4</v>
      </c>
      <c r="Y195" s="2" t="str">
        <f>+('3 Planilla Preadjudicación OTIC'!Y195)</f>
        <v>SI</v>
      </c>
      <c r="Z195" s="2" t="str">
        <f>+('3 Planilla Preadjudicación OTIC'!Z195)</f>
        <v>NO</v>
      </c>
      <c r="AA195" s="2" t="str">
        <f>+('3 Planilla Preadjudicación OTIC'!AA195)</f>
        <v>SI</v>
      </c>
      <c r="AB195" s="4" t="str">
        <f>+('3 Planilla Preadjudicación OTIC'!AB195)</f>
        <v>SE AJUSTA A PLAN FORMATIVO</v>
      </c>
      <c r="AC195" s="4" t="str">
        <f>+('3 Planilla Preadjudicación OTIC'!AC195)</f>
        <v>HOMBRES Y MUJERES DE 18 AÑOS O MAS, QUE PERTENECEN AL 80% MAS VULNERABLES, RESIDEN EN LA COMUNA DE COLBUN Y QUE TENGAN EDUCACIÓN BÁSICA COMPLETA DE PREFERENCIA; NOCIONES BÁSICAS DE OPERACIONES MATEMÁTICAS (SUMA, RESTA, MULTIPLICACIÓN, DIVISIÓN).</v>
      </c>
      <c r="AD195" s="2" t="str">
        <f>+('3 Planilla Preadjudicación OTIC'!AD195)</f>
        <v>SI</v>
      </c>
      <c r="AE195" s="4" t="str">
        <f>+('3 Planilla Preadjudicación OTIC'!AE195)</f>
        <v>CERTIFICACIÓN COMO SOLDADOR.</v>
      </c>
      <c r="AF195" s="2" t="str">
        <f>+('3 Planilla Preadjudicación OTIC'!AF195)</f>
        <v>CERRADA</v>
      </c>
      <c r="AG195" s="2">
        <f>+('3 Planilla Preadjudicación OTIC'!AG195)</f>
        <v>68</v>
      </c>
      <c r="AH195" s="2">
        <f>+('3 Planilla Preadjudicación OTIC'!AH195)</f>
        <v>2</v>
      </c>
      <c r="AI195" s="135" t="str">
        <f>+('3 Planilla Preadjudicación OTIC'!AI195)</f>
        <v>77894940-7</v>
      </c>
      <c r="AJ195" s="4" t="str">
        <f>+('3 Planilla Preadjudicación OTIC'!AJ195)</f>
        <v>Centro de Estudios Capacitacion Laboral Ltda.</v>
      </c>
      <c r="AK195" s="2">
        <f>+('3 Planilla Preadjudicación OTIC'!AK195)</f>
        <v>272</v>
      </c>
      <c r="AL195" s="2">
        <f>+('3 Planilla Preadjudicación OTIC'!AL195)</f>
        <v>68</v>
      </c>
      <c r="AM195" s="12">
        <f>+('3 Planilla Preadjudicación OTIC'!AM195)</f>
        <v>5075</v>
      </c>
      <c r="AN195" s="12">
        <f>+('3 Planilla Preadjudicación OTIC'!AN195)</f>
        <v>100000</v>
      </c>
      <c r="AO195" s="12">
        <f>+('3 Planilla Preadjudicación OTIC'!AO195)</f>
        <v>250000</v>
      </c>
      <c r="AP195" s="12">
        <f>+('3 Planilla Preadjudicación OTIC'!AP195)</f>
        <v>13804000</v>
      </c>
      <c r="AQ195" s="12">
        <f>+('3 Planilla Preadjudicación OTIC'!AQ195)</f>
        <v>2720000</v>
      </c>
      <c r="AR195" s="12">
        <f>+('3 Planilla Preadjudicación OTIC'!AR195)</f>
        <v>1000000</v>
      </c>
      <c r="AS195" s="12">
        <f>+('3 Planilla Preadjudicación OTIC'!AS195)</f>
        <v>0</v>
      </c>
      <c r="AT195" s="12">
        <f>+('3 Planilla Preadjudicación OTIC'!AT195)</f>
        <v>2500000</v>
      </c>
      <c r="AU195" s="12">
        <f>+('3 Planilla Preadjudicación OTIC'!AU195)</f>
        <v>20024000</v>
      </c>
      <c r="AV195" s="2" t="str">
        <f>+('3 Planilla Preadjudicación OTIC'!AV195)</f>
        <v>SI</v>
      </c>
      <c r="AW195" s="4">
        <f>+('3 Planilla Preadjudicación OTIC'!AW195)</f>
        <v>0</v>
      </c>
      <c r="AX195" s="2">
        <f>+('3 Planilla Preadjudicación OTIC'!AX195)</f>
        <v>3</v>
      </c>
      <c r="AY195" s="2">
        <f>+('3 Planilla Preadjudicación OTIC'!AY195)</f>
        <v>7</v>
      </c>
      <c r="AZ195" s="2">
        <f>+('3 Planilla Preadjudicación OTIC'!AZ195)</f>
        <v>0</v>
      </c>
      <c r="BA195" s="2">
        <f>+('3 Planilla Preadjudicación OTIC'!BA195)</f>
        <v>0</v>
      </c>
      <c r="BB195" s="2">
        <f>+('3 Planilla Preadjudicación OTIC'!BB195)</f>
        <v>0</v>
      </c>
      <c r="BC195" s="2">
        <f>+('3 Planilla Preadjudicación OTIC'!BC195)</f>
        <v>0</v>
      </c>
      <c r="BD195" s="2">
        <f>+('3 Planilla Preadjudicación OTIC'!BD195)</f>
        <v>0</v>
      </c>
      <c r="BE195" s="2">
        <f>+('3 Planilla Preadjudicación OTIC'!BE195)</f>
        <v>0</v>
      </c>
      <c r="BF195" s="2">
        <f>+('3 Planilla Preadjudicación OTIC'!BF195)</f>
        <v>0</v>
      </c>
      <c r="BG195" s="2">
        <f>+('3 Planilla Preadjudicación OTIC'!BG195)</f>
        <v>7</v>
      </c>
      <c r="BH195" s="2">
        <f>+('3 Planilla Preadjudicación OTIC'!BH195)</f>
        <v>7</v>
      </c>
      <c r="BI195" s="2">
        <f>+('3 Planilla Preadjudicación OTIC'!BI195)</f>
        <v>5</v>
      </c>
      <c r="BJ195" s="2">
        <f>+('3 Planilla Preadjudicación OTIC'!BJ195)</f>
        <v>5</v>
      </c>
      <c r="BK195" s="2">
        <f>+('3 Planilla Preadjudicación OTIC'!BK195)</f>
        <v>5</v>
      </c>
      <c r="BL195" s="2">
        <f>+('3 Planilla Preadjudicación OTIC'!BL195)</f>
        <v>7</v>
      </c>
      <c r="BM195" s="104">
        <f>ROUND(('3 Planilla Preadjudicación OTIC'!BM195),1)</f>
        <v>6</v>
      </c>
      <c r="BN195" s="4" t="str">
        <f>+('3 Planilla Preadjudicación OTIC'!BN195)</f>
        <v>NO</v>
      </c>
      <c r="BO195" s="4">
        <f>+('3 Planilla Preadjudicación OTIC'!BO195)</f>
        <v>0</v>
      </c>
      <c r="BP195" s="4">
        <f>+('3 Planilla Preadjudicación OTIC'!BP195)</f>
        <v>0</v>
      </c>
      <c r="BQ195" s="4">
        <f>+('3 Planilla Preadjudicación OTIC'!BQ195)</f>
        <v>0</v>
      </c>
      <c r="BR195" s="4">
        <f>+('3 Planilla Preadjudicación OTIC'!BR195)</f>
        <v>0</v>
      </c>
      <c r="BS195" s="4">
        <f>+('3 Planilla Preadjudicación OTIC'!BS195)</f>
        <v>0</v>
      </c>
      <c r="BT195" s="4">
        <f>+('3 Planilla Preadjudicación OTIC'!BT195)</f>
        <v>0</v>
      </c>
      <c r="BU195" s="85">
        <f>IF(VLOOKUP(A195,'BD OFICIAL'!$A$1:$AL$2098,7,0)=D195,0,1)</f>
        <v>0</v>
      </c>
      <c r="BV195" s="85">
        <f>IF(VLOOKUP(A195,'BD OFICIAL'!$A$1:$AL$2098,11,0)=J195,0,1)</f>
        <v>0</v>
      </c>
      <c r="BW195" s="85">
        <f>IF(VLOOKUP(A195,'BD OFICIAL'!$A$1:$AL$2098,13,0)=L195,0,1)</f>
        <v>0</v>
      </c>
      <c r="BX195" s="2">
        <f>IF(VLOOKUP(A195,'BD OFICIAL'!$A$1:$AL$2098,16,0)=O195,0,1)</f>
        <v>0</v>
      </c>
      <c r="BY195" s="2">
        <f>IF(VLOOKUP(A195,'BD OFICIAL'!$A$1:$AL$2098,17,0)=P195,0,1)</f>
        <v>0</v>
      </c>
      <c r="BZ195" s="2">
        <f>IF(VLOOKUP(A195,'BD OFICIAL'!$A$1:$AL$2098,19,0)=R195,0,1)</f>
        <v>0</v>
      </c>
      <c r="CA195" s="2">
        <f>IF(VLOOKUP(A195,'BD OFICIAL'!$A$1:$AL$2098,21,0)=T195,0,1)</f>
        <v>0</v>
      </c>
      <c r="CB195" s="2">
        <f>IF(VLOOKUP(A195,'BD OFICIAL'!$A$1:$AL$2098,24,0)=AK195,0,1)</f>
        <v>0</v>
      </c>
      <c r="CC195" s="2">
        <f>IF(VLOOKUP(A195,'BD OFICIAL'!$A$1:$AL$2098,25,0)=X195,0,1)</f>
        <v>0</v>
      </c>
      <c r="CD195" s="2">
        <f>IF(VLOOKUP(A195,'BD OFICIAL'!$A$1:$AL$2098,26,0)=Y195,0,1)</f>
        <v>0</v>
      </c>
      <c r="CE195" s="2">
        <f>IF(VLOOKUP(A195,'BD OFICIAL'!$A$1:$AL$2098,27,0)=Z195,0,1)</f>
        <v>0</v>
      </c>
      <c r="CF195" s="2">
        <f>IF(VLOOKUP(A195,'BD OFICIAL'!$A$1:$AL$2098,28,0)=AA195,0,1)</f>
        <v>0</v>
      </c>
      <c r="CG195" s="2">
        <f>IF(VLOOKUP(A195,'BD OFICIAL'!$A$1:$AL$2098,33,0)=AF195,0,1)</f>
        <v>0</v>
      </c>
      <c r="CH195" s="2">
        <f>IF(VLOOKUP(A195,'BD OFICIAL'!$A$1:$AL$2098,35,0)=AH195,0,1)</f>
        <v>0</v>
      </c>
      <c r="CI195" s="85">
        <f>IF(VLOOKUP(A195,'BD OFICIAL'!$A$1:$AL$2098,34,0)=AL195,0,1)</f>
        <v>0</v>
      </c>
      <c r="CJ195" s="12">
        <f>VLOOKUP(A195,'BD OFICIAL'!$A$1:$AM$2098,36,0)*AM195-AP195</f>
        <v>0</v>
      </c>
      <c r="CK195" s="85" t="str">
        <f t="shared" si="122"/>
        <v>SHMAN</v>
      </c>
      <c r="CL195" s="85" t="str">
        <f t="shared" si="123"/>
        <v>SI</v>
      </c>
      <c r="CM195" s="85" t="str">
        <f t="shared" si="103"/>
        <v>NO</v>
      </c>
      <c r="CN195" s="31">
        <f t="shared" si="104"/>
        <v>0</v>
      </c>
      <c r="CO195" s="31">
        <f t="shared" si="124"/>
        <v>0</v>
      </c>
      <c r="CP195" s="31">
        <f t="shared" si="105"/>
        <v>0</v>
      </c>
      <c r="CQ195" s="31">
        <f>IF(Y195="NO",0,IF(Y195="SI",IF(VLOOKUP(A195,'BD OFICIAL'!$A:$AO,40,0)=AQ195,0,1)))</f>
        <v>0</v>
      </c>
      <c r="CR195" s="31">
        <f>IF(Z195="NO",0,IF(Z195="SI",IF(VLOOKUP(B195,'BD OFICIAL'!$A:$AO,41,0)=AS195,0,1)))</f>
        <v>0</v>
      </c>
      <c r="CS195" s="31">
        <f t="shared" si="125"/>
        <v>0</v>
      </c>
      <c r="CT195" s="31">
        <f t="shared" si="126"/>
        <v>0</v>
      </c>
      <c r="CU195" s="31">
        <f>IF(VLOOKUP(A195,'BD OFICIAL'!$A$1:$AL$1056,31,0)="SI",IF(AT195&gt;0,0,1),IF(AT195=0,0,1))</f>
        <v>0</v>
      </c>
      <c r="CV195" s="31">
        <f t="shared" si="127"/>
        <v>0</v>
      </c>
      <c r="CW195" s="31">
        <f t="shared" si="106"/>
        <v>0</v>
      </c>
      <c r="CX195" s="85" t="str">
        <f t="shared" si="107"/>
        <v>SI</v>
      </c>
      <c r="CY195" s="31">
        <f t="shared" si="108"/>
        <v>0</v>
      </c>
      <c r="CZ195" s="85" t="str">
        <f>IF(ISERROR(VLOOKUP(AI195,EXPERIENCIA!$A$1:$C$2100,1,0)),"NO","SI")</f>
        <v>SI</v>
      </c>
      <c r="DA195" s="85">
        <f>IF(CX195="no","NO APLICA",IF(AX195=0,"ERROR NOTA",IF(AND(AX195&gt;1,CZ195="NO"),"ERROR NOTA",IF(AND(CZ195="NO",AX195=1),0,IF(VLOOKUP(AI195,EXPERIENCIA!$A$1:$C$2100,3,0)=AX195,0,"ERROR NOTA")))))</f>
        <v>0</v>
      </c>
      <c r="DB195" s="85" t="str">
        <f>IF(ISERROR(VLOOKUP(AI195,COMPORTAMIENTO!$A$1:$C$2100,1,0)),"NO","SI")</f>
        <v>SI</v>
      </c>
      <c r="DC195" s="85">
        <f>IF(CX195="NO","NO APLICA",IF(AY195=0,"ERROR NOTA",IF(AND(DB195="NO",AY195=7),0,IF(VLOOKUP(AI195,COMPORTAMIENTO!$A$2:$H$2100,8,0)=AY195,0,"ERROR NOTA"))))</f>
        <v>0</v>
      </c>
      <c r="DD195" s="104">
        <f t="shared" si="109"/>
        <v>0.30000000000000004</v>
      </c>
      <c r="DE195" s="104">
        <f t="shared" si="110"/>
        <v>0.70000000000000007</v>
      </c>
      <c r="DF195" s="85" t="str">
        <f t="shared" si="128"/>
        <v>SI</v>
      </c>
      <c r="DG195" s="85">
        <f t="shared" si="111"/>
        <v>0</v>
      </c>
      <c r="DH195" s="85">
        <f t="shared" si="112"/>
        <v>0</v>
      </c>
      <c r="DI195" s="85">
        <f t="shared" si="113"/>
        <v>0</v>
      </c>
      <c r="DJ195" s="7">
        <f t="shared" si="114"/>
        <v>6.2</v>
      </c>
      <c r="DK195" s="7">
        <f t="shared" si="115"/>
        <v>6.2</v>
      </c>
      <c r="DL195" s="12">
        <f t="shared" si="129"/>
        <v>5075</v>
      </c>
      <c r="DM195" s="12">
        <f>VLOOKUP(A195,'5 TD'!$A:$B,2,0)</f>
        <v>5075</v>
      </c>
      <c r="DN195" s="7">
        <f t="shared" si="130"/>
        <v>7</v>
      </c>
      <c r="DO195" s="85" t="str">
        <f t="shared" si="116"/>
        <v>APROBADO</v>
      </c>
      <c r="DP195" s="85" t="str">
        <f t="shared" si="117"/>
        <v>APROBADO</v>
      </c>
      <c r="DQ195" s="7">
        <f t="shared" si="118"/>
        <v>6</v>
      </c>
      <c r="DR195" s="85" t="str">
        <f t="shared" si="131"/>
        <v>APROBADO</v>
      </c>
      <c r="DS195" s="2" t="str">
        <f>+('3 Planilla Preadjudicación OTIC'!BN195)</f>
        <v>NO</v>
      </c>
      <c r="DT195" s="2">
        <f>IF(DR195="APROBADO",VLOOKUP(A195,'5 TD'!$D$3:$E$270,2,0),"NO APLICA")</f>
        <v>7</v>
      </c>
      <c r="DU195" s="2" t="str">
        <f t="shared" si="132"/>
        <v>NO</v>
      </c>
      <c r="DV195" s="2" t="str">
        <f>IF(DU195="SI",VLOOKUP(A195,'5 TD'!$G$3:$H$270,2,0),"NO APLICA ")</f>
        <v xml:space="preserve">NO APLICA </v>
      </c>
      <c r="DW195" s="2" t="str">
        <f t="shared" si="133"/>
        <v>NO</v>
      </c>
      <c r="DX195" s="2" t="str">
        <f>IF(DW195="SI",VLOOKUP(A195,'5 TD'!$J$4:$K$472,2,0),"NO APLICA")</f>
        <v>NO APLICA</v>
      </c>
      <c r="DY195" s="2" t="str">
        <f t="shared" si="134"/>
        <v>NO APLICA</v>
      </c>
      <c r="DZ195" s="7" t="str">
        <f>IF(DY195="SI",VLOOKUP(A195,'5 TD'!$M$4:$N$350,2,0),"NO APLICA")</f>
        <v>NO APLICA</v>
      </c>
      <c r="EA195" s="2" t="str">
        <f t="shared" si="135"/>
        <v>NO APLICA</v>
      </c>
      <c r="EB195" s="12" t="str">
        <f t="shared" si="136"/>
        <v/>
      </c>
      <c r="EC195" s="12" t="str">
        <f>IF(EA195="SI",VLOOKUP(A195,'5 TD'!$V$4:$W$479,2,0),"NO APLICA")</f>
        <v>NO APLICA</v>
      </c>
      <c r="ED195" s="2" t="str">
        <f t="shared" si="119"/>
        <v>NO</v>
      </c>
      <c r="EE195" s="79" t="str">
        <f>IF(ED195="SI",VLOOKUP(AI195,COMPORTAMIENTO!$A$1:$H$2100,7,0),"NO APLICA")</f>
        <v>NO APLICA</v>
      </c>
      <c r="EF195" s="12" t="str">
        <f>IF(ED195="SI",VLOOKUP(A195,'5 TD'!$P$2:$Q$479,2,0),"NO APLICA")</f>
        <v>NO APLICA</v>
      </c>
      <c r="EG195" s="2" t="str">
        <f t="shared" si="120"/>
        <v>NO</v>
      </c>
      <c r="EH195" s="2">
        <f>IF(CZ195="no",0,VLOOKUP(AI195,EXPERIENCIA!$A$1:$C$2100,2,0))</f>
        <v>29</v>
      </c>
      <c r="EI195" s="2">
        <f>IF(CZ195="si",VLOOKUP(A195,'5 TD'!$S$3:$T$2103,2,0),0)</f>
        <v>122</v>
      </c>
      <c r="EJ195" s="2" t="str">
        <f t="shared" si="121"/>
        <v>NO</v>
      </c>
      <c r="EK195" s="2">
        <f>+('3 Planilla Preadjudicación OTIC'!BU195)</f>
        <v>0</v>
      </c>
      <c r="EL195" s="4"/>
      <c r="EM195" s="3"/>
      <c r="EN195" s="3"/>
      <c r="EQ195" s="86"/>
    </row>
    <row r="196" spans="1:147" ht="15" customHeight="1" x14ac:dyDescent="0.3">
      <c r="A196" s="2">
        <f>+('3 Planilla Preadjudicación OTIC'!A196)</f>
        <v>14444</v>
      </c>
      <c r="B196" s="2" t="str">
        <f>+('3 Planilla Preadjudicación OTIC'!B196)</f>
        <v>65181652-1</v>
      </c>
      <c r="C196" s="4">
        <f>+('3 Planilla Preadjudicación OTIC'!E196)</f>
        <v>2025</v>
      </c>
      <c r="D196" s="4" t="str">
        <f>+('3 Planilla Preadjudicación OTIC'!F196)</f>
        <v>MANDATO</v>
      </c>
      <c r="E196" s="4" t="str">
        <f>+('3 Planilla Preadjudicación OTIC'!G196)</f>
        <v>96505760-9</v>
      </c>
      <c r="F196" s="4" t="str">
        <f>+('3 Planilla Preadjudicación OTIC'!H196)</f>
        <v>COLBÚN</v>
      </c>
      <c r="G196" s="4"/>
      <c r="H196" s="4"/>
      <c r="I196" s="4" t="str">
        <f>+('3 Planilla Preadjudicación OTIC'!I196)</f>
        <v>COCINA NACIONAL</v>
      </c>
      <c r="J196" s="4" t="str">
        <f>+('3 Planilla Preadjudicación OTIC'!J196)</f>
        <v>PF0981</v>
      </c>
      <c r="K196" s="4" t="str">
        <f>+('3 Planilla Preadjudicación OTIC'!K196)</f>
        <v>TÉCNICAS PARA EL EMPRENDIMIENTO</v>
      </c>
      <c r="L196" s="4" t="str">
        <f>+('3 Planilla Preadjudicación OTIC'!L196)</f>
        <v>PF0921</v>
      </c>
      <c r="M196" s="2">
        <f>+('3 Planilla Preadjudicación OTIC'!M196)</f>
        <v>8</v>
      </c>
      <c r="N196" s="4" t="str">
        <f>+('3 Planilla Preadjudicación OTIC'!N196)</f>
        <v>BIO BIO</v>
      </c>
      <c r="O196" s="4" t="str">
        <f>+('3 Planilla Preadjudicación OTIC'!O196)</f>
        <v>MULCHÉN</v>
      </c>
      <c r="P196" s="4" t="str">
        <f>+('3 Planilla Preadjudicación OTIC'!P196)</f>
        <v>EMPRENDEDORES/AS INFORMALES O PERSONAS VULNERABLES PERTENECIENTES AL 80% MAS VULNERABLE</v>
      </c>
      <c r="Q196" s="4" t="str">
        <f>+('3 Planilla Preadjudicación OTIC'!Q196)</f>
        <v>PRESENCIAL</v>
      </c>
      <c r="R196" s="4" t="str">
        <f>+('3 Planilla Preadjudicación OTIC'!R196)</f>
        <v>INDEPENDIENTE</v>
      </c>
      <c r="S196" s="4">
        <f>+('3 Planilla Preadjudicación OTIC'!S196)</f>
        <v>33</v>
      </c>
      <c r="T196" s="2">
        <f>+('3 Planilla Preadjudicación OTIC'!T196)</f>
        <v>10</v>
      </c>
      <c r="U196" s="2">
        <f>+('3 Planilla Preadjudicación OTIC'!U196)</f>
        <v>120</v>
      </c>
      <c r="V196" s="2">
        <f>+('3 Planilla Preadjudicación OTIC'!V196)</f>
        <v>12</v>
      </c>
      <c r="W196" s="2">
        <f>+('3 Planilla Preadjudicación OTIC'!W196)</f>
        <v>132</v>
      </c>
      <c r="X196" s="2">
        <f>+('3 Planilla Preadjudicación OTIC'!X196)</f>
        <v>4</v>
      </c>
      <c r="Y196" s="2" t="str">
        <f>+('3 Planilla Preadjudicación OTIC'!Y196)</f>
        <v>SI</v>
      </c>
      <c r="Z196" s="2" t="str">
        <f>+('3 Planilla Preadjudicación OTIC'!Z196)</f>
        <v>NO</v>
      </c>
      <c r="AA196" s="2" t="str">
        <f>+('3 Planilla Preadjudicación OTIC'!AA196)</f>
        <v>SI</v>
      </c>
      <c r="AB196" s="4" t="str">
        <f>+('3 Planilla Preadjudicación OTIC'!AB196)</f>
        <v>SE AJUSTA A PLAN FORMATIVO</v>
      </c>
      <c r="AC196" s="4" t="str">
        <f>+('3 Planilla Preadjudicación OTIC'!AC196)</f>
        <v>HOMBRES Y MUJERES DE 18 AÑOS O MAS, QUE PERTENECEN AL 80% MAS VULNERABLES, RESIDEN EN LA COMUNA DE MULCHEN Y TENER EDUCACIÓN MEDIA COMPLETA, PREFERENTEMENTE.</v>
      </c>
      <c r="AD196" s="2" t="str">
        <f>+('3 Planilla Preadjudicación OTIC'!AD196)</f>
        <v>NO</v>
      </c>
      <c r="AE196" s="4">
        <f>+('3 Planilla Preadjudicación OTIC'!AE196)</f>
        <v>0</v>
      </c>
      <c r="AF196" s="2" t="str">
        <f>+('3 Planilla Preadjudicación OTIC'!AF196)</f>
        <v>CERRADA</v>
      </c>
      <c r="AG196" s="2">
        <f>+('3 Planilla Preadjudicación OTIC'!AG196)</f>
        <v>33</v>
      </c>
      <c r="AH196" s="2">
        <f>+('3 Planilla Preadjudicación OTIC'!AH196)</f>
        <v>3</v>
      </c>
      <c r="AI196" s="135" t="str">
        <f>+('3 Planilla Preadjudicación OTIC'!AI196)</f>
        <v>77894940-7</v>
      </c>
      <c r="AJ196" s="4" t="str">
        <f>+('3 Planilla Preadjudicación OTIC'!AJ196)</f>
        <v>Centro de Estudios Capacitacion Laboral Ltda.</v>
      </c>
      <c r="AK196" s="2">
        <f>+('3 Planilla Preadjudicación OTIC'!AK196)</f>
        <v>132</v>
      </c>
      <c r="AL196" s="2">
        <f>+('3 Planilla Preadjudicación OTIC'!AL196)</f>
        <v>33</v>
      </c>
      <c r="AM196" s="12">
        <f>+('3 Planilla Preadjudicación OTIC'!AM196)</f>
        <v>6373</v>
      </c>
      <c r="AN196" s="12">
        <f>+('3 Planilla Preadjudicación OTIC'!AN196)</f>
        <v>100000</v>
      </c>
      <c r="AO196" s="12">
        <f>+('3 Planilla Preadjudicación OTIC'!AO196)</f>
        <v>0</v>
      </c>
      <c r="AP196" s="12">
        <f>+('3 Planilla Preadjudicación OTIC'!AP196)</f>
        <v>8412360</v>
      </c>
      <c r="AQ196" s="12">
        <f>+('3 Planilla Preadjudicación OTIC'!AQ196)</f>
        <v>1320000</v>
      </c>
      <c r="AR196" s="12">
        <f>+('3 Planilla Preadjudicación OTIC'!AR196)</f>
        <v>1000000</v>
      </c>
      <c r="AS196" s="12">
        <f>+('3 Planilla Preadjudicación OTIC'!AS196)</f>
        <v>0</v>
      </c>
      <c r="AT196" s="12">
        <f>+('3 Planilla Preadjudicación OTIC'!AT196)</f>
        <v>0</v>
      </c>
      <c r="AU196" s="12">
        <f>+('3 Planilla Preadjudicación OTIC'!AU196)</f>
        <v>10732360</v>
      </c>
      <c r="AV196" s="2" t="str">
        <f>+('3 Planilla Preadjudicación OTIC'!AV196)</f>
        <v>SI</v>
      </c>
      <c r="AW196" s="4">
        <f>+('3 Planilla Preadjudicación OTIC'!AW196)</f>
        <v>0</v>
      </c>
      <c r="AX196" s="2">
        <f>+('3 Planilla Preadjudicación OTIC'!AX196)</f>
        <v>3</v>
      </c>
      <c r="AY196" s="2">
        <f>+('3 Planilla Preadjudicación OTIC'!AY196)</f>
        <v>7</v>
      </c>
      <c r="AZ196" s="2">
        <f>+('3 Planilla Preadjudicación OTIC'!AZ196)</f>
        <v>0</v>
      </c>
      <c r="BA196" s="2">
        <f>+('3 Planilla Preadjudicación OTIC'!BA196)</f>
        <v>0</v>
      </c>
      <c r="BB196" s="2">
        <f>+('3 Planilla Preadjudicación OTIC'!BB196)</f>
        <v>0</v>
      </c>
      <c r="BC196" s="2">
        <f>+('3 Planilla Preadjudicación OTIC'!BC196)</f>
        <v>0</v>
      </c>
      <c r="BD196" s="2">
        <f>+('3 Planilla Preadjudicación OTIC'!BD196)</f>
        <v>0</v>
      </c>
      <c r="BE196" s="2">
        <f>+('3 Planilla Preadjudicación OTIC'!BE196)</f>
        <v>0</v>
      </c>
      <c r="BF196" s="2">
        <f>+('3 Planilla Preadjudicación OTIC'!BF196)</f>
        <v>0</v>
      </c>
      <c r="BG196" s="2">
        <f>+('3 Planilla Preadjudicación OTIC'!BG196)</f>
        <v>7</v>
      </c>
      <c r="BH196" s="2">
        <f>+('3 Planilla Preadjudicación OTIC'!BH196)</f>
        <v>7</v>
      </c>
      <c r="BI196" s="2">
        <f>+('3 Planilla Preadjudicación OTIC'!BI196)</f>
        <v>5</v>
      </c>
      <c r="BJ196" s="2">
        <f>+('3 Planilla Preadjudicación OTIC'!BJ196)</f>
        <v>5</v>
      </c>
      <c r="BK196" s="2">
        <f>+('3 Planilla Preadjudicación OTIC'!BK196)</f>
        <v>5</v>
      </c>
      <c r="BL196" s="2">
        <f>+('3 Planilla Preadjudicación OTIC'!BL196)</f>
        <v>7</v>
      </c>
      <c r="BM196" s="104">
        <f>ROUND(('3 Planilla Preadjudicación OTIC'!BM196),1)</f>
        <v>6</v>
      </c>
      <c r="BN196" s="4" t="str">
        <f>+('3 Planilla Preadjudicación OTIC'!BN196)</f>
        <v>NO</v>
      </c>
      <c r="BO196" s="4">
        <f>+('3 Planilla Preadjudicación OTIC'!BO196)</f>
        <v>0</v>
      </c>
      <c r="BP196" s="4">
        <f>+('3 Planilla Preadjudicación OTIC'!BP196)</f>
        <v>0</v>
      </c>
      <c r="BQ196" s="4">
        <f>+('3 Planilla Preadjudicación OTIC'!BQ196)</f>
        <v>0</v>
      </c>
      <c r="BR196" s="4">
        <f>+('3 Planilla Preadjudicación OTIC'!BR196)</f>
        <v>0</v>
      </c>
      <c r="BS196" s="4">
        <f>+('3 Planilla Preadjudicación OTIC'!BS196)</f>
        <v>0</v>
      </c>
      <c r="BT196" s="4">
        <f>+('3 Planilla Preadjudicación OTIC'!BT196)</f>
        <v>0</v>
      </c>
      <c r="BU196" s="85">
        <f>IF(VLOOKUP(A196,'BD OFICIAL'!$A$1:$AL$2098,7,0)=D196,0,1)</f>
        <v>0</v>
      </c>
      <c r="BV196" s="85">
        <f>IF(VLOOKUP(A196,'BD OFICIAL'!$A$1:$AL$2098,11,0)=J196,0,1)</f>
        <v>0</v>
      </c>
      <c r="BW196" s="85">
        <f>IF(VLOOKUP(A196,'BD OFICIAL'!$A$1:$AL$2098,13,0)=L196,0,1)</f>
        <v>0</v>
      </c>
      <c r="BX196" s="2">
        <f>IF(VLOOKUP(A196,'BD OFICIAL'!$A$1:$AL$2098,16,0)=O196,0,1)</f>
        <v>0</v>
      </c>
      <c r="BY196" s="2">
        <f>IF(VLOOKUP(A196,'BD OFICIAL'!$A$1:$AL$2098,17,0)=P196,0,1)</f>
        <v>0</v>
      </c>
      <c r="BZ196" s="2">
        <f>IF(VLOOKUP(A196,'BD OFICIAL'!$A$1:$AL$2098,19,0)=R196,0,1)</f>
        <v>0</v>
      </c>
      <c r="CA196" s="2">
        <f>IF(VLOOKUP(A196,'BD OFICIAL'!$A$1:$AL$2098,21,0)=T196,0,1)</f>
        <v>0</v>
      </c>
      <c r="CB196" s="2">
        <f>IF(VLOOKUP(A196,'BD OFICIAL'!$A$1:$AL$2098,24,0)=AK196,0,1)</f>
        <v>0</v>
      </c>
      <c r="CC196" s="2">
        <f>IF(VLOOKUP(A196,'BD OFICIAL'!$A$1:$AL$2098,25,0)=X196,0,1)</f>
        <v>0</v>
      </c>
      <c r="CD196" s="2">
        <f>IF(VLOOKUP(A196,'BD OFICIAL'!$A$1:$AL$2098,26,0)=Y196,0,1)</f>
        <v>0</v>
      </c>
      <c r="CE196" s="2">
        <f>IF(VLOOKUP(A196,'BD OFICIAL'!$A$1:$AL$2098,27,0)=Z196,0,1)</f>
        <v>0</v>
      </c>
      <c r="CF196" s="2">
        <f>IF(VLOOKUP(A196,'BD OFICIAL'!$A$1:$AL$2098,28,0)=AA196,0,1)</f>
        <v>0</v>
      </c>
      <c r="CG196" s="2">
        <f>IF(VLOOKUP(A196,'BD OFICIAL'!$A$1:$AL$2098,33,0)=AF196,0,1)</f>
        <v>0</v>
      </c>
      <c r="CH196" s="2">
        <f>IF(VLOOKUP(A196,'BD OFICIAL'!$A$1:$AL$2098,35,0)=AH196,0,1)</f>
        <v>0</v>
      </c>
      <c r="CI196" s="85">
        <f>IF(VLOOKUP(A196,'BD OFICIAL'!$A$1:$AL$2098,34,0)=AL196,0,1)</f>
        <v>0</v>
      </c>
      <c r="CJ196" s="12">
        <f>VLOOKUP(A196,'BD OFICIAL'!$A$1:$AM$2098,36,0)*AM196-AP196</f>
        <v>0</v>
      </c>
      <c r="CK196" s="85" t="str">
        <f t="shared" si="122"/>
        <v>SHMAN</v>
      </c>
      <c r="CL196" s="85" t="str">
        <f t="shared" si="123"/>
        <v>SI</v>
      </c>
      <c r="CM196" s="85" t="str">
        <f t="shared" si="103"/>
        <v>NO</v>
      </c>
      <c r="CN196" s="31">
        <f t="shared" si="104"/>
        <v>0</v>
      </c>
      <c r="CO196" s="31">
        <f t="shared" si="124"/>
        <v>0</v>
      </c>
      <c r="CP196" s="31">
        <f t="shared" si="105"/>
        <v>0</v>
      </c>
      <c r="CQ196" s="31">
        <f>IF(Y196="NO",0,IF(Y196="SI",IF(VLOOKUP(A196,'BD OFICIAL'!$A:$AO,40,0)=AQ196,0,1)))</f>
        <v>0</v>
      </c>
      <c r="CR196" s="31">
        <f>IF(Z196="NO",0,IF(Z196="SI",IF(VLOOKUP(B196,'BD OFICIAL'!$A:$AO,41,0)=AS196,0,1)))</f>
        <v>0</v>
      </c>
      <c r="CS196" s="31">
        <f t="shared" si="125"/>
        <v>0</v>
      </c>
      <c r="CT196" s="31">
        <f t="shared" si="126"/>
        <v>0</v>
      </c>
      <c r="CU196" s="31">
        <f>IF(VLOOKUP(A196,'BD OFICIAL'!$A$1:$AL$1056,31,0)="SI",IF(AT196&gt;0,0,1),IF(AT196=0,0,1))</f>
        <v>0</v>
      </c>
      <c r="CV196" s="31">
        <f t="shared" si="127"/>
        <v>0</v>
      </c>
      <c r="CW196" s="31">
        <f t="shared" si="106"/>
        <v>0</v>
      </c>
      <c r="CX196" s="85" t="str">
        <f t="shared" si="107"/>
        <v>SI</v>
      </c>
      <c r="CY196" s="31">
        <f t="shared" si="108"/>
        <v>0</v>
      </c>
      <c r="CZ196" s="85" t="str">
        <f>IF(ISERROR(VLOOKUP(AI196,EXPERIENCIA!$A$1:$C$2100,1,0)),"NO","SI")</f>
        <v>SI</v>
      </c>
      <c r="DA196" s="85">
        <f>IF(CX196="no","NO APLICA",IF(AX196=0,"ERROR NOTA",IF(AND(AX196&gt;1,CZ196="NO"),"ERROR NOTA",IF(AND(CZ196="NO",AX196=1),0,IF(VLOOKUP(AI196,EXPERIENCIA!$A$1:$C$2100,3,0)=AX196,0,"ERROR NOTA")))))</f>
        <v>0</v>
      </c>
      <c r="DB196" s="85" t="str">
        <f>IF(ISERROR(VLOOKUP(AI196,COMPORTAMIENTO!$A$1:$C$2100,1,0)),"NO","SI")</f>
        <v>SI</v>
      </c>
      <c r="DC196" s="85">
        <f>IF(CX196="NO","NO APLICA",IF(AY196=0,"ERROR NOTA",IF(AND(DB196="NO",AY196=7),0,IF(VLOOKUP(AI196,COMPORTAMIENTO!$A$2:$H$2100,8,0)=AY196,0,"ERROR NOTA"))))</f>
        <v>0</v>
      </c>
      <c r="DD196" s="104">
        <f t="shared" si="109"/>
        <v>0.30000000000000004</v>
      </c>
      <c r="DE196" s="104">
        <f t="shared" si="110"/>
        <v>0.70000000000000007</v>
      </c>
      <c r="DF196" s="85" t="str">
        <f t="shared" si="128"/>
        <v>SI</v>
      </c>
      <c r="DG196" s="85">
        <f t="shared" si="111"/>
        <v>0</v>
      </c>
      <c r="DH196" s="85">
        <f t="shared" si="112"/>
        <v>0</v>
      </c>
      <c r="DI196" s="85">
        <f t="shared" si="113"/>
        <v>0</v>
      </c>
      <c r="DJ196" s="7">
        <f t="shared" si="114"/>
        <v>6.2</v>
      </c>
      <c r="DK196" s="7">
        <f t="shared" si="115"/>
        <v>6.2</v>
      </c>
      <c r="DL196" s="12">
        <f t="shared" si="129"/>
        <v>6373</v>
      </c>
      <c r="DM196" s="12">
        <f>VLOOKUP(A196,'5 TD'!$A:$B,2,0)</f>
        <v>6373</v>
      </c>
      <c r="DN196" s="7">
        <f t="shared" si="130"/>
        <v>7</v>
      </c>
      <c r="DO196" s="85" t="str">
        <f t="shared" si="116"/>
        <v>APROBADO</v>
      </c>
      <c r="DP196" s="85" t="str">
        <f t="shared" si="117"/>
        <v>APROBADO</v>
      </c>
      <c r="DQ196" s="7">
        <f t="shared" si="118"/>
        <v>6</v>
      </c>
      <c r="DR196" s="85" t="str">
        <f t="shared" si="131"/>
        <v>APROBADO</v>
      </c>
      <c r="DS196" s="2" t="str">
        <f>+('3 Planilla Preadjudicación OTIC'!BN196)</f>
        <v>NO</v>
      </c>
      <c r="DT196" s="2">
        <f>IF(DR196="APROBADO",VLOOKUP(A196,'5 TD'!$D$3:$E$270,2,0),"NO APLICA")</f>
        <v>7</v>
      </c>
      <c r="DU196" s="2" t="str">
        <f t="shared" si="132"/>
        <v>NO</v>
      </c>
      <c r="DV196" s="2" t="str">
        <f>IF(DU196="SI",VLOOKUP(A196,'5 TD'!$G$3:$H$270,2,0),"NO APLICA ")</f>
        <v xml:space="preserve">NO APLICA </v>
      </c>
      <c r="DW196" s="2" t="str">
        <f t="shared" si="133"/>
        <v>NO</v>
      </c>
      <c r="DX196" s="2" t="str">
        <f>IF(DW196="SI",VLOOKUP(A196,'5 TD'!$J$4:$K$472,2,0),"NO APLICA")</f>
        <v>NO APLICA</v>
      </c>
      <c r="DY196" s="2" t="str">
        <f t="shared" si="134"/>
        <v>NO APLICA</v>
      </c>
      <c r="DZ196" s="7" t="str">
        <f>IF(DY196="SI",VLOOKUP(A196,'5 TD'!$M$4:$N$350,2,0),"NO APLICA")</f>
        <v>NO APLICA</v>
      </c>
      <c r="EA196" s="2" t="str">
        <f t="shared" si="135"/>
        <v>NO APLICA</v>
      </c>
      <c r="EB196" s="12" t="str">
        <f t="shared" si="136"/>
        <v/>
      </c>
      <c r="EC196" s="12" t="str">
        <f>IF(EA196="SI",VLOOKUP(A196,'5 TD'!$V$4:$W$479,2,0),"NO APLICA")</f>
        <v>NO APLICA</v>
      </c>
      <c r="ED196" s="2" t="str">
        <f t="shared" si="119"/>
        <v>NO</v>
      </c>
      <c r="EE196" s="79" t="str">
        <f>IF(ED196="SI",VLOOKUP(AI196,COMPORTAMIENTO!$A$1:$H$2100,7,0),"NO APLICA")</f>
        <v>NO APLICA</v>
      </c>
      <c r="EF196" s="12" t="str">
        <f>IF(ED196="SI",VLOOKUP(A196,'5 TD'!$P$2:$Q$479,2,0),"NO APLICA")</f>
        <v>NO APLICA</v>
      </c>
      <c r="EG196" s="2" t="str">
        <f t="shared" si="120"/>
        <v>NO</v>
      </c>
      <c r="EH196" s="2">
        <f>IF(CZ196="no",0,VLOOKUP(AI196,EXPERIENCIA!$A$1:$C$2100,2,0))</f>
        <v>29</v>
      </c>
      <c r="EI196" s="2">
        <f>IF(CZ196="si",VLOOKUP(A196,'5 TD'!$S$3:$T$2103,2,0),0)</f>
        <v>164</v>
      </c>
      <c r="EJ196" s="2" t="str">
        <f t="shared" si="121"/>
        <v>NO</v>
      </c>
      <c r="EK196" s="2">
        <f>+('3 Planilla Preadjudicación OTIC'!BU196)</f>
        <v>0</v>
      </c>
      <c r="EL196" s="4"/>
      <c r="EM196" s="3"/>
      <c r="EN196" s="3"/>
      <c r="EQ196" s="86"/>
    </row>
    <row r="197" spans="1:147" ht="15" customHeight="1" x14ac:dyDescent="0.3">
      <c r="A197" s="2">
        <f>+('3 Planilla Preadjudicación OTIC'!A197)</f>
        <v>14223</v>
      </c>
      <c r="B197" s="2" t="str">
        <f>+('3 Planilla Preadjudicación OTIC'!B197)</f>
        <v>65181652-1</v>
      </c>
      <c r="C197" s="4">
        <f>+('3 Planilla Preadjudicación OTIC'!E197)</f>
        <v>2025</v>
      </c>
      <c r="D197" s="4" t="str">
        <f>+('3 Planilla Preadjudicación OTIC'!F197)</f>
        <v>MANDATO</v>
      </c>
      <c r="E197" s="4" t="str">
        <f>+('3 Planilla Preadjudicación OTIC'!G197)</f>
        <v>96802690-9</v>
      </c>
      <c r="F197" s="4" t="str">
        <f>+('3 Planilla Preadjudicación OTIC'!H197)</f>
        <v>MASISA</v>
      </c>
      <c r="G197" s="4"/>
      <c r="H197" s="4"/>
      <c r="I197" s="4" t="str">
        <f>+('3 Planilla Preadjudicación OTIC'!I197)</f>
        <v>TÉCNICAS DE SOLDADURA POR ARCO VOLTAICO</v>
      </c>
      <c r="J197" s="4" t="str">
        <f>+('3 Planilla Preadjudicación OTIC'!J197)</f>
        <v>PF1005</v>
      </c>
      <c r="K197" s="4" t="str">
        <f>+('3 Planilla Preadjudicación OTIC'!K197)</f>
        <v/>
      </c>
      <c r="L197" s="4" t="str">
        <f>+('3 Planilla Preadjudicación OTIC'!L197)</f>
        <v/>
      </c>
      <c r="M197" s="2">
        <f>+('3 Planilla Preadjudicación OTIC'!M197)</f>
        <v>8</v>
      </c>
      <c r="N197" s="4" t="str">
        <f>+('3 Planilla Preadjudicación OTIC'!N197)</f>
        <v>BIO BIO</v>
      </c>
      <c r="O197" s="4" t="str">
        <f>+('3 Planilla Preadjudicación OTIC'!O197)</f>
        <v>CABRERO</v>
      </c>
      <c r="P197" s="4" t="str">
        <f>+('3 Planilla Preadjudicación OTIC'!P197)</f>
        <v>PERSONAS DESOCUPADAS (CESANTES Y PERSONAS QUE BUSCAN TRABAJO POR PRIMERA VEZ).</v>
      </c>
      <c r="Q197" s="4" t="str">
        <f>+('3 Planilla Preadjudicación OTIC'!Q197)</f>
        <v>PRESENCIAL</v>
      </c>
      <c r="R197" s="4" t="str">
        <f>+('3 Planilla Preadjudicación OTIC'!R197)</f>
        <v>INDEPENDIENTE</v>
      </c>
      <c r="S197" s="4">
        <f>+('3 Planilla Preadjudicación OTIC'!S197)</f>
        <v>44</v>
      </c>
      <c r="T197" s="2">
        <f>+('3 Planilla Preadjudicación OTIC'!T197)</f>
        <v>10</v>
      </c>
      <c r="U197" s="2">
        <f>+('3 Planilla Preadjudicación OTIC'!U197)</f>
        <v>176</v>
      </c>
      <c r="V197" s="2">
        <f>+('3 Planilla Preadjudicación OTIC'!V197)</f>
        <v>0</v>
      </c>
      <c r="W197" s="2">
        <f>+('3 Planilla Preadjudicación OTIC'!W197)</f>
        <v>176</v>
      </c>
      <c r="X197" s="2">
        <f>+('3 Planilla Preadjudicación OTIC'!X197)</f>
        <v>4</v>
      </c>
      <c r="Y197" s="2" t="str">
        <f>+('3 Planilla Preadjudicación OTIC'!Y197)</f>
        <v>SI</v>
      </c>
      <c r="Z197" s="2" t="str">
        <f>+('3 Planilla Preadjudicación OTIC'!Z197)</f>
        <v>NO</v>
      </c>
      <c r="AA197" s="2" t="str">
        <f>+('3 Planilla Preadjudicación OTIC'!AA197)</f>
        <v>NO</v>
      </c>
      <c r="AB197" s="4" t="str">
        <f>+('3 Planilla Preadjudicación OTIC'!AB197)</f>
        <v>SE AJUSTA A PLAN FORMATIVO</v>
      </c>
      <c r="AC197" s="4" t="str">
        <f>+('3 Planilla Preadjudicación OTIC'!AC197)</f>
        <v>PERSONAS CON 18 AÑOS CUMPLIDOS, DESEMPLEADOS, HOMBRES Y MUJERES DE LA COMUNA DE CABRERO. QUE TENGAN EDUCACIÓN MEDIA COMPLETA</v>
      </c>
      <c r="AD197" s="2" t="str">
        <f>+('3 Planilla Preadjudicación OTIC'!AD197)</f>
        <v>SI</v>
      </c>
      <c r="AE197" s="4" t="str">
        <f>+('3 Planilla Preadjudicación OTIC'!AE197)</f>
        <v>CERTIFICACIÓN COMO SOLDADOR.</v>
      </c>
      <c r="AF197" s="2" t="str">
        <f>+('3 Planilla Preadjudicación OTIC'!AF197)</f>
        <v>CERRADA</v>
      </c>
      <c r="AG197" s="2">
        <f>+('3 Planilla Preadjudicación OTIC'!AG197)</f>
        <v>44</v>
      </c>
      <c r="AH197" s="2">
        <f>+('3 Planilla Preadjudicación OTIC'!AH197)</f>
        <v>2</v>
      </c>
      <c r="AI197" s="135" t="str">
        <f>+('3 Planilla Preadjudicación OTIC'!AI197)</f>
        <v>77894940-7</v>
      </c>
      <c r="AJ197" s="4" t="str">
        <f>+('3 Planilla Preadjudicación OTIC'!AJ197)</f>
        <v>Centro de Estudios Capacitacion Laboral Ltda.</v>
      </c>
      <c r="AK197" s="2">
        <f>+('3 Planilla Preadjudicación OTIC'!AK197)</f>
        <v>176</v>
      </c>
      <c r="AL197" s="2">
        <f>+('3 Planilla Preadjudicación OTIC'!AL197)</f>
        <v>44</v>
      </c>
      <c r="AM197" s="12">
        <f>+('3 Planilla Preadjudicación OTIC'!AM197)</f>
        <v>5075</v>
      </c>
      <c r="AN197" s="12">
        <f>+('3 Planilla Preadjudicación OTIC'!AN197)</f>
        <v>0</v>
      </c>
      <c r="AO197" s="12">
        <f>+('3 Planilla Preadjudicación OTIC'!AO197)</f>
        <v>250000</v>
      </c>
      <c r="AP197" s="12">
        <f>+('3 Planilla Preadjudicación OTIC'!AP197)</f>
        <v>8932000</v>
      </c>
      <c r="AQ197" s="12">
        <f>+('3 Planilla Preadjudicación OTIC'!AQ197)</f>
        <v>1760000</v>
      </c>
      <c r="AR197" s="12">
        <f>+('3 Planilla Preadjudicación OTIC'!AR197)</f>
        <v>0</v>
      </c>
      <c r="AS197" s="12">
        <f>+('3 Planilla Preadjudicación OTIC'!AS197)</f>
        <v>0</v>
      </c>
      <c r="AT197" s="12">
        <f>+('3 Planilla Preadjudicación OTIC'!AT197)</f>
        <v>2500000</v>
      </c>
      <c r="AU197" s="12">
        <f>+('3 Planilla Preadjudicación OTIC'!AU197)</f>
        <v>13192000</v>
      </c>
      <c r="AV197" s="2" t="str">
        <f>+('3 Planilla Preadjudicación OTIC'!AV197)</f>
        <v>SI</v>
      </c>
      <c r="AW197" s="4">
        <f>+('3 Planilla Preadjudicación OTIC'!AW197)</f>
        <v>0</v>
      </c>
      <c r="AX197" s="2">
        <f>+('3 Planilla Preadjudicación OTIC'!AX197)</f>
        <v>3</v>
      </c>
      <c r="AY197" s="2">
        <f>+('3 Planilla Preadjudicación OTIC'!AY197)</f>
        <v>7</v>
      </c>
      <c r="AZ197" s="2">
        <f>+('3 Planilla Preadjudicación OTIC'!AZ197)</f>
        <v>0</v>
      </c>
      <c r="BA197" s="2">
        <f>+('3 Planilla Preadjudicación OTIC'!BA197)</f>
        <v>0</v>
      </c>
      <c r="BB197" s="2">
        <f>+('3 Planilla Preadjudicación OTIC'!BB197)</f>
        <v>0</v>
      </c>
      <c r="BC197" s="2">
        <f>+('3 Planilla Preadjudicación OTIC'!BC197)</f>
        <v>0</v>
      </c>
      <c r="BD197" s="2">
        <f>+('3 Planilla Preadjudicación OTIC'!BD197)</f>
        <v>0</v>
      </c>
      <c r="BE197" s="2">
        <f>+('3 Planilla Preadjudicación OTIC'!BE197)</f>
        <v>0</v>
      </c>
      <c r="BF197" s="2">
        <f>+('3 Planilla Preadjudicación OTIC'!BF197)</f>
        <v>0</v>
      </c>
      <c r="BG197" s="2">
        <f>+('3 Planilla Preadjudicación OTIC'!BG197)</f>
        <v>7</v>
      </c>
      <c r="BH197" s="2">
        <f>+('3 Planilla Preadjudicación OTIC'!BH197)</f>
        <v>7</v>
      </c>
      <c r="BI197" s="2">
        <f>+('3 Planilla Preadjudicación OTIC'!BI197)</f>
        <v>5</v>
      </c>
      <c r="BJ197" s="2">
        <f>+('3 Planilla Preadjudicación OTIC'!BJ197)</f>
        <v>5</v>
      </c>
      <c r="BK197" s="2">
        <f>+('3 Planilla Preadjudicación OTIC'!BK197)</f>
        <v>5</v>
      </c>
      <c r="BL197" s="2">
        <f>+('3 Planilla Preadjudicación OTIC'!BL197)</f>
        <v>7</v>
      </c>
      <c r="BM197" s="104">
        <f>ROUND(('3 Planilla Preadjudicación OTIC'!BM197),1)</f>
        <v>6</v>
      </c>
      <c r="BN197" s="4" t="str">
        <f>+('3 Planilla Preadjudicación OTIC'!BN197)</f>
        <v>NO</v>
      </c>
      <c r="BO197" s="4">
        <f>+('3 Planilla Preadjudicación OTIC'!BO197)</f>
        <v>0</v>
      </c>
      <c r="BP197" s="4">
        <f>+('3 Planilla Preadjudicación OTIC'!BP197)</f>
        <v>0</v>
      </c>
      <c r="BQ197" s="4">
        <f>+('3 Planilla Preadjudicación OTIC'!BQ197)</f>
        <v>0</v>
      </c>
      <c r="BR197" s="4">
        <f>+('3 Planilla Preadjudicación OTIC'!BR197)</f>
        <v>0</v>
      </c>
      <c r="BS197" s="4">
        <f>+('3 Planilla Preadjudicación OTIC'!BS197)</f>
        <v>0</v>
      </c>
      <c r="BT197" s="4">
        <f>+('3 Planilla Preadjudicación OTIC'!BT197)</f>
        <v>0</v>
      </c>
      <c r="BU197" s="85">
        <f>IF(VLOOKUP(A197,'BD OFICIAL'!$A$1:$AL$2098,7,0)=D197,0,1)</f>
        <v>0</v>
      </c>
      <c r="BV197" s="85">
        <f>IF(VLOOKUP(A197,'BD OFICIAL'!$A$1:$AL$2098,11,0)=J197,0,1)</f>
        <v>0</v>
      </c>
      <c r="BW197" s="85">
        <f>IF(VLOOKUP(A197,'BD OFICIAL'!$A$1:$AL$2098,13,0)=L197,0,1)</f>
        <v>0</v>
      </c>
      <c r="BX197" s="2">
        <f>IF(VLOOKUP(A197,'BD OFICIAL'!$A$1:$AL$2098,16,0)=O197,0,1)</f>
        <v>0</v>
      </c>
      <c r="BY197" s="2">
        <f>IF(VLOOKUP(A197,'BD OFICIAL'!$A$1:$AL$2098,17,0)=P197,0,1)</f>
        <v>0</v>
      </c>
      <c r="BZ197" s="2">
        <f>IF(VLOOKUP(A197,'BD OFICIAL'!$A$1:$AL$2098,19,0)=R197,0,1)</f>
        <v>0</v>
      </c>
      <c r="CA197" s="2">
        <f>IF(VLOOKUP(A197,'BD OFICIAL'!$A$1:$AL$2098,21,0)=T197,0,1)</f>
        <v>0</v>
      </c>
      <c r="CB197" s="2">
        <f>IF(VLOOKUP(A197,'BD OFICIAL'!$A$1:$AL$2098,24,0)=AK197,0,1)</f>
        <v>0</v>
      </c>
      <c r="CC197" s="2">
        <f>IF(VLOOKUP(A197,'BD OFICIAL'!$A$1:$AL$2098,25,0)=X197,0,1)</f>
        <v>0</v>
      </c>
      <c r="CD197" s="2">
        <f>IF(VLOOKUP(A197,'BD OFICIAL'!$A$1:$AL$2098,26,0)=Y197,0,1)</f>
        <v>0</v>
      </c>
      <c r="CE197" s="2">
        <f>IF(VLOOKUP(A197,'BD OFICIAL'!$A$1:$AL$2098,27,0)=Z197,0,1)</f>
        <v>0</v>
      </c>
      <c r="CF197" s="2">
        <f>IF(VLOOKUP(A197,'BD OFICIAL'!$A$1:$AL$2098,28,0)=AA197,0,1)</f>
        <v>0</v>
      </c>
      <c r="CG197" s="2">
        <f>IF(VLOOKUP(A197,'BD OFICIAL'!$A$1:$AL$2098,33,0)=AF197,0,1)</f>
        <v>0</v>
      </c>
      <c r="CH197" s="2">
        <f>IF(VLOOKUP(A197,'BD OFICIAL'!$A$1:$AL$2098,35,0)=AH197,0,1)</f>
        <v>0</v>
      </c>
      <c r="CI197" s="85">
        <f>IF(VLOOKUP(A197,'BD OFICIAL'!$A$1:$AL$2098,34,0)=AL197,0,1)</f>
        <v>0</v>
      </c>
      <c r="CJ197" s="12">
        <f>VLOOKUP(A197,'BD OFICIAL'!$A$1:$AM$2098,36,0)*AM197-AP197</f>
        <v>0</v>
      </c>
      <c r="CK197" s="85" t="str">
        <f t="shared" si="122"/>
        <v>SSH</v>
      </c>
      <c r="CL197" s="85" t="str">
        <f t="shared" si="123"/>
        <v>SI</v>
      </c>
      <c r="CM197" s="85" t="str">
        <f t="shared" si="103"/>
        <v>NO</v>
      </c>
      <c r="CN197" s="31">
        <f t="shared" si="104"/>
        <v>0</v>
      </c>
      <c r="CO197" s="31">
        <f t="shared" si="124"/>
        <v>0</v>
      </c>
      <c r="CP197" s="31">
        <f t="shared" si="105"/>
        <v>0</v>
      </c>
      <c r="CQ197" s="31">
        <f>IF(Y197="NO",0,IF(Y197="SI",IF(VLOOKUP(A197,'BD OFICIAL'!$A:$AO,40,0)=AQ197,0,1)))</f>
        <v>0</v>
      </c>
      <c r="CR197" s="31">
        <f>IF(Z197="NO",0,IF(Z197="SI",IF(VLOOKUP(B197,'BD OFICIAL'!$A:$AO,41,0)=AS197,0,1)))</f>
        <v>0</v>
      </c>
      <c r="CS197" s="31">
        <f t="shared" si="125"/>
        <v>0</v>
      </c>
      <c r="CT197" s="31">
        <f t="shared" si="126"/>
        <v>0</v>
      </c>
      <c r="CU197" s="31">
        <f>IF(VLOOKUP(A197,'BD OFICIAL'!$A$1:$AL$1056,31,0)="SI",IF(AT197&gt;0,0,1),IF(AT197=0,0,1))</f>
        <v>0</v>
      </c>
      <c r="CV197" s="31">
        <f t="shared" si="127"/>
        <v>0</v>
      </c>
      <c r="CW197" s="31">
        <f t="shared" si="106"/>
        <v>0</v>
      </c>
      <c r="CX197" s="85" t="str">
        <f t="shared" si="107"/>
        <v>SI</v>
      </c>
      <c r="CY197" s="31">
        <f t="shared" si="108"/>
        <v>0</v>
      </c>
      <c r="CZ197" s="85" t="str">
        <f>IF(ISERROR(VLOOKUP(AI197,EXPERIENCIA!$A$1:$C$2100,1,0)),"NO","SI")</f>
        <v>SI</v>
      </c>
      <c r="DA197" s="85">
        <f>IF(CX197="no","NO APLICA",IF(AX197=0,"ERROR NOTA",IF(AND(AX197&gt;1,CZ197="NO"),"ERROR NOTA",IF(AND(CZ197="NO",AX197=1),0,IF(VLOOKUP(AI197,EXPERIENCIA!$A$1:$C$2100,3,0)=AX197,0,"ERROR NOTA")))))</f>
        <v>0</v>
      </c>
      <c r="DB197" s="85" t="str">
        <f>IF(ISERROR(VLOOKUP(AI197,COMPORTAMIENTO!$A$1:$C$2100,1,0)),"NO","SI")</f>
        <v>SI</v>
      </c>
      <c r="DC197" s="85">
        <f>IF(CX197="NO","NO APLICA",IF(AY197=0,"ERROR NOTA",IF(AND(DB197="NO",AY197=7),0,IF(VLOOKUP(AI197,COMPORTAMIENTO!$A$2:$H$2100,8,0)=AY197,0,"ERROR NOTA"))))</f>
        <v>0</v>
      </c>
      <c r="DD197" s="104">
        <f t="shared" si="109"/>
        <v>0.30000000000000004</v>
      </c>
      <c r="DE197" s="104">
        <f t="shared" si="110"/>
        <v>0.70000000000000007</v>
      </c>
      <c r="DF197" s="85" t="str">
        <f t="shared" si="128"/>
        <v>SI</v>
      </c>
      <c r="DG197" s="85">
        <f t="shared" si="111"/>
        <v>0</v>
      </c>
      <c r="DH197" s="85">
        <f t="shared" si="112"/>
        <v>0</v>
      </c>
      <c r="DI197" s="85">
        <f t="shared" si="113"/>
        <v>0</v>
      </c>
      <c r="DJ197" s="7">
        <f t="shared" si="114"/>
        <v>6.2</v>
      </c>
      <c r="DK197" s="7">
        <f t="shared" si="115"/>
        <v>6.2</v>
      </c>
      <c r="DL197" s="12">
        <f t="shared" si="129"/>
        <v>5075</v>
      </c>
      <c r="DM197" s="12">
        <f>VLOOKUP(A197,'5 TD'!$A:$B,2,0)</f>
        <v>5075</v>
      </c>
      <c r="DN197" s="7">
        <f t="shared" si="130"/>
        <v>7</v>
      </c>
      <c r="DO197" s="85" t="str">
        <f t="shared" si="116"/>
        <v>APROBADO</v>
      </c>
      <c r="DP197" s="85" t="str">
        <f t="shared" si="117"/>
        <v>APROBADO</v>
      </c>
      <c r="DQ197" s="7">
        <f t="shared" si="118"/>
        <v>6</v>
      </c>
      <c r="DR197" s="85" t="str">
        <f t="shared" si="131"/>
        <v>APROBADO</v>
      </c>
      <c r="DS197" s="2" t="str">
        <f>+('3 Planilla Preadjudicación OTIC'!BN197)</f>
        <v>NO</v>
      </c>
      <c r="DT197" s="2">
        <f>IF(DR197="APROBADO",VLOOKUP(A197,'5 TD'!$D$3:$E$270,2,0),"NO APLICA")</f>
        <v>7</v>
      </c>
      <c r="DU197" s="2" t="str">
        <f t="shared" si="132"/>
        <v>NO</v>
      </c>
      <c r="DV197" s="2" t="str">
        <f>IF(DU197="SI",VLOOKUP(A197,'5 TD'!$G$3:$H$270,2,0),"NO APLICA ")</f>
        <v xml:space="preserve">NO APLICA </v>
      </c>
      <c r="DW197" s="2" t="str">
        <f t="shared" si="133"/>
        <v>NO</v>
      </c>
      <c r="DX197" s="2" t="str">
        <f>IF(DW197="SI",VLOOKUP(A197,'5 TD'!$J$4:$K$472,2,0),"NO APLICA")</f>
        <v>NO APLICA</v>
      </c>
      <c r="DY197" s="2" t="str">
        <f t="shared" si="134"/>
        <v>NO APLICA</v>
      </c>
      <c r="DZ197" s="7" t="str">
        <f>IF(DY197="SI",VLOOKUP(A197,'5 TD'!$M$4:$N$350,2,0),"NO APLICA")</f>
        <v>NO APLICA</v>
      </c>
      <c r="EA197" s="2" t="str">
        <f t="shared" si="135"/>
        <v>NO APLICA</v>
      </c>
      <c r="EB197" s="12" t="str">
        <f t="shared" si="136"/>
        <v/>
      </c>
      <c r="EC197" s="12" t="str">
        <f>IF(EA197="SI",VLOOKUP(A197,'5 TD'!$V$4:$W$479,2,0),"NO APLICA")</f>
        <v>NO APLICA</v>
      </c>
      <c r="ED197" s="2" t="str">
        <f t="shared" si="119"/>
        <v>NO</v>
      </c>
      <c r="EE197" s="79" t="str">
        <f>IF(ED197="SI",VLOOKUP(AI197,COMPORTAMIENTO!$A$1:$H$2100,7,0),"NO APLICA")</f>
        <v>NO APLICA</v>
      </c>
      <c r="EF197" s="12" t="str">
        <f>IF(ED197="SI",VLOOKUP(A197,'5 TD'!$P$2:$Q$479,2,0),"NO APLICA")</f>
        <v>NO APLICA</v>
      </c>
      <c r="EG197" s="2" t="str">
        <f t="shared" si="120"/>
        <v>NO</v>
      </c>
      <c r="EH197" s="2">
        <f>IF(CZ197="no",0,VLOOKUP(AI197,EXPERIENCIA!$A$1:$C$2100,2,0))</f>
        <v>29</v>
      </c>
      <c r="EI197" s="2">
        <f>IF(CZ197="si",VLOOKUP(A197,'5 TD'!$S$3:$T$2103,2,0),0)</f>
        <v>164</v>
      </c>
      <c r="EJ197" s="2" t="str">
        <f t="shared" si="121"/>
        <v>NO</v>
      </c>
      <c r="EK197" s="2">
        <f>+('3 Planilla Preadjudicación OTIC'!BU197)</f>
        <v>0</v>
      </c>
      <c r="EL197" s="4"/>
      <c r="EM197" s="3"/>
      <c r="EN197" s="3"/>
      <c r="EQ197" s="86"/>
    </row>
    <row r="198" spans="1:147" ht="15" customHeight="1" x14ac:dyDescent="0.3">
      <c r="A198" s="2">
        <f>+('3 Planilla Preadjudicación OTIC'!A198)</f>
        <v>14394</v>
      </c>
      <c r="B198" s="2" t="str">
        <f>+('3 Planilla Preadjudicación OTIC'!B198)</f>
        <v>65181652-1</v>
      </c>
      <c r="C198" s="4">
        <f>+('3 Planilla Preadjudicación OTIC'!E198)</f>
        <v>2025</v>
      </c>
      <c r="D198" s="4" t="str">
        <f>+('3 Planilla Preadjudicación OTIC'!F198)</f>
        <v>MANDATO</v>
      </c>
      <c r="E198" s="4" t="str">
        <f>+('3 Planilla Preadjudicación OTIC'!G198)</f>
        <v>96532330-9</v>
      </c>
      <c r="F198" s="4" t="str">
        <f>+('3 Planilla Preadjudicación OTIC'!H198)</f>
        <v>CMPC PULP SPA</v>
      </c>
      <c r="G198" s="4"/>
      <c r="H198" s="4"/>
      <c r="I198" s="4" t="str">
        <f>+('3 Planilla Preadjudicación OTIC'!I198)</f>
        <v>FABRICACIÓN ARTESANAL DE MUEBLES DE MADERA</v>
      </c>
      <c r="J198" s="4" t="str">
        <f>+('3 Planilla Preadjudicación OTIC'!J198)</f>
        <v>PF0725</v>
      </c>
      <c r="K198" s="4" t="str">
        <f>+('3 Planilla Preadjudicación OTIC'!K198)</f>
        <v>TÉCNICAS PARA EL EMPRENDIMIENTO</v>
      </c>
      <c r="L198" s="4" t="str">
        <f>+('3 Planilla Preadjudicación OTIC'!L198)</f>
        <v>PF0921</v>
      </c>
      <c r="M198" s="2">
        <f>+('3 Planilla Preadjudicación OTIC'!M198)</f>
        <v>9</v>
      </c>
      <c r="N198" s="4" t="str">
        <f>+('3 Planilla Preadjudicación OTIC'!N198)</f>
        <v>ARAUCANIA</v>
      </c>
      <c r="O198" s="4" t="str">
        <f>+('3 Planilla Preadjudicación OTIC'!O198)</f>
        <v>COLLIPULLI</v>
      </c>
      <c r="P198" s="4" t="str">
        <f>+('3 Planilla Preadjudicación OTIC'!P198)</f>
        <v>EMPRENDEDORES/AS INFORMALES O PERSONAS VULNERABLES PERTENECIENTES AL 80% MAS VULNERABLE</v>
      </c>
      <c r="Q198" s="4" t="str">
        <f>+('3 Planilla Preadjudicación OTIC'!Q198)</f>
        <v>PRESENCIAL</v>
      </c>
      <c r="R198" s="4" t="str">
        <f>+('3 Planilla Preadjudicación OTIC'!R198)</f>
        <v>INDEPENDIENTE</v>
      </c>
      <c r="S198" s="4">
        <f>+('3 Planilla Preadjudicación OTIC'!S198)</f>
        <v>52</v>
      </c>
      <c r="T198" s="2">
        <f>+('3 Planilla Preadjudicación OTIC'!T198)</f>
        <v>15</v>
      </c>
      <c r="U198" s="2">
        <f>+('3 Planilla Preadjudicación OTIC'!U198)</f>
        <v>195</v>
      </c>
      <c r="V198" s="2">
        <f>+('3 Planilla Preadjudicación OTIC'!V198)</f>
        <v>12</v>
      </c>
      <c r="W198" s="2">
        <f>+('3 Planilla Preadjudicación OTIC'!W198)</f>
        <v>207</v>
      </c>
      <c r="X198" s="2">
        <f>+('3 Planilla Preadjudicación OTIC'!X198)</f>
        <v>4</v>
      </c>
      <c r="Y198" s="2" t="str">
        <f>+('3 Planilla Preadjudicación OTIC'!Y198)</f>
        <v>SI</v>
      </c>
      <c r="Z198" s="2" t="str">
        <f>+('3 Planilla Preadjudicación OTIC'!Z198)</f>
        <v>NO</v>
      </c>
      <c r="AA198" s="2" t="str">
        <f>+('3 Planilla Preadjudicación OTIC'!AA198)</f>
        <v>SI</v>
      </c>
      <c r="AB198" s="4" t="str">
        <f>+('3 Planilla Preadjudicación OTIC'!AB198)</f>
        <v>SE AJUSTA A PLAN FORMATIVO</v>
      </c>
      <c r="AC198" s="4" t="str">
        <f>+('3 Planilla Preadjudicación OTIC'!AC198)</f>
        <v>HOMBRES Y MUJERES MAYORES DE 18 AÑOS PERTENECIENTES AL 80% MÁS VULNERABLES, CORRESPINDIENTES A COLLIPULLI</v>
      </c>
      <c r="AD198" s="2" t="str">
        <f>+('3 Planilla Preadjudicación OTIC'!AD198)</f>
        <v>NO</v>
      </c>
      <c r="AE198" s="4">
        <f>+('3 Planilla Preadjudicación OTIC'!AE198)</f>
        <v>0</v>
      </c>
      <c r="AF198" s="2" t="str">
        <f>+('3 Planilla Preadjudicación OTIC'!AF198)</f>
        <v>CERRADA</v>
      </c>
      <c r="AG198" s="2">
        <f>+('3 Planilla Preadjudicación OTIC'!AG198)</f>
        <v>52</v>
      </c>
      <c r="AH198" s="2">
        <f>+('3 Planilla Preadjudicación OTIC'!AH198)</f>
        <v>2</v>
      </c>
      <c r="AI198" s="135" t="str">
        <f>+('3 Planilla Preadjudicación OTIC'!AI198)</f>
        <v>77894940-7</v>
      </c>
      <c r="AJ198" s="4" t="str">
        <f>+('3 Planilla Preadjudicación OTIC'!AJ198)</f>
        <v>Centro de Estudios Capacitacion Laboral Ltda.</v>
      </c>
      <c r="AK198" s="2">
        <f>+('3 Planilla Preadjudicación OTIC'!AK198)</f>
        <v>207</v>
      </c>
      <c r="AL198" s="2">
        <f>+('3 Planilla Preadjudicación OTIC'!AL198)</f>
        <v>52</v>
      </c>
      <c r="AM198" s="12">
        <f>+('3 Planilla Preadjudicación OTIC'!AM198)</f>
        <v>5075</v>
      </c>
      <c r="AN198" s="12">
        <f>+('3 Planilla Preadjudicación OTIC'!AN198)</f>
        <v>50000</v>
      </c>
      <c r="AO198" s="12">
        <f>+('3 Planilla Preadjudicación OTIC'!AO198)</f>
        <v>0</v>
      </c>
      <c r="AP198" s="12">
        <f>+('3 Planilla Preadjudicación OTIC'!AP198)</f>
        <v>15757875</v>
      </c>
      <c r="AQ198" s="12">
        <f>+('3 Planilla Preadjudicación OTIC'!AQ198)</f>
        <v>3120000</v>
      </c>
      <c r="AR198" s="12">
        <f>+('3 Planilla Preadjudicación OTIC'!AR198)</f>
        <v>750000</v>
      </c>
      <c r="AS198" s="12">
        <f>+('3 Planilla Preadjudicación OTIC'!AS198)</f>
        <v>0</v>
      </c>
      <c r="AT198" s="12">
        <f>+('3 Planilla Preadjudicación OTIC'!AT198)</f>
        <v>0</v>
      </c>
      <c r="AU198" s="12">
        <f>+('3 Planilla Preadjudicación OTIC'!AU198)</f>
        <v>19627875</v>
      </c>
      <c r="AV198" s="2" t="str">
        <f>+('3 Planilla Preadjudicación OTIC'!AV198)</f>
        <v>SI</v>
      </c>
      <c r="AW198" s="4">
        <f>+('3 Planilla Preadjudicación OTIC'!AW198)</f>
        <v>0</v>
      </c>
      <c r="AX198" s="2">
        <f>+('3 Planilla Preadjudicación OTIC'!AX198)</f>
        <v>3</v>
      </c>
      <c r="AY198" s="2">
        <f>+('3 Planilla Preadjudicación OTIC'!AY198)</f>
        <v>7</v>
      </c>
      <c r="AZ198" s="2">
        <f>+('3 Planilla Preadjudicación OTIC'!AZ198)</f>
        <v>0</v>
      </c>
      <c r="BA198" s="2">
        <f>+('3 Planilla Preadjudicación OTIC'!BA198)</f>
        <v>0</v>
      </c>
      <c r="BB198" s="2">
        <f>+('3 Planilla Preadjudicación OTIC'!BB198)</f>
        <v>0</v>
      </c>
      <c r="BC198" s="2">
        <f>+('3 Planilla Preadjudicación OTIC'!BC198)</f>
        <v>0</v>
      </c>
      <c r="BD198" s="2">
        <f>+('3 Planilla Preadjudicación OTIC'!BD198)</f>
        <v>0</v>
      </c>
      <c r="BE198" s="2">
        <f>+('3 Planilla Preadjudicación OTIC'!BE198)</f>
        <v>0</v>
      </c>
      <c r="BF198" s="2">
        <f>+('3 Planilla Preadjudicación OTIC'!BF198)</f>
        <v>0</v>
      </c>
      <c r="BG198" s="2">
        <f>+('3 Planilla Preadjudicación OTIC'!BG198)</f>
        <v>7</v>
      </c>
      <c r="BH198" s="2">
        <f>+('3 Planilla Preadjudicación OTIC'!BH198)</f>
        <v>7</v>
      </c>
      <c r="BI198" s="2">
        <f>+('3 Planilla Preadjudicación OTIC'!BI198)</f>
        <v>7</v>
      </c>
      <c r="BJ198" s="2">
        <f>+('3 Planilla Preadjudicación OTIC'!BJ198)</f>
        <v>7</v>
      </c>
      <c r="BK198" s="2">
        <f>+('3 Planilla Preadjudicación OTIC'!BK198)</f>
        <v>7</v>
      </c>
      <c r="BL198" s="2">
        <f>+('3 Planilla Preadjudicación OTIC'!BL198)</f>
        <v>7</v>
      </c>
      <c r="BM198" s="104">
        <f>ROUND(('3 Planilla Preadjudicación OTIC'!BM198),1)</f>
        <v>6.6</v>
      </c>
      <c r="BN198" s="4" t="str">
        <f>+('3 Planilla Preadjudicación OTIC'!BN198)</f>
        <v>NO</v>
      </c>
      <c r="BO198" s="4">
        <f>+('3 Planilla Preadjudicación OTIC'!BO198)</f>
        <v>0</v>
      </c>
      <c r="BP198" s="4">
        <f>+('3 Planilla Preadjudicación OTIC'!BP198)</f>
        <v>0</v>
      </c>
      <c r="BQ198" s="4">
        <f>+('3 Planilla Preadjudicación OTIC'!BQ198)</f>
        <v>0</v>
      </c>
      <c r="BR198" s="4">
        <f>+('3 Planilla Preadjudicación OTIC'!BR198)</f>
        <v>0</v>
      </c>
      <c r="BS198" s="4">
        <f>+('3 Planilla Preadjudicación OTIC'!BS198)</f>
        <v>0</v>
      </c>
      <c r="BT198" s="4">
        <f>+('3 Planilla Preadjudicación OTIC'!BT198)</f>
        <v>0</v>
      </c>
      <c r="BU198" s="85">
        <f>IF(VLOOKUP(A198,'BD OFICIAL'!$A$1:$AL$2098,7,0)=D198,0,1)</f>
        <v>0</v>
      </c>
      <c r="BV198" s="85">
        <f>IF(VLOOKUP(A198,'BD OFICIAL'!$A$1:$AL$2098,11,0)=J198,0,1)</f>
        <v>0</v>
      </c>
      <c r="BW198" s="85">
        <f>IF(VLOOKUP(A198,'BD OFICIAL'!$A$1:$AL$2098,13,0)=L198,0,1)</f>
        <v>0</v>
      </c>
      <c r="BX198" s="2">
        <f>IF(VLOOKUP(A198,'BD OFICIAL'!$A$1:$AL$2098,16,0)=O198,0,1)</f>
        <v>0</v>
      </c>
      <c r="BY198" s="2">
        <f>IF(VLOOKUP(A198,'BD OFICIAL'!$A$1:$AL$2098,17,0)=P198,0,1)</f>
        <v>0</v>
      </c>
      <c r="BZ198" s="2">
        <f>IF(VLOOKUP(A198,'BD OFICIAL'!$A$1:$AL$2098,19,0)=R198,0,1)</f>
        <v>0</v>
      </c>
      <c r="CA198" s="2">
        <f>IF(VLOOKUP(A198,'BD OFICIAL'!$A$1:$AL$2098,21,0)=T198,0,1)</f>
        <v>0</v>
      </c>
      <c r="CB198" s="2">
        <f>IF(VLOOKUP(A198,'BD OFICIAL'!$A$1:$AL$2098,24,0)=AK198,0,1)</f>
        <v>0</v>
      </c>
      <c r="CC198" s="2">
        <f>IF(VLOOKUP(A198,'BD OFICIAL'!$A$1:$AL$2098,25,0)=X198,0,1)</f>
        <v>0</v>
      </c>
      <c r="CD198" s="2">
        <f>IF(VLOOKUP(A198,'BD OFICIAL'!$A$1:$AL$2098,26,0)=Y198,0,1)</f>
        <v>0</v>
      </c>
      <c r="CE198" s="2">
        <f>IF(VLOOKUP(A198,'BD OFICIAL'!$A$1:$AL$2098,27,0)=Z198,0,1)</f>
        <v>0</v>
      </c>
      <c r="CF198" s="2">
        <f>IF(VLOOKUP(A198,'BD OFICIAL'!$A$1:$AL$2098,28,0)=AA198,0,1)</f>
        <v>0</v>
      </c>
      <c r="CG198" s="2">
        <f>IF(VLOOKUP(A198,'BD OFICIAL'!$A$1:$AL$2098,33,0)=AF198,0,1)</f>
        <v>0</v>
      </c>
      <c r="CH198" s="2">
        <f>IF(VLOOKUP(A198,'BD OFICIAL'!$A$1:$AL$2098,35,0)=AH198,0,1)</f>
        <v>0</v>
      </c>
      <c r="CI198" s="85">
        <f>IF(VLOOKUP(A198,'BD OFICIAL'!$A$1:$AL$2098,34,0)=AL198,0,1)</f>
        <v>0</v>
      </c>
      <c r="CJ198" s="12">
        <f>VLOOKUP(A198,'BD OFICIAL'!$A$1:$AM$2098,36,0)*AM198-AP198</f>
        <v>0</v>
      </c>
      <c r="CK198" s="85" t="str">
        <f t="shared" si="122"/>
        <v>SHMAN</v>
      </c>
      <c r="CL198" s="85" t="str">
        <f t="shared" si="123"/>
        <v>SI</v>
      </c>
      <c r="CM198" s="85" t="str">
        <f t="shared" si="103"/>
        <v>NO</v>
      </c>
      <c r="CN198" s="31">
        <f t="shared" si="104"/>
        <v>0</v>
      </c>
      <c r="CO198" s="31">
        <f t="shared" si="124"/>
        <v>0</v>
      </c>
      <c r="CP198" s="31">
        <f t="shared" si="105"/>
        <v>0</v>
      </c>
      <c r="CQ198" s="31">
        <f>IF(Y198="NO",0,IF(Y198="SI",IF(VLOOKUP(A198,'BD OFICIAL'!$A:$AO,40,0)=AQ198,0,1)))</f>
        <v>0</v>
      </c>
      <c r="CR198" s="31">
        <f>IF(Z198="NO",0,IF(Z198="SI",IF(VLOOKUP(B198,'BD OFICIAL'!$A:$AO,41,0)=AS198,0,1)))</f>
        <v>0</v>
      </c>
      <c r="CS198" s="31">
        <f t="shared" si="125"/>
        <v>0</v>
      </c>
      <c r="CT198" s="31">
        <f t="shared" si="126"/>
        <v>0</v>
      </c>
      <c r="CU198" s="31">
        <f>IF(VLOOKUP(A198,'BD OFICIAL'!$A$1:$AL$1056,31,0)="SI",IF(AT198&gt;0,0,1),IF(AT198=0,0,1))</f>
        <v>0</v>
      </c>
      <c r="CV198" s="31">
        <f t="shared" si="127"/>
        <v>0</v>
      </c>
      <c r="CW198" s="31">
        <f t="shared" si="106"/>
        <v>0</v>
      </c>
      <c r="CX198" s="85" t="str">
        <f t="shared" si="107"/>
        <v>SI</v>
      </c>
      <c r="CY198" s="31">
        <f t="shared" si="108"/>
        <v>0</v>
      </c>
      <c r="CZ198" s="85" t="str">
        <f>IF(ISERROR(VLOOKUP(AI198,EXPERIENCIA!$A$1:$C$2100,1,0)),"NO","SI")</f>
        <v>SI</v>
      </c>
      <c r="DA198" s="85">
        <f>IF(CX198="no","NO APLICA",IF(AX198=0,"ERROR NOTA",IF(AND(AX198&gt;1,CZ198="NO"),"ERROR NOTA",IF(AND(CZ198="NO",AX198=1),0,IF(VLOOKUP(AI198,EXPERIENCIA!$A$1:$C$2100,3,0)=AX198,0,"ERROR NOTA")))))</f>
        <v>0</v>
      </c>
      <c r="DB198" s="85" t="str">
        <f>IF(ISERROR(VLOOKUP(AI198,COMPORTAMIENTO!$A$1:$C$2100,1,0)),"NO","SI")</f>
        <v>SI</v>
      </c>
      <c r="DC198" s="85">
        <f>IF(CX198="NO","NO APLICA",IF(AY198=0,"ERROR NOTA",IF(AND(DB198="NO",AY198=7),0,IF(VLOOKUP(AI198,COMPORTAMIENTO!$A$2:$H$2100,8,0)=AY198,0,"ERROR NOTA"))))</f>
        <v>0</v>
      </c>
      <c r="DD198" s="104">
        <f t="shared" si="109"/>
        <v>0.30000000000000004</v>
      </c>
      <c r="DE198" s="104">
        <f t="shared" si="110"/>
        <v>0.70000000000000007</v>
      </c>
      <c r="DF198" s="85" t="str">
        <f t="shared" si="128"/>
        <v>SI</v>
      </c>
      <c r="DG198" s="85">
        <f t="shared" si="111"/>
        <v>0</v>
      </c>
      <c r="DH198" s="85">
        <f t="shared" si="112"/>
        <v>0</v>
      </c>
      <c r="DI198" s="85">
        <f t="shared" si="113"/>
        <v>0</v>
      </c>
      <c r="DJ198" s="12">
        <f t="shared" si="114"/>
        <v>7.0000000000000009</v>
      </c>
      <c r="DK198" s="7">
        <f t="shared" si="115"/>
        <v>7.0000000000000009</v>
      </c>
      <c r="DL198" s="12">
        <f t="shared" si="129"/>
        <v>5075</v>
      </c>
      <c r="DM198" s="12">
        <f>VLOOKUP(A198,'5 TD'!$A:$B,2,0)</f>
        <v>5075</v>
      </c>
      <c r="DN198" s="7">
        <f t="shared" si="130"/>
        <v>7</v>
      </c>
      <c r="DO198" s="85" t="str">
        <f t="shared" si="116"/>
        <v>APROBADO</v>
      </c>
      <c r="DP198" s="85" t="str">
        <f t="shared" si="117"/>
        <v>APROBADO</v>
      </c>
      <c r="DQ198" s="7">
        <f t="shared" si="118"/>
        <v>6.6</v>
      </c>
      <c r="DR198" s="85" t="str">
        <f t="shared" si="131"/>
        <v>APROBADO</v>
      </c>
      <c r="DS198" s="2" t="str">
        <f>+('3 Planilla Preadjudicación OTIC'!BN198)</f>
        <v>NO</v>
      </c>
      <c r="DT198" s="2">
        <f>IF(DR198="APROBADO",VLOOKUP(A198,'5 TD'!$D$3:$E$270,2,0),"NO APLICA")</f>
        <v>7</v>
      </c>
      <c r="DU198" s="2" t="str">
        <f t="shared" si="132"/>
        <v>NO</v>
      </c>
      <c r="DV198" s="2" t="str">
        <f>IF(DU198="SI",VLOOKUP(A198,'5 TD'!$G$3:$H$270,2,0),"NO APLICA ")</f>
        <v xml:space="preserve">NO APLICA </v>
      </c>
      <c r="DW198" s="2" t="str">
        <f t="shared" si="133"/>
        <v>NO</v>
      </c>
      <c r="DX198" s="2" t="str">
        <f>IF(DW198="SI",VLOOKUP(A198,'5 TD'!$J$4:$K$472,2,0),"NO APLICA")</f>
        <v>NO APLICA</v>
      </c>
      <c r="DY198" s="2" t="str">
        <f t="shared" si="134"/>
        <v>NO APLICA</v>
      </c>
      <c r="DZ198" s="7" t="str">
        <f>IF(DY198="SI",VLOOKUP(A198,'5 TD'!$M$4:$N$350,2,0),"NO APLICA")</f>
        <v>NO APLICA</v>
      </c>
      <c r="EA198" s="2" t="str">
        <f t="shared" si="135"/>
        <v>NO APLICA</v>
      </c>
      <c r="EB198" s="12" t="str">
        <f t="shared" si="136"/>
        <v/>
      </c>
      <c r="EC198" s="12" t="str">
        <f>IF(EA198="SI",VLOOKUP(A198,'5 TD'!$V$4:$W$479,2,0),"NO APLICA")</f>
        <v>NO APLICA</v>
      </c>
      <c r="ED198" s="2" t="str">
        <f t="shared" si="119"/>
        <v>NO</v>
      </c>
      <c r="EE198" s="79" t="str">
        <f>IF(ED198="SI",VLOOKUP(AI198,COMPORTAMIENTO!$A$1:$H$2100,7,0),"NO APLICA")</f>
        <v>NO APLICA</v>
      </c>
      <c r="EF198" s="12" t="str">
        <f>IF(ED198="SI",VLOOKUP(A198,'5 TD'!$P$2:$Q$479,2,0),"NO APLICA")</f>
        <v>NO APLICA</v>
      </c>
      <c r="EG198" s="2" t="str">
        <f t="shared" si="120"/>
        <v>NO</v>
      </c>
      <c r="EH198" s="2">
        <f>IF(CZ198="no",0,VLOOKUP(AI198,EXPERIENCIA!$A$1:$C$2100,2,0))</f>
        <v>29</v>
      </c>
      <c r="EI198" s="2">
        <f>IF(CZ198="si",VLOOKUP(A198,'5 TD'!$S$3:$T$2103,2,0),0)</f>
        <v>146</v>
      </c>
      <c r="EJ198" s="2" t="str">
        <f t="shared" si="121"/>
        <v>NO</v>
      </c>
      <c r="EK198" s="2">
        <f>+('3 Planilla Preadjudicación OTIC'!BU198)</f>
        <v>0</v>
      </c>
      <c r="EL198" s="4"/>
      <c r="EM198" s="3"/>
      <c r="EN198" s="3"/>
      <c r="EQ198" s="86"/>
    </row>
    <row r="199" spans="1:147" s="3" customFormat="1" ht="15" customHeight="1" x14ac:dyDescent="0.3">
      <c r="A199" s="2">
        <f>+('3 Planilla Preadjudicación OTIC'!A199)</f>
        <v>14584</v>
      </c>
      <c r="B199" s="2" t="str">
        <f>+('3 Planilla Preadjudicación OTIC'!B199)</f>
        <v>65181652-1</v>
      </c>
      <c r="C199" s="4">
        <f>+('3 Planilla Preadjudicación OTIC'!E199)</f>
        <v>2025</v>
      </c>
      <c r="D199" s="4" t="str">
        <f>+('3 Planilla Preadjudicación OTIC'!F199)</f>
        <v>MANDATO</v>
      </c>
      <c r="E199" s="4" t="str">
        <f>+('3 Planilla Preadjudicación OTIC'!G199)</f>
        <v>65077645-3</v>
      </c>
      <c r="F199" s="4" t="str">
        <f>+('3 Planilla Preadjudicación OTIC'!H199)</f>
        <v>AVANZA INCLUSIÓN</v>
      </c>
      <c r="G199" s="4"/>
      <c r="H199" s="4"/>
      <c r="I199" s="4" t="str">
        <f>+('3 Planilla Preadjudicación OTIC'!I199)</f>
        <v>BRECHA DIGITAL CERO: ILUMINANDO EL ACCESO A LA INFORMACIÓN DESDE LAS PLATAFORMA DIGITALES</v>
      </c>
      <c r="J199" s="4" t="str">
        <f>+('3 Planilla Preadjudicación OTIC'!J199)</f>
        <v>PF1426</v>
      </c>
      <c r="K199" s="4" t="str">
        <f>+('3 Planilla Preadjudicación OTIC'!K199)</f>
        <v/>
      </c>
      <c r="L199" s="4" t="str">
        <f>+('3 Planilla Preadjudicación OTIC'!L199)</f>
        <v/>
      </c>
      <c r="M199" s="2">
        <f>+('3 Planilla Preadjudicación OTIC'!M199)</f>
        <v>5</v>
      </c>
      <c r="N199" s="4" t="str">
        <f>+('3 Planilla Preadjudicación OTIC'!N199)</f>
        <v>VALPARAISO</v>
      </c>
      <c r="O199" s="4" t="str">
        <f>+('3 Planilla Preadjudicación OTIC'!O199)</f>
        <v>VIÑA DEL MAR</v>
      </c>
      <c r="P199" s="4" t="str">
        <f>+('3 Planilla Preadjudicación OTIC'!P199)</f>
        <v>EMPRENDEDORES/AS INFORMALES O PERSONAS VULNERABLES PERTENECIENTES AL 80% MAS VULNERABLE</v>
      </c>
      <c r="Q199" s="4" t="str">
        <f>+('3 Planilla Preadjudicación OTIC'!Q199)</f>
        <v>PRESENCIAL</v>
      </c>
      <c r="R199" s="4" t="str">
        <f>+('3 Planilla Preadjudicación OTIC'!R199)</f>
        <v>DEPENDIENTE</v>
      </c>
      <c r="S199" s="4">
        <f>+('3 Planilla Preadjudicación OTIC'!S199)</f>
        <v>20</v>
      </c>
      <c r="T199" s="2">
        <f>+('3 Planilla Preadjudicación OTIC'!T199)</f>
        <v>20</v>
      </c>
      <c r="U199" s="2">
        <f>+('3 Planilla Preadjudicación OTIC'!U199)</f>
        <v>80</v>
      </c>
      <c r="V199" s="2">
        <f>+('3 Planilla Preadjudicación OTIC'!V199)</f>
        <v>0</v>
      </c>
      <c r="W199" s="2">
        <f>+('3 Planilla Preadjudicación OTIC'!W199)</f>
        <v>80</v>
      </c>
      <c r="X199" s="2">
        <f>+('3 Planilla Preadjudicación OTIC'!X199)</f>
        <v>4</v>
      </c>
      <c r="Y199" s="2" t="str">
        <f>+('3 Planilla Preadjudicación OTIC'!Y199)</f>
        <v>SI</v>
      </c>
      <c r="Z199" s="2" t="str">
        <f>+('3 Planilla Preadjudicación OTIC'!Z199)</f>
        <v>NO</v>
      </c>
      <c r="AA199" s="2" t="str">
        <f>+('3 Planilla Preadjudicación OTIC'!AA199)</f>
        <v>NO</v>
      </c>
      <c r="AB199" s="4" t="str">
        <f>+('3 Planilla Preadjudicación OTIC'!AB199)</f>
        <v>SE AJUSTA A PLAN FORMATIVO</v>
      </c>
      <c r="AC199" s="4" t="str">
        <f>+('3 Planilla Preadjudicación OTIC'!AC199)</f>
        <v>HOMBRES Y MUJERES DE 18 AÑOS O MAS PERTENECIENTES AL 80% MAS VULNERABLE, CON EDUCACION MEDIA COMPLETA PREFERENTEMENTE QUE RECIDAN EN LA COMUNA DE VIÑA DEL MAR Y SUS ALREDERDORES</v>
      </c>
      <c r="AD199" s="2" t="str">
        <f>+('3 Planilla Preadjudicación OTIC'!AD199)</f>
        <v>NO</v>
      </c>
      <c r="AE199" s="4">
        <f>+('3 Planilla Preadjudicación OTIC'!AE199)</f>
        <v>0</v>
      </c>
      <c r="AF199" s="2" t="str">
        <f>+('3 Planilla Preadjudicación OTIC'!AF199)</f>
        <v>CERRADA</v>
      </c>
      <c r="AG199" s="2">
        <f>+('3 Planilla Preadjudicación OTIC'!AG199)</f>
        <v>20</v>
      </c>
      <c r="AH199" s="2">
        <f>+('3 Planilla Preadjudicación OTIC'!AH199)</f>
        <v>3</v>
      </c>
      <c r="AI199" s="135" t="str">
        <f>+('3 Planilla Preadjudicación OTIC'!AI199)</f>
        <v>77894940-7</v>
      </c>
      <c r="AJ199" s="4" t="str">
        <f>+('3 Planilla Preadjudicación OTIC'!AJ199)</f>
        <v>Centro de Estudios Capacitacion Laboral Ltda.</v>
      </c>
      <c r="AK199" s="2">
        <f>+('3 Planilla Preadjudicación OTIC'!AK199)</f>
        <v>80</v>
      </c>
      <c r="AL199" s="2">
        <f>+('3 Planilla Preadjudicación OTIC'!AL199)</f>
        <v>20</v>
      </c>
      <c r="AM199" s="12">
        <f>+('3 Planilla Preadjudicación OTIC'!AM199)</f>
        <v>6373</v>
      </c>
      <c r="AN199" s="12">
        <f>+('3 Planilla Preadjudicación OTIC'!AN199)</f>
        <v>0</v>
      </c>
      <c r="AO199" s="12">
        <f>+('3 Planilla Preadjudicación OTIC'!AO199)</f>
        <v>0</v>
      </c>
      <c r="AP199" s="12">
        <f>+('3 Planilla Preadjudicación OTIC'!AP199)</f>
        <v>10196800</v>
      </c>
      <c r="AQ199" s="12">
        <f>+('3 Planilla Preadjudicación OTIC'!AQ199)</f>
        <v>1600000</v>
      </c>
      <c r="AR199" s="12">
        <f>+('3 Planilla Preadjudicación OTIC'!AR199)</f>
        <v>0</v>
      </c>
      <c r="AS199" s="12">
        <f>+('3 Planilla Preadjudicación OTIC'!AS199)</f>
        <v>0</v>
      </c>
      <c r="AT199" s="12">
        <f>+('3 Planilla Preadjudicación OTIC'!AT199)</f>
        <v>0</v>
      </c>
      <c r="AU199" s="12">
        <f>+('3 Planilla Preadjudicación OTIC'!AU199)</f>
        <v>11796800</v>
      </c>
      <c r="AV199" s="2" t="str">
        <f>+('3 Planilla Preadjudicación OTIC'!AV199)</f>
        <v>SI</v>
      </c>
      <c r="AW199" s="4">
        <f>+('3 Planilla Preadjudicación OTIC'!AW199)</f>
        <v>0</v>
      </c>
      <c r="AX199" s="2">
        <f>+('3 Planilla Preadjudicación OTIC'!AX199)</f>
        <v>3</v>
      </c>
      <c r="AY199" s="2">
        <f>+('3 Planilla Preadjudicación OTIC'!AY199)</f>
        <v>7</v>
      </c>
      <c r="AZ199" s="2">
        <f>+('3 Planilla Preadjudicación OTIC'!AZ199)</f>
        <v>0</v>
      </c>
      <c r="BA199" s="2">
        <f>+('3 Planilla Preadjudicación OTIC'!BA199)</f>
        <v>0</v>
      </c>
      <c r="BB199" s="2">
        <f>+('3 Planilla Preadjudicación OTIC'!BB199)</f>
        <v>0</v>
      </c>
      <c r="BC199" s="2">
        <f>+('3 Planilla Preadjudicación OTIC'!BC199)</f>
        <v>0</v>
      </c>
      <c r="BD199" s="2">
        <f>+('3 Planilla Preadjudicación OTIC'!BD199)</f>
        <v>0</v>
      </c>
      <c r="BE199" s="2">
        <f>+('3 Planilla Preadjudicación OTIC'!BE199)</f>
        <v>0</v>
      </c>
      <c r="BF199" s="2">
        <f>+('3 Planilla Preadjudicación OTIC'!BF199)</f>
        <v>0</v>
      </c>
      <c r="BG199" s="2">
        <f>+('3 Planilla Preadjudicación OTIC'!BG199)</f>
        <v>7</v>
      </c>
      <c r="BH199" s="2">
        <f>+('3 Planilla Preadjudicación OTIC'!BH199)</f>
        <v>7</v>
      </c>
      <c r="BI199" s="2">
        <f>+('3 Planilla Preadjudicación OTIC'!BI199)</f>
        <v>7</v>
      </c>
      <c r="BJ199" s="2">
        <f>+('3 Planilla Preadjudicación OTIC'!BJ199)</f>
        <v>7</v>
      </c>
      <c r="BK199" s="2">
        <f>+('3 Planilla Preadjudicación OTIC'!BK199)</f>
        <v>7</v>
      </c>
      <c r="BL199" s="218">
        <f>+('3 Planilla Preadjudicación OTIC'!BL199)</f>
        <v>7</v>
      </c>
      <c r="BM199" s="104">
        <f>ROUND(('3 Planilla Preadjudicación OTIC'!BM199),1)</f>
        <v>6.6</v>
      </c>
      <c r="BN199" s="4" t="str">
        <f>+('3 Planilla Preadjudicación OTIC'!BN199)</f>
        <v>NO</v>
      </c>
      <c r="BO199" s="4">
        <f>+('3 Planilla Preadjudicación OTIC'!BO199)</f>
        <v>0</v>
      </c>
      <c r="BP199" s="4">
        <f>+('3 Planilla Preadjudicación OTIC'!BP199)</f>
        <v>0</v>
      </c>
      <c r="BQ199" s="4">
        <f>+('3 Planilla Preadjudicación OTIC'!BQ199)</f>
        <v>0</v>
      </c>
      <c r="BR199" s="4">
        <f>+('3 Planilla Preadjudicación OTIC'!BR199)</f>
        <v>0</v>
      </c>
      <c r="BS199" s="4">
        <f>+('3 Planilla Preadjudicación OTIC'!BS199)</f>
        <v>0</v>
      </c>
      <c r="BT199" s="4">
        <f>+('3 Planilla Preadjudicación OTIC'!BT199)</f>
        <v>0</v>
      </c>
      <c r="BU199" s="85">
        <f>IF(VLOOKUP(A199,'BD OFICIAL'!$A$1:$AL$2098,7,0)=D199,0,1)</f>
        <v>0</v>
      </c>
      <c r="BV199" s="85">
        <f>IF(VLOOKUP(A199,'BD OFICIAL'!$A$1:$AL$2098,11,0)=J199,0,1)</f>
        <v>0</v>
      </c>
      <c r="BW199" s="85">
        <f>IF(VLOOKUP(A199,'BD OFICIAL'!$A$1:$AL$2098,13,0)=L199,0,1)</f>
        <v>0</v>
      </c>
      <c r="BX199" s="2">
        <f>IF(VLOOKUP(A199,'BD OFICIAL'!$A$1:$AL$2098,16,0)=O199,0,1)</f>
        <v>0</v>
      </c>
      <c r="BY199" s="2">
        <f>IF(VLOOKUP(A199,'BD OFICIAL'!$A$1:$AL$2098,17,0)=P199,0,1)</f>
        <v>0</v>
      </c>
      <c r="BZ199" s="2">
        <f>IF(VLOOKUP(A199,'BD OFICIAL'!$A$1:$AL$2098,19,0)=R199,0,1)</f>
        <v>0</v>
      </c>
      <c r="CA199" s="2">
        <f>IF(VLOOKUP(A199,'BD OFICIAL'!$A$1:$AL$2098,21,0)=T199,0,1)</f>
        <v>0</v>
      </c>
      <c r="CB199" s="2">
        <f>IF(VLOOKUP(A199,'BD OFICIAL'!$A$1:$AL$2098,24,0)=AK199,0,1)</f>
        <v>0</v>
      </c>
      <c r="CC199" s="2">
        <f>IF(VLOOKUP(A199,'BD OFICIAL'!$A$1:$AL$2098,25,0)=X199,0,1)</f>
        <v>0</v>
      </c>
      <c r="CD199" s="2">
        <f>IF(VLOOKUP(A199,'BD OFICIAL'!$A$1:$AL$2098,26,0)=Y199,0,1)</f>
        <v>0</v>
      </c>
      <c r="CE199" s="2">
        <f>IF(VLOOKUP(A199,'BD OFICIAL'!$A$1:$AL$2098,27,0)=Z199,0,1)</f>
        <v>0</v>
      </c>
      <c r="CF199" s="2">
        <f>IF(VLOOKUP(A199,'BD OFICIAL'!$A$1:$AL$2098,28,0)=AA199,0,1)</f>
        <v>0</v>
      </c>
      <c r="CG199" s="2">
        <f>IF(VLOOKUP(A199,'BD OFICIAL'!$A$1:$AL$2098,33,0)=AF199,0,1)</f>
        <v>0</v>
      </c>
      <c r="CH199" s="2">
        <f>IF(VLOOKUP(A199,'BD OFICIAL'!$A$1:$AL$2098,35,0)=AH199,0,1)</f>
        <v>0</v>
      </c>
      <c r="CI199" s="85">
        <f>IF(VLOOKUP(A199,'BD OFICIAL'!$A$1:$AL$2098,34,0)=AL199,0,1)</f>
        <v>0</v>
      </c>
      <c r="CJ199" s="12">
        <f>VLOOKUP(A199,'BD OFICIAL'!$A$1:$AM$2098,36,0)*AM199-AP199</f>
        <v>0</v>
      </c>
      <c r="CK199" s="85" t="str">
        <f t="shared" si="122"/>
        <v>SSH</v>
      </c>
      <c r="CL199" s="85" t="str">
        <f t="shared" si="123"/>
        <v>SI</v>
      </c>
      <c r="CM199" s="85" t="str">
        <f t="shared" si="103"/>
        <v>NO</v>
      </c>
      <c r="CN199" s="31">
        <f t="shared" si="104"/>
        <v>0</v>
      </c>
      <c r="CO199" s="31">
        <f t="shared" si="124"/>
        <v>0</v>
      </c>
      <c r="CP199" s="31">
        <f t="shared" si="105"/>
        <v>0</v>
      </c>
      <c r="CQ199" s="31">
        <f>IF(Y199="NO",0,IF(Y199="SI",IF(VLOOKUP(A199,'BD OFICIAL'!$A:$AO,40,0)=AQ199,0,1)))</f>
        <v>0</v>
      </c>
      <c r="CR199" s="31">
        <f>IF(Z199="NO",0,IF(Z199="SI",IF(VLOOKUP(B199,'BD OFICIAL'!$A:$AO,41,0)=AS199,0,1)))</f>
        <v>0</v>
      </c>
      <c r="CS199" s="31">
        <f t="shared" si="125"/>
        <v>0</v>
      </c>
      <c r="CT199" s="31">
        <f t="shared" si="126"/>
        <v>0</v>
      </c>
      <c r="CU199" s="31">
        <f>IF(VLOOKUP(A199,'BD OFICIAL'!$A$1:$AL$1056,31,0)="SI",IF(AT199&gt;0,0,1),IF(AT199=0,0,1))</f>
        <v>0</v>
      </c>
      <c r="CV199" s="31">
        <f t="shared" si="127"/>
        <v>0</v>
      </c>
      <c r="CW199" s="31">
        <f t="shared" si="106"/>
        <v>0</v>
      </c>
      <c r="CX199" s="85" t="str">
        <f t="shared" si="107"/>
        <v>SI</v>
      </c>
      <c r="CY199" s="31">
        <f t="shared" si="108"/>
        <v>0</v>
      </c>
      <c r="CZ199" s="85" t="str">
        <f>IF(ISERROR(VLOOKUP(AI199,EXPERIENCIA!$A$1:$C$2100,1,0)),"NO","SI")</f>
        <v>SI</v>
      </c>
      <c r="DA199" s="85">
        <f>IF(CX199="no","NO APLICA",IF(AX199=0,"ERROR NOTA",IF(AND(AX199&gt;1,CZ199="NO"),"ERROR NOTA",IF(AND(CZ199="NO",AX199=1),0,IF(VLOOKUP(AI199,EXPERIENCIA!$A$1:$C$2100,3,0)=AX199,0,"ERROR NOTA")))))</f>
        <v>0</v>
      </c>
      <c r="DB199" s="85" t="str">
        <f>IF(ISERROR(VLOOKUP(AI199,COMPORTAMIENTO!$A$1:$C$2100,1,0)),"NO","SI")</f>
        <v>SI</v>
      </c>
      <c r="DC199" s="85">
        <f>IF(CX199="NO","NO APLICA",IF(AY199=0,"ERROR NOTA",IF(AND(DB199="NO",AY199=7),0,IF(VLOOKUP(AI199,COMPORTAMIENTO!$A$2:$H$2100,8,0)=AY199,0,"ERROR NOTA"))))</f>
        <v>0</v>
      </c>
      <c r="DD199" s="104">
        <f t="shared" si="109"/>
        <v>0.30000000000000004</v>
      </c>
      <c r="DE199" s="104">
        <f t="shared" si="110"/>
        <v>0.70000000000000007</v>
      </c>
      <c r="DF199" s="85" t="str">
        <f t="shared" si="128"/>
        <v>SI</v>
      </c>
      <c r="DG199" s="85">
        <f t="shared" si="111"/>
        <v>0</v>
      </c>
      <c r="DH199" s="85">
        <f t="shared" si="112"/>
        <v>0</v>
      </c>
      <c r="DI199" s="85">
        <f t="shared" si="113"/>
        <v>0</v>
      </c>
      <c r="DJ199" s="12">
        <f t="shared" si="114"/>
        <v>7.0000000000000009</v>
      </c>
      <c r="DK199" s="7">
        <f t="shared" si="115"/>
        <v>7.0000000000000009</v>
      </c>
      <c r="DL199" s="12">
        <f t="shared" si="129"/>
        <v>6373</v>
      </c>
      <c r="DM199" s="12">
        <f>VLOOKUP(A199,'5 TD'!$A:$B,2,0)</f>
        <v>6373</v>
      </c>
      <c r="DN199" s="7">
        <f t="shared" si="130"/>
        <v>7</v>
      </c>
      <c r="DO199" s="85" t="str">
        <f t="shared" si="116"/>
        <v>APROBADO</v>
      </c>
      <c r="DP199" s="85" t="str">
        <f t="shared" si="117"/>
        <v>APROBADO</v>
      </c>
      <c r="DQ199" s="7">
        <f t="shared" si="118"/>
        <v>6.6</v>
      </c>
      <c r="DR199" s="85" t="str">
        <f t="shared" si="131"/>
        <v>APROBADO</v>
      </c>
      <c r="DS199" s="2" t="str">
        <f>+('3 Planilla Preadjudicación OTIC'!BN199)</f>
        <v>NO</v>
      </c>
      <c r="DT199" s="2">
        <f>IF(DR199="APROBADO",VLOOKUP(A199,'5 TD'!$D$3:$E$270,2,0),"NO APLICA")</f>
        <v>7</v>
      </c>
      <c r="DU199" s="2" t="str">
        <f t="shared" si="132"/>
        <v>NO</v>
      </c>
      <c r="DV199" s="2" t="str">
        <f>IF(DU199="SI",VLOOKUP(A199,'5 TD'!$G$3:$H$270,2,0),"NO APLICA ")</f>
        <v xml:space="preserve">NO APLICA </v>
      </c>
      <c r="DW199" s="2" t="str">
        <f t="shared" si="133"/>
        <v>NO</v>
      </c>
      <c r="DX199" s="2" t="str">
        <f>IF(DW199="SI",VLOOKUP(A199,'5 TD'!$J$4:$K$472,2,0),"NO APLICA")</f>
        <v>NO APLICA</v>
      </c>
      <c r="DY199" s="2" t="str">
        <f t="shared" si="134"/>
        <v>NO APLICA</v>
      </c>
      <c r="DZ199" s="7" t="str">
        <f>IF(DY199="SI",VLOOKUP(A199,'5 TD'!$M$4:$N$350,2,0),"NO APLICA")</f>
        <v>NO APLICA</v>
      </c>
      <c r="EA199" s="2" t="str">
        <f t="shared" si="135"/>
        <v>NO APLICA</v>
      </c>
      <c r="EB199" s="12" t="str">
        <f t="shared" si="136"/>
        <v/>
      </c>
      <c r="EC199" s="12" t="str">
        <f>IF(EA199="SI",VLOOKUP(A199,'5 TD'!$V$4:$W$479,2,0),"NO APLICA")</f>
        <v>NO APLICA</v>
      </c>
      <c r="ED199" s="2" t="str">
        <f t="shared" si="119"/>
        <v>NO</v>
      </c>
      <c r="EE199" s="79" t="str">
        <f>IF(ED199="SI",VLOOKUP(AI199,COMPORTAMIENTO!$A$1:$H$2100,7,0),"NO APLICA")</f>
        <v>NO APLICA</v>
      </c>
      <c r="EF199" s="12" t="str">
        <f>IF(ED199="SI",VLOOKUP(A199,'5 TD'!$P$2:$Q$479,2,0),"NO APLICA")</f>
        <v>NO APLICA</v>
      </c>
      <c r="EG199" s="2" t="str">
        <f t="shared" si="120"/>
        <v>NO</v>
      </c>
      <c r="EH199" s="2">
        <f>IF(CZ199="no",0,VLOOKUP(AI199,EXPERIENCIA!$A$1:$C$2100,2,0))</f>
        <v>29</v>
      </c>
      <c r="EI199" s="2">
        <f>IF(CZ199="si",VLOOKUP(A199,'5 TD'!$S$3:$T$2103,2,0),0)</f>
        <v>125</v>
      </c>
      <c r="EJ199" s="2" t="str">
        <f t="shared" si="121"/>
        <v>NO</v>
      </c>
      <c r="EK199" s="2">
        <f>+('3 Planilla Preadjudicación OTIC'!BU199)</f>
        <v>0</v>
      </c>
      <c r="EL199" s="4"/>
      <c r="EQ199" s="86"/>
    </row>
    <row r="200" spans="1:147" ht="15" customHeight="1" x14ac:dyDescent="0.3">
      <c r="A200" s="2">
        <f>+('3 Planilla Preadjudicación OTIC'!A200)</f>
        <v>14341</v>
      </c>
      <c r="B200" s="2" t="str">
        <f>+('3 Planilla Preadjudicación OTIC'!B200)</f>
        <v>65181652-1</v>
      </c>
      <c r="C200" s="4">
        <f>+('3 Planilla Preadjudicación OTIC'!E200)</f>
        <v>2025</v>
      </c>
      <c r="D200" s="4" t="str">
        <f>+('3 Planilla Preadjudicación OTIC'!F200)</f>
        <v>MANDATO</v>
      </c>
      <c r="E200" s="4" t="str">
        <f>+('3 Planilla Preadjudicación OTIC'!G200)</f>
        <v>65077645-3</v>
      </c>
      <c r="F200" s="4" t="str">
        <f>+('3 Planilla Preadjudicación OTIC'!H200)</f>
        <v>AVANZA INCLUSIÓN</v>
      </c>
      <c r="G200" s="4"/>
      <c r="H200" s="4"/>
      <c r="I200" s="4" t="str">
        <f>+('3 Planilla Preadjudicación OTIC'!I200)</f>
        <v>SERVICIO DE GUARDIA DE SEGURIDAD</v>
      </c>
      <c r="J200" s="4" t="str">
        <f>+('3 Planilla Preadjudicación OTIC'!J200)</f>
        <v>PF1184</v>
      </c>
      <c r="K200" s="4" t="str">
        <f>+('3 Planilla Preadjudicación OTIC'!K200)</f>
        <v>DESARROLLO DEL TRABAJO COLABORATIVO</v>
      </c>
      <c r="L200" s="4" t="str">
        <f>+('3 Planilla Preadjudicación OTIC'!L200)</f>
        <v>PF0918</v>
      </c>
      <c r="M200" s="2">
        <f>+('3 Planilla Preadjudicación OTIC'!M200)</f>
        <v>13</v>
      </c>
      <c r="N200" s="4" t="str">
        <f>+('3 Planilla Preadjudicación OTIC'!N200)</f>
        <v>METROPOLITANA</v>
      </c>
      <c r="O200" s="4" t="str">
        <f>+('3 Planilla Preadjudicación OTIC'!O200)</f>
        <v>SANTIAGO</v>
      </c>
      <c r="P200" s="4" t="str">
        <f>+('3 Planilla Preadjudicación OTIC'!P200)</f>
        <v>EMPRENDEDORES/AS INFORMALES O PERSONAS VULNERABLES PERTENECIENTES AL 80% MAS VULNERABLE</v>
      </c>
      <c r="Q200" s="4" t="str">
        <f>+('3 Planilla Preadjudicación OTIC'!Q200)</f>
        <v>PRESENCIAL</v>
      </c>
      <c r="R200" s="4" t="str">
        <f>+('3 Planilla Preadjudicación OTIC'!R200)</f>
        <v>DEPENDIENTE</v>
      </c>
      <c r="S200" s="4">
        <f>+('3 Planilla Preadjudicación OTIC'!S200)</f>
        <v>33</v>
      </c>
      <c r="T200" s="2">
        <f>+('3 Planilla Preadjudicación OTIC'!T200)</f>
        <v>10</v>
      </c>
      <c r="U200" s="2">
        <f>+('3 Planilla Preadjudicación OTIC'!U200)</f>
        <v>90</v>
      </c>
      <c r="V200" s="2">
        <f>+('3 Planilla Preadjudicación OTIC'!V200)</f>
        <v>8</v>
      </c>
      <c r="W200" s="2">
        <f>+('3 Planilla Preadjudicación OTIC'!W200)</f>
        <v>98</v>
      </c>
      <c r="X200" s="2">
        <f>+('3 Planilla Preadjudicación OTIC'!X200)</f>
        <v>3</v>
      </c>
      <c r="Y200" s="2" t="str">
        <f>+('3 Planilla Preadjudicación OTIC'!Y200)</f>
        <v>SI</v>
      </c>
      <c r="Z200" s="2" t="str">
        <f>+('3 Planilla Preadjudicación OTIC'!Z200)</f>
        <v>NO</v>
      </c>
      <c r="AA200" s="2" t="str">
        <f>+('3 Planilla Preadjudicación OTIC'!AA200)</f>
        <v>NO</v>
      </c>
      <c r="AB200" s="4" t="str">
        <f>+('3 Planilla Preadjudicación OTIC'!AB200)</f>
        <v>SE AJUSTA A PLAN FORMATIVO</v>
      </c>
      <c r="AC200" s="4" t="str">
        <f>+('3 Planilla Preadjudicación OTIC'!AC200)</f>
        <v>PERSONAS PERTENECIENTES AL 80% DE LA POBLACIÓN VULNERABLE, DE RANGO ETAREO DESDE LOS 18 A 60, HOMBRES Y MUJERES QUE RESIDEN EN LA REGION DE SANTIAGO Y QUE SON USUARIOS DE LA FUNDACIÓN</v>
      </c>
      <c r="AD200" s="2" t="str">
        <f>+('3 Planilla Preadjudicación OTIC'!AD200)</f>
        <v>SI</v>
      </c>
      <c r="AE200" s="4" t="str">
        <f>+('3 Planilla Preadjudicación OTIC'!AE200)</f>
        <v>CERTIFICADO DE APROBACIÓN Y TARJETA DE IDENTIFICACIÓN. CREDENCIAL DE GUARDIA PRIVADO DE SEGURIDAD OS</v>
      </c>
      <c r="AF200" s="2" t="str">
        <f>+('3 Planilla Preadjudicación OTIC'!AF200)</f>
        <v>CERRADA</v>
      </c>
      <c r="AG200" s="2">
        <f>+('3 Planilla Preadjudicación OTIC'!AG200)</f>
        <v>33</v>
      </c>
      <c r="AH200" s="2">
        <f>+('3 Planilla Preadjudicación OTIC'!AH200)</f>
        <v>3</v>
      </c>
      <c r="AI200" s="135" t="str">
        <f>+('3 Planilla Preadjudicación OTIC'!AI200)</f>
        <v>76210959-K</v>
      </c>
      <c r="AJ200" s="4" t="str">
        <f>+('3 Planilla Preadjudicación OTIC'!AJ200)</f>
        <v>ADALID INMARK SERVICIOS DE CAPACITACIÓN LIMITADA</v>
      </c>
      <c r="AK200" s="2">
        <f>+('3 Planilla Preadjudicación OTIC'!AK200)</f>
        <v>98</v>
      </c>
      <c r="AL200" s="2">
        <f>+('3 Planilla Preadjudicación OTIC'!AL200)</f>
        <v>33</v>
      </c>
      <c r="AM200" s="12">
        <f>+('3 Planilla Preadjudicación OTIC'!AM200)</f>
        <v>6373</v>
      </c>
      <c r="AN200" s="12">
        <f>+('3 Planilla Preadjudicación OTIC'!AN200)</f>
        <v>0</v>
      </c>
      <c r="AO200" s="12">
        <f>+('3 Planilla Preadjudicación OTIC'!AO200)</f>
        <v>12000</v>
      </c>
      <c r="AP200" s="12">
        <f>+('3 Planilla Preadjudicación OTIC'!AP200)</f>
        <v>6245540</v>
      </c>
      <c r="AQ200" s="12">
        <f>+('3 Planilla Preadjudicación OTIC'!AQ200)</f>
        <v>1320000</v>
      </c>
      <c r="AR200" s="12">
        <f>+('3 Planilla Preadjudicación OTIC'!AR200)</f>
        <v>0</v>
      </c>
      <c r="AS200" s="12">
        <f>+('3 Planilla Preadjudicación OTIC'!AS200)</f>
        <v>0</v>
      </c>
      <c r="AT200" s="12">
        <f>+('3 Planilla Preadjudicación OTIC'!AT200)</f>
        <v>120000</v>
      </c>
      <c r="AU200" s="12">
        <f>+('3 Planilla Preadjudicación OTIC'!AU200)</f>
        <v>7685540</v>
      </c>
      <c r="AV200" s="2" t="str">
        <f>+('3 Planilla Preadjudicación OTIC'!AV200)</f>
        <v>NO</v>
      </c>
      <c r="AW200" s="4" t="str">
        <f>+('3 Planilla Preadjudicación OTIC'!AW200)</f>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v>
      </c>
      <c r="AX200" s="2">
        <f>+('3 Planilla Preadjudicación OTIC'!AX200)</f>
        <v>0</v>
      </c>
      <c r="AY200" s="2">
        <f>+('3 Planilla Preadjudicación OTIC'!AY200)</f>
        <v>0</v>
      </c>
      <c r="AZ200" s="2">
        <f>+('3 Planilla Preadjudicación OTIC'!AZ200)</f>
        <v>0</v>
      </c>
      <c r="BA200" s="2">
        <f>+('3 Planilla Preadjudicación OTIC'!BA200)</f>
        <v>0</v>
      </c>
      <c r="BB200" s="2">
        <f>+('3 Planilla Preadjudicación OTIC'!BB200)</f>
        <v>0</v>
      </c>
      <c r="BC200" s="2">
        <f>+('3 Planilla Preadjudicación OTIC'!BC200)</f>
        <v>0</v>
      </c>
      <c r="BD200" s="2">
        <f>+('3 Planilla Preadjudicación OTIC'!BD200)</f>
        <v>0</v>
      </c>
      <c r="BE200" s="2">
        <f>+('3 Planilla Preadjudicación OTIC'!BE200)</f>
        <v>0</v>
      </c>
      <c r="BF200" s="2">
        <f>+('3 Planilla Preadjudicación OTIC'!BF200)</f>
        <v>0</v>
      </c>
      <c r="BG200" s="2">
        <f>+('3 Planilla Preadjudicación OTIC'!BG200)</f>
        <v>0</v>
      </c>
      <c r="BH200" s="2">
        <f>+('3 Planilla Preadjudicación OTIC'!BH200)</f>
        <v>0</v>
      </c>
      <c r="BI200" s="2">
        <f>+('3 Planilla Preadjudicación OTIC'!BI200)</f>
        <v>0</v>
      </c>
      <c r="BJ200" s="2">
        <f>+('3 Planilla Preadjudicación OTIC'!BJ200)</f>
        <v>0</v>
      </c>
      <c r="BK200" s="2">
        <f>+('3 Planilla Preadjudicación OTIC'!BK200)</f>
        <v>0</v>
      </c>
      <c r="BL200" s="2">
        <f>+('3 Planilla Preadjudicación OTIC'!BL200)</f>
        <v>0</v>
      </c>
      <c r="BM200" s="104">
        <f>ROUND(('3 Planilla Preadjudicación OTIC'!BM200),1)</f>
        <v>0</v>
      </c>
      <c r="BN200" s="4" t="str">
        <f>+('3 Planilla Preadjudicación OTIC'!BN200)</f>
        <v>NO</v>
      </c>
      <c r="BO200" s="4">
        <f>+('3 Planilla Preadjudicación OTIC'!BO200)</f>
        <v>0</v>
      </c>
      <c r="BP200" s="4">
        <f>+('3 Planilla Preadjudicación OTIC'!BP200)</f>
        <v>0</v>
      </c>
      <c r="BQ200" s="4">
        <f>+('3 Planilla Preadjudicación OTIC'!BQ200)</f>
        <v>0</v>
      </c>
      <c r="BR200" s="4">
        <f>+('3 Planilla Preadjudicación OTIC'!BR200)</f>
        <v>0</v>
      </c>
      <c r="BS200" s="4">
        <f>+('3 Planilla Preadjudicación OTIC'!BS200)</f>
        <v>0</v>
      </c>
      <c r="BT200" s="4">
        <f>+('3 Planilla Preadjudicación OTIC'!BT200)</f>
        <v>0</v>
      </c>
      <c r="BU200" s="85">
        <f>IF(VLOOKUP(A200,'BD OFICIAL'!$A$1:$AL$2098,7,0)=D200,0,1)</f>
        <v>0</v>
      </c>
      <c r="BV200" s="85">
        <f>IF(VLOOKUP(A200,'BD OFICIAL'!$A$1:$AL$2098,11,0)=J200,0,1)</f>
        <v>0</v>
      </c>
      <c r="BW200" s="85">
        <f>IF(VLOOKUP(A200,'BD OFICIAL'!$A$1:$AL$2098,13,0)=L200,0,1)</f>
        <v>0</v>
      </c>
      <c r="BX200" s="2">
        <f>IF(VLOOKUP(A200,'BD OFICIAL'!$A$1:$AL$2098,16,0)=O200,0,1)</f>
        <v>0</v>
      </c>
      <c r="BY200" s="2">
        <f>IF(VLOOKUP(A200,'BD OFICIAL'!$A$1:$AL$2098,17,0)=P200,0,1)</f>
        <v>0</v>
      </c>
      <c r="BZ200" s="2">
        <f>IF(VLOOKUP(A200,'BD OFICIAL'!$A$1:$AL$2098,19,0)=R200,0,1)</f>
        <v>0</v>
      </c>
      <c r="CA200" s="2">
        <f>IF(VLOOKUP(A200,'BD OFICIAL'!$A$1:$AL$2098,21,0)=T200,0,1)</f>
        <v>0</v>
      </c>
      <c r="CB200" s="2">
        <f>IF(VLOOKUP(A200,'BD OFICIAL'!$A$1:$AL$2098,24,0)=AK200,0,1)</f>
        <v>0</v>
      </c>
      <c r="CC200" s="2">
        <f>IF(VLOOKUP(A200,'BD OFICIAL'!$A$1:$AL$2098,25,0)=X200,0,1)</f>
        <v>0</v>
      </c>
      <c r="CD200" s="2">
        <f>IF(VLOOKUP(A200,'BD OFICIAL'!$A$1:$AL$2098,26,0)=Y200,0,1)</f>
        <v>0</v>
      </c>
      <c r="CE200" s="2">
        <f>IF(VLOOKUP(A200,'BD OFICIAL'!$A$1:$AL$2098,27,0)=Z200,0,1)</f>
        <v>0</v>
      </c>
      <c r="CF200" s="2">
        <f>IF(VLOOKUP(A200,'BD OFICIAL'!$A$1:$AL$2098,28,0)=AA200,0,1)</f>
        <v>0</v>
      </c>
      <c r="CG200" s="2">
        <f>IF(VLOOKUP(A200,'BD OFICIAL'!$A$1:$AL$2098,33,0)=AF200,0,1)</f>
        <v>0</v>
      </c>
      <c r="CH200" s="2">
        <f>IF(VLOOKUP(A200,'BD OFICIAL'!$A$1:$AL$2098,35,0)=AH200,0,1)</f>
        <v>0</v>
      </c>
      <c r="CI200" s="85">
        <f>IF(VLOOKUP(A200,'BD OFICIAL'!$A$1:$AL$2098,34,0)=AL200,0,1)</f>
        <v>0</v>
      </c>
      <c r="CJ200" s="12">
        <f>VLOOKUP(A200,'BD OFICIAL'!$A$1:$AM$2098,36,0)*AM200-AP200</f>
        <v>0</v>
      </c>
      <c r="CK200" s="85" t="str">
        <f t="shared" si="122"/>
        <v>SSH</v>
      </c>
      <c r="CL200" s="85" t="str">
        <f t="shared" si="123"/>
        <v>SI</v>
      </c>
      <c r="CM200" s="85" t="str">
        <f t="shared" si="103"/>
        <v>NO</v>
      </c>
      <c r="CN200" s="31">
        <f t="shared" si="104"/>
        <v>0</v>
      </c>
      <c r="CO200" s="31">
        <f t="shared" si="124"/>
        <v>0</v>
      </c>
      <c r="CP200" s="31">
        <f t="shared" si="105"/>
        <v>0</v>
      </c>
      <c r="CQ200" s="31">
        <f>IF(Y200="NO",0,IF(Y200="SI",IF(VLOOKUP(A200,'BD OFICIAL'!$A:$AO,40,0)=AQ200,0,1)))</f>
        <v>0</v>
      </c>
      <c r="CR200" s="31">
        <f>IF(Z200="NO",0,IF(Z200="SI",IF(VLOOKUP(B200,'BD OFICIAL'!$A:$AO,41,0)=AS200,0,1)))</f>
        <v>0</v>
      </c>
      <c r="CS200" s="31">
        <f t="shared" si="125"/>
        <v>0</v>
      </c>
      <c r="CT200" s="31">
        <f t="shared" si="126"/>
        <v>0</v>
      </c>
      <c r="CU200" s="31">
        <f>IF(VLOOKUP(A200,'BD OFICIAL'!$A$1:$AL$1056,31,0)="SI",IF(AT200&gt;0,0,1),IF(AT200=0,0,1))</f>
        <v>0</v>
      </c>
      <c r="CV200" s="31">
        <f t="shared" si="127"/>
        <v>0</v>
      </c>
      <c r="CW200" s="31">
        <f t="shared" si="106"/>
        <v>0</v>
      </c>
      <c r="CX200" s="85" t="str">
        <f t="shared" si="107"/>
        <v>NO</v>
      </c>
      <c r="CY200" s="31">
        <f t="shared" si="108"/>
        <v>0</v>
      </c>
      <c r="CZ200" s="85" t="str">
        <f>IF(ISERROR(VLOOKUP(AI200,EXPERIENCIA!$A$1:$C$2100,1,0)),"NO","SI")</f>
        <v>SI</v>
      </c>
      <c r="DA200" s="85" t="str">
        <f>IF(CX200="no","NO APLICA",IF(AX200=0,"ERROR NOTA",IF(AND(AX200&gt;1,CZ200="NO"),"ERROR NOTA",IF(AND(CZ200="NO",AX200=1),0,IF(VLOOKUP(AI200,EXPERIENCIA!$A$1:$C$2100,3,0)=AX200,0,"ERROR NOTA")))))</f>
        <v>NO APLICA</v>
      </c>
      <c r="DB200" s="85" t="str">
        <f>IF(ISERROR(VLOOKUP(AI200,COMPORTAMIENTO!$A$1:$C$2100,1,0)),"NO","SI")</f>
        <v>SI</v>
      </c>
      <c r="DC200" s="85" t="str">
        <f>IF(CX200="NO","NO APLICA",IF(AY200=0,"ERROR NOTA",IF(AND(DB200="NO",AY200=7),0,IF(VLOOKUP(AI200,COMPORTAMIENTO!$A$2:$H$2100,8,0)=AY200,0,"ERROR NOTA"))))</f>
        <v>NO APLICA</v>
      </c>
      <c r="DD200" s="104" t="str">
        <f t="shared" si="109"/>
        <v>NO APLICA</v>
      </c>
      <c r="DE200" s="104" t="str">
        <f t="shared" si="110"/>
        <v>NO APLICA</v>
      </c>
      <c r="DF200" s="85" t="str">
        <f t="shared" si="128"/>
        <v>SI</v>
      </c>
      <c r="DG200" s="85">
        <f t="shared" si="111"/>
        <v>0</v>
      </c>
      <c r="DH200" s="85">
        <f t="shared" si="112"/>
        <v>0</v>
      </c>
      <c r="DI200" s="85" t="str">
        <f t="shared" si="113"/>
        <v>NO APLICA</v>
      </c>
      <c r="DJ200" s="12" t="str">
        <f t="shared" si="114"/>
        <v>NO APLICA</v>
      </c>
      <c r="DK200" s="7" t="str">
        <f t="shared" si="115"/>
        <v>NO APLICA</v>
      </c>
      <c r="DL200" s="12">
        <f t="shared" si="129"/>
        <v>6373</v>
      </c>
      <c r="DM200" s="12">
        <f>VLOOKUP(A200,'5 TD'!$A:$B,2,0)</f>
        <v>6373</v>
      </c>
      <c r="DN200" s="7" t="str">
        <f t="shared" si="130"/>
        <v>NO APLICA</v>
      </c>
      <c r="DO200" s="85" t="str">
        <f t="shared" si="116"/>
        <v>NO APLICA</v>
      </c>
      <c r="DP200" s="85" t="str">
        <f t="shared" si="117"/>
        <v>NO APLICA</v>
      </c>
      <c r="DQ200" s="7" t="str">
        <f t="shared" si="118"/>
        <v>NO APLICA</v>
      </c>
      <c r="DR200" s="85" t="str">
        <f t="shared" si="131"/>
        <v>NO APLICA</v>
      </c>
      <c r="DS200" s="2" t="str">
        <f>+('3 Planilla Preadjudicación OTIC'!BN200)</f>
        <v>NO</v>
      </c>
      <c r="DT200" s="2" t="str">
        <f>IF(DR200="APROBADO",VLOOKUP(A200,'5 TD'!$D$3:$E$270,2,0),"NO APLICA")</f>
        <v>NO APLICA</v>
      </c>
      <c r="DU200" s="2" t="str">
        <f t="shared" si="132"/>
        <v>NO APLICA</v>
      </c>
      <c r="DV200" s="2" t="str">
        <f>IF(DU200="SI",VLOOKUP(A200,'5 TD'!$G$3:$H$270,2,0),"NO APLICA ")</f>
        <v xml:space="preserve">NO APLICA </v>
      </c>
      <c r="DW200" s="2" t="str">
        <f t="shared" si="133"/>
        <v>NO</v>
      </c>
      <c r="DX200" s="2" t="str">
        <f>IF(DW200="SI",VLOOKUP(A200,'5 TD'!$J$4:$K$472,2,0),"NO APLICA")</f>
        <v>NO APLICA</v>
      </c>
      <c r="DY200" s="2" t="str">
        <f t="shared" si="134"/>
        <v>NO APLICA</v>
      </c>
      <c r="DZ200" s="7" t="str">
        <f>IF(DY200="SI",VLOOKUP(A200,'5 TD'!$M$4:$N$350,2,0),"NO APLICA")</f>
        <v>NO APLICA</v>
      </c>
      <c r="EA200" s="2" t="str">
        <f t="shared" si="135"/>
        <v>NO APLICA</v>
      </c>
      <c r="EB200" s="12" t="str">
        <f t="shared" si="136"/>
        <v/>
      </c>
      <c r="EC200" s="12" t="str">
        <f>IF(EA200="SI",VLOOKUP(A200,'5 TD'!$V$4:$W$479,2,0),"NO APLICA")</f>
        <v>NO APLICA</v>
      </c>
      <c r="ED200" s="2" t="str">
        <f t="shared" si="119"/>
        <v>NO</v>
      </c>
      <c r="EE200" s="79" t="str">
        <f>IF(ED200="SI",VLOOKUP(AI200,COMPORTAMIENTO!$A$1:$H$2100,7,0),"NO APLICA")</f>
        <v>NO APLICA</v>
      </c>
      <c r="EF200" s="12" t="str">
        <f>IF(ED200="SI",VLOOKUP(A200,'5 TD'!$P$2:$Q$479,2,0),"NO APLICA")</f>
        <v>NO APLICA</v>
      </c>
      <c r="EG200" s="2" t="str">
        <f t="shared" si="120"/>
        <v>NO</v>
      </c>
      <c r="EH200" s="2">
        <f>IF(CZ200="no",0,VLOOKUP(AI200,EXPERIENCIA!$A$1:$C$2100,2,0))</f>
        <v>102</v>
      </c>
      <c r="EI200" s="2">
        <f>IF(CZ200="si",VLOOKUP(A200,'5 TD'!$S$3:$T$2103,2,0),0)</f>
        <v>48</v>
      </c>
      <c r="EJ200" s="2" t="str">
        <f t="shared" si="121"/>
        <v>NO</v>
      </c>
      <c r="EK200" s="2">
        <f>+('3 Planilla Preadjudicación OTIC'!BU200)</f>
        <v>0</v>
      </c>
      <c r="EL200" s="3"/>
      <c r="EM200" s="3"/>
      <c r="EN200" s="3"/>
      <c r="EQ200" s="86"/>
    </row>
    <row r="201" spans="1:147" ht="15" customHeight="1" x14ac:dyDescent="0.3">
      <c r="A201" s="2">
        <f>+('3 Planilla Preadjudicación OTIC'!A201)</f>
        <v>14341</v>
      </c>
      <c r="B201" s="2" t="str">
        <f>+('3 Planilla Preadjudicación OTIC'!B201)</f>
        <v>65181652-1</v>
      </c>
      <c r="C201" s="4">
        <f>+('3 Planilla Preadjudicación OTIC'!E201)</f>
        <v>2025</v>
      </c>
      <c r="D201" s="4" t="str">
        <f>+('3 Planilla Preadjudicación OTIC'!F201)</f>
        <v>MANDATO</v>
      </c>
      <c r="E201" s="4" t="str">
        <f>+('3 Planilla Preadjudicación OTIC'!G201)</f>
        <v>65077645-3</v>
      </c>
      <c r="F201" s="4" t="str">
        <f>+('3 Planilla Preadjudicación OTIC'!H201)</f>
        <v>AVANZA INCLUSIÓN</v>
      </c>
      <c r="G201" s="4"/>
      <c r="H201" s="4"/>
      <c r="I201" s="4" t="str">
        <f>+('3 Planilla Preadjudicación OTIC'!I201)</f>
        <v>SERVICIO DE GUARDIA DE SEGURIDAD</v>
      </c>
      <c r="J201" s="4" t="str">
        <f>+('3 Planilla Preadjudicación OTIC'!J201)</f>
        <v>PF1184</v>
      </c>
      <c r="K201" s="4" t="str">
        <f>+('3 Planilla Preadjudicación OTIC'!K201)</f>
        <v>DESARROLLO DEL TRABAJO COLABORATIVO</v>
      </c>
      <c r="L201" s="4" t="str">
        <f>+('3 Planilla Preadjudicación OTIC'!L201)</f>
        <v>PF0918</v>
      </c>
      <c r="M201" s="2">
        <f>+('3 Planilla Preadjudicación OTIC'!M201)</f>
        <v>13</v>
      </c>
      <c r="N201" s="4" t="str">
        <f>+('3 Planilla Preadjudicación OTIC'!N201)</f>
        <v>METROPOLITANA</v>
      </c>
      <c r="O201" s="4" t="str">
        <f>+('3 Planilla Preadjudicación OTIC'!O201)</f>
        <v>SANTIAGO</v>
      </c>
      <c r="P201" s="4" t="str">
        <f>+('3 Planilla Preadjudicación OTIC'!P201)</f>
        <v>EMPRENDEDORES/AS INFORMALES O PERSONAS VULNERABLES PERTENECIENTES AL 80% MAS VULNERABLE</v>
      </c>
      <c r="Q201" s="4" t="str">
        <f>+('3 Planilla Preadjudicación OTIC'!Q201)</f>
        <v>PRESENCIAL</v>
      </c>
      <c r="R201" s="4" t="str">
        <f>+('3 Planilla Preadjudicación OTIC'!R201)</f>
        <v>DEPENDIENTE</v>
      </c>
      <c r="S201" s="4">
        <f>+('3 Planilla Preadjudicación OTIC'!S201)</f>
        <v>33</v>
      </c>
      <c r="T201" s="2">
        <f>+('3 Planilla Preadjudicación OTIC'!T201)</f>
        <v>10</v>
      </c>
      <c r="U201" s="2">
        <f>+('3 Planilla Preadjudicación OTIC'!U201)</f>
        <v>90</v>
      </c>
      <c r="V201" s="2">
        <f>+('3 Planilla Preadjudicación OTIC'!V201)</f>
        <v>8</v>
      </c>
      <c r="W201" s="2">
        <f>+('3 Planilla Preadjudicación OTIC'!W201)</f>
        <v>98</v>
      </c>
      <c r="X201" s="2">
        <f>+('3 Planilla Preadjudicación OTIC'!X201)</f>
        <v>3</v>
      </c>
      <c r="Y201" s="2" t="str">
        <f>+('3 Planilla Preadjudicación OTIC'!Y201)</f>
        <v>SI</v>
      </c>
      <c r="Z201" s="2" t="str">
        <f>+('3 Planilla Preadjudicación OTIC'!Z201)</f>
        <v>NO</v>
      </c>
      <c r="AA201" s="2" t="str">
        <f>+('3 Planilla Preadjudicación OTIC'!AA201)</f>
        <v>NO</v>
      </c>
      <c r="AB201" s="4" t="str">
        <f>+('3 Planilla Preadjudicación OTIC'!AB201)</f>
        <v>SE AJUSTA A PLAN FORMATIVO</v>
      </c>
      <c r="AC201" s="4" t="str">
        <f>+('3 Planilla Preadjudicación OTIC'!AC201)</f>
        <v>PERSONAS PERTENECIENTES AL 80% DE LA POBLACIÓN VULNERABLE, DE RANGO ETAREO DESDE LOS 18 A 60, HOMBRES Y MUJERES QUE RESIDEN EN LA REGION DE SANTIAGO Y QUE SON USUARIOS DE LA FUNDACIÓN</v>
      </c>
      <c r="AD201" s="2" t="str">
        <f>+('3 Planilla Preadjudicación OTIC'!AD201)</f>
        <v>SI</v>
      </c>
      <c r="AE201" s="4" t="str">
        <f>+('3 Planilla Preadjudicación OTIC'!AE201)</f>
        <v>CERTIFICADO DE APROBACIÓN Y TARJETA DE IDENTIFICACIÓN. CREDENCIAL DE GUARDIA PRIVADO DE SEGURIDAD OS</v>
      </c>
      <c r="AF201" s="2" t="str">
        <f>+('3 Planilla Preadjudicación OTIC'!AF201)</f>
        <v>CERRADA</v>
      </c>
      <c r="AG201" s="2">
        <f>+('3 Planilla Preadjudicación OTIC'!AG201)</f>
        <v>33</v>
      </c>
      <c r="AH201" s="2">
        <f>+('3 Planilla Preadjudicación OTIC'!AH201)</f>
        <v>3</v>
      </c>
      <c r="AI201" s="135" t="str">
        <f>+('3 Planilla Preadjudicación OTIC'!AI201)</f>
        <v>65160791-4</v>
      </c>
      <c r="AJ201" s="4" t="str">
        <f>+('3 Planilla Preadjudicación OTIC'!AJ201)</f>
        <v>FUNDACION HISPANO CHILENA ADALID DE FORMACION TECNICA PARA EL DESARROLLO DEL CONOCIMIENTO</v>
      </c>
      <c r="AK201" s="2">
        <f>+('3 Planilla Preadjudicación OTIC'!AK201)</f>
        <v>98</v>
      </c>
      <c r="AL201" s="2">
        <f>+('3 Planilla Preadjudicación OTIC'!AL201)</f>
        <v>33</v>
      </c>
      <c r="AM201" s="12">
        <f>+('3 Planilla Preadjudicación OTIC'!AM201)</f>
        <v>6373</v>
      </c>
      <c r="AN201" s="12">
        <f>+('3 Planilla Preadjudicación OTIC'!AN201)</f>
        <v>0</v>
      </c>
      <c r="AO201" s="12">
        <f>+('3 Planilla Preadjudicación OTIC'!AO201)</f>
        <v>12000</v>
      </c>
      <c r="AP201" s="12">
        <f>+('3 Planilla Preadjudicación OTIC'!AP201)</f>
        <v>6245540</v>
      </c>
      <c r="AQ201" s="12">
        <f>+('3 Planilla Preadjudicación OTIC'!AQ201)</f>
        <v>1320000</v>
      </c>
      <c r="AR201" s="12">
        <f>+('3 Planilla Preadjudicación OTIC'!AR201)</f>
        <v>0</v>
      </c>
      <c r="AS201" s="12">
        <f>+('3 Planilla Preadjudicación OTIC'!AS201)</f>
        <v>0</v>
      </c>
      <c r="AT201" s="12">
        <f>+('3 Planilla Preadjudicación OTIC'!AT201)</f>
        <v>120000</v>
      </c>
      <c r="AU201" s="12">
        <f>+('3 Planilla Preadjudicación OTIC'!AU201)</f>
        <v>7685540</v>
      </c>
      <c r="AV201" s="2" t="str">
        <f>+('3 Planilla Preadjudicación OTIC'!AV201)</f>
        <v>NO</v>
      </c>
      <c r="AW201" s="4" t="str">
        <f>+('3 Planilla Preadjudicación OTIC'!AW201)</f>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v>
      </c>
      <c r="AX201" s="2">
        <f>+('3 Planilla Preadjudicación OTIC'!AX201)</f>
        <v>0</v>
      </c>
      <c r="AY201" s="2">
        <f>+('3 Planilla Preadjudicación OTIC'!AY201)</f>
        <v>0</v>
      </c>
      <c r="AZ201" s="2">
        <f>+('3 Planilla Preadjudicación OTIC'!AZ201)</f>
        <v>0</v>
      </c>
      <c r="BA201" s="2">
        <f>+('3 Planilla Preadjudicación OTIC'!BA201)</f>
        <v>0</v>
      </c>
      <c r="BB201" s="2">
        <f>+('3 Planilla Preadjudicación OTIC'!BB201)</f>
        <v>0</v>
      </c>
      <c r="BC201" s="2">
        <f>+('3 Planilla Preadjudicación OTIC'!BC201)</f>
        <v>0</v>
      </c>
      <c r="BD201" s="2">
        <f>+('3 Planilla Preadjudicación OTIC'!BD201)</f>
        <v>0</v>
      </c>
      <c r="BE201" s="2">
        <f>+('3 Planilla Preadjudicación OTIC'!BE201)</f>
        <v>0</v>
      </c>
      <c r="BF201" s="2">
        <f>+('3 Planilla Preadjudicación OTIC'!BF201)</f>
        <v>0</v>
      </c>
      <c r="BG201" s="2">
        <f>+('3 Planilla Preadjudicación OTIC'!BG201)</f>
        <v>0</v>
      </c>
      <c r="BH201" s="2">
        <f>+('3 Planilla Preadjudicación OTIC'!BH201)</f>
        <v>0</v>
      </c>
      <c r="BI201" s="2">
        <f>+('3 Planilla Preadjudicación OTIC'!BI201)</f>
        <v>0</v>
      </c>
      <c r="BJ201" s="2">
        <f>+('3 Planilla Preadjudicación OTIC'!BJ201)</f>
        <v>0</v>
      </c>
      <c r="BK201" s="2">
        <f>+('3 Planilla Preadjudicación OTIC'!BK201)</f>
        <v>0</v>
      </c>
      <c r="BL201" s="2">
        <f>+('3 Planilla Preadjudicación OTIC'!BL201)</f>
        <v>0</v>
      </c>
      <c r="BM201" s="104">
        <f>ROUND(('3 Planilla Preadjudicación OTIC'!BM201),1)</f>
        <v>0</v>
      </c>
      <c r="BN201" s="4" t="str">
        <f>+('3 Planilla Preadjudicación OTIC'!BN201)</f>
        <v>NO</v>
      </c>
      <c r="BO201" s="4">
        <f>+('3 Planilla Preadjudicación OTIC'!BO201)</f>
        <v>0</v>
      </c>
      <c r="BP201" s="4">
        <f>+('3 Planilla Preadjudicación OTIC'!BP201)</f>
        <v>0</v>
      </c>
      <c r="BQ201" s="4">
        <f>+('3 Planilla Preadjudicación OTIC'!BQ201)</f>
        <v>0</v>
      </c>
      <c r="BR201" s="4">
        <f>+('3 Planilla Preadjudicación OTIC'!BR201)</f>
        <v>0</v>
      </c>
      <c r="BS201" s="4">
        <f>+('3 Planilla Preadjudicación OTIC'!BS201)</f>
        <v>0</v>
      </c>
      <c r="BT201" s="4">
        <f>+('3 Planilla Preadjudicación OTIC'!BT201)</f>
        <v>0</v>
      </c>
      <c r="BU201" s="85">
        <f>IF(VLOOKUP(A201,'BD OFICIAL'!$A$1:$AL$2098,7,0)=D201,0,1)</f>
        <v>0</v>
      </c>
      <c r="BV201" s="85">
        <f>IF(VLOOKUP(A201,'BD OFICIAL'!$A$1:$AL$2098,11,0)=J201,0,1)</f>
        <v>0</v>
      </c>
      <c r="BW201" s="85">
        <f>IF(VLOOKUP(A201,'BD OFICIAL'!$A$1:$AL$2098,13,0)=L201,0,1)</f>
        <v>0</v>
      </c>
      <c r="BX201" s="2">
        <f>IF(VLOOKUP(A201,'BD OFICIAL'!$A$1:$AL$2098,16,0)=O201,0,1)</f>
        <v>0</v>
      </c>
      <c r="BY201" s="2">
        <f>IF(VLOOKUP(A201,'BD OFICIAL'!$A$1:$AL$2098,17,0)=P201,0,1)</f>
        <v>0</v>
      </c>
      <c r="BZ201" s="2">
        <f>IF(VLOOKUP(A201,'BD OFICIAL'!$A$1:$AL$2098,19,0)=R201,0,1)</f>
        <v>0</v>
      </c>
      <c r="CA201" s="2">
        <f>IF(VLOOKUP(A201,'BD OFICIAL'!$A$1:$AL$2098,21,0)=T201,0,1)</f>
        <v>0</v>
      </c>
      <c r="CB201" s="2">
        <f>IF(VLOOKUP(A201,'BD OFICIAL'!$A$1:$AL$2098,24,0)=AK201,0,1)</f>
        <v>0</v>
      </c>
      <c r="CC201" s="2">
        <f>IF(VLOOKUP(A201,'BD OFICIAL'!$A$1:$AL$2098,25,0)=X201,0,1)</f>
        <v>0</v>
      </c>
      <c r="CD201" s="2">
        <f>IF(VLOOKUP(A201,'BD OFICIAL'!$A$1:$AL$2098,26,0)=Y201,0,1)</f>
        <v>0</v>
      </c>
      <c r="CE201" s="2">
        <f>IF(VLOOKUP(A201,'BD OFICIAL'!$A$1:$AL$2098,27,0)=Z201,0,1)</f>
        <v>0</v>
      </c>
      <c r="CF201" s="2">
        <f>IF(VLOOKUP(A201,'BD OFICIAL'!$A$1:$AL$2098,28,0)=AA201,0,1)</f>
        <v>0</v>
      </c>
      <c r="CG201" s="2">
        <f>IF(VLOOKUP(A201,'BD OFICIAL'!$A$1:$AL$2098,33,0)=AF201,0,1)</f>
        <v>0</v>
      </c>
      <c r="CH201" s="2">
        <f>IF(VLOOKUP(A201,'BD OFICIAL'!$A$1:$AL$2098,35,0)=AH201,0,1)</f>
        <v>0</v>
      </c>
      <c r="CI201" s="85">
        <f>IF(VLOOKUP(A201,'BD OFICIAL'!$A$1:$AL$2098,34,0)=AL201,0,1)</f>
        <v>0</v>
      </c>
      <c r="CJ201" s="12">
        <f>VLOOKUP(A201,'BD OFICIAL'!$A$1:$AM$2098,36,0)*AM201-AP201</f>
        <v>0</v>
      </c>
      <c r="CK201" s="85" t="str">
        <f t="shared" si="122"/>
        <v>SSH</v>
      </c>
      <c r="CL201" s="85" t="str">
        <f t="shared" si="123"/>
        <v>SI</v>
      </c>
      <c r="CM201" s="85" t="str">
        <f t="shared" si="103"/>
        <v>NO</v>
      </c>
      <c r="CN201" s="31">
        <f t="shared" si="104"/>
        <v>0</v>
      </c>
      <c r="CO201" s="31">
        <f t="shared" si="124"/>
        <v>0</v>
      </c>
      <c r="CP201" s="31">
        <f t="shared" si="105"/>
        <v>0</v>
      </c>
      <c r="CQ201" s="31">
        <f>IF(Y201="NO",0,IF(Y201="SI",IF(VLOOKUP(A201,'BD OFICIAL'!$A:$AO,40,0)=AQ201,0,1)))</f>
        <v>0</v>
      </c>
      <c r="CR201" s="31">
        <f>IF(Z201="NO",0,IF(Z201="SI",IF(VLOOKUP(B201,'BD OFICIAL'!$A:$AO,41,0)=AS201,0,1)))</f>
        <v>0</v>
      </c>
      <c r="CS201" s="31">
        <f t="shared" si="125"/>
        <v>0</v>
      </c>
      <c r="CT201" s="31">
        <f t="shared" si="126"/>
        <v>0</v>
      </c>
      <c r="CU201" s="31">
        <f>IF(VLOOKUP(A201,'BD OFICIAL'!$A$1:$AL$1056,31,0)="SI",IF(AT201&gt;0,0,1),IF(AT201=0,0,1))</f>
        <v>0</v>
      </c>
      <c r="CV201" s="31">
        <f t="shared" si="127"/>
        <v>0</v>
      </c>
      <c r="CW201" s="31">
        <f t="shared" si="106"/>
        <v>0</v>
      </c>
      <c r="CX201" s="85" t="str">
        <f t="shared" si="107"/>
        <v>NO</v>
      </c>
      <c r="CY201" s="31">
        <f t="shared" si="108"/>
        <v>0</v>
      </c>
      <c r="CZ201" s="85" t="str">
        <f>IF(ISERROR(VLOOKUP(AI201,EXPERIENCIA!$A$1:$C$2100,1,0)),"NO","SI")</f>
        <v>SI</v>
      </c>
      <c r="DA201" s="85" t="str">
        <f>IF(CX201="no","NO APLICA",IF(AX201=0,"ERROR NOTA",IF(AND(AX201&gt;1,CZ201="NO"),"ERROR NOTA",IF(AND(CZ201="NO",AX201=1),0,IF(VLOOKUP(AI201,EXPERIENCIA!$A$1:$C$2100,3,0)=AX201,0,"ERROR NOTA")))))</f>
        <v>NO APLICA</v>
      </c>
      <c r="DB201" s="85" t="str">
        <f>IF(ISERROR(VLOOKUP(AI201,COMPORTAMIENTO!$A$1:$C$2100,1,0)),"NO","SI")</f>
        <v>SI</v>
      </c>
      <c r="DC201" s="85" t="str">
        <f>IF(CX201="NO","NO APLICA",IF(AY201=0,"ERROR NOTA",IF(AND(DB201="NO",AY201=7),0,IF(VLOOKUP(AI201,COMPORTAMIENTO!$A$2:$H$2100,8,0)=AY201,0,"ERROR NOTA"))))</f>
        <v>NO APLICA</v>
      </c>
      <c r="DD201" s="104" t="str">
        <f t="shared" si="109"/>
        <v>NO APLICA</v>
      </c>
      <c r="DE201" s="104" t="str">
        <f t="shared" si="110"/>
        <v>NO APLICA</v>
      </c>
      <c r="DF201" s="85" t="str">
        <f t="shared" si="128"/>
        <v>SI</v>
      </c>
      <c r="DG201" s="85">
        <f t="shared" si="111"/>
        <v>0</v>
      </c>
      <c r="DH201" s="85">
        <f t="shared" si="112"/>
        <v>0</v>
      </c>
      <c r="DI201" s="85" t="str">
        <f t="shared" si="113"/>
        <v>NO APLICA</v>
      </c>
      <c r="DJ201" s="12" t="str">
        <f t="shared" si="114"/>
        <v>NO APLICA</v>
      </c>
      <c r="DK201" s="7" t="str">
        <f t="shared" si="115"/>
        <v>NO APLICA</v>
      </c>
      <c r="DL201" s="12">
        <f t="shared" si="129"/>
        <v>6373</v>
      </c>
      <c r="DM201" s="12">
        <f>VLOOKUP(A201,'5 TD'!$A:$B,2,0)</f>
        <v>6373</v>
      </c>
      <c r="DN201" s="7" t="str">
        <f t="shared" si="130"/>
        <v>NO APLICA</v>
      </c>
      <c r="DO201" s="85" t="str">
        <f t="shared" si="116"/>
        <v>NO APLICA</v>
      </c>
      <c r="DP201" s="85" t="str">
        <f t="shared" si="117"/>
        <v>NO APLICA</v>
      </c>
      <c r="DQ201" s="7" t="str">
        <f t="shared" si="118"/>
        <v>NO APLICA</v>
      </c>
      <c r="DR201" s="85" t="str">
        <f t="shared" si="131"/>
        <v>NO APLICA</v>
      </c>
      <c r="DS201" s="2" t="str">
        <f>+('3 Planilla Preadjudicación OTIC'!BN201)</f>
        <v>NO</v>
      </c>
      <c r="DT201" s="2" t="str">
        <f>IF(DR201="APROBADO",VLOOKUP(A201,'5 TD'!$D$3:$E$270,2,0),"NO APLICA")</f>
        <v>NO APLICA</v>
      </c>
      <c r="DU201" s="2" t="str">
        <f t="shared" si="132"/>
        <v>NO APLICA</v>
      </c>
      <c r="DV201" s="2" t="str">
        <f>IF(DU201="SI",VLOOKUP(A201,'5 TD'!$G$3:$H$270,2,0),"NO APLICA ")</f>
        <v xml:space="preserve">NO APLICA </v>
      </c>
      <c r="DW201" s="2" t="str">
        <f t="shared" si="133"/>
        <v>NO</v>
      </c>
      <c r="DX201" s="2" t="str">
        <f>IF(DW201="SI",VLOOKUP(A201,'5 TD'!$J$4:$K$472,2,0),"NO APLICA")</f>
        <v>NO APLICA</v>
      </c>
      <c r="DY201" s="2" t="str">
        <f t="shared" si="134"/>
        <v>NO APLICA</v>
      </c>
      <c r="DZ201" s="7" t="str">
        <f>IF(DY201="SI",VLOOKUP(A201,'5 TD'!$M$4:$N$350,2,0),"NO APLICA")</f>
        <v>NO APLICA</v>
      </c>
      <c r="EA201" s="2" t="str">
        <f t="shared" si="135"/>
        <v>NO APLICA</v>
      </c>
      <c r="EB201" s="12" t="str">
        <f t="shared" si="136"/>
        <v/>
      </c>
      <c r="EC201" s="12" t="str">
        <f>IF(EA201="SI",VLOOKUP(A201,'5 TD'!$V$4:$W$479,2,0),"NO APLICA")</f>
        <v>NO APLICA</v>
      </c>
      <c r="ED201" s="2" t="str">
        <f t="shared" si="119"/>
        <v>NO</v>
      </c>
      <c r="EE201" s="79" t="str">
        <f>IF(ED201="SI",VLOOKUP(AI201,COMPORTAMIENTO!$A$1:$H$2100,7,0),"NO APLICA")</f>
        <v>NO APLICA</v>
      </c>
      <c r="EF201" s="12" t="str">
        <f>IF(ED201="SI",VLOOKUP(A201,'5 TD'!$P$2:$Q$479,2,0),"NO APLICA")</f>
        <v>NO APLICA</v>
      </c>
      <c r="EG201" s="2" t="str">
        <f t="shared" si="120"/>
        <v>NO</v>
      </c>
      <c r="EH201" s="2">
        <f>IF(CZ201="no",0,VLOOKUP(AI201,EXPERIENCIA!$A$1:$C$2100,2,0))</f>
        <v>32</v>
      </c>
      <c r="EI201" s="2">
        <f>IF(CZ201="si",VLOOKUP(A201,'5 TD'!$S$3:$T$2103,2,0),0)</f>
        <v>48</v>
      </c>
      <c r="EJ201" s="2" t="str">
        <f t="shared" si="121"/>
        <v>NO</v>
      </c>
      <c r="EK201" s="2">
        <f>+('3 Planilla Preadjudicación OTIC'!BU201)</f>
        <v>0</v>
      </c>
      <c r="EL201" s="3"/>
      <c r="EM201" s="3"/>
      <c r="EN201" s="3"/>
      <c r="EQ201" s="86"/>
    </row>
    <row r="202" spans="1:147" ht="15" customHeight="1" x14ac:dyDescent="0.3">
      <c r="A202" s="2">
        <f>+('3 Planilla Preadjudicación OTIC'!A202)</f>
        <v>14341</v>
      </c>
      <c r="B202" s="2" t="str">
        <f>+('3 Planilla Preadjudicación OTIC'!B202)</f>
        <v>65181652-1</v>
      </c>
      <c r="C202" s="4">
        <f>+('3 Planilla Preadjudicación OTIC'!E202)</f>
        <v>2025</v>
      </c>
      <c r="D202" s="4" t="str">
        <f>+('3 Planilla Preadjudicación OTIC'!F202)</f>
        <v>MANDATO</v>
      </c>
      <c r="E202" s="4" t="str">
        <f>+('3 Planilla Preadjudicación OTIC'!G202)</f>
        <v>65077645-3</v>
      </c>
      <c r="F202" s="4" t="str">
        <f>+('3 Planilla Preadjudicación OTIC'!H202)</f>
        <v>AVANZA INCLUSIÓN</v>
      </c>
      <c r="G202" s="4"/>
      <c r="H202" s="4"/>
      <c r="I202" s="4" t="str">
        <f>+('3 Planilla Preadjudicación OTIC'!I202)</f>
        <v>SERVICIO DE GUARDIA DE SEGURIDAD</v>
      </c>
      <c r="J202" s="4" t="str">
        <f>+('3 Planilla Preadjudicación OTIC'!J202)</f>
        <v>PF1184</v>
      </c>
      <c r="K202" s="4" t="str">
        <f>+('3 Planilla Preadjudicación OTIC'!K202)</f>
        <v>DESARROLLO DEL TRABAJO COLABORATIVO</v>
      </c>
      <c r="L202" s="4" t="str">
        <f>+('3 Planilla Preadjudicación OTIC'!L202)</f>
        <v>PF0918</v>
      </c>
      <c r="M202" s="2">
        <f>+('3 Planilla Preadjudicación OTIC'!M202)</f>
        <v>13</v>
      </c>
      <c r="N202" s="4" t="str">
        <f>+('3 Planilla Preadjudicación OTIC'!N202)</f>
        <v>METROPOLITANA</v>
      </c>
      <c r="O202" s="4" t="str">
        <f>+('3 Planilla Preadjudicación OTIC'!O202)</f>
        <v>SANTIAGO</v>
      </c>
      <c r="P202" s="4" t="str">
        <f>+('3 Planilla Preadjudicación OTIC'!P202)</f>
        <v>EMPRENDEDORES/AS INFORMALES O PERSONAS VULNERABLES PERTENECIENTES AL 80% MAS VULNERABLE</v>
      </c>
      <c r="Q202" s="4" t="str">
        <f>+('3 Planilla Preadjudicación OTIC'!Q202)</f>
        <v>PRESENCIAL</v>
      </c>
      <c r="R202" s="4" t="str">
        <f>+('3 Planilla Preadjudicación OTIC'!R202)</f>
        <v>DEPENDIENTE</v>
      </c>
      <c r="S202" s="4">
        <f>+('3 Planilla Preadjudicación OTIC'!S202)</f>
        <v>33</v>
      </c>
      <c r="T202" s="2">
        <f>+('3 Planilla Preadjudicación OTIC'!T202)</f>
        <v>10</v>
      </c>
      <c r="U202" s="2">
        <f>+('3 Planilla Preadjudicación OTIC'!U202)</f>
        <v>90</v>
      </c>
      <c r="V202" s="2">
        <f>+('3 Planilla Preadjudicación OTIC'!V202)</f>
        <v>8</v>
      </c>
      <c r="W202" s="2">
        <f>+('3 Planilla Preadjudicación OTIC'!W202)</f>
        <v>98</v>
      </c>
      <c r="X202" s="2">
        <f>+('3 Planilla Preadjudicación OTIC'!X202)</f>
        <v>3</v>
      </c>
      <c r="Y202" s="2" t="str">
        <f>+('3 Planilla Preadjudicación OTIC'!Y202)</f>
        <v>SI</v>
      </c>
      <c r="Z202" s="2" t="str">
        <f>+('3 Planilla Preadjudicación OTIC'!Z202)</f>
        <v>NO</v>
      </c>
      <c r="AA202" s="2" t="str">
        <f>+('3 Planilla Preadjudicación OTIC'!AA202)</f>
        <v>NO</v>
      </c>
      <c r="AB202" s="4" t="str">
        <f>+('3 Planilla Preadjudicación OTIC'!AB202)</f>
        <v>SE AJUSTA A PLAN FORMATIVO</v>
      </c>
      <c r="AC202" s="4" t="str">
        <f>+('3 Planilla Preadjudicación OTIC'!AC202)</f>
        <v>PERSONAS PERTENECIENTES AL 80% DE LA POBLACIÓN VULNERABLE, DE RANGO ETAREO DESDE LOS 18 A 60, HOMBRES Y MUJERES QUE RESIDEN EN LA REGION DE SANTIAGO Y QUE SON USUARIOS DE LA FUNDACIÓN</v>
      </c>
      <c r="AD202" s="2" t="str">
        <f>+('3 Planilla Preadjudicación OTIC'!AD202)</f>
        <v>SI</v>
      </c>
      <c r="AE202" s="4" t="str">
        <f>+('3 Planilla Preadjudicación OTIC'!AE202)</f>
        <v>CERTIFICADO DE APROBACIÓN Y TARJETA DE IDENTIFICACIÓN. CREDENCIAL DE GUARDIA PRIVADO DE SEGURIDAD OS</v>
      </c>
      <c r="AF202" s="2" t="str">
        <f>+('3 Planilla Preadjudicación OTIC'!AF202)</f>
        <v>CERRADA</v>
      </c>
      <c r="AG202" s="2">
        <f>+('3 Planilla Preadjudicación OTIC'!AG202)</f>
        <v>33</v>
      </c>
      <c r="AH202" s="2">
        <f>+('3 Planilla Preadjudicación OTIC'!AH202)</f>
        <v>3</v>
      </c>
      <c r="AI202" s="135" t="str">
        <f>+('3 Planilla Preadjudicación OTIC'!AI202)</f>
        <v>76327140-4</v>
      </c>
      <c r="AJ202" s="4" t="str">
        <f>+('3 Planilla Preadjudicación OTIC'!AJ202)</f>
        <v>Aspasia servicios de formación de personas limitada</v>
      </c>
      <c r="AK202" s="2">
        <f>+('3 Planilla Preadjudicación OTIC'!AK202)</f>
        <v>98</v>
      </c>
      <c r="AL202" s="2">
        <f>+('3 Planilla Preadjudicación OTIC'!AL202)</f>
        <v>33</v>
      </c>
      <c r="AM202" s="12">
        <f>+('3 Planilla Preadjudicación OTIC'!AM202)</f>
        <v>6373</v>
      </c>
      <c r="AN202" s="12">
        <f>+('3 Planilla Preadjudicación OTIC'!AN202)</f>
        <v>0</v>
      </c>
      <c r="AO202" s="12">
        <f>+('3 Planilla Preadjudicación OTIC'!AO202)</f>
        <v>12000</v>
      </c>
      <c r="AP202" s="12">
        <f>+('3 Planilla Preadjudicación OTIC'!AP202)</f>
        <v>6245540</v>
      </c>
      <c r="AQ202" s="12">
        <f>+('3 Planilla Preadjudicación OTIC'!AQ202)</f>
        <v>1320000</v>
      </c>
      <c r="AR202" s="12">
        <f>+('3 Planilla Preadjudicación OTIC'!AR202)</f>
        <v>0</v>
      </c>
      <c r="AS202" s="12">
        <f>+('3 Planilla Preadjudicación OTIC'!AS202)</f>
        <v>0</v>
      </c>
      <c r="AT202" s="12">
        <f>+('3 Planilla Preadjudicación OTIC'!AT202)</f>
        <v>120000</v>
      </c>
      <c r="AU202" s="12">
        <f>+('3 Planilla Preadjudicación OTIC'!AU202)</f>
        <v>7685540</v>
      </c>
      <c r="AV202" s="2" t="str">
        <f>+('3 Planilla Preadjudicación OTIC'!AV202)</f>
        <v>NO</v>
      </c>
      <c r="AW202" s="4" t="str">
        <f>+('3 Planilla Preadjudicación OTIC'!AW202)</f>
        <v>NUMERAL 6.1.2. ÍTEM 2 - OTEC NO CUENTA CON AUTORIZACIÓN PREVIA Y ENCONTRARSE ACREDITADA ANTE CARABINEROS DE CHILE. NO ADJUNTA CERTIFICADO DE AUTORIZACIÓN VIGENTE; LA VIGENCIA DE AUTORIZACIÓN DE CARABINEROS ES DE 2 AÑOS; LAS ACTIVIDADES DE CAPACITACIÓN DEBEN CONTAR CON LA AUTORIZACIÓN PERTINENTE OS10. OTEC PRESENTA DECLARACION CURSOS SIN AUTORIZACIONES ESPECIALES</v>
      </c>
      <c r="AX202" s="2">
        <f>+('3 Planilla Preadjudicación OTIC'!AX202)</f>
        <v>0</v>
      </c>
      <c r="AY202" s="2">
        <f>+('3 Planilla Preadjudicación OTIC'!AY202)</f>
        <v>0</v>
      </c>
      <c r="AZ202" s="2">
        <f>+('3 Planilla Preadjudicación OTIC'!AZ202)</f>
        <v>0</v>
      </c>
      <c r="BA202" s="2">
        <f>+('3 Planilla Preadjudicación OTIC'!BA202)</f>
        <v>0</v>
      </c>
      <c r="BB202" s="2">
        <f>+('3 Planilla Preadjudicación OTIC'!BB202)</f>
        <v>0</v>
      </c>
      <c r="BC202" s="2">
        <f>+('3 Planilla Preadjudicación OTIC'!BC202)</f>
        <v>0</v>
      </c>
      <c r="BD202" s="2">
        <f>+('3 Planilla Preadjudicación OTIC'!BD202)</f>
        <v>0</v>
      </c>
      <c r="BE202" s="2">
        <f>+('3 Planilla Preadjudicación OTIC'!BE202)</f>
        <v>0</v>
      </c>
      <c r="BF202" s="2">
        <f>+('3 Planilla Preadjudicación OTIC'!BF202)</f>
        <v>0</v>
      </c>
      <c r="BG202" s="2">
        <f>+('3 Planilla Preadjudicación OTIC'!BG202)</f>
        <v>0</v>
      </c>
      <c r="BH202" s="2">
        <f>+('3 Planilla Preadjudicación OTIC'!BH202)</f>
        <v>0</v>
      </c>
      <c r="BI202" s="2">
        <f>+('3 Planilla Preadjudicación OTIC'!BI202)</f>
        <v>0</v>
      </c>
      <c r="BJ202" s="2">
        <f>+('3 Planilla Preadjudicación OTIC'!BJ202)</f>
        <v>0</v>
      </c>
      <c r="BK202" s="2">
        <f>+('3 Planilla Preadjudicación OTIC'!BK202)</f>
        <v>0</v>
      </c>
      <c r="BL202" s="2">
        <f>+('3 Planilla Preadjudicación OTIC'!BL202)</f>
        <v>0</v>
      </c>
      <c r="BM202" s="104">
        <f>ROUND(('3 Planilla Preadjudicación OTIC'!BM202),1)</f>
        <v>0</v>
      </c>
      <c r="BN202" s="4" t="str">
        <f>+('3 Planilla Preadjudicación OTIC'!BN202)</f>
        <v>NO</v>
      </c>
      <c r="BO202" s="4">
        <f>+('3 Planilla Preadjudicación OTIC'!BO202)</f>
        <v>0</v>
      </c>
      <c r="BP202" s="4">
        <f>+('3 Planilla Preadjudicación OTIC'!BP202)</f>
        <v>0</v>
      </c>
      <c r="BQ202" s="4">
        <f>+('3 Planilla Preadjudicación OTIC'!BQ202)</f>
        <v>0</v>
      </c>
      <c r="BR202" s="4">
        <f>+('3 Planilla Preadjudicación OTIC'!BR202)</f>
        <v>0</v>
      </c>
      <c r="BS202" s="4">
        <f>+('3 Planilla Preadjudicación OTIC'!BS202)</f>
        <v>0</v>
      </c>
      <c r="BT202" s="4">
        <f>+('3 Planilla Preadjudicación OTIC'!BT202)</f>
        <v>0</v>
      </c>
      <c r="BU202" s="85">
        <f>IF(VLOOKUP(A202,'BD OFICIAL'!$A$1:$AL$2098,7,0)=D202,0,1)</f>
        <v>0</v>
      </c>
      <c r="BV202" s="85">
        <f>IF(VLOOKUP(A202,'BD OFICIAL'!$A$1:$AL$2098,11,0)=J202,0,1)</f>
        <v>0</v>
      </c>
      <c r="BW202" s="85">
        <f>IF(VLOOKUP(A202,'BD OFICIAL'!$A$1:$AL$2098,13,0)=L202,0,1)</f>
        <v>0</v>
      </c>
      <c r="BX202" s="2">
        <f>IF(VLOOKUP(A202,'BD OFICIAL'!$A$1:$AL$2098,16,0)=O202,0,1)</f>
        <v>0</v>
      </c>
      <c r="BY202" s="2">
        <f>IF(VLOOKUP(A202,'BD OFICIAL'!$A$1:$AL$2098,17,0)=P202,0,1)</f>
        <v>0</v>
      </c>
      <c r="BZ202" s="2">
        <f>IF(VLOOKUP(A202,'BD OFICIAL'!$A$1:$AL$2098,19,0)=R202,0,1)</f>
        <v>0</v>
      </c>
      <c r="CA202" s="2">
        <f>IF(VLOOKUP(A202,'BD OFICIAL'!$A$1:$AL$2098,21,0)=T202,0,1)</f>
        <v>0</v>
      </c>
      <c r="CB202" s="2">
        <f>IF(VLOOKUP(A202,'BD OFICIAL'!$A$1:$AL$2098,24,0)=AK202,0,1)</f>
        <v>0</v>
      </c>
      <c r="CC202" s="2">
        <f>IF(VLOOKUP(A202,'BD OFICIAL'!$A$1:$AL$2098,25,0)=X202,0,1)</f>
        <v>0</v>
      </c>
      <c r="CD202" s="2">
        <f>IF(VLOOKUP(A202,'BD OFICIAL'!$A$1:$AL$2098,26,0)=Y202,0,1)</f>
        <v>0</v>
      </c>
      <c r="CE202" s="2">
        <f>IF(VLOOKUP(A202,'BD OFICIAL'!$A$1:$AL$2098,27,0)=Z202,0,1)</f>
        <v>0</v>
      </c>
      <c r="CF202" s="2">
        <f>IF(VLOOKUP(A202,'BD OFICIAL'!$A$1:$AL$2098,28,0)=AA202,0,1)</f>
        <v>0</v>
      </c>
      <c r="CG202" s="2">
        <f>IF(VLOOKUP(A202,'BD OFICIAL'!$A$1:$AL$2098,33,0)=AF202,0,1)</f>
        <v>0</v>
      </c>
      <c r="CH202" s="2">
        <f>IF(VLOOKUP(A202,'BD OFICIAL'!$A$1:$AL$2098,35,0)=AH202,0,1)</f>
        <v>0</v>
      </c>
      <c r="CI202" s="85">
        <f>IF(VLOOKUP(A202,'BD OFICIAL'!$A$1:$AL$2098,34,0)=AL202,0,1)</f>
        <v>0</v>
      </c>
      <c r="CJ202" s="12">
        <f>VLOOKUP(A202,'BD OFICIAL'!$A$1:$AM$2098,36,0)*AM202-AP202</f>
        <v>0</v>
      </c>
      <c r="CK202" s="85" t="str">
        <f t="shared" si="122"/>
        <v>SSH</v>
      </c>
      <c r="CL202" s="85" t="str">
        <f t="shared" si="123"/>
        <v>SI</v>
      </c>
      <c r="CM202" s="85" t="str">
        <f t="shared" si="103"/>
        <v>NO</v>
      </c>
      <c r="CN202" s="31">
        <f t="shared" si="104"/>
        <v>0</v>
      </c>
      <c r="CO202" s="31">
        <f t="shared" si="124"/>
        <v>0</v>
      </c>
      <c r="CP202" s="31">
        <f t="shared" si="105"/>
        <v>0</v>
      </c>
      <c r="CQ202" s="31">
        <f>IF(Y202="NO",0,IF(Y202="SI",IF(VLOOKUP(A202,'BD OFICIAL'!$A:$AO,40,0)=AQ202,0,1)))</f>
        <v>0</v>
      </c>
      <c r="CR202" s="31">
        <f>IF(Z202="NO",0,IF(Z202="SI",IF(VLOOKUP(B202,'BD OFICIAL'!$A:$AO,41,0)=AS202,0,1)))</f>
        <v>0</v>
      </c>
      <c r="CS202" s="31">
        <f t="shared" si="125"/>
        <v>0</v>
      </c>
      <c r="CT202" s="31">
        <f t="shared" si="126"/>
        <v>0</v>
      </c>
      <c r="CU202" s="31">
        <f>IF(VLOOKUP(A202,'BD OFICIAL'!$A$1:$AL$1056,31,0)="SI",IF(AT202&gt;0,0,1),IF(AT202=0,0,1))</f>
        <v>0</v>
      </c>
      <c r="CV202" s="31">
        <f t="shared" si="127"/>
        <v>0</v>
      </c>
      <c r="CW202" s="31">
        <f t="shared" si="106"/>
        <v>0</v>
      </c>
      <c r="CX202" s="85" t="str">
        <f t="shared" si="107"/>
        <v>NO</v>
      </c>
      <c r="CY202" s="31">
        <f t="shared" si="108"/>
        <v>0</v>
      </c>
      <c r="CZ202" s="85" t="str">
        <f>IF(ISERROR(VLOOKUP(AI202,EXPERIENCIA!$A$1:$C$2100,1,0)),"NO","SI")</f>
        <v>SI</v>
      </c>
      <c r="DA202" s="85" t="str">
        <f>IF(CX202="no","NO APLICA",IF(AX202=0,"ERROR NOTA",IF(AND(AX202&gt;1,CZ202="NO"),"ERROR NOTA",IF(AND(CZ202="NO",AX202=1),0,IF(VLOOKUP(AI202,EXPERIENCIA!$A$1:$C$2100,3,0)=AX202,0,"ERROR NOTA")))))</f>
        <v>NO APLICA</v>
      </c>
      <c r="DB202" s="85" t="str">
        <f>IF(ISERROR(VLOOKUP(AI202,COMPORTAMIENTO!$A$1:$C$2100,1,0)),"NO","SI")</f>
        <v>SI</v>
      </c>
      <c r="DC202" s="85" t="str">
        <f>IF(CX202="NO","NO APLICA",IF(AY202=0,"ERROR NOTA",IF(AND(DB202="NO",AY202=7),0,IF(VLOOKUP(AI202,COMPORTAMIENTO!$A$2:$H$2100,8,0)=AY202,0,"ERROR NOTA"))))</f>
        <v>NO APLICA</v>
      </c>
      <c r="DD202" s="104" t="str">
        <f t="shared" si="109"/>
        <v>NO APLICA</v>
      </c>
      <c r="DE202" s="104" t="str">
        <f t="shared" si="110"/>
        <v>NO APLICA</v>
      </c>
      <c r="DF202" s="85" t="str">
        <f t="shared" si="128"/>
        <v>SI</v>
      </c>
      <c r="DG202" s="85">
        <f t="shared" si="111"/>
        <v>0</v>
      </c>
      <c r="DH202" s="85">
        <f t="shared" si="112"/>
        <v>0</v>
      </c>
      <c r="DI202" s="85" t="str">
        <f t="shared" si="113"/>
        <v>NO APLICA</v>
      </c>
      <c r="DJ202" s="12" t="str">
        <f t="shared" si="114"/>
        <v>NO APLICA</v>
      </c>
      <c r="DK202" s="7" t="str">
        <f t="shared" si="115"/>
        <v>NO APLICA</v>
      </c>
      <c r="DL202" s="12">
        <f t="shared" si="129"/>
        <v>6373</v>
      </c>
      <c r="DM202" s="12">
        <f>VLOOKUP(A202,'5 TD'!$A:$B,2,0)</f>
        <v>6373</v>
      </c>
      <c r="DN202" s="7" t="str">
        <f t="shared" si="130"/>
        <v>NO APLICA</v>
      </c>
      <c r="DO202" s="85" t="str">
        <f t="shared" si="116"/>
        <v>NO APLICA</v>
      </c>
      <c r="DP202" s="85" t="str">
        <f t="shared" si="117"/>
        <v>NO APLICA</v>
      </c>
      <c r="DQ202" s="7" t="str">
        <f t="shared" si="118"/>
        <v>NO APLICA</v>
      </c>
      <c r="DR202" s="85" t="str">
        <f t="shared" si="131"/>
        <v>NO APLICA</v>
      </c>
      <c r="DS202" s="2" t="str">
        <f>+('3 Planilla Preadjudicación OTIC'!BN202)</f>
        <v>NO</v>
      </c>
      <c r="DT202" s="2" t="str">
        <f>IF(DR202="APROBADO",VLOOKUP(A202,'5 TD'!$D$3:$E$270,2,0),"NO APLICA")</f>
        <v>NO APLICA</v>
      </c>
      <c r="DU202" s="2" t="str">
        <f t="shared" si="132"/>
        <v>NO APLICA</v>
      </c>
      <c r="DV202" s="2" t="str">
        <f>IF(DU202="SI",VLOOKUP(A202,'5 TD'!$G$3:$H$270,2,0),"NO APLICA ")</f>
        <v xml:space="preserve">NO APLICA </v>
      </c>
      <c r="DW202" s="2" t="str">
        <f t="shared" si="133"/>
        <v>NO</v>
      </c>
      <c r="DX202" s="2" t="str">
        <f>IF(DW202="SI",VLOOKUP(A202,'5 TD'!$J$4:$K$472,2,0),"NO APLICA")</f>
        <v>NO APLICA</v>
      </c>
      <c r="DY202" s="2" t="str">
        <f t="shared" si="134"/>
        <v>NO APLICA</v>
      </c>
      <c r="DZ202" s="7" t="str">
        <f>IF(DY202="SI",VLOOKUP(A202,'5 TD'!$M$4:$N$350,2,0),"NO APLICA")</f>
        <v>NO APLICA</v>
      </c>
      <c r="EA202" s="2" t="str">
        <f t="shared" si="135"/>
        <v>NO APLICA</v>
      </c>
      <c r="EB202" s="12" t="str">
        <f t="shared" si="136"/>
        <v/>
      </c>
      <c r="EC202" s="12" t="str">
        <f>IF(EA202="SI",VLOOKUP(A202,'5 TD'!$V$4:$W$479,2,0),"NO APLICA")</f>
        <v>NO APLICA</v>
      </c>
      <c r="ED202" s="2" t="str">
        <f t="shared" si="119"/>
        <v>NO</v>
      </c>
      <c r="EE202" s="79" t="str">
        <f>IF(ED202="SI",VLOOKUP(AI202,COMPORTAMIENTO!$A$1:$H$2100,7,0),"NO APLICA")</f>
        <v>NO APLICA</v>
      </c>
      <c r="EF202" s="12" t="str">
        <f>IF(ED202="SI",VLOOKUP(A202,'5 TD'!$P$2:$Q$479,2,0),"NO APLICA")</f>
        <v>NO APLICA</v>
      </c>
      <c r="EG202" s="2" t="str">
        <f t="shared" si="120"/>
        <v>NO</v>
      </c>
      <c r="EH202" s="2">
        <f>IF(CZ202="no",0,VLOOKUP(AI202,EXPERIENCIA!$A$1:$C$2100,2,0))</f>
        <v>15</v>
      </c>
      <c r="EI202" s="2">
        <f>IF(CZ202="si",VLOOKUP(A202,'5 TD'!$S$3:$T$2103,2,0),0)</f>
        <v>48</v>
      </c>
      <c r="EJ202" s="2" t="str">
        <f t="shared" si="121"/>
        <v>NO</v>
      </c>
      <c r="EK202" s="2">
        <f>+('3 Planilla Preadjudicación OTIC'!BU202)</f>
        <v>0</v>
      </c>
      <c r="EL202" s="3"/>
      <c r="EM202" s="3"/>
      <c r="EN202" s="3"/>
      <c r="EQ202" s="86"/>
    </row>
    <row r="203" spans="1:147" ht="15" customHeight="1" x14ac:dyDescent="0.3">
      <c r="A203" s="2">
        <f>+('3 Planilla Preadjudicación OTIC'!A203)</f>
        <v>14394</v>
      </c>
      <c r="B203" s="2" t="str">
        <f>+('3 Planilla Preadjudicación OTIC'!B203)</f>
        <v>65181652-1</v>
      </c>
      <c r="C203" s="4">
        <f>+('3 Planilla Preadjudicación OTIC'!E203)</f>
        <v>2025</v>
      </c>
      <c r="D203" s="4" t="str">
        <f>+('3 Planilla Preadjudicación OTIC'!F203)</f>
        <v>MANDATO</v>
      </c>
      <c r="E203" s="4" t="str">
        <f>+('3 Planilla Preadjudicación OTIC'!G203)</f>
        <v>96532330-9</v>
      </c>
      <c r="F203" s="4" t="str">
        <f>+('3 Planilla Preadjudicación OTIC'!H203)</f>
        <v>CMPC PULP SPA</v>
      </c>
      <c r="G203" s="4"/>
      <c r="H203" s="4"/>
      <c r="I203" s="4" t="str">
        <f>+('3 Planilla Preadjudicación OTIC'!I203)</f>
        <v>FABRICACIÓN ARTESANAL DE MUEBLES DE MADERA</v>
      </c>
      <c r="J203" s="4" t="str">
        <f>+('3 Planilla Preadjudicación OTIC'!J203)</f>
        <v>PF0725</v>
      </c>
      <c r="K203" s="4" t="str">
        <f>+('3 Planilla Preadjudicación OTIC'!K203)</f>
        <v>TÉCNICAS PARA EL EMPRENDIMIENTO</v>
      </c>
      <c r="L203" s="4" t="str">
        <f>+('3 Planilla Preadjudicación OTIC'!L203)</f>
        <v>PF0921</v>
      </c>
      <c r="M203" s="2">
        <f>+('3 Planilla Preadjudicación OTIC'!M203)</f>
        <v>9</v>
      </c>
      <c r="N203" s="4" t="str">
        <f>+('3 Planilla Preadjudicación OTIC'!N203)</f>
        <v>ARAUCANIA</v>
      </c>
      <c r="O203" s="4" t="str">
        <f>+('3 Planilla Preadjudicación OTIC'!O203)</f>
        <v>COLLIPULLI</v>
      </c>
      <c r="P203" s="4" t="str">
        <f>+('3 Planilla Preadjudicación OTIC'!P203)</f>
        <v>EMPRENDEDORES/AS INFORMALES O PERSONAS VULNERABLES PERTENECIENTES AL 80% MAS VULNERABLE</v>
      </c>
      <c r="Q203" s="4" t="str">
        <f>+('3 Planilla Preadjudicación OTIC'!Q203)</f>
        <v>PRESENCIAL</v>
      </c>
      <c r="R203" s="4" t="str">
        <f>+('3 Planilla Preadjudicación OTIC'!R203)</f>
        <v>INDEPENDIENTE</v>
      </c>
      <c r="S203" s="4">
        <f>+('3 Planilla Preadjudicación OTIC'!S203)</f>
        <v>52</v>
      </c>
      <c r="T203" s="2">
        <f>+('3 Planilla Preadjudicación OTIC'!T203)</f>
        <v>15</v>
      </c>
      <c r="U203" s="2">
        <f>+('3 Planilla Preadjudicación OTIC'!U203)</f>
        <v>195</v>
      </c>
      <c r="V203" s="2">
        <f>+('3 Planilla Preadjudicación OTIC'!V203)</f>
        <v>12</v>
      </c>
      <c r="W203" s="2">
        <f>+('3 Planilla Preadjudicación OTIC'!W203)</f>
        <v>207</v>
      </c>
      <c r="X203" s="2">
        <f>+('3 Planilla Preadjudicación OTIC'!X203)</f>
        <v>4</v>
      </c>
      <c r="Y203" s="2" t="str">
        <f>+('3 Planilla Preadjudicación OTIC'!Y203)</f>
        <v>SI</v>
      </c>
      <c r="Z203" s="2" t="str">
        <f>+('3 Planilla Preadjudicación OTIC'!Z203)</f>
        <v>NO</v>
      </c>
      <c r="AA203" s="2" t="str">
        <f>+('3 Planilla Preadjudicación OTIC'!AA203)</f>
        <v>SI</v>
      </c>
      <c r="AB203" s="4" t="str">
        <f>+('3 Planilla Preadjudicación OTIC'!AB203)</f>
        <v>SE AJUSTA A PLAN FORMATIVO</v>
      </c>
      <c r="AC203" s="4" t="str">
        <f>+('3 Planilla Preadjudicación OTIC'!AC203)</f>
        <v>HOMBRES Y MUJERES MAYORES DE 18 AÑOS PERTENECIENTES AL 80% MÁS VULNERABLES, CORRESPINDIENTES A COLLIPULLI</v>
      </c>
      <c r="AD203" s="2" t="str">
        <f>+('3 Planilla Preadjudicación OTIC'!AD203)</f>
        <v>NO</v>
      </c>
      <c r="AE203" s="4">
        <f>+('3 Planilla Preadjudicación OTIC'!AE203)</f>
        <v>0</v>
      </c>
      <c r="AF203" s="2" t="str">
        <f>+('3 Planilla Preadjudicación OTIC'!AF203)</f>
        <v>CERRADA</v>
      </c>
      <c r="AG203" s="2">
        <f>+('3 Planilla Preadjudicación OTIC'!AG203)</f>
        <v>52</v>
      </c>
      <c r="AH203" s="2">
        <f>+('3 Planilla Preadjudicación OTIC'!AH203)</f>
        <v>2</v>
      </c>
      <c r="AI203" s="135" t="str">
        <f>+('3 Planilla Preadjudicación OTIC'!AI203)</f>
        <v>76060420-8</v>
      </c>
      <c r="AJ203" s="4" t="str">
        <f>+('3 Planilla Preadjudicación OTIC'!AJ203)</f>
        <v>SERVICIOS DE CAPACITACION SERCONT CHILE LIMITADA</v>
      </c>
      <c r="AK203" s="2">
        <f>+('3 Planilla Preadjudicación OTIC'!AK203)</f>
        <v>207</v>
      </c>
      <c r="AL203" s="2">
        <f>+('3 Planilla Preadjudicación OTIC'!AL203)</f>
        <v>52</v>
      </c>
      <c r="AM203" s="12">
        <f>+('3 Planilla Preadjudicación OTIC'!AM203)</f>
        <v>5075</v>
      </c>
      <c r="AN203" s="12">
        <f>+('3 Planilla Preadjudicación OTIC'!AN203)</f>
        <v>50000</v>
      </c>
      <c r="AO203" s="12">
        <f>+('3 Planilla Preadjudicación OTIC'!AO203)</f>
        <v>0</v>
      </c>
      <c r="AP203" s="12">
        <f>+('3 Planilla Preadjudicación OTIC'!AP203)</f>
        <v>15757875</v>
      </c>
      <c r="AQ203" s="12">
        <f>+('3 Planilla Preadjudicación OTIC'!AQ203)</f>
        <v>3120000</v>
      </c>
      <c r="AR203" s="12">
        <f>+('3 Planilla Preadjudicación OTIC'!AR203)</f>
        <v>750000</v>
      </c>
      <c r="AS203" s="12">
        <f>+('3 Planilla Preadjudicación OTIC'!AS203)</f>
        <v>0</v>
      </c>
      <c r="AT203" s="12">
        <f>+('3 Planilla Preadjudicación OTIC'!AT203)</f>
        <v>0</v>
      </c>
      <c r="AU203" s="12">
        <f>+('3 Planilla Preadjudicación OTIC'!AU203)</f>
        <v>19627875</v>
      </c>
      <c r="AV203" s="2" t="str">
        <f>+('3 Planilla Preadjudicación OTIC'!AV203)</f>
        <v>SI</v>
      </c>
      <c r="AW203" s="4">
        <f>+('3 Planilla Preadjudicación OTIC'!AW203)</f>
        <v>0</v>
      </c>
      <c r="AX203" s="2">
        <f>+('3 Planilla Preadjudicación OTIC'!AX203)</f>
        <v>7</v>
      </c>
      <c r="AY203" s="2">
        <f>+('3 Planilla Preadjudicación OTIC'!AY203)</f>
        <v>7</v>
      </c>
      <c r="AZ203" s="2">
        <f>+('3 Planilla Preadjudicación OTIC'!AZ203)</f>
        <v>0</v>
      </c>
      <c r="BA203" s="2">
        <f>+('3 Planilla Preadjudicación OTIC'!BA203)</f>
        <v>0</v>
      </c>
      <c r="BB203" s="2">
        <f>+('3 Planilla Preadjudicación OTIC'!BB203)</f>
        <v>0</v>
      </c>
      <c r="BC203" s="2">
        <f>+('3 Planilla Preadjudicación OTIC'!BC203)</f>
        <v>0</v>
      </c>
      <c r="BD203" s="2">
        <f>+('3 Planilla Preadjudicación OTIC'!BD203)</f>
        <v>0</v>
      </c>
      <c r="BE203" s="2">
        <f>+('3 Planilla Preadjudicación OTIC'!BE203)</f>
        <v>0</v>
      </c>
      <c r="BF203" s="2">
        <f>+('3 Planilla Preadjudicación OTIC'!BF203)</f>
        <v>0</v>
      </c>
      <c r="BG203" s="2">
        <f>+('3 Planilla Preadjudicación OTIC'!BG203)</f>
        <v>7</v>
      </c>
      <c r="BH203" s="2">
        <f>+('3 Planilla Preadjudicación OTIC'!BH203)</f>
        <v>7</v>
      </c>
      <c r="BI203" s="2">
        <f>+('3 Planilla Preadjudicación OTIC'!BI203)</f>
        <v>7</v>
      </c>
      <c r="BJ203" s="2">
        <f>+('3 Planilla Preadjudicación OTIC'!BJ203)</f>
        <v>7</v>
      </c>
      <c r="BK203" s="2">
        <f>+('3 Planilla Preadjudicación OTIC'!BK203)</f>
        <v>7</v>
      </c>
      <c r="BL203" s="2">
        <f>+('3 Planilla Preadjudicación OTIC'!BL203)</f>
        <v>7</v>
      </c>
      <c r="BM203" s="104">
        <f>ROUND(('3 Planilla Preadjudicación OTIC'!BM203),1)</f>
        <v>7</v>
      </c>
      <c r="BN203" s="4" t="str">
        <f>+('3 Planilla Preadjudicación OTIC'!BN203)</f>
        <v>SI</v>
      </c>
      <c r="BO203" s="4" t="str">
        <f>+('3 Planilla Preadjudicación OTIC'!BO203)</f>
        <v>CLAUDIA GONZALEZ LLANTEN</v>
      </c>
      <c r="BP203" s="4" t="str">
        <f>+('3 Planilla Preadjudicación OTIC'!BP203)</f>
        <v>c.gonzalez@sercontchile.cl</v>
      </c>
      <c r="BQ203" s="4">
        <f>+('3 Planilla Preadjudicación OTIC'!BQ203)</f>
        <v>994083215</v>
      </c>
      <c r="BR203" s="4" t="str">
        <f>+('3 Planilla Preadjudicación OTIC'!BR203)</f>
        <v>CARRERA 575, COLLIPULLI, Collipulli</v>
      </c>
      <c r="BS203" s="4" t="str">
        <f>+('3 Planilla Preadjudicación OTIC'!BS203)</f>
        <v>Capacitar en técnicas básicas de diseño, construcción y terminación de muebles de madera, promoviendo habilidades productivas en el oficio de la carpintería.</v>
      </c>
      <c r="BT203" s="4" t="str">
        <f>+('3 Planilla Preadjudicación OTIC'!BT203)</f>
        <v>El curso entrega conocimientos sobre uso de herramientas, tipos de madera, ensamblajes, acabados y seguridad en el trabajo. Está orientado a personas interesadas en emprender o desempeñarse en el rubro de la fabricación artesanal de mobiliario funcional y decorativo.</v>
      </c>
      <c r="BU203" s="85">
        <f>IF(VLOOKUP(A203,'BD OFICIAL'!$A$1:$AL$2098,7,0)=D203,0,1)</f>
        <v>0</v>
      </c>
      <c r="BV203" s="85">
        <f>IF(VLOOKUP(A203,'BD OFICIAL'!$A$1:$AL$2098,11,0)=J203,0,1)</f>
        <v>0</v>
      </c>
      <c r="BW203" s="85">
        <f>IF(VLOOKUP(A203,'BD OFICIAL'!$A$1:$AL$2098,13,0)=L203,0,1)</f>
        <v>0</v>
      </c>
      <c r="BX203" s="2">
        <f>IF(VLOOKUP(A203,'BD OFICIAL'!$A$1:$AL$2098,16,0)=O203,0,1)</f>
        <v>0</v>
      </c>
      <c r="BY203" s="2">
        <f>IF(VLOOKUP(A203,'BD OFICIAL'!$A$1:$AL$2098,17,0)=P203,0,1)</f>
        <v>0</v>
      </c>
      <c r="BZ203" s="2">
        <f>IF(VLOOKUP(A203,'BD OFICIAL'!$A$1:$AL$2098,19,0)=R203,0,1)</f>
        <v>0</v>
      </c>
      <c r="CA203" s="2">
        <f>IF(VLOOKUP(A203,'BD OFICIAL'!$A$1:$AL$2098,21,0)=T203,0,1)</f>
        <v>0</v>
      </c>
      <c r="CB203" s="2">
        <f>IF(VLOOKUP(A203,'BD OFICIAL'!$A$1:$AL$2098,24,0)=AK203,0,1)</f>
        <v>0</v>
      </c>
      <c r="CC203" s="2">
        <f>IF(VLOOKUP(A203,'BD OFICIAL'!$A$1:$AL$2098,25,0)=X203,0,1)</f>
        <v>0</v>
      </c>
      <c r="CD203" s="2">
        <f>IF(VLOOKUP(A203,'BD OFICIAL'!$A$1:$AL$2098,26,0)=Y203,0,1)</f>
        <v>0</v>
      </c>
      <c r="CE203" s="2">
        <f>IF(VLOOKUP(A203,'BD OFICIAL'!$A$1:$AL$2098,27,0)=Z203,0,1)</f>
        <v>0</v>
      </c>
      <c r="CF203" s="2">
        <f>IF(VLOOKUP(A203,'BD OFICIAL'!$A$1:$AL$2098,28,0)=AA203,0,1)</f>
        <v>0</v>
      </c>
      <c r="CG203" s="2">
        <f>IF(VLOOKUP(A203,'BD OFICIAL'!$A$1:$AL$2098,33,0)=AF203,0,1)</f>
        <v>0</v>
      </c>
      <c r="CH203" s="2">
        <f>IF(VLOOKUP(A203,'BD OFICIAL'!$A$1:$AL$2098,35,0)=AH203,0,1)</f>
        <v>0</v>
      </c>
      <c r="CI203" s="85">
        <f>IF(VLOOKUP(A203,'BD OFICIAL'!$A$1:$AL$2098,34,0)=AL203,0,1)</f>
        <v>0</v>
      </c>
      <c r="CJ203" s="12">
        <f>VLOOKUP(A203,'BD OFICIAL'!$A$1:$AM$2098,36,0)*AM203-AP203</f>
        <v>0</v>
      </c>
      <c r="CK203" s="85" t="str">
        <f t="shared" si="122"/>
        <v>SHMAN</v>
      </c>
      <c r="CL203" s="85" t="str">
        <f t="shared" si="123"/>
        <v>SI</v>
      </c>
      <c r="CM203" s="85" t="str">
        <f t="shared" si="103"/>
        <v>NO</v>
      </c>
      <c r="CN203" s="31">
        <f t="shared" si="104"/>
        <v>0</v>
      </c>
      <c r="CO203" s="31">
        <f t="shared" si="124"/>
        <v>0</v>
      </c>
      <c r="CP203" s="31">
        <f t="shared" si="105"/>
        <v>0</v>
      </c>
      <c r="CQ203" s="31">
        <f>IF(Y203="NO",0,IF(Y203="SI",IF(VLOOKUP(A203,'BD OFICIAL'!$A:$AO,40,0)=AQ203,0,1)))</f>
        <v>0</v>
      </c>
      <c r="CR203" s="31">
        <f>IF(Z203="NO",0,IF(Z203="SI",IF(VLOOKUP(B203,'BD OFICIAL'!$A:$AO,41,0)=AS203,0,1)))</f>
        <v>0</v>
      </c>
      <c r="CS203" s="31">
        <f t="shared" si="125"/>
        <v>0</v>
      </c>
      <c r="CT203" s="31">
        <f t="shared" si="126"/>
        <v>0</v>
      </c>
      <c r="CU203" s="31">
        <f>IF(VLOOKUP(A203,'BD OFICIAL'!$A$1:$AL$1056,31,0)="SI",IF(AT203&gt;0,0,1),IF(AT203=0,0,1))</f>
        <v>0</v>
      </c>
      <c r="CV203" s="31">
        <f t="shared" si="127"/>
        <v>0</v>
      </c>
      <c r="CW203" s="31">
        <f t="shared" si="106"/>
        <v>0</v>
      </c>
      <c r="CX203" s="85" t="str">
        <f t="shared" si="107"/>
        <v>SI</v>
      </c>
      <c r="CY203" s="31">
        <f t="shared" si="108"/>
        <v>0</v>
      </c>
      <c r="CZ203" s="85" t="str">
        <f>IF(ISERROR(VLOOKUP(AI203,EXPERIENCIA!$A$1:$C$2100,1,0)),"NO","SI")</f>
        <v>SI</v>
      </c>
      <c r="DA203" s="85">
        <f>IF(CX203="no","NO APLICA",IF(AX203=0,"ERROR NOTA",IF(AND(AX203&gt;1,CZ203="NO"),"ERROR NOTA",IF(AND(CZ203="NO",AX203=1),0,IF(VLOOKUP(AI203,EXPERIENCIA!$A$1:$C$2100,3,0)=AX203,0,"ERROR NOTA")))))</f>
        <v>0</v>
      </c>
      <c r="DB203" s="85" t="str">
        <f>IF(ISERROR(VLOOKUP(AI203,COMPORTAMIENTO!$A$1:$C$2100,1,0)),"NO","SI")</f>
        <v>SI</v>
      </c>
      <c r="DC203" s="85">
        <f>IF(CX203="NO","NO APLICA",IF(AY203=0,"ERROR NOTA",IF(AND(DB203="NO",AY203=7),0,IF(VLOOKUP(AI203,COMPORTAMIENTO!$A$2:$H$2100,8,0)=AY203,0,"ERROR NOTA"))))</f>
        <v>0</v>
      </c>
      <c r="DD203" s="104">
        <f t="shared" si="109"/>
        <v>0.70000000000000007</v>
      </c>
      <c r="DE203" s="104">
        <f t="shared" si="110"/>
        <v>0.70000000000000007</v>
      </c>
      <c r="DF203" s="85" t="str">
        <f t="shared" si="128"/>
        <v>SI</v>
      </c>
      <c r="DG203" s="85">
        <f t="shared" si="111"/>
        <v>0</v>
      </c>
      <c r="DH203" s="85">
        <f t="shared" si="112"/>
        <v>0</v>
      </c>
      <c r="DI203" s="85">
        <f t="shared" si="113"/>
        <v>0</v>
      </c>
      <c r="DJ203" s="12">
        <f t="shared" si="114"/>
        <v>7.0000000000000009</v>
      </c>
      <c r="DK203" s="7">
        <f t="shared" si="115"/>
        <v>7.0000000000000009</v>
      </c>
      <c r="DL203" s="12">
        <f t="shared" si="129"/>
        <v>5075</v>
      </c>
      <c r="DM203" s="12">
        <f>VLOOKUP(A203,'5 TD'!$A:$B,2,0)</f>
        <v>5075</v>
      </c>
      <c r="DN203" s="7">
        <f t="shared" si="130"/>
        <v>7</v>
      </c>
      <c r="DO203" s="85" t="str">
        <f t="shared" si="116"/>
        <v>APROBADO</v>
      </c>
      <c r="DP203" s="85" t="str">
        <f t="shared" si="117"/>
        <v>APROBADO</v>
      </c>
      <c r="DQ203" s="7">
        <f t="shared" si="118"/>
        <v>7</v>
      </c>
      <c r="DR203" s="85" t="str">
        <f t="shared" si="131"/>
        <v>APROBADO</v>
      </c>
      <c r="DS203" s="2" t="str">
        <f>+('3 Planilla Preadjudicación OTIC'!BN203)</f>
        <v>SI</v>
      </c>
      <c r="DT203" s="2">
        <f>IF(DR203="APROBADO",VLOOKUP(A203,'5 TD'!$D$3:$E$270,2,0),"NO APLICA")</f>
        <v>7</v>
      </c>
      <c r="DU203" s="2" t="str">
        <f t="shared" si="132"/>
        <v>SI</v>
      </c>
      <c r="DV203" s="2">
        <f>IF(DU203="SI",VLOOKUP(A203,'5 TD'!$G$3:$H$270,2,0),"NO APLICA ")</f>
        <v>7.0000000000000009</v>
      </c>
      <c r="DW203" s="2" t="str">
        <f t="shared" si="133"/>
        <v>SI</v>
      </c>
      <c r="DX203" s="2">
        <f>IF(DW203="SI",VLOOKUP(A203,'5 TD'!$J$4:$K$472,2,0),"NO APLICA")</f>
        <v>7</v>
      </c>
      <c r="DY203" s="2" t="str">
        <f t="shared" si="134"/>
        <v>SI</v>
      </c>
      <c r="DZ203" s="7">
        <f>IF(DY203="SI",VLOOKUP(A203,'5 TD'!$M$4:$N$350,2,0),"NO APLICA")</f>
        <v>7</v>
      </c>
      <c r="EA203" s="2" t="str">
        <f t="shared" si="135"/>
        <v>SI</v>
      </c>
      <c r="EB203" s="12">
        <f t="shared" si="136"/>
        <v>5075</v>
      </c>
      <c r="EC203" s="12">
        <f>IF(EA203="SI",VLOOKUP(A203,'5 TD'!$V$4:$W$479,2,0),"NO APLICA")</f>
        <v>5075</v>
      </c>
      <c r="ED203" s="2" t="str">
        <f t="shared" si="119"/>
        <v>SI</v>
      </c>
      <c r="EE203" s="79">
        <f>IF(ED203="SI",VLOOKUP(AI203,COMPORTAMIENTO!$A$1:$H$2100,7,0),"NO APLICA")</f>
        <v>5.9523809523809527E-2</v>
      </c>
      <c r="EF203" s="12">
        <f>IF(ED203="SI",VLOOKUP(A203,'5 TD'!$P$2:$Q$479,2,0),"NO APLICA")</f>
        <v>5.9523809523809527E-2</v>
      </c>
      <c r="EG203" s="2" t="str">
        <f t="shared" si="120"/>
        <v>SI</v>
      </c>
      <c r="EH203" s="2">
        <f>IF(CZ203="no",0,VLOOKUP(AI203,EXPERIENCIA!$A$1:$C$2100,2,0))</f>
        <v>84</v>
      </c>
      <c r="EI203" s="2">
        <f>IF(CZ203="si",VLOOKUP(A203,'5 TD'!$S$3:$T$2103,2,0),0)</f>
        <v>146</v>
      </c>
      <c r="EJ203" s="2" t="str">
        <f t="shared" si="121"/>
        <v>NO</v>
      </c>
      <c r="EK203" s="2" t="str">
        <f>+('3 Planilla Preadjudicación OTIC'!BU203)</f>
        <v>e) Menor “porcentaje de multas ponderadas” en ítem evaluación comportamiento considerando 4 decimales.</v>
      </c>
      <c r="EL203" s="4"/>
      <c r="EM203" s="3"/>
      <c r="EN203" s="3"/>
      <c r="EO203" s="86" t="s">
        <v>64</v>
      </c>
      <c r="EQ203" s="86"/>
    </row>
    <row r="204" spans="1:147" ht="15" customHeight="1" x14ac:dyDescent="0.3">
      <c r="A204" s="2">
        <f>+('3 Planilla Preadjudicación OTIC'!A204)</f>
        <v>14328</v>
      </c>
      <c r="B204" s="2" t="str">
        <f>+('3 Planilla Preadjudicación OTIC'!B204)</f>
        <v>65181652-1</v>
      </c>
      <c r="C204" s="4">
        <f>+('3 Planilla Preadjudicación OTIC'!E204)</f>
        <v>2025</v>
      </c>
      <c r="D204" s="4" t="str">
        <f>+('3 Planilla Preadjudicación OTIC'!F204)</f>
        <v>MANDATO</v>
      </c>
      <c r="E204" s="4" t="str">
        <f>+('3 Planilla Preadjudicación OTIC'!G204)</f>
        <v>71440800-3</v>
      </c>
      <c r="F204" s="4" t="str">
        <f>+('3 Planilla Preadjudicación OTIC'!H204)</f>
        <v>FUNDACION SOLIDARIA TRABAJO PARA UN HERMANO</v>
      </c>
      <c r="G204" s="4"/>
      <c r="H204" s="4"/>
      <c r="I204" s="4" t="str">
        <f>+('3 Planilla Preadjudicación OTIC'!I204)</f>
        <v>CONFECCIÓN Y CORTE DE VESTUARIO PARA ADULTOS Y NIÑOS</v>
      </c>
      <c r="J204" s="4" t="str">
        <f>+('3 Planilla Preadjudicación OTIC'!J204)</f>
        <v>SIN PLAN FORMATIVO</v>
      </c>
      <c r="K204" s="4" t="str">
        <f>+('3 Planilla Preadjudicación OTIC'!K204)</f>
        <v>TÉCNICAS PARA EL EMPRENDIMIENTO</v>
      </c>
      <c r="L204" s="4" t="str">
        <f>+('3 Planilla Preadjudicación OTIC'!L204)</f>
        <v>PF0921</v>
      </c>
      <c r="M204" s="2">
        <f>+('3 Planilla Preadjudicación OTIC'!M204)</f>
        <v>13</v>
      </c>
      <c r="N204" s="4" t="str">
        <f>+('3 Planilla Preadjudicación OTIC'!N204)</f>
        <v>METROPOLITANA</v>
      </c>
      <c r="O204" s="4" t="str">
        <f>+('3 Planilla Preadjudicación OTIC'!O204)</f>
        <v>SAN JOAQUÍN</v>
      </c>
      <c r="P204" s="4" t="str">
        <f>+('3 Planilla Preadjudicación OTIC'!P204)</f>
        <v>EMPRENDEDORES/AS INFORMALES O PERSONAS VULNERABLES PERTENECIENTES AL 80% MAS VULNERABLE</v>
      </c>
      <c r="Q204" s="4" t="str">
        <f>+('3 Planilla Preadjudicación OTIC'!Q204)</f>
        <v>PRESENCIAL</v>
      </c>
      <c r="R204" s="4" t="str">
        <f>+('3 Planilla Preadjudicación OTIC'!R204)</f>
        <v>INDEPENDIENTE</v>
      </c>
      <c r="S204" s="4">
        <f>+('3 Planilla Preadjudicación OTIC'!S204)</f>
        <v>40</v>
      </c>
      <c r="T204" s="2">
        <f>+('3 Planilla Preadjudicación OTIC'!T204)</f>
        <v>15</v>
      </c>
      <c r="U204" s="2">
        <f>+('3 Planilla Preadjudicación OTIC'!U204)</f>
        <v>0</v>
      </c>
      <c r="V204" s="2">
        <f>+('3 Planilla Preadjudicación OTIC'!V204)</f>
        <v>12</v>
      </c>
      <c r="W204" s="2">
        <f>+('3 Planilla Preadjudicación OTIC'!W204)</f>
        <v>160</v>
      </c>
      <c r="X204" s="2">
        <f>+('3 Planilla Preadjudicación OTIC'!X204)</f>
        <v>4</v>
      </c>
      <c r="Y204" s="2" t="str">
        <f>+('3 Planilla Preadjudicación OTIC'!Y204)</f>
        <v>SI</v>
      </c>
      <c r="Z204" s="2" t="str">
        <f>+('3 Planilla Preadjudicación OTIC'!Z204)</f>
        <v>NO</v>
      </c>
      <c r="AA204" s="2" t="str">
        <f>+('3 Planilla Preadjudicación OTIC'!AA204)</f>
        <v>NO</v>
      </c>
      <c r="AB204" s="4" t="str">
        <f>+('3 Planilla Preadjudicación OTIC'!AB204)</f>
        <v>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v>
      </c>
      <c r="AC204" s="4" t="str">
        <f>+('3 Planilla Preadjudicación OTIC'!AC204)</f>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v>
      </c>
      <c r="AD204" s="2" t="str">
        <f>+('3 Planilla Preadjudicación OTIC'!AD204)</f>
        <v>NO</v>
      </c>
      <c r="AE204" s="4">
        <f>+('3 Planilla Preadjudicación OTIC'!AE204)</f>
        <v>0</v>
      </c>
      <c r="AF204" s="2" t="str">
        <f>+('3 Planilla Preadjudicación OTIC'!AF204)</f>
        <v>CERRADA</v>
      </c>
      <c r="AG204" s="2">
        <f>+('3 Planilla Preadjudicación OTIC'!AG204)</f>
        <v>40</v>
      </c>
      <c r="AH204" s="2">
        <f>+('3 Planilla Preadjudicación OTIC'!AH204)</f>
        <v>1</v>
      </c>
      <c r="AI204" s="135" t="str">
        <f>+('3 Planilla Preadjudicación OTIC'!AI204)</f>
        <v>76060420-8</v>
      </c>
      <c r="AJ204" s="4" t="str">
        <f>+('3 Planilla Preadjudicación OTIC'!AJ204)</f>
        <v>SERVICIOS DE CAPACITACION SERCONT CHILE LIMITADA</v>
      </c>
      <c r="AK204" s="2">
        <f>+('3 Planilla Preadjudicación OTIC'!AK204)</f>
        <v>160</v>
      </c>
      <c r="AL204" s="2">
        <f>+('3 Planilla Preadjudicación OTIC'!AL204)</f>
        <v>40</v>
      </c>
      <c r="AM204" s="12">
        <f>+('3 Planilla Preadjudicación OTIC'!AM204)</f>
        <v>4130</v>
      </c>
      <c r="AN204" s="12">
        <f>+('3 Planilla Preadjudicación OTIC'!AN204)</f>
        <v>0</v>
      </c>
      <c r="AO204" s="12">
        <f>+('3 Planilla Preadjudicación OTIC'!AO204)</f>
        <v>0</v>
      </c>
      <c r="AP204" s="12">
        <f>+('3 Planilla Preadjudicación OTIC'!AP204)</f>
        <v>9912000</v>
      </c>
      <c r="AQ204" s="12">
        <f>+('3 Planilla Preadjudicación OTIC'!AQ204)</f>
        <v>2400000</v>
      </c>
      <c r="AR204" s="12">
        <f>+('3 Planilla Preadjudicación OTIC'!AR204)</f>
        <v>0</v>
      </c>
      <c r="AS204" s="12">
        <f>+('3 Planilla Preadjudicación OTIC'!AS204)</f>
        <v>0</v>
      </c>
      <c r="AT204" s="12">
        <f>+('3 Planilla Preadjudicación OTIC'!AT204)</f>
        <v>0</v>
      </c>
      <c r="AU204" s="12">
        <f>+('3 Planilla Preadjudicación OTIC'!AU204)</f>
        <v>12312000</v>
      </c>
      <c r="AV204" s="2" t="str">
        <f>+('3 Planilla Preadjudicación OTIC'!AV204)</f>
        <v>SI</v>
      </c>
      <c r="AW204" s="4">
        <f>+('3 Planilla Preadjudicación OTIC'!AW204)</f>
        <v>0</v>
      </c>
      <c r="AX204" s="2">
        <f>+('3 Planilla Preadjudicación OTIC'!AX204)</f>
        <v>7</v>
      </c>
      <c r="AY204" s="2">
        <f>+('3 Planilla Preadjudicación OTIC'!AY204)</f>
        <v>7</v>
      </c>
      <c r="AZ204" s="2">
        <f>+('3 Planilla Preadjudicación OTIC'!AZ204)</f>
        <v>7</v>
      </c>
      <c r="BA204" s="2">
        <f>+('3 Planilla Preadjudicación OTIC'!BA204)</f>
        <v>7</v>
      </c>
      <c r="BB204" s="2">
        <f>+('3 Planilla Preadjudicación OTIC'!BB204)</f>
        <v>7</v>
      </c>
      <c r="BC204" s="2">
        <f>+('3 Planilla Preadjudicación OTIC'!BC204)</f>
        <v>7</v>
      </c>
      <c r="BD204" s="2">
        <f>+('3 Planilla Preadjudicación OTIC'!BD204)</f>
        <v>7</v>
      </c>
      <c r="BE204" s="2">
        <f>+('3 Planilla Preadjudicación OTIC'!BE204)</f>
        <v>7</v>
      </c>
      <c r="BF204" s="2">
        <f>+('3 Planilla Preadjudicación OTIC'!BF204)</f>
        <v>7</v>
      </c>
      <c r="BG204" s="2">
        <f>+('3 Planilla Preadjudicación OTIC'!BG204)</f>
        <v>7</v>
      </c>
      <c r="BH204" s="2">
        <f>+('3 Planilla Preadjudicación OTIC'!BH204)</f>
        <v>7</v>
      </c>
      <c r="BI204" s="2">
        <f>+('3 Planilla Preadjudicación OTIC'!BI204)</f>
        <v>5</v>
      </c>
      <c r="BJ204" s="2">
        <f>+('3 Planilla Preadjudicación OTIC'!BJ204)</f>
        <v>5</v>
      </c>
      <c r="BK204" s="2">
        <f>+('3 Planilla Preadjudicación OTIC'!BK204)</f>
        <v>5</v>
      </c>
      <c r="BL204" s="2">
        <f>+('3 Planilla Preadjudicación OTIC'!BL204)</f>
        <v>7</v>
      </c>
      <c r="BM204" s="104">
        <f>ROUND(('3 Planilla Preadjudicación OTIC'!BM204),1)</f>
        <v>6.7</v>
      </c>
      <c r="BN204" s="4" t="str">
        <f>+('3 Planilla Preadjudicación OTIC'!BN204)</f>
        <v>NO</v>
      </c>
      <c r="BO204" s="4">
        <f>+('3 Planilla Preadjudicación OTIC'!BO204)</f>
        <v>0</v>
      </c>
      <c r="BP204" s="4">
        <f>+('3 Planilla Preadjudicación OTIC'!BP204)</f>
        <v>0</v>
      </c>
      <c r="BQ204" s="4">
        <f>+('3 Planilla Preadjudicación OTIC'!BQ204)</f>
        <v>0</v>
      </c>
      <c r="BR204" s="4">
        <f>+('3 Planilla Preadjudicación OTIC'!BR204)</f>
        <v>0</v>
      </c>
      <c r="BS204" s="4">
        <f>+('3 Planilla Preadjudicación OTIC'!BS204)</f>
        <v>0</v>
      </c>
      <c r="BT204" s="4">
        <f>+('3 Planilla Preadjudicación OTIC'!BT204)</f>
        <v>0</v>
      </c>
      <c r="BU204" s="85">
        <f>IF(VLOOKUP(A204,'BD OFICIAL'!$A$1:$AL$2098,7,0)=D204,0,1)</f>
        <v>0</v>
      </c>
      <c r="BV204" s="85">
        <f>IF(VLOOKUP(A204,'BD OFICIAL'!$A$1:$AL$2098,11,0)=J204,0,1)</f>
        <v>0</v>
      </c>
      <c r="BW204" s="85">
        <f>IF(VLOOKUP(A204,'BD OFICIAL'!$A$1:$AL$2098,13,0)=L204,0,1)</f>
        <v>0</v>
      </c>
      <c r="BX204" s="2">
        <f>IF(VLOOKUP(A204,'BD OFICIAL'!$A$1:$AL$2098,16,0)=O204,0,1)</f>
        <v>0</v>
      </c>
      <c r="BY204" s="2">
        <f>IF(VLOOKUP(A204,'BD OFICIAL'!$A$1:$AL$2098,17,0)=P204,0,1)</f>
        <v>0</v>
      </c>
      <c r="BZ204" s="2">
        <f>IF(VLOOKUP(A204,'BD OFICIAL'!$A$1:$AL$2098,19,0)=R204,0,1)</f>
        <v>0</v>
      </c>
      <c r="CA204" s="2">
        <f>IF(VLOOKUP(A204,'BD OFICIAL'!$A$1:$AL$2098,21,0)=T204,0,1)</f>
        <v>0</v>
      </c>
      <c r="CB204" s="2">
        <f>IF(VLOOKUP(A204,'BD OFICIAL'!$A$1:$AL$2098,24,0)=AK204,0,1)</f>
        <v>0</v>
      </c>
      <c r="CC204" s="2">
        <f>IF(VLOOKUP(A204,'BD OFICIAL'!$A$1:$AL$2098,25,0)=X204,0,1)</f>
        <v>0</v>
      </c>
      <c r="CD204" s="2">
        <f>IF(VLOOKUP(A204,'BD OFICIAL'!$A$1:$AL$2098,26,0)=Y204,0,1)</f>
        <v>0</v>
      </c>
      <c r="CE204" s="2">
        <f>IF(VLOOKUP(A204,'BD OFICIAL'!$A$1:$AL$2098,27,0)=Z204,0,1)</f>
        <v>0</v>
      </c>
      <c r="CF204" s="2">
        <f>IF(VLOOKUP(A204,'BD OFICIAL'!$A$1:$AL$2098,28,0)=AA204,0,1)</f>
        <v>0</v>
      </c>
      <c r="CG204" s="2">
        <f>IF(VLOOKUP(A204,'BD OFICIAL'!$A$1:$AL$2098,33,0)=AF204,0,1)</f>
        <v>0</v>
      </c>
      <c r="CH204" s="2">
        <f>IF(VLOOKUP(A204,'BD OFICIAL'!$A$1:$AL$2098,35,0)=AH204,0,1)</f>
        <v>0</v>
      </c>
      <c r="CI204" s="85">
        <f>IF(VLOOKUP(A204,'BD OFICIAL'!$A$1:$AL$2098,34,0)=AL204,0,1)</f>
        <v>0</v>
      </c>
      <c r="CJ204" s="12">
        <f>VLOOKUP(A204,'BD OFICIAL'!$A$1:$AM$2098,36,0)*AM204-AP204</f>
        <v>0</v>
      </c>
      <c r="CK204" s="85" t="str">
        <f t="shared" si="122"/>
        <v>SSH</v>
      </c>
      <c r="CL204" s="85" t="str">
        <f t="shared" si="123"/>
        <v>NO</v>
      </c>
      <c r="CM204" s="85" t="str">
        <f t="shared" si="103"/>
        <v>SI</v>
      </c>
      <c r="CN204" s="31">
        <f t="shared" si="104"/>
        <v>0</v>
      </c>
      <c r="CO204" s="31">
        <f t="shared" si="124"/>
        <v>0</v>
      </c>
      <c r="CP204" s="31">
        <f t="shared" si="105"/>
        <v>0</v>
      </c>
      <c r="CQ204" s="31">
        <f>IF(Y204="NO",0,IF(Y204="SI",IF(VLOOKUP(A204,'BD OFICIAL'!$A:$AO,40,0)=AQ204,0,1)))</f>
        <v>0</v>
      </c>
      <c r="CR204" s="31">
        <f>IF(Z204="NO",0,IF(Z204="SI",IF(VLOOKUP(B204,'BD OFICIAL'!$A:$AO,41,0)=AS204,0,1)))</f>
        <v>0</v>
      </c>
      <c r="CS204" s="31">
        <f t="shared" si="125"/>
        <v>0</v>
      </c>
      <c r="CT204" s="31">
        <f t="shared" si="126"/>
        <v>0</v>
      </c>
      <c r="CU204" s="31">
        <f>IF(VLOOKUP(A204,'BD OFICIAL'!$A$1:$AL$1056,31,0)="SI",IF(AT204&gt;0,0,1),IF(AT204=0,0,1))</f>
        <v>0</v>
      </c>
      <c r="CV204" s="31">
        <f t="shared" si="127"/>
        <v>0</v>
      </c>
      <c r="CW204" s="31">
        <f t="shared" si="106"/>
        <v>0</v>
      </c>
      <c r="CX204" s="85" t="str">
        <f t="shared" si="107"/>
        <v>SI</v>
      </c>
      <c r="CY204" s="31">
        <f t="shared" si="108"/>
        <v>0</v>
      </c>
      <c r="CZ204" s="85" t="str">
        <f>IF(ISERROR(VLOOKUP(AI204,EXPERIENCIA!$A$1:$C$2100,1,0)),"NO","SI")</f>
        <v>SI</v>
      </c>
      <c r="DA204" s="85">
        <f>IF(CX204="no","NO APLICA",IF(AX204=0,"ERROR NOTA",IF(AND(AX204&gt;1,CZ204="NO"),"ERROR NOTA",IF(AND(CZ204="NO",AX204=1),0,IF(VLOOKUP(AI204,EXPERIENCIA!$A$1:$C$2100,3,0)=AX204,0,"ERROR NOTA")))))</f>
        <v>0</v>
      </c>
      <c r="DB204" s="85" t="str">
        <f>IF(ISERROR(VLOOKUP(AI204,COMPORTAMIENTO!$A$1:$C$2100,1,0)),"NO","SI")</f>
        <v>SI</v>
      </c>
      <c r="DC204" s="85">
        <f>IF(CX204="NO","NO APLICA",IF(AY204=0,"ERROR NOTA",IF(AND(DB204="NO",AY204=7),0,IF(VLOOKUP(AI204,COMPORTAMIENTO!$A$2:$H$2100,8,0)=AY204,0,"ERROR NOTA"))))</f>
        <v>0</v>
      </c>
      <c r="DD204" s="104">
        <f t="shared" si="109"/>
        <v>0.70000000000000007</v>
      </c>
      <c r="DE204" s="104">
        <f t="shared" si="110"/>
        <v>0.70000000000000007</v>
      </c>
      <c r="DF204" s="85" t="str">
        <f t="shared" si="128"/>
        <v>NO</v>
      </c>
      <c r="DG204" s="85">
        <f t="shared" si="111"/>
        <v>7</v>
      </c>
      <c r="DH204" s="85">
        <f t="shared" si="112"/>
        <v>7</v>
      </c>
      <c r="DI204" s="85">
        <f t="shared" si="113"/>
        <v>7</v>
      </c>
      <c r="DJ204" s="12">
        <f t="shared" si="114"/>
        <v>6.2</v>
      </c>
      <c r="DK204" s="7">
        <f t="shared" si="115"/>
        <v>6.5600000000000005</v>
      </c>
      <c r="DL204" s="12">
        <f t="shared" si="129"/>
        <v>4130</v>
      </c>
      <c r="DM204" s="12">
        <f>VLOOKUP(A204,'5 TD'!$A:$B,2,0)</f>
        <v>4130</v>
      </c>
      <c r="DN204" s="7">
        <f t="shared" si="130"/>
        <v>7</v>
      </c>
      <c r="DO204" s="85" t="str">
        <f t="shared" si="116"/>
        <v>APROBADO</v>
      </c>
      <c r="DP204" s="85" t="str">
        <f t="shared" si="117"/>
        <v>APROBADO</v>
      </c>
      <c r="DQ204" s="7">
        <f t="shared" si="118"/>
        <v>6.7</v>
      </c>
      <c r="DR204" s="85" t="str">
        <f t="shared" si="131"/>
        <v>APROBADO</v>
      </c>
      <c r="DS204" s="2" t="str">
        <f>+('3 Planilla Preadjudicación OTIC'!BN204)</f>
        <v>NO</v>
      </c>
      <c r="DT204" s="2">
        <f>IF(DR204="APROBADO",VLOOKUP(A204,'5 TD'!$D$3:$E$270,2,0),"NO APLICA")</f>
        <v>7</v>
      </c>
      <c r="DU204" s="2" t="str">
        <f t="shared" si="132"/>
        <v>NO</v>
      </c>
      <c r="DV204" s="2" t="str">
        <f>IF(DU204="SI",VLOOKUP(A204,'5 TD'!$G$3:$H$270,2,0),"NO APLICA ")</f>
        <v xml:space="preserve">NO APLICA </v>
      </c>
      <c r="DW204" s="2" t="str">
        <f t="shared" si="133"/>
        <v>NO</v>
      </c>
      <c r="DX204" s="2" t="str">
        <f>IF(DW204="SI",VLOOKUP(A204,'5 TD'!$J$4:$K$472,2,0),"NO APLICA")</f>
        <v>NO APLICA</v>
      </c>
      <c r="DY204" s="2" t="str">
        <f t="shared" si="134"/>
        <v>NO APLICA</v>
      </c>
      <c r="DZ204" s="7" t="str">
        <f>IF(DY204="SI",VLOOKUP(A204,'5 TD'!$M$4:$N$350,2,0),"NO APLICA")</f>
        <v>NO APLICA</v>
      </c>
      <c r="EA204" s="2" t="str">
        <f t="shared" si="135"/>
        <v>NO APLICA</v>
      </c>
      <c r="EB204" s="12" t="str">
        <f t="shared" si="136"/>
        <v/>
      </c>
      <c r="EC204" s="12" t="str">
        <f>IF(EA204="SI",VLOOKUP(A204,'5 TD'!$V$4:$W$479,2,0),"NO APLICA")</f>
        <v>NO APLICA</v>
      </c>
      <c r="ED204" s="2" t="str">
        <f t="shared" si="119"/>
        <v>NO</v>
      </c>
      <c r="EE204" s="79" t="str">
        <f>IF(ED204="SI",VLOOKUP(AI204,COMPORTAMIENTO!$A$1:$H$2100,7,0),"NO APLICA")</f>
        <v>NO APLICA</v>
      </c>
      <c r="EF204" s="12" t="str">
        <f>IF(ED204="SI",VLOOKUP(A204,'5 TD'!$P$2:$Q$479,2,0),"NO APLICA")</f>
        <v>NO APLICA</v>
      </c>
      <c r="EG204" s="2" t="str">
        <f t="shared" si="120"/>
        <v>NO</v>
      </c>
      <c r="EH204" s="2">
        <f>IF(CZ204="no",0,VLOOKUP(AI204,EXPERIENCIA!$A$1:$C$2100,2,0))</f>
        <v>84</v>
      </c>
      <c r="EI204" s="2">
        <f>IF(CZ204="si",VLOOKUP(A204,'5 TD'!$S$3:$T$2103,2,0),0)</f>
        <v>125</v>
      </c>
      <c r="EJ204" s="2" t="str">
        <f t="shared" si="121"/>
        <v>NO</v>
      </c>
      <c r="EK204" s="2">
        <f>+('3 Planilla Preadjudicación OTIC'!BU204)</f>
        <v>0</v>
      </c>
      <c r="EL204" s="4"/>
      <c r="EM204" s="3"/>
      <c r="EN204" s="3"/>
      <c r="EQ204" s="86"/>
    </row>
    <row r="205" spans="1:147" ht="15" customHeight="1" x14ac:dyDescent="0.3">
      <c r="A205" s="2">
        <f>+('3 Planilla Preadjudicación OTIC'!A205)</f>
        <v>14481</v>
      </c>
      <c r="B205" s="2" t="str">
        <f>+('3 Planilla Preadjudicación OTIC'!B205)</f>
        <v>65181652-1</v>
      </c>
      <c r="C205" s="4">
        <f>+('3 Planilla Preadjudicación OTIC'!E205)</f>
        <v>2025</v>
      </c>
      <c r="D205" s="4" t="str">
        <f>+('3 Planilla Preadjudicación OTIC'!F205)</f>
        <v>MANDATO</v>
      </c>
      <c r="E205" s="4" t="str">
        <f>+('3 Planilla Preadjudicación OTIC'!G205)</f>
        <v>82648400-4</v>
      </c>
      <c r="F205" s="4" t="str">
        <f>+('3 Planilla Preadjudicación OTIC'!H205)</f>
        <v>SIP RED DE COLEGIOS</v>
      </c>
      <c r="G205" s="4"/>
      <c r="H205" s="4"/>
      <c r="I205" s="4" t="str">
        <f>+('3 Planilla Preadjudicación OTIC'!I205)</f>
        <v>CONTABILIDAD BÁSICA</v>
      </c>
      <c r="J205" s="4" t="str">
        <f>+('3 Planilla Preadjudicación OTIC'!J205)</f>
        <v>PF0594</v>
      </c>
      <c r="K205" s="4" t="str">
        <f>+('3 Planilla Preadjudicación OTIC'!K205)</f>
        <v/>
      </c>
      <c r="L205" s="4" t="str">
        <f>+('3 Planilla Preadjudicación OTIC'!L205)</f>
        <v/>
      </c>
      <c r="M205" s="2">
        <f>+('3 Planilla Preadjudicación OTIC'!M205)</f>
        <v>13</v>
      </c>
      <c r="N205" s="4" t="str">
        <f>+('3 Planilla Preadjudicación OTIC'!N205)</f>
        <v>METROPOLITANA</v>
      </c>
      <c r="O205" s="4" t="str">
        <f>+('3 Planilla Preadjudicación OTIC'!O205)</f>
        <v>QUINTA NORMAL</v>
      </c>
      <c r="P205" s="4" t="str">
        <f>+('3 Planilla Preadjudicación OTIC'!P205)</f>
        <v>TRABAJADORES POR CUENTA PROPIA CON RENTA INFERIOR A 3 INGRESOS MENSUALES</v>
      </c>
      <c r="Q205" s="4" t="str">
        <f>+('3 Planilla Preadjudicación OTIC'!Q205)</f>
        <v>PRESENCIAL</v>
      </c>
      <c r="R205" s="4" t="str">
        <f>+('3 Planilla Preadjudicación OTIC'!R205)</f>
        <v>INDEPENDIENTE</v>
      </c>
      <c r="S205" s="4">
        <f>+('3 Planilla Preadjudicación OTIC'!S205)</f>
        <v>25</v>
      </c>
      <c r="T205" s="2">
        <f>+('3 Planilla Preadjudicación OTIC'!T205)</f>
        <v>15</v>
      </c>
      <c r="U205" s="2">
        <f>+('3 Planilla Preadjudicación OTIC'!U205)</f>
        <v>100</v>
      </c>
      <c r="V205" s="2">
        <f>+('3 Planilla Preadjudicación OTIC'!V205)</f>
        <v>0</v>
      </c>
      <c r="W205" s="2">
        <f>+('3 Planilla Preadjudicación OTIC'!W205)</f>
        <v>100</v>
      </c>
      <c r="X205" s="2">
        <f>+('3 Planilla Preadjudicación OTIC'!X205)</f>
        <v>4</v>
      </c>
      <c r="Y205" s="2" t="str">
        <f>+('3 Planilla Preadjudicación OTIC'!Y205)</f>
        <v>SI</v>
      </c>
      <c r="Z205" s="2" t="str">
        <f>+('3 Planilla Preadjudicación OTIC'!Z205)</f>
        <v>NO</v>
      </c>
      <c r="AA205" s="2" t="str">
        <f>+('3 Planilla Preadjudicación OTIC'!AA205)</f>
        <v>NO</v>
      </c>
      <c r="AB205" s="4" t="str">
        <f>+('3 Planilla Preadjudicación OTIC'!AB205)</f>
        <v>SE AJUSTA A PLAN FORMATIVO</v>
      </c>
      <c r="AC205" s="4" t="str">
        <f>+('3 Planilla Preadjudicación OTIC'!AC205)</f>
        <v>ADULTOS MAYORES DE 18 AÑOS, EMPLEADOS Y/O DESEMPLEADOS, HOMBRES Y MUJERES, CHILENOS Y EXTRANJEROS, QUE RESIDAN EN LA REGION METROPOLITANA Y QUE CUENTEN CON EDUCACIÓN MEDIA COMPLETA</v>
      </c>
      <c r="AD205" s="2" t="str">
        <f>+('3 Planilla Preadjudicación OTIC'!AD205)</f>
        <v>NO</v>
      </c>
      <c r="AE205" s="4">
        <f>+('3 Planilla Preadjudicación OTIC'!AE205)</f>
        <v>0</v>
      </c>
      <c r="AF205" s="2" t="str">
        <f>+('3 Planilla Preadjudicación OTIC'!AF205)</f>
        <v>CERRADA</v>
      </c>
      <c r="AG205" s="2">
        <f>+('3 Planilla Preadjudicación OTIC'!AG205)</f>
        <v>25</v>
      </c>
      <c r="AH205" s="2">
        <f>+('3 Planilla Preadjudicación OTIC'!AH205)</f>
        <v>1</v>
      </c>
      <c r="AI205" s="135" t="str">
        <f>+('3 Planilla Preadjudicación OTIC'!AI205)</f>
        <v>76060420-8</v>
      </c>
      <c r="AJ205" s="4" t="str">
        <f>+('3 Planilla Preadjudicación OTIC'!AJ205)</f>
        <v>SERVICIOS DE CAPACITACION SERCONT CHILE LIMITADA</v>
      </c>
      <c r="AK205" s="2">
        <f>+('3 Planilla Preadjudicación OTIC'!AK205)</f>
        <v>100</v>
      </c>
      <c r="AL205" s="2">
        <f>+('3 Planilla Preadjudicación OTIC'!AL205)</f>
        <v>25</v>
      </c>
      <c r="AM205" s="12">
        <f>+('3 Planilla Preadjudicación OTIC'!AM205)</f>
        <v>4130</v>
      </c>
      <c r="AN205" s="12">
        <f>+('3 Planilla Preadjudicación OTIC'!AN205)</f>
        <v>0</v>
      </c>
      <c r="AO205" s="12">
        <f>+('3 Planilla Preadjudicación OTIC'!AO205)</f>
        <v>0</v>
      </c>
      <c r="AP205" s="12">
        <f>+('3 Planilla Preadjudicación OTIC'!AP205)</f>
        <v>6195000</v>
      </c>
      <c r="AQ205" s="12">
        <f>+('3 Planilla Preadjudicación OTIC'!AQ205)</f>
        <v>1500000</v>
      </c>
      <c r="AR205" s="12">
        <f>+('3 Planilla Preadjudicación OTIC'!AR205)</f>
        <v>0</v>
      </c>
      <c r="AS205" s="12">
        <f>+('3 Planilla Preadjudicación OTIC'!AS205)</f>
        <v>0</v>
      </c>
      <c r="AT205" s="12">
        <f>+('3 Planilla Preadjudicación OTIC'!AT205)</f>
        <v>0</v>
      </c>
      <c r="AU205" s="12">
        <f>+('3 Planilla Preadjudicación OTIC'!AU205)</f>
        <v>7695000</v>
      </c>
      <c r="AV205" s="2" t="str">
        <f>+('3 Planilla Preadjudicación OTIC'!AV205)</f>
        <v>SI</v>
      </c>
      <c r="AW205" s="4">
        <f>+('3 Planilla Preadjudicación OTIC'!AW205)</f>
        <v>0</v>
      </c>
      <c r="AX205" s="2">
        <f>+('3 Planilla Preadjudicación OTIC'!AX205)</f>
        <v>7</v>
      </c>
      <c r="AY205" s="2">
        <f>+('3 Planilla Preadjudicación OTIC'!AY205)</f>
        <v>7</v>
      </c>
      <c r="AZ205" s="2">
        <f>+('3 Planilla Preadjudicación OTIC'!AZ205)</f>
        <v>0</v>
      </c>
      <c r="BA205" s="2">
        <f>+('3 Planilla Preadjudicación OTIC'!BA205)</f>
        <v>0</v>
      </c>
      <c r="BB205" s="2">
        <f>+('3 Planilla Preadjudicación OTIC'!BB205)</f>
        <v>0</v>
      </c>
      <c r="BC205" s="2">
        <f>+('3 Planilla Preadjudicación OTIC'!BC205)</f>
        <v>0</v>
      </c>
      <c r="BD205" s="2">
        <f>+('3 Planilla Preadjudicación OTIC'!BD205)</f>
        <v>0</v>
      </c>
      <c r="BE205" s="2">
        <f>+('3 Planilla Preadjudicación OTIC'!BE205)</f>
        <v>0</v>
      </c>
      <c r="BF205" s="2">
        <f>+('3 Planilla Preadjudicación OTIC'!BF205)</f>
        <v>0</v>
      </c>
      <c r="BG205" s="2">
        <f>+('3 Planilla Preadjudicación OTIC'!BG205)</f>
        <v>7</v>
      </c>
      <c r="BH205" s="2">
        <f>+('3 Planilla Preadjudicación OTIC'!BH205)</f>
        <v>7</v>
      </c>
      <c r="BI205" s="2">
        <f>+('3 Planilla Preadjudicación OTIC'!BI205)</f>
        <v>5</v>
      </c>
      <c r="BJ205" s="2">
        <f>+('3 Planilla Preadjudicación OTIC'!BJ205)</f>
        <v>5</v>
      </c>
      <c r="BK205" s="2">
        <f>+('3 Planilla Preadjudicación OTIC'!BK205)</f>
        <v>5</v>
      </c>
      <c r="BL205" s="2">
        <f>+('3 Planilla Preadjudicación OTIC'!BL205)</f>
        <v>7</v>
      </c>
      <c r="BM205" s="104">
        <f>ROUND(('3 Planilla Preadjudicación OTIC'!BM205),1)</f>
        <v>6.4</v>
      </c>
      <c r="BN205" s="4" t="str">
        <f>+('3 Planilla Preadjudicación OTIC'!BN205)</f>
        <v>NO</v>
      </c>
      <c r="BO205" s="4">
        <f>+('3 Planilla Preadjudicación OTIC'!BO205)</f>
        <v>0</v>
      </c>
      <c r="BP205" s="4">
        <f>+('3 Planilla Preadjudicación OTIC'!BP205)</f>
        <v>0</v>
      </c>
      <c r="BQ205" s="4">
        <f>+('3 Planilla Preadjudicación OTIC'!BQ205)</f>
        <v>0</v>
      </c>
      <c r="BR205" s="4">
        <f>+('3 Planilla Preadjudicación OTIC'!BR205)</f>
        <v>0</v>
      </c>
      <c r="BS205" s="4">
        <f>+('3 Planilla Preadjudicación OTIC'!BS205)</f>
        <v>0</v>
      </c>
      <c r="BT205" s="4">
        <f>+('3 Planilla Preadjudicación OTIC'!BT205)</f>
        <v>0</v>
      </c>
      <c r="BU205" s="85">
        <f>IF(VLOOKUP(A205,'BD OFICIAL'!$A$1:$AL$2098,7,0)=D205,0,1)</f>
        <v>0</v>
      </c>
      <c r="BV205" s="85">
        <f>IF(VLOOKUP(A205,'BD OFICIAL'!$A$1:$AL$2098,11,0)=J205,0,1)</f>
        <v>0</v>
      </c>
      <c r="BW205" s="85">
        <f>IF(VLOOKUP(A205,'BD OFICIAL'!$A$1:$AL$2098,13,0)=L205,0,1)</f>
        <v>0</v>
      </c>
      <c r="BX205" s="2">
        <f>IF(VLOOKUP(A205,'BD OFICIAL'!$A$1:$AL$2098,16,0)=O205,0,1)</f>
        <v>0</v>
      </c>
      <c r="BY205" s="2">
        <f>IF(VLOOKUP(A205,'BD OFICIAL'!$A$1:$AL$2098,17,0)=P205,0,1)</f>
        <v>0</v>
      </c>
      <c r="BZ205" s="2">
        <f>IF(VLOOKUP(A205,'BD OFICIAL'!$A$1:$AL$2098,19,0)=R205,0,1)</f>
        <v>0</v>
      </c>
      <c r="CA205" s="2">
        <f>IF(VLOOKUP(A205,'BD OFICIAL'!$A$1:$AL$2098,21,0)=T205,0,1)</f>
        <v>0</v>
      </c>
      <c r="CB205" s="2">
        <f>IF(VLOOKUP(A205,'BD OFICIAL'!$A$1:$AL$2098,24,0)=AK205,0,1)</f>
        <v>0</v>
      </c>
      <c r="CC205" s="2">
        <f>IF(VLOOKUP(A205,'BD OFICIAL'!$A$1:$AL$2098,25,0)=X205,0,1)</f>
        <v>0</v>
      </c>
      <c r="CD205" s="2">
        <f>IF(VLOOKUP(A205,'BD OFICIAL'!$A$1:$AL$2098,26,0)=Y205,0,1)</f>
        <v>0</v>
      </c>
      <c r="CE205" s="2">
        <f>IF(VLOOKUP(A205,'BD OFICIAL'!$A$1:$AL$2098,27,0)=Z205,0,1)</f>
        <v>0</v>
      </c>
      <c r="CF205" s="2">
        <f>IF(VLOOKUP(A205,'BD OFICIAL'!$A$1:$AL$2098,28,0)=AA205,0,1)</f>
        <v>0</v>
      </c>
      <c r="CG205" s="2">
        <f>IF(VLOOKUP(A205,'BD OFICIAL'!$A$1:$AL$2098,33,0)=AF205,0,1)</f>
        <v>0</v>
      </c>
      <c r="CH205" s="2">
        <f>IF(VLOOKUP(A205,'BD OFICIAL'!$A$1:$AL$2098,35,0)=AH205,0,1)</f>
        <v>0</v>
      </c>
      <c r="CI205" s="85">
        <f>IF(VLOOKUP(A205,'BD OFICIAL'!$A$1:$AL$2098,34,0)=AL205,0,1)</f>
        <v>0</v>
      </c>
      <c r="CJ205" s="12">
        <f>VLOOKUP(A205,'BD OFICIAL'!$A$1:$AM$2098,36,0)*AM205-AP205</f>
        <v>0</v>
      </c>
      <c r="CK205" s="85" t="str">
        <f t="shared" si="122"/>
        <v>SSH</v>
      </c>
      <c r="CL205" s="85" t="str">
        <f t="shared" si="123"/>
        <v>SI</v>
      </c>
      <c r="CM205" s="85" t="str">
        <f t="shared" si="103"/>
        <v>NO</v>
      </c>
      <c r="CN205" s="31">
        <f t="shared" si="104"/>
        <v>0</v>
      </c>
      <c r="CO205" s="31">
        <f t="shared" si="124"/>
        <v>0</v>
      </c>
      <c r="CP205" s="31">
        <f t="shared" si="105"/>
        <v>0</v>
      </c>
      <c r="CQ205" s="31">
        <f>IF(Y205="NO",0,IF(Y205="SI",IF(VLOOKUP(A205,'BD OFICIAL'!$A:$AO,40,0)=AQ205,0,1)))</f>
        <v>0</v>
      </c>
      <c r="CR205" s="31">
        <f>IF(Z205="NO",0,IF(Z205="SI",IF(VLOOKUP(B205,'BD OFICIAL'!$A:$AO,41,0)=AS205,0,1)))</f>
        <v>0</v>
      </c>
      <c r="CS205" s="31">
        <f t="shared" si="125"/>
        <v>0</v>
      </c>
      <c r="CT205" s="31">
        <f t="shared" si="126"/>
        <v>0</v>
      </c>
      <c r="CU205" s="31">
        <f>IF(VLOOKUP(A205,'BD OFICIAL'!$A$1:$AL$1056,31,0)="SI",IF(AT205&gt;0,0,1),IF(AT205=0,0,1))</f>
        <v>0</v>
      </c>
      <c r="CV205" s="31">
        <f t="shared" si="127"/>
        <v>0</v>
      </c>
      <c r="CW205" s="31">
        <f t="shared" si="106"/>
        <v>0</v>
      </c>
      <c r="CX205" s="85" t="str">
        <f t="shared" si="107"/>
        <v>SI</v>
      </c>
      <c r="CY205" s="31">
        <f t="shared" si="108"/>
        <v>0</v>
      </c>
      <c r="CZ205" s="85" t="str">
        <f>IF(ISERROR(VLOOKUP(AI205,EXPERIENCIA!$A$1:$C$2100,1,0)),"NO","SI")</f>
        <v>SI</v>
      </c>
      <c r="DA205" s="85">
        <f>IF(CX205="no","NO APLICA",IF(AX205=0,"ERROR NOTA",IF(AND(AX205&gt;1,CZ205="NO"),"ERROR NOTA",IF(AND(CZ205="NO",AX205=1),0,IF(VLOOKUP(AI205,EXPERIENCIA!$A$1:$C$2100,3,0)=AX205,0,"ERROR NOTA")))))</f>
        <v>0</v>
      </c>
      <c r="DB205" s="85" t="str">
        <f>IF(ISERROR(VLOOKUP(AI205,COMPORTAMIENTO!$A$1:$C$2100,1,0)),"NO","SI")</f>
        <v>SI</v>
      </c>
      <c r="DC205" s="85">
        <f>IF(CX205="NO","NO APLICA",IF(AY205=0,"ERROR NOTA",IF(AND(DB205="NO",AY205=7),0,IF(VLOOKUP(AI205,COMPORTAMIENTO!$A$2:$H$2100,8,0)=AY205,0,"ERROR NOTA"))))</f>
        <v>0</v>
      </c>
      <c r="DD205" s="104">
        <f t="shared" si="109"/>
        <v>0.70000000000000007</v>
      </c>
      <c r="DE205" s="104">
        <f t="shared" si="110"/>
        <v>0.70000000000000007</v>
      </c>
      <c r="DF205" s="85" t="str">
        <f t="shared" si="128"/>
        <v>SI</v>
      </c>
      <c r="DG205" s="85">
        <f t="shared" si="111"/>
        <v>0</v>
      </c>
      <c r="DH205" s="85">
        <f t="shared" si="112"/>
        <v>0</v>
      </c>
      <c r="DI205" s="85">
        <f t="shared" si="113"/>
        <v>0</v>
      </c>
      <c r="DJ205" s="7">
        <f t="shared" si="114"/>
        <v>6.2</v>
      </c>
      <c r="DK205" s="7">
        <f t="shared" si="115"/>
        <v>6.2</v>
      </c>
      <c r="DL205" s="12">
        <f t="shared" si="129"/>
        <v>4130</v>
      </c>
      <c r="DM205" s="12">
        <f>VLOOKUP(A205,'5 TD'!$A:$B,2,0)</f>
        <v>4130</v>
      </c>
      <c r="DN205" s="7">
        <f t="shared" si="130"/>
        <v>7</v>
      </c>
      <c r="DO205" s="85" t="str">
        <f t="shared" si="116"/>
        <v>APROBADO</v>
      </c>
      <c r="DP205" s="85" t="str">
        <f t="shared" si="117"/>
        <v>APROBADO</v>
      </c>
      <c r="DQ205" s="7">
        <f t="shared" si="118"/>
        <v>6.4</v>
      </c>
      <c r="DR205" s="85" t="str">
        <f t="shared" si="131"/>
        <v>APROBADO</v>
      </c>
      <c r="DS205" s="2" t="str">
        <f>+('3 Planilla Preadjudicación OTIC'!BN205)</f>
        <v>NO</v>
      </c>
      <c r="DT205" s="2">
        <f>IF(DR205="APROBADO",VLOOKUP(A205,'5 TD'!$D$3:$E$270,2,0),"NO APLICA")</f>
        <v>7</v>
      </c>
      <c r="DU205" s="2" t="str">
        <f t="shared" si="132"/>
        <v>NO</v>
      </c>
      <c r="DV205" s="2" t="str">
        <f>IF(DU205="SI",VLOOKUP(A205,'5 TD'!$G$3:$H$270,2,0),"NO APLICA ")</f>
        <v xml:space="preserve">NO APLICA </v>
      </c>
      <c r="DW205" s="2" t="str">
        <f t="shared" si="133"/>
        <v>NO</v>
      </c>
      <c r="DX205" s="2" t="str">
        <f>IF(DW205="SI",VLOOKUP(A205,'5 TD'!$J$4:$K$472,2,0),"NO APLICA")</f>
        <v>NO APLICA</v>
      </c>
      <c r="DY205" s="2" t="str">
        <f t="shared" si="134"/>
        <v>NO APLICA</v>
      </c>
      <c r="DZ205" s="7" t="str">
        <f>IF(DY205="SI",VLOOKUP(A205,'5 TD'!$M$4:$N$350,2,0),"NO APLICA")</f>
        <v>NO APLICA</v>
      </c>
      <c r="EA205" s="2" t="str">
        <f t="shared" si="135"/>
        <v>NO APLICA</v>
      </c>
      <c r="EB205" s="12" t="str">
        <f t="shared" si="136"/>
        <v/>
      </c>
      <c r="EC205" s="12" t="str">
        <f>IF(EA205="SI",VLOOKUP(A205,'5 TD'!$V$4:$W$479,2,0),"NO APLICA")</f>
        <v>NO APLICA</v>
      </c>
      <c r="ED205" s="2" t="str">
        <f t="shared" si="119"/>
        <v>NO</v>
      </c>
      <c r="EE205" s="79" t="str">
        <f>IF(ED205="SI",VLOOKUP(AI205,COMPORTAMIENTO!$A$1:$H$2100,7,0),"NO APLICA")</f>
        <v>NO APLICA</v>
      </c>
      <c r="EF205" s="12" t="str">
        <f>IF(ED205="SI",VLOOKUP(A205,'5 TD'!$P$2:$Q$479,2,0),"NO APLICA")</f>
        <v>NO APLICA</v>
      </c>
      <c r="EG205" s="2" t="str">
        <f t="shared" si="120"/>
        <v>NO</v>
      </c>
      <c r="EH205" s="2">
        <f>IF(CZ205="no",0,VLOOKUP(AI205,EXPERIENCIA!$A$1:$C$2100,2,0))</f>
        <v>84</v>
      </c>
      <c r="EI205" s="2">
        <f>IF(CZ205="si",VLOOKUP(A205,'5 TD'!$S$3:$T$2103,2,0),0)</f>
        <v>125</v>
      </c>
      <c r="EJ205" s="2" t="str">
        <f t="shared" si="121"/>
        <v>NO</v>
      </c>
      <c r="EK205" s="2">
        <f>+('3 Planilla Preadjudicación OTIC'!BU205)</f>
        <v>0</v>
      </c>
      <c r="EL205" s="4"/>
      <c r="EM205" s="3"/>
      <c r="EN205" s="3"/>
      <c r="EQ205" s="86"/>
    </row>
    <row r="206" spans="1:147" ht="15" customHeight="1" x14ac:dyDescent="0.3">
      <c r="A206" s="2">
        <f>+('3 Planilla Preadjudicación OTIC'!A206)</f>
        <v>14404</v>
      </c>
      <c r="B206" s="2" t="str">
        <f>+('3 Planilla Preadjudicación OTIC'!B206)</f>
        <v>65181652-1</v>
      </c>
      <c r="C206" s="4">
        <f>+('3 Planilla Preadjudicación OTIC'!E206)</f>
        <v>2025</v>
      </c>
      <c r="D206" s="4" t="str">
        <f>+('3 Planilla Preadjudicación OTIC'!F206)</f>
        <v>MANDATO</v>
      </c>
      <c r="E206" s="4" t="str">
        <f>+('3 Planilla Preadjudicación OTIC'!G206)</f>
        <v>73188700-4</v>
      </c>
      <c r="F206" s="4" t="str">
        <f>+('3 Planilla Preadjudicación OTIC'!H206)</f>
        <v>ONG CASA DE ACOGIDA LA ESPERANZA</v>
      </c>
      <c r="G206" s="4"/>
      <c r="H206" s="4"/>
      <c r="I206" s="4" t="str">
        <f>+('3 Planilla Preadjudicación OTIC'!I206)</f>
        <v>CORTE Y CONFECCIÓN DE CORTINAS Y ROPA DE CASA</v>
      </c>
      <c r="J206" s="4" t="str">
        <f>+('3 Planilla Preadjudicación OTIC'!J206)</f>
        <v>PF0704</v>
      </c>
      <c r="K206" s="4" t="str">
        <f>+('3 Planilla Preadjudicación OTIC'!K206)</f>
        <v/>
      </c>
      <c r="L206" s="4" t="str">
        <f>+('3 Planilla Preadjudicación OTIC'!L206)</f>
        <v/>
      </c>
      <c r="M206" s="2">
        <f>+('3 Planilla Preadjudicación OTIC'!M206)</f>
        <v>13</v>
      </c>
      <c r="N206" s="4" t="str">
        <f>+('3 Planilla Preadjudicación OTIC'!N206)</f>
        <v>METROPOLITANA</v>
      </c>
      <c r="O206" s="4" t="str">
        <f>+('3 Planilla Preadjudicación OTIC'!O206)</f>
        <v>LA GRANJA</v>
      </c>
      <c r="P206" s="4" t="str">
        <f>+('3 Planilla Preadjudicación OTIC'!P206)</f>
        <v>EMPRENDEDORES/AS INFORMALES O PERSONAS VULNERABLES PERTENECIENTES AL 80% MAS VULNERABLE</v>
      </c>
      <c r="Q206" s="4" t="str">
        <f>+('3 Planilla Preadjudicación OTIC'!Q206)</f>
        <v>PRESENCIAL</v>
      </c>
      <c r="R206" s="4" t="str">
        <f>+('3 Planilla Preadjudicación OTIC'!R206)</f>
        <v>DEPENDIENTE</v>
      </c>
      <c r="S206" s="4">
        <f>+('3 Planilla Preadjudicación OTIC'!S206)</f>
        <v>38</v>
      </c>
      <c r="T206" s="2">
        <f>+('3 Planilla Preadjudicación OTIC'!T206)</f>
        <v>20</v>
      </c>
      <c r="U206" s="2">
        <f>+('3 Planilla Preadjudicación OTIC'!U206)</f>
        <v>150</v>
      </c>
      <c r="V206" s="2">
        <f>+('3 Planilla Preadjudicación OTIC'!V206)</f>
        <v>0</v>
      </c>
      <c r="W206" s="2">
        <f>+('3 Planilla Preadjudicación OTIC'!W206)</f>
        <v>150</v>
      </c>
      <c r="X206" s="2">
        <f>+('3 Planilla Preadjudicación OTIC'!X206)</f>
        <v>4</v>
      </c>
      <c r="Y206" s="2" t="str">
        <f>+('3 Planilla Preadjudicación OTIC'!Y206)</f>
        <v>SI</v>
      </c>
      <c r="Z206" s="2" t="str">
        <f>+('3 Planilla Preadjudicación OTIC'!Z206)</f>
        <v>NO</v>
      </c>
      <c r="AA206" s="2" t="str">
        <f>+('3 Planilla Preadjudicación OTIC'!AA206)</f>
        <v>NO</v>
      </c>
      <c r="AB206" s="4" t="str">
        <f>+('3 Planilla Preadjudicación OTIC'!AB206)</f>
        <v>SE AJUSTA A PLAN FORMATIVO</v>
      </c>
      <c r="AC206" s="4" t="str">
        <f>+('3 Planilla Preadjudicación OTIC'!AC206)</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06" s="2" t="str">
        <f>+('3 Planilla Preadjudicación OTIC'!AD206)</f>
        <v>NO</v>
      </c>
      <c r="AE206" s="4">
        <f>+('3 Planilla Preadjudicación OTIC'!AE206)</f>
        <v>0</v>
      </c>
      <c r="AF206" s="2" t="str">
        <f>+('3 Planilla Preadjudicación OTIC'!AF206)</f>
        <v>CERRADA</v>
      </c>
      <c r="AG206" s="2">
        <f>+('3 Planilla Preadjudicación OTIC'!AG206)</f>
        <v>38</v>
      </c>
      <c r="AH206" s="2">
        <f>+('3 Planilla Preadjudicación OTIC'!AH206)</f>
        <v>3</v>
      </c>
      <c r="AI206" s="135" t="str">
        <f>+('3 Planilla Preadjudicación OTIC'!AI206)</f>
        <v>76060420-8</v>
      </c>
      <c r="AJ206" s="4" t="str">
        <f>+('3 Planilla Preadjudicación OTIC'!AJ206)</f>
        <v>SERVICIOS DE CAPACITACION SERCONT CHILE LIMITADA</v>
      </c>
      <c r="AK206" s="2">
        <f>+('3 Planilla Preadjudicación OTIC'!AK206)</f>
        <v>150</v>
      </c>
      <c r="AL206" s="2">
        <f>+('3 Planilla Preadjudicación OTIC'!AL206)</f>
        <v>38</v>
      </c>
      <c r="AM206" s="12">
        <f>+('3 Planilla Preadjudicación OTIC'!AM206)</f>
        <v>6373</v>
      </c>
      <c r="AN206" s="12">
        <f>+('3 Planilla Preadjudicación OTIC'!AN206)</f>
        <v>0</v>
      </c>
      <c r="AO206" s="12">
        <f>+('3 Planilla Preadjudicación OTIC'!AO206)</f>
        <v>0</v>
      </c>
      <c r="AP206" s="12">
        <f>+('3 Planilla Preadjudicación OTIC'!AP206)</f>
        <v>19119000</v>
      </c>
      <c r="AQ206" s="12">
        <f>+('3 Planilla Preadjudicación OTIC'!AQ206)</f>
        <v>3040000</v>
      </c>
      <c r="AR206" s="12">
        <f>+('3 Planilla Preadjudicación OTIC'!AR206)</f>
        <v>0</v>
      </c>
      <c r="AS206" s="12">
        <f>+('3 Planilla Preadjudicación OTIC'!AS206)</f>
        <v>0</v>
      </c>
      <c r="AT206" s="12">
        <f>+('3 Planilla Preadjudicación OTIC'!AT206)</f>
        <v>0</v>
      </c>
      <c r="AU206" s="12">
        <f>+('3 Planilla Preadjudicación OTIC'!AU206)</f>
        <v>22159000</v>
      </c>
      <c r="AV206" s="2" t="str">
        <f>+('3 Planilla Preadjudicación OTIC'!AV206)</f>
        <v>SI</v>
      </c>
      <c r="AW206" s="4">
        <f>+('3 Planilla Preadjudicación OTIC'!AW206)</f>
        <v>0</v>
      </c>
      <c r="AX206" s="2">
        <f>+('3 Planilla Preadjudicación OTIC'!AX206)</f>
        <v>7</v>
      </c>
      <c r="AY206" s="2">
        <f>+('3 Planilla Preadjudicación OTIC'!AY206)</f>
        <v>7</v>
      </c>
      <c r="AZ206" s="2">
        <f>+('3 Planilla Preadjudicación OTIC'!AZ206)</f>
        <v>0</v>
      </c>
      <c r="BA206" s="2">
        <f>+('3 Planilla Preadjudicación OTIC'!BA206)</f>
        <v>0</v>
      </c>
      <c r="BB206" s="2">
        <f>+('3 Planilla Preadjudicación OTIC'!BB206)</f>
        <v>0</v>
      </c>
      <c r="BC206" s="2">
        <f>+('3 Planilla Preadjudicación OTIC'!BC206)</f>
        <v>0</v>
      </c>
      <c r="BD206" s="2">
        <f>+('3 Planilla Preadjudicación OTIC'!BD206)</f>
        <v>0</v>
      </c>
      <c r="BE206" s="2">
        <f>+('3 Planilla Preadjudicación OTIC'!BE206)</f>
        <v>0</v>
      </c>
      <c r="BF206" s="2">
        <f>+('3 Planilla Preadjudicación OTIC'!BF206)</f>
        <v>0</v>
      </c>
      <c r="BG206" s="2">
        <f>+('3 Planilla Preadjudicación OTIC'!BG206)</f>
        <v>7</v>
      </c>
      <c r="BH206" s="2">
        <f>+('3 Planilla Preadjudicación OTIC'!BH206)</f>
        <v>7</v>
      </c>
      <c r="BI206" s="2">
        <f>+('3 Planilla Preadjudicación OTIC'!BI206)</f>
        <v>7</v>
      </c>
      <c r="BJ206" s="2">
        <f>+('3 Planilla Preadjudicación OTIC'!BJ206)</f>
        <v>7</v>
      </c>
      <c r="BK206" s="2">
        <f>+('3 Planilla Preadjudicación OTIC'!BK206)</f>
        <v>7</v>
      </c>
      <c r="BL206" s="2">
        <f>+('3 Planilla Preadjudicación OTIC'!BL206)</f>
        <v>7</v>
      </c>
      <c r="BM206" s="104">
        <f>ROUND(('3 Planilla Preadjudicación OTIC'!BM206),1)</f>
        <v>7</v>
      </c>
      <c r="BN206" s="4" t="str">
        <f>+('3 Planilla Preadjudicación OTIC'!BN206)</f>
        <v>NO</v>
      </c>
      <c r="BO206" s="4">
        <f>+('3 Planilla Preadjudicación OTIC'!BO206)</f>
        <v>0</v>
      </c>
      <c r="BP206" s="4">
        <f>+('3 Planilla Preadjudicación OTIC'!BP206)</f>
        <v>0</v>
      </c>
      <c r="BQ206" s="4">
        <f>+('3 Planilla Preadjudicación OTIC'!BQ206)</f>
        <v>0</v>
      </c>
      <c r="BR206" s="4">
        <f>+('3 Planilla Preadjudicación OTIC'!BR206)</f>
        <v>0</v>
      </c>
      <c r="BS206" s="4">
        <f>+('3 Planilla Preadjudicación OTIC'!BS206)</f>
        <v>0</v>
      </c>
      <c r="BT206" s="4">
        <f>+('3 Planilla Preadjudicación OTIC'!BT206)</f>
        <v>0</v>
      </c>
      <c r="BU206" s="85">
        <f>IF(VLOOKUP(A206,'BD OFICIAL'!$A$1:$AL$2098,7,0)=D206,0,1)</f>
        <v>0</v>
      </c>
      <c r="BV206" s="85">
        <f>IF(VLOOKUP(A206,'BD OFICIAL'!$A$1:$AL$2098,11,0)=J206,0,1)</f>
        <v>0</v>
      </c>
      <c r="BW206" s="85">
        <f>IF(VLOOKUP(A206,'BD OFICIAL'!$A$1:$AL$2098,13,0)=L206,0,1)</f>
        <v>0</v>
      </c>
      <c r="BX206" s="2">
        <f>IF(VLOOKUP(A206,'BD OFICIAL'!$A$1:$AL$2098,16,0)=O206,0,1)</f>
        <v>0</v>
      </c>
      <c r="BY206" s="2">
        <f>IF(VLOOKUP(A206,'BD OFICIAL'!$A$1:$AL$2098,17,0)=P206,0,1)</f>
        <v>0</v>
      </c>
      <c r="BZ206" s="2">
        <f>IF(VLOOKUP(A206,'BD OFICIAL'!$A$1:$AL$2098,19,0)=R206,0,1)</f>
        <v>0</v>
      </c>
      <c r="CA206" s="2">
        <f>IF(VLOOKUP(A206,'BD OFICIAL'!$A$1:$AL$2098,21,0)=T206,0,1)</f>
        <v>0</v>
      </c>
      <c r="CB206" s="2">
        <f>IF(VLOOKUP(A206,'BD OFICIAL'!$A$1:$AL$2098,24,0)=AK206,0,1)</f>
        <v>0</v>
      </c>
      <c r="CC206" s="2">
        <f>IF(VLOOKUP(A206,'BD OFICIAL'!$A$1:$AL$2098,25,0)=X206,0,1)</f>
        <v>0</v>
      </c>
      <c r="CD206" s="2">
        <f>IF(VLOOKUP(A206,'BD OFICIAL'!$A$1:$AL$2098,26,0)=Y206,0,1)</f>
        <v>0</v>
      </c>
      <c r="CE206" s="2">
        <f>IF(VLOOKUP(A206,'BD OFICIAL'!$A$1:$AL$2098,27,0)=Z206,0,1)</f>
        <v>0</v>
      </c>
      <c r="CF206" s="2">
        <f>IF(VLOOKUP(A206,'BD OFICIAL'!$A$1:$AL$2098,28,0)=AA206,0,1)</f>
        <v>0</v>
      </c>
      <c r="CG206" s="2">
        <f>IF(VLOOKUP(A206,'BD OFICIAL'!$A$1:$AL$2098,33,0)=AF206,0,1)</f>
        <v>0</v>
      </c>
      <c r="CH206" s="2">
        <f>IF(VLOOKUP(A206,'BD OFICIAL'!$A$1:$AL$2098,35,0)=AH206,0,1)</f>
        <v>0</v>
      </c>
      <c r="CI206" s="85">
        <f>IF(VLOOKUP(A206,'BD OFICIAL'!$A$1:$AL$2098,34,0)=AL206,0,1)</f>
        <v>0</v>
      </c>
      <c r="CJ206" s="12">
        <f>VLOOKUP(A206,'BD OFICIAL'!$A$1:$AM$2098,36,0)*AM206-AP206</f>
        <v>0</v>
      </c>
      <c r="CK206" s="85" t="str">
        <f t="shared" si="122"/>
        <v>SSH</v>
      </c>
      <c r="CL206" s="85" t="str">
        <f t="shared" si="123"/>
        <v>SI</v>
      </c>
      <c r="CM206" s="85" t="str">
        <f t="shared" si="103"/>
        <v>NO</v>
      </c>
      <c r="CN206" s="31">
        <f t="shared" si="104"/>
        <v>0</v>
      </c>
      <c r="CO206" s="31">
        <f t="shared" si="124"/>
        <v>0</v>
      </c>
      <c r="CP206" s="31">
        <f t="shared" si="105"/>
        <v>0</v>
      </c>
      <c r="CQ206" s="31">
        <f>IF(Y206="NO",0,IF(Y206="SI",IF(VLOOKUP(A206,'BD OFICIAL'!$A:$AO,40,0)=AQ206,0,1)))</f>
        <v>0</v>
      </c>
      <c r="CR206" s="31">
        <f>IF(Z206="NO",0,IF(Z206="SI",IF(VLOOKUP(B206,'BD OFICIAL'!$A:$AO,41,0)=AS206,0,1)))</f>
        <v>0</v>
      </c>
      <c r="CS206" s="31">
        <f t="shared" si="125"/>
        <v>0</v>
      </c>
      <c r="CT206" s="31">
        <f t="shared" si="126"/>
        <v>0</v>
      </c>
      <c r="CU206" s="31">
        <f>IF(VLOOKUP(A206,'BD OFICIAL'!$A$1:$AL$1056,31,0)="SI",IF(AT206&gt;0,0,1),IF(AT206=0,0,1))</f>
        <v>0</v>
      </c>
      <c r="CV206" s="31">
        <f t="shared" si="127"/>
        <v>0</v>
      </c>
      <c r="CW206" s="31">
        <f t="shared" si="106"/>
        <v>0</v>
      </c>
      <c r="CX206" s="85" t="str">
        <f t="shared" si="107"/>
        <v>SI</v>
      </c>
      <c r="CY206" s="31">
        <f t="shared" si="108"/>
        <v>0</v>
      </c>
      <c r="CZ206" s="85" t="str">
        <f>IF(ISERROR(VLOOKUP(AI206,EXPERIENCIA!$A$1:$C$2100,1,0)),"NO","SI")</f>
        <v>SI</v>
      </c>
      <c r="DA206" s="85">
        <f>IF(CX206="no","NO APLICA",IF(AX206=0,"ERROR NOTA",IF(AND(AX206&gt;1,CZ206="NO"),"ERROR NOTA",IF(AND(CZ206="NO",AX206=1),0,IF(VLOOKUP(AI206,EXPERIENCIA!$A$1:$C$2100,3,0)=AX206,0,"ERROR NOTA")))))</f>
        <v>0</v>
      </c>
      <c r="DB206" s="85" t="str">
        <f>IF(ISERROR(VLOOKUP(AI206,COMPORTAMIENTO!$A$1:$C$2100,1,0)),"NO","SI")</f>
        <v>SI</v>
      </c>
      <c r="DC206" s="85">
        <f>IF(CX206="NO","NO APLICA",IF(AY206=0,"ERROR NOTA",IF(AND(DB206="NO",AY206=7),0,IF(VLOOKUP(AI206,COMPORTAMIENTO!$A$2:$H$2100,8,0)=AY206,0,"ERROR NOTA"))))</f>
        <v>0</v>
      </c>
      <c r="DD206" s="104">
        <f t="shared" si="109"/>
        <v>0.70000000000000007</v>
      </c>
      <c r="DE206" s="104">
        <f t="shared" si="110"/>
        <v>0.70000000000000007</v>
      </c>
      <c r="DF206" s="85" t="str">
        <f t="shared" si="128"/>
        <v>SI</v>
      </c>
      <c r="DG206" s="85">
        <f t="shared" si="111"/>
        <v>0</v>
      </c>
      <c r="DH206" s="85">
        <f t="shared" si="112"/>
        <v>0</v>
      </c>
      <c r="DI206" s="85">
        <f t="shared" si="113"/>
        <v>0</v>
      </c>
      <c r="DJ206" s="12">
        <f t="shared" si="114"/>
        <v>7.0000000000000009</v>
      </c>
      <c r="DK206" s="7">
        <f t="shared" si="115"/>
        <v>7.0000000000000009</v>
      </c>
      <c r="DL206" s="12">
        <f t="shared" si="129"/>
        <v>6373</v>
      </c>
      <c r="DM206" s="12">
        <f>VLOOKUP(A206,'5 TD'!$A:$B,2,0)</f>
        <v>6373</v>
      </c>
      <c r="DN206" s="7">
        <f t="shared" si="130"/>
        <v>7</v>
      </c>
      <c r="DO206" s="85" t="str">
        <f t="shared" si="116"/>
        <v>APROBADO</v>
      </c>
      <c r="DP206" s="85" t="str">
        <f t="shared" si="117"/>
        <v>APROBADO</v>
      </c>
      <c r="DQ206" s="7">
        <f t="shared" si="118"/>
        <v>7</v>
      </c>
      <c r="DR206" s="85" t="str">
        <f t="shared" si="131"/>
        <v>APROBADO</v>
      </c>
      <c r="DS206" s="2" t="str">
        <f>+('3 Planilla Preadjudicación OTIC'!BN206)</f>
        <v>NO</v>
      </c>
      <c r="DT206" s="2">
        <f>IF(DR206="APROBADO",VLOOKUP(A206,'5 TD'!$D$3:$E$270,2,0),"NO APLICA")</f>
        <v>7</v>
      </c>
      <c r="DU206" s="2" t="str">
        <f t="shared" si="132"/>
        <v>SI</v>
      </c>
      <c r="DV206" s="2">
        <f>IF(DU206="SI",VLOOKUP(A206,'5 TD'!$G$3:$H$270,2,0),"NO APLICA ")</f>
        <v>7.0000000000000009</v>
      </c>
      <c r="DW206" s="2" t="str">
        <f t="shared" si="133"/>
        <v>SI</v>
      </c>
      <c r="DX206" s="2">
        <f>IF(DW206="SI",VLOOKUP(A206,'5 TD'!$J$4:$K$472,2,0),"NO APLICA")</f>
        <v>7</v>
      </c>
      <c r="DY206" s="2" t="str">
        <f t="shared" si="134"/>
        <v>SI</v>
      </c>
      <c r="DZ206" s="7">
        <f>IF(DY206="SI",VLOOKUP(A206,'5 TD'!$M$4:$N$350,2,0),"NO APLICA")</f>
        <v>7</v>
      </c>
      <c r="EA206" s="2" t="str">
        <f t="shared" si="135"/>
        <v>SI</v>
      </c>
      <c r="EB206" s="12">
        <f t="shared" si="136"/>
        <v>6373</v>
      </c>
      <c r="EC206" s="12">
        <f>IF(EA206="SI",VLOOKUP(A206,'5 TD'!$V$4:$W$479,2,0),"NO APLICA")</f>
        <v>6373</v>
      </c>
      <c r="ED206" s="2" t="str">
        <f t="shared" si="119"/>
        <v>SI</v>
      </c>
      <c r="EE206" s="79">
        <f>IF(ED206="SI",VLOOKUP(AI206,COMPORTAMIENTO!$A$1:$H$2100,7,0),"NO APLICA")</f>
        <v>5.9523809523809527E-2</v>
      </c>
      <c r="EF206" s="12">
        <f>IF(ED206="SI",VLOOKUP(A206,'5 TD'!$P$2:$Q$479,2,0),"NO APLICA")</f>
        <v>0</v>
      </c>
      <c r="EG206" s="2" t="str">
        <f t="shared" si="120"/>
        <v>NO</v>
      </c>
      <c r="EH206" s="2">
        <f>IF(CZ206="no",0,VLOOKUP(AI206,EXPERIENCIA!$A$1:$C$2100,2,0))</f>
        <v>84</v>
      </c>
      <c r="EI206" s="2">
        <f>IF(CZ206="si",VLOOKUP(A206,'5 TD'!$S$3:$T$2103,2,0),0)</f>
        <v>254</v>
      </c>
      <c r="EJ206" s="2" t="str">
        <f t="shared" si="121"/>
        <v>NO</v>
      </c>
      <c r="EK206" s="2" t="str">
        <f>+('3 Planilla Preadjudicación OTIC'!BU206)</f>
        <v>e) Menor “porcentaje de multas ponderadas” en ítem evaluación comportamiento considerando 4 decimales.</v>
      </c>
      <c r="EL206" s="4"/>
      <c r="EM206" s="3"/>
      <c r="EN206" s="3"/>
      <c r="EQ206" s="86"/>
    </row>
    <row r="207" spans="1:147" s="3" customFormat="1" ht="15" customHeight="1" x14ac:dyDescent="0.3">
      <c r="A207" s="2">
        <f>+('3 Planilla Preadjudicación OTIC'!A207)</f>
        <v>14402</v>
      </c>
      <c r="B207" s="2" t="str">
        <f>+('3 Planilla Preadjudicación OTIC'!B207)</f>
        <v>65181652-1</v>
      </c>
      <c r="C207" s="4">
        <f>+('3 Planilla Preadjudicación OTIC'!E207)</f>
        <v>2025</v>
      </c>
      <c r="D207" s="4" t="str">
        <f>+('3 Planilla Preadjudicación OTIC'!F207)</f>
        <v>MANDATO</v>
      </c>
      <c r="E207" s="4" t="str">
        <f>+('3 Planilla Preadjudicación OTIC'!G207)</f>
        <v>73188700-4</v>
      </c>
      <c r="F207" s="4" t="str">
        <f>+('3 Planilla Preadjudicación OTIC'!H207)</f>
        <v>ONG CASA DE ACOGIDA LA ESPERANZA</v>
      </c>
      <c r="G207" s="4"/>
      <c r="H207" s="4"/>
      <c r="I207" s="4" t="str">
        <f>+('3 Planilla Preadjudicación OTIC'!I207)</f>
        <v>CORTE Y CONFECCIÓN DE CORTINAS Y ROPA DE CASA</v>
      </c>
      <c r="J207" s="4" t="str">
        <f>+('3 Planilla Preadjudicación OTIC'!J207)</f>
        <v>PF0704</v>
      </c>
      <c r="K207" s="4" t="str">
        <f>+('3 Planilla Preadjudicación OTIC'!K207)</f>
        <v/>
      </c>
      <c r="L207" s="4" t="str">
        <f>+('3 Planilla Preadjudicación OTIC'!L207)</f>
        <v/>
      </c>
      <c r="M207" s="2">
        <f>+('3 Planilla Preadjudicación OTIC'!M207)</f>
        <v>13</v>
      </c>
      <c r="N207" s="4" t="str">
        <f>+('3 Planilla Preadjudicación OTIC'!N207)</f>
        <v>METROPOLITANA</v>
      </c>
      <c r="O207" s="4" t="str">
        <f>+('3 Planilla Preadjudicación OTIC'!O207)</f>
        <v>PUDAHUEL</v>
      </c>
      <c r="P207" s="4" t="str">
        <f>+('3 Planilla Preadjudicación OTIC'!P207)</f>
        <v>EMPRENDEDORES/AS INFORMALES O PERSONAS VULNERABLES PERTENECIENTES AL 80% MAS VULNERABLE</v>
      </c>
      <c r="Q207" s="4" t="str">
        <f>+('3 Planilla Preadjudicación OTIC'!Q207)</f>
        <v>PRESENCIAL</v>
      </c>
      <c r="R207" s="4" t="str">
        <f>+('3 Planilla Preadjudicación OTIC'!R207)</f>
        <v>DEPENDIENTE</v>
      </c>
      <c r="S207" s="4">
        <f>+('3 Planilla Preadjudicación OTIC'!S207)</f>
        <v>38</v>
      </c>
      <c r="T207" s="2">
        <f>+('3 Planilla Preadjudicación OTIC'!T207)</f>
        <v>19</v>
      </c>
      <c r="U207" s="2">
        <f>+('3 Planilla Preadjudicación OTIC'!U207)</f>
        <v>150</v>
      </c>
      <c r="V207" s="2">
        <f>+('3 Planilla Preadjudicación OTIC'!V207)</f>
        <v>0</v>
      </c>
      <c r="W207" s="2">
        <f>+('3 Planilla Preadjudicación OTIC'!W207)</f>
        <v>150</v>
      </c>
      <c r="X207" s="2">
        <f>+('3 Planilla Preadjudicación OTIC'!X207)</f>
        <v>4</v>
      </c>
      <c r="Y207" s="2" t="str">
        <f>+('3 Planilla Preadjudicación OTIC'!Y207)</f>
        <v>SI</v>
      </c>
      <c r="Z207" s="2" t="str">
        <f>+('3 Planilla Preadjudicación OTIC'!Z207)</f>
        <v>NO</v>
      </c>
      <c r="AA207" s="2" t="str">
        <f>+('3 Planilla Preadjudicación OTIC'!AA207)</f>
        <v>NO</v>
      </c>
      <c r="AB207" s="4" t="str">
        <f>+('3 Planilla Preadjudicación OTIC'!AB207)</f>
        <v>SE AJUSTA A PLAN FORMATIVO</v>
      </c>
      <c r="AC207" s="4" t="str">
        <f>+('3 Planilla Preadjudicación OTIC'!AC207)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07" s="2" t="str">
        <f>+('3 Planilla Preadjudicación OTIC'!AD207)</f>
        <v>NO</v>
      </c>
      <c r="AE207" s="4">
        <f>+('3 Planilla Preadjudicación OTIC'!AE207)</f>
        <v>0</v>
      </c>
      <c r="AF207" s="2" t="str">
        <f>+('3 Planilla Preadjudicación OTIC'!AF207)</f>
        <v>CERRADA</v>
      </c>
      <c r="AG207" s="2">
        <f>+('3 Planilla Preadjudicación OTIC'!AG207)</f>
        <v>38</v>
      </c>
      <c r="AH207" s="2">
        <f>+('3 Planilla Preadjudicación OTIC'!AH207)</f>
        <v>3</v>
      </c>
      <c r="AI207" s="135" t="str">
        <f>+('3 Planilla Preadjudicación OTIC'!AI207)</f>
        <v>76060420-8</v>
      </c>
      <c r="AJ207" s="4" t="str">
        <f>+('3 Planilla Preadjudicación OTIC'!AJ207)</f>
        <v>SERVICIOS DE CAPACITACION SERCONT CHILE LIMITADA</v>
      </c>
      <c r="AK207" s="2">
        <f>+('3 Planilla Preadjudicación OTIC'!AK207)</f>
        <v>150</v>
      </c>
      <c r="AL207" s="2">
        <f>+('3 Planilla Preadjudicación OTIC'!AL207)</f>
        <v>38</v>
      </c>
      <c r="AM207" s="12">
        <f>+('3 Planilla Preadjudicación OTIC'!AM207)</f>
        <v>6373</v>
      </c>
      <c r="AN207" s="12">
        <f>+('3 Planilla Preadjudicación OTIC'!AN207)</f>
        <v>0</v>
      </c>
      <c r="AO207" s="12">
        <f>+('3 Planilla Preadjudicación OTIC'!AO207)</f>
        <v>0</v>
      </c>
      <c r="AP207" s="12">
        <f>+('3 Planilla Preadjudicación OTIC'!AP207)</f>
        <v>18163050</v>
      </c>
      <c r="AQ207" s="12">
        <f>+('3 Planilla Preadjudicación OTIC'!AQ207)</f>
        <v>2888000</v>
      </c>
      <c r="AR207" s="12">
        <f>+('3 Planilla Preadjudicación OTIC'!AR207)</f>
        <v>0</v>
      </c>
      <c r="AS207" s="12">
        <f>+('3 Planilla Preadjudicación OTIC'!AS207)</f>
        <v>0</v>
      </c>
      <c r="AT207" s="12">
        <f>+('3 Planilla Preadjudicación OTIC'!AT207)</f>
        <v>0</v>
      </c>
      <c r="AU207" s="12">
        <f>+('3 Planilla Preadjudicación OTIC'!AU207)</f>
        <v>21051050</v>
      </c>
      <c r="AV207" s="2" t="str">
        <f>+('3 Planilla Preadjudicación OTIC'!AV207)</f>
        <v>SI</v>
      </c>
      <c r="AW207" s="4">
        <f>+('3 Planilla Preadjudicación OTIC'!AW207)</f>
        <v>0</v>
      </c>
      <c r="AX207" s="2">
        <f>+('3 Planilla Preadjudicación OTIC'!AX207)</f>
        <v>7</v>
      </c>
      <c r="AY207" s="2">
        <f>+('3 Planilla Preadjudicación OTIC'!AY207)</f>
        <v>7</v>
      </c>
      <c r="AZ207" s="2">
        <f>+('3 Planilla Preadjudicación OTIC'!AZ207)</f>
        <v>0</v>
      </c>
      <c r="BA207" s="2">
        <f>+('3 Planilla Preadjudicación OTIC'!BA207)</f>
        <v>0</v>
      </c>
      <c r="BB207" s="2">
        <f>+('3 Planilla Preadjudicación OTIC'!BB207)</f>
        <v>0</v>
      </c>
      <c r="BC207" s="2">
        <f>+('3 Planilla Preadjudicación OTIC'!BC207)</f>
        <v>0</v>
      </c>
      <c r="BD207" s="2">
        <f>+('3 Planilla Preadjudicación OTIC'!BD207)</f>
        <v>0</v>
      </c>
      <c r="BE207" s="2">
        <f>+('3 Planilla Preadjudicación OTIC'!BE207)</f>
        <v>0</v>
      </c>
      <c r="BF207" s="2">
        <f>+('3 Planilla Preadjudicación OTIC'!BF207)</f>
        <v>0</v>
      </c>
      <c r="BG207" s="2">
        <f>+('3 Planilla Preadjudicación OTIC'!BG207)</f>
        <v>7</v>
      </c>
      <c r="BH207" s="2">
        <f>+('3 Planilla Preadjudicación OTIC'!BH207)</f>
        <v>7</v>
      </c>
      <c r="BI207" s="2">
        <f>+('3 Planilla Preadjudicación OTIC'!BI207)</f>
        <v>7</v>
      </c>
      <c r="BJ207" s="2">
        <f>+('3 Planilla Preadjudicación OTIC'!BJ207)</f>
        <v>7</v>
      </c>
      <c r="BK207" s="2">
        <f>+('3 Planilla Preadjudicación OTIC'!BK207)</f>
        <v>7</v>
      </c>
      <c r="BL207" s="218">
        <f>+('3 Planilla Preadjudicación OTIC'!BL207)</f>
        <v>7</v>
      </c>
      <c r="BM207" s="104">
        <f>ROUND(('3 Planilla Preadjudicación OTIC'!BM207),1)</f>
        <v>7</v>
      </c>
      <c r="BN207" s="4" t="str">
        <f>+('3 Planilla Preadjudicación OTIC'!BN207)</f>
        <v>NO</v>
      </c>
      <c r="BO207" s="4">
        <f>+('3 Planilla Preadjudicación OTIC'!BO207)</f>
        <v>0</v>
      </c>
      <c r="BP207" s="4">
        <f>+('3 Planilla Preadjudicación OTIC'!BP207)</f>
        <v>0</v>
      </c>
      <c r="BQ207" s="4">
        <f>+('3 Planilla Preadjudicación OTIC'!BQ207)</f>
        <v>0</v>
      </c>
      <c r="BR207" s="4">
        <f>+('3 Planilla Preadjudicación OTIC'!BR207)</f>
        <v>0</v>
      </c>
      <c r="BS207" s="4">
        <f>+('3 Planilla Preadjudicación OTIC'!BS207)</f>
        <v>0</v>
      </c>
      <c r="BT207" s="4">
        <f>+('3 Planilla Preadjudicación OTIC'!BT207)</f>
        <v>0</v>
      </c>
      <c r="BU207" s="85">
        <f>IF(VLOOKUP(A207,'BD OFICIAL'!$A$1:$AL$2098,7,0)=D207,0,1)</f>
        <v>0</v>
      </c>
      <c r="BV207" s="85">
        <f>IF(VLOOKUP(A207,'BD OFICIAL'!$A$1:$AL$2098,11,0)=J207,0,1)</f>
        <v>0</v>
      </c>
      <c r="BW207" s="85">
        <f>IF(VLOOKUP(A207,'BD OFICIAL'!$A$1:$AL$2098,13,0)=L207,0,1)</f>
        <v>0</v>
      </c>
      <c r="BX207" s="2">
        <f>IF(VLOOKUP(A207,'BD OFICIAL'!$A$1:$AL$2098,16,0)=O207,0,1)</f>
        <v>0</v>
      </c>
      <c r="BY207" s="2">
        <f>IF(VLOOKUP(A207,'BD OFICIAL'!$A$1:$AL$2098,17,0)=P207,0,1)</f>
        <v>0</v>
      </c>
      <c r="BZ207" s="2">
        <f>IF(VLOOKUP(A207,'BD OFICIAL'!$A$1:$AL$2098,19,0)=R207,0,1)</f>
        <v>0</v>
      </c>
      <c r="CA207" s="2">
        <f>IF(VLOOKUP(A207,'BD OFICIAL'!$A$1:$AL$2098,21,0)=T207,0,1)</f>
        <v>0</v>
      </c>
      <c r="CB207" s="2">
        <f>IF(VLOOKUP(A207,'BD OFICIAL'!$A$1:$AL$2098,24,0)=AK207,0,1)</f>
        <v>0</v>
      </c>
      <c r="CC207" s="2">
        <f>IF(VLOOKUP(A207,'BD OFICIAL'!$A$1:$AL$2098,25,0)=X207,0,1)</f>
        <v>0</v>
      </c>
      <c r="CD207" s="2">
        <f>IF(VLOOKUP(A207,'BD OFICIAL'!$A$1:$AL$2098,26,0)=Y207,0,1)</f>
        <v>0</v>
      </c>
      <c r="CE207" s="2">
        <f>IF(VLOOKUP(A207,'BD OFICIAL'!$A$1:$AL$2098,27,0)=Z207,0,1)</f>
        <v>0</v>
      </c>
      <c r="CF207" s="2">
        <f>IF(VLOOKUP(A207,'BD OFICIAL'!$A$1:$AL$2098,28,0)=AA207,0,1)</f>
        <v>0</v>
      </c>
      <c r="CG207" s="2">
        <f>IF(VLOOKUP(A207,'BD OFICIAL'!$A$1:$AL$2098,33,0)=AF207,0,1)</f>
        <v>0</v>
      </c>
      <c r="CH207" s="2">
        <f>IF(VLOOKUP(A207,'BD OFICIAL'!$A$1:$AL$2098,35,0)=AH207,0,1)</f>
        <v>0</v>
      </c>
      <c r="CI207" s="85">
        <f>IF(VLOOKUP(A207,'BD OFICIAL'!$A$1:$AL$2098,34,0)=AL207,0,1)</f>
        <v>0</v>
      </c>
      <c r="CJ207" s="12">
        <f>VLOOKUP(A207,'BD OFICIAL'!$A$1:$AM$2098,36,0)*AM207-AP207</f>
        <v>0</v>
      </c>
      <c r="CK207" s="85" t="str">
        <f t="shared" si="122"/>
        <v>SSH</v>
      </c>
      <c r="CL207" s="85" t="str">
        <f t="shared" si="123"/>
        <v>SI</v>
      </c>
      <c r="CM207" s="85" t="str">
        <f t="shared" si="103"/>
        <v>NO</v>
      </c>
      <c r="CN207" s="31">
        <f t="shared" si="104"/>
        <v>0</v>
      </c>
      <c r="CO207" s="31">
        <f t="shared" si="124"/>
        <v>0</v>
      </c>
      <c r="CP207" s="31">
        <f t="shared" si="105"/>
        <v>0</v>
      </c>
      <c r="CQ207" s="31">
        <f>IF(Y207="NO",0,IF(Y207="SI",IF(VLOOKUP(A207,'BD OFICIAL'!$A:$AO,40,0)=AQ207,0,1)))</f>
        <v>0</v>
      </c>
      <c r="CR207" s="31">
        <f>IF(Z207="NO",0,IF(Z207="SI",IF(VLOOKUP(B207,'BD OFICIAL'!$A:$AO,41,0)=AS207,0,1)))</f>
        <v>0</v>
      </c>
      <c r="CS207" s="31">
        <f t="shared" si="125"/>
        <v>0</v>
      </c>
      <c r="CT207" s="31">
        <f t="shared" si="126"/>
        <v>0</v>
      </c>
      <c r="CU207" s="31">
        <f>IF(VLOOKUP(A207,'BD OFICIAL'!$A$1:$AL$1056,31,0)="SI",IF(AT207&gt;0,0,1),IF(AT207=0,0,1))</f>
        <v>0</v>
      </c>
      <c r="CV207" s="31">
        <f t="shared" si="127"/>
        <v>0</v>
      </c>
      <c r="CW207" s="31">
        <f t="shared" si="106"/>
        <v>0</v>
      </c>
      <c r="CX207" s="85" t="str">
        <f t="shared" si="107"/>
        <v>SI</v>
      </c>
      <c r="CY207" s="31">
        <f t="shared" si="108"/>
        <v>0</v>
      </c>
      <c r="CZ207" s="85" t="str">
        <f>IF(ISERROR(VLOOKUP(AI207,EXPERIENCIA!$A$1:$C$2100,1,0)),"NO","SI")</f>
        <v>SI</v>
      </c>
      <c r="DA207" s="85">
        <f>IF(CX207="no","NO APLICA",IF(AX207=0,"ERROR NOTA",IF(AND(AX207&gt;1,CZ207="NO"),"ERROR NOTA",IF(AND(CZ207="NO",AX207=1),0,IF(VLOOKUP(AI207,EXPERIENCIA!$A$1:$C$2100,3,0)=AX207,0,"ERROR NOTA")))))</f>
        <v>0</v>
      </c>
      <c r="DB207" s="85" t="str">
        <f>IF(ISERROR(VLOOKUP(AI207,COMPORTAMIENTO!$A$1:$C$2100,1,0)),"NO","SI")</f>
        <v>SI</v>
      </c>
      <c r="DC207" s="85">
        <f>IF(CX207="NO","NO APLICA",IF(AY207=0,"ERROR NOTA",IF(AND(DB207="NO",AY207=7),0,IF(VLOOKUP(AI207,COMPORTAMIENTO!$A$2:$H$2100,8,0)=AY207,0,"ERROR NOTA"))))</f>
        <v>0</v>
      </c>
      <c r="DD207" s="104">
        <f t="shared" si="109"/>
        <v>0.70000000000000007</v>
      </c>
      <c r="DE207" s="104">
        <f t="shared" si="110"/>
        <v>0.70000000000000007</v>
      </c>
      <c r="DF207" s="85" t="str">
        <f t="shared" si="128"/>
        <v>SI</v>
      </c>
      <c r="DG207" s="85">
        <f t="shared" si="111"/>
        <v>0</v>
      </c>
      <c r="DH207" s="85">
        <f t="shared" si="112"/>
        <v>0</v>
      </c>
      <c r="DI207" s="85">
        <f t="shared" si="113"/>
        <v>0</v>
      </c>
      <c r="DJ207" s="12">
        <f t="shared" si="114"/>
        <v>7.0000000000000009</v>
      </c>
      <c r="DK207" s="7">
        <f t="shared" si="115"/>
        <v>7.0000000000000009</v>
      </c>
      <c r="DL207" s="12">
        <f t="shared" si="129"/>
        <v>6373</v>
      </c>
      <c r="DM207" s="12">
        <f>VLOOKUP(A207,'5 TD'!$A:$B,2,0)</f>
        <v>6373</v>
      </c>
      <c r="DN207" s="7">
        <f t="shared" si="130"/>
        <v>7</v>
      </c>
      <c r="DO207" s="85" t="str">
        <f t="shared" si="116"/>
        <v>APROBADO</v>
      </c>
      <c r="DP207" s="85" t="str">
        <f t="shared" si="117"/>
        <v>APROBADO</v>
      </c>
      <c r="DQ207" s="7">
        <f t="shared" si="118"/>
        <v>7</v>
      </c>
      <c r="DR207" s="85" t="str">
        <f t="shared" si="131"/>
        <v>APROBADO</v>
      </c>
      <c r="DS207" s="2" t="str">
        <f>+('3 Planilla Preadjudicación OTIC'!BN207)</f>
        <v>NO</v>
      </c>
      <c r="DT207" s="2">
        <f>IF(DR207="APROBADO",VLOOKUP(A207,'5 TD'!$D$3:$E$270,2,0),"NO APLICA")</f>
        <v>7</v>
      </c>
      <c r="DU207" s="2" t="str">
        <f t="shared" si="132"/>
        <v>SI</v>
      </c>
      <c r="DV207" s="2">
        <f>IF(DU207="SI",VLOOKUP(A207,'5 TD'!$G$3:$H$270,2,0),"NO APLICA ")</f>
        <v>7.0000000000000009</v>
      </c>
      <c r="DW207" s="2" t="str">
        <f t="shared" si="133"/>
        <v>SI</v>
      </c>
      <c r="DX207" s="2">
        <f>IF(DW207="SI",VLOOKUP(A207,'5 TD'!$J$4:$K$472,2,0),"NO APLICA")</f>
        <v>7</v>
      </c>
      <c r="DY207" s="2" t="str">
        <f t="shared" si="134"/>
        <v>SI</v>
      </c>
      <c r="DZ207" s="7">
        <f>IF(DY207="SI",VLOOKUP(A207,'5 TD'!$M$4:$N$350,2,0),"NO APLICA")</f>
        <v>7</v>
      </c>
      <c r="EA207" s="2" t="str">
        <f t="shared" si="135"/>
        <v>SI</v>
      </c>
      <c r="EB207" s="12">
        <f t="shared" si="136"/>
        <v>6373</v>
      </c>
      <c r="EC207" s="12">
        <f>IF(EA207="SI",VLOOKUP(A207,'5 TD'!$V$4:$W$479,2,0),"NO APLICA")</f>
        <v>6373</v>
      </c>
      <c r="ED207" s="2" t="str">
        <f t="shared" si="119"/>
        <v>SI</v>
      </c>
      <c r="EE207" s="79">
        <f>IF(ED207="SI",VLOOKUP(AI207,COMPORTAMIENTO!$A$1:$H$2100,7,0),"NO APLICA")</f>
        <v>5.9523809523809527E-2</v>
      </c>
      <c r="EF207" s="12">
        <f>IF(ED207="SI",VLOOKUP(A207,'5 TD'!$P$2:$Q$479,2,0),"NO APLICA")</f>
        <v>0</v>
      </c>
      <c r="EG207" s="2" t="str">
        <f t="shared" si="120"/>
        <v>NO</v>
      </c>
      <c r="EH207" s="2">
        <f>IF(CZ207="no",0,VLOOKUP(AI207,EXPERIENCIA!$A$1:$C$2100,2,0))</f>
        <v>84</v>
      </c>
      <c r="EI207" s="2">
        <f>IF(CZ207="si",VLOOKUP(A207,'5 TD'!$S$3:$T$2103,2,0),0)</f>
        <v>254</v>
      </c>
      <c r="EJ207" s="2" t="str">
        <f t="shared" si="121"/>
        <v>NO</v>
      </c>
      <c r="EK207" s="2" t="str">
        <f>+('3 Planilla Preadjudicación OTIC'!BU207)</f>
        <v>e) Menor “porcentaje de multas ponderadas” en ítem evaluación comportamiento considerando 4 decimales.</v>
      </c>
      <c r="EL207" s="4"/>
      <c r="EQ207" s="86"/>
    </row>
    <row r="208" spans="1:147" s="3" customFormat="1" ht="15" customHeight="1" x14ac:dyDescent="0.3">
      <c r="A208" s="2">
        <f>+('3 Planilla Preadjudicación OTIC'!A208)</f>
        <v>14411</v>
      </c>
      <c r="B208" s="2" t="str">
        <f>+('3 Planilla Preadjudicación OTIC'!B208)</f>
        <v>65181652-1</v>
      </c>
      <c r="C208" s="4">
        <f>+('3 Planilla Preadjudicación OTIC'!E208)</f>
        <v>2025</v>
      </c>
      <c r="D208" s="4" t="str">
        <f>+('3 Planilla Preadjudicación OTIC'!F208)</f>
        <v>MANDATO</v>
      </c>
      <c r="E208" s="4" t="str">
        <f>+('3 Planilla Preadjudicación OTIC'!G208)</f>
        <v>73188700-4</v>
      </c>
      <c r="F208" s="4" t="str">
        <f>+('3 Planilla Preadjudicación OTIC'!H208)</f>
        <v>ONG CASA DE ACOGIDA LA ESPERANZA</v>
      </c>
      <c r="G208" s="4"/>
      <c r="H208" s="4"/>
      <c r="I208" s="4" t="str">
        <f>+('3 Planilla Preadjudicación OTIC'!I208)</f>
        <v>ELABORACIÓN DE PRODUCTOS DE PASTELERÍA Y REPOSTERÍA</v>
      </c>
      <c r="J208" s="4" t="str">
        <f>+('3 Planilla Preadjudicación OTIC'!J208)</f>
        <v>SIN PLAN FORMATIVO</v>
      </c>
      <c r="K208" s="4" t="str">
        <f>+('3 Planilla Preadjudicación OTIC'!K208)</f>
        <v/>
      </c>
      <c r="L208" s="4" t="str">
        <f>+('3 Planilla Preadjudicación OTIC'!L208)</f>
        <v/>
      </c>
      <c r="M208" s="2">
        <f>+('3 Planilla Preadjudicación OTIC'!M208)</f>
        <v>13</v>
      </c>
      <c r="N208" s="4" t="str">
        <f>+('3 Planilla Preadjudicación OTIC'!N208)</f>
        <v>METROPOLITANA</v>
      </c>
      <c r="O208" s="4" t="str">
        <f>+('3 Planilla Preadjudicación OTIC'!O208)</f>
        <v>PUDAHUEL</v>
      </c>
      <c r="P208" s="4" t="str">
        <f>+('3 Planilla Preadjudicación OTIC'!P208)</f>
        <v>EMPRENDEDORES/AS INFORMALES O PERSONAS VULNERABLES PERTENECIENTES AL 80% MAS VULNERABLE</v>
      </c>
      <c r="Q208" s="4" t="str">
        <f>+('3 Planilla Preadjudicación OTIC'!Q208)</f>
        <v>PRESENCIAL</v>
      </c>
      <c r="R208" s="4" t="str">
        <f>+('3 Planilla Preadjudicación OTIC'!R208)</f>
        <v>DEPENDIENTE</v>
      </c>
      <c r="S208" s="4">
        <f>+('3 Planilla Preadjudicación OTIC'!S208)</f>
        <v>50</v>
      </c>
      <c r="T208" s="2">
        <f>+('3 Planilla Preadjudicación OTIC'!T208)</f>
        <v>20</v>
      </c>
      <c r="U208" s="2">
        <f>+('3 Planilla Preadjudicación OTIC'!U208)</f>
        <v>0</v>
      </c>
      <c r="V208" s="2">
        <f>+('3 Planilla Preadjudicación OTIC'!V208)</f>
        <v>0</v>
      </c>
      <c r="W208" s="2">
        <f>+('3 Planilla Preadjudicación OTIC'!W208)</f>
        <v>200</v>
      </c>
      <c r="X208" s="2">
        <f>+('3 Planilla Preadjudicación OTIC'!X208)</f>
        <v>4</v>
      </c>
      <c r="Y208" s="2" t="str">
        <f>+('3 Planilla Preadjudicación OTIC'!Y208)</f>
        <v>SI</v>
      </c>
      <c r="Z208" s="2" t="str">
        <f>+('3 Planilla Preadjudicación OTIC'!Z208)</f>
        <v>NO</v>
      </c>
      <c r="AA208" s="2" t="str">
        <f>+('3 Planilla Preadjudicación OTIC'!AA208)</f>
        <v>NO</v>
      </c>
      <c r="AB208" s="4" t="str">
        <f>+('3 Planilla Preadjudicación OTIC'!AB208)</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208" s="4" t="str">
        <f>+('3 Planilla Preadjudicación OTIC'!AC208)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08" s="2" t="str">
        <f>+('3 Planilla Preadjudicación OTIC'!AD208)</f>
        <v>NO</v>
      </c>
      <c r="AE208" s="4">
        <f>+('3 Planilla Preadjudicación OTIC'!AE208)</f>
        <v>0</v>
      </c>
      <c r="AF208" s="2" t="str">
        <f>+('3 Planilla Preadjudicación OTIC'!AF208)</f>
        <v>CERRADA</v>
      </c>
      <c r="AG208" s="2">
        <f>+('3 Planilla Preadjudicación OTIC'!AG208)</f>
        <v>50</v>
      </c>
      <c r="AH208" s="2">
        <f>+('3 Planilla Preadjudicación OTIC'!AH208)</f>
        <v>2</v>
      </c>
      <c r="AI208" s="135" t="str">
        <f>+('3 Planilla Preadjudicación OTIC'!AI208)</f>
        <v>76060420-8</v>
      </c>
      <c r="AJ208" s="4" t="str">
        <f>+('3 Planilla Preadjudicación OTIC'!AJ208)</f>
        <v>SERVICIOS DE CAPACITACION SERCONT CHILE LIMITADA</v>
      </c>
      <c r="AK208" s="2">
        <f>+('3 Planilla Preadjudicación OTIC'!AK208)</f>
        <v>200</v>
      </c>
      <c r="AL208" s="2">
        <f>+('3 Planilla Preadjudicación OTIC'!AL208)</f>
        <v>50</v>
      </c>
      <c r="AM208" s="12">
        <f>+('3 Planilla Preadjudicación OTIC'!AM208)</f>
        <v>5075</v>
      </c>
      <c r="AN208" s="12">
        <f>+('3 Planilla Preadjudicación OTIC'!AN208)</f>
        <v>0</v>
      </c>
      <c r="AO208" s="12">
        <f>+('3 Planilla Preadjudicación OTIC'!AO208)</f>
        <v>0</v>
      </c>
      <c r="AP208" s="12">
        <f>+('3 Planilla Preadjudicación OTIC'!AP208)</f>
        <v>20300000</v>
      </c>
      <c r="AQ208" s="12">
        <f>+('3 Planilla Preadjudicación OTIC'!AQ208)</f>
        <v>4000000</v>
      </c>
      <c r="AR208" s="12">
        <f>+('3 Planilla Preadjudicación OTIC'!AR208)</f>
        <v>0</v>
      </c>
      <c r="AS208" s="12">
        <f>+('3 Planilla Preadjudicación OTIC'!AS208)</f>
        <v>0</v>
      </c>
      <c r="AT208" s="12">
        <f>+('3 Planilla Preadjudicación OTIC'!AT208)</f>
        <v>0</v>
      </c>
      <c r="AU208" s="12">
        <f>+('3 Planilla Preadjudicación OTIC'!AU208)</f>
        <v>24300000</v>
      </c>
      <c r="AV208" s="2" t="str">
        <f>+('3 Planilla Preadjudicación OTIC'!AV208)</f>
        <v>SI</v>
      </c>
      <c r="AW208" s="4">
        <f>+('3 Planilla Preadjudicación OTIC'!AW208)</f>
        <v>0</v>
      </c>
      <c r="AX208" s="2">
        <f>+('3 Planilla Preadjudicación OTIC'!AX208)</f>
        <v>7</v>
      </c>
      <c r="AY208" s="2">
        <f>+('3 Planilla Preadjudicación OTIC'!AY208)</f>
        <v>7</v>
      </c>
      <c r="AZ208" s="2">
        <f>+('3 Planilla Preadjudicación OTIC'!AZ208)</f>
        <v>7</v>
      </c>
      <c r="BA208" s="2">
        <f>+('3 Planilla Preadjudicación OTIC'!BA208)</f>
        <v>7</v>
      </c>
      <c r="BB208" s="2">
        <f>+('3 Planilla Preadjudicación OTIC'!BB208)</f>
        <v>7</v>
      </c>
      <c r="BC208" s="2">
        <f>+('3 Planilla Preadjudicación OTIC'!BC208)</f>
        <v>7</v>
      </c>
      <c r="BD208" s="2">
        <f>+('3 Planilla Preadjudicación OTIC'!BD208)</f>
        <v>7</v>
      </c>
      <c r="BE208" s="2">
        <f>+('3 Planilla Preadjudicación OTIC'!BE208)</f>
        <v>7</v>
      </c>
      <c r="BF208" s="2">
        <f>+('3 Planilla Preadjudicación OTIC'!BF208)</f>
        <v>7</v>
      </c>
      <c r="BG208" s="2">
        <f>+('3 Planilla Preadjudicación OTIC'!BG208)</f>
        <v>7</v>
      </c>
      <c r="BH208" s="2">
        <f>+('3 Planilla Preadjudicación OTIC'!BH208)</f>
        <v>7</v>
      </c>
      <c r="BI208" s="2">
        <f>+('3 Planilla Preadjudicación OTIC'!BI208)</f>
        <v>7</v>
      </c>
      <c r="BJ208" s="2">
        <f>+('3 Planilla Preadjudicación OTIC'!BJ208)</f>
        <v>7</v>
      </c>
      <c r="BK208" s="2">
        <f>+('3 Planilla Preadjudicación OTIC'!BK208)</f>
        <v>7</v>
      </c>
      <c r="BL208" s="218">
        <f>+('3 Planilla Preadjudicación OTIC'!BL208)</f>
        <v>7</v>
      </c>
      <c r="BM208" s="104">
        <f>ROUND(('3 Planilla Preadjudicación OTIC'!BM208),1)</f>
        <v>7</v>
      </c>
      <c r="BN208" s="4" t="str">
        <f>+('3 Planilla Preadjudicación OTIC'!BN208)</f>
        <v>SI</v>
      </c>
      <c r="BO208" s="4" t="str">
        <f>+('3 Planilla Preadjudicación OTIC'!BO208)</f>
        <v>PATRICIO ARAYA MANZANO</v>
      </c>
      <c r="BP208" s="4" t="str">
        <f>+('3 Planilla Preadjudicación OTIC'!BP208)</f>
        <v>p.araya@sercontchile.cl</v>
      </c>
      <c r="BQ208" s="4">
        <f>+('3 Planilla Preadjudicación OTIC'!BQ208)</f>
        <v>950194321</v>
      </c>
      <c r="BR208" s="4" t="str">
        <f>+('3 Planilla Preadjudicación OTIC'!BR208)</f>
        <v>LO ESPEJO #1009, PUDAHUEL, Pudahuel</v>
      </c>
      <c r="BS208" s="4" t="str">
        <f>+('3 Planilla Preadjudicación OTIC'!BS208)</f>
        <v>Capacitar en técnicas básicas de preparación de productos de pastelería y repostería, promoviendo habilidades productivas en el rubro gastronómico.</v>
      </c>
      <c r="BT208" s="4" t="str">
        <f>+('3 Planilla Preadjudicación OTIC'!BT208)</f>
        <v>El curso entrega conocimientos sobre elaboración de masas, rellenos, decoraciones y presentación de tortas, queques, galletas y otros productos dulces. Está dirigido a personas interesadas en emprender o trabajar en el área de la pastelería artesanal o comercial.</v>
      </c>
      <c r="BU208" s="85">
        <f>IF(VLOOKUP(A208,'BD OFICIAL'!$A$1:$AL$2098,7,0)=D208,0,1)</f>
        <v>0</v>
      </c>
      <c r="BV208" s="85">
        <f>IF(VLOOKUP(A208,'BD OFICIAL'!$A$1:$AL$2098,11,0)=J208,0,1)</f>
        <v>0</v>
      </c>
      <c r="BW208" s="85">
        <f>IF(VLOOKUP(A208,'BD OFICIAL'!$A$1:$AL$2098,13,0)=L208,0,1)</f>
        <v>0</v>
      </c>
      <c r="BX208" s="2">
        <f>IF(VLOOKUP(A208,'BD OFICIAL'!$A$1:$AL$2098,16,0)=O208,0,1)</f>
        <v>0</v>
      </c>
      <c r="BY208" s="2">
        <f>IF(VLOOKUP(A208,'BD OFICIAL'!$A$1:$AL$2098,17,0)=P208,0,1)</f>
        <v>0</v>
      </c>
      <c r="BZ208" s="2">
        <f>IF(VLOOKUP(A208,'BD OFICIAL'!$A$1:$AL$2098,19,0)=R208,0,1)</f>
        <v>0</v>
      </c>
      <c r="CA208" s="2">
        <f>IF(VLOOKUP(A208,'BD OFICIAL'!$A$1:$AL$2098,21,0)=T208,0,1)</f>
        <v>0</v>
      </c>
      <c r="CB208" s="2">
        <f>IF(VLOOKUP(A208,'BD OFICIAL'!$A$1:$AL$2098,24,0)=AK208,0,1)</f>
        <v>0</v>
      </c>
      <c r="CC208" s="2">
        <f>IF(VLOOKUP(A208,'BD OFICIAL'!$A$1:$AL$2098,25,0)=X208,0,1)</f>
        <v>0</v>
      </c>
      <c r="CD208" s="2">
        <f>IF(VLOOKUP(A208,'BD OFICIAL'!$A$1:$AL$2098,26,0)=Y208,0,1)</f>
        <v>0</v>
      </c>
      <c r="CE208" s="2">
        <f>IF(VLOOKUP(A208,'BD OFICIAL'!$A$1:$AL$2098,27,0)=Z208,0,1)</f>
        <v>0</v>
      </c>
      <c r="CF208" s="2">
        <f>IF(VLOOKUP(A208,'BD OFICIAL'!$A$1:$AL$2098,28,0)=AA208,0,1)</f>
        <v>0</v>
      </c>
      <c r="CG208" s="2">
        <f>IF(VLOOKUP(A208,'BD OFICIAL'!$A$1:$AL$2098,33,0)=AF208,0,1)</f>
        <v>0</v>
      </c>
      <c r="CH208" s="2">
        <f>IF(VLOOKUP(A208,'BD OFICIAL'!$A$1:$AL$2098,35,0)=AH208,0,1)</f>
        <v>0</v>
      </c>
      <c r="CI208" s="85">
        <f>IF(VLOOKUP(A208,'BD OFICIAL'!$A$1:$AL$2098,34,0)=AL208,0,1)</f>
        <v>0</v>
      </c>
      <c r="CJ208" s="12">
        <f>VLOOKUP(A208,'BD OFICIAL'!$A$1:$AM$2098,36,0)*AM208-AP208</f>
        <v>0</v>
      </c>
      <c r="CK208" s="85" t="str">
        <f t="shared" si="122"/>
        <v>SSH</v>
      </c>
      <c r="CL208" s="85" t="str">
        <f t="shared" si="123"/>
        <v>NO</v>
      </c>
      <c r="CM208" s="85" t="str">
        <f t="shared" si="103"/>
        <v>SI</v>
      </c>
      <c r="CN208" s="31">
        <f t="shared" si="104"/>
        <v>0</v>
      </c>
      <c r="CO208" s="31">
        <f t="shared" si="124"/>
        <v>0</v>
      </c>
      <c r="CP208" s="31">
        <f t="shared" si="105"/>
        <v>0</v>
      </c>
      <c r="CQ208" s="31">
        <f>IF(Y208="NO",0,IF(Y208="SI",IF(VLOOKUP(A208,'BD OFICIAL'!$A:$AO,40,0)=AQ208,0,1)))</f>
        <v>0</v>
      </c>
      <c r="CR208" s="31">
        <f>IF(Z208="NO",0,IF(Z208="SI",IF(VLOOKUP(B208,'BD OFICIAL'!$A:$AO,41,0)=AS208,0,1)))</f>
        <v>0</v>
      </c>
      <c r="CS208" s="31">
        <f t="shared" si="125"/>
        <v>0</v>
      </c>
      <c r="CT208" s="31">
        <f t="shared" si="126"/>
        <v>0</v>
      </c>
      <c r="CU208" s="31">
        <f>IF(VLOOKUP(A208,'BD OFICIAL'!$A$1:$AL$1056,31,0)="SI",IF(AT208&gt;0,0,1),IF(AT208=0,0,1))</f>
        <v>0</v>
      </c>
      <c r="CV208" s="31">
        <f t="shared" si="127"/>
        <v>0</v>
      </c>
      <c r="CW208" s="31">
        <f t="shared" si="106"/>
        <v>0</v>
      </c>
      <c r="CX208" s="85" t="str">
        <f t="shared" si="107"/>
        <v>SI</v>
      </c>
      <c r="CY208" s="31">
        <f t="shared" si="108"/>
        <v>0</v>
      </c>
      <c r="CZ208" s="85" t="str">
        <f>IF(ISERROR(VLOOKUP(AI208,EXPERIENCIA!$A$1:$C$2100,1,0)),"NO","SI")</f>
        <v>SI</v>
      </c>
      <c r="DA208" s="85">
        <f>IF(CX208="no","NO APLICA",IF(AX208=0,"ERROR NOTA",IF(AND(AX208&gt;1,CZ208="NO"),"ERROR NOTA",IF(AND(CZ208="NO",AX208=1),0,IF(VLOOKUP(AI208,EXPERIENCIA!$A$1:$C$2100,3,0)=AX208,0,"ERROR NOTA")))))</f>
        <v>0</v>
      </c>
      <c r="DB208" s="85" t="str">
        <f>IF(ISERROR(VLOOKUP(AI208,COMPORTAMIENTO!$A$1:$C$2100,1,0)),"NO","SI")</f>
        <v>SI</v>
      </c>
      <c r="DC208" s="85">
        <f>IF(CX208="NO","NO APLICA",IF(AY208=0,"ERROR NOTA",IF(AND(DB208="NO",AY208=7),0,IF(VLOOKUP(AI208,COMPORTAMIENTO!$A$2:$H$2100,8,0)=AY208,0,"ERROR NOTA"))))</f>
        <v>0</v>
      </c>
      <c r="DD208" s="104">
        <f t="shared" si="109"/>
        <v>0.70000000000000007</v>
      </c>
      <c r="DE208" s="104">
        <f t="shared" si="110"/>
        <v>0.70000000000000007</v>
      </c>
      <c r="DF208" s="85" t="str">
        <f t="shared" si="128"/>
        <v>NO</v>
      </c>
      <c r="DG208" s="85">
        <f t="shared" si="111"/>
        <v>7</v>
      </c>
      <c r="DH208" s="85">
        <f t="shared" si="112"/>
        <v>7</v>
      </c>
      <c r="DI208" s="85">
        <f t="shared" si="113"/>
        <v>7</v>
      </c>
      <c r="DJ208" s="12">
        <f t="shared" si="114"/>
        <v>7.0000000000000009</v>
      </c>
      <c r="DK208" s="7">
        <f t="shared" si="115"/>
        <v>7.0000000000000009</v>
      </c>
      <c r="DL208" s="12">
        <f t="shared" si="129"/>
        <v>5075</v>
      </c>
      <c r="DM208" s="12">
        <f>VLOOKUP(A208,'5 TD'!$A:$B,2,0)</f>
        <v>5075</v>
      </c>
      <c r="DN208" s="7">
        <f t="shared" si="130"/>
        <v>7</v>
      </c>
      <c r="DO208" s="85" t="str">
        <f t="shared" si="116"/>
        <v>APROBADO</v>
      </c>
      <c r="DP208" s="85" t="str">
        <f t="shared" si="117"/>
        <v>APROBADO</v>
      </c>
      <c r="DQ208" s="7">
        <f t="shared" si="118"/>
        <v>7</v>
      </c>
      <c r="DR208" s="85" t="str">
        <f t="shared" si="131"/>
        <v>APROBADO</v>
      </c>
      <c r="DS208" s="2" t="str">
        <f>+('3 Planilla Preadjudicación OTIC'!BN208)</f>
        <v>SI</v>
      </c>
      <c r="DT208" s="2">
        <f>IF(DR208="APROBADO",VLOOKUP(A208,'5 TD'!$D$3:$E$270,2,0),"NO APLICA")</f>
        <v>7</v>
      </c>
      <c r="DU208" s="2" t="str">
        <f t="shared" si="132"/>
        <v>SI</v>
      </c>
      <c r="DV208" s="2">
        <f>IF(DU208="SI",VLOOKUP(A208,'5 TD'!$G$3:$H$270,2,0),"NO APLICA ")</f>
        <v>7.0000000000000009</v>
      </c>
      <c r="DW208" s="2" t="str">
        <f t="shared" si="133"/>
        <v>SI</v>
      </c>
      <c r="DX208" s="2">
        <f>IF(DW208="SI",VLOOKUP(A208,'5 TD'!$J$4:$K$472,2,0),"NO APLICA")</f>
        <v>7</v>
      </c>
      <c r="DY208" s="2" t="str">
        <f t="shared" si="134"/>
        <v>SI</v>
      </c>
      <c r="DZ208" s="7">
        <f>IF(DY208="SI",VLOOKUP(A208,'5 TD'!$M$4:$N$350,2,0),"NO APLICA")</f>
        <v>7</v>
      </c>
      <c r="EA208" s="2" t="str">
        <f t="shared" si="135"/>
        <v>SI</v>
      </c>
      <c r="EB208" s="12">
        <f t="shared" si="136"/>
        <v>5075</v>
      </c>
      <c r="EC208" s="12">
        <f>IF(EA208="SI",VLOOKUP(A208,'5 TD'!$V$4:$W$479,2,0),"NO APLICA")</f>
        <v>5075</v>
      </c>
      <c r="ED208" s="2" t="str">
        <f t="shared" si="119"/>
        <v>SI</v>
      </c>
      <c r="EE208" s="79">
        <f>IF(ED208="SI",VLOOKUP(AI208,COMPORTAMIENTO!$A$1:$H$2100,7,0),"NO APLICA")</f>
        <v>5.9523809523809527E-2</v>
      </c>
      <c r="EF208" s="12">
        <f>IF(ED208="SI",VLOOKUP(A208,'5 TD'!$P$2:$Q$479,2,0),"NO APLICA")</f>
        <v>5.9523809523809527E-2</v>
      </c>
      <c r="EG208" s="2" t="str">
        <f t="shared" si="120"/>
        <v>SI</v>
      </c>
      <c r="EH208" s="2">
        <f>IF(CZ208="no",0,VLOOKUP(AI208,EXPERIENCIA!$A$1:$C$2100,2,0))</f>
        <v>84</v>
      </c>
      <c r="EI208" s="2">
        <f>IF(CZ208="si",VLOOKUP(A208,'5 TD'!$S$3:$T$2103,2,0),0)</f>
        <v>254</v>
      </c>
      <c r="EJ208" s="2" t="str">
        <f t="shared" si="121"/>
        <v>NO</v>
      </c>
      <c r="EK208" s="2" t="str">
        <f>+('3 Planilla Preadjudicación OTIC'!BU208)</f>
        <v>e) Menor “porcentaje de multas ponderadas” en ítem evaluación comportamiento considerando 4 decimales.</v>
      </c>
      <c r="EL208" s="4"/>
      <c r="EO208" s="86" t="s">
        <v>64</v>
      </c>
      <c r="EQ208" s="86"/>
    </row>
    <row r="209" spans="1:147" ht="15" customHeight="1" x14ac:dyDescent="0.3">
      <c r="A209" s="2">
        <f>+('3 Planilla Preadjudicación OTIC'!A209)</f>
        <v>14407</v>
      </c>
      <c r="B209" s="2" t="str">
        <f>+('3 Planilla Preadjudicación OTIC'!B209)</f>
        <v>65181652-1</v>
      </c>
      <c r="C209" s="4">
        <f>+('3 Planilla Preadjudicación OTIC'!E209)</f>
        <v>2025</v>
      </c>
      <c r="D209" s="4" t="str">
        <f>+('3 Planilla Preadjudicación OTIC'!F209)</f>
        <v>MANDATO</v>
      </c>
      <c r="E209" s="4" t="str">
        <f>+('3 Planilla Preadjudicación OTIC'!G209)</f>
        <v>73188700-4</v>
      </c>
      <c r="F209" s="4" t="str">
        <f>+('3 Planilla Preadjudicación OTIC'!H209)</f>
        <v>ONG CASA DE ACOGIDA LA ESPERANZA</v>
      </c>
      <c r="G209" s="4"/>
      <c r="H209" s="4"/>
      <c r="I209" s="4" t="str">
        <f>+('3 Planilla Preadjudicación OTIC'!I209)</f>
        <v>MASAJES CORPORALES CON FINES ESTÉTICOS Y DE RELAJACIÓN</v>
      </c>
      <c r="J209" s="4" t="str">
        <f>+('3 Planilla Preadjudicación OTIC'!J209)</f>
        <v>SIN PLAN FORMATIVO</v>
      </c>
      <c r="K209" s="4" t="str">
        <f>+('3 Planilla Preadjudicación OTIC'!K209)</f>
        <v/>
      </c>
      <c r="L209" s="4" t="str">
        <f>+('3 Planilla Preadjudicación OTIC'!L209)</f>
        <v/>
      </c>
      <c r="M209" s="2">
        <f>+('3 Planilla Preadjudicación OTIC'!M209)</f>
        <v>13</v>
      </c>
      <c r="N209" s="4" t="str">
        <f>+('3 Planilla Preadjudicación OTIC'!N209)</f>
        <v>METROPOLITANA</v>
      </c>
      <c r="O209" s="4" t="str">
        <f>+('3 Planilla Preadjudicación OTIC'!O209)</f>
        <v>LA GRANJA</v>
      </c>
      <c r="P209" s="4" t="str">
        <f>+('3 Planilla Preadjudicación OTIC'!P209)</f>
        <v>EMPRENDEDORES/AS INFORMALES O PERSONAS VULNERABLES PERTENECIENTES AL 80% MAS VULNERABLE</v>
      </c>
      <c r="Q209" s="4" t="str">
        <f>+('3 Planilla Preadjudicación OTIC'!Q209)</f>
        <v>PRESENCIAL</v>
      </c>
      <c r="R209" s="4" t="str">
        <f>+('3 Planilla Preadjudicación OTIC'!R209)</f>
        <v>DEPENDIENTE</v>
      </c>
      <c r="S209" s="4">
        <f>+('3 Planilla Preadjudicación OTIC'!S209)</f>
        <v>50</v>
      </c>
      <c r="T209" s="2">
        <f>+('3 Planilla Preadjudicación OTIC'!T209)</f>
        <v>20</v>
      </c>
      <c r="U209" s="2">
        <f>+('3 Planilla Preadjudicación OTIC'!U209)</f>
        <v>0</v>
      </c>
      <c r="V209" s="2">
        <f>+('3 Planilla Preadjudicación OTIC'!V209)</f>
        <v>0</v>
      </c>
      <c r="W209" s="2">
        <f>+('3 Planilla Preadjudicación OTIC'!W209)</f>
        <v>200</v>
      </c>
      <c r="X209" s="2">
        <f>+('3 Planilla Preadjudicación OTIC'!X209)</f>
        <v>4</v>
      </c>
      <c r="Y209" s="2" t="str">
        <f>+('3 Planilla Preadjudicación OTIC'!Y209)</f>
        <v>SI</v>
      </c>
      <c r="Z209" s="2" t="str">
        <f>+('3 Planilla Preadjudicación OTIC'!Z209)</f>
        <v>NO</v>
      </c>
      <c r="AA209" s="2" t="str">
        <f>+('3 Planilla Preadjudicación OTIC'!AA209)</f>
        <v>NO</v>
      </c>
      <c r="AB209" s="4" t="str">
        <f>+('3 Planilla Preadjudicación OTIC'!AB209)</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209" s="4" t="str">
        <f>+('3 Planilla Preadjudicación OTIC'!AC209)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209" s="2" t="str">
        <f>+('3 Planilla Preadjudicación OTIC'!AD209)</f>
        <v>NO</v>
      </c>
      <c r="AE209" s="4">
        <f>+('3 Planilla Preadjudicación OTIC'!AE209)</f>
        <v>0</v>
      </c>
      <c r="AF209" s="2" t="str">
        <f>+('3 Planilla Preadjudicación OTIC'!AF209)</f>
        <v>CERRADA</v>
      </c>
      <c r="AG209" s="2">
        <f>+('3 Planilla Preadjudicación OTIC'!AG209)</f>
        <v>50</v>
      </c>
      <c r="AH209" s="2">
        <f>+('3 Planilla Preadjudicación OTIC'!AH209)</f>
        <v>2</v>
      </c>
      <c r="AI209" s="135" t="str">
        <f>+('3 Planilla Preadjudicación OTIC'!AI209)</f>
        <v>76060420-8</v>
      </c>
      <c r="AJ209" s="4" t="str">
        <f>+('3 Planilla Preadjudicación OTIC'!AJ209)</f>
        <v>SERVICIOS DE CAPACITACION SERCONT CHILE LIMITADA</v>
      </c>
      <c r="AK209" s="2">
        <f>+('3 Planilla Preadjudicación OTIC'!AK209)</f>
        <v>200</v>
      </c>
      <c r="AL209" s="2">
        <f>+('3 Planilla Preadjudicación OTIC'!AL209)</f>
        <v>50</v>
      </c>
      <c r="AM209" s="12">
        <f>+('3 Planilla Preadjudicación OTIC'!AM209)</f>
        <v>5075</v>
      </c>
      <c r="AN209" s="12">
        <f>+('3 Planilla Preadjudicación OTIC'!AN209)</f>
        <v>0</v>
      </c>
      <c r="AO209" s="12">
        <f>+('3 Planilla Preadjudicación OTIC'!AO209)</f>
        <v>0</v>
      </c>
      <c r="AP209" s="12">
        <f>+('3 Planilla Preadjudicación OTIC'!AP209)</f>
        <v>20300000</v>
      </c>
      <c r="AQ209" s="12">
        <f>+('3 Planilla Preadjudicación OTIC'!AQ209)</f>
        <v>4000000</v>
      </c>
      <c r="AR209" s="12">
        <f>+('3 Planilla Preadjudicación OTIC'!AR209)</f>
        <v>0</v>
      </c>
      <c r="AS209" s="12">
        <f>+('3 Planilla Preadjudicación OTIC'!AS209)</f>
        <v>0</v>
      </c>
      <c r="AT209" s="12">
        <f>+('3 Planilla Preadjudicación OTIC'!AT209)</f>
        <v>0</v>
      </c>
      <c r="AU209" s="12">
        <f>+('3 Planilla Preadjudicación OTIC'!AU209)</f>
        <v>24300000</v>
      </c>
      <c r="AV209" s="2" t="str">
        <f>+('3 Planilla Preadjudicación OTIC'!AV209)</f>
        <v>SI</v>
      </c>
      <c r="AW209" s="4">
        <f>+('3 Planilla Preadjudicación OTIC'!AW209)</f>
        <v>0</v>
      </c>
      <c r="AX209" s="2">
        <f>+('3 Planilla Preadjudicación OTIC'!AX209)</f>
        <v>7</v>
      </c>
      <c r="AY209" s="2">
        <f>+('3 Planilla Preadjudicación OTIC'!AY209)</f>
        <v>7</v>
      </c>
      <c r="AZ209" s="2">
        <f>+('3 Planilla Preadjudicación OTIC'!AZ209)</f>
        <v>7</v>
      </c>
      <c r="BA209" s="2">
        <f>+('3 Planilla Preadjudicación OTIC'!BA209)</f>
        <v>7</v>
      </c>
      <c r="BB209" s="2">
        <f>+('3 Planilla Preadjudicación OTIC'!BB209)</f>
        <v>7</v>
      </c>
      <c r="BC209" s="2">
        <f>+('3 Planilla Preadjudicación OTIC'!BC209)</f>
        <v>7</v>
      </c>
      <c r="BD209" s="2">
        <f>+('3 Planilla Preadjudicación OTIC'!BD209)</f>
        <v>7</v>
      </c>
      <c r="BE209" s="2">
        <f>+('3 Planilla Preadjudicación OTIC'!BE209)</f>
        <v>7</v>
      </c>
      <c r="BF209" s="2">
        <f>+('3 Planilla Preadjudicación OTIC'!BF209)</f>
        <v>7</v>
      </c>
      <c r="BG209" s="2">
        <f>+('3 Planilla Preadjudicación OTIC'!BG209)</f>
        <v>7</v>
      </c>
      <c r="BH209" s="2">
        <f>+('3 Planilla Preadjudicación OTIC'!BH209)</f>
        <v>7</v>
      </c>
      <c r="BI209" s="2">
        <f>+('3 Planilla Preadjudicación OTIC'!BI209)</f>
        <v>5</v>
      </c>
      <c r="BJ209" s="2">
        <f>+('3 Planilla Preadjudicación OTIC'!BJ209)</f>
        <v>5</v>
      </c>
      <c r="BK209" s="2">
        <f>+('3 Planilla Preadjudicación OTIC'!BK209)</f>
        <v>5</v>
      </c>
      <c r="BL209" s="2">
        <f>+('3 Planilla Preadjudicación OTIC'!BL209)</f>
        <v>7</v>
      </c>
      <c r="BM209" s="104">
        <f>ROUND(('3 Planilla Preadjudicación OTIC'!BM209),1)</f>
        <v>6.7</v>
      </c>
      <c r="BN209" s="4" t="str">
        <f>+('3 Planilla Preadjudicación OTIC'!BN209)</f>
        <v>NO</v>
      </c>
      <c r="BO209" s="4">
        <f>+('3 Planilla Preadjudicación OTIC'!BO209)</f>
        <v>0</v>
      </c>
      <c r="BP209" s="4">
        <f>+('3 Planilla Preadjudicación OTIC'!BP209)</f>
        <v>0</v>
      </c>
      <c r="BQ209" s="4">
        <f>+('3 Planilla Preadjudicación OTIC'!BQ209)</f>
        <v>0</v>
      </c>
      <c r="BR209" s="4">
        <f>+('3 Planilla Preadjudicación OTIC'!BR209)</f>
        <v>0</v>
      </c>
      <c r="BS209" s="4">
        <f>+('3 Planilla Preadjudicación OTIC'!BS209)</f>
        <v>0</v>
      </c>
      <c r="BT209" s="4">
        <f>+('3 Planilla Preadjudicación OTIC'!BT209)</f>
        <v>0</v>
      </c>
      <c r="BU209" s="85">
        <f>IF(VLOOKUP(A209,'BD OFICIAL'!$A$1:$AL$2098,7,0)=D209,0,1)</f>
        <v>0</v>
      </c>
      <c r="BV209" s="85">
        <f>IF(VLOOKUP(A209,'BD OFICIAL'!$A$1:$AL$2098,11,0)=J209,0,1)</f>
        <v>0</v>
      </c>
      <c r="BW209" s="85">
        <f>IF(VLOOKUP(A209,'BD OFICIAL'!$A$1:$AL$2098,13,0)=L209,0,1)</f>
        <v>0</v>
      </c>
      <c r="BX209" s="2">
        <f>IF(VLOOKUP(A209,'BD OFICIAL'!$A$1:$AL$2098,16,0)=O209,0,1)</f>
        <v>0</v>
      </c>
      <c r="BY209" s="2">
        <f>IF(VLOOKUP(A209,'BD OFICIAL'!$A$1:$AL$2098,17,0)=P209,0,1)</f>
        <v>0</v>
      </c>
      <c r="BZ209" s="2">
        <f>IF(VLOOKUP(A209,'BD OFICIAL'!$A$1:$AL$2098,19,0)=R209,0,1)</f>
        <v>0</v>
      </c>
      <c r="CA209" s="2">
        <f>IF(VLOOKUP(A209,'BD OFICIAL'!$A$1:$AL$2098,21,0)=T209,0,1)</f>
        <v>0</v>
      </c>
      <c r="CB209" s="2">
        <f>IF(VLOOKUP(A209,'BD OFICIAL'!$A$1:$AL$2098,24,0)=AK209,0,1)</f>
        <v>0</v>
      </c>
      <c r="CC209" s="2">
        <f>IF(VLOOKUP(A209,'BD OFICIAL'!$A$1:$AL$2098,25,0)=X209,0,1)</f>
        <v>0</v>
      </c>
      <c r="CD209" s="2">
        <f>IF(VLOOKUP(A209,'BD OFICIAL'!$A$1:$AL$2098,26,0)=Y209,0,1)</f>
        <v>0</v>
      </c>
      <c r="CE209" s="2">
        <f>IF(VLOOKUP(A209,'BD OFICIAL'!$A$1:$AL$2098,27,0)=Z209,0,1)</f>
        <v>0</v>
      </c>
      <c r="CF209" s="2">
        <f>IF(VLOOKUP(A209,'BD OFICIAL'!$A$1:$AL$2098,28,0)=AA209,0,1)</f>
        <v>0</v>
      </c>
      <c r="CG209" s="2">
        <f>IF(VLOOKUP(A209,'BD OFICIAL'!$A$1:$AL$2098,33,0)=AF209,0,1)</f>
        <v>0</v>
      </c>
      <c r="CH209" s="2">
        <f>IF(VLOOKUP(A209,'BD OFICIAL'!$A$1:$AL$2098,35,0)=AH209,0,1)</f>
        <v>0</v>
      </c>
      <c r="CI209" s="85">
        <f>IF(VLOOKUP(A209,'BD OFICIAL'!$A$1:$AL$2098,34,0)=AL209,0,1)</f>
        <v>0</v>
      </c>
      <c r="CJ209" s="12">
        <f>VLOOKUP(A209,'BD OFICIAL'!$A$1:$AM$2098,36,0)*AM209-AP209</f>
        <v>0</v>
      </c>
      <c r="CK209" s="85" t="str">
        <f t="shared" si="122"/>
        <v>SSH</v>
      </c>
      <c r="CL209" s="85" t="str">
        <f t="shared" si="123"/>
        <v>NO</v>
      </c>
      <c r="CM209" s="85" t="str">
        <f t="shared" si="103"/>
        <v>SI</v>
      </c>
      <c r="CN209" s="31">
        <f t="shared" si="104"/>
        <v>0</v>
      </c>
      <c r="CO209" s="31">
        <f t="shared" si="124"/>
        <v>0</v>
      </c>
      <c r="CP209" s="31">
        <f t="shared" si="105"/>
        <v>0</v>
      </c>
      <c r="CQ209" s="31">
        <f>IF(Y209="NO",0,IF(Y209="SI",IF(VLOOKUP(A209,'BD OFICIAL'!$A:$AO,40,0)=AQ209,0,1)))</f>
        <v>0</v>
      </c>
      <c r="CR209" s="31">
        <f>IF(Z209="NO",0,IF(Z209="SI",IF(VLOOKUP(B209,'BD OFICIAL'!$A:$AO,41,0)=AS209,0,1)))</f>
        <v>0</v>
      </c>
      <c r="CS209" s="31">
        <f t="shared" si="125"/>
        <v>0</v>
      </c>
      <c r="CT209" s="31">
        <f t="shared" si="126"/>
        <v>0</v>
      </c>
      <c r="CU209" s="31">
        <f>IF(VLOOKUP(A209,'BD OFICIAL'!$A$1:$AL$1056,31,0)="SI",IF(AT209&gt;0,0,1),IF(AT209=0,0,1))</f>
        <v>0</v>
      </c>
      <c r="CV209" s="31">
        <f t="shared" si="127"/>
        <v>0</v>
      </c>
      <c r="CW209" s="31">
        <f t="shared" si="106"/>
        <v>0</v>
      </c>
      <c r="CX209" s="85" t="str">
        <f t="shared" si="107"/>
        <v>SI</v>
      </c>
      <c r="CY209" s="31">
        <f t="shared" si="108"/>
        <v>0</v>
      </c>
      <c r="CZ209" s="85" t="str">
        <f>IF(ISERROR(VLOOKUP(AI209,EXPERIENCIA!$A$1:$C$2100,1,0)),"NO","SI")</f>
        <v>SI</v>
      </c>
      <c r="DA209" s="85">
        <f>IF(CX209="no","NO APLICA",IF(AX209=0,"ERROR NOTA",IF(AND(AX209&gt;1,CZ209="NO"),"ERROR NOTA",IF(AND(CZ209="NO",AX209=1),0,IF(VLOOKUP(AI209,EXPERIENCIA!$A$1:$C$2100,3,0)=AX209,0,"ERROR NOTA")))))</f>
        <v>0</v>
      </c>
      <c r="DB209" s="85" t="str">
        <f>IF(ISERROR(VLOOKUP(AI209,COMPORTAMIENTO!$A$1:$C$2100,1,0)),"NO","SI")</f>
        <v>SI</v>
      </c>
      <c r="DC209" s="85">
        <f>IF(CX209="NO","NO APLICA",IF(AY209=0,"ERROR NOTA",IF(AND(DB209="NO",AY209=7),0,IF(VLOOKUP(AI209,COMPORTAMIENTO!$A$2:$H$2100,8,0)=AY209,0,"ERROR NOTA"))))</f>
        <v>0</v>
      </c>
      <c r="DD209" s="104">
        <f t="shared" si="109"/>
        <v>0.70000000000000007</v>
      </c>
      <c r="DE209" s="104">
        <f t="shared" si="110"/>
        <v>0.70000000000000007</v>
      </c>
      <c r="DF209" s="85" t="str">
        <f t="shared" si="128"/>
        <v>NO</v>
      </c>
      <c r="DG209" s="85">
        <f t="shared" si="111"/>
        <v>7</v>
      </c>
      <c r="DH209" s="85">
        <f t="shared" si="112"/>
        <v>7</v>
      </c>
      <c r="DI209" s="85">
        <f t="shared" si="113"/>
        <v>7</v>
      </c>
      <c r="DJ209" s="12">
        <f t="shared" si="114"/>
        <v>6.2</v>
      </c>
      <c r="DK209" s="7">
        <f t="shared" si="115"/>
        <v>6.5600000000000005</v>
      </c>
      <c r="DL209" s="12">
        <f t="shared" si="129"/>
        <v>5075</v>
      </c>
      <c r="DM209" s="12">
        <f>VLOOKUP(A209,'5 TD'!$A:$B,2,0)</f>
        <v>5075</v>
      </c>
      <c r="DN209" s="7">
        <f t="shared" si="130"/>
        <v>7</v>
      </c>
      <c r="DO209" s="85" t="str">
        <f t="shared" si="116"/>
        <v>APROBADO</v>
      </c>
      <c r="DP209" s="85" t="str">
        <f t="shared" si="117"/>
        <v>APROBADO</v>
      </c>
      <c r="DQ209" s="7">
        <f t="shared" si="118"/>
        <v>6.7</v>
      </c>
      <c r="DR209" s="85" t="str">
        <f t="shared" si="131"/>
        <v>APROBADO</v>
      </c>
      <c r="DS209" s="2" t="str">
        <f>+('3 Planilla Preadjudicación OTIC'!BN209)</f>
        <v>NO</v>
      </c>
      <c r="DT209" s="2">
        <f>IF(DR209="APROBADO",VLOOKUP(A209,'5 TD'!$D$3:$E$270,2,0),"NO APLICA")</f>
        <v>7</v>
      </c>
      <c r="DU209" s="2" t="str">
        <f t="shared" si="132"/>
        <v>NO</v>
      </c>
      <c r="DV209" s="2" t="str">
        <f>IF(DU209="SI",VLOOKUP(A209,'5 TD'!$G$3:$H$270,2,0),"NO APLICA ")</f>
        <v xml:space="preserve">NO APLICA </v>
      </c>
      <c r="DW209" s="2" t="str">
        <f t="shared" si="133"/>
        <v>NO</v>
      </c>
      <c r="DX209" s="2" t="str">
        <f>IF(DW209="SI",VLOOKUP(A209,'5 TD'!$J$4:$K$472,2,0),"NO APLICA")</f>
        <v>NO APLICA</v>
      </c>
      <c r="DY209" s="2" t="str">
        <f t="shared" si="134"/>
        <v>NO APLICA</v>
      </c>
      <c r="DZ209" s="7" t="str">
        <f>IF(DY209="SI",VLOOKUP(A209,'5 TD'!$M$4:$N$350,2,0),"NO APLICA")</f>
        <v>NO APLICA</v>
      </c>
      <c r="EA209" s="2" t="str">
        <f t="shared" si="135"/>
        <v>NO APLICA</v>
      </c>
      <c r="EB209" s="12" t="str">
        <f t="shared" si="136"/>
        <v/>
      </c>
      <c r="EC209" s="12" t="str">
        <f>IF(EA209="SI",VLOOKUP(A209,'5 TD'!$V$4:$W$479,2,0),"NO APLICA")</f>
        <v>NO APLICA</v>
      </c>
      <c r="ED209" s="2" t="str">
        <f t="shared" si="119"/>
        <v>NO</v>
      </c>
      <c r="EE209" s="79" t="str">
        <f>IF(ED209="SI",VLOOKUP(AI209,COMPORTAMIENTO!$A$1:$H$2100,7,0),"NO APLICA")</f>
        <v>NO APLICA</v>
      </c>
      <c r="EF209" s="12" t="str">
        <f>IF(ED209="SI",VLOOKUP(A209,'5 TD'!$P$2:$Q$479,2,0),"NO APLICA")</f>
        <v>NO APLICA</v>
      </c>
      <c r="EG209" s="2" t="str">
        <f t="shared" si="120"/>
        <v>NO</v>
      </c>
      <c r="EH209" s="2">
        <f>IF(CZ209="no",0,VLOOKUP(AI209,EXPERIENCIA!$A$1:$C$2100,2,0))</f>
        <v>84</v>
      </c>
      <c r="EI209" s="2">
        <f>IF(CZ209="si",VLOOKUP(A209,'5 TD'!$S$3:$T$2103,2,0),0)</f>
        <v>254</v>
      </c>
      <c r="EJ209" s="2" t="str">
        <f t="shared" si="121"/>
        <v>NO</v>
      </c>
      <c r="EK209" s="2">
        <f>+('3 Planilla Preadjudicación OTIC'!BU209)</f>
        <v>0</v>
      </c>
      <c r="EL209" s="4"/>
      <c r="EM209" s="3"/>
      <c r="EN209" s="3"/>
      <c r="EQ209" s="86"/>
    </row>
    <row r="210" spans="1:147" s="3" customFormat="1" ht="15" customHeight="1" x14ac:dyDescent="0.3">
      <c r="A210" s="2">
        <f>+('3 Planilla Preadjudicación OTIC'!A210)</f>
        <v>14406</v>
      </c>
      <c r="B210" s="2" t="str">
        <f>+('3 Planilla Preadjudicación OTIC'!B210)</f>
        <v>65181652-1</v>
      </c>
      <c r="C210" s="4">
        <f>+('3 Planilla Preadjudicación OTIC'!E210)</f>
        <v>2025</v>
      </c>
      <c r="D210" s="4" t="str">
        <f>+('3 Planilla Preadjudicación OTIC'!F210)</f>
        <v>MANDATO</v>
      </c>
      <c r="E210" s="4" t="str">
        <f>+('3 Planilla Preadjudicación OTIC'!G210)</f>
        <v>73188700-4</v>
      </c>
      <c r="F210" s="4" t="str">
        <f>+('3 Planilla Preadjudicación OTIC'!H210)</f>
        <v>ONG CASA DE ACOGIDA LA ESPERANZA</v>
      </c>
      <c r="G210" s="4"/>
      <c r="H210" s="4"/>
      <c r="I210" s="4" t="str">
        <f>+('3 Planilla Preadjudicación OTIC'!I210)</f>
        <v>MASAJES CORPORALES CON FINES ESTÉTICOS Y DE RELAJACIÓN</v>
      </c>
      <c r="J210" s="4" t="str">
        <f>+('3 Planilla Preadjudicación OTIC'!J210)</f>
        <v>SIN PLAN FORMATIVO</v>
      </c>
      <c r="K210" s="4" t="str">
        <f>+('3 Planilla Preadjudicación OTIC'!K210)</f>
        <v/>
      </c>
      <c r="L210" s="4" t="str">
        <f>+('3 Planilla Preadjudicación OTIC'!L210)</f>
        <v/>
      </c>
      <c r="M210" s="2">
        <f>+('3 Planilla Preadjudicación OTIC'!M210)</f>
        <v>13</v>
      </c>
      <c r="N210" s="4" t="str">
        <f>+('3 Planilla Preadjudicación OTIC'!N210)</f>
        <v>METROPOLITANA</v>
      </c>
      <c r="O210" s="4" t="str">
        <f>+('3 Planilla Preadjudicación OTIC'!O210)</f>
        <v>PUDAHUEL</v>
      </c>
      <c r="P210" s="4" t="str">
        <f>+('3 Planilla Preadjudicación OTIC'!P210)</f>
        <v>EMPRENDEDORES/AS INFORMALES O PERSONAS VULNERABLES PERTENECIENTES AL 80% MAS VULNERABLE</v>
      </c>
      <c r="Q210" s="4" t="str">
        <f>+('3 Planilla Preadjudicación OTIC'!Q210)</f>
        <v>PRESENCIAL</v>
      </c>
      <c r="R210" s="4" t="str">
        <f>+('3 Planilla Preadjudicación OTIC'!R210)</f>
        <v>DEPENDIENTE</v>
      </c>
      <c r="S210" s="4">
        <f>+('3 Planilla Preadjudicación OTIC'!S210)</f>
        <v>50</v>
      </c>
      <c r="T210" s="2">
        <f>+('3 Planilla Preadjudicación OTIC'!T210)</f>
        <v>20</v>
      </c>
      <c r="U210" s="2">
        <f>+('3 Planilla Preadjudicación OTIC'!U210)</f>
        <v>0</v>
      </c>
      <c r="V210" s="2">
        <f>+('3 Planilla Preadjudicación OTIC'!V210)</f>
        <v>0</v>
      </c>
      <c r="W210" s="2">
        <f>+('3 Planilla Preadjudicación OTIC'!W210)</f>
        <v>200</v>
      </c>
      <c r="X210" s="2">
        <f>+('3 Planilla Preadjudicación OTIC'!X210)</f>
        <v>4</v>
      </c>
      <c r="Y210" s="2" t="str">
        <f>+('3 Planilla Preadjudicación OTIC'!Y210)</f>
        <v>SI</v>
      </c>
      <c r="Z210" s="2" t="str">
        <f>+('3 Planilla Preadjudicación OTIC'!Z210)</f>
        <v>NO</v>
      </c>
      <c r="AA210" s="2" t="str">
        <f>+('3 Planilla Preadjudicación OTIC'!AA210)</f>
        <v>NO</v>
      </c>
      <c r="AB210" s="4" t="str">
        <f>+('3 Planilla Preadjudicación OTIC'!AB210)</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210" s="4" t="str">
        <f>+('3 Planilla Preadjudicación OTIC'!AC210)</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10" s="2" t="str">
        <f>+('3 Planilla Preadjudicación OTIC'!AD210)</f>
        <v>NO</v>
      </c>
      <c r="AE210" s="4">
        <f>+('3 Planilla Preadjudicación OTIC'!AE210)</f>
        <v>0</v>
      </c>
      <c r="AF210" s="2" t="str">
        <f>+('3 Planilla Preadjudicación OTIC'!AF210)</f>
        <v>CERRADA</v>
      </c>
      <c r="AG210" s="2">
        <f>+('3 Planilla Preadjudicación OTIC'!AG210)</f>
        <v>50</v>
      </c>
      <c r="AH210" s="2">
        <f>+('3 Planilla Preadjudicación OTIC'!AH210)</f>
        <v>2</v>
      </c>
      <c r="AI210" s="135" t="str">
        <f>+('3 Planilla Preadjudicación OTIC'!AI210)</f>
        <v>76060420-8</v>
      </c>
      <c r="AJ210" s="4" t="str">
        <f>+('3 Planilla Preadjudicación OTIC'!AJ210)</f>
        <v>SERVICIOS DE CAPACITACION SERCONT CHILE LIMITADA</v>
      </c>
      <c r="AK210" s="2">
        <f>+('3 Planilla Preadjudicación OTIC'!AK210)</f>
        <v>200</v>
      </c>
      <c r="AL210" s="2">
        <f>+('3 Planilla Preadjudicación OTIC'!AL210)</f>
        <v>50</v>
      </c>
      <c r="AM210" s="12">
        <f>+('3 Planilla Preadjudicación OTIC'!AM210)</f>
        <v>5075</v>
      </c>
      <c r="AN210" s="12">
        <f>+('3 Planilla Preadjudicación OTIC'!AN210)</f>
        <v>0</v>
      </c>
      <c r="AO210" s="12">
        <f>+('3 Planilla Preadjudicación OTIC'!AO210)</f>
        <v>0</v>
      </c>
      <c r="AP210" s="12">
        <f>+('3 Planilla Preadjudicación OTIC'!AP210)</f>
        <v>20300000</v>
      </c>
      <c r="AQ210" s="12">
        <f>+('3 Planilla Preadjudicación OTIC'!AQ210)</f>
        <v>4000000</v>
      </c>
      <c r="AR210" s="12">
        <f>+('3 Planilla Preadjudicación OTIC'!AR210)</f>
        <v>0</v>
      </c>
      <c r="AS210" s="12">
        <f>+('3 Planilla Preadjudicación OTIC'!AS210)</f>
        <v>0</v>
      </c>
      <c r="AT210" s="12">
        <f>+('3 Planilla Preadjudicación OTIC'!AT210)</f>
        <v>0</v>
      </c>
      <c r="AU210" s="12">
        <f>+('3 Planilla Preadjudicación OTIC'!AU210)</f>
        <v>24300000</v>
      </c>
      <c r="AV210" s="2" t="str">
        <f>+('3 Planilla Preadjudicación OTIC'!AV210)</f>
        <v>SI</v>
      </c>
      <c r="AW210" s="4">
        <f>+('3 Planilla Preadjudicación OTIC'!AW210)</f>
        <v>0</v>
      </c>
      <c r="AX210" s="2">
        <f>+('3 Planilla Preadjudicación OTIC'!AX210)</f>
        <v>7</v>
      </c>
      <c r="AY210" s="2">
        <f>+('3 Planilla Preadjudicación OTIC'!AY210)</f>
        <v>7</v>
      </c>
      <c r="AZ210" s="2">
        <f>+('3 Planilla Preadjudicación OTIC'!AZ210)</f>
        <v>7</v>
      </c>
      <c r="BA210" s="2">
        <f>+('3 Planilla Preadjudicación OTIC'!BA210)</f>
        <v>7</v>
      </c>
      <c r="BB210" s="2">
        <f>+('3 Planilla Preadjudicación OTIC'!BB210)</f>
        <v>7</v>
      </c>
      <c r="BC210" s="2">
        <f>+('3 Planilla Preadjudicación OTIC'!BC210)</f>
        <v>7</v>
      </c>
      <c r="BD210" s="2">
        <f>+('3 Planilla Preadjudicación OTIC'!BD210)</f>
        <v>7</v>
      </c>
      <c r="BE210" s="2">
        <f>+('3 Planilla Preadjudicación OTIC'!BE210)</f>
        <v>7</v>
      </c>
      <c r="BF210" s="2">
        <f>+('3 Planilla Preadjudicación OTIC'!BF210)</f>
        <v>7</v>
      </c>
      <c r="BG210" s="2">
        <f>+('3 Planilla Preadjudicación OTIC'!BG210)</f>
        <v>7</v>
      </c>
      <c r="BH210" s="2">
        <f>+('3 Planilla Preadjudicación OTIC'!BH210)</f>
        <v>7</v>
      </c>
      <c r="BI210" s="2">
        <f>+('3 Planilla Preadjudicación OTIC'!BI210)</f>
        <v>5</v>
      </c>
      <c r="BJ210" s="2">
        <f>+('3 Planilla Preadjudicación OTIC'!BJ210)</f>
        <v>5</v>
      </c>
      <c r="BK210" s="2">
        <f>+('3 Planilla Preadjudicación OTIC'!BK210)</f>
        <v>5</v>
      </c>
      <c r="BL210" s="2">
        <f>+('3 Planilla Preadjudicación OTIC'!BL210)</f>
        <v>7</v>
      </c>
      <c r="BM210" s="104">
        <f>ROUND(('3 Planilla Preadjudicación OTIC'!BM210),1)</f>
        <v>6.7</v>
      </c>
      <c r="BN210" s="219" t="str">
        <f>+('3 Planilla Preadjudicación OTIC'!BN210)</f>
        <v>NO</v>
      </c>
      <c r="BO210" s="4">
        <f>+('3 Planilla Preadjudicación OTIC'!BO210)</f>
        <v>0</v>
      </c>
      <c r="BP210" s="4">
        <f>+('3 Planilla Preadjudicación OTIC'!BP210)</f>
        <v>0</v>
      </c>
      <c r="BQ210" s="4">
        <f>+('3 Planilla Preadjudicación OTIC'!BQ210)</f>
        <v>0</v>
      </c>
      <c r="BR210" s="4">
        <f>+('3 Planilla Preadjudicación OTIC'!BR210)</f>
        <v>0</v>
      </c>
      <c r="BS210" s="4">
        <f>+('3 Planilla Preadjudicación OTIC'!BS210)</f>
        <v>0</v>
      </c>
      <c r="BT210" s="4">
        <f>+('3 Planilla Preadjudicación OTIC'!BT210)</f>
        <v>0</v>
      </c>
      <c r="BU210" s="224">
        <f>IF(VLOOKUP(A210,'BD OFICIAL'!$A$1:$AL$2098,7,0)=D210,0,1)</f>
        <v>0</v>
      </c>
      <c r="BV210" s="224">
        <f>IF(VLOOKUP(A210,'BD OFICIAL'!$A$1:$AL$2098,11,0)=J210,0,1)</f>
        <v>0</v>
      </c>
      <c r="BW210" s="224">
        <f>IF(VLOOKUP(A210,'BD OFICIAL'!$A$1:$AL$2098,13,0)=L210,0,1)</f>
        <v>0</v>
      </c>
      <c r="BX210" s="218">
        <f>IF(VLOOKUP(A210,'BD OFICIAL'!$A$1:$AL$2098,16,0)=O210,0,1)</f>
        <v>0</v>
      </c>
      <c r="BY210" s="218">
        <f>IF(VLOOKUP(A210,'BD OFICIAL'!$A$1:$AL$2098,17,0)=P210,0,1)</f>
        <v>0</v>
      </c>
      <c r="BZ210" s="218">
        <f>IF(VLOOKUP(A210,'BD OFICIAL'!$A$1:$AL$2098,19,0)=R210,0,1)</f>
        <v>0</v>
      </c>
      <c r="CA210" s="218">
        <f>IF(VLOOKUP(A210,'BD OFICIAL'!$A$1:$AL$2098,21,0)=T210,0,1)</f>
        <v>0</v>
      </c>
      <c r="CB210" s="218">
        <f>IF(VLOOKUP(A210,'BD OFICIAL'!$A$1:$AL$2098,24,0)=AK210,0,1)</f>
        <v>0</v>
      </c>
      <c r="CC210" s="218">
        <f>IF(VLOOKUP(A210,'BD OFICIAL'!$A$1:$AL$2098,25,0)=X210,0,1)</f>
        <v>0</v>
      </c>
      <c r="CD210" s="218">
        <f>IF(VLOOKUP(A210,'BD OFICIAL'!$A$1:$AL$2098,26,0)=Y210,0,1)</f>
        <v>0</v>
      </c>
      <c r="CE210" s="218">
        <f>IF(VLOOKUP(A210,'BD OFICIAL'!$A$1:$AL$2098,27,0)=Z210,0,1)</f>
        <v>0</v>
      </c>
      <c r="CF210" s="218">
        <f>IF(VLOOKUP(A210,'BD OFICIAL'!$A$1:$AL$2098,28,0)=AA210,0,1)</f>
        <v>0</v>
      </c>
      <c r="CG210" s="218">
        <f>IF(VLOOKUP(A210,'BD OFICIAL'!$A$1:$AL$2098,33,0)=AF210,0,1)</f>
        <v>0</v>
      </c>
      <c r="CH210" s="218">
        <f>IF(VLOOKUP(A210,'BD OFICIAL'!$A$1:$AL$2098,35,0)=AH210,0,1)</f>
        <v>0</v>
      </c>
      <c r="CI210" s="224">
        <f>IF(VLOOKUP(A210,'BD OFICIAL'!$A$1:$AL$2098,34,0)=AL210,0,1)</f>
        <v>0</v>
      </c>
      <c r="CJ210" s="221">
        <f>VLOOKUP(A210,'BD OFICIAL'!$A$1:$AM$2098,36,0)*AM210-AP210</f>
        <v>0</v>
      </c>
      <c r="CK210" s="224" t="str">
        <f t="shared" si="122"/>
        <v>SSH</v>
      </c>
      <c r="CL210" s="224" t="str">
        <f t="shared" si="123"/>
        <v>NO</v>
      </c>
      <c r="CM210" s="224" t="str">
        <f t="shared" si="103"/>
        <v>SI</v>
      </c>
      <c r="CN210" s="225">
        <f t="shared" si="104"/>
        <v>0</v>
      </c>
      <c r="CO210" s="225">
        <f t="shared" si="124"/>
        <v>0</v>
      </c>
      <c r="CP210" s="225">
        <f t="shared" si="105"/>
        <v>0</v>
      </c>
      <c r="CQ210" s="31">
        <f>IF(Y210="NO",0,IF(Y210="SI",IF(VLOOKUP(A210,'BD OFICIAL'!$A:$AO,40,0)=AQ210,0,1)))</f>
        <v>0</v>
      </c>
      <c r="CR210" s="31">
        <f>IF(Z210="NO",0,IF(Z210="SI",IF(VLOOKUP(B210,'BD OFICIAL'!$A:$AO,41,0)=AS210,0,1)))</f>
        <v>0</v>
      </c>
      <c r="CS210" s="225">
        <f t="shared" si="125"/>
        <v>0</v>
      </c>
      <c r="CT210" s="225">
        <f t="shared" si="126"/>
        <v>0</v>
      </c>
      <c r="CU210" s="225">
        <f>IF(VLOOKUP(A210,'BD OFICIAL'!$A$1:$AL$1056,31,0)="SI",IF(AT210&gt;0,0,1),IF(AT210=0,0,1))</f>
        <v>0</v>
      </c>
      <c r="CV210" s="225">
        <f t="shared" si="127"/>
        <v>0</v>
      </c>
      <c r="CW210" s="225">
        <f t="shared" si="106"/>
        <v>0</v>
      </c>
      <c r="CX210" s="224" t="str">
        <f t="shared" si="107"/>
        <v>SI</v>
      </c>
      <c r="CY210" s="225">
        <f t="shared" si="108"/>
        <v>0</v>
      </c>
      <c r="CZ210" s="224" t="str">
        <f>IF(ISERROR(VLOOKUP(AI210,EXPERIENCIA!$A$1:$C$2100,1,0)),"NO","SI")</f>
        <v>SI</v>
      </c>
      <c r="DA210" s="224">
        <f>IF(CX210="no","NO APLICA",IF(AX210=0,"ERROR NOTA",IF(AND(AX210&gt;1,CZ210="NO"),"ERROR NOTA",IF(AND(CZ210="NO",AX210=1),0,IF(VLOOKUP(AI210,EXPERIENCIA!$A$1:$C$2100,3,0)=AX210,0,"ERROR NOTA")))))</f>
        <v>0</v>
      </c>
      <c r="DB210" s="224" t="str">
        <f>IF(ISERROR(VLOOKUP(AI210,COMPORTAMIENTO!$A$1:$C$2100,1,0)),"NO","SI")</f>
        <v>SI</v>
      </c>
      <c r="DC210" s="224">
        <f>IF(CX210="NO","NO APLICA",IF(AY210=0,"ERROR NOTA",IF(AND(DB210="NO",AY210=7),0,IF(VLOOKUP(AI210,COMPORTAMIENTO!$A$2:$H$2100,8,0)=AY210,0,"ERROR NOTA"))))</f>
        <v>0</v>
      </c>
      <c r="DD210" s="223">
        <f t="shared" si="109"/>
        <v>0.70000000000000007</v>
      </c>
      <c r="DE210" s="223">
        <f t="shared" si="110"/>
        <v>0.70000000000000007</v>
      </c>
      <c r="DF210" s="224" t="str">
        <f t="shared" si="128"/>
        <v>NO</v>
      </c>
      <c r="DG210" s="224">
        <f t="shared" si="111"/>
        <v>7</v>
      </c>
      <c r="DH210" s="224">
        <f t="shared" si="112"/>
        <v>7</v>
      </c>
      <c r="DI210" s="224">
        <f t="shared" si="113"/>
        <v>7</v>
      </c>
      <c r="DJ210" s="221">
        <f t="shared" si="114"/>
        <v>6.2</v>
      </c>
      <c r="DK210" s="226">
        <f t="shared" si="115"/>
        <v>6.5600000000000005</v>
      </c>
      <c r="DL210" s="221">
        <f t="shared" si="129"/>
        <v>5075</v>
      </c>
      <c r="DM210" s="12">
        <f>VLOOKUP(A210,'5 TD'!$A:$B,2,0)</f>
        <v>5075</v>
      </c>
      <c r="DN210" s="226">
        <f t="shared" si="130"/>
        <v>7</v>
      </c>
      <c r="DO210" s="224" t="str">
        <f t="shared" si="116"/>
        <v>APROBADO</v>
      </c>
      <c r="DP210" s="224" t="str">
        <f t="shared" si="117"/>
        <v>APROBADO</v>
      </c>
      <c r="DQ210" s="7">
        <f t="shared" si="118"/>
        <v>6.7</v>
      </c>
      <c r="DR210" s="85" t="str">
        <f t="shared" si="131"/>
        <v>APROBADO</v>
      </c>
      <c r="DS210" s="2" t="str">
        <f>+('3 Planilla Preadjudicación OTIC'!BN210)</f>
        <v>NO</v>
      </c>
      <c r="DT210" s="2">
        <f>IF(DR210="APROBADO",VLOOKUP(A210,'5 TD'!$D$3:$E$270,2,0),"NO APLICA")</f>
        <v>7</v>
      </c>
      <c r="DU210" s="2" t="str">
        <f t="shared" si="132"/>
        <v>NO</v>
      </c>
      <c r="DV210" s="2" t="str">
        <f>IF(DU210="SI",VLOOKUP(A210,'5 TD'!$G$3:$H$270,2,0),"NO APLICA ")</f>
        <v xml:space="preserve">NO APLICA </v>
      </c>
      <c r="DW210" s="2" t="str">
        <f t="shared" si="133"/>
        <v>NO</v>
      </c>
      <c r="DX210" s="2" t="str">
        <f>IF(DW210="SI",VLOOKUP(A210,'5 TD'!$J$4:$K$472,2,0),"NO APLICA")</f>
        <v>NO APLICA</v>
      </c>
      <c r="DY210" s="2" t="str">
        <f t="shared" si="134"/>
        <v>NO APLICA</v>
      </c>
      <c r="DZ210" s="7" t="str">
        <f>IF(DY210="SI",VLOOKUP(A210,'5 TD'!$M$4:$N$350,2,0),"NO APLICA")</f>
        <v>NO APLICA</v>
      </c>
      <c r="EA210" s="2" t="str">
        <f t="shared" si="135"/>
        <v>NO APLICA</v>
      </c>
      <c r="EB210" s="12" t="str">
        <f t="shared" si="136"/>
        <v/>
      </c>
      <c r="EC210" s="12" t="str">
        <f>IF(EA210="SI",VLOOKUP(A210,'5 TD'!$V$4:$W$479,2,0),"NO APLICA")</f>
        <v>NO APLICA</v>
      </c>
      <c r="ED210" s="2" t="str">
        <f t="shared" si="119"/>
        <v>NO</v>
      </c>
      <c r="EE210" s="79" t="str">
        <f>IF(ED210="SI",VLOOKUP(AI210,COMPORTAMIENTO!$A$1:$H$2100,7,0),"NO APLICA")</f>
        <v>NO APLICA</v>
      </c>
      <c r="EF210" s="12" t="str">
        <f>IF(ED210="SI",VLOOKUP(A210,'5 TD'!$P$2:$Q$479,2,0),"NO APLICA")</f>
        <v>NO APLICA</v>
      </c>
      <c r="EG210" s="2" t="str">
        <f t="shared" si="120"/>
        <v>NO</v>
      </c>
      <c r="EH210" s="2">
        <f>IF(CZ210="no",0,VLOOKUP(AI210,EXPERIENCIA!$A$1:$C$2100,2,0))</f>
        <v>84</v>
      </c>
      <c r="EI210" s="2">
        <f>IF(CZ210="si",VLOOKUP(A210,'5 TD'!$S$3:$T$2103,2,0),0)</f>
        <v>254</v>
      </c>
      <c r="EJ210" s="2" t="str">
        <f t="shared" si="121"/>
        <v>NO</v>
      </c>
      <c r="EK210" s="2">
        <f>+('3 Planilla Preadjudicación OTIC'!BU210)</f>
        <v>0</v>
      </c>
      <c r="EL210" s="4" t="s">
        <v>2591</v>
      </c>
      <c r="EM210" s="3" t="s">
        <v>2597</v>
      </c>
      <c r="EQ210" s="86"/>
    </row>
    <row r="211" spans="1:147" ht="15" customHeight="1" x14ac:dyDescent="0.3">
      <c r="A211" s="2">
        <f>+('3 Planilla Preadjudicación OTIC'!A211)</f>
        <v>14586</v>
      </c>
      <c r="B211" s="2" t="str">
        <f>+('3 Planilla Preadjudicación OTIC'!B211)</f>
        <v>65181652-1</v>
      </c>
      <c r="C211" s="4">
        <f>+('3 Planilla Preadjudicación OTIC'!E211)</f>
        <v>2025</v>
      </c>
      <c r="D211" s="4" t="str">
        <f>+('3 Planilla Preadjudicación OTIC'!F211)</f>
        <v>MANDATO</v>
      </c>
      <c r="E211" s="4" t="str">
        <f>+('3 Planilla Preadjudicación OTIC'!G211)</f>
        <v>65077645-3</v>
      </c>
      <c r="F211" s="4" t="str">
        <f>+('3 Planilla Preadjudicación OTIC'!H211)</f>
        <v>AVANZA INCLUSIÓN</v>
      </c>
      <c r="G211" s="4"/>
      <c r="H211" s="4"/>
      <c r="I211" s="4" t="str">
        <f>+('3 Planilla Preadjudicación OTIC'!I211)</f>
        <v>OPERACIÓN DE GRÚA HORQUILLA</v>
      </c>
      <c r="J211" s="4" t="str">
        <f>+('3 Planilla Preadjudicación OTIC'!J211)</f>
        <v>PF1257</v>
      </c>
      <c r="K211" s="4" t="str">
        <f>+('3 Planilla Preadjudicación OTIC'!K211)</f>
        <v/>
      </c>
      <c r="L211" s="4" t="str">
        <f>+('3 Planilla Preadjudicación OTIC'!L211)</f>
        <v/>
      </c>
      <c r="M211" s="2">
        <f>+('3 Planilla Preadjudicación OTIC'!M211)</f>
        <v>5</v>
      </c>
      <c r="N211" s="4" t="str">
        <f>+('3 Planilla Preadjudicación OTIC'!N211)</f>
        <v>VALPARAISO</v>
      </c>
      <c r="O211" s="4" t="str">
        <f>+('3 Planilla Preadjudicación OTIC'!O211)</f>
        <v>QUILPUÉ</v>
      </c>
      <c r="P211" s="4" t="str">
        <f>+('3 Planilla Preadjudicación OTIC'!P211)</f>
        <v>EMPRENDEDORES/AS INFORMALES O PERSONAS VULNERABLES PERTENECIENTES AL 80% MAS VULNERABLE</v>
      </c>
      <c r="Q211" s="4" t="str">
        <f>+('3 Planilla Preadjudicación OTIC'!Q211)</f>
        <v>PRESENCIAL</v>
      </c>
      <c r="R211" s="4" t="str">
        <f>+('3 Planilla Preadjudicación OTIC'!R211)</f>
        <v>DEPENDIENTE</v>
      </c>
      <c r="S211" s="4">
        <f>+('3 Planilla Preadjudicación OTIC'!S211)</f>
        <v>40</v>
      </c>
      <c r="T211" s="2">
        <f>+('3 Planilla Preadjudicación OTIC'!T211)</f>
        <v>15</v>
      </c>
      <c r="U211" s="2">
        <f>+('3 Planilla Preadjudicación OTIC'!U211)</f>
        <v>160</v>
      </c>
      <c r="V211" s="2">
        <f>+('3 Planilla Preadjudicación OTIC'!V211)</f>
        <v>0</v>
      </c>
      <c r="W211" s="2">
        <f>+('3 Planilla Preadjudicación OTIC'!W211)</f>
        <v>160</v>
      </c>
      <c r="X211" s="2">
        <f>+('3 Planilla Preadjudicación OTIC'!X211)</f>
        <v>4</v>
      </c>
      <c r="Y211" s="2" t="str">
        <f>+('3 Planilla Preadjudicación OTIC'!Y211)</f>
        <v>SI</v>
      </c>
      <c r="Z211" s="2" t="str">
        <f>+('3 Planilla Preadjudicación OTIC'!Z211)</f>
        <v>NO</v>
      </c>
      <c r="AA211" s="2" t="str">
        <f>+('3 Planilla Preadjudicación OTIC'!AA211)</f>
        <v>NO</v>
      </c>
      <c r="AB211" s="4" t="str">
        <f>+('3 Planilla Preadjudicación OTIC'!AB211)</f>
        <v>SE AJUSTA A PLAN FORMATIVO</v>
      </c>
      <c r="AC211" s="4" t="str">
        <f>+('3 Planilla Preadjudicación OTIC'!AC211)</f>
        <v>HOMBRES Y MUJERES DE 18 AÑOS O MAS PERTENECIENTES AL 80% MAS VULNERABLE, CON EDUCACION MEDIA COMPLETA PREFERENTEMENTE QUE RESIDAN EN LA COMUNA DE QUILPUÉ Y SUS AL REDERDORES</v>
      </c>
      <c r="AD211" s="2" t="str">
        <f>+('3 Planilla Preadjudicación OTIC'!AD211)</f>
        <v>SI</v>
      </c>
      <c r="AE211" s="4" t="str">
        <f>+('3 Planilla Preadjudicación OTIC'!AE211)</f>
        <v>LICENCIAS DE CONDUCIR CLASE D.</v>
      </c>
      <c r="AF211" s="2" t="str">
        <f>+('3 Planilla Preadjudicación OTIC'!AF211)</f>
        <v>CERRADA</v>
      </c>
      <c r="AG211" s="2">
        <f>+('3 Planilla Preadjudicación OTIC'!AG211)</f>
        <v>40</v>
      </c>
      <c r="AH211" s="2">
        <f>+('3 Planilla Preadjudicación OTIC'!AH211)</f>
        <v>3</v>
      </c>
      <c r="AI211" s="135" t="str">
        <f>+('3 Planilla Preadjudicación OTIC'!AI211)</f>
        <v>76060420-8</v>
      </c>
      <c r="AJ211" s="4" t="str">
        <f>+('3 Planilla Preadjudicación OTIC'!AJ211)</f>
        <v>SERVICIOS DE CAPACITACION SERCONT CHILE LIMITADA</v>
      </c>
      <c r="AK211" s="2">
        <f>+('3 Planilla Preadjudicación OTIC'!AK211)</f>
        <v>160</v>
      </c>
      <c r="AL211" s="2">
        <f>+('3 Planilla Preadjudicación OTIC'!AL211)</f>
        <v>40</v>
      </c>
      <c r="AM211" s="12">
        <f>+('3 Planilla Preadjudicación OTIC'!AM211)</f>
        <v>6373</v>
      </c>
      <c r="AN211" s="12">
        <f>+('3 Planilla Preadjudicación OTIC'!AN211)</f>
        <v>0</v>
      </c>
      <c r="AO211" s="12">
        <f>+('3 Planilla Preadjudicación OTIC'!AO211)</f>
        <v>50000</v>
      </c>
      <c r="AP211" s="12">
        <f>+('3 Planilla Preadjudicación OTIC'!AP211)</f>
        <v>15295200</v>
      </c>
      <c r="AQ211" s="12">
        <f>+('3 Planilla Preadjudicación OTIC'!AQ211)</f>
        <v>2400000</v>
      </c>
      <c r="AR211" s="12">
        <f>+('3 Planilla Preadjudicación OTIC'!AR211)</f>
        <v>0</v>
      </c>
      <c r="AS211" s="12">
        <f>+('3 Planilla Preadjudicación OTIC'!AS211)</f>
        <v>0</v>
      </c>
      <c r="AT211" s="12">
        <f>+('3 Planilla Preadjudicación OTIC'!AT211)</f>
        <v>750000</v>
      </c>
      <c r="AU211" s="12">
        <f>+('3 Planilla Preadjudicación OTIC'!AU211)</f>
        <v>18445200</v>
      </c>
      <c r="AV211" s="2" t="str">
        <f>+('3 Planilla Preadjudicación OTIC'!AV211)</f>
        <v>SI</v>
      </c>
      <c r="AW211" s="4">
        <f>+('3 Planilla Preadjudicación OTIC'!AW211)</f>
        <v>0</v>
      </c>
      <c r="AX211" s="2">
        <f>+('3 Planilla Preadjudicación OTIC'!AX211)</f>
        <v>7</v>
      </c>
      <c r="AY211" s="2">
        <f>+('3 Planilla Preadjudicación OTIC'!AY211)</f>
        <v>7</v>
      </c>
      <c r="AZ211" s="2">
        <f>+('3 Planilla Preadjudicación OTIC'!AZ211)</f>
        <v>0</v>
      </c>
      <c r="BA211" s="2">
        <f>+('3 Planilla Preadjudicación OTIC'!BA211)</f>
        <v>0</v>
      </c>
      <c r="BB211" s="2">
        <f>+('3 Planilla Preadjudicación OTIC'!BB211)</f>
        <v>0</v>
      </c>
      <c r="BC211" s="2">
        <f>+('3 Planilla Preadjudicación OTIC'!BC211)</f>
        <v>0</v>
      </c>
      <c r="BD211" s="2">
        <f>+('3 Planilla Preadjudicación OTIC'!BD211)</f>
        <v>0</v>
      </c>
      <c r="BE211" s="2">
        <f>+('3 Planilla Preadjudicación OTIC'!BE211)</f>
        <v>0</v>
      </c>
      <c r="BF211" s="2">
        <f>+('3 Planilla Preadjudicación OTIC'!BF211)</f>
        <v>0</v>
      </c>
      <c r="BG211" s="2">
        <f>+('3 Planilla Preadjudicación OTIC'!BG211)</f>
        <v>7</v>
      </c>
      <c r="BH211" s="2">
        <f>+('3 Planilla Preadjudicación OTIC'!BH211)</f>
        <v>7</v>
      </c>
      <c r="BI211" s="2">
        <f>+('3 Planilla Preadjudicación OTIC'!BI211)</f>
        <v>5</v>
      </c>
      <c r="BJ211" s="2">
        <f>+('3 Planilla Preadjudicación OTIC'!BJ211)</f>
        <v>5</v>
      </c>
      <c r="BK211" s="2">
        <f>+('3 Planilla Preadjudicación OTIC'!BK211)</f>
        <v>5</v>
      </c>
      <c r="BL211" s="2">
        <f>+('3 Planilla Preadjudicación OTIC'!BL211)</f>
        <v>7</v>
      </c>
      <c r="BM211" s="104">
        <f>ROUND(('3 Planilla Preadjudicación OTIC'!BM211),1)</f>
        <v>6.4</v>
      </c>
      <c r="BN211" s="4" t="str">
        <f>+('3 Planilla Preadjudicación OTIC'!BN211)</f>
        <v>NO</v>
      </c>
      <c r="BO211" s="4">
        <f>+('3 Planilla Preadjudicación OTIC'!BO211)</f>
        <v>0</v>
      </c>
      <c r="BP211" s="4">
        <f>+('3 Planilla Preadjudicación OTIC'!BP211)</f>
        <v>0</v>
      </c>
      <c r="BQ211" s="4">
        <f>+('3 Planilla Preadjudicación OTIC'!BQ211)</f>
        <v>0</v>
      </c>
      <c r="BR211" s="4">
        <f>+('3 Planilla Preadjudicación OTIC'!BR211)</f>
        <v>0</v>
      </c>
      <c r="BS211" s="4">
        <f>+('3 Planilla Preadjudicación OTIC'!BS211)</f>
        <v>0</v>
      </c>
      <c r="BT211" s="4">
        <f>+('3 Planilla Preadjudicación OTIC'!BT211)</f>
        <v>0</v>
      </c>
      <c r="BU211" s="85">
        <f>IF(VLOOKUP(A211,'BD OFICIAL'!$A$1:$AL$2098,7,0)=D211,0,1)</f>
        <v>0</v>
      </c>
      <c r="BV211" s="85">
        <f>IF(VLOOKUP(A211,'BD OFICIAL'!$A$1:$AL$2098,11,0)=J211,0,1)</f>
        <v>0</v>
      </c>
      <c r="BW211" s="85">
        <f>IF(VLOOKUP(A211,'BD OFICIAL'!$A$1:$AL$2098,13,0)=L211,0,1)</f>
        <v>0</v>
      </c>
      <c r="BX211" s="2">
        <f>IF(VLOOKUP(A211,'BD OFICIAL'!$A$1:$AL$2098,16,0)=O211,0,1)</f>
        <v>0</v>
      </c>
      <c r="BY211" s="2">
        <f>IF(VLOOKUP(A211,'BD OFICIAL'!$A$1:$AL$2098,17,0)=P211,0,1)</f>
        <v>0</v>
      </c>
      <c r="BZ211" s="2">
        <f>IF(VLOOKUP(A211,'BD OFICIAL'!$A$1:$AL$2098,19,0)=R211,0,1)</f>
        <v>0</v>
      </c>
      <c r="CA211" s="2">
        <f>IF(VLOOKUP(A211,'BD OFICIAL'!$A$1:$AL$2098,21,0)=T211,0,1)</f>
        <v>0</v>
      </c>
      <c r="CB211" s="2">
        <f>IF(VLOOKUP(A211,'BD OFICIAL'!$A$1:$AL$2098,24,0)=AK211,0,1)</f>
        <v>0</v>
      </c>
      <c r="CC211" s="2">
        <f>IF(VLOOKUP(A211,'BD OFICIAL'!$A$1:$AL$2098,25,0)=X211,0,1)</f>
        <v>0</v>
      </c>
      <c r="CD211" s="2">
        <f>IF(VLOOKUP(A211,'BD OFICIAL'!$A$1:$AL$2098,26,0)=Y211,0,1)</f>
        <v>0</v>
      </c>
      <c r="CE211" s="2">
        <f>IF(VLOOKUP(A211,'BD OFICIAL'!$A$1:$AL$2098,27,0)=Z211,0,1)</f>
        <v>0</v>
      </c>
      <c r="CF211" s="2">
        <f>IF(VLOOKUP(A211,'BD OFICIAL'!$A$1:$AL$2098,28,0)=AA211,0,1)</f>
        <v>0</v>
      </c>
      <c r="CG211" s="2">
        <f>IF(VLOOKUP(A211,'BD OFICIAL'!$A$1:$AL$2098,33,0)=AF211,0,1)</f>
        <v>0</v>
      </c>
      <c r="CH211" s="2">
        <f>IF(VLOOKUP(A211,'BD OFICIAL'!$A$1:$AL$2098,35,0)=AH211,0,1)</f>
        <v>0</v>
      </c>
      <c r="CI211" s="85">
        <f>IF(VLOOKUP(A211,'BD OFICIAL'!$A$1:$AL$2098,34,0)=AL211,0,1)</f>
        <v>0</v>
      </c>
      <c r="CJ211" s="12">
        <f>VLOOKUP(A211,'BD OFICIAL'!$A$1:$AM$2098,36,0)*AM211-AP211</f>
        <v>0</v>
      </c>
      <c r="CK211" s="85" t="str">
        <f t="shared" si="122"/>
        <v>SSH</v>
      </c>
      <c r="CL211" s="85" t="str">
        <f t="shared" si="123"/>
        <v>SI</v>
      </c>
      <c r="CM211" s="85" t="str">
        <f t="shared" si="103"/>
        <v>NO</v>
      </c>
      <c r="CN211" s="31">
        <f t="shared" si="104"/>
        <v>0</v>
      </c>
      <c r="CO211" s="31">
        <f t="shared" si="124"/>
        <v>0</v>
      </c>
      <c r="CP211" s="31">
        <f t="shared" si="105"/>
        <v>0</v>
      </c>
      <c r="CQ211" s="31">
        <f>IF(Y211="NO",0,IF(Y211="SI",IF(VLOOKUP(A211,'BD OFICIAL'!$A:$AO,40,0)=AQ211,0,1)))</f>
        <v>0</v>
      </c>
      <c r="CR211" s="31">
        <f>IF(Z211="NO",0,IF(Z211="SI",IF(VLOOKUP(B211,'BD OFICIAL'!$A:$AO,41,0)=AS211,0,1)))</f>
        <v>0</v>
      </c>
      <c r="CS211" s="31">
        <f t="shared" si="125"/>
        <v>0</v>
      </c>
      <c r="CT211" s="31">
        <f t="shared" si="126"/>
        <v>0</v>
      </c>
      <c r="CU211" s="31">
        <f>IF(VLOOKUP(A211,'BD OFICIAL'!$A$1:$AL$1056,31,0)="SI",IF(AT211&gt;0,0,1),IF(AT211=0,0,1))</f>
        <v>0</v>
      </c>
      <c r="CV211" s="31">
        <f t="shared" si="127"/>
        <v>0</v>
      </c>
      <c r="CW211" s="31">
        <f t="shared" si="106"/>
        <v>0</v>
      </c>
      <c r="CX211" s="85" t="str">
        <f t="shared" si="107"/>
        <v>SI</v>
      </c>
      <c r="CY211" s="31">
        <f t="shared" si="108"/>
        <v>0</v>
      </c>
      <c r="CZ211" s="85" t="str">
        <f>IF(ISERROR(VLOOKUP(AI211,EXPERIENCIA!$A$1:$C$2100,1,0)),"NO","SI")</f>
        <v>SI</v>
      </c>
      <c r="DA211" s="85">
        <f>IF(CX211="no","NO APLICA",IF(AX211=0,"ERROR NOTA",IF(AND(AX211&gt;1,CZ211="NO"),"ERROR NOTA",IF(AND(CZ211="NO",AX211=1),0,IF(VLOOKUP(AI211,EXPERIENCIA!$A$1:$C$2100,3,0)=AX211,0,"ERROR NOTA")))))</f>
        <v>0</v>
      </c>
      <c r="DB211" s="85" t="str">
        <f>IF(ISERROR(VLOOKUP(AI211,COMPORTAMIENTO!$A$1:$C$2100,1,0)),"NO","SI")</f>
        <v>SI</v>
      </c>
      <c r="DC211" s="85">
        <f>IF(CX211="NO","NO APLICA",IF(AY211=0,"ERROR NOTA",IF(AND(DB211="NO",AY211=7),0,IF(VLOOKUP(AI211,COMPORTAMIENTO!$A$2:$H$2100,8,0)=AY211,0,"ERROR NOTA"))))</f>
        <v>0</v>
      </c>
      <c r="DD211" s="104">
        <f t="shared" si="109"/>
        <v>0.70000000000000007</v>
      </c>
      <c r="DE211" s="104">
        <f t="shared" si="110"/>
        <v>0.70000000000000007</v>
      </c>
      <c r="DF211" s="85" t="str">
        <f t="shared" si="128"/>
        <v>SI</v>
      </c>
      <c r="DG211" s="85">
        <f t="shared" si="111"/>
        <v>0</v>
      </c>
      <c r="DH211" s="85">
        <f t="shared" si="112"/>
        <v>0</v>
      </c>
      <c r="DI211" s="85">
        <f t="shared" si="113"/>
        <v>0</v>
      </c>
      <c r="DJ211" s="7">
        <f t="shared" si="114"/>
        <v>6.2</v>
      </c>
      <c r="DK211" s="7">
        <f t="shared" si="115"/>
        <v>6.2</v>
      </c>
      <c r="DL211" s="12">
        <f t="shared" si="129"/>
        <v>6373</v>
      </c>
      <c r="DM211" s="12">
        <f>VLOOKUP(A211,'5 TD'!$A:$B,2,0)</f>
        <v>6373</v>
      </c>
      <c r="DN211" s="7">
        <f t="shared" si="130"/>
        <v>7</v>
      </c>
      <c r="DO211" s="85" t="str">
        <f t="shared" si="116"/>
        <v>APROBADO</v>
      </c>
      <c r="DP211" s="85" t="str">
        <f t="shared" si="117"/>
        <v>APROBADO</v>
      </c>
      <c r="DQ211" s="7">
        <f t="shared" si="118"/>
        <v>6.4</v>
      </c>
      <c r="DR211" s="85" t="str">
        <f t="shared" si="131"/>
        <v>APROBADO</v>
      </c>
      <c r="DS211" s="2" t="str">
        <f>+('3 Planilla Preadjudicación OTIC'!BN211)</f>
        <v>NO</v>
      </c>
      <c r="DT211" s="2">
        <f>IF(DR211="APROBADO",VLOOKUP(A211,'5 TD'!$D$3:$E$270,2,0),"NO APLICA")</f>
        <v>7</v>
      </c>
      <c r="DU211" s="2" t="str">
        <f t="shared" si="132"/>
        <v>NO</v>
      </c>
      <c r="DV211" s="2" t="str">
        <f>IF(DU211="SI",VLOOKUP(A211,'5 TD'!$G$3:$H$270,2,0),"NO APLICA ")</f>
        <v xml:space="preserve">NO APLICA </v>
      </c>
      <c r="DW211" s="2" t="str">
        <f t="shared" si="133"/>
        <v>NO</v>
      </c>
      <c r="DX211" s="2" t="str">
        <f>IF(DW211="SI",VLOOKUP(A211,'5 TD'!$J$4:$K$472,2,0),"NO APLICA")</f>
        <v>NO APLICA</v>
      </c>
      <c r="DY211" s="2" t="str">
        <f t="shared" si="134"/>
        <v>NO APLICA</v>
      </c>
      <c r="DZ211" s="7" t="str">
        <f>IF(DY211="SI",VLOOKUP(A211,'5 TD'!$M$4:$N$350,2,0),"NO APLICA")</f>
        <v>NO APLICA</v>
      </c>
      <c r="EA211" s="2" t="str">
        <f t="shared" si="135"/>
        <v>NO APLICA</v>
      </c>
      <c r="EB211" s="12" t="str">
        <f t="shared" si="136"/>
        <v/>
      </c>
      <c r="EC211" s="12" t="str">
        <f>IF(EA211="SI",VLOOKUP(A211,'5 TD'!$V$4:$W$479,2,0),"NO APLICA")</f>
        <v>NO APLICA</v>
      </c>
      <c r="ED211" s="2" t="str">
        <f t="shared" si="119"/>
        <v>NO</v>
      </c>
      <c r="EE211" s="79" t="str">
        <f>IF(ED211="SI",VLOOKUP(AI211,COMPORTAMIENTO!$A$1:$H$2100,7,0),"NO APLICA")</f>
        <v>NO APLICA</v>
      </c>
      <c r="EF211" s="12" t="str">
        <f>IF(ED211="SI",VLOOKUP(A211,'5 TD'!$P$2:$Q$479,2,0),"NO APLICA")</f>
        <v>NO APLICA</v>
      </c>
      <c r="EG211" s="2" t="str">
        <f t="shared" si="120"/>
        <v>NO</v>
      </c>
      <c r="EH211" s="2">
        <f>IF(CZ211="no",0,VLOOKUP(AI211,EXPERIENCIA!$A$1:$C$2100,2,0))</f>
        <v>84</v>
      </c>
      <c r="EI211" s="2">
        <f>IF(CZ211="si",VLOOKUP(A211,'5 TD'!$S$3:$T$2103,2,0),0)</f>
        <v>125</v>
      </c>
      <c r="EJ211" s="2" t="str">
        <f t="shared" si="121"/>
        <v>NO</v>
      </c>
      <c r="EK211" s="2">
        <f>+('3 Planilla Preadjudicación OTIC'!BU211)</f>
        <v>0</v>
      </c>
      <c r="EL211" s="4"/>
      <c r="EM211" s="3"/>
      <c r="EN211" s="3"/>
      <c r="EQ211" s="86"/>
    </row>
    <row r="212" spans="1:147" ht="15" customHeight="1" x14ac:dyDescent="0.3">
      <c r="A212" s="2">
        <f>+('3 Planilla Preadjudicación OTIC'!A212)</f>
        <v>14413</v>
      </c>
      <c r="B212" s="2" t="str">
        <f>+('3 Planilla Preadjudicación OTIC'!B212)</f>
        <v>65181652-1</v>
      </c>
      <c r="C212" s="4">
        <f>+('3 Planilla Preadjudicación OTIC'!E212)</f>
        <v>2025</v>
      </c>
      <c r="D212" s="4" t="str">
        <f>+('3 Planilla Preadjudicación OTIC'!F212)</f>
        <v>MANDATO</v>
      </c>
      <c r="E212" s="4" t="str">
        <f>+('3 Planilla Preadjudicación OTIC'!G212)</f>
        <v>73188700-4</v>
      </c>
      <c r="F212" s="4" t="str">
        <f>+('3 Planilla Preadjudicación OTIC'!H212)</f>
        <v>ONG CASA DE ACOGIDA LA ESPERANZA</v>
      </c>
      <c r="G212" s="4"/>
      <c r="H212" s="4"/>
      <c r="I212" s="4" t="str">
        <f>+('3 Planilla Preadjudicación OTIC'!I212)</f>
        <v>TÉCNICAS DE ESTÉTICA FACIAL</v>
      </c>
      <c r="J212" s="4" t="str">
        <f>+('3 Planilla Preadjudicación OTIC'!J212)</f>
        <v>SIN PLAN FORMATIVO</v>
      </c>
      <c r="K212" s="4" t="str">
        <f>+('3 Planilla Preadjudicación OTIC'!K212)</f>
        <v/>
      </c>
      <c r="L212" s="4" t="str">
        <f>+('3 Planilla Preadjudicación OTIC'!L212)</f>
        <v/>
      </c>
      <c r="M212" s="2">
        <f>+('3 Planilla Preadjudicación OTIC'!M212)</f>
        <v>13</v>
      </c>
      <c r="N212" s="4" t="str">
        <f>+('3 Planilla Preadjudicación OTIC'!N212)</f>
        <v>METROPOLITANA</v>
      </c>
      <c r="O212" s="4" t="str">
        <f>+('3 Planilla Preadjudicación OTIC'!O212)</f>
        <v>LA GRANJA</v>
      </c>
      <c r="P212" s="4" t="str">
        <f>+('3 Planilla Preadjudicación OTIC'!P212)</f>
        <v>EMPRENDEDORES/AS INFORMALES O PERSONAS VULNERABLES PERTENECIENTES AL 80% MAS VULNERABLE</v>
      </c>
      <c r="Q212" s="4" t="str">
        <f>+('3 Planilla Preadjudicación OTIC'!Q212)</f>
        <v>PRESENCIAL</v>
      </c>
      <c r="R212" s="4" t="str">
        <f>+('3 Planilla Preadjudicación OTIC'!R212)</f>
        <v>DEPENDIENTE</v>
      </c>
      <c r="S212" s="4">
        <f>+('3 Planilla Preadjudicación OTIC'!S212)</f>
        <v>25</v>
      </c>
      <c r="T212" s="2">
        <f>+('3 Planilla Preadjudicación OTIC'!T212)</f>
        <v>20</v>
      </c>
      <c r="U212" s="2">
        <f>+('3 Planilla Preadjudicación OTIC'!U212)</f>
        <v>0</v>
      </c>
      <c r="V212" s="2">
        <f>+('3 Planilla Preadjudicación OTIC'!V212)</f>
        <v>0</v>
      </c>
      <c r="W212" s="2">
        <f>+('3 Planilla Preadjudicación OTIC'!W212)</f>
        <v>100</v>
      </c>
      <c r="X212" s="2">
        <f>+('3 Planilla Preadjudicación OTIC'!X212)</f>
        <v>4</v>
      </c>
      <c r="Y212" s="2" t="str">
        <f>+('3 Planilla Preadjudicación OTIC'!Y212)</f>
        <v>SI</v>
      </c>
      <c r="Z212" s="2" t="str">
        <f>+('3 Planilla Preadjudicación OTIC'!Z212)</f>
        <v>NO</v>
      </c>
      <c r="AA212" s="2" t="str">
        <f>+('3 Planilla Preadjudicación OTIC'!AA212)</f>
        <v>NO</v>
      </c>
      <c r="AB212" s="4" t="str">
        <f>+('3 Planilla Preadjudicación OTIC'!AB212)</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212" s="4" t="str">
        <f>+('3 Planilla Preadjudicación OTIC'!AC212)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12" s="2" t="str">
        <f>+('3 Planilla Preadjudicación OTIC'!AD212)</f>
        <v>NO</v>
      </c>
      <c r="AE212" s="4">
        <f>+('3 Planilla Preadjudicación OTIC'!AE212)</f>
        <v>0</v>
      </c>
      <c r="AF212" s="2" t="str">
        <f>+('3 Planilla Preadjudicación OTIC'!AF212)</f>
        <v>CERRADA</v>
      </c>
      <c r="AG212" s="2">
        <f>+('3 Planilla Preadjudicación OTIC'!AG212)</f>
        <v>25</v>
      </c>
      <c r="AH212" s="2">
        <f>+('3 Planilla Preadjudicación OTIC'!AH212)</f>
        <v>2</v>
      </c>
      <c r="AI212" s="135" t="str">
        <f>+('3 Planilla Preadjudicación OTIC'!AI212)</f>
        <v>76060420-8</v>
      </c>
      <c r="AJ212" s="4" t="str">
        <f>+('3 Planilla Preadjudicación OTIC'!AJ212)</f>
        <v>SERVICIOS DE CAPACITACION SERCONT CHILE LIMITADA</v>
      </c>
      <c r="AK212" s="2">
        <f>+('3 Planilla Preadjudicación OTIC'!AK212)</f>
        <v>100</v>
      </c>
      <c r="AL212" s="2">
        <f>+('3 Planilla Preadjudicación OTIC'!AL212)</f>
        <v>25</v>
      </c>
      <c r="AM212" s="12">
        <f>+('3 Planilla Preadjudicación OTIC'!AM212)</f>
        <v>5075</v>
      </c>
      <c r="AN212" s="12">
        <f>+('3 Planilla Preadjudicación OTIC'!AN212)</f>
        <v>0</v>
      </c>
      <c r="AO212" s="12">
        <f>+('3 Planilla Preadjudicación OTIC'!AO212)</f>
        <v>0</v>
      </c>
      <c r="AP212" s="12">
        <f>+('3 Planilla Preadjudicación OTIC'!AP212)</f>
        <v>10150000</v>
      </c>
      <c r="AQ212" s="12">
        <f>+('3 Planilla Preadjudicación OTIC'!AQ212)</f>
        <v>2000000</v>
      </c>
      <c r="AR212" s="12">
        <f>+('3 Planilla Preadjudicación OTIC'!AR212)</f>
        <v>0</v>
      </c>
      <c r="AS212" s="12">
        <f>+('3 Planilla Preadjudicación OTIC'!AS212)</f>
        <v>0</v>
      </c>
      <c r="AT212" s="12">
        <f>+('3 Planilla Preadjudicación OTIC'!AT212)</f>
        <v>0</v>
      </c>
      <c r="AU212" s="12">
        <f>+('3 Planilla Preadjudicación OTIC'!AU212)</f>
        <v>12150000</v>
      </c>
      <c r="AV212" s="2" t="str">
        <f>+('3 Planilla Preadjudicación OTIC'!AV212)</f>
        <v>SI</v>
      </c>
      <c r="AW212" s="4">
        <f>+('3 Planilla Preadjudicación OTIC'!AW212)</f>
        <v>0</v>
      </c>
      <c r="AX212" s="2">
        <f>+('3 Planilla Preadjudicación OTIC'!AX212)</f>
        <v>7</v>
      </c>
      <c r="AY212" s="2">
        <f>+('3 Planilla Preadjudicación OTIC'!AY212)</f>
        <v>7</v>
      </c>
      <c r="AZ212" s="2">
        <f>+('3 Planilla Preadjudicación OTIC'!AZ212)</f>
        <v>7</v>
      </c>
      <c r="BA212" s="2">
        <f>+('3 Planilla Preadjudicación OTIC'!BA212)</f>
        <v>7</v>
      </c>
      <c r="BB212" s="2">
        <f>+('3 Planilla Preadjudicación OTIC'!BB212)</f>
        <v>7</v>
      </c>
      <c r="BC212" s="2">
        <f>+('3 Planilla Preadjudicación OTIC'!BC212)</f>
        <v>7</v>
      </c>
      <c r="BD212" s="2">
        <f>+('3 Planilla Preadjudicación OTIC'!BD212)</f>
        <v>7</v>
      </c>
      <c r="BE212" s="2">
        <f>+('3 Planilla Preadjudicación OTIC'!BE212)</f>
        <v>7</v>
      </c>
      <c r="BF212" s="2">
        <f>+('3 Planilla Preadjudicación OTIC'!BF212)</f>
        <v>7</v>
      </c>
      <c r="BG212" s="2">
        <f>+('3 Planilla Preadjudicación OTIC'!BG212)</f>
        <v>7</v>
      </c>
      <c r="BH212" s="2">
        <f>+('3 Planilla Preadjudicación OTIC'!BH212)</f>
        <v>7</v>
      </c>
      <c r="BI212" s="2">
        <f>+('3 Planilla Preadjudicación OTIC'!BI212)</f>
        <v>5</v>
      </c>
      <c r="BJ212" s="2">
        <f>+('3 Planilla Preadjudicación OTIC'!BJ212)</f>
        <v>5</v>
      </c>
      <c r="BK212" s="2">
        <f>+('3 Planilla Preadjudicación OTIC'!BK212)</f>
        <v>5</v>
      </c>
      <c r="BL212" s="2">
        <f>+('3 Planilla Preadjudicación OTIC'!BL212)</f>
        <v>7</v>
      </c>
      <c r="BM212" s="104">
        <f>ROUND(('3 Planilla Preadjudicación OTIC'!BM212),1)</f>
        <v>6.7</v>
      </c>
      <c r="BN212" s="4" t="str">
        <f>+('3 Planilla Preadjudicación OTIC'!BN212)</f>
        <v>NO</v>
      </c>
      <c r="BO212" s="4">
        <f>+('3 Planilla Preadjudicación OTIC'!BO212)</f>
        <v>0</v>
      </c>
      <c r="BP212" s="4">
        <f>+('3 Planilla Preadjudicación OTIC'!BP212)</f>
        <v>0</v>
      </c>
      <c r="BQ212" s="4">
        <f>+('3 Planilla Preadjudicación OTIC'!BQ212)</f>
        <v>0</v>
      </c>
      <c r="BR212" s="4">
        <f>+('3 Planilla Preadjudicación OTIC'!BR212)</f>
        <v>0</v>
      </c>
      <c r="BS212" s="4">
        <f>+('3 Planilla Preadjudicación OTIC'!BS212)</f>
        <v>0</v>
      </c>
      <c r="BT212" s="4">
        <f>+('3 Planilla Preadjudicación OTIC'!BT212)</f>
        <v>0</v>
      </c>
      <c r="BU212" s="85">
        <f>IF(VLOOKUP(A212,'BD OFICIAL'!$A$1:$AL$2098,7,0)=D212,0,1)</f>
        <v>0</v>
      </c>
      <c r="BV212" s="85">
        <f>IF(VLOOKUP(A212,'BD OFICIAL'!$A$1:$AL$2098,11,0)=J212,0,1)</f>
        <v>0</v>
      </c>
      <c r="BW212" s="85">
        <f>IF(VLOOKUP(A212,'BD OFICIAL'!$A$1:$AL$2098,13,0)=L212,0,1)</f>
        <v>0</v>
      </c>
      <c r="BX212" s="2">
        <f>IF(VLOOKUP(A212,'BD OFICIAL'!$A$1:$AL$2098,16,0)=O212,0,1)</f>
        <v>0</v>
      </c>
      <c r="BY212" s="2">
        <f>IF(VLOOKUP(A212,'BD OFICIAL'!$A$1:$AL$2098,17,0)=P212,0,1)</f>
        <v>0</v>
      </c>
      <c r="BZ212" s="2">
        <f>IF(VLOOKUP(A212,'BD OFICIAL'!$A$1:$AL$2098,19,0)=R212,0,1)</f>
        <v>0</v>
      </c>
      <c r="CA212" s="2">
        <f>IF(VLOOKUP(A212,'BD OFICIAL'!$A$1:$AL$2098,21,0)=T212,0,1)</f>
        <v>0</v>
      </c>
      <c r="CB212" s="2">
        <f>IF(VLOOKUP(A212,'BD OFICIAL'!$A$1:$AL$2098,24,0)=AK212,0,1)</f>
        <v>0</v>
      </c>
      <c r="CC212" s="2">
        <f>IF(VLOOKUP(A212,'BD OFICIAL'!$A$1:$AL$2098,25,0)=X212,0,1)</f>
        <v>0</v>
      </c>
      <c r="CD212" s="2">
        <f>IF(VLOOKUP(A212,'BD OFICIAL'!$A$1:$AL$2098,26,0)=Y212,0,1)</f>
        <v>0</v>
      </c>
      <c r="CE212" s="2">
        <f>IF(VLOOKUP(A212,'BD OFICIAL'!$A$1:$AL$2098,27,0)=Z212,0,1)</f>
        <v>0</v>
      </c>
      <c r="CF212" s="2">
        <f>IF(VLOOKUP(A212,'BD OFICIAL'!$A$1:$AL$2098,28,0)=AA212,0,1)</f>
        <v>0</v>
      </c>
      <c r="CG212" s="2">
        <f>IF(VLOOKUP(A212,'BD OFICIAL'!$A$1:$AL$2098,33,0)=AF212,0,1)</f>
        <v>0</v>
      </c>
      <c r="CH212" s="2">
        <f>IF(VLOOKUP(A212,'BD OFICIAL'!$A$1:$AL$2098,35,0)=AH212,0,1)</f>
        <v>0</v>
      </c>
      <c r="CI212" s="85">
        <f>IF(VLOOKUP(A212,'BD OFICIAL'!$A$1:$AL$2098,34,0)=AL212,0,1)</f>
        <v>0</v>
      </c>
      <c r="CJ212" s="12">
        <f>VLOOKUP(A212,'BD OFICIAL'!$A$1:$AM$2098,36,0)*AM212-AP212</f>
        <v>0</v>
      </c>
      <c r="CK212" s="85" t="str">
        <f t="shared" si="122"/>
        <v>SSH</v>
      </c>
      <c r="CL212" s="85" t="str">
        <f t="shared" si="123"/>
        <v>NO</v>
      </c>
      <c r="CM212" s="85" t="str">
        <f t="shared" si="103"/>
        <v>SI</v>
      </c>
      <c r="CN212" s="31">
        <f t="shared" si="104"/>
        <v>0</v>
      </c>
      <c r="CO212" s="31">
        <f t="shared" si="124"/>
        <v>0</v>
      </c>
      <c r="CP212" s="31">
        <f t="shared" si="105"/>
        <v>0</v>
      </c>
      <c r="CQ212" s="31">
        <f>IF(Y212="NO",0,IF(Y212="SI",IF(VLOOKUP(A212,'BD OFICIAL'!$A:$AO,40,0)=AQ212,0,1)))</f>
        <v>0</v>
      </c>
      <c r="CR212" s="31">
        <f>IF(Z212="NO",0,IF(Z212="SI",IF(VLOOKUP(B212,'BD OFICIAL'!$A:$AO,41,0)=AS212,0,1)))</f>
        <v>0</v>
      </c>
      <c r="CS212" s="31">
        <f t="shared" si="125"/>
        <v>0</v>
      </c>
      <c r="CT212" s="31">
        <f t="shared" si="126"/>
        <v>0</v>
      </c>
      <c r="CU212" s="31">
        <f>IF(VLOOKUP(A212,'BD OFICIAL'!$A$1:$AL$1056,31,0)="SI",IF(AT212&gt;0,0,1),IF(AT212=0,0,1))</f>
        <v>0</v>
      </c>
      <c r="CV212" s="31">
        <f t="shared" si="127"/>
        <v>0</v>
      </c>
      <c r="CW212" s="31">
        <f t="shared" si="106"/>
        <v>0</v>
      </c>
      <c r="CX212" s="85" t="str">
        <f t="shared" si="107"/>
        <v>SI</v>
      </c>
      <c r="CY212" s="31">
        <f t="shared" si="108"/>
        <v>0</v>
      </c>
      <c r="CZ212" s="85" t="str">
        <f>IF(ISERROR(VLOOKUP(AI212,EXPERIENCIA!$A$1:$C$2100,1,0)),"NO","SI")</f>
        <v>SI</v>
      </c>
      <c r="DA212" s="85">
        <f>IF(CX212="no","NO APLICA",IF(AX212=0,"ERROR NOTA",IF(AND(AX212&gt;1,CZ212="NO"),"ERROR NOTA",IF(AND(CZ212="NO",AX212=1),0,IF(VLOOKUP(AI212,EXPERIENCIA!$A$1:$C$2100,3,0)=AX212,0,"ERROR NOTA")))))</f>
        <v>0</v>
      </c>
      <c r="DB212" s="85" t="str">
        <f>IF(ISERROR(VLOOKUP(AI212,COMPORTAMIENTO!$A$1:$C$2100,1,0)),"NO","SI")</f>
        <v>SI</v>
      </c>
      <c r="DC212" s="85">
        <f>IF(CX212="NO","NO APLICA",IF(AY212=0,"ERROR NOTA",IF(AND(DB212="NO",AY212=7),0,IF(VLOOKUP(AI212,COMPORTAMIENTO!$A$2:$H$2100,8,0)=AY212,0,"ERROR NOTA"))))</f>
        <v>0</v>
      </c>
      <c r="DD212" s="104">
        <f t="shared" si="109"/>
        <v>0.70000000000000007</v>
      </c>
      <c r="DE212" s="104">
        <f t="shared" si="110"/>
        <v>0.70000000000000007</v>
      </c>
      <c r="DF212" s="85" t="str">
        <f t="shared" si="128"/>
        <v>NO</v>
      </c>
      <c r="DG212" s="85">
        <f t="shared" si="111"/>
        <v>7</v>
      </c>
      <c r="DH212" s="85">
        <f t="shared" si="112"/>
        <v>7</v>
      </c>
      <c r="DI212" s="85">
        <f t="shared" si="113"/>
        <v>7</v>
      </c>
      <c r="DJ212" s="12">
        <f t="shared" si="114"/>
        <v>6.2</v>
      </c>
      <c r="DK212" s="7">
        <f t="shared" si="115"/>
        <v>6.5600000000000005</v>
      </c>
      <c r="DL212" s="12">
        <f t="shared" si="129"/>
        <v>5075</v>
      </c>
      <c r="DM212" s="12">
        <f>VLOOKUP(A212,'5 TD'!$A:$B,2,0)</f>
        <v>5075</v>
      </c>
      <c r="DN212" s="7">
        <f t="shared" si="130"/>
        <v>7</v>
      </c>
      <c r="DO212" s="85" t="str">
        <f t="shared" si="116"/>
        <v>APROBADO</v>
      </c>
      <c r="DP212" s="85" t="str">
        <f t="shared" si="117"/>
        <v>APROBADO</v>
      </c>
      <c r="DQ212" s="7">
        <f t="shared" si="118"/>
        <v>6.7</v>
      </c>
      <c r="DR212" s="85" t="str">
        <f t="shared" si="131"/>
        <v>APROBADO</v>
      </c>
      <c r="DS212" s="2" t="str">
        <f>+('3 Planilla Preadjudicación OTIC'!BN212)</f>
        <v>NO</v>
      </c>
      <c r="DT212" s="2">
        <f>IF(DR212="APROBADO",VLOOKUP(A212,'5 TD'!$D$3:$E$270,2,0),"NO APLICA")</f>
        <v>6.8</v>
      </c>
      <c r="DU212" s="2" t="str">
        <f t="shared" si="132"/>
        <v>NO</v>
      </c>
      <c r="DV212" s="2" t="str">
        <f>IF(DU212="SI",VLOOKUP(A212,'5 TD'!$G$3:$H$270,2,0),"NO APLICA ")</f>
        <v xml:space="preserve">NO APLICA </v>
      </c>
      <c r="DW212" s="2" t="str">
        <f t="shared" si="133"/>
        <v>NO</v>
      </c>
      <c r="DX212" s="2" t="str">
        <f>IF(DW212="SI",VLOOKUP(A212,'5 TD'!$J$4:$K$472,2,0),"NO APLICA")</f>
        <v>NO APLICA</v>
      </c>
      <c r="DY212" s="2" t="str">
        <f t="shared" si="134"/>
        <v>NO APLICA</v>
      </c>
      <c r="DZ212" s="7" t="str">
        <f>IF(DY212="SI",VLOOKUP(A212,'5 TD'!$M$4:$N$350,2,0),"NO APLICA")</f>
        <v>NO APLICA</v>
      </c>
      <c r="EA212" s="2" t="str">
        <f t="shared" si="135"/>
        <v>NO APLICA</v>
      </c>
      <c r="EB212" s="12" t="str">
        <f t="shared" si="136"/>
        <v/>
      </c>
      <c r="EC212" s="12" t="str">
        <f>IF(EA212="SI",VLOOKUP(A212,'5 TD'!$V$4:$W$479,2,0),"NO APLICA")</f>
        <v>NO APLICA</v>
      </c>
      <c r="ED212" s="2" t="str">
        <f t="shared" si="119"/>
        <v>NO</v>
      </c>
      <c r="EE212" s="79" t="str">
        <f>IF(ED212="SI",VLOOKUP(AI212,COMPORTAMIENTO!$A$1:$H$2100,7,0),"NO APLICA")</f>
        <v>NO APLICA</v>
      </c>
      <c r="EF212" s="12" t="str">
        <f>IF(ED212="SI",VLOOKUP(A212,'5 TD'!$P$2:$Q$479,2,0),"NO APLICA")</f>
        <v>NO APLICA</v>
      </c>
      <c r="EG212" s="2" t="str">
        <f t="shared" si="120"/>
        <v>NO</v>
      </c>
      <c r="EH212" s="2">
        <f>IF(CZ212="no",0,VLOOKUP(AI212,EXPERIENCIA!$A$1:$C$2100,2,0))</f>
        <v>84</v>
      </c>
      <c r="EI212" s="2">
        <f>IF(CZ212="si",VLOOKUP(A212,'5 TD'!$S$3:$T$2103,2,0),0)</f>
        <v>254</v>
      </c>
      <c r="EJ212" s="2" t="str">
        <f t="shared" si="121"/>
        <v>NO</v>
      </c>
      <c r="EK212" s="2">
        <f>+('3 Planilla Preadjudicación OTIC'!BU212)</f>
        <v>0</v>
      </c>
      <c r="EL212" s="4"/>
      <c r="EM212" s="3"/>
      <c r="EN212" s="3"/>
      <c r="EQ212" s="86"/>
    </row>
    <row r="213" spans="1:147" ht="15" customHeight="1" x14ac:dyDescent="0.3">
      <c r="A213" s="2">
        <f>+('3 Planilla Preadjudicación OTIC'!A213)</f>
        <v>14412</v>
      </c>
      <c r="B213" s="2" t="str">
        <f>+('3 Planilla Preadjudicación OTIC'!B213)</f>
        <v>65181652-1</v>
      </c>
      <c r="C213" s="4">
        <f>+('3 Planilla Preadjudicación OTIC'!E213)</f>
        <v>2025</v>
      </c>
      <c r="D213" s="4" t="str">
        <f>+('3 Planilla Preadjudicación OTIC'!F213)</f>
        <v>MANDATO</v>
      </c>
      <c r="E213" s="4" t="str">
        <f>+('3 Planilla Preadjudicación OTIC'!G213)</f>
        <v>73188700-4</v>
      </c>
      <c r="F213" s="4" t="str">
        <f>+('3 Planilla Preadjudicación OTIC'!H213)</f>
        <v>ONG CASA DE ACOGIDA LA ESPERANZA</v>
      </c>
      <c r="G213" s="4"/>
      <c r="H213" s="4"/>
      <c r="I213" s="4" t="str">
        <f>+('3 Planilla Preadjudicación OTIC'!I213)</f>
        <v>TÉCNICAS DE ESTÉTICA FACIAL</v>
      </c>
      <c r="J213" s="4" t="str">
        <f>+('3 Planilla Preadjudicación OTIC'!J213)</f>
        <v>SIN PLAN FORMATIVO</v>
      </c>
      <c r="K213" s="4" t="str">
        <f>+('3 Planilla Preadjudicación OTIC'!K213)</f>
        <v/>
      </c>
      <c r="L213" s="4" t="str">
        <f>+('3 Planilla Preadjudicación OTIC'!L213)</f>
        <v/>
      </c>
      <c r="M213" s="2">
        <f>+('3 Planilla Preadjudicación OTIC'!M213)</f>
        <v>13</v>
      </c>
      <c r="N213" s="4" t="str">
        <f>+('3 Planilla Preadjudicación OTIC'!N213)</f>
        <v>METROPOLITANA</v>
      </c>
      <c r="O213" s="4" t="str">
        <f>+('3 Planilla Preadjudicación OTIC'!O213)</f>
        <v>PUDAHUEL</v>
      </c>
      <c r="P213" s="4" t="str">
        <f>+('3 Planilla Preadjudicación OTIC'!P213)</f>
        <v>EMPRENDEDORES/AS INFORMALES O PERSONAS VULNERABLES PERTENECIENTES AL 80% MAS VULNERABLE</v>
      </c>
      <c r="Q213" s="4" t="str">
        <f>+('3 Planilla Preadjudicación OTIC'!Q213)</f>
        <v>PRESENCIAL</v>
      </c>
      <c r="R213" s="4" t="str">
        <f>+('3 Planilla Preadjudicación OTIC'!R213)</f>
        <v>DEPENDIENTE</v>
      </c>
      <c r="S213" s="4">
        <f>+('3 Planilla Preadjudicación OTIC'!S213)</f>
        <v>25</v>
      </c>
      <c r="T213" s="2">
        <f>+('3 Planilla Preadjudicación OTIC'!T213)</f>
        <v>20</v>
      </c>
      <c r="U213" s="2">
        <f>+('3 Planilla Preadjudicación OTIC'!U213)</f>
        <v>0</v>
      </c>
      <c r="V213" s="2">
        <f>+('3 Planilla Preadjudicación OTIC'!V213)</f>
        <v>0</v>
      </c>
      <c r="W213" s="2">
        <f>+('3 Planilla Preadjudicación OTIC'!W213)</f>
        <v>100</v>
      </c>
      <c r="X213" s="2">
        <f>+('3 Planilla Preadjudicación OTIC'!X213)</f>
        <v>4</v>
      </c>
      <c r="Y213" s="2" t="str">
        <f>+('3 Planilla Preadjudicación OTIC'!Y213)</f>
        <v>SI</v>
      </c>
      <c r="Z213" s="2" t="str">
        <f>+('3 Planilla Preadjudicación OTIC'!Z213)</f>
        <v>NO</v>
      </c>
      <c r="AA213" s="2" t="str">
        <f>+('3 Planilla Preadjudicación OTIC'!AA213)</f>
        <v>NO</v>
      </c>
      <c r="AB213" s="4" t="str">
        <f>+('3 Planilla Preadjudicación OTIC'!AB213)</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213" s="4" t="str">
        <f>+('3 Planilla Preadjudicación OTIC'!AC213)</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13" s="2" t="str">
        <f>+('3 Planilla Preadjudicación OTIC'!AD213)</f>
        <v>NO</v>
      </c>
      <c r="AE213" s="4">
        <f>+('3 Planilla Preadjudicación OTIC'!AE213)</f>
        <v>0</v>
      </c>
      <c r="AF213" s="2" t="str">
        <f>+('3 Planilla Preadjudicación OTIC'!AF213)</f>
        <v>CERRADA</v>
      </c>
      <c r="AG213" s="2">
        <f>+('3 Planilla Preadjudicación OTIC'!AG213)</f>
        <v>25</v>
      </c>
      <c r="AH213" s="2">
        <f>+('3 Planilla Preadjudicación OTIC'!AH213)</f>
        <v>2</v>
      </c>
      <c r="AI213" s="135" t="str">
        <f>+('3 Planilla Preadjudicación OTIC'!AI213)</f>
        <v>76060420-8</v>
      </c>
      <c r="AJ213" s="4" t="str">
        <f>+('3 Planilla Preadjudicación OTIC'!AJ213)</f>
        <v>SERVICIOS DE CAPACITACION SERCONT CHILE LIMITADA</v>
      </c>
      <c r="AK213" s="2">
        <f>+('3 Planilla Preadjudicación OTIC'!AK213)</f>
        <v>100</v>
      </c>
      <c r="AL213" s="2">
        <f>+('3 Planilla Preadjudicación OTIC'!AL213)</f>
        <v>25</v>
      </c>
      <c r="AM213" s="12">
        <f>+('3 Planilla Preadjudicación OTIC'!AM213)</f>
        <v>5075</v>
      </c>
      <c r="AN213" s="12">
        <f>+('3 Planilla Preadjudicación OTIC'!AN213)</f>
        <v>0</v>
      </c>
      <c r="AO213" s="12">
        <f>+('3 Planilla Preadjudicación OTIC'!AO213)</f>
        <v>0</v>
      </c>
      <c r="AP213" s="12">
        <f>+('3 Planilla Preadjudicación OTIC'!AP213)</f>
        <v>10150000</v>
      </c>
      <c r="AQ213" s="12">
        <f>+('3 Planilla Preadjudicación OTIC'!AQ213)</f>
        <v>2000000</v>
      </c>
      <c r="AR213" s="12">
        <f>+('3 Planilla Preadjudicación OTIC'!AR213)</f>
        <v>0</v>
      </c>
      <c r="AS213" s="12">
        <f>+('3 Planilla Preadjudicación OTIC'!AS213)</f>
        <v>0</v>
      </c>
      <c r="AT213" s="12">
        <f>+('3 Planilla Preadjudicación OTIC'!AT213)</f>
        <v>0</v>
      </c>
      <c r="AU213" s="12">
        <f>+('3 Planilla Preadjudicación OTIC'!AU213)</f>
        <v>12150000</v>
      </c>
      <c r="AV213" s="2" t="str">
        <f>+('3 Planilla Preadjudicación OTIC'!AV213)</f>
        <v>SI</v>
      </c>
      <c r="AW213" s="4">
        <f>+('3 Planilla Preadjudicación OTIC'!AW213)</f>
        <v>0</v>
      </c>
      <c r="AX213" s="2">
        <f>+('3 Planilla Preadjudicación OTIC'!AX213)</f>
        <v>7</v>
      </c>
      <c r="AY213" s="2">
        <f>+('3 Planilla Preadjudicación OTIC'!AY213)</f>
        <v>7</v>
      </c>
      <c r="AZ213" s="2">
        <f>+('3 Planilla Preadjudicación OTIC'!AZ213)</f>
        <v>7</v>
      </c>
      <c r="BA213" s="2">
        <f>+('3 Planilla Preadjudicación OTIC'!BA213)</f>
        <v>7</v>
      </c>
      <c r="BB213" s="2">
        <f>+('3 Planilla Preadjudicación OTIC'!BB213)</f>
        <v>7</v>
      </c>
      <c r="BC213" s="2">
        <f>+('3 Planilla Preadjudicación OTIC'!BC213)</f>
        <v>7</v>
      </c>
      <c r="BD213" s="2">
        <f>+('3 Planilla Preadjudicación OTIC'!BD213)</f>
        <v>7</v>
      </c>
      <c r="BE213" s="2">
        <f>+('3 Planilla Preadjudicación OTIC'!BE213)</f>
        <v>7</v>
      </c>
      <c r="BF213" s="2">
        <f>+('3 Planilla Preadjudicación OTIC'!BF213)</f>
        <v>7</v>
      </c>
      <c r="BG213" s="2">
        <f>+('3 Planilla Preadjudicación OTIC'!BG213)</f>
        <v>7</v>
      </c>
      <c r="BH213" s="2">
        <f>+('3 Planilla Preadjudicación OTIC'!BH213)</f>
        <v>7</v>
      </c>
      <c r="BI213" s="2">
        <f>+('3 Planilla Preadjudicación OTIC'!BI213)</f>
        <v>5</v>
      </c>
      <c r="BJ213" s="2">
        <f>+('3 Planilla Preadjudicación OTIC'!BJ213)</f>
        <v>5</v>
      </c>
      <c r="BK213" s="2">
        <f>+('3 Planilla Preadjudicación OTIC'!BK213)</f>
        <v>5</v>
      </c>
      <c r="BL213" s="2">
        <f>+('3 Planilla Preadjudicación OTIC'!BL213)</f>
        <v>7</v>
      </c>
      <c r="BM213" s="104">
        <f>ROUND(('3 Planilla Preadjudicación OTIC'!BM213),1)</f>
        <v>6.7</v>
      </c>
      <c r="BN213" s="4" t="str">
        <f>+('3 Planilla Preadjudicación OTIC'!BN213)</f>
        <v>NO</v>
      </c>
      <c r="BO213" s="4">
        <f>+('3 Planilla Preadjudicación OTIC'!BO213)</f>
        <v>0</v>
      </c>
      <c r="BP213" s="4">
        <f>+('3 Planilla Preadjudicación OTIC'!BP213)</f>
        <v>0</v>
      </c>
      <c r="BQ213" s="4">
        <f>+('3 Planilla Preadjudicación OTIC'!BQ213)</f>
        <v>0</v>
      </c>
      <c r="BR213" s="4">
        <f>+('3 Planilla Preadjudicación OTIC'!BR213)</f>
        <v>0</v>
      </c>
      <c r="BS213" s="4">
        <f>+('3 Planilla Preadjudicación OTIC'!BS213)</f>
        <v>0</v>
      </c>
      <c r="BT213" s="4">
        <f>+('3 Planilla Preadjudicación OTIC'!BT213)</f>
        <v>0</v>
      </c>
      <c r="BU213" s="85">
        <f>IF(VLOOKUP(A213,'BD OFICIAL'!$A$1:$AL$2098,7,0)=D213,0,1)</f>
        <v>0</v>
      </c>
      <c r="BV213" s="85">
        <f>IF(VLOOKUP(A213,'BD OFICIAL'!$A$1:$AL$2098,11,0)=J213,0,1)</f>
        <v>0</v>
      </c>
      <c r="BW213" s="85">
        <f>IF(VLOOKUP(A213,'BD OFICIAL'!$A$1:$AL$2098,13,0)=L213,0,1)</f>
        <v>0</v>
      </c>
      <c r="BX213" s="2">
        <f>IF(VLOOKUP(A213,'BD OFICIAL'!$A$1:$AL$2098,16,0)=O213,0,1)</f>
        <v>0</v>
      </c>
      <c r="BY213" s="2">
        <f>IF(VLOOKUP(A213,'BD OFICIAL'!$A$1:$AL$2098,17,0)=P213,0,1)</f>
        <v>0</v>
      </c>
      <c r="BZ213" s="2">
        <f>IF(VLOOKUP(A213,'BD OFICIAL'!$A$1:$AL$2098,19,0)=R213,0,1)</f>
        <v>0</v>
      </c>
      <c r="CA213" s="2">
        <f>IF(VLOOKUP(A213,'BD OFICIAL'!$A$1:$AL$2098,21,0)=T213,0,1)</f>
        <v>0</v>
      </c>
      <c r="CB213" s="2">
        <f>IF(VLOOKUP(A213,'BD OFICIAL'!$A$1:$AL$2098,24,0)=AK213,0,1)</f>
        <v>0</v>
      </c>
      <c r="CC213" s="2">
        <f>IF(VLOOKUP(A213,'BD OFICIAL'!$A$1:$AL$2098,25,0)=X213,0,1)</f>
        <v>0</v>
      </c>
      <c r="CD213" s="2">
        <f>IF(VLOOKUP(A213,'BD OFICIAL'!$A$1:$AL$2098,26,0)=Y213,0,1)</f>
        <v>0</v>
      </c>
      <c r="CE213" s="2">
        <f>IF(VLOOKUP(A213,'BD OFICIAL'!$A$1:$AL$2098,27,0)=Z213,0,1)</f>
        <v>0</v>
      </c>
      <c r="CF213" s="2">
        <f>IF(VLOOKUP(A213,'BD OFICIAL'!$A$1:$AL$2098,28,0)=AA213,0,1)</f>
        <v>0</v>
      </c>
      <c r="CG213" s="2">
        <f>IF(VLOOKUP(A213,'BD OFICIAL'!$A$1:$AL$2098,33,0)=AF213,0,1)</f>
        <v>0</v>
      </c>
      <c r="CH213" s="2">
        <f>IF(VLOOKUP(A213,'BD OFICIAL'!$A$1:$AL$2098,35,0)=AH213,0,1)</f>
        <v>0</v>
      </c>
      <c r="CI213" s="85">
        <f>IF(VLOOKUP(A213,'BD OFICIAL'!$A$1:$AL$2098,34,0)=AL213,0,1)</f>
        <v>0</v>
      </c>
      <c r="CJ213" s="12">
        <f>VLOOKUP(A213,'BD OFICIAL'!$A$1:$AM$2098,36,0)*AM213-AP213</f>
        <v>0</v>
      </c>
      <c r="CK213" s="85" t="str">
        <f t="shared" si="122"/>
        <v>SSH</v>
      </c>
      <c r="CL213" s="85" t="str">
        <f t="shared" si="123"/>
        <v>NO</v>
      </c>
      <c r="CM213" s="85" t="str">
        <f t="shared" si="103"/>
        <v>SI</v>
      </c>
      <c r="CN213" s="31">
        <f t="shared" si="104"/>
        <v>0</v>
      </c>
      <c r="CO213" s="31">
        <f t="shared" si="124"/>
        <v>0</v>
      </c>
      <c r="CP213" s="31">
        <f t="shared" si="105"/>
        <v>0</v>
      </c>
      <c r="CQ213" s="31">
        <f>IF(Y213="NO",0,IF(Y213="SI",IF(VLOOKUP(A213,'BD OFICIAL'!$A:$AO,40,0)=AQ213,0,1)))</f>
        <v>0</v>
      </c>
      <c r="CR213" s="31">
        <f>IF(Z213="NO",0,IF(Z213="SI",IF(VLOOKUP(B213,'BD OFICIAL'!$A:$AO,41,0)=AS213,0,1)))</f>
        <v>0</v>
      </c>
      <c r="CS213" s="31">
        <f t="shared" si="125"/>
        <v>0</v>
      </c>
      <c r="CT213" s="31">
        <f t="shared" si="126"/>
        <v>0</v>
      </c>
      <c r="CU213" s="31">
        <f>IF(VLOOKUP(A213,'BD OFICIAL'!$A$1:$AL$1056,31,0)="SI",IF(AT213&gt;0,0,1),IF(AT213=0,0,1))</f>
        <v>0</v>
      </c>
      <c r="CV213" s="31">
        <f t="shared" si="127"/>
        <v>0</v>
      </c>
      <c r="CW213" s="31">
        <f t="shared" si="106"/>
        <v>0</v>
      </c>
      <c r="CX213" s="85" t="str">
        <f t="shared" si="107"/>
        <v>SI</v>
      </c>
      <c r="CY213" s="31">
        <f t="shared" si="108"/>
        <v>0</v>
      </c>
      <c r="CZ213" s="85" t="str">
        <f>IF(ISERROR(VLOOKUP(AI213,EXPERIENCIA!$A$1:$C$2100,1,0)),"NO","SI")</f>
        <v>SI</v>
      </c>
      <c r="DA213" s="85">
        <f>IF(CX213="no","NO APLICA",IF(AX213=0,"ERROR NOTA",IF(AND(AX213&gt;1,CZ213="NO"),"ERROR NOTA",IF(AND(CZ213="NO",AX213=1),0,IF(VLOOKUP(AI213,EXPERIENCIA!$A$1:$C$2100,3,0)=AX213,0,"ERROR NOTA")))))</f>
        <v>0</v>
      </c>
      <c r="DB213" s="85" t="str">
        <f>IF(ISERROR(VLOOKUP(AI213,COMPORTAMIENTO!$A$1:$C$2100,1,0)),"NO","SI")</f>
        <v>SI</v>
      </c>
      <c r="DC213" s="85">
        <f>IF(CX213="NO","NO APLICA",IF(AY213=0,"ERROR NOTA",IF(AND(DB213="NO",AY213=7),0,IF(VLOOKUP(AI213,COMPORTAMIENTO!$A$2:$H$2100,8,0)=AY213,0,"ERROR NOTA"))))</f>
        <v>0</v>
      </c>
      <c r="DD213" s="104">
        <f t="shared" si="109"/>
        <v>0.70000000000000007</v>
      </c>
      <c r="DE213" s="104">
        <f t="shared" si="110"/>
        <v>0.70000000000000007</v>
      </c>
      <c r="DF213" s="85" t="str">
        <f t="shared" si="128"/>
        <v>NO</v>
      </c>
      <c r="DG213" s="85">
        <f t="shared" si="111"/>
        <v>7</v>
      </c>
      <c r="DH213" s="85">
        <f t="shared" si="112"/>
        <v>7</v>
      </c>
      <c r="DI213" s="85">
        <f t="shared" si="113"/>
        <v>7</v>
      </c>
      <c r="DJ213" s="12">
        <f t="shared" si="114"/>
        <v>6.2</v>
      </c>
      <c r="DK213" s="7">
        <f t="shared" si="115"/>
        <v>6.5600000000000005</v>
      </c>
      <c r="DL213" s="12">
        <f t="shared" si="129"/>
        <v>5075</v>
      </c>
      <c r="DM213" s="12">
        <f>VLOOKUP(A213,'5 TD'!$A:$B,2,0)</f>
        <v>5075</v>
      </c>
      <c r="DN213" s="7">
        <f t="shared" si="130"/>
        <v>7</v>
      </c>
      <c r="DO213" s="85" t="str">
        <f t="shared" si="116"/>
        <v>APROBADO</v>
      </c>
      <c r="DP213" s="85" t="str">
        <f t="shared" si="117"/>
        <v>APROBADO</v>
      </c>
      <c r="DQ213" s="7">
        <f t="shared" si="118"/>
        <v>6.7</v>
      </c>
      <c r="DR213" s="85" t="str">
        <f t="shared" si="131"/>
        <v>APROBADO</v>
      </c>
      <c r="DS213" s="2" t="str">
        <f>+('3 Planilla Preadjudicación OTIC'!BN213)</f>
        <v>NO</v>
      </c>
      <c r="DT213" s="2">
        <f>IF(DR213="APROBADO",VLOOKUP(A213,'5 TD'!$D$3:$E$270,2,0),"NO APLICA")</f>
        <v>6.8</v>
      </c>
      <c r="DU213" s="2" t="str">
        <f t="shared" si="132"/>
        <v>NO</v>
      </c>
      <c r="DV213" s="2" t="str">
        <f>IF(DU213="SI",VLOOKUP(A213,'5 TD'!$G$3:$H$270,2,0),"NO APLICA ")</f>
        <v xml:space="preserve">NO APLICA </v>
      </c>
      <c r="DW213" s="2" t="str">
        <f t="shared" si="133"/>
        <v>NO</v>
      </c>
      <c r="DX213" s="2" t="str">
        <f>IF(DW213="SI",VLOOKUP(A213,'5 TD'!$J$4:$K$472,2,0),"NO APLICA")</f>
        <v>NO APLICA</v>
      </c>
      <c r="DY213" s="2" t="str">
        <f t="shared" si="134"/>
        <v>NO APLICA</v>
      </c>
      <c r="DZ213" s="7" t="str">
        <f>IF(DY213="SI",VLOOKUP(A213,'5 TD'!$M$4:$N$350,2,0),"NO APLICA")</f>
        <v>NO APLICA</v>
      </c>
      <c r="EA213" s="2" t="str">
        <f t="shared" si="135"/>
        <v>NO APLICA</v>
      </c>
      <c r="EB213" s="12" t="str">
        <f t="shared" si="136"/>
        <v/>
      </c>
      <c r="EC213" s="12" t="str">
        <f>IF(EA213="SI",VLOOKUP(A213,'5 TD'!$V$4:$W$479,2,0),"NO APLICA")</f>
        <v>NO APLICA</v>
      </c>
      <c r="ED213" s="2" t="str">
        <f t="shared" si="119"/>
        <v>NO</v>
      </c>
      <c r="EE213" s="79" t="str">
        <f>IF(ED213="SI",VLOOKUP(AI213,COMPORTAMIENTO!$A$1:$H$2100,7,0),"NO APLICA")</f>
        <v>NO APLICA</v>
      </c>
      <c r="EF213" s="12" t="str">
        <f>IF(ED213="SI",VLOOKUP(A213,'5 TD'!$P$2:$Q$479,2,0),"NO APLICA")</f>
        <v>NO APLICA</v>
      </c>
      <c r="EG213" s="2" t="str">
        <f t="shared" si="120"/>
        <v>NO</v>
      </c>
      <c r="EH213" s="2">
        <f>IF(CZ213="no",0,VLOOKUP(AI213,EXPERIENCIA!$A$1:$C$2100,2,0))</f>
        <v>84</v>
      </c>
      <c r="EI213" s="2">
        <f>IF(CZ213="si",VLOOKUP(A213,'5 TD'!$S$3:$T$2103,2,0),0)</f>
        <v>254</v>
      </c>
      <c r="EJ213" s="2" t="str">
        <f t="shared" si="121"/>
        <v>NO</v>
      </c>
      <c r="EK213" s="2">
        <f>+('3 Planilla Preadjudicación OTIC'!BU213)</f>
        <v>0</v>
      </c>
      <c r="EL213" s="4"/>
      <c r="EM213" s="3"/>
      <c r="EN213" s="3"/>
      <c r="EQ213" s="86"/>
    </row>
    <row r="214" spans="1:147" ht="15" customHeight="1" x14ac:dyDescent="0.3">
      <c r="A214" s="2">
        <f>+('3 Planilla Preadjudicación OTIC'!A214)</f>
        <v>14276</v>
      </c>
      <c r="B214" s="2" t="str">
        <f>+('3 Planilla Preadjudicación OTIC'!B214)</f>
        <v>65181652-1</v>
      </c>
      <c r="C214" s="4">
        <f>+('3 Planilla Preadjudicación OTIC'!E214)</f>
        <v>2025</v>
      </c>
      <c r="D214" s="4" t="str">
        <f>+('3 Planilla Preadjudicación OTIC'!F214)</f>
        <v>MANDATO</v>
      </c>
      <c r="E214" s="4" t="str">
        <f>+('3 Planilla Preadjudicación OTIC'!G214)</f>
        <v>70235800-0</v>
      </c>
      <c r="F214" s="4" t="str">
        <f>+('3 Planilla Preadjudicación OTIC'!H214)</f>
        <v>FUNDACION NIÑO Y PATRIA</v>
      </c>
      <c r="G214" s="4"/>
      <c r="H214" s="4"/>
      <c r="I214" s="4" t="str">
        <f>+('3 Planilla Preadjudicación OTIC'!I214)</f>
        <v>ACOMPAÑAMIENTO Y APOYO EN EL CUIDADO DE NIÑOS, NIÑAS Y ADOLESCENTES EN SITUACIÓN DE VULNERABILIDAD DE DERECHOS</v>
      </c>
      <c r="J214" s="4" t="str">
        <f>+('3 Planilla Preadjudicación OTIC'!J214)</f>
        <v>PF1185</v>
      </c>
      <c r="K214" s="4" t="str">
        <f>+('3 Planilla Preadjudicación OTIC'!K214)</f>
        <v>DESARROLLO DEL TRABAJO COLABORATIVO</v>
      </c>
      <c r="L214" s="4" t="str">
        <f>+('3 Planilla Preadjudicación OTIC'!L214)</f>
        <v>PF0918</v>
      </c>
      <c r="M214" s="2">
        <f>+('3 Planilla Preadjudicación OTIC'!M214)</f>
        <v>9</v>
      </c>
      <c r="N214" s="4" t="str">
        <f>+('3 Planilla Preadjudicación OTIC'!N214)</f>
        <v>ARAUCANIA</v>
      </c>
      <c r="O214" s="4" t="str">
        <f>+('3 Planilla Preadjudicación OTIC'!O214)</f>
        <v>VILLARRICA</v>
      </c>
      <c r="P214" s="4" t="str">
        <f>+('3 Planilla Preadjudicación OTIC'!P214)</f>
        <v>TRABAJADORES ACTIVOS O EN PROCESO DE RECONVERSIÓN LABORAL</v>
      </c>
      <c r="Q214" s="4" t="str">
        <f>+('3 Planilla Preadjudicación OTIC'!Q214)</f>
        <v>PRESENCIAL</v>
      </c>
      <c r="R214" s="4" t="str">
        <f>+('3 Planilla Preadjudicación OTIC'!R214)</f>
        <v>DEPENDIENTE</v>
      </c>
      <c r="S214" s="4">
        <f>+('3 Planilla Preadjudicación OTIC'!S214)</f>
        <v>20</v>
      </c>
      <c r="T214" s="2">
        <f>+('3 Planilla Preadjudicación OTIC'!T214)</f>
        <v>11</v>
      </c>
      <c r="U214" s="2">
        <f>+('3 Planilla Preadjudicación OTIC'!U214)</f>
        <v>72</v>
      </c>
      <c r="V214" s="2">
        <f>+('3 Planilla Preadjudicación OTIC'!V214)</f>
        <v>8</v>
      </c>
      <c r="W214" s="2">
        <f>+('3 Planilla Preadjudicación OTIC'!W214)</f>
        <v>80</v>
      </c>
      <c r="X214" s="2">
        <f>+('3 Planilla Preadjudicación OTIC'!X214)</f>
        <v>4</v>
      </c>
      <c r="Y214" s="2" t="str">
        <f>+('3 Planilla Preadjudicación OTIC'!Y214)</f>
        <v>SI</v>
      </c>
      <c r="Z214" s="2" t="str">
        <f>+('3 Planilla Preadjudicación OTIC'!Z214)</f>
        <v>NO</v>
      </c>
      <c r="AA214" s="2" t="str">
        <f>+('3 Planilla Preadjudicación OTIC'!AA214)</f>
        <v>NO</v>
      </c>
      <c r="AB214" s="4" t="str">
        <f>+('3 Planilla Preadjudicación OTIC'!AB214)</f>
        <v>SE AJUSTA A PLAN FORMATIVO</v>
      </c>
      <c r="AC214" s="4" t="str">
        <f>+('3 Planilla Preadjudicación OTIC'!AC214)</f>
        <v>EDUCADORES DE TRATO DIRECTOR O TUTORES, QUE TRABAJAN DIRECTAMENTE CON NIÑOS Y NIÑAS QUE VIVEN EN RESIDENCIAS, ENTRE LOS 25 Y 60 AÑOS, DE AMBOS SEXOS, CON CONTRATO INDEFINIDO, DE LA COMUNA DE VILLARRICA.</v>
      </c>
      <c r="AD214" s="2" t="str">
        <f>+('3 Planilla Preadjudicación OTIC'!AD214)</f>
        <v>NO</v>
      </c>
      <c r="AE214" s="4">
        <f>+('3 Planilla Preadjudicación OTIC'!AE214)</f>
        <v>0</v>
      </c>
      <c r="AF214" s="2" t="str">
        <f>+('3 Planilla Preadjudicación OTIC'!AF214)</f>
        <v>CERRADA</v>
      </c>
      <c r="AG214" s="2">
        <f>+('3 Planilla Preadjudicación OTIC'!AG214)</f>
        <v>20</v>
      </c>
      <c r="AH214" s="2">
        <f>+('3 Planilla Preadjudicación OTIC'!AH214)</f>
        <v>1</v>
      </c>
      <c r="AI214" s="135" t="str">
        <f>+('3 Planilla Preadjudicación OTIC'!AI214)</f>
        <v>76473790-3</v>
      </c>
      <c r="AJ214" s="4" t="str">
        <f>+('3 Planilla Preadjudicación OTIC'!AJ214)</f>
        <v>Vision Capacitacion Ltda</v>
      </c>
      <c r="AK214" s="2">
        <f>+('3 Planilla Preadjudicación OTIC'!AK214)</f>
        <v>80</v>
      </c>
      <c r="AL214" s="2">
        <f>+('3 Planilla Preadjudicación OTIC'!AL214)</f>
        <v>20</v>
      </c>
      <c r="AM214" s="12">
        <f>+('3 Planilla Preadjudicación OTIC'!AM214)</f>
        <v>4130</v>
      </c>
      <c r="AN214" s="12">
        <f>+('3 Planilla Preadjudicación OTIC'!AN214)</f>
        <v>0</v>
      </c>
      <c r="AO214" s="12">
        <f>+('3 Planilla Preadjudicación OTIC'!AO214)</f>
        <v>0</v>
      </c>
      <c r="AP214" s="12">
        <f>+('3 Planilla Preadjudicación OTIC'!AP214)</f>
        <v>3634400</v>
      </c>
      <c r="AQ214" s="12">
        <f>+('3 Planilla Preadjudicación OTIC'!AQ214)</f>
        <v>880000</v>
      </c>
      <c r="AR214" s="12">
        <f>+('3 Planilla Preadjudicación OTIC'!AR214)</f>
        <v>0</v>
      </c>
      <c r="AS214" s="12">
        <f>+('3 Planilla Preadjudicación OTIC'!AS214)</f>
        <v>0</v>
      </c>
      <c r="AT214" s="12">
        <f>+('3 Planilla Preadjudicación OTIC'!AT214)</f>
        <v>0</v>
      </c>
      <c r="AU214" s="12">
        <f>+('3 Planilla Preadjudicación OTIC'!AU214)</f>
        <v>4514400</v>
      </c>
      <c r="AV214" s="2" t="str">
        <f>+('3 Planilla Preadjudicación OTIC'!AV214)</f>
        <v>SI</v>
      </c>
      <c r="AW214" s="4">
        <f>+('3 Planilla Preadjudicación OTIC'!AW214)</f>
        <v>0</v>
      </c>
      <c r="AX214" s="2">
        <f>+('3 Planilla Preadjudicación OTIC'!AX214)</f>
        <v>1</v>
      </c>
      <c r="AY214" s="2">
        <f>+('3 Planilla Preadjudicación OTIC'!AY214)</f>
        <v>7</v>
      </c>
      <c r="AZ214" s="2">
        <f>+('3 Planilla Preadjudicación OTIC'!AZ214)</f>
        <v>0</v>
      </c>
      <c r="BA214" s="2">
        <f>+('3 Planilla Preadjudicación OTIC'!BA214)</f>
        <v>0</v>
      </c>
      <c r="BB214" s="2">
        <f>+('3 Planilla Preadjudicación OTIC'!BB214)</f>
        <v>0</v>
      </c>
      <c r="BC214" s="2">
        <f>+('3 Planilla Preadjudicación OTIC'!BC214)</f>
        <v>0</v>
      </c>
      <c r="BD214" s="2">
        <f>+('3 Planilla Preadjudicación OTIC'!BD214)</f>
        <v>0</v>
      </c>
      <c r="BE214" s="2">
        <f>+('3 Planilla Preadjudicación OTIC'!BE214)</f>
        <v>0</v>
      </c>
      <c r="BF214" s="2">
        <f>+('3 Planilla Preadjudicación OTIC'!BF214)</f>
        <v>0</v>
      </c>
      <c r="BG214" s="2">
        <f>+('3 Planilla Preadjudicación OTIC'!BG214)</f>
        <v>7</v>
      </c>
      <c r="BH214" s="2">
        <f>+('3 Planilla Preadjudicación OTIC'!BH214)</f>
        <v>7</v>
      </c>
      <c r="BI214" s="2">
        <f>+('3 Planilla Preadjudicación OTIC'!BI214)</f>
        <v>7</v>
      </c>
      <c r="BJ214" s="2">
        <f>+('3 Planilla Preadjudicación OTIC'!BJ214)</f>
        <v>7</v>
      </c>
      <c r="BK214" s="2">
        <f>+('3 Planilla Preadjudicación OTIC'!BK214)</f>
        <v>7</v>
      </c>
      <c r="BL214" s="2">
        <f>+('3 Planilla Preadjudicación OTIC'!BL214)</f>
        <v>7</v>
      </c>
      <c r="BM214" s="104">
        <f>ROUND(('3 Planilla Preadjudicación OTIC'!BM214),1)</f>
        <v>6.4</v>
      </c>
      <c r="BN214" s="4" t="str">
        <f>+('3 Planilla Preadjudicación OTIC'!BN214)</f>
        <v>NO</v>
      </c>
      <c r="BO214" s="4">
        <f>+('3 Planilla Preadjudicación OTIC'!BO214)</f>
        <v>0</v>
      </c>
      <c r="BP214" s="4">
        <f>+('3 Planilla Preadjudicación OTIC'!BP214)</f>
        <v>0</v>
      </c>
      <c r="BQ214" s="4">
        <f>+('3 Planilla Preadjudicación OTIC'!BQ214)</f>
        <v>0</v>
      </c>
      <c r="BR214" s="4">
        <f>+('3 Planilla Preadjudicación OTIC'!BR214)</f>
        <v>0</v>
      </c>
      <c r="BS214" s="4">
        <f>+('3 Planilla Preadjudicación OTIC'!BS214)</f>
        <v>0</v>
      </c>
      <c r="BT214" s="4">
        <f>+('3 Planilla Preadjudicación OTIC'!BT214)</f>
        <v>0</v>
      </c>
      <c r="BU214" s="85">
        <f>IF(VLOOKUP(A214,'BD OFICIAL'!$A$1:$AL$2098,7,0)=D214,0,1)</f>
        <v>0</v>
      </c>
      <c r="BV214" s="85">
        <f>IF(VLOOKUP(A214,'BD OFICIAL'!$A$1:$AL$2098,11,0)=J214,0,1)</f>
        <v>0</v>
      </c>
      <c r="BW214" s="85">
        <f>IF(VLOOKUP(A214,'BD OFICIAL'!$A$1:$AL$2098,13,0)=L214,0,1)</f>
        <v>0</v>
      </c>
      <c r="BX214" s="2">
        <f>IF(VLOOKUP(A214,'BD OFICIAL'!$A$1:$AL$2098,16,0)=O214,0,1)</f>
        <v>0</v>
      </c>
      <c r="BY214" s="2">
        <f>IF(VLOOKUP(A214,'BD OFICIAL'!$A$1:$AL$2098,17,0)=P214,0,1)</f>
        <v>0</v>
      </c>
      <c r="BZ214" s="2">
        <f>IF(VLOOKUP(A214,'BD OFICIAL'!$A$1:$AL$2098,19,0)=R214,0,1)</f>
        <v>0</v>
      </c>
      <c r="CA214" s="2">
        <f>IF(VLOOKUP(A214,'BD OFICIAL'!$A$1:$AL$2098,21,0)=T214,0,1)</f>
        <v>0</v>
      </c>
      <c r="CB214" s="2">
        <f>IF(VLOOKUP(A214,'BD OFICIAL'!$A$1:$AL$2098,24,0)=AK214,0,1)</f>
        <v>0</v>
      </c>
      <c r="CC214" s="2">
        <f>IF(VLOOKUP(A214,'BD OFICIAL'!$A$1:$AL$2098,25,0)=X214,0,1)</f>
        <v>0</v>
      </c>
      <c r="CD214" s="2">
        <f>IF(VLOOKUP(A214,'BD OFICIAL'!$A$1:$AL$2098,26,0)=Y214,0,1)</f>
        <v>0</v>
      </c>
      <c r="CE214" s="2">
        <f>IF(VLOOKUP(A214,'BD OFICIAL'!$A$1:$AL$2098,27,0)=Z214,0,1)</f>
        <v>0</v>
      </c>
      <c r="CF214" s="2">
        <f>IF(VLOOKUP(A214,'BD OFICIAL'!$A$1:$AL$2098,28,0)=AA214,0,1)</f>
        <v>0</v>
      </c>
      <c r="CG214" s="2">
        <f>IF(VLOOKUP(A214,'BD OFICIAL'!$A$1:$AL$2098,33,0)=AF214,0,1)</f>
        <v>0</v>
      </c>
      <c r="CH214" s="2">
        <f>IF(VLOOKUP(A214,'BD OFICIAL'!$A$1:$AL$2098,35,0)=AH214,0,1)</f>
        <v>0</v>
      </c>
      <c r="CI214" s="85">
        <f>IF(VLOOKUP(A214,'BD OFICIAL'!$A$1:$AL$2098,34,0)=AL214,0,1)</f>
        <v>0</v>
      </c>
      <c r="CJ214" s="12">
        <f>VLOOKUP(A214,'BD OFICIAL'!$A$1:$AM$2098,36,0)*AM214-AP214</f>
        <v>0</v>
      </c>
      <c r="CK214" s="85" t="str">
        <f t="shared" si="122"/>
        <v>SSH</v>
      </c>
      <c r="CL214" s="85" t="str">
        <f t="shared" si="123"/>
        <v>SI</v>
      </c>
      <c r="CM214" s="85" t="str">
        <f t="shared" si="103"/>
        <v>NO</v>
      </c>
      <c r="CN214" s="31">
        <f t="shared" si="104"/>
        <v>0</v>
      </c>
      <c r="CO214" s="31">
        <f t="shared" si="124"/>
        <v>0</v>
      </c>
      <c r="CP214" s="31">
        <f t="shared" si="105"/>
        <v>0</v>
      </c>
      <c r="CQ214" s="31">
        <f>IF(Y214="NO",0,IF(Y214="SI",IF(VLOOKUP(A214,'BD OFICIAL'!$A:$AO,40,0)=AQ214,0,1)))</f>
        <v>0</v>
      </c>
      <c r="CR214" s="31">
        <f>IF(Z214="NO",0,IF(Z214="SI",IF(VLOOKUP(B214,'BD OFICIAL'!$A:$AO,41,0)=AS214,0,1)))</f>
        <v>0</v>
      </c>
      <c r="CS214" s="31">
        <f t="shared" si="125"/>
        <v>0</v>
      </c>
      <c r="CT214" s="31">
        <f t="shared" si="126"/>
        <v>0</v>
      </c>
      <c r="CU214" s="31">
        <f>IF(VLOOKUP(A214,'BD OFICIAL'!$A$1:$AL$1056,31,0)="SI",IF(AT214&gt;0,0,1),IF(AT214=0,0,1))</f>
        <v>0</v>
      </c>
      <c r="CV214" s="31">
        <f t="shared" si="127"/>
        <v>0</v>
      </c>
      <c r="CW214" s="31">
        <f t="shared" si="106"/>
        <v>0</v>
      </c>
      <c r="CX214" s="85" t="str">
        <f t="shared" si="107"/>
        <v>SI</v>
      </c>
      <c r="CY214" s="31">
        <f t="shared" si="108"/>
        <v>0</v>
      </c>
      <c r="CZ214" s="85" t="str">
        <f>IF(ISERROR(VLOOKUP(AI214,EXPERIENCIA!$A$1:$C$2100,1,0)),"NO","SI")</f>
        <v>NO</v>
      </c>
      <c r="DA214" s="85">
        <f>IF(CX214="no","NO APLICA",IF(AX214=0,"ERROR NOTA",IF(AND(AX214&gt;1,CZ214="NO"),"ERROR NOTA",IF(AND(CZ214="NO",AX214=1),0,IF(VLOOKUP(AI214,EXPERIENCIA!$A$1:$C$2100,3,0)=AX214,0,"ERROR NOTA")))))</f>
        <v>0</v>
      </c>
      <c r="DB214" s="85" t="str">
        <f>IF(ISERROR(VLOOKUP(AI214,COMPORTAMIENTO!$A$1:$C$2100,1,0)),"NO","SI")</f>
        <v>NO</v>
      </c>
      <c r="DC214" s="85">
        <f>IF(CX214="NO","NO APLICA",IF(AY214=0,"ERROR NOTA",IF(AND(DB214="NO",AY214=7),0,IF(VLOOKUP(AI214,COMPORTAMIENTO!$A$2:$H$2100,8,0)=AY214,0,"ERROR NOTA"))))</f>
        <v>0</v>
      </c>
      <c r="DD214" s="104">
        <f t="shared" si="109"/>
        <v>0.1</v>
      </c>
      <c r="DE214" s="104">
        <f t="shared" si="110"/>
        <v>0.70000000000000007</v>
      </c>
      <c r="DF214" s="85" t="str">
        <f t="shared" si="128"/>
        <v>SI</v>
      </c>
      <c r="DG214" s="85">
        <f t="shared" si="111"/>
        <v>0</v>
      </c>
      <c r="DH214" s="85">
        <f t="shared" si="112"/>
        <v>0</v>
      </c>
      <c r="DI214" s="85">
        <f t="shared" si="113"/>
        <v>0</v>
      </c>
      <c r="DJ214" s="12">
        <f t="shared" si="114"/>
        <v>7.0000000000000009</v>
      </c>
      <c r="DK214" s="7">
        <f t="shared" si="115"/>
        <v>7.0000000000000009</v>
      </c>
      <c r="DL214" s="12">
        <f t="shared" si="129"/>
        <v>4130</v>
      </c>
      <c r="DM214" s="12">
        <f>VLOOKUP(A214,'5 TD'!$A:$B,2,0)</f>
        <v>4130</v>
      </c>
      <c r="DN214" s="7">
        <f t="shared" si="130"/>
        <v>7</v>
      </c>
      <c r="DO214" s="85" t="str">
        <f t="shared" si="116"/>
        <v>APROBADO</v>
      </c>
      <c r="DP214" s="85" t="str">
        <f t="shared" si="117"/>
        <v>APROBADO</v>
      </c>
      <c r="DQ214" s="7">
        <f t="shared" si="118"/>
        <v>6.4</v>
      </c>
      <c r="DR214" s="85" t="str">
        <f t="shared" si="131"/>
        <v>APROBADO</v>
      </c>
      <c r="DS214" s="2" t="str">
        <f>+('3 Planilla Preadjudicación OTIC'!BN214)</f>
        <v>NO</v>
      </c>
      <c r="DT214" s="2">
        <f>IF(DR214="APROBADO",VLOOKUP(A214,'5 TD'!$D$3:$E$270,2,0),"NO APLICA")</f>
        <v>7</v>
      </c>
      <c r="DU214" s="2" t="str">
        <f t="shared" si="132"/>
        <v>NO</v>
      </c>
      <c r="DV214" s="2" t="str">
        <f>IF(DU214="SI",VLOOKUP(A214,'5 TD'!$G$3:$H$270,2,0),"NO APLICA ")</f>
        <v xml:space="preserve">NO APLICA </v>
      </c>
      <c r="DW214" s="2" t="str">
        <f t="shared" si="133"/>
        <v>NO</v>
      </c>
      <c r="DX214" s="2" t="str">
        <f>IF(DW214="SI",VLOOKUP(A214,'5 TD'!$J$4:$K$472,2,0),"NO APLICA")</f>
        <v>NO APLICA</v>
      </c>
      <c r="DY214" s="2" t="str">
        <f t="shared" si="134"/>
        <v>NO APLICA</v>
      </c>
      <c r="DZ214" s="7" t="str">
        <f>IF(DY214="SI",VLOOKUP(A214,'5 TD'!$M$4:$N$350,2,0),"NO APLICA")</f>
        <v>NO APLICA</v>
      </c>
      <c r="EA214" s="2" t="str">
        <f t="shared" si="135"/>
        <v>NO APLICA</v>
      </c>
      <c r="EB214" s="12" t="str">
        <f t="shared" si="136"/>
        <v/>
      </c>
      <c r="EC214" s="12" t="str">
        <f>IF(EA214="SI",VLOOKUP(A214,'5 TD'!$V$4:$W$479,2,0),"NO APLICA")</f>
        <v>NO APLICA</v>
      </c>
      <c r="ED214" s="2" t="str">
        <f t="shared" si="119"/>
        <v>NO</v>
      </c>
      <c r="EE214" s="79" t="str">
        <f>IF(ED214="SI",VLOOKUP(AI214,COMPORTAMIENTO!$A$1:$H$2100,7,0),"NO APLICA")</f>
        <v>NO APLICA</v>
      </c>
      <c r="EF214" s="12" t="str">
        <f>IF(ED214="SI",VLOOKUP(A214,'5 TD'!$P$2:$Q$479,2,0),"NO APLICA")</f>
        <v>NO APLICA</v>
      </c>
      <c r="EG214" s="2" t="str">
        <f t="shared" si="120"/>
        <v>NO</v>
      </c>
      <c r="EH214" s="2">
        <f>IF(CZ214="no",0,VLOOKUP(AI214,EXPERIENCIA!$A$1:$C$2100,2,0))</f>
        <v>0</v>
      </c>
      <c r="EI214" s="2">
        <f>IF(CZ214="si",VLOOKUP(A214,'5 TD'!$S$3:$T$2103,2,0),0)</f>
        <v>0</v>
      </c>
      <c r="EJ214" s="2" t="str">
        <f t="shared" si="121"/>
        <v>SI</v>
      </c>
      <c r="EK214" s="2">
        <f>+('3 Planilla Preadjudicación OTIC'!BU214)</f>
        <v>0</v>
      </c>
      <c r="EL214" s="4"/>
      <c r="EM214" s="3"/>
      <c r="EN214" s="3"/>
      <c r="EQ214" s="86"/>
    </row>
    <row r="215" spans="1:147" ht="15" customHeight="1" x14ac:dyDescent="0.3">
      <c r="A215" s="2">
        <f>+('3 Planilla Preadjudicación OTIC'!A215)</f>
        <v>14504</v>
      </c>
      <c r="B215" s="2" t="str">
        <f>+('3 Planilla Preadjudicación OTIC'!B215)</f>
        <v>65181652-1</v>
      </c>
      <c r="C215" s="4">
        <f>+('3 Planilla Preadjudicación OTIC'!E215)</f>
        <v>2025</v>
      </c>
      <c r="D215" s="4" t="str">
        <f>+('3 Planilla Preadjudicación OTIC'!F215)</f>
        <v>MANDATO</v>
      </c>
      <c r="E215" s="4" t="str">
        <f>+('3 Planilla Preadjudicación OTIC'!G215)</f>
        <v>91337000-7</v>
      </c>
      <c r="F215" s="4" t="str">
        <f>+('3 Planilla Preadjudicación OTIC'!H215)</f>
        <v>CEMENTO POLPAICO S.A.</v>
      </c>
      <c r="G215" s="4"/>
      <c r="H215" s="4"/>
      <c r="I215" s="4" t="str">
        <f>+('3 Planilla Preadjudicación OTIC'!I215)</f>
        <v>MEJORANDO EL MARKETING DE MI NEGOCIO</v>
      </c>
      <c r="J215" s="4" t="str">
        <f>+('3 Planilla Preadjudicación OTIC'!J215)</f>
        <v>PF0840</v>
      </c>
      <c r="K215" s="4" t="str">
        <f>+('3 Planilla Preadjudicación OTIC'!K215)</f>
        <v/>
      </c>
      <c r="L215" s="4" t="str">
        <f>+('3 Planilla Preadjudicación OTIC'!L215)</f>
        <v/>
      </c>
      <c r="M215" s="2">
        <f>+('3 Planilla Preadjudicación OTIC'!M215)</f>
        <v>9</v>
      </c>
      <c r="N215" s="4" t="str">
        <f>+('3 Planilla Preadjudicación OTIC'!N215)</f>
        <v>ARAUCANIA</v>
      </c>
      <c r="O215" s="4" t="str">
        <f>+('3 Planilla Preadjudicación OTIC'!O215)</f>
        <v>TEMUCO</v>
      </c>
      <c r="P215" s="4" t="str">
        <f>+('3 Planilla Preadjudicación OTIC'!P215)</f>
        <v>PERSONAS DESOCUPADAS (CESANTES Y PERSONAS QUE BUSCAN TRABAJO POR PRIMERA VEZ).</v>
      </c>
      <c r="Q215" s="4" t="str">
        <f>+('3 Planilla Preadjudicación OTIC'!Q215)</f>
        <v>PRESENCIAL</v>
      </c>
      <c r="R215" s="4" t="str">
        <f>+('3 Planilla Preadjudicación OTIC'!R215)</f>
        <v>INDEPENDIENTE</v>
      </c>
      <c r="S215" s="4">
        <f>+('3 Planilla Preadjudicación OTIC'!S215)</f>
        <v>8</v>
      </c>
      <c r="T215" s="2">
        <f>+('3 Planilla Preadjudicación OTIC'!T215)</f>
        <v>10</v>
      </c>
      <c r="U215" s="2">
        <f>+('3 Planilla Preadjudicación OTIC'!U215)</f>
        <v>36</v>
      </c>
      <c r="V215" s="2">
        <f>+('3 Planilla Preadjudicación OTIC'!V215)</f>
        <v>0</v>
      </c>
      <c r="W215" s="2">
        <f>+('3 Planilla Preadjudicación OTIC'!W215)</f>
        <v>36</v>
      </c>
      <c r="X215" s="2">
        <f>+('3 Planilla Preadjudicación OTIC'!X215)</f>
        <v>5</v>
      </c>
      <c r="Y215" s="2" t="str">
        <f>+('3 Planilla Preadjudicación OTIC'!Y215)</f>
        <v>SI</v>
      </c>
      <c r="Z215" s="2" t="str">
        <f>+('3 Planilla Preadjudicación OTIC'!Z215)</f>
        <v>NO</v>
      </c>
      <c r="AA215" s="2" t="str">
        <f>+('3 Planilla Preadjudicación OTIC'!AA215)</f>
        <v>NO</v>
      </c>
      <c r="AB215" s="4" t="str">
        <f>+('3 Planilla Preadjudicación OTIC'!AB215)</f>
        <v>SE AJUSTA A PLAN FORMATIVO</v>
      </c>
      <c r="AC215" s="4" t="str">
        <f>+('3 Planilla Preadjudicación OTIC'!AC215)</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215" s="2" t="str">
        <f>+('3 Planilla Preadjudicación OTIC'!AD215)</f>
        <v>NO</v>
      </c>
      <c r="AE215" s="4">
        <f>+('3 Planilla Preadjudicación OTIC'!AE215)</f>
        <v>0</v>
      </c>
      <c r="AF215" s="2" t="str">
        <f>+('3 Planilla Preadjudicación OTIC'!AF215)</f>
        <v>CERRADA</v>
      </c>
      <c r="AG215" s="2">
        <f>+('3 Planilla Preadjudicación OTIC'!AG215)</f>
        <v>8</v>
      </c>
      <c r="AH215" s="2">
        <f>+('3 Planilla Preadjudicación OTIC'!AH215)</f>
        <v>1</v>
      </c>
      <c r="AI215" s="135" t="str">
        <f>+('3 Planilla Preadjudicación OTIC'!AI215)</f>
        <v>76473790-3</v>
      </c>
      <c r="AJ215" s="4" t="str">
        <f>+('3 Planilla Preadjudicación OTIC'!AJ215)</f>
        <v>Vision Capacitacion Ltda</v>
      </c>
      <c r="AK215" s="2">
        <f>+('3 Planilla Preadjudicación OTIC'!AK215)</f>
        <v>36</v>
      </c>
      <c r="AL215" s="2">
        <f>+('3 Planilla Preadjudicación OTIC'!AL215)</f>
        <v>8</v>
      </c>
      <c r="AM215" s="12">
        <f>+('3 Planilla Preadjudicación OTIC'!AM215)</f>
        <v>4130</v>
      </c>
      <c r="AN215" s="12">
        <f>+('3 Planilla Preadjudicación OTIC'!AN215)</f>
        <v>0</v>
      </c>
      <c r="AO215" s="12">
        <f>+('3 Planilla Preadjudicación OTIC'!AO215)</f>
        <v>0</v>
      </c>
      <c r="AP215" s="12">
        <f>+('3 Planilla Preadjudicación OTIC'!AP215)</f>
        <v>1486800</v>
      </c>
      <c r="AQ215" s="12">
        <f>+('3 Planilla Preadjudicación OTIC'!AQ215)</f>
        <v>320000</v>
      </c>
      <c r="AR215" s="12">
        <f>+('3 Planilla Preadjudicación OTIC'!AR215)</f>
        <v>0</v>
      </c>
      <c r="AS215" s="12">
        <f>+('3 Planilla Preadjudicación OTIC'!AS215)</f>
        <v>0</v>
      </c>
      <c r="AT215" s="12">
        <f>+('3 Planilla Preadjudicación OTIC'!AT215)</f>
        <v>0</v>
      </c>
      <c r="AU215" s="12">
        <f>+('3 Planilla Preadjudicación OTIC'!AU215)</f>
        <v>1806800</v>
      </c>
      <c r="AV215" s="2" t="str">
        <f>+('3 Planilla Preadjudicación OTIC'!AV215)</f>
        <v>SI</v>
      </c>
      <c r="AW215" s="4">
        <f>+('3 Planilla Preadjudicación OTIC'!AW215)</f>
        <v>0</v>
      </c>
      <c r="AX215" s="2">
        <f>+('3 Planilla Preadjudicación OTIC'!AX215)</f>
        <v>1</v>
      </c>
      <c r="AY215" s="2">
        <f>+('3 Planilla Preadjudicación OTIC'!AY215)</f>
        <v>7</v>
      </c>
      <c r="AZ215" s="2">
        <f>+('3 Planilla Preadjudicación OTIC'!AZ215)</f>
        <v>0</v>
      </c>
      <c r="BA215" s="2">
        <f>+('3 Planilla Preadjudicación OTIC'!BA215)</f>
        <v>0</v>
      </c>
      <c r="BB215" s="2">
        <f>+('3 Planilla Preadjudicación OTIC'!BB215)</f>
        <v>0</v>
      </c>
      <c r="BC215" s="2">
        <f>+('3 Planilla Preadjudicación OTIC'!BC215)</f>
        <v>0</v>
      </c>
      <c r="BD215" s="2">
        <f>+('3 Planilla Preadjudicación OTIC'!BD215)</f>
        <v>0</v>
      </c>
      <c r="BE215" s="2">
        <f>+('3 Planilla Preadjudicación OTIC'!BE215)</f>
        <v>0</v>
      </c>
      <c r="BF215" s="2">
        <f>+('3 Planilla Preadjudicación OTIC'!BF215)</f>
        <v>0</v>
      </c>
      <c r="BG215" s="2">
        <f>+('3 Planilla Preadjudicación OTIC'!BG215)</f>
        <v>7</v>
      </c>
      <c r="BH215" s="2">
        <f>+('3 Planilla Preadjudicación OTIC'!BH215)</f>
        <v>7</v>
      </c>
      <c r="BI215" s="2">
        <f>+('3 Planilla Preadjudicación OTIC'!BI215)</f>
        <v>7</v>
      </c>
      <c r="BJ215" s="2">
        <f>+('3 Planilla Preadjudicación OTIC'!BJ215)</f>
        <v>7</v>
      </c>
      <c r="BK215" s="2">
        <f>+('3 Planilla Preadjudicación OTIC'!BK215)</f>
        <v>7</v>
      </c>
      <c r="BL215" s="2">
        <f>+('3 Planilla Preadjudicación OTIC'!BL215)</f>
        <v>7</v>
      </c>
      <c r="BM215" s="104">
        <f>ROUND(('3 Planilla Preadjudicación OTIC'!BM215),1)</f>
        <v>6.4</v>
      </c>
      <c r="BN215" s="4" t="str">
        <f>+('3 Planilla Preadjudicación OTIC'!BN215)</f>
        <v>NO</v>
      </c>
      <c r="BO215" s="4">
        <f>+('3 Planilla Preadjudicación OTIC'!BO215)</f>
        <v>0</v>
      </c>
      <c r="BP215" s="4">
        <f>+('3 Planilla Preadjudicación OTIC'!BP215)</f>
        <v>0</v>
      </c>
      <c r="BQ215" s="4">
        <f>+('3 Planilla Preadjudicación OTIC'!BQ215)</f>
        <v>0</v>
      </c>
      <c r="BR215" s="4">
        <f>+('3 Planilla Preadjudicación OTIC'!BR215)</f>
        <v>0</v>
      </c>
      <c r="BS215" s="4">
        <f>+('3 Planilla Preadjudicación OTIC'!BS215)</f>
        <v>0</v>
      </c>
      <c r="BT215" s="4">
        <f>+('3 Planilla Preadjudicación OTIC'!BT215)</f>
        <v>0</v>
      </c>
      <c r="BU215" s="85">
        <f>IF(VLOOKUP(A215,'BD OFICIAL'!$A$1:$AL$2098,7,0)=D215,0,1)</f>
        <v>0</v>
      </c>
      <c r="BV215" s="85">
        <f>IF(VLOOKUP(A215,'BD OFICIAL'!$A$1:$AL$2098,11,0)=J215,0,1)</f>
        <v>0</v>
      </c>
      <c r="BW215" s="85">
        <f>IF(VLOOKUP(A215,'BD OFICIAL'!$A$1:$AL$2098,13,0)=L215,0,1)</f>
        <v>0</v>
      </c>
      <c r="BX215" s="2">
        <f>IF(VLOOKUP(A215,'BD OFICIAL'!$A$1:$AL$2098,16,0)=O215,0,1)</f>
        <v>0</v>
      </c>
      <c r="BY215" s="2">
        <f>IF(VLOOKUP(A215,'BD OFICIAL'!$A$1:$AL$2098,17,0)=P215,0,1)</f>
        <v>0</v>
      </c>
      <c r="BZ215" s="2">
        <f>IF(VLOOKUP(A215,'BD OFICIAL'!$A$1:$AL$2098,19,0)=R215,0,1)</f>
        <v>0</v>
      </c>
      <c r="CA215" s="2">
        <f>IF(VLOOKUP(A215,'BD OFICIAL'!$A$1:$AL$2098,21,0)=T215,0,1)</f>
        <v>0</v>
      </c>
      <c r="CB215" s="2">
        <f>IF(VLOOKUP(A215,'BD OFICIAL'!$A$1:$AL$2098,24,0)=AK215,0,1)</f>
        <v>0</v>
      </c>
      <c r="CC215" s="2">
        <f>IF(VLOOKUP(A215,'BD OFICIAL'!$A$1:$AL$2098,25,0)=X215,0,1)</f>
        <v>0</v>
      </c>
      <c r="CD215" s="2">
        <f>IF(VLOOKUP(A215,'BD OFICIAL'!$A$1:$AL$2098,26,0)=Y215,0,1)</f>
        <v>0</v>
      </c>
      <c r="CE215" s="2">
        <f>IF(VLOOKUP(A215,'BD OFICIAL'!$A$1:$AL$2098,27,0)=Z215,0,1)</f>
        <v>0</v>
      </c>
      <c r="CF215" s="2">
        <f>IF(VLOOKUP(A215,'BD OFICIAL'!$A$1:$AL$2098,28,0)=AA215,0,1)</f>
        <v>0</v>
      </c>
      <c r="CG215" s="2">
        <f>IF(VLOOKUP(A215,'BD OFICIAL'!$A$1:$AL$2098,33,0)=AF215,0,1)</f>
        <v>0</v>
      </c>
      <c r="CH215" s="2">
        <f>IF(VLOOKUP(A215,'BD OFICIAL'!$A$1:$AL$2098,35,0)=AH215,0,1)</f>
        <v>0</v>
      </c>
      <c r="CI215" s="85">
        <f>IF(VLOOKUP(A215,'BD OFICIAL'!$A$1:$AL$2098,34,0)=AL215,0,1)</f>
        <v>0</v>
      </c>
      <c r="CJ215" s="12">
        <f>VLOOKUP(A215,'BD OFICIAL'!$A$1:$AM$2098,36,0)*AM215-AP215</f>
        <v>0</v>
      </c>
      <c r="CK215" s="85" t="str">
        <f t="shared" si="122"/>
        <v>SSH</v>
      </c>
      <c r="CL215" s="85" t="str">
        <f t="shared" si="123"/>
        <v>SI</v>
      </c>
      <c r="CM215" s="85" t="str">
        <f t="shared" si="103"/>
        <v>NO</v>
      </c>
      <c r="CN215" s="31">
        <f t="shared" si="104"/>
        <v>0</v>
      </c>
      <c r="CO215" s="31">
        <f t="shared" si="124"/>
        <v>0</v>
      </c>
      <c r="CP215" s="31">
        <f t="shared" si="105"/>
        <v>0</v>
      </c>
      <c r="CQ215" s="31">
        <f>IF(Y215="NO",0,IF(Y215="SI",IF(VLOOKUP(A215,'BD OFICIAL'!$A:$AO,40,0)=AQ215,0,1)))</f>
        <v>0</v>
      </c>
      <c r="CR215" s="31">
        <f>IF(Z215="NO",0,IF(Z215="SI",IF(VLOOKUP(B215,'BD OFICIAL'!$A:$AO,41,0)=AS215,0,1)))</f>
        <v>0</v>
      </c>
      <c r="CS215" s="31">
        <f t="shared" si="125"/>
        <v>0</v>
      </c>
      <c r="CT215" s="31">
        <f t="shared" si="126"/>
        <v>0</v>
      </c>
      <c r="CU215" s="31">
        <f>IF(VLOOKUP(A215,'BD OFICIAL'!$A$1:$AL$1056,31,0)="SI",IF(AT215&gt;0,0,1),IF(AT215=0,0,1))</f>
        <v>0</v>
      </c>
      <c r="CV215" s="31">
        <f t="shared" si="127"/>
        <v>0</v>
      </c>
      <c r="CW215" s="31">
        <f t="shared" si="106"/>
        <v>0</v>
      </c>
      <c r="CX215" s="85" t="str">
        <f t="shared" si="107"/>
        <v>SI</v>
      </c>
      <c r="CY215" s="31">
        <f t="shared" si="108"/>
        <v>0</v>
      </c>
      <c r="CZ215" s="85" t="str">
        <f>IF(ISERROR(VLOOKUP(AI215,EXPERIENCIA!$A$1:$C$2100,1,0)),"NO","SI")</f>
        <v>NO</v>
      </c>
      <c r="DA215" s="85">
        <f>IF(CX215="no","NO APLICA",IF(AX215=0,"ERROR NOTA",IF(AND(AX215&gt;1,CZ215="NO"),"ERROR NOTA",IF(AND(CZ215="NO",AX215=1),0,IF(VLOOKUP(AI215,EXPERIENCIA!$A$1:$C$2100,3,0)=AX215,0,"ERROR NOTA")))))</f>
        <v>0</v>
      </c>
      <c r="DB215" s="85" t="str">
        <f>IF(ISERROR(VLOOKUP(AI215,COMPORTAMIENTO!$A$1:$C$2100,1,0)),"NO","SI")</f>
        <v>NO</v>
      </c>
      <c r="DC215" s="85">
        <f>IF(CX215="NO","NO APLICA",IF(AY215=0,"ERROR NOTA",IF(AND(DB215="NO",AY215=7),0,IF(VLOOKUP(AI215,COMPORTAMIENTO!$A$2:$H$2100,8,0)=AY215,0,"ERROR NOTA"))))</f>
        <v>0</v>
      </c>
      <c r="DD215" s="104">
        <f t="shared" si="109"/>
        <v>0.1</v>
      </c>
      <c r="DE215" s="104">
        <f t="shared" si="110"/>
        <v>0.70000000000000007</v>
      </c>
      <c r="DF215" s="85" t="str">
        <f t="shared" si="128"/>
        <v>SI</v>
      </c>
      <c r="DG215" s="85">
        <f t="shared" si="111"/>
        <v>0</v>
      </c>
      <c r="DH215" s="85">
        <f t="shared" si="112"/>
        <v>0</v>
      </c>
      <c r="DI215" s="85">
        <f t="shared" si="113"/>
        <v>0</v>
      </c>
      <c r="DJ215" s="12">
        <f t="shared" si="114"/>
        <v>7.0000000000000009</v>
      </c>
      <c r="DK215" s="7">
        <f t="shared" si="115"/>
        <v>7.0000000000000009</v>
      </c>
      <c r="DL215" s="12">
        <f t="shared" si="129"/>
        <v>4130</v>
      </c>
      <c r="DM215" s="12">
        <f>VLOOKUP(A215,'5 TD'!$A:$B,2,0)</f>
        <v>4130</v>
      </c>
      <c r="DN215" s="7">
        <f t="shared" si="130"/>
        <v>7</v>
      </c>
      <c r="DO215" s="85" t="str">
        <f t="shared" si="116"/>
        <v>APROBADO</v>
      </c>
      <c r="DP215" s="85" t="str">
        <f t="shared" si="117"/>
        <v>APROBADO</v>
      </c>
      <c r="DQ215" s="7">
        <f t="shared" si="118"/>
        <v>6.4</v>
      </c>
      <c r="DR215" s="85" t="str">
        <f t="shared" si="131"/>
        <v>APROBADO</v>
      </c>
      <c r="DS215" s="2" t="str">
        <f>+('3 Planilla Preadjudicación OTIC'!BN215)</f>
        <v>NO</v>
      </c>
      <c r="DT215" s="2">
        <f>IF(DR215="APROBADO",VLOOKUP(A215,'5 TD'!$D$3:$E$270,2,0),"NO APLICA")</f>
        <v>7</v>
      </c>
      <c r="DU215" s="2" t="str">
        <f t="shared" si="132"/>
        <v>NO</v>
      </c>
      <c r="DV215" s="2" t="str">
        <f>IF(DU215="SI",VLOOKUP(A215,'5 TD'!$G$3:$H$270,2,0),"NO APLICA ")</f>
        <v xml:space="preserve">NO APLICA </v>
      </c>
      <c r="DW215" s="2" t="str">
        <f t="shared" si="133"/>
        <v>NO</v>
      </c>
      <c r="DX215" s="2" t="str">
        <f>IF(DW215="SI",VLOOKUP(A215,'5 TD'!$J$4:$K$472,2,0),"NO APLICA")</f>
        <v>NO APLICA</v>
      </c>
      <c r="DY215" s="2" t="str">
        <f t="shared" si="134"/>
        <v>NO APLICA</v>
      </c>
      <c r="DZ215" s="7" t="str">
        <f>IF(DY215="SI",VLOOKUP(A215,'5 TD'!$M$4:$N$350,2,0),"NO APLICA")</f>
        <v>NO APLICA</v>
      </c>
      <c r="EA215" s="2" t="str">
        <f t="shared" si="135"/>
        <v>NO APLICA</v>
      </c>
      <c r="EB215" s="12" t="str">
        <f t="shared" si="136"/>
        <v/>
      </c>
      <c r="EC215" s="12" t="str">
        <f>IF(EA215="SI",VLOOKUP(A215,'5 TD'!$V$4:$W$479,2,0),"NO APLICA")</f>
        <v>NO APLICA</v>
      </c>
      <c r="ED215" s="2" t="str">
        <f t="shared" si="119"/>
        <v>NO</v>
      </c>
      <c r="EE215" s="79" t="str">
        <f>IF(ED215="SI",VLOOKUP(AI215,COMPORTAMIENTO!$A$1:$H$2100,7,0),"NO APLICA")</f>
        <v>NO APLICA</v>
      </c>
      <c r="EF215" s="12" t="str">
        <f>IF(ED215="SI",VLOOKUP(A215,'5 TD'!$P$2:$Q$479,2,0),"NO APLICA")</f>
        <v>NO APLICA</v>
      </c>
      <c r="EG215" s="2" t="str">
        <f t="shared" si="120"/>
        <v>NO</v>
      </c>
      <c r="EH215" s="2">
        <f>IF(CZ215="no",0,VLOOKUP(AI215,EXPERIENCIA!$A$1:$C$2100,2,0))</f>
        <v>0</v>
      </c>
      <c r="EI215" s="2">
        <f>IF(CZ215="si",VLOOKUP(A215,'5 TD'!$S$3:$T$2103,2,0),0)</f>
        <v>0</v>
      </c>
      <c r="EJ215" s="2" t="str">
        <f t="shared" si="121"/>
        <v>SI</v>
      </c>
      <c r="EK215" s="2">
        <f>+('3 Planilla Preadjudicación OTIC'!BU215)</f>
        <v>0</v>
      </c>
      <c r="EL215" s="4"/>
      <c r="EM215" s="3"/>
      <c r="EN215" s="3"/>
      <c r="EQ215" s="86"/>
    </row>
    <row r="216" spans="1:147" ht="15" customHeight="1" x14ac:dyDescent="0.3">
      <c r="A216" s="2">
        <f>+('3 Planilla Preadjudicación OTIC'!A216)</f>
        <v>14505</v>
      </c>
      <c r="B216" s="2" t="str">
        <f>+('3 Planilla Preadjudicación OTIC'!B216)</f>
        <v>65181652-1</v>
      </c>
      <c r="C216" s="4">
        <f>+('3 Planilla Preadjudicación OTIC'!E216)</f>
        <v>2025</v>
      </c>
      <c r="D216" s="4" t="str">
        <f>+('3 Planilla Preadjudicación OTIC'!F216)</f>
        <v>MANDATO</v>
      </c>
      <c r="E216" s="4" t="str">
        <f>+('3 Planilla Preadjudicación OTIC'!G216)</f>
        <v>91337000-7</v>
      </c>
      <c r="F216" s="4" t="str">
        <f>+('3 Planilla Preadjudicación OTIC'!H216)</f>
        <v>CEMENTO POLPAICO S.A.</v>
      </c>
      <c r="G216" s="4"/>
      <c r="H216" s="4"/>
      <c r="I216" s="4" t="str">
        <f>+('3 Planilla Preadjudicación OTIC'!I216)</f>
        <v>MEJORANDO EL MARKETING DE MI NEGOCIO</v>
      </c>
      <c r="J216" s="4" t="str">
        <f>+('3 Planilla Preadjudicación OTIC'!J216)</f>
        <v>PF0840</v>
      </c>
      <c r="K216" s="4" t="str">
        <f>+('3 Planilla Preadjudicación OTIC'!K216)</f>
        <v/>
      </c>
      <c r="L216" s="4" t="str">
        <f>+('3 Planilla Preadjudicación OTIC'!L216)</f>
        <v/>
      </c>
      <c r="M216" s="2">
        <f>+('3 Planilla Preadjudicación OTIC'!M216)</f>
        <v>9</v>
      </c>
      <c r="N216" s="4" t="str">
        <f>+('3 Planilla Preadjudicación OTIC'!N216)</f>
        <v>ARAUCANIA</v>
      </c>
      <c r="O216" s="4" t="str">
        <f>+('3 Planilla Preadjudicación OTIC'!O216)</f>
        <v>TEMUCO</v>
      </c>
      <c r="P216" s="4" t="str">
        <f>+('3 Planilla Preadjudicación OTIC'!P216)</f>
        <v>PERSONAS DESOCUPADAS (CESANTES Y PERSONAS QUE BUSCAN TRABAJO POR PRIMERA VEZ).</v>
      </c>
      <c r="Q216" s="4" t="str">
        <f>+('3 Planilla Preadjudicación OTIC'!Q216)</f>
        <v>PRESENCIAL</v>
      </c>
      <c r="R216" s="4" t="str">
        <f>+('3 Planilla Preadjudicación OTIC'!R216)</f>
        <v>INDEPENDIENTE</v>
      </c>
      <c r="S216" s="4">
        <f>+('3 Planilla Preadjudicación OTIC'!S216)</f>
        <v>8</v>
      </c>
      <c r="T216" s="2">
        <f>+('3 Planilla Preadjudicación OTIC'!T216)</f>
        <v>10</v>
      </c>
      <c r="U216" s="2">
        <f>+('3 Planilla Preadjudicación OTIC'!U216)</f>
        <v>36</v>
      </c>
      <c r="V216" s="2">
        <f>+('3 Planilla Preadjudicación OTIC'!V216)</f>
        <v>0</v>
      </c>
      <c r="W216" s="2">
        <f>+('3 Planilla Preadjudicación OTIC'!W216)</f>
        <v>36</v>
      </c>
      <c r="X216" s="2">
        <f>+('3 Planilla Preadjudicación OTIC'!X216)</f>
        <v>5</v>
      </c>
      <c r="Y216" s="2" t="str">
        <f>+('3 Planilla Preadjudicación OTIC'!Y216)</f>
        <v>SI</v>
      </c>
      <c r="Z216" s="2" t="str">
        <f>+('3 Planilla Preadjudicación OTIC'!Z216)</f>
        <v>NO</v>
      </c>
      <c r="AA216" s="2" t="str">
        <f>+('3 Planilla Preadjudicación OTIC'!AA216)</f>
        <v>NO</v>
      </c>
      <c r="AB216" s="4" t="str">
        <f>+('3 Planilla Preadjudicación OTIC'!AB216)</f>
        <v>SE AJUSTA A PLAN FORMATIVO</v>
      </c>
      <c r="AC216" s="4" t="str">
        <f>+('3 Planilla Preadjudicación OTIC'!AC216)</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216" s="2" t="str">
        <f>+('3 Planilla Preadjudicación OTIC'!AD216)</f>
        <v>NO</v>
      </c>
      <c r="AE216" s="4">
        <f>+('3 Planilla Preadjudicación OTIC'!AE216)</f>
        <v>0</v>
      </c>
      <c r="AF216" s="2" t="str">
        <f>+('3 Planilla Preadjudicación OTIC'!AF216)</f>
        <v>CERRADA</v>
      </c>
      <c r="AG216" s="2">
        <f>+('3 Planilla Preadjudicación OTIC'!AG216)</f>
        <v>8</v>
      </c>
      <c r="AH216" s="2">
        <f>+('3 Planilla Preadjudicación OTIC'!AH216)</f>
        <v>1</v>
      </c>
      <c r="AI216" s="135" t="str">
        <f>+('3 Planilla Preadjudicación OTIC'!AI216)</f>
        <v>76473790-3</v>
      </c>
      <c r="AJ216" s="4" t="str">
        <f>+('3 Planilla Preadjudicación OTIC'!AJ216)</f>
        <v>Vision Capacitacion Ltda</v>
      </c>
      <c r="AK216" s="2">
        <f>+('3 Planilla Preadjudicación OTIC'!AK216)</f>
        <v>36</v>
      </c>
      <c r="AL216" s="2">
        <f>+('3 Planilla Preadjudicación OTIC'!AL216)</f>
        <v>8</v>
      </c>
      <c r="AM216" s="12">
        <f>+('3 Planilla Preadjudicación OTIC'!AM216)</f>
        <v>4130</v>
      </c>
      <c r="AN216" s="12">
        <f>+('3 Planilla Preadjudicación OTIC'!AN216)</f>
        <v>0</v>
      </c>
      <c r="AO216" s="12">
        <f>+('3 Planilla Preadjudicación OTIC'!AO216)</f>
        <v>0</v>
      </c>
      <c r="AP216" s="12">
        <f>+('3 Planilla Preadjudicación OTIC'!AP216)</f>
        <v>1486800</v>
      </c>
      <c r="AQ216" s="12">
        <f>+('3 Planilla Preadjudicación OTIC'!AQ216)</f>
        <v>320000</v>
      </c>
      <c r="AR216" s="12">
        <f>+('3 Planilla Preadjudicación OTIC'!AR216)</f>
        <v>0</v>
      </c>
      <c r="AS216" s="12">
        <f>+('3 Planilla Preadjudicación OTIC'!AS216)</f>
        <v>0</v>
      </c>
      <c r="AT216" s="12">
        <f>+('3 Planilla Preadjudicación OTIC'!AT216)</f>
        <v>0</v>
      </c>
      <c r="AU216" s="12">
        <f>+('3 Planilla Preadjudicación OTIC'!AU216)</f>
        <v>1806800</v>
      </c>
      <c r="AV216" s="2" t="str">
        <f>+('3 Planilla Preadjudicación OTIC'!AV216)</f>
        <v>SI</v>
      </c>
      <c r="AW216" s="4">
        <f>+('3 Planilla Preadjudicación OTIC'!AW216)</f>
        <v>0</v>
      </c>
      <c r="AX216" s="2">
        <f>+('3 Planilla Preadjudicación OTIC'!AX216)</f>
        <v>1</v>
      </c>
      <c r="AY216" s="2">
        <f>+('3 Planilla Preadjudicación OTIC'!AY216)</f>
        <v>7</v>
      </c>
      <c r="AZ216" s="2">
        <f>+('3 Planilla Preadjudicación OTIC'!AZ216)</f>
        <v>0</v>
      </c>
      <c r="BA216" s="2">
        <f>+('3 Planilla Preadjudicación OTIC'!BA216)</f>
        <v>0</v>
      </c>
      <c r="BB216" s="2">
        <f>+('3 Planilla Preadjudicación OTIC'!BB216)</f>
        <v>0</v>
      </c>
      <c r="BC216" s="2">
        <f>+('3 Planilla Preadjudicación OTIC'!BC216)</f>
        <v>0</v>
      </c>
      <c r="BD216" s="2">
        <f>+('3 Planilla Preadjudicación OTIC'!BD216)</f>
        <v>0</v>
      </c>
      <c r="BE216" s="2">
        <f>+('3 Planilla Preadjudicación OTIC'!BE216)</f>
        <v>0</v>
      </c>
      <c r="BF216" s="2">
        <f>+('3 Planilla Preadjudicación OTIC'!BF216)</f>
        <v>0</v>
      </c>
      <c r="BG216" s="2">
        <f>+('3 Planilla Preadjudicación OTIC'!BG216)</f>
        <v>7</v>
      </c>
      <c r="BH216" s="2">
        <f>+('3 Planilla Preadjudicación OTIC'!BH216)</f>
        <v>7</v>
      </c>
      <c r="BI216" s="2">
        <f>+('3 Planilla Preadjudicación OTIC'!BI216)</f>
        <v>7</v>
      </c>
      <c r="BJ216" s="2">
        <f>+('3 Planilla Preadjudicación OTIC'!BJ216)</f>
        <v>7</v>
      </c>
      <c r="BK216" s="2">
        <f>+('3 Planilla Preadjudicación OTIC'!BK216)</f>
        <v>7</v>
      </c>
      <c r="BL216" s="2">
        <f>+('3 Planilla Preadjudicación OTIC'!BL216)</f>
        <v>7</v>
      </c>
      <c r="BM216" s="104">
        <f>ROUND(('3 Planilla Preadjudicación OTIC'!BM216),1)</f>
        <v>6.4</v>
      </c>
      <c r="BN216" s="4" t="str">
        <f>+('3 Planilla Preadjudicación OTIC'!BN216)</f>
        <v>NO</v>
      </c>
      <c r="BO216" s="4">
        <f>+('3 Planilla Preadjudicación OTIC'!BO216)</f>
        <v>0</v>
      </c>
      <c r="BP216" s="4">
        <f>+('3 Planilla Preadjudicación OTIC'!BP216)</f>
        <v>0</v>
      </c>
      <c r="BQ216" s="4">
        <f>+('3 Planilla Preadjudicación OTIC'!BQ216)</f>
        <v>0</v>
      </c>
      <c r="BR216" s="4">
        <f>+('3 Planilla Preadjudicación OTIC'!BR216)</f>
        <v>0</v>
      </c>
      <c r="BS216" s="4">
        <f>+('3 Planilla Preadjudicación OTIC'!BS216)</f>
        <v>0</v>
      </c>
      <c r="BT216" s="4">
        <f>+('3 Planilla Preadjudicación OTIC'!BT216)</f>
        <v>0</v>
      </c>
      <c r="BU216" s="85">
        <f>IF(VLOOKUP(A216,'BD OFICIAL'!$A$1:$AL$2098,7,0)=D216,0,1)</f>
        <v>0</v>
      </c>
      <c r="BV216" s="85">
        <f>IF(VLOOKUP(A216,'BD OFICIAL'!$A$1:$AL$2098,11,0)=J216,0,1)</f>
        <v>0</v>
      </c>
      <c r="BW216" s="85">
        <f>IF(VLOOKUP(A216,'BD OFICIAL'!$A$1:$AL$2098,13,0)=L216,0,1)</f>
        <v>0</v>
      </c>
      <c r="BX216" s="2">
        <f>IF(VLOOKUP(A216,'BD OFICIAL'!$A$1:$AL$2098,16,0)=O216,0,1)</f>
        <v>0</v>
      </c>
      <c r="BY216" s="2">
        <f>IF(VLOOKUP(A216,'BD OFICIAL'!$A$1:$AL$2098,17,0)=P216,0,1)</f>
        <v>0</v>
      </c>
      <c r="BZ216" s="2">
        <f>IF(VLOOKUP(A216,'BD OFICIAL'!$A$1:$AL$2098,19,0)=R216,0,1)</f>
        <v>0</v>
      </c>
      <c r="CA216" s="2">
        <f>IF(VLOOKUP(A216,'BD OFICIAL'!$A$1:$AL$2098,21,0)=T216,0,1)</f>
        <v>0</v>
      </c>
      <c r="CB216" s="2">
        <f>IF(VLOOKUP(A216,'BD OFICIAL'!$A$1:$AL$2098,24,0)=AK216,0,1)</f>
        <v>0</v>
      </c>
      <c r="CC216" s="2">
        <f>IF(VLOOKUP(A216,'BD OFICIAL'!$A$1:$AL$2098,25,0)=X216,0,1)</f>
        <v>0</v>
      </c>
      <c r="CD216" s="2">
        <f>IF(VLOOKUP(A216,'BD OFICIAL'!$A$1:$AL$2098,26,0)=Y216,0,1)</f>
        <v>0</v>
      </c>
      <c r="CE216" s="2">
        <f>IF(VLOOKUP(A216,'BD OFICIAL'!$A$1:$AL$2098,27,0)=Z216,0,1)</f>
        <v>0</v>
      </c>
      <c r="CF216" s="2">
        <f>IF(VLOOKUP(A216,'BD OFICIAL'!$A$1:$AL$2098,28,0)=AA216,0,1)</f>
        <v>0</v>
      </c>
      <c r="CG216" s="2">
        <f>IF(VLOOKUP(A216,'BD OFICIAL'!$A$1:$AL$2098,33,0)=AF216,0,1)</f>
        <v>0</v>
      </c>
      <c r="CH216" s="2">
        <f>IF(VLOOKUP(A216,'BD OFICIAL'!$A$1:$AL$2098,35,0)=AH216,0,1)</f>
        <v>0</v>
      </c>
      <c r="CI216" s="85">
        <f>IF(VLOOKUP(A216,'BD OFICIAL'!$A$1:$AL$2098,34,0)=AL216,0,1)</f>
        <v>0</v>
      </c>
      <c r="CJ216" s="12">
        <f>VLOOKUP(A216,'BD OFICIAL'!$A$1:$AM$2098,36,0)*AM216-AP216</f>
        <v>0</v>
      </c>
      <c r="CK216" s="85" t="str">
        <f t="shared" si="122"/>
        <v>SSH</v>
      </c>
      <c r="CL216" s="85" t="str">
        <f t="shared" si="123"/>
        <v>SI</v>
      </c>
      <c r="CM216" s="85" t="str">
        <f t="shared" si="103"/>
        <v>NO</v>
      </c>
      <c r="CN216" s="31">
        <f t="shared" si="104"/>
        <v>0</v>
      </c>
      <c r="CO216" s="31">
        <f t="shared" si="124"/>
        <v>0</v>
      </c>
      <c r="CP216" s="31">
        <f t="shared" si="105"/>
        <v>0</v>
      </c>
      <c r="CQ216" s="31">
        <f>IF(Y216="NO",0,IF(Y216="SI",IF(VLOOKUP(A216,'BD OFICIAL'!$A:$AO,40,0)=AQ216,0,1)))</f>
        <v>0</v>
      </c>
      <c r="CR216" s="31">
        <f>IF(Z216="NO",0,IF(Z216="SI",IF(VLOOKUP(B216,'BD OFICIAL'!$A:$AO,41,0)=AS216,0,1)))</f>
        <v>0</v>
      </c>
      <c r="CS216" s="31">
        <f t="shared" si="125"/>
        <v>0</v>
      </c>
      <c r="CT216" s="31">
        <f t="shared" si="126"/>
        <v>0</v>
      </c>
      <c r="CU216" s="31">
        <f>IF(VLOOKUP(A216,'BD OFICIAL'!$A$1:$AL$1056,31,0)="SI",IF(AT216&gt;0,0,1),IF(AT216=0,0,1))</f>
        <v>0</v>
      </c>
      <c r="CV216" s="31">
        <f t="shared" si="127"/>
        <v>0</v>
      </c>
      <c r="CW216" s="31">
        <f t="shared" si="106"/>
        <v>0</v>
      </c>
      <c r="CX216" s="85" t="str">
        <f t="shared" si="107"/>
        <v>SI</v>
      </c>
      <c r="CY216" s="31">
        <f t="shared" si="108"/>
        <v>0</v>
      </c>
      <c r="CZ216" s="85" t="str">
        <f>IF(ISERROR(VLOOKUP(AI216,EXPERIENCIA!$A$1:$C$2100,1,0)),"NO","SI")</f>
        <v>NO</v>
      </c>
      <c r="DA216" s="85">
        <f>IF(CX216="no","NO APLICA",IF(AX216=0,"ERROR NOTA",IF(AND(AX216&gt;1,CZ216="NO"),"ERROR NOTA",IF(AND(CZ216="NO",AX216=1),0,IF(VLOOKUP(AI216,EXPERIENCIA!$A$1:$C$2100,3,0)=AX216,0,"ERROR NOTA")))))</f>
        <v>0</v>
      </c>
      <c r="DB216" s="85" t="str">
        <f>IF(ISERROR(VLOOKUP(AI216,COMPORTAMIENTO!$A$1:$C$2100,1,0)),"NO","SI")</f>
        <v>NO</v>
      </c>
      <c r="DC216" s="85">
        <f>IF(CX216="NO","NO APLICA",IF(AY216=0,"ERROR NOTA",IF(AND(DB216="NO",AY216=7),0,IF(VLOOKUP(AI216,COMPORTAMIENTO!$A$2:$H$2100,8,0)=AY216,0,"ERROR NOTA"))))</f>
        <v>0</v>
      </c>
      <c r="DD216" s="104">
        <f t="shared" si="109"/>
        <v>0.1</v>
      </c>
      <c r="DE216" s="104">
        <f t="shared" si="110"/>
        <v>0.70000000000000007</v>
      </c>
      <c r="DF216" s="85" t="str">
        <f t="shared" si="128"/>
        <v>SI</v>
      </c>
      <c r="DG216" s="85">
        <f t="shared" si="111"/>
        <v>0</v>
      </c>
      <c r="DH216" s="85">
        <f t="shared" si="112"/>
        <v>0</v>
      </c>
      <c r="DI216" s="85">
        <f t="shared" si="113"/>
        <v>0</v>
      </c>
      <c r="DJ216" s="12">
        <f t="shared" si="114"/>
        <v>7.0000000000000009</v>
      </c>
      <c r="DK216" s="7">
        <f t="shared" si="115"/>
        <v>7.0000000000000009</v>
      </c>
      <c r="DL216" s="12">
        <f t="shared" si="129"/>
        <v>4130</v>
      </c>
      <c r="DM216" s="12">
        <f>VLOOKUP(A216,'5 TD'!$A:$B,2,0)</f>
        <v>4130</v>
      </c>
      <c r="DN216" s="7">
        <f t="shared" si="130"/>
        <v>7</v>
      </c>
      <c r="DO216" s="85" t="str">
        <f t="shared" si="116"/>
        <v>APROBADO</v>
      </c>
      <c r="DP216" s="85" t="str">
        <f t="shared" si="117"/>
        <v>APROBADO</v>
      </c>
      <c r="DQ216" s="7">
        <f t="shared" si="118"/>
        <v>6.4</v>
      </c>
      <c r="DR216" s="85" t="str">
        <f t="shared" si="131"/>
        <v>APROBADO</v>
      </c>
      <c r="DS216" s="2" t="str">
        <f>+('3 Planilla Preadjudicación OTIC'!BN216)</f>
        <v>NO</v>
      </c>
      <c r="DT216" s="2">
        <f>IF(DR216="APROBADO",VLOOKUP(A216,'5 TD'!$D$3:$E$270,2,0),"NO APLICA")</f>
        <v>7</v>
      </c>
      <c r="DU216" s="2" t="str">
        <f t="shared" si="132"/>
        <v>NO</v>
      </c>
      <c r="DV216" s="2" t="str">
        <f>IF(DU216="SI",VLOOKUP(A216,'5 TD'!$G$3:$H$270,2,0),"NO APLICA ")</f>
        <v xml:space="preserve">NO APLICA </v>
      </c>
      <c r="DW216" s="2" t="str">
        <f t="shared" si="133"/>
        <v>NO</v>
      </c>
      <c r="DX216" s="2" t="str">
        <f>IF(DW216="SI",VLOOKUP(A216,'5 TD'!$J$4:$K$472,2,0),"NO APLICA")</f>
        <v>NO APLICA</v>
      </c>
      <c r="DY216" s="2" t="str">
        <f t="shared" si="134"/>
        <v>NO APLICA</v>
      </c>
      <c r="DZ216" s="7" t="str">
        <f>IF(DY216="SI",VLOOKUP(A216,'5 TD'!$M$4:$N$350,2,0),"NO APLICA")</f>
        <v>NO APLICA</v>
      </c>
      <c r="EA216" s="2" t="str">
        <f t="shared" si="135"/>
        <v>NO APLICA</v>
      </c>
      <c r="EB216" s="12" t="str">
        <f t="shared" si="136"/>
        <v/>
      </c>
      <c r="EC216" s="12" t="str">
        <f>IF(EA216="SI",VLOOKUP(A216,'5 TD'!$V$4:$W$479,2,0),"NO APLICA")</f>
        <v>NO APLICA</v>
      </c>
      <c r="ED216" s="2" t="str">
        <f t="shared" si="119"/>
        <v>NO</v>
      </c>
      <c r="EE216" s="79" t="str">
        <f>IF(ED216="SI",VLOOKUP(AI216,COMPORTAMIENTO!$A$1:$H$2100,7,0),"NO APLICA")</f>
        <v>NO APLICA</v>
      </c>
      <c r="EF216" s="12" t="str">
        <f>IF(ED216="SI",VLOOKUP(A216,'5 TD'!$P$2:$Q$479,2,0),"NO APLICA")</f>
        <v>NO APLICA</v>
      </c>
      <c r="EG216" s="2" t="str">
        <f t="shared" si="120"/>
        <v>NO</v>
      </c>
      <c r="EH216" s="2">
        <f>IF(CZ216="no",0,VLOOKUP(AI216,EXPERIENCIA!$A$1:$C$2100,2,0))</f>
        <v>0</v>
      </c>
      <c r="EI216" s="2">
        <f>IF(CZ216="si",VLOOKUP(A216,'5 TD'!$S$3:$T$2103,2,0),0)</f>
        <v>0</v>
      </c>
      <c r="EJ216" s="2" t="str">
        <f t="shared" si="121"/>
        <v>SI</v>
      </c>
      <c r="EK216" s="2">
        <f>+('3 Planilla Preadjudicación OTIC'!BU216)</f>
        <v>0</v>
      </c>
      <c r="EL216" s="4"/>
      <c r="EM216" s="3"/>
      <c r="EN216" s="3"/>
      <c r="EQ216" s="86"/>
    </row>
    <row r="217" spans="1:147" ht="15" customHeight="1" x14ac:dyDescent="0.3">
      <c r="A217" s="2">
        <f>+('3 Planilla Preadjudicación OTIC'!A217)</f>
        <v>14393</v>
      </c>
      <c r="B217" s="2" t="str">
        <f>+('3 Planilla Preadjudicación OTIC'!B217)</f>
        <v>65181652-1</v>
      </c>
      <c r="C217" s="4">
        <f>+('3 Planilla Preadjudicación OTIC'!E217)</f>
        <v>2025</v>
      </c>
      <c r="D217" s="4" t="str">
        <f>+('3 Planilla Preadjudicación OTIC'!F217)</f>
        <v>MANDATO</v>
      </c>
      <c r="E217" s="4" t="str">
        <f>+('3 Planilla Preadjudicación OTIC'!G217)</f>
        <v>96532330-9</v>
      </c>
      <c r="F217" s="4" t="str">
        <f>+('3 Planilla Preadjudicación OTIC'!H217)</f>
        <v>CMPC PULP SPA</v>
      </c>
      <c r="G217" s="4"/>
      <c r="H217" s="4"/>
      <c r="I217" s="4" t="str">
        <f>+('3 Planilla Preadjudicación OTIC'!I217)</f>
        <v>CUIDADOS BÁSICOS DEL GANADO: OVINO, BOVINO Y EQUINO</v>
      </c>
      <c r="J217" s="4" t="str">
        <f>+('3 Planilla Preadjudicación OTIC'!J217)</f>
        <v>PF0708</v>
      </c>
      <c r="K217" s="4" t="str">
        <f>+('3 Planilla Preadjudicación OTIC'!K217)</f>
        <v>TÉCNICAS PARA EL EMPRENDIMIENTO</v>
      </c>
      <c r="L217" s="4" t="str">
        <f>+('3 Planilla Preadjudicación OTIC'!L217)</f>
        <v>PF0921</v>
      </c>
      <c r="M217" s="2">
        <f>+('3 Planilla Preadjudicación OTIC'!M217)</f>
        <v>9</v>
      </c>
      <c r="N217" s="4" t="str">
        <f>+('3 Planilla Preadjudicación OTIC'!N217)</f>
        <v>ARAUCANIA</v>
      </c>
      <c r="O217" s="4" t="str">
        <f>+('3 Planilla Preadjudicación OTIC'!O217)</f>
        <v>COLLIPULLI</v>
      </c>
      <c r="P217" s="4" t="str">
        <f>+('3 Planilla Preadjudicación OTIC'!P217)</f>
        <v>EMPRENDEDORES/AS INFORMALES O PERSONAS VULNERABLES PERTENECIENTES AL 80% MAS VULNERABLE</v>
      </c>
      <c r="Q217" s="4" t="str">
        <f>+('3 Planilla Preadjudicación OTIC'!Q217)</f>
        <v>PRESENCIAL</v>
      </c>
      <c r="R217" s="4" t="str">
        <f>+('3 Planilla Preadjudicación OTIC'!R217)</f>
        <v>INDEPENDIENTE</v>
      </c>
      <c r="S217" s="4">
        <f>+('3 Planilla Preadjudicación OTIC'!S217)</f>
        <v>43</v>
      </c>
      <c r="T217" s="2">
        <f>+('3 Planilla Preadjudicación OTIC'!T217)</f>
        <v>15</v>
      </c>
      <c r="U217" s="2">
        <f>+('3 Planilla Preadjudicación OTIC'!U217)</f>
        <v>160</v>
      </c>
      <c r="V217" s="2">
        <f>+('3 Planilla Preadjudicación OTIC'!V217)</f>
        <v>12</v>
      </c>
      <c r="W217" s="2">
        <f>+('3 Planilla Preadjudicación OTIC'!W217)</f>
        <v>172</v>
      </c>
      <c r="X217" s="2">
        <f>+('3 Planilla Preadjudicación OTIC'!X217)</f>
        <v>4</v>
      </c>
      <c r="Y217" s="2" t="str">
        <f>+('3 Planilla Preadjudicación OTIC'!Y217)</f>
        <v>SI</v>
      </c>
      <c r="Z217" s="2" t="str">
        <f>+('3 Planilla Preadjudicación OTIC'!Z217)</f>
        <v>NO</v>
      </c>
      <c r="AA217" s="2" t="str">
        <f>+('3 Planilla Preadjudicación OTIC'!AA217)</f>
        <v>SI</v>
      </c>
      <c r="AB217" s="4" t="str">
        <f>+('3 Planilla Preadjudicación OTIC'!AB217)</f>
        <v>SE AJUSTA A PLAN FORMATIVO</v>
      </c>
      <c r="AC217" s="4" t="str">
        <f>+('3 Planilla Preadjudicación OTIC'!AC217)</f>
        <v>HOMBRES Y MUJERES MAYORES DE 18 AÑOS PERTENECIENTES AL 80% MÁS VULNERABLES, CORRESPINDIENTES A COLLIPULLI</v>
      </c>
      <c r="AD217" s="2" t="str">
        <f>+('3 Planilla Preadjudicación OTIC'!AD217)</f>
        <v>NO</v>
      </c>
      <c r="AE217" s="4">
        <f>+('3 Planilla Preadjudicación OTIC'!AE217)</f>
        <v>0</v>
      </c>
      <c r="AF217" s="2" t="str">
        <f>+('3 Planilla Preadjudicación OTIC'!AF217)</f>
        <v>CERRADA</v>
      </c>
      <c r="AG217" s="2">
        <f>+('3 Planilla Preadjudicación OTIC'!AG217)</f>
        <v>43</v>
      </c>
      <c r="AH217" s="2">
        <f>+('3 Planilla Preadjudicación OTIC'!AH217)</f>
        <v>1</v>
      </c>
      <c r="AI217" s="135" t="str">
        <f>+('3 Planilla Preadjudicación OTIC'!AI217)</f>
        <v>76473790-3</v>
      </c>
      <c r="AJ217" s="4" t="str">
        <f>+('3 Planilla Preadjudicación OTIC'!AJ217)</f>
        <v>Vision Capacitacion Ltda</v>
      </c>
      <c r="AK217" s="2">
        <f>+('3 Planilla Preadjudicación OTIC'!AK217)</f>
        <v>172</v>
      </c>
      <c r="AL217" s="2">
        <f>+('3 Planilla Preadjudicación OTIC'!AL217)</f>
        <v>43</v>
      </c>
      <c r="AM217" s="12">
        <f>+('3 Planilla Preadjudicación OTIC'!AM217)</f>
        <v>4130</v>
      </c>
      <c r="AN217" s="12">
        <f>+('3 Planilla Preadjudicación OTIC'!AN217)</f>
        <v>50000</v>
      </c>
      <c r="AO217" s="12">
        <f>+('3 Planilla Preadjudicación OTIC'!AO217)</f>
        <v>0</v>
      </c>
      <c r="AP217" s="12">
        <f>+('3 Planilla Preadjudicación OTIC'!AP217)</f>
        <v>10655400</v>
      </c>
      <c r="AQ217" s="12">
        <f>+('3 Planilla Preadjudicación OTIC'!AQ217)</f>
        <v>2580000</v>
      </c>
      <c r="AR217" s="12">
        <f>+('3 Planilla Preadjudicación OTIC'!AR217)</f>
        <v>750000</v>
      </c>
      <c r="AS217" s="12">
        <f>+('3 Planilla Preadjudicación OTIC'!AS217)</f>
        <v>0</v>
      </c>
      <c r="AT217" s="12">
        <f>+('3 Planilla Preadjudicación OTIC'!AT217)</f>
        <v>0</v>
      </c>
      <c r="AU217" s="12">
        <f>+('3 Planilla Preadjudicación OTIC'!AU217)</f>
        <v>13985400</v>
      </c>
      <c r="AV217" s="2" t="str">
        <f>+('3 Planilla Preadjudicación OTIC'!AV217)</f>
        <v>SI</v>
      </c>
      <c r="AW217" s="4">
        <f>+('3 Planilla Preadjudicación OTIC'!AW217)</f>
        <v>0</v>
      </c>
      <c r="AX217" s="2">
        <f>+('3 Planilla Preadjudicación OTIC'!AX217)</f>
        <v>1</v>
      </c>
      <c r="AY217" s="2">
        <f>+('3 Planilla Preadjudicación OTIC'!AY217)</f>
        <v>7</v>
      </c>
      <c r="AZ217" s="2">
        <f>+('3 Planilla Preadjudicación OTIC'!AZ217)</f>
        <v>0</v>
      </c>
      <c r="BA217" s="2">
        <f>+('3 Planilla Preadjudicación OTIC'!BA217)</f>
        <v>0</v>
      </c>
      <c r="BB217" s="2">
        <f>+('3 Planilla Preadjudicación OTIC'!BB217)</f>
        <v>0</v>
      </c>
      <c r="BC217" s="2">
        <f>+('3 Planilla Preadjudicación OTIC'!BC217)</f>
        <v>0</v>
      </c>
      <c r="BD217" s="2">
        <f>+('3 Planilla Preadjudicación OTIC'!BD217)</f>
        <v>0</v>
      </c>
      <c r="BE217" s="2">
        <f>+('3 Planilla Preadjudicación OTIC'!BE217)</f>
        <v>0</v>
      </c>
      <c r="BF217" s="2">
        <f>+('3 Planilla Preadjudicación OTIC'!BF217)</f>
        <v>0</v>
      </c>
      <c r="BG217" s="2">
        <f>+('3 Planilla Preadjudicación OTIC'!BG217)</f>
        <v>7</v>
      </c>
      <c r="BH217" s="2">
        <f>+('3 Planilla Preadjudicación OTIC'!BH217)</f>
        <v>7</v>
      </c>
      <c r="BI217" s="2">
        <f>+('3 Planilla Preadjudicación OTIC'!BI217)</f>
        <v>7</v>
      </c>
      <c r="BJ217" s="2">
        <f>+('3 Planilla Preadjudicación OTIC'!BJ217)</f>
        <v>7</v>
      </c>
      <c r="BK217" s="2">
        <f>+('3 Planilla Preadjudicación OTIC'!BK217)</f>
        <v>7</v>
      </c>
      <c r="BL217" s="2">
        <f>+('3 Planilla Preadjudicación OTIC'!BL217)</f>
        <v>7</v>
      </c>
      <c r="BM217" s="104">
        <f>ROUND(('3 Planilla Preadjudicación OTIC'!BM217),1)</f>
        <v>6.4</v>
      </c>
      <c r="BN217" s="4" t="str">
        <f>+('3 Planilla Preadjudicación OTIC'!BN217)</f>
        <v>NO</v>
      </c>
      <c r="BO217" s="4">
        <f>+('3 Planilla Preadjudicación OTIC'!BO217)</f>
        <v>0</v>
      </c>
      <c r="BP217" s="4">
        <f>+('3 Planilla Preadjudicación OTIC'!BP217)</f>
        <v>0</v>
      </c>
      <c r="BQ217" s="4">
        <f>+('3 Planilla Preadjudicación OTIC'!BQ217)</f>
        <v>0</v>
      </c>
      <c r="BR217" s="4">
        <f>+('3 Planilla Preadjudicación OTIC'!BR217)</f>
        <v>0</v>
      </c>
      <c r="BS217" s="4">
        <f>+('3 Planilla Preadjudicación OTIC'!BS217)</f>
        <v>0</v>
      </c>
      <c r="BT217" s="4">
        <f>+('3 Planilla Preadjudicación OTIC'!BT217)</f>
        <v>0</v>
      </c>
      <c r="BU217" s="85">
        <f>IF(VLOOKUP(A217,'BD OFICIAL'!$A$1:$AL$2098,7,0)=D217,0,1)</f>
        <v>0</v>
      </c>
      <c r="BV217" s="85">
        <f>IF(VLOOKUP(A217,'BD OFICIAL'!$A$1:$AL$2098,11,0)=J217,0,1)</f>
        <v>0</v>
      </c>
      <c r="BW217" s="85">
        <f>IF(VLOOKUP(A217,'BD OFICIAL'!$A$1:$AL$2098,13,0)=L217,0,1)</f>
        <v>0</v>
      </c>
      <c r="BX217" s="2">
        <f>IF(VLOOKUP(A217,'BD OFICIAL'!$A$1:$AL$2098,16,0)=O217,0,1)</f>
        <v>0</v>
      </c>
      <c r="BY217" s="2">
        <f>IF(VLOOKUP(A217,'BD OFICIAL'!$A$1:$AL$2098,17,0)=P217,0,1)</f>
        <v>0</v>
      </c>
      <c r="BZ217" s="2">
        <f>IF(VLOOKUP(A217,'BD OFICIAL'!$A$1:$AL$2098,19,0)=R217,0,1)</f>
        <v>0</v>
      </c>
      <c r="CA217" s="2">
        <f>IF(VLOOKUP(A217,'BD OFICIAL'!$A$1:$AL$2098,21,0)=T217,0,1)</f>
        <v>0</v>
      </c>
      <c r="CB217" s="2">
        <f>IF(VLOOKUP(A217,'BD OFICIAL'!$A$1:$AL$2098,24,0)=AK217,0,1)</f>
        <v>0</v>
      </c>
      <c r="CC217" s="2">
        <f>IF(VLOOKUP(A217,'BD OFICIAL'!$A$1:$AL$2098,25,0)=X217,0,1)</f>
        <v>0</v>
      </c>
      <c r="CD217" s="2">
        <f>IF(VLOOKUP(A217,'BD OFICIAL'!$A$1:$AL$2098,26,0)=Y217,0,1)</f>
        <v>0</v>
      </c>
      <c r="CE217" s="2">
        <f>IF(VLOOKUP(A217,'BD OFICIAL'!$A$1:$AL$2098,27,0)=Z217,0,1)</f>
        <v>0</v>
      </c>
      <c r="CF217" s="2">
        <f>IF(VLOOKUP(A217,'BD OFICIAL'!$A$1:$AL$2098,28,0)=AA217,0,1)</f>
        <v>0</v>
      </c>
      <c r="CG217" s="2">
        <f>IF(VLOOKUP(A217,'BD OFICIAL'!$A$1:$AL$2098,33,0)=AF217,0,1)</f>
        <v>0</v>
      </c>
      <c r="CH217" s="2">
        <f>IF(VLOOKUP(A217,'BD OFICIAL'!$A$1:$AL$2098,35,0)=AH217,0,1)</f>
        <v>0</v>
      </c>
      <c r="CI217" s="85">
        <f>IF(VLOOKUP(A217,'BD OFICIAL'!$A$1:$AL$2098,34,0)=AL217,0,1)</f>
        <v>0</v>
      </c>
      <c r="CJ217" s="12">
        <f>VLOOKUP(A217,'BD OFICIAL'!$A$1:$AM$2098,36,0)*AM217-AP217</f>
        <v>0</v>
      </c>
      <c r="CK217" s="85" t="str">
        <f t="shared" si="122"/>
        <v>SHMAN</v>
      </c>
      <c r="CL217" s="85" t="str">
        <f t="shared" si="123"/>
        <v>SI</v>
      </c>
      <c r="CM217" s="85" t="str">
        <f t="shared" si="103"/>
        <v>NO</v>
      </c>
      <c r="CN217" s="31">
        <f t="shared" si="104"/>
        <v>0</v>
      </c>
      <c r="CO217" s="31">
        <f t="shared" si="124"/>
        <v>0</v>
      </c>
      <c r="CP217" s="31">
        <f t="shared" si="105"/>
        <v>0</v>
      </c>
      <c r="CQ217" s="31">
        <f>IF(Y217="NO",0,IF(Y217="SI",IF(VLOOKUP(A217,'BD OFICIAL'!$A:$AO,40,0)=AQ217,0,1)))</f>
        <v>0</v>
      </c>
      <c r="CR217" s="31">
        <f>IF(Z217="NO",0,IF(Z217="SI",IF(VLOOKUP(B217,'BD OFICIAL'!$A:$AO,41,0)=AS217,0,1)))</f>
        <v>0</v>
      </c>
      <c r="CS217" s="31">
        <f t="shared" si="125"/>
        <v>0</v>
      </c>
      <c r="CT217" s="31">
        <f t="shared" si="126"/>
        <v>0</v>
      </c>
      <c r="CU217" s="31">
        <f>IF(VLOOKUP(A217,'BD OFICIAL'!$A$1:$AL$1056,31,0)="SI",IF(AT217&gt;0,0,1),IF(AT217=0,0,1))</f>
        <v>0</v>
      </c>
      <c r="CV217" s="31">
        <f t="shared" si="127"/>
        <v>0</v>
      </c>
      <c r="CW217" s="31">
        <f t="shared" si="106"/>
        <v>0</v>
      </c>
      <c r="CX217" s="85" t="str">
        <f t="shared" si="107"/>
        <v>SI</v>
      </c>
      <c r="CY217" s="31">
        <f t="shared" si="108"/>
        <v>0</v>
      </c>
      <c r="CZ217" s="85" t="str">
        <f>IF(ISERROR(VLOOKUP(AI217,EXPERIENCIA!$A$1:$C$2100,1,0)),"NO","SI")</f>
        <v>NO</v>
      </c>
      <c r="DA217" s="85">
        <f>IF(CX217="no","NO APLICA",IF(AX217=0,"ERROR NOTA",IF(AND(AX217&gt;1,CZ217="NO"),"ERROR NOTA",IF(AND(CZ217="NO",AX217=1),0,IF(VLOOKUP(AI217,EXPERIENCIA!$A$1:$C$2100,3,0)=AX217,0,"ERROR NOTA")))))</f>
        <v>0</v>
      </c>
      <c r="DB217" s="85" t="str">
        <f>IF(ISERROR(VLOOKUP(AI217,COMPORTAMIENTO!$A$1:$C$2100,1,0)),"NO","SI")</f>
        <v>NO</v>
      </c>
      <c r="DC217" s="85">
        <f>IF(CX217="NO","NO APLICA",IF(AY217=0,"ERROR NOTA",IF(AND(DB217="NO",AY217=7),0,IF(VLOOKUP(AI217,COMPORTAMIENTO!$A$2:$H$2100,8,0)=AY217,0,"ERROR NOTA"))))</f>
        <v>0</v>
      </c>
      <c r="DD217" s="104">
        <f t="shared" si="109"/>
        <v>0.1</v>
      </c>
      <c r="DE217" s="104">
        <f t="shared" si="110"/>
        <v>0.70000000000000007</v>
      </c>
      <c r="DF217" s="85" t="str">
        <f t="shared" si="128"/>
        <v>SI</v>
      </c>
      <c r="DG217" s="85">
        <f t="shared" si="111"/>
        <v>0</v>
      </c>
      <c r="DH217" s="85">
        <f t="shared" si="112"/>
        <v>0</v>
      </c>
      <c r="DI217" s="85">
        <f t="shared" si="113"/>
        <v>0</v>
      </c>
      <c r="DJ217" s="12">
        <f t="shared" si="114"/>
        <v>7.0000000000000009</v>
      </c>
      <c r="DK217" s="7">
        <f t="shared" si="115"/>
        <v>7.0000000000000009</v>
      </c>
      <c r="DL217" s="12">
        <f t="shared" si="129"/>
        <v>4130</v>
      </c>
      <c r="DM217" s="12">
        <f>VLOOKUP(A217,'5 TD'!$A:$B,2,0)</f>
        <v>4130</v>
      </c>
      <c r="DN217" s="7">
        <f t="shared" si="130"/>
        <v>7</v>
      </c>
      <c r="DO217" s="85" t="str">
        <f t="shared" si="116"/>
        <v>APROBADO</v>
      </c>
      <c r="DP217" s="85" t="str">
        <f t="shared" si="117"/>
        <v>APROBADO</v>
      </c>
      <c r="DQ217" s="7">
        <f t="shared" si="118"/>
        <v>6.4</v>
      </c>
      <c r="DR217" s="85" t="str">
        <f t="shared" si="131"/>
        <v>APROBADO</v>
      </c>
      <c r="DS217" s="2" t="str">
        <f>+('3 Planilla Preadjudicación OTIC'!BN217)</f>
        <v>NO</v>
      </c>
      <c r="DT217" s="2">
        <f>IF(DR217="APROBADO",VLOOKUP(A217,'5 TD'!$D$3:$E$270,2,0),"NO APLICA")</f>
        <v>7</v>
      </c>
      <c r="DU217" s="2" t="str">
        <f t="shared" si="132"/>
        <v>NO</v>
      </c>
      <c r="DV217" s="2" t="str">
        <f>IF(DU217="SI",VLOOKUP(A217,'5 TD'!$G$3:$H$270,2,0),"NO APLICA ")</f>
        <v xml:space="preserve">NO APLICA </v>
      </c>
      <c r="DW217" s="2" t="str">
        <f t="shared" si="133"/>
        <v>NO</v>
      </c>
      <c r="DX217" s="2" t="str">
        <f>IF(DW217="SI",VLOOKUP(A217,'5 TD'!$J$4:$K$472,2,0),"NO APLICA")</f>
        <v>NO APLICA</v>
      </c>
      <c r="DY217" s="2" t="str">
        <f t="shared" si="134"/>
        <v>NO APLICA</v>
      </c>
      <c r="DZ217" s="7" t="str">
        <f>IF(DY217="SI",VLOOKUP(A217,'5 TD'!$M$4:$N$350,2,0),"NO APLICA")</f>
        <v>NO APLICA</v>
      </c>
      <c r="EA217" s="2" t="str">
        <f t="shared" si="135"/>
        <v>NO APLICA</v>
      </c>
      <c r="EB217" s="12" t="str">
        <f t="shared" si="136"/>
        <v/>
      </c>
      <c r="EC217" s="12" t="str">
        <f>IF(EA217="SI",VLOOKUP(A217,'5 TD'!$V$4:$W$479,2,0),"NO APLICA")</f>
        <v>NO APLICA</v>
      </c>
      <c r="ED217" s="2" t="str">
        <f t="shared" si="119"/>
        <v>NO</v>
      </c>
      <c r="EE217" s="79" t="str">
        <f>IF(ED217="SI",VLOOKUP(AI217,COMPORTAMIENTO!$A$1:$H$2100,7,0),"NO APLICA")</f>
        <v>NO APLICA</v>
      </c>
      <c r="EF217" s="12" t="str">
        <f>IF(ED217="SI",VLOOKUP(A217,'5 TD'!$P$2:$Q$479,2,0),"NO APLICA")</f>
        <v>NO APLICA</v>
      </c>
      <c r="EG217" s="2" t="str">
        <f t="shared" si="120"/>
        <v>NO</v>
      </c>
      <c r="EH217" s="2">
        <f>IF(CZ217="no",0,VLOOKUP(AI217,EXPERIENCIA!$A$1:$C$2100,2,0))</f>
        <v>0</v>
      </c>
      <c r="EI217" s="2">
        <f>IF(CZ217="si",VLOOKUP(A217,'5 TD'!$S$3:$T$2103,2,0),0)</f>
        <v>0</v>
      </c>
      <c r="EJ217" s="2" t="str">
        <f t="shared" si="121"/>
        <v>SI</v>
      </c>
      <c r="EK217" s="2">
        <f>+('3 Planilla Preadjudicación OTIC'!BU217)</f>
        <v>0</v>
      </c>
      <c r="EL217" s="4"/>
      <c r="EM217" s="3"/>
      <c r="EN217" s="3"/>
      <c r="EQ217" s="86"/>
    </row>
    <row r="218" spans="1:147" ht="15" customHeight="1" x14ac:dyDescent="0.3">
      <c r="A218" s="2">
        <f>+('3 Planilla Preadjudicación OTIC'!A218)</f>
        <v>14446</v>
      </c>
      <c r="B218" s="2" t="str">
        <f>+('3 Planilla Preadjudicación OTIC'!B218)</f>
        <v>65181652-1</v>
      </c>
      <c r="C218" s="4">
        <f>+('3 Planilla Preadjudicación OTIC'!E218)</f>
        <v>2025</v>
      </c>
      <c r="D218" s="4" t="str">
        <f>+('3 Planilla Preadjudicación OTIC'!F218)</f>
        <v>MANDATO</v>
      </c>
      <c r="E218" s="4" t="str">
        <f>+('3 Planilla Preadjudicación OTIC'!G218)</f>
        <v>96505760-9</v>
      </c>
      <c r="F218" s="4" t="str">
        <f>+('3 Planilla Preadjudicación OTIC'!H218)</f>
        <v>COLBÚN</v>
      </c>
      <c r="G218" s="4"/>
      <c r="H218" s="4"/>
      <c r="I218" s="4" t="str">
        <f>+('3 Planilla Preadjudicación OTIC'!I218)</f>
        <v>ACTIVIDADES DE CUIDADOS INTEGRADOS Y SOCIOSANITARIOS PARA PERSONAS MAYORES CON DEPENDENCIA LEVE A MODERADA</v>
      </c>
      <c r="J218" s="4" t="str">
        <f>+('3 Planilla Preadjudicación OTIC'!J218)</f>
        <v>PF1497</v>
      </c>
      <c r="K218" s="4" t="str">
        <f>+('3 Planilla Preadjudicación OTIC'!K218)</f>
        <v>TÉCNICAS PARA EL EMPRENDIMIENTO</v>
      </c>
      <c r="L218" s="4" t="str">
        <f>+('3 Planilla Preadjudicación OTIC'!L218)</f>
        <v>PF0921</v>
      </c>
      <c r="M218" s="2">
        <f>+('3 Planilla Preadjudicación OTIC'!M218)</f>
        <v>10</v>
      </c>
      <c r="N218" s="4" t="str">
        <f>+('3 Planilla Preadjudicación OTIC'!N218)</f>
        <v>LOS LAGOS</v>
      </c>
      <c r="O218" s="4" t="str">
        <f>+('3 Planilla Preadjudicación OTIC'!O218)</f>
        <v>PUERTO MONTT</v>
      </c>
      <c r="P218" s="4" t="str">
        <f>+('3 Planilla Preadjudicación OTIC'!P218)</f>
        <v>EMPRENDEDORES/AS INFORMALES O PERSONAS VULNERABLES PERTENECIENTES AL 80% MAS VULNERABLE</v>
      </c>
      <c r="Q218" s="4" t="str">
        <f>+('3 Planilla Preadjudicación OTIC'!Q218)</f>
        <v>PRESENCIAL</v>
      </c>
      <c r="R218" s="4" t="str">
        <f>+('3 Planilla Preadjudicación OTIC'!R218)</f>
        <v>INDEPENDIENTE</v>
      </c>
      <c r="S218" s="4">
        <f>+('3 Planilla Preadjudicación OTIC'!S218)</f>
        <v>33</v>
      </c>
      <c r="T218" s="2">
        <f>+('3 Planilla Preadjudicación OTIC'!T218)</f>
        <v>10</v>
      </c>
      <c r="U218" s="2">
        <f>+('3 Planilla Preadjudicación OTIC'!U218)</f>
        <v>120</v>
      </c>
      <c r="V218" s="2">
        <f>+('3 Planilla Preadjudicación OTIC'!V218)</f>
        <v>12</v>
      </c>
      <c r="W218" s="2">
        <f>+('3 Planilla Preadjudicación OTIC'!W218)</f>
        <v>132</v>
      </c>
      <c r="X218" s="2">
        <f>+('3 Planilla Preadjudicación OTIC'!X218)</f>
        <v>4</v>
      </c>
      <c r="Y218" s="2" t="str">
        <f>+('3 Planilla Preadjudicación OTIC'!Y218)</f>
        <v>SI</v>
      </c>
      <c r="Z218" s="2" t="str">
        <f>+('3 Planilla Preadjudicación OTIC'!Z218)</f>
        <v>NO</v>
      </c>
      <c r="AA218" s="2" t="str">
        <f>+('3 Planilla Preadjudicación OTIC'!AA218)</f>
        <v>SI</v>
      </c>
      <c r="AB218" s="4" t="str">
        <f>+('3 Planilla Preadjudicación OTIC'!AB218)</f>
        <v>SE AJUSTA A PLAN FORMATIVO</v>
      </c>
      <c r="AC218" s="4" t="str">
        <f>+('3 Planilla Preadjudicación OTIC'!AC218)</f>
        <v>HOMBRES Y MUJERES DE 18 AÑOS O MAS, QUE PERTENECEN AL 80% MAS VULNERABLES, RESIDEN EN LA COMUNA DE PUERTO MONTT Y TENER EDUCACIÓN MEDIA COMPLETA Y PRESENTAR EL CERTIFICADO DE INHABILIDAD CORRESPONDIENTE.</v>
      </c>
      <c r="AD218" s="2" t="str">
        <f>+('3 Planilla Preadjudicación OTIC'!AD218)</f>
        <v>NO</v>
      </c>
      <c r="AE218" s="4">
        <f>+('3 Planilla Preadjudicación OTIC'!AE218)</f>
        <v>0</v>
      </c>
      <c r="AF218" s="2" t="str">
        <f>+('3 Planilla Preadjudicación OTIC'!AF218)</f>
        <v>CERRADA</v>
      </c>
      <c r="AG218" s="2">
        <f>+('3 Planilla Preadjudicación OTIC'!AG218)</f>
        <v>33</v>
      </c>
      <c r="AH218" s="2">
        <f>+('3 Planilla Preadjudicación OTIC'!AH218)</f>
        <v>3</v>
      </c>
      <c r="AI218" s="135" t="str">
        <f>+('3 Planilla Preadjudicación OTIC'!AI218)</f>
        <v>65133614-7</v>
      </c>
      <c r="AJ218" s="4" t="str">
        <f>+('3 Planilla Preadjudicación OTIC'!AJ218)</f>
        <v>Corporación de capacitación Comunidad Vínculos</v>
      </c>
      <c r="AK218" s="2">
        <f>+('3 Planilla Preadjudicación OTIC'!AK218)</f>
        <v>132</v>
      </c>
      <c r="AL218" s="2">
        <f>+('3 Planilla Preadjudicación OTIC'!AL218)</f>
        <v>33</v>
      </c>
      <c r="AM218" s="12">
        <f>+('3 Planilla Preadjudicación OTIC'!AM218)</f>
        <v>6373</v>
      </c>
      <c r="AN218" s="12">
        <f>+('3 Planilla Preadjudicación OTIC'!AN218)</f>
        <v>100000</v>
      </c>
      <c r="AO218" s="12">
        <f>+('3 Planilla Preadjudicación OTIC'!AO218)</f>
        <v>0</v>
      </c>
      <c r="AP218" s="12">
        <f>+('3 Planilla Preadjudicación OTIC'!AP218)</f>
        <v>8412360</v>
      </c>
      <c r="AQ218" s="12">
        <f>+('3 Planilla Preadjudicación OTIC'!AQ218)</f>
        <v>1320000</v>
      </c>
      <c r="AR218" s="12">
        <f>+('3 Planilla Preadjudicación OTIC'!AR218)</f>
        <v>1000000</v>
      </c>
      <c r="AS218" s="12">
        <f>+('3 Planilla Preadjudicación OTIC'!AS218)</f>
        <v>0</v>
      </c>
      <c r="AT218" s="12">
        <f>+('3 Planilla Preadjudicación OTIC'!AT218)</f>
        <v>0</v>
      </c>
      <c r="AU218" s="12">
        <f>+('3 Planilla Preadjudicación OTIC'!AU218)</f>
        <v>10732360</v>
      </c>
      <c r="AV218" s="2" t="str">
        <f>+('3 Planilla Preadjudicación OTIC'!AV218)</f>
        <v>SI</v>
      </c>
      <c r="AW218" s="4">
        <f>+('3 Planilla Preadjudicación OTIC'!AW218)</f>
        <v>0</v>
      </c>
      <c r="AX218" s="2">
        <f>+('3 Planilla Preadjudicación OTIC'!AX218)</f>
        <v>1</v>
      </c>
      <c r="AY218" s="2">
        <f>+('3 Planilla Preadjudicación OTIC'!AY218)</f>
        <v>7</v>
      </c>
      <c r="AZ218" s="2">
        <f>+('3 Planilla Preadjudicación OTIC'!AZ218)</f>
        <v>0</v>
      </c>
      <c r="BA218" s="2">
        <f>+('3 Planilla Preadjudicación OTIC'!BA218)</f>
        <v>0</v>
      </c>
      <c r="BB218" s="2">
        <f>+('3 Planilla Preadjudicación OTIC'!BB218)</f>
        <v>0</v>
      </c>
      <c r="BC218" s="2">
        <f>+('3 Planilla Preadjudicación OTIC'!BC218)</f>
        <v>0</v>
      </c>
      <c r="BD218" s="2">
        <f>+('3 Planilla Preadjudicación OTIC'!BD218)</f>
        <v>0</v>
      </c>
      <c r="BE218" s="2">
        <f>+('3 Planilla Preadjudicación OTIC'!BE218)</f>
        <v>0</v>
      </c>
      <c r="BF218" s="2">
        <f>+('3 Planilla Preadjudicación OTIC'!BF218)</f>
        <v>0</v>
      </c>
      <c r="BG218" s="2">
        <f>+('3 Planilla Preadjudicación OTIC'!BG218)</f>
        <v>7</v>
      </c>
      <c r="BH218" s="2">
        <f>+('3 Planilla Preadjudicación OTIC'!BH218)</f>
        <v>7</v>
      </c>
      <c r="BI218" s="2">
        <f>+('3 Planilla Preadjudicación OTIC'!BI218)</f>
        <v>7</v>
      </c>
      <c r="BJ218" s="2">
        <f>+('3 Planilla Preadjudicación OTIC'!BJ218)</f>
        <v>7</v>
      </c>
      <c r="BK218" s="2">
        <f>+('3 Planilla Preadjudicación OTIC'!BK218)</f>
        <v>7</v>
      </c>
      <c r="BL218" s="2">
        <f>+('3 Planilla Preadjudicación OTIC'!BL218)</f>
        <v>7</v>
      </c>
      <c r="BM218" s="104">
        <f>ROUND(('3 Planilla Preadjudicación OTIC'!BM218),1)</f>
        <v>6.4</v>
      </c>
      <c r="BN218" s="4" t="str">
        <f>+('3 Planilla Preadjudicación OTIC'!BN218)</f>
        <v>NO</v>
      </c>
      <c r="BO218" s="4">
        <f>+('3 Planilla Preadjudicación OTIC'!BO218)</f>
        <v>0</v>
      </c>
      <c r="BP218" s="4">
        <f>+('3 Planilla Preadjudicación OTIC'!BP218)</f>
        <v>0</v>
      </c>
      <c r="BQ218" s="4">
        <f>+('3 Planilla Preadjudicación OTIC'!BQ218)</f>
        <v>0</v>
      </c>
      <c r="BR218" s="4">
        <f>+('3 Planilla Preadjudicación OTIC'!BR218)</f>
        <v>0</v>
      </c>
      <c r="BS218" s="4">
        <f>+('3 Planilla Preadjudicación OTIC'!BS218)</f>
        <v>0</v>
      </c>
      <c r="BT218" s="4">
        <f>+('3 Planilla Preadjudicación OTIC'!BT218)</f>
        <v>0</v>
      </c>
      <c r="BU218" s="85">
        <f>IF(VLOOKUP(A218,'BD OFICIAL'!$A$1:$AL$2098,7,0)=D218,0,1)</f>
        <v>0</v>
      </c>
      <c r="BV218" s="85">
        <f>IF(VLOOKUP(A218,'BD OFICIAL'!$A$1:$AL$2098,11,0)=J218,0,1)</f>
        <v>0</v>
      </c>
      <c r="BW218" s="85">
        <f>IF(VLOOKUP(A218,'BD OFICIAL'!$A$1:$AL$2098,13,0)=L218,0,1)</f>
        <v>0</v>
      </c>
      <c r="BX218" s="2">
        <f>IF(VLOOKUP(A218,'BD OFICIAL'!$A$1:$AL$2098,16,0)=O218,0,1)</f>
        <v>0</v>
      </c>
      <c r="BY218" s="2">
        <f>IF(VLOOKUP(A218,'BD OFICIAL'!$A$1:$AL$2098,17,0)=P218,0,1)</f>
        <v>0</v>
      </c>
      <c r="BZ218" s="2">
        <f>IF(VLOOKUP(A218,'BD OFICIAL'!$A$1:$AL$2098,19,0)=R218,0,1)</f>
        <v>0</v>
      </c>
      <c r="CA218" s="2">
        <f>IF(VLOOKUP(A218,'BD OFICIAL'!$A$1:$AL$2098,21,0)=T218,0,1)</f>
        <v>0</v>
      </c>
      <c r="CB218" s="2">
        <f>IF(VLOOKUP(A218,'BD OFICIAL'!$A$1:$AL$2098,24,0)=AK218,0,1)</f>
        <v>0</v>
      </c>
      <c r="CC218" s="2">
        <f>IF(VLOOKUP(A218,'BD OFICIAL'!$A$1:$AL$2098,25,0)=X218,0,1)</f>
        <v>0</v>
      </c>
      <c r="CD218" s="2">
        <f>IF(VLOOKUP(A218,'BD OFICIAL'!$A$1:$AL$2098,26,0)=Y218,0,1)</f>
        <v>0</v>
      </c>
      <c r="CE218" s="2">
        <f>IF(VLOOKUP(A218,'BD OFICIAL'!$A$1:$AL$2098,27,0)=Z218,0,1)</f>
        <v>0</v>
      </c>
      <c r="CF218" s="2">
        <f>IF(VLOOKUP(A218,'BD OFICIAL'!$A$1:$AL$2098,28,0)=AA218,0,1)</f>
        <v>0</v>
      </c>
      <c r="CG218" s="2">
        <f>IF(VLOOKUP(A218,'BD OFICIAL'!$A$1:$AL$2098,33,0)=AF218,0,1)</f>
        <v>0</v>
      </c>
      <c r="CH218" s="2">
        <f>IF(VLOOKUP(A218,'BD OFICIAL'!$A$1:$AL$2098,35,0)=AH218,0,1)</f>
        <v>0</v>
      </c>
      <c r="CI218" s="85">
        <f>IF(VLOOKUP(A218,'BD OFICIAL'!$A$1:$AL$2098,34,0)=AL218,0,1)</f>
        <v>0</v>
      </c>
      <c r="CJ218" s="12">
        <f>VLOOKUP(A218,'BD OFICIAL'!$A$1:$AM$2098,36,0)*AM218-AP218</f>
        <v>0</v>
      </c>
      <c r="CK218" s="85" t="str">
        <f t="shared" si="122"/>
        <v>SHMAN</v>
      </c>
      <c r="CL218" s="85" t="str">
        <f t="shared" si="123"/>
        <v>SI</v>
      </c>
      <c r="CM218" s="85" t="str">
        <f t="shared" si="103"/>
        <v>NO</v>
      </c>
      <c r="CN218" s="31">
        <f t="shared" si="104"/>
        <v>0</v>
      </c>
      <c r="CO218" s="31">
        <f t="shared" si="124"/>
        <v>0</v>
      </c>
      <c r="CP218" s="31">
        <f t="shared" si="105"/>
        <v>0</v>
      </c>
      <c r="CQ218" s="31">
        <f>IF(Y218="NO",0,IF(Y218="SI",IF(VLOOKUP(A218,'BD OFICIAL'!$A:$AO,40,0)=AQ218,0,1)))</f>
        <v>0</v>
      </c>
      <c r="CR218" s="31">
        <f>IF(Z218="NO",0,IF(Z218="SI",IF(VLOOKUP(B218,'BD OFICIAL'!$A:$AO,41,0)=AS218,0,1)))</f>
        <v>0</v>
      </c>
      <c r="CS218" s="31">
        <f t="shared" si="125"/>
        <v>0</v>
      </c>
      <c r="CT218" s="31">
        <f t="shared" si="126"/>
        <v>0</v>
      </c>
      <c r="CU218" s="31">
        <f>IF(VLOOKUP(A218,'BD OFICIAL'!$A$1:$AL$1056,31,0)="SI",IF(AT218&gt;0,0,1),IF(AT218=0,0,1))</f>
        <v>0</v>
      </c>
      <c r="CV218" s="31">
        <f t="shared" si="127"/>
        <v>0</v>
      </c>
      <c r="CW218" s="31">
        <f t="shared" si="106"/>
        <v>0</v>
      </c>
      <c r="CX218" s="85" t="str">
        <f t="shared" si="107"/>
        <v>SI</v>
      </c>
      <c r="CY218" s="31">
        <f t="shared" si="108"/>
        <v>0</v>
      </c>
      <c r="CZ218" s="85" t="str">
        <f>IF(ISERROR(VLOOKUP(AI218,EXPERIENCIA!$A$1:$C$2100,1,0)),"NO","SI")</f>
        <v>NO</v>
      </c>
      <c r="DA218" s="85">
        <f>IF(CX218="no","NO APLICA",IF(AX218=0,"ERROR NOTA",IF(AND(AX218&gt;1,CZ218="NO"),"ERROR NOTA",IF(AND(CZ218="NO",AX218=1),0,IF(VLOOKUP(AI218,EXPERIENCIA!$A$1:$C$2100,3,0)=AX218,0,"ERROR NOTA")))))</f>
        <v>0</v>
      </c>
      <c r="DB218" s="85" t="str">
        <f>IF(ISERROR(VLOOKUP(AI218,COMPORTAMIENTO!$A$1:$C$2100,1,0)),"NO","SI")</f>
        <v>NO</v>
      </c>
      <c r="DC218" s="85">
        <f>IF(CX218="NO","NO APLICA",IF(AY218=0,"ERROR NOTA",IF(AND(DB218="NO",AY218=7),0,IF(VLOOKUP(AI218,COMPORTAMIENTO!$A$2:$H$2100,8,0)=AY218,0,"ERROR NOTA"))))</f>
        <v>0</v>
      </c>
      <c r="DD218" s="104">
        <f t="shared" si="109"/>
        <v>0.1</v>
      </c>
      <c r="DE218" s="104">
        <f t="shared" si="110"/>
        <v>0.70000000000000007</v>
      </c>
      <c r="DF218" s="85" t="str">
        <f t="shared" si="128"/>
        <v>SI</v>
      </c>
      <c r="DG218" s="85">
        <f t="shared" si="111"/>
        <v>0</v>
      </c>
      <c r="DH218" s="85">
        <f t="shared" si="112"/>
        <v>0</v>
      </c>
      <c r="DI218" s="85">
        <f t="shared" si="113"/>
        <v>0</v>
      </c>
      <c r="DJ218" s="12">
        <f t="shared" si="114"/>
        <v>7.0000000000000009</v>
      </c>
      <c r="DK218" s="7">
        <f t="shared" si="115"/>
        <v>7.0000000000000009</v>
      </c>
      <c r="DL218" s="12">
        <f t="shared" si="129"/>
        <v>6373</v>
      </c>
      <c r="DM218" s="12">
        <f>VLOOKUP(A218,'5 TD'!$A:$B,2,0)</f>
        <v>6373</v>
      </c>
      <c r="DN218" s="7">
        <f t="shared" si="130"/>
        <v>7</v>
      </c>
      <c r="DO218" s="85" t="str">
        <f t="shared" si="116"/>
        <v>APROBADO</v>
      </c>
      <c r="DP218" s="85" t="str">
        <f t="shared" si="117"/>
        <v>APROBADO</v>
      </c>
      <c r="DQ218" s="7">
        <f t="shared" si="118"/>
        <v>6.4</v>
      </c>
      <c r="DR218" s="85" t="str">
        <f t="shared" si="131"/>
        <v>APROBADO</v>
      </c>
      <c r="DS218" s="2" t="str">
        <f>+('3 Planilla Preadjudicación OTIC'!BN218)</f>
        <v>NO</v>
      </c>
      <c r="DT218" s="2">
        <f>IF(DR218="APROBADO",VLOOKUP(A218,'5 TD'!$D$3:$E$270,2,0),"NO APLICA")</f>
        <v>7</v>
      </c>
      <c r="DU218" s="2" t="str">
        <f t="shared" si="132"/>
        <v>NO</v>
      </c>
      <c r="DV218" s="2" t="str">
        <f>IF(DU218="SI",VLOOKUP(A218,'5 TD'!$G$3:$H$270,2,0),"NO APLICA ")</f>
        <v xml:space="preserve">NO APLICA </v>
      </c>
      <c r="DW218" s="2" t="str">
        <f t="shared" si="133"/>
        <v>NO</v>
      </c>
      <c r="DX218" s="2" t="str">
        <f>IF(DW218="SI",VLOOKUP(A218,'5 TD'!$J$4:$K$472,2,0),"NO APLICA")</f>
        <v>NO APLICA</v>
      </c>
      <c r="DY218" s="2" t="str">
        <f t="shared" si="134"/>
        <v>NO APLICA</v>
      </c>
      <c r="DZ218" s="7" t="str">
        <f>IF(DY218="SI",VLOOKUP(A218,'5 TD'!$M$4:$N$350,2,0),"NO APLICA")</f>
        <v>NO APLICA</v>
      </c>
      <c r="EA218" s="2" t="str">
        <f t="shared" si="135"/>
        <v>NO APLICA</v>
      </c>
      <c r="EB218" s="12" t="str">
        <f t="shared" si="136"/>
        <v/>
      </c>
      <c r="EC218" s="12" t="str">
        <f>IF(EA218="SI",VLOOKUP(A218,'5 TD'!$V$4:$W$479,2,0),"NO APLICA")</f>
        <v>NO APLICA</v>
      </c>
      <c r="ED218" s="2" t="str">
        <f t="shared" si="119"/>
        <v>NO</v>
      </c>
      <c r="EE218" s="79" t="str">
        <f>IF(ED218="SI",VLOOKUP(AI218,COMPORTAMIENTO!$A$1:$H$2100,7,0),"NO APLICA")</f>
        <v>NO APLICA</v>
      </c>
      <c r="EF218" s="12" t="str">
        <f>IF(ED218="SI",VLOOKUP(A218,'5 TD'!$P$2:$Q$479,2,0),"NO APLICA")</f>
        <v>NO APLICA</v>
      </c>
      <c r="EG218" s="2" t="str">
        <f t="shared" si="120"/>
        <v>NO</v>
      </c>
      <c r="EH218" s="2">
        <f>IF(CZ218="no",0,VLOOKUP(AI218,EXPERIENCIA!$A$1:$C$2100,2,0))</f>
        <v>0</v>
      </c>
      <c r="EI218" s="2">
        <f>IF(CZ218="si",VLOOKUP(A218,'5 TD'!$S$3:$T$2103,2,0),0)</f>
        <v>0</v>
      </c>
      <c r="EJ218" s="2" t="str">
        <f t="shared" si="121"/>
        <v>SI</v>
      </c>
      <c r="EK218" s="2">
        <f>+('3 Planilla Preadjudicación OTIC'!BU218)</f>
        <v>0</v>
      </c>
      <c r="EL218" s="4"/>
      <c r="EM218" s="3"/>
      <c r="EN218" s="3"/>
      <c r="EQ218" s="86"/>
    </row>
    <row r="219" spans="1:147" ht="15" customHeight="1" x14ac:dyDescent="0.3">
      <c r="A219" s="2">
        <f>+('3 Planilla Preadjudicación OTIC'!A219)</f>
        <v>14276</v>
      </c>
      <c r="B219" s="2" t="str">
        <f>+('3 Planilla Preadjudicación OTIC'!B219)</f>
        <v>65181652-1</v>
      </c>
      <c r="C219" s="4">
        <f>+('3 Planilla Preadjudicación OTIC'!E219)</f>
        <v>2025</v>
      </c>
      <c r="D219" s="4" t="str">
        <f>+('3 Planilla Preadjudicación OTIC'!F219)</f>
        <v>MANDATO</v>
      </c>
      <c r="E219" s="4" t="str">
        <f>+('3 Planilla Preadjudicación OTIC'!G219)</f>
        <v>70235800-0</v>
      </c>
      <c r="F219" s="4" t="str">
        <f>+('3 Planilla Preadjudicación OTIC'!H219)</f>
        <v>FUNDACION NIÑO Y PATRIA</v>
      </c>
      <c r="G219" s="4"/>
      <c r="H219" s="4"/>
      <c r="I219" s="4" t="str">
        <f>+('3 Planilla Preadjudicación OTIC'!I219)</f>
        <v>ACOMPAÑAMIENTO Y APOYO EN EL CUIDADO DE NIÑOS, NIÑAS Y ADOLESCENTES EN SITUACIÓN DE VULNERABILIDAD DE DERECHOS</v>
      </c>
      <c r="J219" s="4" t="str">
        <f>+('3 Planilla Preadjudicación OTIC'!J219)</f>
        <v>PF1185</v>
      </c>
      <c r="K219" s="4" t="str">
        <f>+('3 Planilla Preadjudicación OTIC'!K219)</f>
        <v>DESARROLLO DEL TRABAJO COLABORATIVO</v>
      </c>
      <c r="L219" s="4" t="str">
        <f>+('3 Planilla Preadjudicación OTIC'!L219)</f>
        <v>PF0918</v>
      </c>
      <c r="M219" s="2">
        <f>+('3 Planilla Preadjudicación OTIC'!M219)</f>
        <v>9</v>
      </c>
      <c r="N219" s="4" t="str">
        <f>+('3 Planilla Preadjudicación OTIC'!N219)</f>
        <v>ARAUCANIA</v>
      </c>
      <c r="O219" s="4" t="str">
        <f>+('3 Planilla Preadjudicación OTIC'!O219)</f>
        <v>VILLARRICA</v>
      </c>
      <c r="P219" s="4" t="str">
        <f>+('3 Planilla Preadjudicación OTIC'!P219)</f>
        <v>TRABAJADORES ACTIVOS O EN PROCESO DE RECONVERSIÓN LABORAL</v>
      </c>
      <c r="Q219" s="4" t="str">
        <f>+('3 Planilla Preadjudicación OTIC'!Q219)</f>
        <v>PRESENCIAL</v>
      </c>
      <c r="R219" s="4" t="str">
        <f>+('3 Planilla Preadjudicación OTIC'!R219)</f>
        <v>DEPENDIENTE</v>
      </c>
      <c r="S219" s="4">
        <f>+('3 Planilla Preadjudicación OTIC'!S219)</f>
        <v>20</v>
      </c>
      <c r="T219" s="2">
        <f>+('3 Planilla Preadjudicación OTIC'!T219)</f>
        <v>11</v>
      </c>
      <c r="U219" s="2">
        <f>+('3 Planilla Preadjudicación OTIC'!U219)</f>
        <v>72</v>
      </c>
      <c r="V219" s="2">
        <f>+('3 Planilla Preadjudicación OTIC'!V219)</f>
        <v>8</v>
      </c>
      <c r="W219" s="2">
        <f>+('3 Planilla Preadjudicación OTIC'!W219)</f>
        <v>80</v>
      </c>
      <c r="X219" s="2">
        <f>+('3 Planilla Preadjudicación OTIC'!X219)</f>
        <v>4</v>
      </c>
      <c r="Y219" s="2" t="str">
        <f>+('3 Planilla Preadjudicación OTIC'!Y219)</f>
        <v>SI</v>
      </c>
      <c r="Z219" s="2" t="str">
        <f>+('3 Planilla Preadjudicación OTIC'!Z219)</f>
        <v>NO</v>
      </c>
      <c r="AA219" s="2" t="str">
        <f>+('3 Planilla Preadjudicación OTIC'!AA219)</f>
        <v>NO</v>
      </c>
      <c r="AB219" s="4" t="str">
        <f>+('3 Planilla Preadjudicación OTIC'!AB219)</f>
        <v>SE AJUSTA A PLAN FORMATIVO</v>
      </c>
      <c r="AC219" s="4" t="str">
        <f>+('3 Planilla Preadjudicación OTIC'!AC219)</f>
        <v>EDUCADORES DE TRATO DIRECTOR O TUTORES, QUE TRABAJAN DIRECTAMENTE CON NIÑOS Y NIÑAS QUE VIVEN EN RESIDENCIAS, ENTRE LOS 25 Y 60 AÑOS, DE AMBOS SEXOS, CON CONTRATO INDEFINIDO, DE LA COMUNA DE VILLARRICA.</v>
      </c>
      <c r="AD219" s="2" t="str">
        <f>+('3 Planilla Preadjudicación OTIC'!AD219)</f>
        <v>NO</v>
      </c>
      <c r="AE219" s="4">
        <f>+('3 Planilla Preadjudicación OTIC'!AE219)</f>
        <v>0</v>
      </c>
      <c r="AF219" s="2" t="str">
        <f>+('3 Planilla Preadjudicación OTIC'!AF219)</f>
        <v>CERRADA</v>
      </c>
      <c r="AG219" s="2">
        <f>+('3 Planilla Preadjudicación OTIC'!AG219)</f>
        <v>20</v>
      </c>
      <c r="AH219" s="2">
        <f>+('3 Planilla Preadjudicación OTIC'!AH219)</f>
        <v>1</v>
      </c>
      <c r="AI219" s="135" t="str">
        <f>+('3 Planilla Preadjudicación OTIC'!AI219)</f>
        <v>65133614-7</v>
      </c>
      <c r="AJ219" s="4" t="str">
        <f>+('3 Planilla Preadjudicación OTIC'!AJ219)</f>
        <v>Corporación de capacitación Comunidad Vínculos</v>
      </c>
      <c r="AK219" s="2">
        <f>+('3 Planilla Preadjudicación OTIC'!AK219)</f>
        <v>80</v>
      </c>
      <c r="AL219" s="2">
        <f>+('3 Planilla Preadjudicación OTIC'!AL219)</f>
        <v>20</v>
      </c>
      <c r="AM219" s="12">
        <f>+('3 Planilla Preadjudicación OTIC'!AM219)</f>
        <v>4130</v>
      </c>
      <c r="AN219" s="12">
        <f>+('3 Planilla Preadjudicación OTIC'!AN219)</f>
        <v>0</v>
      </c>
      <c r="AO219" s="12">
        <f>+('3 Planilla Preadjudicación OTIC'!AO219)</f>
        <v>0</v>
      </c>
      <c r="AP219" s="12">
        <f>+('3 Planilla Preadjudicación OTIC'!AP219)</f>
        <v>3634400</v>
      </c>
      <c r="AQ219" s="12">
        <f>+('3 Planilla Preadjudicación OTIC'!AQ219)</f>
        <v>880000</v>
      </c>
      <c r="AR219" s="12">
        <f>+('3 Planilla Preadjudicación OTIC'!AR219)</f>
        <v>0</v>
      </c>
      <c r="AS219" s="12">
        <f>+('3 Planilla Preadjudicación OTIC'!AS219)</f>
        <v>0</v>
      </c>
      <c r="AT219" s="12">
        <f>+('3 Planilla Preadjudicación OTIC'!AT219)</f>
        <v>0</v>
      </c>
      <c r="AU219" s="12">
        <f>+('3 Planilla Preadjudicación OTIC'!AU219)</f>
        <v>4514400</v>
      </c>
      <c r="AV219" s="2" t="str">
        <f>+('3 Planilla Preadjudicación OTIC'!AV219)</f>
        <v>SI</v>
      </c>
      <c r="AW219" s="4">
        <f>+('3 Planilla Preadjudicación OTIC'!AW219)</f>
        <v>0</v>
      </c>
      <c r="AX219" s="2">
        <f>+('3 Planilla Preadjudicación OTIC'!AX219)</f>
        <v>1</v>
      </c>
      <c r="AY219" s="2">
        <f>+('3 Planilla Preadjudicación OTIC'!AY219)</f>
        <v>7</v>
      </c>
      <c r="AZ219" s="2">
        <f>+('3 Planilla Preadjudicación OTIC'!AZ219)</f>
        <v>0</v>
      </c>
      <c r="BA219" s="2">
        <f>+('3 Planilla Preadjudicación OTIC'!BA219)</f>
        <v>0</v>
      </c>
      <c r="BB219" s="2">
        <f>+('3 Planilla Preadjudicación OTIC'!BB219)</f>
        <v>0</v>
      </c>
      <c r="BC219" s="2">
        <f>+('3 Planilla Preadjudicación OTIC'!BC219)</f>
        <v>0</v>
      </c>
      <c r="BD219" s="2">
        <f>+('3 Planilla Preadjudicación OTIC'!BD219)</f>
        <v>0</v>
      </c>
      <c r="BE219" s="2">
        <f>+('3 Planilla Preadjudicación OTIC'!BE219)</f>
        <v>0</v>
      </c>
      <c r="BF219" s="2">
        <f>+('3 Planilla Preadjudicación OTIC'!BF219)</f>
        <v>0</v>
      </c>
      <c r="BG219" s="2">
        <f>+('3 Planilla Preadjudicación OTIC'!BG219)</f>
        <v>7</v>
      </c>
      <c r="BH219" s="2">
        <f>+('3 Planilla Preadjudicación OTIC'!BH219)</f>
        <v>7</v>
      </c>
      <c r="BI219" s="2">
        <f>+('3 Planilla Preadjudicación OTIC'!BI219)</f>
        <v>7</v>
      </c>
      <c r="BJ219" s="2">
        <f>+('3 Planilla Preadjudicación OTIC'!BJ219)</f>
        <v>7</v>
      </c>
      <c r="BK219" s="2">
        <f>+('3 Planilla Preadjudicación OTIC'!BK219)</f>
        <v>7</v>
      </c>
      <c r="BL219" s="2">
        <f>+('3 Planilla Preadjudicación OTIC'!BL219)</f>
        <v>7</v>
      </c>
      <c r="BM219" s="104">
        <f>ROUND(('3 Planilla Preadjudicación OTIC'!BM219),1)</f>
        <v>6.4</v>
      </c>
      <c r="BN219" s="4" t="str">
        <f>+('3 Planilla Preadjudicación OTIC'!BN219)</f>
        <v>NO</v>
      </c>
      <c r="BO219" s="4">
        <f>+('3 Planilla Preadjudicación OTIC'!BO219)</f>
        <v>0</v>
      </c>
      <c r="BP219" s="4">
        <f>+('3 Planilla Preadjudicación OTIC'!BP219)</f>
        <v>0</v>
      </c>
      <c r="BQ219" s="4">
        <f>+('3 Planilla Preadjudicación OTIC'!BQ219)</f>
        <v>0</v>
      </c>
      <c r="BR219" s="4">
        <f>+('3 Planilla Preadjudicación OTIC'!BR219)</f>
        <v>0</v>
      </c>
      <c r="BS219" s="4">
        <f>+('3 Planilla Preadjudicación OTIC'!BS219)</f>
        <v>0</v>
      </c>
      <c r="BT219" s="4">
        <f>+('3 Planilla Preadjudicación OTIC'!BT219)</f>
        <v>0</v>
      </c>
      <c r="BU219" s="85">
        <f>IF(VLOOKUP(A219,'BD OFICIAL'!$A$1:$AL$2098,7,0)=D219,0,1)</f>
        <v>0</v>
      </c>
      <c r="BV219" s="85">
        <f>IF(VLOOKUP(A219,'BD OFICIAL'!$A$1:$AL$2098,11,0)=J219,0,1)</f>
        <v>0</v>
      </c>
      <c r="BW219" s="85">
        <f>IF(VLOOKUP(A219,'BD OFICIAL'!$A$1:$AL$2098,13,0)=L219,0,1)</f>
        <v>0</v>
      </c>
      <c r="BX219" s="2">
        <f>IF(VLOOKUP(A219,'BD OFICIAL'!$A$1:$AL$2098,16,0)=O219,0,1)</f>
        <v>0</v>
      </c>
      <c r="BY219" s="2">
        <f>IF(VLOOKUP(A219,'BD OFICIAL'!$A$1:$AL$2098,17,0)=P219,0,1)</f>
        <v>0</v>
      </c>
      <c r="BZ219" s="2">
        <f>IF(VLOOKUP(A219,'BD OFICIAL'!$A$1:$AL$2098,19,0)=R219,0,1)</f>
        <v>0</v>
      </c>
      <c r="CA219" s="2">
        <f>IF(VLOOKUP(A219,'BD OFICIAL'!$A$1:$AL$2098,21,0)=T219,0,1)</f>
        <v>0</v>
      </c>
      <c r="CB219" s="2">
        <f>IF(VLOOKUP(A219,'BD OFICIAL'!$A$1:$AL$2098,24,0)=AK219,0,1)</f>
        <v>0</v>
      </c>
      <c r="CC219" s="2">
        <f>IF(VLOOKUP(A219,'BD OFICIAL'!$A$1:$AL$2098,25,0)=X219,0,1)</f>
        <v>0</v>
      </c>
      <c r="CD219" s="2">
        <f>IF(VLOOKUP(A219,'BD OFICIAL'!$A$1:$AL$2098,26,0)=Y219,0,1)</f>
        <v>0</v>
      </c>
      <c r="CE219" s="2">
        <f>IF(VLOOKUP(A219,'BD OFICIAL'!$A$1:$AL$2098,27,0)=Z219,0,1)</f>
        <v>0</v>
      </c>
      <c r="CF219" s="2">
        <f>IF(VLOOKUP(A219,'BD OFICIAL'!$A$1:$AL$2098,28,0)=AA219,0,1)</f>
        <v>0</v>
      </c>
      <c r="CG219" s="2">
        <f>IF(VLOOKUP(A219,'BD OFICIAL'!$A$1:$AL$2098,33,0)=AF219,0,1)</f>
        <v>0</v>
      </c>
      <c r="CH219" s="2">
        <f>IF(VLOOKUP(A219,'BD OFICIAL'!$A$1:$AL$2098,35,0)=AH219,0,1)</f>
        <v>0</v>
      </c>
      <c r="CI219" s="85">
        <f>IF(VLOOKUP(A219,'BD OFICIAL'!$A$1:$AL$2098,34,0)=AL219,0,1)</f>
        <v>0</v>
      </c>
      <c r="CJ219" s="12">
        <f>VLOOKUP(A219,'BD OFICIAL'!$A$1:$AM$2098,36,0)*AM219-AP219</f>
        <v>0</v>
      </c>
      <c r="CK219" s="85" t="str">
        <f t="shared" si="122"/>
        <v>SSH</v>
      </c>
      <c r="CL219" s="85" t="str">
        <f t="shared" si="123"/>
        <v>SI</v>
      </c>
      <c r="CM219" s="85" t="str">
        <f t="shared" si="103"/>
        <v>NO</v>
      </c>
      <c r="CN219" s="31">
        <f t="shared" si="104"/>
        <v>0</v>
      </c>
      <c r="CO219" s="31">
        <f t="shared" si="124"/>
        <v>0</v>
      </c>
      <c r="CP219" s="31">
        <f t="shared" si="105"/>
        <v>0</v>
      </c>
      <c r="CQ219" s="31">
        <f>IF(Y219="NO",0,IF(Y219="SI",IF(VLOOKUP(A219,'BD OFICIAL'!$A:$AO,40,0)=AQ219,0,1)))</f>
        <v>0</v>
      </c>
      <c r="CR219" s="31">
        <f>IF(Z219="NO",0,IF(Z219="SI",IF(VLOOKUP(B219,'BD OFICIAL'!$A:$AO,41,0)=AS219,0,1)))</f>
        <v>0</v>
      </c>
      <c r="CS219" s="31">
        <f t="shared" si="125"/>
        <v>0</v>
      </c>
      <c r="CT219" s="31">
        <f t="shared" si="126"/>
        <v>0</v>
      </c>
      <c r="CU219" s="31">
        <f>IF(VLOOKUP(A219,'BD OFICIAL'!$A$1:$AL$1056,31,0)="SI",IF(AT219&gt;0,0,1),IF(AT219=0,0,1))</f>
        <v>0</v>
      </c>
      <c r="CV219" s="31">
        <f t="shared" si="127"/>
        <v>0</v>
      </c>
      <c r="CW219" s="31">
        <f t="shared" si="106"/>
        <v>0</v>
      </c>
      <c r="CX219" s="85" t="str">
        <f t="shared" si="107"/>
        <v>SI</v>
      </c>
      <c r="CY219" s="31">
        <f t="shared" si="108"/>
        <v>0</v>
      </c>
      <c r="CZ219" s="85" t="str">
        <f>IF(ISERROR(VLOOKUP(AI219,EXPERIENCIA!$A$1:$C$2100,1,0)),"NO","SI")</f>
        <v>NO</v>
      </c>
      <c r="DA219" s="85">
        <f>IF(CX219="no","NO APLICA",IF(AX219=0,"ERROR NOTA",IF(AND(AX219&gt;1,CZ219="NO"),"ERROR NOTA",IF(AND(CZ219="NO",AX219=1),0,IF(VLOOKUP(AI219,EXPERIENCIA!$A$1:$C$2100,3,0)=AX219,0,"ERROR NOTA")))))</f>
        <v>0</v>
      </c>
      <c r="DB219" s="85" t="str">
        <f>IF(ISERROR(VLOOKUP(AI219,COMPORTAMIENTO!$A$1:$C$2100,1,0)),"NO","SI")</f>
        <v>NO</v>
      </c>
      <c r="DC219" s="85">
        <f>IF(CX219="NO","NO APLICA",IF(AY219=0,"ERROR NOTA",IF(AND(DB219="NO",AY219=7),0,IF(VLOOKUP(AI219,COMPORTAMIENTO!$A$2:$H$2100,8,0)=AY219,0,"ERROR NOTA"))))</f>
        <v>0</v>
      </c>
      <c r="DD219" s="104">
        <f t="shared" si="109"/>
        <v>0.1</v>
      </c>
      <c r="DE219" s="104">
        <f t="shared" si="110"/>
        <v>0.70000000000000007</v>
      </c>
      <c r="DF219" s="85" t="str">
        <f t="shared" si="128"/>
        <v>SI</v>
      </c>
      <c r="DG219" s="85">
        <f t="shared" si="111"/>
        <v>0</v>
      </c>
      <c r="DH219" s="85">
        <f t="shared" si="112"/>
        <v>0</v>
      </c>
      <c r="DI219" s="85">
        <f t="shared" si="113"/>
        <v>0</v>
      </c>
      <c r="DJ219" s="12">
        <f t="shared" si="114"/>
        <v>7.0000000000000009</v>
      </c>
      <c r="DK219" s="7">
        <f t="shared" si="115"/>
        <v>7.0000000000000009</v>
      </c>
      <c r="DL219" s="12">
        <f t="shared" si="129"/>
        <v>4130</v>
      </c>
      <c r="DM219" s="12">
        <f>VLOOKUP(A219,'5 TD'!$A:$B,2,0)</f>
        <v>4130</v>
      </c>
      <c r="DN219" s="7">
        <f t="shared" si="130"/>
        <v>7</v>
      </c>
      <c r="DO219" s="85" t="str">
        <f t="shared" si="116"/>
        <v>APROBADO</v>
      </c>
      <c r="DP219" s="85" t="str">
        <f t="shared" si="117"/>
        <v>APROBADO</v>
      </c>
      <c r="DQ219" s="7">
        <f t="shared" si="118"/>
        <v>6.4</v>
      </c>
      <c r="DR219" s="85" t="str">
        <f t="shared" si="131"/>
        <v>APROBADO</v>
      </c>
      <c r="DS219" s="2" t="str">
        <f>+('3 Planilla Preadjudicación OTIC'!BN219)</f>
        <v>NO</v>
      </c>
      <c r="DT219" s="2">
        <f>IF(DR219="APROBADO",VLOOKUP(A219,'5 TD'!$D$3:$E$270,2,0),"NO APLICA")</f>
        <v>7</v>
      </c>
      <c r="DU219" s="2" t="str">
        <f t="shared" si="132"/>
        <v>NO</v>
      </c>
      <c r="DV219" s="2" t="str">
        <f>IF(DU219="SI",VLOOKUP(A219,'5 TD'!$G$3:$H$270,2,0),"NO APLICA ")</f>
        <v xml:space="preserve">NO APLICA </v>
      </c>
      <c r="DW219" s="2" t="str">
        <f t="shared" si="133"/>
        <v>NO</v>
      </c>
      <c r="DX219" s="2" t="str">
        <f>IF(DW219="SI",VLOOKUP(A219,'5 TD'!$J$4:$K$472,2,0),"NO APLICA")</f>
        <v>NO APLICA</v>
      </c>
      <c r="DY219" s="2" t="str">
        <f t="shared" si="134"/>
        <v>NO APLICA</v>
      </c>
      <c r="DZ219" s="7" t="str">
        <f>IF(DY219="SI",VLOOKUP(A219,'5 TD'!$M$4:$N$350,2,0),"NO APLICA")</f>
        <v>NO APLICA</v>
      </c>
      <c r="EA219" s="2" t="str">
        <f t="shared" si="135"/>
        <v>NO APLICA</v>
      </c>
      <c r="EB219" s="12" t="str">
        <f t="shared" si="136"/>
        <v/>
      </c>
      <c r="EC219" s="12" t="str">
        <f>IF(EA219="SI",VLOOKUP(A219,'5 TD'!$V$4:$W$479,2,0),"NO APLICA")</f>
        <v>NO APLICA</v>
      </c>
      <c r="ED219" s="2" t="str">
        <f t="shared" si="119"/>
        <v>NO</v>
      </c>
      <c r="EE219" s="79" t="str">
        <f>IF(ED219="SI",VLOOKUP(AI219,COMPORTAMIENTO!$A$1:$H$2100,7,0),"NO APLICA")</f>
        <v>NO APLICA</v>
      </c>
      <c r="EF219" s="12" t="str">
        <f>IF(ED219="SI",VLOOKUP(A219,'5 TD'!$P$2:$Q$479,2,0),"NO APLICA")</f>
        <v>NO APLICA</v>
      </c>
      <c r="EG219" s="2" t="str">
        <f t="shared" si="120"/>
        <v>NO</v>
      </c>
      <c r="EH219" s="2">
        <f>IF(CZ219="no",0,VLOOKUP(AI219,EXPERIENCIA!$A$1:$C$2100,2,0))</f>
        <v>0</v>
      </c>
      <c r="EI219" s="2">
        <f>IF(CZ219="si",VLOOKUP(A219,'5 TD'!$S$3:$T$2103,2,0),0)</f>
        <v>0</v>
      </c>
      <c r="EJ219" s="2" t="str">
        <f t="shared" si="121"/>
        <v>SI</v>
      </c>
      <c r="EK219" s="2">
        <f>+('3 Planilla Preadjudicación OTIC'!BU219)</f>
        <v>0</v>
      </c>
      <c r="EL219" s="4"/>
      <c r="EM219" s="3"/>
      <c r="EN219" s="3"/>
      <c r="EQ219" s="86"/>
    </row>
    <row r="220" spans="1:147" ht="15" customHeight="1" x14ac:dyDescent="0.3">
      <c r="A220" s="2">
        <f>+('3 Planilla Preadjudicación OTIC'!A220)</f>
        <v>14438</v>
      </c>
      <c r="B220" s="2" t="str">
        <f>+('3 Planilla Preadjudicación OTIC'!B220)</f>
        <v>65181652-1</v>
      </c>
      <c r="C220" s="4">
        <f>+('3 Planilla Preadjudicación OTIC'!E220)</f>
        <v>2025</v>
      </c>
      <c r="D220" s="4" t="str">
        <f>+('3 Planilla Preadjudicación OTIC'!F220)</f>
        <v>MANDATO</v>
      </c>
      <c r="E220" s="4" t="str">
        <f>+('3 Planilla Preadjudicación OTIC'!G220)</f>
        <v>96505760-9</v>
      </c>
      <c r="F220" s="4" t="str">
        <f>+('3 Planilla Preadjudicación OTIC'!H220)</f>
        <v>COLBÚN</v>
      </c>
      <c r="G220" s="4"/>
      <c r="H220" s="4"/>
      <c r="I220" s="4" t="str">
        <f>+('3 Planilla Preadjudicación OTIC'!I220)</f>
        <v>DISEÑO Y CONFECCIÓN DE TEJIDOS A TELAR</v>
      </c>
      <c r="J220" s="4" t="str">
        <f>+('3 Planilla Preadjudicación OTIC'!J220)</f>
        <v>PF0572</v>
      </c>
      <c r="K220" s="4" t="str">
        <f>+('3 Planilla Preadjudicación OTIC'!K220)</f>
        <v>TÉCNICAS PARA EL EMPRENDIMIENTO</v>
      </c>
      <c r="L220" s="4" t="str">
        <f>+('3 Planilla Preadjudicación OTIC'!L220)</f>
        <v>PF0921</v>
      </c>
      <c r="M220" s="2">
        <f>+('3 Planilla Preadjudicación OTIC'!M220)</f>
        <v>10</v>
      </c>
      <c r="N220" s="4" t="str">
        <f>+('3 Planilla Preadjudicación OTIC'!N220)</f>
        <v>LOS LAGOS</v>
      </c>
      <c r="O220" s="4" t="str">
        <f>+('3 Planilla Preadjudicación OTIC'!O220)</f>
        <v>LLANQUIHUE</v>
      </c>
      <c r="P220" s="4" t="str">
        <f>+('3 Planilla Preadjudicación OTIC'!P220)</f>
        <v>EMPRENDEDORES/AS INFORMALES O PERSONAS VULNERABLES PERTENECIENTES AL 80% MAS VULNERABLE</v>
      </c>
      <c r="Q220" s="4" t="str">
        <f>+('3 Planilla Preadjudicación OTIC'!Q220)</f>
        <v>PRESENCIAL</v>
      </c>
      <c r="R220" s="4" t="str">
        <f>+('3 Planilla Preadjudicación OTIC'!R220)</f>
        <v>INDEPENDIENTE</v>
      </c>
      <c r="S220" s="4">
        <f>+('3 Planilla Preadjudicación OTIC'!S220)</f>
        <v>48</v>
      </c>
      <c r="T220" s="2">
        <f>+('3 Planilla Preadjudicación OTIC'!T220)</f>
        <v>10</v>
      </c>
      <c r="U220" s="2">
        <f>+('3 Planilla Preadjudicación OTIC'!U220)</f>
        <v>180</v>
      </c>
      <c r="V220" s="2">
        <f>+('3 Planilla Preadjudicación OTIC'!V220)</f>
        <v>12</v>
      </c>
      <c r="W220" s="2">
        <f>+('3 Planilla Preadjudicación OTIC'!W220)</f>
        <v>192</v>
      </c>
      <c r="X220" s="2">
        <f>+('3 Planilla Preadjudicación OTIC'!X220)</f>
        <v>4</v>
      </c>
      <c r="Y220" s="2" t="str">
        <f>+('3 Planilla Preadjudicación OTIC'!Y220)</f>
        <v>SI</v>
      </c>
      <c r="Z220" s="2" t="str">
        <f>+('3 Planilla Preadjudicación OTIC'!Z220)</f>
        <v>NO</v>
      </c>
      <c r="AA220" s="2" t="str">
        <f>+('3 Planilla Preadjudicación OTIC'!AA220)</f>
        <v>SI</v>
      </c>
      <c r="AB220" s="4" t="str">
        <f>+('3 Planilla Preadjudicación OTIC'!AB220)</f>
        <v>SE AJUSTA A PLAN FORMATIVO</v>
      </c>
      <c r="AC220" s="4" t="str">
        <f>+('3 Planilla Preadjudicación OTIC'!AC220)</f>
        <v>HOMBRES Y MUJERES DE 18 AÑOS O MAS, QUE PERTENECEN AL 80% MAS VULNERABLES, RESIDEN EN LA COMUNA DE LLANQUIHUE Y QUE CUENTAN CON MANEJO DE LECTOESCRITURA BÁSICA MANEJO DE OPERACIONES MATEMÁTICAS BÁSICAS EDUCACIÓN BÁSICA COMPLETA, PREFERENTEMENTE</v>
      </c>
      <c r="AD220" s="2" t="str">
        <f>+('3 Planilla Preadjudicación OTIC'!AD220)</f>
        <v>NO</v>
      </c>
      <c r="AE220" s="4">
        <f>+('3 Planilla Preadjudicación OTIC'!AE220)</f>
        <v>0</v>
      </c>
      <c r="AF220" s="2" t="str">
        <f>+('3 Planilla Preadjudicación OTIC'!AF220)</f>
        <v>CERRADA</v>
      </c>
      <c r="AG220" s="2">
        <f>+('3 Planilla Preadjudicación OTIC'!AG220)</f>
        <v>48</v>
      </c>
      <c r="AH220" s="2">
        <f>+('3 Planilla Preadjudicación OTIC'!AH220)</f>
        <v>2</v>
      </c>
      <c r="AI220" s="135" t="str">
        <f>+('3 Planilla Preadjudicación OTIC'!AI220)</f>
        <v>65133614-7</v>
      </c>
      <c r="AJ220" s="4" t="str">
        <f>+('3 Planilla Preadjudicación OTIC'!AJ220)</f>
        <v>Corporación de capacitación Comunidad Vínculos</v>
      </c>
      <c r="AK220" s="2">
        <f>+('3 Planilla Preadjudicación OTIC'!AK220)</f>
        <v>192</v>
      </c>
      <c r="AL220" s="2">
        <f>+('3 Planilla Preadjudicación OTIC'!AL220)</f>
        <v>48</v>
      </c>
      <c r="AM220" s="12">
        <f>+('3 Planilla Preadjudicación OTIC'!AM220)</f>
        <v>5075</v>
      </c>
      <c r="AN220" s="12">
        <f>+('3 Planilla Preadjudicación OTIC'!AN220)</f>
        <v>100000</v>
      </c>
      <c r="AO220" s="12">
        <f>+('3 Planilla Preadjudicación OTIC'!AO220)</f>
        <v>0</v>
      </c>
      <c r="AP220" s="12">
        <f>+('3 Planilla Preadjudicación OTIC'!AP220)</f>
        <v>9744000</v>
      </c>
      <c r="AQ220" s="12">
        <f>+('3 Planilla Preadjudicación OTIC'!AQ220)</f>
        <v>1920000</v>
      </c>
      <c r="AR220" s="12">
        <f>+('3 Planilla Preadjudicación OTIC'!AR220)</f>
        <v>1000000</v>
      </c>
      <c r="AS220" s="12">
        <f>+('3 Planilla Preadjudicación OTIC'!AS220)</f>
        <v>0</v>
      </c>
      <c r="AT220" s="12">
        <f>+('3 Planilla Preadjudicación OTIC'!AT220)</f>
        <v>0</v>
      </c>
      <c r="AU220" s="12">
        <f>+('3 Planilla Preadjudicación OTIC'!AU220)</f>
        <v>12664000</v>
      </c>
      <c r="AV220" s="2" t="str">
        <f>+('3 Planilla Preadjudicación OTIC'!AV220)</f>
        <v>SI</v>
      </c>
      <c r="AW220" s="4">
        <f>+('3 Planilla Preadjudicación OTIC'!AW220)</f>
        <v>0</v>
      </c>
      <c r="AX220" s="2">
        <f>+('3 Planilla Preadjudicación OTIC'!AX220)</f>
        <v>1</v>
      </c>
      <c r="AY220" s="2">
        <f>+('3 Planilla Preadjudicación OTIC'!AY220)</f>
        <v>7</v>
      </c>
      <c r="AZ220" s="2">
        <f>+('3 Planilla Preadjudicación OTIC'!AZ220)</f>
        <v>0</v>
      </c>
      <c r="BA220" s="2">
        <f>+('3 Planilla Preadjudicación OTIC'!BA220)</f>
        <v>0</v>
      </c>
      <c r="BB220" s="2">
        <f>+('3 Planilla Preadjudicación OTIC'!BB220)</f>
        <v>0</v>
      </c>
      <c r="BC220" s="2">
        <f>+('3 Planilla Preadjudicación OTIC'!BC220)</f>
        <v>0</v>
      </c>
      <c r="BD220" s="2">
        <f>+('3 Planilla Preadjudicación OTIC'!BD220)</f>
        <v>0</v>
      </c>
      <c r="BE220" s="2">
        <f>+('3 Planilla Preadjudicación OTIC'!BE220)</f>
        <v>0</v>
      </c>
      <c r="BF220" s="2">
        <f>+('3 Planilla Preadjudicación OTIC'!BF220)</f>
        <v>0</v>
      </c>
      <c r="BG220" s="2">
        <f>+('3 Planilla Preadjudicación OTIC'!BG220)</f>
        <v>7</v>
      </c>
      <c r="BH220" s="2">
        <f>+('3 Planilla Preadjudicación OTIC'!BH220)</f>
        <v>7</v>
      </c>
      <c r="BI220" s="2">
        <f>+('3 Planilla Preadjudicación OTIC'!BI220)</f>
        <v>7</v>
      </c>
      <c r="BJ220" s="2">
        <f>+('3 Planilla Preadjudicación OTIC'!BJ220)</f>
        <v>7</v>
      </c>
      <c r="BK220" s="2">
        <f>+('3 Planilla Preadjudicación OTIC'!BK220)</f>
        <v>7</v>
      </c>
      <c r="BL220" s="2">
        <f>+('3 Planilla Preadjudicación OTIC'!BL220)</f>
        <v>7</v>
      </c>
      <c r="BM220" s="104">
        <f>ROUND(('3 Planilla Preadjudicación OTIC'!BM220),1)</f>
        <v>6.4</v>
      </c>
      <c r="BN220" s="4" t="str">
        <f>+('3 Planilla Preadjudicación OTIC'!BN220)</f>
        <v>NO</v>
      </c>
      <c r="BO220" s="4">
        <f>+('3 Planilla Preadjudicación OTIC'!BO220)</f>
        <v>0</v>
      </c>
      <c r="BP220" s="4">
        <f>+('3 Planilla Preadjudicación OTIC'!BP220)</f>
        <v>0</v>
      </c>
      <c r="BQ220" s="4">
        <f>+('3 Planilla Preadjudicación OTIC'!BQ220)</f>
        <v>0</v>
      </c>
      <c r="BR220" s="4">
        <f>+('3 Planilla Preadjudicación OTIC'!BR220)</f>
        <v>0</v>
      </c>
      <c r="BS220" s="4">
        <f>+('3 Planilla Preadjudicación OTIC'!BS220)</f>
        <v>0</v>
      </c>
      <c r="BT220" s="4">
        <f>+('3 Planilla Preadjudicación OTIC'!BT220)</f>
        <v>0</v>
      </c>
      <c r="BU220" s="85">
        <f>IF(VLOOKUP(A220,'BD OFICIAL'!$A$1:$AL$2098,7,0)=D220,0,1)</f>
        <v>0</v>
      </c>
      <c r="BV220" s="85">
        <f>IF(VLOOKUP(A220,'BD OFICIAL'!$A$1:$AL$2098,11,0)=J220,0,1)</f>
        <v>0</v>
      </c>
      <c r="BW220" s="85">
        <f>IF(VLOOKUP(A220,'BD OFICIAL'!$A$1:$AL$2098,13,0)=L220,0,1)</f>
        <v>0</v>
      </c>
      <c r="BX220" s="2">
        <f>IF(VLOOKUP(A220,'BD OFICIAL'!$A$1:$AL$2098,16,0)=O220,0,1)</f>
        <v>0</v>
      </c>
      <c r="BY220" s="2">
        <f>IF(VLOOKUP(A220,'BD OFICIAL'!$A$1:$AL$2098,17,0)=P220,0,1)</f>
        <v>0</v>
      </c>
      <c r="BZ220" s="2">
        <f>IF(VLOOKUP(A220,'BD OFICIAL'!$A$1:$AL$2098,19,0)=R220,0,1)</f>
        <v>0</v>
      </c>
      <c r="CA220" s="2">
        <f>IF(VLOOKUP(A220,'BD OFICIAL'!$A$1:$AL$2098,21,0)=T220,0,1)</f>
        <v>0</v>
      </c>
      <c r="CB220" s="2">
        <f>IF(VLOOKUP(A220,'BD OFICIAL'!$A$1:$AL$2098,24,0)=AK220,0,1)</f>
        <v>0</v>
      </c>
      <c r="CC220" s="2">
        <f>IF(VLOOKUP(A220,'BD OFICIAL'!$A$1:$AL$2098,25,0)=X220,0,1)</f>
        <v>0</v>
      </c>
      <c r="CD220" s="2">
        <f>IF(VLOOKUP(A220,'BD OFICIAL'!$A$1:$AL$2098,26,0)=Y220,0,1)</f>
        <v>0</v>
      </c>
      <c r="CE220" s="2">
        <f>IF(VLOOKUP(A220,'BD OFICIAL'!$A$1:$AL$2098,27,0)=Z220,0,1)</f>
        <v>0</v>
      </c>
      <c r="CF220" s="2">
        <f>IF(VLOOKUP(A220,'BD OFICIAL'!$A$1:$AL$2098,28,0)=AA220,0,1)</f>
        <v>0</v>
      </c>
      <c r="CG220" s="2">
        <f>IF(VLOOKUP(A220,'BD OFICIAL'!$A$1:$AL$2098,33,0)=AF220,0,1)</f>
        <v>0</v>
      </c>
      <c r="CH220" s="2">
        <f>IF(VLOOKUP(A220,'BD OFICIAL'!$A$1:$AL$2098,35,0)=AH220,0,1)</f>
        <v>0</v>
      </c>
      <c r="CI220" s="85">
        <f>IF(VLOOKUP(A220,'BD OFICIAL'!$A$1:$AL$2098,34,0)=AL220,0,1)</f>
        <v>0</v>
      </c>
      <c r="CJ220" s="12">
        <f>VLOOKUP(A220,'BD OFICIAL'!$A$1:$AM$2098,36,0)*AM220-AP220</f>
        <v>0</v>
      </c>
      <c r="CK220" s="85" t="str">
        <f t="shared" si="122"/>
        <v>SHMAN</v>
      </c>
      <c r="CL220" s="85" t="str">
        <f t="shared" si="123"/>
        <v>SI</v>
      </c>
      <c r="CM220" s="85" t="str">
        <f t="shared" si="103"/>
        <v>NO</v>
      </c>
      <c r="CN220" s="31">
        <f t="shared" si="104"/>
        <v>0</v>
      </c>
      <c r="CO220" s="31">
        <f t="shared" si="124"/>
        <v>0</v>
      </c>
      <c r="CP220" s="31">
        <f t="shared" si="105"/>
        <v>0</v>
      </c>
      <c r="CQ220" s="31">
        <f>IF(Y220="NO",0,IF(Y220="SI",IF(VLOOKUP(A220,'BD OFICIAL'!$A:$AO,40,0)=AQ220,0,1)))</f>
        <v>0</v>
      </c>
      <c r="CR220" s="31">
        <f>IF(Z220="NO",0,IF(Z220="SI",IF(VLOOKUP(B220,'BD OFICIAL'!$A:$AO,41,0)=AS220,0,1)))</f>
        <v>0</v>
      </c>
      <c r="CS220" s="31">
        <f t="shared" si="125"/>
        <v>0</v>
      </c>
      <c r="CT220" s="31">
        <f t="shared" si="126"/>
        <v>0</v>
      </c>
      <c r="CU220" s="31">
        <f>IF(VLOOKUP(A220,'BD OFICIAL'!$A$1:$AL$1056,31,0)="SI",IF(AT220&gt;0,0,1),IF(AT220=0,0,1))</f>
        <v>0</v>
      </c>
      <c r="CV220" s="31">
        <f t="shared" si="127"/>
        <v>0</v>
      </c>
      <c r="CW220" s="31">
        <f t="shared" si="106"/>
        <v>0</v>
      </c>
      <c r="CX220" s="85" t="str">
        <f t="shared" si="107"/>
        <v>SI</v>
      </c>
      <c r="CY220" s="31">
        <f t="shared" si="108"/>
        <v>0</v>
      </c>
      <c r="CZ220" s="85" t="str">
        <f>IF(ISERROR(VLOOKUP(AI220,EXPERIENCIA!$A$1:$C$2100,1,0)),"NO","SI")</f>
        <v>NO</v>
      </c>
      <c r="DA220" s="85">
        <f>IF(CX220="no","NO APLICA",IF(AX220=0,"ERROR NOTA",IF(AND(AX220&gt;1,CZ220="NO"),"ERROR NOTA",IF(AND(CZ220="NO",AX220=1),0,IF(VLOOKUP(AI220,EXPERIENCIA!$A$1:$C$2100,3,0)=AX220,0,"ERROR NOTA")))))</f>
        <v>0</v>
      </c>
      <c r="DB220" s="85" t="str">
        <f>IF(ISERROR(VLOOKUP(AI220,COMPORTAMIENTO!$A$1:$C$2100,1,0)),"NO","SI")</f>
        <v>NO</v>
      </c>
      <c r="DC220" s="85">
        <f>IF(CX220="NO","NO APLICA",IF(AY220=0,"ERROR NOTA",IF(AND(DB220="NO",AY220=7),0,IF(VLOOKUP(AI220,COMPORTAMIENTO!$A$2:$H$2100,8,0)=AY220,0,"ERROR NOTA"))))</f>
        <v>0</v>
      </c>
      <c r="DD220" s="104">
        <f t="shared" si="109"/>
        <v>0.1</v>
      </c>
      <c r="DE220" s="104">
        <f t="shared" si="110"/>
        <v>0.70000000000000007</v>
      </c>
      <c r="DF220" s="85" t="str">
        <f t="shared" si="128"/>
        <v>SI</v>
      </c>
      <c r="DG220" s="85">
        <f t="shared" si="111"/>
        <v>0</v>
      </c>
      <c r="DH220" s="85">
        <f t="shared" si="112"/>
        <v>0</v>
      </c>
      <c r="DI220" s="85">
        <f t="shared" si="113"/>
        <v>0</v>
      </c>
      <c r="DJ220" s="12">
        <f t="shared" si="114"/>
        <v>7.0000000000000009</v>
      </c>
      <c r="DK220" s="7">
        <f t="shared" si="115"/>
        <v>7.0000000000000009</v>
      </c>
      <c r="DL220" s="12">
        <f t="shared" si="129"/>
        <v>5075</v>
      </c>
      <c r="DM220" s="12">
        <f>VLOOKUP(A220,'5 TD'!$A:$B,2,0)</f>
        <v>5075</v>
      </c>
      <c r="DN220" s="7">
        <f t="shared" si="130"/>
        <v>7</v>
      </c>
      <c r="DO220" s="85" t="str">
        <f t="shared" si="116"/>
        <v>APROBADO</v>
      </c>
      <c r="DP220" s="85" t="str">
        <f t="shared" si="117"/>
        <v>APROBADO</v>
      </c>
      <c r="DQ220" s="7">
        <f t="shared" si="118"/>
        <v>6.4</v>
      </c>
      <c r="DR220" s="85" t="str">
        <f t="shared" si="131"/>
        <v>APROBADO</v>
      </c>
      <c r="DS220" s="2" t="str">
        <f>+('3 Planilla Preadjudicación OTIC'!BN220)</f>
        <v>NO</v>
      </c>
      <c r="DT220" s="2">
        <f>IF(DR220="APROBADO",VLOOKUP(A220,'5 TD'!$D$3:$E$270,2,0),"NO APLICA")</f>
        <v>7</v>
      </c>
      <c r="DU220" s="2" t="str">
        <f t="shared" si="132"/>
        <v>NO</v>
      </c>
      <c r="DV220" s="2" t="str">
        <f>IF(DU220="SI",VLOOKUP(A220,'5 TD'!$G$3:$H$270,2,0),"NO APLICA ")</f>
        <v xml:space="preserve">NO APLICA </v>
      </c>
      <c r="DW220" s="2" t="str">
        <f t="shared" si="133"/>
        <v>NO</v>
      </c>
      <c r="DX220" s="2" t="str">
        <f>IF(DW220="SI",VLOOKUP(A220,'5 TD'!$J$4:$K$472,2,0),"NO APLICA")</f>
        <v>NO APLICA</v>
      </c>
      <c r="DY220" s="2" t="str">
        <f t="shared" si="134"/>
        <v>NO APLICA</v>
      </c>
      <c r="DZ220" s="7" t="str">
        <f>IF(DY220="SI",VLOOKUP(A220,'5 TD'!$M$4:$N$350,2,0),"NO APLICA")</f>
        <v>NO APLICA</v>
      </c>
      <c r="EA220" s="2" t="str">
        <f t="shared" si="135"/>
        <v>NO APLICA</v>
      </c>
      <c r="EB220" s="12" t="str">
        <f t="shared" si="136"/>
        <v/>
      </c>
      <c r="EC220" s="12" t="str">
        <f>IF(EA220="SI",VLOOKUP(A220,'5 TD'!$V$4:$W$479,2,0),"NO APLICA")</f>
        <v>NO APLICA</v>
      </c>
      <c r="ED220" s="2" t="str">
        <f t="shared" si="119"/>
        <v>NO</v>
      </c>
      <c r="EE220" s="79" t="str">
        <f>IF(ED220="SI",VLOOKUP(AI220,COMPORTAMIENTO!$A$1:$H$2100,7,0),"NO APLICA")</f>
        <v>NO APLICA</v>
      </c>
      <c r="EF220" s="12" t="str">
        <f>IF(ED220="SI",VLOOKUP(A220,'5 TD'!$P$2:$Q$479,2,0),"NO APLICA")</f>
        <v>NO APLICA</v>
      </c>
      <c r="EG220" s="2" t="str">
        <f t="shared" si="120"/>
        <v>NO</v>
      </c>
      <c r="EH220" s="2">
        <f>IF(CZ220="no",0,VLOOKUP(AI220,EXPERIENCIA!$A$1:$C$2100,2,0))</f>
        <v>0</v>
      </c>
      <c r="EI220" s="2">
        <f>IF(CZ220="si",VLOOKUP(A220,'5 TD'!$S$3:$T$2103,2,0),0)</f>
        <v>0</v>
      </c>
      <c r="EJ220" s="2" t="str">
        <f t="shared" si="121"/>
        <v>SI</v>
      </c>
      <c r="EK220" s="2">
        <f>+('3 Planilla Preadjudicación OTIC'!BU220)</f>
        <v>0</v>
      </c>
      <c r="EL220" s="4"/>
      <c r="EM220" s="3"/>
      <c r="EN220" s="3"/>
      <c r="EQ220" s="86"/>
    </row>
    <row r="221" spans="1:147" ht="15" customHeight="1" x14ac:dyDescent="0.3">
      <c r="A221" s="2">
        <f>+('3 Planilla Preadjudicación OTIC'!A221)</f>
        <v>14275</v>
      </c>
      <c r="B221" s="2" t="str">
        <f>+('3 Planilla Preadjudicación OTIC'!B221)</f>
        <v>65181652-1</v>
      </c>
      <c r="C221" s="4">
        <f>+('3 Planilla Preadjudicación OTIC'!E221)</f>
        <v>2025</v>
      </c>
      <c r="D221" s="4" t="str">
        <f>+('3 Planilla Preadjudicación OTIC'!F221)</f>
        <v>MANDATO</v>
      </c>
      <c r="E221" s="4" t="str">
        <f>+('3 Planilla Preadjudicación OTIC'!G221)</f>
        <v>70235800-0</v>
      </c>
      <c r="F221" s="4" t="str">
        <f>+('3 Planilla Preadjudicación OTIC'!H221)</f>
        <v>FUNDACION NIÑO Y PATRIA</v>
      </c>
      <c r="G221" s="4"/>
      <c r="H221" s="4"/>
      <c r="I221" s="4" t="str">
        <f>+('3 Planilla Preadjudicación OTIC'!I221)</f>
        <v>ACOMPAÑAMIENTO Y APOYO EN EL CUIDADO DE NIÑOS, NIÑAS Y ADOLESCENTES EN SITUACIÓN DE VULNERABILIDAD DE DERECHOS</v>
      </c>
      <c r="J221" s="4" t="str">
        <f>+('3 Planilla Preadjudicación OTIC'!J221)</f>
        <v>PF1185</v>
      </c>
      <c r="K221" s="4" t="str">
        <f>+('3 Planilla Preadjudicación OTIC'!K221)</f>
        <v>DESARROLLO DEL TRABAJO COLABORATIVO</v>
      </c>
      <c r="L221" s="4" t="str">
        <f>+('3 Planilla Preadjudicación OTIC'!L221)</f>
        <v>PF0918</v>
      </c>
      <c r="M221" s="2">
        <f>+('3 Planilla Preadjudicación OTIC'!M221)</f>
        <v>14</v>
      </c>
      <c r="N221" s="4" t="str">
        <f>+('3 Planilla Preadjudicación OTIC'!N221)</f>
        <v>LOS RIOS</v>
      </c>
      <c r="O221" s="4" t="str">
        <f>+('3 Planilla Preadjudicación OTIC'!O221)</f>
        <v>VALDIVIA</v>
      </c>
      <c r="P221" s="4" t="str">
        <f>+('3 Planilla Preadjudicación OTIC'!P221)</f>
        <v>TRABAJADORES ACTIVOS O EN PROCESO DE RECONVERSIÓN LABORAL</v>
      </c>
      <c r="Q221" s="4" t="str">
        <f>+('3 Planilla Preadjudicación OTIC'!Q221)</f>
        <v>PRESENCIAL</v>
      </c>
      <c r="R221" s="4" t="str">
        <f>+('3 Planilla Preadjudicación OTIC'!R221)</f>
        <v>DEPENDIENTE</v>
      </c>
      <c r="S221" s="4">
        <f>+('3 Planilla Preadjudicación OTIC'!S221)</f>
        <v>20</v>
      </c>
      <c r="T221" s="2">
        <f>+('3 Planilla Preadjudicación OTIC'!T221)</f>
        <v>11</v>
      </c>
      <c r="U221" s="2">
        <f>+('3 Planilla Preadjudicación OTIC'!U221)</f>
        <v>72</v>
      </c>
      <c r="V221" s="2">
        <f>+('3 Planilla Preadjudicación OTIC'!V221)</f>
        <v>8</v>
      </c>
      <c r="W221" s="2">
        <f>+('3 Planilla Preadjudicación OTIC'!W221)</f>
        <v>80</v>
      </c>
      <c r="X221" s="2">
        <f>+('3 Planilla Preadjudicación OTIC'!X221)</f>
        <v>4</v>
      </c>
      <c r="Y221" s="2" t="str">
        <f>+('3 Planilla Preadjudicación OTIC'!Y221)</f>
        <v>SI</v>
      </c>
      <c r="Z221" s="2" t="str">
        <f>+('3 Planilla Preadjudicación OTIC'!Z221)</f>
        <v>NO</v>
      </c>
      <c r="AA221" s="2" t="str">
        <f>+('3 Planilla Preadjudicación OTIC'!AA221)</f>
        <v>NO</v>
      </c>
      <c r="AB221" s="4" t="str">
        <f>+('3 Planilla Preadjudicación OTIC'!AB221)</f>
        <v>SE AJUSTA A PLAN FORMATIVO</v>
      </c>
      <c r="AC221" s="4" t="str">
        <f>+('3 Planilla Preadjudicación OTIC'!AC221)</f>
        <v>HOMBRES Y MUJERES ENTRE 25 Y 60 AÑOS, QUE TRABAJAN DIRECTAMENTE CON NIÑOS Y NIÑAS QUE VIVEN EN RESIDENCIAS, CON CONTRATO INDEFINIDO, DE LA COMUNA DE VALDIVIA. EDUCACIÓN MEDIA COMPLETA.</v>
      </c>
      <c r="AD221" s="2" t="str">
        <f>+('3 Planilla Preadjudicación OTIC'!AD221)</f>
        <v>NO</v>
      </c>
      <c r="AE221" s="4">
        <f>+('3 Planilla Preadjudicación OTIC'!AE221)</f>
        <v>0</v>
      </c>
      <c r="AF221" s="2" t="str">
        <f>+('3 Planilla Preadjudicación OTIC'!AF221)</f>
        <v>CERRADA</v>
      </c>
      <c r="AG221" s="2">
        <f>+('3 Planilla Preadjudicación OTIC'!AG221)</f>
        <v>20</v>
      </c>
      <c r="AH221" s="2">
        <f>+('3 Planilla Preadjudicación OTIC'!AH221)</f>
        <v>1</v>
      </c>
      <c r="AI221" s="135" t="str">
        <f>+('3 Planilla Preadjudicación OTIC'!AI221)</f>
        <v>65133614-7</v>
      </c>
      <c r="AJ221" s="4" t="str">
        <f>+('3 Planilla Preadjudicación OTIC'!AJ221)</f>
        <v>Corporación de capacitación Comunidad Vínculos</v>
      </c>
      <c r="AK221" s="2">
        <f>+('3 Planilla Preadjudicación OTIC'!AK221)</f>
        <v>80</v>
      </c>
      <c r="AL221" s="2">
        <f>+('3 Planilla Preadjudicación OTIC'!AL221)</f>
        <v>20</v>
      </c>
      <c r="AM221" s="12">
        <f>+('3 Planilla Preadjudicación OTIC'!AM221)</f>
        <v>4130</v>
      </c>
      <c r="AN221" s="12">
        <f>+('3 Planilla Preadjudicación OTIC'!AN221)</f>
        <v>0</v>
      </c>
      <c r="AO221" s="12">
        <f>+('3 Planilla Preadjudicación OTIC'!AO221)</f>
        <v>0</v>
      </c>
      <c r="AP221" s="12">
        <f>+('3 Planilla Preadjudicación OTIC'!AP221)</f>
        <v>3634400</v>
      </c>
      <c r="AQ221" s="12">
        <f>+('3 Planilla Preadjudicación OTIC'!AQ221)</f>
        <v>880000</v>
      </c>
      <c r="AR221" s="12">
        <f>+('3 Planilla Preadjudicación OTIC'!AR221)</f>
        <v>0</v>
      </c>
      <c r="AS221" s="12">
        <f>+('3 Planilla Preadjudicación OTIC'!AS221)</f>
        <v>0</v>
      </c>
      <c r="AT221" s="12">
        <f>+('3 Planilla Preadjudicación OTIC'!AT221)</f>
        <v>0</v>
      </c>
      <c r="AU221" s="12">
        <f>+('3 Planilla Preadjudicación OTIC'!AU221)</f>
        <v>4514400</v>
      </c>
      <c r="AV221" s="2" t="str">
        <f>+('3 Planilla Preadjudicación OTIC'!AV221)</f>
        <v>SI</v>
      </c>
      <c r="AW221" s="4">
        <f>+('3 Planilla Preadjudicación OTIC'!AW221)</f>
        <v>0</v>
      </c>
      <c r="AX221" s="2">
        <f>+('3 Planilla Preadjudicación OTIC'!AX221)</f>
        <v>1</v>
      </c>
      <c r="AY221" s="2">
        <f>+('3 Planilla Preadjudicación OTIC'!AY221)</f>
        <v>7</v>
      </c>
      <c r="AZ221" s="2">
        <f>+('3 Planilla Preadjudicación OTIC'!AZ221)</f>
        <v>0</v>
      </c>
      <c r="BA221" s="2">
        <f>+('3 Planilla Preadjudicación OTIC'!BA221)</f>
        <v>0</v>
      </c>
      <c r="BB221" s="2">
        <f>+('3 Planilla Preadjudicación OTIC'!BB221)</f>
        <v>0</v>
      </c>
      <c r="BC221" s="2">
        <f>+('3 Planilla Preadjudicación OTIC'!BC221)</f>
        <v>0</v>
      </c>
      <c r="BD221" s="2">
        <f>+('3 Planilla Preadjudicación OTIC'!BD221)</f>
        <v>0</v>
      </c>
      <c r="BE221" s="2">
        <f>+('3 Planilla Preadjudicación OTIC'!BE221)</f>
        <v>0</v>
      </c>
      <c r="BF221" s="2">
        <f>+('3 Planilla Preadjudicación OTIC'!BF221)</f>
        <v>0</v>
      </c>
      <c r="BG221" s="2">
        <f>+('3 Planilla Preadjudicación OTIC'!BG221)</f>
        <v>7</v>
      </c>
      <c r="BH221" s="2">
        <f>+('3 Planilla Preadjudicación OTIC'!BH221)</f>
        <v>7</v>
      </c>
      <c r="BI221" s="2">
        <f>+('3 Planilla Preadjudicación OTIC'!BI221)</f>
        <v>7</v>
      </c>
      <c r="BJ221" s="2">
        <f>+('3 Planilla Preadjudicación OTIC'!BJ221)</f>
        <v>7</v>
      </c>
      <c r="BK221" s="2">
        <f>+('3 Planilla Preadjudicación OTIC'!BK221)</f>
        <v>7</v>
      </c>
      <c r="BL221" s="2">
        <f>+('3 Planilla Preadjudicación OTIC'!BL221)</f>
        <v>7</v>
      </c>
      <c r="BM221" s="104">
        <f>ROUND(('3 Planilla Preadjudicación OTIC'!BM221),1)</f>
        <v>6.4</v>
      </c>
      <c r="BN221" s="4" t="str">
        <f>+('3 Planilla Preadjudicación OTIC'!BN221)</f>
        <v>NO</v>
      </c>
      <c r="BO221" s="4">
        <f>+('3 Planilla Preadjudicación OTIC'!BO221)</f>
        <v>0</v>
      </c>
      <c r="BP221" s="4">
        <f>+('3 Planilla Preadjudicación OTIC'!BP221)</f>
        <v>0</v>
      </c>
      <c r="BQ221" s="4">
        <f>+('3 Planilla Preadjudicación OTIC'!BQ221)</f>
        <v>0</v>
      </c>
      <c r="BR221" s="4">
        <f>+('3 Planilla Preadjudicación OTIC'!BR221)</f>
        <v>0</v>
      </c>
      <c r="BS221" s="4">
        <f>+('3 Planilla Preadjudicación OTIC'!BS221)</f>
        <v>0</v>
      </c>
      <c r="BT221" s="4">
        <f>+('3 Planilla Preadjudicación OTIC'!BT221)</f>
        <v>0</v>
      </c>
      <c r="BU221" s="85">
        <f>IF(VLOOKUP(A221,'BD OFICIAL'!$A$1:$AL$2098,7,0)=D221,0,1)</f>
        <v>0</v>
      </c>
      <c r="BV221" s="85">
        <f>IF(VLOOKUP(A221,'BD OFICIAL'!$A$1:$AL$2098,11,0)=J221,0,1)</f>
        <v>0</v>
      </c>
      <c r="BW221" s="85">
        <f>IF(VLOOKUP(A221,'BD OFICIAL'!$A$1:$AL$2098,13,0)=L221,0,1)</f>
        <v>0</v>
      </c>
      <c r="BX221" s="2">
        <f>IF(VLOOKUP(A221,'BD OFICIAL'!$A$1:$AL$2098,16,0)=O221,0,1)</f>
        <v>0</v>
      </c>
      <c r="BY221" s="2">
        <f>IF(VLOOKUP(A221,'BD OFICIAL'!$A$1:$AL$2098,17,0)=P221,0,1)</f>
        <v>0</v>
      </c>
      <c r="BZ221" s="2">
        <f>IF(VLOOKUP(A221,'BD OFICIAL'!$A$1:$AL$2098,19,0)=R221,0,1)</f>
        <v>0</v>
      </c>
      <c r="CA221" s="2">
        <f>IF(VLOOKUP(A221,'BD OFICIAL'!$A$1:$AL$2098,21,0)=T221,0,1)</f>
        <v>0</v>
      </c>
      <c r="CB221" s="2">
        <f>IF(VLOOKUP(A221,'BD OFICIAL'!$A$1:$AL$2098,24,0)=AK221,0,1)</f>
        <v>0</v>
      </c>
      <c r="CC221" s="2">
        <f>IF(VLOOKUP(A221,'BD OFICIAL'!$A$1:$AL$2098,25,0)=X221,0,1)</f>
        <v>0</v>
      </c>
      <c r="CD221" s="2">
        <f>IF(VLOOKUP(A221,'BD OFICIAL'!$A$1:$AL$2098,26,0)=Y221,0,1)</f>
        <v>0</v>
      </c>
      <c r="CE221" s="2">
        <f>IF(VLOOKUP(A221,'BD OFICIAL'!$A$1:$AL$2098,27,0)=Z221,0,1)</f>
        <v>0</v>
      </c>
      <c r="CF221" s="2">
        <f>IF(VLOOKUP(A221,'BD OFICIAL'!$A$1:$AL$2098,28,0)=AA221,0,1)</f>
        <v>0</v>
      </c>
      <c r="CG221" s="2">
        <f>IF(VLOOKUP(A221,'BD OFICIAL'!$A$1:$AL$2098,33,0)=AF221,0,1)</f>
        <v>0</v>
      </c>
      <c r="CH221" s="2">
        <f>IF(VLOOKUP(A221,'BD OFICIAL'!$A$1:$AL$2098,35,0)=AH221,0,1)</f>
        <v>0</v>
      </c>
      <c r="CI221" s="85">
        <f>IF(VLOOKUP(A221,'BD OFICIAL'!$A$1:$AL$2098,34,0)=AL221,0,1)</f>
        <v>0</v>
      </c>
      <c r="CJ221" s="12">
        <f>VLOOKUP(A221,'BD OFICIAL'!$A$1:$AM$2098,36,0)*AM221-AP221</f>
        <v>0</v>
      </c>
      <c r="CK221" s="85" t="str">
        <f t="shared" si="122"/>
        <v>SSH</v>
      </c>
      <c r="CL221" s="85" t="str">
        <f t="shared" si="123"/>
        <v>SI</v>
      </c>
      <c r="CM221" s="85" t="str">
        <f t="shared" si="103"/>
        <v>NO</v>
      </c>
      <c r="CN221" s="31">
        <f t="shared" si="104"/>
        <v>0</v>
      </c>
      <c r="CO221" s="31">
        <f t="shared" si="124"/>
        <v>0</v>
      </c>
      <c r="CP221" s="31">
        <f t="shared" si="105"/>
        <v>0</v>
      </c>
      <c r="CQ221" s="31">
        <f>IF(Y221="NO",0,IF(Y221="SI",IF(VLOOKUP(A221,'BD OFICIAL'!$A:$AO,40,0)=AQ221,0,1)))</f>
        <v>0</v>
      </c>
      <c r="CR221" s="31">
        <f>IF(Z221="NO",0,IF(Z221="SI",IF(VLOOKUP(B221,'BD OFICIAL'!$A:$AO,41,0)=AS221,0,1)))</f>
        <v>0</v>
      </c>
      <c r="CS221" s="31">
        <f t="shared" si="125"/>
        <v>0</v>
      </c>
      <c r="CT221" s="31">
        <f t="shared" si="126"/>
        <v>0</v>
      </c>
      <c r="CU221" s="31">
        <f>IF(VLOOKUP(A221,'BD OFICIAL'!$A$1:$AL$1056,31,0)="SI",IF(AT221&gt;0,0,1),IF(AT221=0,0,1))</f>
        <v>0</v>
      </c>
      <c r="CV221" s="31">
        <f t="shared" si="127"/>
        <v>0</v>
      </c>
      <c r="CW221" s="31">
        <f t="shared" si="106"/>
        <v>0</v>
      </c>
      <c r="CX221" s="85" t="str">
        <f t="shared" si="107"/>
        <v>SI</v>
      </c>
      <c r="CY221" s="31">
        <f t="shared" si="108"/>
        <v>0</v>
      </c>
      <c r="CZ221" s="85" t="str">
        <f>IF(ISERROR(VLOOKUP(AI221,EXPERIENCIA!$A$1:$C$2100,1,0)),"NO","SI")</f>
        <v>NO</v>
      </c>
      <c r="DA221" s="85">
        <f>IF(CX221="no","NO APLICA",IF(AX221=0,"ERROR NOTA",IF(AND(AX221&gt;1,CZ221="NO"),"ERROR NOTA",IF(AND(CZ221="NO",AX221=1),0,IF(VLOOKUP(AI221,EXPERIENCIA!$A$1:$C$2100,3,0)=AX221,0,"ERROR NOTA")))))</f>
        <v>0</v>
      </c>
      <c r="DB221" s="85" t="str">
        <f>IF(ISERROR(VLOOKUP(AI221,COMPORTAMIENTO!$A$1:$C$2100,1,0)),"NO","SI")</f>
        <v>NO</v>
      </c>
      <c r="DC221" s="85">
        <f>IF(CX221="NO","NO APLICA",IF(AY221=0,"ERROR NOTA",IF(AND(DB221="NO",AY221=7),0,IF(VLOOKUP(AI221,COMPORTAMIENTO!$A$2:$H$2100,8,0)=AY221,0,"ERROR NOTA"))))</f>
        <v>0</v>
      </c>
      <c r="DD221" s="104">
        <f t="shared" si="109"/>
        <v>0.1</v>
      </c>
      <c r="DE221" s="104">
        <f t="shared" si="110"/>
        <v>0.70000000000000007</v>
      </c>
      <c r="DF221" s="85" t="str">
        <f t="shared" si="128"/>
        <v>SI</v>
      </c>
      <c r="DG221" s="85">
        <f t="shared" si="111"/>
        <v>0</v>
      </c>
      <c r="DH221" s="85">
        <f t="shared" si="112"/>
        <v>0</v>
      </c>
      <c r="DI221" s="85">
        <f t="shared" si="113"/>
        <v>0</v>
      </c>
      <c r="DJ221" s="12">
        <f t="shared" si="114"/>
        <v>7.0000000000000009</v>
      </c>
      <c r="DK221" s="7">
        <f t="shared" si="115"/>
        <v>7.0000000000000009</v>
      </c>
      <c r="DL221" s="12">
        <f t="shared" si="129"/>
        <v>4130</v>
      </c>
      <c r="DM221" s="12">
        <f>VLOOKUP(A221,'5 TD'!$A:$B,2,0)</f>
        <v>4130</v>
      </c>
      <c r="DN221" s="7">
        <f t="shared" si="130"/>
        <v>7</v>
      </c>
      <c r="DO221" s="85" t="str">
        <f t="shared" si="116"/>
        <v>APROBADO</v>
      </c>
      <c r="DP221" s="85" t="str">
        <f t="shared" si="117"/>
        <v>APROBADO</v>
      </c>
      <c r="DQ221" s="7">
        <f t="shared" si="118"/>
        <v>6.4</v>
      </c>
      <c r="DR221" s="85" t="str">
        <f t="shared" si="131"/>
        <v>APROBADO</v>
      </c>
      <c r="DS221" s="2" t="str">
        <f>+('3 Planilla Preadjudicación OTIC'!BN221)</f>
        <v>NO</v>
      </c>
      <c r="DT221" s="2">
        <f>IF(DR221="APROBADO",VLOOKUP(A221,'5 TD'!$D$3:$E$270,2,0),"NO APLICA")</f>
        <v>7</v>
      </c>
      <c r="DU221" s="2" t="str">
        <f t="shared" si="132"/>
        <v>NO</v>
      </c>
      <c r="DV221" s="2" t="str">
        <f>IF(DU221="SI",VLOOKUP(A221,'5 TD'!$G$3:$H$270,2,0),"NO APLICA ")</f>
        <v xml:space="preserve">NO APLICA </v>
      </c>
      <c r="DW221" s="2" t="str">
        <f t="shared" si="133"/>
        <v>NO</v>
      </c>
      <c r="DX221" s="2" t="str">
        <f>IF(DW221="SI",VLOOKUP(A221,'5 TD'!$J$4:$K$472,2,0),"NO APLICA")</f>
        <v>NO APLICA</v>
      </c>
      <c r="DY221" s="2" t="str">
        <f t="shared" si="134"/>
        <v>NO APLICA</v>
      </c>
      <c r="DZ221" s="7" t="str">
        <f>IF(DY221="SI",VLOOKUP(A221,'5 TD'!$M$4:$N$350,2,0),"NO APLICA")</f>
        <v>NO APLICA</v>
      </c>
      <c r="EA221" s="2" t="str">
        <f t="shared" si="135"/>
        <v>NO APLICA</v>
      </c>
      <c r="EB221" s="12" t="str">
        <f t="shared" si="136"/>
        <v/>
      </c>
      <c r="EC221" s="12" t="str">
        <f>IF(EA221="SI",VLOOKUP(A221,'5 TD'!$V$4:$W$479,2,0),"NO APLICA")</f>
        <v>NO APLICA</v>
      </c>
      <c r="ED221" s="2" t="str">
        <f t="shared" si="119"/>
        <v>NO</v>
      </c>
      <c r="EE221" s="79" t="str">
        <f>IF(ED221="SI",VLOOKUP(AI221,COMPORTAMIENTO!$A$1:$H$2100,7,0),"NO APLICA")</f>
        <v>NO APLICA</v>
      </c>
      <c r="EF221" s="12" t="str">
        <f>IF(ED221="SI",VLOOKUP(A221,'5 TD'!$P$2:$Q$479,2,0),"NO APLICA")</f>
        <v>NO APLICA</v>
      </c>
      <c r="EG221" s="2" t="str">
        <f t="shared" si="120"/>
        <v>NO</v>
      </c>
      <c r="EH221" s="2">
        <f>IF(CZ221="no",0,VLOOKUP(AI221,EXPERIENCIA!$A$1:$C$2100,2,0))</f>
        <v>0</v>
      </c>
      <c r="EI221" s="2">
        <f>IF(CZ221="si",VLOOKUP(A221,'5 TD'!$S$3:$T$2103,2,0),0)</f>
        <v>0</v>
      </c>
      <c r="EJ221" s="2" t="str">
        <f t="shared" si="121"/>
        <v>SI</v>
      </c>
      <c r="EK221" s="2">
        <f>+('3 Planilla Preadjudicación OTIC'!BU221)</f>
        <v>0</v>
      </c>
      <c r="EL221" s="4"/>
      <c r="EM221" s="3"/>
      <c r="EN221" s="3"/>
      <c r="EQ221" s="86"/>
    </row>
    <row r="222" spans="1:147" ht="15" customHeight="1" x14ac:dyDescent="0.3">
      <c r="A222" s="2">
        <f>+('3 Planilla Preadjudicación OTIC'!A222)</f>
        <v>14435</v>
      </c>
      <c r="B222" s="2" t="str">
        <f>+('3 Planilla Preadjudicación OTIC'!B222)</f>
        <v>65181652-1</v>
      </c>
      <c r="C222" s="4">
        <f>+('3 Planilla Preadjudicación OTIC'!E222)</f>
        <v>2025</v>
      </c>
      <c r="D222" s="4" t="str">
        <f>+('3 Planilla Preadjudicación OTIC'!F222)</f>
        <v>MANDATO</v>
      </c>
      <c r="E222" s="4" t="str">
        <f>+('3 Planilla Preadjudicación OTIC'!G222)</f>
        <v>96505760-9</v>
      </c>
      <c r="F222" s="4" t="str">
        <f>+('3 Planilla Preadjudicación OTIC'!H222)</f>
        <v>COLBÚN</v>
      </c>
      <c r="G222" s="4"/>
      <c r="H222" s="4"/>
      <c r="I222" s="4" t="str">
        <f>+('3 Planilla Preadjudicación OTIC'!I222)</f>
        <v>CORTE Y CONFECCIÓN DE PRENDAS DE VESTIR PARA NIÑOS Y ADULTOS</v>
      </c>
      <c r="J222" s="4" t="str">
        <f>+('3 Planilla Preadjudicación OTIC'!J222)</f>
        <v>PF0625</v>
      </c>
      <c r="K222" s="4" t="str">
        <f>+('3 Planilla Preadjudicación OTIC'!K222)</f>
        <v>TÉCNICAS PARA EL EMPRENDIMIENTO</v>
      </c>
      <c r="L222" s="4" t="str">
        <f>+('3 Planilla Preadjudicación OTIC'!L222)</f>
        <v>PF0921</v>
      </c>
      <c r="M222" s="2">
        <f>+('3 Planilla Preadjudicación OTIC'!M222)</f>
        <v>10</v>
      </c>
      <c r="N222" s="4" t="str">
        <f>+('3 Planilla Preadjudicación OTIC'!N222)</f>
        <v>LOS LAGOS</v>
      </c>
      <c r="O222" s="4" t="str">
        <f>+('3 Planilla Preadjudicación OTIC'!O222)</f>
        <v>LLANQUIHUE</v>
      </c>
      <c r="P222" s="4" t="str">
        <f>+('3 Planilla Preadjudicación OTIC'!P222)</f>
        <v>EMPRENDEDORES/AS INFORMALES O PERSONAS VULNERABLES PERTENECIENTES AL 80% MAS VULNERABLE</v>
      </c>
      <c r="Q222" s="4" t="str">
        <f>+('3 Planilla Preadjudicación OTIC'!Q222)</f>
        <v>PRESENCIAL</v>
      </c>
      <c r="R222" s="4" t="str">
        <f>+('3 Planilla Preadjudicación OTIC'!R222)</f>
        <v>INDEPENDIENTE</v>
      </c>
      <c r="S222" s="4">
        <f>+('3 Planilla Preadjudicación OTIC'!S222)</f>
        <v>43</v>
      </c>
      <c r="T222" s="2">
        <f>+('3 Planilla Preadjudicación OTIC'!T222)</f>
        <v>10</v>
      </c>
      <c r="U222" s="2">
        <f>+('3 Planilla Preadjudicación OTIC'!U222)</f>
        <v>160</v>
      </c>
      <c r="V222" s="2">
        <f>+('3 Planilla Preadjudicación OTIC'!V222)</f>
        <v>12</v>
      </c>
      <c r="W222" s="2">
        <f>+('3 Planilla Preadjudicación OTIC'!W222)</f>
        <v>172</v>
      </c>
      <c r="X222" s="2">
        <f>+('3 Planilla Preadjudicación OTIC'!X222)</f>
        <v>4</v>
      </c>
      <c r="Y222" s="2" t="str">
        <f>+('3 Planilla Preadjudicación OTIC'!Y222)</f>
        <v>SI</v>
      </c>
      <c r="Z222" s="2" t="str">
        <f>+('3 Planilla Preadjudicación OTIC'!Z222)</f>
        <v>NO</v>
      </c>
      <c r="AA222" s="2" t="str">
        <f>+('3 Planilla Preadjudicación OTIC'!AA222)</f>
        <v>SI</v>
      </c>
      <c r="AB222" s="4" t="str">
        <f>+('3 Planilla Preadjudicación OTIC'!AB222)</f>
        <v>SE AJUSTA A PLAN FORMATIVO</v>
      </c>
      <c r="AC222" s="4" t="str">
        <f>+('3 Planilla Preadjudicación OTIC'!AC222)</f>
        <v>HOMBRES Y MUJERES DE 18 AÑOS O MAS, QUE PERTENECEN AL 80% MAS VULNERABLES, RESIDEN EN LA COMUNA DE LLANQUIHUE Y QUE CUENTAN CON EDUCACIÓN MEDIA COMPLETA, PREFERENTEMENTE</v>
      </c>
      <c r="AD222" s="2" t="str">
        <f>+('3 Planilla Preadjudicación OTIC'!AD222)</f>
        <v>NO</v>
      </c>
      <c r="AE222" s="4">
        <f>+('3 Planilla Preadjudicación OTIC'!AE222)</f>
        <v>0</v>
      </c>
      <c r="AF222" s="2" t="str">
        <f>+('3 Planilla Preadjudicación OTIC'!AF222)</f>
        <v>CERRADA</v>
      </c>
      <c r="AG222" s="2">
        <f>+('3 Planilla Preadjudicación OTIC'!AG222)</f>
        <v>43</v>
      </c>
      <c r="AH222" s="2">
        <f>+('3 Planilla Preadjudicación OTIC'!AH222)</f>
        <v>3</v>
      </c>
      <c r="AI222" s="135" t="str">
        <f>+('3 Planilla Preadjudicación OTIC'!AI222)</f>
        <v>65133614-7</v>
      </c>
      <c r="AJ222" s="4" t="str">
        <f>+('3 Planilla Preadjudicación OTIC'!AJ222)</f>
        <v>Corporación de capacitación Comunidad Vínculos</v>
      </c>
      <c r="AK222" s="2">
        <f>+('3 Planilla Preadjudicación OTIC'!AK222)</f>
        <v>172</v>
      </c>
      <c r="AL222" s="2">
        <f>+('3 Planilla Preadjudicación OTIC'!AL222)</f>
        <v>43</v>
      </c>
      <c r="AM222" s="12">
        <f>+('3 Planilla Preadjudicación OTIC'!AM222)</f>
        <v>6373</v>
      </c>
      <c r="AN222" s="12">
        <f>+('3 Planilla Preadjudicación OTIC'!AN222)</f>
        <v>100000</v>
      </c>
      <c r="AO222" s="12">
        <f>+('3 Planilla Preadjudicación OTIC'!AO222)</f>
        <v>0</v>
      </c>
      <c r="AP222" s="12">
        <f>+('3 Planilla Preadjudicación OTIC'!AP222)</f>
        <v>10961560</v>
      </c>
      <c r="AQ222" s="12">
        <f>+('3 Planilla Preadjudicación OTIC'!AQ222)</f>
        <v>1720000</v>
      </c>
      <c r="AR222" s="12">
        <f>+('3 Planilla Preadjudicación OTIC'!AR222)</f>
        <v>1000000</v>
      </c>
      <c r="AS222" s="12">
        <f>+('3 Planilla Preadjudicación OTIC'!AS222)</f>
        <v>0</v>
      </c>
      <c r="AT222" s="12">
        <f>+('3 Planilla Preadjudicación OTIC'!AT222)</f>
        <v>0</v>
      </c>
      <c r="AU222" s="12">
        <f>+('3 Planilla Preadjudicación OTIC'!AU222)</f>
        <v>13681560</v>
      </c>
      <c r="AV222" s="2" t="str">
        <f>+('3 Planilla Preadjudicación OTIC'!AV222)</f>
        <v>SI</v>
      </c>
      <c r="AW222" s="4">
        <f>+('3 Planilla Preadjudicación OTIC'!AW222)</f>
        <v>0</v>
      </c>
      <c r="AX222" s="2">
        <f>+('3 Planilla Preadjudicación OTIC'!AX222)</f>
        <v>1</v>
      </c>
      <c r="AY222" s="2">
        <f>+('3 Planilla Preadjudicación OTIC'!AY222)</f>
        <v>7</v>
      </c>
      <c r="AZ222" s="2">
        <f>+('3 Planilla Preadjudicación OTIC'!AZ222)</f>
        <v>0</v>
      </c>
      <c r="BA222" s="2">
        <f>+('3 Planilla Preadjudicación OTIC'!BA222)</f>
        <v>0</v>
      </c>
      <c r="BB222" s="2">
        <f>+('3 Planilla Preadjudicación OTIC'!BB222)</f>
        <v>0</v>
      </c>
      <c r="BC222" s="2">
        <f>+('3 Planilla Preadjudicación OTIC'!BC222)</f>
        <v>0</v>
      </c>
      <c r="BD222" s="2">
        <f>+('3 Planilla Preadjudicación OTIC'!BD222)</f>
        <v>0</v>
      </c>
      <c r="BE222" s="2">
        <f>+('3 Planilla Preadjudicación OTIC'!BE222)</f>
        <v>0</v>
      </c>
      <c r="BF222" s="2">
        <f>+('3 Planilla Preadjudicación OTIC'!BF222)</f>
        <v>0</v>
      </c>
      <c r="BG222" s="2">
        <f>+('3 Planilla Preadjudicación OTIC'!BG222)</f>
        <v>7</v>
      </c>
      <c r="BH222" s="2">
        <f>+('3 Planilla Preadjudicación OTIC'!BH222)</f>
        <v>7</v>
      </c>
      <c r="BI222" s="2">
        <f>+('3 Planilla Preadjudicación OTIC'!BI222)</f>
        <v>5</v>
      </c>
      <c r="BJ222" s="2">
        <f>+('3 Planilla Preadjudicación OTIC'!BJ222)</f>
        <v>5</v>
      </c>
      <c r="BK222" s="2">
        <f>+('3 Planilla Preadjudicación OTIC'!BK222)</f>
        <v>5</v>
      </c>
      <c r="BL222" s="2">
        <f>+('3 Planilla Preadjudicación OTIC'!BL222)</f>
        <v>7</v>
      </c>
      <c r="BM222" s="104">
        <f>ROUND(('3 Planilla Preadjudicación OTIC'!BM222),1)</f>
        <v>5.8</v>
      </c>
      <c r="BN222" s="4" t="str">
        <f>+('3 Planilla Preadjudicación OTIC'!BN222)</f>
        <v>NO</v>
      </c>
      <c r="BO222" s="4">
        <f>+('3 Planilla Preadjudicación OTIC'!BO222)</f>
        <v>0</v>
      </c>
      <c r="BP222" s="4">
        <f>+('3 Planilla Preadjudicación OTIC'!BP222)</f>
        <v>0</v>
      </c>
      <c r="BQ222" s="4">
        <f>+('3 Planilla Preadjudicación OTIC'!BQ222)</f>
        <v>0</v>
      </c>
      <c r="BR222" s="4">
        <f>+('3 Planilla Preadjudicación OTIC'!BR222)</f>
        <v>0</v>
      </c>
      <c r="BS222" s="4">
        <f>+('3 Planilla Preadjudicación OTIC'!BS222)</f>
        <v>0</v>
      </c>
      <c r="BT222" s="4">
        <f>+('3 Planilla Preadjudicación OTIC'!BT222)</f>
        <v>0</v>
      </c>
      <c r="BU222" s="85">
        <f>IF(VLOOKUP(A222,'BD OFICIAL'!$A$1:$AL$2098,7,0)=D222,0,1)</f>
        <v>0</v>
      </c>
      <c r="BV222" s="85">
        <f>IF(VLOOKUP(A222,'BD OFICIAL'!$A$1:$AL$2098,11,0)=J222,0,1)</f>
        <v>0</v>
      </c>
      <c r="BW222" s="85">
        <f>IF(VLOOKUP(A222,'BD OFICIAL'!$A$1:$AL$2098,13,0)=L222,0,1)</f>
        <v>0</v>
      </c>
      <c r="BX222" s="2">
        <f>IF(VLOOKUP(A222,'BD OFICIAL'!$A$1:$AL$2098,16,0)=O222,0,1)</f>
        <v>0</v>
      </c>
      <c r="BY222" s="2">
        <f>IF(VLOOKUP(A222,'BD OFICIAL'!$A$1:$AL$2098,17,0)=P222,0,1)</f>
        <v>0</v>
      </c>
      <c r="BZ222" s="2">
        <f>IF(VLOOKUP(A222,'BD OFICIAL'!$A$1:$AL$2098,19,0)=R222,0,1)</f>
        <v>0</v>
      </c>
      <c r="CA222" s="2">
        <f>IF(VLOOKUP(A222,'BD OFICIAL'!$A$1:$AL$2098,21,0)=T222,0,1)</f>
        <v>0</v>
      </c>
      <c r="CB222" s="2">
        <f>IF(VLOOKUP(A222,'BD OFICIAL'!$A$1:$AL$2098,24,0)=AK222,0,1)</f>
        <v>0</v>
      </c>
      <c r="CC222" s="2">
        <f>IF(VLOOKUP(A222,'BD OFICIAL'!$A$1:$AL$2098,25,0)=X222,0,1)</f>
        <v>0</v>
      </c>
      <c r="CD222" s="2">
        <f>IF(VLOOKUP(A222,'BD OFICIAL'!$A$1:$AL$2098,26,0)=Y222,0,1)</f>
        <v>0</v>
      </c>
      <c r="CE222" s="2">
        <f>IF(VLOOKUP(A222,'BD OFICIAL'!$A$1:$AL$2098,27,0)=Z222,0,1)</f>
        <v>0</v>
      </c>
      <c r="CF222" s="2">
        <f>IF(VLOOKUP(A222,'BD OFICIAL'!$A$1:$AL$2098,28,0)=AA222,0,1)</f>
        <v>0</v>
      </c>
      <c r="CG222" s="2">
        <f>IF(VLOOKUP(A222,'BD OFICIAL'!$A$1:$AL$2098,33,0)=AF222,0,1)</f>
        <v>0</v>
      </c>
      <c r="CH222" s="2">
        <f>IF(VLOOKUP(A222,'BD OFICIAL'!$A$1:$AL$2098,35,0)=AH222,0,1)</f>
        <v>0</v>
      </c>
      <c r="CI222" s="85">
        <f>IF(VLOOKUP(A222,'BD OFICIAL'!$A$1:$AL$2098,34,0)=AL222,0,1)</f>
        <v>0</v>
      </c>
      <c r="CJ222" s="12">
        <f>VLOOKUP(A222,'BD OFICIAL'!$A$1:$AM$2098,36,0)*AM222-AP222</f>
        <v>0</v>
      </c>
      <c r="CK222" s="85" t="str">
        <f t="shared" si="122"/>
        <v>SHMAN</v>
      </c>
      <c r="CL222" s="85" t="str">
        <f t="shared" si="123"/>
        <v>SI</v>
      </c>
      <c r="CM222" s="85" t="str">
        <f t="shared" si="103"/>
        <v>NO</v>
      </c>
      <c r="CN222" s="31">
        <f t="shared" si="104"/>
        <v>0</v>
      </c>
      <c r="CO222" s="31">
        <f t="shared" si="124"/>
        <v>0</v>
      </c>
      <c r="CP222" s="31">
        <f t="shared" si="105"/>
        <v>0</v>
      </c>
      <c r="CQ222" s="31">
        <f>IF(Y222="NO",0,IF(Y222="SI",IF(VLOOKUP(A222,'BD OFICIAL'!$A:$AO,40,0)=AQ222,0,1)))</f>
        <v>0</v>
      </c>
      <c r="CR222" s="31">
        <f>IF(Z222="NO",0,IF(Z222="SI",IF(VLOOKUP(B222,'BD OFICIAL'!$A:$AO,41,0)=AS222,0,1)))</f>
        <v>0</v>
      </c>
      <c r="CS222" s="31">
        <f t="shared" si="125"/>
        <v>0</v>
      </c>
      <c r="CT222" s="31">
        <f t="shared" si="126"/>
        <v>0</v>
      </c>
      <c r="CU222" s="31">
        <f>IF(VLOOKUP(A222,'BD OFICIAL'!$A$1:$AL$1056,31,0)="SI",IF(AT222&gt;0,0,1),IF(AT222=0,0,1))</f>
        <v>0</v>
      </c>
      <c r="CV222" s="31">
        <f t="shared" si="127"/>
        <v>0</v>
      </c>
      <c r="CW222" s="31">
        <f t="shared" si="106"/>
        <v>0</v>
      </c>
      <c r="CX222" s="85" t="str">
        <f t="shared" si="107"/>
        <v>SI</v>
      </c>
      <c r="CY222" s="31">
        <f t="shared" si="108"/>
        <v>0</v>
      </c>
      <c r="CZ222" s="85" t="str">
        <f>IF(ISERROR(VLOOKUP(AI222,EXPERIENCIA!$A$1:$C$2100,1,0)),"NO","SI")</f>
        <v>NO</v>
      </c>
      <c r="DA222" s="85">
        <f>IF(CX222="no","NO APLICA",IF(AX222=0,"ERROR NOTA",IF(AND(AX222&gt;1,CZ222="NO"),"ERROR NOTA",IF(AND(CZ222="NO",AX222=1),0,IF(VLOOKUP(AI222,EXPERIENCIA!$A$1:$C$2100,3,0)=AX222,0,"ERROR NOTA")))))</f>
        <v>0</v>
      </c>
      <c r="DB222" s="85" t="str">
        <f>IF(ISERROR(VLOOKUP(AI222,COMPORTAMIENTO!$A$1:$C$2100,1,0)),"NO","SI")</f>
        <v>NO</v>
      </c>
      <c r="DC222" s="85">
        <f>IF(CX222="NO","NO APLICA",IF(AY222=0,"ERROR NOTA",IF(AND(DB222="NO",AY222=7),0,IF(VLOOKUP(AI222,COMPORTAMIENTO!$A$2:$H$2100,8,0)=AY222,0,"ERROR NOTA"))))</f>
        <v>0</v>
      </c>
      <c r="DD222" s="104">
        <f t="shared" si="109"/>
        <v>0.1</v>
      </c>
      <c r="DE222" s="104">
        <f t="shared" si="110"/>
        <v>0.70000000000000007</v>
      </c>
      <c r="DF222" s="85" t="str">
        <f t="shared" si="128"/>
        <v>SI</v>
      </c>
      <c r="DG222" s="85">
        <f t="shared" si="111"/>
        <v>0</v>
      </c>
      <c r="DH222" s="85">
        <f t="shared" si="112"/>
        <v>0</v>
      </c>
      <c r="DI222" s="85">
        <f t="shared" si="113"/>
        <v>0</v>
      </c>
      <c r="DJ222" s="7">
        <f t="shared" si="114"/>
        <v>6.2</v>
      </c>
      <c r="DK222" s="7">
        <f t="shared" si="115"/>
        <v>6.2</v>
      </c>
      <c r="DL222" s="12">
        <f t="shared" si="129"/>
        <v>6373</v>
      </c>
      <c r="DM222" s="12">
        <f>VLOOKUP(A222,'5 TD'!$A:$B,2,0)</f>
        <v>6373</v>
      </c>
      <c r="DN222" s="7">
        <f t="shared" si="130"/>
        <v>7</v>
      </c>
      <c r="DO222" s="85" t="str">
        <f t="shared" si="116"/>
        <v>APROBADO</v>
      </c>
      <c r="DP222" s="85" t="str">
        <f t="shared" si="117"/>
        <v>APROBADO</v>
      </c>
      <c r="DQ222" s="7">
        <f t="shared" si="118"/>
        <v>5.8</v>
      </c>
      <c r="DR222" s="85" t="str">
        <f t="shared" si="131"/>
        <v>APROBADO</v>
      </c>
      <c r="DS222" s="2" t="str">
        <f>+('3 Planilla Preadjudicación OTIC'!BN222)</f>
        <v>NO</v>
      </c>
      <c r="DT222" s="2">
        <f>IF(DR222="APROBADO",VLOOKUP(A222,'5 TD'!$D$3:$E$270,2,0),"NO APLICA")</f>
        <v>7</v>
      </c>
      <c r="DU222" s="2" t="str">
        <f t="shared" si="132"/>
        <v>NO</v>
      </c>
      <c r="DV222" s="2" t="str">
        <f>IF(DU222="SI",VLOOKUP(A222,'5 TD'!$G$3:$H$270,2,0),"NO APLICA ")</f>
        <v xml:space="preserve">NO APLICA </v>
      </c>
      <c r="DW222" s="2" t="str">
        <f t="shared" si="133"/>
        <v>NO</v>
      </c>
      <c r="DX222" s="2" t="str">
        <f>IF(DW222="SI",VLOOKUP(A222,'5 TD'!$J$4:$K$472,2,0),"NO APLICA")</f>
        <v>NO APLICA</v>
      </c>
      <c r="DY222" s="2" t="str">
        <f t="shared" si="134"/>
        <v>NO APLICA</v>
      </c>
      <c r="DZ222" s="7" t="str">
        <f>IF(DY222="SI",VLOOKUP(A222,'5 TD'!$M$4:$N$350,2,0),"NO APLICA")</f>
        <v>NO APLICA</v>
      </c>
      <c r="EA222" s="2" t="str">
        <f t="shared" si="135"/>
        <v>NO APLICA</v>
      </c>
      <c r="EB222" s="12" t="str">
        <f t="shared" si="136"/>
        <v/>
      </c>
      <c r="EC222" s="12" t="str">
        <f>IF(EA222="SI",VLOOKUP(A222,'5 TD'!$V$4:$W$479,2,0),"NO APLICA")</f>
        <v>NO APLICA</v>
      </c>
      <c r="ED222" s="2" t="str">
        <f t="shared" si="119"/>
        <v>NO</v>
      </c>
      <c r="EE222" s="79" t="str">
        <f>IF(ED222="SI",VLOOKUP(AI222,COMPORTAMIENTO!$A$1:$H$2100,7,0),"NO APLICA")</f>
        <v>NO APLICA</v>
      </c>
      <c r="EF222" s="12" t="str">
        <f>IF(ED222="SI",VLOOKUP(A222,'5 TD'!$P$2:$Q$479,2,0),"NO APLICA")</f>
        <v>NO APLICA</v>
      </c>
      <c r="EG222" s="2" t="str">
        <f t="shared" si="120"/>
        <v>NO</v>
      </c>
      <c r="EH222" s="2">
        <f>IF(CZ222="no",0,VLOOKUP(AI222,EXPERIENCIA!$A$1:$C$2100,2,0))</f>
        <v>0</v>
      </c>
      <c r="EI222" s="2">
        <f>IF(CZ222="si",VLOOKUP(A222,'5 TD'!$S$3:$T$2103,2,0),0)</f>
        <v>0</v>
      </c>
      <c r="EJ222" s="2" t="str">
        <f t="shared" si="121"/>
        <v>SI</v>
      </c>
      <c r="EK222" s="2">
        <f>+('3 Planilla Preadjudicación OTIC'!BU222)</f>
        <v>0</v>
      </c>
      <c r="EL222" s="4"/>
      <c r="EM222" s="3"/>
      <c r="EN222" s="3"/>
      <c r="EQ222" s="86"/>
    </row>
    <row r="223" spans="1:147" ht="15" customHeight="1" x14ac:dyDescent="0.3">
      <c r="A223" s="2">
        <f>+('3 Planilla Preadjudicación OTIC'!A223)</f>
        <v>14481</v>
      </c>
      <c r="B223" s="2" t="str">
        <f>+('3 Planilla Preadjudicación OTIC'!B223)</f>
        <v>65181652-1</v>
      </c>
      <c r="C223" s="4">
        <f>+('3 Planilla Preadjudicación OTIC'!E223)</f>
        <v>2025</v>
      </c>
      <c r="D223" s="4" t="str">
        <f>+('3 Planilla Preadjudicación OTIC'!F223)</f>
        <v>MANDATO</v>
      </c>
      <c r="E223" s="4" t="str">
        <f>+('3 Planilla Preadjudicación OTIC'!G223)</f>
        <v>82648400-4</v>
      </c>
      <c r="F223" s="4" t="str">
        <f>+('3 Planilla Preadjudicación OTIC'!H223)</f>
        <v>SIP RED DE COLEGIOS</v>
      </c>
      <c r="G223" s="4"/>
      <c r="H223" s="4"/>
      <c r="I223" s="4" t="str">
        <f>+('3 Planilla Preadjudicación OTIC'!I223)</f>
        <v>CONTABILIDAD BÁSICA</v>
      </c>
      <c r="J223" s="4" t="str">
        <f>+('3 Planilla Preadjudicación OTIC'!J223)</f>
        <v>PF0594</v>
      </c>
      <c r="K223" s="4" t="str">
        <f>+('3 Planilla Preadjudicación OTIC'!K223)</f>
        <v/>
      </c>
      <c r="L223" s="4" t="str">
        <f>+('3 Planilla Preadjudicación OTIC'!L223)</f>
        <v/>
      </c>
      <c r="M223" s="2">
        <f>+('3 Planilla Preadjudicación OTIC'!M223)</f>
        <v>13</v>
      </c>
      <c r="N223" s="4" t="str">
        <f>+('3 Planilla Preadjudicación OTIC'!N223)</f>
        <v>METROPOLITANA</v>
      </c>
      <c r="O223" s="4" t="str">
        <f>+('3 Planilla Preadjudicación OTIC'!O223)</f>
        <v>QUINTA NORMAL</v>
      </c>
      <c r="P223" s="4" t="str">
        <f>+('3 Planilla Preadjudicación OTIC'!P223)</f>
        <v>TRABAJADORES POR CUENTA PROPIA CON RENTA INFERIOR A 3 INGRESOS MENSUALES</v>
      </c>
      <c r="Q223" s="4" t="str">
        <f>+('3 Planilla Preadjudicación OTIC'!Q223)</f>
        <v>PRESENCIAL</v>
      </c>
      <c r="R223" s="4" t="str">
        <f>+('3 Planilla Preadjudicación OTIC'!R223)</f>
        <v>INDEPENDIENTE</v>
      </c>
      <c r="S223" s="4">
        <f>+('3 Planilla Preadjudicación OTIC'!S223)</f>
        <v>25</v>
      </c>
      <c r="T223" s="2">
        <f>+('3 Planilla Preadjudicación OTIC'!T223)</f>
        <v>15</v>
      </c>
      <c r="U223" s="2">
        <f>+('3 Planilla Preadjudicación OTIC'!U223)</f>
        <v>100</v>
      </c>
      <c r="V223" s="2">
        <f>+('3 Planilla Preadjudicación OTIC'!V223)</f>
        <v>0</v>
      </c>
      <c r="W223" s="2">
        <f>+('3 Planilla Preadjudicación OTIC'!W223)</f>
        <v>100</v>
      </c>
      <c r="X223" s="2">
        <f>+('3 Planilla Preadjudicación OTIC'!X223)</f>
        <v>4</v>
      </c>
      <c r="Y223" s="2" t="str">
        <f>+('3 Planilla Preadjudicación OTIC'!Y223)</f>
        <v>SI</v>
      </c>
      <c r="Z223" s="2" t="str">
        <f>+('3 Planilla Preadjudicación OTIC'!Z223)</f>
        <v>NO</v>
      </c>
      <c r="AA223" s="2" t="str">
        <f>+('3 Planilla Preadjudicación OTIC'!AA223)</f>
        <v>NO</v>
      </c>
      <c r="AB223" s="4" t="str">
        <f>+('3 Planilla Preadjudicación OTIC'!AB223)</f>
        <v>SE AJUSTA A PLAN FORMATIVO</v>
      </c>
      <c r="AC223" s="4" t="str">
        <f>+('3 Planilla Preadjudicación OTIC'!AC223)</f>
        <v>ADULTOS MAYORES DE 18 AÑOS, EMPLEADOS Y/O DESEMPLEADOS, HOMBRES Y MUJERES, CHILENOS Y EXTRANJEROS, QUE RESIDAN EN LA REGION METROPOLITANA Y QUE CUENTEN CON EDUCACIÓN MEDIA COMPLETA</v>
      </c>
      <c r="AD223" s="2" t="str">
        <f>+('3 Planilla Preadjudicación OTIC'!AD223)</f>
        <v>NO</v>
      </c>
      <c r="AE223" s="4">
        <f>+('3 Planilla Preadjudicación OTIC'!AE223)</f>
        <v>0</v>
      </c>
      <c r="AF223" s="2" t="str">
        <f>+('3 Planilla Preadjudicación OTIC'!AF223)</f>
        <v>CERRADA</v>
      </c>
      <c r="AG223" s="2">
        <f>+('3 Planilla Preadjudicación OTIC'!AG223)</f>
        <v>25</v>
      </c>
      <c r="AH223" s="2">
        <f>+('3 Planilla Preadjudicación OTIC'!AH223)</f>
        <v>1</v>
      </c>
      <c r="AI223" s="135" t="str">
        <f>+('3 Planilla Preadjudicación OTIC'!AI223)</f>
        <v>77593380-1</v>
      </c>
      <c r="AJ223" s="4" t="str">
        <f>+('3 Planilla Preadjudicación OTIC'!AJ223)</f>
        <v>Centro de Investigación para el Desarrollo y Capacitación Limitada</v>
      </c>
      <c r="AK223" s="2">
        <f>+('3 Planilla Preadjudicación OTIC'!AK223)</f>
        <v>100</v>
      </c>
      <c r="AL223" s="2">
        <f>+('3 Planilla Preadjudicación OTIC'!AL223)</f>
        <v>25</v>
      </c>
      <c r="AM223" s="12">
        <f>+('3 Planilla Preadjudicación OTIC'!AM223)</f>
        <v>4130</v>
      </c>
      <c r="AN223" s="12">
        <f>+('3 Planilla Preadjudicación OTIC'!AN223)</f>
        <v>0</v>
      </c>
      <c r="AO223" s="12">
        <f>+('3 Planilla Preadjudicación OTIC'!AO223)</f>
        <v>0</v>
      </c>
      <c r="AP223" s="12">
        <f>+('3 Planilla Preadjudicación OTIC'!AP223)</f>
        <v>6195000</v>
      </c>
      <c r="AQ223" s="12">
        <f>+('3 Planilla Preadjudicación OTIC'!AQ223)</f>
        <v>1500000</v>
      </c>
      <c r="AR223" s="12">
        <f>+('3 Planilla Preadjudicación OTIC'!AR223)</f>
        <v>0</v>
      </c>
      <c r="AS223" s="12">
        <f>+('3 Planilla Preadjudicación OTIC'!AS223)</f>
        <v>0</v>
      </c>
      <c r="AT223" s="12">
        <f>+('3 Planilla Preadjudicación OTIC'!AT223)</f>
        <v>0</v>
      </c>
      <c r="AU223" s="12">
        <f>+('3 Planilla Preadjudicación OTIC'!AU223)</f>
        <v>7695000</v>
      </c>
      <c r="AV223" s="2" t="str">
        <f>+('3 Planilla Preadjudicación OTIC'!AV223)</f>
        <v>SI</v>
      </c>
      <c r="AW223" s="4">
        <f>+('3 Planilla Preadjudicación OTIC'!AW223)</f>
        <v>0</v>
      </c>
      <c r="AX223" s="2">
        <f>+('3 Planilla Preadjudicación OTIC'!AX223)</f>
        <v>3</v>
      </c>
      <c r="AY223" s="2">
        <f>+('3 Planilla Preadjudicación OTIC'!AY223)</f>
        <v>7</v>
      </c>
      <c r="AZ223" s="2">
        <f>+('3 Planilla Preadjudicación OTIC'!AZ223)</f>
        <v>0</v>
      </c>
      <c r="BA223" s="2">
        <f>+('3 Planilla Preadjudicación OTIC'!BA223)</f>
        <v>0</v>
      </c>
      <c r="BB223" s="2">
        <f>+('3 Planilla Preadjudicación OTIC'!BB223)</f>
        <v>0</v>
      </c>
      <c r="BC223" s="2">
        <f>+('3 Planilla Preadjudicación OTIC'!BC223)</f>
        <v>0</v>
      </c>
      <c r="BD223" s="2">
        <f>+('3 Planilla Preadjudicación OTIC'!BD223)</f>
        <v>0</v>
      </c>
      <c r="BE223" s="2">
        <f>+('3 Planilla Preadjudicación OTIC'!BE223)</f>
        <v>0</v>
      </c>
      <c r="BF223" s="2">
        <f>+('3 Planilla Preadjudicación OTIC'!BF223)</f>
        <v>0</v>
      </c>
      <c r="BG223" s="2">
        <f>+('3 Planilla Preadjudicación OTIC'!BG223)</f>
        <v>7</v>
      </c>
      <c r="BH223" s="2">
        <f>+('3 Planilla Preadjudicación OTIC'!BH223)</f>
        <v>7</v>
      </c>
      <c r="BI223" s="2">
        <f>+('3 Planilla Preadjudicación OTIC'!BI223)</f>
        <v>7</v>
      </c>
      <c r="BJ223" s="2">
        <f>+('3 Planilla Preadjudicación OTIC'!BJ223)</f>
        <v>7</v>
      </c>
      <c r="BK223" s="2">
        <f>+('3 Planilla Preadjudicación OTIC'!BK223)</f>
        <v>7</v>
      </c>
      <c r="BL223" s="2">
        <f>+('3 Planilla Preadjudicación OTIC'!BL223)</f>
        <v>7</v>
      </c>
      <c r="BM223" s="104">
        <f>ROUND(('3 Planilla Preadjudicación OTIC'!BM223),1)</f>
        <v>6.6</v>
      </c>
      <c r="BN223" s="4" t="str">
        <f>+('3 Planilla Preadjudicación OTIC'!BN223)</f>
        <v>NO</v>
      </c>
      <c r="BO223" s="4">
        <f>+('3 Planilla Preadjudicación OTIC'!BO223)</f>
        <v>0</v>
      </c>
      <c r="BP223" s="4">
        <f>+('3 Planilla Preadjudicación OTIC'!BP223)</f>
        <v>0</v>
      </c>
      <c r="BQ223" s="4">
        <f>+('3 Planilla Preadjudicación OTIC'!BQ223)</f>
        <v>0</v>
      </c>
      <c r="BR223" s="4">
        <f>+('3 Planilla Preadjudicación OTIC'!BR223)</f>
        <v>0</v>
      </c>
      <c r="BS223" s="4">
        <f>+('3 Planilla Preadjudicación OTIC'!BS223)</f>
        <v>0</v>
      </c>
      <c r="BT223" s="4">
        <f>+('3 Planilla Preadjudicación OTIC'!BT223)</f>
        <v>0</v>
      </c>
      <c r="BU223" s="85">
        <f>IF(VLOOKUP(A223,'BD OFICIAL'!$A$1:$AL$2098,7,0)=D223,0,1)</f>
        <v>0</v>
      </c>
      <c r="BV223" s="85">
        <f>IF(VLOOKUP(A223,'BD OFICIAL'!$A$1:$AL$2098,11,0)=J223,0,1)</f>
        <v>0</v>
      </c>
      <c r="BW223" s="85">
        <f>IF(VLOOKUP(A223,'BD OFICIAL'!$A$1:$AL$2098,13,0)=L223,0,1)</f>
        <v>0</v>
      </c>
      <c r="BX223" s="2">
        <f>IF(VLOOKUP(A223,'BD OFICIAL'!$A$1:$AL$2098,16,0)=O223,0,1)</f>
        <v>0</v>
      </c>
      <c r="BY223" s="2">
        <f>IF(VLOOKUP(A223,'BD OFICIAL'!$A$1:$AL$2098,17,0)=P223,0,1)</f>
        <v>0</v>
      </c>
      <c r="BZ223" s="2">
        <f>IF(VLOOKUP(A223,'BD OFICIAL'!$A$1:$AL$2098,19,0)=R223,0,1)</f>
        <v>0</v>
      </c>
      <c r="CA223" s="2">
        <f>IF(VLOOKUP(A223,'BD OFICIAL'!$A$1:$AL$2098,21,0)=T223,0,1)</f>
        <v>0</v>
      </c>
      <c r="CB223" s="2">
        <f>IF(VLOOKUP(A223,'BD OFICIAL'!$A$1:$AL$2098,24,0)=AK223,0,1)</f>
        <v>0</v>
      </c>
      <c r="CC223" s="2">
        <f>IF(VLOOKUP(A223,'BD OFICIAL'!$A$1:$AL$2098,25,0)=X223,0,1)</f>
        <v>0</v>
      </c>
      <c r="CD223" s="2">
        <f>IF(VLOOKUP(A223,'BD OFICIAL'!$A$1:$AL$2098,26,0)=Y223,0,1)</f>
        <v>0</v>
      </c>
      <c r="CE223" s="2">
        <f>IF(VLOOKUP(A223,'BD OFICIAL'!$A$1:$AL$2098,27,0)=Z223,0,1)</f>
        <v>0</v>
      </c>
      <c r="CF223" s="2">
        <f>IF(VLOOKUP(A223,'BD OFICIAL'!$A$1:$AL$2098,28,0)=AA223,0,1)</f>
        <v>0</v>
      </c>
      <c r="CG223" s="2">
        <f>IF(VLOOKUP(A223,'BD OFICIAL'!$A$1:$AL$2098,33,0)=AF223,0,1)</f>
        <v>0</v>
      </c>
      <c r="CH223" s="2">
        <f>IF(VLOOKUP(A223,'BD OFICIAL'!$A$1:$AL$2098,35,0)=AH223,0,1)</f>
        <v>0</v>
      </c>
      <c r="CI223" s="85">
        <f>IF(VLOOKUP(A223,'BD OFICIAL'!$A$1:$AL$2098,34,0)=AL223,0,1)</f>
        <v>0</v>
      </c>
      <c r="CJ223" s="12">
        <f>VLOOKUP(A223,'BD OFICIAL'!$A$1:$AM$2098,36,0)*AM223-AP223</f>
        <v>0</v>
      </c>
      <c r="CK223" s="85" t="str">
        <f t="shared" si="122"/>
        <v>SSH</v>
      </c>
      <c r="CL223" s="85" t="str">
        <f t="shared" si="123"/>
        <v>SI</v>
      </c>
      <c r="CM223" s="85" t="str">
        <f t="shared" si="103"/>
        <v>NO</v>
      </c>
      <c r="CN223" s="31">
        <f t="shared" si="104"/>
        <v>0</v>
      </c>
      <c r="CO223" s="31">
        <f t="shared" si="124"/>
        <v>0</v>
      </c>
      <c r="CP223" s="31">
        <f t="shared" si="105"/>
        <v>0</v>
      </c>
      <c r="CQ223" s="31">
        <f>IF(Y223="NO",0,IF(Y223="SI",IF(VLOOKUP(A223,'BD OFICIAL'!$A:$AO,40,0)=AQ223,0,1)))</f>
        <v>0</v>
      </c>
      <c r="CR223" s="31">
        <f>IF(Z223="NO",0,IF(Z223="SI",IF(VLOOKUP(B223,'BD OFICIAL'!$A:$AO,41,0)=AS223,0,1)))</f>
        <v>0</v>
      </c>
      <c r="CS223" s="31">
        <f t="shared" si="125"/>
        <v>0</v>
      </c>
      <c r="CT223" s="31">
        <f t="shared" si="126"/>
        <v>0</v>
      </c>
      <c r="CU223" s="31">
        <f>IF(VLOOKUP(A223,'BD OFICIAL'!$A$1:$AL$1056,31,0)="SI",IF(AT223&gt;0,0,1),IF(AT223=0,0,1))</f>
        <v>0</v>
      </c>
      <c r="CV223" s="31">
        <f t="shared" si="127"/>
        <v>0</v>
      </c>
      <c r="CW223" s="31">
        <f t="shared" si="106"/>
        <v>0</v>
      </c>
      <c r="CX223" s="85" t="str">
        <f t="shared" si="107"/>
        <v>SI</v>
      </c>
      <c r="CY223" s="31">
        <f t="shared" si="108"/>
        <v>0</v>
      </c>
      <c r="CZ223" s="85" t="str">
        <f>IF(ISERROR(VLOOKUP(AI223,EXPERIENCIA!$A$1:$C$2100,1,0)),"NO","SI")</f>
        <v>SI</v>
      </c>
      <c r="DA223" s="85">
        <f>IF(CX223="no","NO APLICA",IF(AX223=0,"ERROR NOTA",IF(AND(AX223&gt;1,CZ223="NO"),"ERROR NOTA",IF(AND(CZ223="NO",AX223=1),0,IF(VLOOKUP(AI223,EXPERIENCIA!$A$1:$C$2100,3,0)=AX223,0,"ERROR NOTA")))))</f>
        <v>0</v>
      </c>
      <c r="DB223" s="85" t="str">
        <f>IF(ISERROR(VLOOKUP(AI223,COMPORTAMIENTO!$A$1:$C$2100,1,0)),"NO","SI")</f>
        <v>SI</v>
      </c>
      <c r="DC223" s="85">
        <f>IF(CX223="NO","NO APLICA",IF(AY223=0,"ERROR NOTA",IF(AND(DB223="NO",AY223=7),0,IF(VLOOKUP(AI223,COMPORTAMIENTO!$A$2:$H$2100,8,0)=AY223,0,"ERROR NOTA"))))</f>
        <v>0</v>
      </c>
      <c r="DD223" s="104">
        <f t="shared" si="109"/>
        <v>0.30000000000000004</v>
      </c>
      <c r="DE223" s="104">
        <f t="shared" si="110"/>
        <v>0.70000000000000007</v>
      </c>
      <c r="DF223" s="85" t="str">
        <f t="shared" si="128"/>
        <v>SI</v>
      </c>
      <c r="DG223" s="85">
        <f t="shared" si="111"/>
        <v>0</v>
      </c>
      <c r="DH223" s="85">
        <f t="shared" si="112"/>
        <v>0</v>
      </c>
      <c r="DI223" s="85">
        <f t="shared" si="113"/>
        <v>0</v>
      </c>
      <c r="DJ223" s="12">
        <f t="shared" si="114"/>
        <v>7.0000000000000009</v>
      </c>
      <c r="DK223" s="7">
        <f t="shared" si="115"/>
        <v>7.0000000000000009</v>
      </c>
      <c r="DL223" s="12">
        <f t="shared" si="129"/>
        <v>4130</v>
      </c>
      <c r="DM223" s="12">
        <f>VLOOKUP(A223,'5 TD'!$A:$B,2,0)</f>
        <v>4130</v>
      </c>
      <c r="DN223" s="7">
        <f t="shared" si="130"/>
        <v>7</v>
      </c>
      <c r="DO223" s="85" t="str">
        <f t="shared" si="116"/>
        <v>APROBADO</v>
      </c>
      <c r="DP223" s="85" t="str">
        <f t="shared" si="117"/>
        <v>APROBADO</v>
      </c>
      <c r="DQ223" s="7">
        <f t="shared" si="118"/>
        <v>6.6</v>
      </c>
      <c r="DR223" s="85" t="str">
        <f t="shared" si="131"/>
        <v>APROBADO</v>
      </c>
      <c r="DS223" s="2" t="str">
        <f>+('3 Planilla Preadjudicación OTIC'!BN223)</f>
        <v>NO</v>
      </c>
      <c r="DT223" s="2">
        <f>IF(DR223="APROBADO",VLOOKUP(A223,'5 TD'!$D$3:$E$270,2,0),"NO APLICA")</f>
        <v>7</v>
      </c>
      <c r="DU223" s="2" t="str">
        <f t="shared" si="132"/>
        <v>NO</v>
      </c>
      <c r="DV223" s="2" t="str">
        <f>IF(DU223="SI",VLOOKUP(A223,'5 TD'!$G$3:$H$270,2,0),"NO APLICA ")</f>
        <v xml:space="preserve">NO APLICA </v>
      </c>
      <c r="DW223" s="2" t="str">
        <f t="shared" si="133"/>
        <v>NO</v>
      </c>
      <c r="DX223" s="2" t="str">
        <f>IF(DW223="SI",VLOOKUP(A223,'5 TD'!$J$4:$K$472,2,0),"NO APLICA")</f>
        <v>NO APLICA</v>
      </c>
      <c r="DY223" s="2" t="str">
        <f t="shared" si="134"/>
        <v>NO APLICA</v>
      </c>
      <c r="DZ223" s="7" t="str">
        <f>IF(DY223="SI",VLOOKUP(A223,'5 TD'!$M$4:$N$350,2,0),"NO APLICA")</f>
        <v>NO APLICA</v>
      </c>
      <c r="EA223" s="2" t="str">
        <f t="shared" si="135"/>
        <v>NO APLICA</v>
      </c>
      <c r="EB223" s="12" t="str">
        <f t="shared" si="136"/>
        <v/>
      </c>
      <c r="EC223" s="12" t="str">
        <f>IF(EA223="SI",VLOOKUP(A223,'5 TD'!$V$4:$W$479,2,0),"NO APLICA")</f>
        <v>NO APLICA</v>
      </c>
      <c r="ED223" s="2" t="str">
        <f t="shared" si="119"/>
        <v>NO</v>
      </c>
      <c r="EE223" s="79" t="str">
        <f>IF(ED223="SI",VLOOKUP(AI223,COMPORTAMIENTO!$A$1:$H$2100,7,0),"NO APLICA")</f>
        <v>NO APLICA</v>
      </c>
      <c r="EF223" s="12" t="str">
        <f>IF(ED223="SI",VLOOKUP(A223,'5 TD'!$P$2:$Q$479,2,0),"NO APLICA")</f>
        <v>NO APLICA</v>
      </c>
      <c r="EG223" s="2" t="str">
        <f t="shared" si="120"/>
        <v>NO</v>
      </c>
      <c r="EH223" s="2">
        <f>IF(CZ223="no",0,VLOOKUP(AI223,EXPERIENCIA!$A$1:$C$2100,2,0))</f>
        <v>33</v>
      </c>
      <c r="EI223" s="2">
        <f>IF(CZ223="si",VLOOKUP(A223,'5 TD'!$S$3:$T$2103,2,0),0)</f>
        <v>125</v>
      </c>
      <c r="EJ223" s="2" t="str">
        <f t="shared" si="121"/>
        <v>NO</v>
      </c>
      <c r="EK223" s="2">
        <f>+('3 Planilla Preadjudicación OTIC'!BU223)</f>
        <v>0</v>
      </c>
      <c r="EL223" s="4"/>
      <c r="EM223" s="3"/>
      <c r="EN223" s="3"/>
      <c r="EQ223" s="86"/>
    </row>
    <row r="224" spans="1:147" ht="15" customHeight="1" x14ac:dyDescent="0.3">
      <c r="A224" s="2">
        <f>+('3 Planilla Preadjudicación OTIC'!A224)</f>
        <v>14477</v>
      </c>
      <c r="B224" s="2" t="str">
        <f>+('3 Planilla Preadjudicación OTIC'!B224)</f>
        <v>65181652-1</v>
      </c>
      <c r="C224" s="4">
        <f>+('3 Planilla Preadjudicación OTIC'!E224)</f>
        <v>2025</v>
      </c>
      <c r="D224" s="4" t="str">
        <f>+('3 Planilla Preadjudicación OTIC'!F224)</f>
        <v>MANDATO</v>
      </c>
      <c r="E224" s="4" t="str">
        <f>+('3 Planilla Preadjudicación OTIC'!G224)</f>
        <v>82648400-4</v>
      </c>
      <c r="F224" s="4" t="str">
        <f>+('3 Planilla Preadjudicación OTIC'!H224)</f>
        <v>SIP RED DE COLEGIOS</v>
      </c>
      <c r="G224" s="4"/>
      <c r="H224" s="4"/>
      <c r="I224" s="4" t="str">
        <f>+('3 Planilla Preadjudicación OTIC'!I224)</f>
        <v>APLICACIÓN DE TÉCNICAS DE PREVENCIÓN DE RIESGOS PSICOSOCIALES DE ACUERDO CON METODOLOGÍA FU</v>
      </c>
      <c r="J224" s="4" t="str">
        <f>+('3 Planilla Preadjudicación OTIC'!J224)</f>
        <v>SIN PLAN FORMATIVO</v>
      </c>
      <c r="K224" s="4" t="str">
        <f>+('3 Planilla Preadjudicación OTIC'!K224)</f>
        <v/>
      </c>
      <c r="L224" s="4" t="str">
        <f>+('3 Planilla Preadjudicación OTIC'!L224)</f>
        <v/>
      </c>
      <c r="M224" s="2">
        <f>+('3 Planilla Preadjudicación OTIC'!M224)</f>
        <v>13</v>
      </c>
      <c r="N224" s="4" t="str">
        <f>+('3 Planilla Preadjudicación OTIC'!N224)</f>
        <v>METROPOLITANA</v>
      </c>
      <c r="O224" s="4" t="str">
        <f>+('3 Planilla Preadjudicación OTIC'!O224)</f>
        <v>RENCA</v>
      </c>
      <c r="P224" s="4" t="str">
        <f>+('3 Planilla Preadjudicación OTIC'!P224)</f>
        <v>TRABAJADORES ACTIVOS O EN PROCESO DE RECONVERSIÓN LABORAL</v>
      </c>
      <c r="Q224" s="4" t="str">
        <f>+('3 Planilla Preadjudicación OTIC'!Q224)</f>
        <v>PRESENCIAL</v>
      </c>
      <c r="R224" s="4" t="str">
        <f>+('3 Planilla Preadjudicación OTIC'!R224)</f>
        <v>DEPENDIENTE</v>
      </c>
      <c r="S224" s="4">
        <f>+('3 Planilla Preadjudicación OTIC'!S224)</f>
        <v>30</v>
      </c>
      <c r="T224" s="2">
        <f>+('3 Planilla Preadjudicación OTIC'!T224)</f>
        <v>15</v>
      </c>
      <c r="U224" s="2">
        <f>+('3 Planilla Preadjudicación OTIC'!U224)</f>
        <v>0</v>
      </c>
      <c r="V224" s="2">
        <f>+('3 Planilla Preadjudicación OTIC'!V224)</f>
        <v>0</v>
      </c>
      <c r="W224" s="2">
        <f>+('3 Planilla Preadjudicación OTIC'!W224)</f>
        <v>150</v>
      </c>
      <c r="X224" s="2">
        <f>+('3 Planilla Preadjudicación OTIC'!X224)</f>
        <v>5</v>
      </c>
      <c r="Y224" s="2" t="str">
        <f>+('3 Planilla Preadjudicación OTIC'!Y224)</f>
        <v>SI</v>
      </c>
      <c r="Z224" s="2" t="str">
        <f>+('3 Planilla Preadjudicación OTIC'!Z224)</f>
        <v>NO</v>
      </c>
      <c r="AA224" s="2" t="str">
        <f>+('3 Planilla Preadjudicación OTIC'!AA224)</f>
        <v>NO</v>
      </c>
      <c r="AB224" s="4" t="str">
        <f>+('3 Planilla Preadjudicación OTIC'!AB224)</f>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v>
      </c>
      <c r="AC224" s="4" t="str">
        <f>+('3 Planilla Preadjudicación OTIC'!AC224)</f>
        <v>Comunidad de familias Colegio Jorge Alessandri Rodríguez</v>
      </c>
      <c r="AD224" s="2" t="str">
        <f>+('3 Planilla Preadjudicación OTIC'!AD224)</f>
        <v>NO</v>
      </c>
      <c r="AE224" s="4">
        <f>+('3 Planilla Preadjudicación OTIC'!AE224)</f>
        <v>0</v>
      </c>
      <c r="AF224" s="2" t="str">
        <f>+('3 Planilla Preadjudicación OTIC'!AF224)</f>
        <v>CERRADA</v>
      </c>
      <c r="AG224" s="2">
        <f>+('3 Planilla Preadjudicación OTIC'!AG224)</f>
        <v>30</v>
      </c>
      <c r="AH224" s="2">
        <f>+('3 Planilla Preadjudicación OTIC'!AH224)</f>
        <v>2</v>
      </c>
      <c r="AI224" s="135" t="str">
        <f>+('3 Planilla Preadjudicación OTIC'!AI224)</f>
        <v>77593380-1</v>
      </c>
      <c r="AJ224" s="4" t="str">
        <f>+('3 Planilla Preadjudicación OTIC'!AJ224)</f>
        <v>Centro de Investigación para el Desarrollo y Capacitación Limitada</v>
      </c>
      <c r="AK224" s="2">
        <f>+('3 Planilla Preadjudicación OTIC'!AK224)</f>
        <v>150</v>
      </c>
      <c r="AL224" s="2">
        <f>+('3 Planilla Preadjudicación OTIC'!AL224)</f>
        <v>30</v>
      </c>
      <c r="AM224" s="12">
        <f>+('3 Planilla Preadjudicación OTIC'!AM224)</f>
        <v>5075</v>
      </c>
      <c r="AN224" s="12">
        <f>+('3 Planilla Preadjudicación OTIC'!AN224)</f>
        <v>0</v>
      </c>
      <c r="AO224" s="12">
        <f>+('3 Planilla Preadjudicación OTIC'!AO224)</f>
        <v>0</v>
      </c>
      <c r="AP224" s="12">
        <f>+('3 Planilla Preadjudicación OTIC'!AP224)</f>
        <v>11418750</v>
      </c>
      <c r="AQ224" s="12">
        <f>+('3 Planilla Preadjudicación OTIC'!AQ224)</f>
        <v>1800000</v>
      </c>
      <c r="AR224" s="12">
        <f>+('3 Planilla Preadjudicación OTIC'!AR224)</f>
        <v>0</v>
      </c>
      <c r="AS224" s="12">
        <f>+('3 Planilla Preadjudicación OTIC'!AS224)</f>
        <v>0</v>
      </c>
      <c r="AT224" s="12">
        <f>+('3 Planilla Preadjudicación OTIC'!AT224)</f>
        <v>0</v>
      </c>
      <c r="AU224" s="12">
        <f>+('3 Planilla Preadjudicación OTIC'!AU224)</f>
        <v>13218750</v>
      </c>
      <c r="AV224" s="2" t="str">
        <f>+('3 Planilla Preadjudicación OTIC'!AV224)</f>
        <v>SI</v>
      </c>
      <c r="AW224" s="4">
        <f>+('3 Planilla Preadjudicación OTIC'!AW224)</f>
        <v>0</v>
      </c>
      <c r="AX224" s="2">
        <f>+('3 Planilla Preadjudicación OTIC'!AX224)</f>
        <v>3</v>
      </c>
      <c r="AY224" s="2">
        <f>+('3 Planilla Preadjudicación OTIC'!AY224)</f>
        <v>7</v>
      </c>
      <c r="AZ224" s="2">
        <f>+('3 Planilla Preadjudicación OTIC'!AZ224)</f>
        <v>7</v>
      </c>
      <c r="BA224" s="2">
        <f>+('3 Planilla Preadjudicación OTIC'!BA224)</f>
        <v>7</v>
      </c>
      <c r="BB224" s="2">
        <f>+('3 Planilla Preadjudicación OTIC'!BB224)</f>
        <v>7</v>
      </c>
      <c r="BC224" s="2">
        <f>+('3 Planilla Preadjudicación OTIC'!BC224)</f>
        <v>7</v>
      </c>
      <c r="BD224" s="2">
        <f>+('3 Planilla Preadjudicación OTIC'!BD224)</f>
        <v>7</v>
      </c>
      <c r="BE224" s="2">
        <f>+('3 Planilla Preadjudicación OTIC'!BE224)</f>
        <v>7</v>
      </c>
      <c r="BF224" s="2">
        <f>+('3 Planilla Preadjudicación OTIC'!BF224)</f>
        <v>7</v>
      </c>
      <c r="BG224" s="2">
        <f>+('3 Planilla Preadjudicación OTIC'!BG224)</f>
        <v>7</v>
      </c>
      <c r="BH224" s="2">
        <f>+('3 Planilla Preadjudicación OTIC'!BH224)</f>
        <v>7</v>
      </c>
      <c r="BI224" s="2">
        <f>+('3 Planilla Preadjudicación OTIC'!BI224)</f>
        <v>7</v>
      </c>
      <c r="BJ224" s="2">
        <f>+('3 Planilla Preadjudicación OTIC'!BJ224)</f>
        <v>7</v>
      </c>
      <c r="BK224" s="2">
        <f>+('3 Planilla Preadjudicación OTIC'!BK224)</f>
        <v>7</v>
      </c>
      <c r="BL224" s="2">
        <f>+('3 Planilla Preadjudicación OTIC'!BL224)</f>
        <v>7</v>
      </c>
      <c r="BM224" s="104">
        <f>ROUND(('3 Planilla Preadjudicación OTIC'!BM224),1)</f>
        <v>6.6</v>
      </c>
      <c r="BN224" s="4" t="str">
        <f>+('3 Planilla Preadjudicación OTIC'!BN224)</f>
        <v>SI</v>
      </c>
      <c r="BO224" s="4" t="str">
        <f>+('3 Planilla Preadjudicación OTIC'!BO224)</f>
        <v>EMILY RODRIGUEZ</v>
      </c>
      <c r="BP224" s="4" t="str">
        <f>+('3 Planilla Preadjudicación OTIC'!BP224)</f>
        <v>ERODRIGUEZ@institutoasiste.cl</v>
      </c>
      <c r="BQ224" s="4">
        <f>+('3 Planilla Preadjudicación OTIC'!BQ224)</f>
        <v>225962361</v>
      </c>
      <c r="BR224" s="4" t="str">
        <f>+('3 Planilla Preadjudicación OTIC'!BR224)</f>
        <v>PASAJE VIRGINIO ARIAS 1926, Renca</v>
      </c>
      <c r="BS224" s="4" t="str">
        <f>+('3 Planilla Preadjudicación OTIC'!BS224)</f>
        <v>Capacitar en la aplicación de estrategias preventivas para abordar riesgos psicosociales, según los principios de la metodología FU.</v>
      </c>
      <c r="BT224" s="4" t="str">
        <f>+('3 Planilla Preadjudicación OTIC'!BT224)</f>
        <v>Este curso entrega herramientas para identificar, prevenir y gestionar factores de riesgo psicosocial en contextos familiares y comunitarios, utilizando el enfoque de la metodología FU (Fortalecimiento de Unidades). Se orienta a personas que trabajan en intervención social, educación o salud comunitaria.</v>
      </c>
      <c r="BU224" s="85">
        <f>IF(VLOOKUP(A224,'BD OFICIAL'!$A$1:$AL$2098,7,0)=D224,0,1)</f>
        <v>0</v>
      </c>
      <c r="BV224" s="85">
        <f>IF(VLOOKUP(A224,'BD OFICIAL'!$A$1:$AL$2098,11,0)=J224,0,1)</f>
        <v>0</v>
      </c>
      <c r="BW224" s="85">
        <f>IF(VLOOKUP(A224,'BD OFICIAL'!$A$1:$AL$2098,13,0)=L224,0,1)</f>
        <v>0</v>
      </c>
      <c r="BX224" s="2">
        <f>IF(VLOOKUP(A224,'BD OFICIAL'!$A$1:$AL$2098,16,0)=O224,0,1)</f>
        <v>0</v>
      </c>
      <c r="BY224" s="2">
        <f>IF(VLOOKUP(A224,'BD OFICIAL'!$A$1:$AL$2098,17,0)=P224,0,1)</f>
        <v>0</v>
      </c>
      <c r="BZ224" s="2">
        <f>IF(VLOOKUP(A224,'BD OFICIAL'!$A$1:$AL$2098,19,0)=R224,0,1)</f>
        <v>0</v>
      </c>
      <c r="CA224" s="2">
        <f>IF(VLOOKUP(A224,'BD OFICIAL'!$A$1:$AL$2098,21,0)=T224,0,1)</f>
        <v>0</v>
      </c>
      <c r="CB224" s="2">
        <f>IF(VLOOKUP(A224,'BD OFICIAL'!$A$1:$AL$2098,24,0)=AK224,0,1)</f>
        <v>0</v>
      </c>
      <c r="CC224" s="2">
        <f>IF(VLOOKUP(A224,'BD OFICIAL'!$A$1:$AL$2098,25,0)=X224,0,1)</f>
        <v>0</v>
      </c>
      <c r="CD224" s="2">
        <f>IF(VLOOKUP(A224,'BD OFICIAL'!$A$1:$AL$2098,26,0)=Y224,0,1)</f>
        <v>0</v>
      </c>
      <c r="CE224" s="2">
        <f>IF(VLOOKUP(A224,'BD OFICIAL'!$A$1:$AL$2098,27,0)=Z224,0,1)</f>
        <v>0</v>
      </c>
      <c r="CF224" s="2">
        <f>IF(VLOOKUP(A224,'BD OFICIAL'!$A$1:$AL$2098,28,0)=AA224,0,1)</f>
        <v>0</v>
      </c>
      <c r="CG224" s="2">
        <f>IF(VLOOKUP(A224,'BD OFICIAL'!$A$1:$AL$2098,33,0)=AF224,0,1)</f>
        <v>0</v>
      </c>
      <c r="CH224" s="2">
        <f>IF(VLOOKUP(A224,'BD OFICIAL'!$A$1:$AL$2098,35,0)=AH224,0,1)</f>
        <v>0</v>
      </c>
      <c r="CI224" s="85">
        <f>IF(VLOOKUP(A224,'BD OFICIAL'!$A$1:$AL$2098,34,0)=AL224,0,1)</f>
        <v>0</v>
      </c>
      <c r="CJ224" s="12">
        <f>VLOOKUP(A224,'BD OFICIAL'!$A$1:$AM$2098,36,0)*AM224-AP224</f>
        <v>0</v>
      </c>
      <c r="CK224" s="85" t="str">
        <f t="shared" si="122"/>
        <v>SSH</v>
      </c>
      <c r="CL224" s="85" t="str">
        <f t="shared" si="123"/>
        <v>NO</v>
      </c>
      <c r="CM224" s="85" t="str">
        <f t="shared" si="103"/>
        <v>SI</v>
      </c>
      <c r="CN224" s="31">
        <f t="shared" si="104"/>
        <v>0</v>
      </c>
      <c r="CO224" s="31">
        <f t="shared" si="124"/>
        <v>0</v>
      </c>
      <c r="CP224" s="31">
        <f t="shared" si="105"/>
        <v>0</v>
      </c>
      <c r="CQ224" s="31">
        <f>IF(Y224="NO",0,IF(Y224="SI",IF(VLOOKUP(A224,'BD OFICIAL'!$A:$AO,40,0)=AQ224,0,1)))</f>
        <v>0</v>
      </c>
      <c r="CR224" s="31">
        <f>IF(Z224="NO",0,IF(Z224="SI",IF(VLOOKUP(B224,'BD OFICIAL'!$A:$AO,41,0)=AS224,0,1)))</f>
        <v>0</v>
      </c>
      <c r="CS224" s="31">
        <f t="shared" si="125"/>
        <v>0</v>
      </c>
      <c r="CT224" s="31">
        <f t="shared" si="126"/>
        <v>0</v>
      </c>
      <c r="CU224" s="31">
        <f>IF(VLOOKUP(A224,'BD OFICIAL'!$A$1:$AL$1056,31,0)="SI",IF(AT224&gt;0,0,1),IF(AT224=0,0,1))</f>
        <v>0</v>
      </c>
      <c r="CV224" s="31">
        <f t="shared" si="127"/>
        <v>0</v>
      </c>
      <c r="CW224" s="31">
        <f t="shared" si="106"/>
        <v>0</v>
      </c>
      <c r="CX224" s="85" t="str">
        <f t="shared" si="107"/>
        <v>SI</v>
      </c>
      <c r="CY224" s="31">
        <f t="shared" si="108"/>
        <v>0</v>
      </c>
      <c r="CZ224" s="85" t="str">
        <f>IF(ISERROR(VLOOKUP(AI224,EXPERIENCIA!$A$1:$C$2100,1,0)),"NO","SI")</f>
        <v>SI</v>
      </c>
      <c r="DA224" s="85">
        <f>IF(CX224="no","NO APLICA",IF(AX224=0,"ERROR NOTA",IF(AND(AX224&gt;1,CZ224="NO"),"ERROR NOTA",IF(AND(CZ224="NO",AX224=1),0,IF(VLOOKUP(AI224,EXPERIENCIA!$A$1:$C$2100,3,0)=AX224,0,"ERROR NOTA")))))</f>
        <v>0</v>
      </c>
      <c r="DB224" s="85" t="str">
        <f>IF(ISERROR(VLOOKUP(AI224,COMPORTAMIENTO!$A$1:$C$2100,1,0)),"NO","SI")</f>
        <v>SI</v>
      </c>
      <c r="DC224" s="85">
        <f>IF(CX224="NO","NO APLICA",IF(AY224=0,"ERROR NOTA",IF(AND(DB224="NO",AY224=7),0,IF(VLOOKUP(AI224,COMPORTAMIENTO!$A$2:$H$2100,8,0)=AY224,0,"ERROR NOTA"))))</f>
        <v>0</v>
      </c>
      <c r="DD224" s="104">
        <f t="shared" si="109"/>
        <v>0.30000000000000004</v>
      </c>
      <c r="DE224" s="104">
        <f t="shared" si="110"/>
        <v>0.70000000000000007</v>
      </c>
      <c r="DF224" s="85" t="str">
        <f t="shared" si="128"/>
        <v>NO</v>
      </c>
      <c r="DG224" s="85">
        <f t="shared" si="111"/>
        <v>7</v>
      </c>
      <c r="DH224" s="85">
        <f t="shared" si="112"/>
        <v>7</v>
      </c>
      <c r="DI224" s="85">
        <f t="shared" si="113"/>
        <v>7</v>
      </c>
      <c r="DJ224" s="12">
        <f t="shared" si="114"/>
        <v>7.0000000000000009</v>
      </c>
      <c r="DK224" s="7">
        <f t="shared" si="115"/>
        <v>7.0000000000000009</v>
      </c>
      <c r="DL224" s="12">
        <f t="shared" si="129"/>
        <v>5075</v>
      </c>
      <c r="DM224" s="12">
        <f>VLOOKUP(A224,'5 TD'!$A:$B,2,0)</f>
        <v>5075</v>
      </c>
      <c r="DN224" s="7">
        <f t="shared" si="130"/>
        <v>7</v>
      </c>
      <c r="DO224" s="85" t="str">
        <f t="shared" si="116"/>
        <v>APROBADO</v>
      </c>
      <c r="DP224" s="85" t="str">
        <f t="shared" si="117"/>
        <v>APROBADO</v>
      </c>
      <c r="DQ224" s="7">
        <f t="shared" si="118"/>
        <v>6.6</v>
      </c>
      <c r="DR224" s="85" t="str">
        <f t="shared" si="131"/>
        <v>APROBADO</v>
      </c>
      <c r="DS224" s="2" t="str">
        <f>+('3 Planilla Preadjudicación OTIC'!BN224)</f>
        <v>SI</v>
      </c>
      <c r="DT224" s="2">
        <f>IF(DR224="APROBADO",VLOOKUP(A224,'5 TD'!$D$3:$E$270,2,0),"NO APLICA")</f>
        <v>6.6</v>
      </c>
      <c r="DU224" s="2" t="str">
        <f t="shared" si="132"/>
        <v>SI</v>
      </c>
      <c r="DV224" s="2">
        <f>IF(DU224="SI",VLOOKUP(A224,'5 TD'!$G$3:$H$270,2,0),"NO APLICA ")</f>
        <v>7.0000000000000009</v>
      </c>
      <c r="DW224" s="2" t="str">
        <f t="shared" si="133"/>
        <v>SI</v>
      </c>
      <c r="DX224" s="2">
        <f>IF(DW224="SI",VLOOKUP(A224,'5 TD'!$J$4:$K$472,2,0),"NO APLICA")</f>
        <v>7</v>
      </c>
      <c r="DY224" s="2" t="str">
        <f t="shared" si="134"/>
        <v>SI</v>
      </c>
      <c r="DZ224" s="7">
        <f>IF(DY224="SI",VLOOKUP(A224,'5 TD'!$M$4:$N$350,2,0),"NO APLICA")</f>
        <v>3</v>
      </c>
      <c r="EA224" s="2" t="str">
        <f t="shared" si="135"/>
        <v>SI</v>
      </c>
      <c r="EB224" s="12">
        <f t="shared" si="136"/>
        <v>5075</v>
      </c>
      <c r="EC224" s="12">
        <f>IF(EA224="SI",VLOOKUP(A224,'5 TD'!$V$4:$W$479,2,0),"NO APLICA")</f>
        <v>5075</v>
      </c>
      <c r="ED224" s="2" t="str">
        <f t="shared" si="119"/>
        <v>SI</v>
      </c>
      <c r="EE224" s="79">
        <f>IF(ED224="SI",VLOOKUP(AI224,COMPORTAMIENTO!$A$1:$H$2100,7,0),"NO APLICA")</f>
        <v>0</v>
      </c>
      <c r="EF224" s="12">
        <f>IF(ED224="SI",VLOOKUP(A224,'5 TD'!$P$2:$Q$479,2,0),"NO APLICA")</f>
        <v>0</v>
      </c>
      <c r="EG224" s="2" t="str">
        <f t="shared" si="120"/>
        <v>SI</v>
      </c>
      <c r="EH224" s="2">
        <f>IF(CZ224="no",0,VLOOKUP(AI224,EXPERIENCIA!$A$1:$C$2100,2,0))</f>
        <v>33</v>
      </c>
      <c r="EI224" s="2">
        <f>IF(CZ224="si",VLOOKUP(A224,'5 TD'!$S$3:$T$2103,2,0),0)</f>
        <v>33</v>
      </c>
      <c r="EJ224" s="2" t="str">
        <f t="shared" si="121"/>
        <v>SI</v>
      </c>
      <c r="EK224" s="2">
        <f>+('3 Planilla Preadjudicación OTIC'!BU224)</f>
        <v>0</v>
      </c>
      <c r="EL224" s="4"/>
      <c r="EM224" s="3"/>
      <c r="EN224" s="3"/>
      <c r="EO224" s="86" t="s">
        <v>64</v>
      </c>
      <c r="EQ224" s="86"/>
    </row>
    <row r="225" spans="1:147" ht="15" customHeight="1" x14ac:dyDescent="0.3">
      <c r="A225" s="2">
        <f>+('3 Planilla Preadjudicación OTIC'!A225)</f>
        <v>14476</v>
      </c>
      <c r="B225" s="2" t="str">
        <f>+('3 Planilla Preadjudicación OTIC'!B225)</f>
        <v>65181652-1</v>
      </c>
      <c r="C225" s="4">
        <f>+('3 Planilla Preadjudicación OTIC'!E225)</f>
        <v>2025</v>
      </c>
      <c r="D225" s="4" t="str">
        <f>+('3 Planilla Preadjudicación OTIC'!F225)</f>
        <v>MANDATO</v>
      </c>
      <c r="E225" s="4" t="str">
        <f>+('3 Planilla Preadjudicación OTIC'!G225)</f>
        <v>82648400-4</v>
      </c>
      <c r="F225" s="4" t="str">
        <f>+('3 Planilla Preadjudicación OTIC'!H225)</f>
        <v>SIP RED DE COLEGIOS</v>
      </c>
      <c r="G225" s="4"/>
      <c r="H225" s="4"/>
      <c r="I225" s="4" t="str">
        <f>+('3 Planilla Preadjudicación OTIC'!I225)</f>
        <v>APLICACIÓN DE TÉCNICAS DE MOTIVACIÓN COOPERATIVA DE ACUERDO CON METODOLOGÍA PMTO.</v>
      </c>
      <c r="J225" s="4" t="str">
        <f>+('3 Planilla Preadjudicación OTIC'!J225)</f>
        <v>SIN PLAN FORMATIVO</v>
      </c>
      <c r="K225" s="4" t="str">
        <f>+('3 Planilla Preadjudicación OTIC'!K225)</f>
        <v/>
      </c>
      <c r="L225" s="4" t="str">
        <f>+('3 Planilla Preadjudicación OTIC'!L225)</f>
        <v/>
      </c>
      <c r="M225" s="2">
        <f>+('3 Planilla Preadjudicación OTIC'!M225)</f>
        <v>13</v>
      </c>
      <c r="N225" s="4" t="str">
        <f>+('3 Planilla Preadjudicación OTIC'!N225)</f>
        <v>METROPOLITANA</v>
      </c>
      <c r="O225" s="4" t="str">
        <f>+('3 Planilla Preadjudicación OTIC'!O225)</f>
        <v>RENCA</v>
      </c>
      <c r="P225" s="4" t="str">
        <f>+('3 Planilla Preadjudicación OTIC'!P225)</f>
        <v>PERSONAS DESOCUPADAS (CESANTES Y PERSONAS QUE BUSCAN TRABAJO POR PRIMERA VEZ).</v>
      </c>
      <c r="Q225" s="4" t="str">
        <f>+('3 Planilla Preadjudicación OTIC'!Q225)</f>
        <v>PRESENCIAL</v>
      </c>
      <c r="R225" s="4" t="str">
        <f>+('3 Planilla Preadjudicación OTIC'!R225)</f>
        <v>DEPENDIENTE</v>
      </c>
      <c r="S225" s="4">
        <f>+('3 Planilla Preadjudicación OTIC'!S225)</f>
        <v>32</v>
      </c>
      <c r="T225" s="2">
        <f>+('3 Planilla Preadjudicación OTIC'!T225)</f>
        <v>15</v>
      </c>
      <c r="U225" s="2">
        <f>+('3 Planilla Preadjudicación OTIC'!U225)</f>
        <v>0</v>
      </c>
      <c r="V225" s="2">
        <f>+('3 Planilla Preadjudicación OTIC'!V225)</f>
        <v>0</v>
      </c>
      <c r="W225" s="2">
        <f>+('3 Planilla Preadjudicación OTIC'!W225)</f>
        <v>125</v>
      </c>
      <c r="X225" s="2">
        <f>+('3 Planilla Preadjudicación OTIC'!X225)</f>
        <v>4</v>
      </c>
      <c r="Y225" s="2" t="str">
        <f>+('3 Planilla Preadjudicación OTIC'!Y225)</f>
        <v>SI</v>
      </c>
      <c r="Z225" s="2" t="str">
        <f>+('3 Planilla Preadjudicación OTIC'!Z225)</f>
        <v>NO</v>
      </c>
      <c r="AA225" s="2" t="str">
        <f>+('3 Planilla Preadjudicación OTIC'!AA225)</f>
        <v>NO</v>
      </c>
      <c r="AB225" s="4" t="str">
        <f>+('3 Planilla Preadjudicación OTIC'!AB225)</f>
        <v xml:space="preserve">Módulo 1: Fundamentos del Modelo PMTO
Aprendizajes esperados:
Identificar los principios clave de la metodología PMTO.
Reconocer el impacto de la motivación cooperativa en el desarrollo de dinámicas grupales.
Comprender el rol del modelo PMTO en la modificación de comportamientos.
Módulo 2: Comunicación Efectiva y Colaborativa
Aprendizajes esperados:
Implementar técnicas de comunicación para fomentar respeto, empatía y escucha activa.
Promover interacciones positivas entre los integrantes de un equipo.
Facilitar el entendimiento mutuo para mejorar la cooperación grupal.
Distinguir estrategias de regulación emocional y comunicación efectiva de acuerdo con la metodología PMTO.
Módulo 3: Refuerzos Positivos
Aprendizajes esperados:
Diseñar y aplicar estrategias basadas en refuerzos positivos según el modelo PMTO.
Analizar cómo los refuerzos contribuyen al fortalecimiento de hábitos productivos.
Evaluar la efectividad de los refuerzos positivos en contextos cooperativos.
Reconocer herramientas de cooperación y seguimiento de conductas prosociales de acuerdo con estrategias de instrucciones parentales.
Módulo 4: Manejo de Conflictos y Gestión Emocional
Aprendizajes esperados:
Identificar factores desencadenantes de conflictos en entornos laborales.
Aplicar estrategias de gestión emocional para reducir tensiones y resolver conflictos.
Fomentar un clima de trabajo armonioso basado en el respeto y la colaboración.
Distinguir estrategias de regulación emocional de acuerdo con la metodología PMTO.
Módulo 5: Prevención y Gestión de Desafíos
Aprendizajes esperados:
Reconocer barreras que podrían obstaculizar la motivación cooperativa en equipos de trabajo.
Diseñar planes preventivos para minimizar riesgos y mejorar la dinámica grupal.
Implementar medidas correctivas alineadas con los principios de PMTO para solucionar problemas.
Aplicar técnicas de disciplina efectiva y solución de problemas de acuerdo con la metodología PMTO.
Módulo 6: Liderazgo Cooperativo
Aprendizajes esperados:
Desarrollar habilidades de liderazgo enfocadas en la cooperación y el empoderamiento grupal.
Establecer metas claras y medibles para fomentar la motivación y el compromiso en el equipo.
</v>
      </c>
      <c r="AC225" s="4" t="str">
        <f>+('3 Planilla Preadjudicación OTIC'!AC225)</f>
        <v>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v>
      </c>
      <c r="AD225" s="2" t="str">
        <f>+('3 Planilla Preadjudicación OTIC'!AD225)</f>
        <v>NO</v>
      </c>
      <c r="AE225" s="4">
        <f>+('3 Planilla Preadjudicación OTIC'!AE225)</f>
        <v>0</v>
      </c>
      <c r="AF225" s="2" t="str">
        <f>+('3 Planilla Preadjudicación OTIC'!AF225)</f>
        <v>CERRADA</v>
      </c>
      <c r="AG225" s="2">
        <f>+('3 Planilla Preadjudicación OTIC'!AG225)</f>
        <v>32</v>
      </c>
      <c r="AH225" s="2">
        <f>+('3 Planilla Preadjudicación OTIC'!AH225)</f>
        <v>2</v>
      </c>
      <c r="AI225" s="135" t="str">
        <f>+('3 Planilla Preadjudicación OTIC'!AI225)</f>
        <v>77593380-1</v>
      </c>
      <c r="AJ225" s="4" t="str">
        <f>+('3 Planilla Preadjudicación OTIC'!AJ225)</f>
        <v>Centro de Investigación para el Desarrollo y Capacitación Limitada</v>
      </c>
      <c r="AK225" s="2">
        <f>+('3 Planilla Preadjudicación OTIC'!AK225)</f>
        <v>125</v>
      </c>
      <c r="AL225" s="2">
        <f>+('3 Planilla Preadjudicación OTIC'!AL225)</f>
        <v>32</v>
      </c>
      <c r="AM225" s="12">
        <f>+('3 Planilla Preadjudicación OTIC'!AM225)</f>
        <v>5075</v>
      </c>
      <c r="AN225" s="12">
        <f>+('3 Planilla Preadjudicación OTIC'!AN225)</f>
        <v>0</v>
      </c>
      <c r="AO225" s="12">
        <f>+('3 Planilla Preadjudicación OTIC'!AO225)</f>
        <v>0</v>
      </c>
      <c r="AP225" s="12">
        <f>+('3 Planilla Preadjudicación OTIC'!AP225)</f>
        <v>9515625</v>
      </c>
      <c r="AQ225" s="12">
        <f>+('3 Planilla Preadjudicación OTIC'!AQ225)</f>
        <v>1920000</v>
      </c>
      <c r="AR225" s="12">
        <f>+('3 Planilla Preadjudicación OTIC'!AR225)</f>
        <v>0</v>
      </c>
      <c r="AS225" s="12">
        <f>+('3 Planilla Preadjudicación OTIC'!AS225)</f>
        <v>0</v>
      </c>
      <c r="AT225" s="12">
        <f>+('3 Planilla Preadjudicación OTIC'!AT225)</f>
        <v>0</v>
      </c>
      <c r="AU225" s="12">
        <f>+('3 Planilla Preadjudicación OTIC'!AU225)</f>
        <v>11435625</v>
      </c>
      <c r="AV225" s="2" t="str">
        <f>+('3 Planilla Preadjudicación OTIC'!AV225)</f>
        <v>SI</v>
      </c>
      <c r="AW225" s="4">
        <f>+('3 Planilla Preadjudicación OTIC'!AW225)</f>
        <v>0</v>
      </c>
      <c r="AX225" s="2">
        <f>+('3 Planilla Preadjudicación OTIC'!AX225)</f>
        <v>3</v>
      </c>
      <c r="AY225" s="2">
        <f>+('3 Planilla Preadjudicación OTIC'!AY225)</f>
        <v>7</v>
      </c>
      <c r="AZ225" s="2">
        <f>+('3 Planilla Preadjudicación OTIC'!AZ225)</f>
        <v>1</v>
      </c>
      <c r="BA225" s="2">
        <f>+('3 Planilla Preadjudicación OTIC'!BA225)</f>
        <v>1</v>
      </c>
      <c r="BB225" s="2">
        <f>+('3 Planilla Preadjudicación OTIC'!BB225)</f>
        <v>7</v>
      </c>
      <c r="BC225" s="2">
        <f>+('3 Planilla Preadjudicación OTIC'!BC225)</f>
        <v>7</v>
      </c>
      <c r="BD225" s="2">
        <f>+('3 Planilla Preadjudicación OTIC'!BD225)</f>
        <v>7</v>
      </c>
      <c r="BE225" s="2">
        <f>+('3 Planilla Preadjudicación OTIC'!BE225)</f>
        <v>7</v>
      </c>
      <c r="BF225" s="2">
        <f>+('3 Planilla Preadjudicación OTIC'!BF225)</f>
        <v>7</v>
      </c>
      <c r="BG225" s="2">
        <f>+('3 Planilla Preadjudicación OTIC'!BG225)</f>
        <v>7</v>
      </c>
      <c r="BH225" s="2">
        <f>+('3 Planilla Preadjudicación OTIC'!BH225)</f>
        <v>7</v>
      </c>
      <c r="BI225" s="2">
        <f>+('3 Planilla Preadjudicación OTIC'!BI225)</f>
        <v>5</v>
      </c>
      <c r="BJ225" s="2">
        <f>+('3 Planilla Preadjudicación OTIC'!BJ225)</f>
        <v>5</v>
      </c>
      <c r="BK225" s="2">
        <f>+('3 Planilla Preadjudicación OTIC'!BK225)</f>
        <v>5</v>
      </c>
      <c r="BL225" s="2">
        <f>+('3 Planilla Preadjudicación OTIC'!BL225)</f>
        <v>7</v>
      </c>
      <c r="BM225" s="104">
        <f>ROUND(('3 Planilla Preadjudicación OTIC'!BM225),1)</f>
        <v>5.6</v>
      </c>
      <c r="BN225" s="4" t="str">
        <f>+('3 Planilla Preadjudicación OTIC'!BN225)</f>
        <v>SI</v>
      </c>
      <c r="BO225" s="4" t="str">
        <f>+('3 Planilla Preadjudicación OTIC'!BO225)</f>
        <v>EMILY RODRIGUEZ</v>
      </c>
      <c r="BP225" s="4" t="str">
        <f>+('3 Planilla Preadjudicación OTIC'!BP225)</f>
        <v>ERODRIGUEZ@institutoasiste.cl</v>
      </c>
      <c r="BQ225" s="4">
        <f>+('3 Planilla Preadjudicación OTIC'!BQ225)</f>
        <v>225962361</v>
      </c>
      <c r="BR225" s="4" t="str">
        <f>+('3 Planilla Preadjudicación OTIC'!BR225)</f>
        <v>PASAJE VIRGINIO ARIAS 1926, Renca</v>
      </c>
      <c r="BS225" s="4" t="str">
        <f>+('3 Planilla Preadjudicación OTIC'!BS225)</f>
        <v>Formar en el uso de técnicas de motivación cooperativa basadas en la metodología PMTO para fortalecer habilidades parentales y vínculos familiares positivos.</v>
      </c>
      <c r="BT225" s="4" t="str">
        <f>+('3 Planilla Preadjudicación OTIC'!BT225)</f>
        <v>El curso entrega herramientas prácticas del modelo PMTO (Parent Management Training – Oregon Model), enfocadas en promover la cooperación, el refuerzo positivo y la resolución de conflictos en contextos familiares. Está orientado a personas que trabajan con familias en riesgo psicosocial o que participan en programas de intervención comunitaria.</v>
      </c>
      <c r="BU225" s="85">
        <f>IF(VLOOKUP(A225,'BD OFICIAL'!$A$1:$AL$2098,7,0)=D225,0,1)</f>
        <v>0</v>
      </c>
      <c r="BV225" s="85">
        <f>IF(VLOOKUP(A225,'BD OFICIAL'!$A$1:$AL$2098,11,0)=J225,0,1)</f>
        <v>0</v>
      </c>
      <c r="BW225" s="85">
        <f>IF(VLOOKUP(A225,'BD OFICIAL'!$A$1:$AL$2098,13,0)=L225,0,1)</f>
        <v>0</v>
      </c>
      <c r="BX225" s="2">
        <f>IF(VLOOKUP(A225,'BD OFICIAL'!$A$1:$AL$2098,16,0)=O225,0,1)</f>
        <v>0</v>
      </c>
      <c r="BY225" s="2">
        <f>IF(VLOOKUP(A225,'BD OFICIAL'!$A$1:$AL$2098,17,0)=P225,0,1)</f>
        <v>0</v>
      </c>
      <c r="BZ225" s="2">
        <f>IF(VLOOKUP(A225,'BD OFICIAL'!$A$1:$AL$2098,19,0)=R225,0,1)</f>
        <v>0</v>
      </c>
      <c r="CA225" s="2">
        <f>IF(VLOOKUP(A225,'BD OFICIAL'!$A$1:$AL$2098,21,0)=T225,0,1)</f>
        <v>0</v>
      </c>
      <c r="CB225" s="2">
        <f>IF(VLOOKUP(A225,'BD OFICIAL'!$A$1:$AL$2098,24,0)=AK225,0,1)</f>
        <v>0</v>
      </c>
      <c r="CC225" s="2">
        <f>IF(VLOOKUP(A225,'BD OFICIAL'!$A$1:$AL$2098,25,0)=X225,0,1)</f>
        <v>0</v>
      </c>
      <c r="CD225" s="2">
        <f>IF(VLOOKUP(A225,'BD OFICIAL'!$A$1:$AL$2098,26,0)=Y225,0,1)</f>
        <v>0</v>
      </c>
      <c r="CE225" s="2">
        <f>IF(VLOOKUP(A225,'BD OFICIAL'!$A$1:$AL$2098,27,0)=Z225,0,1)</f>
        <v>0</v>
      </c>
      <c r="CF225" s="2">
        <f>IF(VLOOKUP(A225,'BD OFICIAL'!$A$1:$AL$2098,28,0)=AA225,0,1)</f>
        <v>0</v>
      </c>
      <c r="CG225" s="2">
        <f>IF(VLOOKUP(A225,'BD OFICIAL'!$A$1:$AL$2098,33,0)=AF225,0,1)</f>
        <v>0</v>
      </c>
      <c r="CH225" s="2">
        <f>IF(VLOOKUP(A225,'BD OFICIAL'!$A$1:$AL$2098,35,0)=AH225,0,1)</f>
        <v>0</v>
      </c>
      <c r="CI225" s="85">
        <f>IF(VLOOKUP(A225,'BD OFICIAL'!$A$1:$AL$2098,34,0)=AL225,0,1)</f>
        <v>0</v>
      </c>
      <c r="CJ225" s="12">
        <f>VLOOKUP(A225,'BD OFICIAL'!$A$1:$AM$2098,36,0)*AM225-AP225</f>
        <v>0</v>
      </c>
      <c r="CK225" s="85" t="str">
        <f t="shared" si="122"/>
        <v>SSH</v>
      </c>
      <c r="CL225" s="85" t="str">
        <f t="shared" si="123"/>
        <v>NO</v>
      </c>
      <c r="CM225" s="85" t="str">
        <f t="shared" si="103"/>
        <v>SI</v>
      </c>
      <c r="CN225" s="31">
        <f t="shared" si="104"/>
        <v>0</v>
      </c>
      <c r="CO225" s="31">
        <f t="shared" si="124"/>
        <v>0</v>
      </c>
      <c r="CP225" s="31">
        <f t="shared" si="105"/>
        <v>0</v>
      </c>
      <c r="CQ225" s="31">
        <f>IF(Y225="NO",0,IF(Y225="SI",IF(VLOOKUP(A225,'BD OFICIAL'!$A:$AO,40,0)=AQ225,0,1)))</f>
        <v>0</v>
      </c>
      <c r="CR225" s="31">
        <f>IF(Z225="NO",0,IF(Z225="SI",IF(VLOOKUP(B225,'BD OFICIAL'!$A:$AO,41,0)=AS225,0,1)))</f>
        <v>0</v>
      </c>
      <c r="CS225" s="31">
        <f t="shared" si="125"/>
        <v>0</v>
      </c>
      <c r="CT225" s="31">
        <f t="shared" si="126"/>
        <v>0</v>
      </c>
      <c r="CU225" s="31">
        <f>IF(VLOOKUP(A225,'BD OFICIAL'!$A$1:$AL$1056,31,0)="SI",IF(AT225&gt;0,0,1),IF(AT225=0,0,1))</f>
        <v>0</v>
      </c>
      <c r="CV225" s="31">
        <f t="shared" si="127"/>
        <v>0</v>
      </c>
      <c r="CW225" s="31">
        <f t="shared" si="106"/>
        <v>0</v>
      </c>
      <c r="CX225" s="85" t="str">
        <f t="shared" si="107"/>
        <v>SI</v>
      </c>
      <c r="CY225" s="31">
        <f t="shared" si="108"/>
        <v>0</v>
      </c>
      <c r="CZ225" s="85" t="str">
        <f>IF(ISERROR(VLOOKUP(AI225,EXPERIENCIA!$A$1:$C$2100,1,0)),"NO","SI")</f>
        <v>SI</v>
      </c>
      <c r="DA225" s="85">
        <f>IF(CX225="no","NO APLICA",IF(AX225=0,"ERROR NOTA",IF(AND(AX225&gt;1,CZ225="NO"),"ERROR NOTA",IF(AND(CZ225="NO",AX225=1),0,IF(VLOOKUP(AI225,EXPERIENCIA!$A$1:$C$2100,3,0)=AX225,0,"ERROR NOTA")))))</f>
        <v>0</v>
      </c>
      <c r="DB225" s="85" t="str">
        <f>IF(ISERROR(VLOOKUP(AI225,COMPORTAMIENTO!$A$1:$C$2100,1,0)),"NO","SI")</f>
        <v>SI</v>
      </c>
      <c r="DC225" s="85">
        <f>IF(CX225="NO","NO APLICA",IF(AY225=0,"ERROR NOTA",IF(AND(DB225="NO",AY225=7),0,IF(VLOOKUP(AI225,COMPORTAMIENTO!$A$2:$H$2100,8,0)=AY225,0,"ERROR NOTA"))))</f>
        <v>0</v>
      </c>
      <c r="DD225" s="104">
        <f t="shared" si="109"/>
        <v>0.30000000000000004</v>
      </c>
      <c r="DE225" s="104">
        <f t="shared" si="110"/>
        <v>0.70000000000000007</v>
      </c>
      <c r="DF225" s="85" t="str">
        <f t="shared" si="128"/>
        <v>NO</v>
      </c>
      <c r="DG225" s="85">
        <f t="shared" si="111"/>
        <v>1</v>
      </c>
      <c r="DH225" s="85">
        <f t="shared" si="112"/>
        <v>7</v>
      </c>
      <c r="DI225" s="85">
        <f t="shared" si="113"/>
        <v>4.8999999999999995</v>
      </c>
      <c r="DJ225" s="12">
        <f t="shared" si="114"/>
        <v>6.2</v>
      </c>
      <c r="DK225" s="7">
        <f t="shared" si="115"/>
        <v>5.6150000000000002</v>
      </c>
      <c r="DL225" s="12">
        <f t="shared" si="129"/>
        <v>5075</v>
      </c>
      <c r="DM225" s="12">
        <f>VLOOKUP(A225,'5 TD'!$A:$B,2,0)</f>
        <v>5075</v>
      </c>
      <c r="DN225" s="7">
        <f t="shared" si="130"/>
        <v>7</v>
      </c>
      <c r="DO225" s="85" t="str">
        <f t="shared" si="116"/>
        <v>APROBADO</v>
      </c>
      <c r="DP225" s="85" t="str">
        <f t="shared" si="117"/>
        <v>APROBADO</v>
      </c>
      <c r="DQ225" s="7">
        <f t="shared" si="118"/>
        <v>5.6</v>
      </c>
      <c r="DR225" s="85" t="str">
        <f t="shared" si="131"/>
        <v>APROBADO</v>
      </c>
      <c r="DS225" s="2" t="str">
        <f>+('3 Planilla Preadjudicación OTIC'!BN225)</f>
        <v>SI</v>
      </c>
      <c r="DT225" s="2">
        <f>IF(DR225="APROBADO",VLOOKUP(A225,'5 TD'!$D$3:$E$270,2,0),"NO APLICA")</f>
        <v>5.6</v>
      </c>
      <c r="DU225" s="2" t="str">
        <f t="shared" si="132"/>
        <v>SI</v>
      </c>
      <c r="DV225" s="2">
        <f>IF(DU225="SI",VLOOKUP(A225,'5 TD'!$G$3:$H$270,2,0),"NO APLICA ")</f>
        <v>5.6150000000000002</v>
      </c>
      <c r="DW225" s="2" t="str">
        <f t="shared" si="133"/>
        <v>NO</v>
      </c>
      <c r="DX225" s="2" t="str">
        <f>IF(DW225="SI",VLOOKUP(A225,'5 TD'!$J$4:$K$472,2,0),"NO APLICA")</f>
        <v>NO APLICA</v>
      </c>
      <c r="DY225" s="2" t="str">
        <f t="shared" si="134"/>
        <v>NO APLICA</v>
      </c>
      <c r="DZ225" s="7" t="str">
        <f>IF(DY225="SI",VLOOKUP(A225,'5 TD'!$M$4:$N$350,2,0),"NO APLICA")</f>
        <v>NO APLICA</v>
      </c>
      <c r="EA225" s="2" t="str">
        <f t="shared" si="135"/>
        <v>NO APLICA</v>
      </c>
      <c r="EB225" s="12" t="str">
        <f t="shared" si="136"/>
        <v/>
      </c>
      <c r="EC225" s="12" t="str">
        <f>IF(EA225="SI",VLOOKUP(A225,'5 TD'!$V$4:$W$479,2,0),"NO APLICA")</f>
        <v>NO APLICA</v>
      </c>
      <c r="ED225" s="2" t="str">
        <f t="shared" si="119"/>
        <v>NO</v>
      </c>
      <c r="EE225" s="79" t="str">
        <f>IF(ED225="SI",VLOOKUP(AI225,COMPORTAMIENTO!$A$1:$H$2100,7,0),"NO APLICA")</f>
        <v>NO APLICA</v>
      </c>
      <c r="EF225" s="12" t="str">
        <f>IF(ED225="SI",VLOOKUP(A225,'5 TD'!$P$2:$Q$479,2,0),"NO APLICA")</f>
        <v>NO APLICA</v>
      </c>
      <c r="EG225" s="2" t="str">
        <f t="shared" si="120"/>
        <v>NO</v>
      </c>
      <c r="EH225" s="2">
        <f>IF(CZ225="no",0,VLOOKUP(AI225,EXPERIENCIA!$A$1:$C$2100,2,0))</f>
        <v>33</v>
      </c>
      <c r="EI225" s="2">
        <f>IF(CZ225="si",VLOOKUP(A225,'5 TD'!$S$3:$T$2103,2,0),0)</f>
        <v>33</v>
      </c>
      <c r="EJ225" s="2" t="str">
        <f t="shared" si="121"/>
        <v>SI</v>
      </c>
      <c r="EK225" s="2">
        <f>+('3 Planilla Preadjudicación OTIC'!BU225)</f>
        <v>0</v>
      </c>
      <c r="EL225" s="4"/>
      <c r="EM225" s="3"/>
      <c r="EN225" s="3"/>
      <c r="EO225" s="86" t="s">
        <v>64</v>
      </c>
      <c r="EQ225" s="86"/>
    </row>
    <row r="226" spans="1:147" ht="15" customHeight="1" x14ac:dyDescent="0.3">
      <c r="A226" s="2">
        <f>+('3 Planilla Preadjudicación OTIC'!A226)</f>
        <v>14292</v>
      </c>
      <c r="B226" s="2" t="str">
        <f>+('3 Planilla Preadjudicación OTIC'!B226)</f>
        <v>65181652-1</v>
      </c>
      <c r="C226" s="4">
        <f>+('3 Planilla Preadjudicación OTIC'!E226)</f>
        <v>2025</v>
      </c>
      <c r="D226" s="4" t="str">
        <f>+('3 Planilla Preadjudicación OTIC'!F226)</f>
        <v>MANDATO</v>
      </c>
      <c r="E226" s="4" t="str">
        <f>+('3 Planilla Preadjudicación OTIC'!G226)</f>
        <v>65073010-0</v>
      </c>
      <c r="F226" s="4" t="str">
        <f>+('3 Planilla Preadjudicación OTIC'!H226)</f>
        <v>CORPORACIÓN DE EDUCACIÓN Y SALUD PARA EL SÍNDROME DE DOWN, EDUDOWN</v>
      </c>
      <c r="G226" s="4"/>
      <c r="H226" s="4"/>
      <c r="I226" s="4" t="str">
        <f>+('3 Planilla Preadjudicación OTIC'!I226)</f>
        <v>PAUSAS ACTIVAS, RECREACIÓN Y ENTRETENIMIENTO</v>
      </c>
      <c r="J226" s="4" t="str">
        <f>+('3 Planilla Preadjudicación OTIC'!J226)</f>
        <v>SIN PLAN FORMATIVO</v>
      </c>
      <c r="K226" s="4" t="str">
        <f>+('3 Planilla Preadjudicación OTIC'!K226)</f>
        <v>TÉCNICAS PARA LA RESOLUCIÓN DE PROBLEMAS</v>
      </c>
      <c r="L226" s="4" t="str">
        <f>+('3 Planilla Preadjudicación OTIC'!L226)</f>
        <v>PF0922</v>
      </c>
      <c r="M226" s="2">
        <f>+('3 Planilla Preadjudicación OTIC'!M226)</f>
        <v>13</v>
      </c>
      <c r="N226" s="4" t="str">
        <f>+('3 Planilla Preadjudicación OTIC'!N226)</f>
        <v>METROPOLITANA</v>
      </c>
      <c r="O226" s="4" t="str">
        <f>+('3 Planilla Preadjudicación OTIC'!O226)</f>
        <v>SAN BERNARDO</v>
      </c>
      <c r="P226" s="4" t="str">
        <f>+('3 Planilla Preadjudicación OTIC'!P226)</f>
        <v>PERSONAS DE 18 AÑOS O MÁS, EN SITUACIÓN DE DISCAPACIDAD.</v>
      </c>
      <c r="Q226" s="4" t="str">
        <f>+('3 Planilla Preadjudicación OTIC'!Q226)</f>
        <v>PRESENCIAL</v>
      </c>
      <c r="R226" s="4" t="str">
        <f>+('3 Planilla Preadjudicación OTIC'!R226)</f>
        <v>DEPENDIENTE</v>
      </c>
      <c r="S226" s="4">
        <f>+('3 Planilla Preadjudicación OTIC'!S226)</f>
        <v>47</v>
      </c>
      <c r="T226" s="2">
        <f>+('3 Planilla Preadjudicación OTIC'!T226)</f>
        <v>20</v>
      </c>
      <c r="U226" s="2">
        <f>+('3 Planilla Preadjudicación OTIC'!U226)</f>
        <v>0</v>
      </c>
      <c r="V226" s="2">
        <f>+('3 Planilla Preadjudicación OTIC'!V226)</f>
        <v>8</v>
      </c>
      <c r="W226" s="2">
        <f>+('3 Planilla Preadjudicación OTIC'!W226)</f>
        <v>188</v>
      </c>
      <c r="X226" s="2">
        <f>+('3 Planilla Preadjudicación OTIC'!X226)</f>
        <v>4</v>
      </c>
      <c r="Y226" s="2" t="str">
        <f>+('3 Planilla Preadjudicación OTIC'!Y226)</f>
        <v>SI</v>
      </c>
      <c r="Z226" s="2" t="str">
        <f>+('3 Planilla Preadjudicación OTIC'!Z226)</f>
        <v>NO</v>
      </c>
      <c r="AA226" s="2" t="str">
        <f>+('3 Planilla Preadjudicación OTIC'!AA226)</f>
        <v>NO</v>
      </c>
      <c r="AB226" s="4" t="str">
        <f>+('3 Planilla Preadjudicación OTIC'!AB226)</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226" s="4" t="str">
        <f>+('3 Planilla Preadjudicación OTIC'!AC226)</f>
        <v>PERSONAS EN SITUACIÓN DE DISCAPACIDAD, DE 18 AÑOS O MÁS, QUE SE ATIENDEN EN EDUDOWN, HOMBRES Y MUJERES, QUE TIENEN O NO EXPERIENCIA LABORAL, RESIDENTES DE LA REGIÓN METROPOLITANA Y QUE BUSCAN CON LA CAPACITACIÓN INSERTARSE AL MUNDO LABORAL.</v>
      </c>
      <c r="AD226" s="2" t="str">
        <f>+('3 Planilla Preadjudicación OTIC'!AD226)</f>
        <v>NO</v>
      </c>
      <c r="AE226" s="4">
        <f>+('3 Planilla Preadjudicación OTIC'!AE226)</f>
        <v>0</v>
      </c>
      <c r="AF226" s="2" t="str">
        <f>+('3 Planilla Preadjudicación OTIC'!AF226)</f>
        <v>CERRADA</v>
      </c>
      <c r="AG226" s="2">
        <f>+('3 Planilla Preadjudicación OTIC'!AG226)</f>
        <v>47</v>
      </c>
      <c r="AH226" s="2">
        <f>+('3 Planilla Preadjudicación OTIC'!AH226)</f>
        <v>2</v>
      </c>
      <c r="AI226" s="135" t="str">
        <f>+('3 Planilla Preadjudicación OTIC'!AI226)</f>
        <v>77593380-1</v>
      </c>
      <c r="AJ226" s="4" t="str">
        <f>+('3 Planilla Preadjudicación OTIC'!AJ226)</f>
        <v>Centro de Investigación para el Desarrollo y Capacitación Limitada</v>
      </c>
      <c r="AK226" s="2">
        <f>+('3 Planilla Preadjudicación OTIC'!AK226)</f>
        <v>188</v>
      </c>
      <c r="AL226" s="2">
        <f>+('3 Planilla Preadjudicación OTIC'!AL226)</f>
        <v>47</v>
      </c>
      <c r="AM226" s="12">
        <f>+('3 Planilla Preadjudicación OTIC'!AM226)</f>
        <v>5075</v>
      </c>
      <c r="AN226" s="12">
        <f>+('3 Planilla Preadjudicación OTIC'!AN226)</f>
        <v>0</v>
      </c>
      <c r="AO226" s="12">
        <f>+('3 Planilla Preadjudicación OTIC'!AO226)</f>
        <v>0</v>
      </c>
      <c r="AP226" s="12">
        <f>+('3 Planilla Preadjudicación OTIC'!AP226)</f>
        <v>19082000</v>
      </c>
      <c r="AQ226" s="12">
        <f>+('3 Planilla Preadjudicación OTIC'!AQ226)</f>
        <v>3760000</v>
      </c>
      <c r="AR226" s="12">
        <f>+('3 Planilla Preadjudicación OTIC'!AR226)</f>
        <v>0</v>
      </c>
      <c r="AS226" s="12">
        <f>+('3 Planilla Preadjudicación OTIC'!AS226)</f>
        <v>0</v>
      </c>
      <c r="AT226" s="12">
        <f>+('3 Planilla Preadjudicación OTIC'!AT226)</f>
        <v>0</v>
      </c>
      <c r="AU226" s="12">
        <f>+('3 Planilla Preadjudicación OTIC'!AU226)</f>
        <v>22842000</v>
      </c>
      <c r="AV226" s="2" t="str">
        <f>+('3 Planilla Preadjudicación OTIC'!AV226)</f>
        <v>SI</v>
      </c>
      <c r="AW226" s="4">
        <f>+('3 Planilla Preadjudicación OTIC'!AW226)</f>
        <v>0</v>
      </c>
      <c r="AX226" s="2">
        <f>+('3 Planilla Preadjudicación OTIC'!AX226)</f>
        <v>3</v>
      </c>
      <c r="AY226" s="2">
        <f>+('3 Planilla Preadjudicación OTIC'!AY226)</f>
        <v>7</v>
      </c>
      <c r="AZ226" s="2">
        <f>+('3 Planilla Preadjudicación OTIC'!AZ226)</f>
        <v>7</v>
      </c>
      <c r="BA226" s="2">
        <f>+('3 Planilla Preadjudicación OTIC'!BA226)</f>
        <v>7</v>
      </c>
      <c r="BB226" s="2">
        <f>+('3 Planilla Preadjudicación OTIC'!BB226)</f>
        <v>7</v>
      </c>
      <c r="BC226" s="2">
        <f>+('3 Planilla Preadjudicación OTIC'!BC226)</f>
        <v>7</v>
      </c>
      <c r="BD226" s="2">
        <f>+('3 Planilla Preadjudicación OTIC'!BD226)</f>
        <v>7</v>
      </c>
      <c r="BE226" s="2">
        <f>+('3 Planilla Preadjudicación OTIC'!BE226)</f>
        <v>7</v>
      </c>
      <c r="BF226" s="2">
        <f>+('3 Planilla Preadjudicación OTIC'!BF226)</f>
        <v>7</v>
      </c>
      <c r="BG226" s="2">
        <f>+('3 Planilla Preadjudicación OTIC'!BG226)</f>
        <v>7</v>
      </c>
      <c r="BH226" s="2">
        <f>+('3 Planilla Preadjudicación OTIC'!BH226)</f>
        <v>7</v>
      </c>
      <c r="BI226" s="2">
        <f>+('3 Planilla Preadjudicación OTIC'!BI226)</f>
        <v>7</v>
      </c>
      <c r="BJ226" s="2">
        <f>+('3 Planilla Preadjudicación OTIC'!BJ226)</f>
        <v>7</v>
      </c>
      <c r="BK226" s="2">
        <f>+('3 Planilla Preadjudicación OTIC'!BK226)</f>
        <v>7</v>
      </c>
      <c r="BL226" s="2">
        <f>+('3 Planilla Preadjudicación OTIC'!BL226)</f>
        <v>7</v>
      </c>
      <c r="BM226" s="104">
        <f>ROUND(('3 Planilla Preadjudicación OTIC'!BM226),1)</f>
        <v>6.6</v>
      </c>
      <c r="BN226" s="4" t="str">
        <f>+('3 Planilla Preadjudicación OTIC'!BN226)</f>
        <v>NO</v>
      </c>
      <c r="BO226" s="4">
        <f>+('3 Planilla Preadjudicación OTIC'!BO226)</f>
        <v>0</v>
      </c>
      <c r="BP226" s="4">
        <f>+('3 Planilla Preadjudicación OTIC'!BP226)</f>
        <v>0</v>
      </c>
      <c r="BQ226" s="4">
        <f>+('3 Planilla Preadjudicación OTIC'!BQ226)</f>
        <v>0</v>
      </c>
      <c r="BR226" s="4">
        <f>+('3 Planilla Preadjudicación OTIC'!BR226)</f>
        <v>0</v>
      </c>
      <c r="BS226" s="4">
        <f>+('3 Planilla Preadjudicación OTIC'!BS226)</f>
        <v>0</v>
      </c>
      <c r="BT226" s="4">
        <f>+('3 Planilla Preadjudicación OTIC'!BT226)</f>
        <v>0</v>
      </c>
      <c r="BU226" s="85">
        <f>IF(VLOOKUP(A226,'BD OFICIAL'!$A$1:$AL$2098,7,0)=D226,0,1)</f>
        <v>0</v>
      </c>
      <c r="BV226" s="85">
        <f>IF(VLOOKUP(A226,'BD OFICIAL'!$A$1:$AL$2098,11,0)=J226,0,1)</f>
        <v>0</v>
      </c>
      <c r="BW226" s="85">
        <f>IF(VLOOKUP(A226,'BD OFICIAL'!$A$1:$AL$2098,13,0)=L226,0,1)</f>
        <v>0</v>
      </c>
      <c r="BX226" s="2">
        <f>IF(VLOOKUP(A226,'BD OFICIAL'!$A$1:$AL$2098,16,0)=O226,0,1)</f>
        <v>0</v>
      </c>
      <c r="BY226" s="2">
        <f>IF(VLOOKUP(A226,'BD OFICIAL'!$A$1:$AL$2098,17,0)=P226,0,1)</f>
        <v>0</v>
      </c>
      <c r="BZ226" s="2">
        <f>IF(VLOOKUP(A226,'BD OFICIAL'!$A$1:$AL$2098,19,0)=R226,0,1)</f>
        <v>0</v>
      </c>
      <c r="CA226" s="2">
        <f>IF(VLOOKUP(A226,'BD OFICIAL'!$A$1:$AL$2098,21,0)=T226,0,1)</f>
        <v>0</v>
      </c>
      <c r="CB226" s="2">
        <f>IF(VLOOKUP(A226,'BD OFICIAL'!$A$1:$AL$2098,24,0)=AK226,0,1)</f>
        <v>0</v>
      </c>
      <c r="CC226" s="2">
        <f>IF(VLOOKUP(A226,'BD OFICIAL'!$A$1:$AL$2098,25,0)=X226,0,1)</f>
        <v>0</v>
      </c>
      <c r="CD226" s="2">
        <f>IF(VLOOKUP(A226,'BD OFICIAL'!$A$1:$AL$2098,26,0)=Y226,0,1)</f>
        <v>0</v>
      </c>
      <c r="CE226" s="2">
        <f>IF(VLOOKUP(A226,'BD OFICIAL'!$A$1:$AL$2098,27,0)=Z226,0,1)</f>
        <v>0</v>
      </c>
      <c r="CF226" s="2">
        <f>IF(VLOOKUP(A226,'BD OFICIAL'!$A$1:$AL$2098,28,0)=AA226,0,1)</f>
        <v>0</v>
      </c>
      <c r="CG226" s="2">
        <f>IF(VLOOKUP(A226,'BD OFICIAL'!$A$1:$AL$2098,33,0)=AF226,0,1)</f>
        <v>0</v>
      </c>
      <c r="CH226" s="2">
        <f>IF(VLOOKUP(A226,'BD OFICIAL'!$A$1:$AL$2098,35,0)=AH226,0,1)</f>
        <v>0</v>
      </c>
      <c r="CI226" s="85">
        <f>IF(VLOOKUP(A226,'BD OFICIAL'!$A$1:$AL$2098,34,0)=AL226,0,1)</f>
        <v>0</v>
      </c>
      <c r="CJ226" s="12">
        <f>VLOOKUP(A226,'BD OFICIAL'!$A$1:$AM$2098,36,0)*AM226-AP226</f>
        <v>0</v>
      </c>
      <c r="CK226" s="85" t="str">
        <f t="shared" si="122"/>
        <v>SSH</v>
      </c>
      <c r="CL226" s="85" t="str">
        <f t="shared" si="123"/>
        <v>NO</v>
      </c>
      <c r="CM226" s="85" t="str">
        <f t="shared" si="103"/>
        <v>SI</v>
      </c>
      <c r="CN226" s="31">
        <f t="shared" si="104"/>
        <v>0</v>
      </c>
      <c r="CO226" s="31">
        <f t="shared" si="124"/>
        <v>0</v>
      </c>
      <c r="CP226" s="31">
        <f t="shared" si="105"/>
        <v>0</v>
      </c>
      <c r="CQ226" s="31">
        <f>IF(Y226="NO",0,IF(Y226="SI",IF(VLOOKUP(A226,'BD OFICIAL'!$A:$AO,40,0)=AQ226,0,1)))</f>
        <v>0</v>
      </c>
      <c r="CR226" s="31">
        <f>IF(Z226="NO",0,IF(Z226="SI",IF(VLOOKUP(B226,'BD OFICIAL'!$A:$AO,41,0)=AS226,0,1)))</f>
        <v>0</v>
      </c>
      <c r="CS226" s="31">
        <f t="shared" si="125"/>
        <v>0</v>
      </c>
      <c r="CT226" s="31">
        <f t="shared" si="126"/>
        <v>0</v>
      </c>
      <c r="CU226" s="31">
        <f>IF(VLOOKUP(A226,'BD OFICIAL'!$A$1:$AL$1056,31,0)="SI",IF(AT226&gt;0,0,1),IF(AT226=0,0,1))</f>
        <v>0</v>
      </c>
      <c r="CV226" s="31">
        <f t="shared" si="127"/>
        <v>0</v>
      </c>
      <c r="CW226" s="31">
        <f t="shared" si="106"/>
        <v>0</v>
      </c>
      <c r="CX226" s="85" t="str">
        <f t="shared" si="107"/>
        <v>SI</v>
      </c>
      <c r="CY226" s="31">
        <f t="shared" si="108"/>
        <v>0</v>
      </c>
      <c r="CZ226" s="85" t="str">
        <f>IF(ISERROR(VLOOKUP(AI226,EXPERIENCIA!$A$1:$C$2100,1,0)),"NO","SI")</f>
        <v>SI</v>
      </c>
      <c r="DA226" s="85">
        <f>IF(CX226="no","NO APLICA",IF(AX226=0,"ERROR NOTA",IF(AND(AX226&gt;1,CZ226="NO"),"ERROR NOTA",IF(AND(CZ226="NO",AX226=1),0,IF(VLOOKUP(AI226,EXPERIENCIA!$A$1:$C$2100,3,0)=AX226,0,"ERROR NOTA")))))</f>
        <v>0</v>
      </c>
      <c r="DB226" s="85" t="str">
        <f>IF(ISERROR(VLOOKUP(AI226,COMPORTAMIENTO!$A$1:$C$2100,1,0)),"NO","SI")</f>
        <v>SI</v>
      </c>
      <c r="DC226" s="85">
        <f>IF(CX226="NO","NO APLICA",IF(AY226=0,"ERROR NOTA",IF(AND(DB226="NO",AY226=7),0,IF(VLOOKUP(AI226,COMPORTAMIENTO!$A$2:$H$2100,8,0)=AY226,0,"ERROR NOTA"))))</f>
        <v>0</v>
      </c>
      <c r="DD226" s="104">
        <f t="shared" si="109"/>
        <v>0.30000000000000004</v>
      </c>
      <c r="DE226" s="104">
        <f t="shared" si="110"/>
        <v>0.70000000000000007</v>
      </c>
      <c r="DF226" s="85" t="str">
        <f t="shared" si="128"/>
        <v>NO</v>
      </c>
      <c r="DG226" s="85">
        <f t="shared" si="111"/>
        <v>7</v>
      </c>
      <c r="DH226" s="85">
        <f t="shared" si="112"/>
        <v>7</v>
      </c>
      <c r="DI226" s="85">
        <f t="shared" si="113"/>
        <v>7</v>
      </c>
      <c r="DJ226" s="12">
        <f t="shared" si="114"/>
        <v>7.0000000000000009</v>
      </c>
      <c r="DK226" s="7">
        <f t="shared" si="115"/>
        <v>7.0000000000000009</v>
      </c>
      <c r="DL226" s="12">
        <f t="shared" si="129"/>
        <v>5075</v>
      </c>
      <c r="DM226" s="12">
        <f>VLOOKUP(A226,'5 TD'!$A:$B,2,0)</f>
        <v>5075</v>
      </c>
      <c r="DN226" s="7">
        <f t="shared" si="130"/>
        <v>7</v>
      </c>
      <c r="DO226" s="85" t="str">
        <f t="shared" si="116"/>
        <v>APROBADO</v>
      </c>
      <c r="DP226" s="85" t="str">
        <f t="shared" si="117"/>
        <v>APROBADO</v>
      </c>
      <c r="DQ226" s="7">
        <f t="shared" si="118"/>
        <v>6.6</v>
      </c>
      <c r="DR226" s="85" t="str">
        <f t="shared" si="131"/>
        <v>APROBADO</v>
      </c>
      <c r="DS226" s="2" t="str">
        <f>+('3 Planilla Preadjudicación OTIC'!BN226)</f>
        <v>NO</v>
      </c>
      <c r="DT226" s="2">
        <f>IF(DR226="APROBADO",VLOOKUP(A226,'5 TD'!$D$3:$E$270,2,0),"NO APLICA")</f>
        <v>7</v>
      </c>
      <c r="DU226" s="2" t="str">
        <f t="shared" si="132"/>
        <v>NO</v>
      </c>
      <c r="DV226" s="2" t="str">
        <f>IF(DU226="SI",VLOOKUP(A226,'5 TD'!$G$3:$H$270,2,0),"NO APLICA ")</f>
        <v xml:space="preserve">NO APLICA </v>
      </c>
      <c r="DW226" s="2" t="str">
        <f t="shared" si="133"/>
        <v>NO</v>
      </c>
      <c r="DX226" s="2" t="str">
        <f>IF(DW226="SI",VLOOKUP(A226,'5 TD'!$J$4:$K$472,2,0),"NO APLICA")</f>
        <v>NO APLICA</v>
      </c>
      <c r="DY226" s="2" t="str">
        <f t="shared" si="134"/>
        <v>NO APLICA</v>
      </c>
      <c r="DZ226" s="7" t="str">
        <f>IF(DY226="SI",VLOOKUP(A226,'5 TD'!$M$4:$N$350,2,0),"NO APLICA")</f>
        <v>NO APLICA</v>
      </c>
      <c r="EA226" s="2" t="str">
        <f t="shared" si="135"/>
        <v>NO APLICA</v>
      </c>
      <c r="EB226" s="12" t="str">
        <f t="shared" si="136"/>
        <v/>
      </c>
      <c r="EC226" s="12" t="str">
        <f>IF(EA226="SI",VLOOKUP(A226,'5 TD'!$V$4:$W$479,2,0),"NO APLICA")</f>
        <v>NO APLICA</v>
      </c>
      <c r="ED226" s="2" t="str">
        <f t="shared" si="119"/>
        <v>NO</v>
      </c>
      <c r="EE226" s="79" t="str">
        <f>IF(ED226="SI",VLOOKUP(AI226,COMPORTAMIENTO!$A$1:$H$2100,7,0),"NO APLICA")</f>
        <v>NO APLICA</v>
      </c>
      <c r="EF226" s="12" t="str">
        <f>IF(ED226="SI",VLOOKUP(A226,'5 TD'!$P$2:$Q$479,2,0),"NO APLICA")</f>
        <v>NO APLICA</v>
      </c>
      <c r="EG226" s="2" t="str">
        <f t="shared" si="120"/>
        <v>NO</v>
      </c>
      <c r="EH226" s="2">
        <f>IF(CZ226="no",0,VLOOKUP(AI226,EXPERIENCIA!$A$1:$C$2100,2,0))</f>
        <v>33</v>
      </c>
      <c r="EI226" s="2">
        <f>IF(CZ226="si",VLOOKUP(A226,'5 TD'!$S$3:$T$2103,2,0),0)</f>
        <v>122</v>
      </c>
      <c r="EJ226" s="2" t="str">
        <f t="shared" si="121"/>
        <v>NO</v>
      </c>
      <c r="EK226" s="2">
        <f>+('3 Planilla Preadjudicación OTIC'!BU226)</f>
        <v>0</v>
      </c>
      <c r="EL226" s="4"/>
      <c r="EM226" s="3"/>
      <c r="EN226" s="3"/>
      <c r="EQ226" s="86"/>
    </row>
    <row r="227" spans="1:147" ht="15" customHeight="1" x14ac:dyDescent="0.3">
      <c r="A227" s="2">
        <f>+('3 Planilla Preadjudicación OTIC'!A227)</f>
        <v>14341</v>
      </c>
      <c r="B227" s="2" t="str">
        <f>+('3 Planilla Preadjudicación OTIC'!B227)</f>
        <v>65181652-1</v>
      </c>
      <c r="C227" s="4">
        <f>+('3 Planilla Preadjudicación OTIC'!E227)</f>
        <v>2025</v>
      </c>
      <c r="D227" s="4" t="str">
        <f>+('3 Planilla Preadjudicación OTIC'!F227)</f>
        <v>MANDATO</v>
      </c>
      <c r="E227" s="4" t="str">
        <f>+('3 Planilla Preadjudicación OTIC'!G227)</f>
        <v>65077645-3</v>
      </c>
      <c r="F227" s="4" t="str">
        <f>+('3 Planilla Preadjudicación OTIC'!H227)</f>
        <v>AVANZA INCLUSIÓN</v>
      </c>
      <c r="G227" s="4"/>
      <c r="H227" s="4"/>
      <c r="I227" s="4" t="str">
        <f>+('3 Planilla Preadjudicación OTIC'!I227)</f>
        <v>SERVICIO DE GUARDIA DE SEGURIDAD</v>
      </c>
      <c r="J227" s="4" t="str">
        <f>+('3 Planilla Preadjudicación OTIC'!J227)</f>
        <v>PF1184</v>
      </c>
      <c r="K227" s="4" t="str">
        <f>+('3 Planilla Preadjudicación OTIC'!K227)</f>
        <v>DESARROLLO DEL TRABAJO COLABORATIVO</v>
      </c>
      <c r="L227" s="4" t="str">
        <f>+('3 Planilla Preadjudicación OTIC'!L227)</f>
        <v>PF0918</v>
      </c>
      <c r="M227" s="2">
        <f>+('3 Planilla Preadjudicación OTIC'!M227)</f>
        <v>13</v>
      </c>
      <c r="N227" s="4" t="str">
        <f>+('3 Planilla Preadjudicación OTIC'!N227)</f>
        <v>METROPOLITANA</v>
      </c>
      <c r="O227" s="4" t="str">
        <f>+('3 Planilla Preadjudicación OTIC'!O227)</f>
        <v>SANTIAGO</v>
      </c>
      <c r="P227" s="4" t="str">
        <f>+('3 Planilla Preadjudicación OTIC'!P227)</f>
        <v>EMPRENDEDORES/AS INFORMALES O PERSONAS VULNERABLES PERTENECIENTES AL 80% MAS VULNERABLE</v>
      </c>
      <c r="Q227" s="4" t="str">
        <f>+('3 Planilla Preadjudicación OTIC'!Q227)</f>
        <v>PRESENCIAL</v>
      </c>
      <c r="R227" s="4" t="str">
        <f>+('3 Planilla Preadjudicación OTIC'!R227)</f>
        <v>DEPENDIENTE</v>
      </c>
      <c r="S227" s="4">
        <f>+('3 Planilla Preadjudicación OTIC'!S227)</f>
        <v>33</v>
      </c>
      <c r="T227" s="2">
        <f>+('3 Planilla Preadjudicación OTIC'!T227)</f>
        <v>10</v>
      </c>
      <c r="U227" s="2">
        <f>+('3 Planilla Preadjudicación OTIC'!U227)</f>
        <v>90</v>
      </c>
      <c r="V227" s="2">
        <f>+('3 Planilla Preadjudicación OTIC'!V227)</f>
        <v>8</v>
      </c>
      <c r="W227" s="2">
        <f>+('3 Planilla Preadjudicación OTIC'!W227)</f>
        <v>98</v>
      </c>
      <c r="X227" s="2">
        <f>+('3 Planilla Preadjudicación OTIC'!X227)</f>
        <v>3</v>
      </c>
      <c r="Y227" s="2" t="str">
        <f>+('3 Planilla Preadjudicación OTIC'!Y227)</f>
        <v>SI</v>
      </c>
      <c r="Z227" s="2" t="str">
        <f>+('3 Planilla Preadjudicación OTIC'!Z227)</f>
        <v>NO</v>
      </c>
      <c r="AA227" s="2" t="str">
        <f>+('3 Planilla Preadjudicación OTIC'!AA227)</f>
        <v>NO</v>
      </c>
      <c r="AB227" s="4" t="str">
        <f>+('3 Planilla Preadjudicación OTIC'!AB227)</f>
        <v>SE AJUSTA A PLAN FORMATIVO</v>
      </c>
      <c r="AC227" s="4" t="str">
        <f>+('3 Planilla Preadjudicación OTIC'!AC227)</f>
        <v>PERSONAS PERTENECIENTES AL 80% DE LA POBLACIÓN VULNERABLE, DE RANGO ETAREO DESDE LOS 18 A 60, HOMBRES Y MUJERES QUE RESIDEN EN LA REGION DE SANTIAGO Y QUE SON USUARIOS DE LA FUNDACIÓN</v>
      </c>
      <c r="AD227" s="2" t="str">
        <f>+('3 Planilla Preadjudicación OTIC'!AD227)</f>
        <v>SI</v>
      </c>
      <c r="AE227" s="4" t="str">
        <f>+('3 Planilla Preadjudicación OTIC'!AE227)</f>
        <v>CERTIFICADO DE APROBACIÓN Y TARJETA DE IDENTIFICACIÓN. CREDENCIAL DE GUARDIA PRIVADO DE SEGURIDAD OS</v>
      </c>
      <c r="AF227" s="2" t="str">
        <f>+('3 Planilla Preadjudicación OTIC'!AF227)</f>
        <v>CERRADA</v>
      </c>
      <c r="AG227" s="2">
        <f>+('3 Planilla Preadjudicación OTIC'!AG227)</f>
        <v>33</v>
      </c>
      <c r="AH227" s="2">
        <f>+('3 Planilla Preadjudicación OTIC'!AH227)</f>
        <v>3</v>
      </c>
      <c r="AI227" s="135" t="str">
        <f>+('3 Planilla Preadjudicación OTIC'!AI227)</f>
        <v>77593380-1</v>
      </c>
      <c r="AJ227" s="4" t="str">
        <f>+('3 Planilla Preadjudicación OTIC'!AJ227)</f>
        <v>Centro de Investigación para el Desarrollo y Capacitación Limitada</v>
      </c>
      <c r="AK227" s="2">
        <f>+('3 Planilla Preadjudicación OTIC'!AK227)</f>
        <v>98</v>
      </c>
      <c r="AL227" s="2">
        <f>+('3 Planilla Preadjudicación OTIC'!AL227)</f>
        <v>33</v>
      </c>
      <c r="AM227" s="12">
        <f>+('3 Planilla Preadjudicación OTIC'!AM227)</f>
        <v>6373</v>
      </c>
      <c r="AN227" s="12">
        <f>+('3 Planilla Preadjudicación OTIC'!AN227)</f>
        <v>0</v>
      </c>
      <c r="AO227" s="12">
        <f>+('3 Planilla Preadjudicación OTIC'!AO227)</f>
        <v>12000</v>
      </c>
      <c r="AP227" s="12">
        <f>+('3 Planilla Preadjudicación OTIC'!AP227)</f>
        <v>6245540</v>
      </c>
      <c r="AQ227" s="12">
        <f>+('3 Planilla Preadjudicación OTIC'!AQ227)</f>
        <v>1320000</v>
      </c>
      <c r="AR227" s="12">
        <f>+('3 Planilla Preadjudicación OTIC'!AR227)</f>
        <v>0</v>
      </c>
      <c r="AS227" s="12">
        <f>+('3 Planilla Preadjudicación OTIC'!AS227)</f>
        <v>0</v>
      </c>
      <c r="AT227" s="12">
        <f>+('3 Planilla Preadjudicación OTIC'!AT227)</f>
        <v>120000</v>
      </c>
      <c r="AU227" s="12">
        <f>+('3 Planilla Preadjudicación OTIC'!AU227)</f>
        <v>7685540</v>
      </c>
      <c r="AV227" s="2" t="str">
        <f>+('3 Planilla Preadjudicación OTIC'!AV227)</f>
        <v>SI</v>
      </c>
      <c r="AW227" s="4">
        <f>+('3 Planilla Preadjudicación OTIC'!AW227)</f>
        <v>0</v>
      </c>
      <c r="AX227" s="2">
        <f>+('3 Planilla Preadjudicación OTIC'!AX227)</f>
        <v>3</v>
      </c>
      <c r="AY227" s="2">
        <f>+('3 Planilla Preadjudicación OTIC'!AY227)</f>
        <v>7</v>
      </c>
      <c r="AZ227" s="2">
        <f>+('3 Planilla Preadjudicación OTIC'!AZ227)</f>
        <v>0</v>
      </c>
      <c r="BA227" s="2">
        <f>+('3 Planilla Preadjudicación OTIC'!BA227)</f>
        <v>0</v>
      </c>
      <c r="BB227" s="2">
        <f>+('3 Planilla Preadjudicación OTIC'!BB227)</f>
        <v>0</v>
      </c>
      <c r="BC227" s="2">
        <f>+('3 Planilla Preadjudicación OTIC'!BC227)</f>
        <v>0</v>
      </c>
      <c r="BD227" s="2">
        <f>+('3 Planilla Preadjudicación OTIC'!BD227)</f>
        <v>0</v>
      </c>
      <c r="BE227" s="2">
        <f>+('3 Planilla Preadjudicación OTIC'!BE227)</f>
        <v>0</v>
      </c>
      <c r="BF227" s="2">
        <f>+('3 Planilla Preadjudicación OTIC'!BF227)</f>
        <v>0</v>
      </c>
      <c r="BG227" s="2">
        <f>+('3 Planilla Preadjudicación OTIC'!BG227)</f>
        <v>7</v>
      </c>
      <c r="BH227" s="2">
        <f>+('3 Planilla Preadjudicación OTIC'!BH227)</f>
        <v>7</v>
      </c>
      <c r="BI227" s="2">
        <f>+('3 Planilla Preadjudicación OTIC'!BI227)</f>
        <v>7</v>
      </c>
      <c r="BJ227" s="2">
        <f>+('3 Planilla Preadjudicación OTIC'!BJ227)</f>
        <v>7</v>
      </c>
      <c r="BK227" s="2">
        <f>+('3 Planilla Preadjudicación OTIC'!BK227)</f>
        <v>7</v>
      </c>
      <c r="BL227" s="2">
        <f>+('3 Planilla Preadjudicación OTIC'!BL227)</f>
        <v>7</v>
      </c>
      <c r="BM227" s="104">
        <f>ROUND(('3 Planilla Preadjudicación OTIC'!BM227),1)</f>
        <v>6.6</v>
      </c>
      <c r="BN227" s="4" t="str">
        <f>+('3 Planilla Preadjudicación OTIC'!BN227)</f>
        <v>NO</v>
      </c>
      <c r="BO227" s="4">
        <f>+('3 Planilla Preadjudicación OTIC'!BO227)</f>
        <v>0</v>
      </c>
      <c r="BP227" s="4">
        <f>+('3 Planilla Preadjudicación OTIC'!BP227)</f>
        <v>0</v>
      </c>
      <c r="BQ227" s="4">
        <f>+('3 Planilla Preadjudicación OTIC'!BQ227)</f>
        <v>0</v>
      </c>
      <c r="BR227" s="4">
        <f>+('3 Planilla Preadjudicación OTIC'!BR227)</f>
        <v>0</v>
      </c>
      <c r="BS227" s="4">
        <f>+('3 Planilla Preadjudicación OTIC'!BS227)</f>
        <v>0</v>
      </c>
      <c r="BT227" s="4">
        <f>+('3 Planilla Preadjudicación OTIC'!BT227)</f>
        <v>0</v>
      </c>
      <c r="BU227" s="85">
        <f>IF(VLOOKUP(A227,'BD OFICIAL'!$A$1:$AL$2098,7,0)=D227,0,1)</f>
        <v>0</v>
      </c>
      <c r="BV227" s="85">
        <f>IF(VLOOKUP(A227,'BD OFICIAL'!$A$1:$AL$2098,11,0)=J227,0,1)</f>
        <v>0</v>
      </c>
      <c r="BW227" s="85">
        <f>IF(VLOOKUP(A227,'BD OFICIAL'!$A$1:$AL$2098,13,0)=L227,0,1)</f>
        <v>0</v>
      </c>
      <c r="BX227" s="2">
        <f>IF(VLOOKUP(A227,'BD OFICIAL'!$A$1:$AL$2098,16,0)=O227,0,1)</f>
        <v>0</v>
      </c>
      <c r="BY227" s="2">
        <f>IF(VLOOKUP(A227,'BD OFICIAL'!$A$1:$AL$2098,17,0)=P227,0,1)</f>
        <v>0</v>
      </c>
      <c r="BZ227" s="2">
        <f>IF(VLOOKUP(A227,'BD OFICIAL'!$A$1:$AL$2098,19,0)=R227,0,1)</f>
        <v>0</v>
      </c>
      <c r="CA227" s="2">
        <f>IF(VLOOKUP(A227,'BD OFICIAL'!$A$1:$AL$2098,21,0)=T227,0,1)</f>
        <v>0</v>
      </c>
      <c r="CB227" s="2">
        <f>IF(VLOOKUP(A227,'BD OFICIAL'!$A$1:$AL$2098,24,0)=AK227,0,1)</f>
        <v>0</v>
      </c>
      <c r="CC227" s="2">
        <f>IF(VLOOKUP(A227,'BD OFICIAL'!$A$1:$AL$2098,25,0)=X227,0,1)</f>
        <v>0</v>
      </c>
      <c r="CD227" s="2">
        <f>IF(VLOOKUP(A227,'BD OFICIAL'!$A$1:$AL$2098,26,0)=Y227,0,1)</f>
        <v>0</v>
      </c>
      <c r="CE227" s="2">
        <f>IF(VLOOKUP(A227,'BD OFICIAL'!$A$1:$AL$2098,27,0)=Z227,0,1)</f>
        <v>0</v>
      </c>
      <c r="CF227" s="2">
        <f>IF(VLOOKUP(A227,'BD OFICIAL'!$A$1:$AL$2098,28,0)=AA227,0,1)</f>
        <v>0</v>
      </c>
      <c r="CG227" s="2">
        <f>IF(VLOOKUP(A227,'BD OFICIAL'!$A$1:$AL$2098,33,0)=AF227,0,1)</f>
        <v>0</v>
      </c>
      <c r="CH227" s="2">
        <f>IF(VLOOKUP(A227,'BD OFICIAL'!$A$1:$AL$2098,35,0)=AH227,0,1)</f>
        <v>0</v>
      </c>
      <c r="CI227" s="85">
        <f>IF(VLOOKUP(A227,'BD OFICIAL'!$A$1:$AL$2098,34,0)=AL227,0,1)</f>
        <v>0</v>
      </c>
      <c r="CJ227" s="12">
        <f>VLOOKUP(A227,'BD OFICIAL'!$A$1:$AM$2098,36,0)*AM227-AP227</f>
        <v>0</v>
      </c>
      <c r="CK227" s="85" t="str">
        <f t="shared" si="122"/>
        <v>SSH</v>
      </c>
      <c r="CL227" s="85" t="str">
        <f t="shared" si="123"/>
        <v>SI</v>
      </c>
      <c r="CM227" s="85" t="str">
        <f t="shared" si="103"/>
        <v>NO</v>
      </c>
      <c r="CN227" s="31">
        <f t="shared" si="104"/>
        <v>0</v>
      </c>
      <c r="CO227" s="31">
        <f t="shared" si="124"/>
        <v>0</v>
      </c>
      <c r="CP227" s="31">
        <f t="shared" si="105"/>
        <v>0</v>
      </c>
      <c r="CQ227" s="31">
        <f>IF(Y227="NO",0,IF(Y227="SI",IF(VLOOKUP(A227,'BD OFICIAL'!$A:$AO,40,0)=AQ227,0,1)))</f>
        <v>0</v>
      </c>
      <c r="CR227" s="31">
        <f>IF(Z227="NO",0,IF(Z227="SI",IF(VLOOKUP(B227,'BD OFICIAL'!$A:$AO,41,0)=AS227,0,1)))</f>
        <v>0</v>
      </c>
      <c r="CS227" s="31">
        <f t="shared" si="125"/>
        <v>0</v>
      </c>
      <c r="CT227" s="31">
        <f t="shared" si="126"/>
        <v>0</v>
      </c>
      <c r="CU227" s="31">
        <f>IF(VLOOKUP(A227,'BD OFICIAL'!$A$1:$AL$1056,31,0)="SI",IF(AT227&gt;0,0,1),IF(AT227=0,0,1))</f>
        <v>0</v>
      </c>
      <c r="CV227" s="31">
        <f t="shared" si="127"/>
        <v>0</v>
      </c>
      <c r="CW227" s="31">
        <f t="shared" si="106"/>
        <v>0</v>
      </c>
      <c r="CX227" s="85" t="str">
        <f t="shared" si="107"/>
        <v>SI</v>
      </c>
      <c r="CY227" s="31">
        <f t="shared" si="108"/>
        <v>0</v>
      </c>
      <c r="CZ227" s="85" t="str">
        <f>IF(ISERROR(VLOOKUP(AI227,EXPERIENCIA!$A$1:$C$2100,1,0)),"NO","SI")</f>
        <v>SI</v>
      </c>
      <c r="DA227" s="85">
        <f>IF(CX227="no","NO APLICA",IF(AX227=0,"ERROR NOTA",IF(AND(AX227&gt;1,CZ227="NO"),"ERROR NOTA",IF(AND(CZ227="NO",AX227=1),0,IF(VLOOKUP(AI227,EXPERIENCIA!$A$1:$C$2100,3,0)=AX227,0,"ERROR NOTA")))))</f>
        <v>0</v>
      </c>
      <c r="DB227" s="85" t="str">
        <f>IF(ISERROR(VLOOKUP(AI227,COMPORTAMIENTO!$A$1:$C$2100,1,0)),"NO","SI")</f>
        <v>SI</v>
      </c>
      <c r="DC227" s="85">
        <f>IF(CX227="NO","NO APLICA",IF(AY227=0,"ERROR NOTA",IF(AND(DB227="NO",AY227=7),0,IF(VLOOKUP(AI227,COMPORTAMIENTO!$A$2:$H$2100,8,0)=AY227,0,"ERROR NOTA"))))</f>
        <v>0</v>
      </c>
      <c r="DD227" s="104">
        <f t="shared" si="109"/>
        <v>0.30000000000000004</v>
      </c>
      <c r="DE227" s="104">
        <f t="shared" si="110"/>
        <v>0.70000000000000007</v>
      </c>
      <c r="DF227" s="85" t="str">
        <f t="shared" si="128"/>
        <v>SI</v>
      </c>
      <c r="DG227" s="85">
        <f t="shared" si="111"/>
        <v>0</v>
      </c>
      <c r="DH227" s="85">
        <f t="shared" si="112"/>
        <v>0</v>
      </c>
      <c r="DI227" s="85">
        <f t="shared" si="113"/>
        <v>0</v>
      </c>
      <c r="DJ227" s="12">
        <f t="shared" si="114"/>
        <v>7.0000000000000009</v>
      </c>
      <c r="DK227" s="7">
        <f t="shared" si="115"/>
        <v>7.0000000000000009</v>
      </c>
      <c r="DL227" s="12">
        <f t="shared" si="129"/>
        <v>6373</v>
      </c>
      <c r="DM227" s="12">
        <f>VLOOKUP(A227,'5 TD'!$A:$B,2,0)</f>
        <v>6373</v>
      </c>
      <c r="DN227" s="7">
        <f t="shared" si="130"/>
        <v>7</v>
      </c>
      <c r="DO227" s="85" t="str">
        <f t="shared" si="116"/>
        <v>APROBADO</v>
      </c>
      <c r="DP227" s="85" t="str">
        <f t="shared" si="117"/>
        <v>APROBADO</v>
      </c>
      <c r="DQ227" s="7">
        <f t="shared" si="118"/>
        <v>6.6</v>
      </c>
      <c r="DR227" s="85" t="str">
        <f t="shared" si="131"/>
        <v>APROBADO</v>
      </c>
      <c r="DS227" s="2" t="str">
        <f>+('3 Planilla Preadjudicación OTIC'!BN227)</f>
        <v>NO</v>
      </c>
      <c r="DT227" s="2">
        <f>IF(DR227="APROBADO",VLOOKUP(A227,'5 TD'!$D$3:$E$270,2,0),"NO APLICA")</f>
        <v>6.8</v>
      </c>
      <c r="DU227" s="2" t="str">
        <f t="shared" si="132"/>
        <v>NO</v>
      </c>
      <c r="DV227" s="2" t="str">
        <f>IF(DU227="SI",VLOOKUP(A227,'5 TD'!$G$3:$H$270,2,0),"NO APLICA ")</f>
        <v xml:space="preserve">NO APLICA </v>
      </c>
      <c r="DW227" s="2" t="str">
        <f t="shared" si="133"/>
        <v>NO</v>
      </c>
      <c r="DX227" s="2" t="str">
        <f>IF(DW227="SI",VLOOKUP(A227,'5 TD'!$J$4:$K$472,2,0),"NO APLICA")</f>
        <v>NO APLICA</v>
      </c>
      <c r="DY227" s="2" t="str">
        <f t="shared" si="134"/>
        <v>NO APLICA</v>
      </c>
      <c r="DZ227" s="7" t="str">
        <f>IF(DY227="SI",VLOOKUP(A227,'5 TD'!$M$4:$N$350,2,0),"NO APLICA")</f>
        <v>NO APLICA</v>
      </c>
      <c r="EA227" s="2" t="str">
        <f t="shared" si="135"/>
        <v>NO APLICA</v>
      </c>
      <c r="EB227" s="12" t="str">
        <f t="shared" si="136"/>
        <v/>
      </c>
      <c r="EC227" s="12" t="str">
        <f>IF(EA227="SI",VLOOKUP(A227,'5 TD'!$V$4:$W$479,2,0),"NO APLICA")</f>
        <v>NO APLICA</v>
      </c>
      <c r="ED227" s="2" t="str">
        <f t="shared" si="119"/>
        <v>NO</v>
      </c>
      <c r="EE227" s="79" t="str">
        <f>IF(ED227="SI",VLOOKUP(AI227,COMPORTAMIENTO!$A$1:$H$2100,7,0),"NO APLICA")</f>
        <v>NO APLICA</v>
      </c>
      <c r="EF227" s="12" t="str">
        <f>IF(ED227="SI",VLOOKUP(A227,'5 TD'!$P$2:$Q$479,2,0),"NO APLICA")</f>
        <v>NO APLICA</v>
      </c>
      <c r="EG227" s="2" t="str">
        <f t="shared" si="120"/>
        <v>NO</v>
      </c>
      <c r="EH227" s="2">
        <f>IF(CZ227="no",0,VLOOKUP(AI227,EXPERIENCIA!$A$1:$C$2100,2,0))</f>
        <v>33</v>
      </c>
      <c r="EI227" s="2">
        <f>IF(CZ227="si",VLOOKUP(A227,'5 TD'!$S$3:$T$2103,2,0),0)</f>
        <v>48</v>
      </c>
      <c r="EJ227" s="2" t="str">
        <f t="shared" si="121"/>
        <v>NO</v>
      </c>
      <c r="EK227" s="2">
        <f>+('3 Planilla Preadjudicación OTIC'!BU227)</f>
        <v>0</v>
      </c>
      <c r="EL227" s="4"/>
      <c r="EM227" s="3"/>
      <c r="EN227" s="3"/>
      <c r="EQ227" s="86"/>
    </row>
    <row r="228" spans="1:147" s="3" customFormat="1" ht="15" customHeight="1" x14ac:dyDescent="0.3">
      <c r="A228" s="2">
        <f>+('3 Planilla Preadjudicación OTIC'!A228)</f>
        <v>14266</v>
      </c>
      <c r="B228" s="2" t="str">
        <f>+('3 Planilla Preadjudicación OTIC'!B228)</f>
        <v>65181652-1</v>
      </c>
      <c r="C228" s="4">
        <f>+('3 Planilla Preadjudicación OTIC'!E228)</f>
        <v>2025</v>
      </c>
      <c r="D228" s="4" t="str">
        <f>+('3 Planilla Preadjudicación OTIC'!F228)</f>
        <v>MANDATO</v>
      </c>
      <c r="E228" s="4" t="str">
        <f>+('3 Planilla Preadjudicación OTIC'!G228)</f>
        <v>65196907-7</v>
      </c>
      <c r="F228" s="4" t="str">
        <f>+('3 Planilla Preadjudicación OTIC'!H228)</f>
        <v>FUNDACIÓN ATENEA MUJER</v>
      </c>
      <c r="G228" s="4"/>
      <c r="H228" s="4"/>
      <c r="I228" s="4" t="str">
        <f>+('3 Planilla Preadjudicación OTIC'!I228)</f>
        <v>SERVICIOS DE MANICURE Y PEDICURE</v>
      </c>
      <c r="J228" s="4" t="str">
        <f>+('3 Planilla Preadjudicación OTIC'!J228)</f>
        <v>PF0611</v>
      </c>
      <c r="K228" s="4" t="str">
        <f>+('3 Planilla Preadjudicación OTIC'!K228)</f>
        <v>TÉCNICAS PARA EL EMPRENDIMIENTO</v>
      </c>
      <c r="L228" s="4" t="str">
        <f>+('3 Planilla Preadjudicación OTIC'!L228)</f>
        <v>PF0921</v>
      </c>
      <c r="M228" s="2">
        <f>+('3 Planilla Preadjudicación OTIC'!M228)</f>
        <v>13</v>
      </c>
      <c r="N228" s="4" t="str">
        <f>+('3 Planilla Preadjudicación OTIC'!N228)</f>
        <v>METROPOLITANA</v>
      </c>
      <c r="O228" s="4" t="str">
        <f>+('3 Planilla Preadjudicación OTIC'!O228)</f>
        <v>SANTIAGO</v>
      </c>
      <c r="P228" s="4" t="str">
        <f>+('3 Planilla Preadjudicación OTIC'!P228)</f>
        <v>EMPRENDEDORES/AS INFORMALES O PERSONAS VULNERABLES PERTENECIENTES AL 80% MAS VULNERABLE</v>
      </c>
      <c r="Q228" s="4" t="str">
        <f>+('3 Planilla Preadjudicación OTIC'!Q228)</f>
        <v>PRESENCIAL</v>
      </c>
      <c r="R228" s="4" t="str">
        <f>+('3 Planilla Preadjudicación OTIC'!R228)</f>
        <v>INDEPENDIENTE</v>
      </c>
      <c r="S228" s="4">
        <f>+('3 Planilla Preadjudicación OTIC'!S228)</f>
        <v>41</v>
      </c>
      <c r="T228" s="2">
        <f>+('3 Planilla Preadjudicación OTIC'!T228)</f>
        <v>11</v>
      </c>
      <c r="U228" s="2">
        <f>+('3 Planilla Preadjudicación OTIC'!U228)</f>
        <v>110</v>
      </c>
      <c r="V228" s="2">
        <f>+('3 Planilla Preadjudicación OTIC'!V228)</f>
        <v>12</v>
      </c>
      <c r="W228" s="2">
        <f>+('3 Planilla Preadjudicación OTIC'!W228)</f>
        <v>122</v>
      </c>
      <c r="X228" s="2">
        <f>+('3 Planilla Preadjudicación OTIC'!X228)</f>
        <v>3</v>
      </c>
      <c r="Y228" s="2" t="str">
        <f>+('3 Planilla Preadjudicación OTIC'!Y228)</f>
        <v>SI</v>
      </c>
      <c r="Z228" s="2" t="str">
        <f>+('3 Planilla Preadjudicación OTIC'!Z228)</f>
        <v>NO</v>
      </c>
      <c r="AA228" s="2" t="str">
        <f>+('3 Planilla Preadjudicación OTIC'!AA228)</f>
        <v>SI</v>
      </c>
      <c r="AB228" s="4" t="str">
        <f>+('3 Planilla Preadjudicación OTIC'!AB228)</f>
        <v>SE AJUSTA A PLAN FORMATIVO</v>
      </c>
      <c r="AC228" s="4" t="str">
        <f>+('3 Planilla Preadjudicación OTIC'!AC228)</f>
        <v>PERSONAS PERTENECIENTES AL 80% DE LA POBLACIÓN VULNERABLE, HOMBRES Y MUJERES DE 18 AÑOS O MAS, CON EDUCACIÓN BASICA COMPLETA PREFERENTEMENTE, DE LA COMUNA DE LA REINA</v>
      </c>
      <c r="AD228" s="2" t="str">
        <f>+('3 Planilla Preadjudicación OTIC'!AD228)</f>
        <v>NO</v>
      </c>
      <c r="AE228" s="4">
        <f>+('3 Planilla Preadjudicación OTIC'!AE228)</f>
        <v>0</v>
      </c>
      <c r="AF228" s="2" t="str">
        <f>+('3 Planilla Preadjudicación OTIC'!AF228)</f>
        <v>CERRADA</v>
      </c>
      <c r="AG228" s="2">
        <f>+('3 Planilla Preadjudicación OTIC'!AG228)</f>
        <v>41</v>
      </c>
      <c r="AH228" s="218">
        <f>+('3 Planilla Preadjudicación OTIC'!AH228)</f>
        <v>2</v>
      </c>
      <c r="AI228" s="135" t="str">
        <f>+('3 Planilla Preadjudicación OTIC'!AI228)</f>
        <v>77593380-1</v>
      </c>
      <c r="AJ228" s="4" t="str">
        <f>+('3 Planilla Preadjudicación OTIC'!AJ228)</f>
        <v>Centro de Investigación para el Desarrollo y Capacitación Limitada</v>
      </c>
      <c r="AK228" s="2">
        <f>+('3 Planilla Preadjudicación OTIC'!AK228)</f>
        <v>122</v>
      </c>
      <c r="AL228" s="2">
        <f>+('3 Planilla Preadjudicación OTIC'!AL228)</f>
        <v>41</v>
      </c>
      <c r="AM228" s="12">
        <f>+('3 Planilla Preadjudicación OTIC'!AM228)</f>
        <v>5075</v>
      </c>
      <c r="AN228" s="12">
        <f>+('3 Planilla Preadjudicación OTIC'!AN228)</f>
        <v>115000</v>
      </c>
      <c r="AO228" s="12">
        <f>+('3 Planilla Preadjudicación OTIC'!AO228)</f>
        <v>0</v>
      </c>
      <c r="AP228" s="12">
        <f>+('3 Planilla Preadjudicación OTIC'!AP228)</f>
        <v>6810650</v>
      </c>
      <c r="AQ228" s="12">
        <f>+('3 Planilla Preadjudicación OTIC'!AQ228)</f>
        <v>1804000</v>
      </c>
      <c r="AR228" s="12">
        <f>+('3 Planilla Preadjudicación OTIC'!AR228)</f>
        <v>1265000</v>
      </c>
      <c r="AS228" s="12">
        <f>+('3 Planilla Preadjudicación OTIC'!AS228)</f>
        <v>0</v>
      </c>
      <c r="AT228" s="12">
        <f>+('3 Planilla Preadjudicación OTIC'!AT228)</f>
        <v>0</v>
      </c>
      <c r="AU228" s="12">
        <f>+('3 Planilla Preadjudicación OTIC'!AU228)</f>
        <v>9879650</v>
      </c>
      <c r="AV228" s="2" t="str">
        <f>+('3 Planilla Preadjudicación OTIC'!AV228)</f>
        <v>SI</v>
      </c>
      <c r="AW228" s="4">
        <f>+('3 Planilla Preadjudicación OTIC'!AW228)</f>
        <v>0</v>
      </c>
      <c r="AX228" s="2">
        <f>+('3 Planilla Preadjudicación OTIC'!AX228)</f>
        <v>3</v>
      </c>
      <c r="AY228" s="2">
        <f>+('3 Planilla Preadjudicación OTIC'!AY228)</f>
        <v>7</v>
      </c>
      <c r="AZ228" s="2">
        <f>+('3 Planilla Preadjudicación OTIC'!AZ228)</f>
        <v>0</v>
      </c>
      <c r="BA228" s="2">
        <f>+('3 Planilla Preadjudicación OTIC'!BA228)</f>
        <v>0</v>
      </c>
      <c r="BB228" s="2">
        <f>+('3 Planilla Preadjudicación OTIC'!BB228)</f>
        <v>0</v>
      </c>
      <c r="BC228" s="2">
        <f>+('3 Planilla Preadjudicación OTIC'!BC228)</f>
        <v>0</v>
      </c>
      <c r="BD228" s="2">
        <f>+('3 Planilla Preadjudicación OTIC'!BD228)</f>
        <v>0</v>
      </c>
      <c r="BE228" s="2">
        <f>+('3 Planilla Preadjudicación OTIC'!BE228)</f>
        <v>0</v>
      </c>
      <c r="BF228" s="2">
        <f>+('3 Planilla Preadjudicación OTIC'!BF228)</f>
        <v>0</v>
      </c>
      <c r="BG228" s="2">
        <f>+('3 Planilla Preadjudicación OTIC'!BG228)</f>
        <v>7</v>
      </c>
      <c r="BH228" s="2">
        <f>+('3 Planilla Preadjudicación OTIC'!BH228)</f>
        <v>7</v>
      </c>
      <c r="BI228" s="2">
        <f>+('3 Planilla Preadjudicación OTIC'!BI228)</f>
        <v>7</v>
      </c>
      <c r="BJ228" s="2">
        <f>+('3 Planilla Preadjudicación OTIC'!BJ228)</f>
        <v>7</v>
      </c>
      <c r="BK228" s="2">
        <f>+('3 Planilla Preadjudicación OTIC'!BK228)</f>
        <v>7</v>
      </c>
      <c r="BL228" s="218">
        <f>+('3 Planilla Preadjudicación OTIC'!BL228)</f>
        <v>7</v>
      </c>
      <c r="BM228" s="104">
        <f>ROUND(('3 Planilla Preadjudicación OTIC'!BM228),1)</f>
        <v>6.6</v>
      </c>
      <c r="BN228" s="4" t="str">
        <f>+('3 Planilla Preadjudicación OTIC'!BN228)</f>
        <v>NO</v>
      </c>
      <c r="BO228" s="4">
        <f>+('3 Planilla Preadjudicación OTIC'!BO228)</f>
        <v>0</v>
      </c>
      <c r="BP228" s="4">
        <f>+('3 Planilla Preadjudicación OTIC'!BP228)</f>
        <v>0</v>
      </c>
      <c r="BQ228" s="4">
        <f>+('3 Planilla Preadjudicación OTIC'!BQ228)</f>
        <v>0</v>
      </c>
      <c r="BR228" s="4">
        <f>+('3 Planilla Preadjudicación OTIC'!BR228)</f>
        <v>0</v>
      </c>
      <c r="BS228" s="4">
        <f>+('3 Planilla Preadjudicación OTIC'!BS228)</f>
        <v>0</v>
      </c>
      <c r="BT228" s="4">
        <f>+('3 Planilla Preadjudicación OTIC'!BT228)</f>
        <v>0</v>
      </c>
      <c r="BU228" s="85">
        <f>IF(VLOOKUP(A228,'BD OFICIAL'!$A$1:$AL$2098,7,0)=D228,0,1)</f>
        <v>0</v>
      </c>
      <c r="BV228" s="85">
        <f>IF(VLOOKUP(A228,'BD OFICIAL'!$A$1:$AL$2098,11,0)=J228,0,1)</f>
        <v>0</v>
      </c>
      <c r="BW228" s="85">
        <f>IF(VLOOKUP(A228,'BD OFICIAL'!$A$1:$AL$2098,13,0)=L228,0,1)</f>
        <v>0</v>
      </c>
      <c r="BX228" s="2">
        <f>IF(VLOOKUP(A228,'BD OFICIAL'!$A$1:$AL$2098,16,0)=O228,0,1)</f>
        <v>0</v>
      </c>
      <c r="BY228" s="2">
        <f>IF(VLOOKUP(A228,'BD OFICIAL'!$A$1:$AL$2098,17,0)=P228,0,1)</f>
        <v>0</v>
      </c>
      <c r="BZ228" s="2">
        <f>IF(VLOOKUP(A228,'BD OFICIAL'!$A$1:$AL$2098,19,0)=R228,0,1)</f>
        <v>0</v>
      </c>
      <c r="CA228" s="2">
        <f>IF(VLOOKUP(A228,'BD OFICIAL'!$A$1:$AL$2098,21,0)=T228,0,1)</f>
        <v>0</v>
      </c>
      <c r="CB228" s="2">
        <f>IF(VLOOKUP(A228,'BD OFICIAL'!$A$1:$AL$2098,24,0)=AK228,0,1)</f>
        <v>0</v>
      </c>
      <c r="CC228" s="2">
        <f>IF(VLOOKUP(A228,'BD OFICIAL'!$A$1:$AL$2098,25,0)=X228,0,1)</f>
        <v>0</v>
      </c>
      <c r="CD228" s="2">
        <f>IF(VLOOKUP(A228,'BD OFICIAL'!$A$1:$AL$2098,26,0)=Y228,0,1)</f>
        <v>0</v>
      </c>
      <c r="CE228" s="2">
        <f>IF(VLOOKUP(A228,'BD OFICIAL'!$A$1:$AL$2098,27,0)=Z228,0,1)</f>
        <v>0</v>
      </c>
      <c r="CF228" s="2">
        <f>IF(VLOOKUP(A228,'BD OFICIAL'!$A$1:$AL$2098,28,0)=AA228,0,1)</f>
        <v>0</v>
      </c>
      <c r="CG228" s="2">
        <f>IF(VLOOKUP(A228,'BD OFICIAL'!$A$1:$AL$2098,33,0)=AF228,0,1)</f>
        <v>0</v>
      </c>
      <c r="CH228" s="2">
        <f>IF(VLOOKUP(A228,'BD OFICIAL'!$A$1:$AL$2098,35,0)=AH228,0,1)</f>
        <v>0</v>
      </c>
      <c r="CI228" s="85">
        <f>IF(VLOOKUP(A228,'BD OFICIAL'!$A$1:$AL$2098,34,0)=AL228,0,1)</f>
        <v>0</v>
      </c>
      <c r="CJ228" s="12">
        <f>VLOOKUP(A228,'BD OFICIAL'!$A$1:$AM$2098,36,0)*AM228-AP228</f>
        <v>0</v>
      </c>
      <c r="CK228" s="85" t="str">
        <f t="shared" si="122"/>
        <v>SHMAN</v>
      </c>
      <c r="CL228" s="85" t="str">
        <f t="shared" si="123"/>
        <v>SI</v>
      </c>
      <c r="CM228" s="85" t="str">
        <f t="shared" si="103"/>
        <v>NO</v>
      </c>
      <c r="CN228" s="31">
        <f t="shared" si="104"/>
        <v>0</v>
      </c>
      <c r="CO228" s="31">
        <f t="shared" si="124"/>
        <v>0</v>
      </c>
      <c r="CP228" s="31">
        <f t="shared" si="105"/>
        <v>0</v>
      </c>
      <c r="CQ228" s="31">
        <f>IF(Y228="NO",0,IF(Y228="SI",IF(VLOOKUP(A228,'BD OFICIAL'!$A:$AO,40,0)=AQ228,0,1)))</f>
        <v>0</v>
      </c>
      <c r="CR228" s="31">
        <f>IF(Z228="NO",0,IF(Z228="SI",IF(VLOOKUP(B228,'BD OFICIAL'!$A:$AO,41,0)=AS228,0,1)))</f>
        <v>0</v>
      </c>
      <c r="CS228" s="31">
        <f t="shared" si="125"/>
        <v>0</v>
      </c>
      <c r="CT228" s="31">
        <f t="shared" si="126"/>
        <v>0</v>
      </c>
      <c r="CU228" s="31">
        <f>IF(VLOOKUP(A228,'BD OFICIAL'!$A$1:$AL$1056,31,0)="SI",IF(AT228&gt;0,0,1),IF(AT228=0,0,1))</f>
        <v>0</v>
      </c>
      <c r="CV228" s="31">
        <f t="shared" si="127"/>
        <v>0</v>
      </c>
      <c r="CW228" s="31">
        <f t="shared" si="106"/>
        <v>0</v>
      </c>
      <c r="CX228" s="85" t="str">
        <f t="shared" si="107"/>
        <v>SI</v>
      </c>
      <c r="CY228" s="31">
        <f t="shared" si="108"/>
        <v>0</v>
      </c>
      <c r="CZ228" s="85" t="str">
        <f>IF(ISERROR(VLOOKUP(AI228,EXPERIENCIA!$A$1:$C$2100,1,0)),"NO","SI")</f>
        <v>SI</v>
      </c>
      <c r="DA228" s="85">
        <f>IF(CX228="no","NO APLICA",IF(AX228=0,"ERROR NOTA",IF(AND(AX228&gt;1,CZ228="NO"),"ERROR NOTA",IF(AND(CZ228="NO",AX228=1),0,IF(VLOOKUP(AI228,EXPERIENCIA!$A$1:$C$2100,3,0)=AX228,0,"ERROR NOTA")))))</f>
        <v>0</v>
      </c>
      <c r="DB228" s="85" t="str">
        <f>IF(ISERROR(VLOOKUP(AI228,COMPORTAMIENTO!$A$1:$C$2100,1,0)),"NO","SI")</f>
        <v>SI</v>
      </c>
      <c r="DC228" s="85">
        <f>IF(CX228="NO","NO APLICA",IF(AY228=0,"ERROR NOTA",IF(AND(DB228="NO",AY228=7),0,IF(VLOOKUP(AI228,COMPORTAMIENTO!$A$2:$H$2100,8,0)=AY228,0,"ERROR NOTA"))))</f>
        <v>0</v>
      </c>
      <c r="DD228" s="104">
        <f t="shared" si="109"/>
        <v>0.30000000000000004</v>
      </c>
      <c r="DE228" s="104">
        <f t="shared" si="110"/>
        <v>0.70000000000000007</v>
      </c>
      <c r="DF228" s="85" t="str">
        <f t="shared" si="128"/>
        <v>SI</v>
      </c>
      <c r="DG228" s="85">
        <f t="shared" si="111"/>
        <v>0</v>
      </c>
      <c r="DH228" s="85">
        <f t="shared" si="112"/>
        <v>0</v>
      </c>
      <c r="DI228" s="85">
        <f t="shared" si="113"/>
        <v>0</v>
      </c>
      <c r="DJ228" s="12">
        <f t="shared" si="114"/>
        <v>7.0000000000000009</v>
      </c>
      <c r="DK228" s="7">
        <f t="shared" si="115"/>
        <v>7.0000000000000009</v>
      </c>
      <c r="DL228" s="12">
        <f t="shared" si="129"/>
        <v>5075</v>
      </c>
      <c r="DM228" s="12">
        <f>VLOOKUP(A228,'5 TD'!$A:$B,2,0)</f>
        <v>5075</v>
      </c>
      <c r="DN228" s="7">
        <f t="shared" si="130"/>
        <v>7</v>
      </c>
      <c r="DO228" s="85" t="str">
        <f t="shared" si="116"/>
        <v>APROBADO</v>
      </c>
      <c r="DP228" s="85" t="str">
        <f t="shared" si="117"/>
        <v>APROBADO</v>
      </c>
      <c r="DQ228" s="7">
        <f t="shared" si="118"/>
        <v>6.6</v>
      </c>
      <c r="DR228" s="85" t="str">
        <f t="shared" si="131"/>
        <v>APROBADO</v>
      </c>
      <c r="DS228" s="2" t="str">
        <f>+('3 Planilla Preadjudicación OTIC'!BN228)</f>
        <v>NO</v>
      </c>
      <c r="DT228" s="2">
        <f>IF(DR228="APROBADO",VLOOKUP(A228,'5 TD'!$D$3:$E$270,2,0),"NO APLICA")</f>
        <v>6.8</v>
      </c>
      <c r="DU228" s="2" t="str">
        <f t="shared" si="132"/>
        <v>NO</v>
      </c>
      <c r="DV228" s="2" t="str">
        <f>IF(DU228="SI",VLOOKUP(A228,'5 TD'!$G$3:$H$270,2,0),"NO APLICA ")</f>
        <v xml:space="preserve">NO APLICA </v>
      </c>
      <c r="DW228" s="2" t="str">
        <f t="shared" si="133"/>
        <v>NO</v>
      </c>
      <c r="DX228" s="2" t="str">
        <f>IF(DW228="SI",VLOOKUP(A228,'5 TD'!$J$4:$K$472,2,0),"NO APLICA")</f>
        <v>NO APLICA</v>
      </c>
      <c r="DY228" s="2" t="str">
        <f t="shared" si="134"/>
        <v>NO APLICA</v>
      </c>
      <c r="DZ228" s="7" t="str">
        <f>IF(DY228="SI",VLOOKUP(A228,'5 TD'!$M$4:$N$350,2,0),"NO APLICA")</f>
        <v>NO APLICA</v>
      </c>
      <c r="EA228" s="2" t="str">
        <f t="shared" si="135"/>
        <v>NO APLICA</v>
      </c>
      <c r="EB228" s="12" t="str">
        <f t="shared" si="136"/>
        <v/>
      </c>
      <c r="EC228" s="12" t="str">
        <f>IF(EA228="SI",VLOOKUP(A228,'5 TD'!$V$4:$W$479,2,0),"NO APLICA")</f>
        <v>NO APLICA</v>
      </c>
      <c r="ED228" s="2" t="str">
        <f t="shared" si="119"/>
        <v>NO</v>
      </c>
      <c r="EE228" s="79" t="str">
        <f>IF(ED228="SI",VLOOKUP(AI228,COMPORTAMIENTO!$A$1:$H$2100,7,0),"NO APLICA")</f>
        <v>NO APLICA</v>
      </c>
      <c r="EF228" s="12" t="str">
        <f>IF(ED228="SI",VLOOKUP(A228,'5 TD'!$P$2:$Q$479,2,0),"NO APLICA")</f>
        <v>NO APLICA</v>
      </c>
      <c r="EG228" s="2" t="str">
        <f t="shared" si="120"/>
        <v>NO</v>
      </c>
      <c r="EH228" s="2">
        <f>IF(CZ228="no",0,VLOOKUP(AI228,EXPERIENCIA!$A$1:$C$2100,2,0))</f>
        <v>33</v>
      </c>
      <c r="EI228" s="2">
        <f>IF(CZ228="si",VLOOKUP(A228,'5 TD'!$S$3:$T$2103,2,0),0)</f>
        <v>125</v>
      </c>
      <c r="EJ228" s="2" t="str">
        <f t="shared" si="121"/>
        <v>NO</v>
      </c>
      <c r="EK228" s="2">
        <f>+('3 Planilla Preadjudicación OTIC'!BU228)</f>
        <v>0</v>
      </c>
      <c r="EL228" s="4"/>
      <c r="EQ228" s="86"/>
    </row>
    <row r="229" spans="1:147" ht="15" customHeight="1" x14ac:dyDescent="0.3">
      <c r="A229" s="2">
        <f>+('3 Planilla Preadjudicación OTIC'!A229)</f>
        <v>14446</v>
      </c>
      <c r="B229" s="2" t="str">
        <f>+('3 Planilla Preadjudicación OTIC'!B229)</f>
        <v>65181652-1</v>
      </c>
      <c r="C229" s="4">
        <f>+('3 Planilla Preadjudicación OTIC'!E229)</f>
        <v>2025</v>
      </c>
      <c r="D229" s="4" t="str">
        <f>+('3 Planilla Preadjudicación OTIC'!F229)</f>
        <v>MANDATO</v>
      </c>
      <c r="E229" s="4" t="str">
        <f>+('3 Planilla Preadjudicación OTIC'!G229)</f>
        <v>96505760-9</v>
      </c>
      <c r="F229" s="4" t="str">
        <f>+('3 Planilla Preadjudicación OTIC'!H229)</f>
        <v>COLBÚN</v>
      </c>
      <c r="G229" s="4"/>
      <c r="H229" s="4"/>
      <c r="I229" s="4" t="str">
        <f>+('3 Planilla Preadjudicación OTIC'!I229)</f>
        <v>ACTIVIDADES DE CUIDADOS INTEGRADOS Y SOCIOSANITARIOS PARA PERSONAS MAYORES CON DEPENDENCIA LEVE A MODERADA</v>
      </c>
      <c r="J229" s="4" t="str">
        <f>+('3 Planilla Preadjudicación OTIC'!J229)</f>
        <v>PF1497</v>
      </c>
      <c r="K229" s="4" t="str">
        <f>+('3 Planilla Preadjudicación OTIC'!K229)</f>
        <v>TÉCNICAS PARA EL EMPRENDIMIENTO</v>
      </c>
      <c r="L229" s="4" t="str">
        <f>+('3 Planilla Preadjudicación OTIC'!L229)</f>
        <v>PF0921</v>
      </c>
      <c r="M229" s="2">
        <f>+('3 Planilla Preadjudicación OTIC'!M229)</f>
        <v>10</v>
      </c>
      <c r="N229" s="4" t="str">
        <f>+('3 Planilla Preadjudicación OTIC'!N229)</f>
        <v>LOS LAGOS</v>
      </c>
      <c r="O229" s="4" t="str">
        <f>+('3 Planilla Preadjudicación OTIC'!O229)</f>
        <v>PUERTO MONTT</v>
      </c>
      <c r="P229" s="4" t="str">
        <f>+('3 Planilla Preadjudicación OTIC'!P229)</f>
        <v>EMPRENDEDORES/AS INFORMALES O PERSONAS VULNERABLES PERTENECIENTES AL 80% MAS VULNERABLE</v>
      </c>
      <c r="Q229" s="4" t="str">
        <f>+('3 Planilla Preadjudicación OTIC'!Q229)</f>
        <v>PRESENCIAL</v>
      </c>
      <c r="R229" s="4" t="str">
        <f>+('3 Planilla Preadjudicación OTIC'!R229)</f>
        <v>INDEPENDIENTE</v>
      </c>
      <c r="S229" s="4">
        <f>+('3 Planilla Preadjudicación OTIC'!S229)</f>
        <v>33</v>
      </c>
      <c r="T229" s="2">
        <f>+('3 Planilla Preadjudicación OTIC'!T229)</f>
        <v>10</v>
      </c>
      <c r="U229" s="2">
        <f>+('3 Planilla Preadjudicación OTIC'!U229)</f>
        <v>120</v>
      </c>
      <c r="V229" s="2">
        <f>+('3 Planilla Preadjudicación OTIC'!V229)</f>
        <v>12</v>
      </c>
      <c r="W229" s="2">
        <f>+('3 Planilla Preadjudicación OTIC'!W229)</f>
        <v>132</v>
      </c>
      <c r="X229" s="2">
        <f>+('3 Planilla Preadjudicación OTIC'!X229)</f>
        <v>4</v>
      </c>
      <c r="Y229" s="2" t="str">
        <f>+('3 Planilla Preadjudicación OTIC'!Y229)</f>
        <v>SI</v>
      </c>
      <c r="Z229" s="2" t="str">
        <f>+('3 Planilla Preadjudicación OTIC'!Z229)</f>
        <v>NO</v>
      </c>
      <c r="AA229" s="2" t="str">
        <f>+('3 Planilla Preadjudicación OTIC'!AA229)</f>
        <v>SI</v>
      </c>
      <c r="AB229" s="4" t="str">
        <f>+('3 Planilla Preadjudicación OTIC'!AB229)</f>
        <v>SE AJUSTA A PLAN FORMATIVO</v>
      </c>
      <c r="AC229" s="4" t="str">
        <f>+('3 Planilla Preadjudicación OTIC'!AC229)</f>
        <v>HOMBRES Y MUJERES DE 18 AÑOS O MAS, QUE PERTENECEN AL 80% MAS VULNERABLES, RESIDEN EN LA COMUNA DE PUERTO MONTT Y TENER EDUCACIÓN MEDIA COMPLETA Y PRESENTAR EL CERTIFICADO DE INHABILIDAD CORRESPONDIENTE.</v>
      </c>
      <c r="AD229" s="2" t="str">
        <f>+('3 Planilla Preadjudicación OTIC'!AD229)</f>
        <v>NO</v>
      </c>
      <c r="AE229" s="4">
        <f>+('3 Planilla Preadjudicación OTIC'!AE229)</f>
        <v>0</v>
      </c>
      <c r="AF229" s="2" t="str">
        <f>+('3 Planilla Preadjudicación OTIC'!AF229)</f>
        <v>CERRADA</v>
      </c>
      <c r="AG229" s="2">
        <f>+('3 Planilla Preadjudicación OTIC'!AG229)</f>
        <v>33</v>
      </c>
      <c r="AH229" s="2">
        <f>+('3 Planilla Preadjudicación OTIC'!AH229)</f>
        <v>3</v>
      </c>
      <c r="AI229" s="135" t="str">
        <f>+('3 Planilla Preadjudicación OTIC'!AI229)</f>
        <v>79524160-4</v>
      </c>
      <c r="AJ229" s="4" t="str">
        <f>+('3 Planilla Preadjudicación OTIC'!AJ229)</f>
        <v>CENTRO DE FORMACIÓN TECNICA PRODATA LTDA</v>
      </c>
      <c r="AK229" s="2">
        <f>+('3 Planilla Preadjudicación OTIC'!AK229)</f>
        <v>132</v>
      </c>
      <c r="AL229" s="2">
        <f>+('3 Planilla Preadjudicación OTIC'!AL229)</f>
        <v>33</v>
      </c>
      <c r="AM229" s="12">
        <f>+('3 Planilla Preadjudicación OTIC'!AM229)</f>
        <v>6373</v>
      </c>
      <c r="AN229" s="12">
        <f>+('3 Planilla Preadjudicación OTIC'!AN229)</f>
        <v>100000</v>
      </c>
      <c r="AO229" s="12">
        <f>+('3 Planilla Preadjudicación OTIC'!AO229)</f>
        <v>0</v>
      </c>
      <c r="AP229" s="12">
        <f>+('3 Planilla Preadjudicación OTIC'!AP229)</f>
        <v>8412360</v>
      </c>
      <c r="AQ229" s="12">
        <f>+('3 Planilla Preadjudicación OTIC'!AQ229)</f>
        <v>1320000</v>
      </c>
      <c r="AR229" s="12">
        <f>+('3 Planilla Preadjudicación OTIC'!AR229)</f>
        <v>1000000</v>
      </c>
      <c r="AS229" s="12">
        <f>+('3 Planilla Preadjudicación OTIC'!AS229)</f>
        <v>0</v>
      </c>
      <c r="AT229" s="12">
        <f>+('3 Planilla Preadjudicación OTIC'!AT229)</f>
        <v>0</v>
      </c>
      <c r="AU229" s="12">
        <f>+('3 Planilla Preadjudicación OTIC'!AU229)</f>
        <v>10732360</v>
      </c>
      <c r="AV229" s="2" t="str">
        <f>+('3 Planilla Preadjudicación OTIC'!AV229)</f>
        <v>SI</v>
      </c>
      <c r="AW229" s="4">
        <f>+('3 Planilla Preadjudicación OTIC'!AW229)</f>
        <v>0</v>
      </c>
      <c r="AX229" s="2">
        <f>+('3 Planilla Preadjudicación OTIC'!AX229)</f>
        <v>1</v>
      </c>
      <c r="AY229" s="2">
        <f>+('3 Planilla Preadjudicación OTIC'!AY229)</f>
        <v>7</v>
      </c>
      <c r="AZ229" s="2">
        <f>+('3 Planilla Preadjudicación OTIC'!AZ229)</f>
        <v>0</v>
      </c>
      <c r="BA229" s="2">
        <f>+('3 Planilla Preadjudicación OTIC'!BA229)</f>
        <v>0</v>
      </c>
      <c r="BB229" s="2">
        <f>+('3 Planilla Preadjudicación OTIC'!BB229)</f>
        <v>0</v>
      </c>
      <c r="BC229" s="2">
        <f>+('3 Planilla Preadjudicación OTIC'!BC229)</f>
        <v>0</v>
      </c>
      <c r="BD229" s="2">
        <f>+('3 Planilla Preadjudicación OTIC'!BD229)</f>
        <v>0</v>
      </c>
      <c r="BE229" s="2">
        <f>+('3 Planilla Preadjudicación OTIC'!BE229)</f>
        <v>0</v>
      </c>
      <c r="BF229" s="2">
        <f>+('3 Planilla Preadjudicación OTIC'!BF229)</f>
        <v>0</v>
      </c>
      <c r="BG229" s="2">
        <f>+('3 Planilla Preadjudicación OTIC'!BG229)</f>
        <v>7</v>
      </c>
      <c r="BH229" s="2">
        <f>+('3 Planilla Preadjudicación OTIC'!BH229)</f>
        <v>7</v>
      </c>
      <c r="BI229" s="2">
        <f>+('3 Planilla Preadjudicación OTIC'!BI229)</f>
        <v>5</v>
      </c>
      <c r="BJ229" s="2">
        <f>+('3 Planilla Preadjudicación OTIC'!BJ229)</f>
        <v>5</v>
      </c>
      <c r="BK229" s="2">
        <f>+('3 Planilla Preadjudicación OTIC'!BK229)</f>
        <v>5</v>
      </c>
      <c r="BL229" s="2">
        <f>+('3 Planilla Preadjudicación OTIC'!BL229)</f>
        <v>7</v>
      </c>
      <c r="BM229" s="104">
        <f>ROUND(('3 Planilla Preadjudicación OTIC'!BM229),1)</f>
        <v>5.8</v>
      </c>
      <c r="BN229" s="4" t="str">
        <f>+('3 Planilla Preadjudicación OTIC'!BN229)</f>
        <v>NO</v>
      </c>
      <c r="BO229" s="4">
        <f>+('3 Planilla Preadjudicación OTIC'!BO229)</f>
        <v>0</v>
      </c>
      <c r="BP229" s="4">
        <f>+('3 Planilla Preadjudicación OTIC'!BP229)</f>
        <v>0</v>
      </c>
      <c r="BQ229" s="4">
        <f>+('3 Planilla Preadjudicación OTIC'!BQ229)</f>
        <v>0</v>
      </c>
      <c r="BR229" s="4">
        <f>+('3 Planilla Preadjudicación OTIC'!BR229)</f>
        <v>0</v>
      </c>
      <c r="BS229" s="4">
        <f>+('3 Planilla Preadjudicación OTIC'!BS229)</f>
        <v>0</v>
      </c>
      <c r="BT229" s="4">
        <f>+('3 Planilla Preadjudicación OTIC'!BT229)</f>
        <v>0</v>
      </c>
      <c r="BU229" s="85">
        <f>IF(VLOOKUP(A229,'BD OFICIAL'!$A$1:$AL$2098,7,0)=D229,0,1)</f>
        <v>0</v>
      </c>
      <c r="BV229" s="85">
        <f>IF(VLOOKUP(A229,'BD OFICIAL'!$A$1:$AL$2098,11,0)=J229,0,1)</f>
        <v>0</v>
      </c>
      <c r="BW229" s="85">
        <f>IF(VLOOKUP(A229,'BD OFICIAL'!$A$1:$AL$2098,13,0)=L229,0,1)</f>
        <v>0</v>
      </c>
      <c r="BX229" s="2">
        <f>IF(VLOOKUP(A229,'BD OFICIAL'!$A$1:$AL$2098,16,0)=O229,0,1)</f>
        <v>0</v>
      </c>
      <c r="BY229" s="2">
        <f>IF(VLOOKUP(A229,'BD OFICIAL'!$A$1:$AL$2098,17,0)=P229,0,1)</f>
        <v>0</v>
      </c>
      <c r="BZ229" s="2">
        <f>IF(VLOOKUP(A229,'BD OFICIAL'!$A$1:$AL$2098,19,0)=R229,0,1)</f>
        <v>0</v>
      </c>
      <c r="CA229" s="2">
        <f>IF(VLOOKUP(A229,'BD OFICIAL'!$A$1:$AL$2098,21,0)=T229,0,1)</f>
        <v>0</v>
      </c>
      <c r="CB229" s="2">
        <f>IF(VLOOKUP(A229,'BD OFICIAL'!$A$1:$AL$2098,24,0)=AK229,0,1)</f>
        <v>0</v>
      </c>
      <c r="CC229" s="2">
        <f>IF(VLOOKUP(A229,'BD OFICIAL'!$A$1:$AL$2098,25,0)=X229,0,1)</f>
        <v>0</v>
      </c>
      <c r="CD229" s="2">
        <f>IF(VLOOKUP(A229,'BD OFICIAL'!$A$1:$AL$2098,26,0)=Y229,0,1)</f>
        <v>0</v>
      </c>
      <c r="CE229" s="2">
        <f>IF(VLOOKUP(A229,'BD OFICIAL'!$A$1:$AL$2098,27,0)=Z229,0,1)</f>
        <v>0</v>
      </c>
      <c r="CF229" s="2">
        <f>IF(VLOOKUP(A229,'BD OFICIAL'!$A$1:$AL$2098,28,0)=AA229,0,1)</f>
        <v>0</v>
      </c>
      <c r="CG229" s="2">
        <f>IF(VLOOKUP(A229,'BD OFICIAL'!$A$1:$AL$2098,33,0)=AF229,0,1)</f>
        <v>0</v>
      </c>
      <c r="CH229" s="2">
        <f>IF(VLOOKUP(A229,'BD OFICIAL'!$A$1:$AL$2098,35,0)=AH229,0,1)</f>
        <v>0</v>
      </c>
      <c r="CI229" s="85">
        <f>IF(VLOOKUP(A229,'BD OFICIAL'!$A$1:$AL$2098,34,0)=AL229,0,1)</f>
        <v>0</v>
      </c>
      <c r="CJ229" s="12">
        <f>VLOOKUP(A229,'BD OFICIAL'!$A$1:$AM$2098,36,0)*AM229-AP229</f>
        <v>0</v>
      </c>
      <c r="CK229" s="85" t="str">
        <f t="shared" si="122"/>
        <v>SHMAN</v>
      </c>
      <c r="CL229" s="85" t="str">
        <f t="shared" si="123"/>
        <v>SI</v>
      </c>
      <c r="CM229" s="85" t="str">
        <f t="shared" si="103"/>
        <v>NO</v>
      </c>
      <c r="CN229" s="31">
        <f t="shared" si="104"/>
        <v>0</v>
      </c>
      <c r="CO229" s="31">
        <f t="shared" si="124"/>
        <v>0</v>
      </c>
      <c r="CP229" s="31">
        <f t="shared" si="105"/>
        <v>0</v>
      </c>
      <c r="CQ229" s="31">
        <f>IF(Y229="NO",0,IF(Y229="SI",IF(VLOOKUP(A229,'BD OFICIAL'!$A:$AO,40,0)=AQ229,0,1)))</f>
        <v>0</v>
      </c>
      <c r="CR229" s="31">
        <f>IF(Z229="NO",0,IF(Z229="SI",IF(VLOOKUP(B229,'BD OFICIAL'!$A:$AO,41,0)=AS229,0,1)))</f>
        <v>0</v>
      </c>
      <c r="CS229" s="31">
        <f t="shared" si="125"/>
        <v>0</v>
      </c>
      <c r="CT229" s="31">
        <f t="shared" si="126"/>
        <v>0</v>
      </c>
      <c r="CU229" s="31">
        <f>IF(VLOOKUP(A229,'BD OFICIAL'!$A$1:$AL$1056,31,0)="SI",IF(AT229&gt;0,0,1),IF(AT229=0,0,1))</f>
        <v>0</v>
      </c>
      <c r="CV229" s="31">
        <f t="shared" si="127"/>
        <v>0</v>
      </c>
      <c r="CW229" s="31">
        <f t="shared" si="106"/>
        <v>0</v>
      </c>
      <c r="CX229" s="85" t="str">
        <f t="shared" si="107"/>
        <v>SI</v>
      </c>
      <c r="CY229" s="31">
        <f t="shared" si="108"/>
        <v>0</v>
      </c>
      <c r="CZ229" s="85" t="str">
        <f>IF(ISERROR(VLOOKUP(AI229,EXPERIENCIA!$A$1:$C$2100,1,0)),"NO","SI")</f>
        <v>SI</v>
      </c>
      <c r="DA229" s="85">
        <f>IF(CX229="no","NO APLICA",IF(AX229=0,"ERROR NOTA",IF(AND(AX229&gt;1,CZ229="NO"),"ERROR NOTA",IF(AND(CZ229="NO",AX229=1),0,IF(VLOOKUP(AI229,EXPERIENCIA!$A$1:$C$2100,3,0)=AX229,0,"ERROR NOTA")))))</f>
        <v>0</v>
      </c>
      <c r="DB229" s="85" t="str">
        <f>IF(ISERROR(VLOOKUP(AI229,COMPORTAMIENTO!$A$1:$C$2100,1,0)),"NO","SI")</f>
        <v>SI</v>
      </c>
      <c r="DC229" s="85">
        <f>IF(CX229="NO","NO APLICA",IF(AY229=0,"ERROR NOTA",IF(AND(DB229="NO",AY229=7),0,IF(VLOOKUP(AI229,COMPORTAMIENTO!$A$2:$H$2100,8,0)=AY229,0,"ERROR NOTA"))))</f>
        <v>0</v>
      </c>
      <c r="DD229" s="104">
        <f t="shared" si="109"/>
        <v>0.1</v>
      </c>
      <c r="DE229" s="104">
        <f t="shared" si="110"/>
        <v>0.70000000000000007</v>
      </c>
      <c r="DF229" s="85" t="str">
        <f t="shared" si="128"/>
        <v>SI</v>
      </c>
      <c r="DG229" s="85">
        <f t="shared" si="111"/>
        <v>0</v>
      </c>
      <c r="DH229" s="85">
        <f t="shared" si="112"/>
        <v>0</v>
      </c>
      <c r="DI229" s="85">
        <f t="shared" si="113"/>
        <v>0</v>
      </c>
      <c r="DJ229" s="7">
        <f t="shared" si="114"/>
        <v>6.2</v>
      </c>
      <c r="DK229" s="7">
        <f t="shared" si="115"/>
        <v>6.2</v>
      </c>
      <c r="DL229" s="12">
        <f t="shared" si="129"/>
        <v>6373</v>
      </c>
      <c r="DM229" s="12">
        <f>VLOOKUP(A229,'5 TD'!$A:$B,2,0)</f>
        <v>6373</v>
      </c>
      <c r="DN229" s="7">
        <f t="shared" si="130"/>
        <v>7</v>
      </c>
      <c r="DO229" s="85" t="str">
        <f t="shared" si="116"/>
        <v>APROBADO</v>
      </c>
      <c r="DP229" s="85" t="str">
        <f t="shared" si="117"/>
        <v>APROBADO</v>
      </c>
      <c r="DQ229" s="7">
        <f t="shared" si="118"/>
        <v>5.8</v>
      </c>
      <c r="DR229" s="85" t="str">
        <f t="shared" si="131"/>
        <v>APROBADO</v>
      </c>
      <c r="DS229" s="2" t="str">
        <f>+('3 Planilla Preadjudicación OTIC'!BN229)</f>
        <v>NO</v>
      </c>
      <c r="DT229" s="2">
        <f>IF(DR229="APROBADO",VLOOKUP(A229,'5 TD'!$D$3:$E$270,2,0),"NO APLICA")</f>
        <v>7</v>
      </c>
      <c r="DU229" s="2" t="str">
        <f t="shared" si="132"/>
        <v>NO</v>
      </c>
      <c r="DV229" s="2" t="str">
        <f>IF(DU229="SI",VLOOKUP(A229,'5 TD'!$G$3:$H$270,2,0),"NO APLICA ")</f>
        <v xml:space="preserve">NO APLICA </v>
      </c>
      <c r="DW229" s="2" t="str">
        <f t="shared" si="133"/>
        <v>NO</v>
      </c>
      <c r="DX229" s="2" t="str">
        <f>IF(DW229="SI",VLOOKUP(A229,'5 TD'!$J$4:$K$472,2,0),"NO APLICA")</f>
        <v>NO APLICA</v>
      </c>
      <c r="DY229" s="2" t="str">
        <f t="shared" si="134"/>
        <v>NO APLICA</v>
      </c>
      <c r="DZ229" s="7" t="str">
        <f>IF(DY229="SI",VLOOKUP(A229,'5 TD'!$M$4:$N$350,2,0),"NO APLICA")</f>
        <v>NO APLICA</v>
      </c>
      <c r="EA229" s="2" t="str">
        <f t="shared" si="135"/>
        <v>NO APLICA</v>
      </c>
      <c r="EB229" s="12" t="str">
        <f t="shared" si="136"/>
        <v/>
      </c>
      <c r="EC229" s="12" t="str">
        <f>IF(EA229="SI",VLOOKUP(A229,'5 TD'!$V$4:$W$479,2,0),"NO APLICA")</f>
        <v>NO APLICA</v>
      </c>
      <c r="ED229" s="2" t="str">
        <f t="shared" si="119"/>
        <v>NO</v>
      </c>
      <c r="EE229" s="79" t="str">
        <f>IF(ED229="SI",VLOOKUP(AI229,COMPORTAMIENTO!$A$1:$H$2100,7,0),"NO APLICA")</f>
        <v>NO APLICA</v>
      </c>
      <c r="EF229" s="12" t="str">
        <f>IF(ED229="SI",VLOOKUP(A229,'5 TD'!$P$2:$Q$479,2,0),"NO APLICA")</f>
        <v>NO APLICA</v>
      </c>
      <c r="EG229" s="2" t="str">
        <f t="shared" si="120"/>
        <v>NO</v>
      </c>
      <c r="EH229" s="2">
        <f>IF(CZ229="no",0,VLOOKUP(AI229,EXPERIENCIA!$A$1:$C$2100,2,0))</f>
        <v>21</v>
      </c>
      <c r="EI229" s="2">
        <f>IF(CZ229="si",VLOOKUP(A229,'5 TD'!$S$3:$T$2103,2,0),0)</f>
        <v>146</v>
      </c>
      <c r="EJ229" s="2" t="str">
        <f t="shared" si="121"/>
        <v>NO</v>
      </c>
      <c r="EK229" s="2">
        <f>+('3 Planilla Preadjudicación OTIC'!BU229)</f>
        <v>0</v>
      </c>
      <c r="EL229" s="4"/>
      <c r="EM229" s="3"/>
      <c r="EN229" s="3"/>
      <c r="EQ229" s="86"/>
    </row>
    <row r="230" spans="1:147" ht="15" customHeight="1" x14ac:dyDescent="0.3">
      <c r="A230" s="2">
        <f>+('3 Planilla Preadjudicación OTIC'!A230)</f>
        <v>14438</v>
      </c>
      <c r="B230" s="2" t="str">
        <f>+('3 Planilla Preadjudicación OTIC'!B230)</f>
        <v>65181652-1</v>
      </c>
      <c r="C230" s="4">
        <f>+('3 Planilla Preadjudicación OTIC'!E230)</f>
        <v>2025</v>
      </c>
      <c r="D230" s="4" t="str">
        <f>+('3 Planilla Preadjudicación OTIC'!F230)</f>
        <v>MANDATO</v>
      </c>
      <c r="E230" s="4" t="str">
        <f>+('3 Planilla Preadjudicación OTIC'!G230)</f>
        <v>96505760-9</v>
      </c>
      <c r="F230" s="4" t="str">
        <f>+('3 Planilla Preadjudicación OTIC'!H230)</f>
        <v>COLBÚN</v>
      </c>
      <c r="G230" s="4"/>
      <c r="H230" s="4"/>
      <c r="I230" s="4" t="str">
        <f>+('3 Planilla Preadjudicación OTIC'!I230)</f>
        <v>DISEÑO Y CONFECCIÓN DE TEJIDOS A TELAR</v>
      </c>
      <c r="J230" s="4" t="str">
        <f>+('3 Planilla Preadjudicación OTIC'!J230)</f>
        <v>PF0572</v>
      </c>
      <c r="K230" s="4" t="str">
        <f>+('3 Planilla Preadjudicación OTIC'!K230)</f>
        <v>TÉCNICAS PARA EL EMPRENDIMIENTO</v>
      </c>
      <c r="L230" s="4" t="str">
        <f>+('3 Planilla Preadjudicación OTIC'!L230)</f>
        <v>PF0921</v>
      </c>
      <c r="M230" s="2">
        <f>+('3 Planilla Preadjudicación OTIC'!M230)</f>
        <v>10</v>
      </c>
      <c r="N230" s="4" t="str">
        <f>+('3 Planilla Preadjudicación OTIC'!N230)</f>
        <v>LOS LAGOS</v>
      </c>
      <c r="O230" s="4" t="str">
        <f>+('3 Planilla Preadjudicación OTIC'!O230)</f>
        <v>LLANQUIHUE</v>
      </c>
      <c r="P230" s="4" t="str">
        <f>+('3 Planilla Preadjudicación OTIC'!P230)</f>
        <v>EMPRENDEDORES/AS INFORMALES O PERSONAS VULNERABLES PERTENECIENTES AL 80% MAS VULNERABLE</v>
      </c>
      <c r="Q230" s="4" t="str">
        <f>+('3 Planilla Preadjudicación OTIC'!Q230)</f>
        <v>PRESENCIAL</v>
      </c>
      <c r="R230" s="4" t="str">
        <f>+('3 Planilla Preadjudicación OTIC'!R230)</f>
        <v>INDEPENDIENTE</v>
      </c>
      <c r="S230" s="4">
        <f>+('3 Planilla Preadjudicación OTIC'!S230)</f>
        <v>48</v>
      </c>
      <c r="T230" s="2">
        <f>+('3 Planilla Preadjudicación OTIC'!T230)</f>
        <v>10</v>
      </c>
      <c r="U230" s="2">
        <f>+('3 Planilla Preadjudicación OTIC'!U230)</f>
        <v>180</v>
      </c>
      <c r="V230" s="2">
        <f>+('3 Planilla Preadjudicación OTIC'!V230)</f>
        <v>12</v>
      </c>
      <c r="W230" s="2">
        <f>+('3 Planilla Preadjudicación OTIC'!W230)</f>
        <v>192</v>
      </c>
      <c r="X230" s="2">
        <f>+('3 Planilla Preadjudicación OTIC'!X230)</f>
        <v>4</v>
      </c>
      <c r="Y230" s="2" t="str">
        <f>+('3 Planilla Preadjudicación OTIC'!Y230)</f>
        <v>SI</v>
      </c>
      <c r="Z230" s="2" t="str">
        <f>+('3 Planilla Preadjudicación OTIC'!Z230)</f>
        <v>NO</v>
      </c>
      <c r="AA230" s="2" t="str">
        <f>+('3 Planilla Preadjudicación OTIC'!AA230)</f>
        <v>SI</v>
      </c>
      <c r="AB230" s="4" t="str">
        <f>+('3 Planilla Preadjudicación OTIC'!AB230)</f>
        <v>SE AJUSTA A PLAN FORMATIVO</v>
      </c>
      <c r="AC230" s="4" t="str">
        <f>+('3 Planilla Preadjudicación OTIC'!AC230)</f>
        <v>HOMBRES Y MUJERES DE 18 AÑOS O MAS, QUE PERTENECEN AL 80% MAS VULNERABLES, RESIDEN EN LA COMUNA DE LLANQUIHUE Y QUE CUENTAN CON MANEJO DE LECTOESCRITURA BÁSICA MANEJO DE OPERACIONES MATEMÁTICAS BÁSICAS EDUCACIÓN BÁSICA COMPLETA, PREFERENTEMENTE</v>
      </c>
      <c r="AD230" s="2" t="str">
        <f>+('3 Planilla Preadjudicación OTIC'!AD230)</f>
        <v>NO</v>
      </c>
      <c r="AE230" s="4">
        <f>+('3 Planilla Preadjudicación OTIC'!AE230)</f>
        <v>0</v>
      </c>
      <c r="AF230" s="2" t="str">
        <f>+('3 Planilla Preadjudicación OTIC'!AF230)</f>
        <v>CERRADA</v>
      </c>
      <c r="AG230" s="2">
        <f>+('3 Planilla Preadjudicación OTIC'!AG230)</f>
        <v>48</v>
      </c>
      <c r="AH230" s="2">
        <f>+('3 Planilla Preadjudicación OTIC'!AH230)</f>
        <v>2</v>
      </c>
      <c r="AI230" s="135" t="str">
        <f>+('3 Planilla Preadjudicación OTIC'!AI230)</f>
        <v>79524160-4</v>
      </c>
      <c r="AJ230" s="4" t="str">
        <f>+('3 Planilla Preadjudicación OTIC'!AJ230)</f>
        <v>CENTRO DE FORMACIÓN TECNICA PRODATA LTDA</v>
      </c>
      <c r="AK230" s="2">
        <f>+('3 Planilla Preadjudicación OTIC'!AK230)</f>
        <v>192</v>
      </c>
      <c r="AL230" s="2">
        <f>+('3 Planilla Preadjudicación OTIC'!AL230)</f>
        <v>48</v>
      </c>
      <c r="AM230" s="12">
        <f>+('3 Planilla Preadjudicación OTIC'!AM230)</f>
        <v>5075</v>
      </c>
      <c r="AN230" s="12">
        <f>+('3 Planilla Preadjudicación OTIC'!AN230)</f>
        <v>100000</v>
      </c>
      <c r="AO230" s="12">
        <f>+('3 Planilla Preadjudicación OTIC'!AO230)</f>
        <v>0</v>
      </c>
      <c r="AP230" s="12">
        <f>+('3 Planilla Preadjudicación OTIC'!AP230)</f>
        <v>9744000</v>
      </c>
      <c r="AQ230" s="12">
        <f>+('3 Planilla Preadjudicación OTIC'!AQ230)</f>
        <v>1920000</v>
      </c>
      <c r="AR230" s="12">
        <f>+('3 Planilla Preadjudicación OTIC'!AR230)</f>
        <v>1000000</v>
      </c>
      <c r="AS230" s="12">
        <f>+('3 Planilla Preadjudicación OTIC'!AS230)</f>
        <v>0</v>
      </c>
      <c r="AT230" s="12">
        <f>+('3 Planilla Preadjudicación OTIC'!AT230)</f>
        <v>0</v>
      </c>
      <c r="AU230" s="12">
        <f>+('3 Planilla Preadjudicación OTIC'!AU230)</f>
        <v>12664000</v>
      </c>
      <c r="AV230" s="2" t="str">
        <f>+('3 Planilla Preadjudicación OTIC'!AV230)</f>
        <v>SI</v>
      </c>
      <c r="AW230" s="4">
        <f>+('3 Planilla Preadjudicación OTIC'!AW230)</f>
        <v>0</v>
      </c>
      <c r="AX230" s="2">
        <f>+('3 Planilla Preadjudicación OTIC'!AX230)</f>
        <v>1</v>
      </c>
      <c r="AY230" s="2">
        <f>+('3 Planilla Preadjudicación OTIC'!AY230)</f>
        <v>7</v>
      </c>
      <c r="AZ230" s="2">
        <f>+('3 Planilla Preadjudicación OTIC'!AZ230)</f>
        <v>0</v>
      </c>
      <c r="BA230" s="2">
        <f>+('3 Planilla Preadjudicación OTIC'!BA230)</f>
        <v>0</v>
      </c>
      <c r="BB230" s="2">
        <f>+('3 Planilla Preadjudicación OTIC'!BB230)</f>
        <v>0</v>
      </c>
      <c r="BC230" s="2">
        <f>+('3 Planilla Preadjudicación OTIC'!BC230)</f>
        <v>0</v>
      </c>
      <c r="BD230" s="2">
        <f>+('3 Planilla Preadjudicación OTIC'!BD230)</f>
        <v>0</v>
      </c>
      <c r="BE230" s="2">
        <f>+('3 Planilla Preadjudicación OTIC'!BE230)</f>
        <v>0</v>
      </c>
      <c r="BF230" s="2">
        <f>+('3 Planilla Preadjudicación OTIC'!BF230)</f>
        <v>0</v>
      </c>
      <c r="BG230" s="2">
        <f>+('3 Planilla Preadjudicación OTIC'!BG230)</f>
        <v>7</v>
      </c>
      <c r="BH230" s="2">
        <f>+('3 Planilla Preadjudicación OTIC'!BH230)</f>
        <v>7</v>
      </c>
      <c r="BI230" s="2">
        <f>+('3 Planilla Preadjudicación OTIC'!BI230)</f>
        <v>7</v>
      </c>
      <c r="BJ230" s="2">
        <f>+('3 Planilla Preadjudicación OTIC'!BJ230)</f>
        <v>7</v>
      </c>
      <c r="BK230" s="2">
        <f>+('3 Planilla Preadjudicación OTIC'!BK230)</f>
        <v>7</v>
      </c>
      <c r="BL230" s="2">
        <f>+('3 Planilla Preadjudicación OTIC'!BL230)</f>
        <v>7</v>
      </c>
      <c r="BM230" s="104">
        <f>ROUND(('3 Planilla Preadjudicación OTIC'!BM230),1)</f>
        <v>6.4</v>
      </c>
      <c r="BN230" s="4" t="str">
        <f>+('3 Planilla Preadjudicación OTIC'!BN230)</f>
        <v>NO</v>
      </c>
      <c r="BO230" s="4">
        <f>+('3 Planilla Preadjudicación OTIC'!BO230)</f>
        <v>0</v>
      </c>
      <c r="BP230" s="4">
        <f>+('3 Planilla Preadjudicación OTIC'!BP230)</f>
        <v>0</v>
      </c>
      <c r="BQ230" s="4">
        <f>+('3 Planilla Preadjudicación OTIC'!BQ230)</f>
        <v>0</v>
      </c>
      <c r="BR230" s="4">
        <f>+('3 Planilla Preadjudicación OTIC'!BR230)</f>
        <v>0</v>
      </c>
      <c r="BS230" s="4">
        <f>+('3 Planilla Preadjudicación OTIC'!BS230)</f>
        <v>0</v>
      </c>
      <c r="BT230" s="4">
        <f>+('3 Planilla Preadjudicación OTIC'!BT230)</f>
        <v>0</v>
      </c>
      <c r="BU230" s="85">
        <f>IF(VLOOKUP(A230,'BD OFICIAL'!$A$1:$AL$2098,7,0)=D230,0,1)</f>
        <v>0</v>
      </c>
      <c r="BV230" s="85">
        <f>IF(VLOOKUP(A230,'BD OFICIAL'!$A$1:$AL$2098,11,0)=J230,0,1)</f>
        <v>0</v>
      </c>
      <c r="BW230" s="85">
        <f>IF(VLOOKUP(A230,'BD OFICIAL'!$A$1:$AL$2098,13,0)=L230,0,1)</f>
        <v>0</v>
      </c>
      <c r="BX230" s="2">
        <f>IF(VLOOKUP(A230,'BD OFICIAL'!$A$1:$AL$2098,16,0)=O230,0,1)</f>
        <v>0</v>
      </c>
      <c r="BY230" s="2">
        <f>IF(VLOOKUP(A230,'BD OFICIAL'!$A$1:$AL$2098,17,0)=P230,0,1)</f>
        <v>0</v>
      </c>
      <c r="BZ230" s="2">
        <f>IF(VLOOKUP(A230,'BD OFICIAL'!$A$1:$AL$2098,19,0)=R230,0,1)</f>
        <v>0</v>
      </c>
      <c r="CA230" s="2">
        <f>IF(VLOOKUP(A230,'BD OFICIAL'!$A$1:$AL$2098,21,0)=T230,0,1)</f>
        <v>0</v>
      </c>
      <c r="CB230" s="2">
        <f>IF(VLOOKUP(A230,'BD OFICIAL'!$A$1:$AL$2098,24,0)=AK230,0,1)</f>
        <v>0</v>
      </c>
      <c r="CC230" s="2">
        <f>IF(VLOOKUP(A230,'BD OFICIAL'!$A$1:$AL$2098,25,0)=X230,0,1)</f>
        <v>0</v>
      </c>
      <c r="CD230" s="2">
        <f>IF(VLOOKUP(A230,'BD OFICIAL'!$A$1:$AL$2098,26,0)=Y230,0,1)</f>
        <v>0</v>
      </c>
      <c r="CE230" s="2">
        <f>IF(VLOOKUP(A230,'BD OFICIAL'!$A$1:$AL$2098,27,0)=Z230,0,1)</f>
        <v>0</v>
      </c>
      <c r="CF230" s="2">
        <f>IF(VLOOKUP(A230,'BD OFICIAL'!$A$1:$AL$2098,28,0)=AA230,0,1)</f>
        <v>0</v>
      </c>
      <c r="CG230" s="2">
        <f>IF(VLOOKUP(A230,'BD OFICIAL'!$A$1:$AL$2098,33,0)=AF230,0,1)</f>
        <v>0</v>
      </c>
      <c r="CH230" s="2">
        <f>IF(VLOOKUP(A230,'BD OFICIAL'!$A$1:$AL$2098,35,0)=AH230,0,1)</f>
        <v>0</v>
      </c>
      <c r="CI230" s="85">
        <f>IF(VLOOKUP(A230,'BD OFICIAL'!$A$1:$AL$2098,34,0)=AL230,0,1)</f>
        <v>0</v>
      </c>
      <c r="CJ230" s="12">
        <f>VLOOKUP(A230,'BD OFICIAL'!$A$1:$AM$2098,36,0)*AM230-AP230</f>
        <v>0</v>
      </c>
      <c r="CK230" s="85" t="str">
        <f t="shared" si="122"/>
        <v>SHMAN</v>
      </c>
      <c r="CL230" s="85" t="str">
        <f t="shared" si="123"/>
        <v>SI</v>
      </c>
      <c r="CM230" s="85" t="str">
        <f t="shared" si="103"/>
        <v>NO</v>
      </c>
      <c r="CN230" s="31">
        <f t="shared" si="104"/>
        <v>0</v>
      </c>
      <c r="CO230" s="31">
        <f t="shared" si="124"/>
        <v>0</v>
      </c>
      <c r="CP230" s="31">
        <f t="shared" si="105"/>
        <v>0</v>
      </c>
      <c r="CQ230" s="31">
        <f>IF(Y230="NO",0,IF(Y230="SI",IF(VLOOKUP(A230,'BD OFICIAL'!$A:$AO,40,0)=AQ230,0,1)))</f>
        <v>0</v>
      </c>
      <c r="CR230" s="31">
        <f>IF(Z230="NO",0,IF(Z230="SI",IF(VLOOKUP(B230,'BD OFICIAL'!$A:$AO,41,0)=AS230,0,1)))</f>
        <v>0</v>
      </c>
      <c r="CS230" s="31">
        <f t="shared" si="125"/>
        <v>0</v>
      </c>
      <c r="CT230" s="31">
        <f t="shared" si="126"/>
        <v>0</v>
      </c>
      <c r="CU230" s="31">
        <f>IF(VLOOKUP(A230,'BD OFICIAL'!$A$1:$AL$1056,31,0)="SI",IF(AT230&gt;0,0,1),IF(AT230=0,0,1))</f>
        <v>0</v>
      </c>
      <c r="CV230" s="31">
        <f t="shared" si="127"/>
        <v>0</v>
      </c>
      <c r="CW230" s="31">
        <f t="shared" si="106"/>
        <v>0</v>
      </c>
      <c r="CX230" s="85" t="str">
        <f t="shared" si="107"/>
        <v>SI</v>
      </c>
      <c r="CY230" s="31">
        <f t="shared" si="108"/>
        <v>0</v>
      </c>
      <c r="CZ230" s="85" t="str">
        <f>IF(ISERROR(VLOOKUP(AI230,EXPERIENCIA!$A$1:$C$2100,1,0)),"NO","SI")</f>
        <v>SI</v>
      </c>
      <c r="DA230" s="85">
        <f>IF(CX230="no","NO APLICA",IF(AX230=0,"ERROR NOTA",IF(AND(AX230&gt;1,CZ230="NO"),"ERROR NOTA",IF(AND(CZ230="NO",AX230=1),0,IF(VLOOKUP(AI230,EXPERIENCIA!$A$1:$C$2100,3,0)=AX230,0,"ERROR NOTA")))))</f>
        <v>0</v>
      </c>
      <c r="DB230" s="85" t="str">
        <f>IF(ISERROR(VLOOKUP(AI230,COMPORTAMIENTO!$A$1:$C$2100,1,0)),"NO","SI")</f>
        <v>SI</v>
      </c>
      <c r="DC230" s="85">
        <f>IF(CX230="NO","NO APLICA",IF(AY230=0,"ERROR NOTA",IF(AND(DB230="NO",AY230=7),0,IF(VLOOKUP(AI230,COMPORTAMIENTO!$A$2:$H$2100,8,0)=AY230,0,"ERROR NOTA"))))</f>
        <v>0</v>
      </c>
      <c r="DD230" s="104">
        <f t="shared" si="109"/>
        <v>0.1</v>
      </c>
      <c r="DE230" s="104">
        <f t="shared" si="110"/>
        <v>0.70000000000000007</v>
      </c>
      <c r="DF230" s="85" t="str">
        <f t="shared" si="128"/>
        <v>SI</v>
      </c>
      <c r="DG230" s="85">
        <f t="shared" si="111"/>
        <v>0</v>
      </c>
      <c r="DH230" s="85">
        <f t="shared" si="112"/>
        <v>0</v>
      </c>
      <c r="DI230" s="85">
        <f t="shared" si="113"/>
        <v>0</v>
      </c>
      <c r="DJ230" s="12">
        <f t="shared" si="114"/>
        <v>7.0000000000000009</v>
      </c>
      <c r="DK230" s="7">
        <f t="shared" si="115"/>
        <v>7.0000000000000009</v>
      </c>
      <c r="DL230" s="12">
        <f t="shared" si="129"/>
        <v>5075</v>
      </c>
      <c r="DM230" s="12">
        <f>VLOOKUP(A230,'5 TD'!$A:$B,2,0)</f>
        <v>5075</v>
      </c>
      <c r="DN230" s="7">
        <f t="shared" si="130"/>
        <v>7</v>
      </c>
      <c r="DO230" s="85" t="str">
        <f t="shared" si="116"/>
        <v>APROBADO</v>
      </c>
      <c r="DP230" s="85" t="str">
        <f t="shared" si="117"/>
        <v>APROBADO</v>
      </c>
      <c r="DQ230" s="7">
        <f t="shared" si="118"/>
        <v>6.4</v>
      </c>
      <c r="DR230" s="85" t="str">
        <f t="shared" si="131"/>
        <v>APROBADO</v>
      </c>
      <c r="DS230" s="2" t="str">
        <f>+('3 Planilla Preadjudicación OTIC'!BN230)</f>
        <v>NO</v>
      </c>
      <c r="DT230" s="2">
        <f>IF(DR230="APROBADO",VLOOKUP(A230,'5 TD'!$D$3:$E$270,2,0),"NO APLICA")</f>
        <v>7</v>
      </c>
      <c r="DU230" s="2" t="str">
        <f t="shared" si="132"/>
        <v>NO</v>
      </c>
      <c r="DV230" s="2" t="str">
        <f>IF(DU230="SI",VLOOKUP(A230,'5 TD'!$G$3:$H$270,2,0),"NO APLICA ")</f>
        <v xml:space="preserve">NO APLICA </v>
      </c>
      <c r="DW230" s="2" t="str">
        <f t="shared" si="133"/>
        <v>NO</v>
      </c>
      <c r="DX230" s="2" t="str">
        <f>IF(DW230="SI",VLOOKUP(A230,'5 TD'!$J$4:$K$472,2,0),"NO APLICA")</f>
        <v>NO APLICA</v>
      </c>
      <c r="DY230" s="2" t="str">
        <f t="shared" si="134"/>
        <v>NO APLICA</v>
      </c>
      <c r="DZ230" s="7" t="str">
        <f>IF(DY230="SI",VLOOKUP(A230,'5 TD'!$M$4:$N$350,2,0),"NO APLICA")</f>
        <v>NO APLICA</v>
      </c>
      <c r="EA230" s="2" t="str">
        <f t="shared" si="135"/>
        <v>NO APLICA</v>
      </c>
      <c r="EB230" s="12" t="str">
        <f t="shared" si="136"/>
        <v/>
      </c>
      <c r="EC230" s="12" t="str">
        <f>IF(EA230="SI",VLOOKUP(A230,'5 TD'!$V$4:$W$479,2,0),"NO APLICA")</f>
        <v>NO APLICA</v>
      </c>
      <c r="ED230" s="2" t="str">
        <f t="shared" si="119"/>
        <v>NO</v>
      </c>
      <c r="EE230" s="79" t="str">
        <f>IF(ED230="SI",VLOOKUP(AI230,COMPORTAMIENTO!$A$1:$H$2100,7,0),"NO APLICA")</f>
        <v>NO APLICA</v>
      </c>
      <c r="EF230" s="12" t="str">
        <f>IF(ED230="SI",VLOOKUP(A230,'5 TD'!$P$2:$Q$479,2,0),"NO APLICA")</f>
        <v>NO APLICA</v>
      </c>
      <c r="EG230" s="2" t="str">
        <f t="shared" si="120"/>
        <v>NO</v>
      </c>
      <c r="EH230" s="2">
        <f>IF(CZ230="no",0,VLOOKUP(AI230,EXPERIENCIA!$A$1:$C$2100,2,0))</f>
        <v>21</v>
      </c>
      <c r="EI230" s="2">
        <f>IF(CZ230="si",VLOOKUP(A230,'5 TD'!$S$3:$T$2103,2,0),0)</f>
        <v>146</v>
      </c>
      <c r="EJ230" s="2" t="str">
        <f t="shared" si="121"/>
        <v>NO</v>
      </c>
      <c r="EK230" s="2">
        <f>+('3 Planilla Preadjudicación OTIC'!BU230)</f>
        <v>0</v>
      </c>
      <c r="EL230" s="4"/>
      <c r="EM230" s="3"/>
      <c r="EN230" s="3"/>
      <c r="EQ230" s="86"/>
    </row>
    <row r="231" spans="1:147" ht="15" customHeight="1" x14ac:dyDescent="0.3">
      <c r="A231" s="2">
        <f>+('3 Planilla Preadjudicación OTIC'!A231)</f>
        <v>14435</v>
      </c>
      <c r="B231" s="2" t="str">
        <f>+('3 Planilla Preadjudicación OTIC'!B231)</f>
        <v>65181652-1</v>
      </c>
      <c r="C231" s="4">
        <f>+('3 Planilla Preadjudicación OTIC'!E231)</f>
        <v>2025</v>
      </c>
      <c r="D231" s="4" t="str">
        <f>+('3 Planilla Preadjudicación OTIC'!F231)</f>
        <v>MANDATO</v>
      </c>
      <c r="E231" s="4" t="str">
        <f>+('3 Planilla Preadjudicación OTIC'!G231)</f>
        <v>96505760-9</v>
      </c>
      <c r="F231" s="4" t="str">
        <f>+('3 Planilla Preadjudicación OTIC'!H231)</f>
        <v>COLBÚN</v>
      </c>
      <c r="G231" s="4"/>
      <c r="H231" s="4"/>
      <c r="I231" s="4" t="str">
        <f>+('3 Planilla Preadjudicación OTIC'!I231)</f>
        <v>CORTE Y CONFECCIÓN DE PRENDAS DE VESTIR PARA NIÑOS Y ADULTOS</v>
      </c>
      <c r="J231" s="4" t="str">
        <f>+('3 Planilla Preadjudicación OTIC'!J231)</f>
        <v>PF0625</v>
      </c>
      <c r="K231" s="4" t="str">
        <f>+('3 Planilla Preadjudicación OTIC'!K231)</f>
        <v>TÉCNICAS PARA EL EMPRENDIMIENTO</v>
      </c>
      <c r="L231" s="4" t="str">
        <f>+('3 Planilla Preadjudicación OTIC'!L231)</f>
        <v>PF0921</v>
      </c>
      <c r="M231" s="2">
        <f>+('3 Planilla Preadjudicación OTIC'!M231)</f>
        <v>10</v>
      </c>
      <c r="N231" s="4" t="str">
        <f>+('3 Planilla Preadjudicación OTIC'!N231)</f>
        <v>LOS LAGOS</v>
      </c>
      <c r="O231" s="4" t="str">
        <f>+('3 Planilla Preadjudicación OTIC'!O231)</f>
        <v>LLANQUIHUE</v>
      </c>
      <c r="P231" s="4" t="str">
        <f>+('3 Planilla Preadjudicación OTIC'!P231)</f>
        <v>EMPRENDEDORES/AS INFORMALES O PERSONAS VULNERABLES PERTENECIENTES AL 80% MAS VULNERABLE</v>
      </c>
      <c r="Q231" s="4" t="str">
        <f>+('3 Planilla Preadjudicación OTIC'!Q231)</f>
        <v>PRESENCIAL</v>
      </c>
      <c r="R231" s="4" t="str">
        <f>+('3 Planilla Preadjudicación OTIC'!R231)</f>
        <v>INDEPENDIENTE</v>
      </c>
      <c r="S231" s="4">
        <f>+('3 Planilla Preadjudicación OTIC'!S231)</f>
        <v>43</v>
      </c>
      <c r="T231" s="2">
        <f>+('3 Planilla Preadjudicación OTIC'!T231)</f>
        <v>10</v>
      </c>
      <c r="U231" s="2">
        <f>+('3 Planilla Preadjudicación OTIC'!U231)</f>
        <v>160</v>
      </c>
      <c r="V231" s="2">
        <f>+('3 Planilla Preadjudicación OTIC'!V231)</f>
        <v>12</v>
      </c>
      <c r="W231" s="2">
        <f>+('3 Planilla Preadjudicación OTIC'!W231)</f>
        <v>172</v>
      </c>
      <c r="X231" s="2">
        <f>+('3 Planilla Preadjudicación OTIC'!X231)</f>
        <v>4</v>
      </c>
      <c r="Y231" s="2" t="str">
        <f>+('3 Planilla Preadjudicación OTIC'!Y231)</f>
        <v>SI</v>
      </c>
      <c r="Z231" s="2" t="str">
        <f>+('3 Planilla Preadjudicación OTIC'!Z231)</f>
        <v>NO</v>
      </c>
      <c r="AA231" s="2" t="str">
        <f>+('3 Planilla Preadjudicación OTIC'!AA231)</f>
        <v>SI</v>
      </c>
      <c r="AB231" s="4" t="str">
        <f>+('3 Planilla Preadjudicación OTIC'!AB231)</f>
        <v>SE AJUSTA A PLAN FORMATIVO</v>
      </c>
      <c r="AC231" s="4" t="str">
        <f>+('3 Planilla Preadjudicación OTIC'!AC231)</f>
        <v>HOMBRES Y MUJERES DE 18 AÑOS O MAS, QUE PERTENECEN AL 80% MAS VULNERABLES, RESIDEN EN LA COMUNA DE LLANQUIHUE Y QUE CUENTAN CON EDUCACIÓN MEDIA COMPLETA, PREFERENTEMENTE</v>
      </c>
      <c r="AD231" s="2" t="str">
        <f>+('3 Planilla Preadjudicación OTIC'!AD231)</f>
        <v>NO</v>
      </c>
      <c r="AE231" s="4">
        <f>+('3 Planilla Preadjudicación OTIC'!AE231)</f>
        <v>0</v>
      </c>
      <c r="AF231" s="2" t="str">
        <f>+('3 Planilla Preadjudicación OTIC'!AF231)</f>
        <v>CERRADA</v>
      </c>
      <c r="AG231" s="2">
        <f>+('3 Planilla Preadjudicación OTIC'!AG231)</f>
        <v>43</v>
      </c>
      <c r="AH231" s="2">
        <f>+('3 Planilla Preadjudicación OTIC'!AH231)</f>
        <v>3</v>
      </c>
      <c r="AI231" s="135" t="str">
        <f>+('3 Planilla Preadjudicación OTIC'!AI231)</f>
        <v>79524160-4</v>
      </c>
      <c r="AJ231" s="4" t="str">
        <f>+('3 Planilla Preadjudicación OTIC'!AJ231)</f>
        <v>CENTRO DE FORMACIÓN TECNICA PRODATA LTDA</v>
      </c>
      <c r="AK231" s="2">
        <f>+('3 Planilla Preadjudicación OTIC'!AK231)</f>
        <v>172</v>
      </c>
      <c r="AL231" s="2">
        <f>+('3 Planilla Preadjudicación OTIC'!AL231)</f>
        <v>43</v>
      </c>
      <c r="AM231" s="12">
        <f>+('3 Planilla Preadjudicación OTIC'!AM231)</f>
        <v>6373</v>
      </c>
      <c r="AN231" s="12">
        <f>+('3 Planilla Preadjudicación OTIC'!AN231)</f>
        <v>100000</v>
      </c>
      <c r="AO231" s="12">
        <f>+('3 Planilla Preadjudicación OTIC'!AO231)</f>
        <v>0</v>
      </c>
      <c r="AP231" s="12">
        <f>+('3 Planilla Preadjudicación OTIC'!AP231)</f>
        <v>10961560</v>
      </c>
      <c r="AQ231" s="12">
        <f>+('3 Planilla Preadjudicación OTIC'!AQ231)</f>
        <v>1720000</v>
      </c>
      <c r="AR231" s="12">
        <f>+('3 Planilla Preadjudicación OTIC'!AR231)</f>
        <v>1000000</v>
      </c>
      <c r="AS231" s="12">
        <f>+('3 Planilla Preadjudicación OTIC'!AS231)</f>
        <v>0</v>
      </c>
      <c r="AT231" s="12">
        <f>+('3 Planilla Preadjudicación OTIC'!AT231)</f>
        <v>0</v>
      </c>
      <c r="AU231" s="12">
        <f>+('3 Planilla Preadjudicación OTIC'!AU231)</f>
        <v>13681560</v>
      </c>
      <c r="AV231" s="2" t="str">
        <f>+('3 Planilla Preadjudicación OTIC'!AV231)</f>
        <v>SI</v>
      </c>
      <c r="AW231" s="4">
        <f>+('3 Planilla Preadjudicación OTIC'!AW231)</f>
        <v>0</v>
      </c>
      <c r="AX231" s="2">
        <f>+('3 Planilla Preadjudicación OTIC'!AX231)</f>
        <v>1</v>
      </c>
      <c r="AY231" s="2">
        <f>+('3 Planilla Preadjudicación OTIC'!AY231)</f>
        <v>7</v>
      </c>
      <c r="AZ231" s="2">
        <f>+('3 Planilla Preadjudicación OTIC'!AZ231)</f>
        <v>0</v>
      </c>
      <c r="BA231" s="2">
        <f>+('3 Planilla Preadjudicación OTIC'!BA231)</f>
        <v>0</v>
      </c>
      <c r="BB231" s="2">
        <f>+('3 Planilla Preadjudicación OTIC'!BB231)</f>
        <v>0</v>
      </c>
      <c r="BC231" s="2">
        <f>+('3 Planilla Preadjudicación OTIC'!BC231)</f>
        <v>0</v>
      </c>
      <c r="BD231" s="2">
        <f>+('3 Planilla Preadjudicación OTIC'!BD231)</f>
        <v>0</v>
      </c>
      <c r="BE231" s="2">
        <f>+('3 Planilla Preadjudicación OTIC'!BE231)</f>
        <v>0</v>
      </c>
      <c r="BF231" s="2">
        <f>+('3 Planilla Preadjudicación OTIC'!BF231)</f>
        <v>0</v>
      </c>
      <c r="BG231" s="2">
        <f>+('3 Planilla Preadjudicación OTIC'!BG231)</f>
        <v>7</v>
      </c>
      <c r="BH231" s="2">
        <f>+('3 Planilla Preadjudicación OTIC'!BH231)</f>
        <v>7</v>
      </c>
      <c r="BI231" s="2">
        <f>+('3 Planilla Preadjudicación OTIC'!BI231)</f>
        <v>7</v>
      </c>
      <c r="BJ231" s="2">
        <f>+('3 Planilla Preadjudicación OTIC'!BJ231)</f>
        <v>7</v>
      </c>
      <c r="BK231" s="2">
        <f>+('3 Planilla Preadjudicación OTIC'!BK231)</f>
        <v>7</v>
      </c>
      <c r="BL231" s="2">
        <f>+('3 Planilla Preadjudicación OTIC'!BL231)</f>
        <v>7</v>
      </c>
      <c r="BM231" s="104">
        <f>ROUND(('3 Planilla Preadjudicación OTIC'!BM231),1)</f>
        <v>6.4</v>
      </c>
      <c r="BN231" s="4" t="str">
        <f>+('3 Planilla Preadjudicación OTIC'!BN231)</f>
        <v>NO</v>
      </c>
      <c r="BO231" s="4">
        <f>+('3 Planilla Preadjudicación OTIC'!BO231)</f>
        <v>0</v>
      </c>
      <c r="BP231" s="4">
        <f>+('3 Planilla Preadjudicación OTIC'!BP231)</f>
        <v>0</v>
      </c>
      <c r="BQ231" s="4">
        <f>+('3 Planilla Preadjudicación OTIC'!BQ231)</f>
        <v>0</v>
      </c>
      <c r="BR231" s="4">
        <f>+('3 Planilla Preadjudicación OTIC'!BR231)</f>
        <v>0</v>
      </c>
      <c r="BS231" s="4">
        <f>+('3 Planilla Preadjudicación OTIC'!BS231)</f>
        <v>0</v>
      </c>
      <c r="BT231" s="4">
        <f>+('3 Planilla Preadjudicación OTIC'!BT231)</f>
        <v>0</v>
      </c>
      <c r="BU231" s="85">
        <f>IF(VLOOKUP(A231,'BD OFICIAL'!$A$1:$AL$2098,7,0)=D231,0,1)</f>
        <v>0</v>
      </c>
      <c r="BV231" s="85">
        <f>IF(VLOOKUP(A231,'BD OFICIAL'!$A$1:$AL$2098,11,0)=J231,0,1)</f>
        <v>0</v>
      </c>
      <c r="BW231" s="85">
        <f>IF(VLOOKUP(A231,'BD OFICIAL'!$A$1:$AL$2098,13,0)=L231,0,1)</f>
        <v>0</v>
      </c>
      <c r="BX231" s="2">
        <f>IF(VLOOKUP(A231,'BD OFICIAL'!$A$1:$AL$2098,16,0)=O231,0,1)</f>
        <v>0</v>
      </c>
      <c r="BY231" s="2">
        <f>IF(VLOOKUP(A231,'BD OFICIAL'!$A$1:$AL$2098,17,0)=P231,0,1)</f>
        <v>0</v>
      </c>
      <c r="BZ231" s="2">
        <f>IF(VLOOKUP(A231,'BD OFICIAL'!$A$1:$AL$2098,19,0)=R231,0,1)</f>
        <v>0</v>
      </c>
      <c r="CA231" s="2">
        <f>IF(VLOOKUP(A231,'BD OFICIAL'!$A$1:$AL$2098,21,0)=T231,0,1)</f>
        <v>0</v>
      </c>
      <c r="CB231" s="2">
        <f>IF(VLOOKUP(A231,'BD OFICIAL'!$A$1:$AL$2098,24,0)=AK231,0,1)</f>
        <v>0</v>
      </c>
      <c r="CC231" s="2">
        <f>IF(VLOOKUP(A231,'BD OFICIAL'!$A$1:$AL$2098,25,0)=X231,0,1)</f>
        <v>0</v>
      </c>
      <c r="CD231" s="2">
        <f>IF(VLOOKUP(A231,'BD OFICIAL'!$A$1:$AL$2098,26,0)=Y231,0,1)</f>
        <v>0</v>
      </c>
      <c r="CE231" s="2">
        <f>IF(VLOOKUP(A231,'BD OFICIAL'!$A$1:$AL$2098,27,0)=Z231,0,1)</f>
        <v>0</v>
      </c>
      <c r="CF231" s="2">
        <f>IF(VLOOKUP(A231,'BD OFICIAL'!$A$1:$AL$2098,28,0)=AA231,0,1)</f>
        <v>0</v>
      </c>
      <c r="CG231" s="2">
        <f>IF(VLOOKUP(A231,'BD OFICIAL'!$A$1:$AL$2098,33,0)=AF231,0,1)</f>
        <v>0</v>
      </c>
      <c r="CH231" s="2">
        <f>IF(VLOOKUP(A231,'BD OFICIAL'!$A$1:$AL$2098,35,0)=AH231,0,1)</f>
        <v>0</v>
      </c>
      <c r="CI231" s="85">
        <f>IF(VLOOKUP(A231,'BD OFICIAL'!$A$1:$AL$2098,34,0)=AL231,0,1)</f>
        <v>0</v>
      </c>
      <c r="CJ231" s="12">
        <f>VLOOKUP(A231,'BD OFICIAL'!$A$1:$AM$2098,36,0)*AM231-AP231</f>
        <v>0</v>
      </c>
      <c r="CK231" s="85" t="str">
        <f t="shared" si="122"/>
        <v>SHMAN</v>
      </c>
      <c r="CL231" s="85" t="str">
        <f t="shared" si="123"/>
        <v>SI</v>
      </c>
      <c r="CM231" s="85" t="str">
        <f t="shared" si="103"/>
        <v>NO</v>
      </c>
      <c r="CN231" s="31">
        <f t="shared" si="104"/>
        <v>0</v>
      </c>
      <c r="CO231" s="31">
        <f t="shared" si="124"/>
        <v>0</v>
      </c>
      <c r="CP231" s="31">
        <f t="shared" si="105"/>
        <v>0</v>
      </c>
      <c r="CQ231" s="31">
        <f>IF(Y231="NO",0,IF(Y231="SI",IF(VLOOKUP(A231,'BD OFICIAL'!$A:$AO,40,0)=AQ231,0,1)))</f>
        <v>0</v>
      </c>
      <c r="CR231" s="31">
        <f>IF(Z231="NO",0,IF(Z231="SI",IF(VLOOKUP(B231,'BD OFICIAL'!$A:$AO,41,0)=AS231,0,1)))</f>
        <v>0</v>
      </c>
      <c r="CS231" s="31">
        <f t="shared" si="125"/>
        <v>0</v>
      </c>
      <c r="CT231" s="31">
        <f t="shared" si="126"/>
        <v>0</v>
      </c>
      <c r="CU231" s="31">
        <f>IF(VLOOKUP(A231,'BD OFICIAL'!$A$1:$AL$1056,31,0)="SI",IF(AT231&gt;0,0,1),IF(AT231=0,0,1))</f>
        <v>0</v>
      </c>
      <c r="CV231" s="31">
        <f t="shared" si="127"/>
        <v>0</v>
      </c>
      <c r="CW231" s="31">
        <f t="shared" si="106"/>
        <v>0</v>
      </c>
      <c r="CX231" s="85" t="str">
        <f t="shared" si="107"/>
        <v>SI</v>
      </c>
      <c r="CY231" s="31">
        <f t="shared" si="108"/>
        <v>0</v>
      </c>
      <c r="CZ231" s="85" t="str">
        <f>IF(ISERROR(VLOOKUP(AI231,EXPERIENCIA!$A$1:$C$2100,1,0)),"NO","SI")</f>
        <v>SI</v>
      </c>
      <c r="DA231" s="85">
        <f>IF(CX231="no","NO APLICA",IF(AX231=0,"ERROR NOTA",IF(AND(AX231&gt;1,CZ231="NO"),"ERROR NOTA",IF(AND(CZ231="NO",AX231=1),0,IF(VLOOKUP(AI231,EXPERIENCIA!$A$1:$C$2100,3,0)=AX231,0,"ERROR NOTA")))))</f>
        <v>0</v>
      </c>
      <c r="DB231" s="85" t="str">
        <f>IF(ISERROR(VLOOKUP(AI231,COMPORTAMIENTO!$A$1:$C$2100,1,0)),"NO","SI")</f>
        <v>SI</v>
      </c>
      <c r="DC231" s="85">
        <f>IF(CX231="NO","NO APLICA",IF(AY231=0,"ERROR NOTA",IF(AND(DB231="NO",AY231=7),0,IF(VLOOKUP(AI231,COMPORTAMIENTO!$A$2:$H$2100,8,0)=AY231,0,"ERROR NOTA"))))</f>
        <v>0</v>
      </c>
      <c r="DD231" s="104">
        <f t="shared" si="109"/>
        <v>0.1</v>
      </c>
      <c r="DE231" s="104">
        <f t="shared" si="110"/>
        <v>0.70000000000000007</v>
      </c>
      <c r="DF231" s="85" t="str">
        <f t="shared" si="128"/>
        <v>SI</v>
      </c>
      <c r="DG231" s="85">
        <f t="shared" si="111"/>
        <v>0</v>
      </c>
      <c r="DH231" s="85">
        <f t="shared" si="112"/>
        <v>0</v>
      </c>
      <c r="DI231" s="85">
        <f t="shared" si="113"/>
        <v>0</v>
      </c>
      <c r="DJ231" s="12">
        <f t="shared" si="114"/>
        <v>7.0000000000000009</v>
      </c>
      <c r="DK231" s="7">
        <f t="shared" si="115"/>
        <v>7.0000000000000009</v>
      </c>
      <c r="DL231" s="12">
        <f t="shared" si="129"/>
        <v>6373</v>
      </c>
      <c r="DM231" s="12">
        <f>VLOOKUP(A231,'5 TD'!$A:$B,2,0)</f>
        <v>6373</v>
      </c>
      <c r="DN231" s="7">
        <f t="shared" si="130"/>
        <v>7</v>
      </c>
      <c r="DO231" s="85" t="str">
        <f t="shared" si="116"/>
        <v>APROBADO</v>
      </c>
      <c r="DP231" s="85" t="str">
        <f t="shared" si="117"/>
        <v>APROBADO</v>
      </c>
      <c r="DQ231" s="7">
        <f t="shared" si="118"/>
        <v>6.4</v>
      </c>
      <c r="DR231" s="85" t="str">
        <f t="shared" si="131"/>
        <v>APROBADO</v>
      </c>
      <c r="DS231" s="2" t="str">
        <f>+('3 Planilla Preadjudicación OTIC'!BN231)</f>
        <v>NO</v>
      </c>
      <c r="DT231" s="2">
        <f>IF(DR231="APROBADO",VLOOKUP(A231,'5 TD'!$D$3:$E$270,2,0),"NO APLICA")</f>
        <v>7</v>
      </c>
      <c r="DU231" s="2" t="str">
        <f t="shared" si="132"/>
        <v>NO</v>
      </c>
      <c r="DV231" s="2" t="str">
        <f>IF(DU231="SI",VLOOKUP(A231,'5 TD'!$G$3:$H$270,2,0),"NO APLICA ")</f>
        <v xml:space="preserve">NO APLICA </v>
      </c>
      <c r="DW231" s="2" t="str">
        <f t="shared" si="133"/>
        <v>NO</v>
      </c>
      <c r="DX231" s="2" t="str">
        <f>IF(DW231="SI",VLOOKUP(A231,'5 TD'!$J$4:$K$472,2,0),"NO APLICA")</f>
        <v>NO APLICA</v>
      </c>
      <c r="DY231" s="2" t="str">
        <f t="shared" si="134"/>
        <v>NO APLICA</v>
      </c>
      <c r="DZ231" s="7" t="str">
        <f>IF(DY231="SI",VLOOKUP(A231,'5 TD'!$M$4:$N$350,2,0),"NO APLICA")</f>
        <v>NO APLICA</v>
      </c>
      <c r="EA231" s="2" t="str">
        <f t="shared" si="135"/>
        <v>NO APLICA</v>
      </c>
      <c r="EB231" s="12" t="str">
        <f t="shared" si="136"/>
        <v/>
      </c>
      <c r="EC231" s="12" t="str">
        <f>IF(EA231="SI",VLOOKUP(A231,'5 TD'!$V$4:$W$479,2,0),"NO APLICA")</f>
        <v>NO APLICA</v>
      </c>
      <c r="ED231" s="2" t="str">
        <f t="shared" si="119"/>
        <v>NO</v>
      </c>
      <c r="EE231" s="79" t="str">
        <f>IF(ED231="SI",VLOOKUP(AI231,COMPORTAMIENTO!$A$1:$H$2100,7,0),"NO APLICA")</f>
        <v>NO APLICA</v>
      </c>
      <c r="EF231" s="12" t="str">
        <f>IF(ED231="SI",VLOOKUP(A231,'5 TD'!$P$2:$Q$479,2,0),"NO APLICA")</f>
        <v>NO APLICA</v>
      </c>
      <c r="EG231" s="2" t="str">
        <f t="shared" si="120"/>
        <v>NO</v>
      </c>
      <c r="EH231" s="2">
        <f>IF(CZ231="no",0,VLOOKUP(AI231,EXPERIENCIA!$A$1:$C$2100,2,0))</f>
        <v>21</v>
      </c>
      <c r="EI231" s="2">
        <f>IF(CZ231="si",VLOOKUP(A231,'5 TD'!$S$3:$T$2103,2,0),0)</f>
        <v>146</v>
      </c>
      <c r="EJ231" s="2" t="str">
        <f t="shared" si="121"/>
        <v>NO</v>
      </c>
      <c r="EK231" s="2">
        <f>+('3 Planilla Preadjudicación OTIC'!BU231)</f>
        <v>0</v>
      </c>
      <c r="EL231" s="4"/>
      <c r="EM231" s="3"/>
      <c r="EN231" s="3"/>
      <c r="EQ231" s="86"/>
    </row>
    <row r="232" spans="1:147" s="3" customFormat="1" ht="15" customHeight="1" x14ac:dyDescent="0.3">
      <c r="A232" s="2">
        <f>+('3 Planilla Preadjudicación OTIC'!A232)</f>
        <v>14266</v>
      </c>
      <c r="B232" s="2" t="str">
        <f>+('3 Planilla Preadjudicación OTIC'!B232)</f>
        <v>65181652-1</v>
      </c>
      <c r="C232" s="4">
        <f>+('3 Planilla Preadjudicación OTIC'!E232)</f>
        <v>2025</v>
      </c>
      <c r="D232" s="4" t="str">
        <f>+('3 Planilla Preadjudicación OTIC'!F232)</f>
        <v>MANDATO</v>
      </c>
      <c r="E232" s="4" t="str">
        <f>+('3 Planilla Preadjudicación OTIC'!G232)</f>
        <v>65196907-7</v>
      </c>
      <c r="F232" s="4" t="str">
        <f>+('3 Planilla Preadjudicación OTIC'!H232)</f>
        <v>FUNDACIÓN ATENEA MUJER</v>
      </c>
      <c r="G232" s="4"/>
      <c r="H232" s="4"/>
      <c r="I232" s="4" t="str">
        <f>+('3 Planilla Preadjudicación OTIC'!I232)</f>
        <v>SERVICIOS DE MANICURE Y PEDICURE</v>
      </c>
      <c r="J232" s="4" t="str">
        <f>+('3 Planilla Preadjudicación OTIC'!J232)</f>
        <v>PF0611</v>
      </c>
      <c r="K232" s="4" t="str">
        <f>+('3 Planilla Preadjudicación OTIC'!K232)</f>
        <v>TÉCNICAS PARA EL EMPRENDIMIENTO</v>
      </c>
      <c r="L232" s="4" t="str">
        <f>+('3 Planilla Preadjudicación OTIC'!L232)</f>
        <v>PF0921</v>
      </c>
      <c r="M232" s="2">
        <f>+('3 Planilla Preadjudicación OTIC'!M232)</f>
        <v>13</v>
      </c>
      <c r="N232" s="4" t="str">
        <f>+('3 Planilla Preadjudicación OTIC'!N232)</f>
        <v>METROPOLITANA</v>
      </c>
      <c r="O232" s="4" t="str">
        <f>+('3 Planilla Preadjudicación OTIC'!O232)</f>
        <v>SANTIAGO</v>
      </c>
      <c r="P232" s="4" t="str">
        <f>+('3 Planilla Preadjudicación OTIC'!P232)</f>
        <v>EMPRENDEDORES/AS INFORMALES O PERSONAS VULNERABLES PERTENECIENTES AL 80% MAS VULNERABLE</v>
      </c>
      <c r="Q232" s="4" t="str">
        <f>+('3 Planilla Preadjudicación OTIC'!Q232)</f>
        <v>PRESENCIAL</v>
      </c>
      <c r="R232" s="4" t="str">
        <f>+('3 Planilla Preadjudicación OTIC'!R232)</f>
        <v>INDEPENDIENTE</v>
      </c>
      <c r="S232" s="4">
        <f>+('3 Planilla Preadjudicación OTIC'!S232)</f>
        <v>41</v>
      </c>
      <c r="T232" s="2">
        <f>+('3 Planilla Preadjudicación OTIC'!T232)</f>
        <v>11</v>
      </c>
      <c r="U232" s="2">
        <f>+('3 Planilla Preadjudicación OTIC'!U232)</f>
        <v>110</v>
      </c>
      <c r="V232" s="2">
        <f>+('3 Planilla Preadjudicación OTIC'!V232)</f>
        <v>12</v>
      </c>
      <c r="W232" s="2">
        <f>+('3 Planilla Preadjudicación OTIC'!W232)</f>
        <v>122</v>
      </c>
      <c r="X232" s="2">
        <f>+('3 Planilla Preadjudicación OTIC'!X232)</f>
        <v>3</v>
      </c>
      <c r="Y232" s="2" t="str">
        <f>+('3 Planilla Preadjudicación OTIC'!Y232)</f>
        <v>SI</v>
      </c>
      <c r="Z232" s="2" t="str">
        <f>+('3 Planilla Preadjudicación OTIC'!Z232)</f>
        <v>NO</v>
      </c>
      <c r="AA232" s="2" t="str">
        <f>+('3 Planilla Preadjudicación OTIC'!AA232)</f>
        <v>SI</v>
      </c>
      <c r="AB232" s="4" t="str">
        <f>+('3 Planilla Preadjudicación OTIC'!AB232)</f>
        <v>SE AJUSTA A PLAN FORMATIVO</v>
      </c>
      <c r="AC232" s="4" t="str">
        <f>+('3 Planilla Preadjudicación OTIC'!AC232)</f>
        <v>PERSONAS PERTENECIENTES AL 80% DE LA POBLACIÓN VULNERABLE, HOMBRES Y MUJERES DE 18 AÑOS O MAS, CON EDUCACIÓN BASICA COMPLETA PREFERENTEMENTE, DE LA COMUNA DE LA REINA</v>
      </c>
      <c r="AD232" s="2" t="str">
        <f>+('3 Planilla Preadjudicación OTIC'!AD232)</f>
        <v>NO</v>
      </c>
      <c r="AE232" s="4">
        <f>+('3 Planilla Preadjudicación OTIC'!AE232)</f>
        <v>0</v>
      </c>
      <c r="AF232" s="2" t="str">
        <f>+('3 Planilla Preadjudicación OTIC'!AF232)</f>
        <v>CERRADA</v>
      </c>
      <c r="AG232" s="2">
        <f>+('3 Planilla Preadjudicación OTIC'!AG232)</f>
        <v>41</v>
      </c>
      <c r="AH232" s="218">
        <f>+('3 Planilla Preadjudicación OTIC'!AH232)</f>
        <v>2</v>
      </c>
      <c r="AI232" s="135" t="str">
        <f>+('3 Planilla Preadjudicación OTIC'!AI232)</f>
        <v>65089867-2</v>
      </c>
      <c r="AJ232" s="4" t="str">
        <f>+('3 Planilla Preadjudicación OTIC'!AJ232)</f>
        <v>Fundacion capacitacion y futuro</v>
      </c>
      <c r="AK232" s="2">
        <f>+('3 Planilla Preadjudicación OTIC'!AK232)</f>
        <v>122</v>
      </c>
      <c r="AL232" s="2">
        <f>+('3 Planilla Preadjudicación OTIC'!AL232)</f>
        <v>41</v>
      </c>
      <c r="AM232" s="12">
        <f>+('3 Planilla Preadjudicación OTIC'!AM232)</f>
        <v>5075</v>
      </c>
      <c r="AN232" s="12">
        <f>+('3 Planilla Preadjudicación OTIC'!AN232)</f>
        <v>115000</v>
      </c>
      <c r="AO232" s="12">
        <f>+('3 Planilla Preadjudicación OTIC'!AO232)</f>
        <v>0</v>
      </c>
      <c r="AP232" s="12">
        <f>+('3 Planilla Preadjudicación OTIC'!AP232)</f>
        <v>6810650</v>
      </c>
      <c r="AQ232" s="12">
        <f>+('3 Planilla Preadjudicación OTIC'!AQ232)</f>
        <v>1804000</v>
      </c>
      <c r="AR232" s="12">
        <f>+('3 Planilla Preadjudicación OTIC'!AR232)</f>
        <v>1265000</v>
      </c>
      <c r="AS232" s="12">
        <f>+('3 Planilla Preadjudicación OTIC'!AS232)</f>
        <v>0</v>
      </c>
      <c r="AT232" s="12">
        <f>+('3 Planilla Preadjudicación OTIC'!AT232)</f>
        <v>0</v>
      </c>
      <c r="AU232" s="12">
        <f>+('3 Planilla Preadjudicación OTIC'!AU232)</f>
        <v>9879650</v>
      </c>
      <c r="AV232" s="2" t="str">
        <f>+('3 Planilla Preadjudicación OTIC'!AV232)</f>
        <v>SI</v>
      </c>
      <c r="AW232" s="4">
        <f>+('3 Planilla Preadjudicación OTIC'!AW232)</f>
        <v>0</v>
      </c>
      <c r="AX232" s="2">
        <f>+('3 Planilla Preadjudicación OTIC'!AX232)</f>
        <v>1</v>
      </c>
      <c r="AY232" s="2">
        <f>+('3 Planilla Preadjudicación OTIC'!AY232)</f>
        <v>7</v>
      </c>
      <c r="AZ232" s="2">
        <f>+('3 Planilla Preadjudicación OTIC'!AZ232)</f>
        <v>0</v>
      </c>
      <c r="BA232" s="2">
        <f>+('3 Planilla Preadjudicación OTIC'!BA232)</f>
        <v>0</v>
      </c>
      <c r="BB232" s="2">
        <f>+('3 Planilla Preadjudicación OTIC'!BB232)</f>
        <v>0</v>
      </c>
      <c r="BC232" s="2">
        <f>+('3 Planilla Preadjudicación OTIC'!BC232)</f>
        <v>0</v>
      </c>
      <c r="BD232" s="2">
        <f>+('3 Planilla Preadjudicación OTIC'!BD232)</f>
        <v>0</v>
      </c>
      <c r="BE232" s="2">
        <f>+('3 Planilla Preadjudicación OTIC'!BE232)</f>
        <v>0</v>
      </c>
      <c r="BF232" s="2">
        <f>+('3 Planilla Preadjudicación OTIC'!BF232)</f>
        <v>0</v>
      </c>
      <c r="BG232" s="2">
        <f>+('3 Planilla Preadjudicación OTIC'!BG232)</f>
        <v>7</v>
      </c>
      <c r="BH232" s="2">
        <f>+('3 Planilla Preadjudicación OTIC'!BH232)</f>
        <v>7</v>
      </c>
      <c r="BI232" s="2">
        <f>+('3 Planilla Preadjudicación OTIC'!BI232)</f>
        <v>6.3</v>
      </c>
      <c r="BJ232" s="2">
        <f>+('3 Planilla Preadjudicación OTIC'!BJ232)</f>
        <v>6.3</v>
      </c>
      <c r="BK232" s="2">
        <f>+('3 Planilla Preadjudicación OTIC'!BK232)</f>
        <v>5</v>
      </c>
      <c r="BL232" s="218">
        <f>+('3 Planilla Preadjudicación OTIC'!BL232)</f>
        <v>7</v>
      </c>
      <c r="BM232" s="104">
        <f>ROUND(('3 Planilla Preadjudicación OTIC'!BM232),1)</f>
        <v>6.1</v>
      </c>
      <c r="BN232" s="4" t="str">
        <f>+('3 Planilla Preadjudicación OTIC'!BN232)</f>
        <v>NO</v>
      </c>
      <c r="BO232" s="4">
        <f>+('3 Planilla Preadjudicación OTIC'!BO232)</f>
        <v>0</v>
      </c>
      <c r="BP232" s="4">
        <f>+('3 Planilla Preadjudicación OTIC'!BP232)</f>
        <v>0</v>
      </c>
      <c r="BQ232" s="4">
        <f>+('3 Planilla Preadjudicación OTIC'!BQ232)</f>
        <v>0</v>
      </c>
      <c r="BR232" s="4">
        <f>+('3 Planilla Preadjudicación OTIC'!BR232)</f>
        <v>0</v>
      </c>
      <c r="BS232" s="4">
        <f>+('3 Planilla Preadjudicación OTIC'!BS232)</f>
        <v>0</v>
      </c>
      <c r="BT232" s="4">
        <f>+('3 Planilla Preadjudicación OTIC'!BT232)</f>
        <v>0</v>
      </c>
      <c r="BU232" s="85">
        <f>IF(VLOOKUP(A232,'BD OFICIAL'!$A$1:$AL$2098,7,0)=D232,0,1)</f>
        <v>0</v>
      </c>
      <c r="BV232" s="85">
        <f>IF(VLOOKUP(A232,'BD OFICIAL'!$A$1:$AL$2098,11,0)=J232,0,1)</f>
        <v>0</v>
      </c>
      <c r="BW232" s="85">
        <f>IF(VLOOKUP(A232,'BD OFICIAL'!$A$1:$AL$2098,13,0)=L232,0,1)</f>
        <v>0</v>
      </c>
      <c r="BX232" s="2">
        <f>IF(VLOOKUP(A232,'BD OFICIAL'!$A$1:$AL$2098,16,0)=O232,0,1)</f>
        <v>0</v>
      </c>
      <c r="BY232" s="2">
        <f>IF(VLOOKUP(A232,'BD OFICIAL'!$A$1:$AL$2098,17,0)=P232,0,1)</f>
        <v>0</v>
      </c>
      <c r="BZ232" s="2">
        <f>IF(VLOOKUP(A232,'BD OFICIAL'!$A$1:$AL$2098,19,0)=R232,0,1)</f>
        <v>0</v>
      </c>
      <c r="CA232" s="2">
        <f>IF(VLOOKUP(A232,'BD OFICIAL'!$A$1:$AL$2098,21,0)=T232,0,1)</f>
        <v>0</v>
      </c>
      <c r="CB232" s="2">
        <f>IF(VLOOKUP(A232,'BD OFICIAL'!$A$1:$AL$2098,24,0)=AK232,0,1)</f>
        <v>0</v>
      </c>
      <c r="CC232" s="2">
        <f>IF(VLOOKUP(A232,'BD OFICIAL'!$A$1:$AL$2098,25,0)=X232,0,1)</f>
        <v>0</v>
      </c>
      <c r="CD232" s="2">
        <f>IF(VLOOKUP(A232,'BD OFICIAL'!$A$1:$AL$2098,26,0)=Y232,0,1)</f>
        <v>0</v>
      </c>
      <c r="CE232" s="2">
        <f>IF(VLOOKUP(A232,'BD OFICIAL'!$A$1:$AL$2098,27,0)=Z232,0,1)</f>
        <v>0</v>
      </c>
      <c r="CF232" s="2">
        <f>IF(VLOOKUP(A232,'BD OFICIAL'!$A$1:$AL$2098,28,0)=AA232,0,1)</f>
        <v>0</v>
      </c>
      <c r="CG232" s="2">
        <f>IF(VLOOKUP(A232,'BD OFICIAL'!$A$1:$AL$2098,33,0)=AF232,0,1)</f>
        <v>0</v>
      </c>
      <c r="CH232" s="2">
        <f>IF(VLOOKUP(A232,'BD OFICIAL'!$A$1:$AL$2098,35,0)=AH232,0,1)</f>
        <v>0</v>
      </c>
      <c r="CI232" s="85">
        <f>IF(VLOOKUP(A232,'BD OFICIAL'!$A$1:$AL$2098,34,0)=AL232,0,1)</f>
        <v>0</v>
      </c>
      <c r="CJ232" s="12">
        <f>VLOOKUP(A232,'BD OFICIAL'!$A$1:$AM$2098,36,0)*AM232-AP232</f>
        <v>0</v>
      </c>
      <c r="CK232" s="85" t="str">
        <f t="shared" si="122"/>
        <v>SHMAN</v>
      </c>
      <c r="CL232" s="85" t="str">
        <f t="shared" si="123"/>
        <v>SI</v>
      </c>
      <c r="CM232" s="85" t="str">
        <f t="shared" si="103"/>
        <v>NO</v>
      </c>
      <c r="CN232" s="31">
        <f t="shared" si="104"/>
        <v>0</v>
      </c>
      <c r="CO232" s="31">
        <f t="shared" si="124"/>
        <v>0</v>
      </c>
      <c r="CP232" s="31">
        <f t="shared" si="105"/>
        <v>0</v>
      </c>
      <c r="CQ232" s="31">
        <f>IF(Y232="NO",0,IF(Y232="SI",IF(VLOOKUP(A232,'BD OFICIAL'!$A:$AO,40,0)=AQ232,0,1)))</f>
        <v>0</v>
      </c>
      <c r="CR232" s="31">
        <f>IF(Z232="NO",0,IF(Z232="SI",IF(VLOOKUP(B232,'BD OFICIAL'!$A:$AO,41,0)=AS232,0,1)))</f>
        <v>0</v>
      </c>
      <c r="CS232" s="31">
        <f t="shared" si="125"/>
        <v>0</v>
      </c>
      <c r="CT232" s="31">
        <f t="shared" si="126"/>
        <v>0</v>
      </c>
      <c r="CU232" s="31">
        <f>IF(VLOOKUP(A232,'BD OFICIAL'!$A$1:$AL$1056,31,0)="SI",IF(AT232&gt;0,0,1),IF(AT232=0,0,1))</f>
        <v>0</v>
      </c>
      <c r="CV232" s="31">
        <f t="shared" si="127"/>
        <v>0</v>
      </c>
      <c r="CW232" s="31">
        <f t="shared" si="106"/>
        <v>0</v>
      </c>
      <c r="CX232" s="85" t="str">
        <f t="shared" si="107"/>
        <v>SI</v>
      </c>
      <c r="CY232" s="31">
        <f t="shared" si="108"/>
        <v>0</v>
      </c>
      <c r="CZ232" s="85" t="str">
        <f>IF(ISERROR(VLOOKUP(AI232,EXPERIENCIA!$A$1:$C$2100,1,0)),"NO","SI")</f>
        <v>NO</v>
      </c>
      <c r="DA232" s="85">
        <f>IF(CX232="no","NO APLICA",IF(AX232=0,"ERROR NOTA",IF(AND(AX232&gt;1,CZ232="NO"),"ERROR NOTA",IF(AND(CZ232="NO",AX232=1),0,IF(VLOOKUP(AI232,EXPERIENCIA!$A$1:$C$2100,3,0)=AX232,0,"ERROR NOTA")))))</f>
        <v>0</v>
      </c>
      <c r="DB232" s="85" t="str">
        <f>IF(ISERROR(VLOOKUP(AI232,COMPORTAMIENTO!$A$1:$C$2100,1,0)),"NO","SI")</f>
        <v>NO</v>
      </c>
      <c r="DC232" s="85">
        <f>IF(CX232="NO","NO APLICA",IF(AY232=0,"ERROR NOTA",IF(AND(DB232="NO",AY232=7),0,IF(VLOOKUP(AI232,COMPORTAMIENTO!$A$2:$H$2100,8,0)=AY232,0,"ERROR NOTA"))))</f>
        <v>0</v>
      </c>
      <c r="DD232" s="104">
        <f t="shared" si="109"/>
        <v>0.1</v>
      </c>
      <c r="DE232" s="104">
        <f t="shared" si="110"/>
        <v>0.70000000000000007</v>
      </c>
      <c r="DF232" s="85" t="str">
        <f t="shared" si="128"/>
        <v>SI</v>
      </c>
      <c r="DG232" s="85">
        <f t="shared" si="111"/>
        <v>0</v>
      </c>
      <c r="DH232" s="85">
        <f t="shared" si="112"/>
        <v>0</v>
      </c>
      <c r="DI232" s="85">
        <f t="shared" si="113"/>
        <v>0</v>
      </c>
      <c r="DJ232" s="7">
        <f t="shared" si="114"/>
        <v>6.59</v>
      </c>
      <c r="DK232" s="7">
        <f t="shared" si="115"/>
        <v>6.59</v>
      </c>
      <c r="DL232" s="12">
        <f t="shared" si="129"/>
        <v>5075</v>
      </c>
      <c r="DM232" s="12">
        <f>VLOOKUP(A232,'5 TD'!$A:$B,2,0)</f>
        <v>5075</v>
      </c>
      <c r="DN232" s="7">
        <f t="shared" si="130"/>
        <v>7</v>
      </c>
      <c r="DO232" s="85" t="str">
        <f t="shared" si="116"/>
        <v>APROBADO</v>
      </c>
      <c r="DP232" s="85" t="str">
        <f t="shared" si="117"/>
        <v>APROBADO</v>
      </c>
      <c r="DQ232" s="7">
        <f t="shared" si="118"/>
        <v>6.1</v>
      </c>
      <c r="DR232" s="85" t="str">
        <f t="shared" si="131"/>
        <v>APROBADO</v>
      </c>
      <c r="DS232" s="2" t="str">
        <f>+('3 Planilla Preadjudicación OTIC'!BN232)</f>
        <v>NO</v>
      </c>
      <c r="DT232" s="2">
        <f>IF(DR232="APROBADO",VLOOKUP(A232,'5 TD'!$D$3:$E$270,2,0),"NO APLICA")</f>
        <v>6.8</v>
      </c>
      <c r="DU232" s="2" t="str">
        <f t="shared" si="132"/>
        <v>NO</v>
      </c>
      <c r="DV232" s="2" t="str">
        <f>IF(DU232="SI",VLOOKUP(A232,'5 TD'!$G$3:$H$270,2,0),"NO APLICA ")</f>
        <v xml:space="preserve">NO APLICA </v>
      </c>
      <c r="DW232" s="2" t="str">
        <f t="shared" si="133"/>
        <v>NO</v>
      </c>
      <c r="DX232" s="2" t="str">
        <f>IF(DW232="SI",VLOOKUP(A232,'5 TD'!$J$4:$K$472,2,0),"NO APLICA")</f>
        <v>NO APLICA</v>
      </c>
      <c r="DY232" s="2" t="str">
        <f t="shared" si="134"/>
        <v>NO APLICA</v>
      </c>
      <c r="DZ232" s="7" t="str">
        <f>IF(DY232="SI",VLOOKUP(A232,'5 TD'!$M$4:$N$350,2,0),"NO APLICA")</f>
        <v>NO APLICA</v>
      </c>
      <c r="EA232" s="2" t="str">
        <f t="shared" si="135"/>
        <v>NO APLICA</v>
      </c>
      <c r="EB232" s="12" t="str">
        <f t="shared" si="136"/>
        <v/>
      </c>
      <c r="EC232" s="12" t="str">
        <f>IF(EA232="SI",VLOOKUP(A232,'5 TD'!$V$4:$W$479,2,0),"NO APLICA")</f>
        <v>NO APLICA</v>
      </c>
      <c r="ED232" s="2" t="str">
        <f t="shared" si="119"/>
        <v>NO</v>
      </c>
      <c r="EE232" s="79" t="str">
        <f>IF(ED232="SI",VLOOKUP(AI232,COMPORTAMIENTO!$A$1:$H$2100,7,0),"NO APLICA")</f>
        <v>NO APLICA</v>
      </c>
      <c r="EF232" s="12" t="str">
        <f>IF(ED232="SI",VLOOKUP(A232,'5 TD'!$P$2:$Q$479,2,0),"NO APLICA")</f>
        <v>NO APLICA</v>
      </c>
      <c r="EG232" s="2" t="str">
        <f t="shared" si="120"/>
        <v>NO</v>
      </c>
      <c r="EH232" s="2">
        <f>IF(CZ232="no",0,VLOOKUP(AI232,EXPERIENCIA!$A$1:$C$2100,2,0))</f>
        <v>0</v>
      </c>
      <c r="EI232" s="2">
        <f>IF(CZ232="si",VLOOKUP(A232,'5 TD'!$S$3:$T$2103,2,0),0)</f>
        <v>0</v>
      </c>
      <c r="EJ232" s="2" t="str">
        <f t="shared" si="121"/>
        <v>SI</v>
      </c>
      <c r="EK232" s="2">
        <f>+('3 Planilla Preadjudicación OTIC'!BU232)</f>
        <v>0</v>
      </c>
      <c r="EL232" s="4"/>
      <c r="EQ232" s="86"/>
    </row>
    <row r="233" spans="1:147" ht="15" customHeight="1" x14ac:dyDescent="0.3">
      <c r="A233" s="2">
        <f>+('3 Planilla Preadjudicación OTIC'!A233)</f>
        <v>14458</v>
      </c>
      <c r="B233" s="2" t="str">
        <f>+('3 Planilla Preadjudicación OTIC'!B233)</f>
        <v>65181652-1</v>
      </c>
      <c r="C233" s="4">
        <f>+('3 Planilla Preadjudicación OTIC'!E233)</f>
        <v>2025</v>
      </c>
      <c r="D233" s="4" t="str">
        <f>+('3 Planilla Preadjudicación OTIC'!F233)</f>
        <v>MANDATO</v>
      </c>
      <c r="E233" s="4" t="str">
        <f>+('3 Planilla Preadjudicación OTIC'!G233)</f>
        <v>65006242-6</v>
      </c>
      <c r="F233" s="4" t="str">
        <f>+('3 Planilla Preadjudicación OTIC'!H233)</f>
        <v>CORPORACIÓN ABRIENDO PUERTAS</v>
      </c>
      <c r="G233" s="4"/>
      <c r="H233" s="4"/>
      <c r="I233" s="4" t="str">
        <f>+('3 Planilla Preadjudicación OTIC'!I233)</f>
        <v>SERVICIOS DE MANICURE Y PEDICURE</v>
      </c>
      <c r="J233" s="4" t="str">
        <f>+('3 Planilla Preadjudicación OTIC'!J233)</f>
        <v>PF0611</v>
      </c>
      <c r="K233" s="4" t="str">
        <f>+('3 Planilla Preadjudicación OTIC'!K233)</f>
        <v/>
      </c>
      <c r="L233" s="4" t="str">
        <f>+('3 Planilla Preadjudicación OTIC'!L233)</f>
        <v/>
      </c>
      <c r="M233" s="2">
        <f>+('3 Planilla Preadjudicación OTIC'!M233)</f>
        <v>13</v>
      </c>
      <c r="N233" s="4" t="str">
        <f>+('3 Planilla Preadjudicación OTIC'!N233)</f>
        <v>METROPOLITANA</v>
      </c>
      <c r="O233" s="4" t="str">
        <f>+('3 Planilla Preadjudicación OTIC'!O233)</f>
        <v>SAN JOAQUÍN</v>
      </c>
      <c r="P233" s="4" t="str">
        <f>+('3 Planilla Preadjudicación OTIC'!P233)</f>
        <v xml:space="preserve">Personas derivadas por Gendarmeria </v>
      </c>
      <c r="Q233" s="4" t="str">
        <f>+('3 Planilla Preadjudicación OTIC'!Q233)</f>
        <v>PRESENCIAL</v>
      </c>
      <c r="R233" s="4" t="str">
        <f>+('3 Planilla Preadjudicación OTIC'!R233)</f>
        <v>INDEPENDIENTE</v>
      </c>
      <c r="S233" s="4">
        <f>+('3 Planilla Preadjudicación OTIC'!S233)</f>
        <v>28</v>
      </c>
      <c r="T233" s="2">
        <f>+('3 Planilla Preadjudicación OTIC'!T233)</f>
        <v>10</v>
      </c>
      <c r="U233" s="2">
        <f>+('3 Planilla Preadjudicación OTIC'!U233)</f>
        <v>110</v>
      </c>
      <c r="V233" s="2">
        <f>+('3 Planilla Preadjudicación OTIC'!V233)</f>
        <v>0</v>
      </c>
      <c r="W233" s="2">
        <f>+('3 Planilla Preadjudicación OTIC'!W233)</f>
        <v>110</v>
      </c>
      <c r="X233" s="2">
        <f>+('3 Planilla Preadjudicación OTIC'!X233)</f>
        <v>4</v>
      </c>
      <c r="Y233" s="2" t="str">
        <f>+('3 Planilla Preadjudicación OTIC'!Y233)</f>
        <v>SI</v>
      </c>
      <c r="Z233" s="2" t="str">
        <f>+('3 Planilla Preadjudicación OTIC'!Z233)</f>
        <v>NO</v>
      </c>
      <c r="AA233" s="2" t="str">
        <f>+('3 Planilla Preadjudicación OTIC'!AA233)</f>
        <v>NO</v>
      </c>
      <c r="AB233" s="4" t="str">
        <f>+('3 Planilla Preadjudicación OTIC'!AB233)</f>
        <v>SE AJUSTA A PLAN FORMATIVO</v>
      </c>
      <c r="AC233" s="4" t="str">
        <f>+('3 Planilla Preadjudicación OTIC'!AC233)</f>
        <v>MUJERES MAYORES DE 18 AÑOS, PRIVADAS DE LIBERTAD EN EL CENTRO PENITENCIARIO FEMENINO DE SANTIAGO, EN SITUACIÓN DE VULNERABILIDAD SOCIAL (PERTENECIENTES AL 80% MÁS VULNERABLE), CON BAJA ESCOLARIDAD Y LIMITADA EXPERIENCIA LABORAL.</v>
      </c>
      <c r="AD233" s="2" t="str">
        <f>+('3 Planilla Preadjudicación OTIC'!AD233)</f>
        <v>NO</v>
      </c>
      <c r="AE233" s="4">
        <f>+('3 Planilla Preadjudicación OTIC'!AE233)</f>
        <v>0</v>
      </c>
      <c r="AF233" s="2" t="str">
        <f>+('3 Planilla Preadjudicación OTIC'!AF233)</f>
        <v>CERRADA</v>
      </c>
      <c r="AG233" s="2">
        <f>+('3 Planilla Preadjudicación OTIC'!AG233)</f>
        <v>28</v>
      </c>
      <c r="AH233" s="2">
        <f>+('3 Planilla Preadjudicación OTIC'!AH233)</f>
        <v>2</v>
      </c>
      <c r="AI233" s="135" t="str">
        <f>+('3 Planilla Preadjudicación OTIC'!AI233)</f>
        <v>65089867-2</v>
      </c>
      <c r="AJ233" s="4" t="str">
        <f>+('3 Planilla Preadjudicación OTIC'!AJ233)</f>
        <v>Fundacion capacitacion y futuro</v>
      </c>
      <c r="AK233" s="2">
        <f>+('3 Planilla Preadjudicación OTIC'!AK233)</f>
        <v>110</v>
      </c>
      <c r="AL233" s="2">
        <f>+('3 Planilla Preadjudicación OTIC'!AL233)</f>
        <v>28</v>
      </c>
      <c r="AM233" s="12">
        <f>+('3 Planilla Preadjudicación OTIC'!AM233)</f>
        <v>5075</v>
      </c>
      <c r="AN233" s="12">
        <f>+('3 Planilla Preadjudicación OTIC'!AN233)</f>
        <v>0</v>
      </c>
      <c r="AO233" s="12">
        <f>+('3 Planilla Preadjudicación OTIC'!AO233)</f>
        <v>0</v>
      </c>
      <c r="AP233" s="12">
        <f>+('3 Planilla Preadjudicación OTIC'!AP233)</f>
        <v>5582500</v>
      </c>
      <c r="AQ233" s="12">
        <f>+('3 Planilla Preadjudicación OTIC'!AQ233)</f>
        <v>1120000</v>
      </c>
      <c r="AR233" s="12">
        <f>+('3 Planilla Preadjudicación OTIC'!AR233)</f>
        <v>0</v>
      </c>
      <c r="AS233" s="12">
        <f>+('3 Planilla Preadjudicación OTIC'!AS233)</f>
        <v>0</v>
      </c>
      <c r="AT233" s="12">
        <f>+('3 Planilla Preadjudicación OTIC'!AT233)</f>
        <v>0</v>
      </c>
      <c r="AU233" s="12">
        <f>+('3 Planilla Preadjudicación OTIC'!AU233)</f>
        <v>6702500</v>
      </c>
      <c r="AV233" s="2" t="str">
        <f>+('3 Planilla Preadjudicación OTIC'!AV233)</f>
        <v>NO</v>
      </c>
      <c r="AW233" s="4" t="str">
        <f>+('3 Planilla Preadjudicación OTIC'!AW233)</f>
        <v>NUMERAL 6.1.2. ÍTEM 8 - LA POBLACIÓN OBJETIVO ES DERIVADA POR GENDARMERÍA. OTEC NO PRESENTA CARTA DE DICHA INSTITUCIÓN PARA PODER AUTORIZAR SU EJECUCIÓN DENTRO DEL RECINTO RESPECTIVO.</v>
      </c>
      <c r="AX233" s="2">
        <f>+('3 Planilla Preadjudicación OTIC'!AX233)</f>
        <v>0</v>
      </c>
      <c r="AY233" s="2">
        <f>+('3 Planilla Preadjudicación OTIC'!AY233)</f>
        <v>0</v>
      </c>
      <c r="AZ233" s="2">
        <f>+('3 Planilla Preadjudicación OTIC'!AZ233)</f>
        <v>0</v>
      </c>
      <c r="BA233" s="2">
        <f>+('3 Planilla Preadjudicación OTIC'!BA233)</f>
        <v>0</v>
      </c>
      <c r="BB233" s="2">
        <f>+('3 Planilla Preadjudicación OTIC'!BB233)</f>
        <v>0</v>
      </c>
      <c r="BC233" s="2">
        <f>+('3 Planilla Preadjudicación OTIC'!BC233)</f>
        <v>0</v>
      </c>
      <c r="BD233" s="2">
        <f>+('3 Planilla Preadjudicación OTIC'!BD233)</f>
        <v>0</v>
      </c>
      <c r="BE233" s="2">
        <f>+('3 Planilla Preadjudicación OTIC'!BE233)</f>
        <v>0</v>
      </c>
      <c r="BF233" s="2">
        <f>+('3 Planilla Preadjudicación OTIC'!BF233)</f>
        <v>0</v>
      </c>
      <c r="BG233" s="2">
        <f>+('3 Planilla Preadjudicación OTIC'!BG233)</f>
        <v>0</v>
      </c>
      <c r="BH233" s="2">
        <f>+('3 Planilla Preadjudicación OTIC'!BH233)</f>
        <v>0</v>
      </c>
      <c r="BI233" s="2">
        <f>+('3 Planilla Preadjudicación OTIC'!BI233)</f>
        <v>0</v>
      </c>
      <c r="BJ233" s="2">
        <f>+('3 Planilla Preadjudicación OTIC'!BJ233)</f>
        <v>0</v>
      </c>
      <c r="BK233" s="2">
        <f>+('3 Planilla Preadjudicación OTIC'!BK233)</f>
        <v>0</v>
      </c>
      <c r="BL233" s="2">
        <f>+('3 Planilla Preadjudicación OTIC'!BL233)</f>
        <v>0</v>
      </c>
      <c r="BM233" s="104">
        <f>ROUND(('3 Planilla Preadjudicación OTIC'!BM233),1)</f>
        <v>0</v>
      </c>
      <c r="BN233" s="4" t="str">
        <f>+('3 Planilla Preadjudicación OTIC'!BN233)</f>
        <v>NO</v>
      </c>
      <c r="BO233" s="4">
        <f>+('3 Planilla Preadjudicación OTIC'!BO233)</f>
        <v>0</v>
      </c>
      <c r="BP233" s="4">
        <f>+('3 Planilla Preadjudicación OTIC'!BP233)</f>
        <v>0</v>
      </c>
      <c r="BQ233" s="4">
        <f>+('3 Planilla Preadjudicación OTIC'!BQ233)</f>
        <v>0</v>
      </c>
      <c r="BR233" s="4">
        <f>+('3 Planilla Preadjudicación OTIC'!BR233)</f>
        <v>0</v>
      </c>
      <c r="BS233" s="4">
        <f>+('3 Planilla Preadjudicación OTIC'!BS233)</f>
        <v>0</v>
      </c>
      <c r="BT233" s="4">
        <f>+('3 Planilla Preadjudicación OTIC'!BT233)</f>
        <v>0</v>
      </c>
      <c r="BU233" s="85">
        <f>IF(VLOOKUP(A233,'BD OFICIAL'!$A$1:$AL$2098,7,0)=D233,0,1)</f>
        <v>0</v>
      </c>
      <c r="BV233" s="85">
        <f>IF(VLOOKUP(A233,'BD OFICIAL'!$A$1:$AL$2098,11,0)=J233,0,1)</f>
        <v>0</v>
      </c>
      <c r="BW233" s="85">
        <f>IF(VLOOKUP(A233,'BD OFICIAL'!$A$1:$AL$2098,13,0)=L233,0,1)</f>
        <v>0</v>
      </c>
      <c r="BX233" s="2">
        <f>IF(VLOOKUP(A233,'BD OFICIAL'!$A$1:$AL$2098,16,0)=O233,0,1)</f>
        <v>0</v>
      </c>
      <c r="BY233" s="2">
        <f>IF(VLOOKUP(A233,'BD OFICIAL'!$A$1:$AL$2098,17,0)=P233,0,1)</f>
        <v>0</v>
      </c>
      <c r="BZ233" s="2">
        <f>IF(VLOOKUP(A233,'BD OFICIAL'!$A$1:$AL$2098,19,0)=R233,0,1)</f>
        <v>0</v>
      </c>
      <c r="CA233" s="2">
        <f>IF(VLOOKUP(A233,'BD OFICIAL'!$A$1:$AL$2098,21,0)=T233,0,1)</f>
        <v>0</v>
      </c>
      <c r="CB233" s="2">
        <f>IF(VLOOKUP(A233,'BD OFICIAL'!$A$1:$AL$2098,24,0)=AK233,0,1)</f>
        <v>0</v>
      </c>
      <c r="CC233" s="2">
        <f>IF(VLOOKUP(A233,'BD OFICIAL'!$A$1:$AL$2098,25,0)=X233,0,1)</f>
        <v>0</v>
      </c>
      <c r="CD233" s="2">
        <f>IF(VLOOKUP(A233,'BD OFICIAL'!$A$1:$AL$2098,26,0)=Y233,0,1)</f>
        <v>0</v>
      </c>
      <c r="CE233" s="2">
        <f>IF(VLOOKUP(A233,'BD OFICIAL'!$A$1:$AL$2098,27,0)=Z233,0,1)</f>
        <v>0</v>
      </c>
      <c r="CF233" s="2">
        <f>IF(VLOOKUP(A233,'BD OFICIAL'!$A$1:$AL$2098,28,0)=AA233,0,1)</f>
        <v>0</v>
      </c>
      <c r="CG233" s="2">
        <f>IF(VLOOKUP(A233,'BD OFICIAL'!$A$1:$AL$2098,33,0)=AF233,0,1)</f>
        <v>0</v>
      </c>
      <c r="CH233" s="2">
        <f>IF(VLOOKUP(A233,'BD OFICIAL'!$A$1:$AL$2098,35,0)=AH233,0,1)</f>
        <v>0</v>
      </c>
      <c r="CI233" s="85">
        <f>IF(VLOOKUP(A233,'BD OFICIAL'!$A$1:$AL$2098,34,0)=AL233,0,1)</f>
        <v>0</v>
      </c>
      <c r="CJ233" s="12">
        <f>VLOOKUP(A233,'BD OFICIAL'!$A$1:$AM$2098,36,0)*AM233-AP233</f>
        <v>0</v>
      </c>
      <c r="CK233" s="85" t="str">
        <f t="shared" si="122"/>
        <v>SSH</v>
      </c>
      <c r="CL233" s="85" t="str">
        <f t="shared" si="123"/>
        <v>SI</v>
      </c>
      <c r="CM233" s="85" t="str">
        <f t="shared" si="103"/>
        <v>NO</v>
      </c>
      <c r="CN233" s="31">
        <f t="shared" si="104"/>
        <v>0</v>
      </c>
      <c r="CO233" s="31">
        <f t="shared" si="124"/>
        <v>0</v>
      </c>
      <c r="CP233" s="31">
        <f t="shared" si="105"/>
        <v>0</v>
      </c>
      <c r="CQ233" s="31">
        <f>IF(Y233="NO",0,IF(Y233="SI",IF(VLOOKUP(A233,'BD OFICIAL'!$A:$AO,40,0)=AQ233,0,1)))</f>
        <v>0</v>
      </c>
      <c r="CR233" s="31">
        <f>IF(Z233="NO",0,IF(Z233="SI",IF(VLOOKUP(B233,'BD OFICIAL'!$A:$AO,41,0)=AS233,0,1)))</f>
        <v>0</v>
      </c>
      <c r="CS233" s="31">
        <f t="shared" si="125"/>
        <v>0</v>
      </c>
      <c r="CT233" s="31">
        <f t="shared" si="126"/>
        <v>0</v>
      </c>
      <c r="CU233" s="31">
        <f>IF(VLOOKUP(A233,'BD OFICIAL'!$A$1:$AL$1056,31,0)="SI",IF(AT233&gt;0,0,1),IF(AT233=0,0,1))</f>
        <v>0</v>
      </c>
      <c r="CV233" s="31">
        <f t="shared" si="127"/>
        <v>0</v>
      </c>
      <c r="CW233" s="31">
        <f t="shared" si="106"/>
        <v>0</v>
      </c>
      <c r="CX233" s="85" t="str">
        <f t="shared" si="107"/>
        <v>NO</v>
      </c>
      <c r="CY233" s="31">
        <f t="shared" si="108"/>
        <v>0</v>
      </c>
      <c r="CZ233" s="85" t="str">
        <f>IF(ISERROR(VLOOKUP(AI233,EXPERIENCIA!$A$1:$C$2100,1,0)),"NO","SI")</f>
        <v>NO</v>
      </c>
      <c r="DA233" s="85" t="str">
        <f>IF(CX233="no","NO APLICA",IF(AX233=0,"ERROR NOTA",IF(AND(AX233&gt;1,CZ233="NO"),"ERROR NOTA",IF(AND(CZ233="NO",AX233=1),0,IF(VLOOKUP(AI233,EXPERIENCIA!$A$1:$C$2100,3,0)=AX233,0,"ERROR NOTA")))))</f>
        <v>NO APLICA</v>
      </c>
      <c r="DB233" s="85" t="str">
        <f>IF(ISERROR(VLOOKUP(AI233,COMPORTAMIENTO!$A$1:$C$2100,1,0)),"NO","SI")</f>
        <v>NO</v>
      </c>
      <c r="DC233" s="85" t="str">
        <f>IF(CX233="NO","NO APLICA",IF(AY233=0,"ERROR NOTA",IF(AND(DB233="NO",AY233=7),0,IF(VLOOKUP(AI233,COMPORTAMIENTO!$A$2:$H$2100,8,0)=AY233,0,"ERROR NOTA"))))</f>
        <v>NO APLICA</v>
      </c>
      <c r="DD233" s="104" t="str">
        <f t="shared" si="109"/>
        <v>NO APLICA</v>
      </c>
      <c r="DE233" s="104" t="str">
        <f t="shared" si="110"/>
        <v>NO APLICA</v>
      </c>
      <c r="DF233" s="85" t="str">
        <f t="shared" si="128"/>
        <v>SI</v>
      </c>
      <c r="DG233" s="85">
        <f t="shared" si="111"/>
        <v>0</v>
      </c>
      <c r="DH233" s="85">
        <f t="shared" si="112"/>
        <v>0</v>
      </c>
      <c r="DI233" s="85" t="str">
        <f t="shared" si="113"/>
        <v>NO APLICA</v>
      </c>
      <c r="DJ233" s="12" t="str">
        <f t="shared" si="114"/>
        <v>NO APLICA</v>
      </c>
      <c r="DK233" s="7" t="str">
        <f t="shared" si="115"/>
        <v>NO APLICA</v>
      </c>
      <c r="DL233" s="12">
        <f t="shared" si="129"/>
        <v>5075</v>
      </c>
      <c r="DM233" s="12">
        <f>VLOOKUP(A233,'5 TD'!$A:$B,2,0)</f>
        <v>5075</v>
      </c>
      <c r="DN233" s="7" t="str">
        <f t="shared" si="130"/>
        <v>NO APLICA</v>
      </c>
      <c r="DO233" s="85" t="str">
        <f t="shared" si="116"/>
        <v>NO APLICA</v>
      </c>
      <c r="DP233" s="85" t="str">
        <f t="shared" si="117"/>
        <v>NO APLICA</v>
      </c>
      <c r="DQ233" s="7" t="str">
        <f t="shared" si="118"/>
        <v>NO APLICA</v>
      </c>
      <c r="DR233" s="85" t="str">
        <f t="shared" si="131"/>
        <v>NO APLICA</v>
      </c>
      <c r="DS233" s="2" t="str">
        <f>+('3 Planilla Preadjudicación OTIC'!BN233)</f>
        <v>NO</v>
      </c>
      <c r="DT233" s="2" t="str">
        <f>IF(DR233="APROBADO",VLOOKUP(A233,'5 TD'!$D$3:$E$270,2,0),"NO APLICA")</f>
        <v>NO APLICA</v>
      </c>
      <c r="DU233" s="2" t="str">
        <f t="shared" si="132"/>
        <v>NO APLICA</v>
      </c>
      <c r="DV233" s="2" t="str">
        <f>IF(DU233="SI",VLOOKUP(A233,'5 TD'!$G$3:$H$270,2,0),"NO APLICA ")</f>
        <v xml:space="preserve">NO APLICA </v>
      </c>
      <c r="DW233" s="2" t="str">
        <f t="shared" si="133"/>
        <v>NO</v>
      </c>
      <c r="DX233" s="2" t="str">
        <f>IF(DW233="SI",VLOOKUP(A233,'5 TD'!$J$4:$K$472,2,0),"NO APLICA")</f>
        <v>NO APLICA</v>
      </c>
      <c r="DY233" s="2" t="str">
        <f t="shared" si="134"/>
        <v>NO APLICA</v>
      </c>
      <c r="DZ233" s="7" t="str">
        <f>IF(DY233="SI",VLOOKUP(A233,'5 TD'!$M$4:$N$350,2,0),"NO APLICA")</f>
        <v>NO APLICA</v>
      </c>
      <c r="EA233" s="2" t="str">
        <f t="shared" si="135"/>
        <v>NO APLICA</v>
      </c>
      <c r="EB233" s="12" t="str">
        <f t="shared" si="136"/>
        <v/>
      </c>
      <c r="EC233" s="12" t="str">
        <f>IF(EA233="SI",VLOOKUP(A233,'5 TD'!$V$4:$W$479,2,0),"NO APLICA")</f>
        <v>NO APLICA</v>
      </c>
      <c r="ED233" s="2" t="str">
        <f t="shared" si="119"/>
        <v>NO</v>
      </c>
      <c r="EE233" s="79" t="str">
        <f>IF(ED233="SI",VLOOKUP(AI233,COMPORTAMIENTO!$A$1:$H$2100,7,0),"NO APLICA")</f>
        <v>NO APLICA</v>
      </c>
      <c r="EF233" s="12" t="str">
        <f>IF(ED233="SI",VLOOKUP(A233,'5 TD'!$P$2:$Q$479,2,0),"NO APLICA")</f>
        <v>NO APLICA</v>
      </c>
      <c r="EG233" s="2" t="str">
        <f t="shared" si="120"/>
        <v>NO</v>
      </c>
      <c r="EH233" s="2">
        <f>IF(CZ233="no",0,VLOOKUP(AI233,EXPERIENCIA!$A$1:$C$2100,2,0))</f>
        <v>0</v>
      </c>
      <c r="EI233" s="2">
        <f>IF(CZ233="si",VLOOKUP(A233,'5 TD'!$S$3:$T$2103,2,0),0)</f>
        <v>0</v>
      </c>
      <c r="EJ233" s="2" t="str">
        <f t="shared" si="121"/>
        <v>SI</v>
      </c>
      <c r="EK233" s="2">
        <f>+('3 Planilla Preadjudicación OTIC'!BU233)</f>
        <v>0</v>
      </c>
      <c r="EL233" s="3"/>
      <c r="EM233" s="3"/>
      <c r="EN233" s="3"/>
      <c r="EQ233" s="86"/>
    </row>
    <row r="234" spans="1:147" ht="15" customHeight="1" x14ac:dyDescent="0.3">
      <c r="A234" s="2">
        <f>+('3 Planilla Preadjudicación OTIC'!A234)</f>
        <v>14453</v>
      </c>
      <c r="B234" s="2" t="str">
        <f>+('3 Planilla Preadjudicación OTIC'!B234)</f>
        <v>65181652-1</v>
      </c>
      <c r="C234" s="4">
        <f>+('3 Planilla Preadjudicación OTIC'!E234)</f>
        <v>2025</v>
      </c>
      <c r="D234" s="4" t="str">
        <f>+('3 Planilla Preadjudicación OTIC'!F234)</f>
        <v>MANDATO</v>
      </c>
      <c r="E234" s="4" t="str">
        <f>+('3 Planilla Preadjudicación OTIC'!G234)</f>
        <v>65006242-6</v>
      </c>
      <c r="F234" s="4" t="str">
        <f>+('3 Planilla Preadjudicación OTIC'!H234)</f>
        <v>CORPORACIÓN ABRIENDO PUERTAS</v>
      </c>
      <c r="G234" s="4"/>
      <c r="H234" s="4"/>
      <c r="I234" s="4" t="str">
        <f>+('3 Planilla Preadjudicación OTIC'!I234)</f>
        <v>SERVICIOS DE MANICURE Y PEDICURE</v>
      </c>
      <c r="J234" s="4" t="str">
        <f>+('3 Planilla Preadjudicación OTIC'!J234)</f>
        <v>PF0611</v>
      </c>
      <c r="K234" s="4" t="str">
        <f>+('3 Planilla Preadjudicación OTIC'!K234)</f>
        <v>TÉCNICAS PARA EL EMPRENDIMIENTO</v>
      </c>
      <c r="L234" s="4" t="str">
        <f>+('3 Planilla Preadjudicación OTIC'!L234)</f>
        <v>PF0921</v>
      </c>
      <c r="M234" s="2">
        <f>+('3 Planilla Preadjudicación OTIC'!M234)</f>
        <v>13</v>
      </c>
      <c r="N234" s="4" t="str">
        <f>+('3 Planilla Preadjudicación OTIC'!N234)</f>
        <v>METROPOLITANA</v>
      </c>
      <c r="O234" s="4" t="str">
        <f>+('3 Planilla Preadjudicación OTIC'!O234)</f>
        <v>SAN JOAQUÍN</v>
      </c>
      <c r="P234" s="4" t="str">
        <f>+('3 Planilla Preadjudicación OTIC'!P234)</f>
        <v xml:space="preserve">Personas derivadas por Gendarmeria </v>
      </c>
      <c r="Q234" s="4" t="str">
        <f>+('3 Planilla Preadjudicación OTIC'!Q234)</f>
        <v>PRESENCIAL</v>
      </c>
      <c r="R234" s="4" t="str">
        <f>+('3 Planilla Preadjudicación OTIC'!R234)</f>
        <v>INDEPENDIENTE</v>
      </c>
      <c r="S234" s="4">
        <f>+('3 Planilla Preadjudicación OTIC'!S234)</f>
        <v>31</v>
      </c>
      <c r="T234" s="2">
        <f>+('3 Planilla Preadjudicación OTIC'!T234)</f>
        <v>10</v>
      </c>
      <c r="U234" s="2">
        <f>+('3 Planilla Preadjudicación OTIC'!U234)</f>
        <v>110</v>
      </c>
      <c r="V234" s="2">
        <f>+('3 Planilla Preadjudicación OTIC'!V234)</f>
        <v>12</v>
      </c>
      <c r="W234" s="2">
        <f>+('3 Planilla Preadjudicación OTIC'!W234)</f>
        <v>122</v>
      </c>
      <c r="X234" s="2">
        <f>+('3 Planilla Preadjudicación OTIC'!X234)</f>
        <v>4</v>
      </c>
      <c r="Y234" s="2" t="str">
        <f>+('3 Planilla Preadjudicación OTIC'!Y234)</f>
        <v>NO</v>
      </c>
      <c r="Z234" s="2" t="str">
        <f>+('3 Planilla Preadjudicación OTIC'!Z234)</f>
        <v>NO</v>
      </c>
      <c r="AA234" s="2" t="str">
        <f>+('3 Planilla Preadjudicación OTIC'!AA234)</f>
        <v>SI</v>
      </c>
      <c r="AB234" s="4" t="str">
        <f>+('3 Planilla Preadjudicación OTIC'!AB234)</f>
        <v>SE AJUSTA A PLAN FORMATIVO</v>
      </c>
      <c r="AC234" s="4" t="str">
        <f>+('3 Planilla Preadjudicación OTIC'!AC234)</f>
        <v>MUJERES MAYORES DE 18 AÑOS, PRIVADAS DE LIBERTAD EN EL CENTRO PENITENCIARIO FEMENINO DE SANTIAGO, EN SITUACIÓN DE VULNERABILIDAD SOCIAL (PERTENECIENTES AL 80% MÁS VULNERABLE), CON BAJA ESCOLARIDAD Y LIMITADA EXPERIENCIA LABORAL.</v>
      </c>
      <c r="AD234" s="2" t="str">
        <f>+('3 Planilla Preadjudicación OTIC'!AD234)</f>
        <v>NO</v>
      </c>
      <c r="AE234" s="4">
        <f>+('3 Planilla Preadjudicación OTIC'!AE234)</f>
        <v>0</v>
      </c>
      <c r="AF234" s="2" t="str">
        <f>+('3 Planilla Preadjudicación OTIC'!AF234)</f>
        <v>CERRADA</v>
      </c>
      <c r="AG234" s="2">
        <f>+('3 Planilla Preadjudicación OTIC'!AG234)</f>
        <v>31</v>
      </c>
      <c r="AH234" s="2">
        <f>+('3 Planilla Preadjudicación OTIC'!AH234)</f>
        <v>2</v>
      </c>
      <c r="AI234" s="135" t="str">
        <f>+('3 Planilla Preadjudicación OTIC'!AI234)</f>
        <v>65089867-2</v>
      </c>
      <c r="AJ234" s="4" t="str">
        <f>+('3 Planilla Preadjudicación OTIC'!AJ234)</f>
        <v>Fundacion capacitacion y futuro</v>
      </c>
      <c r="AK234" s="2">
        <f>+('3 Planilla Preadjudicación OTIC'!AK234)</f>
        <v>122</v>
      </c>
      <c r="AL234" s="2">
        <f>+('3 Planilla Preadjudicación OTIC'!AL234)</f>
        <v>31</v>
      </c>
      <c r="AM234" s="12">
        <f>+('3 Planilla Preadjudicación OTIC'!AM234)</f>
        <v>5075</v>
      </c>
      <c r="AN234" s="12">
        <f>+('3 Planilla Preadjudicación OTIC'!AN234)</f>
        <v>115000</v>
      </c>
      <c r="AO234" s="12">
        <f>+('3 Planilla Preadjudicación OTIC'!AO234)</f>
        <v>0</v>
      </c>
      <c r="AP234" s="12">
        <f>+('3 Planilla Preadjudicación OTIC'!AP234)</f>
        <v>6191500</v>
      </c>
      <c r="AQ234" s="12">
        <f>+('3 Planilla Preadjudicación OTIC'!AQ234)</f>
        <v>0</v>
      </c>
      <c r="AR234" s="12">
        <f>+('3 Planilla Preadjudicación OTIC'!AR234)</f>
        <v>1150000</v>
      </c>
      <c r="AS234" s="12">
        <f>+('3 Planilla Preadjudicación OTIC'!AS234)</f>
        <v>0</v>
      </c>
      <c r="AT234" s="12">
        <f>+('3 Planilla Preadjudicación OTIC'!AT234)</f>
        <v>0</v>
      </c>
      <c r="AU234" s="12">
        <f>+('3 Planilla Preadjudicación OTIC'!AU234)</f>
        <v>7341500</v>
      </c>
      <c r="AV234" s="2" t="str">
        <f>+('3 Planilla Preadjudicación OTIC'!AV234)</f>
        <v>NO</v>
      </c>
      <c r="AW234" s="4" t="str">
        <f>+('3 Planilla Preadjudicación OTIC'!AW234)</f>
        <v>NUMERAL 6.1.2. ÍTEM 8 - LA POBLACIÓN OBJETIVO ES DERIVADA POR GENDARMERÍA. OTEC NO PRESENTA CARTA DE DICHA INSTITUCIÓN PARA PODER AUTORIZAR SU EJECUCIÓN DENTRO DEL RECINTO RESPECTIVO.</v>
      </c>
      <c r="AX234" s="2">
        <f>+('3 Planilla Preadjudicación OTIC'!AX234)</f>
        <v>0</v>
      </c>
      <c r="AY234" s="2">
        <f>+('3 Planilla Preadjudicación OTIC'!AY234)</f>
        <v>0</v>
      </c>
      <c r="AZ234" s="2">
        <f>+('3 Planilla Preadjudicación OTIC'!AZ234)</f>
        <v>0</v>
      </c>
      <c r="BA234" s="2">
        <f>+('3 Planilla Preadjudicación OTIC'!BA234)</f>
        <v>0</v>
      </c>
      <c r="BB234" s="2">
        <f>+('3 Planilla Preadjudicación OTIC'!BB234)</f>
        <v>0</v>
      </c>
      <c r="BC234" s="2">
        <f>+('3 Planilla Preadjudicación OTIC'!BC234)</f>
        <v>0</v>
      </c>
      <c r="BD234" s="2">
        <f>+('3 Planilla Preadjudicación OTIC'!BD234)</f>
        <v>0</v>
      </c>
      <c r="BE234" s="2">
        <f>+('3 Planilla Preadjudicación OTIC'!BE234)</f>
        <v>0</v>
      </c>
      <c r="BF234" s="2">
        <f>+('3 Planilla Preadjudicación OTIC'!BF234)</f>
        <v>0</v>
      </c>
      <c r="BG234" s="2">
        <f>+('3 Planilla Preadjudicación OTIC'!BG234)</f>
        <v>0</v>
      </c>
      <c r="BH234" s="2">
        <f>+('3 Planilla Preadjudicación OTIC'!BH234)</f>
        <v>0</v>
      </c>
      <c r="BI234" s="2">
        <f>+('3 Planilla Preadjudicación OTIC'!BI234)</f>
        <v>0</v>
      </c>
      <c r="BJ234" s="2">
        <f>+('3 Planilla Preadjudicación OTIC'!BJ234)</f>
        <v>0</v>
      </c>
      <c r="BK234" s="2">
        <f>+('3 Planilla Preadjudicación OTIC'!BK234)</f>
        <v>0</v>
      </c>
      <c r="BL234" s="2">
        <f>+('3 Planilla Preadjudicación OTIC'!BL234)</f>
        <v>0</v>
      </c>
      <c r="BM234" s="104">
        <f>ROUND(('3 Planilla Preadjudicación OTIC'!BM234),1)</f>
        <v>0</v>
      </c>
      <c r="BN234" s="4" t="str">
        <f>+('3 Planilla Preadjudicación OTIC'!BN234)</f>
        <v>NO</v>
      </c>
      <c r="BO234" s="4">
        <f>+('3 Planilla Preadjudicación OTIC'!BO234)</f>
        <v>0</v>
      </c>
      <c r="BP234" s="4">
        <f>+('3 Planilla Preadjudicación OTIC'!BP234)</f>
        <v>0</v>
      </c>
      <c r="BQ234" s="4">
        <f>+('3 Planilla Preadjudicación OTIC'!BQ234)</f>
        <v>0</v>
      </c>
      <c r="BR234" s="4">
        <f>+('3 Planilla Preadjudicación OTIC'!BR234)</f>
        <v>0</v>
      </c>
      <c r="BS234" s="4">
        <f>+('3 Planilla Preadjudicación OTIC'!BS234)</f>
        <v>0</v>
      </c>
      <c r="BT234" s="4">
        <f>+('3 Planilla Preadjudicación OTIC'!BT234)</f>
        <v>0</v>
      </c>
      <c r="BU234" s="85">
        <f>IF(VLOOKUP(A234,'BD OFICIAL'!$A$1:$AL$2098,7,0)=D234,0,1)</f>
        <v>0</v>
      </c>
      <c r="BV234" s="85">
        <f>IF(VLOOKUP(A234,'BD OFICIAL'!$A$1:$AL$2098,11,0)=J234,0,1)</f>
        <v>0</v>
      </c>
      <c r="BW234" s="85">
        <f>IF(VLOOKUP(A234,'BD OFICIAL'!$A$1:$AL$2098,13,0)=L234,0,1)</f>
        <v>0</v>
      </c>
      <c r="BX234" s="2">
        <f>IF(VLOOKUP(A234,'BD OFICIAL'!$A$1:$AL$2098,16,0)=O234,0,1)</f>
        <v>0</v>
      </c>
      <c r="BY234" s="2">
        <f>IF(VLOOKUP(A234,'BD OFICIAL'!$A$1:$AL$2098,17,0)=P234,0,1)</f>
        <v>0</v>
      </c>
      <c r="BZ234" s="2">
        <f>IF(VLOOKUP(A234,'BD OFICIAL'!$A$1:$AL$2098,19,0)=R234,0,1)</f>
        <v>0</v>
      </c>
      <c r="CA234" s="2">
        <f>IF(VLOOKUP(A234,'BD OFICIAL'!$A$1:$AL$2098,21,0)=T234,0,1)</f>
        <v>0</v>
      </c>
      <c r="CB234" s="2">
        <f>IF(VLOOKUP(A234,'BD OFICIAL'!$A$1:$AL$2098,24,0)=AK234,0,1)</f>
        <v>0</v>
      </c>
      <c r="CC234" s="2">
        <f>IF(VLOOKUP(A234,'BD OFICIAL'!$A$1:$AL$2098,25,0)=X234,0,1)</f>
        <v>0</v>
      </c>
      <c r="CD234" s="2">
        <f>IF(VLOOKUP(A234,'BD OFICIAL'!$A$1:$AL$2098,26,0)=Y234,0,1)</f>
        <v>0</v>
      </c>
      <c r="CE234" s="2">
        <f>IF(VLOOKUP(A234,'BD OFICIAL'!$A$1:$AL$2098,27,0)=Z234,0,1)</f>
        <v>0</v>
      </c>
      <c r="CF234" s="2">
        <f>IF(VLOOKUP(A234,'BD OFICIAL'!$A$1:$AL$2098,28,0)=AA234,0,1)</f>
        <v>0</v>
      </c>
      <c r="CG234" s="2">
        <f>IF(VLOOKUP(A234,'BD OFICIAL'!$A$1:$AL$2098,33,0)=AF234,0,1)</f>
        <v>0</v>
      </c>
      <c r="CH234" s="2">
        <f>IF(VLOOKUP(A234,'BD OFICIAL'!$A$1:$AL$2098,35,0)=AH234,0,1)</f>
        <v>0</v>
      </c>
      <c r="CI234" s="85">
        <f>IF(VLOOKUP(A234,'BD OFICIAL'!$A$1:$AL$2098,34,0)=AL234,0,1)</f>
        <v>0</v>
      </c>
      <c r="CJ234" s="12">
        <f>VLOOKUP(A234,'BD OFICIAL'!$A$1:$AM$2098,36,0)*AM234-AP234</f>
        <v>0</v>
      </c>
      <c r="CK234" s="85" t="str">
        <f t="shared" si="122"/>
        <v>SHMAN</v>
      </c>
      <c r="CL234" s="85" t="str">
        <f t="shared" si="123"/>
        <v>SI</v>
      </c>
      <c r="CM234" s="85" t="str">
        <f t="shared" si="103"/>
        <v>NO</v>
      </c>
      <c r="CN234" s="31">
        <f t="shared" si="104"/>
        <v>0</v>
      </c>
      <c r="CO234" s="31">
        <f t="shared" si="124"/>
        <v>0</v>
      </c>
      <c r="CP234" s="31">
        <f t="shared" si="105"/>
        <v>0</v>
      </c>
      <c r="CQ234" s="31">
        <f>IF(Y234="NO",0,IF(Y234="SI",IF(VLOOKUP(A234,'BD OFICIAL'!$A:$AO,40,0)=AQ234,0,1)))</f>
        <v>0</v>
      </c>
      <c r="CR234" s="31">
        <f>IF(Z234="NO",0,IF(Z234="SI",IF(VLOOKUP(B234,'BD OFICIAL'!$A:$AO,41,0)=AS234,0,1)))</f>
        <v>0</v>
      </c>
      <c r="CS234" s="31">
        <f t="shared" si="125"/>
        <v>0</v>
      </c>
      <c r="CT234" s="31">
        <f t="shared" si="126"/>
        <v>0</v>
      </c>
      <c r="CU234" s="31">
        <f>IF(VLOOKUP(A234,'BD OFICIAL'!$A$1:$AL$1056,31,0)="SI",IF(AT234&gt;0,0,1),IF(AT234=0,0,1))</f>
        <v>0</v>
      </c>
      <c r="CV234" s="31">
        <f t="shared" si="127"/>
        <v>0</v>
      </c>
      <c r="CW234" s="31">
        <f t="shared" si="106"/>
        <v>0</v>
      </c>
      <c r="CX234" s="85" t="str">
        <f t="shared" si="107"/>
        <v>NO</v>
      </c>
      <c r="CY234" s="31">
        <f t="shared" si="108"/>
        <v>0</v>
      </c>
      <c r="CZ234" s="85" t="str">
        <f>IF(ISERROR(VLOOKUP(AI234,EXPERIENCIA!$A$1:$C$2100,1,0)),"NO","SI")</f>
        <v>NO</v>
      </c>
      <c r="DA234" s="85" t="str">
        <f>IF(CX234="no","NO APLICA",IF(AX234=0,"ERROR NOTA",IF(AND(AX234&gt;1,CZ234="NO"),"ERROR NOTA",IF(AND(CZ234="NO",AX234=1),0,IF(VLOOKUP(AI234,EXPERIENCIA!$A$1:$C$2100,3,0)=AX234,0,"ERROR NOTA")))))</f>
        <v>NO APLICA</v>
      </c>
      <c r="DB234" s="85" t="str">
        <f>IF(ISERROR(VLOOKUP(AI234,COMPORTAMIENTO!$A$1:$C$2100,1,0)),"NO","SI")</f>
        <v>NO</v>
      </c>
      <c r="DC234" s="85" t="str">
        <f>IF(CX234="NO","NO APLICA",IF(AY234=0,"ERROR NOTA",IF(AND(DB234="NO",AY234=7),0,IF(VLOOKUP(AI234,COMPORTAMIENTO!$A$2:$H$2100,8,0)=AY234,0,"ERROR NOTA"))))</f>
        <v>NO APLICA</v>
      </c>
      <c r="DD234" s="104" t="str">
        <f t="shared" si="109"/>
        <v>NO APLICA</v>
      </c>
      <c r="DE234" s="104" t="str">
        <f t="shared" si="110"/>
        <v>NO APLICA</v>
      </c>
      <c r="DF234" s="85" t="str">
        <f t="shared" si="128"/>
        <v>SI</v>
      </c>
      <c r="DG234" s="85">
        <f t="shared" si="111"/>
        <v>0</v>
      </c>
      <c r="DH234" s="85">
        <f t="shared" si="112"/>
        <v>0</v>
      </c>
      <c r="DI234" s="85" t="str">
        <f t="shared" si="113"/>
        <v>NO APLICA</v>
      </c>
      <c r="DJ234" s="12" t="str">
        <f t="shared" si="114"/>
        <v>NO APLICA</v>
      </c>
      <c r="DK234" s="7" t="str">
        <f t="shared" si="115"/>
        <v>NO APLICA</v>
      </c>
      <c r="DL234" s="12">
        <f t="shared" si="129"/>
        <v>5075</v>
      </c>
      <c r="DM234" s="12">
        <f>VLOOKUP(A234,'5 TD'!$A:$B,2,0)</f>
        <v>5075</v>
      </c>
      <c r="DN234" s="7" t="str">
        <f t="shared" si="130"/>
        <v>NO APLICA</v>
      </c>
      <c r="DO234" s="85" t="str">
        <f t="shared" si="116"/>
        <v>NO APLICA</v>
      </c>
      <c r="DP234" s="85" t="str">
        <f t="shared" si="117"/>
        <v>NO APLICA</v>
      </c>
      <c r="DQ234" s="7" t="str">
        <f t="shared" si="118"/>
        <v>NO APLICA</v>
      </c>
      <c r="DR234" s="85" t="str">
        <f t="shared" si="131"/>
        <v>NO APLICA</v>
      </c>
      <c r="DS234" s="2" t="str">
        <f>+('3 Planilla Preadjudicación OTIC'!BN234)</f>
        <v>NO</v>
      </c>
      <c r="DT234" s="2" t="str">
        <f>IF(DR234="APROBADO",VLOOKUP(A234,'5 TD'!$D$3:$E$270,2,0),"NO APLICA")</f>
        <v>NO APLICA</v>
      </c>
      <c r="DU234" s="2" t="str">
        <f t="shared" si="132"/>
        <v>NO APLICA</v>
      </c>
      <c r="DV234" s="2" t="str">
        <f>IF(DU234="SI",VLOOKUP(A234,'5 TD'!$G$3:$H$270,2,0),"NO APLICA ")</f>
        <v xml:space="preserve">NO APLICA </v>
      </c>
      <c r="DW234" s="2" t="str">
        <f t="shared" si="133"/>
        <v>NO</v>
      </c>
      <c r="DX234" s="2" t="str">
        <f>IF(DW234="SI",VLOOKUP(A234,'5 TD'!$J$4:$K$472,2,0),"NO APLICA")</f>
        <v>NO APLICA</v>
      </c>
      <c r="DY234" s="2" t="str">
        <f t="shared" si="134"/>
        <v>NO APLICA</v>
      </c>
      <c r="DZ234" s="7" t="str">
        <f>IF(DY234="SI",VLOOKUP(A234,'5 TD'!$M$4:$N$350,2,0),"NO APLICA")</f>
        <v>NO APLICA</v>
      </c>
      <c r="EA234" s="2" t="str">
        <f t="shared" si="135"/>
        <v>NO APLICA</v>
      </c>
      <c r="EB234" s="12" t="str">
        <f t="shared" si="136"/>
        <v/>
      </c>
      <c r="EC234" s="12" t="str">
        <f>IF(EA234="SI",VLOOKUP(A234,'5 TD'!$V$4:$W$479,2,0),"NO APLICA")</f>
        <v>NO APLICA</v>
      </c>
      <c r="ED234" s="2" t="str">
        <f t="shared" si="119"/>
        <v>NO</v>
      </c>
      <c r="EE234" s="79" t="str">
        <f>IF(ED234="SI",VLOOKUP(AI234,COMPORTAMIENTO!$A$1:$H$2100,7,0),"NO APLICA")</f>
        <v>NO APLICA</v>
      </c>
      <c r="EF234" s="12" t="str">
        <f>IF(ED234="SI",VLOOKUP(A234,'5 TD'!$P$2:$Q$479,2,0),"NO APLICA")</f>
        <v>NO APLICA</v>
      </c>
      <c r="EG234" s="2" t="str">
        <f t="shared" si="120"/>
        <v>NO</v>
      </c>
      <c r="EH234" s="2">
        <f>IF(CZ234="no",0,VLOOKUP(AI234,EXPERIENCIA!$A$1:$C$2100,2,0))</f>
        <v>0</v>
      </c>
      <c r="EI234" s="2">
        <f>IF(CZ234="si",VLOOKUP(A234,'5 TD'!$S$3:$T$2103,2,0),0)</f>
        <v>0</v>
      </c>
      <c r="EJ234" s="2" t="str">
        <f t="shared" si="121"/>
        <v>SI</v>
      </c>
      <c r="EK234" s="2">
        <f>+('3 Planilla Preadjudicación OTIC'!BU234)</f>
        <v>0</v>
      </c>
      <c r="EL234" s="3"/>
      <c r="EM234" s="3"/>
      <c r="EN234" s="3"/>
      <c r="EQ234" s="86"/>
    </row>
    <row r="235" spans="1:147" ht="15" customHeight="1" x14ac:dyDescent="0.3">
      <c r="A235" s="2">
        <f>+('3 Planilla Preadjudicación OTIC'!A235)</f>
        <v>14426</v>
      </c>
      <c r="B235" s="2" t="str">
        <f>+('3 Planilla Preadjudicación OTIC'!B235)</f>
        <v>65181652-1</v>
      </c>
      <c r="C235" s="4">
        <f>+('3 Planilla Preadjudicación OTIC'!E235)</f>
        <v>2025</v>
      </c>
      <c r="D235" s="4" t="str">
        <f>+('3 Planilla Preadjudicación OTIC'!F235)</f>
        <v>MANDATO</v>
      </c>
      <c r="E235" s="4" t="str">
        <f>+('3 Planilla Preadjudicación OTIC'!G235)</f>
        <v>96505760-9</v>
      </c>
      <c r="F235" s="4" t="str">
        <f>+('3 Planilla Preadjudicación OTIC'!H235)</f>
        <v>COLBÚN</v>
      </c>
      <c r="G235" s="4"/>
      <c r="H235" s="4"/>
      <c r="I235" s="4" t="str">
        <f>+('3 Planilla Preadjudicación OTIC'!I235)</f>
        <v>BRECHA DIGITAL CERO: ILUMINANDO EL ACCESO A LA INFORMACIÓN DESDE LAS PLATAFORMA DIGITALES</v>
      </c>
      <c r="J235" s="4" t="str">
        <f>+('3 Planilla Preadjudicación OTIC'!J235)</f>
        <v>PF1426</v>
      </c>
      <c r="K235" s="4" t="str">
        <f>+('3 Planilla Preadjudicación OTIC'!K235)</f>
        <v/>
      </c>
      <c r="L235" s="4" t="str">
        <f>+('3 Planilla Preadjudicación OTIC'!L235)</f>
        <v/>
      </c>
      <c r="M235" s="2">
        <f>+('3 Planilla Preadjudicación OTIC'!M235)</f>
        <v>15</v>
      </c>
      <c r="N235" s="4" t="str">
        <f>+('3 Planilla Preadjudicación OTIC'!N235)</f>
        <v>ARICA Y PARINACOTA</v>
      </c>
      <c r="O235" s="4" t="str">
        <f>+('3 Planilla Preadjudicación OTIC'!O235)</f>
        <v>CAMARONES</v>
      </c>
      <c r="P235" s="4" t="str">
        <f>+('3 Planilla Preadjudicación OTIC'!P235)</f>
        <v>EMPRENDEDORES/AS INFORMALES O PERSONAS VULNERABLES PERTENECIENTES AL 80% MAS VULNERABLE</v>
      </c>
      <c r="Q235" s="4" t="str">
        <f>+('3 Planilla Preadjudicación OTIC'!Q235)</f>
        <v>PRESENCIAL</v>
      </c>
      <c r="R235" s="4" t="str">
        <f>+('3 Planilla Preadjudicación OTIC'!R235)</f>
        <v>DEPENDIENTE</v>
      </c>
      <c r="S235" s="4">
        <f>+('3 Planilla Preadjudicación OTIC'!S235)</f>
        <v>20</v>
      </c>
      <c r="T235" s="2">
        <f>+('3 Planilla Preadjudicación OTIC'!T235)</f>
        <v>10</v>
      </c>
      <c r="U235" s="2">
        <f>+('3 Planilla Preadjudicación OTIC'!U235)</f>
        <v>80</v>
      </c>
      <c r="V235" s="2">
        <f>+('3 Planilla Preadjudicación OTIC'!V235)</f>
        <v>0</v>
      </c>
      <c r="W235" s="2">
        <f>+('3 Planilla Preadjudicación OTIC'!W235)</f>
        <v>80</v>
      </c>
      <c r="X235" s="2">
        <f>+('3 Planilla Preadjudicación OTIC'!X235)</f>
        <v>4</v>
      </c>
      <c r="Y235" s="2" t="str">
        <f>+('3 Planilla Preadjudicación OTIC'!Y235)</f>
        <v>SI</v>
      </c>
      <c r="Z235" s="2" t="str">
        <f>+('3 Planilla Preadjudicación OTIC'!Z235)</f>
        <v>NO</v>
      </c>
      <c r="AA235" s="2" t="str">
        <f>+('3 Planilla Preadjudicación OTIC'!AA235)</f>
        <v>NO</v>
      </c>
      <c r="AB235" s="4" t="str">
        <f>+('3 Planilla Preadjudicación OTIC'!AB235)</f>
        <v>SE AJUSTA A PLAN FORMATIVO</v>
      </c>
      <c r="AC235" s="4" t="str">
        <f>+('3 Planilla Preadjudicación OTIC'!AC235)</f>
        <v>HOMBRES Y MUJERES DE 18 AÑOS O MAS, QUE PERTENECEN AL 80% MAS VULNERABLES, RESIDEN EN LA COMUNA DE CAMARONES Y TENER EDUCACIÓN BÁSICA COMPLETA</v>
      </c>
      <c r="AD235" s="2" t="str">
        <f>+('3 Planilla Preadjudicación OTIC'!AD235)</f>
        <v>NO</v>
      </c>
      <c r="AE235" s="4">
        <f>+('3 Planilla Preadjudicación OTIC'!AE235)</f>
        <v>0</v>
      </c>
      <c r="AF235" s="2" t="str">
        <f>+('3 Planilla Preadjudicación OTIC'!AF235)</f>
        <v>CERRADA</v>
      </c>
      <c r="AG235" s="2">
        <f>+('3 Planilla Preadjudicación OTIC'!AG235)</f>
        <v>20</v>
      </c>
      <c r="AH235" s="2">
        <f>+('3 Planilla Preadjudicación OTIC'!AH235)</f>
        <v>3</v>
      </c>
      <c r="AI235" s="135" t="str">
        <f>+('3 Planilla Preadjudicación OTIC'!AI235)</f>
        <v>77476528-k</v>
      </c>
      <c r="AJ235" s="4" t="str">
        <f>+('3 Planilla Preadjudicación OTIC'!AJ235)</f>
        <v>ORGANISMO TECNICO DE CAPACITACION GUILLEN MACIAS HERMANOS LIMITADA</v>
      </c>
      <c r="AK235" s="2">
        <f>+('3 Planilla Preadjudicación OTIC'!AK235)</f>
        <v>80</v>
      </c>
      <c r="AL235" s="2">
        <f>+('3 Planilla Preadjudicación OTIC'!AL235)</f>
        <v>20</v>
      </c>
      <c r="AM235" s="12">
        <f>+('3 Planilla Preadjudicación OTIC'!AM235)</f>
        <v>7434</v>
      </c>
      <c r="AN235" s="12">
        <f>+('3 Planilla Preadjudicación OTIC'!AN235)</f>
        <v>0</v>
      </c>
      <c r="AO235" s="12">
        <f>+('3 Planilla Preadjudicación OTIC'!AO235)</f>
        <v>0</v>
      </c>
      <c r="AP235" s="12">
        <f>+('3 Planilla Preadjudicación OTIC'!AP235)</f>
        <v>5947200</v>
      </c>
      <c r="AQ235" s="12">
        <f>+('3 Planilla Preadjudicación OTIC'!AQ235)</f>
        <v>800000</v>
      </c>
      <c r="AR235" s="12">
        <f>+('3 Planilla Preadjudicación OTIC'!AR235)</f>
        <v>0</v>
      </c>
      <c r="AS235" s="12">
        <f>+('3 Planilla Preadjudicación OTIC'!AS235)</f>
        <v>0</v>
      </c>
      <c r="AT235" s="12">
        <f>+('3 Planilla Preadjudicación OTIC'!AT235)</f>
        <v>0</v>
      </c>
      <c r="AU235" s="12">
        <f>+('3 Planilla Preadjudicación OTIC'!AU235)</f>
        <v>6747200</v>
      </c>
      <c r="AV235" s="2" t="str">
        <f>+('3 Planilla Preadjudicación OTIC'!AV235)</f>
        <v>SI</v>
      </c>
      <c r="AW235" s="4">
        <f>+('3 Planilla Preadjudicación OTIC'!AW235)</f>
        <v>0</v>
      </c>
      <c r="AX235" s="2">
        <f>+('3 Planilla Preadjudicación OTIC'!AX235)</f>
        <v>1</v>
      </c>
      <c r="AY235" s="2">
        <f>+('3 Planilla Preadjudicación OTIC'!AY235)</f>
        <v>7</v>
      </c>
      <c r="AZ235" s="2">
        <f>+('3 Planilla Preadjudicación OTIC'!AZ235)</f>
        <v>0</v>
      </c>
      <c r="BA235" s="2">
        <f>+('3 Planilla Preadjudicación OTIC'!BA235)</f>
        <v>0</v>
      </c>
      <c r="BB235" s="2">
        <f>+('3 Planilla Preadjudicación OTIC'!BB235)</f>
        <v>0</v>
      </c>
      <c r="BC235" s="2">
        <f>+('3 Planilla Preadjudicación OTIC'!BC235)</f>
        <v>0</v>
      </c>
      <c r="BD235" s="2">
        <f>+('3 Planilla Preadjudicación OTIC'!BD235)</f>
        <v>0</v>
      </c>
      <c r="BE235" s="2">
        <f>+('3 Planilla Preadjudicación OTIC'!BE235)</f>
        <v>0</v>
      </c>
      <c r="BF235" s="2">
        <f>+('3 Planilla Preadjudicación OTIC'!BF235)</f>
        <v>0</v>
      </c>
      <c r="BG235" s="2">
        <f>+('3 Planilla Preadjudicación OTIC'!BG235)</f>
        <v>7</v>
      </c>
      <c r="BH235" s="2">
        <f>+('3 Planilla Preadjudicación OTIC'!BH235)</f>
        <v>7</v>
      </c>
      <c r="BI235" s="2">
        <f>+('3 Planilla Preadjudicación OTIC'!BI235)</f>
        <v>7</v>
      </c>
      <c r="BJ235" s="2">
        <f>+('3 Planilla Preadjudicación OTIC'!BJ235)</f>
        <v>7</v>
      </c>
      <c r="BK235" s="2">
        <f>+('3 Planilla Preadjudicación OTIC'!BK235)</f>
        <v>7</v>
      </c>
      <c r="BL235" s="2">
        <f>+('3 Planilla Preadjudicación OTIC'!BL235)</f>
        <v>6</v>
      </c>
      <c r="BM235" s="104">
        <f>ROUND(('3 Planilla Preadjudicación OTIC'!BM235),1)</f>
        <v>6.4</v>
      </c>
      <c r="BN235" s="4" t="str">
        <f>+('3 Planilla Preadjudicación OTIC'!BN235)</f>
        <v>NO</v>
      </c>
      <c r="BO235" s="4">
        <f>+('3 Planilla Preadjudicación OTIC'!BO235)</f>
        <v>0</v>
      </c>
      <c r="BP235" s="4">
        <f>+('3 Planilla Preadjudicación OTIC'!BP235)</f>
        <v>0</v>
      </c>
      <c r="BQ235" s="4">
        <f>+('3 Planilla Preadjudicación OTIC'!BQ235)</f>
        <v>0</v>
      </c>
      <c r="BR235" s="4">
        <f>+('3 Planilla Preadjudicación OTIC'!BR235)</f>
        <v>0</v>
      </c>
      <c r="BS235" s="4">
        <f>+('3 Planilla Preadjudicación OTIC'!BS235)</f>
        <v>0</v>
      </c>
      <c r="BT235" s="4">
        <f>+('3 Planilla Preadjudicación OTIC'!BT235)</f>
        <v>0</v>
      </c>
      <c r="BU235" s="85">
        <f>IF(VLOOKUP(A235,'BD OFICIAL'!$A$1:$AL$2098,7,0)=D235,0,1)</f>
        <v>0</v>
      </c>
      <c r="BV235" s="85">
        <f>IF(VLOOKUP(A235,'BD OFICIAL'!$A$1:$AL$2098,11,0)=J235,0,1)</f>
        <v>0</v>
      </c>
      <c r="BW235" s="85">
        <f>IF(VLOOKUP(A235,'BD OFICIAL'!$A$1:$AL$2098,13,0)=L235,0,1)</f>
        <v>0</v>
      </c>
      <c r="BX235" s="2">
        <f>IF(VLOOKUP(A235,'BD OFICIAL'!$A$1:$AL$2098,16,0)=O235,0,1)</f>
        <v>0</v>
      </c>
      <c r="BY235" s="2">
        <f>IF(VLOOKUP(A235,'BD OFICIAL'!$A$1:$AL$2098,17,0)=P235,0,1)</f>
        <v>0</v>
      </c>
      <c r="BZ235" s="2">
        <f>IF(VLOOKUP(A235,'BD OFICIAL'!$A$1:$AL$2098,19,0)=R235,0,1)</f>
        <v>0</v>
      </c>
      <c r="CA235" s="2">
        <f>IF(VLOOKUP(A235,'BD OFICIAL'!$A$1:$AL$2098,21,0)=T235,0,1)</f>
        <v>0</v>
      </c>
      <c r="CB235" s="2">
        <f>IF(VLOOKUP(A235,'BD OFICIAL'!$A$1:$AL$2098,24,0)=AK235,0,1)</f>
        <v>0</v>
      </c>
      <c r="CC235" s="2">
        <f>IF(VLOOKUP(A235,'BD OFICIAL'!$A$1:$AL$2098,25,0)=X235,0,1)</f>
        <v>0</v>
      </c>
      <c r="CD235" s="2">
        <f>IF(VLOOKUP(A235,'BD OFICIAL'!$A$1:$AL$2098,26,0)=Y235,0,1)</f>
        <v>0</v>
      </c>
      <c r="CE235" s="2">
        <f>IF(VLOOKUP(A235,'BD OFICIAL'!$A$1:$AL$2098,27,0)=Z235,0,1)</f>
        <v>0</v>
      </c>
      <c r="CF235" s="2">
        <f>IF(VLOOKUP(A235,'BD OFICIAL'!$A$1:$AL$2098,28,0)=AA235,0,1)</f>
        <v>0</v>
      </c>
      <c r="CG235" s="2">
        <f>IF(VLOOKUP(A235,'BD OFICIAL'!$A$1:$AL$2098,33,0)=AF235,0,1)</f>
        <v>0</v>
      </c>
      <c r="CH235" s="2">
        <f>IF(VLOOKUP(A235,'BD OFICIAL'!$A$1:$AL$2098,35,0)=AH235,0,1)</f>
        <v>0</v>
      </c>
      <c r="CI235" s="85">
        <f>IF(VLOOKUP(A235,'BD OFICIAL'!$A$1:$AL$2098,34,0)=AL235,0,1)</f>
        <v>0</v>
      </c>
      <c r="CJ235" s="12">
        <f>VLOOKUP(A235,'BD OFICIAL'!$A$1:$AM$2098,36,0)*AM235-AP235</f>
        <v>0</v>
      </c>
      <c r="CK235" s="85" t="str">
        <f t="shared" si="122"/>
        <v>SSH</v>
      </c>
      <c r="CL235" s="85" t="str">
        <f t="shared" si="123"/>
        <v>SI</v>
      </c>
      <c r="CM235" s="85" t="str">
        <f t="shared" si="103"/>
        <v>NO</v>
      </c>
      <c r="CN235" s="31">
        <f t="shared" si="104"/>
        <v>0</v>
      </c>
      <c r="CO235" s="31">
        <f t="shared" si="124"/>
        <v>0</v>
      </c>
      <c r="CP235" s="31">
        <f t="shared" si="105"/>
        <v>0</v>
      </c>
      <c r="CQ235" s="31">
        <f>IF(Y235="NO",0,IF(Y235="SI",IF(VLOOKUP(A235,'BD OFICIAL'!$A:$AO,40,0)=AQ235,0,1)))</f>
        <v>0</v>
      </c>
      <c r="CR235" s="31">
        <f>IF(Z235="NO",0,IF(Z235="SI",IF(VLOOKUP(B235,'BD OFICIAL'!$A:$AO,41,0)=AS235,0,1)))</f>
        <v>0</v>
      </c>
      <c r="CS235" s="31">
        <f t="shared" si="125"/>
        <v>0</v>
      </c>
      <c r="CT235" s="31">
        <f t="shared" si="126"/>
        <v>0</v>
      </c>
      <c r="CU235" s="31">
        <f>IF(VLOOKUP(A235,'BD OFICIAL'!$A$1:$AL$1056,31,0)="SI",IF(AT235&gt;0,0,1),IF(AT235=0,0,1))</f>
        <v>0</v>
      </c>
      <c r="CV235" s="31">
        <f t="shared" si="127"/>
        <v>0</v>
      </c>
      <c r="CW235" s="31">
        <f t="shared" si="106"/>
        <v>0</v>
      </c>
      <c r="CX235" s="85" t="str">
        <f t="shared" si="107"/>
        <v>SI</v>
      </c>
      <c r="CY235" s="31">
        <f t="shared" si="108"/>
        <v>0</v>
      </c>
      <c r="CZ235" s="85" t="str">
        <f>IF(ISERROR(VLOOKUP(AI235,EXPERIENCIA!$A$1:$C$2100,1,0)),"NO","SI")</f>
        <v>NO</v>
      </c>
      <c r="DA235" s="85">
        <f>IF(CX235="no","NO APLICA",IF(AX235=0,"ERROR NOTA",IF(AND(AX235&gt;1,CZ235="NO"),"ERROR NOTA",IF(AND(CZ235="NO",AX235=1),0,IF(VLOOKUP(AI235,EXPERIENCIA!$A$1:$C$2100,3,0)=AX235,0,"ERROR NOTA")))))</f>
        <v>0</v>
      </c>
      <c r="DB235" s="85" t="str">
        <f>IF(ISERROR(VLOOKUP(AI235,COMPORTAMIENTO!$A$1:$C$2100,1,0)),"NO","SI")</f>
        <v>NO</v>
      </c>
      <c r="DC235" s="85">
        <f>IF(CX235="NO","NO APLICA",IF(AY235=0,"ERROR NOTA",IF(AND(DB235="NO",AY235=7),0,IF(VLOOKUP(AI235,COMPORTAMIENTO!$A$2:$H$2100,8,0)=AY235,0,"ERROR NOTA"))))</f>
        <v>0</v>
      </c>
      <c r="DD235" s="104">
        <f t="shared" si="109"/>
        <v>0.1</v>
      </c>
      <c r="DE235" s="104">
        <f t="shared" si="110"/>
        <v>0.70000000000000007</v>
      </c>
      <c r="DF235" s="85" t="str">
        <f t="shared" si="128"/>
        <v>SI</v>
      </c>
      <c r="DG235" s="85">
        <f t="shared" si="111"/>
        <v>0</v>
      </c>
      <c r="DH235" s="85">
        <f t="shared" si="112"/>
        <v>0</v>
      </c>
      <c r="DI235" s="85">
        <f t="shared" si="113"/>
        <v>0</v>
      </c>
      <c r="DJ235" s="12">
        <f t="shared" si="114"/>
        <v>7.0000000000000009</v>
      </c>
      <c r="DK235" s="7">
        <f t="shared" si="115"/>
        <v>7.0000000000000009</v>
      </c>
      <c r="DL235" s="12">
        <f t="shared" si="129"/>
        <v>7434</v>
      </c>
      <c r="DM235" s="12">
        <f>VLOOKUP(A235,'5 TD'!$A:$B,2,0)</f>
        <v>6373</v>
      </c>
      <c r="DN235" s="7">
        <f t="shared" si="130"/>
        <v>6</v>
      </c>
      <c r="DO235" s="85" t="str">
        <f t="shared" si="116"/>
        <v>APROBADO</v>
      </c>
      <c r="DP235" s="85" t="str">
        <f t="shared" si="117"/>
        <v>APROBADO</v>
      </c>
      <c r="DQ235" s="7">
        <f t="shared" si="118"/>
        <v>6.4</v>
      </c>
      <c r="DR235" s="85" t="str">
        <f t="shared" si="131"/>
        <v>APROBADO</v>
      </c>
      <c r="DS235" s="2" t="str">
        <f>+('3 Planilla Preadjudicación OTIC'!BN235)</f>
        <v>NO</v>
      </c>
      <c r="DT235" s="2">
        <f>IF(DR235="APROBADO",VLOOKUP(A235,'5 TD'!$D$3:$E$270,2,0),"NO APLICA")</f>
        <v>6.4</v>
      </c>
      <c r="DU235" s="2" t="str">
        <f t="shared" si="132"/>
        <v>SI</v>
      </c>
      <c r="DV235" s="2">
        <f>IF(DU235="SI",VLOOKUP(A235,'5 TD'!$G$3:$H$270,2,0),"NO APLICA ")</f>
        <v>7.0000000000000009</v>
      </c>
      <c r="DW235" s="2" t="str">
        <f t="shared" si="133"/>
        <v>SI</v>
      </c>
      <c r="DX235" s="2">
        <f>IF(DW235="SI",VLOOKUP(A235,'5 TD'!$J$4:$K$472,2,0),"NO APLICA")</f>
        <v>7</v>
      </c>
      <c r="DY235" s="2" t="str">
        <f t="shared" si="134"/>
        <v>SI</v>
      </c>
      <c r="DZ235" s="7">
        <f>IF(DY235="SI",VLOOKUP(A235,'5 TD'!$M$4:$N$350,2,0),"NO APLICA")</f>
        <v>1</v>
      </c>
      <c r="EA235" s="2" t="str">
        <f t="shared" si="135"/>
        <v>SI</v>
      </c>
      <c r="EB235" s="12">
        <f t="shared" si="136"/>
        <v>7434</v>
      </c>
      <c r="EC235" s="12">
        <f>IF(EA235="SI",VLOOKUP(A235,'5 TD'!$V$4:$W$479,2,0),"NO APLICA")</f>
        <v>6373</v>
      </c>
      <c r="ED235" s="2" t="str">
        <f t="shared" si="119"/>
        <v>NO</v>
      </c>
      <c r="EE235" s="79" t="str">
        <f>IF(ED235="SI",VLOOKUP(AI235,COMPORTAMIENTO!$A$1:$H$2100,7,0),"NO APLICA")</f>
        <v>NO APLICA</v>
      </c>
      <c r="EF235" s="12" t="str">
        <f>IF(ED235="SI",VLOOKUP(A235,'5 TD'!$P$2:$Q$479,2,0),"NO APLICA")</f>
        <v>NO APLICA</v>
      </c>
      <c r="EG235" s="2" t="str">
        <f t="shared" si="120"/>
        <v>NO</v>
      </c>
      <c r="EH235" s="2">
        <f>IF(CZ235="no",0,VLOOKUP(AI235,EXPERIENCIA!$A$1:$C$2100,2,0))</f>
        <v>0</v>
      </c>
      <c r="EI235" s="2">
        <f>IF(CZ235="si",VLOOKUP(A235,'5 TD'!$S$3:$T$2103,2,0),0)</f>
        <v>0</v>
      </c>
      <c r="EJ235" s="2" t="str">
        <f t="shared" si="121"/>
        <v>SI</v>
      </c>
      <c r="EK235" s="2" t="str">
        <f>+('3 Planilla Preadjudicación OTIC'!BU235)</f>
        <v>d) Menor valor hora en su oferta económica para el curso.</v>
      </c>
      <c r="EL235" s="4"/>
      <c r="EM235" s="3"/>
      <c r="EN235" s="3"/>
      <c r="EQ235" s="86"/>
    </row>
    <row r="236" spans="1:147" ht="15" customHeight="1" x14ac:dyDescent="0.3">
      <c r="A236" s="2">
        <f>+('3 Planilla Preadjudicación OTIC'!A236)</f>
        <v>14422</v>
      </c>
      <c r="B236" s="2" t="str">
        <f>+('3 Planilla Preadjudicación OTIC'!B236)</f>
        <v>65181652-1</v>
      </c>
      <c r="C236" s="4">
        <f>+('3 Planilla Preadjudicación OTIC'!E236)</f>
        <v>2025</v>
      </c>
      <c r="D236" s="4" t="str">
        <f>+('3 Planilla Preadjudicación OTIC'!F236)</f>
        <v>MANDATO</v>
      </c>
      <c r="E236" s="4" t="str">
        <f>+('3 Planilla Preadjudicación OTIC'!G236)</f>
        <v>96505760-9</v>
      </c>
      <c r="F236" s="4" t="str">
        <f>+('3 Planilla Preadjudicación OTIC'!H236)</f>
        <v>COLBÚN</v>
      </c>
      <c r="G236" s="4"/>
      <c r="H236" s="4"/>
      <c r="I236" s="4" t="str">
        <f>+('3 Planilla Preadjudicación OTIC'!I236)</f>
        <v>TÉCNICAS DE SOLDADURA POR OXIGÁS, ARCO VOLTAICO, TIG Y MIG</v>
      </c>
      <c r="J236" s="4" t="str">
        <f>+('3 Planilla Preadjudicación OTIC'!J236)</f>
        <v>PF0622</v>
      </c>
      <c r="K236" s="4" t="str">
        <f>+('3 Planilla Preadjudicación OTIC'!K236)</f>
        <v>TÉCNICAS PARA EL EMPRENDIMIENTO</v>
      </c>
      <c r="L236" s="4" t="str">
        <f>+('3 Planilla Preadjudicación OTIC'!L236)</f>
        <v>PF0921</v>
      </c>
      <c r="M236" s="2">
        <f>+('3 Planilla Preadjudicación OTIC'!M236)</f>
        <v>8</v>
      </c>
      <c r="N236" s="4" t="str">
        <f>+('3 Planilla Preadjudicación OTIC'!N236)</f>
        <v>BIO BIO</v>
      </c>
      <c r="O236" s="4" t="str">
        <f>+('3 Planilla Preadjudicación OTIC'!O236)</f>
        <v>CABRERO</v>
      </c>
      <c r="P236" s="4" t="str">
        <f>+('3 Planilla Preadjudicación OTIC'!P236)</f>
        <v>EMPRENDEDORES/AS INFORMALES O PERSONAS VULNERABLES PERTENECIENTES AL 80% MAS VULNERABLE</v>
      </c>
      <c r="Q236" s="4" t="str">
        <f>+('3 Planilla Preadjudicación OTIC'!Q236)</f>
        <v>PRESENCIAL</v>
      </c>
      <c r="R236" s="4" t="str">
        <f>+('3 Planilla Preadjudicación OTIC'!R236)</f>
        <v>INDEPENDIENTE</v>
      </c>
      <c r="S236" s="4">
        <f>+('3 Planilla Preadjudicación OTIC'!S236)</f>
        <v>68</v>
      </c>
      <c r="T236" s="2">
        <f>+('3 Planilla Preadjudicación OTIC'!T236)</f>
        <v>10</v>
      </c>
      <c r="U236" s="2">
        <f>+('3 Planilla Preadjudicación OTIC'!U236)</f>
        <v>260</v>
      </c>
      <c r="V236" s="2">
        <f>+('3 Planilla Preadjudicación OTIC'!V236)</f>
        <v>12</v>
      </c>
      <c r="W236" s="2">
        <f>+('3 Planilla Preadjudicación OTIC'!W236)</f>
        <v>272</v>
      </c>
      <c r="X236" s="2">
        <f>+('3 Planilla Preadjudicación OTIC'!X236)</f>
        <v>4</v>
      </c>
      <c r="Y236" s="2" t="str">
        <f>+('3 Planilla Preadjudicación OTIC'!Y236)</f>
        <v>SI</v>
      </c>
      <c r="Z236" s="2" t="str">
        <f>+('3 Planilla Preadjudicación OTIC'!Z236)</f>
        <v>NO</v>
      </c>
      <c r="AA236" s="2" t="str">
        <f>+('3 Planilla Preadjudicación OTIC'!AA236)</f>
        <v>SI</v>
      </c>
      <c r="AB236" s="4" t="str">
        <f>+('3 Planilla Preadjudicación OTIC'!AB236)</f>
        <v>SE AJUSTA A PLAN FORMATIVO</v>
      </c>
      <c r="AC236" s="4" t="str">
        <f>+('3 Planilla Preadjudicación OTIC'!AC236)</f>
        <v>HOMBRES Y MUJERES DE 18 AÑOS O MAS, QUE PERTENECEN AL 80% MAS VULNERABLES, RESIDEN EN LA COMUNA DE CABRERO Y QUE TENGAN EDUCACIÓN BÁSICA COMPLETA DE PREFERENCIA; NOCIONES BÁSICAS DE OPERACIONES MATEMÁTICAS (SUMA, RESTA, MULTIPLICACIÓN, DIVISIÓN).</v>
      </c>
      <c r="AD236" s="2" t="str">
        <f>+('3 Planilla Preadjudicación OTIC'!AD236)</f>
        <v>SI</v>
      </c>
      <c r="AE236" s="4" t="str">
        <f>+('3 Planilla Preadjudicación OTIC'!AE236)</f>
        <v>CERTIFICACIÓN COMO SOLDADOR.</v>
      </c>
      <c r="AF236" s="2" t="str">
        <f>+('3 Planilla Preadjudicación OTIC'!AF236)</f>
        <v>CERRADA</v>
      </c>
      <c r="AG236" s="2">
        <f>+('3 Planilla Preadjudicación OTIC'!AG236)</f>
        <v>68</v>
      </c>
      <c r="AH236" s="2">
        <f>+('3 Planilla Preadjudicación OTIC'!AH236)</f>
        <v>2</v>
      </c>
      <c r="AI236" s="135" t="str">
        <f>+('3 Planilla Preadjudicación OTIC'!AI236)</f>
        <v>76432870-1</v>
      </c>
      <c r="AJ236" s="4" t="str">
        <f>+('3 Planilla Preadjudicación OTIC'!AJ236)</f>
        <v>ORO VERDE CAPACITACION LTDA</v>
      </c>
      <c r="AK236" s="2">
        <f>+('3 Planilla Preadjudicación OTIC'!AK236)</f>
        <v>272</v>
      </c>
      <c r="AL236" s="2">
        <f>+('3 Planilla Preadjudicación OTIC'!AL236)</f>
        <v>68</v>
      </c>
      <c r="AM236" s="12">
        <f>+('3 Planilla Preadjudicación OTIC'!AM236)</f>
        <v>5075</v>
      </c>
      <c r="AN236" s="12">
        <f>+('3 Planilla Preadjudicación OTIC'!AN236)</f>
        <v>100000</v>
      </c>
      <c r="AO236" s="12">
        <f>+('3 Planilla Preadjudicación OTIC'!AO236)</f>
        <v>250000</v>
      </c>
      <c r="AP236" s="12">
        <f>+('3 Planilla Preadjudicación OTIC'!AP236)</f>
        <v>13804000</v>
      </c>
      <c r="AQ236" s="12">
        <f>+('3 Planilla Preadjudicación OTIC'!AQ236)</f>
        <v>2720000</v>
      </c>
      <c r="AR236" s="12">
        <f>+('3 Planilla Preadjudicación OTIC'!AR236)</f>
        <v>1000000</v>
      </c>
      <c r="AS236" s="12">
        <f>+('3 Planilla Preadjudicación OTIC'!AS236)</f>
        <v>0</v>
      </c>
      <c r="AT236" s="12">
        <f>+('3 Planilla Preadjudicación OTIC'!AT236)</f>
        <v>2500000</v>
      </c>
      <c r="AU236" s="12">
        <f>+('3 Planilla Preadjudicación OTIC'!AU236)</f>
        <v>20024000</v>
      </c>
      <c r="AV236" s="2" t="str">
        <f>+('3 Planilla Preadjudicación OTIC'!AV236)</f>
        <v>SI</v>
      </c>
      <c r="AW236" s="4">
        <f>+('3 Planilla Preadjudicación OTIC'!AW236)</f>
        <v>0</v>
      </c>
      <c r="AX236" s="2">
        <f>+('3 Planilla Preadjudicación OTIC'!AX236)</f>
        <v>7</v>
      </c>
      <c r="AY236" s="2">
        <f>+('3 Planilla Preadjudicación OTIC'!AY236)</f>
        <v>7</v>
      </c>
      <c r="AZ236" s="2">
        <f>+('3 Planilla Preadjudicación OTIC'!AZ236)</f>
        <v>0</v>
      </c>
      <c r="BA236" s="2">
        <f>+('3 Planilla Preadjudicación OTIC'!BA236)</f>
        <v>0</v>
      </c>
      <c r="BB236" s="2">
        <f>+('3 Planilla Preadjudicación OTIC'!BB236)</f>
        <v>0</v>
      </c>
      <c r="BC236" s="2">
        <f>+('3 Planilla Preadjudicación OTIC'!BC236)</f>
        <v>0</v>
      </c>
      <c r="BD236" s="2">
        <f>+('3 Planilla Preadjudicación OTIC'!BD236)</f>
        <v>0</v>
      </c>
      <c r="BE236" s="2">
        <f>+('3 Planilla Preadjudicación OTIC'!BE236)</f>
        <v>0</v>
      </c>
      <c r="BF236" s="2">
        <f>+('3 Planilla Preadjudicación OTIC'!BF236)</f>
        <v>0</v>
      </c>
      <c r="BG236" s="2">
        <f>+('3 Planilla Preadjudicación OTIC'!BG236)</f>
        <v>7</v>
      </c>
      <c r="BH236" s="2">
        <f>+('3 Planilla Preadjudicación OTIC'!BH236)</f>
        <v>7</v>
      </c>
      <c r="BI236" s="2">
        <f>+('3 Planilla Preadjudicación OTIC'!BI236)</f>
        <v>7</v>
      </c>
      <c r="BJ236" s="2">
        <f>+('3 Planilla Preadjudicación OTIC'!BJ236)</f>
        <v>7</v>
      </c>
      <c r="BK236" s="2">
        <f>+('3 Planilla Preadjudicación OTIC'!BK236)</f>
        <v>7</v>
      </c>
      <c r="BL236" s="2">
        <f>+('3 Planilla Preadjudicación OTIC'!BL236)</f>
        <v>7</v>
      </c>
      <c r="BM236" s="104">
        <f>ROUND(('3 Planilla Preadjudicación OTIC'!BM236),1)</f>
        <v>7</v>
      </c>
      <c r="BN236" s="4" t="str">
        <f>+('3 Planilla Preadjudicación OTIC'!BN236)</f>
        <v>SI</v>
      </c>
      <c r="BO236" s="4" t="str">
        <f>+('3 Planilla Preadjudicación OTIC'!BO236)</f>
        <v>CLAUDIO ANDRES PEREZ FLORES</v>
      </c>
      <c r="BP236" s="4" t="str">
        <f>+('3 Planilla Preadjudicación OTIC'!BP236)</f>
        <v>claudio@overcap.cl</v>
      </c>
      <c r="BQ236" s="4">
        <f>+('3 Planilla Preadjudicación OTIC'!BQ236)</f>
        <v>512674307</v>
      </c>
      <c r="BR236" s="4" t="str">
        <f>+('3 Planilla Preadjudicación OTIC'!BR236)</f>
        <v>Los Aromos N°5, Complejo Industrial Cabrero MASISA S.A., Cabrero</v>
      </c>
      <c r="BS236" s="4" t="str">
        <f>+('3 Planilla Preadjudicación OTIC'!BS236)</f>
        <v>Capacitar en los principales procesos de soldadura utilizados en la industria, aplicando técnicas seguras y eficientes para la unión de materiales metálicos.</v>
      </c>
      <c r="BT236" s="4" t="str">
        <f>+('3 Planilla Preadjudicación OTIC'!BT236)</f>
        <v>El curso entrega conocimientos sobre principios de soldadura oxiacetilénica (oxigás), arco voltaico, TIG (gas tungsteno) y MIG (gas metal), incluyendo preparación de superficies, selección de materiales, configuración de equipos y normas de seguridad. Está dirigido a personas que buscan desempeñarse en el rubro metalmecánico, construcción o mantenimiento industrial, ampliando sus competencias técnicas.</v>
      </c>
      <c r="BU236" s="85">
        <f>IF(VLOOKUP(A236,'BD OFICIAL'!$A$1:$AL$2098,7,0)=D236,0,1)</f>
        <v>0</v>
      </c>
      <c r="BV236" s="85">
        <f>IF(VLOOKUP(A236,'BD OFICIAL'!$A$1:$AL$2098,11,0)=J236,0,1)</f>
        <v>0</v>
      </c>
      <c r="BW236" s="85">
        <f>IF(VLOOKUP(A236,'BD OFICIAL'!$A$1:$AL$2098,13,0)=L236,0,1)</f>
        <v>0</v>
      </c>
      <c r="BX236" s="2">
        <f>IF(VLOOKUP(A236,'BD OFICIAL'!$A$1:$AL$2098,16,0)=O236,0,1)</f>
        <v>0</v>
      </c>
      <c r="BY236" s="2">
        <f>IF(VLOOKUP(A236,'BD OFICIAL'!$A$1:$AL$2098,17,0)=P236,0,1)</f>
        <v>0</v>
      </c>
      <c r="BZ236" s="2">
        <f>IF(VLOOKUP(A236,'BD OFICIAL'!$A$1:$AL$2098,19,0)=R236,0,1)</f>
        <v>0</v>
      </c>
      <c r="CA236" s="2">
        <f>IF(VLOOKUP(A236,'BD OFICIAL'!$A$1:$AL$2098,21,0)=T236,0,1)</f>
        <v>0</v>
      </c>
      <c r="CB236" s="2">
        <f>IF(VLOOKUP(A236,'BD OFICIAL'!$A$1:$AL$2098,24,0)=AK236,0,1)</f>
        <v>0</v>
      </c>
      <c r="CC236" s="2">
        <f>IF(VLOOKUP(A236,'BD OFICIAL'!$A$1:$AL$2098,25,0)=X236,0,1)</f>
        <v>0</v>
      </c>
      <c r="CD236" s="2">
        <f>IF(VLOOKUP(A236,'BD OFICIAL'!$A$1:$AL$2098,26,0)=Y236,0,1)</f>
        <v>0</v>
      </c>
      <c r="CE236" s="2">
        <f>IF(VLOOKUP(A236,'BD OFICIAL'!$A$1:$AL$2098,27,0)=Z236,0,1)</f>
        <v>0</v>
      </c>
      <c r="CF236" s="2">
        <f>IF(VLOOKUP(A236,'BD OFICIAL'!$A$1:$AL$2098,28,0)=AA236,0,1)</f>
        <v>0</v>
      </c>
      <c r="CG236" s="2">
        <f>IF(VLOOKUP(A236,'BD OFICIAL'!$A$1:$AL$2098,33,0)=AF236,0,1)</f>
        <v>0</v>
      </c>
      <c r="CH236" s="2">
        <f>IF(VLOOKUP(A236,'BD OFICIAL'!$A$1:$AL$2098,35,0)=AH236,0,1)</f>
        <v>0</v>
      </c>
      <c r="CI236" s="85">
        <f>IF(VLOOKUP(A236,'BD OFICIAL'!$A$1:$AL$2098,34,0)=AL236,0,1)</f>
        <v>0</v>
      </c>
      <c r="CJ236" s="12">
        <f>VLOOKUP(A236,'BD OFICIAL'!$A$1:$AM$2098,36,0)*AM236-AP236</f>
        <v>0</v>
      </c>
      <c r="CK236" s="85" t="str">
        <f t="shared" si="122"/>
        <v>SHMAN</v>
      </c>
      <c r="CL236" s="85" t="str">
        <f t="shared" si="123"/>
        <v>SI</v>
      </c>
      <c r="CM236" s="85" t="str">
        <f t="shared" si="103"/>
        <v>NO</v>
      </c>
      <c r="CN236" s="31">
        <f t="shared" si="104"/>
        <v>0</v>
      </c>
      <c r="CO236" s="31">
        <f t="shared" si="124"/>
        <v>0</v>
      </c>
      <c r="CP236" s="31">
        <f t="shared" si="105"/>
        <v>0</v>
      </c>
      <c r="CQ236" s="31">
        <f>IF(Y236="NO",0,IF(Y236="SI",IF(VLOOKUP(A236,'BD OFICIAL'!$A:$AO,40,0)=AQ236,0,1)))</f>
        <v>0</v>
      </c>
      <c r="CR236" s="31">
        <f>IF(Z236="NO",0,IF(Z236="SI",IF(VLOOKUP(B236,'BD OFICIAL'!$A:$AO,41,0)=AS236,0,1)))</f>
        <v>0</v>
      </c>
      <c r="CS236" s="31">
        <f t="shared" si="125"/>
        <v>0</v>
      </c>
      <c r="CT236" s="31">
        <f t="shared" si="126"/>
        <v>0</v>
      </c>
      <c r="CU236" s="31">
        <f>IF(VLOOKUP(A236,'BD OFICIAL'!$A$1:$AL$1056,31,0)="SI",IF(AT236&gt;0,0,1),IF(AT236=0,0,1))</f>
        <v>0</v>
      </c>
      <c r="CV236" s="31">
        <f t="shared" si="127"/>
        <v>0</v>
      </c>
      <c r="CW236" s="31">
        <f t="shared" si="106"/>
        <v>0</v>
      </c>
      <c r="CX236" s="85" t="str">
        <f t="shared" si="107"/>
        <v>SI</v>
      </c>
      <c r="CY236" s="31">
        <f t="shared" si="108"/>
        <v>0</v>
      </c>
      <c r="CZ236" s="85" t="str">
        <f>IF(ISERROR(VLOOKUP(AI236,EXPERIENCIA!$A$1:$C$2100,1,0)),"NO","SI")</f>
        <v>SI</v>
      </c>
      <c r="DA236" s="85">
        <f>IF(CX236="no","NO APLICA",IF(AX236=0,"ERROR NOTA",IF(AND(AX236&gt;1,CZ236="NO"),"ERROR NOTA",IF(AND(CZ236="NO",AX236=1),0,IF(VLOOKUP(AI236,EXPERIENCIA!$A$1:$C$2100,3,0)=AX236,0,"ERROR NOTA")))))</f>
        <v>0</v>
      </c>
      <c r="DB236" s="85" t="str">
        <f>IF(ISERROR(VLOOKUP(AI236,COMPORTAMIENTO!$A$1:$C$2100,1,0)),"NO","SI")</f>
        <v>SI</v>
      </c>
      <c r="DC236" s="85">
        <f>IF(CX236="NO","NO APLICA",IF(AY236=0,"ERROR NOTA",IF(AND(DB236="NO",AY236=7),0,IF(VLOOKUP(AI236,COMPORTAMIENTO!$A$2:$H$2100,8,0)=AY236,0,"ERROR NOTA"))))</f>
        <v>0</v>
      </c>
      <c r="DD236" s="104">
        <f t="shared" si="109"/>
        <v>0.70000000000000007</v>
      </c>
      <c r="DE236" s="104">
        <f t="shared" si="110"/>
        <v>0.70000000000000007</v>
      </c>
      <c r="DF236" s="85" t="str">
        <f t="shared" si="128"/>
        <v>SI</v>
      </c>
      <c r="DG236" s="85">
        <f t="shared" si="111"/>
        <v>0</v>
      </c>
      <c r="DH236" s="85">
        <f t="shared" si="112"/>
        <v>0</v>
      </c>
      <c r="DI236" s="85">
        <f t="shared" si="113"/>
        <v>0</v>
      </c>
      <c r="DJ236" s="12">
        <f t="shared" si="114"/>
        <v>7.0000000000000009</v>
      </c>
      <c r="DK236" s="7">
        <f t="shared" si="115"/>
        <v>7.0000000000000009</v>
      </c>
      <c r="DL236" s="12">
        <f t="shared" si="129"/>
        <v>5075</v>
      </c>
      <c r="DM236" s="12">
        <f>VLOOKUP(A236,'5 TD'!$A:$B,2,0)</f>
        <v>5075</v>
      </c>
      <c r="DN236" s="7">
        <f t="shared" si="130"/>
        <v>7</v>
      </c>
      <c r="DO236" s="85" t="str">
        <f t="shared" si="116"/>
        <v>APROBADO</v>
      </c>
      <c r="DP236" s="85" t="str">
        <f t="shared" si="117"/>
        <v>APROBADO</v>
      </c>
      <c r="DQ236" s="7">
        <f t="shared" si="118"/>
        <v>7</v>
      </c>
      <c r="DR236" s="85" t="str">
        <f t="shared" si="131"/>
        <v>APROBADO</v>
      </c>
      <c r="DS236" s="2" t="str">
        <f>+('3 Planilla Preadjudicación OTIC'!BN236)</f>
        <v>SI</v>
      </c>
      <c r="DT236" s="2">
        <f>IF(DR236="APROBADO",VLOOKUP(A236,'5 TD'!$D$3:$E$270,2,0),"NO APLICA")</f>
        <v>7</v>
      </c>
      <c r="DU236" s="2" t="str">
        <f t="shared" si="132"/>
        <v>SI</v>
      </c>
      <c r="DV236" s="2">
        <f>IF(DU236="SI",VLOOKUP(A236,'5 TD'!$G$3:$H$270,2,0),"NO APLICA ")</f>
        <v>7.0000000000000009</v>
      </c>
      <c r="DW236" s="2" t="str">
        <f t="shared" si="133"/>
        <v>SI</v>
      </c>
      <c r="DX236" s="2">
        <f>IF(DW236="SI",VLOOKUP(A236,'5 TD'!$J$4:$K$472,2,0),"NO APLICA")</f>
        <v>7</v>
      </c>
      <c r="DY236" s="2" t="str">
        <f t="shared" si="134"/>
        <v>SI</v>
      </c>
      <c r="DZ236" s="7">
        <f>IF(DY236="SI",VLOOKUP(A236,'5 TD'!$M$4:$N$350,2,0),"NO APLICA")</f>
        <v>7</v>
      </c>
      <c r="EA236" s="2" t="str">
        <f t="shared" si="135"/>
        <v>SI</v>
      </c>
      <c r="EB236" s="12">
        <f t="shared" si="136"/>
        <v>5075</v>
      </c>
      <c r="EC236" s="12">
        <f>IF(EA236="SI",VLOOKUP(A236,'5 TD'!$V$4:$W$479,2,0),"NO APLICA")</f>
        <v>5075</v>
      </c>
      <c r="ED236" s="2" t="str">
        <f t="shared" si="119"/>
        <v>SI</v>
      </c>
      <c r="EE236" s="79">
        <f>IF(ED236="SI",VLOOKUP(AI236,COMPORTAMIENTO!$A$1:$H$2100,7,0),"NO APLICA")</f>
        <v>0.42682926829268286</v>
      </c>
      <c r="EF236" s="12">
        <f>IF(ED236="SI",VLOOKUP(A236,'5 TD'!$P$2:$Q$479,2,0),"NO APLICA")</f>
        <v>0.42682926829268286</v>
      </c>
      <c r="EG236" s="2" t="str">
        <f t="shared" si="120"/>
        <v>SI</v>
      </c>
      <c r="EH236" s="2">
        <f>IF(CZ236="no",0,VLOOKUP(AI236,EXPERIENCIA!$A$1:$C$2100,2,0))</f>
        <v>164</v>
      </c>
      <c r="EI236" s="2">
        <f>IF(CZ236="si",VLOOKUP(A236,'5 TD'!$S$3:$T$2103,2,0),0)</f>
        <v>164</v>
      </c>
      <c r="EJ236" s="2" t="str">
        <f t="shared" si="121"/>
        <v>SI</v>
      </c>
      <c r="EK236" s="2">
        <f>+('3 Planilla Preadjudicación OTIC'!BU236)</f>
        <v>0</v>
      </c>
      <c r="EL236" s="4"/>
      <c r="EM236" s="3"/>
      <c r="EN236" s="3"/>
      <c r="EO236" s="86" t="s">
        <v>64</v>
      </c>
      <c r="EQ236" s="86"/>
    </row>
    <row r="237" spans="1:147" ht="15" customHeight="1" x14ac:dyDescent="0.3">
      <c r="A237" s="2">
        <f>+('3 Planilla Preadjudicación OTIC'!A237)</f>
        <v>14432</v>
      </c>
      <c r="B237" s="2" t="str">
        <f>+('3 Planilla Preadjudicación OTIC'!B237)</f>
        <v>65181652-1</v>
      </c>
      <c r="C237" s="4">
        <f>+('3 Planilla Preadjudicación OTIC'!E237)</f>
        <v>2025</v>
      </c>
      <c r="D237" s="4" t="str">
        <f>+('3 Planilla Preadjudicación OTIC'!F237)</f>
        <v>MANDATO</v>
      </c>
      <c r="E237" s="4" t="str">
        <f>+('3 Planilla Preadjudicación OTIC'!G237)</f>
        <v>96505760-9</v>
      </c>
      <c r="F237" s="4" t="str">
        <f>+('3 Planilla Preadjudicación OTIC'!H237)</f>
        <v>COLBÚN</v>
      </c>
      <c r="G237" s="4"/>
      <c r="H237" s="4"/>
      <c r="I237" s="4" t="str">
        <f>+('3 Planilla Preadjudicación OTIC'!I237)</f>
        <v>OPERACIÓN DE GRÚA HORQUILLA</v>
      </c>
      <c r="J237" s="4" t="str">
        <f>+('3 Planilla Preadjudicación OTIC'!J237)</f>
        <v>PF1257</v>
      </c>
      <c r="K237" s="4" t="str">
        <f>+('3 Planilla Preadjudicación OTIC'!K237)</f>
        <v/>
      </c>
      <c r="L237" s="4" t="str">
        <f>+('3 Planilla Preadjudicación OTIC'!L237)</f>
        <v/>
      </c>
      <c r="M237" s="2">
        <f>+('3 Planilla Preadjudicación OTIC'!M237)</f>
        <v>8</v>
      </c>
      <c r="N237" s="4" t="str">
        <f>+('3 Planilla Preadjudicación OTIC'!N237)</f>
        <v>BIO BIO</v>
      </c>
      <c r="O237" s="4" t="str">
        <f>+('3 Planilla Preadjudicación OTIC'!O237)</f>
        <v>CORONEL</v>
      </c>
      <c r="P237" s="4" t="str">
        <f>+('3 Planilla Preadjudicación OTIC'!P237)</f>
        <v>EMPRENDEDORES/AS INFORMALES O PERSONAS VULNERABLES PERTENECIENTES AL 80% MAS VULNERABLE</v>
      </c>
      <c r="Q237" s="4" t="str">
        <f>+('3 Planilla Preadjudicación OTIC'!Q237)</f>
        <v>PRESENCIAL</v>
      </c>
      <c r="R237" s="4" t="str">
        <f>+('3 Planilla Preadjudicación OTIC'!R237)</f>
        <v>DEPENDIENTE</v>
      </c>
      <c r="S237" s="4">
        <f>+('3 Planilla Preadjudicación OTIC'!S237)</f>
        <v>40</v>
      </c>
      <c r="T237" s="2">
        <f>+('3 Planilla Preadjudicación OTIC'!T237)</f>
        <v>10</v>
      </c>
      <c r="U237" s="2">
        <f>+('3 Planilla Preadjudicación OTIC'!U237)</f>
        <v>160</v>
      </c>
      <c r="V237" s="2">
        <f>+('3 Planilla Preadjudicación OTIC'!V237)</f>
        <v>0</v>
      </c>
      <c r="W237" s="2">
        <f>+('3 Planilla Preadjudicación OTIC'!W237)</f>
        <v>160</v>
      </c>
      <c r="X237" s="2">
        <f>+('3 Planilla Preadjudicación OTIC'!X237)</f>
        <v>4</v>
      </c>
      <c r="Y237" s="2" t="str">
        <f>+('3 Planilla Preadjudicación OTIC'!Y237)</f>
        <v>SI</v>
      </c>
      <c r="Z237" s="2" t="str">
        <f>+('3 Planilla Preadjudicación OTIC'!Z237)</f>
        <v>NO</v>
      </c>
      <c r="AA237" s="2" t="str">
        <f>+('3 Planilla Preadjudicación OTIC'!AA237)</f>
        <v>NO</v>
      </c>
      <c r="AB237" s="4" t="str">
        <f>+('3 Planilla Preadjudicación OTIC'!AB237)</f>
        <v>SE AJUSTA A PLAN FORMATIVO</v>
      </c>
      <c r="AC237" s="4" t="str">
        <f>+('3 Planilla Preadjudicación OTIC'!AC237)</f>
        <v>HOMBRES Y MUJERES DE 18 AÑOS O MAS, QUE PERTENECEN AL 80% MAS VULNERABLES, RESIDEN EN LA COMUNA DE CORONEL Y QUE CUENTAN CON EDUCACIÓN MEDIA COMPLETA, PREFERENTEMENTE</v>
      </c>
      <c r="AD237" s="2" t="str">
        <f>+('3 Planilla Preadjudicación OTIC'!AD237)</f>
        <v>SI</v>
      </c>
      <c r="AE237" s="4" t="str">
        <f>+('3 Planilla Preadjudicación OTIC'!AE237)</f>
        <v>LICENCIAS DE CONDUCIR CLASE D.</v>
      </c>
      <c r="AF237" s="2" t="str">
        <f>+('3 Planilla Preadjudicación OTIC'!AF237)</f>
        <v>CERRADA</v>
      </c>
      <c r="AG237" s="2">
        <f>+('3 Planilla Preadjudicación OTIC'!AG237)</f>
        <v>40</v>
      </c>
      <c r="AH237" s="2">
        <f>+('3 Planilla Preadjudicación OTIC'!AH237)</f>
        <v>3</v>
      </c>
      <c r="AI237" s="135" t="str">
        <f>+('3 Planilla Preadjudicación OTIC'!AI237)</f>
        <v>76432870-1</v>
      </c>
      <c r="AJ237" s="4" t="str">
        <f>+('3 Planilla Preadjudicación OTIC'!AJ237)</f>
        <v>ORO VERDE CAPACITACION LTDA</v>
      </c>
      <c r="AK237" s="2">
        <f>+('3 Planilla Preadjudicación OTIC'!AK237)</f>
        <v>160</v>
      </c>
      <c r="AL237" s="2">
        <f>+('3 Planilla Preadjudicación OTIC'!AL237)</f>
        <v>40</v>
      </c>
      <c r="AM237" s="12">
        <f>+('3 Planilla Preadjudicación OTIC'!AM237)</f>
        <v>6373</v>
      </c>
      <c r="AN237" s="12">
        <f>+('3 Planilla Preadjudicación OTIC'!AN237)</f>
        <v>0</v>
      </c>
      <c r="AO237" s="12">
        <f>+('3 Planilla Preadjudicación OTIC'!AO237)</f>
        <v>50000</v>
      </c>
      <c r="AP237" s="12">
        <f>+('3 Planilla Preadjudicación OTIC'!AP237)</f>
        <v>10196800</v>
      </c>
      <c r="AQ237" s="12">
        <f>+('3 Planilla Preadjudicación OTIC'!AQ237)</f>
        <v>1600000</v>
      </c>
      <c r="AR237" s="12">
        <f>+('3 Planilla Preadjudicación OTIC'!AR237)</f>
        <v>0</v>
      </c>
      <c r="AS237" s="12">
        <f>+('3 Planilla Preadjudicación OTIC'!AS237)</f>
        <v>0</v>
      </c>
      <c r="AT237" s="12">
        <f>+('3 Planilla Preadjudicación OTIC'!AT237)</f>
        <v>500000</v>
      </c>
      <c r="AU237" s="12">
        <f>+('3 Planilla Preadjudicación OTIC'!AU237)</f>
        <v>12296800</v>
      </c>
      <c r="AV237" s="2" t="str">
        <f>+('3 Planilla Preadjudicación OTIC'!AV237)</f>
        <v>SI</v>
      </c>
      <c r="AW237" s="4">
        <f>+('3 Planilla Preadjudicación OTIC'!AW237)</f>
        <v>0</v>
      </c>
      <c r="AX237" s="2">
        <f>+('3 Planilla Preadjudicación OTIC'!AX237)</f>
        <v>7</v>
      </c>
      <c r="AY237" s="2">
        <f>+('3 Planilla Preadjudicación OTIC'!AY237)</f>
        <v>7</v>
      </c>
      <c r="AZ237" s="2">
        <f>+('3 Planilla Preadjudicación OTIC'!AZ237)</f>
        <v>0</v>
      </c>
      <c r="BA237" s="2">
        <f>+('3 Planilla Preadjudicación OTIC'!BA237)</f>
        <v>0</v>
      </c>
      <c r="BB237" s="2">
        <f>+('3 Planilla Preadjudicación OTIC'!BB237)</f>
        <v>0</v>
      </c>
      <c r="BC237" s="2">
        <f>+('3 Planilla Preadjudicación OTIC'!BC237)</f>
        <v>0</v>
      </c>
      <c r="BD237" s="2">
        <f>+('3 Planilla Preadjudicación OTIC'!BD237)</f>
        <v>0</v>
      </c>
      <c r="BE237" s="2">
        <f>+('3 Planilla Preadjudicación OTIC'!BE237)</f>
        <v>0</v>
      </c>
      <c r="BF237" s="2">
        <f>+('3 Planilla Preadjudicación OTIC'!BF237)</f>
        <v>0</v>
      </c>
      <c r="BG237" s="2">
        <f>+('3 Planilla Preadjudicación OTIC'!BG237)</f>
        <v>7</v>
      </c>
      <c r="BH237" s="2">
        <f>+('3 Planilla Preadjudicación OTIC'!BH237)</f>
        <v>7</v>
      </c>
      <c r="BI237" s="2">
        <f>+('3 Planilla Preadjudicación OTIC'!BI237)</f>
        <v>7</v>
      </c>
      <c r="BJ237" s="2">
        <f>+('3 Planilla Preadjudicación OTIC'!BJ237)</f>
        <v>7</v>
      </c>
      <c r="BK237" s="2">
        <f>+('3 Planilla Preadjudicación OTIC'!BK237)</f>
        <v>7</v>
      </c>
      <c r="BL237" s="2">
        <f>+('3 Planilla Preadjudicación OTIC'!BL237)</f>
        <v>7</v>
      </c>
      <c r="BM237" s="104">
        <f>ROUND(('3 Planilla Preadjudicación OTIC'!BM237),1)</f>
        <v>7</v>
      </c>
      <c r="BN237" s="4" t="str">
        <f>+('3 Planilla Preadjudicación OTIC'!BN237)</f>
        <v>NO</v>
      </c>
      <c r="BO237" s="4">
        <f>+('3 Planilla Preadjudicación OTIC'!BO237)</f>
        <v>0</v>
      </c>
      <c r="BP237" s="4">
        <f>+('3 Planilla Preadjudicación OTIC'!BP237)</f>
        <v>0</v>
      </c>
      <c r="BQ237" s="4">
        <f>+('3 Planilla Preadjudicación OTIC'!BQ237)</f>
        <v>0</v>
      </c>
      <c r="BR237" s="4">
        <f>+('3 Planilla Preadjudicación OTIC'!BR237)</f>
        <v>0</v>
      </c>
      <c r="BS237" s="4">
        <f>+('3 Planilla Preadjudicación OTIC'!BS237)</f>
        <v>0</v>
      </c>
      <c r="BT237" s="4">
        <f>+('3 Planilla Preadjudicación OTIC'!BT237)</f>
        <v>0</v>
      </c>
      <c r="BU237" s="85">
        <f>IF(VLOOKUP(A237,'BD OFICIAL'!$A$1:$AL$2098,7,0)=D237,0,1)</f>
        <v>0</v>
      </c>
      <c r="BV237" s="85">
        <f>IF(VLOOKUP(A237,'BD OFICIAL'!$A$1:$AL$2098,11,0)=J237,0,1)</f>
        <v>0</v>
      </c>
      <c r="BW237" s="85">
        <f>IF(VLOOKUP(A237,'BD OFICIAL'!$A$1:$AL$2098,13,0)=L237,0,1)</f>
        <v>0</v>
      </c>
      <c r="BX237" s="2">
        <f>IF(VLOOKUP(A237,'BD OFICIAL'!$A$1:$AL$2098,16,0)=O237,0,1)</f>
        <v>0</v>
      </c>
      <c r="BY237" s="2">
        <f>IF(VLOOKUP(A237,'BD OFICIAL'!$A$1:$AL$2098,17,0)=P237,0,1)</f>
        <v>0</v>
      </c>
      <c r="BZ237" s="2">
        <f>IF(VLOOKUP(A237,'BD OFICIAL'!$A$1:$AL$2098,19,0)=R237,0,1)</f>
        <v>0</v>
      </c>
      <c r="CA237" s="2">
        <f>IF(VLOOKUP(A237,'BD OFICIAL'!$A$1:$AL$2098,21,0)=T237,0,1)</f>
        <v>0</v>
      </c>
      <c r="CB237" s="2">
        <f>IF(VLOOKUP(A237,'BD OFICIAL'!$A$1:$AL$2098,24,0)=AK237,0,1)</f>
        <v>0</v>
      </c>
      <c r="CC237" s="2">
        <f>IF(VLOOKUP(A237,'BD OFICIAL'!$A$1:$AL$2098,25,0)=X237,0,1)</f>
        <v>0</v>
      </c>
      <c r="CD237" s="2">
        <f>IF(VLOOKUP(A237,'BD OFICIAL'!$A$1:$AL$2098,26,0)=Y237,0,1)</f>
        <v>0</v>
      </c>
      <c r="CE237" s="2">
        <f>IF(VLOOKUP(A237,'BD OFICIAL'!$A$1:$AL$2098,27,0)=Z237,0,1)</f>
        <v>0</v>
      </c>
      <c r="CF237" s="2">
        <f>IF(VLOOKUP(A237,'BD OFICIAL'!$A$1:$AL$2098,28,0)=AA237,0,1)</f>
        <v>0</v>
      </c>
      <c r="CG237" s="2">
        <f>IF(VLOOKUP(A237,'BD OFICIAL'!$A$1:$AL$2098,33,0)=AF237,0,1)</f>
        <v>0</v>
      </c>
      <c r="CH237" s="2">
        <f>IF(VLOOKUP(A237,'BD OFICIAL'!$A$1:$AL$2098,35,0)=AH237,0,1)</f>
        <v>0</v>
      </c>
      <c r="CI237" s="85">
        <f>IF(VLOOKUP(A237,'BD OFICIAL'!$A$1:$AL$2098,34,0)=AL237,0,1)</f>
        <v>0</v>
      </c>
      <c r="CJ237" s="12">
        <f>VLOOKUP(A237,'BD OFICIAL'!$A$1:$AM$2098,36,0)*AM237-AP237</f>
        <v>0</v>
      </c>
      <c r="CK237" s="85" t="str">
        <f t="shared" si="122"/>
        <v>SSH</v>
      </c>
      <c r="CL237" s="85" t="str">
        <f t="shared" si="123"/>
        <v>SI</v>
      </c>
      <c r="CM237" s="85" t="str">
        <f t="shared" si="103"/>
        <v>NO</v>
      </c>
      <c r="CN237" s="31">
        <f t="shared" si="104"/>
        <v>0</v>
      </c>
      <c r="CO237" s="31">
        <f t="shared" si="124"/>
        <v>0</v>
      </c>
      <c r="CP237" s="31">
        <f t="shared" si="105"/>
        <v>0</v>
      </c>
      <c r="CQ237" s="31">
        <f>IF(Y237="NO",0,IF(Y237="SI",IF(VLOOKUP(A237,'BD OFICIAL'!$A:$AO,40,0)=AQ237,0,1)))</f>
        <v>0</v>
      </c>
      <c r="CR237" s="31">
        <f>IF(Z237="NO",0,IF(Z237="SI",IF(VLOOKUP(B237,'BD OFICIAL'!$A:$AO,41,0)=AS237,0,1)))</f>
        <v>0</v>
      </c>
      <c r="CS237" s="31">
        <f t="shared" si="125"/>
        <v>0</v>
      </c>
      <c r="CT237" s="31">
        <f t="shared" si="126"/>
        <v>0</v>
      </c>
      <c r="CU237" s="31">
        <f>IF(VLOOKUP(A237,'BD OFICIAL'!$A$1:$AL$1056,31,0)="SI",IF(AT237&gt;0,0,1),IF(AT237=0,0,1))</f>
        <v>0</v>
      </c>
      <c r="CV237" s="31">
        <f t="shared" si="127"/>
        <v>0</v>
      </c>
      <c r="CW237" s="31">
        <f t="shared" si="106"/>
        <v>0</v>
      </c>
      <c r="CX237" s="85" t="str">
        <f t="shared" si="107"/>
        <v>SI</v>
      </c>
      <c r="CY237" s="31">
        <f t="shared" si="108"/>
        <v>0</v>
      </c>
      <c r="CZ237" s="85" t="str">
        <f>IF(ISERROR(VLOOKUP(AI237,EXPERIENCIA!$A$1:$C$2100,1,0)),"NO","SI")</f>
        <v>SI</v>
      </c>
      <c r="DA237" s="85">
        <f>IF(CX237="no","NO APLICA",IF(AX237=0,"ERROR NOTA",IF(AND(AX237&gt;1,CZ237="NO"),"ERROR NOTA",IF(AND(CZ237="NO",AX237=1),0,IF(VLOOKUP(AI237,EXPERIENCIA!$A$1:$C$2100,3,0)=AX237,0,"ERROR NOTA")))))</f>
        <v>0</v>
      </c>
      <c r="DB237" s="85" t="str">
        <f>IF(ISERROR(VLOOKUP(AI237,COMPORTAMIENTO!$A$1:$C$2100,1,0)),"NO","SI")</f>
        <v>SI</v>
      </c>
      <c r="DC237" s="85">
        <f>IF(CX237="NO","NO APLICA",IF(AY237=0,"ERROR NOTA",IF(AND(DB237="NO",AY237=7),0,IF(VLOOKUP(AI237,COMPORTAMIENTO!$A$2:$H$2100,8,0)=AY237,0,"ERROR NOTA"))))</f>
        <v>0</v>
      </c>
      <c r="DD237" s="104">
        <f t="shared" si="109"/>
        <v>0.70000000000000007</v>
      </c>
      <c r="DE237" s="104">
        <f t="shared" si="110"/>
        <v>0.70000000000000007</v>
      </c>
      <c r="DF237" s="85" t="str">
        <f t="shared" si="128"/>
        <v>SI</v>
      </c>
      <c r="DG237" s="85">
        <f t="shared" si="111"/>
        <v>0</v>
      </c>
      <c r="DH237" s="85">
        <f t="shared" si="112"/>
        <v>0</v>
      </c>
      <c r="DI237" s="85">
        <f t="shared" si="113"/>
        <v>0</v>
      </c>
      <c r="DJ237" s="12">
        <f t="shared" si="114"/>
        <v>7.0000000000000009</v>
      </c>
      <c r="DK237" s="7">
        <f t="shared" si="115"/>
        <v>7.0000000000000009</v>
      </c>
      <c r="DL237" s="12">
        <f t="shared" si="129"/>
        <v>6373</v>
      </c>
      <c r="DM237" s="12">
        <f>VLOOKUP(A237,'5 TD'!$A:$B,2,0)</f>
        <v>6373</v>
      </c>
      <c r="DN237" s="7">
        <f t="shared" si="130"/>
        <v>7</v>
      </c>
      <c r="DO237" s="85" t="str">
        <f t="shared" si="116"/>
        <v>APROBADO</v>
      </c>
      <c r="DP237" s="85" t="str">
        <f t="shared" si="117"/>
        <v>APROBADO</v>
      </c>
      <c r="DQ237" s="7">
        <f t="shared" si="118"/>
        <v>7</v>
      </c>
      <c r="DR237" s="85" t="str">
        <f t="shared" si="131"/>
        <v>APROBADO</v>
      </c>
      <c r="DS237" s="2" t="str">
        <f>+('3 Planilla Preadjudicación OTIC'!BN237)</f>
        <v>NO</v>
      </c>
      <c r="DT237" s="2">
        <f>IF(DR237="APROBADO",VLOOKUP(A237,'5 TD'!$D$3:$E$270,2,0),"NO APLICA")</f>
        <v>7</v>
      </c>
      <c r="DU237" s="2" t="str">
        <f t="shared" si="132"/>
        <v>SI</v>
      </c>
      <c r="DV237" s="2">
        <f>IF(DU237="SI",VLOOKUP(A237,'5 TD'!$G$3:$H$270,2,0),"NO APLICA ")</f>
        <v>7.0000000000000009</v>
      </c>
      <c r="DW237" s="2" t="str">
        <f t="shared" si="133"/>
        <v>SI</v>
      </c>
      <c r="DX237" s="2">
        <f>IF(DW237="SI",VLOOKUP(A237,'5 TD'!$J$4:$K$472,2,0),"NO APLICA")</f>
        <v>7</v>
      </c>
      <c r="DY237" s="2" t="str">
        <f t="shared" si="134"/>
        <v>SI</v>
      </c>
      <c r="DZ237" s="7">
        <f>IF(DY237="SI",VLOOKUP(A237,'5 TD'!$M$4:$N$350,2,0),"NO APLICA")</f>
        <v>7</v>
      </c>
      <c r="EA237" s="2" t="str">
        <f t="shared" si="135"/>
        <v>SI</v>
      </c>
      <c r="EB237" s="12">
        <f t="shared" si="136"/>
        <v>6373</v>
      </c>
      <c r="EC237" s="12">
        <f>IF(EA237="SI",VLOOKUP(A237,'5 TD'!$V$4:$W$479,2,0),"NO APLICA")</f>
        <v>6373</v>
      </c>
      <c r="ED237" s="2" t="str">
        <f t="shared" si="119"/>
        <v>SI</v>
      </c>
      <c r="EE237" s="79">
        <f>IF(ED237="SI",VLOOKUP(AI237,COMPORTAMIENTO!$A$1:$H$2100,7,0),"NO APLICA")</f>
        <v>0.42682926829268286</v>
      </c>
      <c r="EF237" s="12">
        <f>IF(ED237="SI",VLOOKUP(A237,'5 TD'!$P$2:$Q$479,2,0),"NO APLICA")</f>
        <v>0</v>
      </c>
      <c r="EG237" s="2" t="str">
        <f t="shared" si="120"/>
        <v>NO</v>
      </c>
      <c r="EH237" s="2">
        <f>IF(CZ237="no",0,VLOOKUP(AI237,EXPERIENCIA!$A$1:$C$2100,2,0))</f>
        <v>164</v>
      </c>
      <c r="EI237" s="2">
        <f>IF(CZ237="si",VLOOKUP(A237,'5 TD'!$S$3:$T$2103,2,0),0)</f>
        <v>164</v>
      </c>
      <c r="EJ237" s="2" t="str">
        <f t="shared" si="121"/>
        <v>SI</v>
      </c>
      <c r="EK237" s="2" t="str">
        <f>+('3 Planilla Preadjudicación OTIC'!BU237)</f>
        <v>f) Mayor número de cursos SENCE ejecutados (Evaluación Experiencia).</v>
      </c>
      <c r="EL237" s="4"/>
      <c r="EM237" s="3"/>
      <c r="EN237" s="3"/>
      <c r="EQ237" s="86"/>
    </row>
    <row r="238" spans="1:147" ht="15" customHeight="1" x14ac:dyDescent="0.3">
      <c r="A238" s="2">
        <f>+('3 Planilla Preadjudicación OTIC'!A238)</f>
        <v>14223</v>
      </c>
      <c r="B238" s="2" t="str">
        <f>+('3 Planilla Preadjudicación OTIC'!B238)</f>
        <v>65181652-1</v>
      </c>
      <c r="C238" s="4">
        <f>+('3 Planilla Preadjudicación OTIC'!E238)</f>
        <v>2025</v>
      </c>
      <c r="D238" s="4" t="str">
        <f>+('3 Planilla Preadjudicación OTIC'!F238)</f>
        <v>MANDATO</v>
      </c>
      <c r="E238" s="4" t="str">
        <f>+('3 Planilla Preadjudicación OTIC'!G238)</f>
        <v>96802690-9</v>
      </c>
      <c r="F238" s="4" t="str">
        <f>+('3 Planilla Preadjudicación OTIC'!H238)</f>
        <v>MASISA</v>
      </c>
      <c r="G238" s="4"/>
      <c r="H238" s="4"/>
      <c r="I238" s="4" t="str">
        <f>+('3 Planilla Preadjudicación OTIC'!I238)</f>
        <v>TÉCNICAS DE SOLDADURA POR ARCO VOLTAICO</v>
      </c>
      <c r="J238" s="4" t="str">
        <f>+('3 Planilla Preadjudicación OTIC'!J238)</f>
        <v>PF1005</v>
      </c>
      <c r="K238" s="4" t="str">
        <f>+('3 Planilla Preadjudicación OTIC'!K238)</f>
        <v/>
      </c>
      <c r="L238" s="4" t="str">
        <f>+('3 Planilla Preadjudicación OTIC'!L238)</f>
        <v/>
      </c>
      <c r="M238" s="2">
        <f>+('3 Planilla Preadjudicación OTIC'!M238)</f>
        <v>8</v>
      </c>
      <c r="N238" s="4" t="str">
        <f>+('3 Planilla Preadjudicación OTIC'!N238)</f>
        <v>BIO BIO</v>
      </c>
      <c r="O238" s="4" t="str">
        <f>+('3 Planilla Preadjudicación OTIC'!O238)</f>
        <v>CABRERO</v>
      </c>
      <c r="P238" s="4" t="str">
        <f>+('3 Planilla Preadjudicación OTIC'!P238)</f>
        <v>PERSONAS DESOCUPADAS (CESANTES Y PERSONAS QUE BUSCAN TRABAJO POR PRIMERA VEZ).</v>
      </c>
      <c r="Q238" s="4" t="str">
        <f>+('3 Planilla Preadjudicación OTIC'!Q238)</f>
        <v>PRESENCIAL</v>
      </c>
      <c r="R238" s="4" t="str">
        <f>+('3 Planilla Preadjudicación OTIC'!R238)</f>
        <v>INDEPENDIENTE</v>
      </c>
      <c r="S238" s="4">
        <f>+('3 Planilla Preadjudicación OTIC'!S238)</f>
        <v>44</v>
      </c>
      <c r="T238" s="2">
        <f>+('3 Planilla Preadjudicación OTIC'!T238)</f>
        <v>10</v>
      </c>
      <c r="U238" s="2">
        <f>+('3 Planilla Preadjudicación OTIC'!U238)</f>
        <v>176</v>
      </c>
      <c r="V238" s="2">
        <f>+('3 Planilla Preadjudicación OTIC'!V238)</f>
        <v>0</v>
      </c>
      <c r="W238" s="2">
        <f>+('3 Planilla Preadjudicación OTIC'!W238)</f>
        <v>176</v>
      </c>
      <c r="X238" s="2">
        <f>+('3 Planilla Preadjudicación OTIC'!X238)</f>
        <v>4</v>
      </c>
      <c r="Y238" s="2" t="str">
        <f>+('3 Planilla Preadjudicación OTIC'!Y238)</f>
        <v>SI</v>
      </c>
      <c r="Z238" s="2" t="str">
        <f>+('3 Planilla Preadjudicación OTIC'!Z238)</f>
        <v>NO</v>
      </c>
      <c r="AA238" s="2" t="str">
        <f>+('3 Planilla Preadjudicación OTIC'!AA238)</f>
        <v>NO</v>
      </c>
      <c r="AB238" s="4" t="str">
        <f>+('3 Planilla Preadjudicación OTIC'!AB238)</f>
        <v>SE AJUSTA A PLAN FORMATIVO</v>
      </c>
      <c r="AC238" s="4" t="str">
        <f>+('3 Planilla Preadjudicación OTIC'!AC238)</f>
        <v>PERSONAS CON 18 AÑOS CUMPLIDOS, DESEMPLEADOS, HOMBRES Y MUJERES DE LA COMUNA DE CABRERO. QUE TENGAN EDUCACIÓN MEDIA COMPLETA</v>
      </c>
      <c r="AD238" s="2" t="str">
        <f>+('3 Planilla Preadjudicación OTIC'!AD238)</f>
        <v>SI</v>
      </c>
      <c r="AE238" s="4" t="str">
        <f>+('3 Planilla Preadjudicación OTIC'!AE238)</f>
        <v>CERTIFICACIÓN COMO SOLDADOR.</v>
      </c>
      <c r="AF238" s="2" t="str">
        <f>+('3 Planilla Preadjudicación OTIC'!AF238)</f>
        <v>CERRADA</v>
      </c>
      <c r="AG238" s="2">
        <f>+('3 Planilla Preadjudicación OTIC'!AG238)</f>
        <v>44</v>
      </c>
      <c r="AH238" s="2">
        <f>+('3 Planilla Preadjudicación OTIC'!AH238)</f>
        <v>2</v>
      </c>
      <c r="AI238" s="135" t="str">
        <f>+('3 Planilla Preadjudicación OTIC'!AI238)</f>
        <v>76432870-1</v>
      </c>
      <c r="AJ238" s="4" t="str">
        <f>+('3 Planilla Preadjudicación OTIC'!AJ238)</f>
        <v>ORO VERDE CAPACITACION LTDA</v>
      </c>
      <c r="AK238" s="2">
        <f>+('3 Planilla Preadjudicación OTIC'!AK238)</f>
        <v>176</v>
      </c>
      <c r="AL238" s="2">
        <f>+('3 Planilla Preadjudicación OTIC'!AL238)</f>
        <v>44</v>
      </c>
      <c r="AM238" s="12">
        <f>+('3 Planilla Preadjudicación OTIC'!AM238)</f>
        <v>5075</v>
      </c>
      <c r="AN238" s="12">
        <f>+('3 Planilla Preadjudicación OTIC'!AN238)</f>
        <v>0</v>
      </c>
      <c r="AO238" s="12">
        <f>+('3 Planilla Preadjudicación OTIC'!AO238)</f>
        <v>250000</v>
      </c>
      <c r="AP238" s="12">
        <f>+('3 Planilla Preadjudicación OTIC'!AP238)</f>
        <v>8932000</v>
      </c>
      <c r="AQ238" s="12">
        <f>+('3 Planilla Preadjudicación OTIC'!AQ238)</f>
        <v>1760000</v>
      </c>
      <c r="AR238" s="12">
        <f>+('3 Planilla Preadjudicación OTIC'!AR238)</f>
        <v>0</v>
      </c>
      <c r="AS238" s="12">
        <f>+('3 Planilla Preadjudicación OTIC'!AS238)</f>
        <v>0</v>
      </c>
      <c r="AT238" s="12">
        <f>+('3 Planilla Preadjudicación OTIC'!AT238)</f>
        <v>2500000</v>
      </c>
      <c r="AU238" s="12">
        <f>+('3 Planilla Preadjudicación OTIC'!AU238)</f>
        <v>13192000</v>
      </c>
      <c r="AV238" s="2" t="str">
        <f>+('3 Planilla Preadjudicación OTIC'!AV238)</f>
        <v>SI</v>
      </c>
      <c r="AW238" s="4">
        <f>+('3 Planilla Preadjudicación OTIC'!AW238)</f>
        <v>0</v>
      </c>
      <c r="AX238" s="2">
        <f>+('3 Planilla Preadjudicación OTIC'!AX238)</f>
        <v>7</v>
      </c>
      <c r="AY238" s="2">
        <f>+('3 Planilla Preadjudicación OTIC'!AY238)</f>
        <v>7</v>
      </c>
      <c r="AZ238" s="2">
        <f>+('3 Planilla Preadjudicación OTIC'!AZ238)</f>
        <v>0</v>
      </c>
      <c r="BA238" s="2">
        <f>+('3 Planilla Preadjudicación OTIC'!BA238)</f>
        <v>0</v>
      </c>
      <c r="BB238" s="2">
        <f>+('3 Planilla Preadjudicación OTIC'!BB238)</f>
        <v>0</v>
      </c>
      <c r="BC238" s="2">
        <f>+('3 Planilla Preadjudicación OTIC'!BC238)</f>
        <v>0</v>
      </c>
      <c r="BD238" s="2">
        <f>+('3 Planilla Preadjudicación OTIC'!BD238)</f>
        <v>0</v>
      </c>
      <c r="BE238" s="2">
        <f>+('3 Planilla Preadjudicación OTIC'!BE238)</f>
        <v>0</v>
      </c>
      <c r="BF238" s="2">
        <f>+('3 Planilla Preadjudicación OTIC'!BF238)</f>
        <v>0</v>
      </c>
      <c r="BG238" s="2">
        <f>+('3 Planilla Preadjudicación OTIC'!BG238)</f>
        <v>7</v>
      </c>
      <c r="BH238" s="2">
        <f>+('3 Planilla Preadjudicación OTIC'!BH238)</f>
        <v>7</v>
      </c>
      <c r="BI238" s="2">
        <f>+('3 Planilla Preadjudicación OTIC'!BI238)</f>
        <v>7</v>
      </c>
      <c r="BJ238" s="2">
        <f>+('3 Planilla Preadjudicación OTIC'!BJ238)</f>
        <v>7</v>
      </c>
      <c r="BK238" s="2">
        <f>+('3 Planilla Preadjudicación OTIC'!BK238)</f>
        <v>7</v>
      </c>
      <c r="BL238" s="2">
        <f>+('3 Planilla Preadjudicación OTIC'!BL238)</f>
        <v>7</v>
      </c>
      <c r="BM238" s="104">
        <f>ROUND(('3 Planilla Preadjudicación OTIC'!BM238),1)</f>
        <v>7</v>
      </c>
      <c r="BN238" s="4" t="str">
        <f>+('3 Planilla Preadjudicación OTIC'!BN238)</f>
        <v>SI</v>
      </c>
      <c r="BO238" s="4" t="str">
        <f>+('3 Planilla Preadjudicación OTIC'!BO238)</f>
        <v>CLAUDIO ANDRES PEREZ FLORES</v>
      </c>
      <c r="BP238" s="4" t="str">
        <f>+('3 Planilla Preadjudicación OTIC'!BP238)</f>
        <v>claudio@overcap.cl</v>
      </c>
      <c r="BQ238" s="4">
        <f>+('3 Planilla Preadjudicación OTIC'!BQ238)</f>
        <v>512674307</v>
      </c>
      <c r="BR238" s="4" t="str">
        <f>+('3 Planilla Preadjudicación OTIC'!BR238)</f>
        <v>Los Alamos N°5, Complejo Industrial Cabrero MASISA S.A., Cabrero</v>
      </c>
      <c r="BS238" s="4" t="str">
        <f>+('3 Planilla Preadjudicación OTIC'!BS238)</f>
        <v>Capacitar en el uso seguro y eficiente de la soldadura por arco voltaico, aplicando técnicas básicas para la unión de materiales metálicos en distintos contextos productivos.</v>
      </c>
      <c r="BT238" s="4" t="str">
        <f>+('3 Planilla Preadjudicación OTIC'!BT238)</f>
        <v>El curso entrega conocimientos sobre tipos de electrodos, preparación de superficies, configuración de equipos, ejecución de cordones de soldadura y normas de seguridad. Está dirigido a personas interesadas en desempeñarse en áreas como metalmecánica, construcción o mantenimiento industrial.</v>
      </c>
      <c r="BU238" s="85">
        <f>IF(VLOOKUP(A238,'BD OFICIAL'!$A$1:$AL$2098,7,0)=D238,0,1)</f>
        <v>0</v>
      </c>
      <c r="BV238" s="85">
        <f>IF(VLOOKUP(A238,'BD OFICIAL'!$A$1:$AL$2098,11,0)=J238,0,1)</f>
        <v>0</v>
      </c>
      <c r="BW238" s="85">
        <f>IF(VLOOKUP(A238,'BD OFICIAL'!$A$1:$AL$2098,13,0)=L238,0,1)</f>
        <v>0</v>
      </c>
      <c r="BX238" s="2">
        <f>IF(VLOOKUP(A238,'BD OFICIAL'!$A$1:$AL$2098,16,0)=O238,0,1)</f>
        <v>0</v>
      </c>
      <c r="BY238" s="2">
        <f>IF(VLOOKUP(A238,'BD OFICIAL'!$A$1:$AL$2098,17,0)=P238,0,1)</f>
        <v>0</v>
      </c>
      <c r="BZ238" s="2">
        <f>IF(VLOOKUP(A238,'BD OFICIAL'!$A$1:$AL$2098,19,0)=R238,0,1)</f>
        <v>0</v>
      </c>
      <c r="CA238" s="2">
        <f>IF(VLOOKUP(A238,'BD OFICIAL'!$A$1:$AL$2098,21,0)=T238,0,1)</f>
        <v>0</v>
      </c>
      <c r="CB238" s="2">
        <f>IF(VLOOKUP(A238,'BD OFICIAL'!$A$1:$AL$2098,24,0)=AK238,0,1)</f>
        <v>0</v>
      </c>
      <c r="CC238" s="2">
        <f>IF(VLOOKUP(A238,'BD OFICIAL'!$A$1:$AL$2098,25,0)=X238,0,1)</f>
        <v>0</v>
      </c>
      <c r="CD238" s="2">
        <f>IF(VLOOKUP(A238,'BD OFICIAL'!$A$1:$AL$2098,26,0)=Y238,0,1)</f>
        <v>0</v>
      </c>
      <c r="CE238" s="2">
        <f>IF(VLOOKUP(A238,'BD OFICIAL'!$A$1:$AL$2098,27,0)=Z238,0,1)</f>
        <v>0</v>
      </c>
      <c r="CF238" s="2">
        <f>IF(VLOOKUP(A238,'BD OFICIAL'!$A$1:$AL$2098,28,0)=AA238,0,1)</f>
        <v>0</v>
      </c>
      <c r="CG238" s="2">
        <f>IF(VLOOKUP(A238,'BD OFICIAL'!$A$1:$AL$2098,33,0)=AF238,0,1)</f>
        <v>0</v>
      </c>
      <c r="CH238" s="2">
        <f>IF(VLOOKUP(A238,'BD OFICIAL'!$A$1:$AL$2098,35,0)=AH238,0,1)</f>
        <v>0</v>
      </c>
      <c r="CI238" s="85">
        <f>IF(VLOOKUP(A238,'BD OFICIAL'!$A$1:$AL$2098,34,0)=AL238,0,1)</f>
        <v>0</v>
      </c>
      <c r="CJ238" s="12">
        <f>VLOOKUP(A238,'BD OFICIAL'!$A$1:$AM$2098,36,0)*AM238-AP238</f>
        <v>0</v>
      </c>
      <c r="CK238" s="85" t="str">
        <f t="shared" si="122"/>
        <v>SSH</v>
      </c>
      <c r="CL238" s="85" t="str">
        <f t="shared" si="123"/>
        <v>SI</v>
      </c>
      <c r="CM238" s="85" t="str">
        <f t="shared" ref="CM238:CM301" si="137">IF(SUM(AZ238:BF238)&gt;0,"SI","NO")</f>
        <v>NO</v>
      </c>
      <c r="CN238" s="31">
        <f t="shared" ref="CN238:CN301" si="138">IF(AND(AV238="NO",CM238="NO"),0,1)*IF(AND(AV238="SI",CL238="SI",CM238="NO"),0,1)*IF(AND(AV238="SI",CL238="NO",CM238="SI"),0,1)</f>
        <v>0</v>
      </c>
      <c r="CO238" s="31">
        <f t="shared" si="124"/>
        <v>0</v>
      </c>
      <c r="CP238" s="31">
        <f t="shared" ref="CP238:CP301" si="139">IF(AND(CJ238&gt;-1,CJ238&lt;1),0,1)</f>
        <v>0</v>
      </c>
      <c r="CQ238" s="31">
        <f>IF(Y238="NO",0,IF(Y238="SI",IF(VLOOKUP(A238,'BD OFICIAL'!$A:$AO,40,0)=AQ238,0,1)))</f>
        <v>0</v>
      </c>
      <c r="CR238" s="31">
        <f>IF(Z238="NO",0,IF(Z238="SI",IF(VLOOKUP(B238,'BD OFICIAL'!$A:$AO,41,0)=AS238,0,1)))</f>
        <v>0</v>
      </c>
      <c r="CS238" s="31">
        <f t="shared" si="125"/>
        <v>0</v>
      </c>
      <c r="CT238" s="31">
        <f t="shared" si="126"/>
        <v>0</v>
      </c>
      <c r="CU238" s="31">
        <f>IF(VLOOKUP(A238,'BD OFICIAL'!$A$1:$AL$1056,31,0)="SI",IF(AT238&gt;0,0,1),IF(AT238=0,0,1))</f>
        <v>0</v>
      </c>
      <c r="CV238" s="31">
        <f t="shared" si="127"/>
        <v>0</v>
      </c>
      <c r="CW238" s="31">
        <f t="shared" ref="CW238:CW301" si="140">IF((AP238+AQ238+AR238+AS238+AT238-AU238=0),0,1)</f>
        <v>0</v>
      </c>
      <c r="CX238" s="85" t="str">
        <f t="shared" ref="CX238:CX301" si="141">IF(AND(AV238="SI",SUM(BU238+BV238+BW238+BX238+BY238+BZ238+CA238+CB238+CC238+CD238+CE238+CF238+CG238+CH238+CI238+CJ238+CN238+CO238+CP238+CQ238+CR238+CS238+CT238+CU238+CV238+CW238)=0),"SI","NO")</f>
        <v>SI</v>
      </c>
      <c r="CY238" s="31">
        <f t="shared" ref="CY238:CY301" si="142">IF(AV238=CX238,0,1)</f>
        <v>0</v>
      </c>
      <c r="CZ238" s="85" t="str">
        <f>IF(ISERROR(VLOOKUP(AI238,EXPERIENCIA!$A$1:$C$2100,1,0)),"NO","SI")</f>
        <v>SI</v>
      </c>
      <c r="DA238" s="85">
        <f>IF(CX238="no","NO APLICA",IF(AX238=0,"ERROR NOTA",IF(AND(AX238&gt;1,CZ238="NO"),"ERROR NOTA",IF(AND(CZ238="NO",AX238=1),0,IF(VLOOKUP(AI238,EXPERIENCIA!$A$1:$C$2100,3,0)=AX238,0,"ERROR NOTA")))))</f>
        <v>0</v>
      </c>
      <c r="DB238" s="85" t="str">
        <f>IF(ISERROR(VLOOKUP(AI238,COMPORTAMIENTO!$A$1:$C$2100,1,0)),"NO","SI")</f>
        <v>SI</v>
      </c>
      <c r="DC238" s="85">
        <f>IF(CX238="NO","NO APLICA",IF(AY238=0,"ERROR NOTA",IF(AND(DB238="NO",AY238=7),0,IF(VLOOKUP(AI238,COMPORTAMIENTO!$A$2:$H$2100,8,0)=AY238,0,"ERROR NOTA"))))</f>
        <v>0</v>
      </c>
      <c r="DD238" s="104">
        <f t="shared" ref="DD238:DD301" si="143">IF(CX238="no","NO APLICA",IF(DA238=0,(AX238*0.1),"ERROR NOTA"))</f>
        <v>0.70000000000000007</v>
      </c>
      <c r="DE238" s="104">
        <f t="shared" ref="DE238:DE301" si="144">IF(CX238="no","NO APLICA",IF(DC238=0,(AY238*0.1),"ERROR NOTA"))</f>
        <v>0.70000000000000007</v>
      </c>
      <c r="DF238" s="85" t="str">
        <f t="shared" si="128"/>
        <v>SI</v>
      </c>
      <c r="DG238" s="85">
        <f t="shared" ref="DG238:DG301" si="145">IF(OR(CX238="NO",DF238="SI"),0,(AZ238*0.5+BA238*0.5))</f>
        <v>0</v>
      </c>
      <c r="DH238" s="85">
        <f t="shared" ref="DH238:DH301" si="146">IF(OR(CX238="NO",DF238="SI"),0,(BB238*0.15+BC238*0.25+BD238*0.2+BE238*0.25+BF238*0.15))</f>
        <v>0</v>
      </c>
      <c r="DI238" s="85">
        <f t="shared" ref="DI238:DI301" si="147">IF(CX238="NO","NO APLICA",(DG238*0.35+DH238*0.65))</f>
        <v>0</v>
      </c>
      <c r="DJ238" s="12">
        <f t="shared" ref="DJ238:DJ301" si="148">IF(CX238="NO","NO APLICA",(BG238*0.3+BH238*0.3+BI238*0.2+BJ238*0.1+BK238*0.1))</f>
        <v>7.0000000000000009</v>
      </c>
      <c r="DK238" s="7">
        <f t="shared" ref="DK238:DK301" si="149">IF(CX238="NO","NO APLICA",IF(DF238="NO",DI238*0.45+DJ238*0.55,DJ238))</f>
        <v>7.0000000000000009</v>
      </c>
      <c r="DL238" s="12">
        <f t="shared" si="129"/>
        <v>5075</v>
      </c>
      <c r="DM238" s="12">
        <f>VLOOKUP(A238,'5 TD'!$A:$B,2,0)</f>
        <v>5075</v>
      </c>
      <c r="DN238" s="7">
        <f t="shared" si="130"/>
        <v>7</v>
      </c>
      <c r="DO238" s="85" t="str">
        <f t="shared" ref="DO238:DO301" si="150">IF(DN238="NO APLICA","NO APLICA",IF(AND(DN238=BL238),"APROBADO","ERROR NOTA"))</f>
        <v>APROBADO</v>
      </c>
      <c r="DP238" s="85" t="str">
        <f t="shared" ref="DP238:DP301" si="151">IF(CX238="NO","NO APLICA",IF(AND(DA238&lt;&gt;"NO APLICA",DA238&lt;&gt;"ERROR NOTA",DC238&lt;&gt;"NO APLICA",DC238&lt;&gt;"ERROR NOTA",DO238&lt;&gt;"ERROR NOTA"),"APROBADO"))</f>
        <v>APROBADO</v>
      </c>
      <c r="DQ238" s="7">
        <f t="shared" ref="DQ238:DQ301" si="152">IF(DP238="APROBADO",ROUND((DD238+DE238+0.75*DK238+DN238*0.05),1),IF(DP238="ERROR NOTA","ERROR NOTA","NO APLICA"))</f>
        <v>7</v>
      </c>
      <c r="DR238" s="85" t="str">
        <f t="shared" si="131"/>
        <v>APROBADO</v>
      </c>
      <c r="DS238" s="2" t="str">
        <f>+('3 Planilla Preadjudicación OTIC'!BN238)</f>
        <v>SI</v>
      </c>
      <c r="DT238" s="2">
        <f>IF(DR238="APROBADO",VLOOKUP(A238,'5 TD'!$D$3:$E$270,2,0),"NO APLICA")</f>
        <v>7</v>
      </c>
      <c r="DU238" s="2" t="str">
        <f t="shared" si="132"/>
        <v>SI</v>
      </c>
      <c r="DV238" s="2">
        <f>IF(DU238="SI",VLOOKUP(A238,'5 TD'!$G$3:$H$270,2,0),"NO APLICA ")</f>
        <v>7.0000000000000009</v>
      </c>
      <c r="DW238" s="2" t="str">
        <f t="shared" si="133"/>
        <v>SI</v>
      </c>
      <c r="DX238" s="2">
        <f>IF(DW238="SI",VLOOKUP(A238,'5 TD'!$J$4:$K$472,2,0),"NO APLICA")</f>
        <v>7</v>
      </c>
      <c r="DY238" s="2" t="str">
        <f t="shared" si="134"/>
        <v>SI</v>
      </c>
      <c r="DZ238" s="7">
        <f>IF(DY238="SI",VLOOKUP(A238,'5 TD'!$M$4:$N$350,2,0),"NO APLICA")</f>
        <v>7</v>
      </c>
      <c r="EA238" s="2" t="str">
        <f t="shared" si="135"/>
        <v>SI</v>
      </c>
      <c r="EB238" s="12">
        <f t="shared" si="136"/>
        <v>5075</v>
      </c>
      <c r="EC238" s="12">
        <f>IF(EA238="SI",VLOOKUP(A238,'5 TD'!$V$4:$W$479,2,0),"NO APLICA")</f>
        <v>5075</v>
      </c>
      <c r="ED238" s="2" t="str">
        <f t="shared" ref="ED238:ED301" si="153">IF(AND(EA238="SI",EB238=EC238),"SI","NO")</f>
        <v>SI</v>
      </c>
      <c r="EE238" s="79">
        <f>IF(ED238="SI",VLOOKUP(AI238,COMPORTAMIENTO!$A$1:$H$2100,7,0),"NO APLICA")</f>
        <v>0.42682926829268286</v>
      </c>
      <c r="EF238" s="12">
        <f>IF(ED238="SI",VLOOKUP(A238,'5 TD'!$P$2:$Q$479,2,0),"NO APLICA")</f>
        <v>0.42682926829268286</v>
      </c>
      <c r="EG238" s="2" t="str">
        <f t="shared" ref="EG238:EG301" si="154">IF(AND(ED238="SI",EE238=EF238),"SI","NO")</f>
        <v>SI</v>
      </c>
      <c r="EH238" s="2">
        <f>IF(CZ238="no",0,VLOOKUP(AI238,EXPERIENCIA!$A$1:$C$2100,2,0))</f>
        <v>164</v>
      </c>
      <c r="EI238" s="2">
        <f>IF(CZ238="si",VLOOKUP(A238,'5 TD'!$S$3:$T$2103,2,0),0)</f>
        <v>164</v>
      </c>
      <c r="EJ238" s="2" t="str">
        <f t="shared" ref="EJ238:EJ301" si="155">IF(EI238="NO APLICA","NO",IF(EI238=EH238,"SI","NO"))</f>
        <v>SI</v>
      </c>
      <c r="EK238" s="2">
        <f>+('3 Planilla Preadjudicación OTIC'!BU238)</f>
        <v>0</v>
      </c>
      <c r="EL238" s="4"/>
      <c r="EM238" s="3"/>
      <c r="EN238" s="3"/>
      <c r="EO238" s="86" t="s">
        <v>64</v>
      </c>
      <c r="EQ238" s="86"/>
    </row>
    <row r="239" spans="1:147" ht="15" customHeight="1" x14ac:dyDescent="0.3">
      <c r="A239" s="2">
        <f>+('3 Planilla Preadjudicación OTIC'!A239)</f>
        <v>14444</v>
      </c>
      <c r="B239" s="2" t="str">
        <f>+('3 Planilla Preadjudicación OTIC'!B239)</f>
        <v>65181652-1</v>
      </c>
      <c r="C239" s="4">
        <f>+('3 Planilla Preadjudicación OTIC'!E239)</f>
        <v>2025</v>
      </c>
      <c r="D239" s="4" t="str">
        <f>+('3 Planilla Preadjudicación OTIC'!F239)</f>
        <v>MANDATO</v>
      </c>
      <c r="E239" s="4" t="str">
        <f>+('3 Planilla Preadjudicación OTIC'!G239)</f>
        <v>96505760-9</v>
      </c>
      <c r="F239" s="4" t="str">
        <f>+('3 Planilla Preadjudicación OTIC'!H239)</f>
        <v>COLBÚN</v>
      </c>
      <c r="G239" s="4"/>
      <c r="H239" s="4"/>
      <c r="I239" s="4" t="str">
        <f>+('3 Planilla Preadjudicación OTIC'!I239)</f>
        <v>COCINA NACIONAL</v>
      </c>
      <c r="J239" s="4" t="str">
        <f>+('3 Planilla Preadjudicación OTIC'!J239)</f>
        <v>PF0981</v>
      </c>
      <c r="K239" s="4" t="str">
        <f>+('3 Planilla Preadjudicación OTIC'!K239)</f>
        <v>TÉCNICAS PARA EL EMPRENDIMIENTO</v>
      </c>
      <c r="L239" s="4" t="str">
        <f>+('3 Planilla Preadjudicación OTIC'!L239)</f>
        <v>PF0921</v>
      </c>
      <c r="M239" s="2">
        <f>+('3 Planilla Preadjudicación OTIC'!M239)</f>
        <v>8</v>
      </c>
      <c r="N239" s="4" t="str">
        <f>+('3 Planilla Preadjudicación OTIC'!N239)</f>
        <v>BIO BIO</v>
      </c>
      <c r="O239" s="4" t="str">
        <f>+('3 Planilla Preadjudicación OTIC'!O239)</f>
        <v>MULCHÉN</v>
      </c>
      <c r="P239" s="4" t="str">
        <f>+('3 Planilla Preadjudicación OTIC'!P239)</f>
        <v>EMPRENDEDORES/AS INFORMALES O PERSONAS VULNERABLES PERTENECIENTES AL 80% MAS VULNERABLE</v>
      </c>
      <c r="Q239" s="4" t="str">
        <f>+('3 Planilla Preadjudicación OTIC'!Q239)</f>
        <v>PRESENCIAL</v>
      </c>
      <c r="R239" s="4" t="str">
        <f>+('3 Planilla Preadjudicación OTIC'!R239)</f>
        <v>INDEPENDIENTE</v>
      </c>
      <c r="S239" s="4">
        <f>+('3 Planilla Preadjudicación OTIC'!S239)</f>
        <v>33</v>
      </c>
      <c r="T239" s="2">
        <f>+('3 Planilla Preadjudicación OTIC'!T239)</f>
        <v>10</v>
      </c>
      <c r="U239" s="2">
        <f>+('3 Planilla Preadjudicación OTIC'!U239)</f>
        <v>120</v>
      </c>
      <c r="V239" s="2">
        <f>+('3 Planilla Preadjudicación OTIC'!V239)</f>
        <v>12</v>
      </c>
      <c r="W239" s="2">
        <f>+('3 Planilla Preadjudicación OTIC'!W239)</f>
        <v>132</v>
      </c>
      <c r="X239" s="2">
        <f>+('3 Planilla Preadjudicación OTIC'!X239)</f>
        <v>4</v>
      </c>
      <c r="Y239" s="2" t="str">
        <f>+('3 Planilla Preadjudicación OTIC'!Y239)</f>
        <v>SI</v>
      </c>
      <c r="Z239" s="2" t="str">
        <f>+('3 Planilla Preadjudicación OTIC'!Z239)</f>
        <v>NO</v>
      </c>
      <c r="AA239" s="2" t="str">
        <f>+('3 Planilla Preadjudicación OTIC'!AA239)</f>
        <v>SI</v>
      </c>
      <c r="AB239" s="4" t="str">
        <f>+('3 Planilla Preadjudicación OTIC'!AB239)</f>
        <v>SE AJUSTA A PLAN FORMATIVO</v>
      </c>
      <c r="AC239" s="4" t="str">
        <f>+('3 Planilla Preadjudicación OTIC'!AC239)</f>
        <v>HOMBRES Y MUJERES DE 18 AÑOS O MAS, QUE PERTENECEN AL 80% MAS VULNERABLES, RESIDEN EN LA COMUNA DE MULCHEN Y TENER EDUCACIÓN MEDIA COMPLETA, PREFERENTEMENTE.</v>
      </c>
      <c r="AD239" s="2" t="str">
        <f>+('3 Planilla Preadjudicación OTIC'!AD239)</f>
        <v>NO</v>
      </c>
      <c r="AE239" s="4">
        <f>+('3 Planilla Preadjudicación OTIC'!AE239)</f>
        <v>0</v>
      </c>
      <c r="AF239" s="2" t="str">
        <f>+('3 Planilla Preadjudicación OTIC'!AF239)</f>
        <v>CERRADA</v>
      </c>
      <c r="AG239" s="2">
        <f>+('3 Planilla Preadjudicación OTIC'!AG239)</f>
        <v>33</v>
      </c>
      <c r="AH239" s="2">
        <f>+('3 Planilla Preadjudicación OTIC'!AH239)</f>
        <v>3</v>
      </c>
      <c r="AI239" s="135" t="str">
        <f>+('3 Planilla Preadjudicación OTIC'!AI239)</f>
        <v>76432870-1</v>
      </c>
      <c r="AJ239" s="4" t="str">
        <f>+('3 Planilla Preadjudicación OTIC'!AJ239)</f>
        <v>ORO VERDE CAPACITACION LTDA</v>
      </c>
      <c r="AK239" s="2">
        <f>+('3 Planilla Preadjudicación OTIC'!AK239)</f>
        <v>132</v>
      </c>
      <c r="AL239" s="2">
        <f>+('3 Planilla Preadjudicación OTIC'!AL239)</f>
        <v>33</v>
      </c>
      <c r="AM239" s="12">
        <f>+('3 Planilla Preadjudicación OTIC'!AM239)</f>
        <v>6373</v>
      </c>
      <c r="AN239" s="12">
        <f>+('3 Planilla Preadjudicación OTIC'!AN239)</f>
        <v>100000</v>
      </c>
      <c r="AO239" s="12">
        <f>+('3 Planilla Preadjudicación OTIC'!AO239)</f>
        <v>0</v>
      </c>
      <c r="AP239" s="12">
        <f>+('3 Planilla Preadjudicación OTIC'!AP239)</f>
        <v>8412360</v>
      </c>
      <c r="AQ239" s="12">
        <f>+('3 Planilla Preadjudicación OTIC'!AQ239)</f>
        <v>1320000</v>
      </c>
      <c r="AR239" s="12">
        <f>+('3 Planilla Preadjudicación OTIC'!AR239)</f>
        <v>1000000</v>
      </c>
      <c r="AS239" s="12">
        <f>+('3 Planilla Preadjudicación OTIC'!AS239)</f>
        <v>0</v>
      </c>
      <c r="AT239" s="12">
        <f>+('3 Planilla Preadjudicación OTIC'!AT239)</f>
        <v>0</v>
      </c>
      <c r="AU239" s="12">
        <f>+('3 Planilla Preadjudicación OTIC'!AU239)</f>
        <v>10732360</v>
      </c>
      <c r="AV239" s="2" t="str">
        <f>+('3 Planilla Preadjudicación OTIC'!AV239)</f>
        <v>SI</v>
      </c>
      <c r="AW239" s="4">
        <f>+('3 Planilla Preadjudicación OTIC'!AW239)</f>
        <v>0</v>
      </c>
      <c r="AX239" s="2">
        <f>+('3 Planilla Preadjudicación OTIC'!AX239)</f>
        <v>7</v>
      </c>
      <c r="AY239" s="2">
        <f>+('3 Planilla Preadjudicación OTIC'!AY239)</f>
        <v>7</v>
      </c>
      <c r="AZ239" s="2">
        <f>+('3 Planilla Preadjudicación OTIC'!AZ239)</f>
        <v>0</v>
      </c>
      <c r="BA239" s="2">
        <f>+('3 Planilla Preadjudicación OTIC'!BA239)</f>
        <v>0</v>
      </c>
      <c r="BB239" s="2">
        <f>+('3 Planilla Preadjudicación OTIC'!BB239)</f>
        <v>0</v>
      </c>
      <c r="BC239" s="2">
        <f>+('3 Planilla Preadjudicación OTIC'!BC239)</f>
        <v>0</v>
      </c>
      <c r="BD239" s="2">
        <f>+('3 Planilla Preadjudicación OTIC'!BD239)</f>
        <v>0</v>
      </c>
      <c r="BE239" s="2">
        <f>+('3 Planilla Preadjudicación OTIC'!BE239)</f>
        <v>0</v>
      </c>
      <c r="BF239" s="2">
        <f>+('3 Planilla Preadjudicación OTIC'!BF239)</f>
        <v>0</v>
      </c>
      <c r="BG239" s="2">
        <f>+('3 Planilla Preadjudicación OTIC'!BG239)</f>
        <v>7</v>
      </c>
      <c r="BH239" s="2">
        <f>+('3 Planilla Preadjudicación OTIC'!BH239)</f>
        <v>7</v>
      </c>
      <c r="BI239" s="2">
        <f>+('3 Planilla Preadjudicación OTIC'!BI239)</f>
        <v>7</v>
      </c>
      <c r="BJ239" s="2">
        <f>+('3 Planilla Preadjudicación OTIC'!BJ239)</f>
        <v>7</v>
      </c>
      <c r="BK239" s="2">
        <f>+('3 Planilla Preadjudicación OTIC'!BK239)</f>
        <v>7</v>
      </c>
      <c r="BL239" s="2">
        <f>+('3 Planilla Preadjudicación OTIC'!BL239)</f>
        <v>7</v>
      </c>
      <c r="BM239" s="104">
        <f>ROUND(('3 Planilla Preadjudicación OTIC'!BM239),1)</f>
        <v>7</v>
      </c>
      <c r="BN239" s="4" t="str">
        <f>+('3 Planilla Preadjudicación OTIC'!BN239)</f>
        <v>NO</v>
      </c>
      <c r="BO239" s="4">
        <f>+('3 Planilla Preadjudicación OTIC'!BO239)</f>
        <v>0</v>
      </c>
      <c r="BP239" s="4">
        <f>+('3 Planilla Preadjudicación OTIC'!BP239)</f>
        <v>0</v>
      </c>
      <c r="BQ239" s="4">
        <f>+('3 Planilla Preadjudicación OTIC'!BQ239)</f>
        <v>0</v>
      </c>
      <c r="BR239" s="4">
        <f>+('3 Planilla Preadjudicación OTIC'!BR239)</f>
        <v>0</v>
      </c>
      <c r="BS239" s="4">
        <f>+('3 Planilla Preadjudicación OTIC'!BS239)</f>
        <v>0</v>
      </c>
      <c r="BT239" s="4">
        <f>+('3 Planilla Preadjudicación OTIC'!BT239)</f>
        <v>0</v>
      </c>
      <c r="BU239" s="85">
        <f>IF(VLOOKUP(A239,'BD OFICIAL'!$A$1:$AL$2098,7,0)=D239,0,1)</f>
        <v>0</v>
      </c>
      <c r="BV239" s="85">
        <f>IF(VLOOKUP(A239,'BD OFICIAL'!$A$1:$AL$2098,11,0)=J239,0,1)</f>
        <v>0</v>
      </c>
      <c r="BW239" s="85">
        <f>IF(VLOOKUP(A239,'BD OFICIAL'!$A$1:$AL$2098,13,0)=L239,0,1)</f>
        <v>0</v>
      </c>
      <c r="BX239" s="2">
        <f>IF(VLOOKUP(A239,'BD OFICIAL'!$A$1:$AL$2098,16,0)=O239,0,1)</f>
        <v>0</v>
      </c>
      <c r="BY239" s="2">
        <f>IF(VLOOKUP(A239,'BD OFICIAL'!$A$1:$AL$2098,17,0)=P239,0,1)</f>
        <v>0</v>
      </c>
      <c r="BZ239" s="2">
        <f>IF(VLOOKUP(A239,'BD OFICIAL'!$A$1:$AL$2098,19,0)=R239,0,1)</f>
        <v>0</v>
      </c>
      <c r="CA239" s="2">
        <f>IF(VLOOKUP(A239,'BD OFICIAL'!$A$1:$AL$2098,21,0)=T239,0,1)</f>
        <v>0</v>
      </c>
      <c r="CB239" s="2">
        <f>IF(VLOOKUP(A239,'BD OFICIAL'!$A$1:$AL$2098,24,0)=AK239,0,1)</f>
        <v>0</v>
      </c>
      <c r="CC239" s="2">
        <f>IF(VLOOKUP(A239,'BD OFICIAL'!$A$1:$AL$2098,25,0)=X239,0,1)</f>
        <v>0</v>
      </c>
      <c r="CD239" s="2">
        <f>IF(VLOOKUP(A239,'BD OFICIAL'!$A$1:$AL$2098,26,0)=Y239,0,1)</f>
        <v>0</v>
      </c>
      <c r="CE239" s="2">
        <f>IF(VLOOKUP(A239,'BD OFICIAL'!$A$1:$AL$2098,27,0)=Z239,0,1)</f>
        <v>0</v>
      </c>
      <c r="CF239" s="2">
        <f>IF(VLOOKUP(A239,'BD OFICIAL'!$A$1:$AL$2098,28,0)=AA239,0,1)</f>
        <v>0</v>
      </c>
      <c r="CG239" s="2">
        <f>IF(VLOOKUP(A239,'BD OFICIAL'!$A$1:$AL$2098,33,0)=AF239,0,1)</f>
        <v>0</v>
      </c>
      <c r="CH239" s="2">
        <f>IF(VLOOKUP(A239,'BD OFICIAL'!$A$1:$AL$2098,35,0)=AH239,0,1)</f>
        <v>0</v>
      </c>
      <c r="CI239" s="85">
        <f>IF(VLOOKUP(A239,'BD OFICIAL'!$A$1:$AL$2098,34,0)=AL239,0,1)</f>
        <v>0</v>
      </c>
      <c r="CJ239" s="12">
        <f>VLOOKUP(A239,'BD OFICIAL'!$A$1:$AM$2098,36,0)*AM239-AP239</f>
        <v>0</v>
      </c>
      <c r="CK239" s="85" t="str">
        <f t="shared" si="122"/>
        <v>SHMAN</v>
      </c>
      <c r="CL239" s="85" t="str">
        <f t="shared" si="123"/>
        <v>SI</v>
      </c>
      <c r="CM239" s="85" t="str">
        <f t="shared" si="137"/>
        <v>NO</v>
      </c>
      <c r="CN239" s="31">
        <f t="shared" si="138"/>
        <v>0</v>
      </c>
      <c r="CO239" s="31">
        <f t="shared" si="124"/>
        <v>0</v>
      </c>
      <c r="CP239" s="31">
        <f t="shared" si="139"/>
        <v>0</v>
      </c>
      <c r="CQ239" s="31">
        <f>IF(Y239="NO",0,IF(Y239="SI",IF(VLOOKUP(A239,'BD OFICIAL'!$A:$AO,40,0)=AQ239,0,1)))</f>
        <v>0</v>
      </c>
      <c r="CR239" s="31">
        <f>IF(Z239="NO",0,IF(Z239="SI",IF(VLOOKUP(B239,'BD OFICIAL'!$A:$AO,41,0)=AS239,0,1)))</f>
        <v>0</v>
      </c>
      <c r="CS239" s="31">
        <f t="shared" si="125"/>
        <v>0</v>
      </c>
      <c r="CT239" s="31">
        <f t="shared" si="126"/>
        <v>0</v>
      </c>
      <c r="CU239" s="31">
        <f>IF(VLOOKUP(A239,'BD OFICIAL'!$A$1:$AL$1056,31,0)="SI",IF(AT239&gt;0,0,1),IF(AT239=0,0,1))</f>
        <v>0</v>
      </c>
      <c r="CV239" s="31">
        <f t="shared" si="127"/>
        <v>0</v>
      </c>
      <c r="CW239" s="31">
        <f t="shared" si="140"/>
        <v>0</v>
      </c>
      <c r="CX239" s="85" t="str">
        <f t="shared" si="141"/>
        <v>SI</v>
      </c>
      <c r="CY239" s="31">
        <f t="shared" si="142"/>
        <v>0</v>
      </c>
      <c r="CZ239" s="85" t="str">
        <f>IF(ISERROR(VLOOKUP(AI239,EXPERIENCIA!$A$1:$C$2100,1,0)),"NO","SI")</f>
        <v>SI</v>
      </c>
      <c r="DA239" s="85">
        <f>IF(CX239="no","NO APLICA",IF(AX239=0,"ERROR NOTA",IF(AND(AX239&gt;1,CZ239="NO"),"ERROR NOTA",IF(AND(CZ239="NO",AX239=1),0,IF(VLOOKUP(AI239,EXPERIENCIA!$A$1:$C$2100,3,0)=AX239,0,"ERROR NOTA")))))</f>
        <v>0</v>
      </c>
      <c r="DB239" s="85" t="str">
        <f>IF(ISERROR(VLOOKUP(AI239,COMPORTAMIENTO!$A$1:$C$2100,1,0)),"NO","SI")</f>
        <v>SI</v>
      </c>
      <c r="DC239" s="85">
        <f>IF(CX239="NO","NO APLICA",IF(AY239=0,"ERROR NOTA",IF(AND(DB239="NO",AY239=7),0,IF(VLOOKUP(AI239,COMPORTAMIENTO!$A$2:$H$2100,8,0)=AY239,0,"ERROR NOTA"))))</f>
        <v>0</v>
      </c>
      <c r="DD239" s="104">
        <f t="shared" si="143"/>
        <v>0.70000000000000007</v>
      </c>
      <c r="DE239" s="104">
        <f t="shared" si="144"/>
        <v>0.70000000000000007</v>
      </c>
      <c r="DF239" s="85" t="str">
        <f t="shared" si="128"/>
        <v>SI</v>
      </c>
      <c r="DG239" s="85">
        <f t="shared" si="145"/>
        <v>0</v>
      </c>
      <c r="DH239" s="85">
        <f t="shared" si="146"/>
        <v>0</v>
      </c>
      <c r="DI239" s="85">
        <f t="shared" si="147"/>
        <v>0</v>
      </c>
      <c r="DJ239" s="12">
        <f t="shared" si="148"/>
        <v>7.0000000000000009</v>
      </c>
      <c r="DK239" s="7">
        <f t="shared" si="149"/>
        <v>7.0000000000000009</v>
      </c>
      <c r="DL239" s="12">
        <f t="shared" si="129"/>
        <v>6373</v>
      </c>
      <c r="DM239" s="12">
        <f>VLOOKUP(A239,'5 TD'!$A:$B,2,0)</f>
        <v>6373</v>
      </c>
      <c r="DN239" s="7">
        <f t="shared" si="130"/>
        <v>7</v>
      </c>
      <c r="DO239" s="85" t="str">
        <f t="shared" si="150"/>
        <v>APROBADO</v>
      </c>
      <c r="DP239" s="85" t="str">
        <f t="shared" si="151"/>
        <v>APROBADO</v>
      </c>
      <c r="DQ239" s="7">
        <f t="shared" si="152"/>
        <v>7</v>
      </c>
      <c r="DR239" s="85" t="str">
        <f t="shared" si="131"/>
        <v>APROBADO</v>
      </c>
      <c r="DS239" s="2" t="str">
        <f>+('3 Planilla Preadjudicación OTIC'!BN239)</f>
        <v>NO</v>
      </c>
      <c r="DT239" s="2">
        <f>IF(DR239="APROBADO",VLOOKUP(A239,'5 TD'!$D$3:$E$270,2,0),"NO APLICA")</f>
        <v>7</v>
      </c>
      <c r="DU239" s="2" t="str">
        <f t="shared" si="132"/>
        <v>SI</v>
      </c>
      <c r="DV239" s="2">
        <f>IF(DU239="SI",VLOOKUP(A239,'5 TD'!$G$3:$H$270,2,0),"NO APLICA ")</f>
        <v>7.0000000000000009</v>
      </c>
      <c r="DW239" s="2" t="str">
        <f t="shared" si="133"/>
        <v>SI</v>
      </c>
      <c r="DX239" s="2">
        <f>IF(DW239="SI",VLOOKUP(A239,'5 TD'!$J$4:$K$472,2,0),"NO APLICA")</f>
        <v>7</v>
      </c>
      <c r="DY239" s="2" t="str">
        <f t="shared" si="134"/>
        <v>SI</v>
      </c>
      <c r="DZ239" s="7">
        <f>IF(DY239="SI",VLOOKUP(A239,'5 TD'!$M$4:$N$350,2,0),"NO APLICA")</f>
        <v>7</v>
      </c>
      <c r="EA239" s="2" t="str">
        <f t="shared" si="135"/>
        <v>SI</v>
      </c>
      <c r="EB239" s="12">
        <f t="shared" si="136"/>
        <v>6373</v>
      </c>
      <c r="EC239" s="12">
        <f>IF(EA239="SI",VLOOKUP(A239,'5 TD'!$V$4:$W$479,2,0),"NO APLICA")</f>
        <v>6373</v>
      </c>
      <c r="ED239" s="2" t="str">
        <f t="shared" si="153"/>
        <v>SI</v>
      </c>
      <c r="EE239" s="79">
        <f>IF(ED239="SI",VLOOKUP(AI239,COMPORTAMIENTO!$A$1:$H$2100,7,0),"NO APLICA")</f>
        <v>0.42682926829268286</v>
      </c>
      <c r="EF239" s="12">
        <f>IF(ED239="SI",VLOOKUP(A239,'5 TD'!$P$2:$Q$479,2,0),"NO APLICA")</f>
        <v>0.12121212121212122</v>
      </c>
      <c r="EG239" s="2" t="str">
        <f t="shared" si="154"/>
        <v>NO</v>
      </c>
      <c r="EH239" s="2">
        <f>IF(CZ239="no",0,VLOOKUP(AI239,EXPERIENCIA!$A$1:$C$2100,2,0))</f>
        <v>164</v>
      </c>
      <c r="EI239" s="2">
        <f>IF(CZ239="si",VLOOKUP(A239,'5 TD'!$S$3:$T$2103,2,0),0)</f>
        <v>164</v>
      </c>
      <c r="EJ239" s="2" t="str">
        <f t="shared" si="155"/>
        <v>SI</v>
      </c>
      <c r="EK239" s="2" t="str">
        <f>+('3 Planilla Preadjudicación OTIC'!BU239)</f>
        <v>e) Menor “porcentaje de multas ponderadas” en ítem evaluación comportamiento considerando 4 decimales.</v>
      </c>
      <c r="EL239" s="4"/>
      <c r="EM239" s="3"/>
      <c r="EN239" s="3"/>
      <c r="EQ239" s="86"/>
    </row>
    <row r="240" spans="1:147" ht="15" customHeight="1" x14ac:dyDescent="0.3">
      <c r="A240" s="2">
        <f>+('3 Planilla Preadjudicación OTIC'!A240)</f>
        <v>14450</v>
      </c>
      <c r="B240" s="2" t="str">
        <f>+('3 Planilla Preadjudicación OTIC'!B240)</f>
        <v>65181652-1</v>
      </c>
      <c r="C240" s="4">
        <f>+('3 Planilla Preadjudicación OTIC'!E240)</f>
        <v>2025</v>
      </c>
      <c r="D240" s="4" t="str">
        <f>+('3 Planilla Preadjudicación OTIC'!F240)</f>
        <v>MANDATO</v>
      </c>
      <c r="E240" s="4" t="str">
        <f>+('3 Planilla Preadjudicación OTIC'!G240)</f>
        <v>96505760-9</v>
      </c>
      <c r="F240" s="4" t="str">
        <f>+('3 Planilla Preadjudicación OTIC'!H240)</f>
        <v>COLBÚN</v>
      </c>
      <c r="G240" s="4"/>
      <c r="H240" s="4"/>
      <c r="I240" s="4" t="str">
        <f>+('3 Planilla Preadjudicación OTIC'!I240)</f>
        <v>INSTALACIONES ELÉCTRICAS TIPO F Y G</v>
      </c>
      <c r="J240" s="4" t="str">
        <f>+('3 Planilla Preadjudicación OTIC'!J240)</f>
        <v>PF0679</v>
      </c>
      <c r="K240" s="4" t="str">
        <f>+('3 Planilla Preadjudicación OTIC'!K240)</f>
        <v>TÉCNICAS PARA EL EMPRENDIMIENTO</v>
      </c>
      <c r="L240" s="4" t="str">
        <f>+('3 Planilla Preadjudicación OTIC'!L240)</f>
        <v>PF0921</v>
      </c>
      <c r="M240" s="2">
        <f>+('3 Planilla Preadjudicación OTIC'!M240)</f>
        <v>8</v>
      </c>
      <c r="N240" s="4" t="str">
        <f>+('3 Planilla Preadjudicación OTIC'!N240)</f>
        <v>BIO BIO</v>
      </c>
      <c r="O240" s="4" t="str">
        <f>+('3 Planilla Preadjudicación OTIC'!O240)</f>
        <v>SANTA BÁRBARA</v>
      </c>
      <c r="P240" s="4" t="str">
        <f>+('3 Planilla Preadjudicación OTIC'!P240)</f>
        <v>EMPRENDEDORES/AS INFORMALES O PERSONAS VULNERABLES PERTENECIENTES AL 80% MAS VULNERABLE</v>
      </c>
      <c r="Q240" s="4" t="str">
        <f>+('3 Planilla Preadjudicación OTIC'!Q240)</f>
        <v>PRESENCIAL</v>
      </c>
      <c r="R240" s="4" t="str">
        <f>+('3 Planilla Preadjudicación OTIC'!R240)</f>
        <v>INDEPENDIENTE</v>
      </c>
      <c r="S240" s="4">
        <f>+('3 Planilla Preadjudicación OTIC'!S240)</f>
        <v>68</v>
      </c>
      <c r="T240" s="2">
        <f>+('3 Planilla Preadjudicación OTIC'!T240)</f>
        <v>10</v>
      </c>
      <c r="U240" s="2">
        <f>+('3 Planilla Preadjudicación OTIC'!U240)</f>
        <v>260</v>
      </c>
      <c r="V240" s="2">
        <f>+('3 Planilla Preadjudicación OTIC'!V240)</f>
        <v>12</v>
      </c>
      <c r="W240" s="2">
        <f>+('3 Planilla Preadjudicación OTIC'!W240)</f>
        <v>272</v>
      </c>
      <c r="X240" s="2">
        <f>+('3 Planilla Preadjudicación OTIC'!X240)</f>
        <v>4</v>
      </c>
      <c r="Y240" s="2" t="str">
        <f>+('3 Planilla Preadjudicación OTIC'!Y240)</f>
        <v>SI</v>
      </c>
      <c r="Z240" s="2" t="str">
        <f>+('3 Planilla Preadjudicación OTIC'!Z240)</f>
        <v>NO</v>
      </c>
      <c r="AA240" s="2" t="str">
        <f>+('3 Planilla Preadjudicación OTIC'!AA240)</f>
        <v>SI</v>
      </c>
      <c r="AB240" s="4" t="str">
        <f>+('3 Planilla Preadjudicación OTIC'!AB240)</f>
        <v>SE AJUSTA A PLAN FORMATIVO</v>
      </c>
      <c r="AC240" s="4" t="str">
        <f>+('3 Planilla Preadjudicación OTIC'!AC240)</f>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v>
      </c>
      <c r="AD240" s="2" t="str">
        <f>+('3 Planilla Preadjudicación OTIC'!AD240)</f>
        <v>SI</v>
      </c>
      <c r="AE240" s="4" t="str">
        <f>+('3 Planilla Preadjudicación OTIC'!AE240)</f>
        <v>LICENCIA DE INSTALADOR ELÉCTRICO CLASE D EXPEDIDA POR LA SUPERINTENDENCIA DE ELECTRICIDAD Y COMBUSTI</v>
      </c>
      <c r="AF240" s="2" t="str">
        <f>+('3 Planilla Preadjudicación OTIC'!AF240)</f>
        <v>CERRADA</v>
      </c>
      <c r="AG240" s="2">
        <f>+('3 Planilla Preadjudicación OTIC'!AG240)</f>
        <v>68</v>
      </c>
      <c r="AH240" s="2">
        <f>+('3 Planilla Preadjudicación OTIC'!AH240)</f>
        <v>2</v>
      </c>
      <c r="AI240" s="135" t="str">
        <f>+('3 Planilla Preadjudicación OTIC'!AI240)</f>
        <v>76432870-1</v>
      </c>
      <c r="AJ240" s="4" t="str">
        <f>+('3 Planilla Preadjudicación OTIC'!AJ240)</f>
        <v>ORO VERDE CAPACITACION LTDA</v>
      </c>
      <c r="AK240" s="2">
        <f>+('3 Planilla Preadjudicación OTIC'!AK240)</f>
        <v>272</v>
      </c>
      <c r="AL240" s="2">
        <f>+('3 Planilla Preadjudicación OTIC'!AL240)</f>
        <v>68</v>
      </c>
      <c r="AM240" s="12">
        <f>+('3 Planilla Preadjudicación OTIC'!AM240)</f>
        <v>5075</v>
      </c>
      <c r="AN240" s="12">
        <f>+('3 Planilla Preadjudicación OTIC'!AN240)</f>
        <v>100000</v>
      </c>
      <c r="AO240" s="12">
        <f>+('3 Planilla Preadjudicación OTIC'!AO240)</f>
        <v>250000</v>
      </c>
      <c r="AP240" s="12">
        <f>+('3 Planilla Preadjudicación OTIC'!AP240)</f>
        <v>13804000</v>
      </c>
      <c r="AQ240" s="12">
        <f>+('3 Planilla Preadjudicación OTIC'!AQ240)</f>
        <v>2720000</v>
      </c>
      <c r="AR240" s="12">
        <f>+('3 Planilla Preadjudicación OTIC'!AR240)</f>
        <v>1000000</v>
      </c>
      <c r="AS240" s="12">
        <f>+('3 Planilla Preadjudicación OTIC'!AS240)</f>
        <v>0</v>
      </c>
      <c r="AT240" s="12">
        <f>+('3 Planilla Preadjudicación OTIC'!AT240)</f>
        <v>2500000</v>
      </c>
      <c r="AU240" s="12">
        <f>+('3 Planilla Preadjudicación OTIC'!AU240)</f>
        <v>20024000</v>
      </c>
      <c r="AV240" s="2" t="str">
        <f>+('3 Planilla Preadjudicación OTIC'!AV240)</f>
        <v>SI</v>
      </c>
      <c r="AW240" s="4">
        <f>+('3 Planilla Preadjudicación OTIC'!AW240)</f>
        <v>0</v>
      </c>
      <c r="AX240" s="2">
        <f>+('3 Planilla Preadjudicación OTIC'!AX240)</f>
        <v>7</v>
      </c>
      <c r="AY240" s="2">
        <f>+('3 Planilla Preadjudicación OTIC'!AY240)</f>
        <v>7</v>
      </c>
      <c r="AZ240" s="2">
        <f>+('3 Planilla Preadjudicación OTIC'!AZ240)</f>
        <v>0</v>
      </c>
      <c r="BA240" s="2">
        <f>+('3 Planilla Preadjudicación OTIC'!BA240)</f>
        <v>0</v>
      </c>
      <c r="BB240" s="2">
        <f>+('3 Planilla Preadjudicación OTIC'!BB240)</f>
        <v>0</v>
      </c>
      <c r="BC240" s="2">
        <f>+('3 Planilla Preadjudicación OTIC'!BC240)</f>
        <v>0</v>
      </c>
      <c r="BD240" s="2">
        <f>+('3 Planilla Preadjudicación OTIC'!BD240)</f>
        <v>0</v>
      </c>
      <c r="BE240" s="2">
        <f>+('3 Planilla Preadjudicación OTIC'!BE240)</f>
        <v>0</v>
      </c>
      <c r="BF240" s="2">
        <f>+('3 Planilla Preadjudicación OTIC'!BF240)</f>
        <v>0</v>
      </c>
      <c r="BG240" s="2">
        <f>+('3 Planilla Preadjudicación OTIC'!BG240)</f>
        <v>7</v>
      </c>
      <c r="BH240" s="2">
        <f>+('3 Planilla Preadjudicación OTIC'!BH240)</f>
        <v>7</v>
      </c>
      <c r="BI240" s="2">
        <f>+('3 Planilla Preadjudicación OTIC'!BI240)</f>
        <v>7</v>
      </c>
      <c r="BJ240" s="2">
        <f>+('3 Planilla Preadjudicación OTIC'!BJ240)</f>
        <v>7</v>
      </c>
      <c r="BK240" s="2">
        <f>+('3 Planilla Preadjudicación OTIC'!BK240)</f>
        <v>7</v>
      </c>
      <c r="BL240" s="2">
        <f>+('3 Planilla Preadjudicación OTIC'!BL240)</f>
        <v>7</v>
      </c>
      <c r="BM240" s="104">
        <f>ROUND(('3 Planilla Preadjudicación OTIC'!BM240),1)</f>
        <v>7</v>
      </c>
      <c r="BN240" s="4" t="str">
        <f>+('3 Planilla Preadjudicación OTIC'!BN240)</f>
        <v>NO</v>
      </c>
      <c r="BO240" s="4">
        <f>+('3 Planilla Preadjudicación OTIC'!BO240)</f>
        <v>0</v>
      </c>
      <c r="BP240" s="4">
        <f>+('3 Planilla Preadjudicación OTIC'!BP240)</f>
        <v>0</v>
      </c>
      <c r="BQ240" s="4">
        <f>+('3 Planilla Preadjudicación OTIC'!BQ240)</f>
        <v>0</v>
      </c>
      <c r="BR240" s="4">
        <f>+('3 Planilla Preadjudicación OTIC'!BR240)</f>
        <v>0</v>
      </c>
      <c r="BS240" s="4">
        <f>+('3 Planilla Preadjudicación OTIC'!BS240)</f>
        <v>0</v>
      </c>
      <c r="BT240" s="4">
        <f>+('3 Planilla Preadjudicación OTIC'!BT240)</f>
        <v>0</v>
      </c>
      <c r="BU240" s="85">
        <f>IF(VLOOKUP(A240,'BD OFICIAL'!$A$1:$AL$2098,7,0)=D240,0,1)</f>
        <v>0</v>
      </c>
      <c r="BV240" s="85">
        <f>IF(VLOOKUP(A240,'BD OFICIAL'!$A$1:$AL$2098,11,0)=J240,0,1)</f>
        <v>0</v>
      </c>
      <c r="BW240" s="85">
        <f>IF(VLOOKUP(A240,'BD OFICIAL'!$A$1:$AL$2098,13,0)=L240,0,1)</f>
        <v>0</v>
      </c>
      <c r="BX240" s="2">
        <f>IF(VLOOKUP(A240,'BD OFICIAL'!$A$1:$AL$2098,16,0)=O240,0,1)</f>
        <v>0</v>
      </c>
      <c r="BY240" s="2">
        <f>IF(VLOOKUP(A240,'BD OFICIAL'!$A$1:$AL$2098,17,0)=P240,0,1)</f>
        <v>0</v>
      </c>
      <c r="BZ240" s="2">
        <f>IF(VLOOKUP(A240,'BD OFICIAL'!$A$1:$AL$2098,19,0)=R240,0,1)</f>
        <v>0</v>
      </c>
      <c r="CA240" s="2">
        <f>IF(VLOOKUP(A240,'BD OFICIAL'!$A$1:$AL$2098,21,0)=T240,0,1)</f>
        <v>0</v>
      </c>
      <c r="CB240" s="2">
        <f>IF(VLOOKUP(A240,'BD OFICIAL'!$A$1:$AL$2098,24,0)=AK240,0,1)</f>
        <v>0</v>
      </c>
      <c r="CC240" s="2">
        <f>IF(VLOOKUP(A240,'BD OFICIAL'!$A$1:$AL$2098,25,0)=X240,0,1)</f>
        <v>0</v>
      </c>
      <c r="CD240" s="2">
        <f>IF(VLOOKUP(A240,'BD OFICIAL'!$A$1:$AL$2098,26,0)=Y240,0,1)</f>
        <v>0</v>
      </c>
      <c r="CE240" s="2">
        <f>IF(VLOOKUP(A240,'BD OFICIAL'!$A$1:$AL$2098,27,0)=Z240,0,1)</f>
        <v>0</v>
      </c>
      <c r="CF240" s="2">
        <f>IF(VLOOKUP(A240,'BD OFICIAL'!$A$1:$AL$2098,28,0)=AA240,0,1)</f>
        <v>0</v>
      </c>
      <c r="CG240" s="2">
        <f>IF(VLOOKUP(A240,'BD OFICIAL'!$A$1:$AL$2098,33,0)=AF240,0,1)</f>
        <v>0</v>
      </c>
      <c r="CH240" s="2">
        <f>IF(VLOOKUP(A240,'BD OFICIAL'!$A$1:$AL$2098,35,0)=AH240,0,1)</f>
        <v>0</v>
      </c>
      <c r="CI240" s="85">
        <f>IF(VLOOKUP(A240,'BD OFICIAL'!$A$1:$AL$2098,34,0)=AL240,0,1)</f>
        <v>0</v>
      </c>
      <c r="CJ240" s="12">
        <f>VLOOKUP(A240,'BD OFICIAL'!$A$1:$AM$2098,36,0)*AM240-AP240</f>
        <v>0</v>
      </c>
      <c r="CK240" s="85" t="str">
        <f t="shared" si="122"/>
        <v>SHMAN</v>
      </c>
      <c r="CL240" s="85" t="str">
        <f t="shared" si="123"/>
        <v>SI</v>
      </c>
      <c r="CM240" s="85" t="str">
        <f t="shared" si="137"/>
        <v>NO</v>
      </c>
      <c r="CN240" s="31">
        <f t="shared" si="138"/>
        <v>0</v>
      </c>
      <c r="CO240" s="31">
        <f t="shared" si="124"/>
        <v>0</v>
      </c>
      <c r="CP240" s="31">
        <f t="shared" si="139"/>
        <v>0</v>
      </c>
      <c r="CQ240" s="31">
        <f>IF(Y240="NO",0,IF(Y240="SI",IF(VLOOKUP(A240,'BD OFICIAL'!$A:$AO,40,0)=AQ240,0,1)))</f>
        <v>0</v>
      </c>
      <c r="CR240" s="31">
        <f>IF(Z240="NO",0,IF(Z240="SI",IF(VLOOKUP(B240,'BD OFICIAL'!$A:$AO,41,0)=AS240,0,1)))</f>
        <v>0</v>
      </c>
      <c r="CS240" s="31">
        <f t="shared" si="125"/>
        <v>0</v>
      </c>
      <c r="CT240" s="31">
        <f t="shared" si="126"/>
        <v>0</v>
      </c>
      <c r="CU240" s="31">
        <f>IF(VLOOKUP(A240,'BD OFICIAL'!$A$1:$AL$1056,31,0)="SI",IF(AT240&gt;0,0,1),IF(AT240=0,0,1))</f>
        <v>0</v>
      </c>
      <c r="CV240" s="31">
        <f t="shared" si="127"/>
        <v>0</v>
      </c>
      <c r="CW240" s="31">
        <f t="shared" si="140"/>
        <v>0</v>
      </c>
      <c r="CX240" s="85" t="str">
        <f t="shared" si="141"/>
        <v>SI</v>
      </c>
      <c r="CY240" s="31">
        <f t="shared" si="142"/>
        <v>0</v>
      </c>
      <c r="CZ240" s="85" t="str">
        <f>IF(ISERROR(VLOOKUP(AI240,EXPERIENCIA!$A$1:$C$2100,1,0)),"NO","SI")</f>
        <v>SI</v>
      </c>
      <c r="DA240" s="85">
        <f>IF(CX240="no","NO APLICA",IF(AX240=0,"ERROR NOTA",IF(AND(AX240&gt;1,CZ240="NO"),"ERROR NOTA",IF(AND(CZ240="NO",AX240=1),0,IF(VLOOKUP(AI240,EXPERIENCIA!$A$1:$C$2100,3,0)=AX240,0,"ERROR NOTA")))))</f>
        <v>0</v>
      </c>
      <c r="DB240" s="85" t="str">
        <f>IF(ISERROR(VLOOKUP(AI240,COMPORTAMIENTO!$A$1:$C$2100,1,0)),"NO","SI")</f>
        <v>SI</v>
      </c>
      <c r="DC240" s="85">
        <f>IF(CX240="NO","NO APLICA",IF(AY240=0,"ERROR NOTA",IF(AND(DB240="NO",AY240=7),0,IF(VLOOKUP(AI240,COMPORTAMIENTO!$A$2:$H$2100,8,0)=AY240,0,"ERROR NOTA"))))</f>
        <v>0</v>
      </c>
      <c r="DD240" s="104">
        <f t="shared" si="143"/>
        <v>0.70000000000000007</v>
      </c>
      <c r="DE240" s="104">
        <f t="shared" si="144"/>
        <v>0.70000000000000007</v>
      </c>
      <c r="DF240" s="85" t="str">
        <f t="shared" si="128"/>
        <v>SI</v>
      </c>
      <c r="DG240" s="85">
        <f t="shared" si="145"/>
        <v>0</v>
      </c>
      <c r="DH240" s="85">
        <f t="shared" si="146"/>
        <v>0</v>
      </c>
      <c r="DI240" s="85">
        <f t="shared" si="147"/>
        <v>0</v>
      </c>
      <c r="DJ240" s="12">
        <f t="shared" si="148"/>
        <v>7.0000000000000009</v>
      </c>
      <c r="DK240" s="7">
        <f t="shared" si="149"/>
        <v>7.0000000000000009</v>
      </c>
      <c r="DL240" s="12">
        <f t="shared" si="129"/>
        <v>5075</v>
      </c>
      <c r="DM240" s="12">
        <f>VLOOKUP(A240,'5 TD'!$A:$B,2,0)</f>
        <v>5075</v>
      </c>
      <c r="DN240" s="7">
        <f t="shared" si="130"/>
        <v>7</v>
      </c>
      <c r="DO240" s="85" t="str">
        <f t="shared" si="150"/>
        <v>APROBADO</v>
      </c>
      <c r="DP240" s="85" t="str">
        <f t="shared" si="151"/>
        <v>APROBADO</v>
      </c>
      <c r="DQ240" s="7">
        <f t="shared" si="152"/>
        <v>7</v>
      </c>
      <c r="DR240" s="85" t="str">
        <f t="shared" si="131"/>
        <v>APROBADO</v>
      </c>
      <c r="DS240" s="2" t="str">
        <f>+('3 Planilla Preadjudicación OTIC'!BN240)</f>
        <v>NO</v>
      </c>
      <c r="DT240" s="2">
        <f>IF(DR240="APROBADO",VLOOKUP(A240,'5 TD'!$D$3:$E$270,2,0),"NO APLICA")</f>
        <v>7</v>
      </c>
      <c r="DU240" s="2" t="str">
        <f t="shared" si="132"/>
        <v>SI</v>
      </c>
      <c r="DV240" s="2">
        <f>IF(DU240="SI",VLOOKUP(A240,'5 TD'!$G$3:$H$270,2,0),"NO APLICA ")</f>
        <v>7.0000000000000009</v>
      </c>
      <c r="DW240" s="2" t="str">
        <f t="shared" si="133"/>
        <v>SI</v>
      </c>
      <c r="DX240" s="2">
        <f>IF(DW240="SI",VLOOKUP(A240,'5 TD'!$J$4:$K$472,2,0),"NO APLICA")</f>
        <v>7</v>
      </c>
      <c r="DY240" s="2" t="str">
        <f t="shared" si="134"/>
        <v>SI</v>
      </c>
      <c r="DZ240" s="7">
        <f>IF(DY240="SI",VLOOKUP(A240,'5 TD'!$M$4:$N$350,2,0),"NO APLICA")</f>
        <v>7</v>
      </c>
      <c r="EA240" s="2" t="str">
        <f t="shared" si="135"/>
        <v>SI</v>
      </c>
      <c r="EB240" s="12">
        <f t="shared" si="136"/>
        <v>5075</v>
      </c>
      <c r="EC240" s="12">
        <f>IF(EA240="SI",VLOOKUP(A240,'5 TD'!$V$4:$W$479,2,0),"NO APLICA")</f>
        <v>5075</v>
      </c>
      <c r="ED240" s="2" t="str">
        <f t="shared" si="153"/>
        <v>SI</v>
      </c>
      <c r="EE240" s="79">
        <f>IF(ED240="SI",VLOOKUP(AI240,COMPORTAMIENTO!$A$1:$H$2100,7,0),"NO APLICA")</f>
        <v>0.42682926829268286</v>
      </c>
      <c r="EF240" s="12">
        <f>IF(ED240="SI",VLOOKUP(A240,'5 TD'!$P$2:$Q$479,2,0),"NO APLICA")</f>
        <v>0.12121212121212122</v>
      </c>
      <c r="EG240" s="2" t="str">
        <f t="shared" si="154"/>
        <v>NO</v>
      </c>
      <c r="EH240" s="2">
        <f>IF(CZ240="no",0,VLOOKUP(AI240,EXPERIENCIA!$A$1:$C$2100,2,0))</f>
        <v>164</v>
      </c>
      <c r="EI240" s="2">
        <f>IF(CZ240="si",VLOOKUP(A240,'5 TD'!$S$3:$T$2103,2,0),0)</f>
        <v>164</v>
      </c>
      <c r="EJ240" s="2" t="str">
        <f t="shared" si="155"/>
        <v>SI</v>
      </c>
      <c r="EK240" s="2" t="str">
        <f>+('3 Planilla Preadjudicación OTIC'!BU240)</f>
        <v>e) Menor “porcentaje de multas ponderadas” en ítem evaluación comportamiento considerando 4 decimales.</v>
      </c>
      <c r="EL240" s="4"/>
      <c r="EM240" s="3"/>
      <c r="EN240" s="3"/>
      <c r="EQ240" s="86"/>
    </row>
    <row r="241" spans="1:147" ht="15" customHeight="1" x14ac:dyDescent="0.3">
      <c r="A241" s="2">
        <f>+('3 Planilla Preadjudicación OTIC'!A241)</f>
        <v>14458</v>
      </c>
      <c r="B241" s="2" t="str">
        <f>+('3 Planilla Preadjudicación OTIC'!B241)</f>
        <v>65181652-1</v>
      </c>
      <c r="C241" s="4">
        <f>+('3 Planilla Preadjudicación OTIC'!E241)</f>
        <v>2025</v>
      </c>
      <c r="D241" s="4" t="str">
        <f>+('3 Planilla Preadjudicación OTIC'!F241)</f>
        <v>MANDATO</v>
      </c>
      <c r="E241" s="4" t="str">
        <f>+('3 Planilla Preadjudicación OTIC'!G241)</f>
        <v>65006242-6</v>
      </c>
      <c r="F241" s="4" t="str">
        <f>+('3 Planilla Preadjudicación OTIC'!H241)</f>
        <v>CORPORACIÓN ABRIENDO PUERTAS</v>
      </c>
      <c r="G241" s="4"/>
      <c r="H241" s="4"/>
      <c r="I241" s="4" t="str">
        <f>+('3 Planilla Preadjudicación OTIC'!I241)</f>
        <v>SERVICIOS DE MANICURE Y PEDICURE</v>
      </c>
      <c r="J241" s="4" t="str">
        <f>+('3 Planilla Preadjudicación OTIC'!J241)</f>
        <v>PF0611</v>
      </c>
      <c r="K241" s="4" t="str">
        <f>+('3 Planilla Preadjudicación OTIC'!K241)</f>
        <v/>
      </c>
      <c r="L241" s="4" t="str">
        <f>+('3 Planilla Preadjudicación OTIC'!L241)</f>
        <v/>
      </c>
      <c r="M241" s="2">
        <f>+('3 Planilla Preadjudicación OTIC'!M241)</f>
        <v>13</v>
      </c>
      <c r="N241" s="4" t="str">
        <f>+('3 Planilla Preadjudicación OTIC'!N241)</f>
        <v>METROPOLITANA</v>
      </c>
      <c r="O241" s="4" t="str">
        <f>+('3 Planilla Preadjudicación OTIC'!O241)</f>
        <v>SAN JOAQUÍN</v>
      </c>
      <c r="P241" s="4" t="str">
        <f>+('3 Planilla Preadjudicación OTIC'!P241)</f>
        <v xml:space="preserve">Personas derivadas por Gendarmeria </v>
      </c>
      <c r="Q241" s="4" t="str">
        <f>+('3 Planilla Preadjudicación OTIC'!Q241)</f>
        <v>PRESENCIAL</v>
      </c>
      <c r="R241" s="4" t="str">
        <f>+('3 Planilla Preadjudicación OTIC'!R241)</f>
        <v>INDEPENDIENTE</v>
      </c>
      <c r="S241" s="4">
        <f>+('3 Planilla Preadjudicación OTIC'!S241)</f>
        <v>28</v>
      </c>
      <c r="T241" s="2">
        <f>+('3 Planilla Preadjudicación OTIC'!T241)</f>
        <v>10</v>
      </c>
      <c r="U241" s="2">
        <f>+('3 Planilla Preadjudicación OTIC'!U241)</f>
        <v>110</v>
      </c>
      <c r="V241" s="2">
        <f>+('3 Planilla Preadjudicación OTIC'!V241)</f>
        <v>0</v>
      </c>
      <c r="W241" s="2">
        <f>+('3 Planilla Preadjudicación OTIC'!W241)</f>
        <v>110</v>
      </c>
      <c r="X241" s="2">
        <f>+('3 Planilla Preadjudicación OTIC'!X241)</f>
        <v>4</v>
      </c>
      <c r="Y241" s="2" t="str">
        <f>+('3 Planilla Preadjudicación OTIC'!Y241)</f>
        <v>SI</v>
      </c>
      <c r="Z241" s="2" t="str">
        <f>+('3 Planilla Preadjudicación OTIC'!Z241)</f>
        <v>NO</v>
      </c>
      <c r="AA241" s="2" t="str">
        <f>+('3 Planilla Preadjudicación OTIC'!AA241)</f>
        <v>NO</v>
      </c>
      <c r="AB241" s="4" t="str">
        <f>+('3 Planilla Preadjudicación OTIC'!AB241)</f>
        <v>SE AJUSTA A PLAN FORMATIVO</v>
      </c>
      <c r="AC241" s="4" t="str">
        <f>+('3 Planilla Preadjudicación OTIC'!AC241)</f>
        <v>MUJERES MAYORES DE 18 AÑOS, PRIVADAS DE LIBERTAD EN EL CENTRO PENITENCIARIO FEMENINO DE SANTIAGO, EN SITUACIÓN DE VULNERABILIDAD SOCIAL (PERTENECIENTES AL 80% MÁS VULNERABLE), CON BAJA ESCOLARIDAD Y LIMITADA EXPERIENCIA LABORAL.</v>
      </c>
      <c r="AD241" s="2" t="str">
        <f>+('3 Planilla Preadjudicación OTIC'!AD241)</f>
        <v>NO</v>
      </c>
      <c r="AE241" s="4">
        <f>+('3 Planilla Preadjudicación OTIC'!AE241)</f>
        <v>0</v>
      </c>
      <c r="AF241" s="2" t="str">
        <f>+('3 Planilla Preadjudicación OTIC'!AF241)</f>
        <v>CERRADA</v>
      </c>
      <c r="AG241" s="2">
        <f>+('3 Planilla Preadjudicación OTIC'!AG241)</f>
        <v>28</v>
      </c>
      <c r="AH241" s="2">
        <f>+('3 Planilla Preadjudicación OTIC'!AH241)</f>
        <v>2</v>
      </c>
      <c r="AI241" s="135" t="str">
        <f>+('3 Planilla Preadjudicación OTIC'!AI241)</f>
        <v>76661760-3</v>
      </c>
      <c r="AJ241" s="4" t="str">
        <f>+('3 Planilla Preadjudicación OTIC'!AJ241)</f>
        <v>Soc. Coresol de Capacitación Ltda.</v>
      </c>
      <c r="AK241" s="2">
        <f>+('3 Planilla Preadjudicación OTIC'!AK241)</f>
        <v>110</v>
      </c>
      <c r="AL241" s="2">
        <f>+('3 Planilla Preadjudicación OTIC'!AL241)</f>
        <v>28</v>
      </c>
      <c r="AM241" s="12">
        <f>+('3 Planilla Preadjudicación OTIC'!AM241)</f>
        <v>5075</v>
      </c>
      <c r="AN241" s="12">
        <f>+('3 Planilla Preadjudicación OTIC'!AN241)</f>
        <v>0</v>
      </c>
      <c r="AO241" s="12">
        <f>+('3 Planilla Preadjudicación OTIC'!AO241)</f>
        <v>0</v>
      </c>
      <c r="AP241" s="12">
        <f>+('3 Planilla Preadjudicación OTIC'!AP241)</f>
        <v>5582500</v>
      </c>
      <c r="AQ241" s="12">
        <f>+('3 Planilla Preadjudicación OTIC'!AQ241)</f>
        <v>1120000</v>
      </c>
      <c r="AR241" s="12">
        <f>+('3 Planilla Preadjudicación OTIC'!AR241)</f>
        <v>0</v>
      </c>
      <c r="AS241" s="12">
        <f>+('3 Planilla Preadjudicación OTIC'!AS241)</f>
        <v>0</v>
      </c>
      <c r="AT241" s="12">
        <f>+('3 Planilla Preadjudicación OTIC'!AT241)</f>
        <v>0</v>
      </c>
      <c r="AU241" s="12">
        <f>+('3 Planilla Preadjudicación OTIC'!AU241)</f>
        <v>6702500</v>
      </c>
      <c r="AV241" s="2" t="str">
        <f>+('3 Planilla Preadjudicación OTIC'!AV241)</f>
        <v>SI</v>
      </c>
      <c r="AW241" s="4">
        <f>+('3 Planilla Preadjudicación OTIC'!AW241)</f>
        <v>0</v>
      </c>
      <c r="AX241" s="2">
        <f>+('3 Planilla Preadjudicación OTIC'!AX241)</f>
        <v>3</v>
      </c>
      <c r="AY241" s="2">
        <f>+('3 Planilla Preadjudicación OTIC'!AY241)</f>
        <v>7</v>
      </c>
      <c r="AZ241" s="2">
        <f>+('3 Planilla Preadjudicación OTIC'!AZ241)</f>
        <v>0</v>
      </c>
      <c r="BA241" s="2">
        <f>+('3 Planilla Preadjudicación OTIC'!BA241)</f>
        <v>0</v>
      </c>
      <c r="BB241" s="2">
        <f>+('3 Planilla Preadjudicación OTIC'!BB241)</f>
        <v>0</v>
      </c>
      <c r="BC241" s="2">
        <f>+('3 Planilla Preadjudicación OTIC'!BC241)</f>
        <v>0</v>
      </c>
      <c r="BD241" s="2">
        <f>+('3 Planilla Preadjudicación OTIC'!BD241)</f>
        <v>0</v>
      </c>
      <c r="BE241" s="2">
        <f>+('3 Planilla Preadjudicación OTIC'!BE241)</f>
        <v>0</v>
      </c>
      <c r="BF241" s="2">
        <f>+('3 Planilla Preadjudicación OTIC'!BF241)</f>
        <v>0</v>
      </c>
      <c r="BG241" s="2">
        <f>+('3 Planilla Preadjudicación OTIC'!BG241)</f>
        <v>7</v>
      </c>
      <c r="BH241" s="2">
        <f>+('3 Planilla Preadjudicación OTIC'!BH241)</f>
        <v>7</v>
      </c>
      <c r="BI241" s="2">
        <f>+('3 Planilla Preadjudicación OTIC'!BI241)</f>
        <v>5</v>
      </c>
      <c r="BJ241" s="2">
        <f>+('3 Planilla Preadjudicación OTIC'!BJ241)</f>
        <v>5</v>
      </c>
      <c r="BK241" s="2">
        <f>+('3 Planilla Preadjudicación OTIC'!BK241)</f>
        <v>5</v>
      </c>
      <c r="BL241" s="2">
        <f>+('3 Planilla Preadjudicación OTIC'!BL241)</f>
        <v>7</v>
      </c>
      <c r="BM241" s="104">
        <f>ROUND(('3 Planilla Preadjudicación OTIC'!BM241),1)</f>
        <v>6</v>
      </c>
      <c r="BN241" s="4" t="str">
        <f>+('3 Planilla Preadjudicación OTIC'!BN241)</f>
        <v>NO</v>
      </c>
      <c r="BO241" s="4">
        <f>+('3 Planilla Preadjudicación OTIC'!BO241)</f>
        <v>0</v>
      </c>
      <c r="BP241" s="4">
        <f>+('3 Planilla Preadjudicación OTIC'!BP241)</f>
        <v>0</v>
      </c>
      <c r="BQ241" s="4">
        <f>+('3 Planilla Preadjudicación OTIC'!BQ241)</f>
        <v>0</v>
      </c>
      <c r="BR241" s="4">
        <f>+('3 Planilla Preadjudicación OTIC'!BR241)</f>
        <v>0</v>
      </c>
      <c r="BS241" s="4">
        <f>+('3 Planilla Preadjudicación OTIC'!BS241)</f>
        <v>0</v>
      </c>
      <c r="BT241" s="4">
        <f>+('3 Planilla Preadjudicación OTIC'!BT241)</f>
        <v>0</v>
      </c>
      <c r="BU241" s="85">
        <f>IF(VLOOKUP(A241,'BD OFICIAL'!$A$1:$AL$2098,7,0)=D241,0,1)</f>
        <v>0</v>
      </c>
      <c r="BV241" s="85">
        <f>IF(VLOOKUP(A241,'BD OFICIAL'!$A$1:$AL$2098,11,0)=J241,0,1)</f>
        <v>0</v>
      </c>
      <c r="BW241" s="85">
        <f>IF(VLOOKUP(A241,'BD OFICIAL'!$A$1:$AL$2098,13,0)=L241,0,1)</f>
        <v>0</v>
      </c>
      <c r="BX241" s="2">
        <f>IF(VLOOKUP(A241,'BD OFICIAL'!$A$1:$AL$2098,16,0)=O241,0,1)</f>
        <v>0</v>
      </c>
      <c r="BY241" s="2">
        <f>IF(VLOOKUP(A241,'BD OFICIAL'!$A$1:$AL$2098,17,0)=P241,0,1)</f>
        <v>0</v>
      </c>
      <c r="BZ241" s="2">
        <f>IF(VLOOKUP(A241,'BD OFICIAL'!$A$1:$AL$2098,19,0)=R241,0,1)</f>
        <v>0</v>
      </c>
      <c r="CA241" s="2">
        <f>IF(VLOOKUP(A241,'BD OFICIAL'!$A$1:$AL$2098,21,0)=T241,0,1)</f>
        <v>0</v>
      </c>
      <c r="CB241" s="2">
        <f>IF(VLOOKUP(A241,'BD OFICIAL'!$A$1:$AL$2098,24,0)=AK241,0,1)</f>
        <v>0</v>
      </c>
      <c r="CC241" s="2">
        <f>IF(VLOOKUP(A241,'BD OFICIAL'!$A$1:$AL$2098,25,0)=X241,0,1)</f>
        <v>0</v>
      </c>
      <c r="CD241" s="2">
        <f>IF(VLOOKUP(A241,'BD OFICIAL'!$A$1:$AL$2098,26,0)=Y241,0,1)</f>
        <v>0</v>
      </c>
      <c r="CE241" s="2">
        <f>IF(VLOOKUP(A241,'BD OFICIAL'!$A$1:$AL$2098,27,0)=Z241,0,1)</f>
        <v>0</v>
      </c>
      <c r="CF241" s="2">
        <f>IF(VLOOKUP(A241,'BD OFICIAL'!$A$1:$AL$2098,28,0)=AA241,0,1)</f>
        <v>0</v>
      </c>
      <c r="CG241" s="2">
        <f>IF(VLOOKUP(A241,'BD OFICIAL'!$A$1:$AL$2098,33,0)=AF241,0,1)</f>
        <v>0</v>
      </c>
      <c r="CH241" s="2">
        <f>IF(VLOOKUP(A241,'BD OFICIAL'!$A$1:$AL$2098,35,0)=AH241,0,1)</f>
        <v>0</v>
      </c>
      <c r="CI241" s="85">
        <f>IF(VLOOKUP(A241,'BD OFICIAL'!$A$1:$AL$2098,34,0)=AL241,0,1)</f>
        <v>0</v>
      </c>
      <c r="CJ241" s="12">
        <f>VLOOKUP(A241,'BD OFICIAL'!$A$1:$AM$2098,36,0)*AM241-AP241</f>
        <v>0</v>
      </c>
      <c r="CK241" s="85" t="str">
        <f t="shared" si="122"/>
        <v>SSH</v>
      </c>
      <c r="CL241" s="85" t="str">
        <f t="shared" si="123"/>
        <v>SI</v>
      </c>
      <c r="CM241" s="85" t="str">
        <f t="shared" si="137"/>
        <v>NO</v>
      </c>
      <c r="CN241" s="31">
        <f t="shared" si="138"/>
        <v>0</v>
      </c>
      <c r="CO241" s="31">
        <f t="shared" si="124"/>
        <v>0</v>
      </c>
      <c r="CP241" s="31">
        <f t="shared" si="139"/>
        <v>0</v>
      </c>
      <c r="CQ241" s="31">
        <f>IF(Y241="NO",0,IF(Y241="SI",IF(VLOOKUP(A241,'BD OFICIAL'!$A:$AO,40,0)=AQ241,0,1)))</f>
        <v>0</v>
      </c>
      <c r="CR241" s="31">
        <f>IF(Z241="NO",0,IF(Z241="SI",IF(VLOOKUP(B241,'BD OFICIAL'!$A:$AO,41,0)=AS241,0,1)))</f>
        <v>0</v>
      </c>
      <c r="CS241" s="31">
        <f t="shared" si="125"/>
        <v>0</v>
      </c>
      <c r="CT241" s="31">
        <f t="shared" si="126"/>
        <v>0</v>
      </c>
      <c r="CU241" s="31">
        <f>IF(VLOOKUP(A241,'BD OFICIAL'!$A$1:$AL$1056,31,0)="SI",IF(AT241&gt;0,0,1),IF(AT241=0,0,1))</f>
        <v>0</v>
      </c>
      <c r="CV241" s="31">
        <f t="shared" si="127"/>
        <v>0</v>
      </c>
      <c r="CW241" s="31">
        <f t="shared" si="140"/>
        <v>0</v>
      </c>
      <c r="CX241" s="85" t="str">
        <f t="shared" si="141"/>
        <v>SI</v>
      </c>
      <c r="CY241" s="31">
        <f t="shared" si="142"/>
        <v>0</v>
      </c>
      <c r="CZ241" s="85" t="str">
        <f>IF(ISERROR(VLOOKUP(AI241,EXPERIENCIA!$A$1:$C$2100,1,0)),"NO","SI")</f>
        <v>SI</v>
      </c>
      <c r="DA241" s="85">
        <f>IF(CX241="no","NO APLICA",IF(AX241=0,"ERROR NOTA",IF(AND(AX241&gt;1,CZ241="NO"),"ERROR NOTA",IF(AND(CZ241="NO",AX241=1),0,IF(VLOOKUP(AI241,EXPERIENCIA!$A$1:$C$2100,3,0)=AX241,0,"ERROR NOTA")))))</f>
        <v>0</v>
      </c>
      <c r="DB241" s="85" t="str">
        <f>IF(ISERROR(VLOOKUP(AI241,COMPORTAMIENTO!$A$1:$C$2100,1,0)),"NO","SI")</f>
        <v>SI</v>
      </c>
      <c r="DC241" s="85">
        <f>IF(CX241="NO","NO APLICA",IF(AY241=0,"ERROR NOTA",IF(AND(DB241="NO",AY241=7),0,IF(VLOOKUP(AI241,COMPORTAMIENTO!$A$2:$H$2100,8,0)=AY241,0,"ERROR NOTA"))))</f>
        <v>0</v>
      </c>
      <c r="DD241" s="104">
        <f t="shared" si="143"/>
        <v>0.30000000000000004</v>
      </c>
      <c r="DE241" s="104">
        <f t="shared" si="144"/>
        <v>0.70000000000000007</v>
      </c>
      <c r="DF241" s="85" t="str">
        <f t="shared" si="128"/>
        <v>SI</v>
      </c>
      <c r="DG241" s="85">
        <f t="shared" si="145"/>
        <v>0</v>
      </c>
      <c r="DH241" s="85">
        <f t="shared" si="146"/>
        <v>0</v>
      </c>
      <c r="DI241" s="85">
        <f t="shared" si="147"/>
        <v>0</v>
      </c>
      <c r="DJ241" s="7">
        <f t="shared" si="148"/>
        <v>6.2</v>
      </c>
      <c r="DK241" s="7">
        <f t="shared" si="149"/>
        <v>6.2</v>
      </c>
      <c r="DL241" s="12">
        <f t="shared" si="129"/>
        <v>5075</v>
      </c>
      <c r="DM241" s="12">
        <f>VLOOKUP(A241,'5 TD'!$A:$B,2,0)</f>
        <v>5075</v>
      </c>
      <c r="DN241" s="7">
        <f t="shared" si="130"/>
        <v>7</v>
      </c>
      <c r="DO241" s="85" t="str">
        <f t="shared" si="150"/>
        <v>APROBADO</v>
      </c>
      <c r="DP241" s="85" t="str">
        <f t="shared" si="151"/>
        <v>APROBADO</v>
      </c>
      <c r="DQ241" s="7">
        <f t="shared" si="152"/>
        <v>6</v>
      </c>
      <c r="DR241" s="85" t="str">
        <f t="shared" si="131"/>
        <v>APROBADO</v>
      </c>
      <c r="DS241" s="2" t="str">
        <f>+('3 Planilla Preadjudicación OTIC'!BN241)</f>
        <v>NO</v>
      </c>
      <c r="DT241" s="2">
        <f>IF(DR241="APROBADO",VLOOKUP(A241,'5 TD'!$D$3:$E$270,2,0),"NO APLICA")</f>
        <v>6.6</v>
      </c>
      <c r="DU241" s="2" t="str">
        <f t="shared" si="132"/>
        <v>NO</v>
      </c>
      <c r="DV241" s="2" t="str">
        <f>IF(DU241="SI",VLOOKUP(A241,'5 TD'!$G$3:$H$270,2,0),"NO APLICA ")</f>
        <v xml:space="preserve">NO APLICA </v>
      </c>
      <c r="DW241" s="2" t="str">
        <f t="shared" si="133"/>
        <v>NO</v>
      </c>
      <c r="DX241" s="2" t="str">
        <f>IF(DW241="SI",VLOOKUP(A241,'5 TD'!$J$4:$K$472,2,0),"NO APLICA")</f>
        <v>NO APLICA</v>
      </c>
      <c r="DY241" s="2" t="str">
        <f t="shared" si="134"/>
        <v>NO APLICA</v>
      </c>
      <c r="DZ241" s="7" t="str">
        <f>IF(DY241="SI",VLOOKUP(A241,'5 TD'!$M$4:$N$350,2,0),"NO APLICA")</f>
        <v>NO APLICA</v>
      </c>
      <c r="EA241" s="2" t="str">
        <f t="shared" si="135"/>
        <v>NO APLICA</v>
      </c>
      <c r="EB241" s="12" t="str">
        <f t="shared" si="136"/>
        <v/>
      </c>
      <c r="EC241" s="12" t="str">
        <f>IF(EA241="SI",VLOOKUP(A241,'5 TD'!$V$4:$W$479,2,0),"NO APLICA")</f>
        <v>NO APLICA</v>
      </c>
      <c r="ED241" s="2" t="str">
        <f t="shared" si="153"/>
        <v>NO</v>
      </c>
      <c r="EE241" s="79" t="str">
        <f>IF(ED241="SI",VLOOKUP(AI241,COMPORTAMIENTO!$A$1:$H$2100,7,0),"NO APLICA")</f>
        <v>NO APLICA</v>
      </c>
      <c r="EF241" s="12" t="str">
        <f>IF(ED241="SI",VLOOKUP(A241,'5 TD'!$P$2:$Q$479,2,0),"NO APLICA")</f>
        <v>NO APLICA</v>
      </c>
      <c r="EG241" s="2" t="str">
        <f t="shared" si="154"/>
        <v>NO</v>
      </c>
      <c r="EH241" s="2">
        <f>IF(CZ241="no",0,VLOOKUP(AI241,EXPERIENCIA!$A$1:$C$2100,2,0))</f>
        <v>32</v>
      </c>
      <c r="EI241" s="2">
        <f>IF(CZ241="si",VLOOKUP(A241,'5 TD'!$S$3:$T$2103,2,0),0)</f>
        <v>32</v>
      </c>
      <c r="EJ241" s="2" t="str">
        <f t="shared" si="155"/>
        <v>SI</v>
      </c>
      <c r="EK241" s="2">
        <f>+('3 Planilla Preadjudicación OTIC'!BU241)</f>
        <v>0</v>
      </c>
      <c r="EL241" s="4"/>
      <c r="EM241" s="3"/>
      <c r="EN241" s="3"/>
      <c r="EQ241" s="86"/>
    </row>
    <row r="242" spans="1:147" ht="15" customHeight="1" x14ac:dyDescent="0.3">
      <c r="A242" s="2">
        <f>+('3 Planilla Preadjudicación OTIC'!A242)</f>
        <v>14453</v>
      </c>
      <c r="B242" s="2" t="str">
        <f>+('3 Planilla Preadjudicación OTIC'!B242)</f>
        <v>65181652-1</v>
      </c>
      <c r="C242" s="4">
        <f>+('3 Planilla Preadjudicación OTIC'!E242)</f>
        <v>2025</v>
      </c>
      <c r="D242" s="4" t="str">
        <f>+('3 Planilla Preadjudicación OTIC'!F242)</f>
        <v>MANDATO</v>
      </c>
      <c r="E242" s="4" t="str">
        <f>+('3 Planilla Preadjudicación OTIC'!G242)</f>
        <v>65006242-6</v>
      </c>
      <c r="F242" s="4" t="str">
        <f>+('3 Planilla Preadjudicación OTIC'!H242)</f>
        <v>CORPORACIÓN ABRIENDO PUERTAS</v>
      </c>
      <c r="G242" s="4"/>
      <c r="H242" s="4"/>
      <c r="I242" s="4" t="str">
        <f>+('3 Planilla Preadjudicación OTIC'!I242)</f>
        <v>SERVICIOS DE MANICURE Y PEDICURE</v>
      </c>
      <c r="J242" s="4" t="str">
        <f>+('3 Planilla Preadjudicación OTIC'!J242)</f>
        <v>PF0611</v>
      </c>
      <c r="K242" s="4" t="str">
        <f>+('3 Planilla Preadjudicación OTIC'!K242)</f>
        <v>TÉCNICAS PARA EL EMPRENDIMIENTO</v>
      </c>
      <c r="L242" s="4" t="str">
        <f>+('3 Planilla Preadjudicación OTIC'!L242)</f>
        <v>PF0921</v>
      </c>
      <c r="M242" s="2">
        <f>+('3 Planilla Preadjudicación OTIC'!M242)</f>
        <v>13</v>
      </c>
      <c r="N242" s="4" t="str">
        <f>+('3 Planilla Preadjudicación OTIC'!N242)</f>
        <v>METROPOLITANA</v>
      </c>
      <c r="O242" s="4" t="str">
        <f>+('3 Planilla Preadjudicación OTIC'!O242)</f>
        <v>SAN JOAQUÍN</v>
      </c>
      <c r="P242" s="4" t="str">
        <f>+('3 Planilla Preadjudicación OTIC'!P242)</f>
        <v xml:space="preserve">Personas derivadas por Gendarmeria </v>
      </c>
      <c r="Q242" s="4" t="str">
        <f>+('3 Planilla Preadjudicación OTIC'!Q242)</f>
        <v>PRESENCIAL</v>
      </c>
      <c r="R242" s="4" t="str">
        <f>+('3 Planilla Preadjudicación OTIC'!R242)</f>
        <v>INDEPENDIENTE</v>
      </c>
      <c r="S242" s="4">
        <f>+('3 Planilla Preadjudicación OTIC'!S242)</f>
        <v>31</v>
      </c>
      <c r="T242" s="2">
        <f>+('3 Planilla Preadjudicación OTIC'!T242)</f>
        <v>10</v>
      </c>
      <c r="U242" s="2">
        <f>+('3 Planilla Preadjudicación OTIC'!U242)</f>
        <v>110</v>
      </c>
      <c r="V242" s="2">
        <f>+('3 Planilla Preadjudicación OTIC'!V242)</f>
        <v>12</v>
      </c>
      <c r="W242" s="2">
        <f>+('3 Planilla Preadjudicación OTIC'!W242)</f>
        <v>122</v>
      </c>
      <c r="X242" s="2">
        <f>+('3 Planilla Preadjudicación OTIC'!X242)</f>
        <v>4</v>
      </c>
      <c r="Y242" s="2" t="str">
        <f>+('3 Planilla Preadjudicación OTIC'!Y242)</f>
        <v>NO</v>
      </c>
      <c r="Z242" s="2" t="str">
        <f>+('3 Planilla Preadjudicación OTIC'!Z242)</f>
        <v>NO</v>
      </c>
      <c r="AA242" s="2" t="str">
        <f>+('3 Planilla Preadjudicación OTIC'!AA242)</f>
        <v>SI</v>
      </c>
      <c r="AB242" s="4" t="str">
        <f>+('3 Planilla Preadjudicación OTIC'!AB242)</f>
        <v>SE AJUSTA A PLAN FORMATIVO</v>
      </c>
      <c r="AC242" s="4" t="str">
        <f>+('3 Planilla Preadjudicación OTIC'!AC242)</f>
        <v>MUJERES MAYORES DE 18 AÑOS, PRIVADAS DE LIBERTAD EN EL CENTRO PENITENCIARIO FEMENINO DE SANTIAGO, EN SITUACIÓN DE VULNERABILIDAD SOCIAL (PERTENECIENTES AL 80% MÁS VULNERABLE), CON BAJA ESCOLARIDAD Y LIMITADA EXPERIENCIA LABORAL.</v>
      </c>
      <c r="AD242" s="2" t="str">
        <f>+('3 Planilla Preadjudicación OTIC'!AD242)</f>
        <v>NO</v>
      </c>
      <c r="AE242" s="4">
        <f>+('3 Planilla Preadjudicación OTIC'!AE242)</f>
        <v>0</v>
      </c>
      <c r="AF242" s="2" t="str">
        <f>+('3 Planilla Preadjudicación OTIC'!AF242)</f>
        <v>CERRADA</v>
      </c>
      <c r="AG242" s="2">
        <f>+('3 Planilla Preadjudicación OTIC'!AG242)</f>
        <v>31</v>
      </c>
      <c r="AH242" s="2">
        <f>+('3 Planilla Preadjudicación OTIC'!AH242)</f>
        <v>2</v>
      </c>
      <c r="AI242" s="135" t="str">
        <f>+('3 Planilla Preadjudicación OTIC'!AI242)</f>
        <v>76661760-3</v>
      </c>
      <c r="AJ242" s="4" t="str">
        <f>+('3 Planilla Preadjudicación OTIC'!AJ242)</f>
        <v>Soc. Coresol de Capacitación Ltda.</v>
      </c>
      <c r="AK242" s="2">
        <f>+('3 Planilla Preadjudicación OTIC'!AK242)</f>
        <v>122</v>
      </c>
      <c r="AL242" s="2">
        <f>+('3 Planilla Preadjudicación OTIC'!AL242)</f>
        <v>31</v>
      </c>
      <c r="AM242" s="12">
        <f>+('3 Planilla Preadjudicación OTIC'!AM242)</f>
        <v>5075</v>
      </c>
      <c r="AN242" s="12">
        <f>+('3 Planilla Preadjudicación OTIC'!AN242)</f>
        <v>115000</v>
      </c>
      <c r="AO242" s="12">
        <f>+('3 Planilla Preadjudicación OTIC'!AO242)</f>
        <v>0</v>
      </c>
      <c r="AP242" s="12">
        <f>+('3 Planilla Preadjudicación OTIC'!AP242)</f>
        <v>6191500</v>
      </c>
      <c r="AQ242" s="12">
        <f>+('3 Planilla Preadjudicación OTIC'!AQ242)</f>
        <v>0</v>
      </c>
      <c r="AR242" s="12">
        <f>+('3 Planilla Preadjudicación OTIC'!AR242)</f>
        <v>1150000</v>
      </c>
      <c r="AS242" s="12">
        <f>+('3 Planilla Preadjudicación OTIC'!AS242)</f>
        <v>0</v>
      </c>
      <c r="AT242" s="12">
        <f>+('3 Planilla Preadjudicación OTIC'!AT242)</f>
        <v>0</v>
      </c>
      <c r="AU242" s="12">
        <f>+('3 Planilla Preadjudicación OTIC'!AU242)</f>
        <v>7341500</v>
      </c>
      <c r="AV242" s="2" t="str">
        <f>+('3 Planilla Preadjudicación OTIC'!AV242)</f>
        <v>SI</v>
      </c>
      <c r="AW242" s="4">
        <f>+('3 Planilla Preadjudicación OTIC'!AW242)</f>
        <v>0</v>
      </c>
      <c r="AX242" s="2">
        <f>+('3 Planilla Preadjudicación OTIC'!AX242)</f>
        <v>3</v>
      </c>
      <c r="AY242" s="2">
        <f>+('3 Planilla Preadjudicación OTIC'!AY242)</f>
        <v>7</v>
      </c>
      <c r="AZ242" s="2">
        <f>+('3 Planilla Preadjudicación OTIC'!AZ242)</f>
        <v>0</v>
      </c>
      <c r="BA242" s="2">
        <f>+('3 Planilla Preadjudicación OTIC'!BA242)</f>
        <v>0</v>
      </c>
      <c r="BB242" s="2">
        <f>+('3 Planilla Preadjudicación OTIC'!BB242)</f>
        <v>0</v>
      </c>
      <c r="BC242" s="2">
        <f>+('3 Planilla Preadjudicación OTIC'!BC242)</f>
        <v>0</v>
      </c>
      <c r="BD242" s="2">
        <f>+('3 Planilla Preadjudicación OTIC'!BD242)</f>
        <v>0</v>
      </c>
      <c r="BE242" s="2">
        <f>+('3 Planilla Preadjudicación OTIC'!BE242)</f>
        <v>0</v>
      </c>
      <c r="BF242" s="2">
        <f>+('3 Planilla Preadjudicación OTIC'!BF242)</f>
        <v>0</v>
      </c>
      <c r="BG242" s="2">
        <f>+('3 Planilla Preadjudicación OTIC'!BG242)</f>
        <v>7</v>
      </c>
      <c r="BH242" s="2">
        <f>+('3 Planilla Preadjudicación OTIC'!BH242)</f>
        <v>7</v>
      </c>
      <c r="BI242" s="2">
        <f>+('3 Planilla Preadjudicación OTIC'!BI242)</f>
        <v>5</v>
      </c>
      <c r="BJ242" s="2">
        <f>+('3 Planilla Preadjudicación OTIC'!BJ242)</f>
        <v>5</v>
      </c>
      <c r="BK242" s="2">
        <f>+('3 Planilla Preadjudicación OTIC'!BK242)</f>
        <v>5</v>
      </c>
      <c r="BL242" s="2">
        <f>+('3 Planilla Preadjudicación OTIC'!BL242)</f>
        <v>7</v>
      </c>
      <c r="BM242" s="104">
        <f>ROUND(('3 Planilla Preadjudicación OTIC'!BM242),1)</f>
        <v>6</v>
      </c>
      <c r="BN242" s="4" t="str">
        <f>+('3 Planilla Preadjudicación OTIC'!BN242)</f>
        <v>NO</v>
      </c>
      <c r="BO242" s="4">
        <f>+('3 Planilla Preadjudicación OTIC'!BO242)</f>
        <v>0</v>
      </c>
      <c r="BP242" s="4">
        <f>+('3 Planilla Preadjudicación OTIC'!BP242)</f>
        <v>0</v>
      </c>
      <c r="BQ242" s="4">
        <f>+('3 Planilla Preadjudicación OTIC'!BQ242)</f>
        <v>0</v>
      </c>
      <c r="BR242" s="4">
        <f>+('3 Planilla Preadjudicación OTIC'!BR242)</f>
        <v>0</v>
      </c>
      <c r="BS242" s="4">
        <f>+('3 Planilla Preadjudicación OTIC'!BS242)</f>
        <v>0</v>
      </c>
      <c r="BT242" s="4">
        <f>+('3 Planilla Preadjudicación OTIC'!BT242)</f>
        <v>0</v>
      </c>
      <c r="BU242" s="85">
        <f>IF(VLOOKUP(A242,'BD OFICIAL'!$A$1:$AL$2098,7,0)=D242,0,1)</f>
        <v>0</v>
      </c>
      <c r="BV242" s="85">
        <f>IF(VLOOKUP(A242,'BD OFICIAL'!$A$1:$AL$2098,11,0)=J242,0,1)</f>
        <v>0</v>
      </c>
      <c r="BW242" s="85">
        <f>IF(VLOOKUP(A242,'BD OFICIAL'!$A$1:$AL$2098,13,0)=L242,0,1)</f>
        <v>0</v>
      </c>
      <c r="BX242" s="2">
        <f>IF(VLOOKUP(A242,'BD OFICIAL'!$A$1:$AL$2098,16,0)=O242,0,1)</f>
        <v>0</v>
      </c>
      <c r="BY242" s="2">
        <f>IF(VLOOKUP(A242,'BD OFICIAL'!$A$1:$AL$2098,17,0)=P242,0,1)</f>
        <v>0</v>
      </c>
      <c r="BZ242" s="2">
        <f>IF(VLOOKUP(A242,'BD OFICIAL'!$A$1:$AL$2098,19,0)=R242,0,1)</f>
        <v>0</v>
      </c>
      <c r="CA242" s="2">
        <f>IF(VLOOKUP(A242,'BD OFICIAL'!$A$1:$AL$2098,21,0)=T242,0,1)</f>
        <v>0</v>
      </c>
      <c r="CB242" s="2">
        <f>IF(VLOOKUP(A242,'BD OFICIAL'!$A$1:$AL$2098,24,0)=AK242,0,1)</f>
        <v>0</v>
      </c>
      <c r="CC242" s="2">
        <f>IF(VLOOKUP(A242,'BD OFICIAL'!$A$1:$AL$2098,25,0)=X242,0,1)</f>
        <v>0</v>
      </c>
      <c r="CD242" s="2">
        <f>IF(VLOOKUP(A242,'BD OFICIAL'!$A$1:$AL$2098,26,0)=Y242,0,1)</f>
        <v>0</v>
      </c>
      <c r="CE242" s="2">
        <f>IF(VLOOKUP(A242,'BD OFICIAL'!$A$1:$AL$2098,27,0)=Z242,0,1)</f>
        <v>0</v>
      </c>
      <c r="CF242" s="2">
        <f>IF(VLOOKUP(A242,'BD OFICIAL'!$A$1:$AL$2098,28,0)=AA242,0,1)</f>
        <v>0</v>
      </c>
      <c r="CG242" s="2">
        <f>IF(VLOOKUP(A242,'BD OFICIAL'!$A$1:$AL$2098,33,0)=AF242,0,1)</f>
        <v>0</v>
      </c>
      <c r="CH242" s="2">
        <f>IF(VLOOKUP(A242,'BD OFICIAL'!$A$1:$AL$2098,35,0)=AH242,0,1)</f>
        <v>0</v>
      </c>
      <c r="CI242" s="85">
        <f>IF(VLOOKUP(A242,'BD OFICIAL'!$A$1:$AL$2098,34,0)=AL242,0,1)</f>
        <v>0</v>
      </c>
      <c r="CJ242" s="12">
        <f>VLOOKUP(A242,'BD OFICIAL'!$A$1:$AM$2098,36,0)*AM242-AP242</f>
        <v>0</v>
      </c>
      <c r="CK242" s="85" t="str">
        <f t="shared" si="122"/>
        <v>SHMAN</v>
      </c>
      <c r="CL242" s="85" t="str">
        <f t="shared" si="123"/>
        <v>SI</v>
      </c>
      <c r="CM242" s="85" t="str">
        <f t="shared" si="137"/>
        <v>NO</v>
      </c>
      <c r="CN242" s="31">
        <f t="shared" si="138"/>
        <v>0</v>
      </c>
      <c r="CO242" s="31">
        <f t="shared" si="124"/>
        <v>0</v>
      </c>
      <c r="CP242" s="31">
        <f t="shared" si="139"/>
        <v>0</v>
      </c>
      <c r="CQ242" s="31">
        <f>IF(Y242="NO",0,IF(Y242="SI",IF(VLOOKUP(A242,'BD OFICIAL'!$A:$AO,40,0)=AQ242,0,1)))</f>
        <v>0</v>
      </c>
      <c r="CR242" s="31">
        <f>IF(Z242="NO",0,IF(Z242="SI",IF(VLOOKUP(B242,'BD OFICIAL'!$A:$AO,41,0)=AS242,0,1)))</f>
        <v>0</v>
      </c>
      <c r="CS242" s="31">
        <f t="shared" si="125"/>
        <v>0</v>
      </c>
      <c r="CT242" s="31">
        <f t="shared" si="126"/>
        <v>0</v>
      </c>
      <c r="CU242" s="31">
        <f>IF(VLOOKUP(A242,'BD OFICIAL'!$A$1:$AL$1056,31,0)="SI",IF(AT242&gt;0,0,1),IF(AT242=0,0,1))</f>
        <v>0</v>
      </c>
      <c r="CV242" s="31">
        <f t="shared" si="127"/>
        <v>0</v>
      </c>
      <c r="CW242" s="31">
        <f t="shared" si="140"/>
        <v>0</v>
      </c>
      <c r="CX242" s="85" t="str">
        <f t="shared" si="141"/>
        <v>SI</v>
      </c>
      <c r="CY242" s="31">
        <f t="shared" si="142"/>
        <v>0</v>
      </c>
      <c r="CZ242" s="85" t="str">
        <f>IF(ISERROR(VLOOKUP(AI242,EXPERIENCIA!$A$1:$C$2100,1,0)),"NO","SI")</f>
        <v>SI</v>
      </c>
      <c r="DA242" s="85">
        <f>IF(CX242="no","NO APLICA",IF(AX242=0,"ERROR NOTA",IF(AND(AX242&gt;1,CZ242="NO"),"ERROR NOTA",IF(AND(CZ242="NO",AX242=1),0,IF(VLOOKUP(AI242,EXPERIENCIA!$A$1:$C$2100,3,0)=AX242,0,"ERROR NOTA")))))</f>
        <v>0</v>
      </c>
      <c r="DB242" s="85" t="str">
        <f>IF(ISERROR(VLOOKUP(AI242,COMPORTAMIENTO!$A$1:$C$2100,1,0)),"NO","SI")</f>
        <v>SI</v>
      </c>
      <c r="DC242" s="85">
        <f>IF(CX242="NO","NO APLICA",IF(AY242=0,"ERROR NOTA",IF(AND(DB242="NO",AY242=7),0,IF(VLOOKUP(AI242,COMPORTAMIENTO!$A$2:$H$2100,8,0)=AY242,0,"ERROR NOTA"))))</f>
        <v>0</v>
      </c>
      <c r="DD242" s="104">
        <f t="shared" si="143"/>
        <v>0.30000000000000004</v>
      </c>
      <c r="DE242" s="104">
        <f t="shared" si="144"/>
        <v>0.70000000000000007</v>
      </c>
      <c r="DF242" s="85" t="str">
        <f t="shared" si="128"/>
        <v>SI</v>
      </c>
      <c r="DG242" s="85">
        <f t="shared" si="145"/>
        <v>0</v>
      </c>
      <c r="DH242" s="85">
        <f t="shared" si="146"/>
        <v>0</v>
      </c>
      <c r="DI242" s="85">
        <f t="shared" si="147"/>
        <v>0</v>
      </c>
      <c r="DJ242" s="7">
        <f t="shared" si="148"/>
        <v>6.2</v>
      </c>
      <c r="DK242" s="7">
        <f t="shared" si="149"/>
        <v>6.2</v>
      </c>
      <c r="DL242" s="12">
        <f t="shared" si="129"/>
        <v>5075</v>
      </c>
      <c r="DM242" s="12">
        <f>VLOOKUP(A242,'5 TD'!$A:$B,2,0)</f>
        <v>5075</v>
      </c>
      <c r="DN242" s="7">
        <f t="shared" si="130"/>
        <v>7</v>
      </c>
      <c r="DO242" s="85" t="str">
        <f t="shared" si="150"/>
        <v>APROBADO</v>
      </c>
      <c r="DP242" s="85" t="str">
        <f t="shared" si="151"/>
        <v>APROBADO</v>
      </c>
      <c r="DQ242" s="7">
        <f t="shared" si="152"/>
        <v>6</v>
      </c>
      <c r="DR242" s="85" t="str">
        <f t="shared" si="131"/>
        <v>APROBADO</v>
      </c>
      <c r="DS242" s="2" t="str">
        <f>+('3 Planilla Preadjudicación OTIC'!BN242)</f>
        <v>NO</v>
      </c>
      <c r="DT242" s="2">
        <f>IF(DR242="APROBADO",VLOOKUP(A242,'5 TD'!$D$3:$E$270,2,0),"NO APLICA")</f>
        <v>6.6</v>
      </c>
      <c r="DU242" s="2" t="str">
        <f t="shared" si="132"/>
        <v>NO</v>
      </c>
      <c r="DV242" s="2" t="str">
        <f>IF(DU242="SI",VLOOKUP(A242,'5 TD'!$G$3:$H$270,2,0),"NO APLICA ")</f>
        <v xml:space="preserve">NO APLICA </v>
      </c>
      <c r="DW242" s="2" t="str">
        <f t="shared" si="133"/>
        <v>NO</v>
      </c>
      <c r="DX242" s="2" t="str">
        <f>IF(DW242="SI",VLOOKUP(A242,'5 TD'!$J$4:$K$472,2,0),"NO APLICA")</f>
        <v>NO APLICA</v>
      </c>
      <c r="DY242" s="2" t="str">
        <f t="shared" si="134"/>
        <v>NO APLICA</v>
      </c>
      <c r="DZ242" s="7" t="str">
        <f>IF(DY242="SI",VLOOKUP(A242,'5 TD'!$M$4:$N$350,2,0),"NO APLICA")</f>
        <v>NO APLICA</v>
      </c>
      <c r="EA242" s="2" t="str">
        <f t="shared" si="135"/>
        <v>NO APLICA</v>
      </c>
      <c r="EB242" s="12" t="str">
        <f t="shared" si="136"/>
        <v/>
      </c>
      <c r="EC242" s="12" t="str">
        <f>IF(EA242="SI",VLOOKUP(A242,'5 TD'!$V$4:$W$479,2,0),"NO APLICA")</f>
        <v>NO APLICA</v>
      </c>
      <c r="ED242" s="2" t="str">
        <f t="shared" si="153"/>
        <v>NO</v>
      </c>
      <c r="EE242" s="79" t="str">
        <f>IF(ED242="SI",VLOOKUP(AI242,COMPORTAMIENTO!$A$1:$H$2100,7,0),"NO APLICA")</f>
        <v>NO APLICA</v>
      </c>
      <c r="EF242" s="12" t="str">
        <f>IF(ED242="SI",VLOOKUP(A242,'5 TD'!$P$2:$Q$479,2,0),"NO APLICA")</f>
        <v>NO APLICA</v>
      </c>
      <c r="EG242" s="2" t="str">
        <f t="shared" si="154"/>
        <v>NO</v>
      </c>
      <c r="EH242" s="2">
        <f>IF(CZ242="no",0,VLOOKUP(AI242,EXPERIENCIA!$A$1:$C$2100,2,0))</f>
        <v>32</v>
      </c>
      <c r="EI242" s="2">
        <f>IF(CZ242="si",VLOOKUP(A242,'5 TD'!$S$3:$T$2103,2,0),0)</f>
        <v>32</v>
      </c>
      <c r="EJ242" s="2" t="str">
        <f t="shared" si="155"/>
        <v>SI</v>
      </c>
      <c r="EK242" s="2">
        <f>+('3 Planilla Preadjudicación OTIC'!BU242)</f>
        <v>0</v>
      </c>
      <c r="EL242" s="4"/>
      <c r="EM242" s="3"/>
      <c r="EN242" s="3"/>
      <c r="EQ242" s="86"/>
    </row>
    <row r="243" spans="1:147" ht="15" customHeight="1" x14ac:dyDescent="0.3">
      <c r="A243" s="2">
        <f>+('3 Planilla Preadjudicación OTIC'!A243)</f>
        <v>14317</v>
      </c>
      <c r="B243" s="2" t="str">
        <f>+('3 Planilla Preadjudicación OTIC'!B243)</f>
        <v>65181652-1</v>
      </c>
      <c r="C243" s="4">
        <f>+('3 Planilla Preadjudicación OTIC'!E243)</f>
        <v>2025</v>
      </c>
      <c r="D243" s="4" t="str">
        <f>+('3 Planilla Preadjudicación OTIC'!F243)</f>
        <v>MANDATO</v>
      </c>
      <c r="E243" s="4" t="str">
        <f>+('3 Planilla Preadjudicación OTIC'!G243)</f>
        <v>72026600-8</v>
      </c>
      <c r="F243" s="4" t="str">
        <f>+('3 Planilla Preadjudicación OTIC'!H243)</f>
        <v>FUNDACIÓN PATERNITAS</v>
      </c>
      <c r="G243" s="4"/>
      <c r="H243" s="4"/>
      <c r="I243" s="4" t="str">
        <f>+('3 Planilla Preadjudicación OTIC'!I243)</f>
        <v>OPERACIONES BÁSICAS DE PANADERÍA</v>
      </c>
      <c r="J243" s="4" t="str">
        <f>+('3 Planilla Preadjudicación OTIC'!J243)</f>
        <v>PF0604</v>
      </c>
      <c r="K243" s="4" t="str">
        <f>+('3 Planilla Preadjudicación OTIC'!K243)</f>
        <v/>
      </c>
      <c r="L243" s="4" t="str">
        <f>+('3 Planilla Preadjudicación OTIC'!L243)</f>
        <v/>
      </c>
      <c r="M243" s="2">
        <f>+('3 Planilla Preadjudicación OTIC'!M243)</f>
        <v>13</v>
      </c>
      <c r="N243" s="4" t="str">
        <f>+('3 Planilla Preadjudicación OTIC'!N243)</f>
        <v>METROPOLITANA</v>
      </c>
      <c r="O243" s="4" t="str">
        <f>+('3 Planilla Preadjudicación OTIC'!O243)</f>
        <v>TALAGANTE</v>
      </c>
      <c r="P243" s="4" t="str">
        <f>+('3 Planilla Preadjudicación OTIC'!P243)</f>
        <v xml:space="preserve">Personas derivadas por Gendarmeria </v>
      </c>
      <c r="Q243" s="4" t="str">
        <f>+('3 Planilla Preadjudicación OTIC'!Q243)</f>
        <v>PRESENCIAL</v>
      </c>
      <c r="R243" s="4" t="str">
        <f>+('3 Planilla Preadjudicación OTIC'!R243)</f>
        <v>INDEPENDIENTE</v>
      </c>
      <c r="S243" s="4">
        <f>+('3 Planilla Preadjudicación OTIC'!S243)</f>
        <v>44</v>
      </c>
      <c r="T243" s="2">
        <f>+('3 Planilla Preadjudicación OTIC'!T243)</f>
        <v>10</v>
      </c>
      <c r="U243" s="2">
        <f>+('3 Planilla Preadjudicación OTIC'!U243)</f>
        <v>130</v>
      </c>
      <c r="V243" s="2">
        <f>+('3 Planilla Preadjudicación OTIC'!V243)</f>
        <v>0</v>
      </c>
      <c r="W243" s="2">
        <f>+('3 Planilla Preadjudicación OTIC'!W243)</f>
        <v>130</v>
      </c>
      <c r="X243" s="2">
        <f>+('3 Planilla Preadjudicación OTIC'!X243)</f>
        <v>3</v>
      </c>
      <c r="Y243" s="2" t="str">
        <f>+('3 Planilla Preadjudicación OTIC'!Y243)</f>
        <v>SI</v>
      </c>
      <c r="Z243" s="2" t="str">
        <f>+('3 Planilla Preadjudicación OTIC'!Z243)</f>
        <v>NO</v>
      </c>
      <c r="AA243" s="2" t="str">
        <f>+('3 Planilla Preadjudicación OTIC'!AA243)</f>
        <v>NO</v>
      </c>
      <c r="AB243" s="4" t="str">
        <f>+('3 Planilla Preadjudicación OTIC'!AB243)</f>
        <v>SE AJUSTA A PLAN FORMATIVO</v>
      </c>
      <c r="AC243" s="4" t="str">
        <f>+('3 Planilla Preadjudicación OTIC'!AC243)</f>
        <v>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v>
      </c>
      <c r="AD243" s="2" t="str">
        <f>+('3 Planilla Preadjudicación OTIC'!AD243)</f>
        <v>NO</v>
      </c>
      <c r="AE243" s="4">
        <f>+('3 Planilla Preadjudicación OTIC'!AE243)</f>
        <v>0</v>
      </c>
      <c r="AF243" s="2" t="str">
        <f>+('3 Planilla Preadjudicación OTIC'!AF243)</f>
        <v>CERRADA</v>
      </c>
      <c r="AG243" s="2">
        <f>+('3 Planilla Preadjudicación OTIC'!AG243)</f>
        <v>44</v>
      </c>
      <c r="AH243" s="2">
        <f>+('3 Planilla Preadjudicación OTIC'!AH243)</f>
        <v>3</v>
      </c>
      <c r="AI243" s="135" t="str">
        <f>+('3 Planilla Preadjudicación OTIC'!AI243)</f>
        <v>76661760-3</v>
      </c>
      <c r="AJ243" s="4" t="str">
        <f>+('3 Planilla Preadjudicación OTIC'!AJ243)</f>
        <v>Soc. Coresol de Capacitación Ltda.</v>
      </c>
      <c r="AK243" s="2">
        <f>+('3 Planilla Preadjudicación OTIC'!AK243)</f>
        <v>130</v>
      </c>
      <c r="AL243" s="2">
        <f>+('3 Planilla Preadjudicación OTIC'!AL243)</f>
        <v>44</v>
      </c>
      <c r="AM243" s="12">
        <f>+('3 Planilla Preadjudicación OTIC'!AM243)</f>
        <v>6373</v>
      </c>
      <c r="AN243" s="12">
        <f>+('3 Planilla Preadjudicación OTIC'!AN243)</f>
        <v>0</v>
      </c>
      <c r="AO243" s="12">
        <f>+('3 Planilla Preadjudicación OTIC'!AO243)</f>
        <v>0</v>
      </c>
      <c r="AP243" s="12">
        <f>+('3 Planilla Preadjudicación OTIC'!AP243)</f>
        <v>8284900</v>
      </c>
      <c r="AQ243" s="12">
        <f>+('3 Planilla Preadjudicación OTIC'!AQ243)</f>
        <v>1760000</v>
      </c>
      <c r="AR243" s="12">
        <f>+('3 Planilla Preadjudicación OTIC'!AR243)</f>
        <v>0</v>
      </c>
      <c r="AS243" s="12">
        <f>+('3 Planilla Preadjudicación OTIC'!AS243)</f>
        <v>0</v>
      </c>
      <c r="AT243" s="12">
        <f>+('3 Planilla Preadjudicación OTIC'!AT243)</f>
        <v>0</v>
      </c>
      <c r="AU243" s="12">
        <f>+('3 Planilla Preadjudicación OTIC'!AU243)</f>
        <v>10044900</v>
      </c>
      <c r="AV243" s="2" t="str">
        <f>+('3 Planilla Preadjudicación OTIC'!AV243)</f>
        <v>SI</v>
      </c>
      <c r="AW243" s="4">
        <f>+('3 Planilla Preadjudicación OTIC'!AW243)</f>
        <v>0</v>
      </c>
      <c r="AX243" s="2">
        <f>+('3 Planilla Preadjudicación OTIC'!AX243)</f>
        <v>3</v>
      </c>
      <c r="AY243" s="2">
        <f>+('3 Planilla Preadjudicación OTIC'!AY243)</f>
        <v>7</v>
      </c>
      <c r="AZ243" s="2">
        <f>+('3 Planilla Preadjudicación OTIC'!AZ243)</f>
        <v>0</v>
      </c>
      <c r="BA243" s="2">
        <f>+('3 Planilla Preadjudicación OTIC'!BA243)</f>
        <v>0</v>
      </c>
      <c r="BB243" s="2">
        <f>+('3 Planilla Preadjudicación OTIC'!BB243)</f>
        <v>0</v>
      </c>
      <c r="BC243" s="2">
        <f>+('3 Planilla Preadjudicación OTIC'!BC243)</f>
        <v>0</v>
      </c>
      <c r="BD243" s="2">
        <f>+('3 Planilla Preadjudicación OTIC'!BD243)</f>
        <v>0</v>
      </c>
      <c r="BE243" s="2">
        <f>+('3 Planilla Preadjudicación OTIC'!BE243)</f>
        <v>0</v>
      </c>
      <c r="BF243" s="2">
        <f>+('3 Planilla Preadjudicación OTIC'!BF243)</f>
        <v>0</v>
      </c>
      <c r="BG243" s="2">
        <f>+('3 Planilla Preadjudicación OTIC'!BG243)</f>
        <v>7</v>
      </c>
      <c r="BH243" s="2">
        <f>+('3 Planilla Preadjudicación OTIC'!BH243)</f>
        <v>7</v>
      </c>
      <c r="BI243" s="2">
        <f>+('3 Planilla Preadjudicación OTIC'!BI243)</f>
        <v>5</v>
      </c>
      <c r="BJ243" s="2">
        <f>+('3 Planilla Preadjudicación OTIC'!BJ243)</f>
        <v>5</v>
      </c>
      <c r="BK243" s="2">
        <f>+('3 Planilla Preadjudicación OTIC'!BK243)</f>
        <v>5</v>
      </c>
      <c r="BL243" s="2">
        <f>+('3 Planilla Preadjudicación OTIC'!BL243)</f>
        <v>7</v>
      </c>
      <c r="BM243" s="104">
        <f>ROUND(('3 Planilla Preadjudicación OTIC'!BM243),1)</f>
        <v>6</v>
      </c>
      <c r="BN243" s="4" t="str">
        <f>+('3 Planilla Preadjudicación OTIC'!BN243)</f>
        <v>SI</v>
      </c>
      <c r="BO243" s="4" t="str">
        <f>+('3 Planilla Preadjudicación OTIC'!BO243)</f>
        <v>Roberto Carrasco</v>
      </c>
      <c r="BP243" s="4" t="str">
        <f>+('3 Planilla Preadjudicación OTIC'!BP243)</f>
        <v>capacitacion@coresol.cl</v>
      </c>
      <c r="BQ243" s="4">
        <f>+('3 Planilla Preadjudicación OTIC'!BQ243)</f>
        <v>22318359</v>
      </c>
      <c r="BR243" s="4" t="str">
        <f>+('3 Planilla Preadjudicación OTIC'!BR243)</f>
        <v>CDP Talagante, Manuel Rodríguez N°322, Talagante</v>
      </c>
      <c r="BS243" s="4" t="str">
        <f>+('3 Planilla Preadjudicación OTIC'!BS243)</f>
        <v>Capacitar en técnicas fundamentales para la elaboración de productos de panadería, promoviendo habilidades prácticas y oportunidades de emprendimiento.</v>
      </c>
      <c r="BT243" s="4" t="str">
        <f>+('3 Planilla Preadjudicación OTIC'!BT243)</f>
        <v>El curso entrega conocimientos sobre preparación de masas, fermentación, horneado, manipulación de ingredientes y normas de higiene. Está dirigido a personas interesadas en aprender el oficio panadero, ya sea para uso personal, comercial o laboral.</v>
      </c>
      <c r="BU243" s="85">
        <f>IF(VLOOKUP(A243,'BD OFICIAL'!$A$1:$AL$2098,7,0)=D243,0,1)</f>
        <v>0</v>
      </c>
      <c r="BV243" s="85">
        <f>IF(VLOOKUP(A243,'BD OFICIAL'!$A$1:$AL$2098,11,0)=J243,0,1)</f>
        <v>0</v>
      </c>
      <c r="BW243" s="85">
        <f>IF(VLOOKUP(A243,'BD OFICIAL'!$A$1:$AL$2098,13,0)=L243,0,1)</f>
        <v>0</v>
      </c>
      <c r="BX243" s="2">
        <f>IF(VLOOKUP(A243,'BD OFICIAL'!$A$1:$AL$2098,16,0)=O243,0,1)</f>
        <v>0</v>
      </c>
      <c r="BY243" s="2">
        <f>IF(VLOOKUP(A243,'BD OFICIAL'!$A$1:$AL$2098,17,0)=P243,0,1)</f>
        <v>0</v>
      </c>
      <c r="BZ243" s="2">
        <f>IF(VLOOKUP(A243,'BD OFICIAL'!$A$1:$AL$2098,19,0)=R243,0,1)</f>
        <v>0</v>
      </c>
      <c r="CA243" s="2">
        <f>IF(VLOOKUP(A243,'BD OFICIAL'!$A$1:$AL$2098,21,0)=T243,0,1)</f>
        <v>0</v>
      </c>
      <c r="CB243" s="2">
        <f>IF(VLOOKUP(A243,'BD OFICIAL'!$A$1:$AL$2098,24,0)=AK243,0,1)</f>
        <v>0</v>
      </c>
      <c r="CC243" s="2">
        <f>IF(VLOOKUP(A243,'BD OFICIAL'!$A$1:$AL$2098,25,0)=X243,0,1)</f>
        <v>0</v>
      </c>
      <c r="CD243" s="2">
        <f>IF(VLOOKUP(A243,'BD OFICIAL'!$A$1:$AL$2098,26,0)=Y243,0,1)</f>
        <v>0</v>
      </c>
      <c r="CE243" s="2">
        <f>IF(VLOOKUP(A243,'BD OFICIAL'!$A$1:$AL$2098,27,0)=Z243,0,1)</f>
        <v>0</v>
      </c>
      <c r="CF243" s="2">
        <f>IF(VLOOKUP(A243,'BD OFICIAL'!$A$1:$AL$2098,28,0)=AA243,0,1)</f>
        <v>0</v>
      </c>
      <c r="CG243" s="2">
        <f>IF(VLOOKUP(A243,'BD OFICIAL'!$A$1:$AL$2098,33,0)=AF243,0,1)</f>
        <v>0</v>
      </c>
      <c r="CH243" s="2">
        <f>IF(VLOOKUP(A243,'BD OFICIAL'!$A$1:$AL$2098,35,0)=AH243,0,1)</f>
        <v>0</v>
      </c>
      <c r="CI243" s="85">
        <f>IF(VLOOKUP(A243,'BD OFICIAL'!$A$1:$AL$2098,34,0)=AL243,0,1)</f>
        <v>0</v>
      </c>
      <c r="CJ243" s="12">
        <f>VLOOKUP(A243,'BD OFICIAL'!$A$1:$AM$2098,36,0)*AM243-AP243</f>
        <v>0</v>
      </c>
      <c r="CK243" s="85" t="str">
        <f t="shared" si="122"/>
        <v>SSH</v>
      </c>
      <c r="CL243" s="85" t="str">
        <f t="shared" si="123"/>
        <v>SI</v>
      </c>
      <c r="CM243" s="85" t="str">
        <f t="shared" si="137"/>
        <v>NO</v>
      </c>
      <c r="CN243" s="31">
        <f t="shared" si="138"/>
        <v>0</v>
      </c>
      <c r="CO243" s="31">
        <f t="shared" si="124"/>
        <v>0</v>
      </c>
      <c r="CP243" s="31">
        <f t="shared" si="139"/>
        <v>0</v>
      </c>
      <c r="CQ243" s="31">
        <f>IF(Y243="NO",0,IF(Y243="SI",IF(VLOOKUP(A243,'BD OFICIAL'!$A:$AO,40,0)=AQ243,0,1)))</f>
        <v>0</v>
      </c>
      <c r="CR243" s="31">
        <f>IF(Z243="NO",0,IF(Z243="SI",IF(VLOOKUP(B243,'BD OFICIAL'!$A:$AO,41,0)=AS243,0,1)))</f>
        <v>0</v>
      </c>
      <c r="CS243" s="31">
        <f t="shared" si="125"/>
        <v>0</v>
      </c>
      <c r="CT243" s="31">
        <f t="shared" si="126"/>
        <v>0</v>
      </c>
      <c r="CU243" s="31">
        <f>IF(VLOOKUP(A243,'BD OFICIAL'!$A$1:$AL$1056,31,0)="SI",IF(AT243&gt;0,0,1),IF(AT243=0,0,1))</f>
        <v>0</v>
      </c>
      <c r="CV243" s="31">
        <f t="shared" si="127"/>
        <v>0</v>
      </c>
      <c r="CW243" s="31">
        <f t="shared" si="140"/>
        <v>0</v>
      </c>
      <c r="CX243" s="85" t="str">
        <f t="shared" si="141"/>
        <v>SI</v>
      </c>
      <c r="CY243" s="31">
        <f t="shared" si="142"/>
        <v>0</v>
      </c>
      <c r="CZ243" s="85" t="str">
        <f>IF(ISERROR(VLOOKUP(AI243,EXPERIENCIA!$A$1:$C$2100,1,0)),"NO","SI")</f>
        <v>SI</v>
      </c>
      <c r="DA243" s="85">
        <f>IF(CX243="no","NO APLICA",IF(AX243=0,"ERROR NOTA",IF(AND(AX243&gt;1,CZ243="NO"),"ERROR NOTA",IF(AND(CZ243="NO",AX243=1),0,IF(VLOOKUP(AI243,EXPERIENCIA!$A$1:$C$2100,3,0)=AX243,0,"ERROR NOTA")))))</f>
        <v>0</v>
      </c>
      <c r="DB243" s="85" t="str">
        <f>IF(ISERROR(VLOOKUP(AI243,COMPORTAMIENTO!$A$1:$C$2100,1,0)),"NO","SI")</f>
        <v>SI</v>
      </c>
      <c r="DC243" s="85">
        <f>IF(CX243="NO","NO APLICA",IF(AY243=0,"ERROR NOTA",IF(AND(DB243="NO",AY243=7),0,IF(VLOOKUP(AI243,COMPORTAMIENTO!$A$2:$H$2100,8,0)=AY243,0,"ERROR NOTA"))))</f>
        <v>0</v>
      </c>
      <c r="DD243" s="104">
        <f t="shared" si="143"/>
        <v>0.30000000000000004</v>
      </c>
      <c r="DE243" s="104">
        <f t="shared" si="144"/>
        <v>0.70000000000000007</v>
      </c>
      <c r="DF243" s="85" t="str">
        <f t="shared" si="128"/>
        <v>SI</v>
      </c>
      <c r="DG243" s="85">
        <f t="shared" si="145"/>
        <v>0</v>
      </c>
      <c r="DH243" s="85">
        <f t="shared" si="146"/>
        <v>0</v>
      </c>
      <c r="DI243" s="85">
        <f t="shared" si="147"/>
        <v>0</v>
      </c>
      <c r="DJ243" s="7">
        <f t="shared" si="148"/>
        <v>6.2</v>
      </c>
      <c r="DK243" s="7">
        <f t="shared" si="149"/>
        <v>6.2</v>
      </c>
      <c r="DL243" s="12">
        <f t="shared" si="129"/>
        <v>6373</v>
      </c>
      <c r="DM243" s="12">
        <f>VLOOKUP(A243,'5 TD'!$A:$B,2,0)</f>
        <v>6373</v>
      </c>
      <c r="DN243" s="7">
        <f t="shared" si="130"/>
        <v>7</v>
      </c>
      <c r="DO243" s="85" t="str">
        <f t="shared" si="150"/>
        <v>APROBADO</v>
      </c>
      <c r="DP243" s="85" t="str">
        <f t="shared" si="151"/>
        <v>APROBADO</v>
      </c>
      <c r="DQ243" s="7">
        <f t="shared" si="152"/>
        <v>6</v>
      </c>
      <c r="DR243" s="85" t="str">
        <f t="shared" si="131"/>
        <v>APROBADO</v>
      </c>
      <c r="DS243" s="2" t="str">
        <f>+('3 Planilla Preadjudicación OTIC'!BN243)</f>
        <v>SI</v>
      </c>
      <c r="DT243" s="2">
        <f>IF(DR243="APROBADO",VLOOKUP(A243,'5 TD'!$D$3:$E$270,2,0),"NO APLICA")</f>
        <v>6</v>
      </c>
      <c r="DU243" s="2" t="str">
        <f t="shared" si="132"/>
        <v>SI</v>
      </c>
      <c r="DV243" s="2">
        <f>IF(DU243="SI",VLOOKUP(A243,'5 TD'!$G$3:$H$270,2,0),"NO APLICA ")</f>
        <v>6.2</v>
      </c>
      <c r="DW243" s="2" t="str">
        <f t="shared" si="133"/>
        <v>SI</v>
      </c>
      <c r="DX243" s="2">
        <f>IF(DW243="SI",VLOOKUP(A243,'5 TD'!$J$4:$K$472,2,0),"NO APLICA")</f>
        <v>7</v>
      </c>
      <c r="DY243" s="2" t="str">
        <f t="shared" si="134"/>
        <v>SI</v>
      </c>
      <c r="DZ243" s="7">
        <f>IF(DY243="SI",VLOOKUP(A243,'5 TD'!$M$4:$N$350,2,0),"NO APLICA")</f>
        <v>3</v>
      </c>
      <c r="EA243" s="2" t="str">
        <f t="shared" si="135"/>
        <v>SI</v>
      </c>
      <c r="EB243" s="12">
        <f t="shared" si="136"/>
        <v>6373</v>
      </c>
      <c r="EC243" s="12">
        <f>IF(EA243="SI",VLOOKUP(A243,'5 TD'!$V$4:$W$479,2,0),"NO APLICA")</f>
        <v>6373</v>
      </c>
      <c r="ED243" s="2" t="str">
        <f t="shared" si="153"/>
        <v>SI</v>
      </c>
      <c r="EE243" s="79">
        <f>IF(ED243="SI",VLOOKUP(AI243,COMPORTAMIENTO!$A$1:$H$2100,7,0),"NO APLICA")</f>
        <v>0</v>
      </c>
      <c r="EF243" s="12">
        <f>IF(ED243="SI",VLOOKUP(A243,'5 TD'!$P$2:$Q$479,2,0),"NO APLICA")</f>
        <v>0</v>
      </c>
      <c r="EG243" s="2" t="str">
        <f t="shared" si="154"/>
        <v>SI</v>
      </c>
      <c r="EH243" s="2">
        <f>IF(CZ243="no",0,VLOOKUP(AI243,EXPERIENCIA!$A$1:$C$2100,2,0))</f>
        <v>32</v>
      </c>
      <c r="EI243" s="2">
        <f>IF(CZ243="si",VLOOKUP(A243,'5 TD'!$S$3:$T$2103,2,0),0)</f>
        <v>32</v>
      </c>
      <c r="EJ243" s="2" t="str">
        <f t="shared" si="155"/>
        <v>SI</v>
      </c>
      <c r="EK243" s="2">
        <f>+('3 Planilla Preadjudicación OTIC'!BU243)</f>
        <v>0</v>
      </c>
      <c r="EL243" s="4"/>
      <c r="EM243" s="3"/>
      <c r="EN243" s="3"/>
      <c r="EO243" s="86" t="s">
        <v>64</v>
      </c>
      <c r="EQ243" s="86"/>
    </row>
    <row r="244" spans="1:147" ht="15" customHeight="1" x14ac:dyDescent="0.3">
      <c r="A244" s="2">
        <f>+('3 Planilla Preadjudicación OTIC'!A244)</f>
        <v>14460</v>
      </c>
      <c r="B244" s="2" t="str">
        <f>+('3 Planilla Preadjudicación OTIC'!B244)</f>
        <v>65181652-1</v>
      </c>
      <c r="C244" s="4">
        <f>+('3 Planilla Preadjudicación OTIC'!E244)</f>
        <v>2025</v>
      </c>
      <c r="D244" s="4" t="str">
        <f>+('3 Planilla Preadjudicación OTIC'!F244)</f>
        <v>MANDATO</v>
      </c>
      <c r="E244" s="4" t="str">
        <f>+('3 Planilla Preadjudicación OTIC'!G244)</f>
        <v>65006242-6</v>
      </c>
      <c r="F244" s="4" t="str">
        <f>+('3 Planilla Preadjudicación OTIC'!H244)</f>
        <v>CORPORACIÓN ABRIENDO PUERTAS</v>
      </c>
      <c r="G244" s="4"/>
      <c r="H244" s="4"/>
      <c r="I244" s="4" t="str">
        <f>+('3 Planilla Preadjudicación OTIC'!I244)</f>
        <v>INICIANDO MI NEGOCIO</v>
      </c>
      <c r="J244" s="4" t="str">
        <f>+('3 Planilla Preadjudicación OTIC'!J244)</f>
        <v>PF0838</v>
      </c>
      <c r="K244" s="4" t="str">
        <f>+('3 Planilla Preadjudicación OTIC'!K244)</f>
        <v/>
      </c>
      <c r="L244" s="4" t="str">
        <f>+('3 Planilla Preadjudicación OTIC'!L244)</f>
        <v/>
      </c>
      <c r="M244" s="2">
        <f>+('3 Planilla Preadjudicación OTIC'!M244)</f>
        <v>13</v>
      </c>
      <c r="N244" s="4" t="str">
        <f>+('3 Planilla Preadjudicación OTIC'!N244)</f>
        <v>METROPOLITANA</v>
      </c>
      <c r="O244" s="4" t="str">
        <f>+('3 Planilla Preadjudicación OTIC'!O244)</f>
        <v>SAN JOAQUÍN</v>
      </c>
      <c r="P244" s="4" t="str">
        <f>+('3 Planilla Preadjudicación OTIC'!P244)</f>
        <v xml:space="preserve">Personas derivadas por Gendarmeria </v>
      </c>
      <c r="Q244" s="4" t="str">
        <f>+('3 Planilla Preadjudicación OTIC'!Q244)</f>
        <v>PRESENCIAL</v>
      </c>
      <c r="R244" s="4" t="str">
        <f>+('3 Planilla Preadjudicación OTIC'!R244)</f>
        <v>INDEPENDIENTE</v>
      </c>
      <c r="S244" s="4">
        <f>+('3 Planilla Preadjudicación OTIC'!S244)</f>
        <v>7</v>
      </c>
      <c r="T244" s="2">
        <f>+('3 Planilla Preadjudicación OTIC'!T244)</f>
        <v>10</v>
      </c>
      <c r="U244" s="2">
        <f>+('3 Planilla Preadjudicación OTIC'!U244)</f>
        <v>28</v>
      </c>
      <c r="V244" s="2">
        <f>+('3 Planilla Preadjudicación OTIC'!V244)</f>
        <v>0</v>
      </c>
      <c r="W244" s="2">
        <f>+('3 Planilla Preadjudicación OTIC'!W244)</f>
        <v>28</v>
      </c>
      <c r="X244" s="2">
        <f>+('3 Planilla Preadjudicación OTIC'!X244)</f>
        <v>4</v>
      </c>
      <c r="Y244" s="2" t="str">
        <f>+('3 Planilla Preadjudicación OTIC'!Y244)</f>
        <v>NO</v>
      </c>
      <c r="Z244" s="2" t="str">
        <f>+('3 Planilla Preadjudicación OTIC'!Z244)</f>
        <v>NO</v>
      </c>
      <c r="AA244" s="2" t="str">
        <f>+('3 Planilla Preadjudicación OTIC'!AA244)</f>
        <v>NO</v>
      </c>
      <c r="AB244" s="4" t="str">
        <f>+('3 Planilla Preadjudicación OTIC'!AB244)</f>
        <v>SE AJUSTA A PLAN FORMATIVO</v>
      </c>
      <c r="AC244" s="4" t="str">
        <f>+('3 Planilla Preadjudicación OTIC'!AC244)</f>
        <v>MUJERES MAYORES DE 18 AÑOS, PRIVADAS DE LIBERTAD EN EL CENTRO PENITENCIARIO FEMENINO DE SANTIAGO, EN SITUACIÓN DE VULNERABILIDAD SOCIAL (PERTENECIENTES AL 80% MÁS VULNERABLE), CON BAJA ESCOLARIDAD Y LIMITADA EXPERIENCIA LABORAL.</v>
      </c>
      <c r="AD244" s="2" t="str">
        <f>+('3 Planilla Preadjudicación OTIC'!AD244)</f>
        <v>NO</v>
      </c>
      <c r="AE244" s="4">
        <f>+('3 Planilla Preadjudicación OTIC'!AE244)</f>
        <v>0</v>
      </c>
      <c r="AF244" s="2" t="str">
        <f>+('3 Planilla Preadjudicación OTIC'!AF244)</f>
        <v>CERRADA</v>
      </c>
      <c r="AG244" s="2">
        <f>+('3 Planilla Preadjudicación OTIC'!AG244)</f>
        <v>7</v>
      </c>
      <c r="AH244" s="2">
        <f>+('3 Planilla Preadjudicación OTIC'!AH244)</f>
        <v>1</v>
      </c>
      <c r="AI244" s="135" t="str">
        <f>+('3 Planilla Preadjudicación OTIC'!AI244)</f>
        <v>76661760-3</v>
      </c>
      <c r="AJ244" s="4" t="str">
        <f>+('3 Planilla Preadjudicación OTIC'!AJ244)</f>
        <v>Soc. Coresol de Capacitación Ltda.</v>
      </c>
      <c r="AK244" s="2">
        <f>+('3 Planilla Preadjudicación OTIC'!AK244)</f>
        <v>28</v>
      </c>
      <c r="AL244" s="2">
        <f>+('3 Planilla Preadjudicación OTIC'!AL244)</f>
        <v>7</v>
      </c>
      <c r="AM244" s="12">
        <f>+('3 Planilla Preadjudicación OTIC'!AM244)</f>
        <v>4130</v>
      </c>
      <c r="AN244" s="12">
        <f>+('3 Planilla Preadjudicación OTIC'!AN244)</f>
        <v>0</v>
      </c>
      <c r="AO244" s="12">
        <f>+('3 Planilla Preadjudicación OTIC'!AO244)</f>
        <v>0</v>
      </c>
      <c r="AP244" s="12">
        <f>+('3 Planilla Preadjudicación OTIC'!AP244)</f>
        <v>1156400</v>
      </c>
      <c r="AQ244" s="12">
        <f>+('3 Planilla Preadjudicación OTIC'!AQ244)</f>
        <v>0</v>
      </c>
      <c r="AR244" s="12">
        <f>+('3 Planilla Preadjudicación OTIC'!AR244)</f>
        <v>0</v>
      </c>
      <c r="AS244" s="12">
        <f>+('3 Planilla Preadjudicación OTIC'!AS244)</f>
        <v>0</v>
      </c>
      <c r="AT244" s="12">
        <f>+('3 Planilla Preadjudicación OTIC'!AT244)</f>
        <v>0</v>
      </c>
      <c r="AU244" s="12">
        <f>+('3 Planilla Preadjudicación OTIC'!AU244)</f>
        <v>1156400</v>
      </c>
      <c r="AV244" s="2" t="str">
        <f>+('3 Planilla Preadjudicación OTIC'!AV244)</f>
        <v>SI</v>
      </c>
      <c r="AW244" s="4">
        <f>+('3 Planilla Preadjudicación OTIC'!AW244)</f>
        <v>0</v>
      </c>
      <c r="AX244" s="2">
        <f>+('3 Planilla Preadjudicación OTIC'!AX244)</f>
        <v>3</v>
      </c>
      <c r="AY244" s="2">
        <f>+('3 Planilla Preadjudicación OTIC'!AY244)</f>
        <v>7</v>
      </c>
      <c r="AZ244" s="2">
        <f>+('3 Planilla Preadjudicación OTIC'!AZ244)</f>
        <v>0</v>
      </c>
      <c r="BA244" s="2">
        <f>+('3 Planilla Preadjudicación OTIC'!BA244)</f>
        <v>0</v>
      </c>
      <c r="BB244" s="2">
        <f>+('3 Planilla Preadjudicación OTIC'!BB244)</f>
        <v>0</v>
      </c>
      <c r="BC244" s="2">
        <f>+('3 Planilla Preadjudicación OTIC'!BC244)</f>
        <v>0</v>
      </c>
      <c r="BD244" s="2">
        <f>+('3 Planilla Preadjudicación OTIC'!BD244)</f>
        <v>0</v>
      </c>
      <c r="BE244" s="2">
        <f>+('3 Planilla Preadjudicación OTIC'!BE244)</f>
        <v>0</v>
      </c>
      <c r="BF244" s="2">
        <f>+('3 Planilla Preadjudicación OTIC'!BF244)</f>
        <v>0</v>
      </c>
      <c r="BG244" s="2">
        <f>+('3 Planilla Preadjudicación OTIC'!BG244)</f>
        <v>5</v>
      </c>
      <c r="BH244" s="2">
        <f>+('3 Planilla Preadjudicación OTIC'!BH244)</f>
        <v>5</v>
      </c>
      <c r="BI244" s="2">
        <f>+('3 Planilla Preadjudicación OTIC'!BI244)</f>
        <v>5</v>
      </c>
      <c r="BJ244" s="2">
        <f>+('3 Planilla Preadjudicación OTIC'!BJ244)</f>
        <v>5</v>
      </c>
      <c r="BK244" s="2">
        <f>+('3 Planilla Preadjudicación OTIC'!BK244)</f>
        <v>5</v>
      </c>
      <c r="BL244" s="2">
        <f>+('3 Planilla Preadjudicación OTIC'!BL244)</f>
        <v>7</v>
      </c>
      <c r="BM244" s="104">
        <f>ROUND(('3 Planilla Preadjudicación OTIC'!BM244),1)</f>
        <v>5.0999999999999996</v>
      </c>
      <c r="BN244" s="4" t="str">
        <f>+('3 Planilla Preadjudicación OTIC'!BN244)</f>
        <v>NO</v>
      </c>
      <c r="BO244" s="4">
        <f>+('3 Planilla Preadjudicación OTIC'!BO244)</f>
        <v>0</v>
      </c>
      <c r="BP244" s="4">
        <f>+('3 Planilla Preadjudicación OTIC'!BP244)</f>
        <v>0</v>
      </c>
      <c r="BQ244" s="4">
        <f>+('3 Planilla Preadjudicación OTIC'!BQ244)</f>
        <v>0</v>
      </c>
      <c r="BR244" s="4">
        <f>+('3 Planilla Preadjudicación OTIC'!BR244)</f>
        <v>0</v>
      </c>
      <c r="BS244" s="4">
        <f>+('3 Planilla Preadjudicación OTIC'!BS244)</f>
        <v>0</v>
      </c>
      <c r="BT244" s="4">
        <f>+('3 Planilla Preadjudicación OTIC'!BT244)</f>
        <v>0</v>
      </c>
      <c r="BU244" s="85">
        <f>IF(VLOOKUP(A244,'BD OFICIAL'!$A$1:$AL$2098,7,0)=D244,0,1)</f>
        <v>0</v>
      </c>
      <c r="BV244" s="85">
        <f>IF(VLOOKUP(A244,'BD OFICIAL'!$A$1:$AL$2098,11,0)=J244,0,1)</f>
        <v>0</v>
      </c>
      <c r="BW244" s="85">
        <f>IF(VLOOKUP(A244,'BD OFICIAL'!$A$1:$AL$2098,13,0)=L244,0,1)</f>
        <v>0</v>
      </c>
      <c r="BX244" s="2">
        <f>IF(VLOOKUP(A244,'BD OFICIAL'!$A$1:$AL$2098,16,0)=O244,0,1)</f>
        <v>0</v>
      </c>
      <c r="BY244" s="2">
        <f>IF(VLOOKUP(A244,'BD OFICIAL'!$A$1:$AL$2098,17,0)=P244,0,1)</f>
        <v>0</v>
      </c>
      <c r="BZ244" s="2">
        <f>IF(VLOOKUP(A244,'BD OFICIAL'!$A$1:$AL$2098,19,0)=R244,0,1)</f>
        <v>0</v>
      </c>
      <c r="CA244" s="2">
        <f>IF(VLOOKUP(A244,'BD OFICIAL'!$A$1:$AL$2098,21,0)=T244,0,1)</f>
        <v>0</v>
      </c>
      <c r="CB244" s="2">
        <f>IF(VLOOKUP(A244,'BD OFICIAL'!$A$1:$AL$2098,24,0)=AK244,0,1)</f>
        <v>0</v>
      </c>
      <c r="CC244" s="2">
        <f>IF(VLOOKUP(A244,'BD OFICIAL'!$A$1:$AL$2098,25,0)=X244,0,1)</f>
        <v>0</v>
      </c>
      <c r="CD244" s="2">
        <f>IF(VLOOKUP(A244,'BD OFICIAL'!$A$1:$AL$2098,26,0)=Y244,0,1)</f>
        <v>0</v>
      </c>
      <c r="CE244" s="2">
        <f>IF(VLOOKUP(A244,'BD OFICIAL'!$A$1:$AL$2098,27,0)=Z244,0,1)</f>
        <v>0</v>
      </c>
      <c r="CF244" s="2">
        <f>IF(VLOOKUP(A244,'BD OFICIAL'!$A$1:$AL$2098,28,0)=AA244,0,1)</f>
        <v>0</v>
      </c>
      <c r="CG244" s="2">
        <f>IF(VLOOKUP(A244,'BD OFICIAL'!$A$1:$AL$2098,33,0)=AF244,0,1)</f>
        <v>0</v>
      </c>
      <c r="CH244" s="2">
        <f>IF(VLOOKUP(A244,'BD OFICIAL'!$A$1:$AL$2098,35,0)=AH244,0,1)</f>
        <v>0</v>
      </c>
      <c r="CI244" s="85">
        <f>IF(VLOOKUP(A244,'BD OFICIAL'!$A$1:$AL$2098,34,0)=AL244,0,1)</f>
        <v>0</v>
      </c>
      <c r="CJ244" s="12">
        <f>VLOOKUP(A244,'BD OFICIAL'!$A$1:$AM$2098,36,0)*AM244-AP244</f>
        <v>0</v>
      </c>
      <c r="CK244" s="85" t="str">
        <f t="shared" si="122"/>
        <v>SSH</v>
      </c>
      <c r="CL244" s="85" t="str">
        <f t="shared" si="123"/>
        <v>SI</v>
      </c>
      <c r="CM244" s="85" t="str">
        <f t="shared" si="137"/>
        <v>NO</v>
      </c>
      <c r="CN244" s="31">
        <f t="shared" si="138"/>
        <v>0</v>
      </c>
      <c r="CO244" s="31">
        <f t="shared" si="124"/>
        <v>0</v>
      </c>
      <c r="CP244" s="31">
        <f t="shared" si="139"/>
        <v>0</v>
      </c>
      <c r="CQ244" s="31">
        <f>IF(Y244="NO",0,IF(Y244="SI",IF(VLOOKUP(A244,'BD OFICIAL'!$A:$AO,40,0)=AQ244,0,1)))</f>
        <v>0</v>
      </c>
      <c r="CR244" s="31">
        <f>IF(Z244="NO",0,IF(Z244="SI",IF(VLOOKUP(B244,'BD OFICIAL'!$A:$AO,41,0)=AS244,0,1)))</f>
        <v>0</v>
      </c>
      <c r="CS244" s="31">
        <f t="shared" si="125"/>
        <v>0</v>
      </c>
      <c r="CT244" s="31">
        <f t="shared" si="126"/>
        <v>0</v>
      </c>
      <c r="CU244" s="31">
        <f>IF(VLOOKUP(A244,'BD OFICIAL'!$A$1:$AL$1056,31,0)="SI",IF(AT244&gt;0,0,1),IF(AT244=0,0,1))</f>
        <v>0</v>
      </c>
      <c r="CV244" s="31">
        <f t="shared" si="127"/>
        <v>0</v>
      </c>
      <c r="CW244" s="31">
        <f t="shared" si="140"/>
        <v>0</v>
      </c>
      <c r="CX244" s="85" t="str">
        <f t="shared" si="141"/>
        <v>SI</v>
      </c>
      <c r="CY244" s="31">
        <f t="shared" si="142"/>
        <v>0</v>
      </c>
      <c r="CZ244" s="85" t="str">
        <f>IF(ISERROR(VLOOKUP(AI244,EXPERIENCIA!$A$1:$C$2100,1,0)),"NO","SI")</f>
        <v>SI</v>
      </c>
      <c r="DA244" s="85">
        <f>IF(CX244="no","NO APLICA",IF(AX244=0,"ERROR NOTA",IF(AND(AX244&gt;1,CZ244="NO"),"ERROR NOTA",IF(AND(CZ244="NO",AX244=1),0,IF(VLOOKUP(AI244,EXPERIENCIA!$A$1:$C$2100,3,0)=AX244,0,"ERROR NOTA")))))</f>
        <v>0</v>
      </c>
      <c r="DB244" s="85" t="str">
        <f>IF(ISERROR(VLOOKUP(AI244,COMPORTAMIENTO!$A$1:$C$2100,1,0)),"NO","SI")</f>
        <v>SI</v>
      </c>
      <c r="DC244" s="85">
        <f>IF(CX244="NO","NO APLICA",IF(AY244=0,"ERROR NOTA",IF(AND(DB244="NO",AY244=7),0,IF(VLOOKUP(AI244,COMPORTAMIENTO!$A$2:$H$2100,8,0)=AY244,0,"ERROR NOTA"))))</f>
        <v>0</v>
      </c>
      <c r="DD244" s="104">
        <f t="shared" si="143"/>
        <v>0.30000000000000004</v>
      </c>
      <c r="DE244" s="104">
        <f t="shared" si="144"/>
        <v>0.70000000000000007</v>
      </c>
      <c r="DF244" s="85" t="str">
        <f t="shared" si="128"/>
        <v>SI</v>
      </c>
      <c r="DG244" s="85">
        <f t="shared" si="145"/>
        <v>0</v>
      </c>
      <c r="DH244" s="85">
        <f t="shared" si="146"/>
        <v>0</v>
      </c>
      <c r="DI244" s="85">
        <f t="shared" si="147"/>
        <v>0</v>
      </c>
      <c r="DJ244" s="12">
        <f t="shared" si="148"/>
        <v>5</v>
      </c>
      <c r="DK244" s="7">
        <f t="shared" si="149"/>
        <v>5</v>
      </c>
      <c r="DL244" s="12">
        <f t="shared" si="129"/>
        <v>4130</v>
      </c>
      <c r="DM244" s="12">
        <f>VLOOKUP(A244,'5 TD'!$A:$B,2,0)</f>
        <v>4130</v>
      </c>
      <c r="DN244" s="7">
        <f t="shared" si="130"/>
        <v>7</v>
      </c>
      <c r="DO244" s="85" t="str">
        <f t="shared" si="150"/>
        <v>APROBADO</v>
      </c>
      <c r="DP244" s="85" t="str">
        <f t="shared" si="151"/>
        <v>APROBADO</v>
      </c>
      <c r="DQ244" s="7">
        <f t="shared" si="152"/>
        <v>5.0999999999999996</v>
      </c>
      <c r="DR244" s="85" t="str">
        <f t="shared" si="131"/>
        <v>APROBADO</v>
      </c>
      <c r="DS244" s="2" t="str">
        <f>+('3 Planilla Preadjudicación OTIC'!BN244)</f>
        <v>NO</v>
      </c>
      <c r="DT244" s="2">
        <f>IF(DR244="APROBADO",VLOOKUP(A244,'5 TD'!$D$3:$E$270,2,0),"NO APLICA")</f>
        <v>6.6</v>
      </c>
      <c r="DU244" s="2" t="str">
        <f t="shared" si="132"/>
        <v>NO</v>
      </c>
      <c r="DV244" s="2" t="str">
        <f>IF(DU244="SI",VLOOKUP(A244,'5 TD'!$G$3:$H$270,2,0),"NO APLICA ")</f>
        <v xml:space="preserve">NO APLICA </v>
      </c>
      <c r="DW244" s="2" t="str">
        <f t="shared" si="133"/>
        <v>NO</v>
      </c>
      <c r="DX244" s="2" t="str">
        <f>IF(DW244="SI",VLOOKUP(A244,'5 TD'!$J$4:$K$472,2,0),"NO APLICA")</f>
        <v>NO APLICA</v>
      </c>
      <c r="DY244" s="2" t="str">
        <f t="shared" si="134"/>
        <v>NO APLICA</v>
      </c>
      <c r="DZ244" s="7" t="str">
        <f>IF(DY244="SI",VLOOKUP(A244,'5 TD'!$M$4:$N$350,2,0),"NO APLICA")</f>
        <v>NO APLICA</v>
      </c>
      <c r="EA244" s="2" t="str">
        <f t="shared" si="135"/>
        <v>NO APLICA</v>
      </c>
      <c r="EB244" s="12" t="str">
        <f t="shared" si="136"/>
        <v/>
      </c>
      <c r="EC244" s="12" t="str">
        <f>IF(EA244="SI",VLOOKUP(A244,'5 TD'!$V$4:$W$479,2,0),"NO APLICA")</f>
        <v>NO APLICA</v>
      </c>
      <c r="ED244" s="2" t="str">
        <f t="shared" si="153"/>
        <v>NO</v>
      </c>
      <c r="EE244" s="79" t="str">
        <f>IF(ED244="SI",VLOOKUP(AI244,COMPORTAMIENTO!$A$1:$H$2100,7,0),"NO APLICA")</f>
        <v>NO APLICA</v>
      </c>
      <c r="EF244" s="12" t="str">
        <f>IF(ED244="SI",VLOOKUP(A244,'5 TD'!$P$2:$Q$479,2,0),"NO APLICA")</f>
        <v>NO APLICA</v>
      </c>
      <c r="EG244" s="2" t="str">
        <f t="shared" si="154"/>
        <v>NO</v>
      </c>
      <c r="EH244" s="2">
        <f>IF(CZ244="no",0,VLOOKUP(AI244,EXPERIENCIA!$A$1:$C$2100,2,0))</f>
        <v>32</v>
      </c>
      <c r="EI244" s="2">
        <f>IF(CZ244="si",VLOOKUP(A244,'5 TD'!$S$3:$T$2103,2,0),0)</f>
        <v>32</v>
      </c>
      <c r="EJ244" s="2" t="str">
        <f t="shared" si="155"/>
        <v>SI</v>
      </c>
      <c r="EK244" s="2">
        <f>+('3 Planilla Preadjudicación OTIC'!BU244)</f>
        <v>0</v>
      </c>
      <c r="EL244" s="4"/>
      <c r="EM244" s="3"/>
      <c r="EN244" s="3"/>
      <c r="EQ244" s="86"/>
    </row>
    <row r="245" spans="1:147" ht="15" customHeight="1" x14ac:dyDescent="0.3">
      <c r="A245" s="2">
        <f>+('3 Planilla Preadjudicación OTIC'!A245)</f>
        <v>14455</v>
      </c>
      <c r="B245" s="2" t="str">
        <f>+('3 Planilla Preadjudicación OTIC'!B245)</f>
        <v>65181652-1</v>
      </c>
      <c r="C245" s="4">
        <f>+('3 Planilla Preadjudicación OTIC'!E245)</f>
        <v>2025</v>
      </c>
      <c r="D245" s="4" t="str">
        <f>+('3 Planilla Preadjudicación OTIC'!F245)</f>
        <v>MANDATO</v>
      </c>
      <c r="E245" s="4" t="str">
        <f>+('3 Planilla Preadjudicación OTIC'!G245)</f>
        <v>65006242-6</v>
      </c>
      <c r="F245" s="4" t="str">
        <f>+('3 Planilla Preadjudicación OTIC'!H245)</f>
        <v>CORPORACIÓN ABRIENDO PUERTAS</v>
      </c>
      <c r="G245" s="4"/>
      <c r="H245" s="4"/>
      <c r="I245" s="4" t="str">
        <f>+('3 Planilla Preadjudicación OTIC'!I245)</f>
        <v>COCINA INTERNACIONAL</v>
      </c>
      <c r="J245" s="4" t="str">
        <f>+('3 Planilla Preadjudicación OTIC'!J245)</f>
        <v>PF1439</v>
      </c>
      <c r="K245" s="4" t="str">
        <f>+('3 Planilla Preadjudicación OTIC'!K245)</f>
        <v/>
      </c>
      <c r="L245" s="4" t="str">
        <f>+('3 Planilla Preadjudicación OTIC'!L245)</f>
        <v/>
      </c>
      <c r="M245" s="2">
        <f>+('3 Planilla Preadjudicación OTIC'!M245)</f>
        <v>13</v>
      </c>
      <c r="N245" s="4" t="str">
        <f>+('3 Planilla Preadjudicación OTIC'!N245)</f>
        <v>METROPOLITANA</v>
      </c>
      <c r="O245" s="4" t="str">
        <f>+('3 Planilla Preadjudicación OTIC'!O245)</f>
        <v>SAN JOAQUÍN</v>
      </c>
      <c r="P245" s="4" t="str">
        <f>+('3 Planilla Preadjudicación OTIC'!P245)</f>
        <v xml:space="preserve">Personas derivadas por Gendarmeria </v>
      </c>
      <c r="Q245" s="4" t="str">
        <f>+('3 Planilla Preadjudicación OTIC'!Q245)</f>
        <v>PRESENCIAL</v>
      </c>
      <c r="R245" s="4" t="str">
        <f>+('3 Planilla Preadjudicación OTIC'!R245)</f>
        <v>INDEPENDIENTE</v>
      </c>
      <c r="S245" s="4">
        <f>+('3 Planilla Preadjudicación OTIC'!S245)</f>
        <v>20</v>
      </c>
      <c r="T245" s="2">
        <f>+('3 Planilla Preadjudicación OTIC'!T245)</f>
        <v>10</v>
      </c>
      <c r="U245" s="2">
        <f>+('3 Planilla Preadjudicación OTIC'!U245)</f>
        <v>80</v>
      </c>
      <c r="V245" s="2">
        <f>+('3 Planilla Preadjudicación OTIC'!V245)</f>
        <v>0</v>
      </c>
      <c r="W245" s="2">
        <f>+('3 Planilla Preadjudicación OTIC'!W245)</f>
        <v>80</v>
      </c>
      <c r="X245" s="2">
        <f>+('3 Planilla Preadjudicación OTIC'!X245)</f>
        <v>4</v>
      </c>
      <c r="Y245" s="2" t="str">
        <f>+('3 Planilla Preadjudicación OTIC'!Y245)</f>
        <v>SI</v>
      </c>
      <c r="Z245" s="2" t="str">
        <f>+('3 Planilla Preadjudicación OTIC'!Z245)</f>
        <v>NO</v>
      </c>
      <c r="AA245" s="2" t="str">
        <f>+('3 Planilla Preadjudicación OTIC'!AA245)</f>
        <v>NO</v>
      </c>
      <c r="AB245" s="4" t="str">
        <f>+('3 Planilla Preadjudicación OTIC'!AB245)</f>
        <v>SE AJUSTA A PLAN FORMATIVO</v>
      </c>
      <c r="AC245" s="4" t="str">
        <f>+('3 Planilla Preadjudicación OTIC'!AC245)</f>
        <v>MUJERES MAYORES DE 18 AÑOS, PRIVADAS DE LIBERTAD EN EL CENTRO PENITENCIARIO FEMENINO DE SANTIAGO, EN SITUACIÓN DE VULNERABILIDAD SOCIAL (PERTENECIENTES AL 80% MÁS VULNERABLE), CON BAJA ESCOLARIDAD Y LIMITADA EXPERIENCIA LABORAL.</v>
      </c>
      <c r="AD245" s="2" t="str">
        <f>+('3 Planilla Preadjudicación OTIC'!AD245)</f>
        <v>NO</v>
      </c>
      <c r="AE245" s="4">
        <f>+('3 Planilla Preadjudicación OTIC'!AE245)</f>
        <v>0</v>
      </c>
      <c r="AF245" s="2" t="str">
        <f>+('3 Planilla Preadjudicación OTIC'!AF245)</f>
        <v>CERRADA</v>
      </c>
      <c r="AG245" s="2">
        <f>+('3 Planilla Preadjudicación OTIC'!AG245)</f>
        <v>20</v>
      </c>
      <c r="AH245" s="2">
        <f>+('3 Planilla Preadjudicación OTIC'!AH245)</f>
        <v>3</v>
      </c>
      <c r="AI245" s="135" t="str">
        <f>+('3 Planilla Preadjudicación OTIC'!AI245)</f>
        <v>76661760-3</v>
      </c>
      <c r="AJ245" s="4" t="str">
        <f>+('3 Planilla Preadjudicación OTIC'!AJ245)</f>
        <v>Soc. Coresol de Capacitación Ltda.</v>
      </c>
      <c r="AK245" s="2">
        <f>+('3 Planilla Preadjudicación OTIC'!AK245)</f>
        <v>80</v>
      </c>
      <c r="AL245" s="2">
        <f>+('3 Planilla Preadjudicación OTIC'!AL245)</f>
        <v>20</v>
      </c>
      <c r="AM245" s="12">
        <f>+('3 Planilla Preadjudicación OTIC'!AM245)</f>
        <v>6373</v>
      </c>
      <c r="AN245" s="12">
        <f>+('3 Planilla Preadjudicación OTIC'!AN245)</f>
        <v>0</v>
      </c>
      <c r="AO245" s="12">
        <f>+('3 Planilla Preadjudicación OTIC'!AO245)</f>
        <v>0</v>
      </c>
      <c r="AP245" s="12">
        <f>+('3 Planilla Preadjudicación OTIC'!AP245)</f>
        <v>5098400</v>
      </c>
      <c r="AQ245" s="12">
        <f>+('3 Planilla Preadjudicación OTIC'!AQ245)</f>
        <v>800000</v>
      </c>
      <c r="AR245" s="12">
        <f>+('3 Planilla Preadjudicación OTIC'!AR245)</f>
        <v>0</v>
      </c>
      <c r="AS245" s="12">
        <f>+('3 Planilla Preadjudicación OTIC'!AS245)</f>
        <v>0</v>
      </c>
      <c r="AT245" s="12">
        <f>+('3 Planilla Preadjudicación OTIC'!AT245)</f>
        <v>0</v>
      </c>
      <c r="AU245" s="12">
        <f>+('3 Planilla Preadjudicación OTIC'!AU245)</f>
        <v>5898400</v>
      </c>
      <c r="AV245" s="2" t="str">
        <f>+('3 Planilla Preadjudicación OTIC'!AV245)</f>
        <v>SI</v>
      </c>
      <c r="AW245" s="4">
        <f>+('3 Planilla Preadjudicación OTIC'!AW245)</f>
        <v>0</v>
      </c>
      <c r="AX245" s="2">
        <f>+('3 Planilla Preadjudicación OTIC'!AX245)</f>
        <v>3</v>
      </c>
      <c r="AY245" s="2">
        <f>+('3 Planilla Preadjudicación OTIC'!AY245)</f>
        <v>7</v>
      </c>
      <c r="AZ245" s="2">
        <f>+('3 Planilla Preadjudicación OTIC'!AZ245)</f>
        <v>0</v>
      </c>
      <c r="BA245" s="2">
        <f>+('3 Planilla Preadjudicación OTIC'!BA245)</f>
        <v>0</v>
      </c>
      <c r="BB245" s="2">
        <f>+('3 Planilla Preadjudicación OTIC'!BB245)</f>
        <v>0</v>
      </c>
      <c r="BC245" s="2">
        <f>+('3 Planilla Preadjudicación OTIC'!BC245)</f>
        <v>0</v>
      </c>
      <c r="BD245" s="2">
        <f>+('3 Planilla Preadjudicación OTIC'!BD245)</f>
        <v>0</v>
      </c>
      <c r="BE245" s="2">
        <f>+('3 Planilla Preadjudicación OTIC'!BE245)</f>
        <v>0</v>
      </c>
      <c r="BF245" s="2">
        <f>+('3 Planilla Preadjudicación OTIC'!BF245)</f>
        <v>0</v>
      </c>
      <c r="BG245" s="2">
        <f>+('3 Planilla Preadjudicación OTIC'!BG245)</f>
        <v>7</v>
      </c>
      <c r="BH245" s="2">
        <f>+('3 Planilla Preadjudicación OTIC'!BH245)</f>
        <v>7</v>
      </c>
      <c r="BI245" s="2">
        <f>+('3 Planilla Preadjudicación OTIC'!BI245)</f>
        <v>7</v>
      </c>
      <c r="BJ245" s="2">
        <f>+('3 Planilla Preadjudicación OTIC'!BJ245)</f>
        <v>7</v>
      </c>
      <c r="BK245" s="2">
        <f>+('3 Planilla Preadjudicación OTIC'!BK245)</f>
        <v>7</v>
      </c>
      <c r="BL245" s="2">
        <f>+('3 Planilla Preadjudicación OTIC'!BL245)</f>
        <v>7</v>
      </c>
      <c r="BM245" s="104">
        <f>ROUND(('3 Planilla Preadjudicación OTIC'!BM245),1)</f>
        <v>6.6</v>
      </c>
      <c r="BN245" s="4" t="str">
        <f>+('3 Planilla Preadjudicación OTIC'!BN245)</f>
        <v>SI</v>
      </c>
      <c r="BO245" s="4" t="str">
        <f>+('3 Planilla Preadjudicación OTIC'!BO245)</f>
        <v>Roberto Carrasco</v>
      </c>
      <c r="BP245" s="4" t="str">
        <f>+('3 Planilla Preadjudicación OTIC'!BP245)</f>
        <v>capacitacion@coresol.cl</v>
      </c>
      <c r="BQ245" s="4">
        <f>+('3 Planilla Preadjudicación OTIC'!BQ245)</f>
        <v>22318359</v>
      </c>
      <c r="BR245" s="4" t="str">
        <f>+('3 Planilla Preadjudicación OTIC'!BR245)</f>
        <v>CPF San Joaquín, Capitán Prat N°20, San Joaquín</v>
      </c>
      <c r="BS245" s="4" t="str">
        <f>+('3 Planilla Preadjudicación OTIC'!BS245)</f>
        <v>Capacitar en la preparación de platos representativos de distintas culturas gastronómicas, aplicando técnicas culinarias internacionales.</v>
      </c>
      <c r="BT245" s="4" t="str">
        <f>+('3 Planilla Preadjudicación OTIC'!BT245)</f>
        <v>El curso entrega conocimientos sobre ingredientes, métodos de cocción y presentación de recetas típicas de diversas regiones del mundo. Está orientado a personas interesadas en ampliar sus competencias en cocina profesional, con énfasis en la diversidad cultural y la creatividad culinaria.</v>
      </c>
      <c r="BU245" s="85">
        <f>IF(VLOOKUP(A245,'BD OFICIAL'!$A$1:$AL$2098,7,0)=D245,0,1)</f>
        <v>0</v>
      </c>
      <c r="BV245" s="85">
        <f>IF(VLOOKUP(A245,'BD OFICIAL'!$A$1:$AL$2098,11,0)=J245,0,1)</f>
        <v>0</v>
      </c>
      <c r="BW245" s="85">
        <f>IF(VLOOKUP(A245,'BD OFICIAL'!$A$1:$AL$2098,13,0)=L245,0,1)</f>
        <v>0</v>
      </c>
      <c r="BX245" s="2">
        <f>IF(VLOOKUP(A245,'BD OFICIAL'!$A$1:$AL$2098,16,0)=O245,0,1)</f>
        <v>0</v>
      </c>
      <c r="BY245" s="2">
        <f>IF(VLOOKUP(A245,'BD OFICIAL'!$A$1:$AL$2098,17,0)=P245,0,1)</f>
        <v>0</v>
      </c>
      <c r="BZ245" s="2">
        <f>IF(VLOOKUP(A245,'BD OFICIAL'!$A$1:$AL$2098,19,0)=R245,0,1)</f>
        <v>0</v>
      </c>
      <c r="CA245" s="2">
        <f>IF(VLOOKUP(A245,'BD OFICIAL'!$A$1:$AL$2098,21,0)=T245,0,1)</f>
        <v>0</v>
      </c>
      <c r="CB245" s="2">
        <f>IF(VLOOKUP(A245,'BD OFICIAL'!$A$1:$AL$2098,24,0)=AK245,0,1)</f>
        <v>0</v>
      </c>
      <c r="CC245" s="2">
        <f>IF(VLOOKUP(A245,'BD OFICIAL'!$A$1:$AL$2098,25,0)=X245,0,1)</f>
        <v>0</v>
      </c>
      <c r="CD245" s="2">
        <f>IF(VLOOKUP(A245,'BD OFICIAL'!$A$1:$AL$2098,26,0)=Y245,0,1)</f>
        <v>0</v>
      </c>
      <c r="CE245" s="2">
        <f>IF(VLOOKUP(A245,'BD OFICIAL'!$A$1:$AL$2098,27,0)=Z245,0,1)</f>
        <v>0</v>
      </c>
      <c r="CF245" s="2">
        <f>IF(VLOOKUP(A245,'BD OFICIAL'!$A$1:$AL$2098,28,0)=AA245,0,1)</f>
        <v>0</v>
      </c>
      <c r="CG245" s="2">
        <f>IF(VLOOKUP(A245,'BD OFICIAL'!$A$1:$AL$2098,33,0)=AF245,0,1)</f>
        <v>0</v>
      </c>
      <c r="CH245" s="2">
        <f>IF(VLOOKUP(A245,'BD OFICIAL'!$A$1:$AL$2098,35,0)=AH245,0,1)</f>
        <v>0</v>
      </c>
      <c r="CI245" s="85">
        <f>IF(VLOOKUP(A245,'BD OFICIAL'!$A$1:$AL$2098,34,0)=AL245,0,1)</f>
        <v>0</v>
      </c>
      <c r="CJ245" s="12">
        <f>VLOOKUP(A245,'BD OFICIAL'!$A$1:$AM$2098,36,0)*AM245-AP245</f>
        <v>0</v>
      </c>
      <c r="CK245" s="85" t="str">
        <f t="shared" si="122"/>
        <v>SSH</v>
      </c>
      <c r="CL245" s="85" t="str">
        <f t="shared" si="123"/>
        <v>SI</v>
      </c>
      <c r="CM245" s="85" t="str">
        <f t="shared" si="137"/>
        <v>NO</v>
      </c>
      <c r="CN245" s="31">
        <f t="shared" si="138"/>
        <v>0</v>
      </c>
      <c r="CO245" s="31">
        <f t="shared" si="124"/>
        <v>0</v>
      </c>
      <c r="CP245" s="31">
        <f t="shared" si="139"/>
        <v>0</v>
      </c>
      <c r="CQ245" s="31">
        <f>IF(Y245="NO",0,IF(Y245="SI",IF(VLOOKUP(A245,'BD OFICIAL'!$A:$AO,40,0)=AQ245,0,1)))</f>
        <v>0</v>
      </c>
      <c r="CR245" s="31">
        <f>IF(Z245="NO",0,IF(Z245="SI",IF(VLOOKUP(B245,'BD OFICIAL'!$A:$AO,41,0)=AS245,0,1)))</f>
        <v>0</v>
      </c>
      <c r="CS245" s="31">
        <f t="shared" si="125"/>
        <v>0</v>
      </c>
      <c r="CT245" s="31">
        <f t="shared" si="126"/>
        <v>0</v>
      </c>
      <c r="CU245" s="31">
        <f>IF(VLOOKUP(A245,'BD OFICIAL'!$A$1:$AL$1056,31,0)="SI",IF(AT245&gt;0,0,1),IF(AT245=0,0,1))</f>
        <v>0</v>
      </c>
      <c r="CV245" s="31">
        <f t="shared" si="127"/>
        <v>0</v>
      </c>
      <c r="CW245" s="31">
        <f t="shared" si="140"/>
        <v>0</v>
      </c>
      <c r="CX245" s="85" t="str">
        <f t="shared" si="141"/>
        <v>SI</v>
      </c>
      <c r="CY245" s="31">
        <f t="shared" si="142"/>
        <v>0</v>
      </c>
      <c r="CZ245" s="85" t="str">
        <f>IF(ISERROR(VLOOKUP(AI245,EXPERIENCIA!$A$1:$C$2100,1,0)),"NO","SI")</f>
        <v>SI</v>
      </c>
      <c r="DA245" s="85">
        <f>IF(CX245="no","NO APLICA",IF(AX245=0,"ERROR NOTA",IF(AND(AX245&gt;1,CZ245="NO"),"ERROR NOTA",IF(AND(CZ245="NO",AX245=1),0,IF(VLOOKUP(AI245,EXPERIENCIA!$A$1:$C$2100,3,0)=AX245,0,"ERROR NOTA")))))</f>
        <v>0</v>
      </c>
      <c r="DB245" s="85" t="str">
        <f>IF(ISERROR(VLOOKUP(AI245,COMPORTAMIENTO!$A$1:$C$2100,1,0)),"NO","SI")</f>
        <v>SI</v>
      </c>
      <c r="DC245" s="85">
        <f>IF(CX245="NO","NO APLICA",IF(AY245=0,"ERROR NOTA",IF(AND(DB245="NO",AY245=7),0,IF(VLOOKUP(AI245,COMPORTAMIENTO!$A$2:$H$2100,8,0)=AY245,0,"ERROR NOTA"))))</f>
        <v>0</v>
      </c>
      <c r="DD245" s="104">
        <f t="shared" si="143"/>
        <v>0.30000000000000004</v>
      </c>
      <c r="DE245" s="104">
        <f t="shared" si="144"/>
        <v>0.70000000000000007</v>
      </c>
      <c r="DF245" s="85" t="str">
        <f t="shared" si="128"/>
        <v>SI</v>
      </c>
      <c r="DG245" s="85">
        <f t="shared" si="145"/>
        <v>0</v>
      </c>
      <c r="DH245" s="85">
        <f t="shared" si="146"/>
        <v>0</v>
      </c>
      <c r="DI245" s="85">
        <f t="shared" si="147"/>
        <v>0</v>
      </c>
      <c r="DJ245" s="12">
        <f t="shared" si="148"/>
        <v>7.0000000000000009</v>
      </c>
      <c r="DK245" s="7">
        <f t="shared" si="149"/>
        <v>7.0000000000000009</v>
      </c>
      <c r="DL245" s="12">
        <f t="shared" si="129"/>
        <v>6373</v>
      </c>
      <c r="DM245" s="12">
        <f>VLOOKUP(A245,'5 TD'!$A:$B,2,0)</f>
        <v>6373</v>
      </c>
      <c r="DN245" s="7">
        <f t="shared" si="130"/>
        <v>7</v>
      </c>
      <c r="DO245" s="85" t="str">
        <f t="shared" si="150"/>
        <v>APROBADO</v>
      </c>
      <c r="DP245" s="85" t="str">
        <f t="shared" si="151"/>
        <v>APROBADO</v>
      </c>
      <c r="DQ245" s="7">
        <f t="shared" si="152"/>
        <v>6.6</v>
      </c>
      <c r="DR245" s="85" t="str">
        <f t="shared" si="131"/>
        <v>APROBADO</v>
      </c>
      <c r="DS245" s="2" t="str">
        <f>+('3 Planilla Preadjudicación OTIC'!BN245)</f>
        <v>SI</v>
      </c>
      <c r="DT245" s="2">
        <f>IF(DR245="APROBADO",VLOOKUP(A245,'5 TD'!$D$3:$E$270,2,0),"NO APLICA")</f>
        <v>6.6</v>
      </c>
      <c r="DU245" s="2" t="str">
        <f t="shared" si="132"/>
        <v>SI</v>
      </c>
      <c r="DV245" s="2">
        <f>IF(DU245="SI",VLOOKUP(A245,'5 TD'!$G$3:$H$270,2,0),"NO APLICA ")</f>
        <v>7.0000000000000009</v>
      </c>
      <c r="DW245" s="2" t="str">
        <f t="shared" si="133"/>
        <v>SI</v>
      </c>
      <c r="DX245" s="2">
        <f>IF(DW245="SI",VLOOKUP(A245,'5 TD'!$J$4:$K$472,2,0),"NO APLICA")</f>
        <v>7</v>
      </c>
      <c r="DY245" s="2" t="str">
        <f t="shared" si="134"/>
        <v>SI</v>
      </c>
      <c r="DZ245" s="7">
        <f>IF(DY245="SI",VLOOKUP(A245,'5 TD'!$M$4:$N$350,2,0),"NO APLICA")</f>
        <v>3</v>
      </c>
      <c r="EA245" s="2" t="str">
        <f t="shared" si="135"/>
        <v>SI</v>
      </c>
      <c r="EB245" s="12">
        <f t="shared" si="136"/>
        <v>6373</v>
      </c>
      <c r="EC245" s="12">
        <f>IF(EA245="SI",VLOOKUP(A245,'5 TD'!$V$4:$W$479,2,0),"NO APLICA")</f>
        <v>6373</v>
      </c>
      <c r="ED245" s="2" t="str">
        <f t="shared" si="153"/>
        <v>SI</v>
      </c>
      <c r="EE245" s="79">
        <f>IF(ED245="SI",VLOOKUP(AI245,COMPORTAMIENTO!$A$1:$H$2100,7,0),"NO APLICA")</f>
        <v>0</v>
      </c>
      <c r="EF245" s="12">
        <f>IF(ED245="SI",VLOOKUP(A245,'5 TD'!$P$2:$Q$479,2,0),"NO APLICA")</f>
        <v>0</v>
      </c>
      <c r="EG245" s="2" t="str">
        <f t="shared" si="154"/>
        <v>SI</v>
      </c>
      <c r="EH245" s="2">
        <f>IF(CZ245="no",0,VLOOKUP(AI245,EXPERIENCIA!$A$1:$C$2100,2,0))</f>
        <v>32</v>
      </c>
      <c r="EI245" s="2">
        <f>IF(CZ245="si",VLOOKUP(A245,'5 TD'!$S$3:$T$2103,2,0),0)</f>
        <v>32</v>
      </c>
      <c r="EJ245" s="2" t="str">
        <f t="shared" si="155"/>
        <v>SI</v>
      </c>
      <c r="EK245" s="2">
        <f>+('3 Planilla Preadjudicación OTIC'!BU245)</f>
        <v>0</v>
      </c>
      <c r="EL245" s="4"/>
      <c r="EM245" s="3"/>
      <c r="EN245" s="3"/>
      <c r="EO245" s="86" t="s">
        <v>64</v>
      </c>
      <c r="EQ245" s="86"/>
    </row>
    <row r="246" spans="1:147" ht="15" customHeight="1" x14ac:dyDescent="0.3">
      <c r="A246" s="2">
        <f>+('3 Planilla Preadjudicación OTIC'!A246)</f>
        <v>14459</v>
      </c>
      <c r="B246" s="2" t="str">
        <f>+('3 Planilla Preadjudicación OTIC'!B246)</f>
        <v>65181652-1</v>
      </c>
      <c r="C246" s="4">
        <f>+('3 Planilla Preadjudicación OTIC'!E246)</f>
        <v>2025</v>
      </c>
      <c r="D246" s="4" t="str">
        <f>+('3 Planilla Preadjudicación OTIC'!F246)</f>
        <v>MANDATO</v>
      </c>
      <c r="E246" s="4" t="str">
        <f>+('3 Planilla Preadjudicación OTIC'!G246)</f>
        <v>65006242-6</v>
      </c>
      <c r="F246" s="4" t="str">
        <f>+('3 Planilla Preadjudicación OTIC'!H246)</f>
        <v>CORPORACIÓN ABRIENDO PUERTAS</v>
      </c>
      <c r="G246" s="4"/>
      <c r="H246" s="4"/>
      <c r="I246" s="4" t="str">
        <f>+('3 Planilla Preadjudicación OTIC'!I246)</f>
        <v>INICIANDO MI NEGOCIO</v>
      </c>
      <c r="J246" s="4" t="str">
        <f>+('3 Planilla Preadjudicación OTIC'!J246)</f>
        <v>PF0838</v>
      </c>
      <c r="K246" s="4" t="str">
        <f>+('3 Planilla Preadjudicación OTIC'!K246)</f>
        <v/>
      </c>
      <c r="L246" s="4" t="str">
        <f>+('3 Planilla Preadjudicación OTIC'!L246)</f>
        <v/>
      </c>
      <c r="M246" s="2">
        <f>+('3 Planilla Preadjudicación OTIC'!M246)</f>
        <v>13</v>
      </c>
      <c r="N246" s="4" t="str">
        <f>+('3 Planilla Preadjudicación OTIC'!N246)</f>
        <v>METROPOLITANA</v>
      </c>
      <c r="O246" s="4" t="str">
        <f>+('3 Planilla Preadjudicación OTIC'!O246)</f>
        <v>SAN JOAQUÍN</v>
      </c>
      <c r="P246" s="4" t="str">
        <f>+('3 Planilla Preadjudicación OTIC'!P246)</f>
        <v xml:space="preserve">Personas derivadas por Gendarmeria </v>
      </c>
      <c r="Q246" s="4" t="str">
        <f>+('3 Planilla Preadjudicación OTIC'!Q246)</f>
        <v>PRESENCIAL</v>
      </c>
      <c r="R246" s="4" t="str">
        <f>+('3 Planilla Preadjudicación OTIC'!R246)</f>
        <v>INDEPENDIENTE</v>
      </c>
      <c r="S246" s="4">
        <f>+('3 Planilla Preadjudicación OTIC'!S246)</f>
        <v>7</v>
      </c>
      <c r="T246" s="2">
        <f>+('3 Planilla Preadjudicación OTIC'!T246)</f>
        <v>10</v>
      </c>
      <c r="U246" s="2">
        <f>+('3 Planilla Preadjudicación OTIC'!U246)</f>
        <v>28</v>
      </c>
      <c r="V246" s="2">
        <f>+('3 Planilla Preadjudicación OTIC'!V246)</f>
        <v>0</v>
      </c>
      <c r="W246" s="2">
        <f>+('3 Planilla Preadjudicación OTIC'!W246)</f>
        <v>28</v>
      </c>
      <c r="X246" s="2">
        <f>+('3 Planilla Preadjudicación OTIC'!X246)</f>
        <v>4</v>
      </c>
      <c r="Y246" s="2" t="str">
        <f>+('3 Planilla Preadjudicación OTIC'!Y246)</f>
        <v>NO</v>
      </c>
      <c r="Z246" s="2" t="str">
        <f>+('3 Planilla Preadjudicación OTIC'!Z246)</f>
        <v>NO</v>
      </c>
      <c r="AA246" s="2" t="str">
        <f>+('3 Planilla Preadjudicación OTIC'!AA246)</f>
        <v>NO</v>
      </c>
      <c r="AB246" s="4" t="str">
        <f>+('3 Planilla Preadjudicación OTIC'!AB246)</f>
        <v>SE AJUSTA A PLAN FORMATIVO</v>
      </c>
      <c r="AC246" s="4" t="str">
        <f>+('3 Planilla Preadjudicación OTIC'!AC246)</f>
        <v>MUJERES MAYORES DE 18 AÑOS, PRIVADAS DE LIBERTAD EN EL CENTRO PENITENCIARIO FEMENINO DE SANTIAGO, EN SITUACIÓN DE VULNERABILIDAD SOCIAL (PERTENECIENTES AL 80% MÁS VULNERABLE), CON BAJA ESCOLARIDAD Y LIMITADA EXPERIENCIA LABORAL.</v>
      </c>
      <c r="AD246" s="2" t="str">
        <f>+('3 Planilla Preadjudicación OTIC'!AD246)</f>
        <v>NO</v>
      </c>
      <c r="AE246" s="4">
        <f>+('3 Planilla Preadjudicación OTIC'!AE246)</f>
        <v>0</v>
      </c>
      <c r="AF246" s="2" t="str">
        <f>+('3 Planilla Preadjudicación OTIC'!AF246)</f>
        <v>CERRADA</v>
      </c>
      <c r="AG246" s="2">
        <f>+('3 Planilla Preadjudicación OTIC'!AG246)</f>
        <v>7</v>
      </c>
      <c r="AH246" s="2">
        <f>+('3 Planilla Preadjudicación OTIC'!AH246)</f>
        <v>1</v>
      </c>
      <c r="AI246" s="135" t="str">
        <f>+('3 Planilla Preadjudicación OTIC'!AI246)</f>
        <v>76661760-3</v>
      </c>
      <c r="AJ246" s="4" t="str">
        <f>+('3 Planilla Preadjudicación OTIC'!AJ246)</f>
        <v>Soc. Coresol de Capacitación Ltda.</v>
      </c>
      <c r="AK246" s="2">
        <f>+('3 Planilla Preadjudicación OTIC'!AK246)</f>
        <v>28</v>
      </c>
      <c r="AL246" s="2">
        <f>+('3 Planilla Preadjudicación OTIC'!AL246)</f>
        <v>7</v>
      </c>
      <c r="AM246" s="12">
        <f>+('3 Planilla Preadjudicación OTIC'!AM246)</f>
        <v>4130</v>
      </c>
      <c r="AN246" s="12">
        <f>+('3 Planilla Preadjudicación OTIC'!AN246)</f>
        <v>0</v>
      </c>
      <c r="AO246" s="12">
        <f>+('3 Planilla Preadjudicación OTIC'!AO246)</f>
        <v>0</v>
      </c>
      <c r="AP246" s="12">
        <f>+('3 Planilla Preadjudicación OTIC'!AP246)</f>
        <v>1156400</v>
      </c>
      <c r="AQ246" s="12">
        <f>+('3 Planilla Preadjudicación OTIC'!AQ246)</f>
        <v>0</v>
      </c>
      <c r="AR246" s="12">
        <f>+('3 Planilla Preadjudicación OTIC'!AR246)</f>
        <v>0</v>
      </c>
      <c r="AS246" s="12">
        <f>+('3 Planilla Preadjudicación OTIC'!AS246)</f>
        <v>0</v>
      </c>
      <c r="AT246" s="12">
        <f>+('3 Planilla Preadjudicación OTIC'!AT246)</f>
        <v>0</v>
      </c>
      <c r="AU246" s="12">
        <f>+('3 Planilla Preadjudicación OTIC'!AU246)</f>
        <v>1156400</v>
      </c>
      <c r="AV246" s="2" t="str">
        <f>+('3 Planilla Preadjudicación OTIC'!AV246)</f>
        <v>SI</v>
      </c>
      <c r="AW246" s="4">
        <f>+('3 Planilla Preadjudicación OTIC'!AW246)</f>
        <v>0</v>
      </c>
      <c r="AX246" s="2">
        <f>+('3 Planilla Preadjudicación OTIC'!AX246)</f>
        <v>3</v>
      </c>
      <c r="AY246" s="2">
        <f>+('3 Planilla Preadjudicación OTIC'!AY246)</f>
        <v>7</v>
      </c>
      <c r="AZ246" s="2">
        <f>+('3 Planilla Preadjudicación OTIC'!AZ246)</f>
        <v>0</v>
      </c>
      <c r="BA246" s="2">
        <f>+('3 Planilla Preadjudicación OTIC'!BA246)</f>
        <v>0</v>
      </c>
      <c r="BB246" s="2">
        <f>+('3 Planilla Preadjudicación OTIC'!BB246)</f>
        <v>0</v>
      </c>
      <c r="BC246" s="2">
        <f>+('3 Planilla Preadjudicación OTIC'!BC246)</f>
        <v>0</v>
      </c>
      <c r="BD246" s="2">
        <f>+('3 Planilla Preadjudicación OTIC'!BD246)</f>
        <v>0</v>
      </c>
      <c r="BE246" s="2">
        <f>+('3 Planilla Preadjudicación OTIC'!BE246)</f>
        <v>0</v>
      </c>
      <c r="BF246" s="2">
        <f>+('3 Planilla Preadjudicación OTIC'!BF246)</f>
        <v>0</v>
      </c>
      <c r="BG246" s="2">
        <f>+('3 Planilla Preadjudicación OTIC'!BG246)</f>
        <v>5</v>
      </c>
      <c r="BH246" s="2">
        <f>+('3 Planilla Preadjudicación OTIC'!BH246)</f>
        <v>5</v>
      </c>
      <c r="BI246" s="2">
        <f>+('3 Planilla Preadjudicación OTIC'!BI246)</f>
        <v>5</v>
      </c>
      <c r="BJ246" s="2">
        <f>+('3 Planilla Preadjudicación OTIC'!BJ246)</f>
        <v>5</v>
      </c>
      <c r="BK246" s="2">
        <f>+('3 Planilla Preadjudicación OTIC'!BK246)</f>
        <v>5</v>
      </c>
      <c r="BL246" s="2">
        <f>+('3 Planilla Preadjudicación OTIC'!BL246)</f>
        <v>7</v>
      </c>
      <c r="BM246" s="104">
        <f>ROUND(('3 Planilla Preadjudicación OTIC'!BM246),1)</f>
        <v>5.0999999999999996</v>
      </c>
      <c r="BN246" s="4" t="str">
        <f>+('3 Planilla Preadjudicación OTIC'!BN246)</f>
        <v>NO</v>
      </c>
      <c r="BO246" s="4">
        <f>+('3 Planilla Preadjudicación OTIC'!BO246)</f>
        <v>0</v>
      </c>
      <c r="BP246" s="4">
        <f>+('3 Planilla Preadjudicación OTIC'!BP246)</f>
        <v>0</v>
      </c>
      <c r="BQ246" s="4">
        <f>+('3 Planilla Preadjudicación OTIC'!BQ246)</f>
        <v>0</v>
      </c>
      <c r="BR246" s="4">
        <f>+('3 Planilla Preadjudicación OTIC'!BR246)</f>
        <v>0</v>
      </c>
      <c r="BS246" s="4">
        <f>+('3 Planilla Preadjudicación OTIC'!BS246)</f>
        <v>0</v>
      </c>
      <c r="BT246" s="4">
        <f>+('3 Planilla Preadjudicación OTIC'!BT246)</f>
        <v>0</v>
      </c>
      <c r="BU246" s="85">
        <f>IF(VLOOKUP(A246,'BD OFICIAL'!$A$1:$AL$2098,7,0)=D246,0,1)</f>
        <v>0</v>
      </c>
      <c r="BV246" s="85">
        <f>IF(VLOOKUP(A246,'BD OFICIAL'!$A$1:$AL$2098,11,0)=J246,0,1)</f>
        <v>0</v>
      </c>
      <c r="BW246" s="85">
        <f>IF(VLOOKUP(A246,'BD OFICIAL'!$A$1:$AL$2098,13,0)=L246,0,1)</f>
        <v>0</v>
      </c>
      <c r="BX246" s="2">
        <f>IF(VLOOKUP(A246,'BD OFICIAL'!$A$1:$AL$2098,16,0)=O246,0,1)</f>
        <v>0</v>
      </c>
      <c r="BY246" s="2">
        <f>IF(VLOOKUP(A246,'BD OFICIAL'!$A$1:$AL$2098,17,0)=P246,0,1)</f>
        <v>0</v>
      </c>
      <c r="BZ246" s="2">
        <f>IF(VLOOKUP(A246,'BD OFICIAL'!$A$1:$AL$2098,19,0)=R246,0,1)</f>
        <v>0</v>
      </c>
      <c r="CA246" s="2">
        <f>IF(VLOOKUP(A246,'BD OFICIAL'!$A$1:$AL$2098,21,0)=T246,0,1)</f>
        <v>0</v>
      </c>
      <c r="CB246" s="2">
        <f>IF(VLOOKUP(A246,'BD OFICIAL'!$A$1:$AL$2098,24,0)=AK246,0,1)</f>
        <v>0</v>
      </c>
      <c r="CC246" s="2">
        <f>IF(VLOOKUP(A246,'BD OFICIAL'!$A$1:$AL$2098,25,0)=X246,0,1)</f>
        <v>0</v>
      </c>
      <c r="CD246" s="2">
        <f>IF(VLOOKUP(A246,'BD OFICIAL'!$A$1:$AL$2098,26,0)=Y246,0,1)</f>
        <v>0</v>
      </c>
      <c r="CE246" s="2">
        <f>IF(VLOOKUP(A246,'BD OFICIAL'!$A$1:$AL$2098,27,0)=Z246,0,1)</f>
        <v>0</v>
      </c>
      <c r="CF246" s="2">
        <f>IF(VLOOKUP(A246,'BD OFICIAL'!$A$1:$AL$2098,28,0)=AA246,0,1)</f>
        <v>0</v>
      </c>
      <c r="CG246" s="2">
        <f>IF(VLOOKUP(A246,'BD OFICIAL'!$A$1:$AL$2098,33,0)=AF246,0,1)</f>
        <v>0</v>
      </c>
      <c r="CH246" s="2">
        <f>IF(VLOOKUP(A246,'BD OFICIAL'!$A$1:$AL$2098,35,0)=AH246,0,1)</f>
        <v>0</v>
      </c>
      <c r="CI246" s="85">
        <f>IF(VLOOKUP(A246,'BD OFICIAL'!$A$1:$AL$2098,34,0)=AL246,0,1)</f>
        <v>0</v>
      </c>
      <c r="CJ246" s="12">
        <f>VLOOKUP(A246,'BD OFICIAL'!$A$1:$AM$2098,36,0)*AM246-AP246</f>
        <v>0</v>
      </c>
      <c r="CK246" s="85" t="str">
        <f t="shared" si="122"/>
        <v>SSH</v>
      </c>
      <c r="CL246" s="85" t="str">
        <f t="shared" si="123"/>
        <v>SI</v>
      </c>
      <c r="CM246" s="85" t="str">
        <f t="shared" si="137"/>
        <v>NO</v>
      </c>
      <c r="CN246" s="31">
        <f t="shared" si="138"/>
        <v>0</v>
      </c>
      <c r="CO246" s="31">
        <f t="shared" si="124"/>
        <v>0</v>
      </c>
      <c r="CP246" s="31">
        <f t="shared" si="139"/>
        <v>0</v>
      </c>
      <c r="CQ246" s="31">
        <f>IF(Y246="NO",0,IF(Y246="SI",IF(VLOOKUP(A246,'BD OFICIAL'!$A:$AO,40,0)=AQ246,0,1)))</f>
        <v>0</v>
      </c>
      <c r="CR246" s="31">
        <f>IF(Z246="NO",0,IF(Z246="SI",IF(VLOOKUP(B246,'BD OFICIAL'!$A:$AO,41,0)=AS246,0,1)))</f>
        <v>0</v>
      </c>
      <c r="CS246" s="31">
        <f t="shared" si="125"/>
        <v>0</v>
      </c>
      <c r="CT246" s="31">
        <f t="shared" si="126"/>
        <v>0</v>
      </c>
      <c r="CU246" s="31">
        <f>IF(VLOOKUP(A246,'BD OFICIAL'!$A$1:$AL$1056,31,0)="SI",IF(AT246&gt;0,0,1),IF(AT246=0,0,1))</f>
        <v>0</v>
      </c>
      <c r="CV246" s="31">
        <f t="shared" si="127"/>
        <v>0</v>
      </c>
      <c r="CW246" s="31">
        <f t="shared" si="140"/>
        <v>0</v>
      </c>
      <c r="CX246" s="85" t="str">
        <f t="shared" si="141"/>
        <v>SI</v>
      </c>
      <c r="CY246" s="31">
        <f t="shared" si="142"/>
        <v>0</v>
      </c>
      <c r="CZ246" s="85" t="str">
        <f>IF(ISERROR(VLOOKUP(AI246,EXPERIENCIA!$A$1:$C$2100,1,0)),"NO","SI")</f>
        <v>SI</v>
      </c>
      <c r="DA246" s="85">
        <f>IF(CX246="no","NO APLICA",IF(AX246=0,"ERROR NOTA",IF(AND(AX246&gt;1,CZ246="NO"),"ERROR NOTA",IF(AND(CZ246="NO",AX246=1),0,IF(VLOOKUP(AI246,EXPERIENCIA!$A$1:$C$2100,3,0)=AX246,0,"ERROR NOTA")))))</f>
        <v>0</v>
      </c>
      <c r="DB246" s="85" t="str">
        <f>IF(ISERROR(VLOOKUP(AI246,COMPORTAMIENTO!$A$1:$C$2100,1,0)),"NO","SI")</f>
        <v>SI</v>
      </c>
      <c r="DC246" s="85">
        <f>IF(CX246="NO","NO APLICA",IF(AY246=0,"ERROR NOTA",IF(AND(DB246="NO",AY246=7),0,IF(VLOOKUP(AI246,COMPORTAMIENTO!$A$2:$H$2100,8,0)=AY246,0,"ERROR NOTA"))))</f>
        <v>0</v>
      </c>
      <c r="DD246" s="104">
        <f t="shared" si="143"/>
        <v>0.30000000000000004</v>
      </c>
      <c r="DE246" s="104">
        <f t="shared" si="144"/>
        <v>0.70000000000000007</v>
      </c>
      <c r="DF246" s="85" t="str">
        <f t="shared" si="128"/>
        <v>SI</v>
      </c>
      <c r="DG246" s="85">
        <f t="shared" si="145"/>
        <v>0</v>
      </c>
      <c r="DH246" s="85">
        <f t="shared" si="146"/>
        <v>0</v>
      </c>
      <c r="DI246" s="85">
        <f t="shared" si="147"/>
        <v>0</v>
      </c>
      <c r="DJ246" s="12">
        <f t="shared" si="148"/>
        <v>5</v>
      </c>
      <c r="DK246" s="7">
        <f t="shared" si="149"/>
        <v>5</v>
      </c>
      <c r="DL246" s="12">
        <f t="shared" si="129"/>
        <v>4130</v>
      </c>
      <c r="DM246" s="12">
        <f>VLOOKUP(A246,'5 TD'!$A:$B,2,0)</f>
        <v>4130</v>
      </c>
      <c r="DN246" s="7">
        <f t="shared" si="130"/>
        <v>7</v>
      </c>
      <c r="DO246" s="85" t="str">
        <f t="shared" si="150"/>
        <v>APROBADO</v>
      </c>
      <c r="DP246" s="85" t="str">
        <f t="shared" si="151"/>
        <v>APROBADO</v>
      </c>
      <c r="DQ246" s="7">
        <f t="shared" si="152"/>
        <v>5.0999999999999996</v>
      </c>
      <c r="DR246" s="85" t="str">
        <f t="shared" si="131"/>
        <v>APROBADO</v>
      </c>
      <c r="DS246" s="2" t="str">
        <f>+('3 Planilla Preadjudicación OTIC'!BN246)</f>
        <v>NO</v>
      </c>
      <c r="DT246" s="2">
        <f>IF(DR246="APROBADO",VLOOKUP(A246,'5 TD'!$D$3:$E$270,2,0),"NO APLICA")</f>
        <v>6.6</v>
      </c>
      <c r="DU246" s="2" t="str">
        <f t="shared" si="132"/>
        <v>NO</v>
      </c>
      <c r="DV246" s="2" t="str">
        <f>IF(DU246="SI",VLOOKUP(A246,'5 TD'!$G$3:$H$270,2,0),"NO APLICA ")</f>
        <v xml:space="preserve">NO APLICA </v>
      </c>
      <c r="DW246" s="2" t="str">
        <f t="shared" si="133"/>
        <v>NO</v>
      </c>
      <c r="DX246" s="2" t="str">
        <f>IF(DW246="SI",VLOOKUP(A246,'5 TD'!$J$4:$K$472,2,0),"NO APLICA")</f>
        <v>NO APLICA</v>
      </c>
      <c r="DY246" s="2" t="str">
        <f t="shared" si="134"/>
        <v>NO APLICA</v>
      </c>
      <c r="DZ246" s="7" t="str">
        <f>IF(DY246="SI",VLOOKUP(A246,'5 TD'!$M$4:$N$350,2,0),"NO APLICA")</f>
        <v>NO APLICA</v>
      </c>
      <c r="EA246" s="2" t="str">
        <f t="shared" si="135"/>
        <v>NO APLICA</v>
      </c>
      <c r="EB246" s="12" t="str">
        <f t="shared" si="136"/>
        <v/>
      </c>
      <c r="EC246" s="12" t="str">
        <f>IF(EA246="SI",VLOOKUP(A246,'5 TD'!$V$4:$W$479,2,0),"NO APLICA")</f>
        <v>NO APLICA</v>
      </c>
      <c r="ED246" s="2" t="str">
        <f t="shared" si="153"/>
        <v>NO</v>
      </c>
      <c r="EE246" s="79" t="str">
        <f>IF(ED246="SI",VLOOKUP(AI246,COMPORTAMIENTO!$A$1:$H$2100,7,0),"NO APLICA")</f>
        <v>NO APLICA</v>
      </c>
      <c r="EF246" s="12" t="str">
        <f>IF(ED246="SI",VLOOKUP(A246,'5 TD'!$P$2:$Q$479,2,0),"NO APLICA")</f>
        <v>NO APLICA</v>
      </c>
      <c r="EG246" s="2" t="str">
        <f t="shared" si="154"/>
        <v>NO</v>
      </c>
      <c r="EH246" s="2">
        <f>IF(CZ246="no",0,VLOOKUP(AI246,EXPERIENCIA!$A$1:$C$2100,2,0))</f>
        <v>32</v>
      </c>
      <c r="EI246" s="2">
        <f>IF(CZ246="si",VLOOKUP(A246,'5 TD'!$S$3:$T$2103,2,0),0)</f>
        <v>32</v>
      </c>
      <c r="EJ246" s="2" t="str">
        <f t="shared" si="155"/>
        <v>SI</v>
      </c>
      <c r="EK246" s="2">
        <f>+('3 Planilla Preadjudicación OTIC'!BU246)</f>
        <v>0</v>
      </c>
      <c r="EL246" s="4"/>
      <c r="EM246" s="3"/>
      <c r="EN246" s="3"/>
      <c r="EQ246" s="86"/>
    </row>
    <row r="247" spans="1:147" ht="15" customHeight="1" x14ac:dyDescent="0.3">
      <c r="A247" s="2">
        <f>+('3 Planilla Preadjudicación OTIC'!A247)</f>
        <v>14456</v>
      </c>
      <c r="B247" s="2" t="str">
        <f>+('3 Planilla Preadjudicación OTIC'!B247)</f>
        <v>65181652-1</v>
      </c>
      <c r="C247" s="4">
        <f>+('3 Planilla Preadjudicación OTIC'!E247)</f>
        <v>2025</v>
      </c>
      <c r="D247" s="4" t="str">
        <f>+('3 Planilla Preadjudicación OTIC'!F247)</f>
        <v>MANDATO</v>
      </c>
      <c r="E247" s="4" t="str">
        <f>+('3 Planilla Preadjudicación OTIC'!G247)</f>
        <v>65006242-6</v>
      </c>
      <c r="F247" s="4" t="str">
        <f>+('3 Planilla Preadjudicación OTIC'!H247)</f>
        <v>CORPORACIÓN ABRIENDO PUERTAS</v>
      </c>
      <c r="G247" s="4"/>
      <c r="H247" s="4"/>
      <c r="I247" s="4" t="str">
        <f>+('3 Planilla Preadjudicación OTIC'!I247)</f>
        <v>INICIANDO MI NEGOCIO</v>
      </c>
      <c r="J247" s="4" t="str">
        <f>+('3 Planilla Preadjudicación OTIC'!J247)</f>
        <v>PF0838</v>
      </c>
      <c r="K247" s="4" t="str">
        <f>+('3 Planilla Preadjudicación OTIC'!K247)</f>
        <v/>
      </c>
      <c r="L247" s="4" t="str">
        <f>+('3 Planilla Preadjudicación OTIC'!L247)</f>
        <v/>
      </c>
      <c r="M247" s="2">
        <f>+('3 Planilla Preadjudicación OTIC'!M247)</f>
        <v>13</v>
      </c>
      <c r="N247" s="4" t="str">
        <f>+('3 Planilla Preadjudicación OTIC'!N247)</f>
        <v>METROPOLITANA</v>
      </c>
      <c r="O247" s="4" t="str">
        <f>+('3 Planilla Preadjudicación OTIC'!O247)</f>
        <v>SAN JOAQUÍN</v>
      </c>
      <c r="P247" s="4" t="str">
        <f>+('3 Planilla Preadjudicación OTIC'!P247)</f>
        <v xml:space="preserve">Personas derivadas por Gendarmeria </v>
      </c>
      <c r="Q247" s="4" t="str">
        <f>+('3 Planilla Preadjudicación OTIC'!Q247)</f>
        <v>PRESENCIAL</v>
      </c>
      <c r="R247" s="4" t="str">
        <f>+('3 Planilla Preadjudicación OTIC'!R247)</f>
        <v>INDEPENDIENTE</v>
      </c>
      <c r="S247" s="4">
        <f>+('3 Planilla Preadjudicación OTIC'!S247)</f>
        <v>7</v>
      </c>
      <c r="T247" s="2">
        <f>+('3 Planilla Preadjudicación OTIC'!T247)</f>
        <v>10</v>
      </c>
      <c r="U247" s="2">
        <f>+('3 Planilla Preadjudicación OTIC'!U247)</f>
        <v>28</v>
      </c>
      <c r="V247" s="2">
        <f>+('3 Planilla Preadjudicación OTIC'!V247)</f>
        <v>0</v>
      </c>
      <c r="W247" s="2">
        <f>+('3 Planilla Preadjudicación OTIC'!W247)</f>
        <v>28</v>
      </c>
      <c r="X247" s="2">
        <f>+('3 Planilla Preadjudicación OTIC'!X247)</f>
        <v>4</v>
      </c>
      <c r="Y247" s="2" t="str">
        <f>+('3 Planilla Preadjudicación OTIC'!Y247)</f>
        <v>NO</v>
      </c>
      <c r="Z247" s="2" t="str">
        <f>+('3 Planilla Preadjudicación OTIC'!Z247)</f>
        <v>NO</v>
      </c>
      <c r="AA247" s="2" t="str">
        <f>+('3 Planilla Preadjudicación OTIC'!AA247)</f>
        <v>NO</v>
      </c>
      <c r="AB247" s="4" t="str">
        <f>+('3 Planilla Preadjudicación OTIC'!AB247)</f>
        <v>SE AJUSTA A PLAN FORMATIVO</v>
      </c>
      <c r="AC247" s="4" t="str">
        <f>+('3 Planilla Preadjudicación OTIC'!AC247)</f>
        <v>MUJERES MAYORES DE 18 AÑOS, PRIVADAS DE LIBERTAD EN EL CENTRO PENITENCIARIO FEMENINO DE SANTIAGO, EN SITUACIÓN DE VULNERABILIDAD SOCIAL (PERTENECIENTES AL 80% MÁS VULNERABLE), CON BAJA ESCOLARIDAD Y LIMITADA EXPERIENCIA LABORAL.</v>
      </c>
      <c r="AD247" s="2" t="str">
        <f>+('3 Planilla Preadjudicación OTIC'!AD247)</f>
        <v>NO</v>
      </c>
      <c r="AE247" s="4">
        <f>+('3 Planilla Preadjudicación OTIC'!AE247)</f>
        <v>0</v>
      </c>
      <c r="AF247" s="2" t="str">
        <f>+('3 Planilla Preadjudicación OTIC'!AF247)</f>
        <v>CERRADA</v>
      </c>
      <c r="AG247" s="2">
        <f>+('3 Planilla Preadjudicación OTIC'!AG247)</f>
        <v>7</v>
      </c>
      <c r="AH247" s="2">
        <f>+('3 Planilla Preadjudicación OTIC'!AH247)</f>
        <v>1</v>
      </c>
      <c r="AI247" s="135" t="str">
        <f>+('3 Planilla Preadjudicación OTIC'!AI247)</f>
        <v>76661760-3</v>
      </c>
      <c r="AJ247" s="4" t="str">
        <f>+('3 Planilla Preadjudicación OTIC'!AJ247)</f>
        <v>Soc. Coresol de Capacitación Ltda.</v>
      </c>
      <c r="AK247" s="2">
        <f>+('3 Planilla Preadjudicación OTIC'!AK247)</f>
        <v>28</v>
      </c>
      <c r="AL247" s="2">
        <f>+('3 Planilla Preadjudicación OTIC'!AL247)</f>
        <v>7</v>
      </c>
      <c r="AM247" s="12">
        <f>+('3 Planilla Preadjudicación OTIC'!AM247)</f>
        <v>4130</v>
      </c>
      <c r="AN247" s="12">
        <f>+('3 Planilla Preadjudicación OTIC'!AN247)</f>
        <v>0</v>
      </c>
      <c r="AO247" s="12">
        <f>+('3 Planilla Preadjudicación OTIC'!AO247)</f>
        <v>0</v>
      </c>
      <c r="AP247" s="12">
        <f>+('3 Planilla Preadjudicación OTIC'!AP247)</f>
        <v>1156400</v>
      </c>
      <c r="AQ247" s="12">
        <f>+('3 Planilla Preadjudicación OTIC'!AQ247)</f>
        <v>0</v>
      </c>
      <c r="AR247" s="12">
        <f>+('3 Planilla Preadjudicación OTIC'!AR247)</f>
        <v>0</v>
      </c>
      <c r="AS247" s="12">
        <f>+('3 Planilla Preadjudicación OTIC'!AS247)</f>
        <v>0</v>
      </c>
      <c r="AT247" s="12">
        <f>+('3 Planilla Preadjudicación OTIC'!AT247)</f>
        <v>0</v>
      </c>
      <c r="AU247" s="12">
        <f>+('3 Planilla Preadjudicación OTIC'!AU247)</f>
        <v>1156400</v>
      </c>
      <c r="AV247" s="2" t="str">
        <f>+('3 Planilla Preadjudicación OTIC'!AV247)</f>
        <v>SI</v>
      </c>
      <c r="AW247" s="4">
        <f>+('3 Planilla Preadjudicación OTIC'!AW247)</f>
        <v>0</v>
      </c>
      <c r="AX247" s="2">
        <f>+('3 Planilla Preadjudicación OTIC'!AX247)</f>
        <v>3</v>
      </c>
      <c r="AY247" s="2">
        <f>+('3 Planilla Preadjudicación OTIC'!AY247)</f>
        <v>7</v>
      </c>
      <c r="AZ247" s="2">
        <f>+('3 Planilla Preadjudicación OTIC'!AZ247)</f>
        <v>0</v>
      </c>
      <c r="BA247" s="2">
        <f>+('3 Planilla Preadjudicación OTIC'!BA247)</f>
        <v>0</v>
      </c>
      <c r="BB247" s="2">
        <f>+('3 Planilla Preadjudicación OTIC'!BB247)</f>
        <v>0</v>
      </c>
      <c r="BC247" s="2">
        <f>+('3 Planilla Preadjudicación OTIC'!BC247)</f>
        <v>0</v>
      </c>
      <c r="BD247" s="2">
        <f>+('3 Planilla Preadjudicación OTIC'!BD247)</f>
        <v>0</v>
      </c>
      <c r="BE247" s="2">
        <f>+('3 Planilla Preadjudicación OTIC'!BE247)</f>
        <v>0</v>
      </c>
      <c r="BF247" s="2">
        <f>+('3 Planilla Preadjudicación OTIC'!BF247)</f>
        <v>0</v>
      </c>
      <c r="BG247" s="2">
        <f>+('3 Planilla Preadjudicación OTIC'!BG247)</f>
        <v>5</v>
      </c>
      <c r="BH247" s="2">
        <f>+('3 Planilla Preadjudicación OTIC'!BH247)</f>
        <v>5</v>
      </c>
      <c r="BI247" s="2">
        <f>+('3 Planilla Preadjudicación OTIC'!BI247)</f>
        <v>5</v>
      </c>
      <c r="BJ247" s="2">
        <f>+('3 Planilla Preadjudicación OTIC'!BJ247)</f>
        <v>5</v>
      </c>
      <c r="BK247" s="2">
        <f>+('3 Planilla Preadjudicación OTIC'!BK247)</f>
        <v>5</v>
      </c>
      <c r="BL247" s="2">
        <f>+('3 Planilla Preadjudicación OTIC'!BL247)</f>
        <v>7</v>
      </c>
      <c r="BM247" s="104">
        <f>ROUND(('3 Planilla Preadjudicación OTIC'!BM247),1)</f>
        <v>5.0999999999999996</v>
      </c>
      <c r="BN247" s="4" t="str">
        <f>+('3 Planilla Preadjudicación OTIC'!BN247)</f>
        <v>NO</v>
      </c>
      <c r="BO247" s="4">
        <f>+('3 Planilla Preadjudicación OTIC'!BO247)</f>
        <v>0</v>
      </c>
      <c r="BP247" s="4">
        <f>+('3 Planilla Preadjudicación OTIC'!BP247)</f>
        <v>0</v>
      </c>
      <c r="BQ247" s="4">
        <f>+('3 Planilla Preadjudicación OTIC'!BQ247)</f>
        <v>0</v>
      </c>
      <c r="BR247" s="4">
        <f>+('3 Planilla Preadjudicación OTIC'!BR247)</f>
        <v>0</v>
      </c>
      <c r="BS247" s="4">
        <f>+('3 Planilla Preadjudicación OTIC'!BS247)</f>
        <v>0</v>
      </c>
      <c r="BT247" s="4">
        <f>+('3 Planilla Preadjudicación OTIC'!BT247)</f>
        <v>0</v>
      </c>
      <c r="BU247" s="85">
        <f>IF(VLOOKUP(A247,'BD OFICIAL'!$A$1:$AL$2098,7,0)=D247,0,1)</f>
        <v>0</v>
      </c>
      <c r="BV247" s="85">
        <f>IF(VLOOKUP(A247,'BD OFICIAL'!$A$1:$AL$2098,11,0)=J247,0,1)</f>
        <v>0</v>
      </c>
      <c r="BW247" s="85">
        <f>IF(VLOOKUP(A247,'BD OFICIAL'!$A$1:$AL$2098,13,0)=L247,0,1)</f>
        <v>0</v>
      </c>
      <c r="BX247" s="2">
        <f>IF(VLOOKUP(A247,'BD OFICIAL'!$A$1:$AL$2098,16,0)=O247,0,1)</f>
        <v>0</v>
      </c>
      <c r="BY247" s="2">
        <f>IF(VLOOKUP(A247,'BD OFICIAL'!$A$1:$AL$2098,17,0)=P247,0,1)</f>
        <v>0</v>
      </c>
      <c r="BZ247" s="2">
        <f>IF(VLOOKUP(A247,'BD OFICIAL'!$A$1:$AL$2098,19,0)=R247,0,1)</f>
        <v>0</v>
      </c>
      <c r="CA247" s="2">
        <f>IF(VLOOKUP(A247,'BD OFICIAL'!$A$1:$AL$2098,21,0)=T247,0,1)</f>
        <v>0</v>
      </c>
      <c r="CB247" s="2">
        <f>IF(VLOOKUP(A247,'BD OFICIAL'!$A$1:$AL$2098,24,0)=AK247,0,1)</f>
        <v>0</v>
      </c>
      <c r="CC247" s="2">
        <f>IF(VLOOKUP(A247,'BD OFICIAL'!$A$1:$AL$2098,25,0)=X247,0,1)</f>
        <v>0</v>
      </c>
      <c r="CD247" s="2">
        <f>IF(VLOOKUP(A247,'BD OFICIAL'!$A$1:$AL$2098,26,0)=Y247,0,1)</f>
        <v>0</v>
      </c>
      <c r="CE247" s="2">
        <f>IF(VLOOKUP(A247,'BD OFICIAL'!$A$1:$AL$2098,27,0)=Z247,0,1)</f>
        <v>0</v>
      </c>
      <c r="CF247" s="2">
        <f>IF(VLOOKUP(A247,'BD OFICIAL'!$A$1:$AL$2098,28,0)=AA247,0,1)</f>
        <v>0</v>
      </c>
      <c r="CG247" s="2">
        <f>IF(VLOOKUP(A247,'BD OFICIAL'!$A$1:$AL$2098,33,0)=AF247,0,1)</f>
        <v>0</v>
      </c>
      <c r="CH247" s="2">
        <f>IF(VLOOKUP(A247,'BD OFICIAL'!$A$1:$AL$2098,35,0)=AH247,0,1)</f>
        <v>0</v>
      </c>
      <c r="CI247" s="85">
        <f>IF(VLOOKUP(A247,'BD OFICIAL'!$A$1:$AL$2098,34,0)=AL247,0,1)</f>
        <v>0</v>
      </c>
      <c r="CJ247" s="12">
        <f>VLOOKUP(A247,'BD OFICIAL'!$A$1:$AM$2098,36,0)*AM247-AP247</f>
        <v>0</v>
      </c>
      <c r="CK247" s="85" t="str">
        <f t="shared" si="122"/>
        <v>SSH</v>
      </c>
      <c r="CL247" s="85" t="str">
        <f t="shared" si="123"/>
        <v>SI</v>
      </c>
      <c r="CM247" s="85" t="str">
        <f t="shared" si="137"/>
        <v>NO</v>
      </c>
      <c r="CN247" s="31">
        <f t="shared" si="138"/>
        <v>0</v>
      </c>
      <c r="CO247" s="31">
        <f t="shared" si="124"/>
        <v>0</v>
      </c>
      <c r="CP247" s="31">
        <f t="shared" si="139"/>
        <v>0</v>
      </c>
      <c r="CQ247" s="31">
        <f>IF(Y247="NO",0,IF(Y247="SI",IF(VLOOKUP(A247,'BD OFICIAL'!$A:$AO,40,0)=AQ247,0,1)))</f>
        <v>0</v>
      </c>
      <c r="CR247" s="31">
        <f>IF(Z247="NO",0,IF(Z247="SI",IF(VLOOKUP(B247,'BD OFICIAL'!$A:$AO,41,0)=AS247,0,1)))</f>
        <v>0</v>
      </c>
      <c r="CS247" s="31">
        <f t="shared" si="125"/>
        <v>0</v>
      </c>
      <c r="CT247" s="31">
        <f t="shared" si="126"/>
        <v>0</v>
      </c>
      <c r="CU247" s="31">
        <f>IF(VLOOKUP(A247,'BD OFICIAL'!$A$1:$AL$1056,31,0)="SI",IF(AT247&gt;0,0,1),IF(AT247=0,0,1))</f>
        <v>0</v>
      </c>
      <c r="CV247" s="31">
        <f t="shared" si="127"/>
        <v>0</v>
      </c>
      <c r="CW247" s="31">
        <f t="shared" si="140"/>
        <v>0</v>
      </c>
      <c r="CX247" s="85" t="str">
        <f t="shared" si="141"/>
        <v>SI</v>
      </c>
      <c r="CY247" s="31">
        <f t="shared" si="142"/>
        <v>0</v>
      </c>
      <c r="CZ247" s="85" t="str">
        <f>IF(ISERROR(VLOOKUP(AI247,EXPERIENCIA!$A$1:$C$2100,1,0)),"NO","SI")</f>
        <v>SI</v>
      </c>
      <c r="DA247" s="85">
        <f>IF(CX247="no","NO APLICA",IF(AX247=0,"ERROR NOTA",IF(AND(AX247&gt;1,CZ247="NO"),"ERROR NOTA",IF(AND(CZ247="NO",AX247=1),0,IF(VLOOKUP(AI247,EXPERIENCIA!$A$1:$C$2100,3,0)=AX247,0,"ERROR NOTA")))))</f>
        <v>0</v>
      </c>
      <c r="DB247" s="85" t="str">
        <f>IF(ISERROR(VLOOKUP(AI247,COMPORTAMIENTO!$A$1:$C$2100,1,0)),"NO","SI")</f>
        <v>SI</v>
      </c>
      <c r="DC247" s="85">
        <f>IF(CX247="NO","NO APLICA",IF(AY247=0,"ERROR NOTA",IF(AND(DB247="NO",AY247=7),0,IF(VLOOKUP(AI247,COMPORTAMIENTO!$A$2:$H$2100,8,0)=AY247,0,"ERROR NOTA"))))</f>
        <v>0</v>
      </c>
      <c r="DD247" s="104">
        <f t="shared" si="143"/>
        <v>0.30000000000000004</v>
      </c>
      <c r="DE247" s="104">
        <f t="shared" si="144"/>
        <v>0.70000000000000007</v>
      </c>
      <c r="DF247" s="85" t="str">
        <f t="shared" si="128"/>
        <v>SI</v>
      </c>
      <c r="DG247" s="85">
        <f t="shared" si="145"/>
        <v>0</v>
      </c>
      <c r="DH247" s="85">
        <f t="shared" si="146"/>
        <v>0</v>
      </c>
      <c r="DI247" s="85">
        <f t="shared" si="147"/>
        <v>0</v>
      </c>
      <c r="DJ247" s="12">
        <f t="shared" si="148"/>
        <v>5</v>
      </c>
      <c r="DK247" s="7">
        <f t="shared" si="149"/>
        <v>5</v>
      </c>
      <c r="DL247" s="12">
        <f t="shared" si="129"/>
        <v>4130</v>
      </c>
      <c r="DM247" s="12">
        <f>VLOOKUP(A247,'5 TD'!$A:$B,2,0)</f>
        <v>4130</v>
      </c>
      <c r="DN247" s="7">
        <f t="shared" si="130"/>
        <v>7</v>
      </c>
      <c r="DO247" s="85" t="str">
        <f t="shared" si="150"/>
        <v>APROBADO</v>
      </c>
      <c r="DP247" s="85" t="str">
        <f t="shared" si="151"/>
        <v>APROBADO</v>
      </c>
      <c r="DQ247" s="7">
        <f t="shared" si="152"/>
        <v>5.0999999999999996</v>
      </c>
      <c r="DR247" s="85" t="str">
        <f t="shared" si="131"/>
        <v>APROBADO</v>
      </c>
      <c r="DS247" s="2" t="str">
        <f>+('3 Planilla Preadjudicación OTIC'!BN247)</f>
        <v>NO</v>
      </c>
      <c r="DT247" s="2">
        <f>IF(DR247="APROBADO",VLOOKUP(A247,'5 TD'!$D$3:$E$270,2,0),"NO APLICA")</f>
        <v>6.6</v>
      </c>
      <c r="DU247" s="2" t="str">
        <f t="shared" si="132"/>
        <v>NO</v>
      </c>
      <c r="DV247" s="2" t="str">
        <f>IF(DU247="SI",VLOOKUP(A247,'5 TD'!$G$3:$H$270,2,0),"NO APLICA ")</f>
        <v xml:space="preserve">NO APLICA </v>
      </c>
      <c r="DW247" s="2" t="str">
        <f t="shared" si="133"/>
        <v>NO</v>
      </c>
      <c r="DX247" s="2" t="str">
        <f>IF(DW247="SI",VLOOKUP(A247,'5 TD'!$J$4:$K$472,2,0),"NO APLICA")</f>
        <v>NO APLICA</v>
      </c>
      <c r="DY247" s="2" t="str">
        <f t="shared" si="134"/>
        <v>NO APLICA</v>
      </c>
      <c r="DZ247" s="7" t="str">
        <f>IF(DY247="SI",VLOOKUP(A247,'5 TD'!$M$4:$N$350,2,0),"NO APLICA")</f>
        <v>NO APLICA</v>
      </c>
      <c r="EA247" s="2" t="str">
        <f t="shared" si="135"/>
        <v>NO APLICA</v>
      </c>
      <c r="EB247" s="12" t="str">
        <f t="shared" si="136"/>
        <v/>
      </c>
      <c r="EC247" s="12" t="str">
        <f>IF(EA247="SI",VLOOKUP(A247,'5 TD'!$V$4:$W$479,2,0),"NO APLICA")</f>
        <v>NO APLICA</v>
      </c>
      <c r="ED247" s="2" t="str">
        <f t="shared" si="153"/>
        <v>NO</v>
      </c>
      <c r="EE247" s="79" t="str">
        <f>IF(ED247="SI",VLOOKUP(AI247,COMPORTAMIENTO!$A$1:$H$2100,7,0),"NO APLICA")</f>
        <v>NO APLICA</v>
      </c>
      <c r="EF247" s="12" t="str">
        <f>IF(ED247="SI",VLOOKUP(A247,'5 TD'!$P$2:$Q$479,2,0),"NO APLICA")</f>
        <v>NO APLICA</v>
      </c>
      <c r="EG247" s="2" t="str">
        <f t="shared" si="154"/>
        <v>NO</v>
      </c>
      <c r="EH247" s="2">
        <f>IF(CZ247="no",0,VLOOKUP(AI247,EXPERIENCIA!$A$1:$C$2100,2,0))</f>
        <v>32</v>
      </c>
      <c r="EI247" s="2">
        <f>IF(CZ247="si",VLOOKUP(A247,'5 TD'!$S$3:$T$2103,2,0),0)</f>
        <v>32</v>
      </c>
      <c r="EJ247" s="2" t="str">
        <f t="shared" si="155"/>
        <v>SI</v>
      </c>
      <c r="EK247" s="2">
        <f>+('3 Planilla Preadjudicación OTIC'!BU247)</f>
        <v>0</v>
      </c>
      <c r="EL247" s="4"/>
      <c r="EM247" s="3"/>
      <c r="EN247" s="3"/>
      <c r="EQ247" s="86"/>
    </row>
    <row r="248" spans="1:147" ht="15" customHeight="1" x14ac:dyDescent="0.3">
      <c r="A248" s="2">
        <f>+('3 Planilla Preadjudicación OTIC'!A248)</f>
        <v>14407</v>
      </c>
      <c r="B248" s="2" t="str">
        <f>+('3 Planilla Preadjudicación OTIC'!B248)</f>
        <v>65181652-1</v>
      </c>
      <c r="C248" s="4">
        <f>+('3 Planilla Preadjudicación OTIC'!E248)</f>
        <v>2025</v>
      </c>
      <c r="D248" s="4" t="str">
        <f>+('3 Planilla Preadjudicación OTIC'!F248)</f>
        <v>MANDATO</v>
      </c>
      <c r="E248" s="4" t="str">
        <f>+('3 Planilla Preadjudicación OTIC'!G248)</f>
        <v>73188700-4</v>
      </c>
      <c r="F248" s="4" t="str">
        <f>+('3 Planilla Preadjudicación OTIC'!H248)</f>
        <v>ONG CASA DE ACOGIDA LA ESPERANZA</v>
      </c>
      <c r="G248" s="4"/>
      <c r="H248" s="4"/>
      <c r="I248" s="4" t="str">
        <f>+('3 Planilla Preadjudicación OTIC'!I248)</f>
        <v>MASAJES CORPORALES CON FINES ESTÉTICOS Y DE RELAJACIÓN</v>
      </c>
      <c r="J248" s="4" t="str">
        <f>+('3 Planilla Preadjudicación OTIC'!J248)</f>
        <v>SIN PLAN FORMATIVO</v>
      </c>
      <c r="K248" s="4" t="str">
        <f>+('3 Planilla Preadjudicación OTIC'!K248)</f>
        <v/>
      </c>
      <c r="L248" s="4" t="str">
        <f>+('3 Planilla Preadjudicación OTIC'!L248)</f>
        <v/>
      </c>
      <c r="M248" s="2">
        <f>+('3 Planilla Preadjudicación OTIC'!M248)</f>
        <v>13</v>
      </c>
      <c r="N248" s="4" t="str">
        <f>+('3 Planilla Preadjudicación OTIC'!N248)</f>
        <v>METROPOLITANA</v>
      </c>
      <c r="O248" s="4" t="str">
        <f>+('3 Planilla Preadjudicación OTIC'!O248)</f>
        <v>LA GRANJA</v>
      </c>
      <c r="P248" s="4" t="str">
        <f>+('3 Planilla Preadjudicación OTIC'!P248)</f>
        <v>EMPRENDEDORES/AS INFORMALES O PERSONAS VULNERABLES PERTENECIENTES AL 80% MAS VULNERABLE</v>
      </c>
      <c r="Q248" s="4" t="str">
        <f>+('3 Planilla Preadjudicación OTIC'!Q248)</f>
        <v>PRESENCIAL</v>
      </c>
      <c r="R248" s="4" t="str">
        <f>+('3 Planilla Preadjudicación OTIC'!R248)</f>
        <v>DEPENDIENTE</v>
      </c>
      <c r="S248" s="4">
        <f>+('3 Planilla Preadjudicación OTIC'!S248)</f>
        <v>50</v>
      </c>
      <c r="T248" s="2">
        <f>+('3 Planilla Preadjudicación OTIC'!T248)</f>
        <v>20</v>
      </c>
      <c r="U248" s="2">
        <f>+('3 Planilla Preadjudicación OTIC'!U248)</f>
        <v>0</v>
      </c>
      <c r="V248" s="2">
        <f>+('3 Planilla Preadjudicación OTIC'!V248)</f>
        <v>0</v>
      </c>
      <c r="W248" s="2">
        <f>+('3 Planilla Preadjudicación OTIC'!W248)</f>
        <v>200</v>
      </c>
      <c r="X248" s="2">
        <f>+('3 Planilla Preadjudicación OTIC'!X248)</f>
        <v>4</v>
      </c>
      <c r="Y248" s="2" t="str">
        <f>+('3 Planilla Preadjudicación OTIC'!Y248)</f>
        <v>SI</v>
      </c>
      <c r="Z248" s="2" t="str">
        <f>+('3 Planilla Preadjudicación OTIC'!Z248)</f>
        <v>NO</v>
      </c>
      <c r="AA248" s="2" t="str">
        <f>+('3 Planilla Preadjudicación OTIC'!AA248)</f>
        <v>NO</v>
      </c>
      <c r="AB248" s="4" t="str">
        <f>+('3 Planilla Preadjudicación OTIC'!AB248)</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248" s="4" t="str">
        <f>+('3 Planilla Preadjudicación OTIC'!AC248)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248" s="2" t="str">
        <f>+('3 Planilla Preadjudicación OTIC'!AD248)</f>
        <v>NO</v>
      </c>
      <c r="AE248" s="4">
        <f>+('3 Planilla Preadjudicación OTIC'!AE248)</f>
        <v>0</v>
      </c>
      <c r="AF248" s="2" t="str">
        <f>+('3 Planilla Preadjudicación OTIC'!AF248)</f>
        <v>CERRADA</v>
      </c>
      <c r="AG248" s="2">
        <f>+('3 Planilla Preadjudicación OTIC'!AG248)</f>
        <v>50</v>
      </c>
      <c r="AH248" s="2">
        <f>+('3 Planilla Preadjudicación OTIC'!AH248)</f>
        <v>2</v>
      </c>
      <c r="AI248" s="135" t="str">
        <f>+('3 Planilla Preadjudicación OTIC'!AI248)</f>
        <v>76802461-8</v>
      </c>
      <c r="AJ248" s="4" t="str">
        <f>+('3 Planilla Preadjudicación OTIC'!AJ248)</f>
        <v>Sociedad de Capacitación Capacita Spa.</v>
      </c>
      <c r="AK248" s="2">
        <f>+('3 Planilla Preadjudicación OTIC'!AK248)</f>
        <v>200</v>
      </c>
      <c r="AL248" s="2">
        <f>+('3 Planilla Preadjudicación OTIC'!AL248)</f>
        <v>50</v>
      </c>
      <c r="AM248" s="12">
        <f>+('3 Planilla Preadjudicación OTIC'!AM248)</f>
        <v>5075</v>
      </c>
      <c r="AN248" s="12">
        <f>+('3 Planilla Preadjudicación OTIC'!AN248)</f>
        <v>0</v>
      </c>
      <c r="AO248" s="12">
        <f>+('3 Planilla Preadjudicación OTIC'!AO248)</f>
        <v>0</v>
      </c>
      <c r="AP248" s="12">
        <f>+('3 Planilla Preadjudicación OTIC'!AP248)</f>
        <v>20300000</v>
      </c>
      <c r="AQ248" s="12">
        <f>+('3 Planilla Preadjudicación OTIC'!AQ248)</f>
        <v>4000000</v>
      </c>
      <c r="AR248" s="12">
        <f>+('3 Planilla Preadjudicación OTIC'!AR248)</f>
        <v>0</v>
      </c>
      <c r="AS248" s="12">
        <f>+('3 Planilla Preadjudicación OTIC'!AS248)</f>
        <v>0</v>
      </c>
      <c r="AT248" s="12">
        <f>+('3 Planilla Preadjudicación OTIC'!AT248)</f>
        <v>0</v>
      </c>
      <c r="AU248" s="12">
        <f>+('3 Planilla Preadjudicación OTIC'!AU248)</f>
        <v>24300000</v>
      </c>
      <c r="AV248" s="2" t="str">
        <f>+('3 Planilla Preadjudicación OTIC'!AV248)</f>
        <v>SI</v>
      </c>
      <c r="AW248" s="4">
        <f>+('3 Planilla Preadjudicación OTIC'!AW248)</f>
        <v>0</v>
      </c>
      <c r="AX248" s="2">
        <f>+('3 Planilla Preadjudicación OTIC'!AX248)</f>
        <v>1</v>
      </c>
      <c r="AY248" s="2">
        <f>+('3 Planilla Preadjudicación OTIC'!AY248)</f>
        <v>7</v>
      </c>
      <c r="AZ248" s="2">
        <f>+('3 Planilla Preadjudicación OTIC'!AZ248)</f>
        <v>7</v>
      </c>
      <c r="BA248" s="2">
        <f>+('3 Planilla Preadjudicación OTIC'!BA248)</f>
        <v>7</v>
      </c>
      <c r="BB248" s="2">
        <f>+('3 Planilla Preadjudicación OTIC'!BB248)</f>
        <v>7</v>
      </c>
      <c r="BC248" s="2">
        <f>+('3 Planilla Preadjudicación OTIC'!BC248)</f>
        <v>7</v>
      </c>
      <c r="BD248" s="2">
        <f>+('3 Planilla Preadjudicación OTIC'!BD248)</f>
        <v>7</v>
      </c>
      <c r="BE248" s="2">
        <f>+('3 Planilla Preadjudicación OTIC'!BE248)</f>
        <v>7</v>
      </c>
      <c r="BF248" s="2">
        <f>+('3 Planilla Preadjudicación OTIC'!BF248)</f>
        <v>7</v>
      </c>
      <c r="BG248" s="2">
        <f>+('3 Planilla Preadjudicación OTIC'!BG248)</f>
        <v>7</v>
      </c>
      <c r="BH248" s="2">
        <f>+('3 Planilla Preadjudicación OTIC'!BH248)</f>
        <v>7</v>
      </c>
      <c r="BI248" s="2">
        <f>+('3 Planilla Preadjudicación OTIC'!BI248)</f>
        <v>7</v>
      </c>
      <c r="BJ248" s="2">
        <f>+('3 Planilla Preadjudicación OTIC'!BJ248)</f>
        <v>7</v>
      </c>
      <c r="BK248" s="2">
        <f>+('3 Planilla Preadjudicación OTIC'!BK248)</f>
        <v>7</v>
      </c>
      <c r="BL248" s="2">
        <f>+('3 Planilla Preadjudicación OTIC'!BL248)</f>
        <v>7</v>
      </c>
      <c r="BM248" s="104">
        <f>ROUND(('3 Planilla Preadjudicación OTIC'!BM248),1)</f>
        <v>6.4</v>
      </c>
      <c r="BN248" s="4" t="str">
        <f>+('3 Planilla Preadjudicación OTIC'!BN248)</f>
        <v>NO</v>
      </c>
      <c r="BO248" s="4">
        <f>+('3 Planilla Preadjudicación OTIC'!BO248)</f>
        <v>0</v>
      </c>
      <c r="BP248" s="4">
        <f>+('3 Planilla Preadjudicación OTIC'!BP248)</f>
        <v>0</v>
      </c>
      <c r="BQ248" s="4">
        <f>+('3 Planilla Preadjudicación OTIC'!BQ248)</f>
        <v>0</v>
      </c>
      <c r="BR248" s="4">
        <f>+('3 Planilla Preadjudicación OTIC'!BR248)</f>
        <v>0</v>
      </c>
      <c r="BS248" s="4">
        <f>+('3 Planilla Preadjudicación OTIC'!BS248)</f>
        <v>0</v>
      </c>
      <c r="BT248" s="4">
        <f>+('3 Planilla Preadjudicación OTIC'!BT248)</f>
        <v>0</v>
      </c>
      <c r="BU248" s="85">
        <f>IF(VLOOKUP(A248,'BD OFICIAL'!$A$1:$AL$2098,7,0)=D248,0,1)</f>
        <v>0</v>
      </c>
      <c r="BV248" s="85">
        <f>IF(VLOOKUP(A248,'BD OFICIAL'!$A$1:$AL$2098,11,0)=J248,0,1)</f>
        <v>0</v>
      </c>
      <c r="BW248" s="85">
        <f>IF(VLOOKUP(A248,'BD OFICIAL'!$A$1:$AL$2098,13,0)=L248,0,1)</f>
        <v>0</v>
      </c>
      <c r="BX248" s="2">
        <f>IF(VLOOKUP(A248,'BD OFICIAL'!$A$1:$AL$2098,16,0)=O248,0,1)</f>
        <v>0</v>
      </c>
      <c r="BY248" s="2">
        <f>IF(VLOOKUP(A248,'BD OFICIAL'!$A$1:$AL$2098,17,0)=P248,0,1)</f>
        <v>0</v>
      </c>
      <c r="BZ248" s="2">
        <f>IF(VLOOKUP(A248,'BD OFICIAL'!$A$1:$AL$2098,19,0)=R248,0,1)</f>
        <v>0</v>
      </c>
      <c r="CA248" s="2">
        <f>IF(VLOOKUP(A248,'BD OFICIAL'!$A$1:$AL$2098,21,0)=T248,0,1)</f>
        <v>0</v>
      </c>
      <c r="CB248" s="2">
        <f>IF(VLOOKUP(A248,'BD OFICIAL'!$A$1:$AL$2098,24,0)=AK248,0,1)</f>
        <v>0</v>
      </c>
      <c r="CC248" s="2">
        <f>IF(VLOOKUP(A248,'BD OFICIAL'!$A$1:$AL$2098,25,0)=X248,0,1)</f>
        <v>0</v>
      </c>
      <c r="CD248" s="2">
        <f>IF(VLOOKUP(A248,'BD OFICIAL'!$A$1:$AL$2098,26,0)=Y248,0,1)</f>
        <v>0</v>
      </c>
      <c r="CE248" s="2">
        <f>IF(VLOOKUP(A248,'BD OFICIAL'!$A$1:$AL$2098,27,0)=Z248,0,1)</f>
        <v>0</v>
      </c>
      <c r="CF248" s="2">
        <f>IF(VLOOKUP(A248,'BD OFICIAL'!$A$1:$AL$2098,28,0)=AA248,0,1)</f>
        <v>0</v>
      </c>
      <c r="CG248" s="2">
        <f>IF(VLOOKUP(A248,'BD OFICIAL'!$A$1:$AL$2098,33,0)=AF248,0,1)</f>
        <v>0</v>
      </c>
      <c r="CH248" s="2">
        <f>IF(VLOOKUP(A248,'BD OFICIAL'!$A$1:$AL$2098,35,0)=AH248,0,1)</f>
        <v>0</v>
      </c>
      <c r="CI248" s="85">
        <f>IF(VLOOKUP(A248,'BD OFICIAL'!$A$1:$AL$2098,34,0)=AL248,0,1)</f>
        <v>0</v>
      </c>
      <c r="CJ248" s="12">
        <f>VLOOKUP(A248,'BD OFICIAL'!$A$1:$AM$2098,36,0)*AM248-AP248</f>
        <v>0</v>
      </c>
      <c r="CK248" s="85" t="str">
        <f t="shared" si="122"/>
        <v>SSH</v>
      </c>
      <c r="CL248" s="85" t="str">
        <f t="shared" si="123"/>
        <v>NO</v>
      </c>
      <c r="CM248" s="85" t="str">
        <f t="shared" si="137"/>
        <v>SI</v>
      </c>
      <c r="CN248" s="31">
        <f t="shared" si="138"/>
        <v>0</v>
      </c>
      <c r="CO248" s="31">
        <f t="shared" si="124"/>
        <v>0</v>
      </c>
      <c r="CP248" s="31">
        <f t="shared" si="139"/>
        <v>0</v>
      </c>
      <c r="CQ248" s="31">
        <f>IF(Y248="NO",0,IF(Y248="SI",IF(VLOOKUP(A248,'BD OFICIAL'!$A:$AO,40,0)=AQ248,0,1)))</f>
        <v>0</v>
      </c>
      <c r="CR248" s="31">
        <f>IF(Z248="NO",0,IF(Z248="SI",IF(VLOOKUP(B248,'BD OFICIAL'!$A:$AO,41,0)=AS248,0,1)))</f>
        <v>0</v>
      </c>
      <c r="CS248" s="31">
        <f t="shared" si="125"/>
        <v>0</v>
      </c>
      <c r="CT248" s="31">
        <f t="shared" si="126"/>
        <v>0</v>
      </c>
      <c r="CU248" s="31">
        <f>IF(VLOOKUP(A248,'BD OFICIAL'!$A$1:$AL$1056,31,0)="SI",IF(AT248&gt;0,0,1),IF(AT248=0,0,1))</f>
        <v>0</v>
      </c>
      <c r="CV248" s="31">
        <f t="shared" si="127"/>
        <v>0</v>
      </c>
      <c r="CW248" s="31">
        <f t="shared" si="140"/>
        <v>0</v>
      </c>
      <c r="CX248" s="85" t="str">
        <f t="shared" si="141"/>
        <v>SI</v>
      </c>
      <c r="CY248" s="31">
        <f t="shared" si="142"/>
        <v>0</v>
      </c>
      <c r="CZ248" s="85" t="str">
        <f>IF(ISERROR(VLOOKUP(AI248,EXPERIENCIA!$A$1:$C$2100,1,0)),"NO","SI")</f>
        <v>SI</v>
      </c>
      <c r="DA248" s="85">
        <f>IF(CX248="no","NO APLICA",IF(AX248=0,"ERROR NOTA",IF(AND(AX248&gt;1,CZ248="NO"),"ERROR NOTA",IF(AND(CZ248="NO",AX248=1),0,IF(VLOOKUP(AI248,EXPERIENCIA!$A$1:$C$2100,3,0)=AX248,0,"ERROR NOTA")))))</f>
        <v>0</v>
      </c>
      <c r="DB248" s="85" t="str">
        <f>IF(ISERROR(VLOOKUP(AI248,COMPORTAMIENTO!$A$1:$C$2100,1,0)),"NO","SI")</f>
        <v>SI</v>
      </c>
      <c r="DC248" s="85">
        <f>IF(CX248="NO","NO APLICA",IF(AY248=0,"ERROR NOTA",IF(AND(DB248="NO",AY248=7),0,IF(VLOOKUP(AI248,COMPORTAMIENTO!$A$2:$H$2100,8,0)=AY248,0,"ERROR NOTA"))))</f>
        <v>0</v>
      </c>
      <c r="DD248" s="104">
        <f t="shared" si="143"/>
        <v>0.1</v>
      </c>
      <c r="DE248" s="104">
        <f t="shared" si="144"/>
        <v>0.70000000000000007</v>
      </c>
      <c r="DF248" s="85" t="str">
        <f t="shared" si="128"/>
        <v>NO</v>
      </c>
      <c r="DG248" s="85">
        <f t="shared" si="145"/>
        <v>7</v>
      </c>
      <c r="DH248" s="85">
        <f t="shared" si="146"/>
        <v>7</v>
      </c>
      <c r="DI248" s="85">
        <f t="shared" si="147"/>
        <v>7</v>
      </c>
      <c r="DJ248" s="12">
        <f t="shared" si="148"/>
        <v>7.0000000000000009</v>
      </c>
      <c r="DK248" s="7">
        <f t="shared" si="149"/>
        <v>7.0000000000000009</v>
      </c>
      <c r="DL248" s="12">
        <f t="shared" si="129"/>
        <v>5075</v>
      </c>
      <c r="DM248" s="12">
        <f>VLOOKUP(A248,'5 TD'!$A:$B,2,0)</f>
        <v>5075</v>
      </c>
      <c r="DN248" s="7">
        <f t="shared" si="130"/>
        <v>7</v>
      </c>
      <c r="DO248" s="85" t="str">
        <f t="shared" si="150"/>
        <v>APROBADO</v>
      </c>
      <c r="DP248" s="85" t="str">
        <f t="shared" si="151"/>
        <v>APROBADO</v>
      </c>
      <c r="DQ248" s="7">
        <f t="shared" si="152"/>
        <v>6.4</v>
      </c>
      <c r="DR248" s="85" t="str">
        <f t="shared" si="131"/>
        <v>APROBADO</v>
      </c>
      <c r="DS248" s="2" t="str">
        <f>+('3 Planilla Preadjudicación OTIC'!BN248)</f>
        <v>NO</v>
      </c>
      <c r="DT248" s="2">
        <f>IF(DR248="APROBADO",VLOOKUP(A248,'5 TD'!$D$3:$E$270,2,0),"NO APLICA")</f>
        <v>7</v>
      </c>
      <c r="DU248" s="2" t="str">
        <f t="shared" si="132"/>
        <v>NO</v>
      </c>
      <c r="DV248" s="2" t="str">
        <f>IF(DU248="SI",VLOOKUP(A248,'5 TD'!$G$3:$H$270,2,0),"NO APLICA ")</f>
        <v xml:space="preserve">NO APLICA </v>
      </c>
      <c r="DW248" s="2" t="str">
        <f t="shared" si="133"/>
        <v>NO</v>
      </c>
      <c r="DX248" s="2" t="str">
        <f>IF(DW248="SI",VLOOKUP(A248,'5 TD'!$J$4:$K$472,2,0),"NO APLICA")</f>
        <v>NO APLICA</v>
      </c>
      <c r="DY248" s="2" t="str">
        <f t="shared" si="134"/>
        <v>NO APLICA</v>
      </c>
      <c r="DZ248" s="7" t="str">
        <f>IF(DY248="SI",VLOOKUP(A248,'5 TD'!$M$4:$N$350,2,0),"NO APLICA")</f>
        <v>NO APLICA</v>
      </c>
      <c r="EA248" s="2" t="str">
        <f t="shared" si="135"/>
        <v>NO APLICA</v>
      </c>
      <c r="EB248" s="12" t="str">
        <f t="shared" si="136"/>
        <v/>
      </c>
      <c r="EC248" s="12" t="str">
        <f>IF(EA248="SI",VLOOKUP(A248,'5 TD'!$V$4:$W$479,2,0),"NO APLICA")</f>
        <v>NO APLICA</v>
      </c>
      <c r="ED248" s="2" t="str">
        <f t="shared" si="153"/>
        <v>NO</v>
      </c>
      <c r="EE248" s="79" t="str">
        <f>IF(ED248="SI",VLOOKUP(AI248,COMPORTAMIENTO!$A$1:$H$2100,7,0),"NO APLICA")</f>
        <v>NO APLICA</v>
      </c>
      <c r="EF248" s="12" t="str">
        <f>IF(ED248="SI",VLOOKUP(A248,'5 TD'!$P$2:$Q$479,2,0),"NO APLICA")</f>
        <v>NO APLICA</v>
      </c>
      <c r="EG248" s="2" t="str">
        <f t="shared" si="154"/>
        <v>NO</v>
      </c>
      <c r="EH248" s="2">
        <f>IF(CZ248="no",0,VLOOKUP(AI248,EXPERIENCIA!$A$1:$C$2100,2,0))</f>
        <v>17</v>
      </c>
      <c r="EI248" s="2">
        <f>IF(CZ248="si",VLOOKUP(A248,'5 TD'!$S$3:$T$2103,2,0),0)</f>
        <v>254</v>
      </c>
      <c r="EJ248" s="2" t="str">
        <f t="shared" si="155"/>
        <v>NO</v>
      </c>
      <c r="EK248" s="2">
        <f>+('3 Planilla Preadjudicación OTIC'!BU248)</f>
        <v>0</v>
      </c>
      <c r="EL248" s="4"/>
      <c r="EM248" s="3"/>
      <c r="EN248" s="3"/>
      <c r="EQ248" s="86"/>
    </row>
    <row r="249" spans="1:147" ht="15" customHeight="1" x14ac:dyDescent="0.3">
      <c r="A249" s="2">
        <f>+('3 Planilla Preadjudicación OTIC'!A249)</f>
        <v>14406</v>
      </c>
      <c r="B249" s="2" t="str">
        <f>+('3 Planilla Preadjudicación OTIC'!B249)</f>
        <v>65181652-1</v>
      </c>
      <c r="C249" s="4">
        <f>+('3 Planilla Preadjudicación OTIC'!E249)</f>
        <v>2025</v>
      </c>
      <c r="D249" s="4" t="str">
        <f>+('3 Planilla Preadjudicación OTIC'!F249)</f>
        <v>MANDATO</v>
      </c>
      <c r="E249" s="4" t="str">
        <f>+('3 Planilla Preadjudicación OTIC'!G249)</f>
        <v>73188700-4</v>
      </c>
      <c r="F249" s="4" t="str">
        <f>+('3 Planilla Preadjudicación OTIC'!H249)</f>
        <v>ONG CASA DE ACOGIDA LA ESPERANZA</v>
      </c>
      <c r="G249" s="4"/>
      <c r="H249" s="4"/>
      <c r="I249" s="4" t="str">
        <f>+('3 Planilla Preadjudicación OTIC'!I249)</f>
        <v>MASAJES CORPORALES CON FINES ESTÉTICOS Y DE RELAJACIÓN</v>
      </c>
      <c r="J249" s="4" t="str">
        <f>+('3 Planilla Preadjudicación OTIC'!J249)</f>
        <v>SIN PLAN FORMATIVO</v>
      </c>
      <c r="K249" s="4" t="str">
        <f>+('3 Planilla Preadjudicación OTIC'!K249)</f>
        <v/>
      </c>
      <c r="L249" s="4" t="str">
        <f>+('3 Planilla Preadjudicación OTIC'!L249)</f>
        <v/>
      </c>
      <c r="M249" s="2">
        <f>+('3 Planilla Preadjudicación OTIC'!M249)</f>
        <v>13</v>
      </c>
      <c r="N249" s="4" t="str">
        <f>+('3 Planilla Preadjudicación OTIC'!N249)</f>
        <v>METROPOLITANA</v>
      </c>
      <c r="O249" s="4" t="str">
        <f>+('3 Planilla Preadjudicación OTIC'!O249)</f>
        <v>PUDAHUEL</v>
      </c>
      <c r="P249" s="4" t="str">
        <f>+('3 Planilla Preadjudicación OTIC'!P249)</f>
        <v>EMPRENDEDORES/AS INFORMALES O PERSONAS VULNERABLES PERTENECIENTES AL 80% MAS VULNERABLE</v>
      </c>
      <c r="Q249" s="4" t="str">
        <f>+('3 Planilla Preadjudicación OTIC'!Q249)</f>
        <v>PRESENCIAL</v>
      </c>
      <c r="R249" s="4" t="str">
        <f>+('3 Planilla Preadjudicación OTIC'!R249)</f>
        <v>DEPENDIENTE</v>
      </c>
      <c r="S249" s="4">
        <f>+('3 Planilla Preadjudicación OTIC'!S249)</f>
        <v>50</v>
      </c>
      <c r="T249" s="2">
        <f>+('3 Planilla Preadjudicación OTIC'!T249)</f>
        <v>20</v>
      </c>
      <c r="U249" s="2">
        <f>+('3 Planilla Preadjudicación OTIC'!U249)</f>
        <v>0</v>
      </c>
      <c r="V249" s="2">
        <f>+('3 Planilla Preadjudicación OTIC'!V249)</f>
        <v>0</v>
      </c>
      <c r="W249" s="2">
        <f>+('3 Planilla Preadjudicación OTIC'!W249)</f>
        <v>200</v>
      </c>
      <c r="X249" s="2">
        <f>+('3 Planilla Preadjudicación OTIC'!X249)</f>
        <v>4</v>
      </c>
      <c r="Y249" s="2" t="str">
        <f>+('3 Planilla Preadjudicación OTIC'!Y249)</f>
        <v>SI</v>
      </c>
      <c r="Z249" s="2" t="str">
        <f>+('3 Planilla Preadjudicación OTIC'!Z249)</f>
        <v>NO</v>
      </c>
      <c r="AA249" s="2" t="str">
        <f>+('3 Planilla Preadjudicación OTIC'!AA249)</f>
        <v>NO</v>
      </c>
      <c r="AB249" s="4" t="str">
        <f>+('3 Planilla Preadjudicación OTIC'!AB249)</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249" s="4" t="str">
        <f>+('3 Planilla Preadjudicación OTIC'!AC249)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49" s="2" t="str">
        <f>+('3 Planilla Preadjudicación OTIC'!AD249)</f>
        <v>NO</v>
      </c>
      <c r="AE249" s="4">
        <f>+('3 Planilla Preadjudicación OTIC'!AE249)</f>
        <v>0</v>
      </c>
      <c r="AF249" s="2" t="str">
        <f>+('3 Planilla Preadjudicación OTIC'!AF249)</f>
        <v>CERRADA</v>
      </c>
      <c r="AG249" s="2">
        <f>+('3 Planilla Preadjudicación OTIC'!AG249)</f>
        <v>50</v>
      </c>
      <c r="AH249" s="2">
        <f>+('3 Planilla Preadjudicación OTIC'!AH249)</f>
        <v>2</v>
      </c>
      <c r="AI249" s="135" t="str">
        <f>+('3 Planilla Preadjudicación OTIC'!AI249)</f>
        <v>76802461-8</v>
      </c>
      <c r="AJ249" s="4" t="str">
        <f>+('3 Planilla Preadjudicación OTIC'!AJ249)</f>
        <v>Sociedad de Capacitación Capacita Spa.</v>
      </c>
      <c r="AK249" s="2">
        <f>+('3 Planilla Preadjudicación OTIC'!AK249)</f>
        <v>200</v>
      </c>
      <c r="AL249" s="2">
        <f>+('3 Planilla Preadjudicación OTIC'!AL249)</f>
        <v>50</v>
      </c>
      <c r="AM249" s="12">
        <f>+('3 Planilla Preadjudicación OTIC'!AM249)</f>
        <v>5075</v>
      </c>
      <c r="AN249" s="12">
        <f>+('3 Planilla Preadjudicación OTIC'!AN249)</f>
        <v>0</v>
      </c>
      <c r="AO249" s="12">
        <f>+('3 Planilla Preadjudicación OTIC'!AO249)</f>
        <v>0</v>
      </c>
      <c r="AP249" s="12">
        <f>+('3 Planilla Preadjudicación OTIC'!AP249)</f>
        <v>20300000</v>
      </c>
      <c r="AQ249" s="12">
        <f>+('3 Planilla Preadjudicación OTIC'!AQ249)</f>
        <v>4000000</v>
      </c>
      <c r="AR249" s="12">
        <f>+('3 Planilla Preadjudicación OTIC'!AR249)</f>
        <v>0</v>
      </c>
      <c r="AS249" s="12">
        <f>+('3 Planilla Preadjudicación OTIC'!AS249)</f>
        <v>0</v>
      </c>
      <c r="AT249" s="12">
        <f>+('3 Planilla Preadjudicación OTIC'!AT249)</f>
        <v>0</v>
      </c>
      <c r="AU249" s="12">
        <f>+('3 Planilla Preadjudicación OTIC'!AU249)</f>
        <v>24300000</v>
      </c>
      <c r="AV249" s="2" t="str">
        <f>+('3 Planilla Preadjudicación OTIC'!AV249)</f>
        <v>SI</v>
      </c>
      <c r="AW249" s="4">
        <f>+('3 Planilla Preadjudicación OTIC'!AW249)</f>
        <v>0</v>
      </c>
      <c r="AX249" s="2">
        <f>+('3 Planilla Preadjudicación OTIC'!AX249)</f>
        <v>1</v>
      </c>
      <c r="AY249" s="2">
        <f>+('3 Planilla Preadjudicación OTIC'!AY249)</f>
        <v>7</v>
      </c>
      <c r="AZ249" s="2">
        <f>+('3 Planilla Preadjudicación OTIC'!AZ249)</f>
        <v>7</v>
      </c>
      <c r="BA249" s="2">
        <f>+('3 Planilla Preadjudicación OTIC'!BA249)</f>
        <v>7</v>
      </c>
      <c r="BB249" s="2">
        <f>+('3 Planilla Preadjudicación OTIC'!BB249)</f>
        <v>7</v>
      </c>
      <c r="BC249" s="2">
        <f>+('3 Planilla Preadjudicación OTIC'!BC249)</f>
        <v>7</v>
      </c>
      <c r="BD249" s="2">
        <f>+('3 Planilla Preadjudicación OTIC'!BD249)</f>
        <v>7</v>
      </c>
      <c r="BE249" s="2">
        <f>+('3 Planilla Preadjudicación OTIC'!BE249)</f>
        <v>7</v>
      </c>
      <c r="BF249" s="2">
        <f>+('3 Planilla Preadjudicación OTIC'!BF249)</f>
        <v>7</v>
      </c>
      <c r="BG249" s="2">
        <f>+('3 Planilla Preadjudicación OTIC'!BG249)</f>
        <v>7</v>
      </c>
      <c r="BH249" s="2">
        <f>+('3 Planilla Preadjudicación OTIC'!BH249)</f>
        <v>7</v>
      </c>
      <c r="BI249" s="2">
        <f>+('3 Planilla Preadjudicación OTIC'!BI249)</f>
        <v>7</v>
      </c>
      <c r="BJ249" s="2">
        <f>+('3 Planilla Preadjudicación OTIC'!BJ249)</f>
        <v>7</v>
      </c>
      <c r="BK249" s="2">
        <f>+('3 Planilla Preadjudicación OTIC'!BK249)</f>
        <v>7</v>
      </c>
      <c r="BL249" s="2">
        <f>+('3 Planilla Preadjudicación OTIC'!BL249)</f>
        <v>7</v>
      </c>
      <c r="BM249" s="104">
        <f>ROUND(('3 Planilla Preadjudicación OTIC'!BM249),1)</f>
        <v>6.4</v>
      </c>
      <c r="BN249" s="4" t="str">
        <f>+('3 Planilla Preadjudicación OTIC'!BN249)</f>
        <v>NO</v>
      </c>
      <c r="BO249" s="4">
        <f>+('3 Planilla Preadjudicación OTIC'!BO249)</f>
        <v>0</v>
      </c>
      <c r="BP249" s="4">
        <f>+('3 Planilla Preadjudicación OTIC'!BP249)</f>
        <v>0</v>
      </c>
      <c r="BQ249" s="4">
        <f>+('3 Planilla Preadjudicación OTIC'!BQ249)</f>
        <v>0</v>
      </c>
      <c r="BR249" s="4">
        <f>+('3 Planilla Preadjudicación OTIC'!BR249)</f>
        <v>0</v>
      </c>
      <c r="BS249" s="4">
        <f>+('3 Planilla Preadjudicación OTIC'!BS249)</f>
        <v>0</v>
      </c>
      <c r="BT249" s="4">
        <f>+('3 Planilla Preadjudicación OTIC'!BT249)</f>
        <v>0</v>
      </c>
      <c r="BU249" s="85">
        <f>IF(VLOOKUP(A249,'BD OFICIAL'!$A$1:$AL$2098,7,0)=D249,0,1)</f>
        <v>0</v>
      </c>
      <c r="BV249" s="85">
        <f>IF(VLOOKUP(A249,'BD OFICIAL'!$A$1:$AL$2098,11,0)=J249,0,1)</f>
        <v>0</v>
      </c>
      <c r="BW249" s="85">
        <f>IF(VLOOKUP(A249,'BD OFICIAL'!$A$1:$AL$2098,13,0)=L249,0,1)</f>
        <v>0</v>
      </c>
      <c r="BX249" s="2">
        <f>IF(VLOOKUP(A249,'BD OFICIAL'!$A$1:$AL$2098,16,0)=O249,0,1)</f>
        <v>0</v>
      </c>
      <c r="BY249" s="2">
        <f>IF(VLOOKUP(A249,'BD OFICIAL'!$A$1:$AL$2098,17,0)=P249,0,1)</f>
        <v>0</v>
      </c>
      <c r="BZ249" s="2">
        <f>IF(VLOOKUP(A249,'BD OFICIAL'!$A$1:$AL$2098,19,0)=R249,0,1)</f>
        <v>0</v>
      </c>
      <c r="CA249" s="2">
        <f>IF(VLOOKUP(A249,'BD OFICIAL'!$A$1:$AL$2098,21,0)=T249,0,1)</f>
        <v>0</v>
      </c>
      <c r="CB249" s="2">
        <f>IF(VLOOKUP(A249,'BD OFICIAL'!$A$1:$AL$2098,24,0)=AK249,0,1)</f>
        <v>0</v>
      </c>
      <c r="CC249" s="2">
        <f>IF(VLOOKUP(A249,'BD OFICIAL'!$A$1:$AL$2098,25,0)=X249,0,1)</f>
        <v>0</v>
      </c>
      <c r="CD249" s="2">
        <f>IF(VLOOKUP(A249,'BD OFICIAL'!$A$1:$AL$2098,26,0)=Y249,0,1)</f>
        <v>0</v>
      </c>
      <c r="CE249" s="2">
        <f>IF(VLOOKUP(A249,'BD OFICIAL'!$A$1:$AL$2098,27,0)=Z249,0,1)</f>
        <v>0</v>
      </c>
      <c r="CF249" s="2">
        <f>IF(VLOOKUP(A249,'BD OFICIAL'!$A$1:$AL$2098,28,0)=AA249,0,1)</f>
        <v>0</v>
      </c>
      <c r="CG249" s="2">
        <f>IF(VLOOKUP(A249,'BD OFICIAL'!$A$1:$AL$2098,33,0)=AF249,0,1)</f>
        <v>0</v>
      </c>
      <c r="CH249" s="2">
        <f>IF(VLOOKUP(A249,'BD OFICIAL'!$A$1:$AL$2098,35,0)=AH249,0,1)</f>
        <v>0</v>
      </c>
      <c r="CI249" s="85">
        <f>IF(VLOOKUP(A249,'BD OFICIAL'!$A$1:$AL$2098,34,0)=AL249,0,1)</f>
        <v>0</v>
      </c>
      <c r="CJ249" s="12">
        <f>VLOOKUP(A249,'BD OFICIAL'!$A$1:$AM$2098,36,0)*AM249-AP249</f>
        <v>0</v>
      </c>
      <c r="CK249" s="85" t="str">
        <f t="shared" si="122"/>
        <v>SSH</v>
      </c>
      <c r="CL249" s="85" t="str">
        <f t="shared" si="123"/>
        <v>NO</v>
      </c>
      <c r="CM249" s="85" t="str">
        <f t="shared" si="137"/>
        <v>SI</v>
      </c>
      <c r="CN249" s="31">
        <f t="shared" si="138"/>
        <v>0</v>
      </c>
      <c r="CO249" s="31">
        <f t="shared" si="124"/>
        <v>0</v>
      </c>
      <c r="CP249" s="31">
        <f t="shared" si="139"/>
        <v>0</v>
      </c>
      <c r="CQ249" s="31">
        <f>IF(Y249="NO",0,IF(Y249="SI",IF(VLOOKUP(A249,'BD OFICIAL'!$A:$AO,40,0)=AQ249,0,1)))</f>
        <v>0</v>
      </c>
      <c r="CR249" s="31">
        <f>IF(Z249="NO",0,IF(Z249="SI",IF(VLOOKUP(B249,'BD OFICIAL'!$A:$AO,41,0)=AS249,0,1)))</f>
        <v>0</v>
      </c>
      <c r="CS249" s="31">
        <f t="shared" si="125"/>
        <v>0</v>
      </c>
      <c r="CT249" s="31">
        <f t="shared" si="126"/>
        <v>0</v>
      </c>
      <c r="CU249" s="31">
        <f>IF(VLOOKUP(A249,'BD OFICIAL'!$A$1:$AL$1056,31,0)="SI",IF(AT249&gt;0,0,1),IF(AT249=0,0,1))</f>
        <v>0</v>
      </c>
      <c r="CV249" s="31">
        <f t="shared" si="127"/>
        <v>0</v>
      </c>
      <c r="CW249" s="31">
        <f t="shared" si="140"/>
        <v>0</v>
      </c>
      <c r="CX249" s="85" t="str">
        <f t="shared" si="141"/>
        <v>SI</v>
      </c>
      <c r="CY249" s="31">
        <f t="shared" si="142"/>
        <v>0</v>
      </c>
      <c r="CZ249" s="85" t="str">
        <f>IF(ISERROR(VLOOKUP(AI249,EXPERIENCIA!$A$1:$C$2100,1,0)),"NO","SI")</f>
        <v>SI</v>
      </c>
      <c r="DA249" s="85">
        <f>IF(CX249="no","NO APLICA",IF(AX249=0,"ERROR NOTA",IF(AND(AX249&gt;1,CZ249="NO"),"ERROR NOTA",IF(AND(CZ249="NO",AX249=1),0,IF(VLOOKUP(AI249,EXPERIENCIA!$A$1:$C$2100,3,0)=AX249,0,"ERROR NOTA")))))</f>
        <v>0</v>
      </c>
      <c r="DB249" s="85" t="str">
        <f>IF(ISERROR(VLOOKUP(AI249,COMPORTAMIENTO!$A$1:$C$2100,1,0)),"NO","SI")</f>
        <v>SI</v>
      </c>
      <c r="DC249" s="85">
        <f>IF(CX249="NO","NO APLICA",IF(AY249=0,"ERROR NOTA",IF(AND(DB249="NO",AY249=7),0,IF(VLOOKUP(AI249,COMPORTAMIENTO!$A$2:$H$2100,8,0)=AY249,0,"ERROR NOTA"))))</f>
        <v>0</v>
      </c>
      <c r="DD249" s="104">
        <f t="shared" si="143"/>
        <v>0.1</v>
      </c>
      <c r="DE249" s="104">
        <f t="shared" si="144"/>
        <v>0.70000000000000007</v>
      </c>
      <c r="DF249" s="85" t="str">
        <f t="shared" si="128"/>
        <v>NO</v>
      </c>
      <c r="DG249" s="85">
        <f t="shared" si="145"/>
        <v>7</v>
      </c>
      <c r="DH249" s="85">
        <f t="shared" si="146"/>
        <v>7</v>
      </c>
      <c r="DI249" s="85">
        <f t="shared" si="147"/>
        <v>7</v>
      </c>
      <c r="DJ249" s="12">
        <f t="shared" si="148"/>
        <v>7.0000000000000009</v>
      </c>
      <c r="DK249" s="7">
        <f t="shared" si="149"/>
        <v>7.0000000000000009</v>
      </c>
      <c r="DL249" s="12">
        <f t="shared" si="129"/>
        <v>5075</v>
      </c>
      <c r="DM249" s="12">
        <f>VLOOKUP(A249,'5 TD'!$A:$B,2,0)</f>
        <v>5075</v>
      </c>
      <c r="DN249" s="7">
        <f t="shared" si="130"/>
        <v>7</v>
      </c>
      <c r="DO249" s="85" t="str">
        <f t="shared" si="150"/>
        <v>APROBADO</v>
      </c>
      <c r="DP249" s="85" t="str">
        <f t="shared" si="151"/>
        <v>APROBADO</v>
      </c>
      <c r="DQ249" s="7">
        <f t="shared" si="152"/>
        <v>6.4</v>
      </c>
      <c r="DR249" s="85" t="str">
        <f t="shared" si="131"/>
        <v>APROBADO</v>
      </c>
      <c r="DS249" s="2" t="str">
        <f>+('3 Planilla Preadjudicación OTIC'!BN249)</f>
        <v>NO</v>
      </c>
      <c r="DT249" s="2">
        <f>IF(DR249="APROBADO",VLOOKUP(A249,'5 TD'!$D$3:$E$270,2,0),"NO APLICA")</f>
        <v>7</v>
      </c>
      <c r="DU249" s="2" t="str">
        <f t="shared" si="132"/>
        <v>NO</v>
      </c>
      <c r="DV249" s="2" t="str">
        <f>IF(DU249="SI",VLOOKUP(A249,'5 TD'!$G$3:$H$270,2,0),"NO APLICA ")</f>
        <v xml:space="preserve">NO APLICA </v>
      </c>
      <c r="DW249" s="2" t="str">
        <f t="shared" si="133"/>
        <v>NO</v>
      </c>
      <c r="DX249" s="2" t="str">
        <f>IF(DW249="SI",VLOOKUP(A249,'5 TD'!$J$4:$K$472,2,0),"NO APLICA")</f>
        <v>NO APLICA</v>
      </c>
      <c r="DY249" s="2" t="str">
        <f t="shared" si="134"/>
        <v>NO APLICA</v>
      </c>
      <c r="DZ249" s="7" t="str">
        <f>IF(DY249="SI",VLOOKUP(A249,'5 TD'!$M$4:$N$350,2,0),"NO APLICA")</f>
        <v>NO APLICA</v>
      </c>
      <c r="EA249" s="2" t="str">
        <f t="shared" si="135"/>
        <v>NO APLICA</v>
      </c>
      <c r="EB249" s="12" t="str">
        <f t="shared" si="136"/>
        <v/>
      </c>
      <c r="EC249" s="12" t="str">
        <f>IF(EA249="SI",VLOOKUP(A249,'5 TD'!$V$4:$W$479,2,0),"NO APLICA")</f>
        <v>NO APLICA</v>
      </c>
      <c r="ED249" s="2" t="str">
        <f t="shared" si="153"/>
        <v>NO</v>
      </c>
      <c r="EE249" s="79" t="str">
        <f>IF(ED249="SI",VLOOKUP(AI249,COMPORTAMIENTO!$A$1:$H$2100,7,0),"NO APLICA")</f>
        <v>NO APLICA</v>
      </c>
      <c r="EF249" s="12" t="str">
        <f>IF(ED249="SI",VLOOKUP(A249,'5 TD'!$P$2:$Q$479,2,0),"NO APLICA")</f>
        <v>NO APLICA</v>
      </c>
      <c r="EG249" s="2" t="str">
        <f t="shared" si="154"/>
        <v>NO</v>
      </c>
      <c r="EH249" s="2">
        <f>IF(CZ249="no",0,VLOOKUP(AI249,EXPERIENCIA!$A$1:$C$2100,2,0))</f>
        <v>17</v>
      </c>
      <c r="EI249" s="2">
        <f>IF(CZ249="si",VLOOKUP(A249,'5 TD'!$S$3:$T$2103,2,0),0)</f>
        <v>254</v>
      </c>
      <c r="EJ249" s="2" t="str">
        <f t="shared" si="155"/>
        <v>NO</v>
      </c>
      <c r="EK249" s="2">
        <f>+('3 Planilla Preadjudicación OTIC'!BU249)</f>
        <v>0</v>
      </c>
      <c r="EL249" s="4"/>
      <c r="EM249" s="3"/>
      <c r="EN249" s="3"/>
      <c r="EQ249" s="86"/>
    </row>
    <row r="250" spans="1:147" s="3" customFormat="1" ht="15" customHeight="1" x14ac:dyDescent="0.3">
      <c r="A250" s="2">
        <f>+('3 Planilla Preadjudicación OTIC'!A250)</f>
        <v>14266</v>
      </c>
      <c r="B250" s="2" t="str">
        <f>+('3 Planilla Preadjudicación OTIC'!B250)</f>
        <v>65181652-1</v>
      </c>
      <c r="C250" s="4">
        <f>+('3 Planilla Preadjudicación OTIC'!E250)</f>
        <v>2025</v>
      </c>
      <c r="D250" s="4" t="str">
        <f>+('3 Planilla Preadjudicación OTIC'!F250)</f>
        <v>MANDATO</v>
      </c>
      <c r="E250" s="4" t="str">
        <f>+('3 Planilla Preadjudicación OTIC'!G250)</f>
        <v>65196907-7</v>
      </c>
      <c r="F250" s="4" t="str">
        <f>+('3 Planilla Preadjudicación OTIC'!H250)</f>
        <v>FUNDACIÓN ATENEA MUJER</v>
      </c>
      <c r="G250" s="4"/>
      <c r="H250" s="4"/>
      <c r="I250" s="4" t="str">
        <f>+('3 Planilla Preadjudicación OTIC'!I250)</f>
        <v>SERVICIOS DE MANICURE Y PEDICURE</v>
      </c>
      <c r="J250" s="4" t="str">
        <f>+('3 Planilla Preadjudicación OTIC'!J250)</f>
        <v>PF0611</v>
      </c>
      <c r="K250" s="4" t="str">
        <f>+('3 Planilla Preadjudicación OTIC'!K250)</f>
        <v>TÉCNICAS PARA EL EMPRENDIMIENTO</v>
      </c>
      <c r="L250" s="4" t="str">
        <f>+('3 Planilla Preadjudicación OTIC'!L250)</f>
        <v>PF0921</v>
      </c>
      <c r="M250" s="2">
        <f>+('3 Planilla Preadjudicación OTIC'!M250)</f>
        <v>13</v>
      </c>
      <c r="N250" s="4" t="str">
        <f>+('3 Planilla Preadjudicación OTIC'!N250)</f>
        <v>METROPOLITANA</v>
      </c>
      <c r="O250" s="4" t="str">
        <f>+('3 Planilla Preadjudicación OTIC'!O250)</f>
        <v>SANTIAGO</v>
      </c>
      <c r="P250" s="4" t="str">
        <f>+('3 Planilla Preadjudicación OTIC'!P250)</f>
        <v>EMPRENDEDORES/AS INFORMALES O PERSONAS VULNERABLES PERTENECIENTES AL 80% MAS VULNERABLE</v>
      </c>
      <c r="Q250" s="4" t="str">
        <f>+('3 Planilla Preadjudicación OTIC'!Q250)</f>
        <v>PRESENCIAL</v>
      </c>
      <c r="R250" s="4" t="str">
        <f>+('3 Planilla Preadjudicación OTIC'!R250)</f>
        <v>INDEPENDIENTE</v>
      </c>
      <c r="S250" s="4">
        <f>+('3 Planilla Preadjudicación OTIC'!S250)</f>
        <v>41</v>
      </c>
      <c r="T250" s="2">
        <f>+('3 Planilla Preadjudicación OTIC'!T250)</f>
        <v>11</v>
      </c>
      <c r="U250" s="2">
        <f>+('3 Planilla Preadjudicación OTIC'!U250)</f>
        <v>110</v>
      </c>
      <c r="V250" s="2">
        <f>+('3 Planilla Preadjudicación OTIC'!V250)</f>
        <v>12</v>
      </c>
      <c r="W250" s="2">
        <f>+('3 Planilla Preadjudicación OTIC'!W250)</f>
        <v>122</v>
      </c>
      <c r="X250" s="2">
        <f>+('3 Planilla Preadjudicación OTIC'!X250)</f>
        <v>3</v>
      </c>
      <c r="Y250" s="2" t="str">
        <f>+('3 Planilla Preadjudicación OTIC'!Y250)</f>
        <v>SI</v>
      </c>
      <c r="Z250" s="2" t="str">
        <f>+('3 Planilla Preadjudicación OTIC'!Z250)</f>
        <v>NO</v>
      </c>
      <c r="AA250" s="2" t="str">
        <f>+('3 Planilla Preadjudicación OTIC'!AA250)</f>
        <v>SI</v>
      </c>
      <c r="AB250" s="4" t="str">
        <f>+('3 Planilla Preadjudicación OTIC'!AB250)</f>
        <v>SE AJUSTA A PLAN FORMATIVO</v>
      </c>
      <c r="AC250" s="4" t="str">
        <f>+('3 Planilla Preadjudicación OTIC'!AC250)</f>
        <v>PERSONAS PERTENECIENTES AL 80% DE LA POBLACIÓN VULNERABLE, HOMBRES Y MUJERES DE 18 AÑOS O MAS, CON EDUCACIÓN BASICA COMPLETA PREFERENTEMENTE, DE LA COMUNA DE LA REINA</v>
      </c>
      <c r="AD250" s="2" t="str">
        <f>+('3 Planilla Preadjudicación OTIC'!AD250)</f>
        <v>NO</v>
      </c>
      <c r="AE250" s="4">
        <f>+('3 Planilla Preadjudicación OTIC'!AE250)</f>
        <v>0</v>
      </c>
      <c r="AF250" s="2" t="str">
        <f>+('3 Planilla Preadjudicación OTIC'!AF250)</f>
        <v>CERRADA</v>
      </c>
      <c r="AG250" s="2">
        <f>+('3 Planilla Preadjudicación OTIC'!AG250)</f>
        <v>41</v>
      </c>
      <c r="AH250" s="218">
        <f>+('3 Planilla Preadjudicación OTIC'!AH250)</f>
        <v>2</v>
      </c>
      <c r="AI250" s="135" t="str">
        <f>+('3 Planilla Preadjudicación OTIC'!AI250)</f>
        <v>76802461-8</v>
      </c>
      <c r="AJ250" s="4" t="str">
        <f>+('3 Planilla Preadjudicación OTIC'!AJ250)</f>
        <v>Sociedad de Capacitación Capacita Spa.</v>
      </c>
      <c r="AK250" s="2">
        <f>+('3 Planilla Preadjudicación OTIC'!AK250)</f>
        <v>122</v>
      </c>
      <c r="AL250" s="2">
        <f>+('3 Planilla Preadjudicación OTIC'!AL250)</f>
        <v>41</v>
      </c>
      <c r="AM250" s="12">
        <f>+('3 Planilla Preadjudicación OTIC'!AM250)</f>
        <v>5075</v>
      </c>
      <c r="AN250" s="12">
        <f>+('3 Planilla Preadjudicación OTIC'!AN250)</f>
        <v>115000</v>
      </c>
      <c r="AO250" s="12">
        <f>+('3 Planilla Preadjudicación OTIC'!AO250)</f>
        <v>0</v>
      </c>
      <c r="AP250" s="12">
        <f>+('3 Planilla Preadjudicación OTIC'!AP250)</f>
        <v>6810650</v>
      </c>
      <c r="AQ250" s="12">
        <f>+('3 Planilla Preadjudicación OTIC'!AQ250)</f>
        <v>1804000</v>
      </c>
      <c r="AR250" s="12">
        <f>+('3 Planilla Preadjudicación OTIC'!AR250)</f>
        <v>1265000</v>
      </c>
      <c r="AS250" s="12">
        <f>+('3 Planilla Preadjudicación OTIC'!AS250)</f>
        <v>0</v>
      </c>
      <c r="AT250" s="12">
        <f>+('3 Planilla Preadjudicación OTIC'!AT250)</f>
        <v>0</v>
      </c>
      <c r="AU250" s="12">
        <f>+('3 Planilla Preadjudicación OTIC'!AU250)</f>
        <v>9879650</v>
      </c>
      <c r="AV250" s="2" t="str">
        <f>+('3 Planilla Preadjudicación OTIC'!AV250)</f>
        <v>SI</v>
      </c>
      <c r="AW250" s="4">
        <f>+('3 Planilla Preadjudicación OTIC'!AW250)</f>
        <v>0</v>
      </c>
      <c r="AX250" s="2">
        <f>+('3 Planilla Preadjudicación OTIC'!AX250)</f>
        <v>1</v>
      </c>
      <c r="AY250" s="2">
        <f>+('3 Planilla Preadjudicación OTIC'!AY250)</f>
        <v>7</v>
      </c>
      <c r="AZ250" s="2">
        <f>+('3 Planilla Preadjudicación OTIC'!AZ250)</f>
        <v>0</v>
      </c>
      <c r="BA250" s="2">
        <f>+('3 Planilla Preadjudicación OTIC'!BA250)</f>
        <v>0</v>
      </c>
      <c r="BB250" s="2">
        <f>+('3 Planilla Preadjudicación OTIC'!BB250)</f>
        <v>0</v>
      </c>
      <c r="BC250" s="2">
        <f>+('3 Planilla Preadjudicación OTIC'!BC250)</f>
        <v>0</v>
      </c>
      <c r="BD250" s="2">
        <f>+('3 Planilla Preadjudicación OTIC'!BD250)</f>
        <v>0</v>
      </c>
      <c r="BE250" s="2">
        <f>+('3 Planilla Preadjudicación OTIC'!BE250)</f>
        <v>0</v>
      </c>
      <c r="BF250" s="2">
        <f>+('3 Planilla Preadjudicación OTIC'!BF250)</f>
        <v>0</v>
      </c>
      <c r="BG250" s="2">
        <f>+('3 Planilla Preadjudicación OTIC'!BG250)</f>
        <v>7</v>
      </c>
      <c r="BH250" s="2">
        <f>+('3 Planilla Preadjudicación OTIC'!BH250)</f>
        <v>7</v>
      </c>
      <c r="BI250" s="2">
        <f>+('3 Planilla Preadjudicación OTIC'!BI250)</f>
        <v>5</v>
      </c>
      <c r="BJ250" s="2">
        <f>+('3 Planilla Preadjudicación OTIC'!BJ250)</f>
        <v>5</v>
      </c>
      <c r="BK250" s="2">
        <f>+('3 Planilla Preadjudicación OTIC'!BK250)</f>
        <v>5</v>
      </c>
      <c r="BL250" s="218">
        <f>+('3 Planilla Preadjudicación OTIC'!BL250)</f>
        <v>7</v>
      </c>
      <c r="BM250" s="104">
        <f>ROUND(('3 Planilla Preadjudicación OTIC'!BM250),1)</f>
        <v>5.8</v>
      </c>
      <c r="BN250" s="4" t="str">
        <f>+('3 Planilla Preadjudicación OTIC'!BN250)</f>
        <v>NO</v>
      </c>
      <c r="BO250" s="4">
        <f>+('3 Planilla Preadjudicación OTIC'!BO250)</f>
        <v>0</v>
      </c>
      <c r="BP250" s="4">
        <f>+('3 Planilla Preadjudicación OTIC'!BP250)</f>
        <v>0</v>
      </c>
      <c r="BQ250" s="4">
        <f>+('3 Planilla Preadjudicación OTIC'!BQ250)</f>
        <v>0</v>
      </c>
      <c r="BR250" s="4">
        <f>+('3 Planilla Preadjudicación OTIC'!BR250)</f>
        <v>0</v>
      </c>
      <c r="BS250" s="4">
        <f>+('3 Planilla Preadjudicación OTIC'!BS250)</f>
        <v>0</v>
      </c>
      <c r="BT250" s="4">
        <f>+('3 Planilla Preadjudicación OTIC'!BT250)</f>
        <v>0</v>
      </c>
      <c r="BU250" s="85">
        <f>IF(VLOOKUP(A250,'BD OFICIAL'!$A$1:$AL$2098,7,0)=D250,0,1)</f>
        <v>0</v>
      </c>
      <c r="BV250" s="85">
        <f>IF(VLOOKUP(A250,'BD OFICIAL'!$A$1:$AL$2098,11,0)=J250,0,1)</f>
        <v>0</v>
      </c>
      <c r="BW250" s="85">
        <f>IF(VLOOKUP(A250,'BD OFICIAL'!$A$1:$AL$2098,13,0)=L250,0,1)</f>
        <v>0</v>
      </c>
      <c r="BX250" s="2">
        <f>IF(VLOOKUP(A250,'BD OFICIAL'!$A$1:$AL$2098,16,0)=O250,0,1)</f>
        <v>0</v>
      </c>
      <c r="BY250" s="2">
        <f>IF(VLOOKUP(A250,'BD OFICIAL'!$A$1:$AL$2098,17,0)=P250,0,1)</f>
        <v>0</v>
      </c>
      <c r="BZ250" s="2">
        <f>IF(VLOOKUP(A250,'BD OFICIAL'!$A$1:$AL$2098,19,0)=R250,0,1)</f>
        <v>0</v>
      </c>
      <c r="CA250" s="2">
        <f>IF(VLOOKUP(A250,'BD OFICIAL'!$A$1:$AL$2098,21,0)=T250,0,1)</f>
        <v>0</v>
      </c>
      <c r="CB250" s="2">
        <f>IF(VLOOKUP(A250,'BD OFICIAL'!$A$1:$AL$2098,24,0)=AK250,0,1)</f>
        <v>0</v>
      </c>
      <c r="CC250" s="2">
        <f>IF(VLOOKUP(A250,'BD OFICIAL'!$A$1:$AL$2098,25,0)=X250,0,1)</f>
        <v>0</v>
      </c>
      <c r="CD250" s="2">
        <f>IF(VLOOKUP(A250,'BD OFICIAL'!$A$1:$AL$2098,26,0)=Y250,0,1)</f>
        <v>0</v>
      </c>
      <c r="CE250" s="2">
        <f>IF(VLOOKUP(A250,'BD OFICIAL'!$A$1:$AL$2098,27,0)=Z250,0,1)</f>
        <v>0</v>
      </c>
      <c r="CF250" s="2">
        <f>IF(VLOOKUP(A250,'BD OFICIAL'!$A$1:$AL$2098,28,0)=AA250,0,1)</f>
        <v>0</v>
      </c>
      <c r="CG250" s="2">
        <f>IF(VLOOKUP(A250,'BD OFICIAL'!$A$1:$AL$2098,33,0)=AF250,0,1)</f>
        <v>0</v>
      </c>
      <c r="CH250" s="2">
        <f>IF(VLOOKUP(A250,'BD OFICIAL'!$A$1:$AL$2098,35,0)=AH250,0,1)</f>
        <v>0</v>
      </c>
      <c r="CI250" s="85">
        <f>IF(VLOOKUP(A250,'BD OFICIAL'!$A$1:$AL$2098,34,0)=AL250,0,1)</f>
        <v>0</v>
      </c>
      <c r="CJ250" s="12">
        <f>VLOOKUP(A250,'BD OFICIAL'!$A$1:$AM$2098,36,0)*AM250-AP250</f>
        <v>0</v>
      </c>
      <c r="CK250" s="85" t="str">
        <f t="shared" si="122"/>
        <v>SHMAN</v>
      </c>
      <c r="CL250" s="85" t="str">
        <f t="shared" si="123"/>
        <v>SI</v>
      </c>
      <c r="CM250" s="85" t="str">
        <f t="shared" si="137"/>
        <v>NO</v>
      </c>
      <c r="CN250" s="31">
        <f t="shared" si="138"/>
        <v>0</v>
      </c>
      <c r="CO250" s="31">
        <f t="shared" si="124"/>
        <v>0</v>
      </c>
      <c r="CP250" s="31">
        <f t="shared" si="139"/>
        <v>0</v>
      </c>
      <c r="CQ250" s="31">
        <f>IF(Y250="NO",0,IF(Y250="SI",IF(VLOOKUP(A250,'BD OFICIAL'!$A:$AO,40,0)=AQ250,0,1)))</f>
        <v>0</v>
      </c>
      <c r="CR250" s="31">
        <f>IF(Z250="NO",0,IF(Z250="SI",IF(VLOOKUP(B250,'BD OFICIAL'!$A:$AO,41,0)=AS250,0,1)))</f>
        <v>0</v>
      </c>
      <c r="CS250" s="31">
        <f t="shared" si="125"/>
        <v>0</v>
      </c>
      <c r="CT250" s="31">
        <f t="shared" si="126"/>
        <v>0</v>
      </c>
      <c r="CU250" s="31">
        <f>IF(VLOOKUP(A250,'BD OFICIAL'!$A$1:$AL$1056,31,0)="SI",IF(AT250&gt;0,0,1),IF(AT250=0,0,1))</f>
        <v>0</v>
      </c>
      <c r="CV250" s="31">
        <f t="shared" si="127"/>
        <v>0</v>
      </c>
      <c r="CW250" s="31">
        <f t="shared" si="140"/>
        <v>0</v>
      </c>
      <c r="CX250" s="85" t="str">
        <f t="shared" si="141"/>
        <v>SI</v>
      </c>
      <c r="CY250" s="31">
        <f t="shared" si="142"/>
        <v>0</v>
      </c>
      <c r="CZ250" s="85" t="str">
        <f>IF(ISERROR(VLOOKUP(AI250,EXPERIENCIA!$A$1:$C$2100,1,0)),"NO","SI")</f>
        <v>SI</v>
      </c>
      <c r="DA250" s="85">
        <f>IF(CX250="no","NO APLICA",IF(AX250=0,"ERROR NOTA",IF(AND(AX250&gt;1,CZ250="NO"),"ERROR NOTA",IF(AND(CZ250="NO",AX250=1),0,IF(VLOOKUP(AI250,EXPERIENCIA!$A$1:$C$2100,3,0)=AX250,0,"ERROR NOTA")))))</f>
        <v>0</v>
      </c>
      <c r="DB250" s="85" t="str">
        <f>IF(ISERROR(VLOOKUP(AI250,COMPORTAMIENTO!$A$1:$C$2100,1,0)),"NO","SI")</f>
        <v>SI</v>
      </c>
      <c r="DC250" s="85">
        <f>IF(CX250="NO","NO APLICA",IF(AY250=0,"ERROR NOTA",IF(AND(DB250="NO",AY250=7),0,IF(VLOOKUP(AI250,COMPORTAMIENTO!$A$2:$H$2100,8,0)=AY250,0,"ERROR NOTA"))))</f>
        <v>0</v>
      </c>
      <c r="DD250" s="104">
        <f t="shared" si="143"/>
        <v>0.1</v>
      </c>
      <c r="DE250" s="104">
        <f t="shared" si="144"/>
        <v>0.70000000000000007</v>
      </c>
      <c r="DF250" s="85" t="str">
        <f t="shared" si="128"/>
        <v>SI</v>
      </c>
      <c r="DG250" s="85">
        <f t="shared" si="145"/>
        <v>0</v>
      </c>
      <c r="DH250" s="85">
        <f t="shared" si="146"/>
        <v>0</v>
      </c>
      <c r="DI250" s="85">
        <f t="shared" si="147"/>
        <v>0</v>
      </c>
      <c r="DJ250" s="7">
        <f t="shared" si="148"/>
        <v>6.2</v>
      </c>
      <c r="DK250" s="7">
        <f t="shared" si="149"/>
        <v>6.2</v>
      </c>
      <c r="DL250" s="12">
        <f t="shared" si="129"/>
        <v>5075</v>
      </c>
      <c r="DM250" s="12">
        <f>VLOOKUP(A250,'5 TD'!$A:$B,2,0)</f>
        <v>5075</v>
      </c>
      <c r="DN250" s="7">
        <f t="shared" si="130"/>
        <v>7</v>
      </c>
      <c r="DO250" s="85" t="str">
        <f t="shared" si="150"/>
        <v>APROBADO</v>
      </c>
      <c r="DP250" s="85" t="str">
        <f t="shared" si="151"/>
        <v>APROBADO</v>
      </c>
      <c r="DQ250" s="7">
        <f t="shared" si="152"/>
        <v>5.8</v>
      </c>
      <c r="DR250" s="85" t="str">
        <f t="shared" si="131"/>
        <v>APROBADO</v>
      </c>
      <c r="DS250" s="2" t="str">
        <f>+('3 Planilla Preadjudicación OTIC'!BN250)</f>
        <v>NO</v>
      </c>
      <c r="DT250" s="2">
        <f>IF(DR250="APROBADO",VLOOKUP(A250,'5 TD'!$D$3:$E$270,2,0),"NO APLICA")</f>
        <v>6.8</v>
      </c>
      <c r="DU250" s="2" t="str">
        <f t="shared" si="132"/>
        <v>NO</v>
      </c>
      <c r="DV250" s="2" t="str">
        <f>IF(DU250="SI",VLOOKUP(A250,'5 TD'!$G$3:$H$270,2,0),"NO APLICA ")</f>
        <v xml:space="preserve">NO APLICA </v>
      </c>
      <c r="DW250" s="2" t="str">
        <f t="shared" si="133"/>
        <v>NO</v>
      </c>
      <c r="DX250" s="2" t="str">
        <f>IF(DW250="SI",VLOOKUP(A250,'5 TD'!$J$4:$K$472,2,0),"NO APLICA")</f>
        <v>NO APLICA</v>
      </c>
      <c r="DY250" s="2" t="str">
        <f t="shared" si="134"/>
        <v>NO APLICA</v>
      </c>
      <c r="DZ250" s="7" t="str">
        <f>IF(DY250="SI",VLOOKUP(A250,'5 TD'!$M$4:$N$350,2,0),"NO APLICA")</f>
        <v>NO APLICA</v>
      </c>
      <c r="EA250" s="2" t="str">
        <f t="shared" si="135"/>
        <v>NO APLICA</v>
      </c>
      <c r="EB250" s="12" t="str">
        <f t="shared" si="136"/>
        <v/>
      </c>
      <c r="EC250" s="12" t="str">
        <f>IF(EA250="SI",VLOOKUP(A250,'5 TD'!$V$4:$W$479,2,0),"NO APLICA")</f>
        <v>NO APLICA</v>
      </c>
      <c r="ED250" s="2" t="str">
        <f t="shared" si="153"/>
        <v>NO</v>
      </c>
      <c r="EE250" s="79" t="str">
        <f>IF(ED250="SI",VLOOKUP(AI250,COMPORTAMIENTO!$A$1:$H$2100,7,0),"NO APLICA")</f>
        <v>NO APLICA</v>
      </c>
      <c r="EF250" s="12" t="str">
        <f>IF(ED250="SI",VLOOKUP(A250,'5 TD'!$P$2:$Q$479,2,0),"NO APLICA")</f>
        <v>NO APLICA</v>
      </c>
      <c r="EG250" s="2" t="str">
        <f t="shared" si="154"/>
        <v>NO</v>
      </c>
      <c r="EH250" s="2">
        <f>IF(CZ250="no",0,VLOOKUP(AI250,EXPERIENCIA!$A$1:$C$2100,2,0))</f>
        <v>17</v>
      </c>
      <c r="EI250" s="2">
        <f>IF(CZ250="si",VLOOKUP(A250,'5 TD'!$S$3:$T$2103,2,0),0)</f>
        <v>125</v>
      </c>
      <c r="EJ250" s="2" t="str">
        <f t="shared" si="155"/>
        <v>NO</v>
      </c>
      <c r="EK250" s="2">
        <f>+('3 Planilla Preadjudicación OTIC'!BU250)</f>
        <v>0</v>
      </c>
      <c r="EL250" s="4"/>
      <c r="EQ250" s="86"/>
    </row>
    <row r="251" spans="1:147" ht="15" customHeight="1" x14ac:dyDescent="0.3">
      <c r="A251" s="2">
        <f>+('3 Planilla Preadjudicación OTIC'!A251)</f>
        <v>14273</v>
      </c>
      <c r="B251" s="2" t="str">
        <f>+('3 Planilla Preadjudicación OTIC'!B251)</f>
        <v>65181652-1</v>
      </c>
      <c r="C251" s="4">
        <f>+('3 Planilla Preadjudicación OTIC'!E251)</f>
        <v>2025</v>
      </c>
      <c r="D251" s="4" t="str">
        <f>+('3 Planilla Preadjudicación OTIC'!F251)</f>
        <v>MANDATO</v>
      </c>
      <c r="E251" s="4" t="str">
        <f>+('3 Planilla Preadjudicación OTIC'!G251)</f>
        <v>82130300-1</v>
      </c>
      <c r="F251" s="4" t="str">
        <f>+('3 Planilla Preadjudicación OTIC'!H251)</f>
        <v>FUNDACIÓN LUZ</v>
      </c>
      <c r="G251" s="4"/>
      <c r="H251" s="4"/>
      <c r="I251" s="4" t="str">
        <f>+('3 Planilla Preadjudicación OTIC'!I251)</f>
        <v>ELABORACIÓN DE JABONES Y SALES DE BAÑO</v>
      </c>
      <c r="J251" s="4" t="str">
        <f>+('3 Planilla Preadjudicación OTIC'!J251)</f>
        <v>PF0578</v>
      </c>
      <c r="K251" s="4" t="str">
        <f>+('3 Planilla Preadjudicación OTIC'!K251)</f>
        <v>TÉCNICAS PARA EL EMPRENDIMIENTO</v>
      </c>
      <c r="L251" s="4" t="str">
        <f>+('3 Planilla Preadjudicación OTIC'!L251)</f>
        <v>PF0921</v>
      </c>
      <c r="M251" s="2">
        <f>+('3 Planilla Preadjudicación OTIC'!M251)</f>
        <v>13</v>
      </c>
      <c r="N251" s="4" t="str">
        <f>+('3 Planilla Preadjudicación OTIC'!N251)</f>
        <v>METROPOLITANA</v>
      </c>
      <c r="O251" s="4" t="str">
        <f>+('3 Planilla Preadjudicación OTIC'!O251)</f>
        <v>SANTIAGO</v>
      </c>
      <c r="P251" s="4" t="str">
        <f>+('3 Planilla Preadjudicación OTIC'!P251)</f>
        <v>PERSONAS DE 18 AÑOS O MÁS, EN SITUACIÓN DE DISCAPACIDAD.</v>
      </c>
      <c r="Q251" s="4" t="str">
        <f>+('3 Planilla Preadjudicación OTIC'!Q251)</f>
        <v>PRESENCIAL</v>
      </c>
      <c r="R251" s="4" t="str">
        <f>+('3 Planilla Preadjudicación OTIC'!R251)</f>
        <v>INDEPENDIENTE</v>
      </c>
      <c r="S251" s="4">
        <f>+('3 Planilla Preadjudicación OTIC'!S251)</f>
        <v>38</v>
      </c>
      <c r="T251" s="2">
        <f>+('3 Planilla Preadjudicación OTIC'!T251)</f>
        <v>11</v>
      </c>
      <c r="U251" s="2">
        <f>+('3 Planilla Preadjudicación OTIC'!U251)</f>
        <v>100</v>
      </c>
      <c r="V251" s="2">
        <f>+('3 Planilla Preadjudicación OTIC'!V251)</f>
        <v>12</v>
      </c>
      <c r="W251" s="2">
        <f>+('3 Planilla Preadjudicación OTIC'!W251)</f>
        <v>112</v>
      </c>
      <c r="X251" s="2">
        <f>+('3 Planilla Preadjudicación OTIC'!X251)</f>
        <v>3</v>
      </c>
      <c r="Y251" s="2" t="str">
        <f>+('3 Planilla Preadjudicación OTIC'!Y251)</f>
        <v>SI</v>
      </c>
      <c r="Z251" s="2" t="str">
        <f>+('3 Planilla Preadjudicación OTIC'!Z251)</f>
        <v>NO</v>
      </c>
      <c r="AA251" s="2" t="str">
        <f>+('3 Planilla Preadjudicación OTIC'!AA251)</f>
        <v>SI</v>
      </c>
      <c r="AB251" s="4" t="str">
        <f>+('3 Planilla Preadjudicación OTIC'!AB251)</f>
        <v>SE AJUSTA A PLAN FORMATIVO</v>
      </c>
      <c r="AC251" s="4" t="str">
        <f>+('3 Planilla Preadjudicación OTIC'!AC251)</f>
        <v>PERSONAS DE 18 AÑOS O MÁS, CON DISCAPACIDAD VISUAL PERTENECIENTE A FUNDACIÓN LUZ Y SE ENCUENTRE EN PROCESO DE INCLUSION LABORAL. DEBERÁN CONTAR CON EDUCACIÓN BÁSICA COMPLETA, PREFERENTEMENTE.</v>
      </c>
      <c r="AD251" s="2" t="str">
        <f>+('3 Planilla Preadjudicación OTIC'!AD251)</f>
        <v>NO</v>
      </c>
      <c r="AE251" s="4">
        <f>+('3 Planilla Preadjudicación OTIC'!AE251)</f>
        <v>0</v>
      </c>
      <c r="AF251" s="2" t="str">
        <f>+('3 Planilla Preadjudicación OTIC'!AF251)</f>
        <v>CERRADA</v>
      </c>
      <c r="AG251" s="2">
        <f>+('3 Planilla Preadjudicación OTIC'!AG251)</f>
        <v>38</v>
      </c>
      <c r="AH251" s="2">
        <f>+('3 Planilla Preadjudicación OTIC'!AH251)</f>
        <v>2</v>
      </c>
      <c r="AI251" s="135" t="str">
        <f>+('3 Planilla Preadjudicación OTIC'!AI251)</f>
        <v>76802461-8</v>
      </c>
      <c r="AJ251" s="4" t="str">
        <f>+('3 Planilla Preadjudicación OTIC'!AJ251)</f>
        <v>Sociedad de Capacitación Capacita Spa.</v>
      </c>
      <c r="AK251" s="2">
        <f>+('3 Planilla Preadjudicación OTIC'!AK251)</f>
        <v>112</v>
      </c>
      <c r="AL251" s="2">
        <f>+('3 Planilla Preadjudicación OTIC'!AL251)</f>
        <v>38</v>
      </c>
      <c r="AM251" s="12">
        <f>+('3 Planilla Preadjudicación OTIC'!AM251)</f>
        <v>5075</v>
      </c>
      <c r="AN251" s="12">
        <f>+('3 Planilla Preadjudicación OTIC'!AN251)</f>
        <v>115000</v>
      </c>
      <c r="AO251" s="12">
        <f>+('3 Planilla Preadjudicación OTIC'!AO251)</f>
        <v>0</v>
      </c>
      <c r="AP251" s="12">
        <f>+('3 Planilla Preadjudicación OTIC'!AP251)</f>
        <v>6252400</v>
      </c>
      <c r="AQ251" s="12">
        <f>+('3 Planilla Preadjudicación OTIC'!AQ251)</f>
        <v>1672000</v>
      </c>
      <c r="AR251" s="12">
        <f>+('3 Planilla Preadjudicación OTIC'!AR251)</f>
        <v>1265000</v>
      </c>
      <c r="AS251" s="12">
        <f>+('3 Planilla Preadjudicación OTIC'!AS251)</f>
        <v>0</v>
      </c>
      <c r="AT251" s="12">
        <f>+('3 Planilla Preadjudicación OTIC'!AT251)</f>
        <v>0</v>
      </c>
      <c r="AU251" s="12">
        <f>+('3 Planilla Preadjudicación OTIC'!AU251)</f>
        <v>9189400</v>
      </c>
      <c r="AV251" s="2" t="str">
        <f>+('3 Planilla Preadjudicación OTIC'!AV251)</f>
        <v>SI</v>
      </c>
      <c r="AW251" s="4">
        <f>+('3 Planilla Preadjudicación OTIC'!AW251)</f>
        <v>0</v>
      </c>
      <c r="AX251" s="2">
        <f>+('3 Planilla Preadjudicación OTIC'!AX251)</f>
        <v>1</v>
      </c>
      <c r="AY251" s="2">
        <f>+('3 Planilla Preadjudicación OTIC'!AY251)</f>
        <v>7</v>
      </c>
      <c r="AZ251" s="2">
        <f>+('3 Planilla Preadjudicación OTIC'!AZ251)</f>
        <v>0</v>
      </c>
      <c r="BA251" s="2">
        <f>+('3 Planilla Preadjudicación OTIC'!BA251)</f>
        <v>0</v>
      </c>
      <c r="BB251" s="2">
        <f>+('3 Planilla Preadjudicación OTIC'!BB251)</f>
        <v>0</v>
      </c>
      <c r="BC251" s="2">
        <f>+('3 Planilla Preadjudicación OTIC'!BC251)</f>
        <v>0</v>
      </c>
      <c r="BD251" s="2">
        <f>+('3 Planilla Preadjudicación OTIC'!BD251)</f>
        <v>0</v>
      </c>
      <c r="BE251" s="2">
        <f>+('3 Planilla Preadjudicación OTIC'!BE251)</f>
        <v>0</v>
      </c>
      <c r="BF251" s="2">
        <f>+('3 Planilla Preadjudicación OTIC'!BF251)</f>
        <v>0</v>
      </c>
      <c r="BG251" s="2">
        <f>+('3 Planilla Preadjudicación OTIC'!BG251)</f>
        <v>7</v>
      </c>
      <c r="BH251" s="2">
        <f>+('3 Planilla Preadjudicación OTIC'!BH251)</f>
        <v>7</v>
      </c>
      <c r="BI251" s="2">
        <f>+('3 Planilla Preadjudicación OTIC'!BI251)</f>
        <v>7</v>
      </c>
      <c r="BJ251" s="2">
        <f>+('3 Planilla Preadjudicación OTIC'!BJ251)</f>
        <v>7</v>
      </c>
      <c r="BK251" s="2">
        <f>+('3 Planilla Preadjudicación OTIC'!BK251)</f>
        <v>7</v>
      </c>
      <c r="BL251" s="2">
        <f>+('3 Planilla Preadjudicación OTIC'!BL251)</f>
        <v>7</v>
      </c>
      <c r="BM251" s="104">
        <f>ROUND(('3 Planilla Preadjudicación OTIC'!BM251),1)</f>
        <v>6.4</v>
      </c>
      <c r="BN251" s="4" t="str">
        <f>+('3 Planilla Preadjudicación OTIC'!BN251)</f>
        <v>NO</v>
      </c>
      <c r="BO251" s="4">
        <f>+('3 Planilla Preadjudicación OTIC'!BO251)</f>
        <v>0</v>
      </c>
      <c r="BP251" s="4">
        <f>+('3 Planilla Preadjudicación OTIC'!BP251)</f>
        <v>0</v>
      </c>
      <c r="BQ251" s="4">
        <f>+('3 Planilla Preadjudicación OTIC'!BQ251)</f>
        <v>0</v>
      </c>
      <c r="BR251" s="4">
        <f>+('3 Planilla Preadjudicación OTIC'!BR251)</f>
        <v>0</v>
      </c>
      <c r="BS251" s="4">
        <f>+('3 Planilla Preadjudicación OTIC'!BS251)</f>
        <v>0</v>
      </c>
      <c r="BT251" s="4">
        <f>+('3 Planilla Preadjudicación OTIC'!BT251)</f>
        <v>0</v>
      </c>
      <c r="BU251" s="85">
        <f>IF(VLOOKUP(A251,'BD OFICIAL'!$A$1:$AL$2098,7,0)=D251,0,1)</f>
        <v>0</v>
      </c>
      <c r="BV251" s="85">
        <f>IF(VLOOKUP(A251,'BD OFICIAL'!$A$1:$AL$2098,11,0)=J251,0,1)</f>
        <v>0</v>
      </c>
      <c r="BW251" s="85">
        <f>IF(VLOOKUP(A251,'BD OFICIAL'!$A$1:$AL$2098,13,0)=L251,0,1)</f>
        <v>0</v>
      </c>
      <c r="BX251" s="2">
        <f>IF(VLOOKUP(A251,'BD OFICIAL'!$A$1:$AL$2098,16,0)=O251,0,1)</f>
        <v>0</v>
      </c>
      <c r="BY251" s="2">
        <f>IF(VLOOKUP(A251,'BD OFICIAL'!$A$1:$AL$2098,17,0)=P251,0,1)</f>
        <v>0</v>
      </c>
      <c r="BZ251" s="2">
        <f>IF(VLOOKUP(A251,'BD OFICIAL'!$A$1:$AL$2098,19,0)=R251,0,1)</f>
        <v>0</v>
      </c>
      <c r="CA251" s="2">
        <f>IF(VLOOKUP(A251,'BD OFICIAL'!$A$1:$AL$2098,21,0)=T251,0,1)</f>
        <v>0</v>
      </c>
      <c r="CB251" s="2">
        <f>IF(VLOOKUP(A251,'BD OFICIAL'!$A$1:$AL$2098,24,0)=AK251,0,1)</f>
        <v>0</v>
      </c>
      <c r="CC251" s="2">
        <f>IF(VLOOKUP(A251,'BD OFICIAL'!$A$1:$AL$2098,25,0)=X251,0,1)</f>
        <v>0</v>
      </c>
      <c r="CD251" s="2">
        <f>IF(VLOOKUP(A251,'BD OFICIAL'!$A$1:$AL$2098,26,0)=Y251,0,1)</f>
        <v>0</v>
      </c>
      <c r="CE251" s="2">
        <f>IF(VLOOKUP(A251,'BD OFICIAL'!$A$1:$AL$2098,27,0)=Z251,0,1)</f>
        <v>0</v>
      </c>
      <c r="CF251" s="2">
        <f>IF(VLOOKUP(A251,'BD OFICIAL'!$A$1:$AL$2098,28,0)=AA251,0,1)</f>
        <v>0</v>
      </c>
      <c r="CG251" s="2">
        <f>IF(VLOOKUP(A251,'BD OFICIAL'!$A$1:$AL$2098,33,0)=AF251,0,1)</f>
        <v>0</v>
      </c>
      <c r="CH251" s="2">
        <f>IF(VLOOKUP(A251,'BD OFICIAL'!$A$1:$AL$2098,35,0)=AH251,0,1)</f>
        <v>0</v>
      </c>
      <c r="CI251" s="85">
        <f>IF(VLOOKUP(A251,'BD OFICIAL'!$A$1:$AL$2098,34,0)=AL251,0,1)</f>
        <v>0</v>
      </c>
      <c r="CJ251" s="12">
        <f>VLOOKUP(A251,'BD OFICIAL'!$A$1:$AM$2098,36,0)*AM251-AP251</f>
        <v>0</v>
      </c>
      <c r="CK251" s="85" t="str">
        <f t="shared" si="122"/>
        <v>SHMAN</v>
      </c>
      <c r="CL251" s="85" t="str">
        <f t="shared" si="123"/>
        <v>SI</v>
      </c>
      <c r="CM251" s="85" t="str">
        <f t="shared" si="137"/>
        <v>NO</v>
      </c>
      <c r="CN251" s="31">
        <f t="shared" si="138"/>
        <v>0</v>
      </c>
      <c r="CO251" s="31">
        <f t="shared" si="124"/>
        <v>0</v>
      </c>
      <c r="CP251" s="31">
        <f t="shared" si="139"/>
        <v>0</v>
      </c>
      <c r="CQ251" s="31">
        <f>IF(Y251="NO",0,IF(Y251="SI",IF(VLOOKUP(A251,'BD OFICIAL'!$A:$AO,40,0)=AQ251,0,1)))</f>
        <v>0</v>
      </c>
      <c r="CR251" s="31">
        <f>IF(Z251="NO",0,IF(Z251="SI",IF(VLOOKUP(B251,'BD OFICIAL'!$A:$AO,41,0)=AS251,0,1)))</f>
        <v>0</v>
      </c>
      <c r="CS251" s="31">
        <f t="shared" si="125"/>
        <v>0</v>
      </c>
      <c r="CT251" s="31">
        <f t="shared" si="126"/>
        <v>0</v>
      </c>
      <c r="CU251" s="31">
        <f>IF(VLOOKUP(A251,'BD OFICIAL'!$A$1:$AL$1056,31,0)="SI",IF(AT251&gt;0,0,1),IF(AT251=0,0,1))</f>
        <v>0</v>
      </c>
      <c r="CV251" s="31">
        <f t="shared" si="127"/>
        <v>0</v>
      </c>
      <c r="CW251" s="31">
        <f t="shared" si="140"/>
        <v>0</v>
      </c>
      <c r="CX251" s="85" t="str">
        <f t="shared" si="141"/>
        <v>SI</v>
      </c>
      <c r="CY251" s="31">
        <f t="shared" si="142"/>
        <v>0</v>
      </c>
      <c r="CZ251" s="85" t="str">
        <f>IF(ISERROR(VLOOKUP(AI251,EXPERIENCIA!$A$1:$C$2100,1,0)),"NO","SI")</f>
        <v>SI</v>
      </c>
      <c r="DA251" s="85">
        <f>IF(CX251="no","NO APLICA",IF(AX251=0,"ERROR NOTA",IF(AND(AX251&gt;1,CZ251="NO"),"ERROR NOTA",IF(AND(CZ251="NO",AX251=1),0,IF(VLOOKUP(AI251,EXPERIENCIA!$A$1:$C$2100,3,0)=AX251,0,"ERROR NOTA")))))</f>
        <v>0</v>
      </c>
      <c r="DB251" s="85" t="str">
        <f>IF(ISERROR(VLOOKUP(AI251,COMPORTAMIENTO!$A$1:$C$2100,1,0)),"NO","SI")</f>
        <v>SI</v>
      </c>
      <c r="DC251" s="85">
        <f>IF(CX251="NO","NO APLICA",IF(AY251=0,"ERROR NOTA",IF(AND(DB251="NO",AY251=7),0,IF(VLOOKUP(AI251,COMPORTAMIENTO!$A$2:$H$2100,8,0)=AY251,0,"ERROR NOTA"))))</f>
        <v>0</v>
      </c>
      <c r="DD251" s="104">
        <f t="shared" si="143"/>
        <v>0.1</v>
      </c>
      <c r="DE251" s="104">
        <f t="shared" si="144"/>
        <v>0.70000000000000007</v>
      </c>
      <c r="DF251" s="85" t="str">
        <f t="shared" si="128"/>
        <v>SI</v>
      </c>
      <c r="DG251" s="85">
        <f t="shared" si="145"/>
        <v>0</v>
      </c>
      <c r="DH251" s="85">
        <f t="shared" si="146"/>
        <v>0</v>
      </c>
      <c r="DI251" s="85">
        <f t="shared" si="147"/>
        <v>0</v>
      </c>
      <c r="DJ251" s="12">
        <f t="shared" si="148"/>
        <v>7.0000000000000009</v>
      </c>
      <c r="DK251" s="7">
        <f t="shared" si="149"/>
        <v>7.0000000000000009</v>
      </c>
      <c r="DL251" s="12">
        <f t="shared" si="129"/>
        <v>5075</v>
      </c>
      <c r="DM251" s="12">
        <f>VLOOKUP(A251,'5 TD'!$A:$B,2,0)</f>
        <v>5075</v>
      </c>
      <c r="DN251" s="7">
        <f t="shared" si="130"/>
        <v>7</v>
      </c>
      <c r="DO251" s="85" t="str">
        <f t="shared" si="150"/>
        <v>APROBADO</v>
      </c>
      <c r="DP251" s="85" t="str">
        <f t="shared" si="151"/>
        <v>APROBADO</v>
      </c>
      <c r="DQ251" s="7">
        <f t="shared" si="152"/>
        <v>6.4</v>
      </c>
      <c r="DR251" s="85" t="str">
        <f t="shared" si="131"/>
        <v>APROBADO</v>
      </c>
      <c r="DS251" s="2" t="str">
        <f>+('3 Planilla Preadjudicación OTIC'!BN251)</f>
        <v>NO</v>
      </c>
      <c r="DT251" s="2">
        <f>IF(DR251="APROBADO",VLOOKUP(A251,'5 TD'!$D$3:$E$270,2,0),"NO APLICA")</f>
        <v>7</v>
      </c>
      <c r="DU251" s="2" t="str">
        <f t="shared" si="132"/>
        <v>NO</v>
      </c>
      <c r="DV251" s="2" t="str">
        <f>IF(DU251="SI",VLOOKUP(A251,'5 TD'!$G$3:$H$270,2,0),"NO APLICA ")</f>
        <v xml:space="preserve">NO APLICA </v>
      </c>
      <c r="DW251" s="2" t="str">
        <f t="shared" si="133"/>
        <v>NO</v>
      </c>
      <c r="DX251" s="2" t="str">
        <f>IF(DW251="SI",VLOOKUP(A251,'5 TD'!$J$4:$K$472,2,0),"NO APLICA")</f>
        <v>NO APLICA</v>
      </c>
      <c r="DY251" s="2" t="str">
        <f t="shared" si="134"/>
        <v>NO APLICA</v>
      </c>
      <c r="DZ251" s="7" t="str">
        <f>IF(DY251="SI",VLOOKUP(A251,'5 TD'!$M$4:$N$350,2,0),"NO APLICA")</f>
        <v>NO APLICA</v>
      </c>
      <c r="EA251" s="2" t="str">
        <f t="shared" si="135"/>
        <v>NO APLICA</v>
      </c>
      <c r="EB251" s="12" t="str">
        <f t="shared" si="136"/>
        <v/>
      </c>
      <c r="EC251" s="12" t="str">
        <f>IF(EA251="SI",VLOOKUP(A251,'5 TD'!$V$4:$W$479,2,0),"NO APLICA")</f>
        <v>NO APLICA</v>
      </c>
      <c r="ED251" s="2" t="str">
        <f t="shared" si="153"/>
        <v>NO</v>
      </c>
      <c r="EE251" s="79" t="str">
        <f>IF(ED251="SI",VLOOKUP(AI251,COMPORTAMIENTO!$A$1:$H$2100,7,0),"NO APLICA")</f>
        <v>NO APLICA</v>
      </c>
      <c r="EF251" s="12" t="str">
        <f>IF(ED251="SI",VLOOKUP(A251,'5 TD'!$P$2:$Q$479,2,0),"NO APLICA")</f>
        <v>NO APLICA</v>
      </c>
      <c r="EG251" s="2" t="str">
        <f t="shared" si="154"/>
        <v>NO</v>
      </c>
      <c r="EH251" s="2">
        <f>IF(CZ251="no",0,VLOOKUP(AI251,EXPERIENCIA!$A$1:$C$2100,2,0))</f>
        <v>17</v>
      </c>
      <c r="EI251" s="2">
        <f>IF(CZ251="si",VLOOKUP(A251,'5 TD'!$S$3:$T$2103,2,0),0)</f>
        <v>122</v>
      </c>
      <c r="EJ251" s="2" t="str">
        <f t="shared" si="155"/>
        <v>NO</v>
      </c>
      <c r="EK251" s="2">
        <f>+('3 Planilla Preadjudicación OTIC'!BU251)</f>
        <v>0</v>
      </c>
      <c r="EL251" s="4"/>
      <c r="EM251" s="3"/>
      <c r="EN251" s="3"/>
      <c r="EQ251" s="86"/>
    </row>
    <row r="252" spans="1:147" s="3" customFormat="1" ht="15" customHeight="1" x14ac:dyDescent="0.3">
      <c r="A252" s="2">
        <f>+('3 Planilla Preadjudicación OTIC'!A252)</f>
        <v>14584</v>
      </c>
      <c r="B252" s="2" t="str">
        <f>+('3 Planilla Preadjudicación OTIC'!B252)</f>
        <v>65181652-1</v>
      </c>
      <c r="C252" s="4">
        <f>+('3 Planilla Preadjudicación OTIC'!E252)</f>
        <v>2025</v>
      </c>
      <c r="D252" s="4" t="str">
        <f>+('3 Planilla Preadjudicación OTIC'!F252)</f>
        <v>MANDATO</v>
      </c>
      <c r="E252" s="4" t="str">
        <f>+('3 Planilla Preadjudicación OTIC'!G252)</f>
        <v>65077645-3</v>
      </c>
      <c r="F252" s="4" t="str">
        <f>+('3 Planilla Preadjudicación OTIC'!H252)</f>
        <v>AVANZA INCLUSIÓN</v>
      </c>
      <c r="G252" s="4"/>
      <c r="H252" s="4"/>
      <c r="I252" s="4" t="str">
        <f>+('3 Planilla Preadjudicación OTIC'!I252)</f>
        <v>BRECHA DIGITAL CERO: ILUMINANDO EL ACCESO A LA INFORMACIÓN DESDE LAS PLATAFORMA DIGITALES</v>
      </c>
      <c r="J252" s="4" t="str">
        <f>+('3 Planilla Preadjudicación OTIC'!J252)</f>
        <v>PF1426</v>
      </c>
      <c r="K252" s="4" t="str">
        <f>+('3 Planilla Preadjudicación OTIC'!K252)</f>
        <v/>
      </c>
      <c r="L252" s="4" t="str">
        <f>+('3 Planilla Preadjudicación OTIC'!L252)</f>
        <v/>
      </c>
      <c r="M252" s="2">
        <f>+('3 Planilla Preadjudicación OTIC'!M252)</f>
        <v>5</v>
      </c>
      <c r="N252" s="4" t="str">
        <f>+('3 Planilla Preadjudicación OTIC'!N252)</f>
        <v>VALPARAISO</v>
      </c>
      <c r="O252" s="4" t="str">
        <f>+('3 Planilla Preadjudicación OTIC'!O252)</f>
        <v>VIÑA DEL MAR</v>
      </c>
      <c r="P252" s="4" t="str">
        <f>+('3 Planilla Preadjudicación OTIC'!P252)</f>
        <v>EMPRENDEDORES/AS INFORMALES O PERSONAS VULNERABLES PERTENECIENTES AL 80% MAS VULNERABLE</v>
      </c>
      <c r="Q252" s="4" t="str">
        <f>+('3 Planilla Preadjudicación OTIC'!Q252)</f>
        <v>PRESENCIAL</v>
      </c>
      <c r="R252" s="4" t="str">
        <f>+('3 Planilla Preadjudicación OTIC'!R252)</f>
        <v>DEPENDIENTE</v>
      </c>
      <c r="S252" s="4">
        <f>+('3 Planilla Preadjudicación OTIC'!S252)</f>
        <v>20</v>
      </c>
      <c r="T252" s="2">
        <f>+('3 Planilla Preadjudicación OTIC'!T252)</f>
        <v>20</v>
      </c>
      <c r="U252" s="2">
        <f>+('3 Planilla Preadjudicación OTIC'!U252)</f>
        <v>80</v>
      </c>
      <c r="V252" s="2">
        <f>+('3 Planilla Preadjudicación OTIC'!V252)</f>
        <v>0</v>
      </c>
      <c r="W252" s="2">
        <f>+('3 Planilla Preadjudicación OTIC'!W252)</f>
        <v>80</v>
      </c>
      <c r="X252" s="2">
        <f>+('3 Planilla Preadjudicación OTIC'!X252)</f>
        <v>4</v>
      </c>
      <c r="Y252" s="2" t="str">
        <f>+('3 Planilla Preadjudicación OTIC'!Y252)</f>
        <v>SI</v>
      </c>
      <c r="Z252" s="2" t="str">
        <f>+('3 Planilla Preadjudicación OTIC'!Z252)</f>
        <v>NO</v>
      </c>
      <c r="AA252" s="2" t="str">
        <f>+('3 Planilla Preadjudicación OTIC'!AA252)</f>
        <v>NO</v>
      </c>
      <c r="AB252" s="4" t="str">
        <f>+('3 Planilla Preadjudicación OTIC'!AB252)</f>
        <v>SE AJUSTA A PLAN FORMATIVO</v>
      </c>
      <c r="AC252" s="4" t="str">
        <f>+('3 Planilla Preadjudicación OTIC'!AC252)</f>
        <v>HOMBRES Y MUJERES DE 18 AÑOS O MAS PERTENECIENTES AL 80% MAS VULNERABLE, CON EDUCACION MEDIA COMPLETA PREFERENTEMENTE QUE RECIDAN EN LA COMUNA DE VIÑA DEL MAR Y SUS ALREDERDORES</v>
      </c>
      <c r="AD252" s="2" t="str">
        <f>+('3 Planilla Preadjudicación OTIC'!AD252)</f>
        <v>NO</v>
      </c>
      <c r="AE252" s="4">
        <f>+('3 Planilla Preadjudicación OTIC'!AE252)</f>
        <v>0</v>
      </c>
      <c r="AF252" s="2" t="str">
        <f>+('3 Planilla Preadjudicación OTIC'!AF252)</f>
        <v>CERRADA</v>
      </c>
      <c r="AG252" s="2">
        <f>+('3 Planilla Preadjudicación OTIC'!AG252)</f>
        <v>20</v>
      </c>
      <c r="AH252" s="2">
        <f>+('3 Planilla Preadjudicación OTIC'!AH252)</f>
        <v>3</v>
      </c>
      <c r="AI252" s="135" t="str">
        <f>+('3 Planilla Preadjudicación OTIC'!AI252)</f>
        <v>76802461-8</v>
      </c>
      <c r="AJ252" s="4" t="str">
        <f>+('3 Planilla Preadjudicación OTIC'!AJ252)</f>
        <v>Sociedad de Capacitación Capacita Spa.</v>
      </c>
      <c r="AK252" s="2">
        <f>+('3 Planilla Preadjudicación OTIC'!AK252)</f>
        <v>80</v>
      </c>
      <c r="AL252" s="2">
        <f>+('3 Planilla Preadjudicación OTIC'!AL252)</f>
        <v>20</v>
      </c>
      <c r="AM252" s="12">
        <f>+('3 Planilla Preadjudicación OTIC'!AM252)</f>
        <v>6373</v>
      </c>
      <c r="AN252" s="12">
        <f>+('3 Planilla Preadjudicación OTIC'!AN252)</f>
        <v>0</v>
      </c>
      <c r="AO252" s="12">
        <f>+('3 Planilla Preadjudicación OTIC'!AO252)</f>
        <v>0</v>
      </c>
      <c r="AP252" s="12">
        <f>+('3 Planilla Preadjudicación OTIC'!AP252)</f>
        <v>10196800</v>
      </c>
      <c r="AQ252" s="12">
        <f>+('3 Planilla Preadjudicación OTIC'!AQ252)</f>
        <v>1600000</v>
      </c>
      <c r="AR252" s="12">
        <f>+('3 Planilla Preadjudicación OTIC'!AR252)</f>
        <v>0</v>
      </c>
      <c r="AS252" s="12">
        <f>+('3 Planilla Preadjudicación OTIC'!AS252)</f>
        <v>0</v>
      </c>
      <c r="AT252" s="12">
        <f>+('3 Planilla Preadjudicación OTIC'!AT252)</f>
        <v>0</v>
      </c>
      <c r="AU252" s="12">
        <f>+('3 Planilla Preadjudicación OTIC'!AU252)</f>
        <v>11796800</v>
      </c>
      <c r="AV252" s="2" t="str">
        <f>+('3 Planilla Preadjudicación OTIC'!AV252)</f>
        <v>SI</v>
      </c>
      <c r="AW252" s="4">
        <f>+('3 Planilla Preadjudicación OTIC'!AW252)</f>
        <v>0</v>
      </c>
      <c r="AX252" s="2">
        <f>+('3 Planilla Preadjudicación OTIC'!AX252)</f>
        <v>1</v>
      </c>
      <c r="AY252" s="2">
        <f>+('3 Planilla Preadjudicación OTIC'!AY252)</f>
        <v>7</v>
      </c>
      <c r="AZ252" s="2">
        <f>+('3 Planilla Preadjudicación OTIC'!AZ252)</f>
        <v>0</v>
      </c>
      <c r="BA252" s="2">
        <f>+('3 Planilla Preadjudicación OTIC'!BA252)</f>
        <v>0</v>
      </c>
      <c r="BB252" s="2">
        <f>+('3 Planilla Preadjudicación OTIC'!BB252)</f>
        <v>0</v>
      </c>
      <c r="BC252" s="2">
        <f>+('3 Planilla Preadjudicación OTIC'!BC252)</f>
        <v>0</v>
      </c>
      <c r="BD252" s="2">
        <f>+('3 Planilla Preadjudicación OTIC'!BD252)</f>
        <v>0</v>
      </c>
      <c r="BE252" s="2">
        <f>+('3 Planilla Preadjudicación OTIC'!BE252)</f>
        <v>0</v>
      </c>
      <c r="BF252" s="2">
        <f>+('3 Planilla Preadjudicación OTIC'!BF252)</f>
        <v>0</v>
      </c>
      <c r="BG252" s="2">
        <f>+('3 Planilla Preadjudicación OTIC'!BG252)</f>
        <v>7</v>
      </c>
      <c r="BH252" s="2">
        <f>+('3 Planilla Preadjudicación OTIC'!BH252)</f>
        <v>7</v>
      </c>
      <c r="BI252" s="2">
        <f>+('3 Planilla Preadjudicación OTIC'!BI252)</f>
        <v>7</v>
      </c>
      <c r="BJ252" s="2">
        <f>+('3 Planilla Preadjudicación OTIC'!BJ252)</f>
        <v>7</v>
      </c>
      <c r="BK252" s="2">
        <f>+('3 Planilla Preadjudicación OTIC'!BK252)</f>
        <v>7</v>
      </c>
      <c r="BL252" s="218">
        <f>+('3 Planilla Preadjudicación OTIC'!BL252)</f>
        <v>7</v>
      </c>
      <c r="BM252" s="104">
        <f>ROUND(('3 Planilla Preadjudicación OTIC'!BM252),1)</f>
        <v>6.4</v>
      </c>
      <c r="BN252" s="4" t="str">
        <f>+('3 Planilla Preadjudicación OTIC'!BN252)</f>
        <v>NO</v>
      </c>
      <c r="BO252" s="4">
        <f>+('3 Planilla Preadjudicación OTIC'!BO252)</f>
        <v>0</v>
      </c>
      <c r="BP252" s="4">
        <f>+('3 Planilla Preadjudicación OTIC'!BP252)</f>
        <v>0</v>
      </c>
      <c r="BQ252" s="4">
        <f>+('3 Planilla Preadjudicación OTIC'!BQ252)</f>
        <v>0</v>
      </c>
      <c r="BR252" s="4">
        <f>+('3 Planilla Preadjudicación OTIC'!BR252)</f>
        <v>0</v>
      </c>
      <c r="BS252" s="4">
        <f>+('3 Planilla Preadjudicación OTIC'!BS252)</f>
        <v>0</v>
      </c>
      <c r="BT252" s="4">
        <f>+('3 Planilla Preadjudicación OTIC'!BT252)</f>
        <v>0</v>
      </c>
      <c r="BU252" s="85">
        <f>IF(VLOOKUP(A252,'BD OFICIAL'!$A$1:$AL$2098,7,0)=D252,0,1)</f>
        <v>0</v>
      </c>
      <c r="BV252" s="85">
        <f>IF(VLOOKUP(A252,'BD OFICIAL'!$A$1:$AL$2098,11,0)=J252,0,1)</f>
        <v>0</v>
      </c>
      <c r="BW252" s="85">
        <f>IF(VLOOKUP(A252,'BD OFICIAL'!$A$1:$AL$2098,13,0)=L252,0,1)</f>
        <v>0</v>
      </c>
      <c r="BX252" s="2">
        <f>IF(VLOOKUP(A252,'BD OFICIAL'!$A$1:$AL$2098,16,0)=O252,0,1)</f>
        <v>0</v>
      </c>
      <c r="BY252" s="2">
        <f>IF(VLOOKUP(A252,'BD OFICIAL'!$A$1:$AL$2098,17,0)=P252,0,1)</f>
        <v>0</v>
      </c>
      <c r="BZ252" s="2">
        <f>IF(VLOOKUP(A252,'BD OFICIAL'!$A$1:$AL$2098,19,0)=R252,0,1)</f>
        <v>0</v>
      </c>
      <c r="CA252" s="2">
        <f>IF(VLOOKUP(A252,'BD OFICIAL'!$A$1:$AL$2098,21,0)=T252,0,1)</f>
        <v>0</v>
      </c>
      <c r="CB252" s="2">
        <f>IF(VLOOKUP(A252,'BD OFICIAL'!$A$1:$AL$2098,24,0)=AK252,0,1)</f>
        <v>0</v>
      </c>
      <c r="CC252" s="2">
        <f>IF(VLOOKUP(A252,'BD OFICIAL'!$A$1:$AL$2098,25,0)=X252,0,1)</f>
        <v>0</v>
      </c>
      <c r="CD252" s="2">
        <f>IF(VLOOKUP(A252,'BD OFICIAL'!$A$1:$AL$2098,26,0)=Y252,0,1)</f>
        <v>0</v>
      </c>
      <c r="CE252" s="2">
        <f>IF(VLOOKUP(A252,'BD OFICIAL'!$A$1:$AL$2098,27,0)=Z252,0,1)</f>
        <v>0</v>
      </c>
      <c r="CF252" s="2">
        <f>IF(VLOOKUP(A252,'BD OFICIAL'!$A$1:$AL$2098,28,0)=AA252,0,1)</f>
        <v>0</v>
      </c>
      <c r="CG252" s="2">
        <f>IF(VLOOKUP(A252,'BD OFICIAL'!$A$1:$AL$2098,33,0)=AF252,0,1)</f>
        <v>0</v>
      </c>
      <c r="CH252" s="2">
        <f>IF(VLOOKUP(A252,'BD OFICIAL'!$A$1:$AL$2098,35,0)=AH252,0,1)</f>
        <v>0</v>
      </c>
      <c r="CI252" s="85">
        <f>IF(VLOOKUP(A252,'BD OFICIAL'!$A$1:$AL$2098,34,0)=AL252,0,1)</f>
        <v>0</v>
      </c>
      <c r="CJ252" s="12">
        <f>VLOOKUP(A252,'BD OFICIAL'!$A$1:$AM$2098,36,0)*AM252-AP252</f>
        <v>0</v>
      </c>
      <c r="CK252" s="85" t="str">
        <f t="shared" si="122"/>
        <v>SSH</v>
      </c>
      <c r="CL252" s="85" t="str">
        <f t="shared" si="123"/>
        <v>SI</v>
      </c>
      <c r="CM252" s="85" t="str">
        <f t="shared" si="137"/>
        <v>NO</v>
      </c>
      <c r="CN252" s="31">
        <f t="shared" si="138"/>
        <v>0</v>
      </c>
      <c r="CO252" s="31">
        <f t="shared" si="124"/>
        <v>0</v>
      </c>
      <c r="CP252" s="31">
        <f t="shared" si="139"/>
        <v>0</v>
      </c>
      <c r="CQ252" s="31">
        <f>IF(Y252="NO",0,IF(Y252="SI",IF(VLOOKUP(A252,'BD OFICIAL'!$A:$AO,40,0)=AQ252,0,1)))</f>
        <v>0</v>
      </c>
      <c r="CR252" s="31">
        <f>IF(Z252="NO",0,IF(Z252="SI",IF(VLOOKUP(B252,'BD OFICIAL'!$A:$AO,41,0)=AS252,0,1)))</f>
        <v>0</v>
      </c>
      <c r="CS252" s="31">
        <f t="shared" si="125"/>
        <v>0</v>
      </c>
      <c r="CT252" s="31">
        <f t="shared" si="126"/>
        <v>0</v>
      </c>
      <c r="CU252" s="31">
        <f>IF(VLOOKUP(A252,'BD OFICIAL'!$A$1:$AL$1056,31,0)="SI",IF(AT252&gt;0,0,1),IF(AT252=0,0,1))</f>
        <v>0</v>
      </c>
      <c r="CV252" s="31">
        <f t="shared" si="127"/>
        <v>0</v>
      </c>
      <c r="CW252" s="31">
        <f t="shared" si="140"/>
        <v>0</v>
      </c>
      <c r="CX252" s="85" t="str">
        <f t="shared" si="141"/>
        <v>SI</v>
      </c>
      <c r="CY252" s="31">
        <f t="shared" si="142"/>
        <v>0</v>
      </c>
      <c r="CZ252" s="85" t="str">
        <f>IF(ISERROR(VLOOKUP(AI252,EXPERIENCIA!$A$1:$C$2100,1,0)),"NO","SI")</f>
        <v>SI</v>
      </c>
      <c r="DA252" s="85">
        <f>IF(CX252="no","NO APLICA",IF(AX252=0,"ERROR NOTA",IF(AND(AX252&gt;1,CZ252="NO"),"ERROR NOTA",IF(AND(CZ252="NO",AX252=1),0,IF(VLOOKUP(AI252,EXPERIENCIA!$A$1:$C$2100,3,0)=AX252,0,"ERROR NOTA")))))</f>
        <v>0</v>
      </c>
      <c r="DB252" s="85" t="str">
        <f>IF(ISERROR(VLOOKUP(AI252,COMPORTAMIENTO!$A$1:$C$2100,1,0)),"NO","SI")</f>
        <v>SI</v>
      </c>
      <c r="DC252" s="85">
        <f>IF(CX252="NO","NO APLICA",IF(AY252=0,"ERROR NOTA",IF(AND(DB252="NO",AY252=7),0,IF(VLOOKUP(AI252,COMPORTAMIENTO!$A$2:$H$2100,8,0)=AY252,0,"ERROR NOTA"))))</f>
        <v>0</v>
      </c>
      <c r="DD252" s="104">
        <f t="shared" si="143"/>
        <v>0.1</v>
      </c>
      <c r="DE252" s="104">
        <f t="shared" si="144"/>
        <v>0.70000000000000007</v>
      </c>
      <c r="DF252" s="85" t="str">
        <f t="shared" si="128"/>
        <v>SI</v>
      </c>
      <c r="DG252" s="85">
        <f t="shared" si="145"/>
        <v>0</v>
      </c>
      <c r="DH252" s="85">
        <f t="shared" si="146"/>
        <v>0</v>
      </c>
      <c r="DI252" s="85">
        <f t="shared" si="147"/>
        <v>0</v>
      </c>
      <c r="DJ252" s="12">
        <f t="shared" si="148"/>
        <v>7.0000000000000009</v>
      </c>
      <c r="DK252" s="7">
        <f t="shared" si="149"/>
        <v>7.0000000000000009</v>
      </c>
      <c r="DL252" s="12">
        <f t="shared" si="129"/>
        <v>6373</v>
      </c>
      <c r="DM252" s="12">
        <f>VLOOKUP(A252,'5 TD'!$A:$B,2,0)</f>
        <v>6373</v>
      </c>
      <c r="DN252" s="7">
        <f t="shared" si="130"/>
        <v>7</v>
      </c>
      <c r="DO252" s="85" t="str">
        <f t="shared" si="150"/>
        <v>APROBADO</v>
      </c>
      <c r="DP252" s="85" t="str">
        <f t="shared" si="151"/>
        <v>APROBADO</v>
      </c>
      <c r="DQ252" s="7">
        <f t="shared" si="152"/>
        <v>6.4</v>
      </c>
      <c r="DR252" s="85" t="str">
        <f t="shared" si="131"/>
        <v>APROBADO</v>
      </c>
      <c r="DS252" s="2" t="str">
        <f>+('3 Planilla Preadjudicación OTIC'!BN252)</f>
        <v>NO</v>
      </c>
      <c r="DT252" s="2">
        <f>IF(DR252="APROBADO",VLOOKUP(A252,'5 TD'!$D$3:$E$270,2,0),"NO APLICA")</f>
        <v>7</v>
      </c>
      <c r="DU252" s="2" t="str">
        <f t="shared" si="132"/>
        <v>NO</v>
      </c>
      <c r="DV252" s="2" t="str">
        <f>IF(DU252="SI",VLOOKUP(A252,'5 TD'!$G$3:$H$270,2,0),"NO APLICA ")</f>
        <v xml:space="preserve">NO APLICA </v>
      </c>
      <c r="DW252" s="2" t="str">
        <f t="shared" si="133"/>
        <v>NO</v>
      </c>
      <c r="DX252" s="2" t="str">
        <f>IF(DW252="SI",VLOOKUP(A252,'5 TD'!$J$4:$K$472,2,0),"NO APLICA")</f>
        <v>NO APLICA</v>
      </c>
      <c r="DY252" s="2" t="str">
        <f t="shared" si="134"/>
        <v>NO APLICA</v>
      </c>
      <c r="DZ252" s="7" t="str">
        <f>IF(DY252="SI",VLOOKUP(A252,'5 TD'!$M$4:$N$350,2,0),"NO APLICA")</f>
        <v>NO APLICA</v>
      </c>
      <c r="EA252" s="2" t="str">
        <f t="shared" si="135"/>
        <v>NO APLICA</v>
      </c>
      <c r="EB252" s="12" t="str">
        <f t="shared" si="136"/>
        <v/>
      </c>
      <c r="EC252" s="12" t="str">
        <f>IF(EA252="SI",VLOOKUP(A252,'5 TD'!$V$4:$W$479,2,0),"NO APLICA")</f>
        <v>NO APLICA</v>
      </c>
      <c r="ED252" s="2" t="str">
        <f t="shared" si="153"/>
        <v>NO</v>
      </c>
      <c r="EE252" s="79" t="str">
        <f>IF(ED252="SI",VLOOKUP(AI252,COMPORTAMIENTO!$A$1:$H$2100,7,0),"NO APLICA")</f>
        <v>NO APLICA</v>
      </c>
      <c r="EF252" s="12" t="str">
        <f>IF(ED252="SI",VLOOKUP(A252,'5 TD'!$P$2:$Q$479,2,0),"NO APLICA")</f>
        <v>NO APLICA</v>
      </c>
      <c r="EG252" s="2" t="str">
        <f t="shared" si="154"/>
        <v>NO</v>
      </c>
      <c r="EH252" s="2">
        <f>IF(CZ252="no",0,VLOOKUP(AI252,EXPERIENCIA!$A$1:$C$2100,2,0))</f>
        <v>17</v>
      </c>
      <c r="EI252" s="2">
        <f>IF(CZ252="si",VLOOKUP(A252,'5 TD'!$S$3:$T$2103,2,0),0)</f>
        <v>125</v>
      </c>
      <c r="EJ252" s="2" t="str">
        <f t="shared" si="155"/>
        <v>NO</v>
      </c>
      <c r="EK252" s="2">
        <f>+('3 Planilla Preadjudicación OTIC'!BU252)</f>
        <v>0</v>
      </c>
      <c r="EL252" s="4"/>
      <c r="EQ252" s="86"/>
    </row>
    <row r="253" spans="1:147" ht="15" customHeight="1" x14ac:dyDescent="0.3">
      <c r="A253" s="2">
        <f>+('3 Planilla Preadjudicación OTIC'!A253)</f>
        <v>14586</v>
      </c>
      <c r="B253" s="2" t="str">
        <f>+('3 Planilla Preadjudicación OTIC'!B253)</f>
        <v>65181652-1</v>
      </c>
      <c r="C253" s="4">
        <f>+('3 Planilla Preadjudicación OTIC'!E253)</f>
        <v>2025</v>
      </c>
      <c r="D253" s="4" t="str">
        <f>+('3 Planilla Preadjudicación OTIC'!F253)</f>
        <v>MANDATO</v>
      </c>
      <c r="E253" s="4" t="str">
        <f>+('3 Planilla Preadjudicación OTIC'!G253)</f>
        <v>65077645-3</v>
      </c>
      <c r="F253" s="4" t="str">
        <f>+('3 Planilla Preadjudicación OTIC'!H253)</f>
        <v>AVANZA INCLUSIÓN</v>
      </c>
      <c r="G253" s="4"/>
      <c r="H253" s="4"/>
      <c r="I253" s="4" t="str">
        <f>+('3 Planilla Preadjudicación OTIC'!I253)</f>
        <v>OPERACIÓN DE GRÚA HORQUILLA</v>
      </c>
      <c r="J253" s="4" t="str">
        <f>+('3 Planilla Preadjudicación OTIC'!J253)</f>
        <v>PF1257</v>
      </c>
      <c r="K253" s="4" t="str">
        <f>+('3 Planilla Preadjudicación OTIC'!K253)</f>
        <v/>
      </c>
      <c r="L253" s="4" t="str">
        <f>+('3 Planilla Preadjudicación OTIC'!L253)</f>
        <v/>
      </c>
      <c r="M253" s="2">
        <f>+('3 Planilla Preadjudicación OTIC'!M253)</f>
        <v>5</v>
      </c>
      <c r="N253" s="4" t="str">
        <f>+('3 Planilla Preadjudicación OTIC'!N253)</f>
        <v>VALPARAISO</v>
      </c>
      <c r="O253" s="4" t="str">
        <f>+('3 Planilla Preadjudicación OTIC'!O253)</f>
        <v>QUILPUÉ</v>
      </c>
      <c r="P253" s="4" t="str">
        <f>+('3 Planilla Preadjudicación OTIC'!P253)</f>
        <v>EMPRENDEDORES/AS INFORMALES O PERSONAS VULNERABLES PERTENECIENTES AL 80% MAS VULNERABLE</v>
      </c>
      <c r="Q253" s="4" t="str">
        <f>+('3 Planilla Preadjudicación OTIC'!Q253)</f>
        <v>PRESENCIAL</v>
      </c>
      <c r="R253" s="4" t="str">
        <f>+('3 Planilla Preadjudicación OTIC'!R253)</f>
        <v>DEPENDIENTE</v>
      </c>
      <c r="S253" s="4">
        <f>+('3 Planilla Preadjudicación OTIC'!S253)</f>
        <v>40</v>
      </c>
      <c r="T253" s="2">
        <f>+('3 Planilla Preadjudicación OTIC'!T253)</f>
        <v>15</v>
      </c>
      <c r="U253" s="2">
        <f>+('3 Planilla Preadjudicación OTIC'!U253)</f>
        <v>160</v>
      </c>
      <c r="V253" s="2">
        <f>+('3 Planilla Preadjudicación OTIC'!V253)</f>
        <v>0</v>
      </c>
      <c r="W253" s="2">
        <f>+('3 Planilla Preadjudicación OTIC'!W253)</f>
        <v>160</v>
      </c>
      <c r="X253" s="2">
        <f>+('3 Planilla Preadjudicación OTIC'!X253)</f>
        <v>4</v>
      </c>
      <c r="Y253" s="2" t="str">
        <f>+('3 Planilla Preadjudicación OTIC'!Y253)</f>
        <v>SI</v>
      </c>
      <c r="Z253" s="2" t="str">
        <f>+('3 Planilla Preadjudicación OTIC'!Z253)</f>
        <v>NO</v>
      </c>
      <c r="AA253" s="2" t="str">
        <f>+('3 Planilla Preadjudicación OTIC'!AA253)</f>
        <v>NO</v>
      </c>
      <c r="AB253" s="4" t="str">
        <f>+('3 Planilla Preadjudicación OTIC'!AB253)</f>
        <v>SE AJUSTA A PLAN FORMATIVO</v>
      </c>
      <c r="AC253" s="4" t="str">
        <f>+('3 Planilla Preadjudicación OTIC'!AC253)</f>
        <v>HOMBRES Y MUJERES DE 18 AÑOS O MAS PERTENECIENTES AL 80% MAS VULNERABLE, CON EDUCACION MEDIA COMPLETA PREFERENTEMENTE QUE RESIDAN EN LA COMUNA DE QUILPUÉ Y SUS AL REDERDORES</v>
      </c>
      <c r="AD253" s="2" t="str">
        <f>+('3 Planilla Preadjudicación OTIC'!AD253)</f>
        <v>SI</v>
      </c>
      <c r="AE253" s="4" t="str">
        <f>+('3 Planilla Preadjudicación OTIC'!AE253)</f>
        <v>LICENCIAS DE CONDUCIR CLASE D.</v>
      </c>
      <c r="AF253" s="2" t="str">
        <f>+('3 Planilla Preadjudicación OTIC'!AF253)</f>
        <v>CERRADA</v>
      </c>
      <c r="AG253" s="2">
        <f>+('3 Planilla Preadjudicación OTIC'!AG253)</f>
        <v>40</v>
      </c>
      <c r="AH253" s="2">
        <f>+('3 Planilla Preadjudicación OTIC'!AH253)</f>
        <v>3</v>
      </c>
      <c r="AI253" s="135" t="str">
        <f>+('3 Planilla Preadjudicación OTIC'!AI253)</f>
        <v>76802461-8</v>
      </c>
      <c r="AJ253" s="4" t="str">
        <f>+('3 Planilla Preadjudicación OTIC'!AJ253)</f>
        <v>Sociedad de Capacitación Capacita Spa.</v>
      </c>
      <c r="AK253" s="2">
        <f>+('3 Planilla Preadjudicación OTIC'!AK253)</f>
        <v>160</v>
      </c>
      <c r="AL253" s="2">
        <f>+('3 Planilla Preadjudicación OTIC'!AL253)</f>
        <v>40</v>
      </c>
      <c r="AM253" s="12">
        <f>+('3 Planilla Preadjudicación OTIC'!AM253)</f>
        <v>6373</v>
      </c>
      <c r="AN253" s="12">
        <f>+('3 Planilla Preadjudicación OTIC'!AN253)</f>
        <v>0</v>
      </c>
      <c r="AO253" s="12">
        <f>+('3 Planilla Preadjudicación OTIC'!AO253)</f>
        <v>50000</v>
      </c>
      <c r="AP253" s="12">
        <f>+('3 Planilla Preadjudicación OTIC'!AP253)</f>
        <v>15295200</v>
      </c>
      <c r="AQ253" s="12">
        <f>+('3 Planilla Preadjudicación OTIC'!AQ253)</f>
        <v>2400000</v>
      </c>
      <c r="AR253" s="12">
        <f>+('3 Planilla Preadjudicación OTIC'!AR253)</f>
        <v>0</v>
      </c>
      <c r="AS253" s="12">
        <f>+('3 Planilla Preadjudicación OTIC'!AS253)</f>
        <v>0</v>
      </c>
      <c r="AT253" s="12">
        <f>+('3 Planilla Preadjudicación OTIC'!AT253)</f>
        <v>750000</v>
      </c>
      <c r="AU253" s="12">
        <f>+('3 Planilla Preadjudicación OTIC'!AU253)</f>
        <v>18445200</v>
      </c>
      <c r="AV253" s="2" t="str">
        <f>+('3 Planilla Preadjudicación OTIC'!AV253)</f>
        <v>SI</v>
      </c>
      <c r="AW253" s="4">
        <f>+('3 Planilla Preadjudicación OTIC'!AW253)</f>
        <v>0</v>
      </c>
      <c r="AX253" s="2">
        <f>+('3 Planilla Preadjudicación OTIC'!AX253)</f>
        <v>1</v>
      </c>
      <c r="AY253" s="2">
        <f>+('3 Planilla Preadjudicación OTIC'!AY253)</f>
        <v>7</v>
      </c>
      <c r="AZ253" s="2">
        <f>+('3 Planilla Preadjudicación OTIC'!AZ253)</f>
        <v>0</v>
      </c>
      <c r="BA253" s="2">
        <f>+('3 Planilla Preadjudicación OTIC'!BA253)</f>
        <v>0</v>
      </c>
      <c r="BB253" s="2">
        <f>+('3 Planilla Preadjudicación OTIC'!BB253)</f>
        <v>0</v>
      </c>
      <c r="BC253" s="2">
        <f>+('3 Planilla Preadjudicación OTIC'!BC253)</f>
        <v>0</v>
      </c>
      <c r="BD253" s="2">
        <f>+('3 Planilla Preadjudicación OTIC'!BD253)</f>
        <v>0</v>
      </c>
      <c r="BE253" s="2">
        <f>+('3 Planilla Preadjudicación OTIC'!BE253)</f>
        <v>0</v>
      </c>
      <c r="BF253" s="2">
        <f>+('3 Planilla Preadjudicación OTIC'!BF253)</f>
        <v>0</v>
      </c>
      <c r="BG253" s="2">
        <f>+('3 Planilla Preadjudicación OTIC'!BG253)</f>
        <v>7</v>
      </c>
      <c r="BH253" s="2">
        <f>+('3 Planilla Preadjudicación OTIC'!BH253)</f>
        <v>7</v>
      </c>
      <c r="BI253" s="2">
        <f>+('3 Planilla Preadjudicación OTIC'!BI253)</f>
        <v>7</v>
      </c>
      <c r="BJ253" s="2">
        <f>+('3 Planilla Preadjudicación OTIC'!BJ253)</f>
        <v>7</v>
      </c>
      <c r="BK253" s="2">
        <f>+('3 Planilla Preadjudicación OTIC'!BK253)</f>
        <v>7</v>
      </c>
      <c r="BL253" s="2">
        <f>+('3 Planilla Preadjudicación OTIC'!BL253)</f>
        <v>7</v>
      </c>
      <c r="BM253" s="104">
        <f>ROUND(('3 Planilla Preadjudicación OTIC'!BM253),1)</f>
        <v>6.4</v>
      </c>
      <c r="BN253" s="4" t="str">
        <f>+('3 Planilla Preadjudicación OTIC'!BN253)</f>
        <v>NO</v>
      </c>
      <c r="BO253" s="4">
        <f>+('3 Planilla Preadjudicación OTIC'!BO253)</f>
        <v>0</v>
      </c>
      <c r="BP253" s="4">
        <f>+('3 Planilla Preadjudicación OTIC'!BP253)</f>
        <v>0</v>
      </c>
      <c r="BQ253" s="4">
        <f>+('3 Planilla Preadjudicación OTIC'!BQ253)</f>
        <v>0</v>
      </c>
      <c r="BR253" s="4">
        <f>+('3 Planilla Preadjudicación OTIC'!BR253)</f>
        <v>0</v>
      </c>
      <c r="BS253" s="4">
        <f>+('3 Planilla Preadjudicación OTIC'!BS253)</f>
        <v>0</v>
      </c>
      <c r="BT253" s="4">
        <f>+('3 Planilla Preadjudicación OTIC'!BT253)</f>
        <v>0</v>
      </c>
      <c r="BU253" s="85">
        <f>IF(VLOOKUP(A253,'BD OFICIAL'!$A$1:$AL$2098,7,0)=D253,0,1)</f>
        <v>0</v>
      </c>
      <c r="BV253" s="85">
        <f>IF(VLOOKUP(A253,'BD OFICIAL'!$A$1:$AL$2098,11,0)=J253,0,1)</f>
        <v>0</v>
      </c>
      <c r="BW253" s="85">
        <f>IF(VLOOKUP(A253,'BD OFICIAL'!$A$1:$AL$2098,13,0)=L253,0,1)</f>
        <v>0</v>
      </c>
      <c r="BX253" s="2">
        <f>IF(VLOOKUP(A253,'BD OFICIAL'!$A$1:$AL$2098,16,0)=O253,0,1)</f>
        <v>0</v>
      </c>
      <c r="BY253" s="2">
        <f>IF(VLOOKUP(A253,'BD OFICIAL'!$A$1:$AL$2098,17,0)=P253,0,1)</f>
        <v>0</v>
      </c>
      <c r="BZ253" s="2">
        <f>IF(VLOOKUP(A253,'BD OFICIAL'!$A$1:$AL$2098,19,0)=R253,0,1)</f>
        <v>0</v>
      </c>
      <c r="CA253" s="2">
        <f>IF(VLOOKUP(A253,'BD OFICIAL'!$A$1:$AL$2098,21,0)=T253,0,1)</f>
        <v>0</v>
      </c>
      <c r="CB253" s="2">
        <f>IF(VLOOKUP(A253,'BD OFICIAL'!$A$1:$AL$2098,24,0)=AK253,0,1)</f>
        <v>0</v>
      </c>
      <c r="CC253" s="2">
        <f>IF(VLOOKUP(A253,'BD OFICIAL'!$A$1:$AL$2098,25,0)=X253,0,1)</f>
        <v>0</v>
      </c>
      <c r="CD253" s="2">
        <f>IF(VLOOKUP(A253,'BD OFICIAL'!$A$1:$AL$2098,26,0)=Y253,0,1)</f>
        <v>0</v>
      </c>
      <c r="CE253" s="2">
        <f>IF(VLOOKUP(A253,'BD OFICIAL'!$A$1:$AL$2098,27,0)=Z253,0,1)</f>
        <v>0</v>
      </c>
      <c r="CF253" s="2">
        <f>IF(VLOOKUP(A253,'BD OFICIAL'!$A$1:$AL$2098,28,0)=AA253,0,1)</f>
        <v>0</v>
      </c>
      <c r="CG253" s="2">
        <f>IF(VLOOKUP(A253,'BD OFICIAL'!$A$1:$AL$2098,33,0)=AF253,0,1)</f>
        <v>0</v>
      </c>
      <c r="CH253" s="2">
        <f>IF(VLOOKUP(A253,'BD OFICIAL'!$A$1:$AL$2098,35,0)=AH253,0,1)</f>
        <v>0</v>
      </c>
      <c r="CI253" s="85">
        <f>IF(VLOOKUP(A253,'BD OFICIAL'!$A$1:$AL$2098,34,0)=AL253,0,1)</f>
        <v>0</v>
      </c>
      <c r="CJ253" s="12">
        <f>VLOOKUP(A253,'BD OFICIAL'!$A$1:$AM$2098,36,0)*AM253-AP253</f>
        <v>0</v>
      </c>
      <c r="CK253" s="85" t="str">
        <f t="shared" si="122"/>
        <v>SSH</v>
      </c>
      <c r="CL253" s="85" t="str">
        <f t="shared" si="123"/>
        <v>SI</v>
      </c>
      <c r="CM253" s="85" t="str">
        <f t="shared" si="137"/>
        <v>NO</v>
      </c>
      <c r="CN253" s="31">
        <f t="shared" si="138"/>
        <v>0</v>
      </c>
      <c r="CO253" s="31">
        <f t="shared" si="124"/>
        <v>0</v>
      </c>
      <c r="CP253" s="31">
        <f t="shared" si="139"/>
        <v>0</v>
      </c>
      <c r="CQ253" s="31">
        <f>IF(Y253="NO",0,IF(Y253="SI",IF(VLOOKUP(A253,'BD OFICIAL'!$A:$AO,40,0)=AQ253,0,1)))</f>
        <v>0</v>
      </c>
      <c r="CR253" s="31">
        <f>IF(Z253="NO",0,IF(Z253="SI",IF(VLOOKUP(B253,'BD OFICIAL'!$A:$AO,41,0)=AS253,0,1)))</f>
        <v>0</v>
      </c>
      <c r="CS253" s="31">
        <f t="shared" si="125"/>
        <v>0</v>
      </c>
      <c r="CT253" s="31">
        <f t="shared" si="126"/>
        <v>0</v>
      </c>
      <c r="CU253" s="31">
        <f>IF(VLOOKUP(A253,'BD OFICIAL'!$A$1:$AL$1056,31,0)="SI",IF(AT253&gt;0,0,1),IF(AT253=0,0,1))</f>
        <v>0</v>
      </c>
      <c r="CV253" s="31">
        <f t="shared" si="127"/>
        <v>0</v>
      </c>
      <c r="CW253" s="31">
        <f t="shared" si="140"/>
        <v>0</v>
      </c>
      <c r="CX253" s="85" t="str">
        <f t="shared" si="141"/>
        <v>SI</v>
      </c>
      <c r="CY253" s="31">
        <f t="shared" si="142"/>
        <v>0</v>
      </c>
      <c r="CZ253" s="85" t="str">
        <f>IF(ISERROR(VLOOKUP(AI253,EXPERIENCIA!$A$1:$C$2100,1,0)),"NO","SI")</f>
        <v>SI</v>
      </c>
      <c r="DA253" s="85">
        <f>IF(CX253="no","NO APLICA",IF(AX253=0,"ERROR NOTA",IF(AND(AX253&gt;1,CZ253="NO"),"ERROR NOTA",IF(AND(CZ253="NO",AX253=1),0,IF(VLOOKUP(AI253,EXPERIENCIA!$A$1:$C$2100,3,0)=AX253,0,"ERROR NOTA")))))</f>
        <v>0</v>
      </c>
      <c r="DB253" s="85" t="str">
        <f>IF(ISERROR(VLOOKUP(AI253,COMPORTAMIENTO!$A$1:$C$2100,1,0)),"NO","SI")</f>
        <v>SI</v>
      </c>
      <c r="DC253" s="85">
        <f>IF(CX253="NO","NO APLICA",IF(AY253=0,"ERROR NOTA",IF(AND(DB253="NO",AY253=7),0,IF(VLOOKUP(AI253,COMPORTAMIENTO!$A$2:$H$2100,8,0)=AY253,0,"ERROR NOTA"))))</f>
        <v>0</v>
      </c>
      <c r="DD253" s="104">
        <f t="shared" si="143"/>
        <v>0.1</v>
      </c>
      <c r="DE253" s="104">
        <f t="shared" si="144"/>
        <v>0.70000000000000007</v>
      </c>
      <c r="DF253" s="85" t="str">
        <f t="shared" si="128"/>
        <v>SI</v>
      </c>
      <c r="DG253" s="85">
        <f t="shared" si="145"/>
        <v>0</v>
      </c>
      <c r="DH253" s="85">
        <f t="shared" si="146"/>
        <v>0</v>
      </c>
      <c r="DI253" s="85">
        <f t="shared" si="147"/>
        <v>0</v>
      </c>
      <c r="DJ253" s="12">
        <f t="shared" si="148"/>
        <v>7.0000000000000009</v>
      </c>
      <c r="DK253" s="7">
        <f t="shared" si="149"/>
        <v>7.0000000000000009</v>
      </c>
      <c r="DL253" s="12">
        <f t="shared" si="129"/>
        <v>6373</v>
      </c>
      <c r="DM253" s="12">
        <f>VLOOKUP(A253,'5 TD'!$A:$B,2,0)</f>
        <v>6373</v>
      </c>
      <c r="DN253" s="7">
        <f t="shared" si="130"/>
        <v>7</v>
      </c>
      <c r="DO253" s="85" t="str">
        <f t="shared" si="150"/>
        <v>APROBADO</v>
      </c>
      <c r="DP253" s="85" t="str">
        <f t="shared" si="151"/>
        <v>APROBADO</v>
      </c>
      <c r="DQ253" s="7">
        <f t="shared" si="152"/>
        <v>6.4</v>
      </c>
      <c r="DR253" s="85" t="str">
        <f t="shared" si="131"/>
        <v>APROBADO</v>
      </c>
      <c r="DS253" s="2" t="str">
        <f>+('3 Planilla Preadjudicación OTIC'!BN253)</f>
        <v>NO</v>
      </c>
      <c r="DT253" s="2">
        <f>IF(DR253="APROBADO",VLOOKUP(A253,'5 TD'!$D$3:$E$270,2,0),"NO APLICA")</f>
        <v>7</v>
      </c>
      <c r="DU253" s="2" t="str">
        <f t="shared" si="132"/>
        <v>NO</v>
      </c>
      <c r="DV253" s="2" t="str">
        <f>IF(DU253="SI",VLOOKUP(A253,'5 TD'!$G$3:$H$270,2,0),"NO APLICA ")</f>
        <v xml:space="preserve">NO APLICA </v>
      </c>
      <c r="DW253" s="2" t="str">
        <f t="shared" si="133"/>
        <v>NO</v>
      </c>
      <c r="DX253" s="2" t="str">
        <f>IF(DW253="SI",VLOOKUP(A253,'5 TD'!$J$4:$K$472,2,0),"NO APLICA")</f>
        <v>NO APLICA</v>
      </c>
      <c r="DY253" s="2" t="str">
        <f t="shared" si="134"/>
        <v>NO APLICA</v>
      </c>
      <c r="DZ253" s="7" t="str">
        <f>IF(DY253="SI",VLOOKUP(A253,'5 TD'!$M$4:$N$350,2,0),"NO APLICA")</f>
        <v>NO APLICA</v>
      </c>
      <c r="EA253" s="2" t="str">
        <f t="shared" si="135"/>
        <v>NO APLICA</v>
      </c>
      <c r="EB253" s="12" t="str">
        <f t="shared" si="136"/>
        <v/>
      </c>
      <c r="EC253" s="12" t="str">
        <f>IF(EA253="SI",VLOOKUP(A253,'5 TD'!$V$4:$W$479,2,0),"NO APLICA")</f>
        <v>NO APLICA</v>
      </c>
      <c r="ED253" s="2" t="str">
        <f t="shared" si="153"/>
        <v>NO</v>
      </c>
      <c r="EE253" s="79" t="str">
        <f>IF(ED253="SI",VLOOKUP(AI253,COMPORTAMIENTO!$A$1:$H$2100,7,0),"NO APLICA")</f>
        <v>NO APLICA</v>
      </c>
      <c r="EF253" s="12" t="str">
        <f>IF(ED253="SI",VLOOKUP(A253,'5 TD'!$P$2:$Q$479,2,0),"NO APLICA")</f>
        <v>NO APLICA</v>
      </c>
      <c r="EG253" s="2" t="str">
        <f t="shared" si="154"/>
        <v>NO</v>
      </c>
      <c r="EH253" s="2">
        <f>IF(CZ253="no",0,VLOOKUP(AI253,EXPERIENCIA!$A$1:$C$2100,2,0))</f>
        <v>17</v>
      </c>
      <c r="EI253" s="2">
        <f>IF(CZ253="si",VLOOKUP(A253,'5 TD'!$S$3:$T$2103,2,0),0)</f>
        <v>125</v>
      </c>
      <c r="EJ253" s="2" t="str">
        <f t="shared" si="155"/>
        <v>NO</v>
      </c>
      <c r="EK253" s="2">
        <f>+('3 Planilla Preadjudicación OTIC'!BU253)</f>
        <v>0</v>
      </c>
      <c r="EL253" s="4"/>
      <c r="EM253" s="3"/>
      <c r="EN253" s="3"/>
      <c r="EQ253" s="86"/>
    </row>
    <row r="254" spans="1:147" s="3" customFormat="1" ht="15" customHeight="1" x14ac:dyDescent="0.3">
      <c r="A254" s="2">
        <f>+('3 Planilla Preadjudicación OTIC'!A254)</f>
        <v>14402</v>
      </c>
      <c r="B254" s="2" t="str">
        <f>+('3 Planilla Preadjudicación OTIC'!B254)</f>
        <v>65181652-1</v>
      </c>
      <c r="C254" s="4">
        <f>+('3 Planilla Preadjudicación OTIC'!E254)</f>
        <v>2025</v>
      </c>
      <c r="D254" s="4" t="str">
        <f>+('3 Planilla Preadjudicación OTIC'!F254)</f>
        <v>MANDATO</v>
      </c>
      <c r="E254" s="4" t="str">
        <f>+('3 Planilla Preadjudicación OTIC'!G254)</f>
        <v>73188700-4</v>
      </c>
      <c r="F254" s="4" t="str">
        <f>+('3 Planilla Preadjudicación OTIC'!H254)</f>
        <v>ONG CASA DE ACOGIDA LA ESPERANZA</v>
      </c>
      <c r="G254" s="4"/>
      <c r="H254" s="4"/>
      <c r="I254" s="4" t="str">
        <f>+('3 Planilla Preadjudicación OTIC'!I254)</f>
        <v>CORTE Y CONFECCIÓN DE CORTINAS Y ROPA DE CASA</v>
      </c>
      <c r="J254" s="4" t="str">
        <f>+('3 Planilla Preadjudicación OTIC'!J254)</f>
        <v>PF0704</v>
      </c>
      <c r="K254" s="4" t="str">
        <f>+('3 Planilla Preadjudicación OTIC'!K254)</f>
        <v/>
      </c>
      <c r="L254" s="4" t="str">
        <f>+('3 Planilla Preadjudicación OTIC'!L254)</f>
        <v/>
      </c>
      <c r="M254" s="2">
        <f>+('3 Planilla Preadjudicación OTIC'!M254)</f>
        <v>13</v>
      </c>
      <c r="N254" s="4" t="str">
        <f>+('3 Planilla Preadjudicación OTIC'!N254)</f>
        <v>METROPOLITANA</v>
      </c>
      <c r="O254" s="4" t="str">
        <f>+('3 Planilla Preadjudicación OTIC'!O254)</f>
        <v>PUDAHUEL</v>
      </c>
      <c r="P254" s="4" t="str">
        <f>+('3 Planilla Preadjudicación OTIC'!P254)</f>
        <v>EMPRENDEDORES/AS INFORMALES O PERSONAS VULNERABLES PERTENECIENTES AL 80% MAS VULNERABLE</v>
      </c>
      <c r="Q254" s="4" t="str">
        <f>+('3 Planilla Preadjudicación OTIC'!Q254)</f>
        <v>PRESENCIAL</v>
      </c>
      <c r="R254" s="4" t="str">
        <f>+('3 Planilla Preadjudicación OTIC'!R254)</f>
        <v>DEPENDIENTE</v>
      </c>
      <c r="S254" s="4">
        <f>+('3 Planilla Preadjudicación OTIC'!S254)</f>
        <v>38</v>
      </c>
      <c r="T254" s="2">
        <f>+('3 Planilla Preadjudicación OTIC'!T254)</f>
        <v>19</v>
      </c>
      <c r="U254" s="2">
        <f>+('3 Planilla Preadjudicación OTIC'!U254)</f>
        <v>150</v>
      </c>
      <c r="V254" s="2">
        <f>+('3 Planilla Preadjudicación OTIC'!V254)</f>
        <v>0</v>
      </c>
      <c r="W254" s="2">
        <f>+('3 Planilla Preadjudicación OTIC'!W254)</f>
        <v>150</v>
      </c>
      <c r="X254" s="2">
        <f>+('3 Planilla Preadjudicación OTIC'!X254)</f>
        <v>4</v>
      </c>
      <c r="Y254" s="2" t="str">
        <f>+('3 Planilla Preadjudicación OTIC'!Y254)</f>
        <v>SI</v>
      </c>
      <c r="Z254" s="2" t="str">
        <f>+('3 Planilla Preadjudicación OTIC'!Z254)</f>
        <v>NO</v>
      </c>
      <c r="AA254" s="2" t="str">
        <f>+('3 Planilla Preadjudicación OTIC'!AA254)</f>
        <v>NO</v>
      </c>
      <c r="AB254" s="4" t="str">
        <f>+('3 Planilla Preadjudicación OTIC'!AB254)</f>
        <v>SE AJUSTA A PLAN FORMATIVO</v>
      </c>
      <c r="AC254" s="4" t="str">
        <f>+('3 Planilla Preadjudicación OTIC'!AC254)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54" s="2" t="str">
        <f>+('3 Planilla Preadjudicación OTIC'!AD254)</f>
        <v>NO</v>
      </c>
      <c r="AE254" s="4">
        <f>+('3 Planilla Preadjudicación OTIC'!AE254)</f>
        <v>0</v>
      </c>
      <c r="AF254" s="2" t="str">
        <f>+('3 Planilla Preadjudicación OTIC'!AF254)</f>
        <v>CERRADA</v>
      </c>
      <c r="AG254" s="2">
        <f>+('3 Planilla Preadjudicación OTIC'!AG254)</f>
        <v>38</v>
      </c>
      <c r="AH254" s="2">
        <f>+('3 Planilla Preadjudicación OTIC'!AH254)</f>
        <v>3</v>
      </c>
      <c r="AI254" s="135" t="str">
        <f>+('3 Planilla Preadjudicación OTIC'!AI254)</f>
        <v>76109870-5</v>
      </c>
      <c r="AJ254" s="4" t="str">
        <f>+('3 Planilla Preadjudicación OTIC'!AJ254)</f>
        <v>Sociedad de Educación y Capacitación Limitada</v>
      </c>
      <c r="AK254" s="2">
        <f>+('3 Planilla Preadjudicación OTIC'!AK254)</f>
        <v>150</v>
      </c>
      <c r="AL254" s="2">
        <f>+('3 Planilla Preadjudicación OTIC'!AL254)</f>
        <v>38</v>
      </c>
      <c r="AM254" s="12">
        <f>+('3 Planilla Preadjudicación OTIC'!AM254)</f>
        <v>7000</v>
      </c>
      <c r="AN254" s="12">
        <f>+('3 Planilla Preadjudicación OTIC'!AN254)</f>
        <v>0</v>
      </c>
      <c r="AO254" s="12">
        <f>+('3 Planilla Preadjudicación OTIC'!AO254)</f>
        <v>0</v>
      </c>
      <c r="AP254" s="12">
        <f>+('3 Planilla Preadjudicación OTIC'!AP254)</f>
        <v>19950000</v>
      </c>
      <c r="AQ254" s="12">
        <f>+('3 Planilla Preadjudicación OTIC'!AQ254)</f>
        <v>2888000</v>
      </c>
      <c r="AR254" s="12">
        <f>+('3 Planilla Preadjudicación OTIC'!AR254)</f>
        <v>0</v>
      </c>
      <c r="AS254" s="12">
        <f>+('3 Planilla Preadjudicación OTIC'!AS254)</f>
        <v>0</v>
      </c>
      <c r="AT254" s="12">
        <f>+('3 Planilla Preadjudicación OTIC'!AT254)</f>
        <v>0</v>
      </c>
      <c r="AU254" s="12">
        <f>+('3 Planilla Preadjudicación OTIC'!AU254)</f>
        <v>22838000</v>
      </c>
      <c r="AV254" s="2" t="str">
        <f>+('3 Planilla Preadjudicación OTIC'!AV254)</f>
        <v>SI</v>
      </c>
      <c r="AW254" s="4">
        <f>+('3 Planilla Preadjudicación OTIC'!AW254)</f>
        <v>0</v>
      </c>
      <c r="AX254" s="2">
        <f>+('3 Planilla Preadjudicación OTIC'!AX254)</f>
        <v>1</v>
      </c>
      <c r="AY254" s="2">
        <f>+('3 Planilla Preadjudicación OTIC'!AY254)</f>
        <v>7</v>
      </c>
      <c r="AZ254" s="2">
        <f>+('3 Planilla Preadjudicación OTIC'!AZ254)</f>
        <v>0</v>
      </c>
      <c r="BA254" s="2">
        <f>+('3 Planilla Preadjudicación OTIC'!BA254)</f>
        <v>0</v>
      </c>
      <c r="BB254" s="2">
        <f>+('3 Planilla Preadjudicación OTIC'!BB254)</f>
        <v>0</v>
      </c>
      <c r="BC254" s="2">
        <f>+('3 Planilla Preadjudicación OTIC'!BC254)</f>
        <v>0</v>
      </c>
      <c r="BD254" s="2">
        <f>+('3 Planilla Preadjudicación OTIC'!BD254)</f>
        <v>0</v>
      </c>
      <c r="BE254" s="2">
        <f>+('3 Planilla Preadjudicación OTIC'!BE254)</f>
        <v>0</v>
      </c>
      <c r="BF254" s="2">
        <f>+('3 Planilla Preadjudicación OTIC'!BF254)</f>
        <v>0</v>
      </c>
      <c r="BG254" s="2">
        <f>+('3 Planilla Preadjudicación OTIC'!BG254)</f>
        <v>7</v>
      </c>
      <c r="BH254" s="2">
        <f>+('3 Planilla Preadjudicación OTIC'!BH254)</f>
        <v>7</v>
      </c>
      <c r="BI254" s="2">
        <f>+('3 Planilla Preadjudicación OTIC'!BI254)</f>
        <v>7</v>
      </c>
      <c r="BJ254" s="2">
        <f>+('3 Planilla Preadjudicación OTIC'!BJ254)</f>
        <v>7</v>
      </c>
      <c r="BK254" s="2">
        <f>+('3 Planilla Preadjudicación OTIC'!BK254)</f>
        <v>7</v>
      </c>
      <c r="BL254" s="218">
        <f>+('3 Planilla Preadjudicación OTIC'!BL254)</f>
        <v>6.4</v>
      </c>
      <c r="BM254" s="104">
        <f>ROUND(('3 Planilla Preadjudicación OTIC'!BM254),1)</f>
        <v>6.4</v>
      </c>
      <c r="BN254" s="4" t="str">
        <f>+('3 Planilla Preadjudicación OTIC'!BN254)</f>
        <v>NO</v>
      </c>
      <c r="BO254" s="4">
        <f>+('3 Planilla Preadjudicación OTIC'!BO254)</f>
        <v>0</v>
      </c>
      <c r="BP254" s="4">
        <f>+('3 Planilla Preadjudicación OTIC'!BP254)</f>
        <v>0</v>
      </c>
      <c r="BQ254" s="4">
        <f>+('3 Planilla Preadjudicación OTIC'!BQ254)</f>
        <v>0</v>
      </c>
      <c r="BR254" s="4">
        <f>+('3 Planilla Preadjudicación OTIC'!BR254)</f>
        <v>0</v>
      </c>
      <c r="BS254" s="4">
        <f>+('3 Planilla Preadjudicación OTIC'!BS254)</f>
        <v>0</v>
      </c>
      <c r="BT254" s="4">
        <f>+('3 Planilla Preadjudicación OTIC'!BT254)</f>
        <v>0</v>
      </c>
      <c r="BU254" s="85">
        <f>IF(VLOOKUP(A254,'BD OFICIAL'!$A$1:$AL$2098,7,0)=D254,0,1)</f>
        <v>0</v>
      </c>
      <c r="BV254" s="85">
        <f>IF(VLOOKUP(A254,'BD OFICIAL'!$A$1:$AL$2098,11,0)=J254,0,1)</f>
        <v>0</v>
      </c>
      <c r="BW254" s="85">
        <f>IF(VLOOKUP(A254,'BD OFICIAL'!$A$1:$AL$2098,13,0)=L254,0,1)</f>
        <v>0</v>
      </c>
      <c r="BX254" s="2">
        <f>IF(VLOOKUP(A254,'BD OFICIAL'!$A$1:$AL$2098,16,0)=O254,0,1)</f>
        <v>0</v>
      </c>
      <c r="BY254" s="2">
        <f>IF(VLOOKUP(A254,'BD OFICIAL'!$A$1:$AL$2098,17,0)=P254,0,1)</f>
        <v>0</v>
      </c>
      <c r="BZ254" s="2">
        <f>IF(VLOOKUP(A254,'BD OFICIAL'!$A$1:$AL$2098,19,0)=R254,0,1)</f>
        <v>0</v>
      </c>
      <c r="CA254" s="2">
        <f>IF(VLOOKUP(A254,'BD OFICIAL'!$A$1:$AL$2098,21,0)=T254,0,1)</f>
        <v>0</v>
      </c>
      <c r="CB254" s="2">
        <f>IF(VLOOKUP(A254,'BD OFICIAL'!$A$1:$AL$2098,24,0)=AK254,0,1)</f>
        <v>0</v>
      </c>
      <c r="CC254" s="2">
        <f>IF(VLOOKUP(A254,'BD OFICIAL'!$A$1:$AL$2098,25,0)=X254,0,1)</f>
        <v>0</v>
      </c>
      <c r="CD254" s="2">
        <f>IF(VLOOKUP(A254,'BD OFICIAL'!$A$1:$AL$2098,26,0)=Y254,0,1)</f>
        <v>0</v>
      </c>
      <c r="CE254" s="2">
        <f>IF(VLOOKUP(A254,'BD OFICIAL'!$A$1:$AL$2098,27,0)=Z254,0,1)</f>
        <v>0</v>
      </c>
      <c r="CF254" s="2">
        <f>IF(VLOOKUP(A254,'BD OFICIAL'!$A$1:$AL$2098,28,0)=AA254,0,1)</f>
        <v>0</v>
      </c>
      <c r="CG254" s="2">
        <f>IF(VLOOKUP(A254,'BD OFICIAL'!$A$1:$AL$2098,33,0)=AF254,0,1)</f>
        <v>0</v>
      </c>
      <c r="CH254" s="2">
        <f>IF(VLOOKUP(A254,'BD OFICIAL'!$A$1:$AL$2098,35,0)=AH254,0,1)</f>
        <v>0</v>
      </c>
      <c r="CI254" s="85">
        <f>IF(VLOOKUP(A254,'BD OFICIAL'!$A$1:$AL$2098,34,0)=AL254,0,1)</f>
        <v>0</v>
      </c>
      <c r="CJ254" s="12">
        <f>VLOOKUP(A254,'BD OFICIAL'!$A$1:$AM$2098,36,0)*AM254-AP254</f>
        <v>0</v>
      </c>
      <c r="CK254" s="85" t="str">
        <f t="shared" si="122"/>
        <v>SSH</v>
      </c>
      <c r="CL254" s="85" t="str">
        <f t="shared" si="123"/>
        <v>SI</v>
      </c>
      <c r="CM254" s="85" t="str">
        <f t="shared" si="137"/>
        <v>NO</v>
      </c>
      <c r="CN254" s="31">
        <f t="shared" si="138"/>
        <v>0</v>
      </c>
      <c r="CO254" s="31">
        <f t="shared" si="124"/>
        <v>0</v>
      </c>
      <c r="CP254" s="31">
        <f t="shared" si="139"/>
        <v>0</v>
      </c>
      <c r="CQ254" s="31">
        <f>IF(Y254="NO",0,IF(Y254="SI",IF(VLOOKUP(A254,'BD OFICIAL'!$A:$AO,40,0)=AQ254,0,1)))</f>
        <v>0</v>
      </c>
      <c r="CR254" s="31">
        <f>IF(Z254="NO",0,IF(Z254="SI",IF(VLOOKUP(B254,'BD OFICIAL'!$A:$AO,41,0)=AS254,0,1)))</f>
        <v>0</v>
      </c>
      <c r="CS254" s="31">
        <f t="shared" si="125"/>
        <v>0</v>
      </c>
      <c r="CT254" s="31">
        <f t="shared" si="126"/>
        <v>0</v>
      </c>
      <c r="CU254" s="31">
        <f>IF(VLOOKUP(A254,'BD OFICIAL'!$A$1:$AL$1056,31,0)="SI",IF(AT254&gt;0,0,1),IF(AT254=0,0,1))</f>
        <v>0</v>
      </c>
      <c r="CV254" s="31">
        <f t="shared" si="127"/>
        <v>0</v>
      </c>
      <c r="CW254" s="31">
        <f t="shared" si="140"/>
        <v>0</v>
      </c>
      <c r="CX254" s="85" t="str">
        <f t="shared" si="141"/>
        <v>SI</v>
      </c>
      <c r="CY254" s="31">
        <f t="shared" si="142"/>
        <v>0</v>
      </c>
      <c r="CZ254" s="85" t="str">
        <f>IF(ISERROR(VLOOKUP(AI254,EXPERIENCIA!$A$1:$C$2100,1,0)),"NO","SI")</f>
        <v>SI</v>
      </c>
      <c r="DA254" s="85">
        <f>IF(CX254="no","NO APLICA",IF(AX254=0,"ERROR NOTA",IF(AND(AX254&gt;1,CZ254="NO"),"ERROR NOTA",IF(AND(CZ254="NO",AX254=1),0,IF(VLOOKUP(AI254,EXPERIENCIA!$A$1:$C$2100,3,0)=AX254,0,"ERROR NOTA")))))</f>
        <v>0</v>
      </c>
      <c r="DB254" s="85" t="str">
        <f>IF(ISERROR(VLOOKUP(AI254,COMPORTAMIENTO!$A$1:$C$2100,1,0)),"NO","SI")</f>
        <v>SI</v>
      </c>
      <c r="DC254" s="85">
        <f>IF(CX254="NO","NO APLICA",IF(AY254=0,"ERROR NOTA",IF(AND(DB254="NO",AY254=7),0,IF(VLOOKUP(AI254,COMPORTAMIENTO!$A$2:$H$2100,8,0)=AY254,0,"ERROR NOTA"))))</f>
        <v>0</v>
      </c>
      <c r="DD254" s="104">
        <f t="shared" si="143"/>
        <v>0.1</v>
      </c>
      <c r="DE254" s="104">
        <f t="shared" si="144"/>
        <v>0.70000000000000007</v>
      </c>
      <c r="DF254" s="85" t="str">
        <f t="shared" si="128"/>
        <v>SI</v>
      </c>
      <c r="DG254" s="85">
        <f t="shared" si="145"/>
        <v>0</v>
      </c>
      <c r="DH254" s="85">
        <f t="shared" si="146"/>
        <v>0</v>
      </c>
      <c r="DI254" s="85">
        <f t="shared" si="147"/>
        <v>0</v>
      </c>
      <c r="DJ254" s="12">
        <f t="shared" si="148"/>
        <v>7.0000000000000009</v>
      </c>
      <c r="DK254" s="7">
        <f t="shared" si="149"/>
        <v>7.0000000000000009</v>
      </c>
      <c r="DL254" s="12">
        <f t="shared" si="129"/>
        <v>7000</v>
      </c>
      <c r="DM254" s="12">
        <f>VLOOKUP(A254,'5 TD'!$A:$B,2,0)</f>
        <v>6373</v>
      </c>
      <c r="DN254" s="7">
        <f t="shared" si="130"/>
        <v>6.4</v>
      </c>
      <c r="DO254" s="85" t="str">
        <f t="shared" si="150"/>
        <v>APROBADO</v>
      </c>
      <c r="DP254" s="85" t="str">
        <f t="shared" si="151"/>
        <v>APROBADO</v>
      </c>
      <c r="DQ254" s="7">
        <f t="shared" si="152"/>
        <v>6.4</v>
      </c>
      <c r="DR254" s="85" t="str">
        <f t="shared" si="131"/>
        <v>APROBADO</v>
      </c>
      <c r="DS254" s="2" t="str">
        <f>+('3 Planilla Preadjudicación OTIC'!BN254)</f>
        <v>NO</v>
      </c>
      <c r="DT254" s="2">
        <f>IF(DR254="APROBADO",VLOOKUP(A254,'5 TD'!$D$3:$E$270,2,0),"NO APLICA")</f>
        <v>7</v>
      </c>
      <c r="DU254" s="2" t="str">
        <f t="shared" si="132"/>
        <v>NO</v>
      </c>
      <c r="DV254" s="2" t="str">
        <f>IF(DU254="SI",VLOOKUP(A254,'5 TD'!$G$3:$H$270,2,0),"NO APLICA ")</f>
        <v xml:space="preserve">NO APLICA </v>
      </c>
      <c r="DW254" s="2" t="str">
        <f t="shared" si="133"/>
        <v>NO</v>
      </c>
      <c r="DX254" s="2" t="str">
        <f>IF(DW254="SI",VLOOKUP(A254,'5 TD'!$J$4:$K$472,2,0),"NO APLICA")</f>
        <v>NO APLICA</v>
      </c>
      <c r="DY254" s="2" t="str">
        <f t="shared" si="134"/>
        <v>NO APLICA</v>
      </c>
      <c r="DZ254" s="7" t="str">
        <f>IF(DY254="SI",VLOOKUP(A254,'5 TD'!$M$4:$N$350,2,0),"NO APLICA")</f>
        <v>NO APLICA</v>
      </c>
      <c r="EA254" s="2" t="str">
        <f t="shared" si="135"/>
        <v>NO APLICA</v>
      </c>
      <c r="EB254" s="12" t="str">
        <f t="shared" si="136"/>
        <v/>
      </c>
      <c r="EC254" s="12" t="str">
        <f>IF(EA254="SI",VLOOKUP(A254,'5 TD'!$V$4:$W$479,2,0),"NO APLICA")</f>
        <v>NO APLICA</v>
      </c>
      <c r="ED254" s="2" t="str">
        <f t="shared" si="153"/>
        <v>NO</v>
      </c>
      <c r="EE254" s="79" t="str">
        <f>IF(ED254="SI",VLOOKUP(AI254,COMPORTAMIENTO!$A$1:$H$2100,7,0),"NO APLICA")</f>
        <v>NO APLICA</v>
      </c>
      <c r="EF254" s="12" t="str">
        <f>IF(ED254="SI",VLOOKUP(A254,'5 TD'!$P$2:$Q$479,2,0),"NO APLICA")</f>
        <v>NO APLICA</v>
      </c>
      <c r="EG254" s="2" t="str">
        <f t="shared" si="154"/>
        <v>NO</v>
      </c>
      <c r="EH254" s="2">
        <f>IF(CZ254="no",0,VLOOKUP(AI254,EXPERIENCIA!$A$1:$C$2100,2,0))</f>
        <v>10</v>
      </c>
      <c r="EI254" s="2">
        <f>IF(CZ254="si",VLOOKUP(A254,'5 TD'!$S$3:$T$2103,2,0),0)</f>
        <v>254</v>
      </c>
      <c r="EJ254" s="2" t="str">
        <f t="shared" si="155"/>
        <v>NO</v>
      </c>
      <c r="EK254" s="2">
        <f>+('3 Planilla Preadjudicación OTIC'!BU254)</f>
        <v>0</v>
      </c>
      <c r="EL254" s="4"/>
      <c r="EQ254" s="86"/>
    </row>
    <row r="255" spans="1:147" ht="15" customHeight="1" x14ac:dyDescent="0.3">
      <c r="A255" s="2">
        <f>+('3 Planilla Preadjudicación OTIC'!A255)</f>
        <v>14453</v>
      </c>
      <c r="B255" s="2" t="str">
        <f>+('3 Planilla Preadjudicación OTIC'!B255)</f>
        <v>65181652-1</v>
      </c>
      <c r="C255" s="4">
        <f>+('3 Planilla Preadjudicación OTIC'!E255)</f>
        <v>2025</v>
      </c>
      <c r="D255" s="4" t="str">
        <f>+('3 Planilla Preadjudicación OTIC'!F255)</f>
        <v>MANDATO</v>
      </c>
      <c r="E255" s="4" t="str">
        <f>+('3 Planilla Preadjudicación OTIC'!G255)</f>
        <v>65006242-6</v>
      </c>
      <c r="F255" s="4" t="str">
        <f>+('3 Planilla Preadjudicación OTIC'!H255)</f>
        <v>CORPORACIÓN ABRIENDO PUERTAS</v>
      </c>
      <c r="G255" s="4"/>
      <c r="H255" s="4"/>
      <c r="I255" s="4" t="str">
        <f>+('3 Planilla Preadjudicación OTIC'!I255)</f>
        <v>SERVICIOS DE MANICURE Y PEDICURE</v>
      </c>
      <c r="J255" s="4" t="str">
        <f>+('3 Planilla Preadjudicación OTIC'!J255)</f>
        <v>PF0611</v>
      </c>
      <c r="K255" s="4" t="str">
        <f>+('3 Planilla Preadjudicación OTIC'!K255)</f>
        <v>TÉCNICAS PARA EL EMPRENDIMIENTO</v>
      </c>
      <c r="L255" s="4" t="str">
        <f>+('3 Planilla Preadjudicación OTIC'!L255)</f>
        <v>PF0921</v>
      </c>
      <c r="M255" s="2">
        <f>+('3 Planilla Preadjudicación OTIC'!M255)</f>
        <v>13</v>
      </c>
      <c r="N255" s="4" t="str">
        <f>+('3 Planilla Preadjudicación OTIC'!N255)</f>
        <v>METROPOLITANA</v>
      </c>
      <c r="O255" s="4" t="str">
        <f>+('3 Planilla Preadjudicación OTIC'!O255)</f>
        <v>SAN JOAQUÍN</v>
      </c>
      <c r="P255" s="4" t="str">
        <f>+('3 Planilla Preadjudicación OTIC'!P255)</f>
        <v xml:space="preserve">Personas derivadas por Gendarmeria </v>
      </c>
      <c r="Q255" s="4" t="str">
        <f>+('3 Planilla Preadjudicación OTIC'!Q255)</f>
        <v>PRESENCIAL</v>
      </c>
      <c r="R255" s="4" t="str">
        <f>+('3 Planilla Preadjudicación OTIC'!R255)</f>
        <v>INDEPENDIENTE</v>
      </c>
      <c r="S255" s="4">
        <f>+('3 Planilla Preadjudicación OTIC'!S255)</f>
        <v>31</v>
      </c>
      <c r="T255" s="2">
        <f>+('3 Planilla Preadjudicación OTIC'!T255)</f>
        <v>10</v>
      </c>
      <c r="U255" s="2">
        <f>+('3 Planilla Preadjudicación OTIC'!U255)</f>
        <v>110</v>
      </c>
      <c r="V255" s="2">
        <f>+('3 Planilla Preadjudicación OTIC'!V255)</f>
        <v>12</v>
      </c>
      <c r="W255" s="2">
        <f>+('3 Planilla Preadjudicación OTIC'!W255)</f>
        <v>122</v>
      </c>
      <c r="X255" s="2">
        <f>+('3 Planilla Preadjudicación OTIC'!X255)</f>
        <v>4</v>
      </c>
      <c r="Y255" s="2" t="str">
        <f>+('3 Planilla Preadjudicación OTIC'!Y255)</f>
        <v>NO</v>
      </c>
      <c r="Z255" s="2" t="str">
        <f>+('3 Planilla Preadjudicación OTIC'!Z255)</f>
        <v>NO</v>
      </c>
      <c r="AA255" s="2" t="str">
        <f>+('3 Planilla Preadjudicación OTIC'!AA255)</f>
        <v>SI</v>
      </c>
      <c r="AB255" s="4" t="str">
        <f>+('3 Planilla Preadjudicación OTIC'!AB255)</f>
        <v>SE AJUSTA A PLAN FORMATIVO</v>
      </c>
      <c r="AC255" s="4" t="str">
        <f>+('3 Planilla Preadjudicación OTIC'!AC255)</f>
        <v>MUJERES MAYORES DE 18 AÑOS, PRIVADAS DE LIBERTAD EN EL CENTRO PENITENCIARIO FEMENINO DE SANTIAGO, EN SITUACIÓN DE VULNERABILIDAD SOCIAL (PERTENECIENTES AL 80% MÁS VULNERABLE), CON BAJA ESCOLARIDAD Y LIMITADA EXPERIENCIA LABORAL.</v>
      </c>
      <c r="AD255" s="2" t="str">
        <f>+('3 Planilla Preadjudicación OTIC'!AD255)</f>
        <v>NO</v>
      </c>
      <c r="AE255" s="4">
        <f>+('3 Planilla Preadjudicación OTIC'!AE255)</f>
        <v>0</v>
      </c>
      <c r="AF255" s="2" t="str">
        <f>+('3 Planilla Preadjudicación OTIC'!AF255)</f>
        <v>CERRADA</v>
      </c>
      <c r="AG255" s="2">
        <f>+('3 Planilla Preadjudicación OTIC'!AG255)</f>
        <v>31</v>
      </c>
      <c r="AH255" s="2">
        <f>+('3 Planilla Preadjudicación OTIC'!AH255)</f>
        <v>2</v>
      </c>
      <c r="AI255" s="135" t="str">
        <f>+('3 Planilla Preadjudicación OTIC'!AI255)</f>
        <v>76109870-5</v>
      </c>
      <c r="AJ255" s="4" t="str">
        <f>+('3 Planilla Preadjudicación OTIC'!AJ255)</f>
        <v>Sociedad de Educación y Capacitación Limitada</v>
      </c>
      <c r="AK255" s="2">
        <f>+('3 Planilla Preadjudicación OTIC'!AK255)</f>
        <v>122</v>
      </c>
      <c r="AL255" s="2">
        <f>+('3 Planilla Preadjudicación OTIC'!AL255)</f>
        <v>31</v>
      </c>
      <c r="AM255" s="12">
        <f>+('3 Planilla Preadjudicación OTIC'!AM255)</f>
        <v>6000</v>
      </c>
      <c r="AN255" s="12">
        <f>+('3 Planilla Preadjudicación OTIC'!AN255)</f>
        <v>115000</v>
      </c>
      <c r="AO255" s="12">
        <f>+('3 Planilla Preadjudicación OTIC'!AO255)</f>
        <v>0</v>
      </c>
      <c r="AP255" s="12">
        <f>+('3 Planilla Preadjudicación OTIC'!AP255)</f>
        <v>7320000</v>
      </c>
      <c r="AQ255" s="12">
        <f>+('3 Planilla Preadjudicación OTIC'!AQ255)</f>
        <v>0</v>
      </c>
      <c r="AR255" s="12">
        <f>+('3 Planilla Preadjudicación OTIC'!AR255)</f>
        <v>1150000</v>
      </c>
      <c r="AS255" s="12">
        <f>+('3 Planilla Preadjudicación OTIC'!AS255)</f>
        <v>0</v>
      </c>
      <c r="AT255" s="12">
        <f>+('3 Planilla Preadjudicación OTIC'!AT255)</f>
        <v>0</v>
      </c>
      <c r="AU255" s="12">
        <f>+('3 Planilla Preadjudicación OTIC'!AU255)</f>
        <v>8470000</v>
      </c>
      <c r="AV255" s="2" t="str">
        <f>+('3 Planilla Preadjudicación OTIC'!AV255)</f>
        <v>NO</v>
      </c>
      <c r="AW255" s="4" t="str">
        <f>+('3 Planilla Preadjudicación OTIC'!AW255)</f>
        <v>NUMERAL 6.1.2. ÍTEM 8 - LA POBLACIÓN OBJETIVO ES DERIVADA POR GENDARMERÍA. OTEC NO PRESENTA CARTA DE DICHA INSTITUCIÓN PARA PODER AUTORIZAR SU EJECUCIÓN DENTRO DEL RECINTO RESPECTIVO.</v>
      </c>
      <c r="AX255" s="2">
        <f>+('3 Planilla Preadjudicación OTIC'!AX255)</f>
        <v>0</v>
      </c>
      <c r="AY255" s="2">
        <f>+('3 Planilla Preadjudicación OTIC'!AY255)</f>
        <v>0</v>
      </c>
      <c r="AZ255" s="2">
        <f>+('3 Planilla Preadjudicación OTIC'!AZ255)</f>
        <v>0</v>
      </c>
      <c r="BA255" s="2">
        <f>+('3 Planilla Preadjudicación OTIC'!BA255)</f>
        <v>0</v>
      </c>
      <c r="BB255" s="2">
        <f>+('3 Planilla Preadjudicación OTIC'!BB255)</f>
        <v>0</v>
      </c>
      <c r="BC255" s="2">
        <f>+('3 Planilla Preadjudicación OTIC'!BC255)</f>
        <v>0</v>
      </c>
      <c r="BD255" s="2">
        <f>+('3 Planilla Preadjudicación OTIC'!BD255)</f>
        <v>0</v>
      </c>
      <c r="BE255" s="2">
        <f>+('3 Planilla Preadjudicación OTIC'!BE255)</f>
        <v>0</v>
      </c>
      <c r="BF255" s="2">
        <f>+('3 Planilla Preadjudicación OTIC'!BF255)</f>
        <v>0</v>
      </c>
      <c r="BG255" s="2">
        <f>+('3 Planilla Preadjudicación OTIC'!BG255)</f>
        <v>0</v>
      </c>
      <c r="BH255" s="2">
        <f>+('3 Planilla Preadjudicación OTIC'!BH255)</f>
        <v>0</v>
      </c>
      <c r="BI255" s="2">
        <f>+('3 Planilla Preadjudicación OTIC'!BI255)</f>
        <v>0</v>
      </c>
      <c r="BJ255" s="2">
        <f>+('3 Planilla Preadjudicación OTIC'!BJ255)</f>
        <v>0</v>
      </c>
      <c r="BK255" s="2">
        <f>+('3 Planilla Preadjudicación OTIC'!BK255)</f>
        <v>0</v>
      </c>
      <c r="BL255" s="2">
        <f>+('3 Planilla Preadjudicación OTIC'!BL255)</f>
        <v>0</v>
      </c>
      <c r="BM255" s="104">
        <f>ROUND(('3 Planilla Preadjudicación OTIC'!BM255),1)</f>
        <v>0</v>
      </c>
      <c r="BN255" s="4" t="str">
        <f>+('3 Planilla Preadjudicación OTIC'!BN255)</f>
        <v>NO</v>
      </c>
      <c r="BO255" s="4">
        <f>+('3 Planilla Preadjudicación OTIC'!BO255)</f>
        <v>0</v>
      </c>
      <c r="BP255" s="4">
        <f>+('3 Planilla Preadjudicación OTIC'!BP255)</f>
        <v>0</v>
      </c>
      <c r="BQ255" s="4">
        <f>+('3 Planilla Preadjudicación OTIC'!BQ255)</f>
        <v>0</v>
      </c>
      <c r="BR255" s="4">
        <f>+('3 Planilla Preadjudicación OTIC'!BR255)</f>
        <v>0</v>
      </c>
      <c r="BS255" s="4">
        <f>+('3 Planilla Preadjudicación OTIC'!BS255)</f>
        <v>0</v>
      </c>
      <c r="BT255" s="4">
        <f>+('3 Planilla Preadjudicación OTIC'!BT255)</f>
        <v>0</v>
      </c>
      <c r="BU255" s="85">
        <f>IF(VLOOKUP(A255,'BD OFICIAL'!$A$1:$AL$2098,7,0)=D255,0,1)</f>
        <v>0</v>
      </c>
      <c r="BV255" s="85">
        <f>IF(VLOOKUP(A255,'BD OFICIAL'!$A$1:$AL$2098,11,0)=J255,0,1)</f>
        <v>0</v>
      </c>
      <c r="BW255" s="85">
        <f>IF(VLOOKUP(A255,'BD OFICIAL'!$A$1:$AL$2098,13,0)=L255,0,1)</f>
        <v>0</v>
      </c>
      <c r="BX255" s="2">
        <f>IF(VLOOKUP(A255,'BD OFICIAL'!$A$1:$AL$2098,16,0)=O255,0,1)</f>
        <v>0</v>
      </c>
      <c r="BY255" s="2">
        <f>IF(VLOOKUP(A255,'BD OFICIAL'!$A$1:$AL$2098,17,0)=P255,0,1)</f>
        <v>0</v>
      </c>
      <c r="BZ255" s="2">
        <f>IF(VLOOKUP(A255,'BD OFICIAL'!$A$1:$AL$2098,19,0)=R255,0,1)</f>
        <v>0</v>
      </c>
      <c r="CA255" s="2">
        <f>IF(VLOOKUP(A255,'BD OFICIAL'!$A$1:$AL$2098,21,0)=T255,0,1)</f>
        <v>0</v>
      </c>
      <c r="CB255" s="2">
        <f>IF(VLOOKUP(A255,'BD OFICIAL'!$A$1:$AL$2098,24,0)=AK255,0,1)</f>
        <v>0</v>
      </c>
      <c r="CC255" s="2">
        <f>IF(VLOOKUP(A255,'BD OFICIAL'!$A$1:$AL$2098,25,0)=X255,0,1)</f>
        <v>0</v>
      </c>
      <c r="CD255" s="2">
        <f>IF(VLOOKUP(A255,'BD OFICIAL'!$A$1:$AL$2098,26,0)=Y255,0,1)</f>
        <v>0</v>
      </c>
      <c r="CE255" s="2">
        <f>IF(VLOOKUP(A255,'BD OFICIAL'!$A$1:$AL$2098,27,0)=Z255,0,1)</f>
        <v>0</v>
      </c>
      <c r="CF255" s="2">
        <f>IF(VLOOKUP(A255,'BD OFICIAL'!$A$1:$AL$2098,28,0)=AA255,0,1)</f>
        <v>0</v>
      </c>
      <c r="CG255" s="2">
        <f>IF(VLOOKUP(A255,'BD OFICIAL'!$A$1:$AL$2098,33,0)=AF255,0,1)</f>
        <v>0</v>
      </c>
      <c r="CH255" s="2">
        <f>IF(VLOOKUP(A255,'BD OFICIAL'!$A$1:$AL$2098,35,0)=AH255,0,1)</f>
        <v>0</v>
      </c>
      <c r="CI255" s="85">
        <f>IF(VLOOKUP(A255,'BD OFICIAL'!$A$1:$AL$2098,34,0)=AL255,0,1)</f>
        <v>0</v>
      </c>
      <c r="CJ255" s="12">
        <f>VLOOKUP(A255,'BD OFICIAL'!$A$1:$AM$2098,36,0)*AM255-AP255</f>
        <v>0</v>
      </c>
      <c r="CK255" s="85" t="str">
        <f t="shared" si="122"/>
        <v>SHMAN</v>
      </c>
      <c r="CL255" s="85" t="str">
        <f t="shared" si="123"/>
        <v>SI</v>
      </c>
      <c r="CM255" s="85" t="str">
        <f t="shared" si="137"/>
        <v>NO</v>
      </c>
      <c r="CN255" s="31">
        <f t="shared" si="138"/>
        <v>0</v>
      </c>
      <c r="CO255" s="31">
        <f t="shared" si="124"/>
        <v>0</v>
      </c>
      <c r="CP255" s="31">
        <f t="shared" si="139"/>
        <v>0</v>
      </c>
      <c r="CQ255" s="31">
        <f>IF(Y255="NO",0,IF(Y255="SI",IF(VLOOKUP(A255,'BD OFICIAL'!$A:$AO,40,0)=AQ255,0,1)))</f>
        <v>0</v>
      </c>
      <c r="CR255" s="31">
        <f>IF(Z255="NO",0,IF(Z255="SI",IF(VLOOKUP(B255,'BD OFICIAL'!$A:$AO,41,0)=AS255,0,1)))</f>
        <v>0</v>
      </c>
      <c r="CS255" s="31">
        <f t="shared" si="125"/>
        <v>0</v>
      </c>
      <c r="CT255" s="31">
        <f t="shared" si="126"/>
        <v>0</v>
      </c>
      <c r="CU255" s="31">
        <f>IF(VLOOKUP(A255,'BD OFICIAL'!$A$1:$AL$1056,31,0)="SI",IF(AT255&gt;0,0,1),IF(AT255=0,0,1))</f>
        <v>0</v>
      </c>
      <c r="CV255" s="31">
        <f t="shared" si="127"/>
        <v>0</v>
      </c>
      <c r="CW255" s="31">
        <f t="shared" si="140"/>
        <v>0</v>
      </c>
      <c r="CX255" s="85" t="str">
        <f t="shared" si="141"/>
        <v>NO</v>
      </c>
      <c r="CY255" s="31">
        <f t="shared" si="142"/>
        <v>0</v>
      </c>
      <c r="CZ255" s="85" t="str">
        <f>IF(ISERROR(VLOOKUP(AI255,EXPERIENCIA!$A$1:$C$2100,1,0)),"NO","SI")</f>
        <v>SI</v>
      </c>
      <c r="DA255" s="85" t="str">
        <f>IF(CX255="no","NO APLICA",IF(AX255=0,"ERROR NOTA",IF(AND(AX255&gt;1,CZ255="NO"),"ERROR NOTA",IF(AND(CZ255="NO",AX255=1),0,IF(VLOOKUP(AI255,EXPERIENCIA!$A$1:$C$2100,3,0)=AX255,0,"ERROR NOTA")))))</f>
        <v>NO APLICA</v>
      </c>
      <c r="DB255" s="85" t="str">
        <f>IF(ISERROR(VLOOKUP(AI255,COMPORTAMIENTO!$A$1:$C$2100,1,0)),"NO","SI")</f>
        <v>SI</v>
      </c>
      <c r="DC255" s="85" t="str">
        <f>IF(CX255="NO","NO APLICA",IF(AY255=0,"ERROR NOTA",IF(AND(DB255="NO",AY255=7),0,IF(VLOOKUP(AI255,COMPORTAMIENTO!$A$2:$H$2100,8,0)=AY255,0,"ERROR NOTA"))))</f>
        <v>NO APLICA</v>
      </c>
      <c r="DD255" s="104" t="str">
        <f t="shared" si="143"/>
        <v>NO APLICA</v>
      </c>
      <c r="DE255" s="104" t="str">
        <f t="shared" si="144"/>
        <v>NO APLICA</v>
      </c>
      <c r="DF255" s="85" t="str">
        <f t="shared" si="128"/>
        <v>SI</v>
      </c>
      <c r="DG255" s="85">
        <f t="shared" si="145"/>
        <v>0</v>
      </c>
      <c r="DH255" s="85">
        <f t="shared" si="146"/>
        <v>0</v>
      </c>
      <c r="DI255" s="85" t="str">
        <f t="shared" si="147"/>
        <v>NO APLICA</v>
      </c>
      <c r="DJ255" s="12" t="str">
        <f t="shared" si="148"/>
        <v>NO APLICA</v>
      </c>
      <c r="DK255" s="7" t="str">
        <f t="shared" si="149"/>
        <v>NO APLICA</v>
      </c>
      <c r="DL255" s="12">
        <f t="shared" si="129"/>
        <v>6000</v>
      </c>
      <c r="DM255" s="12">
        <f>VLOOKUP(A255,'5 TD'!$A:$B,2,0)</f>
        <v>5075</v>
      </c>
      <c r="DN255" s="7" t="str">
        <f t="shared" si="130"/>
        <v>NO APLICA</v>
      </c>
      <c r="DO255" s="85" t="str">
        <f t="shared" si="150"/>
        <v>NO APLICA</v>
      </c>
      <c r="DP255" s="85" t="str">
        <f t="shared" si="151"/>
        <v>NO APLICA</v>
      </c>
      <c r="DQ255" s="7" t="str">
        <f t="shared" si="152"/>
        <v>NO APLICA</v>
      </c>
      <c r="DR255" s="85" t="str">
        <f t="shared" si="131"/>
        <v>NO APLICA</v>
      </c>
      <c r="DS255" s="2" t="str">
        <f>+('3 Planilla Preadjudicación OTIC'!BN255)</f>
        <v>NO</v>
      </c>
      <c r="DT255" s="2" t="str">
        <f>IF(DR255="APROBADO",VLOOKUP(A255,'5 TD'!$D$3:$E$270,2,0),"NO APLICA")</f>
        <v>NO APLICA</v>
      </c>
      <c r="DU255" s="2" t="str">
        <f t="shared" si="132"/>
        <v>NO APLICA</v>
      </c>
      <c r="DV255" s="2" t="str">
        <f>IF(DU255="SI",VLOOKUP(A255,'5 TD'!$G$3:$H$270,2,0),"NO APLICA ")</f>
        <v xml:space="preserve">NO APLICA </v>
      </c>
      <c r="DW255" s="2" t="str">
        <f t="shared" si="133"/>
        <v>NO</v>
      </c>
      <c r="DX255" s="2" t="str">
        <f>IF(DW255="SI",VLOOKUP(A255,'5 TD'!$J$4:$K$472,2,0),"NO APLICA")</f>
        <v>NO APLICA</v>
      </c>
      <c r="DY255" s="2" t="str">
        <f t="shared" si="134"/>
        <v>NO APLICA</v>
      </c>
      <c r="DZ255" s="7" t="str">
        <f>IF(DY255="SI",VLOOKUP(A255,'5 TD'!$M$4:$N$350,2,0),"NO APLICA")</f>
        <v>NO APLICA</v>
      </c>
      <c r="EA255" s="2" t="str">
        <f t="shared" si="135"/>
        <v>NO APLICA</v>
      </c>
      <c r="EB255" s="12" t="str">
        <f t="shared" si="136"/>
        <v/>
      </c>
      <c r="EC255" s="12" t="str">
        <f>IF(EA255="SI",VLOOKUP(A255,'5 TD'!$V$4:$W$479,2,0),"NO APLICA")</f>
        <v>NO APLICA</v>
      </c>
      <c r="ED255" s="2" t="str">
        <f t="shared" si="153"/>
        <v>NO</v>
      </c>
      <c r="EE255" s="79" t="str">
        <f>IF(ED255="SI",VLOOKUP(AI255,COMPORTAMIENTO!$A$1:$H$2100,7,0),"NO APLICA")</f>
        <v>NO APLICA</v>
      </c>
      <c r="EF255" s="12" t="str">
        <f>IF(ED255="SI",VLOOKUP(A255,'5 TD'!$P$2:$Q$479,2,0),"NO APLICA")</f>
        <v>NO APLICA</v>
      </c>
      <c r="EG255" s="2" t="str">
        <f t="shared" si="154"/>
        <v>NO</v>
      </c>
      <c r="EH255" s="2">
        <f>IF(CZ255="no",0,VLOOKUP(AI255,EXPERIENCIA!$A$1:$C$2100,2,0))</f>
        <v>10</v>
      </c>
      <c r="EI255" s="2">
        <f>IF(CZ255="si",VLOOKUP(A255,'5 TD'!$S$3:$T$2103,2,0),0)</f>
        <v>32</v>
      </c>
      <c r="EJ255" s="2" t="str">
        <f t="shared" si="155"/>
        <v>NO</v>
      </c>
      <c r="EK255" s="2">
        <f>+('3 Planilla Preadjudicación OTIC'!BU255)</f>
        <v>0</v>
      </c>
      <c r="EL255" s="3"/>
      <c r="EM255" s="3"/>
      <c r="EN255" s="3"/>
      <c r="EQ255" s="86"/>
    </row>
    <row r="256" spans="1:147" ht="15" customHeight="1" x14ac:dyDescent="0.3">
      <c r="A256" s="2">
        <f>+('3 Planilla Preadjudicación OTIC'!A256)</f>
        <v>14458</v>
      </c>
      <c r="B256" s="2" t="str">
        <f>+('3 Planilla Preadjudicación OTIC'!B256)</f>
        <v>65181652-1</v>
      </c>
      <c r="C256" s="4">
        <f>+('3 Planilla Preadjudicación OTIC'!E256)</f>
        <v>2025</v>
      </c>
      <c r="D256" s="4" t="str">
        <f>+('3 Planilla Preadjudicación OTIC'!F256)</f>
        <v>MANDATO</v>
      </c>
      <c r="E256" s="4" t="str">
        <f>+('3 Planilla Preadjudicación OTIC'!G256)</f>
        <v>65006242-6</v>
      </c>
      <c r="F256" s="4" t="str">
        <f>+('3 Planilla Preadjudicación OTIC'!H256)</f>
        <v>CORPORACIÓN ABRIENDO PUERTAS</v>
      </c>
      <c r="G256" s="4"/>
      <c r="H256" s="4"/>
      <c r="I256" s="4" t="str">
        <f>+('3 Planilla Preadjudicación OTIC'!I256)</f>
        <v>SERVICIOS DE MANICURE Y PEDICURE</v>
      </c>
      <c r="J256" s="4" t="str">
        <f>+('3 Planilla Preadjudicación OTIC'!J256)</f>
        <v>PF0611</v>
      </c>
      <c r="K256" s="4" t="str">
        <f>+('3 Planilla Preadjudicación OTIC'!K256)</f>
        <v/>
      </c>
      <c r="L256" s="4" t="str">
        <f>+('3 Planilla Preadjudicación OTIC'!L256)</f>
        <v/>
      </c>
      <c r="M256" s="2">
        <f>+('3 Planilla Preadjudicación OTIC'!M256)</f>
        <v>13</v>
      </c>
      <c r="N256" s="4" t="str">
        <f>+('3 Planilla Preadjudicación OTIC'!N256)</f>
        <v>METROPOLITANA</v>
      </c>
      <c r="O256" s="4" t="str">
        <f>+('3 Planilla Preadjudicación OTIC'!O256)</f>
        <v>SAN JOAQUÍN</v>
      </c>
      <c r="P256" s="4" t="str">
        <f>+('3 Planilla Preadjudicación OTIC'!P256)</f>
        <v xml:space="preserve">Personas derivadas por Gendarmeria </v>
      </c>
      <c r="Q256" s="4" t="str">
        <f>+('3 Planilla Preadjudicación OTIC'!Q256)</f>
        <v>PRESENCIAL</v>
      </c>
      <c r="R256" s="4" t="str">
        <f>+('3 Planilla Preadjudicación OTIC'!R256)</f>
        <v>INDEPENDIENTE</v>
      </c>
      <c r="S256" s="4">
        <f>+('3 Planilla Preadjudicación OTIC'!S256)</f>
        <v>28</v>
      </c>
      <c r="T256" s="2">
        <f>+('3 Planilla Preadjudicación OTIC'!T256)</f>
        <v>10</v>
      </c>
      <c r="U256" s="2">
        <f>+('3 Planilla Preadjudicación OTIC'!U256)</f>
        <v>110</v>
      </c>
      <c r="V256" s="2">
        <f>+('3 Planilla Preadjudicación OTIC'!V256)</f>
        <v>0</v>
      </c>
      <c r="W256" s="2">
        <f>+('3 Planilla Preadjudicación OTIC'!W256)</f>
        <v>110</v>
      </c>
      <c r="X256" s="2">
        <f>+('3 Planilla Preadjudicación OTIC'!X256)</f>
        <v>4</v>
      </c>
      <c r="Y256" s="2" t="str">
        <f>+('3 Planilla Preadjudicación OTIC'!Y256)</f>
        <v>SI</v>
      </c>
      <c r="Z256" s="2" t="str">
        <f>+('3 Planilla Preadjudicación OTIC'!Z256)</f>
        <v>NO</v>
      </c>
      <c r="AA256" s="2" t="str">
        <f>+('3 Planilla Preadjudicación OTIC'!AA256)</f>
        <v>NO</v>
      </c>
      <c r="AB256" s="4" t="str">
        <f>+('3 Planilla Preadjudicación OTIC'!AB256)</f>
        <v>SE AJUSTA A PLAN FORMATIVO</v>
      </c>
      <c r="AC256" s="4" t="str">
        <f>+('3 Planilla Preadjudicación OTIC'!AC256)</f>
        <v>MUJERES MAYORES DE 18 AÑOS, PRIVADAS DE LIBERTAD EN EL CENTRO PENITENCIARIO FEMENINO DE SANTIAGO, EN SITUACIÓN DE VULNERABILIDAD SOCIAL (PERTENECIENTES AL 80% MÁS VULNERABLE), CON BAJA ESCOLARIDAD Y LIMITADA EXPERIENCIA LABORAL.</v>
      </c>
      <c r="AD256" s="2" t="str">
        <f>+('3 Planilla Preadjudicación OTIC'!AD256)</f>
        <v>NO</v>
      </c>
      <c r="AE256" s="4">
        <f>+('3 Planilla Preadjudicación OTIC'!AE256)</f>
        <v>0</v>
      </c>
      <c r="AF256" s="2" t="str">
        <f>+('3 Planilla Preadjudicación OTIC'!AF256)</f>
        <v>CERRADA</v>
      </c>
      <c r="AG256" s="2">
        <f>+('3 Planilla Preadjudicación OTIC'!AG256)</f>
        <v>28</v>
      </c>
      <c r="AH256" s="2">
        <f>+('3 Planilla Preadjudicación OTIC'!AH256)</f>
        <v>2</v>
      </c>
      <c r="AI256" s="135" t="str">
        <f>+('3 Planilla Preadjudicación OTIC'!AI256)</f>
        <v>76109870-5</v>
      </c>
      <c r="AJ256" s="4" t="str">
        <f>+('3 Planilla Preadjudicación OTIC'!AJ256)</f>
        <v>Sociedad de Educación y Capacitación Limitada</v>
      </c>
      <c r="AK256" s="2">
        <f>+('3 Planilla Preadjudicación OTIC'!AK256)</f>
        <v>110</v>
      </c>
      <c r="AL256" s="2">
        <f>+('3 Planilla Preadjudicación OTIC'!AL256)</f>
        <v>28</v>
      </c>
      <c r="AM256" s="12">
        <f>+('3 Planilla Preadjudicación OTIC'!AM256)</f>
        <v>6000</v>
      </c>
      <c r="AN256" s="12">
        <f>+('3 Planilla Preadjudicación OTIC'!AN256)</f>
        <v>0</v>
      </c>
      <c r="AO256" s="12">
        <f>+('3 Planilla Preadjudicación OTIC'!AO256)</f>
        <v>0</v>
      </c>
      <c r="AP256" s="12">
        <f>+('3 Planilla Preadjudicación OTIC'!AP256)</f>
        <v>6600000</v>
      </c>
      <c r="AQ256" s="12">
        <f>+('3 Planilla Preadjudicación OTIC'!AQ256)</f>
        <v>1120000</v>
      </c>
      <c r="AR256" s="12">
        <f>+('3 Planilla Preadjudicación OTIC'!AR256)</f>
        <v>0</v>
      </c>
      <c r="AS256" s="12">
        <f>+('3 Planilla Preadjudicación OTIC'!AS256)</f>
        <v>0</v>
      </c>
      <c r="AT256" s="12">
        <f>+('3 Planilla Preadjudicación OTIC'!AT256)</f>
        <v>0</v>
      </c>
      <c r="AU256" s="12">
        <f>+('3 Planilla Preadjudicación OTIC'!AU256)</f>
        <v>7720000</v>
      </c>
      <c r="AV256" s="2" t="str">
        <f>+('3 Planilla Preadjudicación OTIC'!AV256)</f>
        <v>NO</v>
      </c>
      <c r="AW256" s="4" t="str">
        <f>+('3 Planilla Preadjudicación OTIC'!AW256)</f>
        <v>NUMERAL 6.1.2. ÍTEM 8 - LA POBLACIÓN OBJETIVO ES DERIVADA POR GENDARMERÍA. OTEC NO PRESENTA CARTA DE DICHA INSTITUCIÓN PARA PODER AUTORIZAR SU EJECUCIÓN DENTRO DEL RECINTO RESPECTIVO.</v>
      </c>
      <c r="AX256" s="2">
        <f>+('3 Planilla Preadjudicación OTIC'!AX256)</f>
        <v>0</v>
      </c>
      <c r="AY256" s="2">
        <f>+('3 Planilla Preadjudicación OTIC'!AY256)</f>
        <v>0</v>
      </c>
      <c r="AZ256" s="2">
        <f>+('3 Planilla Preadjudicación OTIC'!AZ256)</f>
        <v>0</v>
      </c>
      <c r="BA256" s="2">
        <f>+('3 Planilla Preadjudicación OTIC'!BA256)</f>
        <v>0</v>
      </c>
      <c r="BB256" s="2">
        <f>+('3 Planilla Preadjudicación OTIC'!BB256)</f>
        <v>0</v>
      </c>
      <c r="BC256" s="2">
        <f>+('3 Planilla Preadjudicación OTIC'!BC256)</f>
        <v>0</v>
      </c>
      <c r="BD256" s="2">
        <f>+('3 Planilla Preadjudicación OTIC'!BD256)</f>
        <v>0</v>
      </c>
      <c r="BE256" s="2">
        <f>+('3 Planilla Preadjudicación OTIC'!BE256)</f>
        <v>0</v>
      </c>
      <c r="BF256" s="2">
        <f>+('3 Planilla Preadjudicación OTIC'!BF256)</f>
        <v>0</v>
      </c>
      <c r="BG256" s="2">
        <f>+('3 Planilla Preadjudicación OTIC'!BG256)</f>
        <v>0</v>
      </c>
      <c r="BH256" s="2">
        <f>+('3 Planilla Preadjudicación OTIC'!BH256)</f>
        <v>0</v>
      </c>
      <c r="BI256" s="2">
        <f>+('3 Planilla Preadjudicación OTIC'!BI256)</f>
        <v>0</v>
      </c>
      <c r="BJ256" s="2">
        <f>+('3 Planilla Preadjudicación OTIC'!BJ256)</f>
        <v>0</v>
      </c>
      <c r="BK256" s="2">
        <f>+('3 Planilla Preadjudicación OTIC'!BK256)</f>
        <v>0</v>
      </c>
      <c r="BL256" s="2">
        <f>+('3 Planilla Preadjudicación OTIC'!BL256)</f>
        <v>0</v>
      </c>
      <c r="BM256" s="104">
        <f>ROUND(('3 Planilla Preadjudicación OTIC'!BM256),1)</f>
        <v>0</v>
      </c>
      <c r="BN256" s="4" t="str">
        <f>+('3 Planilla Preadjudicación OTIC'!BN256)</f>
        <v>NO</v>
      </c>
      <c r="BO256" s="4">
        <f>+('3 Planilla Preadjudicación OTIC'!BO256)</f>
        <v>0</v>
      </c>
      <c r="BP256" s="4">
        <f>+('3 Planilla Preadjudicación OTIC'!BP256)</f>
        <v>0</v>
      </c>
      <c r="BQ256" s="4">
        <f>+('3 Planilla Preadjudicación OTIC'!BQ256)</f>
        <v>0</v>
      </c>
      <c r="BR256" s="4">
        <f>+('3 Planilla Preadjudicación OTIC'!BR256)</f>
        <v>0</v>
      </c>
      <c r="BS256" s="4">
        <f>+('3 Planilla Preadjudicación OTIC'!BS256)</f>
        <v>0</v>
      </c>
      <c r="BT256" s="4">
        <f>+('3 Planilla Preadjudicación OTIC'!BT256)</f>
        <v>0</v>
      </c>
      <c r="BU256" s="85">
        <f>IF(VLOOKUP(A256,'BD OFICIAL'!$A$1:$AL$2098,7,0)=D256,0,1)</f>
        <v>0</v>
      </c>
      <c r="BV256" s="85">
        <f>IF(VLOOKUP(A256,'BD OFICIAL'!$A$1:$AL$2098,11,0)=J256,0,1)</f>
        <v>0</v>
      </c>
      <c r="BW256" s="85">
        <f>IF(VLOOKUP(A256,'BD OFICIAL'!$A$1:$AL$2098,13,0)=L256,0,1)</f>
        <v>0</v>
      </c>
      <c r="BX256" s="2">
        <f>IF(VLOOKUP(A256,'BD OFICIAL'!$A$1:$AL$2098,16,0)=O256,0,1)</f>
        <v>0</v>
      </c>
      <c r="BY256" s="2">
        <f>IF(VLOOKUP(A256,'BD OFICIAL'!$A$1:$AL$2098,17,0)=P256,0,1)</f>
        <v>0</v>
      </c>
      <c r="BZ256" s="2">
        <f>IF(VLOOKUP(A256,'BD OFICIAL'!$A$1:$AL$2098,19,0)=R256,0,1)</f>
        <v>0</v>
      </c>
      <c r="CA256" s="2">
        <f>IF(VLOOKUP(A256,'BD OFICIAL'!$A$1:$AL$2098,21,0)=T256,0,1)</f>
        <v>0</v>
      </c>
      <c r="CB256" s="2">
        <f>IF(VLOOKUP(A256,'BD OFICIAL'!$A$1:$AL$2098,24,0)=AK256,0,1)</f>
        <v>0</v>
      </c>
      <c r="CC256" s="2">
        <f>IF(VLOOKUP(A256,'BD OFICIAL'!$A$1:$AL$2098,25,0)=X256,0,1)</f>
        <v>0</v>
      </c>
      <c r="CD256" s="2">
        <f>IF(VLOOKUP(A256,'BD OFICIAL'!$A$1:$AL$2098,26,0)=Y256,0,1)</f>
        <v>0</v>
      </c>
      <c r="CE256" s="2">
        <f>IF(VLOOKUP(A256,'BD OFICIAL'!$A$1:$AL$2098,27,0)=Z256,0,1)</f>
        <v>0</v>
      </c>
      <c r="CF256" s="2">
        <f>IF(VLOOKUP(A256,'BD OFICIAL'!$A$1:$AL$2098,28,0)=AA256,0,1)</f>
        <v>0</v>
      </c>
      <c r="CG256" s="2">
        <f>IF(VLOOKUP(A256,'BD OFICIAL'!$A$1:$AL$2098,33,0)=AF256,0,1)</f>
        <v>0</v>
      </c>
      <c r="CH256" s="2">
        <f>IF(VLOOKUP(A256,'BD OFICIAL'!$A$1:$AL$2098,35,0)=AH256,0,1)</f>
        <v>0</v>
      </c>
      <c r="CI256" s="85">
        <f>IF(VLOOKUP(A256,'BD OFICIAL'!$A$1:$AL$2098,34,0)=AL256,0,1)</f>
        <v>0</v>
      </c>
      <c r="CJ256" s="12">
        <f>VLOOKUP(A256,'BD OFICIAL'!$A$1:$AM$2098,36,0)*AM256-AP256</f>
        <v>0</v>
      </c>
      <c r="CK256" s="85" t="str">
        <f t="shared" si="122"/>
        <v>SSH</v>
      </c>
      <c r="CL256" s="85" t="str">
        <f t="shared" si="123"/>
        <v>SI</v>
      </c>
      <c r="CM256" s="85" t="str">
        <f t="shared" si="137"/>
        <v>NO</v>
      </c>
      <c r="CN256" s="31">
        <f t="shared" si="138"/>
        <v>0</v>
      </c>
      <c r="CO256" s="31">
        <f t="shared" si="124"/>
        <v>0</v>
      </c>
      <c r="CP256" s="31">
        <f t="shared" si="139"/>
        <v>0</v>
      </c>
      <c r="CQ256" s="31">
        <f>IF(Y256="NO",0,IF(Y256="SI",IF(VLOOKUP(A256,'BD OFICIAL'!$A:$AO,40,0)=AQ256,0,1)))</f>
        <v>0</v>
      </c>
      <c r="CR256" s="31">
        <f>IF(Z256="NO",0,IF(Z256="SI",IF(VLOOKUP(B256,'BD OFICIAL'!$A:$AO,41,0)=AS256,0,1)))</f>
        <v>0</v>
      </c>
      <c r="CS256" s="31">
        <f t="shared" si="125"/>
        <v>0</v>
      </c>
      <c r="CT256" s="31">
        <f t="shared" si="126"/>
        <v>0</v>
      </c>
      <c r="CU256" s="31">
        <f>IF(VLOOKUP(A256,'BD OFICIAL'!$A$1:$AL$1056,31,0)="SI",IF(AT256&gt;0,0,1),IF(AT256=0,0,1))</f>
        <v>0</v>
      </c>
      <c r="CV256" s="31">
        <f t="shared" si="127"/>
        <v>0</v>
      </c>
      <c r="CW256" s="31">
        <f t="shared" si="140"/>
        <v>0</v>
      </c>
      <c r="CX256" s="85" t="str">
        <f t="shared" si="141"/>
        <v>NO</v>
      </c>
      <c r="CY256" s="31">
        <f t="shared" si="142"/>
        <v>0</v>
      </c>
      <c r="CZ256" s="85" t="str">
        <f>IF(ISERROR(VLOOKUP(AI256,EXPERIENCIA!$A$1:$C$2100,1,0)),"NO","SI")</f>
        <v>SI</v>
      </c>
      <c r="DA256" s="85" t="str">
        <f>IF(CX256="no","NO APLICA",IF(AX256=0,"ERROR NOTA",IF(AND(AX256&gt;1,CZ256="NO"),"ERROR NOTA",IF(AND(CZ256="NO",AX256=1),0,IF(VLOOKUP(AI256,EXPERIENCIA!$A$1:$C$2100,3,0)=AX256,0,"ERROR NOTA")))))</f>
        <v>NO APLICA</v>
      </c>
      <c r="DB256" s="85" t="str">
        <f>IF(ISERROR(VLOOKUP(AI256,COMPORTAMIENTO!$A$1:$C$2100,1,0)),"NO","SI")</f>
        <v>SI</v>
      </c>
      <c r="DC256" s="85" t="str">
        <f>IF(CX256="NO","NO APLICA",IF(AY256=0,"ERROR NOTA",IF(AND(DB256="NO",AY256=7),0,IF(VLOOKUP(AI256,COMPORTAMIENTO!$A$2:$H$2100,8,0)=AY256,0,"ERROR NOTA"))))</f>
        <v>NO APLICA</v>
      </c>
      <c r="DD256" s="104" t="str">
        <f t="shared" si="143"/>
        <v>NO APLICA</v>
      </c>
      <c r="DE256" s="104" t="str">
        <f t="shared" si="144"/>
        <v>NO APLICA</v>
      </c>
      <c r="DF256" s="85" t="str">
        <f t="shared" si="128"/>
        <v>SI</v>
      </c>
      <c r="DG256" s="85">
        <f t="shared" si="145"/>
        <v>0</v>
      </c>
      <c r="DH256" s="85">
        <f t="shared" si="146"/>
        <v>0</v>
      </c>
      <c r="DI256" s="85" t="str">
        <f t="shared" si="147"/>
        <v>NO APLICA</v>
      </c>
      <c r="DJ256" s="12" t="str">
        <f t="shared" si="148"/>
        <v>NO APLICA</v>
      </c>
      <c r="DK256" s="7" t="str">
        <f t="shared" si="149"/>
        <v>NO APLICA</v>
      </c>
      <c r="DL256" s="12">
        <f t="shared" si="129"/>
        <v>6000</v>
      </c>
      <c r="DM256" s="12">
        <f>VLOOKUP(A256,'5 TD'!$A:$B,2,0)</f>
        <v>5075</v>
      </c>
      <c r="DN256" s="7" t="str">
        <f t="shared" si="130"/>
        <v>NO APLICA</v>
      </c>
      <c r="DO256" s="85" t="str">
        <f t="shared" si="150"/>
        <v>NO APLICA</v>
      </c>
      <c r="DP256" s="85" t="str">
        <f t="shared" si="151"/>
        <v>NO APLICA</v>
      </c>
      <c r="DQ256" s="7" t="str">
        <f t="shared" si="152"/>
        <v>NO APLICA</v>
      </c>
      <c r="DR256" s="85" t="str">
        <f t="shared" si="131"/>
        <v>NO APLICA</v>
      </c>
      <c r="DS256" s="2" t="str">
        <f>+('3 Planilla Preadjudicación OTIC'!BN256)</f>
        <v>NO</v>
      </c>
      <c r="DT256" s="2" t="str">
        <f>IF(DR256="APROBADO",VLOOKUP(A256,'5 TD'!$D$3:$E$270,2,0),"NO APLICA")</f>
        <v>NO APLICA</v>
      </c>
      <c r="DU256" s="2" t="str">
        <f t="shared" si="132"/>
        <v>NO APLICA</v>
      </c>
      <c r="DV256" s="2" t="str">
        <f>IF(DU256="SI",VLOOKUP(A256,'5 TD'!$G$3:$H$270,2,0),"NO APLICA ")</f>
        <v xml:space="preserve">NO APLICA </v>
      </c>
      <c r="DW256" s="2" t="str">
        <f t="shared" si="133"/>
        <v>NO</v>
      </c>
      <c r="DX256" s="2" t="str">
        <f>IF(DW256="SI",VLOOKUP(A256,'5 TD'!$J$4:$K$472,2,0),"NO APLICA")</f>
        <v>NO APLICA</v>
      </c>
      <c r="DY256" s="2" t="str">
        <f t="shared" si="134"/>
        <v>NO APLICA</v>
      </c>
      <c r="DZ256" s="7" t="str">
        <f>IF(DY256="SI",VLOOKUP(A256,'5 TD'!$M$4:$N$350,2,0),"NO APLICA")</f>
        <v>NO APLICA</v>
      </c>
      <c r="EA256" s="2" t="str">
        <f t="shared" si="135"/>
        <v>NO APLICA</v>
      </c>
      <c r="EB256" s="12" t="str">
        <f t="shared" si="136"/>
        <v/>
      </c>
      <c r="EC256" s="12" t="str">
        <f>IF(EA256="SI",VLOOKUP(A256,'5 TD'!$V$4:$W$479,2,0),"NO APLICA")</f>
        <v>NO APLICA</v>
      </c>
      <c r="ED256" s="2" t="str">
        <f t="shared" si="153"/>
        <v>NO</v>
      </c>
      <c r="EE256" s="79" t="str">
        <f>IF(ED256="SI",VLOOKUP(AI256,COMPORTAMIENTO!$A$1:$H$2100,7,0),"NO APLICA")</f>
        <v>NO APLICA</v>
      </c>
      <c r="EF256" s="12" t="str">
        <f>IF(ED256="SI",VLOOKUP(A256,'5 TD'!$P$2:$Q$479,2,0),"NO APLICA")</f>
        <v>NO APLICA</v>
      </c>
      <c r="EG256" s="2" t="str">
        <f t="shared" si="154"/>
        <v>NO</v>
      </c>
      <c r="EH256" s="2">
        <f>IF(CZ256="no",0,VLOOKUP(AI256,EXPERIENCIA!$A$1:$C$2100,2,0))</f>
        <v>10</v>
      </c>
      <c r="EI256" s="2">
        <f>IF(CZ256="si",VLOOKUP(A256,'5 TD'!$S$3:$T$2103,2,0),0)</f>
        <v>32</v>
      </c>
      <c r="EJ256" s="2" t="str">
        <f t="shared" si="155"/>
        <v>NO</v>
      </c>
      <c r="EK256" s="2">
        <f>+('3 Planilla Preadjudicación OTIC'!BU256)</f>
        <v>0</v>
      </c>
      <c r="EL256" s="3"/>
      <c r="EM256" s="3"/>
      <c r="EN256" s="3"/>
      <c r="EQ256" s="86"/>
    </row>
    <row r="257" spans="1:147" ht="15" customHeight="1" x14ac:dyDescent="0.3">
      <c r="A257" s="2">
        <f>+('3 Planilla Preadjudicación OTIC'!A257)</f>
        <v>14404</v>
      </c>
      <c r="B257" s="2" t="str">
        <f>+('3 Planilla Preadjudicación OTIC'!B257)</f>
        <v>65181652-1</v>
      </c>
      <c r="C257" s="4">
        <f>+('3 Planilla Preadjudicación OTIC'!E257)</f>
        <v>2025</v>
      </c>
      <c r="D257" s="4" t="str">
        <f>+('3 Planilla Preadjudicación OTIC'!F257)</f>
        <v>MANDATO</v>
      </c>
      <c r="E257" s="4" t="str">
        <f>+('3 Planilla Preadjudicación OTIC'!G257)</f>
        <v>73188700-4</v>
      </c>
      <c r="F257" s="4" t="str">
        <f>+('3 Planilla Preadjudicación OTIC'!H257)</f>
        <v>ONG CASA DE ACOGIDA LA ESPERANZA</v>
      </c>
      <c r="G257" s="4"/>
      <c r="H257" s="4"/>
      <c r="I257" s="4" t="str">
        <f>+('3 Planilla Preadjudicación OTIC'!I257)</f>
        <v>CORTE Y CONFECCIÓN DE CORTINAS Y ROPA DE CASA</v>
      </c>
      <c r="J257" s="4" t="str">
        <f>+('3 Planilla Preadjudicación OTIC'!J257)</f>
        <v>PF0704</v>
      </c>
      <c r="K257" s="4" t="str">
        <f>+('3 Planilla Preadjudicación OTIC'!K257)</f>
        <v/>
      </c>
      <c r="L257" s="4" t="str">
        <f>+('3 Planilla Preadjudicación OTIC'!L257)</f>
        <v/>
      </c>
      <c r="M257" s="2">
        <f>+('3 Planilla Preadjudicación OTIC'!M257)</f>
        <v>13</v>
      </c>
      <c r="N257" s="4" t="str">
        <f>+('3 Planilla Preadjudicación OTIC'!N257)</f>
        <v>METROPOLITANA</v>
      </c>
      <c r="O257" s="4" t="str">
        <f>+('3 Planilla Preadjudicación OTIC'!O257)</f>
        <v>LA GRANJA</v>
      </c>
      <c r="P257" s="4" t="str">
        <f>+('3 Planilla Preadjudicación OTIC'!P257)</f>
        <v>EMPRENDEDORES/AS INFORMALES O PERSONAS VULNERABLES PERTENECIENTES AL 80% MAS VULNERABLE</v>
      </c>
      <c r="Q257" s="4" t="str">
        <f>+('3 Planilla Preadjudicación OTIC'!Q257)</f>
        <v>PRESENCIAL</v>
      </c>
      <c r="R257" s="4" t="str">
        <f>+('3 Planilla Preadjudicación OTIC'!R257)</f>
        <v>DEPENDIENTE</v>
      </c>
      <c r="S257" s="4">
        <f>+('3 Planilla Preadjudicación OTIC'!S257)</f>
        <v>38</v>
      </c>
      <c r="T257" s="2">
        <f>+('3 Planilla Preadjudicación OTIC'!T257)</f>
        <v>20</v>
      </c>
      <c r="U257" s="2">
        <f>+('3 Planilla Preadjudicación OTIC'!U257)</f>
        <v>150</v>
      </c>
      <c r="V257" s="2">
        <f>+('3 Planilla Preadjudicación OTIC'!V257)</f>
        <v>0</v>
      </c>
      <c r="W257" s="2">
        <f>+('3 Planilla Preadjudicación OTIC'!W257)</f>
        <v>150</v>
      </c>
      <c r="X257" s="2">
        <f>+('3 Planilla Preadjudicación OTIC'!X257)</f>
        <v>4</v>
      </c>
      <c r="Y257" s="2" t="str">
        <f>+('3 Planilla Preadjudicación OTIC'!Y257)</f>
        <v>SI</v>
      </c>
      <c r="Z257" s="2" t="str">
        <f>+('3 Planilla Preadjudicación OTIC'!Z257)</f>
        <v>NO</v>
      </c>
      <c r="AA257" s="2" t="str">
        <f>+('3 Planilla Preadjudicación OTIC'!AA257)</f>
        <v>NO</v>
      </c>
      <c r="AB257" s="4" t="str">
        <f>+('3 Planilla Preadjudicación OTIC'!AB257)</f>
        <v>SE AJUSTA A PLAN FORMATIVO</v>
      </c>
      <c r="AC257" s="4" t="str">
        <f>+('3 Planilla Preadjudicación OTIC'!AC257)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57" s="2" t="str">
        <f>+('3 Planilla Preadjudicación OTIC'!AD257)</f>
        <v>NO</v>
      </c>
      <c r="AE257" s="4">
        <f>+('3 Planilla Preadjudicación OTIC'!AE257)</f>
        <v>0</v>
      </c>
      <c r="AF257" s="2" t="str">
        <f>+('3 Planilla Preadjudicación OTIC'!AF257)</f>
        <v>CERRADA</v>
      </c>
      <c r="AG257" s="2">
        <f>+('3 Planilla Preadjudicación OTIC'!AG257)</f>
        <v>38</v>
      </c>
      <c r="AH257" s="2">
        <f>+('3 Planilla Preadjudicación OTIC'!AH257)</f>
        <v>3</v>
      </c>
      <c r="AI257" s="135" t="str">
        <f>+('3 Planilla Preadjudicación OTIC'!AI257)</f>
        <v>76109870-5</v>
      </c>
      <c r="AJ257" s="4" t="str">
        <f>+('3 Planilla Preadjudicación OTIC'!AJ257)</f>
        <v>Sociedad de Educación y Capacitación Limitada</v>
      </c>
      <c r="AK257" s="2">
        <f>+('3 Planilla Preadjudicación OTIC'!AK257)</f>
        <v>150</v>
      </c>
      <c r="AL257" s="2">
        <f>+('3 Planilla Preadjudicación OTIC'!AL257)</f>
        <v>38</v>
      </c>
      <c r="AM257" s="12">
        <f>+('3 Planilla Preadjudicación OTIC'!AM257)</f>
        <v>6500</v>
      </c>
      <c r="AN257" s="12">
        <f>+('3 Planilla Preadjudicación OTIC'!AN257)</f>
        <v>0</v>
      </c>
      <c r="AO257" s="12">
        <f>+('3 Planilla Preadjudicación OTIC'!AO257)</f>
        <v>0</v>
      </c>
      <c r="AP257" s="12">
        <f>+('3 Planilla Preadjudicación OTIC'!AP257)</f>
        <v>19500000</v>
      </c>
      <c r="AQ257" s="12">
        <f>+('3 Planilla Preadjudicación OTIC'!AQ257)</f>
        <v>3040000</v>
      </c>
      <c r="AR257" s="12">
        <f>+('3 Planilla Preadjudicación OTIC'!AR257)</f>
        <v>0</v>
      </c>
      <c r="AS257" s="12">
        <f>+('3 Planilla Preadjudicación OTIC'!AS257)</f>
        <v>0</v>
      </c>
      <c r="AT257" s="12">
        <f>+('3 Planilla Preadjudicación OTIC'!AT257)</f>
        <v>0</v>
      </c>
      <c r="AU257" s="12">
        <f>+('3 Planilla Preadjudicación OTIC'!AU257)</f>
        <v>22540000</v>
      </c>
      <c r="AV257" s="2" t="str">
        <f>+('3 Planilla Preadjudicación OTIC'!AV257)</f>
        <v>SI</v>
      </c>
      <c r="AW257" s="4">
        <f>+('3 Planilla Preadjudicación OTIC'!AW257)</f>
        <v>0</v>
      </c>
      <c r="AX257" s="2">
        <f>+('3 Planilla Preadjudicación OTIC'!AX257)</f>
        <v>1</v>
      </c>
      <c r="AY257" s="2">
        <f>+('3 Planilla Preadjudicación OTIC'!AY257)</f>
        <v>7</v>
      </c>
      <c r="AZ257" s="2">
        <f>+('3 Planilla Preadjudicación OTIC'!AZ257)</f>
        <v>0</v>
      </c>
      <c r="BA257" s="2">
        <f>+('3 Planilla Preadjudicación OTIC'!BA257)</f>
        <v>0</v>
      </c>
      <c r="BB257" s="2">
        <f>+('3 Planilla Preadjudicación OTIC'!BB257)</f>
        <v>0</v>
      </c>
      <c r="BC257" s="2">
        <f>+('3 Planilla Preadjudicación OTIC'!BC257)</f>
        <v>0</v>
      </c>
      <c r="BD257" s="2">
        <f>+('3 Planilla Preadjudicación OTIC'!BD257)</f>
        <v>0</v>
      </c>
      <c r="BE257" s="2">
        <f>+('3 Planilla Preadjudicación OTIC'!BE257)</f>
        <v>0</v>
      </c>
      <c r="BF257" s="2">
        <f>+('3 Planilla Preadjudicación OTIC'!BF257)</f>
        <v>0</v>
      </c>
      <c r="BG257" s="2">
        <f>+('3 Planilla Preadjudicación OTIC'!BG257)</f>
        <v>7</v>
      </c>
      <c r="BH257" s="2">
        <f>+('3 Planilla Preadjudicación OTIC'!BH257)</f>
        <v>7</v>
      </c>
      <c r="BI257" s="2">
        <f>+('3 Planilla Preadjudicación OTIC'!BI257)</f>
        <v>7</v>
      </c>
      <c r="BJ257" s="2">
        <f>+('3 Planilla Preadjudicación OTIC'!BJ257)</f>
        <v>7</v>
      </c>
      <c r="BK257" s="2">
        <f>+('3 Planilla Preadjudicación OTIC'!BK257)</f>
        <v>7</v>
      </c>
      <c r="BL257" s="2">
        <f>+('3 Planilla Preadjudicación OTIC'!BL257)</f>
        <v>6.9</v>
      </c>
      <c r="BM257" s="104">
        <f>ROUND(('3 Planilla Preadjudicación OTIC'!BM257),1)</f>
        <v>6.4</v>
      </c>
      <c r="BN257" s="4" t="str">
        <f>+('3 Planilla Preadjudicación OTIC'!BN257)</f>
        <v>NO</v>
      </c>
      <c r="BO257" s="4">
        <f>+('3 Planilla Preadjudicación OTIC'!BO257)</f>
        <v>0</v>
      </c>
      <c r="BP257" s="4">
        <f>+('3 Planilla Preadjudicación OTIC'!BP257)</f>
        <v>0</v>
      </c>
      <c r="BQ257" s="4">
        <f>+('3 Planilla Preadjudicación OTIC'!BQ257)</f>
        <v>0</v>
      </c>
      <c r="BR257" s="4">
        <f>+('3 Planilla Preadjudicación OTIC'!BR257)</f>
        <v>0</v>
      </c>
      <c r="BS257" s="4">
        <f>+('3 Planilla Preadjudicación OTIC'!BS257)</f>
        <v>0</v>
      </c>
      <c r="BT257" s="4">
        <f>+('3 Planilla Preadjudicación OTIC'!BT257)</f>
        <v>0</v>
      </c>
      <c r="BU257" s="85">
        <f>IF(VLOOKUP(A257,'BD OFICIAL'!$A$1:$AL$2098,7,0)=D257,0,1)</f>
        <v>0</v>
      </c>
      <c r="BV257" s="85">
        <f>IF(VLOOKUP(A257,'BD OFICIAL'!$A$1:$AL$2098,11,0)=J257,0,1)</f>
        <v>0</v>
      </c>
      <c r="BW257" s="85">
        <f>IF(VLOOKUP(A257,'BD OFICIAL'!$A$1:$AL$2098,13,0)=L257,0,1)</f>
        <v>0</v>
      </c>
      <c r="BX257" s="2">
        <f>IF(VLOOKUP(A257,'BD OFICIAL'!$A$1:$AL$2098,16,0)=O257,0,1)</f>
        <v>0</v>
      </c>
      <c r="BY257" s="2">
        <f>IF(VLOOKUP(A257,'BD OFICIAL'!$A$1:$AL$2098,17,0)=P257,0,1)</f>
        <v>0</v>
      </c>
      <c r="BZ257" s="2">
        <f>IF(VLOOKUP(A257,'BD OFICIAL'!$A$1:$AL$2098,19,0)=R257,0,1)</f>
        <v>0</v>
      </c>
      <c r="CA257" s="2">
        <f>IF(VLOOKUP(A257,'BD OFICIAL'!$A$1:$AL$2098,21,0)=T257,0,1)</f>
        <v>0</v>
      </c>
      <c r="CB257" s="2">
        <f>IF(VLOOKUP(A257,'BD OFICIAL'!$A$1:$AL$2098,24,0)=AK257,0,1)</f>
        <v>0</v>
      </c>
      <c r="CC257" s="2">
        <f>IF(VLOOKUP(A257,'BD OFICIAL'!$A$1:$AL$2098,25,0)=X257,0,1)</f>
        <v>0</v>
      </c>
      <c r="CD257" s="2">
        <f>IF(VLOOKUP(A257,'BD OFICIAL'!$A$1:$AL$2098,26,0)=Y257,0,1)</f>
        <v>0</v>
      </c>
      <c r="CE257" s="2">
        <f>IF(VLOOKUP(A257,'BD OFICIAL'!$A$1:$AL$2098,27,0)=Z257,0,1)</f>
        <v>0</v>
      </c>
      <c r="CF257" s="2">
        <f>IF(VLOOKUP(A257,'BD OFICIAL'!$A$1:$AL$2098,28,0)=AA257,0,1)</f>
        <v>0</v>
      </c>
      <c r="CG257" s="2">
        <f>IF(VLOOKUP(A257,'BD OFICIAL'!$A$1:$AL$2098,33,0)=AF257,0,1)</f>
        <v>0</v>
      </c>
      <c r="CH257" s="2">
        <f>IF(VLOOKUP(A257,'BD OFICIAL'!$A$1:$AL$2098,35,0)=AH257,0,1)</f>
        <v>0</v>
      </c>
      <c r="CI257" s="85">
        <f>IF(VLOOKUP(A257,'BD OFICIAL'!$A$1:$AL$2098,34,0)=AL257,0,1)</f>
        <v>0</v>
      </c>
      <c r="CJ257" s="12">
        <f>VLOOKUP(A257,'BD OFICIAL'!$A$1:$AM$2098,36,0)*AM257-AP257</f>
        <v>0</v>
      </c>
      <c r="CK257" s="85" t="str">
        <f t="shared" si="122"/>
        <v>SSH</v>
      </c>
      <c r="CL257" s="85" t="str">
        <f t="shared" si="123"/>
        <v>SI</v>
      </c>
      <c r="CM257" s="85" t="str">
        <f t="shared" si="137"/>
        <v>NO</v>
      </c>
      <c r="CN257" s="31">
        <f t="shared" si="138"/>
        <v>0</v>
      </c>
      <c r="CO257" s="31">
        <f t="shared" si="124"/>
        <v>0</v>
      </c>
      <c r="CP257" s="31">
        <f t="shared" si="139"/>
        <v>0</v>
      </c>
      <c r="CQ257" s="31">
        <f>IF(Y257="NO",0,IF(Y257="SI",IF(VLOOKUP(A257,'BD OFICIAL'!$A:$AO,40,0)=AQ257,0,1)))</f>
        <v>0</v>
      </c>
      <c r="CR257" s="31">
        <f>IF(Z257="NO",0,IF(Z257="SI",IF(VLOOKUP(B257,'BD OFICIAL'!$A:$AO,41,0)=AS257,0,1)))</f>
        <v>0</v>
      </c>
      <c r="CS257" s="31">
        <f t="shared" si="125"/>
        <v>0</v>
      </c>
      <c r="CT257" s="31">
        <f t="shared" si="126"/>
        <v>0</v>
      </c>
      <c r="CU257" s="31">
        <f>IF(VLOOKUP(A257,'BD OFICIAL'!$A$1:$AL$1056,31,0)="SI",IF(AT257&gt;0,0,1),IF(AT257=0,0,1))</f>
        <v>0</v>
      </c>
      <c r="CV257" s="31">
        <f t="shared" si="127"/>
        <v>0</v>
      </c>
      <c r="CW257" s="31">
        <f t="shared" si="140"/>
        <v>0</v>
      </c>
      <c r="CX257" s="85" t="str">
        <f t="shared" si="141"/>
        <v>SI</v>
      </c>
      <c r="CY257" s="31">
        <f t="shared" si="142"/>
        <v>0</v>
      </c>
      <c r="CZ257" s="85" t="str">
        <f>IF(ISERROR(VLOOKUP(AI257,EXPERIENCIA!$A$1:$C$2100,1,0)),"NO","SI")</f>
        <v>SI</v>
      </c>
      <c r="DA257" s="85">
        <f>IF(CX257="no","NO APLICA",IF(AX257=0,"ERROR NOTA",IF(AND(AX257&gt;1,CZ257="NO"),"ERROR NOTA",IF(AND(CZ257="NO",AX257=1),0,IF(VLOOKUP(AI257,EXPERIENCIA!$A$1:$C$2100,3,0)=AX257,0,"ERROR NOTA")))))</f>
        <v>0</v>
      </c>
      <c r="DB257" s="85" t="str">
        <f>IF(ISERROR(VLOOKUP(AI257,COMPORTAMIENTO!$A$1:$C$2100,1,0)),"NO","SI")</f>
        <v>SI</v>
      </c>
      <c r="DC257" s="85">
        <f>IF(CX257="NO","NO APLICA",IF(AY257=0,"ERROR NOTA",IF(AND(DB257="NO",AY257=7),0,IF(VLOOKUP(AI257,COMPORTAMIENTO!$A$2:$H$2100,8,0)=AY257,0,"ERROR NOTA"))))</f>
        <v>0</v>
      </c>
      <c r="DD257" s="104">
        <f t="shared" si="143"/>
        <v>0.1</v>
      </c>
      <c r="DE257" s="104">
        <f t="shared" si="144"/>
        <v>0.70000000000000007</v>
      </c>
      <c r="DF257" s="85" t="str">
        <f t="shared" si="128"/>
        <v>SI</v>
      </c>
      <c r="DG257" s="85">
        <f t="shared" si="145"/>
        <v>0</v>
      </c>
      <c r="DH257" s="85">
        <f t="shared" si="146"/>
        <v>0</v>
      </c>
      <c r="DI257" s="85">
        <f t="shared" si="147"/>
        <v>0</v>
      </c>
      <c r="DJ257" s="12">
        <f t="shared" si="148"/>
        <v>7.0000000000000009</v>
      </c>
      <c r="DK257" s="7">
        <f t="shared" si="149"/>
        <v>7.0000000000000009</v>
      </c>
      <c r="DL257" s="12">
        <f t="shared" si="129"/>
        <v>6500</v>
      </c>
      <c r="DM257" s="12">
        <f>VLOOKUP(A257,'5 TD'!$A:$B,2,0)</f>
        <v>6373</v>
      </c>
      <c r="DN257" s="7">
        <f t="shared" si="130"/>
        <v>6.9</v>
      </c>
      <c r="DO257" s="85" t="str">
        <f t="shared" si="150"/>
        <v>APROBADO</v>
      </c>
      <c r="DP257" s="85" t="str">
        <f t="shared" si="151"/>
        <v>APROBADO</v>
      </c>
      <c r="DQ257" s="7">
        <f t="shared" si="152"/>
        <v>6.4</v>
      </c>
      <c r="DR257" s="85" t="str">
        <f t="shared" si="131"/>
        <v>APROBADO</v>
      </c>
      <c r="DS257" s="2" t="str">
        <f>+('3 Planilla Preadjudicación OTIC'!BN257)</f>
        <v>NO</v>
      </c>
      <c r="DT257" s="2">
        <f>IF(DR257="APROBADO",VLOOKUP(A257,'5 TD'!$D$3:$E$270,2,0),"NO APLICA")</f>
        <v>7</v>
      </c>
      <c r="DU257" s="2" t="str">
        <f t="shared" si="132"/>
        <v>NO</v>
      </c>
      <c r="DV257" s="2" t="str">
        <f>IF(DU257="SI",VLOOKUP(A257,'5 TD'!$G$3:$H$270,2,0),"NO APLICA ")</f>
        <v xml:space="preserve">NO APLICA </v>
      </c>
      <c r="DW257" s="2" t="str">
        <f t="shared" si="133"/>
        <v>NO</v>
      </c>
      <c r="DX257" s="2" t="str">
        <f>IF(DW257="SI",VLOOKUP(A257,'5 TD'!$J$4:$K$472,2,0),"NO APLICA")</f>
        <v>NO APLICA</v>
      </c>
      <c r="DY257" s="2" t="str">
        <f t="shared" si="134"/>
        <v>NO APLICA</v>
      </c>
      <c r="DZ257" s="7" t="str">
        <f>IF(DY257="SI",VLOOKUP(A257,'5 TD'!$M$4:$N$350,2,0),"NO APLICA")</f>
        <v>NO APLICA</v>
      </c>
      <c r="EA257" s="2" t="str">
        <f t="shared" si="135"/>
        <v>NO APLICA</v>
      </c>
      <c r="EB257" s="12" t="str">
        <f t="shared" si="136"/>
        <v/>
      </c>
      <c r="EC257" s="12" t="str">
        <f>IF(EA257="SI",VLOOKUP(A257,'5 TD'!$V$4:$W$479,2,0),"NO APLICA")</f>
        <v>NO APLICA</v>
      </c>
      <c r="ED257" s="2" t="str">
        <f t="shared" si="153"/>
        <v>NO</v>
      </c>
      <c r="EE257" s="79" t="str">
        <f>IF(ED257="SI",VLOOKUP(AI257,COMPORTAMIENTO!$A$1:$H$2100,7,0),"NO APLICA")</f>
        <v>NO APLICA</v>
      </c>
      <c r="EF257" s="12" t="str">
        <f>IF(ED257="SI",VLOOKUP(A257,'5 TD'!$P$2:$Q$479,2,0),"NO APLICA")</f>
        <v>NO APLICA</v>
      </c>
      <c r="EG257" s="2" t="str">
        <f t="shared" si="154"/>
        <v>NO</v>
      </c>
      <c r="EH257" s="2">
        <f>IF(CZ257="no",0,VLOOKUP(AI257,EXPERIENCIA!$A$1:$C$2100,2,0))</f>
        <v>10</v>
      </c>
      <c r="EI257" s="2">
        <f>IF(CZ257="si",VLOOKUP(A257,'5 TD'!$S$3:$T$2103,2,0),0)</f>
        <v>254</v>
      </c>
      <c r="EJ257" s="2" t="str">
        <f t="shared" si="155"/>
        <v>NO</v>
      </c>
      <c r="EK257" s="2">
        <f>+('3 Planilla Preadjudicación OTIC'!BU257)</f>
        <v>0</v>
      </c>
      <c r="EL257" s="4"/>
      <c r="EM257" s="3"/>
      <c r="EN257" s="3"/>
      <c r="EQ257" s="86"/>
    </row>
    <row r="258" spans="1:147" ht="15" customHeight="1" x14ac:dyDescent="0.3">
      <c r="A258" s="2">
        <f>+('3 Planilla Preadjudicación OTIC'!A258)</f>
        <v>14261</v>
      </c>
      <c r="B258" s="2" t="str">
        <f>+('3 Planilla Preadjudicación OTIC'!B258)</f>
        <v>65181652-1</v>
      </c>
      <c r="C258" s="4">
        <f>+('3 Planilla Preadjudicación OTIC'!E258)</f>
        <v>2025</v>
      </c>
      <c r="D258" s="4" t="str">
        <f>+('3 Planilla Preadjudicación OTIC'!F258)</f>
        <v>MANDATO</v>
      </c>
      <c r="E258" s="4" t="str">
        <f>+('3 Planilla Preadjudicación OTIC'!G258)</f>
        <v>96802690-9</v>
      </c>
      <c r="F258" s="4" t="str">
        <f>+('3 Planilla Preadjudicación OTIC'!H258)</f>
        <v>MASISA</v>
      </c>
      <c r="G258" s="4"/>
      <c r="H258" s="4"/>
      <c r="I258" s="4" t="str">
        <f>+('3 Planilla Preadjudicación OTIC'!I258)</f>
        <v>DISEÑO Y COMERCIALIZACIÓN DE ORFEBRERÍA WUILLICHE CON ENCASTES DE PIEDRAS SEMIPRECIOSAS</v>
      </c>
      <c r="J258" s="4" t="str">
        <f>+('3 Planilla Preadjudicación OTIC'!J258)</f>
        <v>PF0713</v>
      </c>
      <c r="K258" s="4" t="str">
        <f>+('3 Planilla Preadjudicación OTIC'!K258)</f>
        <v/>
      </c>
      <c r="L258" s="4" t="str">
        <f>+('3 Planilla Preadjudicación OTIC'!L258)</f>
        <v/>
      </c>
      <c r="M258" s="2">
        <f>+('3 Planilla Preadjudicación OTIC'!M258)</f>
        <v>8</v>
      </c>
      <c r="N258" s="4" t="str">
        <f>+('3 Planilla Preadjudicación OTIC'!N258)</f>
        <v>BIO BIO</v>
      </c>
      <c r="O258" s="4" t="str">
        <f>+('3 Planilla Preadjudicación OTIC'!O258)</f>
        <v>CABRERO</v>
      </c>
      <c r="P258" s="4" t="str">
        <f>+('3 Planilla Preadjudicación OTIC'!P258)</f>
        <v>PERSONAS DESOCUPADAS (CESANTES Y PERSONAS QUE BUSCAN TRABAJO POR PRIMERA VEZ).</v>
      </c>
      <c r="Q258" s="4" t="str">
        <f>+('3 Planilla Preadjudicación OTIC'!Q258)</f>
        <v>PRESENCIAL</v>
      </c>
      <c r="R258" s="4" t="str">
        <f>+('3 Planilla Preadjudicación OTIC'!R258)</f>
        <v>INDEPENDIENTE</v>
      </c>
      <c r="S258" s="4">
        <f>+('3 Planilla Preadjudicación OTIC'!S258)</f>
        <v>18</v>
      </c>
      <c r="T258" s="2">
        <f>+('3 Planilla Preadjudicación OTIC'!T258)</f>
        <v>12</v>
      </c>
      <c r="U258" s="2">
        <f>+('3 Planilla Preadjudicación OTIC'!U258)</f>
        <v>70</v>
      </c>
      <c r="V258" s="2">
        <f>+('3 Planilla Preadjudicación OTIC'!V258)</f>
        <v>0</v>
      </c>
      <c r="W258" s="2">
        <f>+('3 Planilla Preadjudicación OTIC'!W258)</f>
        <v>70</v>
      </c>
      <c r="X258" s="2">
        <f>+('3 Planilla Preadjudicación OTIC'!X258)</f>
        <v>4</v>
      </c>
      <c r="Y258" s="2" t="str">
        <f>+('3 Planilla Preadjudicación OTIC'!Y258)</f>
        <v>SI</v>
      </c>
      <c r="Z258" s="2" t="str">
        <f>+('3 Planilla Preadjudicación OTIC'!Z258)</f>
        <v>NO</v>
      </c>
      <c r="AA258" s="2" t="str">
        <f>+('3 Planilla Preadjudicación OTIC'!AA258)</f>
        <v>NO</v>
      </c>
      <c r="AB258" s="4" t="str">
        <f>+('3 Planilla Preadjudicación OTIC'!AB258)</f>
        <v>SE AJUSTA A PLAN FORMATIVO</v>
      </c>
      <c r="AC258" s="4" t="str">
        <f>+('3 Planilla Preadjudicación OTIC'!AC258)</f>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v>
      </c>
      <c r="AD258" s="2" t="str">
        <f>+('3 Planilla Preadjudicación OTIC'!AD258)</f>
        <v>NO</v>
      </c>
      <c r="AE258" s="4">
        <f>+('3 Planilla Preadjudicación OTIC'!AE258)</f>
        <v>0</v>
      </c>
      <c r="AF258" s="2" t="str">
        <f>+('3 Planilla Preadjudicación OTIC'!AF258)</f>
        <v>CERRADA</v>
      </c>
      <c r="AG258" s="2">
        <f>+('3 Planilla Preadjudicación OTIC'!AG258)</f>
        <v>18</v>
      </c>
      <c r="AH258" s="2">
        <f>+('3 Planilla Preadjudicación OTIC'!AH258)</f>
        <v>2</v>
      </c>
      <c r="AI258" s="135" t="str">
        <f>+('3 Planilla Preadjudicación OTIC'!AI258)</f>
        <v>77585990-3</v>
      </c>
      <c r="AJ258" s="4" t="str">
        <f>+('3 Planilla Preadjudicación OTIC'!AJ258)</f>
        <v>Pamela Vera Mauricio Cea y Cia Ltda</v>
      </c>
      <c r="AK258" s="2">
        <f>+('3 Planilla Preadjudicación OTIC'!AK258)</f>
        <v>70</v>
      </c>
      <c r="AL258" s="2">
        <f>+('3 Planilla Preadjudicación OTIC'!AL258)</f>
        <v>18</v>
      </c>
      <c r="AM258" s="12">
        <f>+('3 Planilla Preadjudicación OTIC'!AM258)</f>
        <v>5075</v>
      </c>
      <c r="AN258" s="12">
        <f>+('3 Planilla Preadjudicación OTIC'!AN258)</f>
        <v>0</v>
      </c>
      <c r="AO258" s="12">
        <f>+('3 Planilla Preadjudicación OTIC'!AO258)</f>
        <v>0</v>
      </c>
      <c r="AP258" s="12">
        <f>+('3 Planilla Preadjudicación OTIC'!AP258)</f>
        <v>4263000</v>
      </c>
      <c r="AQ258" s="12">
        <f>+('3 Planilla Preadjudicación OTIC'!AQ258)</f>
        <v>864000</v>
      </c>
      <c r="AR258" s="12">
        <f>+('3 Planilla Preadjudicación OTIC'!AR258)</f>
        <v>0</v>
      </c>
      <c r="AS258" s="12">
        <f>+('3 Planilla Preadjudicación OTIC'!AS258)</f>
        <v>0</v>
      </c>
      <c r="AT258" s="12">
        <f>+('3 Planilla Preadjudicación OTIC'!AT258)</f>
        <v>0</v>
      </c>
      <c r="AU258" s="12">
        <f>+('3 Planilla Preadjudicación OTIC'!AU258)</f>
        <v>5127000</v>
      </c>
      <c r="AV258" s="2" t="str">
        <f>+('3 Planilla Preadjudicación OTIC'!AV258)</f>
        <v>SI</v>
      </c>
      <c r="AW258" s="4">
        <f>+('3 Planilla Preadjudicación OTIC'!AW258)</f>
        <v>0</v>
      </c>
      <c r="AX258" s="2">
        <f>+('3 Planilla Preadjudicación OTIC'!AX258)</f>
        <v>3</v>
      </c>
      <c r="AY258" s="2">
        <f>+('3 Planilla Preadjudicación OTIC'!AY258)</f>
        <v>7</v>
      </c>
      <c r="AZ258" s="2">
        <f>+('3 Planilla Preadjudicación OTIC'!AZ258)</f>
        <v>0</v>
      </c>
      <c r="BA258" s="2">
        <f>+('3 Planilla Preadjudicación OTIC'!BA258)</f>
        <v>0</v>
      </c>
      <c r="BB258" s="2">
        <f>+('3 Planilla Preadjudicación OTIC'!BB258)</f>
        <v>0</v>
      </c>
      <c r="BC258" s="2">
        <f>+('3 Planilla Preadjudicación OTIC'!BC258)</f>
        <v>0</v>
      </c>
      <c r="BD258" s="2">
        <f>+('3 Planilla Preadjudicación OTIC'!BD258)</f>
        <v>0</v>
      </c>
      <c r="BE258" s="2">
        <f>+('3 Planilla Preadjudicación OTIC'!BE258)</f>
        <v>0</v>
      </c>
      <c r="BF258" s="2">
        <f>+('3 Planilla Preadjudicación OTIC'!BF258)</f>
        <v>0</v>
      </c>
      <c r="BG258" s="2">
        <f>+('3 Planilla Preadjudicación OTIC'!BG258)</f>
        <v>7</v>
      </c>
      <c r="BH258" s="2">
        <f>+('3 Planilla Preadjudicación OTIC'!BH258)</f>
        <v>7</v>
      </c>
      <c r="BI258" s="2">
        <f>+('3 Planilla Preadjudicación OTIC'!BI258)</f>
        <v>7</v>
      </c>
      <c r="BJ258" s="2">
        <f>+('3 Planilla Preadjudicación OTIC'!BJ258)</f>
        <v>7</v>
      </c>
      <c r="BK258" s="2">
        <f>+('3 Planilla Preadjudicación OTIC'!BK258)</f>
        <v>7</v>
      </c>
      <c r="BL258" s="2">
        <f>+('3 Planilla Preadjudicación OTIC'!BL258)</f>
        <v>7</v>
      </c>
      <c r="BM258" s="104">
        <f>ROUND(('3 Planilla Preadjudicación OTIC'!BM258),1)</f>
        <v>6.6</v>
      </c>
      <c r="BN258" s="4" t="str">
        <f>+('3 Planilla Preadjudicación OTIC'!BN258)</f>
        <v>NO</v>
      </c>
      <c r="BO258" s="4">
        <f>+('3 Planilla Preadjudicación OTIC'!BO258)</f>
        <v>0</v>
      </c>
      <c r="BP258" s="4">
        <f>+('3 Planilla Preadjudicación OTIC'!BP258)</f>
        <v>0</v>
      </c>
      <c r="BQ258" s="4">
        <f>+('3 Planilla Preadjudicación OTIC'!BQ258)</f>
        <v>0</v>
      </c>
      <c r="BR258" s="4">
        <f>+('3 Planilla Preadjudicación OTIC'!BR258)</f>
        <v>0</v>
      </c>
      <c r="BS258" s="4">
        <f>+('3 Planilla Preadjudicación OTIC'!BS258)</f>
        <v>0</v>
      </c>
      <c r="BT258" s="4">
        <f>+('3 Planilla Preadjudicación OTIC'!BT258)</f>
        <v>0</v>
      </c>
      <c r="BU258" s="85">
        <f>IF(VLOOKUP(A258,'BD OFICIAL'!$A$1:$AL$2098,7,0)=D258,0,1)</f>
        <v>0</v>
      </c>
      <c r="BV258" s="85">
        <f>IF(VLOOKUP(A258,'BD OFICIAL'!$A$1:$AL$2098,11,0)=J258,0,1)</f>
        <v>0</v>
      </c>
      <c r="BW258" s="85">
        <f>IF(VLOOKUP(A258,'BD OFICIAL'!$A$1:$AL$2098,13,0)=L258,0,1)</f>
        <v>0</v>
      </c>
      <c r="BX258" s="2">
        <f>IF(VLOOKUP(A258,'BD OFICIAL'!$A$1:$AL$2098,16,0)=O258,0,1)</f>
        <v>0</v>
      </c>
      <c r="BY258" s="2">
        <f>IF(VLOOKUP(A258,'BD OFICIAL'!$A$1:$AL$2098,17,0)=P258,0,1)</f>
        <v>0</v>
      </c>
      <c r="BZ258" s="2">
        <f>IF(VLOOKUP(A258,'BD OFICIAL'!$A$1:$AL$2098,19,0)=R258,0,1)</f>
        <v>0</v>
      </c>
      <c r="CA258" s="2">
        <f>IF(VLOOKUP(A258,'BD OFICIAL'!$A$1:$AL$2098,21,0)=T258,0,1)</f>
        <v>0</v>
      </c>
      <c r="CB258" s="2">
        <f>IF(VLOOKUP(A258,'BD OFICIAL'!$A$1:$AL$2098,24,0)=AK258,0,1)</f>
        <v>0</v>
      </c>
      <c r="CC258" s="2">
        <f>IF(VLOOKUP(A258,'BD OFICIAL'!$A$1:$AL$2098,25,0)=X258,0,1)</f>
        <v>0</v>
      </c>
      <c r="CD258" s="2">
        <f>IF(VLOOKUP(A258,'BD OFICIAL'!$A$1:$AL$2098,26,0)=Y258,0,1)</f>
        <v>0</v>
      </c>
      <c r="CE258" s="2">
        <f>IF(VLOOKUP(A258,'BD OFICIAL'!$A$1:$AL$2098,27,0)=Z258,0,1)</f>
        <v>0</v>
      </c>
      <c r="CF258" s="2">
        <f>IF(VLOOKUP(A258,'BD OFICIAL'!$A$1:$AL$2098,28,0)=AA258,0,1)</f>
        <v>0</v>
      </c>
      <c r="CG258" s="2">
        <f>IF(VLOOKUP(A258,'BD OFICIAL'!$A$1:$AL$2098,33,0)=AF258,0,1)</f>
        <v>0</v>
      </c>
      <c r="CH258" s="2">
        <f>IF(VLOOKUP(A258,'BD OFICIAL'!$A$1:$AL$2098,35,0)=AH258,0,1)</f>
        <v>0</v>
      </c>
      <c r="CI258" s="85">
        <f>IF(VLOOKUP(A258,'BD OFICIAL'!$A$1:$AL$2098,34,0)=AL258,0,1)</f>
        <v>0</v>
      </c>
      <c r="CJ258" s="12">
        <f>VLOOKUP(A258,'BD OFICIAL'!$A$1:$AM$2098,36,0)*AM258-AP258</f>
        <v>0</v>
      </c>
      <c r="CK258" s="85" t="str">
        <f t="shared" ref="CK258:CK321" si="156">IF(AND(AA258="SI",D258="EMERGENCIA"),"SHNOM",IF(AND(AA258="SI",D258="FONDOS REGIONALES"),"SHNOM",IF(AND(AA258="SI",D258="FONDOS CONCURSABLES"),"SHNOM",IF(AND(AA258="SI",D258="Mandato"),"SHMAN","SSH"))))</f>
        <v>SSH</v>
      </c>
      <c r="CL258" s="85" t="str">
        <f t="shared" ref="CL258:CL321" si="157">IF(J258="SIN PLAN FORMATIVO","NO","SI")</f>
        <v>SI</v>
      </c>
      <c r="CM258" s="85" t="str">
        <f t="shared" si="137"/>
        <v>NO</v>
      </c>
      <c r="CN258" s="31">
        <f t="shared" si="138"/>
        <v>0</v>
      </c>
      <c r="CO258" s="31">
        <f t="shared" ref="CO258:CO321" si="158">IF(AND(AH258=1,AND(AM258&gt;=4130,AM258&lt;=5074)),0,IF(AND(AH258=2,AND(AM258&gt;=5075,AM258&lt;=6372)),0,IF(AND(AH258=3,AND(AM258&gt;=6373,AM258&lt;=7434)),0,1)))</f>
        <v>0</v>
      </c>
      <c r="CP258" s="31">
        <f t="shared" si="139"/>
        <v>0</v>
      </c>
      <c r="CQ258" s="31">
        <f>IF(Y258="NO",0,IF(Y258="SI",IF(VLOOKUP(A258,'BD OFICIAL'!$A:$AO,40,0)=AQ258,0,1)))</f>
        <v>0</v>
      </c>
      <c r="CR258" s="31">
        <f>IF(Z258="NO",0,IF(Z258="SI",IF(VLOOKUP(B258,'BD OFICIAL'!$A:$AO,41,0)=AS258,0,1)))</f>
        <v>0</v>
      </c>
      <c r="CS258" s="31">
        <f t="shared" ref="CS258:CS321" si="159">IF(AND(CK258="SHNOM",AN258=275000),0,IF(AND(CK258="SHMAN",AN258&lt;=275000),0,IF(AND(CK258="SSH",AN258=0),0,1)))</f>
        <v>0</v>
      </c>
      <c r="CT258" s="31">
        <f t="shared" ref="CT258:CT321" si="160">IF(T258*AN258=AR258,0,1)</f>
        <v>0</v>
      </c>
      <c r="CU258" s="31">
        <f>IF(VLOOKUP(A258,'BD OFICIAL'!$A$1:$AL$1056,31,0)="SI",IF(AT258&gt;0,0,1),IF(AT258=0,0,1))</f>
        <v>0</v>
      </c>
      <c r="CV258" s="31">
        <f t="shared" ref="CV258:CV321" si="161">IF(AO258*T258-AT258=0,0,1)</f>
        <v>0</v>
      </c>
      <c r="CW258" s="31">
        <f t="shared" si="140"/>
        <v>0</v>
      </c>
      <c r="CX258" s="85" t="str">
        <f t="shared" si="141"/>
        <v>SI</v>
      </c>
      <c r="CY258" s="31">
        <f t="shared" si="142"/>
        <v>0</v>
      </c>
      <c r="CZ258" s="85" t="str">
        <f>IF(ISERROR(VLOOKUP(AI258,EXPERIENCIA!$A$1:$C$2100,1,0)),"NO","SI")</f>
        <v>SI</v>
      </c>
      <c r="DA258" s="85">
        <f>IF(CX258="no","NO APLICA",IF(AX258=0,"ERROR NOTA",IF(AND(AX258&gt;1,CZ258="NO"),"ERROR NOTA",IF(AND(CZ258="NO",AX258=1),0,IF(VLOOKUP(AI258,EXPERIENCIA!$A$1:$C$2100,3,0)=AX258,0,"ERROR NOTA")))))</f>
        <v>0</v>
      </c>
      <c r="DB258" s="85" t="str">
        <f>IF(ISERROR(VLOOKUP(AI258,COMPORTAMIENTO!$A$1:$C$2100,1,0)),"NO","SI")</f>
        <v>SI</v>
      </c>
      <c r="DC258" s="85">
        <f>IF(CX258="NO","NO APLICA",IF(AY258=0,"ERROR NOTA",IF(AND(DB258="NO",AY258=7),0,IF(VLOOKUP(AI258,COMPORTAMIENTO!$A$2:$H$2100,8,0)=AY258,0,"ERROR NOTA"))))</f>
        <v>0</v>
      </c>
      <c r="DD258" s="104">
        <f t="shared" si="143"/>
        <v>0.30000000000000004</v>
      </c>
      <c r="DE258" s="104">
        <f t="shared" si="144"/>
        <v>0.70000000000000007</v>
      </c>
      <c r="DF258" s="85" t="str">
        <f t="shared" ref="DF258:DF321" si="162">IF(J258="","NO",IF(J258="SIN PLAN FORMATIVO","NO",IF(J258=0,"NO","SI")))</f>
        <v>SI</v>
      </c>
      <c r="DG258" s="85">
        <f t="shared" si="145"/>
        <v>0</v>
      </c>
      <c r="DH258" s="85">
        <f t="shared" si="146"/>
        <v>0</v>
      </c>
      <c r="DI258" s="85">
        <f t="shared" si="147"/>
        <v>0</v>
      </c>
      <c r="DJ258" s="12">
        <f t="shared" si="148"/>
        <v>7.0000000000000009</v>
      </c>
      <c r="DK258" s="7">
        <f t="shared" si="149"/>
        <v>7.0000000000000009</v>
      </c>
      <c r="DL258" s="12">
        <f t="shared" ref="DL258:DL321" si="163">+(AM258)</f>
        <v>5075</v>
      </c>
      <c r="DM258" s="12">
        <f>VLOOKUP(A258,'5 TD'!$A:$B,2,0)</f>
        <v>5075</v>
      </c>
      <c r="DN258" s="7">
        <f t="shared" ref="DN258:DN321" si="164">IF(CX258="SI",ROUND((DM258/AM258)*7,1),"NO APLICA")</f>
        <v>7</v>
      </c>
      <c r="DO258" s="85" t="str">
        <f t="shared" si="150"/>
        <v>APROBADO</v>
      </c>
      <c r="DP258" s="85" t="str">
        <f t="shared" si="151"/>
        <v>APROBADO</v>
      </c>
      <c r="DQ258" s="7">
        <f t="shared" si="152"/>
        <v>6.6</v>
      </c>
      <c r="DR258" s="85" t="str">
        <f t="shared" ref="DR258:DR321" si="165">IF(AND(DP258="APROBADO",DQ258=BM258),"APROBADO",IF(AND(DP258="APROBADO",DQ258&lt;&gt;BM258),"ERROR NOTA","NO APLICA"))</f>
        <v>APROBADO</v>
      </c>
      <c r="DS258" s="2" t="str">
        <f>+('3 Planilla Preadjudicación OTIC'!BN258)</f>
        <v>NO</v>
      </c>
      <c r="DT258" s="2">
        <f>IF(DR258="APROBADO",VLOOKUP(A258,'5 TD'!$D$3:$E$270,2,0),"NO APLICA")</f>
        <v>6.8</v>
      </c>
      <c r="DU258" s="2" t="str">
        <f t="shared" ref="DU258:DU321" si="166">IF(DT258="NO APLICA","NO APLICA",IF(DT258=DQ258,"SI","NO"))</f>
        <v>NO</v>
      </c>
      <c r="DV258" s="2" t="str">
        <f>IF(DU258="SI",VLOOKUP(A258,'5 TD'!$G$3:$H$270,2,0),"NO APLICA ")</f>
        <v xml:space="preserve">NO APLICA </v>
      </c>
      <c r="DW258" s="2" t="str">
        <f t="shared" ref="DW258:DW321" si="167">IF(DV258="NO APLICA","NO",IF(DV258=DJ258,"SI","NO"))</f>
        <v>NO</v>
      </c>
      <c r="DX258" s="2" t="str">
        <f>IF(DW258="SI",VLOOKUP(A258,'5 TD'!$J$4:$K$472,2,0),"NO APLICA")</f>
        <v>NO APLICA</v>
      </c>
      <c r="DY258" s="2" t="str">
        <f t="shared" ref="DY258:DY321" si="168">IF(DX258="NO APLICA","NO APLICA",IF(DX258=AY258,"SI","NO"))</f>
        <v>NO APLICA</v>
      </c>
      <c r="DZ258" s="7" t="str">
        <f>IF(DY258="SI",VLOOKUP(A258,'5 TD'!$M$4:$N$350,2,0),"NO APLICA")</f>
        <v>NO APLICA</v>
      </c>
      <c r="EA258" s="2" t="str">
        <f t="shared" ref="EA258:EA321" si="169">IF(DZ258="NO APLICA","NO APLICA",IF(DZ258=AX258,"SI","NO"))</f>
        <v>NO APLICA</v>
      </c>
      <c r="EB258" s="12" t="str">
        <f t="shared" ref="EB258:EB321" si="170">IF(EA258="SI",AM258,"")</f>
        <v/>
      </c>
      <c r="EC258" s="12" t="str">
        <f>IF(EA258="SI",VLOOKUP(A258,'5 TD'!$V$4:$W$479,2,0),"NO APLICA")</f>
        <v>NO APLICA</v>
      </c>
      <c r="ED258" s="2" t="str">
        <f t="shared" si="153"/>
        <v>NO</v>
      </c>
      <c r="EE258" s="79" t="str">
        <f>IF(ED258="SI",VLOOKUP(AI258,COMPORTAMIENTO!$A$1:$H$2100,7,0),"NO APLICA")</f>
        <v>NO APLICA</v>
      </c>
      <c r="EF258" s="12" t="str">
        <f>IF(ED258="SI",VLOOKUP(A258,'5 TD'!$P$2:$Q$479,2,0),"NO APLICA")</f>
        <v>NO APLICA</v>
      </c>
      <c r="EG258" s="2" t="str">
        <f t="shared" si="154"/>
        <v>NO</v>
      </c>
      <c r="EH258" s="2">
        <f>IF(CZ258="no",0,VLOOKUP(AI258,EXPERIENCIA!$A$1:$C$2100,2,0))</f>
        <v>33</v>
      </c>
      <c r="EI258" s="2">
        <f>IF(CZ258="si",VLOOKUP(A258,'5 TD'!$S$3:$T$2103,2,0),0)</f>
        <v>49</v>
      </c>
      <c r="EJ258" s="2" t="str">
        <f t="shared" si="155"/>
        <v>NO</v>
      </c>
      <c r="EK258" s="2">
        <f>+('3 Planilla Preadjudicación OTIC'!BU258)</f>
        <v>0</v>
      </c>
      <c r="EL258" s="4"/>
      <c r="EM258" s="3"/>
      <c r="EN258" s="3"/>
      <c r="EQ258" s="86"/>
    </row>
    <row r="259" spans="1:147" ht="15" customHeight="1" x14ac:dyDescent="0.3">
      <c r="A259" s="2">
        <f>+('3 Planilla Preadjudicación OTIC'!A259)</f>
        <v>14265</v>
      </c>
      <c r="B259" s="2" t="str">
        <f>+('3 Planilla Preadjudicación OTIC'!B259)</f>
        <v>65181652-1</v>
      </c>
      <c r="C259" s="4">
        <f>+('3 Planilla Preadjudicación OTIC'!E259)</f>
        <v>2025</v>
      </c>
      <c r="D259" s="4" t="str">
        <f>+('3 Planilla Preadjudicación OTIC'!F259)</f>
        <v>MANDATO</v>
      </c>
      <c r="E259" s="4" t="str">
        <f>+('3 Planilla Preadjudicación OTIC'!G259)</f>
        <v>90687000-2</v>
      </c>
      <c r="F259" s="4" t="str">
        <f>+('3 Planilla Preadjudicación OTIC'!H259)</f>
        <v>VIDRIOS LIRQUEN S.A</v>
      </c>
      <c r="G259" s="4"/>
      <c r="H259" s="4"/>
      <c r="I259" s="4" t="str">
        <f>+('3 Planilla Preadjudicación OTIC'!I259)</f>
        <v>LABORES EN VIVEROS</v>
      </c>
      <c r="J259" s="4" t="str">
        <f>+('3 Planilla Preadjudicación OTIC'!J259)</f>
        <v>PF0720</v>
      </c>
      <c r="K259" s="4" t="str">
        <f>+('3 Planilla Preadjudicación OTIC'!K259)</f>
        <v/>
      </c>
      <c r="L259" s="4" t="str">
        <f>+('3 Planilla Preadjudicación OTIC'!L259)</f>
        <v/>
      </c>
      <c r="M259" s="2">
        <f>+('3 Planilla Preadjudicación OTIC'!M259)</f>
        <v>8</v>
      </c>
      <c r="N259" s="4" t="str">
        <f>+('3 Planilla Preadjudicación OTIC'!N259)</f>
        <v>BIO BIO</v>
      </c>
      <c r="O259" s="4" t="str">
        <f>+('3 Planilla Preadjudicación OTIC'!O259)</f>
        <v>PENCO</v>
      </c>
      <c r="P259" s="4" t="str">
        <f>+('3 Planilla Preadjudicación OTIC'!P259)</f>
        <v>EMPRENDEDORES/AS INFORMALES O PERSONAS VULNERABLES PERTENECIENTES AL 80% MAS VULNERABLE</v>
      </c>
      <c r="Q259" s="4" t="str">
        <f>+('3 Planilla Preadjudicación OTIC'!Q259)</f>
        <v>PRESENCIAL</v>
      </c>
      <c r="R259" s="4" t="str">
        <f>+('3 Planilla Preadjudicación OTIC'!R259)</f>
        <v>INDEPENDIENTE</v>
      </c>
      <c r="S259" s="4">
        <f>+('3 Planilla Preadjudicación OTIC'!S259)</f>
        <v>16</v>
      </c>
      <c r="T259" s="2">
        <f>+('3 Planilla Preadjudicación OTIC'!T259)</f>
        <v>10</v>
      </c>
      <c r="U259" s="2">
        <f>+('3 Planilla Preadjudicación OTIC'!U259)</f>
        <v>64</v>
      </c>
      <c r="V259" s="2">
        <f>+('3 Planilla Preadjudicación OTIC'!V259)</f>
        <v>0</v>
      </c>
      <c r="W259" s="2">
        <f>+('3 Planilla Preadjudicación OTIC'!W259)</f>
        <v>64</v>
      </c>
      <c r="X259" s="2">
        <f>+('3 Planilla Preadjudicación OTIC'!X259)</f>
        <v>4</v>
      </c>
      <c r="Y259" s="2" t="str">
        <f>+('3 Planilla Preadjudicación OTIC'!Y259)</f>
        <v>SI</v>
      </c>
      <c r="Z259" s="2" t="str">
        <f>+('3 Planilla Preadjudicación OTIC'!Z259)</f>
        <v>NO</v>
      </c>
      <c r="AA259" s="2" t="str">
        <f>+('3 Planilla Preadjudicación OTIC'!AA259)</f>
        <v>NO</v>
      </c>
      <c r="AB259" s="4" t="str">
        <f>+('3 Planilla Preadjudicación OTIC'!AB259)</f>
        <v>SE AJUSTA A PLAN FORMATIVO</v>
      </c>
      <c r="AC259" s="4" t="str">
        <f>+('3 Planilla Preadjudicación OTIC'!AC259)</f>
        <v>PERSONAS CON 18 AÑOS CUMPLIDOS PERTENENCIENTES AL 80% MÁS VULNERBLE, HOMBRE Y/O MUJERES DE LA COMUNA DE PENCO.</v>
      </c>
      <c r="AD259" s="2" t="str">
        <f>+('3 Planilla Preadjudicación OTIC'!AD259)</f>
        <v>NO</v>
      </c>
      <c r="AE259" s="4">
        <f>+('3 Planilla Preadjudicación OTIC'!AE259)</f>
        <v>0</v>
      </c>
      <c r="AF259" s="2" t="str">
        <f>+('3 Planilla Preadjudicación OTIC'!AF259)</f>
        <v>CERRADA</v>
      </c>
      <c r="AG259" s="2">
        <f>+('3 Planilla Preadjudicación OTIC'!AG259)</f>
        <v>16</v>
      </c>
      <c r="AH259" s="2">
        <f>+('3 Planilla Preadjudicación OTIC'!AH259)</f>
        <v>2</v>
      </c>
      <c r="AI259" s="135" t="str">
        <f>+('3 Planilla Preadjudicación OTIC'!AI259)</f>
        <v>77585990-3</v>
      </c>
      <c r="AJ259" s="4" t="str">
        <f>+('3 Planilla Preadjudicación OTIC'!AJ259)</f>
        <v>Pamela Vera Mauricio Cea y Cia Ltda</v>
      </c>
      <c r="AK259" s="2">
        <f>+('3 Planilla Preadjudicación OTIC'!AK259)</f>
        <v>64</v>
      </c>
      <c r="AL259" s="2">
        <f>+('3 Planilla Preadjudicación OTIC'!AL259)</f>
        <v>16</v>
      </c>
      <c r="AM259" s="12">
        <f>+('3 Planilla Preadjudicación OTIC'!AM259)</f>
        <v>5075</v>
      </c>
      <c r="AN259" s="12">
        <f>+('3 Planilla Preadjudicación OTIC'!AN259)</f>
        <v>0</v>
      </c>
      <c r="AO259" s="12">
        <f>+('3 Planilla Preadjudicación OTIC'!AO259)</f>
        <v>0</v>
      </c>
      <c r="AP259" s="12">
        <f>+('3 Planilla Preadjudicación OTIC'!AP259)</f>
        <v>3248000</v>
      </c>
      <c r="AQ259" s="12">
        <f>+('3 Planilla Preadjudicación OTIC'!AQ259)</f>
        <v>640000</v>
      </c>
      <c r="AR259" s="12">
        <f>+('3 Planilla Preadjudicación OTIC'!AR259)</f>
        <v>0</v>
      </c>
      <c r="AS259" s="12">
        <f>+('3 Planilla Preadjudicación OTIC'!AS259)</f>
        <v>0</v>
      </c>
      <c r="AT259" s="12">
        <f>+('3 Planilla Preadjudicación OTIC'!AT259)</f>
        <v>0</v>
      </c>
      <c r="AU259" s="12">
        <f>+('3 Planilla Preadjudicación OTIC'!AU259)</f>
        <v>3888000</v>
      </c>
      <c r="AV259" s="2" t="str">
        <f>+('3 Planilla Preadjudicación OTIC'!AV259)</f>
        <v>SI</v>
      </c>
      <c r="AW259" s="4">
        <f>+('3 Planilla Preadjudicación OTIC'!AW259)</f>
        <v>0</v>
      </c>
      <c r="AX259" s="2">
        <f>+('3 Planilla Preadjudicación OTIC'!AX259)</f>
        <v>3</v>
      </c>
      <c r="AY259" s="2">
        <f>+('3 Planilla Preadjudicación OTIC'!AY259)</f>
        <v>7</v>
      </c>
      <c r="AZ259" s="2">
        <f>+('3 Planilla Preadjudicación OTIC'!AZ259)</f>
        <v>0</v>
      </c>
      <c r="BA259" s="2">
        <f>+('3 Planilla Preadjudicación OTIC'!BA259)</f>
        <v>0</v>
      </c>
      <c r="BB259" s="2">
        <f>+('3 Planilla Preadjudicación OTIC'!BB259)</f>
        <v>0</v>
      </c>
      <c r="BC259" s="2">
        <f>+('3 Planilla Preadjudicación OTIC'!BC259)</f>
        <v>0</v>
      </c>
      <c r="BD259" s="2">
        <f>+('3 Planilla Preadjudicación OTIC'!BD259)</f>
        <v>0</v>
      </c>
      <c r="BE259" s="2">
        <f>+('3 Planilla Preadjudicación OTIC'!BE259)</f>
        <v>0</v>
      </c>
      <c r="BF259" s="2">
        <f>+('3 Planilla Preadjudicación OTIC'!BF259)</f>
        <v>0</v>
      </c>
      <c r="BG259" s="2">
        <f>+('3 Planilla Preadjudicación OTIC'!BG259)</f>
        <v>7</v>
      </c>
      <c r="BH259" s="2">
        <f>+('3 Planilla Preadjudicación OTIC'!BH259)</f>
        <v>7</v>
      </c>
      <c r="BI259" s="2">
        <f>+('3 Planilla Preadjudicación OTIC'!BI259)</f>
        <v>7</v>
      </c>
      <c r="BJ259" s="2">
        <f>+('3 Planilla Preadjudicación OTIC'!BJ259)</f>
        <v>7</v>
      </c>
      <c r="BK259" s="2">
        <f>+('3 Planilla Preadjudicación OTIC'!BK259)</f>
        <v>7</v>
      </c>
      <c r="BL259" s="2">
        <f>+('3 Planilla Preadjudicación OTIC'!BL259)</f>
        <v>7</v>
      </c>
      <c r="BM259" s="104">
        <f>ROUND(('3 Planilla Preadjudicación OTIC'!BM259),1)</f>
        <v>6.6</v>
      </c>
      <c r="BN259" s="4" t="str">
        <f>+('3 Planilla Preadjudicación OTIC'!BN259)</f>
        <v>SI</v>
      </c>
      <c r="BO259" s="4" t="str">
        <f>+('3 Planilla Preadjudicación OTIC'!BO259)</f>
        <v>Mauricio Cea</v>
      </c>
      <c r="BP259" s="4" t="str">
        <f>+('3 Planilla Preadjudicación OTIC'!BP259)</f>
        <v>mcea@procapp.cl</v>
      </c>
      <c r="BQ259" s="4">
        <f>+('3 Planilla Preadjudicación OTIC'!BQ259)</f>
        <v>982724176</v>
      </c>
      <c r="BR259" s="4" t="str">
        <f>+('3 Planilla Preadjudicación OTIC'!BR259)</f>
        <v>Calle Penco 125, Centro, Penco</v>
      </c>
      <c r="BS259" s="4" t="str">
        <f>+('3 Planilla Preadjudicación OTIC'!BS259)</f>
        <v>Capacitar en tareas fundamentales para el manejo y producción de plantas en viveros, promoviendo habilidades en el ámbito de la horticultura y el paisajismo.</v>
      </c>
      <c r="BT259" s="4" t="str">
        <f>+('3 Planilla Preadjudicación OTIC'!BT259)</f>
        <v>El curso entrega conocimientos sobre propagación vegetal, preparación de sustratos, riego, control de plagas, trasplante y cuidado de especies ornamentales y productivas. Está dirigido a personas interesadas en trabajar en viveros, iniciar emprendimientos verdes o contribuir al desarrollo sustentable.</v>
      </c>
      <c r="BU259" s="85">
        <f>IF(VLOOKUP(A259,'BD OFICIAL'!$A$1:$AL$2098,7,0)=D259,0,1)</f>
        <v>0</v>
      </c>
      <c r="BV259" s="85">
        <f>IF(VLOOKUP(A259,'BD OFICIAL'!$A$1:$AL$2098,11,0)=J259,0,1)</f>
        <v>0</v>
      </c>
      <c r="BW259" s="85">
        <f>IF(VLOOKUP(A259,'BD OFICIAL'!$A$1:$AL$2098,13,0)=L259,0,1)</f>
        <v>0</v>
      </c>
      <c r="BX259" s="2">
        <f>IF(VLOOKUP(A259,'BD OFICIAL'!$A$1:$AL$2098,16,0)=O259,0,1)</f>
        <v>0</v>
      </c>
      <c r="BY259" s="2">
        <f>IF(VLOOKUP(A259,'BD OFICIAL'!$A$1:$AL$2098,17,0)=P259,0,1)</f>
        <v>0</v>
      </c>
      <c r="BZ259" s="2">
        <f>IF(VLOOKUP(A259,'BD OFICIAL'!$A$1:$AL$2098,19,0)=R259,0,1)</f>
        <v>0</v>
      </c>
      <c r="CA259" s="2">
        <f>IF(VLOOKUP(A259,'BD OFICIAL'!$A$1:$AL$2098,21,0)=T259,0,1)</f>
        <v>0</v>
      </c>
      <c r="CB259" s="2">
        <f>IF(VLOOKUP(A259,'BD OFICIAL'!$A$1:$AL$2098,24,0)=AK259,0,1)</f>
        <v>0</v>
      </c>
      <c r="CC259" s="2">
        <f>IF(VLOOKUP(A259,'BD OFICIAL'!$A$1:$AL$2098,25,0)=X259,0,1)</f>
        <v>0</v>
      </c>
      <c r="CD259" s="2">
        <f>IF(VLOOKUP(A259,'BD OFICIAL'!$A$1:$AL$2098,26,0)=Y259,0,1)</f>
        <v>0</v>
      </c>
      <c r="CE259" s="2">
        <f>IF(VLOOKUP(A259,'BD OFICIAL'!$A$1:$AL$2098,27,0)=Z259,0,1)</f>
        <v>0</v>
      </c>
      <c r="CF259" s="2">
        <f>IF(VLOOKUP(A259,'BD OFICIAL'!$A$1:$AL$2098,28,0)=AA259,0,1)</f>
        <v>0</v>
      </c>
      <c r="CG259" s="2">
        <f>IF(VLOOKUP(A259,'BD OFICIAL'!$A$1:$AL$2098,33,0)=AF259,0,1)</f>
        <v>0</v>
      </c>
      <c r="CH259" s="2">
        <f>IF(VLOOKUP(A259,'BD OFICIAL'!$A$1:$AL$2098,35,0)=AH259,0,1)</f>
        <v>0</v>
      </c>
      <c r="CI259" s="85">
        <f>IF(VLOOKUP(A259,'BD OFICIAL'!$A$1:$AL$2098,34,0)=AL259,0,1)</f>
        <v>0</v>
      </c>
      <c r="CJ259" s="12">
        <f>VLOOKUP(A259,'BD OFICIAL'!$A$1:$AM$2098,36,0)*AM259-AP259</f>
        <v>0</v>
      </c>
      <c r="CK259" s="85" t="str">
        <f t="shared" si="156"/>
        <v>SSH</v>
      </c>
      <c r="CL259" s="85" t="str">
        <f t="shared" si="157"/>
        <v>SI</v>
      </c>
      <c r="CM259" s="85" t="str">
        <f t="shared" si="137"/>
        <v>NO</v>
      </c>
      <c r="CN259" s="31">
        <f t="shared" si="138"/>
        <v>0</v>
      </c>
      <c r="CO259" s="31">
        <f t="shared" si="158"/>
        <v>0</v>
      </c>
      <c r="CP259" s="31">
        <f t="shared" si="139"/>
        <v>0</v>
      </c>
      <c r="CQ259" s="31">
        <f>IF(Y259="NO",0,IF(Y259="SI",IF(VLOOKUP(A259,'BD OFICIAL'!$A:$AO,40,0)=AQ259,0,1)))</f>
        <v>0</v>
      </c>
      <c r="CR259" s="31">
        <f>IF(Z259="NO",0,IF(Z259="SI",IF(VLOOKUP(B259,'BD OFICIAL'!$A:$AO,41,0)=AS259,0,1)))</f>
        <v>0</v>
      </c>
      <c r="CS259" s="31">
        <f t="shared" si="159"/>
        <v>0</v>
      </c>
      <c r="CT259" s="31">
        <f t="shared" si="160"/>
        <v>0</v>
      </c>
      <c r="CU259" s="31">
        <f>IF(VLOOKUP(A259,'BD OFICIAL'!$A$1:$AL$1056,31,0)="SI",IF(AT259&gt;0,0,1),IF(AT259=0,0,1))</f>
        <v>0</v>
      </c>
      <c r="CV259" s="31">
        <f t="shared" si="161"/>
        <v>0</v>
      </c>
      <c r="CW259" s="31">
        <f t="shared" si="140"/>
        <v>0</v>
      </c>
      <c r="CX259" s="85" t="str">
        <f t="shared" si="141"/>
        <v>SI</v>
      </c>
      <c r="CY259" s="31">
        <f t="shared" si="142"/>
        <v>0</v>
      </c>
      <c r="CZ259" s="85" t="str">
        <f>IF(ISERROR(VLOOKUP(AI259,EXPERIENCIA!$A$1:$C$2100,1,0)),"NO","SI")</f>
        <v>SI</v>
      </c>
      <c r="DA259" s="85">
        <f>IF(CX259="no","NO APLICA",IF(AX259=0,"ERROR NOTA",IF(AND(AX259&gt;1,CZ259="NO"),"ERROR NOTA",IF(AND(CZ259="NO",AX259=1),0,IF(VLOOKUP(AI259,EXPERIENCIA!$A$1:$C$2100,3,0)=AX259,0,"ERROR NOTA")))))</f>
        <v>0</v>
      </c>
      <c r="DB259" s="85" t="str">
        <f>IF(ISERROR(VLOOKUP(AI259,COMPORTAMIENTO!$A$1:$C$2100,1,0)),"NO","SI")</f>
        <v>SI</v>
      </c>
      <c r="DC259" s="85">
        <f>IF(CX259="NO","NO APLICA",IF(AY259=0,"ERROR NOTA",IF(AND(DB259="NO",AY259=7),0,IF(VLOOKUP(AI259,COMPORTAMIENTO!$A$2:$H$2100,8,0)=AY259,0,"ERROR NOTA"))))</f>
        <v>0</v>
      </c>
      <c r="DD259" s="104">
        <f t="shared" si="143"/>
        <v>0.30000000000000004</v>
      </c>
      <c r="DE259" s="104">
        <f t="shared" si="144"/>
        <v>0.70000000000000007</v>
      </c>
      <c r="DF259" s="85" t="str">
        <f t="shared" si="162"/>
        <v>SI</v>
      </c>
      <c r="DG259" s="85">
        <f t="shared" si="145"/>
        <v>0</v>
      </c>
      <c r="DH259" s="85">
        <f t="shared" si="146"/>
        <v>0</v>
      </c>
      <c r="DI259" s="85">
        <f t="shared" si="147"/>
        <v>0</v>
      </c>
      <c r="DJ259" s="12">
        <f t="shared" si="148"/>
        <v>7.0000000000000009</v>
      </c>
      <c r="DK259" s="7">
        <f t="shared" si="149"/>
        <v>7.0000000000000009</v>
      </c>
      <c r="DL259" s="12">
        <f t="shared" si="163"/>
        <v>5075</v>
      </c>
      <c r="DM259" s="12">
        <f>VLOOKUP(A259,'5 TD'!$A:$B,2,0)</f>
        <v>5075</v>
      </c>
      <c r="DN259" s="7">
        <f t="shared" si="164"/>
        <v>7</v>
      </c>
      <c r="DO259" s="85" t="str">
        <f t="shared" si="150"/>
        <v>APROBADO</v>
      </c>
      <c r="DP259" s="85" t="str">
        <f t="shared" si="151"/>
        <v>APROBADO</v>
      </c>
      <c r="DQ259" s="7">
        <f t="shared" si="152"/>
        <v>6.6</v>
      </c>
      <c r="DR259" s="85" t="str">
        <f t="shared" si="165"/>
        <v>APROBADO</v>
      </c>
      <c r="DS259" s="2" t="str">
        <f>+('3 Planilla Preadjudicación OTIC'!BN259)</f>
        <v>SI</v>
      </c>
      <c r="DT259" s="2">
        <f>IF(DR259="APROBADO",VLOOKUP(A259,'5 TD'!$D$3:$E$270,2,0),"NO APLICA")</f>
        <v>6.6</v>
      </c>
      <c r="DU259" s="2" t="str">
        <f t="shared" si="166"/>
        <v>SI</v>
      </c>
      <c r="DV259" s="2">
        <f>IF(DU259="SI",VLOOKUP(A259,'5 TD'!$G$3:$H$270,2,0),"NO APLICA ")</f>
        <v>7.0000000000000009</v>
      </c>
      <c r="DW259" s="2" t="str">
        <f t="shared" si="167"/>
        <v>SI</v>
      </c>
      <c r="DX259" s="2">
        <f>IF(DW259="SI",VLOOKUP(A259,'5 TD'!$J$4:$K$472,2,0),"NO APLICA")</f>
        <v>7</v>
      </c>
      <c r="DY259" s="2" t="str">
        <f t="shared" si="168"/>
        <v>SI</v>
      </c>
      <c r="DZ259" s="7">
        <f>IF(DY259="SI",VLOOKUP(A259,'5 TD'!$M$4:$N$350,2,0),"NO APLICA")</f>
        <v>3</v>
      </c>
      <c r="EA259" s="2" t="str">
        <f t="shared" si="169"/>
        <v>SI</v>
      </c>
      <c r="EB259" s="12">
        <f t="shared" si="170"/>
        <v>5075</v>
      </c>
      <c r="EC259" s="12">
        <f>IF(EA259="SI",VLOOKUP(A259,'5 TD'!$V$4:$W$479,2,0),"NO APLICA")</f>
        <v>5075</v>
      </c>
      <c r="ED259" s="2" t="str">
        <f t="shared" si="153"/>
        <v>SI</v>
      </c>
      <c r="EE259" s="79">
        <f>IF(ED259="SI",VLOOKUP(AI259,COMPORTAMIENTO!$A$1:$H$2100,7,0),"NO APLICA")</f>
        <v>0</v>
      </c>
      <c r="EF259" s="12">
        <f>IF(ED259="SI",VLOOKUP(A259,'5 TD'!$P$2:$Q$479,2,0),"NO APLICA")</f>
        <v>0</v>
      </c>
      <c r="EG259" s="2" t="str">
        <f t="shared" si="154"/>
        <v>SI</v>
      </c>
      <c r="EH259" s="2">
        <f>IF(CZ259="no",0,VLOOKUP(AI259,EXPERIENCIA!$A$1:$C$2100,2,0))</f>
        <v>33</v>
      </c>
      <c r="EI259" s="2">
        <f>IF(CZ259="si",VLOOKUP(A259,'5 TD'!$S$3:$T$2103,2,0),0)</f>
        <v>33</v>
      </c>
      <c r="EJ259" s="2" t="str">
        <f t="shared" si="155"/>
        <v>SI</v>
      </c>
      <c r="EK259" s="2">
        <f>+('3 Planilla Preadjudicación OTIC'!BU259)</f>
        <v>0</v>
      </c>
      <c r="EL259" s="4"/>
      <c r="EM259" s="3"/>
      <c r="EN259" s="3"/>
      <c r="EO259" s="86" t="s">
        <v>64</v>
      </c>
      <c r="EQ259" s="86"/>
    </row>
    <row r="260" spans="1:147" s="3" customFormat="1" ht="15" customHeight="1" x14ac:dyDescent="0.3">
      <c r="A260" s="2">
        <f>+('3 Planilla Preadjudicación OTIC'!A260)</f>
        <v>14266</v>
      </c>
      <c r="B260" s="2" t="str">
        <f>+('3 Planilla Preadjudicación OTIC'!B260)</f>
        <v>65181652-1</v>
      </c>
      <c r="C260" s="4">
        <f>+('3 Planilla Preadjudicación OTIC'!E260)</f>
        <v>2025</v>
      </c>
      <c r="D260" s="4" t="str">
        <f>+('3 Planilla Preadjudicación OTIC'!F260)</f>
        <v>MANDATO</v>
      </c>
      <c r="E260" s="4" t="str">
        <f>+('3 Planilla Preadjudicación OTIC'!G260)</f>
        <v>65196907-7</v>
      </c>
      <c r="F260" s="4" t="str">
        <f>+('3 Planilla Preadjudicación OTIC'!H260)</f>
        <v>FUNDACIÓN ATENEA MUJER</v>
      </c>
      <c r="G260" s="4"/>
      <c r="H260" s="4"/>
      <c r="I260" s="4" t="str">
        <f>+('3 Planilla Preadjudicación OTIC'!I260)</f>
        <v>SERVICIOS DE MANICURE Y PEDICURE</v>
      </c>
      <c r="J260" s="4" t="str">
        <f>+('3 Planilla Preadjudicación OTIC'!J260)</f>
        <v>PF0611</v>
      </c>
      <c r="K260" s="4" t="str">
        <f>+('3 Planilla Preadjudicación OTIC'!K260)</f>
        <v>TÉCNICAS PARA EL EMPRENDIMIENTO</v>
      </c>
      <c r="L260" s="4" t="str">
        <f>+('3 Planilla Preadjudicación OTIC'!L260)</f>
        <v>PF0921</v>
      </c>
      <c r="M260" s="2">
        <f>+('3 Planilla Preadjudicación OTIC'!M260)</f>
        <v>13</v>
      </c>
      <c r="N260" s="4" t="str">
        <f>+('3 Planilla Preadjudicación OTIC'!N260)</f>
        <v>METROPOLITANA</v>
      </c>
      <c r="O260" s="4" t="str">
        <f>+('3 Planilla Preadjudicación OTIC'!O260)</f>
        <v>SANTIAGO</v>
      </c>
      <c r="P260" s="4" t="str">
        <f>+('3 Planilla Preadjudicación OTIC'!P260)</f>
        <v>EMPRENDEDORES/AS INFORMALES O PERSONAS VULNERABLES PERTENECIENTES AL 80% MAS VULNERABLE</v>
      </c>
      <c r="Q260" s="4" t="str">
        <f>+('3 Planilla Preadjudicación OTIC'!Q260)</f>
        <v>PRESENCIAL</v>
      </c>
      <c r="R260" s="4" t="str">
        <f>+('3 Planilla Preadjudicación OTIC'!R260)</f>
        <v>INDEPENDIENTE</v>
      </c>
      <c r="S260" s="4">
        <f>+('3 Planilla Preadjudicación OTIC'!S260)</f>
        <v>41</v>
      </c>
      <c r="T260" s="2">
        <f>+('3 Planilla Preadjudicación OTIC'!T260)</f>
        <v>11</v>
      </c>
      <c r="U260" s="2">
        <f>+('3 Planilla Preadjudicación OTIC'!U260)</f>
        <v>110</v>
      </c>
      <c r="V260" s="2">
        <f>+('3 Planilla Preadjudicación OTIC'!V260)</f>
        <v>12</v>
      </c>
      <c r="W260" s="2">
        <f>+('3 Planilla Preadjudicación OTIC'!W260)</f>
        <v>122</v>
      </c>
      <c r="X260" s="2">
        <f>+('3 Planilla Preadjudicación OTIC'!X260)</f>
        <v>3</v>
      </c>
      <c r="Y260" s="2" t="str">
        <f>+('3 Planilla Preadjudicación OTIC'!Y260)</f>
        <v>SI</v>
      </c>
      <c r="Z260" s="2" t="str">
        <f>+('3 Planilla Preadjudicación OTIC'!Z260)</f>
        <v>NO</v>
      </c>
      <c r="AA260" s="2" t="str">
        <f>+('3 Planilla Preadjudicación OTIC'!AA260)</f>
        <v>SI</v>
      </c>
      <c r="AB260" s="4" t="str">
        <f>+('3 Planilla Preadjudicación OTIC'!AB260)</f>
        <v>SE AJUSTA A PLAN FORMATIVO</v>
      </c>
      <c r="AC260" s="4" t="str">
        <f>+('3 Planilla Preadjudicación OTIC'!AC260)</f>
        <v>PERSONAS PERTENECIENTES AL 80% DE LA POBLACIÓN VULNERABLE, HOMBRES Y MUJERES DE 18 AÑOS O MAS, CON EDUCACIÓN BASICA COMPLETA PREFERENTEMENTE, DE LA COMUNA DE LA REINA</v>
      </c>
      <c r="AD260" s="2" t="str">
        <f>+('3 Planilla Preadjudicación OTIC'!AD260)</f>
        <v>NO</v>
      </c>
      <c r="AE260" s="4">
        <f>+('3 Planilla Preadjudicación OTIC'!AE260)</f>
        <v>0</v>
      </c>
      <c r="AF260" s="2" t="str">
        <f>+('3 Planilla Preadjudicación OTIC'!AF260)</f>
        <v>CERRADA</v>
      </c>
      <c r="AG260" s="2">
        <f>+('3 Planilla Preadjudicación OTIC'!AG260)</f>
        <v>41</v>
      </c>
      <c r="AH260" s="218">
        <f>+('3 Planilla Preadjudicación OTIC'!AH260)</f>
        <v>2</v>
      </c>
      <c r="AI260" s="135" t="str">
        <f>+('3 Planilla Preadjudicación OTIC'!AI260)</f>
        <v>76055298-4</v>
      </c>
      <c r="AJ260" s="4" t="str">
        <f>+('3 Planilla Preadjudicación OTIC'!AJ260)</f>
        <v>Centro de Formación y Capacitación Limitada</v>
      </c>
      <c r="AK260" s="2">
        <f>+('3 Planilla Preadjudicación OTIC'!AK260)</f>
        <v>122</v>
      </c>
      <c r="AL260" s="2">
        <f>+('3 Planilla Preadjudicación OTIC'!AL260)</f>
        <v>41</v>
      </c>
      <c r="AM260" s="12">
        <f>+('3 Planilla Preadjudicación OTIC'!AM260)</f>
        <v>5075</v>
      </c>
      <c r="AN260" s="12">
        <f>+('3 Planilla Preadjudicación OTIC'!AN260)</f>
        <v>115000</v>
      </c>
      <c r="AO260" s="12">
        <f>+('3 Planilla Preadjudicación OTIC'!AO260)</f>
        <v>0</v>
      </c>
      <c r="AP260" s="12">
        <f>+('3 Planilla Preadjudicación OTIC'!AP260)</f>
        <v>6810650</v>
      </c>
      <c r="AQ260" s="12">
        <f>+('3 Planilla Preadjudicación OTIC'!AQ260)</f>
        <v>1804000</v>
      </c>
      <c r="AR260" s="12">
        <f>+('3 Planilla Preadjudicación OTIC'!AR260)</f>
        <v>1265000</v>
      </c>
      <c r="AS260" s="12">
        <f>+('3 Planilla Preadjudicación OTIC'!AS260)</f>
        <v>0</v>
      </c>
      <c r="AT260" s="12">
        <f>+('3 Planilla Preadjudicación OTIC'!AT260)</f>
        <v>0</v>
      </c>
      <c r="AU260" s="12">
        <f>+('3 Planilla Preadjudicación OTIC'!AU260)</f>
        <v>9879650</v>
      </c>
      <c r="AV260" s="2" t="str">
        <f>+('3 Planilla Preadjudicación OTIC'!AV260)</f>
        <v>SI</v>
      </c>
      <c r="AW260" s="4">
        <f>+('3 Planilla Preadjudicación OTIC'!AW260)</f>
        <v>0</v>
      </c>
      <c r="AX260" s="2">
        <f>+('3 Planilla Preadjudicación OTIC'!AX260)</f>
        <v>5</v>
      </c>
      <c r="AY260" s="2">
        <f>+('3 Planilla Preadjudicación OTIC'!AY260)</f>
        <v>7</v>
      </c>
      <c r="AZ260" s="2">
        <f>+('3 Planilla Preadjudicación OTIC'!AZ260)</f>
        <v>0</v>
      </c>
      <c r="BA260" s="2">
        <f>+('3 Planilla Preadjudicación OTIC'!BA260)</f>
        <v>0</v>
      </c>
      <c r="BB260" s="2">
        <f>+('3 Planilla Preadjudicación OTIC'!BB260)</f>
        <v>0</v>
      </c>
      <c r="BC260" s="2">
        <f>+('3 Planilla Preadjudicación OTIC'!BC260)</f>
        <v>0</v>
      </c>
      <c r="BD260" s="2">
        <f>+('3 Planilla Preadjudicación OTIC'!BD260)</f>
        <v>0</v>
      </c>
      <c r="BE260" s="2">
        <f>+('3 Planilla Preadjudicación OTIC'!BE260)</f>
        <v>0</v>
      </c>
      <c r="BF260" s="2">
        <f>+('3 Planilla Preadjudicación OTIC'!BF260)</f>
        <v>0</v>
      </c>
      <c r="BG260" s="2">
        <f>+('3 Planilla Preadjudicación OTIC'!BG260)</f>
        <v>7</v>
      </c>
      <c r="BH260" s="2">
        <f>+('3 Planilla Preadjudicación OTIC'!BH260)</f>
        <v>7</v>
      </c>
      <c r="BI260" s="2">
        <f>+('3 Planilla Preadjudicación OTIC'!BI260)</f>
        <v>7</v>
      </c>
      <c r="BJ260" s="2">
        <f>+('3 Planilla Preadjudicación OTIC'!BJ260)</f>
        <v>7</v>
      </c>
      <c r="BK260" s="2">
        <f>+('3 Planilla Preadjudicación OTIC'!BK260)</f>
        <v>7</v>
      </c>
      <c r="BL260" s="218">
        <f>+('3 Planilla Preadjudicación OTIC'!BL260)</f>
        <v>7</v>
      </c>
      <c r="BM260" s="104">
        <f>ROUND(('3 Planilla Preadjudicación OTIC'!BM260),1)</f>
        <v>6.8</v>
      </c>
      <c r="BN260" s="4" t="str">
        <f>+('3 Planilla Preadjudicación OTIC'!BN260)</f>
        <v>SI</v>
      </c>
      <c r="BO260" s="4" t="str">
        <f>+('3 Planilla Preadjudicación OTIC'!BO260)</f>
        <v>José Beniscelli</v>
      </c>
      <c r="BP260" s="4" t="str">
        <f>+('3 Planilla Preadjudicación OTIC'!BP260)</f>
        <v>jbeniscelli@cenfor.cl</v>
      </c>
      <c r="BQ260" s="4">
        <f>+('3 Planilla Preadjudicación OTIC'!BQ260)</f>
        <v>986851817</v>
      </c>
      <c r="BR260" s="4" t="str">
        <f>+('3 Planilla Preadjudicación OTIC'!BR260)</f>
        <v>Huerfanos 1147, oficina 847, Santiago</v>
      </c>
      <c r="BS260" s="4" t="str">
        <f>+('3 Planilla Preadjudicación OTIC'!BS260)</f>
        <v>Capacitar en técnicas de cuidado, embellecimiento y tratamiento de manos y pies, promoviendo habilidades en el área estética y de bienestar personal.</v>
      </c>
      <c r="BT260" s="4" t="str">
        <f>+('3 Planilla Preadjudicación OTIC'!BT260)</f>
        <v>El curso entrega conocimientos sobre higiene, preparación de uñas, esmaltado, diseño, masaje y atención al cliente. Está dirigido a personas interesadas en emprender o trabajar en salones de belleza, spa o servicios móviles, con enfoque profesional y creativo.</v>
      </c>
      <c r="BU260" s="85">
        <f>IF(VLOOKUP(A260,'BD OFICIAL'!$A$1:$AL$2098,7,0)=D260,0,1)</f>
        <v>0</v>
      </c>
      <c r="BV260" s="85">
        <f>IF(VLOOKUP(A260,'BD OFICIAL'!$A$1:$AL$2098,11,0)=J260,0,1)</f>
        <v>0</v>
      </c>
      <c r="BW260" s="85">
        <f>IF(VLOOKUP(A260,'BD OFICIAL'!$A$1:$AL$2098,13,0)=L260,0,1)</f>
        <v>0</v>
      </c>
      <c r="BX260" s="2">
        <f>IF(VLOOKUP(A260,'BD OFICIAL'!$A$1:$AL$2098,16,0)=O260,0,1)</f>
        <v>0</v>
      </c>
      <c r="BY260" s="2">
        <f>IF(VLOOKUP(A260,'BD OFICIAL'!$A$1:$AL$2098,17,0)=P260,0,1)</f>
        <v>0</v>
      </c>
      <c r="BZ260" s="2">
        <f>IF(VLOOKUP(A260,'BD OFICIAL'!$A$1:$AL$2098,19,0)=R260,0,1)</f>
        <v>0</v>
      </c>
      <c r="CA260" s="2">
        <f>IF(VLOOKUP(A260,'BD OFICIAL'!$A$1:$AL$2098,21,0)=T260,0,1)</f>
        <v>0</v>
      </c>
      <c r="CB260" s="2">
        <f>IF(VLOOKUP(A260,'BD OFICIAL'!$A$1:$AL$2098,24,0)=AK260,0,1)</f>
        <v>0</v>
      </c>
      <c r="CC260" s="2">
        <f>IF(VLOOKUP(A260,'BD OFICIAL'!$A$1:$AL$2098,25,0)=X260,0,1)</f>
        <v>0</v>
      </c>
      <c r="CD260" s="2">
        <f>IF(VLOOKUP(A260,'BD OFICIAL'!$A$1:$AL$2098,26,0)=Y260,0,1)</f>
        <v>0</v>
      </c>
      <c r="CE260" s="2">
        <f>IF(VLOOKUP(A260,'BD OFICIAL'!$A$1:$AL$2098,27,0)=Z260,0,1)</f>
        <v>0</v>
      </c>
      <c r="CF260" s="2">
        <f>IF(VLOOKUP(A260,'BD OFICIAL'!$A$1:$AL$2098,28,0)=AA260,0,1)</f>
        <v>0</v>
      </c>
      <c r="CG260" s="2">
        <f>IF(VLOOKUP(A260,'BD OFICIAL'!$A$1:$AL$2098,33,0)=AF260,0,1)</f>
        <v>0</v>
      </c>
      <c r="CH260" s="2">
        <f>IF(VLOOKUP(A260,'BD OFICIAL'!$A$1:$AL$2098,35,0)=AH260,0,1)</f>
        <v>0</v>
      </c>
      <c r="CI260" s="85">
        <f>IF(VLOOKUP(A260,'BD OFICIAL'!$A$1:$AL$2098,34,0)=AL260,0,1)</f>
        <v>0</v>
      </c>
      <c r="CJ260" s="12">
        <f>VLOOKUP(A260,'BD OFICIAL'!$A$1:$AM$2098,36,0)*AM260-AP260</f>
        <v>0</v>
      </c>
      <c r="CK260" s="85" t="str">
        <f t="shared" si="156"/>
        <v>SHMAN</v>
      </c>
      <c r="CL260" s="85" t="str">
        <f t="shared" si="157"/>
        <v>SI</v>
      </c>
      <c r="CM260" s="85" t="str">
        <f t="shared" si="137"/>
        <v>NO</v>
      </c>
      <c r="CN260" s="31">
        <f t="shared" si="138"/>
        <v>0</v>
      </c>
      <c r="CO260" s="31">
        <f t="shared" si="158"/>
        <v>0</v>
      </c>
      <c r="CP260" s="31">
        <f t="shared" si="139"/>
        <v>0</v>
      </c>
      <c r="CQ260" s="31">
        <f>IF(Y260="NO",0,IF(Y260="SI",IF(VLOOKUP(A260,'BD OFICIAL'!$A:$AO,40,0)=AQ260,0,1)))</f>
        <v>0</v>
      </c>
      <c r="CR260" s="31">
        <f>IF(Z260="NO",0,IF(Z260="SI",IF(VLOOKUP(B260,'BD OFICIAL'!$A:$AO,41,0)=AS260,0,1)))</f>
        <v>0</v>
      </c>
      <c r="CS260" s="31">
        <f t="shared" si="159"/>
        <v>0</v>
      </c>
      <c r="CT260" s="31">
        <f t="shared" si="160"/>
        <v>0</v>
      </c>
      <c r="CU260" s="31">
        <f>IF(VLOOKUP(A260,'BD OFICIAL'!$A$1:$AL$1056,31,0)="SI",IF(AT260&gt;0,0,1),IF(AT260=0,0,1))</f>
        <v>0</v>
      </c>
      <c r="CV260" s="31">
        <f t="shared" si="161"/>
        <v>0</v>
      </c>
      <c r="CW260" s="31">
        <f t="shared" si="140"/>
        <v>0</v>
      </c>
      <c r="CX260" s="85" t="str">
        <f t="shared" si="141"/>
        <v>SI</v>
      </c>
      <c r="CY260" s="31">
        <f t="shared" si="142"/>
        <v>0</v>
      </c>
      <c r="CZ260" s="85" t="str">
        <f>IF(ISERROR(VLOOKUP(AI260,EXPERIENCIA!$A$1:$C$2100,1,0)),"NO","SI")</f>
        <v>SI</v>
      </c>
      <c r="DA260" s="85">
        <f>IF(CX260="no","NO APLICA",IF(AX260=0,"ERROR NOTA",IF(AND(AX260&gt;1,CZ260="NO"),"ERROR NOTA",IF(AND(CZ260="NO",AX260=1),0,IF(VLOOKUP(AI260,EXPERIENCIA!$A$1:$C$2100,3,0)=AX260,0,"ERROR NOTA")))))</f>
        <v>0</v>
      </c>
      <c r="DB260" s="85" t="str">
        <f>IF(ISERROR(VLOOKUP(AI260,COMPORTAMIENTO!$A$1:$C$2100,1,0)),"NO","SI")</f>
        <v>SI</v>
      </c>
      <c r="DC260" s="85">
        <f>IF(CX260="NO","NO APLICA",IF(AY260=0,"ERROR NOTA",IF(AND(DB260="NO",AY260=7),0,IF(VLOOKUP(AI260,COMPORTAMIENTO!$A$2:$H$2100,8,0)=AY260,0,"ERROR NOTA"))))</f>
        <v>0</v>
      </c>
      <c r="DD260" s="104">
        <f t="shared" si="143"/>
        <v>0.5</v>
      </c>
      <c r="DE260" s="104">
        <f t="shared" si="144"/>
        <v>0.70000000000000007</v>
      </c>
      <c r="DF260" s="85" t="str">
        <f t="shared" si="162"/>
        <v>SI</v>
      </c>
      <c r="DG260" s="85">
        <f t="shared" si="145"/>
        <v>0</v>
      </c>
      <c r="DH260" s="85">
        <f t="shared" si="146"/>
        <v>0</v>
      </c>
      <c r="DI260" s="85">
        <f t="shared" si="147"/>
        <v>0</v>
      </c>
      <c r="DJ260" s="12">
        <f t="shared" si="148"/>
        <v>7.0000000000000009</v>
      </c>
      <c r="DK260" s="7">
        <f t="shared" si="149"/>
        <v>7.0000000000000009</v>
      </c>
      <c r="DL260" s="12">
        <f t="shared" si="163"/>
        <v>5075</v>
      </c>
      <c r="DM260" s="12">
        <f>VLOOKUP(A260,'5 TD'!$A:$B,2,0)</f>
        <v>5075</v>
      </c>
      <c r="DN260" s="7">
        <f t="shared" si="164"/>
        <v>7</v>
      </c>
      <c r="DO260" s="85" t="str">
        <f t="shared" si="150"/>
        <v>APROBADO</v>
      </c>
      <c r="DP260" s="85" t="str">
        <f t="shared" si="151"/>
        <v>APROBADO</v>
      </c>
      <c r="DQ260" s="7">
        <f t="shared" si="152"/>
        <v>6.8</v>
      </c>
      <c r="DR260" s="85" t="str">
        <f t="shared" si="165"/>
        <v>APROBADO</v>
      </c>
      <c r="DS260" s="2" t="str">
        <f>+('3 Planilla Preadjudicación OTIC'!BN260)</f>
        <v>SI</v>
      </c>
      <c r="DT260" s="2">
        <f>IF(DR260="APROBADO",VLOOKUP(A260,'5 TD'!$D$3:$E$270,2,0),"NO APLICA")</f>
        <v>6.8</v>
      </c>
      <c r="DU260" s="2" t="str">
        <f t="shared" si="166"/>
        <v>SI</v>
      </c>
      <c r="DV260" s="2">
        <f>IF(DU260="SI",VLOOKUP(A260,'5 TD'!$G$3:$H$270,2,0),"NO APLICA ")</f>
        <v>7.0000000000000009</v>
      </c>
      <c r="DW260" s="2" t="str">
        <f t="shared" si="167"/>
        <v>SI</v>
      </c>
      <c r="DX260" s="2">
        <f>IF(DW260="SI",VLOOKUP(A260,'5 TD'!$J$4:$K$472,2,0),"NO APLICA")</f>
        <v>7</v>
      </c>
      <c r="DY260" s="2" t="str">
        <f t="shared" si="168"/>
        <v>SI</v>
      </c>
      <c r="DZ260" s="7">
        <f>IF(DY260="SI",VLOOKUP(A260,'5 TD'!$M$4:$N$350,2,0),"NO APLICA")</f>
        <v>7</v>
      </c>
      <c r="EA260" s="2" t="str">
        <f t="shared" si="169"/>
        <v>NO</v>
      </c>
      <c r="EB260" s="12" t="str">
        <f t="shared" si="170"/>
        <v/>
      </c>
      <c r="EC260" s="12" t="str">
        <f>IF(EA260="SI",VLOOKUP(A260,'5 TD'!$V$4:$W$479,2,0),"NO APLICA")</f>
        <v>NO APLICA</v>
      </c>
      <c r="ED260" s="2" t="str">
        <f t="shared" si="153"/>
        <v>NO</v>
      </c>
      <c r="EE260" s="79" t="str">
        <f>IF(ED260="SI",VLOOKUP(AI260,COMPORTAMIENTO!$A$1:$H$2100,7,0),"NO APLICA")</f>
        <v>NO APLICA</v>
      </c>
      <c r="EF260" s="12" t="str">
        <f>IF(ED260="SI",VLOOKUP(A260,'5 TD'!$P$2:$Q$479,2,0),"NO APLICA")</f>
        <v>NO APLICA</v>
      </c>
      <c r="EG260" s="2" t="str">
        <f t="shared" si="154"/>
        <v>NO</v>
      </c>
      <c r="EH260" s="2">
        <f>IF(CZ260="no",0,VLOOKUP(AI260,EXPERIENCIA!$A$1:$C$2100,2,0))</f>
        <v>48</v>
      </c>
      <c r="EI260" s="2">
        <f>IF(CZ260="si",VLOOKUP(A260,'5 TD'!$S$3:$T$2103,2,0),0)</f>
        <v>125</v>
      </c>
      <c r="EJ260" s="2" t="str">
        <f t="shared" si="155"/>
        <v>NO</v>
      </c>
      <c r="EK260" s="2" t="str">
        <f>+('3 Planilla Preadjudicación OTIC'!BU260)</f>
        <v>e) Menor “porcentaje de multas ponderadas” en ítem evaluación comportamiento considerando 4 decimales.</v>
      </c>
      <c r="EL260" s="4"/>
      <c r="EO260" s="86" t="s">
        <v>64</v>
      </c>
      <c r="EQ260" s="86"/>
    </row>
    <row r="261" spans="1:147" ht="15" customHeight="1" x14ac:dyDescent="0.3">
      <c r="A261" s="2">
        <f>+('3 Planilla Preadjudicación OTIC'!A261)</f>
        <v>14341</v>
      </c>
      <c r="B261" s="2" t="str">
        <f>+('3 Planilla Preadjudicación OTIC'!B261)</f>
        <v>65181652-1</v>
      </c>
      <c r="C261" s="4">
        <f>+('3 Planilla Preadjudicación OTIC'!E261)</f>
        <v>2025</v>
      </c>
      <c r="D261" s="4" t="str">
        <f>+('3 Planilla Preadjudicación OTIC'!F261)</f>
        <v>MANDATO</v>
      </c>
      <c r="E261" s="4" t="str">
        <f>+('3 Planilla Preadjudicación OTIC'!G261)</f>
        <v>65077645-3</v>
      </c>
      <c r="F261" s="4" t="str">
        <f>+('3 Planilla Preadjudicación OTIC'!H261)</f>
        <v>AVANZA INCLUSIÓN</v>
      </c>
      <c r="G261" s="4"/>
      <c r="H261" s="4"/>
      <c r="I261" s="4" t="str">
        <f>+('3 Planilla Preadjudicación OTIC'!I261)</f>
        <v>SERVICIO DE GUARDIA DE SEGURIDAD</v>
      </c>
      <c r="J261" s="4" t="str">
        <f>+('3 Planilla Preadjudicación OTIC'!J261)</f>
        <v>PF1184</v>
      </c>
      <c r="K261" s="4" t="str">
        <f>+('3 Planilla Preadjudicación OTIC'!K261)</f>
        <v>DESARROLLO DEL TRABAJO COLABORATIVO</v>
      </c>
      <c r="L261" s="4" t="str">
        <f>+('3 Planilla Preadjudicación OTIC'!L261)</f>
        <v>PF0918</v>
      </c>
      <c r="M261" s="2">
        <f>+('3 Planilla Preadjudicación OTIC'!M261)</f>
        <v>13</v>
      </c>
      <c r="N261" s="4" t="str">
        <f>+('3 Planilla Preadjudicación OTIC'!N261)</f>
        <v>METROPOLITANA</v>
      </c>
      <c r="O261" s="4" t="str">
        <f>+('3 Planilla Preadjudicación OTIC'!O261)</f>
        <v>SANTIAGO</v>
      </c>
      <c r="P261" s="4" t="str">
        <f>+('3 Planilla Preadjudicación OTIC'!P261)</f>
        <v>EMPRENDEDORES/AS INFORMALES O PERSONAS VULNERABLES PERTENECIENTES AL 80% MAS VULNERABLE</v>
      </c>
      <c r="Q261" s="4" t="str">
        <f>+('3 Planilla Preadjudicación OTIC'!Q261)</f>
        <v>PRESENCIAL</v>
      </c>
      <c r="R261" s="4" t="str">
        <f>+('3 Planilla Preadjudicación OTIC'!R261)</f>
        <v>DEPENDIENTE</v>
      </c>
      <c r="S261" s="4">
        <f>+('3 Planilla Preadjudicación OTIC'!S261)</f>
        <v>33</v>
      </c>
      <c r="T261" s="2">
        <f>+('3 Planilla Preadjudicación OTIC'!T261)</f>
        <v>10</v>
      </c>
      <c r="U261" s="2">
        <f>+('3 Planilla Preadjudicación OTIC'!U261)</f>
        <v>90</v>
      </c>
      <c r="V261" s="2">
        <f>+('3 Planilla Preadjudicación OTIC'!V261)</f>
        <v>8</v>
      </c>
      <c r="W261" s="2">
        <f>+('3 Planilla Preadjudicación OTIC'!W261)</f>
        <v>98</v>
      </c>
      <c r="X261" s="2">
        <f>+('3 Planilla Preadjudicación OTIC'!X261)</f>
        <v>3</v>
      </c>
      <c r="Y261" s="2" t="str">
        <f>+('3 Planilla Preadjudicación OTIC'!Y261)</f>
        <v>SI</v>
      </c>
      <c r="Z261" s="2" t="str">
        <f>+('3 Planilla Preadjudicación OTIC'!Z261)</f>
        <v>NO</v>
      </c>
      <c r="AA261" s="2" t="str">
        <f>+('3 Planilla Preadjudicación OTIC'!AA261)</f>
        <v>NO</v>
      </c>
      <c r="AB261" s="4" t="str">
        <f>+('3 Planilla Preadjudicación OTIC'!AB261)</f>
        <v>SE AJUSTA A PLAN FORMATIVO</v>
      </c>
      <c r="AC261" s="4" t="str">
        <f>+('3 Planilla Preadjudicación OTIC'!AC261)</f>
        <v>PERSONAS PERTENECIENTES AL 80% DE LA POBLACIÓN VULNERABLE, DE RANGO ETAREO DESDE LOS 18 A 60, HOMBRES Y MUJERES QUE RESIDEN EN LA REGION DE SANTIAGO Y QUE SON USUARIOS DE LA FUNDACIÓN</v>
      </c>
      <c r="AD261" s="2" t="str">
        <f>+('3 Planilla Preadjudicación OTIC'!AD261)</f>
        <v>SI</v>
      </c>
      <c r="AE261" s="4" t="str">
        <f>+('3 Planilla Preadjudicación OTIC'!AE261)</f>
        <v>CERTIFICADO DE APROBACIÓN Y TARJETA DE IDENTIFICACIÓN. CREDENCIAL DE GUARDIA PRIVADO DE SEGURIDAD OS</v>
      </c>
      <c r="AF261" s="2" t="str">
        <f>+('3 Planilla Preadjudicación OTIC'!AF261)</f>
        <v>CERRADA</v>
      </c>
      <c r="AG261" s="2">
        <f>+('3 Planilla Preadjudicación OTIC'!AG261)</f>
        <v>33</v>
      </c>
      <c r="AH261" s="2">
        <f>+('3 Planilla Preadjudicación OTIC'!AH261)</f>
        <v>3</v>
      </c>
      <c r="AI261" s="135" t="str">
        <f>+('3 Planilla Preadjudicación OTIC'!AI261)</f>
        <v>76055298-4</v>
      </c>
      <c r="AJ261" s="4" t="str">
        <f>+('3 Planilla Preadjudicación OTIC'!AJ261)</f>
        <v>Centro de Formación y Capacitación Limitada</v>
      </c>
      <c r="AK261" s="2">
        <f>+('3 Planilla Preadjudicación OTIC'!AK261)</f>
        <v>98</v>
      </c>
      <c r="AL261" s="2">
        <f>+('3 Planilla Preadjudicación OTIC'!AL261)</f>
        <v>33</v>
      </c>
      <c r="AM261" s="12">
        <f>+('3 Planilla Preadjudicación OTIC'!AM261)</f>
        <v>6373</v>
      </c>
      <c r="AN261" s="12">
        <f>+('3 Planilla Preadjudicación OTIC'!AN261)</f>
        <v>0</v>
      </c>
      <c r="AO261" s="12">
        <f>+('3 Planilla Preadjudicación OTIC'!AO261)</f>
        <v>12000</v>
      </c>
      <c r="AP261" s="12">
        <f>+('3 Planilla Preadjudicación OTIC'!AP261)</f>
        <v>6245540</v>
      </c>
      <c r="AQ261" s="12">
        <f>+('3 Planilla Preadjudicación OTIC'!AQ261)</f>
        <v>1320000</v>
      </c>
      <c r="AR261" s="12">
        <f>+('3 Planilla Preadjudicación OTIC'!AR261)</f>
        <v>0</v>
      </c>
      <c r="AS261" s="12">
        <f>+('3 Planilla Preadjudicación OTIC'!AS261)</f>
        <v>0</v>
      </c>
      <c r="AT261" s="12">
        <f>+('3 Planilla Preadjudicación OTIC'!AT261)</f>
        <v>120000</v>
      </c>
      <c r="AU261" s="12">
        <f>+('3 Planilla Preadjudicación OTIC'!AU261)</f>
        <v>7685540</v>
      </c>
      <c r="AV261" s="2" t="str">
        <f>+('3 Planilla Preadjudicación OTIC'!AV261)</f>
        <v>SI</v>
      </c>
      <c r="AW261" s="4">
        <f>+('3 Planilla Preadjudicación OTIC'!AW261)</f>
        <v>0</v>
      </c>
      <c r="AX261" s="2">
        <f>+('3 Planilla Preadjudicación OTIC'!AX261)</f>
        <v>5</v>
      </c>
      <c r="AY261" s="2">
        <f>+('3 Planilla Preadjudicación OTIC'!AY261)</f>
        <v>7</v>
      </c>
      <c r="AZ261" s="2">
        <f>+('3 Planilla Preadjudicación OTIC'!AZ261)</f>
        <v>0</v>
      </c>
      <c r="BA261" s="2">
        <f>+('3 Planilla Preadjudicación OTIC'!BA261)</f>
        <v>0</v>
      </c>
      <c r="BB261" s="2">
        <f>+('3 Planilla Preadjudicación OTIC'!BB261)</f>
        <v>0</v>
      </c>
      <c r="BC261" s="2">
        <f>+('3 Planilla Preadjudicación OTIC'!BC261)</f>
        <v>0</v>
      </c>
      <c r="BD261" s="2">
        <f>+('3 Planilla Preadjudicación OTIC'!BD261)</f>
        <v>0</v>
      </c>
      <c r="BE261" s="2">
        <f>+('3 Planilla Preadjudicación OTIC'!BE261)</f>
        <v>0</v>
      </c>
      <c r="BF261" s="2">
        <f>+('3 Planilla Preadjudicación OTIC'!BF261)</f>
        <v>0</v>
      </c>
      <c r="BG261" s="2">
        <f>+('3 Planilla Preadjudicación OTIC'!BG261)</f>
        <v>7</v>
      </c>
      <c r="BH261" s="2">
        <f>+('3 Planilla Preadjudicación OTIC'!BH261)</f>
        <v>7</v>
      </c>
      <c r="BI261" s="2">
        <f>+('3 Planilla Preadjudicación OTIC'!BI261)</f>
        <v>7</v>
      </c>
      <c r="BJ261" s="2">
        <f>+('3 Planilla Preadjudicación OTIC'!BJ261)</f>
        <v>7</v>
      </c>
      <c r="BK261" s="2">
        <f>+('3 Planilla Preadjudicación OTIC'!BK261)</f>
        <v>7</v>
      </c>
      <c r="BL261" s="2">
        <f>+('3 Planilla Preadjudicación OTIC'!BL261)</f>
        <v>7</v>
      </c>
      <c r="BM261" s="104">
        <f>ROUND(('3 Planilla Preadjudicación OTIC'!BM261),1)</f>
        <v>6.8</v>
      </c>
      <c r="BN261" s="4" t="str">
        <f>+('3 Planilla Preadjudicación OTIC'!BN261)</f>
        <v>SI</v>
      </c>
      <c r="BO261" s="4" t="str">
        <f>+('3 Planilla Preadjudicación OTIC'!BO261)</f>
        <v>José Beniscelli</v>
      </c>
      <c r="BP261" s="4" t="str">
        <f>+('3 Planilla Preadjudicación OTIC'!BP261)</f>
        <v>jbeniscelli@cenfor.cl</v>
      </c>
      <c r="BQ261" s="4">
        <f>+('3 Planilla Preadjudicación OTIC'!BQ261)</f>
        <v>986851817</v>
      </c>
      <c r="BR261" s="4" t="str">
        <f>+('3 Planilla Preadjudicación OTIC'!BR261)</f>
        <v>Huérfanos 1147, oficina 847, Santiago</v>
      </c>
      <c r="BS261" s="4" t="str">
        <f>+('3 Planilla Preadjudicación OTIC'!BS261)</f>
        <v>Capacitar en funciones operativas y preventivas del rol de guardia de seguridad, conforme a la normativa vigente y los estándares del rubro.</v>
      </c>
      <c r="BT261" s="4" t="str">
        <f>+('3 Planilla Preadjudicación OTIC'!BT261)</f>
        <v>El curso entrega conocimientos sobre control de accesos, vigilancia de instalaciones, manejo de situaciones de riesgo, comunicación efectiva y primeros auxilios. Está dirigido a personas que desean desempeñarse en el área de seguridad privada, fortaleciendo su preparación técnica y responsabilidad profesional.</v>
      </c>
      <c r="BU261" s="85">
        <f>IF(VLOOKUP(A261,'BD OFICIAL'!$A$1:$AL$2098,7,0)=D261,0,1)</f>
        <v>0</v>
      </c>
      <c r="BV261" s="85">
        <f>IF(VLOOKUP(A261,'BD OFICIAL'!$A$1:$AL$2098,11,0)=J261,0,1)</f>
        <v>0</v>
      </c>
      <c r="BW261" s="85">
        <f>IF(VLOOKUP(A261,'BD OFICIAL'!$A$1:$AL$2098,13,0)=L261,0,1)</f>
        <v>0</v>
      </c>
      <c r="BX261" s="2">
        <f>IF(VLOOKUP(A261,'BD OFICIAL'!$A$1:$AL$2098,16,0)=O261,0,1)</f>
        <v>0</v>
      </c>
      <c r="BY261" s="2">
        <f>IF(VLOOKUP(A261,'BD OFICIAL'!$A$1:$AL$2098,17,0)=P261,0,1)</f>
        <v>0</v>
      </c>
      <c r="BZ261" s="2">
        <f>IF(VLOOKUP(A261,'BD OFICIAL'!$A$1:$AL$2098,19,0)=R261,0,1)</f>
        <v>0</v>
      </c>
      <c r="CA261" s="2">
        <f>IF(VLOOKUP(A261,'BD OFICIAL'!$A$1:$AL$2098,21,0)=T261,0,1)</f>
        <v>0</v>
      </c>
      <c r="CB261" s="2">
        <f>IF(VLOOKUP(A261,'BD OFICIAL'!$A$1:$AL$2098,24,0)=AK261,0,1)</f>
        <v>0</v>
      </c>
      <c r="CC261" s="2">
        <f>IF(VLOOKUP(A261,'BD OFICIAL'!$A$1:$AL$2098,25,0)=X261,0,1)</f>
        <v>0</v>
      </c>
      <c r="CD261" s="2">
        <f>IF(VLOOKUP(A261,'BD OFICIAL'!$A$1:$AL$2098,26,0)=Y261,0,1)</f>
        <v>0</v>
      </c>
      <c r="CE261" s="2">
        <f>IF(VLOOKUP(A261,'BD OFICIAL'!$A$1:$AL$2098,27,0)=Z261,0,1)</f>
        <v>0</v>
      </c>
      <c r="CF261" s="2">
        <f>IF(VLOOKUP(A261,'BD OFICIAL'!$A$1:$AL$2098,28,0)=AA261,0,1)</f>
        <v>0</v>
      </c>
      <c r="CG261" s="2">
        <f>IF(VLOOKUP(A261,'BD OFICIAL'!$A$1:$AL$2098,33,0)=AF261,0,1)</f>
        <v>0</v>
      </c>
      <c r="CH261" s="2">
        <f>IF(VLOOKUP(A261,'BD OFICIAL'!$A$1:$AL$2098,35,0)=AH261,0,1)</f>
        <v>0</v>
      </c>
      <c r="CI261" s="85">
        <f>IF(VLOOKUP(A261,'BD OFICIAL'!$A$1:$AL$2098,34,0)=AL261,0,1)</f>
        <v>0</v>
      </c>
      <c r="CJ261" s="12">
        <f>VLOOKUP(A261,'BD OFICIAL'!$A$1:$AM$2098,36,0)*AM261-AP261</f>
        <v>0</v>
      </c>
      <c r="CK261" s="85" t="str">
        <f t="shared" si="156"/>
        <v>SSH</v>
      </c>
      <c r="CL261" s="85" t="str">
        <f t="shared" si="157"/>
        <v>SI</v>
      </c>
      <c r="CM261" s="85" t="str">
        <f t="shared" si="137"/>
        <v>NO</v>
      </c>
      <c r="CN261" s="31">
        <f t="shared" si="138"/>
        <v>0</v>
      </c>
      <c r="CO261" s="31">
        <f t="shared" si="158"/>
        <v>0</v>
      </c>
      <c r="CP261" s="31">
        <f t="shared" si="139"/>
        <v>0</v>
      </c>
      <c r="CQ261" s="31">
        <f>IF(Y261="NO",0,IF(Y261="SI",IF(VLOOKUP(A261,'BD OFICIAL'!$A:$AO,40,0)=AQ261,0,1)))</f>
        <v>0</v>
      </c>
      <c r="CR261" s="31">
        <f>IF(Z261="NO",0,IF(Z261="SI",IF(VLOOKUP(B261,'BD OFICIAL'!$A:$AO,41,0)=AS261,0,1)))</f>
        <v>0</v>
      </c>
      <c r="CS261" s="31">
        <f t="shared" si="159"/>
        <v>0</v>
      </c>
      <c r="CT261" s="31">
        <f t="shared" si="160"/>
        <v>0</v>
      </c>
      <c r="CU261" s="31">
        <f>IF(VLOOKUP(A261,'BD OFICIAL'!$A$1:$AL$1056,31,0)="SI",IF(AT261&gt;0,0,1),IF(AT261=0,0,1))</f>
        <v>0</v>
      </c>
      <c r="CV261" s="31">
        <f t="shared" si="161"/>
        <v>0</v>
      </c>
      <c r="CW261" s="31">
        <f t="shared" si="140"/>
        <v>0</v>
      </c>
      <c r="CX261" s="85" t="str">
        <f t="shared" si="141"/>
        <v>SI</v>
      </c>
      <c r="CY261" s="31">
        <f t="shared" si="142"/>
        <v>0</v>
      </c>
      <c r="CZ261" s="85" t="str">
        <f>IF(ISERROR(VLOOKUP(AI261,EXPERIENCIA!$A$1:$C$2100,1,0)),"NO","SI")</f>
        <v>SI</v>
      </c>
      <c r="DA261" s="85">
        <f>IF(CX261="no","NO APLICA",IF(AX261=0,"ERROR NOTA",IF(AND(AX261&gt;1,CZ261="NO"),"ERROR NOTA",IF(AND(CZ261="NO",AX261=1),0,IF(VLOOKUP(AI261,EXPERIENCIA!$A$1:$C$2100,3,0)=AX261,0,"ERROR NOTA")))))</f>
        <v>0</v>
      </c>
      <c r="DB261" s="85" t="str">
        <f>IF(ISERROR(VLOOKUP(AI261,COMPORTAMIENTO!$A$1:$C$2100,1,0)),"NO","SI")</f>
        <v>SI</v>
      </c>
      <c r="DC261" s="85">
        <f>IF(CX261="NO","NO APLICA",IF(AY261=0,"ERROR NOTA",IF(AND(DB261="NO",AY261=7),0,IF(VLOOKUP(AI261,COMPORTAMIENTO!$A$2:$H$2100,8,0)=AY261,0,"ERROR NOTA"))))</f>
        <v>0</v>
      </c>
      <c r="DD261" s="104">
        <f t="shared" si="143"/>
        <v>0.5</v>
      </c>
      <c r="DE261" s="104">
        <f t="shared" si="144"/>
        <v>0.70000000000000007</v>
      </c>
      <c r="DF261" s="85" t="str">
        <f t="shared" si="162"/>
        <v>SI</v>
      </c>
      <c r="DG261" s="85">
        <f t="shared" si="145"/>
        <v>0</v>
      </c>
      <c r="DH261" s="85">
        <f t="shared" si="146"/>
        <v>0</v>
      </c>
      <c r="DI261" s="85">
        <f t="shared" si="147"/>
        <v>0</v>
      </c>
      <c r="DJ261" s="12">
        <f t="shared" si="148"/>
        <v>7.0000000000000009</v>
      </c>
      <c r="DK261" s="7">
        <f t="shared" si="149"/>
        <v>7.0000000000000009</v>
      </c>
      <c r="DL261" s="12">
        <f t="shared" si="163"/>
        <v>6373</v>
      </c>
      <c r="DM261" s="12">
        <f>VLOOKUP(A261,'5 TD'!$A:$B,2,0)</f>
        <v>6373</v>
      </c>
      <c r="DN261" s="7">
        <f t="shared" si="164"/>
        <v>7</v>
      </c>
      <c r="DO261" s="85" t="str">
        <f t="shared" si="150"/>
        <v>APROBADO</v>
      </c>
      <c r="DP261" s="85" t="str">
        <f t="shared" si="151"/>
        <v>APROBADO</v>
      </c>
      <c r="DQ261" s="7">
        <f t="shared" si="152"/>
        <v>6.8</v>
      </c>
      <c r="DR261" s="85" t="str">
        <f t="shared" si="165"/>
        <v>APROBADO</v>
      </c>
      <c r="DS261" s="2" t="str">
        <f>+('3 Planilla Preadjudicación OTIC'!BN261)</f>
        <v>SI</v>
      </c>
      <c r="DT261" s="2">
        <f>IF(DR261="APROBADO",VLOOKUP(A261,'5 TD'!$D$3:$E$270,2,0),"NO APLICA")</f>
        <v>6.8</v>
      </c>
      <c r="DU261" s="2" t="str">
        <f t="shared" si="166"/>
        <v>SI</v>
      </c>
      <c r="DV261" s="2">
        <f>IF(DU261="SI",VLOOKUP(A261,'5 TD'!$G$3:$H$270,2,0),"NO APLICA ")</f>
        <v>7.0000000000000009</v>
      </c>
      <c r="DW261" s="2" t="str">
        <f t="shared" si="167"/>
        <v>SI</v>
      </c>
      <c r="DX261" s="2">
        <f>IF(DW261="SI",VLOOKUP(A261,'5 TD'!$J$4:$K$472,2,0),"NO APLICA")</f>
        <v>7</v>
      </c>
      <c r="DY261" s="2" t="str">
        <f t="shared" si="168"/>
        <v>SI</v>
      </c>
      <c r="DZ261" s="7">
        <f>IF(DY261="SI",VLOOKUP(A261,'5 TD'!$M$4:$N$350,2,0),"NO APLICA")</f>
        <v>5</v>
      </c>
      <c r="EA261" s="2" t="str">
        <f t="shared" si="169"/>
        <v>SI</v>
      </c>
      <c r="EB261" s="12">
        <f t="shared" si="170"/>
        <v>6373</v>
      </c>
      <c r="EC261" s="12">
        <f>IF(EA261="SI",VLOOKUP(A261,'5 TD'!$V$4:$W$479,2,0),"NO APLICA")</f>
        <v>6373</v>
      </c>
      <c r="ED261" s="2" t="str">
        <f t="shared" si="153"/>
        <v>SI</v>
      </c>
      <c r="EE261" s="79">
        <f>IF(ED261="SI",VLOOKUP(AI261,COMPORTAMIENTO!$A$1:$H$2100,7,0),"NO APLICA")</f>
        <v>0</v>
      </c>
      <c r="EF261" s="12">
        <f>IF(ED261="SI",VLOOKUP(A261,'5 TD'!$P$2:$Q$479,2,0),"NO APLICA")</f>
        <v>0</v>
      </c>
      <c r="EG261" s="2" t="str">
        <f t="shared" si="154"/>
        <v>SI</v>
      </c>
      <c r="EH261" s="2">
        <f>IF(CZ261="no",0,VLOOKUP(AI261,EXPERIENCIA!$A$1:$C$2100,2,0))</f>
        <v>48</v>
      </c>
      <c r="EI261" s="2">
        <f>IF(CZ261="si",VLOOKUP(A261,'5 TD'!$S$3:$T$2103,2,0),0)</f>
        <v>48</v>
      </c>
      <c r="EJ261" s="2" t="str">
        <f t="shared" si="155"/>
        <v>SI</v>
      </c>
      <c r="EK261" s="2">
        <f>+('3 Planilla Preadjudicación OTIC'!BU261)</f>
        <v>0</v>
      </c>
      <c r="EL261" s="4"/>
      <c r="EM261" s="3"/>
      <c r="EN261" s="3"/>
      <c r="EO261" s="86" t="s">
        <v>64</v>
      </c>
      <c r="EQ261" s="86"/>
    </row>
    <row r="262" spans="1:147" ht="15" customHeight="1" x14ac:dyDescent="0.3">
      <c r="A262" s="2">
        <f>+('3 Planilla Preadjudicación OTIC'!A262)</f>
        <v>14273</v>
      </c>
      <c r="B262" s="2" t="str">
        <f>+('3 Planilla Preadjudicación OTIC'!B262)</f>
        <v>65181652-1</v>
      </c>
      <c r="C262" s="4">
        <f>+('3 Planilla Preadjudicación OTIC'!E262)</f>
        <v>2025</v>
      </c>
      <c r="D262" s="4" t="str">
        <f>+('3 Planilla Preadjudicación OTIC'!F262)</f>
        <v>MANDATO</v>
      </c>
      <c r="E262" s="4" t="str">
        <f>+('3 Planilla Preadjudicación OTIC'!G262)</f>
        <v>82130300-1</v>
      </c>
      <c r="F262" s="4" t="str">
        <f>+('3 Planilla Preadjudicación OTIC'!H262)</f>
        <v>FUNDACIÓN LUZ</v>
      </c>
      <c r="G262" s="4"/>
      <c r="H262" s="4"/>
      <c r="I262" s="4" t="str">
        <f>+('3 Planilla Preadjudicación OTIC'!I262)</f>
        <v>ELABORACIÓN DE JABONES Y SALES DE BAÑO</v>
      </c>
      <c r="J262" s="4" t="str">
        <f>+('3 Planilla Preadjudicación OTIC'!J262)</f>
        <v>PF0578</v>
      </c>
      <c r="K262" s="4" t="str">
        <f>+('3 Planilla Preadjudicación OTIC'!K262)</f>
        <v>TÉCNICAS PARA EL EMPRENDIMIENTO</v>
      </c>
      <c r="L262" s="4" t="str">
        <f>+('3 Planilla Preadjudicación OTIC'!L262)</f>
        <v>PF0921</v>
      </c>
      <c r="M262" s="2">
        <f>+('3 Planilla Preadjudicación OTIC'!M262)</f>
        <v>13</v>
      </c>
      <c r="N262" s="4" t="str">
        <f>+('3 Planilla Preadjudicación OTIC'!N262)</f>
        <v>METROPOLITANA</v>
      </c>
      <c r="O262" s="4" t="str">
        <f>+('3 Planilla Preadjudicación OTIC'!O262)</f>
        <v>SANTIAGO</v>
      </c>
      <c r="P262" s="4" t="str">
        <f>+('3 Planilla Preadjudicación OTIC'!P262)</f>
        <v>PERSONAS DE 18 AÑOS O MÁS, EN SITUACIÓN DE DISCAPACIDAD.</v>
      </c>
      <c r="Q262" s="4" t="str">
        <f>+('3 Planilla Preadjudicación OTIC'!Q262)</f>
        <v>PRESENCIAL</v>
      </c>
      <c r="R262" s="4" t="str">
        <f>+('3 Planilla Preadjudicación OTIC'!R262)</f>
        <v>INDEPENDIENTE</v>
      </c>
      <c r="S262" s="4">
        <f>+('3 Planilla Preadjudicación OTIC'!S262)</f>
        <v>38</v>
      </c>
      <c r="T262" s="2">
        <f>+('3 Planilla Preadjudicación OTIC'!T262)</f>
        <v>11</v>
      </c>
      <c r="U262" s="2">
        <f>+('3 Planilla Preadjudicación OTIC'!U262)</f>
        <v>100</v>
      </c>
      <c r="V262" s="2">
        <f>+('3 Planilla Preadjudicación OTIC'!V262)</f>
        <v>12</v>
      </c>
      <c r="W262" s="2">
        <f>+('3 Planilla Preadjudicación OTIC'!W262)</f>
        <v>112</v>
      </c>
      <c r="X262" s="2">
        <f>+('3 Planilla Preadjudicación OTIC'!X262)</f>
        <v>3</v>
      </c>
      <c r="Y262" s="2" t="str">
        <f>+('3 Planilla Preadjudicación OTIC'!Y262)</f>
        <v>SI</v>
      </c>
      <c r="Z262" s="2" t="str">
        <f>+('3 Planilla Preadjudicación OTIC'!Z262)</f>
        <v>NO</v>
      </c>
      <c r="AA262" s="2" t="str">
        <f>+('3 Planilla Preadjudicación OTIC'!AA262)</f>
        <v>SI</v>
      </c>
      <c r="AB262" s="4" t="str">
        <f>+('3 Planilla Preadjudicación OTIC'!AB262)</f>
        <v>SE AJUSTA A PLAN FORMATIVO</v>
      </c>
      <c r="AC262" s="4" t="str">
        <f>+('3 Planilla Preadjudicación OTIC'!AC262)</f>
        <v>PERSONAS DE 18 AÑOS O MÁS, CON DISCAPACIDAD VISUAL PERTENECIENTE A FUNDACIÓN LUZ Y SE ENCUENTRE EN PROCESO DE INCLUSION LABORAL. DEBERÁN CONTAR CON EDUCACIÓN BÁSICA COMPLETA, PREFERENTEMENTE.</v>
      </c>
      <c r="AD262" s="2" t="str">
        <f>+('3 Planilla Preadjudicación OTIC'!AD262)</f>
        <v>NO</v>
      </c>
      <c r="AE262" s="4">
        <f>+('3 Planilla Preadjudicación OTIC'!AE262)</f>
        <v>0</v>
      </c>
      <c r="AF262" s="2" t="str">
        <f>+('3 Planilla Preadjudicación OTIC'!AF262)</f>
        <v>CERRADA</v>
      </c>
      <c r="AG262" s="2">
        <f>+('3 Planilla Preadjudicación OTIC'!AG262)</f>
        <v>38</v>
      </c>
      <c r="AH262" s="2">
        <f>+('3 Planilla Preadjudicación OTIC'!AH262)</f>
        <v>2</v>
      </c>
      <c r="AI262" s="135" t="str">
        <f>+('3 Planilla Preadjudicación OTIC'!AI262)</f>
        <v>76055298-4</v>
      </c>
      <c r="AJ262" s="4" t="str">
        <f>+('3 Planilla Preadjudicación OTIC'!AJ262)</f>
        <v>Centro de Formación y Capacitación Limitada</v>
      </c>
      <c r="AK262" s="2">
        <f>+('3 Planilla Preadjudicación OTIC'!AK262)</f>
        <v>112</v>
      </c>
      <c r="AL262" s="2">
        <f>+('3 Planilla Preadjudicación OTIC'!AL262)</f>
        <v>38</v>
      </c>
      <c r="AM262" s="12">
        <f>+('3 Planilla Preadjudicación OTIC'!AM262)</f>
        <v>5075</v>
      </c>
      <c r="AN262" s="12">
        <f>+('3 Planilla Preadjudicación OTIC'!AN262)</f>
        <v>115000</v>
      </c>
      <c r="AO262" s="12">
        <f>+('3 Planilla Preadjudicación OTIC'!AO262)</f>
        <v>0</v>
      </c>
      <c r="AP262" s="12">
        <f>+('3 Planilla Preadjudicación OTIC'!AP262)</f>
        <v>6252400</v>
      </c>
      <c r="AQ262" s="12">
        <f>+('3 Planilla Preadjudicación OTIC'!AQ262)</f>
        <v>1672000</v>
      </c>
      <c r="AR262" s="12">
        <f>+('3 Planilla Preadjudicación OTIC'!AR262)</f>
        <v>1265000</v>
      </c>
      <c r="AS262" s="12">
        <f>+('3 Planilla Preadjudicación OTIC'!AS262)</f>
        <v>0</v>
      </c>
      <c r="AT262" s="12">
        <f>+('3 Planilla Preadjudicación OTIC'!AT262)</f>
        <v>0</v>
      </c>
      <c r="AU262" s="12">
        <f>+('3 Planilla Preadjudicación OTIC'!AU262)</f>
        <v>9189400</v>
      </c>
      <c r="AV262" s="2" t="str">
        <f>+('3 Planilla Preadjudicación OTIC'!AV262)</f>
        <v>SI</v>
      </c>
      <c r="AW262" s="4">
        <f>+('3 Planilla Preadjudicación OTIC'!AW262)</f>
        <v>0</v>
      </c>
      <c r="AX262" s="2">
        <f>+('3 Planilla Preadjudicación OTIC'!AX262)</f>
        <v>5</v>
      </c>
      <c r="AY262" s="2">
        <f>+('3 Planilla Preadjudicación OTIC'!AY262)</f>
        <v>7</v>
      </c>
      <c r="AZ262" s="2">
        <f>+('3 Planilla Preadjudicación OTIC'!AZ262)</f>
        <v>0</v>
      </c>
      <c r="BA262" s="2">
        <f>+('3 Planilla Preadjudicación OTIC'!BA262)</f>
        <v>0</v>
      </c>
      <c r="BB262" s="2">
        <f>+('3 Planilla Preadjudicación OTIC'!BB262)</f>
        <v>0</v>
      </c>
      <c r="BC262" s="2">
        <f>+('3 Planilla Preadjudicación OTIC'!BC262)</f>
        <v>0</v>
      </c>
      <c r="BD262" s="2">
        <f>+('3 Planilla Preadjudicación OTIC'!BD262)</f>
        <v>0</v>
      </c>
      <c r="BE262" s="2">
        <f>+('3 Planilla Preadjudicación OTIC'!BE262)</f>
        <v>0</v>
      </c>
      <c r="BF262" s="2">
        <f>+('3 Planilla Preadjudicación OTIC'!BF262)</f>
        <v>0</v>
      </c>
      <c r="BG262" s="2">
        <f>+('3 Planilla Preadjudicación OTIC'!BG262)</f>
        <v>7</v>
      </c>
      <c r="BH262" s="2">
        <f>+('3 Planilla Preadjudicación OTIC'!BH262)</f>
        <v>7</v>
      </c>
      <c r="BI262" s="2">
        <f>+('3 Planilla Preadjudicación OTIC'!BI262)</f>
        <v>7</v>
      </c>
      <c r="BJ262" s="2">
        <f>+('3 Planilla Preadjudicación OTIC'!BJ262)</f>
        <v>7</v>
      </c>
      <c r="BK262" s="2">
        <f>+('3 Planilla Preadjudicación OTIC'!BK262)</f>
        <v>7</v>
      </c>
      <c r="BL262" s="2">
        <f>+('3 Planilla Preadjudicación OTIC'!BL262)</f>
        <v>7</v>
      </c>
      <c r="BM262" s="104">
        <f>ROUND(('3 Planilla Preadjudicación OTIC'!BM262),1)</f>
        <v>6.8</v>
      </c>
      <c r="BN262" s="4" t="str">
        <f>+('3 Planilla Preadjudicación OTIC'!BN262)</f>
        <v>NO</v>
      </c>
      <c r="BO262" s="4">
        <f>+('3 Planilla Preadjudicación OTIC'!BO262)</f>
        <v>0</v>
      </c>
      <c r="BP262" s="4">
        <f>+('3 Planilla Preadjudicación OTIC'!BP262)</f>
        <v>0</v>
      </c>
      <c r="BQ262" s="4">
        <f>+('3 Planilla Preadjudicación OTIC'!BQ262)</f>
        <v>0</v>
      </c>
      <c r="BR262" s="4">
        <f>+('3 Planilla Preadjudicación OTIC'!BR262)</f>
        <v>0</v>
      </c>
      <c r="BS262" s="4">
        <f>+('3 Planilla Preadjudicación OTIC'!BS262)</f>
        <v>0</v>
      </c>
      <c r="BT262" s="4">
        <f>+('3 Planilla Preadjudicación OTIC'!BT262)</f>
        <v>0</v>
      </c>
      <c r="BU262" s="85">
        <f>IF(VLOOKUP(A262,'BD OFICIAL'!$A$1:$AL$2098,7,0)=D262,0,1)</f>
        <v>0</v>
      </c>
      <c r="BV262" s="85">
        <f>IF(VLOOKUP(A262,'BD OFICIAL'!$A$1:$AL$2098,11,0)=J262,0,1)</f>
        <v>0</v>
      </c>
      <c r="BW262" s="85">
        <f>IF(VLOOKUP(A262,'BD OFICIAL'!$A$1:$AL$2098,13,0)=L262,0,1)</f>
        <v>0</v>
      </c>
      <c r="BX262" s="2">
        <f>IF(VLOOKUP(A262,'BD OFICIAL'!$A$1:$AL$2098,16,0)=O262,0,1)</f>
        <v>0</v>
      </c>
      <c r="BY262" s="2">
        <f>IF(VLOOKUP(A262,'BD OFICIAL'!$A$1:$AL$2098,17,0)=P262,0,1)</f>
        <v>0</v>
      </c>
      <c r="BZ262" s="2">
        <f>IF(VLOOKUP(A262,'BD OFICIAL'!$A$1:$AL$2098,19,0)=R262,0,1)</f>
        <v>0</v>
      </c>
      <c r="CA262" s="2">
        <f>IF(VLOOKUP(A262,'BD OFICIAL'!$A$1:$AL$2098,21,0)=T262,0,1)</f>
        <v>0</v>
      </c>
      <c r="CB262" s="2">
        <f>IF(VLOOKUP(A262,'BD OFICIAL'!$A$1:$AL$2098,24,0)=AK262,0,1)</f>
        <v>0</v>
      </c>
      <c r="CC262" s="2">
        <f>IF(VLOOKUP(A262,'BD OFICIAL'!$A$1:$AL$2098,25,0)=X262,0,1)</f>
        <v>0</v>
      </c>
      <c r="CD262" s="2">
        <f>IF(VLOOKUP(A262,'BD OFICIAL'!$A$1:$AL$2098,26,0)=Y262,0,1)</f>
        <v>0</v>
      </c>
      <c r="CE262" s="2">
        <f>IF(VLOOKUP(A262,'BD OFICIAL'!$A$1:$AL$2098,27,0)=Z262,0,1)</f>
        <v>0</v>
      </c>
      <c r="CF262" s="2">
        <f>IF(VLOOKUP(A262,'BD OFICIAL'!$A$1:$AL$2098,28,0)=AA262,0,1)</f>
        <v>0</v>
      </c>
      <c r="CG262" s="2">
        <f>IF(VLOOKUP(A262,'BD OFICIAL'!$A$1:$AL$2098,33,0)=AF262,0,1)</f>
        <v>0</v>
      </c>
      <c r="CH262" s="2">
        <f>IF(VLOOKUP(A262,'BD OFICIAL'!$A$1:$AL$2098,35,0)=AH262,0,1)</f>
        <v>0</v>
      </c>
      <c r="CI262" s="85">
        <f>IF(VLOOKUP(A262,'BD OFICIAL'!$A$1:$AL$2098,34,0)=AL262,0,1)</f>
        <v>0</v>
      </c>
      <c r="CJ262" s="12">
        <f>VLOOKUP(A262,'BD OFICIAL'!$A$1:$AM$2098,36,0)*AM262-AP262</f>
        <v>0</v>
      </c>
      <c r="CK262" s="85" t="str">
        <f t="shared" si="156"/>
        <v>SHMAN</v>
      </c>
      <c r="CL262" s="85" t="str">
        <f t="shared" si="157"/>
        <v>SI</v>
      </c>
      <c r="CM262" s="85" t="str">
        <f t="shared" si="137"/>
        <v>NO</v>
      </c>
      <c r="CN262" s="31">
        <f t="shared" si="138"/>
        <v>0</v>
      </c>
      <c r="CO262" s="31">
        <f t="shared" si="158"/>
        <v>0</v>
      </c>
      <c r="CP262" s="31">
        <f t="shared" si="139"/>
        <v>0</v>
      </c>
      <c r="CQ262" s="31">
        <f>IF(Y262="NO",0,IF(Y262="SI",IF(VLOOKUP(A262,'BD OFICIAL'!$A:$AO,40,0)=AQ262,0,1)))</f>
        <v>0</v>
      </c>
      <c r="CR262" s="31">
        <f>IF(Z262="NO",0,IF(Z262="SI",IF(VLOOKUP(B262,'BD OFICIAL'!$A:$AO,41,0)=AS262,0,1)))</f>
        <v>0</v>
      </c>
      <c r="CS262" s="31">
        <f t="shared" si="159"/>
        <v>0</v>
      </c>
      <c r="CT262" s="31">
        <f t="shared" si="160"/>
        <v>0</v>
      </c>
      <c r="CU262" s="31">
        <f>IF(VLOOKUP(A262,'BD OFICIAL'!$A$1:$AL$1056,31,0)="SI",IF(AT262&gt;0,0,1),IF(AT262=0,0,1))</f>
        <v>0</v>
      </c>
      <c r="CV262" s="31">
        <f t="shared" si="161"/>
        <v>0</v>
      </c>
      <c r="CW262" s="31">
        <f t="shared" si="140"/>
        <v>0</v>
      </c>
      <c r="CX262" s="85" t="str">
        <f t="shared" si="141"/>
        <v>SI</v>
      </c>
      <c r="CY262" s="31">
        <f t="shared" si="142"/>
        <v>0</v>
      </c>
      <c r="CZ262" s="85" t="str">
        <f>IF(ISERROR(VLOOKUP(AI262,EXPERIENCIA!$A$1:$C$2100,1,0)),"NO","SI")</f>
        <v>SI</v>
      </c>
      <c r="DA262" s="85">
        <f>IF(CX262="no","NO APLICA",IF(AX262=0,"ERROR NOTA",IF(AND(AX262&gt;1,CZ262="NO"),"ERROR NOTA",IF(AND(CZ262="NO",AX262=1),0,IF(VLOOKUP(AI262,EXPERIENCIA!$A$1:$C$2100,3,0)=AX262,0,"ERROR NOTA")))))</f>
        <v>0</v>
      </c>
      <c r="DB262" s="85" t="str">
        <f>IF(ISERROR(VLOOKUP(AI262,COMPORTAMIENTO!$A$1:$C$2100,1,0)),"NO","SI")</f>
        <v>SI</v>
      </c>
      <c r="DC262" s="85">
        <f>IF(CX262="NO","NO APLICA",IF(AY262=0,"ERROR NOTA",IF(AND(DB262="NO",AY262=7),0,IF(VLOOKUP(AI262,COMPORTAMIENTO!$A$2:$H$2100,8,0)=AY262,0,"ERROR NOTA"))))</f>
        <v>0</v>
      </c>
      <c r="DD262" s="104">
        <f t="shared" si="143"/>
        <v>0.5</v>
      </c>
      <c r="DE262" s="104">
        <f t="shared" si="144"/>
        <v>0.70000000000000007</v>
      </c>
      <c r="DF262" s="85" t="str">
        <f t="shared" si="162"/>
        <v>SI</v>
      </c>
      <c r="DG262" s="85">
        <f t="shared" si="145"/>
        <v>0</v>
      </c>
      <c r="DH262" s="85">
        <f t="shared" si="146"/>
        <v>0</v>
      </c>
      <c r="DI262" s="85">
        <f t="shared" si="147"/>
        <v>0</v>
      </c>
      <c r="DJ262" s="12">
        <f t="shared" si="148"/>
        <v>7.0000000000000009</v>
      </c>
      <c r="DK262" s="7">
        <f t="shared" si="149"/>
        <v>7.0000000000000009</v>
      </c>
      <c r="DL262" s="12">
        <f t="shared" si="163"/>
        <v>5075</v>
      </c>
      <c r="DM262" s="12">
        <f>VLOOKUP(A262,'5 TD'!$A:$B,2,0)</f>
        <v>5075</v>
      </c>
      <c r="DN262" s="7">
        <f t="shared" si="164"/>
        <v>7</v>
      </c>
      <c r="DO262" s="85" t="str">
        <f t="shared" si="150"/>
        <v>APROBADO</v>
      </c>
      <c r="DP262" s="85" t="str">
        <f t="shared" si="151"/>
        <v>APROBADO</v>
      </c>
      <c r="DQ262" s="7">
        <f t="shared" si="152"/>
        <v>6.8</v>
      </c>
      <c r="DR262" s="85" t="str">
        <f t="shared" si="165"/>
        <v>APROBADO</v>
      </c>
      <c r="DS262" s="2" t="str">
        <f>+('3 Planilla Preadjudicación OTIC'!BN262)</f>
        <v>NO</v>
      </c>
      <c r="DT262" s="2">
        <f>IF(DR262="APROBADO",VLOOKUP(A262,'5 TD'!$D$3:$E$270,2,0),"NO APLICA")</f>
        <v>7</v>
      </c>
      <c r="DU262" s="2" t="str">
        <f t="shared" si="166"/>
        <v>NO</v>
      </c>
      <c r="DV262" s="2" t="str">
        <f>IF(DU262="SI",VLOOKUP(A262,'5 TD'!$G$3:$H$270,2,0),"NO APLICA ")</f>
        <v xml:space="preserve">NO APLICA </v>
      </c>
      <c r="DW262" s="2" t="str">
        <f t="shared" si="167"/>
        <v>NO</v>
      </c>
      <c r="DX262" s="2" t="str">
        <f>IF(DW262="SI",VLOOKUP(A262,'5 TD'!$J$4:$K$472,2,0),"NO APLICA")</f>
        <v>NO APLICA</v>
      </c>
      <c r="DY262" s="2" t="str">
        <f t="shared" si="168"/>
        <v>NO APLICA</v>
      </c>
      <c r="DZ262" s="7" t="str">
        <f>IF(DY262="SI",VLOOKUP(A262,'5 TD'!$M$4:$N$350,2,0),"NO APLICA")</f>
        <v>NO APLICA</v>
      </c>
      <c r="EA262" s="2" t="str">
        <f t="shared" si="169"/>
        <v>NO APLICA</v>
      </c>
      <c r="EB262" s="12" t="str">
        <f t="shared" si="170"/>
        <v/>
      </c>
      <c r="EC262" s="12" t="str">
        <f>IF(EA262="SI",VLOOKUP(A262,'5 TD'!$V$4:$W$479,2,0),"NO APLICA")</f>
        <v>NO APLICA</v>
      </c>
      <c r="ED262" s="2" t="str">
        <f t="shared" si="153"/>
        <v>NO</v>
      </c>
      <c r="EE262" s="79" t="str">
        <f>IF(ED262="SI",VLOOKUP(AI262,COMPORTAMIENTO!$A$1:$H$2100,7,0),"NO APLICA")</f>
        <v>NO APLICA</v>
      </c>
      <c r="EF262" s="12" t="str">
        <f>IF(ED262="SI",VLOOKUP(A262,'5 TD'!$P$2:$Q$479,2,0),"NO APLICA")</f>
        <v>NO APLICA</v>
      </c>
      <c r="EG262" s="2" t="str">
        <f t="shared" si="154"/>
        <v>NO</v>
      </c>
      <c r="EH262" s="2">
        <f>IF(CZ262="no",0,VLOOKUP(AI262,EXPERIENCIA!$A$1:$C$2100,2,0))</f>
        <v>48</v>
      </c>
      <c r="EI262" s="2">
        <f>IF(CZ262="si",VLOOKUP(A262,'5 TD'!$S$3:$T$2103,2,0),0)</f>
        <v>122</v>
      </c>
      <c r="EJ262" s="2" t="str">
        <f t="shared" si="155"/>
        <v>NO</v>
      </c>
      <c r="EK262" s="2">
        <f>+('3 Planilla Preadjudicación OTIC'!BU262)</f>
        <v>0</v>
      </c>
      <c r="EL262" s="4"/>
      <c r="EM262" s="3"/>
      <c r="EN262" s="3"/>
      <c r="EQ262" s="86"/>
    </row>
    <row r="263" spans="1:147" ht="15" customHeight="1" x14ac:dyDescent="0.3">
      <c r="A263" s="2">
        <f>+('3 Planilla Preadjudicación OTIC'!A263)</f>
        <v>14461</v>
      </c>
      <c r="B263" s="2" t="str">
        <f>+('3 Planilla Preadjudicación OTIC'!B263)</f>
        <v>65181652-1</v>
      </c>
      <c r="C263" s="4">
        <f>+('3 Planilla Preadjudicación OTIC'!E263)</f>
        <v>2025</v>
      </c>
      <c r="D263" s="4" t="str">
        <f>+('3 Planilla Preadjudicación OTIC'!F263)</f>
        <v>MANDATO</v>
      </c>
      <c r="E263" s="4" t="str">
        <f>+('3 Planilla Preadjudicación OTIC'!G263)</f>
        <v>82623500-4</v>
      </c>
      <c r="F263" s="4" t="str">
        <f>+('3 Planilla Preadjudicación OTIC'!H263)</f>
        <v>IDEAL</v>
      </c>
      <c r="G263" s="4"/>
      <c r="H263" s="4"/>
      <c r="I263" s="4" t="str">
        <f>+('3 Planilla Preadjudicación OTIC'!I263)</f>
        <v>ELABORACIÓN DE JABONES Y SALES DE BAÑO</v>
      </c>
      <c r="J263" s="4" t="str">
        <f>+('3 Planilla Preadjudicación OTIC'!J263)</f>
        <v>PF0578</v>
      </c>
      <c r="K263" s="4" t="str">
        <f>+('3 Planilla Preadjudicación OTIC'!K263)</f>
        <v/>
      </c>
      <c r="L263" s="4" t="str">
        <f>+('3 Planilla Preadjudicación OTIC'!L263)</f>
        <v/>
      </c>
      <c r="M263" s="2">
        <f>+('3 Planilla Preadjudicación OTIC'!M263)</f>
        <v>13</v>
      </c>
      <c r="N263" s="4" t="str">
        <f>+('3 Planilla Preadjudicación OTIC'!N263)</f>
        <v>METROPOLITANA</v>
      </c>
      <c r="O263" s="4" t="str">
        <f>+('3 Planilla Preadjudicación OTIC'!O263)</f>
        <v>QUILICURA</v>
      </c>
      <c r="P263" s="4" t="str">
        <f>+('3 Planilla Preadjudicación OTIC'!P263)</f>
        <v>EMPRENDEDORES/AS INFORMALES O PERSONAS VULNERABLES PERTENECIENTES AL 80% MAS VULNERABLE</v>
      </c>
      <c r="Q263" s="4" t="str">
        <f>+('3 Planilla Preadjudicación OTIC'!Q263)</f>
        <v>PRESENCIAL</v>
      </c>
      <c r="R263" s="4" t="str">
        <f>+('3 Planilla Preadjudicación OTIC'!R263)</f>
        <v>INDEPENDIENTE</v>
      </c>
      <c r="S263" s="4">
        <f>+('3 Planilla Preadjudicación OTIC'!S263)</f>
        <v>25</v>
      </c>
      <c r="T263" s="2">
        <f>+('3 Planilla Preadjudicación OTIC'!T263)</f>
        <v>12</v>
      </c>
      <c r="U263" s="2">
        <f>+('3 Planilla Preadjudicación OTIC'!U263)</f>
        <v>100</v>
      </c>
      <c r="V263" s="2">
        <f>+('3 Planilla Preadjudicación OTIC'!V263)</f>
        <v>0</v>
      </c>
      <c r="W263" s="2">
        <f>+('3 Planilla Preadjudicación OTIC'!W263)</f>
        <v>100</v>
      </c>
      <c r="X263" s="2">
        <f>+('3 Planilla Preadjudicación OTIC'!X263)</f>
        <v>4</v>
      </c>
      <c r="Y263" s="2" t="str">
        <f>+('3 Planilla Preadjudicación OTIC'!Y263)</f>
        <v>SI</v>
      </c>
      <c r="Z263" s="2" t="str">
        <f>+('3 Planilla Preadjudicación OTIC'!Z263)</f>
        <v>NO</v>
      </c>
      <c r="AA263" s="2" t="str">
        <f>+('3 Planilla Preadjudicación OTIC'!AA263)</f>
        <v>NO</v>
      </c>
      <c r="AB263" s="4" t="str">
        <f>+('3 Planilla Preadjudicación OTIC'!AB263)</f>
        <v>SE AJUSTA A PLAN FORMATIVO</v>
      </c>
      <c r="AC263" s="4" t="str">
        <f>+('3 Planilla Preadjudicación OTIC'!AC263)</f>
        <v>HOMBRES Y MUJERES MAYORES DE 18 AÑOS Y MENOS DE 60, QUE PERTENEZCAN A LA COMUNA DE QUILICURA. QUE SON EMPRENDEDORES QUE ESTAN DENTRO DEL 80% MAS VULNERABLE Y QUE TIENEN EDUCACIÓN BASICA COMPLETA PREFERENTEMENTE</v>
      </c>
      <c r="AD263" s="2" t="str">
        <f>+('3 Planilla Preadjudicación OTIC'!AD263)</f>
        <v>NO</v>
      </c>
      <c r="AE263" s="4">
        <f>+('3 Planilla Preadjudicación OTIC'!AE263)</f>
        <v>0</v>
      </c>
      <c r="AF263" s="2" t="str">
        <f>+('3 Planilla Preadjudicación OTIC'!AF263)</f>
        <v>CERRADA</v>
      </c>
      <c r="AG263" s="2">
        <f>+('3 Planilla Preadjudicación OTIC'!AG263)</f>
        <v>25</v>
      </c>
      <c r="AH263" s="2">
        <f>+('3 Planilla Preadjudicación OTIC'!AH263)</f>
        <v>2</v>
      </c>
      <c r="AI263" s="135" t="str">
        <f>+('3 Planilla Preadjudicación OTIC'!AI263)</f>
        <v>76055298-4</v>
      </c>
      <c r="AJ263" s="4" t="str">
        <f>+('3 Planilla Preadjudicación OTIC'!AJ263)</f>
        <v>Centro de Formación y Capacitación Limitada</v>
      </c>
      <c r="AK263" s="2">
        <f>+('3 Planilla Preadjudicación OTIC'!AK263)</f>
        <v>100</v>
      </c>
      <c r="AL263" s="2">
        <f>+('3 Planilla Preadjudicación OTIC'!AL263)</f>
        <v>25</v>
      </c>
      <c r="AM263" s="12">
        <f>+('3 Planilla Preadjudicación OTIC'!AM263)</f>
        <v>5075</v>
      </c>
      <c r="AN263" s="12">
        <f>+('3 Planilla Preadjudicación OTIC'!AN263)</f>
        <v>0</v>
      </c>
      <c r="AO263" s="12">
        <f>+('3 Planilla Preadjudicación OTIC'!AO263)</f>
        <v>0</v>
      </c>
      <c r="AP263" s="12">
        <f>+('3 Planilla Preadjudicación OTIC'!AP263)</f>
        <v>6090000</v>
      </c>
      <c r="AQ263" s="12">
        <f>+('3 Planilla Preadjudicación OTIC'!AQ263)</f>
        <v>1200000</v>
      </c>
      <c r="AR263" s="12">
        <f>+('3 Planilla Preadjudicación OTIC'!AR263)</f>
        <v>0</v>
      </c>
      <c r="AS263" s="12">
        <f>+('3 Planilla Preadjudicación OTIC'!AS263)</f>
        <v>0</v>
      </c>
      <c r="AT263" s="12">
        <f>+('3 Planilla Preadjudicación OTIC'!AT263)</f>
        <v>0</v>
      </c>
      <c r="AU263" s="12">
        <f>+('3 Planilla Preadjudicación OTIC'!AU263)</f>
        <v>7290000</v>
      </c>
      <c r="AV263" s="2" t="str">
        <f>+('3 Planilla Preadjudicación OTIC'!AV263)</f>
        <v>SI</v>
      </c>
      <c r="AW263" s="4">
        <f>+('3 Planilla Preadjudicación OTIC'!AW263)</f>
        <v>0</v>
      </c>
      <c r="AX263" s="2">
        <f>+('3 Planilla Preadjudicación OTIC'!AX263)</f>
        <v>5</v>
      </c>
      <c r="AY263" s="2">
        <f>+('3 Planilla Preadjudicación OTIC'!AY263)</f>
        <v>7</v>
      </c>
      <c r="AZ263" s="2">
        <f>+('3 Planilla Preadjudicación OTIC'!AZ263)</f>
        <v>0</v>
      </c>
      <c r="BA263" s="2">
        <f>+('3 Planilla Preadjudicación OTIC'!BA263)</f>
        <v>0</v>
      </c>
      <c r="BB263" s="2">
        <f>+('3 Planilla Preadjudicación OTIC'!BB263)</f>
        <v>0</v>
      </c>
      <c r="BC263" s="2">
        <f>+('3 Planilla Preadjudicación OTIC'!BC263)</f>
        <v>0</v>
      </c>
      <c r="BD263" s="2">
        <f>+('3 Planilla Preadjudicación OTIC'!BD263)</f>
        <v>0</v>
      </c>
      <c r="BE263" s="2">
        <f>+('3 Planilla Preadjudicación OTIC'!BE263)</f>
        <v>0</v>
      </c>
      <c r="BF263" s="2">
        <f>+('3 Planilla Preadjudicación OTIC'!BF263)</f>
        <v>0</v>
      </c>
      <c r="BG263" s="2">
        <f>+('3 Planilla Preadjudicación OTIC'!BG263)</f>
        <v>7</v>
      </c>
      <c r="BH263" s="2">
        <f>+('3 Planilla Preadjudicación OTIC'!BH263)</f>
        <v>7</v>
      </c>
      <c r="BI263" s="2">
        <f>+('3 Planilla Preadjudicación OTIC'!BI263)</f>
        <v>7</v>
      </c>
      <c r="BJ263" s="2">
        <f>+('3 Planilla Preadjudicación OTIC'!BJ263)</f>
        <v>7</v>
      </c>
      <c r="BK263" s="2">
        <f>+('3 Planilla Preadjudicación OTIC'!BK263)</f>
        <v>7</v>
      </c>
      <c r="BL263" s="2">
        <f>+('3 Planilla Preadjudicación OTIC'!BL263)</f>
        <v>7</v>
      </c>
      <c r="BM263" s="104">
        <f>ROUND(('3 Planilla Preadjudicación OTIC'!BM263),1)</f>
        <v>6.8</v>
      </c>
      <c r="BN263" s="4" t="str">
        <f>+('3 Planilla Preadjudicación OTIC'!BN263)</f>
        <v>NO</v>
      </c>
      <c r="BO263" s="4">
        <f>+('3 Planilla Preadjudicación OTIC'!BO263)</f>
        <v>0</v>
      </c>
      <c r="BP263" s="4">
        <f>+('3 Planilla Preadjudicación OTIC'!BP263)</f>
        <v>0</v>
      </c>
      <c r="BQ263" s="4">
        <f>+('3 Planilla Preadjudicación OTIC'!BQ263)</f>
        <v>0</v>
      </c>
      <c r="BR263" s="4">
        <f>+('3 Planilla Preadjudicación OTIC'!BR263)</f>
        <v>0</v>
      </c>
      <c r="BS263" s="4">
        <f>+('3 Planilla Preadjudicación OTIC'!BS263)</f>
        <v>0</v>
      </c>
      <c r="BT263" s="4">
        <f>+('3 Planilla Preadjudicación OTIC'!BT263)</f>
        <v>0</v>
      </c>
      <c r="BU263" s="85">
        <f>IF(VLOOKUP(A263,'BD OFICIAL'!$A$1:$AL$2098,7,0)=D263,0,1)</f>
        <v>0</v>
      </c>
      <c r="BV263" s="85">
        <f>IF(VLOOKUP(A263,'BD OFICIAL'!$A$1:$AL$2098,11,0)=J263,0,1)</f>
        <v>0</v>
      </c>
      <c r="BW263" s="85">
        <f>IF(VLOOKUP(A263,'BD OFICIAL'!$A$1:$AL$2098,13,0)=L263,0,1)</f>
        <v>0</v>
      </c>
      <c r="BX263" s="2">
        <f>IF(VLOOKUP(A263,'BD OFICIAL'!$A$1:$AL$2098,16,0)=O263,0,1)</f>
        <v>0</v>
      </c>
      <c r="BY263" s="2">
        <f>IF(VLOOKUP(A263,'BD OFICIAL'!$A$1:$AL$2098,17,0)=P263,0,1)</f>
        <v>0</v>
      </c>
      <c r="BZ263" s="2">
        <f>IF(VLOOKUP(A263,'BD OFICIAL'!$A$1:$AL$2098,19,0)=R263,0,1)</f>
        <v>0</v>
      </c>
      <c r="CA263" s="2">
        <f>IF(VLOOKUP(A263,'BD OFICIAL'!$A$1:$AL$2098,21,0)=T263,0,1)</f>
        <v>0</v>
      </c>
      <c r="CB263" s="2">
        <f>IF(VLOOKUP(A263,'BD OFICIAL'!$A$1:$AL$2098,24,0)=AK263,0,1)</f>
        <v>0</v>
      </c>
      <c r="CC263" s="2">
        <f>IF(VLOOKUP(A263,'BD OFICIAL'!$A$1:$AL$2098,25,0)=X263,0,1)</f>
        <v>0</v>
      </c>
      <c r="CD263" s="2">
        <f>IF(VLOOKUP(A263,'BD OFICIAL'!$A$1:$AL$2098,26,0)=Y263,0,1)</f>
        <v>0</v>
      </c>
      <c r="CE263" s="2">
        <f>IF(VLOOKUP(A263,'BD OFICIAL'!$A$1:$AL$2098,27,0)=Z263,0,1)</f>
        <v>0</v>
      </c>
      <c r="CF263" s="2">
        <f>IF(VLOOKUP(A263,'BD OFICIAL'!$A$1:$AL$2098,28,0)=AA263,0,1)</f>
        <v>0</v>
      </c>
      <c r="CG263" s="2">
        <f>IF(VLOOKUP(A263,'BD OFICIAL'!$A$1:$AL$2098,33,0)=AF263,0,1)</f>
        <v>0</v>
      </c>
      <c r="CH263" s="2">
        <f>IF(VLOOKUP(A263,'BD OFICIAL'!$A$1:$AL$2098,35,0)=AH263,0,1)</f>
        <v>0</v>
      </c>
      <c r="CI263" s="85">
        <f>IF(VLOOKUP(A263,'BD OFICIAL'!$A$1:$AL$2098,34,0)=AL263,0,1)</f>
        <v>0</v>
      </c>
      <c r="CJ263" s="12">
        <f>VLOOKUP(A263,'BD OFICIAL'!$A$1:$AM$2098,36,0)*AM263-AP263</f>
        <v>0</v>
      </c>
      <c r="CK263" s="85" t="str">
        <f t="shared" si="156"/>
        <v>SSH</v>
      </c>
      <c r="CL263" s="85" t="str">
        <f t="shared" si="157"/>
        <v>SI</v>
      </c>
      <c r="CM263" s="85" t="str">
        <f t="shared" si="137"/>
        <v>NO</v>
      </c>
      <c r="CN263" s="31">
        <f t="shared" si="138"/>
        <v>0</v>
      </c>
      <c r="CO263" s="31">
        <f t="shared" si="158"/>
        <v>0</v>
      </c>
      <c r="CP263" s="31">
        <f t="shared" si="139"/>
        <v>0</v>
      </c>
      <c r="CQ263" s="31">
        <f>IF(Y263="NO",0,IF(Y263="SI",IF(VLOOKUP(A263,'BD OFICIAL'!$A:$AO,40,0)=AQ263,0,1)))</f>
        <v>0</v>
      </c>
      <c r="CR263" s="31">
        <f>IF(Z263="NO",0,IF(Z263="SI",IF(VLOOKUP(B263,'BD OFICIAL'!$A:$AO,41,0)=AS263,0,1)))</f>
        <v>0</v>
      </c>
      <c r="CS263" s="31">
        <f t="shared" si="159"/>
        <v>0</v>
      </c>
      <c r="CT263" s="31">
        <f t="shared" si="160"/>
        <v>0</v>
      </c>
      <c r="CU263" s="31">
        <f>IF(VLOOKUP(A263,'BD OFICIAL'!$A$1:$AL$1056,31,0)="SI",IF(AT263&gt;0,0,1),IF(AT263=0,0,1))</f>
        <v>0</v>
      </c>
      <c r="CV263" s="31">
        <f t="shared" si="161"/>
        <v>0</v>
      </c>
      <c r="CW263" s="31">
        <f t="shared" si="140"/>
        <v>0</v>
      </c>
      <c r="CX263" s="85" t="str">
        <f t="shared" si="141"/>
        <v>SI</v>
      </c>
      <c r="CY263" s="31">
        <f t="shared" si="142"/>
        <v>0</v>
      </c>
      <c r="CZ263" s="85" t="str">
        <f>IF(ISERROR(VLOOKUP(AI263,EXPERIENCIA!$A$1:$C$2100,1,0)),"NO","SI")</f>
        <v>SI</v>
      </c>
      <c r="DA263" s="85">
        <f>IF(CX263="no","NO APLICA",IF(AX263=0,"ERROR NOTA",IF(AND(AX263&gt;1,CZ263="NO"),"ERROR NOTA",IF(AND(CZ263="NO",AX263=1),0,IF(VLOOKUP(AI263,EXPERIENCIA!$A$1:$C$2100,3,0)=AX263,0,"ERROR NOTA")))))</f>
        <v>0</v>
      </c>
      <c r="DB263" s="85" t="str">
        <f>IF(ISERROR(VLOOKUP(AI263,COMPORTAMIENTO!$A$1:$C$2100,1,0)),"NO","SI")</f>
        <v>SI</v>
      </c>
      <c r="DC263" s="85">
        <f>IF(CX263="NO","NO APLICA",IF(AY263=0,"ERROR NOTA",IF(AND(DB263="NO",AY263=7),0,IF(VLOOKUP(AI263,COMPORTAMIENTO!$A$2:$H$2100,8,0)=AY263,0,"ERROR NOTA"))))</f>
        <v>0</v>
      </c>
      <c r="DD263" s="104">
        <f t="shared" si="143"/>
        <v>0.5</v>
      </c>
      <c r="DE263" s="104">
        <f t="shared" si="144"/>
        <v>0.70000000000000007</v>
      </c>
      <c r="DF263" s="85" t="str">
        <f t="shared" si="162"/>
        <v>SI</v>
      </c>
      <c r="DG263" s="85">
        <f t="shared" si="145"/>
        <v>0</v>
      </c>
      <c r="DH263" s="85">
        <f t="shared" si="146"/>
        <v>0</v>
      </c>
      <c r="DI263" s="85">
        <f t="shared" si="147"/>
        <v>0</v>
      </c>
      <c r="DJ263" s="12">
        <f t="shared" si="148"/>
        <v>7.0000000000000009</v>
      </c>
      <c r="DK263" s="7">
        <f t="shared" si="149"/>
        <v>7.0000000000000009</v>
      </c>
      <c r="DL263" s="12">
        <f t="shared" si="163"/>
        <v>5075</v>
      </c>
      <c r="DM263" s="12">
        <f>VLOOKUP(A263,'5 TD'!$A:$B,2,0)</f>
        <v>5075</v>
      </c>
      <c r="DN263" s="7">
        <f t="shared" si="164"/>
        <v>7</v>
      </c>
      <c r="DO263" s="85" t="str">
        <f t="shared" si="150"/>
        <v>APROBADO</v>
      </c>
      <c r="DP263" s="85" t="str">
        <f t="shared" si="151"/>
        <v>APROBADO</v>
      </c>
      <c r="DQ263" s="7">
        <f t="shared" si="152"/>
        <v>6.8</v>
      </c>
      <c r="DR263" s="85" t="str">
        <f t="shared" si="165"/>
        <v>APROBADO</v>
      </c>
      <c r="DS263" s="2" t="str">
        <f>+('3 Planilla Preadjudicación OTIC'!BN263)</f>
        <v>NO</v>
      </c>
      <c r="DT263" s="2">
        <f>IF(DR263="APROBADO",VLOOKUP(A263,'5 TD'!$D$3:$E$270,2,0),"NO APLICA")</f>
        <v>7</v>
      </c>
      <c r="DU263" s="2" t="str">
        <f t="shared" si="166"/>
        <v>NO</v>
      </c>
      <c r="DV263" s="2" t="str">
        <f>IF(DU263="SI",VLOOKUP(A263,'5 TD'!$G$3:$H$270,2,0),"NO APLICA ")</f>
        <v xml:space="preserve">NO APLICA </v>
      </c>
      <c r="DW263" s="2" t="str">
        <f t="shared" si="167"/>
        <v>NO</v>
      </c>
      <c r="DX263" s="2" t="str">
        <f>IF(DW263="SI",VLOOKUP(A263,'5 TD'!$J$4:$K$472,2,0),"NO APLICA")</f>
        <v>NO APLICA</v>
      </c>
      <c r="DY263" s="2" t="str">
        <f t="shared" si="168"/>
        <v>NO APLICA</v>
      </c>
      <c r="DZ263" s="7" t="str">
        <f>IF(DY263="SI",VLOOKUP(A263,'5 TD'!$M$4:$N$350,2,0),"NO APLICA")</f>
        <v>NO APLICA</v>
      </c>
      <c r="EA263" s="2" t="str">
        <f t="shared" si="169"/>
        <v>NO APLICA</v>
      </c>
      <c r="EB263" s="12" t="str">
        <f t="shared" si="170"/>
        <v/>
      </c>
      <c r="EC263" s="12" t="str">
        <f>IF(EA263="SI",VLOOKUP(A263,'5 TD'!$V$4:$W$479,2,0),"NO APLICA")</f>
        <v>NO APLICA</v>
      </c>
      <c r="ED263" s="2" t="str">
        <f t="shared" si="153"/>
        <v>NO</v>
      </c>
      <c r="EE263" s="79" t="str">
        <f>IF(ED263="SI",VLOOKUP(AI263,COMPORTAMIENTO!$A$1:$H$2100,7,0),"NO APLICA")</f>
        <v>NO APLICA</v>
      </c>
      <c r="EF263" s="12" t="str">
        <f>IF(ED263="SI",VLOOKUP(A263,'5 TD'!$P$2:$Q$479,2,0),"NO APLICA")</f>
        <v>NO APLICA</v>
      </c>
      <c r="EG263" s="2" t="str">
        <f t="shared" si="154"/>
        <v>NO</v>
      </c>
      <c r="EH263" s="2">
        <f>IF(CZ263="no",0,VLOOKUP(AI263,EXPERIENCIA!$A$1:$C$2100,2,0))</f>
        <v>48</v>
      </c>
      <c r="EI263" s="2">
        <f>IF(CZ263="si",VLOOKUP(A263,'5 TD'!$S$3:$T$2103,2,0),0)</f>
        <v>125</v>
      </c>
      <c r="EJ263" s="2" t="str">
        <f t="shared" si="155"/>
        <v>NO</v>
      </c>
      <c r="EK263" s="2">
        <f>+('3 Planilla Preadjudicación OTIC'!BU263)</f>
        <v>0</v>
      </c>
      <c r="EL263" s="4"/>
      <c r="EM263" s="3"/>
      <c r="EN263" s="3"/>
      <c r="EQ263" s="86"/>
    </row>
    <row r="264" spans="1:147" s="3" customFormat="1" ht="15" customHeight="1" x14ac:dyDescent="0.3">
      <c r="A264" s="2">
        <f>+('3 Planilla Preadjudicación OTIC'!A264)</f>
        <v>14402</v>
      </c>
      <c r="B264" s="2" t="str">
        <f>+('3 Planilla Preadjudicación OTIC'!B264)</f>
        <v>65181652-1</v>
      </c>
      <c r="C264" s="4">
        <f>+('3 Planilla Preadjudicación OTIC'!E264)</f>
        <v>2025</v>
      </c>
      <c r="D264" s="4" t="str">
        <f>+('3 Planilla Preadjudicación OTIC'!F264)</f>
        <v>MANDATO</v>
      </c>
      <c r="E264" s="4" t="str">
        <f>+('3 Planilla Preadjudicación OTIC'!G264)</f>
        <v>73188700-4</v>
      </c>
      <c r="F264" s="4" t="str">
        <f>+('3 Planilla Preadjudicación OTIC'!H264)</f>
        <v>ONG CASA DE ACOGIDA LA ESPERANZA</v>
      </c>
      <c r="G264" s="4"/>
      <c r="H264" s="4"/>
      <c r="I264" s="4" t="str">
        <f>+('3 Planilla Preadjudicación OTIC'!I264)</f>
        <v>CORTE Y CONFECCIÓN DE CORTINAS Y ROPA DE CASA</v>
      </c>
      <c r="J264" s="4" t="str">
        <f>+('3 Planilla Preadjudicación OTIC'!J264)</f>
        <v>PF0704</v>
      </c>
      <c r="K264" s="4" t="str">
        <f>+('3 Planilla Preadjudicación OTIC'!K264)</f>
        <v/>
      </c>
      <c r="L264" s="4" t="str">
        <f>+('3 Planilla Preadjudicación OTIC'!L264)</f>
        <v/>
      </c>
      <c r="M264" s="2">
        <f>+('3 Planilla Preadjudicación OTIC'!M264)</f>
        <v>13</v>
      </c>
      <c r="N264" s="4" t="str">
        <f>+('3 Planilla Preadjudicación OTIC'!N264)</f>
        <v>METROPOLITANA</v>
      </c>
      <c r="O264" s="4" t="str">
        <f>+('3 Planilla Preadjudicación OTIC'!O264)</f>
        <v>PUDAHUEL</v>
      </c>
      <c r="P264" s="4" t="str">
        <f>+('3 Planilla Preadjudicación OTIC'!P264)</f>
        <v>EMPRENDEDORES/AS INFORMALES O PERSONAS VULNERABLES PERTENECIENTES AL 80% MAS VULNERABLE</v>
      </c>
      <c r="Q264" s="4" t="str">
        <f>+('3 Planilla Preadjudicación OTIC'!Q264)</f>
        <v>PRESENCIAL</v>
      </c>
      <c r="R264" s="4" t="str">
        <f>+('3 Planilla Preadjudicación OTIC'!R264)</f>
        <v>DEPENDIENTE</v>
      </c>
      <c r="S264" s="4">
        <f>+('3 Planilla Preadjudicación OTIC'!S264)</f>
        <v>38</v>
      </c>
      <c r="T264" s="2">
        <f>+('3 Planilla Preadjudicación OTIC'!T264)</f>
        <v>19</v>
      </c>
      <c r="U264" s="2">
        <f>+('3 Planilla Preadjudicación OTIC'!U264)</f>
        <v>150</v>
      </c>
      <c r="V264" s="2">
        <f>+('3 Planilla Preadjudicación OTIC'!V264)</f>
        <v>0</v>
      </c>
      <c r="W264" s="2">
        <f>+('3 Planilla Preadjudicación OTIC'!W264)</f>
        <v>150</v>
      </c>
      <c r="X264" s="2">
        <f>+('3 Planilla Preadjudicación OTIC'!X264)</f>
        <v>4</v>
      </c>
      <c r="Y264" s="2" t="str">
        <f>+('3 Planilla Preadjudicación OTIC'!Y264)</f>
        <v>SI</v>
      </c>
      <c r="Z264" s="2" t="str">
        <f>+('3 Planilla Preadjudicación OTIC'!Z264)</f>
        <v>NO</v>
      </c>
      <c r="AA264" s="2" t="str">
        <f>+('3 Planilla Preadjudicación OTIC'!AA264)</f>
        <v>NO</v>
      </c>
      <c r="AB264" s="4" t="str">
        <f>+('3 Planilla Preadjudicación OTIC'!AB264)</f>
        <v>SE AJUSTA A PLAN FORMATIVO</v>
      </c>
      <c r="AC264" s="4" t="str">
        <f>+('3 Planilla Preadjudicación OTIC'!AC264)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64" s="2" t="str">
        <f>+('3 Planilla Preadjudicación OTIC'!AD264)</f>
        <v>NO</v>
      </c>
      <c r="AE264" s="4">
        <f>+('3 Planilla Preadjudicación OTIC'!AE264)</f>
        <v>0</v>
      </c>
      <c r="AF264" s="2" t="str">
        <f>+('3 Planilla Preadjudicación OTIC'!AF264)</f>
        <v>CERRADA</v>
      </c>
      <c r="AG264" s="2">
        <f>+('3 Planilla Preadjudicación OTIC'!AG264)</f>
        <v>38</v>
      </c>
      <c r="AH264" s="2">
        <f>+('3 Planilla Preadjudicación OTIC'!AH264)</f>
        <v>3</v>
      </c>
      <c r="AI264" s="135" t="str">
        <f>+('3 Planilla Preadjudicación OTIC'!AI264)</f>
        <v>76055298-4</v>
      </c>
      <c r="AJ264" s="4" t="str">
        <f>+('3 Planilla Preadjudicación OTIC'!AJ264)</f>
        <v>Centro de Formación y Capacitación Limitada</v>
      </c>
      <c r="AK264" s="2">
        <f>+('3 Planilla Preadjudicación OTIC'!AK264)</f>
        <v>150</v>
      </c>
      <c r="AL264" s="2">
        <f>+('3 Planilla Preadjudicación OTIC'!AL264)</f>
        <v>38</v>
      </c>
      <c r="AM264" s="12">
        <f>+('3 Planilla Preadjudicación OTIC'!AM264)</f>
        <v>6373</v>
      </c>
      <c r="AN264" s="12">
        <f>+('3 Planilla Preadjudicación OTIC'!AN264)</f>
        <v>0</v>
      </c>
      <c r="AO264" s="12">
        <f>+('3 Planilla Preadjudicación OTIC'!AO264)</f>
        <v>0</v>
      </c>
      <c r="AP264" s="12">
        <f>+('3 Planilla Preadjudicación OTIC'!AP264)</f>
        <v>18163050</v>
      </c>
      <c r="AQ264" s="12">
        <f>+('3 Planilla Preadjudicación OTIC'!AQ264)</f>
        <v>2888000</v>
      </c>
      <c r="AR264" s="12">
        <f>+('3 Planilla Preadjudicación OTIC'!AR264)</f>
        <v>0</v>
      </c>
      <c r="AS264" s="12">
        <f>+('3 Planilla Preadjudicación OTIC'!AS264)</f>
        <v>0</v>
      </c>
      <c r="AT264" s="12">
        <f>+('3 Planilla Preadjudicación OTIC'!AT264)</f>
        <v>0</v>
      </c>
      <c r="AU264" s="12">
        <f>+('3 Planilla Preadjudicación OTIC'!AU264)</f>
        <v>21051050</v>
      </c>
      <c r="AV264" s="2" t="str">
        <f>+('3 Planilla Preadjudicación OTIC'!AV264)</f>
        <v>SI</v>
      </c>
      <c r="AW264" s="4">
        <f>+('3 Planilla Preadjudicación OTIC'!AW264)</f>
        <v>0</v>
      </c>
      <c r="AX264" s="2">
        <f>+('3 Planilla Preadjudicación OTIC'!AX264)</f>
        <v>5</v>
      </c>
      <c r="AY264" s="2">
        <f>+('3 Planilla Preadjudicación OTIC'!AY264)</f>
        <v>7</v>
      </c>
      <c r="AZ264" s="2">
        <f>+('3 Planilla Preadjudicación OTIC'!AZ264)</f>
        <v>0</v>
      </c>
      <c r="BA264" s="2">
        <f>+('3 Planilla Preadjudicación OTIC'!BA264)</f>
        <v>0</v>
      </c>
      <c r="BB264" s="2">
        <f>+('3 Planilla Preadjudicación OTIC'!BB264)</f>
        <v>0</v>
      </c>
      <c r="BC264" s="2">
        <f>+('3 Planilla Preadjudicación OTIC'!BC264)</f>
        <v>0</v>
      </c>
      <c r="BD264" s="2">
        <f>+('3 Planilla Preadjudicación OTIC'!BD264)</f>
        <v>0</v>
      </c>
      <c r="BE264" s="2">
        <f>+('3 Planilla Preadjudicación OTIC'!BE264)</f>
        <v>0</v>
      </c>
      <c r="BF264" s="2">
        <f>+('3 Planilla Preadjudicación OTIC'!BF264)</f>
        <v>0</v>
      </c>
      <c r="BG264" s="2">
        <f>+('3 Planilla Preadjudicación OTIC'!BG264)</f>
        <v>7</v>
      </c>
      <c r="BH264" s="2">
        <f>+('3 Planilla Preadjudicación OTIC'!BH264)</f>
        <v>7</v>
      </c>
      <c r="BI264" s="2">
        <f>+('3 Planilla Preadjudicación OTIC'!BI264)</f>
        <v>7</v>
      </c>
      <c r="BJ264" s="2">
        <f>+('3 Planilla Preadjudicación OTIC'!BJ264)</f>
        <v>7</v>
      </c>
      <c r="BK264" s="2">
        <f>+('3 Planilla Preadjudicación OTIC'!BK264)</f>
        <v>7</v>
      </c>
      <c r="BL264" s="218">
        <f>+('3 Planilla Preadjudicación OTIC'!BL264)</f>
        <v>7</v>
      </c>
      <c r="BM264" s="104">
        <f>ROUND(('3 Planilla Preadjudicación OTIC'!BM264),1)</f>
        <v>6.8</v>
      </c>
      <c r="BN264" s="4" t="str">
        <f>+('3 Planilla Preadjudicación OTIC'!BN264)</f>
        <v>NO</v>
      </c>
      <c r="BO264" s="4">
        <f>+('3 Planilla Preadjudicación OTIC'!BO264)</f>
        <v>0</v>
      </c>
      <c r="BP264" s="4">
        <f>+('3 Planilla Preadjudicación OTIC'!BP264)</f>
        <v>0</v>
      </c>
      <c r="BQ264" s="4">
        <f>+('3 Planilla Preadjudicación OTIC'!BQ264)</f>
        <v>0</v>
      </c>
      <c r="BR264" s="4">
        <f>+('3 Planilla Preadjudicación OTIC'!BR264)</f>
        <v>0</v>
      </c>
      <c r="BS264" s="4">
        <f>+('3 Planilla Preadjudicación OTIC'!BS264)</f>
        <v>0</v>
      </c>
      <c r="BT264" s="4">
        <f>+('3 Planilla Preadjudicación OTIC'!BT264)</f>
        <v>0</v>
      </c>
      <c r="BU264" s="85">
        <f>IF(VLOOKUP(A264,'BD OFICIAL'!$A$1:$AL$2098,7,0)=D264,0,1)</f>
        <v>0</v>
      </c>
      <c r="BV264" s="85">
        <f>IF(VLOOKUP(A264,'BD OFICIAL'!$A$1:$AL$2098,11,0)=J264,0,1)</f>
        <v>0</v>
      </c>
      <c r="BW264" s="85">
        <f>IF(VLOOKUP(A264,'BD OFICIAL'!$A$1:$AL$2098,13,0)=L264,0,1)</f>
        <v>0</v>
      </c>
      <c r="BX264" s="2">
        <f>IF(VLOOKUP(A264,'BD OFICIAL'!$A$1:$AL$2098,16,0)=O264,0,1)</f>
        <v>0</v>
      </c>
      <c r="BY264" s="2">
        <f>IF(VLOOKUP(A264,'BD OFICIAL'!$A$1:$AL$2098,17,0)=P264,0,1)</f>
        <v>0</v>
      </c>
      <c r="BZ264" s="2">
        <f>IF(VLOOKUP(A264,'BD OFICIAL'!$A$1:$AL$2098,19,0)=R264,0,1)</f>
        <v>0</v>
      </c>
      <c r="CA264" s="2">
        <f>IF(VLOOKUP(A264,'BD OFICIAL'!$A$1:$AL$2098,21,0)=T264,0,1)</f>
        <v>0</v>
      </c>
      <c r="CB264" s="2">
        <f>IF(VLOOKUP(A264,'BD OFICIAL'!$A$1:$AL$2098,24,0)=AK264,0,1)</f>
        <v>0</v>
      </c>
      <c r="CC264" s="2">
        <f>IF(VLOOKUP(A264,'BD OFICIAL'!$A$1:$AL$2098,25,0)=X264,0,1)</f>
        <v>0</v>
      </c>
      <c r="CD264" s="2">
        <f>IF(VLOOKUP(A264,'BD OFICIAL'!$A$1:$AL$2098,26,0)=Y264,0,1)</f>
        <v>0</v>
      </c>
      <c r="CE264" s="2">
        <f>IF(VLOOKUP(A264,'BD OFICIAL'!$A$1:$AL$2098,27,0)=Z264,0,1)</f>
        <v>0</v>
      </c>
      <c r="CF264" s="2">
        <f>IF(VLOOKUP(A264,'BD OFICIAL'!$A$1:$AL$2098,28,0)=AA264,0,1)</f>
        <v>0</v>
      </c>
      <c r="CG264" s="2">
        <f>IF(VLOOKUP(A264,'BD OFICIAL'!$A$1:$AL$2098,33,0)=AF264,0,1)</f>
        <v>0</v>
      </c>
      <c r="CH264" s="2">
        <f>IF(VLOOKUP(A264,'BD OFICIAL'!$A$1:$AL$2098,35,0)=AH264,0,1)</f>
        <v>0</v>
      </c>
      <c r="CI264" s="85">
        <f>IF(VLOOKUP(A264,'BD OFICIAL'!$A$1:$AL$2098,34,0)=AL264,0,1)</f>
        <v>0</v>
      </c>
      <c r="CJ264" s="12">
        <f>VLOOKUP(A264,'BD OFICIAL'!$A$1:$AM$2098,36,0)*AM264-AP264</f>
        <v>0</v>
      </c>
      <c r="CK264" s="85" t="str">
        <f t="shared" si="156"/>
        <v>SSH</v>
      </c>
      <c r="CL264" s="85" t="str">
        <f t="shared" si="157"/>
        <v>SI</v>
      </c>
      <c r="CM264" s="85" t="str">
        <f t="shared" si="137"/>
        <v>NO</v>
      </c>
      <c r="CN264" s="31">
        <f t="shared" si="138"/>
        <v>0</v>
      </c>
      <c r="CO264" s="31">
        <f t="shared" si="158"/>
        <v>0</v>
      </c>
      <c r="CP264" s="31">
        <f t="shared" si="139"/>
        <v>0</v>
      </c>
      <c r="CQ264" s="31">
        <f>IF(Y264="NO",0,IF(Y264="SI",IF(VLOOKUP(A264,'BD OFICIAL'!$A:$AO,40,0)=AQ264,0,1)))</f>
        <v>0</v>
      </c>
      <c r="CR264" s="31">
        <f>IF(Z264="NO",0,IF(Z264="SI",IF(VLOOKUP(B264,'BD OFICIAL'!$A:$AO,41,0)=AS264,0,1)))</f>
        <v>0</v>
      </c>
      <c r="CS264" s="31">
        <f t="shared" si="159"/>
        <v>0</v>
      </c>
      <c r="CT264" s="31">
        <f t="shared" si="160"/>
        <v>0</v>
      </c>
      <c r="CU264" s="31">
        <f>IF(VLOOKUP(A264,'BD OFICIAL'!$A$1:$AL$1056,31,0)="SI",IF(AT264&gt;0,0,1),IF(AT264=0,0,1))</f>
        <v>0</v>
      </c>
      <c r="CV264" s="31">
        <f t="shared" si="161"/>
        <v>0</v>
      </c>
      <c r="CW264" s="31">
        <f t="shared" si="140"/>
        <v>0</v>
      </c>
      <c r="CX264" s="85" t="str">
        <f t="shared" si="141"/>
        <v>SI</v>
      </c>
      <c r="CY264" s="31">
        <f t="shared" si="142"/>
        <v>0</v>
      </c>
      <c r="CZ264" s="85" t="str">
        <f>IF(ISERROR(VLOOKUP(AI264,EXPERIENCIA!$A$1:$C$2100,1,0)),"NO","SI")</f>
        <v>SI</v>
      </c>
      <c r="DA264" s="85">
        <f>IF(CX264="no","NO APLICA",IF(AX264=0,"ERROR NOTA",IF(AND(AX264&gt;1,CZ264="NO"),"ERROR NOTA",IF(AND(CZ264="NO",AX264=1),0,IF(VLOOKUP(AI264,EXPERIENCIA!$A$1:$C$2100,3,0)=AX264,0,"ERROR NOTA")))))</f>
        <v>0</v>
      </c>
      <c r="DB264" s="85" t="str">
        <f>IF(ISERROR(VLOOKUP(AI264,COMPORTAMIENTO!$A$1:$C$2100,1,0)),"NO","SI")</f>
        <v>SI</v>
      </c>
      <c r="DC264" s="85">
        <f>IF(CX264="NO","NO APLICA",IF(AY264=0,"ERROR NOTA",IF(AND(DB264="NO",AY264=7),0,IF(VLOOKUP(AI264,COMPORTAMIENTO!$A$2:$H$2100,8,0)=AY264,0,"ERROR NOTA"))))</f>
        <v>0</v>
      </c>
      <c r="DD264" s="104">
        <f t="shared" si="143"/>
        <v>0.5</v>
      </c>
      <c r="DE264" s="104">
        <f t="shared" si="144"/>
        <v>0.70000000000000007</v>
      </c>
      <c r="DF264" s="85" t="str">
        <f t="shared" si="162"/>
        <v>SI</v>
      </c>
      <c r="DG264" s="85">
        <f t="shared" si="145"/>
        <v>0</v>
      </c>
      <c r="DH264" s="85">
        <f t="shared" si="146"/>
        <v>0</v>
      </c>
      <c r="DI264" s="85">
        <f t="shared" si="147"/>
        <v>0</v>
      </c>
      <c r="DJ264" s="12">
        <f t="shared" si="148"/>
        <v>7.0000000000000009</v>
      </c>
      <c r="DK264" s="7">
        <f t="shared" si="149"/>
        <v>7.0000000000000009</v>
      </c>
      <c r="DL264" s="12">
        <f t="shared" si="163"/>
        <v>6373</v>
      </c>
      <c r="DM264" s="12">
        <f>VLOOKUP(A264,'5 TD'!$A:$B,2,0)</f>
        <v>6373</v>
      </c>
      <c r="DN264" s="7">
        <f t="shared" si="164"/>
        <v>7</v>
      </c>
      <c r="DO264" s="85" t="str">
        <f t="shared" si="150"/>
        <v>APROBADO</v>
      </c>
      <c r="DP264" s="85" t="str">
        <f t="shared" si="151"/>
        <v>APROBADO</v>
      </c>
      <c r="DQ264" s="7">
        <f t="shared" si="152"/>
        <v>6.8</v>
      </c>
      <c r="DR264" s="85" t="str">
        <f t="shared" si="165"/>
        <v>APROBADO</v>
      </c>
      <c r="DS264" s="2" t="str">
        <f>+('3 Planilla Preadjudicación OTIC'!BN264)</f>
        <v>NO</v>
      </c>
      <c r="DT264" s="2">
        <f>IF(DR264="APROBADO",VLOOKUP(A264,'5 TD'!$D$3:$E$270,2,0),"NO APLICA")</f>
        <v>7</v>
      </c>
      <c r="DU264" s="2" t="str">
        <f t="shared" si="166"/>
        <v>NO</v>
      </c>
      <c r="DV264" s="2" t="str">
        <f>IF(DU264="SI",VLOOKUP(A264,'5 TD'!$G$3:$H$270,2,0),"NO APLICA ")</f>
        <v xml:space="preserve">NO APLICA </v>
      </c>
      <c r="DW264" s="2" t="str">
        <f t="shared" si="167"/>
        <v>NO</v>
      </c>
      <c r="DX264" s="2" t="str">
        <f>IF(DW264="SI",VLOOKUP(A264,'5 TD'!$J$4:$K$472,2,0),"NO APLICA")</f>
        <v>NO APLICA</v>
      </c>
      <c r="DY264" s="2" t="str">
        <f t="shared" si="168"/>
        <v>NO APLICA</v>
      </c>
      <c r="DZ264" s="7" t="str">
        <f>IF(DY264="SI",VLOOKUP(A264,'5 TD'!$M$4:$N$350,2,0),"NO APLICA")</f>
        <v>NO APLICA</v>
      </c>
      <c r="EA264" s="2" t="str">
        <f t="shared" si="169"/>
        <v>NO APLICA</v>
      </c>
      <c r="EB264" s="12" t="str">
        <f t="shared" si="170"/>
        <v/>
      </c>
      <c r="EC264" s="12" t="str">
        <f>IF(EA264="SI",VLOOKUP(A264,'5 TD'!$V$4:$W$479,2,0),"NO APLICA")</f>
        <v>NO APLICA</v>
      </c>
      <c r="ED264" s="2" t="str">
        <f t="shared" si="153"/>
        <v>NO</v>
      </c>
      <c r="EE264" s="79" t="str">
        <f>IF(ED264="SI",VLOOKUP(AI264,COMPORTAMIENTO!$A$1:$H$2100,7,0),"NO APLICA")</f>
        <v>NO APLICA</v>
      </c>
      <c r="EF264" s="12" t="str">
        <f>IF(ED264="SI",VLOOKUP(A264,'5 TD'!$P$2:$Q$479,2,0),"NO APLICA")</f>
        <v>NO APLICA</v>
      </c>
      <c r="EG264" s="2" t="str">
        <f t="shared" si="154"/>
        <v>NO</v>
      </c>
      <c r="EH264" s="2">
        <f>IF(CZ264="no",0,VLOOKUP(AI264,EXPERIENCIA!$A$1:$C$2100,2,0))</f>
        <v>48</v>
      </c>
      <c r="EI264" s="2">
        <f>IF(CZ264="si",VLOOKUP(A264,'5 TD'!$S$3:$T$2103,2,0),0)</f>
        <v>254</v>
      </c>
      <c r="EJ264" s="2" t="str">
        <f t="shared" si="155"/>
        <v>NO</v>
      </c>
      <c r="EK264" s="2">
        <f>+('3 Planilla Preadjudicación OTIC'!BU264)</f>
        <v>0</v>
      </c>
      <c r="EL264" s="4"/>
      <c r="EQ264" s="86"/>
    </row>
    <row r="265" spans="1:147" ht="15" customHeight="1" x14ac:dyDescent="0.3">
      <c r="A265" s="2">
        <f>+('3 Planilla Preadjudicación OTIC'!A265)</f>
        <v>14421</v>
      </c>
      <c r="B265" s="2" t="str">
        <f>+('3 Planilla Preadjudicación OTIC'!B265)</f>
        <v>65181652-1</v>
      </c>
      <c r="C265" s="4">
        <f>+('3 Planilla Preadjudicación OTIC'!E265)</f>
        <v>2025</v>
      </c>
      <c r="D265" s="4" t="str">
        <f>+('3 Planilla Preadjudicación OTIC'!F265)</f>
        <v>MANDATO</v>
      </c>
      <c r="E265" s="4" t="str">
        <f>+('3 Planilla Preadjudicación OTIC'!G265)</f>
        <v>69253800-5</v>
      </c>
      <c r="F265" s="4" t="str">
        <f>+('3 Planilla Preadjudicación OTIC'!H265)</f>
        <v>I. MUNICIPALIDAD DE LA PINTANA</v>
      </c>
      <c r="G265" s="4"/>
      <c r="H265" s="4"/>
      <c r="I265" s="4" t="str">
        <f>+('3 Planilla Preadjudicación OTIC'!I265)</f>
        <v>BRECHA DIGITAL CERO: ILUMINANDO EL ACCESO A LA INFORMACIÓN DESDE LAS PLATAFORMA DIGITALES</v>
      </c>
      <c r="J265" s="4" t="str">
        <f>+('3 Planilla Preadjudicación OTIC'!J265)</f>
        <v>PF1426</v>
      </c>
      <c r="K265" s="4" t="str">
        <f>+('3 Planilla Preadjudicación OTIC'!K265)</f>
        <v>TÉCNICAS PARA EL EMPRENDIMIENTO</v>
      </c>
      <c r="L265" s="4" t="str">
        <f>+('3 Planilla Preadjudicación OTIC'!L265)</f>
        <v>PF0921</v>
      </c>
      <c r="M265" s="2">
        <f>+('3 Planilla Preadjudicación OTIC'!M265)</f>
        <v>13</v>
      </c>
      <c r="N265" s="4" t="str">
        <f>+('3 Planilla Preadjudicación OTIC'!N265)</f>
        <v>METROPOLITANA</v>
      </c>
      <c r="O265" s="4" t="str">
        <f>+('3 Planilla Preadjudicación OTIC'!O265)</f>
        <v>LA PINTANA</v>
      </c>
      <c r="P265" s="4" t="str">
        <f>+('3 Planilla Preadjudicación OTIC'!P265)</f>
        <v>EMPRENDEDORES/AS INFORMALES O PERSONAS VULNERABLES PERTENECIENTES AL 80% MAS VULNERABLE</v>
      </c>
      <c r="Q265" s="4" t="str">
        <f>+('3 Planilla Preadjudicación OTIC'!Q265)</f>
        <v>PRESENCIAL</v>
      </c>
      <c r="R265" s="4" t="str">
        <f>+('3 Planilla Preadjudicación OTIC'!R265)</f>
        <v>INDEPENDIENTE</v>
      </c>
      <c r="S265" s="4">
        <f>+('3 Planilla Preadjudicación OTIC'!S265)</f>
        <v>23</v>
      </c>
      <c r="T265" s="2">
        <f>+('3 Planilla Preadjudicación OTIC'!T265)</f>
        <v>13</v>
      </c>
      <c r="U265" s="2">
        <f>+('3 Planilla Preadjudicación OTIC'!U265)</f>
        <v>80</v>
      </c>
      <c r="V265" s="2">
        <f>+('3 Planilla Preadjudicación OTIC'!V265)</f>
        <v>12</v>
      </c>
      <c r="W265" s="2">
        <f>+('3 Planilla Preadjudicación OTIC'!W265)</f>
        <v>92</v>
      </c>
      <c r="X265" s="2">
        <f>+('3 Planilla Preadjudicación OTIC'!X265)</f>
        <v>4</v>
      </c>
      <c r="Y265" s="2" t="str">
        <f>+('3 Planilla Preadjudicación OTIC'!Y265)</f>
        <v>SI</v>
      </c>
      <c r="Z265" s="2" t="str">
        <f>+('3 Planilla Preadjudicación OTIC'!Z265)</f>
        <v>NO</v>
      </c>
      <c r="AA265" s="2" t="str">
        <f>+('3 Planilla Preadjudicación OTIC'!AA265)</f>
        <v>SI</v>
      </c>
      <c r="AB265" s="4" t="str">
        <f>+('3 Planilla Preadjudicación OTIC'!AB265)</f>
        <v>SE AJUSTA A PLAN FORMATIVO</v>
      </c>
      <c r="AC265" s="4" t="str">
        <f>+('3 Planilla Preadjudicación OTIC'!AC265)</f>
        <v>HOMBRE Y MUJERES MAYORES DE 45 AÑOS EMPRENDEDORES/AS O ARTESANOS/AS, PERTENECIENTES AL 80% MAS VULNERABLE</v>
      </c>
      <c r="AD265" s="2" t="str">
        <f>+('3 Planilla Preadjudicación OTIC'!AD265)</f>
        <v>NO</v>
      </c>
      <c r="AE265" s="4">
        <f>+('3 Planilla Preadjudicación OTIC'!AE265)</f>
        <v>0</v>
      </c>
      <c r="AF265" s="2" t="str">
        <f>+('3 Planilla Preadjudicación OTIC'!AF265)</f>
        <v>CERRADA</v>
      </c>
      <c r="AG265" s="2">
        <f>+('3 Planilla Preadjudicación OTIC'!AG265)</f>
        <v>23</v>
      </c>
      <c r="AH265" s="2">
        <f>+('3 Planilla Preadjudicación OTIC'!AH265)</f>
        <v>3</v>
      </c>
      <c r="AI265" s="135" t="str">
        <f>+('3 Planilla Preadjudicación OTIC'!AI265)</f>
        <v>76055298-4</v>
      </c>
      <c r="AJ265" s="4" t="str">
        <f>+('3 Planilla Preadjudicación OTIC'!AJ265)</f>
        <v>Centro de Formación y Capacitación Limitada</v>
      </c>
      <c r="AK265" s="2">
        <f>+('3 Planilla Preadjudicación OTIC'!AK265)</f>
        <v>92</v>
      </c>
      <c r="AL265" s="2">
        <f>+('3 Planilla Preadjudicación OTIC'!AL265)</f>
        <v>23</v>
      </c>
      <c r="AM265" s="12">
        <f>+('3 Planilla Preadjudicación OTIC'!AM265)</f>
        <v>6373</v>
      </c>
      <c r="AN265" s="12">
        <f>+('3 Planilla Preadjudicación OTIC'!AN265)</f>
        <v>160000</v>
      </c>
      <c r="AO265" s="12">
        <f>+('3 Planilla Preadjudicación OTIC'!AO265)</f>
        <v>0</v>
      </c>
      <c r="AP265" s="12">
        <f>+('3 Planilla Preadjudicación OTIC'!AP265)</f>
        <v>7622108</v>
      </c>
      <c r="AQ265" s="12">
        <f>+('3 Planilla Preadjudicación OTIC'!AQ265)</f>
        <v>1196000</v>
      </c>
      <c r="AR265" s="12">
        <f>+('3 Planilla Preadjudicación OTIC'!AR265)</f>
        <v>2080000</v>
      </c>
      <c r="AS265" s="12">
        <f>+('3 Planilla Preadjudicación OTIC'!AS265)</f>
        <v>0</v>
      </c>
      <c r="AT265" s="12">
        <f>+('3 Planilla Preadjudicación OTIC'!AT265)</f>
        <v>0</v>
      </c>
      <c r="AU265" s="12">
        <f>+('3 Planilla Preadjudicación OTIC'!AU265)</f>
        <v>10898108</v>
      </c>
      <c r="AV265" s="2" t="str">
        <f>+('3 Planilla Preadjudicación OTIC'!AV265)</f>
        <v>SI</v>
      </c>
      <c r="AW265" s="4">
        <f>+('3 Planilla Preadjudicación OTIC'!AW265)</f>
        <v>0</v>
      </c>
      <c r="AX265" s="2">
        <f>+('3 Planilla Preadjudicación OTIC'!AX265)</f>
        <v>5</v>
      </c>
      <c r="AY265" s="2">
        <f>+('3 Planilla Preadjudicación OTIC'!AY265)</f>
        <v>7</v>
      </c>
      <c r="AZ265" s="2">
        <f>+('3 Planilla Preadjudicación OTIC'!AZ265)</f>
        <v>0</v>
      </c>
      <c r="BA265" s="2">
        <f>+('3 Planilla Preadjudicación OTIC'!BA265)</f>
        <v>0</v>
      </c>
      <c r="BB265" s="2">
        <f>+('3 Planilla Preadjudicación OTIC'!BB265)</f>
        <v>0</v>
      </c>
      <c r="BC265" s="2">
        <f>+('3 Planilla Preadjudicación OTIC'!BC265)</f>
        <v>0</v>
      </c>
      <c r="BD265" s="2">
        <f>+('3 Planilla Preadjudicación OTIC'!BD265)</f>
        <v>0</v>
      </c>
      <c r="BE265" s="2">
        <f>+('3 Planilla Preadjudicación OTIC'!BE265)</f>
        <v>0</v>
      </c>
      <c r="BF265" s="2">
        <f>+('3 Planilla Preadjudicación OTIC'!BF265)</f>
        <v>0</v>
      </c>
      <c r="BG265" s="2">
        <f>+('3 Planilla Preadjudicación OTIC'!BG265)</f>
        <v>7</v>
      </c>
      <c r="BH265" s="2">
        <f>+('3 Planilla Preadjudicación OTIC'!BH265)</f>
        <v>7</v>
      </c>
      <c r="BI265" s="2">
        <f>+('3 Planilla Preadjudicación OTIC'!BI265)</f>
        <v>7</v>
      </c>
      <c r="BJ265" s="2">
        <f>+('3 Planilla Preadjudicación OTIC'!BJ265)</f>
        <v>7</v>
      </c>
      <c r="BK265" s="2">
        <f>+('3 Planilla Preadjudicación OTIC'!BK265)</f>
        <v>7</v>
      </c>
      <c r="BL265" s="2">
        <f>+('3 Planilla Preadjudicación OTIC'!BL265)</f>
        <v>7</v>
      </c>
      <c r="BM265" s="104">
        <f>ROUND(('3 Planilla Preadjudicación OTIC'!BM265),1)</f>
        <v>6.8</v>
      </c>
      <c r="BN265" s="4" t="str">
        <f>+('3 Planilla Preadjudicación OTIC'!BN265)</f>
        <v>SI</v>
      </c>
      <c r="BO265" s="4" t="str">
        <f>+('3 Planilla Preadjudicación OTIC'!BO265)</f>
        <v>José Beniscelli</v>
      </c>
      <c r="BP265" s="4" t="str">
        <f>+('3 Planilla Preadjudicación OTIC'!BP265)</f>
        <v>jbeniscelli@cenfor.cl</v>
      </c>
      <c r="BQ265" s="4">
        <f>+('3 Planilla Preadjudicación OTIC'!BQ265)</f>
        <v>986851817</v>
      </c>
      <c r="BR265" s="4" t="str">
        <f>+('3 Planilla Preadjudicación OTIC'!BR265)</f>
        <v>Santa Rosa #14912, La Pintana</v>
      </c>
      <c r="BS265" s="4" t="str">
        <f>+('3 Planilla Preadjudicación OTIC'!BS265)</f>
        <v>Promover el acceso inclusivo a la información digital mediante el desarrollo de habilidades básicas en el uso de plataformas tecnológicas.</v>
      </c>
      <c r="BT265" s="4" t="str">
        <f>+('3 Planilla Preadjudicación OTIC'!BT265)</f>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v>
      </c>
      <c r="BU265" s="85">
        <f>IF(VLOOKUP(A265,'BD OFICIAL'!$A$1:$AL$2098,7,0)=D265,0,1)</f>
        <v>0</v>
      </c>
      <c r="BV265" s="85">
        <f>IF(VLOOKUP(A265,'BD OFICIAL'!$A$1:$AL$2098,11,0)=J265,0,1)</f>
        <v>0</v>
      </c>
      <c r="BW265" s="85">
        <f>IF(VLOOKUP(A265,'BD OFICIAL'!$A$1:$AL$2098,13,0)=L265,0,1)</f>
        <v>0</v>
      </c>
      <c r="BX265" s="2">
        <f>IF(VLOOKUP(A265,'BD OFICIAL'!$A$1:$AL$2098,16,0)=O265,0,1)</f>
        <v>0</v>
      </c>
      <c r="BY265" s="2">
        <f>IF(VLOOKUP(A265,'BD OFICIAL'!$A$1:$AL$2098,17,0)=P265,0,1)</f>
        <v>0</v>
      </c>
      <c r="BZ265" s="2">
        <f>IF(VLOOKUP(A265,'BD OFICIAL'!$A$1:$AL$2098,19,0)=R265,0,1)</f>
        <v>0</v>
      </c>
      <c r="CA265" s="2">
        <f>IF(VLOOKUP(A265,'BD OFICIAL'!$A$1:$AL$2098,21,0)=T265,0,1)</f>
        <v>0</v>
      </c>
      <c r="CB265" s="2">
        <f>IF(VLOOKUP(A265,'BD OFICIAL'!$A$1:$AL$2098,24,0)=AK265,0,1)</f>
        <v>0</v>
      </c>
      <c r="CC265" s="2">
        <f>IF(VLOOKUP(A265,'BD OFICIAL'!$A$1:$AL$2098,25,0)=X265,0,1)</f>
        <v>0</v>
      </c>
      <c r="CD265" s="2">
        <f>IF(VLOOKUP(A265,'BD OFICIAL'!$A$1:$AL$2098,26,0)=Y265,0,1)</f>
        <v>0</v>
      </c>
      <c r="CE265" s="2">
        <f>IF(VLOOKUP(A265,'BD OFICIAL'!$A$1:$AL$2098,27,0)=Z265,0,1)</f>
        <v>0</v>
      </c>
      <c r="CF265" s="2">
        <f>IF(VLOOKUP(A265,'BD OFICIAL'!$A$1:$AL$2098,28,0)=AA265,0,1)</f>
        <v>0</v>
      </c>
      <c r="CG265" s="2">
        <f>IF(VLOOKUP(A265,'BD OFICIAL'!$A$1:$AL$2098,33,0)=AF265,0,1)</f>
        <v>0</v>
      </c>
      <c r="CH265" s="2">
        <f>IF(VLOOKUP(A265,'BD OFICIAL'!$A$1:$AL$2098,35,0)=AH265,0,1)</f>
        <v>0</v>
      </c>
      <c r="CI265" s="85">
        <f>IF(VLOOKUP(A265,'BD OFICIAL'!$A$1:$AL$2098,34,0)=AL265,0,1)</f>
        <v>0</v>
      </c>
      <c r="CJ265" s="12">
        <f>VLOOKUP(A265,'BD OFICIAL'!$A$1:$AM$2098,36,0)*AM265-AP265</f>
        <v>0</v>
      </c>
      <c r="CK265" s="85" t="str">
        <f t="shared" si="156"/>
        <v>SHMAN</v>
      </c>
      <c r="CL265" s="85" t="str">
        <f t="shared" si="157"/>
        <v>SI</v>
      </c>
      <c r="CM265" s="85" t="str">
        <f t="shared" si="137"/>
        <v>NO</v>
      </c>
      <c r="CN265" s="31">
        <f t="shared" si="138"/>
        <v>0</v>
      </c>
      <c r="CO265" s="31">
        <f t="shared" si="158"/>
        <v>0</v>
      </c>
      <c r="CP265" s="31">
        <f t="shared" si="139"/>
        <v>0</v>
      </c>
      <c r="CQ265" s="31">
        <f>IF(Y265="NO",0,IF(Y265="SI",IF(VLOOKUP(A265,'BD OFICIAL'!$A:$AO,40,0)=AQ265,0,1)))</f>
        <v>0</v>
      </c>
      <c r="CR265" s="31">
        <f>IF(Z265="NO",0,IF(Z265="SI",IF(VLOOKUP(B265,'BD OFICIAL'!$A:$AO,41,0)=AS265,0,1)))</f>
        <v>0</v>
      </c>
      <c r="CS265" s="31">
        <f t="shared" si="159"/>
        <v>0</v>
      </c>
      <c r="CT265" s="31">
        <f t="shared" si="160"/>
        <v>0</v>
      </c>
      <c r="CU265" s="31">
        <f>IF(VLOOKUP(A265,'BD OFICIAL'!$A$1:$AL$1056,31,0)="SI",IF(AT265&gt;0,0,1),IF(AT265=0,0,1))</f>
        <v>0</v>
      </c>
      <c r="CV265" s="31">
        <f t="shared" si="161"/>
        <v>0</v>
      </c>
      <c r="CW265" s="31">
        <f t="shared" si="140"/>
        <v>0</v>
      </c>
      <c r="CX265" s="85" t="str">
        <f t="shared" si="141"/>
        <v>SI</v>
      </c>
      <c r="CY265" s="31">
        <f t="shared" si="142"/>
        <v>0</v>
      </c>
      <c r="CZ265" s="85" t="str">
        <f>IF(ISERROR(VLOOKUP(AI265,EXPERIENCIA!$A$1:$C$2100,1,0)),"NO","SI")</f>
        <v>SI</v>
      </c>
      <c r="DA265" s="85">
        <f>IF(CX265="no","NO APLICA",IF(AX265=0,"ERROR NOTA",IF(AND(AX265&gt;1,CZ265="NO"),"ERROR NOTA",IF(AND(CZ265="NO",AX265=1),0,IF(VLOOKUP(AI265,EXPERIENCIA!$A$1:$C$2100,3,0)=AX265,0,"ERROR NOTA")))))</f>
        <v>0</v>
      </c>
      <c r="DB265" s="85" t="str">
        <f>IF(ISERROR(VLOOKUP(AI265,COMPORTAMIENTO!$A$1:$C$2100,1,0)),"NO","SI")</f>
        <v>SI</v>
      </c>
      <c r="DC265" s="85">
        <f>IF(CX265="NO","NO APLICA",IF(AY265=0,"ERROR NOTA",IF(AND(DB265="NO",AY265=7),0,IF(VLOOKUP(AI265,COMPORTAMIENTO!$A$2:$H$2100,8,0)=AY265,0,"ERROR NOTA"))))</f>
        <v>0</v>
      </c>
      <c r="DD265" s="104">
        <f t="shared" si="143"/>
        <v>0.5</v>
      </c>
      <c r="DE265" s="104">
        <f t="shared" si="144"/>
        <v>0.70000000000000007</v>
      </c>
      <c r="DF265" s="85" t="str">
        <f t="shared" si="162"/>
        <v>SI</v>
      </c>
      <c r="DG265" s="85">
        <f t="shared" si="145"/>
        <v>0</v>
      </c>
      <c r="DH265" s="85">
        <f t="shared" si="146"/>
        <v>0</v>
      </c>
      <c r="DI265" s="85">
        <f t="shared" si="147"/>
        <v>0</v>
      </c>
      <c r="DJ265" s="12">
        <f t="shared" si="148"/>
        <v>7.0000000000000009</v>
      </c>
      <c r="DK265" s="7">
        <f t="shared" si="149"/>
        <v>7.0000000000000009</v>
      </c>
      <c r="DL265" s="12">
        <f t="shared" si="163"/>
        <v>6373</v>
      </c>
      <c r="DM265" s="12">
        <f>VLOOKUP(A265,'5 TD'!$A:$B,2,0)</f>
        <v>6373</v>
      </c>
      <c r="DN265" s="7">
        <f t="shared" si="164"/>
        <v>7</v>
      </c>
      <c r="DO265" s="85" t="str">
        <f t="shared" si="150"/>
        <v>APROBADO</v>
      </c>
      <c r="DP265" s="85" t="str">
        <f t="shared" si="151"/>
        <v>APROBADO</v>
      </c>
      <c r="DQ265" s="7">
        <f t="shared" si="152"/>
        <v>6.8</v>
      </c>
      <c r="DR265" s="85" t="str">
        <f t="shared" si="165"/>
        <v>APROBADO</v>
      </c>
      <c r="DS265" s="2" t="str">
        <f>+('3 Planilla Preadjudicación OTIC'!BN265)</f>
        <v>SI</v>
      </c>
      <c r="DT265" s="2">
        <f>IF(DR265="APROBADO",VLOOKUP(A265,'5 TD'!$D$3:$E$270,2,0),"NO APLICA")</f>
        <v>6.8</v>
      </c>
      <c r="DU265" s="2" t="str">
        <f t="shared" si="166"/>
        <v>SI</v>
      </c>
      <c r="DV265" s="2">
        <f>IF(DU265="SI",VLOOKUP(A265,'5 TD'!$G$3:$H$270,2,0),"NO APLICA ")</f>
        <v>7.0000000000000009</v>
      </c>
      <c r="DW265" s="2" t="str">
        <f t="shared" si="167"/>
        <v>SI</v>
      </c>
      <c r="DX265" s="2">
        <f>IF(DW265="SI",VLOOKUP(A265,'5 TD'!$J$4:$K$472,2,0),"NO APLICA")</f>
        <v>7</v>
      </c>
      <c r="DY265" s="2" t="str">
        <f t="shared" si="168"/>
        <v>SI</v>
      </c>
      <c r="DZ265" s="7">
        <f>IF(DY265="SI",VLOOKUP(A265,'5 TD'!$M$4:$N$350,2,0),"NO APLICA")</f>
        <v>7</v>
      </c>
      <c r="EA265" s="2" t="str">
        <f t="shared" si="169"/>
        <v>NO</v>
      </c>
      <c r="EB265" s="12" t="str">
        <f t="shared" si="170"/>
        <v/>
      </c>
      <c r="EC265" s="12" t="str">
        <f>IF(EA265="SI",VLOOKUP(A265,'5 TD'!$V$4:$W$479,2,0),"NO APLICA")</f>
        <v>NO APLICA</v>
      </c>
      <c r="ED265" s="2" t="str">
        <f t="shared" si="153"/>
        <v>NO</v>
      </c>
      <c r="EE265" s="79" t="str">
        <f>IF(ED265="SI",VLOOKUP(AI265,COMPORTAMIENTO!$A$1:$H$2100,7,0),"NO APLICA")</f>
        <v>NO APLICA</v>
      </c>
      <c r="EF265" s="12" t="str">
        <f>IF(ED265="SI",VLOOKUP(A265,'5 TD'!$P$2:$Q$479,2,0),"NO APLICA")</f>
        <v>NO APLICA</v>
      </c>
      <c r="EG265" s="2" t="str">
        <f t="shared" si="154"/>
        <v>NO</v>
      </c>
      <c r="EH265" s="2">
        <f>IF(CZ265="no",0,VLOOKUP(AI265,EXPERIENCIA!$A$1:$C$2100,2,0))</f>
        <v>48</v>
      </c>
      <c r="EI265" s="2">
        <f>IF(CZ265="si",VLOOKUP(A265,'5 TD'!$S$3:$T$2103,2,0),0)</f>
        <v>125</v>
      </c>
      <c r="EJ265" s="2" t="str">
        <f t="shared" si="155"/>
        <v>NO</v>
      </c>
      <c r="EK265" s="2">
        <f>+('3 Planilla Preadjudicación OTIC'!BU265)</f>
        <v>0</v>
      </c>
      <c r="EL265" s="4"/>
      <c r="EM265" s="3"/>
      <c r="EN265" s="3"/>
      <c r="EO265" s="86" t="s">
        <v>64</v>
      </c>
      <c r="EQ265" s="86"/>
    </row>
    <row r="266" spans="1:147" ht="15" customHeight="1" x14ac:dyDescent="0.3">
      <c r="A266" s="2">
        <f>+('3 Planilla Preadjudicación OTIC'!A266)</f>
        <v>14418</v>
      </c>
      <c r="B266" s="2" t="str">
        <f>+('3 Planilla Preadjudicación OTIC'!B266)</f>
        <v>65181652-1</v>
      </c>
      <c r="C266" s="4">
        <f>+('3 Planilla Preadjudicación OTIC'!E266)</f>
        <v>2025</v>
      </c>
      <c r="D266" s="4" t="str">
        <f>+('3 Planilla Preadjudicación OTIC'!F266)</f>
        <v>MANDATO</v>
      </c>
      <c r="E266" s="4" t="str">
        <f>+('3 Planilla Preadjudicación OTIC'!G266)</f>
        <v>69253800-5</v>
      </c>
      <c r="F266" s="4" t="str">
        <f>+('3 Planilla Preadjudicación OTIC'!H266)</f>
        <v>I. MUNICIPALIDAD DE LA PINTANA</v>
      </c>
      <c r="G266" s="4"/>
      <c r="H266" s="4"/>
      <c r="I266" s="4" t="str">
        <f>+('3 Planilla Preadjudicación OTIC'!I266)</f>
        <v>MONTAJE DE SISTEMAS SOLARES FOTOVOLTAICOS</v>
      </c>
      <c r="J266" s="4" t="str">
        <f>+('3 Planilla Preadjudicación OTIC'!J266)</f>
        <v>PF1418</v>
      </c>
      <c r="K266" s="4" t="str">
        <f>+('3 Planilla Preadjudicación OTIC'!K266)</f>
        <v>TÉCNICAS PARA EL EMPRENDIMIENTO</v>
      </c>
      <c r="L266" s="4" t="str">
        <f>+('3 Planilla Preadjudicación OTIC'!L266)</f>
        <v>PF0921</v>
      </c>
      <c r="M266" s="2">
        <f>+('3 Planilla Preadjudicación OTIC'!M266)</f>
        <v>13</v>
      </c>
      <c r="N266" s="4" t="str">
        <f>+('3 Planilla Preadjudicación OTIC'!N266)</f>
        <v>METROPOLITANA</v>
      </c>
      <c r="O266" s="4" t="str">
        <f>+('3 Planilla Preadjudicación OTIC'!O266)</f>
        <v>LA PINTANA</v>
      </c>
      <c r="P266" s="4" t="str">
        <f>+('3 Planilla Preadjudicación OTIC'!P266)</f>
        <v>EMPRENDEDORES/AS INFORMALES O PERSONAS VULNERABLES PERTENECIENTES AL 80% MAS VULNERABLE</v>
      </c>
      <c r="Q266" s="4" t="str">
        <f>+('3 Planilla Preadjudicación OTIC'!Q266)</f>
        <v>PRESENCIAL</v>
      </c>
      <c r="R266" s="4" t="str">
        <f>+('3 Planilla Preadjudicación OTIC'!R266)</f>
        <v>INDEPENDIENTE</v>
      </c>
      <c r="S266" s="4">
        <f>+('3 Planilla Preadjudicación OTIC'!S266)</f>
        <v>13</v>
      </c>
      <c r="T266" s="2">
        <f>+('3 Planilla Preadjudicación OTIC'!T266)</f>
        <v>20</v>
      </c>
      <c r="U266" s="2">
        <f>+('3 Planilla Preadjudicación OTIC'!U266)</f>
        <v>40</v>
      </c>
      <c r="V266" s="2">
        <f>+('3 Planilla Preadjudicación OTIC'!V266)</f>
        <v>12</v>
      </c>
      <c r="W266" s="2">
        <f>+('3 Planilla Preadjudicación OTIC'!W266)</f>
        <v>52</v>
      </c>
      <c r="X266" s="2">
        <f>+('3 Planilla Preadjudicación OTIC'!X266)</f>
        <v>4</v>
      </c>
      <c r="Y266" s="2" t="str">
        <f>+('3 Planilla Preadjudicación OTIC'!Y266)</f>
        <v>SI</v>
      </c>
      <c r="Z266" s="2" t="str">
        <f>+('3 Planilla Preadjudicación OTIC'!Z266)</f>
        <v>NO</v>
      </c>
      <c r="AA266" s="2" t="str">
        <f>+('3 Planilla Preadjudicación OTIC'!AA266)</f>
        <v>NO</v>
      </c>
      <c r="AB266" s="4" t="str">
        <f>+('3 Planilla Preadjudicación OTIC'!AB266)</f>
        <v>SE AJUSTA A PLAN FORMATIVO</v>
      </c>
      <c r="AC266" s="4" t="str">
        <f>+('3 Planilla Preadjudicación OTIC'!AC266)</f>
        <v>MUJERES ENTRE 18 A 64 AÑOS CESANTE O EN BUSQUEDA DE EMPLEO O ESPECIALIZACIÓN EN EL AREA, PERTENECIENTES AL 80% MAS VULNERABLE</v>
      </c>
      <c r="AD266" s="2" t="str">
        <f>+('3 Planilla Preadjudicación OTIC'!AD266)</f>
        <v>NO</v>
      </c>
      <c r="AE266" s="4">
        <f>+('3 Planilla Preadjudicación OTIC'!AE266)</f>
        <v>0</v>
      </c>
      <c r="AF266" s="2" t="str">
        <f>+('3 Planilla Preadjudicación OTIC'!AF266)</f>
        <v>CERRADA</v>
      </c>
      <c r="AG266" s="2">
        <f>+('3 Planilla Preadjudicación OTIC'!AG266)</f>
        <v>13</v>
      </c>
      <c r="AH266" s="2">
        <f>+('3 Planilla Preadjudicación OTIC'!AH266)</f>
        <v>3</v>
      </c>
      <c r="AI266" s="135" t="str">
        <f>+('3 Planilla Preadjudicación OTIC'!AI266)</f>
        <v>76055298-4</v>
      </c>
      <c r="AJ266" s="4" t="str">
        <f>+('3 Planilla Preadjudicación OTIC'!AJ266)</f>
        <v>Centro de Formación y Capacitación Limitada</v>
      </c>
      <c r="AK266" s="2">
        <f>+('3 Planilla Preadjudicación OTIC'!AK266)</f>
        <v>52</v>
      </c>
      <c r="AL266" s="2">
        <f>+('3 Planilla Preadjudicación OTIC'!AL266)</f>
        <v>13</v>
      </c>
      <c r="AM266" s="12">
        <f>+('3 Planilla Preadjudicación OTIC'!AM266)</f>
        <v>6373</v>
      </c>
      <c r="AN266" s="12">
        <f>+('3 Planilla Preadjudicación OTIC'!AN266)</f>
        <v>0</v>
      </c>
      <c r="AO266" s="12">
        <f>+('3 Planilla Preadjudicación OTIC'!AO266)</f>
        <v>0</v>
      </c>
      <c r="AP266" s="12">
        <f>+('3 Planilla Preadjudicación OTIC'!AP266)</f>
        <v>6627920</v>
      </c>
      <c r="AQ266" s="12">
        <f>+('3 Planilla Preadjudicación OTIC'!AQ266)</f>
        <v>1040000</v>
      </c>
      <c r="AR266" s="12">
        <f>+('3 Planilla Preadjudicación OTIC'!AR266)</f>
        <v>0</v>
      </c>
      <c r="AS266" s="12">
        <f>+('3 Planilla Preadjudicación OTIC'!AS266)</f>
        <v>0</v>
      </c>
      <c r="AT266" s="12">
        <f>+('3 Planilla Preadjudicación OTIC'!AT266)</f>
        <v>0</v>
      </c>
      <c r="AU266" s="12">
        <f>+('3 Planilla Preadjudicación OTIC'!AU266)</f>
        <v>7667920</v>
      </c>
      <c r="AV266" s="2" t="str">
        <f>+('3 Planilla Preadjudicación OTIC'!AV266)</f>
        <v>SI</v>
      </c>
      <c r="AW266" s="4">
        <f>+('3 Planilla Preadjudicación OTIC'!AW266)</f>
        <v>0</v>
      </c>
      <c r="AX266" s="2">
        <f>+('3 Planilla Preadjudicación OTIC'!AX266)</f>
        <v>5</v>
      </c>
      <c r="AY266" s="2">
        <f>+('3 Planilla Preadjudicación OTIC'!AY266)</f>
        <v>7</v>
      </c>
      <c r="AZ266" s="2">
        <f>+('3 Planilla Preadjudicación OTIC'!AZ266)</f>
        <v>0</v>
      </c>
      <c r="BA266" s="2">
        <f>+('3 Planilla Preadjudicación OTIC'!BA266)</f>
        <v>0</v>
      </c>
      <c r="BB266" s="2">
        <f>+('3 Planilla Preadjudicación OTIC'!BB266)</f>
        <v>0</v>
      </c>
      <c r="BC266" s="2">
        <f>+('3 Planilla Preadjudicación OTIC'!BC266)</f>
        <v>0</v>
      </c>
      <c r="BD266" s="2">
        <f>+('3 Planilla Preadjudicación OTIC'!BD266)</f>
        <v>0</v>
      </c>
      <c r="BE266" s="2">
        <f>+('3 Planilla Preadjudicación OTIC'!BE266)</f>
        <v>0</v>
      </c>
      <c r="BF266" s="2">
        <f>+('3 Planilla Preadjudicación OTIC'!BF266)</f>
        <v>0</v>
      </c>
      <c r="BG266" s="2">
        <f>+('3 Planilla Preadjudicación OTIC'!BG266)</f>
        <v>7</v>
      </c>
      <c r="BH266" s="2">
        <f>+('3 Planilla Preadjudicación OTIC'!BH266)</f>
        <v>7</v>
      </c>
      <c r="BI266" s="2">
        <f>+('3 Planilla Preadjudicación OTIC'!BI266)</f>
        <v>7</v>
      </c>
      <c r="BJ266" s="2">
        <f>+('3 Planilla Preadjudicación OTIC'!BJ266)</f>
        <v>7</v>
      </c>
      <c r="BK266" s="2">
        <f>+('3 Planilla Preadjudicación OTIC'!BK266)</f>
        <v>7</v>
      </c>
      <c r="BL266" s="2">
        <f>+('3 Planilla Preadjudicación OTIC'!BL266)</f>
        <v>7</v>
      </c>
      <c r="BM266" s="104">
        <f>ROUND(('3 Planilla Preadjudicación OTIC'!BM266),1)</f>
        <v>6.8</v>
      </c>
      <c r="BN266" s="4" t="str">
        <f>+('3 Planilla Preadjudicación OTIC'!BN266)</f>
        <v>SI</v>
      </c>
      <c r="BO266" s="4" t="str">
        <f>+('3 Planilla Preadjudicación OTIC'!BO266)</f>
        <v>José Beniscelli</v>
      </c>
      <c r="BP266" s="4" t="str">
        <f>+('3 Planilla Preadjudicación OTIC'!BP266)</f>
        <v>jbeniscelli@cenfor.cl</v>
      </c>
      <c r="BQ266" s="4">
        <f>+('3 Planilla Preadjudicación OTIC'!BQ266)</f>
        <v>986851817</v>
      </c>
      <c r="BR266" s="4" t="str">
        <f>+('3 Planilla Preadjudicación OTIC'!BR266)</f>
        <v>Santa Rosa #14912, La Pintana</v>
      </c>
      <c r="BS266" s="4" t="str">
        <f>+('3 Planilla Preadjudicación OTIC'!BS266)</f>
        <v>Capacitar en la instalación, conexión y mantenimiento de sistemas solares fotovoltaicos, promoviendo el uso de energías limpias y sostenibles.</v>
      </c>
      <c r="BT266" s="4" t="str">
        <f>+('3 Planilla Preadjudicación OTIC'!BT266)</f>
        <v>El curso entrega conocimientos sobre componentes del sistema, principios de generación solar, normativas eléctricas, seguridad en el trabajo y evaluación de proyectos. Está dirigido a personas interesadas en el rubro energético, la eficiencia ambiental y el emprendimiento en tecnologías renovables.</v>
      </c>
      <c r="BU266" s="85">
        <f>IF(VLOOKUP(A266,'BD OFICIAL'!$A$1:$AL$2098,7,0)=D266,0,1)</f>
        <v>0</v>
      </c>
      <c r="BV266" s="85">
        <f>IF(VLOOKUP(A266,'BD OFICIAL'!$A$1:$AL$2098,11,0)=J266,0,1)</f>
        <v>0</v>
      </c>
      <c r="BW266" s="85">
        <f>IF(VLOOKUP(A266,'BD OFICIAL'!$A$1:$AL$2098,13,0)=L266,0,1)</f>
        <v>0</v>
      </c>
      <c r="BX266" s="2">
        <f>IF(VLOOKUP(A266,'BD OFICIAL'!$A$1:$AL$2098,16,0)=O266,0,1)</f>
        <v>0</v>
      </c>
      <c r="BY266" s="2">
        <f>IF(VLOOKUP(A266,'BD OFICIAL'!$A$1:$AL$2098,17,0)=P266,0,1)</f>
        <v>0</v>
      </c>
      <c r="BZ266" s="2">
        <f>IF(VLOOKUP(A266,'BD OFICIAL'!$A$1:$AL$2098,19,0)=R266,0,1)</f>
        <v>0</v>
      </c>
      <c r="CA266" s="2">
        <f>IF(VLOOKUP(A266,'BD OFICIAL'!$A$1:$AL$2098,21,0)=T266,0,1)</f>
        <v>0</v>
      </c>
      <c r="CB266" s="2">
        <f>IF(VLOOKUP(A266,'BD OFICIAL'!$A$1:$AL$2098,24,0)=AK266,0,1)</f>
        <v>0</v>
      </c>
      <c r="CC266" s="2">
        <f>IF(VLOOKUP(A266,'BD OFICIAL'!$A$1:$AL$2098,25,0)=X266,0,1)</f>
        <v>0</v>
      </c>
      <c r="CD266" s="2">
        <f>IF(VLOOKUP(A266,'BD OFICIAL'!$A$1:$AL$2098,26,0)=Y266,0,1)</f>
        <v>0</v>
      </c>
      <c r="CE266" s="2">
        <f>IF(VLOOKUP(A266,'BD OFICIAL'!$A$1:$AL$2098,27,0)=Z266,0,1)</f>
        <v>0</v>
      </c>
      <c r="CF266" s="2">
        <f>IF(VLOOKUP(A266,'BD OFICIAL'!$A$1:$AL$2098,28,0)=AA266,0,1)</f>
        <v>0</v>
      </c>
      <c r="CG266" s="2">
        <f>IF(VLOOKUP(A266,'BD OFICIAL'!$A$1:$AL$2098,33,0)=AF266,0,1)</f>
        <v>0</v>
      </c>
      <c r="CH266" s="2">
        <f>IF(VLOOKUP(A266,'BD OFICIAL'!$A$1:$AL$2098,35,0)=AH266,0,1)</f>
        <v>0</v>
      </c>
      <c r="CI266" s="85">
        <f>IF(VLOOKUP(A266,'BD OFICIAL'!$A$1:$AL$2098,34,0)=AL266,0,1)</f>
        <v>0</v>
      </c>
      <c r="CJ266" s="12">
        <f>VLOOKUP(A266,'BD OFICIAL'!$A$1:$AM$2098,36,0)*AM266-AP266</f>
        <v>0</v>
      </c>
      <c r="CK266" s="85" t="str">
        <f t="shared" si="156"/>
        <v>SSH</v>
      </c>
      <c r="CL266" s="85" t="str">
        <f t="shared" si="157"/>
        <v>SI</v>
      </c>
      <c r="CM266" s="85" t="str">
        <f t="shared" si="137"/>
        <v>NO</v>
      </c>
      <c r="CN266" s="31">
        <f t="shared" si="138"/>
        <v>0</v>
      </c>
      <c r="CO266" s="31">
        <f t="shared" si="158"/>
        <v>0</v>
      </c>
      <c r="CP266" s="31">
        <f t="shared" si="139"/>
        <v>0</v>
      </c>
      <c r="CQ266" s="31">
        <f>IF(Y266="NO",0,IF(Y266="SI",IF(VLOOKUP(A266,'BD OFICIAL'!$A:$AO,40,0)=AQ266,0,1)))</f>
        <v>0</v>
      </c>
      <c r="CR266" s="31">
        <f>IF(Z266="NO",0,IF(Z266="SI",IF(VLOOKUP(B266,'BD OFICIAL'!$A:$AO,41,0)=AS266,0,1)))</f>
        <v>0</v>
      </c>
      <c r="CS266" s="31">
        <f t="shared" si="159"/>
        <v>0</v>
      </c>
      <c r="CT266" s="31">
        <f t="shared" si="160"/>
        <v>0</v>
      </c>
      <c r="CU266" s="31">
        <f>IF(VLOOKUP(A266,'BD OFICIAL'!$A$1:$AL$1056,31,0)="SI",IF(AT266&gt;0,0,1),IF(AT266=0,0,1))</f>
        <v>0</v>
      </c>
      <c r="CV266" s="31">
        <f t="shared" si="161"/>
        <v>0</v>
      </c>
      <c r="CW266" s="31">
        <f t="shared" si="140"/>
        <v>0</v>
      </c>
      <c r="CX266" s="85" t="str">
        <f t="shared" si="141"/>
        <v>SI</v>
      </c>
      <c r="CY266" s="31">
        <f t="shared" si="142"/>
        <v>0</v>
      </c>
      <c r="CZ266" s="85" t="str">
        <f>IF(ISERROR(VLOOKUP(AI266,EXPERIENCIA!$A$1:$C$2100,1,0)),"NO","SI")</f>
        <v>SI</v>
      </c>
      <c r="DA266" s="85">
        <f>IF(CX266="no","NO APLICA",IF(AX266=0,"ERROR NOTA",IF(AND(AX266&gt;1,CZ266="NO"),"ERROR NOTA",IF(AND(CZ266="NO",AX266=1),0,IF(VLOOKUP(AI266,EXPERIENCIA!$A$1:$C$2100,3,0)=AX266,0,"ERROR NOTA")))))</f>
        <v>0</v>
      </c>
      <c r="DB266" s="85" t="str">
        <f>IF(ISERROR(VLOOKUP(AI266,COMPORTAMIENTO!$A$1:$C$2100,1,0)),"NO","SI")</f>
        <v>SI</v>
      </c>
      <c r="DC266" s="85">
        <f>IF(CX266="NO","NO APLICA",IF(AY266=0,"ERROR NOTA",IF(AND(DB266="NO",AY266=7),0,IF(VLOOKUP(AI266,COMPORTAMIENTO!$A$2:$H$2100,8,0)=AY266,0,"ERROR NOTA"))))</f>
        <v>0</v>
      </c>
      <c r="DD266" s="104">
        <f t="shared" si="143"/>
        <v>0.5</v>
      </c>
      <c r="DE266" s="104">
        <f t="shared" si="144"/>
        <v>0.70000000000000007</v>
      </c>
      <c r="DF266" s="85" t="str">
        <f t="shared" si="162"/>
        <v>SI</v>
      </c>
      <c r="DG266" s="85">
        <f t="shared" si="145"/>
        <v>0</v>
      </c>
      <c r="DH266" s="85">
        <f t="shared" si="146"/>
        <v>0</v>
      </c>
      <c r="DI266" s="85">
        <f t="shared" si="147"/>
        <v>0</v>
      </c>
      <c r="DJ266" s="12">
        <f t="shared" si="148"/>
        <v>7.0000000000000009</v>
      </c>
      <c r="DK266" s="7">
        <f t="shared" si="149"/>
        <v>7.0000000000000009</v>
      </c>
      <c r="DL266" s="12">
        <f t="shared" si="163"/>
        <v>6373</v>
      </c>
      <c r="DM266" s="12">
        <f>VLOOKUP(A266,'5 TD'!$A:$B,2,0)</f>
        <v>6373</v>
      </c>
      <c r="DN266" s="7">
        <f t="shared" si="164"/>
        <v>7</v>
      </c>
      <c r="DO266" s="85" t="str">
        <f t="shared" si="150"/>
        <v>APROBADO</v>
      </c>
      <c r="DP266" s="85" t="str">
        <f t="shared" si="151"/>
        <v>APROBADO</v>
      </c>
      <c r="DQ266" s="7">
        <f t="shared" si="152"/>
        <v>6.8</v>
      </c>
      <c r="DR266" s="85" t="str">
        <f t="shared" si="165"/>
        <v>APROBADO</v>
      </c>
      <c r="DS266" s="2" t="str">
        <f>+('3 Planilla Preadjudicación OTIC'!BN266)</f>
        <v>SI</v>
      </c>
      <c r="DT266" s="2">
        <f>IF(DR266="APROBADO",VLOOKUP(A266,'5 TD'!$D$3:$E$270,2,0),"NO APLICA")</f>
        <v>6.8</v>
      </c>
      <c r="DU266" s="2" t="str">
        <f t="shared" si="166"/>
        <v>SI</v>
      </c>
      <c r="DV266" s="2">
        <f>IF(DU266="SI",VLOOKUP(A266,'5 TD'!$G$3:$H$270,2,0),"NO APLICA ")</f>
        <v>7.0000000000000009</v>
      </c>
      <c r="DW266" s="2" t="str">
        <f t="shared" si="167"/>
        <v>SI</v>
      </c>
      <c r="DX266" s="2">
        <f>IF(DW266="SI",VLOOKUP(A266,'5 TD'!$J$4:$K$472,2,0),"NO APLICA")</f>
        <v>7</v>
      </c>
      <c r="DY266" s="2" t="str">
        <f t="shared" si="168"/>
        <v>SI</v>
      </c>
      <c r="DZ266" s="7">
        <f>IF(DY266="SI",VLOOKUP(A266,'5 TD'!$M$4:$N$350,2,0),"NO APLICA")</f>
        <v>7</v>
      </c>
      <c r="EA266" s="2" t="str">
        <f t="shared" si="169"/>
        <v>NO</v>
      </c>
      <c r="EB266" s="12" t="str">
        <f t="shared" si="170"/>
        <v/>
      </c>
      <c r="EC266" s="12" t="str">
        <f>IF(EA266="SI",VLOOKUP(A266,'5 TD'!$V$4:$W$479,2,0),"NO APLICA")</f>
        <v>NO APLICA</v>
      </c>
      <c r="ED266" s="2" t="str">
        <f t="shared" si="153"/>
        <v>NO</v>
      </c>
      <c r="EE266" s="79" t="str">
        <f>IF(ED266="SI",VLOOKUP(AI266,COMPORTAMIENTO!$A$1:$H$2100,7,0),"NO APLICA")</f>
        <v>NO APLICA</v>
      </c>
      <c r="EF266" s="12" t="str">
        <f>IF(ED266="SI",VLOOKUP(A266,'5 TD'!$P$2:$Q$479,2,0),"NO APLICA")</f>
        <v>NO APLICA</v>
      </c>
      <c r="EG266" s="2" t="str">
        <f t="shared" si="154"/>
        <v>NO</v>
      </c>
      <c r="EH266" s="2">
        <f>IF(CZ266="no",0,VLOOKUP(AI266,EXPERIENCIA!$A$1:$C$2100,2,0))</f>
        <v>48</v>
      </c>
      <c r="EI266" s="2">
        <f>IF(CZ266="si",VLOOKUP(A266,'5 TD'!$S$3:$T$2103,2,0),0)</f>
        <v>125</v>
      </c>
      <c r="EJ266" s="2" t="str">
        <f t="shared" si="155"/>
        <v>NO</v>
      </c>
      <c r="EK266" s="2">
        <f>+('3 Planilla Preadjudicación OTIC'!BU266)</f>
        <v>0</v>
      </c>
      <c r="EL266" s="4"/>
      <c r="EM266" s="3"/>
      <c r="EN266" s="3"/>
      <c r="EO266" s="86" t="s">
        <v>64</v>
      </c>
      <c r="EQ266" s="86"/>
    </row>
    <row r="267" spans="1:147" ht="15" customHeight="1" x14ac:dyDescent="0.3">
      <c r="A267" s="2">
        <f>+('3 Planilla Preadjudicación OTIC'!A267)</f>
        <v>14437</v>
      </c>
      <c r="B267" s="2" t="str">
        <f>+('3 Planilla Preadjudicación OTIC'!B267)</f>
        <v>65181652-1</v>
      </c>
      <c r="C267" s="4">
        <f>+('3 Planilla Preadjudicación OTIC'!E267)</f>
        <v>2025</v>
      </c>
      <c r="D267" s="4" t="str">
        <f>+('3 Planilla Preadjudicación OTIC'!F267)</f>
        <v>MANDATO</v>
      </c>
      <c r="E267" s="4" t="str">
        <f>+('3 Planilla Preadjudicación OTIC'!G267)</f>
        <v>96505760-9</v>
      </c>
      <c r="F267" s="4" t="str">
        <f>+('3 Planilla Preadjudicación OTIC'!H267)</f>
        <v>COLBÚN</v>
      </c>
      <c r="G267" s="4"/>
      <c r="H267" s="4"/>
      <c r="I267" s="4" t="str">
        <f>+('3 Planilla Preadjudicación OTIC'!I267)</f>
        <v>CURSO CONVENCIONAL CONDUCENTE A LICENCIA DE CONDUCTOR PROFESIONAL CLASE A-2</v>
      </c>
      <c r="J267" s="4" t="str">
        <f>+('3 Planilla Preadjudicación OTIC'!J267)</f>
        <v>PF0624</v>
      </c>
      <c r="K267" s="4" t="str">
        <f>+('3 Planilla Preadjudicación OTIC'!K267)</f>
        <v/>
      </c>
      <c r="L267" s="4" t="str">
        <f>+('3 Planilla Preadjudicación OTIC'!L267)</f>
        <v/>
      </c>
      <c r="M267" s="2">
        <f>+('3 Planilla Preadjudicación OTIC'!M267)</f>
        <v>5</v>
      </c>
      <c r="N267" s="4" t="str">
        <f>+('3 Planilla Preadjudicación OTIC'!N267)</f>
        <v>VALPARAISO</v>
      </c>
      <c r="O267" s="4" t="str">
        <f>+('3 Planilla Preadjudicación OTIC'!O267)</f>
        <v>LOS ANDES</v>
      </c>
      <c r="P267" s="4" t="str">
        <f>+('3 Planilla Preadjudicación OTIC'!P267)</f>
        <v>EMPRENDEDORES/AS INFORMALES O PERSONAS VULNERABLES PERTENECIENTES AL 80% MAS VULNERABLE</v>
      </c>
      <c r="Q267" s="4" t="str">
        <f>+('3 Planilla Preadjudicación OTIC'!Q267)</f>
        <v>PRESENCIAL</v>
      </c>
      <c r="R267" s="4" t="str">
        <f>+('3 Planilla Preadjudicación OTIC'!R267)</f>
        <v>DEPENDIENTE</v>
      </c>
      <c r="S267" s="4">
        <f>+('3 Planilla Preadjudicación OTIC'!S267)</f>
        <v>38</v>
      </c>
      <c r="T267" s="2">
        <f>+('3 Planilla Preadjudicación OTIC'!T267)</f>
        <v>10</v>
      </c>
      <c r="U267" s="2">
        <f>+('3 Planilla Preadjudicación OTIC'!U267)</f>
        <v>150</v>
      </c>
      <c r="V267" s="2">
        <f>+('3 Planilla Preadjudicación OTIC'!V267)</f>
        <v>0</v>
      </c>
      <c r="W267" s="2">
        <f>+('3 Planilla Preadjudicación OTIC'!W267)</f>
        <v>150</v>
      </c>
      <c r="X267" s="2">
        <f>+('3 Planilla Preadjudicación OTIC'!X267)</f>
        <v>4</v>
      </c>
      <c r="Y267" s="2" t="str">
        <f>+('3 Planilla Preadjudicación OTIC'!Y267)</f>
        <v>SI</v>
      </c>
      <c r="Z267" s="2" t="str">
        <f>+('3 Planilla Preadjudicación OTIC'!Z267)</f>
        <v>NO</v>
      </c>
      <c r="AA267" s="2" t="str">
        <f>+('3 Planilla Preadjudicación OTIC'!AA267)</f>
        <v>NO</v>
      </c>
      <c r="AB267" s="4" t="str">
        <f>+('3 Planilla Preadjudicación OTIC'!AB267)</f>
        <v>SE AJUSTA A PLAN FORMATIVO</v>
      </c>
      <c r="AC267" s="4" t="str">
        <f>+('3 Planilla Preadjudicación OTIC'!AC267)</f>
        <v>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v>
      </c>
      <c r="AD267" s="2" t="str">
        <f>+('3 Planilla Preadjudicación OTIC'!AD267)</f>
        <v>SI</v>
      </c>
      <c r="AE267" s="4" t="str">
        <f>+('3 Planilla Preadjudicación OTIC'!AE267)</f>
        <v>LICENCIA DE CONDUCTOR PROFESIONAL CLASE A-2.</v>
      </c>
      <c r="AF267" s="2" t="str">
        <f>+('3 Planilla Preadjudicación OTIC'!AF267)</f>
        <v>CERRADA</v>
      </c>
      <c r="AG267" s="2">
        <f>+('3 Planilla Preadjudicación OTIC'!AG267)</f>
        <v>38</v>
      </c>
      <c r="AH267" s="2">
        <f>+('3 Planilla Preadjudicación OTIC'!AH267)</f>
        <v>3</v>
      </c>
      <c r="AI267" s="135" t="str">
        <f>+('3 Planilla Preadjudicación OTIC'!AI267)</f>
        <v>76066583-5</v>
      </c>
      <c r="AJ267" s="4" t="str">
        <f>+('3 Planilla Preadjudicación OTIC'!AJ267)</f>
        <v>EL CONQUISTADOR LIMITADA</v>
      </c>
      <c r="AK267" s="2">
        <f>+('3 Planilla Preadjudicación OTIC'!AK267)</f>
        <v>150</v>
      </c>
      <c r="AL267" s="2">
        <f>+('3 Planilla Preadjudicación OTIC'!AL267)</f>
        <v>38</v>
      </c>
      <c r="AM267" s="12">
        <f>+('3 Planilla Preadjudicación OTIC'!AM267)</f>
        <v>7280</v>
      </c>
      <c r="AN267" s="12">
        <f>+('3 Planilla Preadjudicación OTIC'!AN267)</f>
        <v>0</v>
      </c>
      <c r="AO267" s="12">
        <f>+('3 Planilla Preadjudicación OTIC'!AO267)</f>
        <v>50000</v>
      </c>
      <c r="AP267" s="12">
        <f>+('3 Planilla Preadjudicación OTIC'!AP267)</f>
        <v>10920000</v>
      </c>
      <c r="AQ267" s="12">
        <f>+('3 Planilla Preadjudicación OTIC'!AQ267)</f>
        <v>1520000</v>
      </c>
      <c r="AR267" s="12">
        <f>+('3 Planilla Preadjudicación OTIC'!AR267)</f>
        <v>0</v>
      </c>
      <c r="AS267" s="12">
        <f>+('3 Planilla Preadjudicación OTIC'!AS267)</f>
        <v>0</v>
      </c>
      <c r="AT267" s="12">
        <f>+('3 Planilla Preadjudicación OTIC'!AT267)</f>
        <v>500000</v>
      </c>
      <c r="AU267" s="12">
        <f>+('3 Planilla Preadjudicación OTIC'!AU267)</f>
        <v>12940000</v>
      </c>
      <c r="AV267" s="2" t="str">
        <f>+('3 Planilla Preadjudicación OTIC'!AV267)</f>
        <v>NO</v>
      </c>
      <c r="AW267" s="4" t="str">
        <f>+('3 Planilla Preadjudicación OTIC'!AW267)</f>
        <v>NUMERAL 6.1.2. ÍTEM 2 - OTEC CUENTA CON AUTORIZACIÓN PARA IMPARTIR CURSOS CONDUCENTES A LA OBTENCIÓN DE LICENCIA DE CONDUCIR CLASE A-2 EN LAS COMUNAS DE VALPARAÍSO, VIÑA DEL MAR, QUILPUÉ Y SAN ANTONIO. EL CURSO DEBE SER EJECUTADO EN LA COMUA DE LOS ANDES, NO ES VÁLIDO.</v>
      </c>
      <c r="AX267" s="2">
        <f>+('3 Planilla Preadjudicación OTIC'!AX267)</f>
        <v>0</v>
      </c>
      <c r="AY267" s="2">
        <f>+('3 Planilla Preadjudicación OTIC'!AY267)</f>
        <v>0</v>
      </c>
      <c r="AZ267" s="2">
        <f>+('3 Planilla Preadjudicación OTIC'!AZ267)</f>
        <v>0</v>
      </c>
      <c r="BA267" s="2">
        <f>+('3 Planilla Preadjudicación OTIC'!BA267)</f>
        <v>0</v>
      </c>
      <c r="BB267" s="2">
        <f>+('3 Planilla Preadjudicación OTIC'!BB267)</f>
        <v>0</v>
      </c>
      <c r="BC267" s="2">
        <f>+('3 Planilla Preadjudicación OTIC'!BC267)</f>
        <v>0</v>
      </c>
      <c r="BD267" s="2">
        <f>+('3 Planilla Preadjudicación OTIC'!BD267)</f>
        <v>0</v>
      </c>
      <c r="BE267" s="2">
        <f>+('3 Planilla Preadjudicación OTIC'!BE267)</f>
        <v>0</v>
      </c>
      <c r="BF267" s="2">
        <f>+('3 Planilla Preadjudicación OTIC'!BF267)</f>
        <v>0</v>
      </c>
      <c r="BG267" s="2">
        <f>+('3 Planilla Preadjudicación OTIC'!BG267)</f>
        <v>0</v>
      </c>
      <c r="BH267" s="2">
        <f>+('3 Planilla Preadjudicación OTIC'!BH267)</f>
        <v>0</v>
      </c>
      <c r="BI267" s="2">
        <f>+('3 Planilla Preadjudicación OTIC'!BI267)</f>
        <v>0</v>
      </c>
      <c r="BJ267" s="2">
        <f>+('3 Planilla Preadjudicación OTIC'!BJ267)</f>
        <v>0</v>
      </c>
      <c r="BK267" s="2">
        <f>+('3 Planilla Preadjudicación OTIC'!BK267)</f>
        <v>0</v>
      </c>
      <c r="BL267" s="2">
        <f>+('3 Planilla Preadjudicación OTIC'!BL267)</f>
        <v>0</v>
      </c>
      <c r="BM267" s="104">
        <f>ROUND(('3 Planilla Preadjudicación OTIC'!BM267),1)</f>
        <v>0</v>
      </c>
      <c r="BN267" s="4" t="str">
        <f>+('3 Planilla Preadjudicación OTIC'!BN267)</f>
        <v>NO</v>
      </c>
      <c r="BO267" s="4">
        <f>+('3 Planilla Preadjudicación OTIC'!BO267)</f>
        <v>0</v>
      </c>
      <c r="BP267" s="4">
        <f>+('3 Planilla Preadjudicación OTIC'!BP267)</f>
        <v>0</v>
      </c>
      <c r="BQ267" s="4">
        <f>+('3 Planilla Preadjudicación OTIC'!BQ267)</f>
        <v>0</v>
      </c>
      <c r="BR267" s="4">
        <f>+('3 Planilla Preadjudicación OTIC'!BR267)</f>
        <v>0</v>
      </c>
      <c r="BS267" s="4">
        <f>+('3 Planilla Preadjudicación OTIC'!BS267)</f>
        <v>0</v>
      </c>
      <c r="BT267" s="4">
        <f>+('3 Planilla Preadjudicación OTIC'!BT267)</f>
        <v>0</v>
      </c>
      <c r="BU267" s="85">
        <f>IF(VLOOKUP(A267,'BD OFICIAL'!$A$1:$AL$2098,7,0)=D267,0,1)</f>
        <v>0</v>
      </c>
      <c r="BV267" s="85">
        <f>IF(VLOOKUP(A267,'BD OFICIAL'!$A$1:$AL$2098,11,0)=J267,0,1)</f>
        <v>0</v>
      </c>
      <c r="BW267" s="85">
        <f>IF(VLOOKUP(A267,'BD OFICIAL'!$A$1:$AL$2098,13,0)=L267,0,1)</f>
        <v>0</v>
      </c>
      <c r="BX267" s="2">
        <f>IF(VLOOKUP(A267,'BD OFICIAL'!$A$1:$AL$2098,16,0)=O267,0,1)</f>
        <v>0</v>
      </c>
      <c r="BY267" s="2">
        <f>IF(VLOOKUP(A267,'BD OFICIAL'!$A$1:$AL$2098,17,0)=P267,0,1)</f>
        <v>0</v>
      </c>
      <c r="BZ267" s="2">
        <f>IF(VLOOKUP(A267,'BD OFICIAL'!$A$1:$AL$2098,19,0)=R267,0,1)</f>
        <v>0</v>
      </c>
      <c r="CA267" s="2">
        <f>IF(VLOOKUP(A267,'BD OFICIAL'!$A$1:$AL$2098,21,0)=T267,0,1)</f>
        <v>0</v>
      </c>
      <c r="CB267" s="2">
        <f>IF(VLOOKUP(A267,'BD OFICIAL'!$A$1:$AL$2098,24,0)=AK267,0,1)</f>
        <v>0</v>
      </c>
      <c r="CC267" s="2">
        <f>IF(VLOOKUP(A267,'BD OFICIAL'!$A$1:$AL$2098,25,0)=X267,0,1)</f>
        <v>0</v>
      </c>
      <c r="CD267" s="2">
        <f>IF(VLOOKUP(A267,'BD OFICIAL'!$A$1:$AL$2098,26,0)=Y267,0,1)</f>
        <v>0</v>
      </c>
      <c r="CE267" s="2">
        <f>IF(VLOOKUP(A267,'BD OFICIAL'!$A$1:$AL$2098,27,0)=Z267,0,1)</f>
        <v>0</v>
      </c>
      <c r="CF267" s="2">
        <f>IF(VLOOKUP(A267,'BD OFICIAL'!$A$1:$AL$2098,28,0)=AA267,0,1)</f>
        <v>0</v>
      </c>
      <c r="CG267" s="2">
        <f>IF(VLOOKUP(A267,'BD OFICIAL'!$A$1:$AL$2098,33,0)=AF267,0,1)</f>
        <v>0</v>
      </c>
      <c r="CH267" s="2">
        <f>IF(VLOOKUP(A267,'BD OFICIAL'!$A$1:$AL$2098,35,0)=AH267,0,1)</f>
        <v>0</v>
      </c>
      <c r="CI267" s="85">
        <f>IF(VLOOKUP(A267,'BD OFICIAL'!$A$1:$AL$2098,34,0)=AL267,0,1)</f>
        <v>0</v>
      </c>
      <c r="CJ267" s="12">
        <f>VLOOKUP(A267,'BD OFICIAL'!$A$1:$AM$2098,36,0)*AM267-AP267</f>
        <v>0</v>
      </c>
      <c r="CK267" s="85" t="str">
        <f t="shared" si="156"/>
        <v>SSH</v>
      </c>
      <c r="CL267" s="85" t="str">
        <f t="shared" si="157"/>
        <v>SI</v>
      </c>
      <c r="CM267" s="85" t="str">
        <f t="shared" si="137"/>
        <v>NO</v>
      </c>
      <c r="CN267" s="31">
        <f t="shared" si="138"/>
        <v>0</v>
      </c>
      <c r="CO267" s="31">
        <f t="shared" si="158"/>
        <v>0</v>
      </c>
      <c r="CP267" s="31">
        <f t="shared" si="139"/>
        <v>0</v>
      </c>
      <c r="CQ267" s="31">
        <f>IF(Y267="NO",0,IF(Y267="SI",IF(VLOOKUP(A267,'BD OFICIAL'!$A:$AO,40,0)=AQ267,0,1)))</f>
        <v>0</v>
      </c>
      <c r="CR267" s="31">
        <f>IF(Z267="NO",0,IF(Z267="SI",IF(VLOOKUP(B267,'BD OFICIAL'!$A:$AO,41,0)=AS267,0,1)))</f>
        <v>0</v>
      </c>
      <c r="CS267" s="31">
        <f t="shared" si="159"/>
        <v>0</v>
      </c>
      <c r="CT267" s="31">
        <f t="shared" si="160"/>
        <v>0</v>
      </c>
      <c r="CU267" s="31">
        <f>IF(VLOOKUP(A267,'BD OFICIAL'!$A$1:$AL$1056,31,0)="SI",IF(AT267&gt;0,0,1),IF(AT267=0,0,1))</f>
        <v>0</v>
      </c>
      <c r="CV267" s="31">
        <f t="shared" si="161"/>
        <v>0</v>
      </c>
      <c r="CW267" s="31">
        <f t="shared" si="140"/>
        <v>0</v>
      </c>
      <c r="CX267" s="85" t="str">
        <f t="shared" si="141"/>
        <v>NO</v>
      </c>
      <c r="CY267" s="31">
        <f t="shared" si="142"/>
        <v>0</v>
      </c>
      <c r="CZ267" s="85" t="str">
        <f>IF(ISERROR(VLOOKUP(AI267,EXPERIENCIA!$A$1:$C$2100,1,0)),"NO","SI")</f>
        <v>SI</v>
      </c>
      <c r="DA267" s="85" t="str">
        <f>IF(CX267="no","NO APLICA",IF(AX267=0,"ERROR NOTA",IF(AND(AX267&gt;1,CZ267="NO"),"ERROR NOTA",IF(AND(CZ267="NO",AX267=1),0,IF(VLOOKUP(AI267,EXPERIENCIA!$A$1:$C$2100,3,0)=AX267,0,"ERROR NOTA")))))</f>
        <v>NO APLICA</v>
      </c>
      <c r="DB267" s="85" t="str">
        <f>IF(ISERROR(VLOOKUP(AI267,COMPORTAMIENTO!$A$1:$C$2100,1,0)),"NO","SI")</f>
        <v>SI</v>
      </c>
      <c r="DC267" s="85" t="str">
        <f>IF(CX267="NO","NO APLICA",IF(AY267=0,"ERROR NOTA",IF(AND(DB267="NO",AY267=7),0,IF(VLOOKUP(AI267,COMPORTAMIENTO!$A$2:$H$2100,8,0)=AY267,0,"ERROR NOTA"))))</f>
        <v>NO APLICA</v>
      </c>
      <c r="DD267" s="104" t="str">
        <f t="shared" si="143"/>
        <v>NO APLICA</v>
      </c>
      <c r="DE267" s="104" t="str">
        <f t="shared" si="144"/>
        <v>NO APLICA</v>
      </c>
      <c r="DF267" s="85" t="str">
        <f t="shared" si="162"/>
        <v>SI</v>
      </c>
      <c r="DG267" s="85">
        <f t="shared" si="145"/>
        <v>0</v>
      </c>
      <c r="DH267" s="85">
        <f t="shared" si="146"/>
        <v>0</v>
      </c>
      <c r="DI267" s="85" t="str">
        <f t="shared" si="147"/>
        <v>NO APLICA</v>
      </c>
      <c r="DJ267" s="12" t="str">
        <f t="shared" si="148"/>
        <v>NO APLICA</v>
      </c>
      <c r="DK267" s="7" t="str">
        <f t="shared" si="149"/>
        <v>NO APLICA</v>
      </c>
      <c r="DL267" s="12">
        <f t="shared" si="163"/>
        <v>7280</v>
      </c>
      <c r="DM267" s="12" t="e">
        <f>VLOOKUP(A267,'5 TD'!$A:$B,2,0)</f>
        <v>#N/A</v>
      </c>
      <c r="DN267" s="7" t="str">
        <f t="shared" si="164"/>
        <v>NO APLICA</v>
      </c>
      <c r="DO267" s="85" t="str">
        <f t="shared" si="150"/>
        <v>NO APLICA</v>
      </c>
      <c r="DP267" s="85" t="str">
        <f t="shared" si="151"/>
        <v>NO APLICA</v>
      </c>
      <c r="DQ267" s="7" t="str">
        <f t="shared" si="152"/>
        <v>NO APLICA</v>
      </c>
      <c r="DR267" s="85" t="str">
        <f t="shared" si="165"/>
        <v>NO APLICA</v>
      </c>
      <c r="DS267" s="2" t="str">
        <f>+('3 Planilla Preadjudicación OTIC'!BN267)</f>
        <v>NO</v>
      </c>
      <c r="DT267" s="2" t="str">
        <f>IF(DR267="APROBADO",VLOOKUP(A267,'5 TD'!$D$3:$E$270,2,0),"NO APLICA")</f>
        <v>NO APLICA</v>
      </c>
      <c r="DU267" s="2" t="str">
        <f t="shared" si="166"/>
        <v>NO APLICA</v>
      </c>
      <c r="DV267" s="2" t="str">
        <f>IF(DU267="SI",VLOOKUP(A267,'5 TD'!$G$3:$H$270,2,0),"NO APLICA ")</f>
        <v xml:space="preserve">NO APLICA </v>
      </c>
      <c r="DW267" s="2" t="str">
        <f t="shared" si="167"/>
        <v>NO</v>
      </c>
      <c r="DX267" s="2" t="str">
        <f>IF(DW267="SI",VLOOKUP(A267,'5 TD'!$J$4:$K$472,2,0),"NO APLICA")</f>
        <v>NO APLICA</v>
      </c>
      <c r="DY267" s="2" t="str">
        <f t="shared" si="168"/>
        <v>NO APLICA</v>
      </c>
      <c r="DZ267" s="7" t="str">
        <f>IF(DY267="SI",VLOOKUP(A267,'5 TD'!$M$4:$N$350,2,0),"NO APLICA")</f>
        <v>NO APLICA</v>
      </c>
      <c r="EA267" s="2" t="str">
        <f t="shared" si="169"/>
        <v>NO APLICA</v>
      </c>
      <c r="EB267" s="12" t="str">
        <f t="shared" si="170"/>
        <v/>
      </c>
      <c r="EC267" s="12" t="str">
        <f>IF(EA267="SI",VLOOKUP(A267,'5 TD'!$V$4:$W$479,2,0),"NO APLICA")</f>
        <v>NO APLICA</v>
      </c>
      <c r="ED267" s="2" t="str">
        <f t="shared" si="153"/>
        <v>NO</v>
      </c>
      <c r="EE267" s="79" t="str">
        <f>IF(ED267="SI",VLOOKUP(AI267,COMPORTAMIENTO!$A$1:$H$2100,7,0),"NO APLICA")</f>
        <v>NO APLICA</v>
      </c>
      <c r="EF267" s="12" t="str">
        <f>IF(ED267="SI",VLOOKUP(A267,'5 TD'!$P$2:$Q$479,2,0),"NO APLICA")</f>
        <v>NO APLICA</v>
      </c>
      <c r="EG267" s="2" t="str">
        <f t="shared" si="154"/>
        <v>NO</v>
      </c>
      <c r="EH267" s="2">
        <f>IF(CZ267="no",0,VLOOKUP(AI267,EXPERIENCIA!$A$1:$C$2100,2,0))</f>
        <v>17</v>
      </c>
      <c r="EI267" s="2" t="e">
        <f>IF(CZ267="si",VLOOKUP(A267,'5 TD'!$S$3:$T$2103,2,0),0)</f>
        <v>#N/A</v>
      </c>
      <c r="EJ267" s="2" t="e">
        <f t="shared" si="155"/>
        <v>#N/A</v>
      </c>
      <c r="EK267" s="2">
        <f>+('3 Planilla Preadjudicación OTIC'!BU267)</f>
        <v>0</v>
      </c>
      <c r="EL267" s="3"/>
      <c r="EM267" s="3"/>
      <c r="EN267" s="3"/>
      <c r="EQ267" s="86"/>
    </row>
    <row r="268" spans="1:147" ht="15" customHeight="1" x14ac:dyDescent="0.3">
      <c r="A268" s="2">
        <f>+('3 Planilla Preadjudicación OTIC'!A268)</f>
        <v>14586</v>
      </c>
      <c r="B268" s="2" t="str">
        <f>+('3 Planilla Preadjudicación OTIC'!B268)</f>
        <v>65181652-1</v>
      </c>
      <c r="C268" s="4">
        <f>+('3 Planilla Preadjudicación OTIC'!E268)</f>
        <v>2025</v>
      </c>
      <c r="D268" s="4" t="str">
        <f>+('3 Planilla Preadjudicación OTIC'!F268)</f>
        <v>MANDATO</v>
      </c>
      <c r="E268" s="4" t="str">
        <f>+('3 Planilla Preadjudicación OTIC'!G268)</f>
        <v>65077645-3</v>
      </c>
      <c r="F268" s="4" t="str">
        <f>+('3 Planilla Preadjudicación OTIC'!H268)</f>
        <v>AVANZA INCLUSIÓN</v>
      </c>
      <c r="G268" s="4"/>
      <c r="H268" s="4"/>
      <c r="I268" s="4" t="str">
        <f>+('3 Planilla Preadjudicación OTIC'!I268)</f>
        <v>OPERACIÓN DE GRÚA HORQUILLA</v>
      </c>
      <c r="J268" s="4" t="str">
        <f>+('3 Planilla Preadjudicación OTIC'!J268)</f>
        <v>PF1257</v>
      </c>
      <c r="K268" s="4" t="str">
        <f>+('3 Planilla Preadjudicación OTIC'!K268)</f>
        <v/>
      </c>
      <c r="L268" s="4" t="str">
        <f>+('3 Planilla Preadjudicación OTIC'!L268)</f>
        <v/>
      </c>
      <c r="M268" s="2">
        <f>+('3 Planilla Preadjudicación OTIC'!M268)</f>
        <v>5</v>
      </c>
      <c r="N268" s="4" t="str">
        <f>+('3 Planilla Preadjudicación OTIC'!N268)</f>
        <v>VALPARAISO</v>
      </c>
      <c r="O268" s="4" t="str">
        <f>+('3 Planilla Preadjudicación OTIC'!O268)</f>
        <v>QUILPUÉ</v>
      </c>
      <c r="P268" s="4" t="str">
        <f>+('3 Planilla Preadjudicación OTIC'!P268)</f>
        <v>EMPRENDEDORES/AS INFORMALES O PERSONAS VULNERABLES PERTENECIENTES AL 80% MAS VULNERABLE</v>
      </c>
      <c r="Q268" s="4" t="str">
        <f>+('3 Planilla Preadjudicación OTIC'!Q268)</f>
        <v>PRESENCIAL</v>
      </c>
      <c r="R268" s="4" t="str">
        <f>+('3 Planilla Preadjudicación OTIC'!R268)</f>
        <v>DEPENDIENTE</v>
      </c>
      <c r="S268" s="4">
        <f>+('3 Planilla Preadjudicación OTIC'!S268)</f>
        <v>40</v>
      </c>
      <c r="T268" s="2">
        <f>+('3 Planilla Preadjudicación OTIC'!T268)</f>
        <v>15</v>
      </c>
      <c r="U268" s="2">
        <f>+('3 Planilla Preadjudicación OTIC'!U268)</f>
        <v>160</v>
      </c>
      <c r="V268" s="2">
        <f>+('3 Planilla Preadjudicación OTIC'!V268)</f>
        <v>0</v>
      </c>
      <c r="W268" s="2">
        <f>+('3 Planilla Preadjudicación OTIC'!W268)</f>
        <v>160</v>
      </c>
      <c r="X268" s="2">
        <f>+('3 Planilla Preadjudicación OTIC'!X268)</f>
        <v>4</v>
      </c>
      <c r="Y268" s="2" t="str">
        <f>+('3 Planilla Preadjudicación OTIC'!Y268)</f>
        <v>SI</v>
      </c>
      <c r="Z268" s="2" t="str">
        <f>+('3 Planilla Preadjudicación OTIC'!Z268)</f>
        <v>NO</v>
      </c>
      <c r="AA268" s="2" t="str">
        <f>+('3 Planilla Preadjudicación OTIC'!AA268)</f>
        <v>NO</v>
      </c>
      <c r="AB268" s="4" t="str">
        <f>+('3 Planilla Preadjudicación OTIC'!AB268)</f>
        <v>SE AJUSTA A PLAN FORMATIVO</v>
      </c>
      <c r="AC268" s="4" t="str">
        <f>+('3 Planilla Preadjudicación OTIC'!AC268)</f>
        <v>HOMBRES Y MUJERES DE 18 AÑOS O MAS PERTENECIENTES AL 80% MAS VULNERABLE, CON EDUCACION MEDIA COMPLETA PREFERENTEMENTE QUE RESIDAN EN LA COMUNA DE QUILPUÉ Y SUS AL REDERDORES</v>
      </c>
      <c r="AD268" s="2" t="str">
        <f>+('3 Planilla Preadjudicación OTIC'!AD268)</f>
        <v>SI</v>
      </c>
      <c r="AE268" s="4" t="str">
        <f>+('3 Planilla Preadjudicación OTIC'!AE268)</f>
        <v>LICENCIAS DE CONDUCIR CLASE D.</v>
      </c>
      <c r="AF268" s="2" t="str">
        <f>+('3 Planilla Preadjudicación OTIC'!AF268)</f>
        <v>CERRADA</v>
      </c>
      <c r="AG268" s="2">
        <f>+('3 Planilla Preadjudicación OTIC'!AG268)</f>
        <v>40</v>
      </c>
      <c r="AH268" s="2">
        <f>+('3 Planilla Preadjudicación OTIC'!AH268)</f>
        <v>3</v>
      </c>
      <c r="AI268" s="135" t="str">
        <f>+('3 Planilla Preadjudicación OTIC'!AI268)</f>
        <v>76066583-5</v>
      </c>
      <c r="AJ268" s="4" t="str">
        <f>+('3 Planilla Preadjudicación OTIC'!AJ268)</f>
        <v>EL CONQUISTADOR LIMITADA</v>
      </c>
      <c r="AK268" s="2">
        <f>+('3 Planilla Preadjudicación OTIC'!AK268)</f>
        <v>160</v>
      </c>
      <c r="AL268" s="2">
        <f>+('3 Planilla Preadjudicación OTIC'!AL268)</f>
        <v>40</v>
      </c>
      <c r="AM268" s="12">
        <f>+('3 Planilla Preadjudicación OTIC'!AM268)</f>
        <v>6900</v>
      </c>
      <c r="AN268" s="12">
        <f>+('3 Planilla Preadjudicación OTIC'!AN268)</f>
        <v>0</v>
      </c>
      <c r="AO268" s="12">
        <f>+('3 Planilla Preadjudicación OTIC'!AO268)</f>
        <v>50000</v>
      </c>
      <c r="AP268" s="12">
        <f>+('3 Planilla Preadjudicación OTIC'!AP268)</f>
        <v>16560000</v>
      </c>
      <c r="AQ268" s="12">
        <f>+('3 Planilla Preadjudicación OTIC'!AQ268)</f>
        <v>2400000</v>
      </c>
      <c r="AR268" s="12">
        <f>+('3 Planilla Preadjudicación OTIC'!AR268)</f>
        <v>0</v>
      </c>
      <c r="AS268" s="12">
        <f>+('3 Planilla Preadjudicación OTIC'!AS268)</f>
        <v>0</v>
      </c>
      <c r="AT268" s="12">
        <f>+('3 Planilla Preadjudicación OTIC'!AT268)</f>
        <v>750000</v>
      </c>
      <c r="AU268" s="12">
        <f>+('3 Planilla Preadjudicación OTIC'!AU268)</f>
        <v>19710000</v>
      </c>
      <c r="AV268" s="2" t="str">
        <f>+('3 Planilla Preadjudicación OTIC'!AV268)</f>
        <v>SI</v>
      </c>
      <c r="AW268" s="4">
        <f>+('3 Planilla Preadjudicación OTIC'!AW268)</f>
        <v>0</v>
      </c>
      <c r="AX268" s="2">
        <f>+('3 Planilla Preadjudicación OTIC'!AX268)</f>
        <v>1</v>
      </c>
      <c r="AY268" s="2">
        <f>+('3 Planilla Preadjudicación OTIC'!AY268)</f>
        <v>7</v>
      </c>
      <c r="AZ268" s="2">
        <f>+('3 Planilla Preadjudicación OTIC'!AZ268)</f>
        <v>0</v>
      </c>
      <c r="BA268" s="2">
        <f>+('3 Planilla Preadjudicación OTIC'!BA268)</f>
        <v>0</v>
      </c>
      <c r="BB268" s="2">
        <f>+('3 Planilla Preadjudicación OTIC'!BB268)</f>
        <v>0</v>
      </c>
      <c r="BC268" s="2">
        <f>+('3 Planilla Preadjudicación OTIC'!BC268)</f>
        <v>0</v>
      </c>
      <c r="BD268" s="2">
        <f>+('3 Planilla Preadjudicación OTIC'!BD268)</f>
        <v>0</v>
      </c>
      <c r="BE268" s="2">
        <f>+('3 Planilla Preadjudicación OTIC'!BE268)</f>
        <v>0</v>
      </c>
      <c r="BF268" s="2">
        <f>+('3 Planilla Preadjudicación OTIC'!BF268)</f>
        <v>0</v>
      </c>
      <c r="BG268" s="2">
        <f>+('3 Planilla Preadjudicación OTIC'!BG268)</f>
        <v>7</v>
      </c>
      <c r="BH268" s="2">
        <f>+('3 Planilla Preadjudicación OTIC'!BH268)</f>
        <v>7</v>
      </c>
      <c r="BI268" s="2">
        <f>+('3 Planilla Preadjudicación OTIC'!BI268)</f>
        <v>7</v>
      </c>
      <c r="BJ268" s="2">
        <f>+('3 Planilla Preadjudicación OTIC'!BJ268)</f>
        <v>7</v>
      </c>
      <c r="BK268" s="2">
        <f>+('3 Planilla Preadjudicación OTIC'!BK268)</f>
        <v>7</v>
      </c>
      <c r="BL268" s="2">
        <f>+('3 Planilla Preadjudicación OTIC'!BL268)</f>
        <v>6.5</v>
      </c>
      <c r="BM268" s="104">
        <f>ROUND(('3 Planilla Preadjudicación OTIC'!BM268),1)</f>
        <v>6.4</v>
      </c>
      <c r="BN268" s="4" t="str">
        <f>+('3 Planilla Preadjudicación OTIC'!BN268)</f>
        <v>NO</v>
      </c>
      <c r="BO268" s="4">
        <f>+('3 Planilla Preadjudicación OTIC'!BO268)</f>
        <v>0</v>
      </c>
      <c r="BP268" s="4">
        <f>+('3 Planilla Preadjudicación OTIC'!BP268)</f>
        <v>0</v>
      </c>
      <c r="BQ268" s="4">
        <f>+('3 Planilla Preadjudicación OTIC'!BQ268)</f>
        <v>0</v>
      </c>
      <c r="BR268" s="4">
        <f>+('3 Planilla Preadjudicación OTIC'!BR268)</f>
        <v>0</v>
      </c>
      <c r="BS268" s="4">
        <f>+('3 Planilla Preadjudicación OTIC'!BS268)</f>
        <v>0</v>
      </c>
      <c r="BT268" s="4">
        <f>+('3 Planilla Preadjudicación OTIC'!BT268)</f>
        <v>0</v>
      </c>
      <c r="BU268" s="85">
        <f>IF(VLOOKUP(A268,'BD OFICIAL'!$A$1:$AL$2098,7,0)=D268,0,1)</f>
        <v>0</v>
      </c>
      <c r="BV268" s="85">
        <f>IF(VLOOKUP(A268,'BD OFICIAL'!$A$1:$AL$2098,11,0)=J268,0,1)</f>
        <v>0</v>
      </c>
      <c r="BW268" s="85">
        <f>IF(VLOOKUP(A268,'BD OFICIAL'!$A$1:$AL$2098,13,0)=L268,0,1)</f>
        <v>0</v>
      </c>
      <c r="BX268" s="2">
        <f>IF(VLOOKUP(A268,'BD OFICIAL'!$A$1:$AL$2098,16,0)=O268,0,1)</f>
        <v>0</v>
      </c>
      <c r="BY268" s="2">
        <f>IF(VLOOKUP(A268,'BD OFICIAL'!$A$1:$AL$2098,17,0)=P268,0,1)</f>
        <v>0</v>
      </c>
      <c r="BZ268" s="2">
        <f>IF(VLOOKUP(A268,'BD OFICIAL'!$A$1:$AL$2098,19,0)=R268,0,1)</f>
        <v>0</v>
      </c>
      <c r="CA268" s="2">
        <f>IF(VLOOKUP(A268,'BD OFICIAL'!$A$1:$AL$2098,21,0)=T268,0,1)</f>
        <v>0</v>
      </c>
      <c r="CB268" s="2">
        <f>IF(VLOOKUP(A268,'BD OFICIAL'!$A$1:$AL$2098,24,0)=AK268,0,1)</f>
        <v>0</v>
      </c>
      <c r="CC268" s="2">
        <f>IF(VLOOKUP(A268,'BD OFICIAL'!$A$1:$AL$2098,25,0)=X268,0,1)</f>
        <v>0</v>
      </c>
      <c r="CD268" s="2">
        <f>IF(VLOOKUP(A268,'BD OFICIAL'!$A$1:$AL$2098,26,0)=Y268,0,1)</f>
        <v>0</v>
      </c>
      <c r="CE268" s="2">
        <f>IF(VLOOKUP(A268,'BD OFICIAL'!$A$1:$AL$2098,27,0)=Z268,0,1)</f>
        <v>0</v>
      </c>
      <c r="CF268" s="2">
        <f>IF(VLOOKUP(A268,'BD OFICIAL'!$A$1:$AL$2098,28,0)=AA268,0,1)</f>
        <v>0</v>
      </c>
      <c r="CG268" s="2">
        <f>IF(VLOOKUP(A268,'BD OFICIAL'!$A$1:$AL$2098,33,0)=AF268,0,1)</f>
        <v>0</v>
      </c>
      <c r="CH268" s="2">
        <f>IF(VLOOKUP(A268,'BD OFICIAL'!$A$1:$AL$2098,35,0)=AH268,0,1)</f>
        <v>0</v>
      </c>
      <c r="CI268" s="85">
        <f>IF(VLOOKUP(A268,'BD OFICIAL'!$A$1:$AL$2098,34,0)=AL268,0,1)</f>
        <v>0</v>
      </c>
      <c r="CJ268" s="12">
        <f>VLOOKUP(A268,'BD OFICIAL'!$A$1:$AM$2098,36,0)*AM268-AP268</f>
        <v>0</v>
      </c>
      <c r="CK268" s="85" t="str">
        <f t="shared" si="156"/>
        <v>SSH</v>
      </c>
      <c r="CL268" s="85" t="str">
        <f t="shared" si="157"/>
        <v>SI</v>
      </c>
      <c r="CM268" s="85" t="str">
        <f t="shared" si="137"/>
        <v>NO</v>
      </c>
      <c r="CN268" s="31">
        <f t="shared" si="138"/>
        <v>0</v>
      </c>
      <c r="CO268" s="31">
        <f t="shared" si="158"/>
        <v>0</v>
      </c>
      <c r="CP268" s="31">
        <f t="shared" si="139"/>
        <v>0</v>
      </c>
      <c r="CQ268" s="31">
        <f>IF(Y268="NO",0,IF(Y268="SI",IF(VLOOKUP(A268,'BD OFICIAL'!$A:$AO,40,0)=AQ268,0,1)))</f>
        <v>0</v>
      </c>
      <c r="CR268" s="31">
        <f>IF(Z268="NO",0,IF(Z268="SI",IF(VLOOKUP(B268,'BD OFICIAL'!$A:$AO,41,0)=AS268,0,1)))</f>
        <v>0</v>
      </c>
      <c r="CS268" s="31">
        <f t="shared" si="159"/>
        <v>0</v>
      </c>
      <c r="CT268" s="31">
        <f t="shared" si="160"/>
        <v>0</v>
      </c>
      <c r="CU268" s="31">
        <f>IF(VLOOKUP(A268,'BD OFICIAL'!$A$1:$AL$1056,31,0)="SI",IF(AT268&gt;0,0,1),IF(AT268=0,0,1))</f>
        <v>0</v>
      </c>
      <c r="CV268" s="31">
        <f t="shared" si="161"/>
        <v>0</v>
      </c>
      <c r="CW268" s="31">
        <f t="shared" si="140"/>
        <v>0</v>
      </c>
      <c r="CX268" s="85" t="str">
        <f t="shared" si="141"/>
        <v>SI</v>
      </c>
      <c r="CY268" s="31">
        <f t="shared" si="142"/>
        <v>0</v>
      </c>
      <c r="CZ268" s="85" t="str">
        <f>IF(ISERROR(VLOOKUP(AI268,EXPERIENCIA!$A$1:$C$2100,1,0)),"NO","SI")</f>
        <v>SI</v>
      </c>
      <c r="DA268" s="85">
        <f>IF(CX268="no","NO APLICA",IF(AX268=0,"ERROR NOTA",IF(AND(AX268&gt;1,CZ268="NO"),"ERROR NOTA",IF(AND(CZ268="NO",AX268=1),0,IF(VLOOKUP(AI268,EXPERIENCIA!$A$1:$C$2100,3,0)=AX268,0,"ERROR NOTA")))))</f>
        <v>0</v>
      </c>
      <c r="DB268" s="85" t="str">
        <f>IF(ISERROR(VLOOKUP(AI268,COMPORTAMIENTO!$A$1:$C$2100,1,0)),"NO","SI")</f>
        <v>SI</v>
      </c>
      <c r="DC268" s="85">
        <f>IF(CX268="NO","NO APLICA",IF(AY268=0,"ERROR NOTA",IF(AND(DB268="NO",AY268=7),0,IF(VLOOKUP(AI268,COMPORTAMIENTO!$A$2:$H$2100,8,0)=AY268,0,"ERROR NOTA"))))</f>
        <v>0</v>
      </c>
      <c r="DD268" s="104">
        <f t="shared" si="143"/>
        <v>0.1</v>
      </c>
      <c r="DE268" s="104">
        <f t="shared" si="144"/>
        <v>0.70000000000000007</v>
      </c>
      <c r="DF268" s="85" t="str">
        <f t="shared" si="162"/>
        <v>SI</v>
      </c>
      <c r="DG268" s="85">
        <f t="shared" si="145"/>
        <v>0</v>
      </c>
      <c r="DH268" s="85">
        <f t="shared" si="146"/>
        <v>0</v>
      </c>
      <c r="DI268" s="85">
        <f t="shared" si="147"/>
        <v>0</v>
      </c>
      <c r="DJ268" s="12">
        <f t="shared" si="148"/>
        <v>7.0000000000000009</v>
      </c>
      <c r="DK268" s="7">
        <f t="shared" si="149"/>
        <v>7.0000000000000009</v>
      </c>
      <c r="DL268" s="12">
        <f t="shared" si="163"/>
        <v>6900</v>
      </c>
      <c r="DM268" s="12">
        <f>VLOOKUP(A268,'5 TD'!$A:$B,2,0)</f>
        <v>6373</v>
      </c>
      <c r="DN268" s="7">
        <f t="shared" si="164"/>
        <v>6.5</v>
      </c>
      <c r="DO268" s="85" t="str">
        <f t="shared" si="150"/>
        <v>APROBADO</v>
      </c>
      <c r="DP268" s="85" t="str">
        <f t="shared" si="151"/>
        <v>APROBADO</v>
      </c>
      <c r="DQ268" s="7">
        <f t="shared" si="152"/>
        <v>6.4</v>
      </c>
      <c r="DR268" s="85" t="str">
        <f t="shared" si="165"/>
        <v>APROBADO</v>
      </c>
      <c r="DS268" s="2" t="str">
        <f>+('3 Planilla Preadjudicación OTIC'!BN268)</f>
        <v>NO</v>
      </c>
      <c r="DT268" s="2">
        <f>IF(DR268="APROBADO",VLOOKUP(A268,'5 TD'!$D$3:$E$270,2,0),"NO APLICA")</f>
        <v>7</v>
      </c>
      <c r="DU268" s="2" t="str">
        <f t="shared" si="166"/>
        <v>NO</v>
      </c>
      <c r="DV268" s="2" t="str">
        <f>IF(DU268="SI",VLOOKUP(A268,'5 TD'!$G$3:$H$270,2,0),"NO APLICA ")</f>
        <v xml:space="preserve">NO APLICA </v>
      </c>
      <c r="DW268" s="2" t="str">
        <f t="shared" si="167"/>
        <v>NO</v>
      </c>
      <c r="DX268" s="2" t="str">
        <f>IF(DW268="SI",VLOOKUP(A268,'5 TD'!$J$4:$K$472,2,0),"NO APLICA")</f>
        <v>NO APLICA</v>
      </c>
      <c r="DY268" s="2" t="str">
        <f t="shared" si="168"/>
        <v>NO APLICA</v>
      </c>
      <c r="DZ268" s="7" t="str">
        <f>IF(DY268="SI",VLOOKUP(A268,'5 TD'!$M$4:$N$350,2,0),"NO APLICA")</f>
        <v>NO APLICA</v>
      </c>
      <c r="EA268" s="2" t="str">
        <f t="shared" si="169"/>
        <v>NO APLICA</v>
      </c>
      <c r="EB268" s="12" t="str">
        <f t="shared" si="170"/>
        <v/>
      </c>
      <c r="EC268" s="12" t="str">
        <f>IF(EA268="SI",VLOOKUP(A268,'5 TD'!$V$4:$W$479,2,0),"NO APLICA")</f>
        <v>NO APLICA</v>
      </c>
      <c r="ED268" s="2" t="str">
        <f t="shared" si="153"/>
        <v>NO</v>
      </c>
      <c r="EE268" s="79" t="str">
        <f>IF(ED268="SI",VLOOKUP(AI268,COMPORTAMIENTO!$A$1:$H$2100,7,0),"NO APLICA")</f>
        <v>NO APLICA</v>
      </c>
      <c r="EF268" s="12" t="str">
        <f>IF(ED268="SI",VLOOKUP(A268,'5 TD'!$P$2:$Q$479,2,0),"NO APLICA")</f>
        <v>NO APLICA</v>
      </c>
      <c r="EG268" s="2" t="str">
        <f t="shared" si="154"/>
        <v>NO</v>
      </c>
      <c r="EH268" s="2">
        <f>IF(CZ268="no",0,VLOOKUP(AI268,EXPERIENCIA!$A$1:$C$2100,2,0))</f>
        <v>17</v>
      </c>
      <c r="EI268" s="2">
        <f>IF(CZ268="si",VLOOKUP(A268,'5 TD'!$S$3:$T$2103,2,0),0)</f>
        <v>125</v>
      </c>
      <c r="EJ268" s="2" t="str">
        <f t="shared" si="155"/>
        <v>NO</v>
      </c>
      <c r="EK268" s="2">
        <f>+('3 Planilla Preadjudicación OTIC'!BU268)</f>
        <v>0</v>
      </c>
      <c r="EL268" s="4"/>
      <c r="EM268" s="3"/>
      <c r="EN268" s="3"/>
      <c r="EQ268" s="86"/>
    </row>
    <row r="269" spans="1:147" s="3" customFormat="1" ht="15" customHeight="1" x14ac:dyDescent="0.3">
      <c r="A269" s="2">
        <f>+('3 Planilla Preadjudicación OTIC'!A269)</f>
        <v>14266</v>
      </c>
      <c r="B269" s="2" t="str">
        <f>+('3 Planilla Preadjudicación OTIC'!B269)</f>
        <v>65181652-1</v>
      </c>
      <c r="C269" s="4">
        <f>+('3 Planilla Preadjudicación OTIC'!E269)</f>
        <v>2025</v>
      </c>
      <c r="D269" s="4" t="str">
        <f>+('3 Planilla Preadjudicación OTIC'!F269)</f>
        <v>MANDATO</v>
      </c>
      <c r="E269" s="4" t="str">
        <f>+('3 Planilla Preadjudicación OTIC'!G269)</f>
        <v>65196907-7</v>
      </c>
      <c r="F269" s="4" t="str">
        <f>+('3 Planilla Preadjudicación OTIC'!H269)</f>
        <v>FUNDACIÓN ATENEA MUJER</v>
      </c>
      <c r="G269" s="4"/>
      <c r="H269" s="4"/>
      <c r="I269" s="4" t="str">
        <f>+('3 Planilla Preadjudicación OTIC'!I269)</f>
        <v>SERVICIOS DE MANICURE Y PEDICURE</v>
      </c>
      <c r="J269" s="4" t="str">
        <f>+('3 Planilla Preadjudicación OTIC'!J269)</f>
        <v>PF0611</v>
      </c>
      <c r="K269" s="4" t="str">
        <f>+('3 Planilla Preadjudicación OTIC'!K269)</f>
        <v>TÉCNICAS PARA EL EMPRENDIMIENTO</v>
      </c>
      <c r="L269" s="4" t="str">
        <f>+('3 Planilla Preadjudicación OTIC'!L269)</f>
        <v>PF0921</v>
      </c>
      <c r="M269" s="2">
        <f>+('3 Planilla Preadjudicación OTIC'!M269)</f>
        <v>13</v>
      </c>
      <c r="N269" s="4" t="str">
        <f>+('3 Planilla Preadjudicación OTIC'!N269)</f>
        <v>METROPOLITANA</v>
      </c>
      <c r="O269" s="4" t="str">
        <f>+('3 Planilla Preadjudicación OTIC'!O269)</f>
        <v>SANTIAGO</v>
      </c>
      <c r="P269" s="4" t="str">
        <f>+('3 Planilla Preadjudicación OTIC'!P269)</f>
        <v>EMPRENDEDORES/AS INFORMALES O PERSONAS VULNERABLES PERTENECIENTES AL 80% MAS VULNERABLE</v>
      </c>
      <c r="Q269" s="4" t="str">
        <f>+('3 Planilla Preadjudicación OTIC'!Q269)</f>
        <v>PRESENCIAL</v>
      </c>
      <c r="R269" s="4" t="str">
        <f>+('3 Planilla Preadjudicación OTIC'!R269)</f>
        <v>INDEPENDIENTE</v>
      </c>
      <c r="S269" s="4">
        <f>+('3 Planilla Preadjudicación OTIC'!S269)</f>
        <v>41</v>
      </c>
      <c r="T269" s="2">
        <f>+('3 Planilla Preadjudicación OTIC'!T269)</f>
        <v>11</v>
      </c>
      <c r="U269" s="2">
        <f>+('3 Planilla Preadjudicación OTIC'!U269)</f>
        <v>110</v>
      </c>
      <c r="V269" s="2">
        <f>+('3 Planilla Preadjudicación OTIC'!V269)</f>
        <v>12</v>
      </c>
      <c r="W269" s="2">
        <f>+('3 Planilla Preadjudicación OTIC'!W269)</f>
        <v>122</v>
      </c>
      <c r="X269" s="2">
        <f>+('3 Planilla Preadjudicación OTIC'!X269)</f>
        <v>3</v>
      </c>
      <c r="Y269" s="2" t="str">
        <f>+('3 Planilla Preadjudicación OTIC'!Y269)</f>
        <v>SI</v>
      </c>
      <c r="Z269" s="2" t="str">
        <f>+('3 Planilla Preadjudicación OTIC'!Z269)</f>
        <v>NO</v>
      </c>
      <c r="AA269" s="2" t="str">
        <f>+('3 Planilla Preadjudicación OTIC'!AA269)</f>
        <v>SI</v>
      </c>
      <c r="AB269" s="4" t="str">
        <f>+('3 Planilla Preadjudicación OTIC'!AB269)</f>
        <v>SE AJUSTA A PLAN FORMATIVO</v>
      </c>
      <c r="AC269" s="4" t="str">
        <f>+('3 Planilla Preadjudicación OTIC'!AC269)</f>
        <v>PERSONAS PERTENECIENTES AL 80% DE LA POBLACIÓN VULNERABLE, HOMBRES Y MUJERES DE 18 AÑOS O MAS, CON EDUCACIÓN BASICA COMPLETA PREFERENTEMENTE, DE LA COMUNA DE LA REINA</v>
      </c>
      <c r="AD269" s="2" t="str">
        <f>+('3 Planilla Preadjudicación OTIC'!AD269)</f>
        <v>NO</v>
      </c>
      <c r="AE269" s="4">
        <f>+('3 Planilla Preadjudicación OTIC'!AE269)</f>
        <v>0</v>
      </c>
      <c r="AF269" s="2" t="str">
        <f>+('3 Planilla Preadjudicación OTIC'!AF269)</f>
        <v>CERRADA</v>
      </c>
      <c r="AG269" s="2">
        <f>+('3 Planilla Preadjudicación OTIC'!AG269)</f>
        <v>41</v>
      </c>
      <c r="AH269" s="218">
        <f>+('3 Planilla Preadjudicación OTIC'!AH269)</f>
        <v>2</v>
      </c>
      <c r="AI269" s="135" t="str">
        <f>+('3 Planilla Preadjudicación OTIC'!AI269)</f>
        <v>65062756-3</v>
      </c>
      <c r="AJ269" s="4" t="str">
        <f>+('3 Planilla Preadjudicación OTIC'!AJ269)</f>
        <v>Fundaciòn Forpe Chile</v>
      </c>
      <c r="AK269" s="2">
        <f>+('3 Planilla Preadjudicación OTIC'!AK269)</f>
        <v>122</v>
      </c>
      <c r="AL269" s="2">
        <f>+('3 Planilla Preadjudicación OTIC'!AL269)</f>
        <v>41</v>
      </c>
      <c r="AM269" s="12">
        <f>+('3 Planilla Preadjudicación OTIC'!AM269)</f>
        <v>5075</v>
      </c>
      <c r="AN269" s="12">
        <f>+('3 Planilla Preadjudicación OTIC'!AN269)</f>
        <v>115000</v>
      </c>
      <c r="AO269" s="12">
        <f>+('3 Planilla Preadjudicación OTIC'!AO269)</f>
        <v>0</v>
      </c>
      <c r="AP269" s="12">
        <f>+('3 Planilla Preadjudicación OTIC'!AP269)</f>
        <v>6810650</v>
      </c>
      <c r="AQ269" s="12">
        <f>+('3 Planilla Preadjudicación OTIC'!AQ269)</f>
        <v>1804000</v>
      </c>
      <c r="AR269" s="12">
        <f>+('3 Planilla Preadjudicación OTIC'!AR269)</f>
        <v>1265000</v>
      </c>
      <c r="AS269" s="12">
        <f>+('3 Planilla Preadjudicación OTIC'!AS269)</f>
        <v>0</v>
      </c>
      <c r="AT269" s="12">
        <f>+('3 Planilla Preadjudicación OTIC'!AT269)</f>
        <v>0</v>
      </c>
      <c r="AU269" s="12">
        <f>+('3 Planilla Preadjudicación OTIC'!AU269)</f>
        <v>9879650</v>
      </c>
      <c r="AV269" s="2" t="str">
        <f>+('3 Planilla Preadjudicación OTIC'!AV269)</f>
        <v>SI</v>
      </c>
      <c r="AW269" s="4">
        <f>+('3 Planilla Preadjudicación OTIC'!AW269)</f>
        <v>0</v>
      </c>
      <c r="AX269" s="2">
        <f>+('3 Planilla Preadjudicación OTIC'!AX269)</f>
        <v>7</v>
      </c>
      <c r="AY269" s="2">
        <f>+('3 Planilla Preadjudicación OTIC'!AY269)</f>
        <v>7</v>
      </c>
      <c r="AZ269" s="2">
        <f>+('3 Planilla Preadjudicación OTIC'!AZ269)</f>
        <v>0</v>
      </c>
      <c r="BA269" s="2">
        <f>+('3 Planilla Preadjudicación OTIC'!BA269)</f>
        <v>0</v>
      </c>
      <c r="BB269" s="2">
        <f>+('3 Planilla Preadjudicación OTIC'!BB269)</f>
        <v>0</v>
      </c>
      <c r="BC269" s="2">
        <f>+('3 Planilla Preadjudicación OTIC'!BC269)</f>
        <v>0</v>
      </c>
      <c r="BD269" s="2">
        <f>+('3 Planilla Preadjudicación OTIC'!BD269)</f>
        <v>0</v>
      </c>
      <c r="BE269" s="2">
        <f>+('3 Planilla Preadjudicación OTIC'!BE269)</f>
        <v>0</v>
      </c>
      <c r="BF269" s="2">
        <f>+('3 Planilla Preadjudicación OTIC'!BF269)</f>
        <v>0</v>
      </c>
      <c r="BG269" s="2">
        <f>+('3 Planilla Preadjudicación OTIC'!BG269)</f>
        <v>7</v>
      </c>
      <c r="BH269" s="2">
        <f>+('3 Planilla Preadjudicación OTIC'!BH269)</f>
        <v>7</v>
      </c>
      <c r="BI269" s="2">
        <f>+('3 Planilla Preadjudicación OTIC'!BI269)</f>
        <v>5</v>
      </c>
      <c r="BJ269" s="2">
        <f>+('3 Planilla Preadjudicación OTIC'!BJ269)</f>
        <v>5</v>
      </c>
      <c r="BK269" s="2">
        <f>+('3 Planilla Preadjudicación OTIC'!BK269)</f>
        <v>5</v>
      </c>
      <c r="BL269" s="218">
        <f>+('3 Planilla Preadjudicación OTIC'!BL269)</f>
        <v>7</v>
      </c>
      <c r="BM269" s="104">
        <f>ROUND(('3 Planilla Preadjudicación OTIC'!BM269),1)</f>
        <v>6.4</v>
      </c>
      <c r="BN269" s="4" t="str">
        <f>+('3 Planilla Preadjudicación OTIC'!BN269)</f>
        <v>NO</v>
      </c>
      <c r="BO269" s="4">
        <f>+('3 Planilla Preadjudicación OTIC'!BO269)</f>
        <v>0</v>
      </c>
      <c r="BP269" s="4">
        <f>+('3 Planilla Preadjudicación OTIC'!BP269)</f>
        <v>0</v>
      </c>
      <c r="BQ269" s="4">
        <f>+('3 Planilla Preadjudicación OTIC'!BQ269)</f>
        <v>0</v>
      </c>
      <c r="BR269" s="4">
        <f>+('3 Planilla Preadjudicación OTIC'!BR269)</f>
        <v>0</v>
      </c>
      <c r="BS269" s="4">
        <f>+('3 Planilla Preadjudicación OTIC'!BS269)</f>
        <v>0</v>
      </c>
      <c r="BT269" s="4">
        <f>+('3 Planilla Preadjudicación OTIC'!BT269)</f>
        <v>0</v>
      </c>
      <c r="BU269" s="85">
        <f>IF(VLOOKUP(A269,'BD OFICIAL'!$A$1:$AL$2098,7,0)=D269,0,1)</f>
        <v>0</v>
      </c>
      <c r="BV269" s="85">
        <f>IF(VLOOKUP(A269,'BD OFICIAL'!$A$1:$AL$2098,11,0)=J269,0,1)</f>
        <v>0</v>
      </c>
      <c r="BW269" s="85">
        <f>IF(VLOOKUP(A269,'BD OFICIAL'!$A$1:$AL$2098,13,0)=L269,0,1)</f>
        <v>0</v>
      </c>
      <c r="BX269" s="2">
        <f>IF(VLOOKUP(A269,'BD OFICIAL'!$A$1:$AL$2098,16,0)=O269,0,1)</f>
        <v>0</v>
      </c>
      <c r="BY269" s="2">
        <f>IF(VLOOKUP(A269,'BD OFICIAL'!$A$1:$AL$2098,17,0)=P269,0,1)</f>
        <v>0</v>
      </c>
      <c r="BZ269" s="2">
        <f>IF(VLOOKUP(A269,'BD OFICIAL'!$A$1:$AL$2098,19,0)=R269,0,1)</f>
        <v>0</v>
      </c>
      <c r="CA269" s="2">
        <f>IF(VLOOKUP(A269,'BD OFICIAL'!$A$1:$AL$2098,21,0)=T269,0,1)</f>
        <v>0</v>
      </c>
      <c r="CB269" s="2">
        <f>IF(VLOOKUP(A269,'BD OFICIAL'!$A$1:$AL$2098,24,0)=AK269,0,1)</f>
        <v>0</v>
      </c>
      <c r="CC269" s="2">
        <f>IF(VLOOKUP(A269,'BD OFICIAL'!$A$1:$AL$2098,25,0)=X269,0,1)</f>
        <v>0</v>
      </c>
      <c r="CD269" s="2">
        <f>IF(VLOOKUP(A269,'BD OFICIAL'!$A$1:$AL$2098,26,0)=Y269,0,1)</f>
        <v>0</v>
      </c>
      <c r="CE269" s="2">
        <f>IF(VLOOKUP(A269,'BD OFICIAL'!$A$1:$AL$2098,27,0)=Z269,0,1)</f>
        <v>0</v>
      </c>
      <c r="CF269" s="2">
        <f>IF(VLOOKUP(A269,'BD OFICIAL'!$A$1:$AL$2098,28,0)=AA269,0,1)</f>
        <v>0</v>
      </c>
      <c r="CG269" s="2">
        <f>IF(VLOOKUP(A269,'BD OFICIAL'!$A$1:$AL$2098,33,0)=AF269,0,1)</f>
        <v>0</v>
      </c>
      <c r="CH269" s="2">
        <f>IF(VLOOKUP(A269,'BD OFICIAL'!$A$1:$AL$2098,35,0)=AH269,0,1)</f>
        <v>0</v>
      </c>
      <c r="CI269" s="85">
        <f>IF(VLOOKUP(A269,'BD OFICIAL'!$A$1:$AL$2098,34,0)=AL269,0,1)</f>
        <v>0</v>
      </c>
      <c r="CJ269" s="12">
        <f>VLOOKUP(A269,'BD OFICIAL'!$A$1:$AM$2098,36,0)*AM269-AP269</f>
        <v>0</v>
      </c>
      <c r="CK269" s="85" t="str">
        <f t="shared" si="156"/>
        <v>SHMAN</v>
      </c>
      <c r="CL269" s="85" t="str">
        <f t="shared" si="157"/>
        <v>SI</v>
      </c>
      <c r="CM269" s="85" t="str">
        <f t="shared" si="137"/>
        <v>NO</v>
      </c>
      <c r="CN269" s="31">
        <f t="shared" si="138"/>
        <v>0</v>
      </c>
      <c r="CO269" s="31">
        <f t="shared" si="158"/>
        <v>0</v>
      </c>
      <c r="CP269" s="31">
        <f t="shared" si="139"/>
        <v>0</v>
      </c>
      <c r="CQ269" s="31">
        <f>IF(Y269="NO",0,IF(Y269="SI",IF(VLOOKUP(A269,'BD OFICIAL'!$A:$AO,40,0)=AQ269,0,1)))</f>
        <v>0</v>
      </c>
      <c r="CR269" s="31">
        <f>IF(Z269="NO",0,IF(Z269="SI",IF(VLOOKUP(B269,'BD OFICIAL'!$A:$AO,41,0)=AS269,0,1)))</f>
        <v>0</v>
      </c>
      <c r="CS269" s="31">
        <f t="shared" si="159"/>
        <v>0</v>
      </c>
      <c r="CT269" s="31">
        <f t="shared" si="160"/>
        <v>0</v>
      </c>
      <c r="CU269" s="31">
        <f>IF(VLOOKUP(A269,'BD OFICIAL'!$A$1:$AL$1056,31,0)="SI",IF(AT269&gt;0,0,1),IF(AT269=0,0,1))</f>
        <v>0</v>
      </c>
      <c r="CV269" s="31">
        <f t="shared" si="161"/>
        <v>0</v>
      </c>
      <c r="CW269" s="31">
        <f t="shared" si="140"/>
        <v>0</v>
      </c>
      <c r="CX269" s="85" t="str">
        <f t="shared" si="141"/>
        <v>SI</v>
      </c>
      <c r="CY269" s="31">
        <f t="shared" si="142"/>
        <v>0</v>
      </c>
      <c r="CZ269" s="85" t="str">
        <f>IF(ISERROR(VLOOKUP(AI269,EXPERIENCIA!$A$1:$C$2100,1,0)),"NO","SI")</f>
        <v>SI</v>
      </c>
      <c r="DA269" s="85">
        <f>IF(CX269="no","NO APLICA",IF(AX269=0,"ERROR NOTA",IF(AND(AX269&gt;1,CZ269="NO"),"ERROR NOTA",IF(AND(CZ269="NO",AX269=1),0,IF(VLOOKUP(AI269,EXPERIENCIA!$A$1:$C$2100,3,0)=AX269,0,"ERROR NOTA")))))</f>
        <v>0</v>
      </c>
      <c r="DB269" s="85" t="str">
        <f>IF(ISERROR(VLOOKUP(AI269,COMPORTAMIENTO!$A$1:$C$2100,1,0)),"NO","SI")</f>
        <v>SI</v>
      </c>
      <c r="DC269" s="85">
        <f>IF(CX269="NO","NO APLICA",IF(AY269=0,"ERROR NOTA",IF(AND(DB269="NO",AY269=7),0,IF(VLOOKUP(AI269,COMPORTAMIENTO!$A$2:$H$2100,8,0)=AY269,0,"ERROR NOTA"))))</f>
        <v>0</v>
      </c>
      <c r="DD269" s="104">
        <f t="shared" si="143"/>
        <v>0.70000000000000007</v>
      </c>
      <c r="DE269" s="104">
        <f t="shared" si="144"/>
        <v>0.70000000000000007</v>
      </c>
      <c r="DF269" s="85" t="str">
        <f t="shared" si="162"/>
        <v>SI</v>
      </c>
      <c r="DG269" s="85">
        <f t="shared" si="145"/>
        <v>0</v>
      </c>
      <c r="DH269" s="85">
        <f t="shared" si="146"/>
        <v>0</v>
      </c>
      <c r="DI269" s="85">
        <f t="shared" si="147"/>
        <v>0</v>
      </c>
      <c r="DJ269" s="7">
        <f t="shared" si="148"/>
        <v>6.2</v>
      </c>
      <c r="DK269" s="7">
        <f t="shared" si="149"/>
        <v>6.2</v>
      </c>
      <c r="DL269" s="12">
        <f t="shared" si="163"/>
        <v>5075</v>
      </c>
      <c r="DM269" s="12">
        <f>VLOOKUP(A269,'5 TD'!$A:$B,2,0)</f>
        <v>5075</v>
      </c>
      <c r="DN269" s="7">
        <f t="shared" si="164"/>
        <v>7</v>
      </c>
      <c r="DO269" s="85" t="str">
        <f t="shared" si="150"/>
        <v>APROBADO</v>
      </c>
      <c r="DP269" s="85" t="str">
        <f t="shared" si="151"/>
        <v>APROBADO</v>
      </c>
      <c r="DQ269" s="7">
        <f t="shared" si="152"/>
        <v>6.4</v>
      </c>
      <c r="DR269" s="85" t="str">
        <f t="shared" si="165"/>
        <v>APROBADO</v>
      </c>
      <c r="DS269" s="2" t="str">
        <f>+('3 Planilla Preadjudicación OTIC'!BN269)</f>
        <v>NO</v>
      </c>
      <c r="DT269" s="2">
        <f>IF(DR269="APROBADO",VLOOKUP(A269,'5 TD'!$D$3:$E$270,2,0),"NO APLICA")</f>
        <v>6.8</v>
      </c>
      <c r="DU269" s="2" t="str">
        <f t="shared" si="166"/>
        <v>NO</v>
      </c>
      <c r="DV269" s="2" t="str">
        <f>IF(DU269="SI",VLOOKUP(A269,'5 TD'!$G$3:$H$270,2,0),"NO APLICA ")</f>
        <v xml:space="preserve">NO APLICA </v>
      </c>
      <c r="DW269" s="2" t="str">
        <f t="shared" si="167"/>
        <v>NO</v>
      </c>
      <c r="DX269" s="2" t="str">
        <f>IF(DW269="SI",VLOOKUP(A269,'5 TD'!$J$4:$K$472,2,0),"NO APLICA")</f>
        <v>NO APLICA</v>
      </c>
      <c r="DY269" s="2" t="str">
        <f t="shared" si="168"/>
        <v>NO APLICA</v>
      </c>
      <c r="DZ269" s="7" t="str">
        <f>IF(DY269="SI",VLOOKUP(A269,'5 TD'!$M$4:$N$350,2,0),"NO APLICA")</f>
        <v>NO APLICA</v>
      </c>
      <c r="EA269" s="2" t="str">
        <f t="shared" si="169"/>
        <v>NO APLICA</v>
      </c>
      <c r="EB269" s="12" t="str">
        <f t="shared" si="170"/>
        <v/>
      </c>
      <c r="EC269" s="12" t="str">
        <f>IF(EA269="SI",VLOOKUP(A269,'5 TD'!$V$4:$W$479,2,0),"NO APLICA")</f>
        <v>NO APLICA</v>
      </c>
      <c r="ED269" s="2" t="str">
        <f t="shared" si="153"/>
        <v>NO</v>
      </c>
      <c r="EE269" s="79" t="str">
        <f>IF(ED269="SI",VLOOKUP(AI269,COMPORTAMIENTO!$A$1:$H$2100,7,0),"NO APLICA")</f>
        <v>NO APLICA</v>
      </c>
      <c r="EF269" s="12" t="str">
        <f>IF(ED269="SI",VLOOKUP(A269,'5 TD'!$P$2:$Q$479,2,0),"NO APLICA")</f>
        <v>NO APLICA</v>
      </c>
      <c r="EG269" s="2" t="str">
        <f t="shared" si="154"/>
        <v>NO</v>
      </c>
      <c r="EH269" s="2">
        <f>IF(CZ269="no",0,VLOOKUP(AI269,EXPERIENCIA!$A$1:$C$2100,2,0))</f>
        <v>125</v>
      </c>
      <c r="EI269" s="2">
        <f>IF(CZ269="si",VLOOKUP(A269,'5 TD'!$S$3:$T$2103,2,0),0)</f>
        <v>125</v>
      </c>
      <c r="EJ269" s="2" t="str">
        <f t="shared" si="155"/>
        <v>SI</v>
      </c>
      <c r="EK269" s="2">
        <f>+('3 Planilla Preadjudicación OTIC'!BU269)</f>
        <v>0</v>
      </c>
      <c r="EL269" s="4"/>
      <c r="EQ269" s="86"/>
    </row>
    <row r="270" spans="1:147" ht="15" customHeight="1" x14ac:dyDescent="0.3">
      <c r="A270" s="2">
        <f>+('3 Planilla Preadjudicación OTIC'!A270)</f>
        <v>14315</v>
      </c>
      <c r="B270" s="2" t="str">
        <f>+('3 Planilla Preadjudicación OTIC'!B270)</f>
        <v>65181652-1</v>
      </c>
      <c r="C270" s="4">
        <f>+('3 Planilla Preadjudicación OTIC'!E270)</f>
        <v>2025</v>
      </c>
      <c r="D270" s="4" t="str">
        <f>+('3 Planilla Preadjudicación OTIC'!F270)</f>
        <v>MANDATO</v>
      </c>
      <c r="E270" s="4" t="str">
        <f>+('3 Planilla Preadjudicación OTIC'!G270)</f>
        <v>72026600-8</v>
      </c>
      <c r="F270" s="4" t="str">
        <f>+('3 Planilla Preadjudicación OTIC'!H270)</f>
        <v>FUNDACIÓN PATERNITAS</v>
      </c>
      <c r="G270" s="4"/>
      <c r="H270" s="4"/>
      <c r="I270" s="4" t="str">
        <f>+('3 Planilla Preadjudicación OTIC'!I270)</f>
        <v>TÉCNICAS DE SOLDADURA POR ARCO VOLTAICO</v>
      </c>
      <c r="J270" s="4" t="str">
        <f>+('3 Planilla Preadjudicación OTIC'!J270)</f>
        <v>PF1005</v>
      </c>
      <c r="K270" s="4" t="str">
        <f>+('3 Planilla Preadjudicación OTIC'!K270)</f>
        <v>TÉCNICAS PARA EL EMPRENDIMIENTO</v>
      </c>
      <c r="L270" s="4" t="str">
        <f>+('3 Planilla Preadjudicación OTIC'!L270)</f>
        <v>PF0921</v>
      </c>
      <c r="M270" s="2">
        <f>+('3 Planilla Preadjudicación OTIC'!M270)</f>
        <v>13</v>
      </c>
      <c r="N270" s="4" t="str">
        <f>+('3 Planilla Preadjudicación OTIC'!N270)</f>
        <v>METROPOLITANA</v>
      </c>
      <c r="O270" s="4" t="str">
        <f>+('3 Planilla Preadjudicación OTIC'!O270)</f>
        <v>HUECHURABA</v>
      </c>
      <c r="P270" s="4" t="str">
        <f>+('3 Planilla Preadjudicación OTIC'!P270)</f>
        <v>EMPRENDEDORES/AS INFORMALES O PERSONAS VULNERABLES PERTENECIENTES AL 80% MAS VULNERABLE</v>
      </c>
      <c r="Q270" s="4" t="str">
        <f>+('3 Planilla Preadjudicación OTIC'!Q270)</f>
        <v>PRESENCIAL</v>
      </c>
      <c r="R270" s="4" t="str">
        <f>+('3 Planilla Preadjudicación OTIC'!R270)</f>
        <v>INDEPENDIENTE</v>
      </c>
      <c r="S270" s="4">
        <f>+('3 Planilla Preadjudicación OTIC'!S270)</f>
        <v>47</v>
      </c>
      <c r="T270" s="2">
        <f>+('3 Planilla Preadjudicación OTIC'!T270)</f>
        <v>19</v>
      </c>
      <c r="U270" s="2">
        <f>+('3 Planilla Preadjudicación OTIC'!U270)</f>
        <v>176</v>
      </c>
      <c r="V270" s="2">
        <f>+('3 Planilla Preadjudicación OTIC'!V270)</f>
        <v>12</v>
      </c>
      <c r="W270" s="2">
        <f>+('3 Planilla Preadjudicación OTIC'!W270)</f>
        <v>188</v>
      </c>
      <c r="X270" s="2">
        <f>+('3 Planilla Preadjudicación OTIC'!X270)</f>
        <v>4</v>
      </c>
      <c r="Y270" s="2" t="str">
        <f>+('3 Planilla Preadjudicación OTIC'!Y270)</f>
        <v>SI</v>
      </c>
      <c r="Z270" s="2" t="str">
        <f>+('3 Planilla Preadjudicación OTIC'!Z270)</f>
        <v>NO</v>
      </c>
      <c r="AA270" s="2" t="str">
        <f>+('3 Planilla Preadjudicación OTIC'!AA270)</f>
        <v>NO</v>
      </c>
      <c r="AB270" s="4" t="str">
        <f>+('3 Planilla Preadjudicación OTIC'!AB270)</f>
        <v>SE AJUSTA A PLAN FORMATIVO</v>
      </c>
      <c r="AC270" s="4" t="str">
        <f>+('3 Planilla Preadjudicación OTIC'!AC270)</f>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v>
      </c>
      <c r="AD270" s="2" t="str">
        <f>+('3 Planilla Preadjudicación OTIC'!AD270)</f>
        <v>SI</v>
      </c>
      <c r="AE270" s="4" t="str">
        <f>+('3 Planilla Preadjudicación OTIC'!AE270)</f>
        <v>CERTIFICACIÓN COMO SOLDADOR.</v>
      </c>
      <c r="AF270" s="2" t="str">
        <f>+('3 Planilla Preadjudicación OTIC'!AF270)</f>
        <v>CERRADA</v>
      </c>
      <c r="AG270" s="2">
        <f>+('3 Planilla Preadjudicación OTIC'!AG270)</f>
        <v>47</v>
      </c>
      <c r="AH270" s="2">
        <f>+('3 Planilla Preadjudicación OTIC'!AH270)</f>
        <v>2</v>
      </c>
      <c r="AI270" s="135" t="str">
        <f>+('3 Planilla Preadjudicación OTIC'!AI270)</f>
        <v>65062756-3</v>
      </c>
      <c r="AJ270" s="4" t="str">
        <f>+('3 Planilla Preadjudicación OTIC'!AJ270)</f>
        <v>Fundaciòn Forpe Chile</v>
      </c>
      <c r="AK270" s="2">
        <f>+('3 Planilla Preadjudicación OTIC'!AK270)</f>
        <v>188</v>
      </c>
      <c r="AL270" s="2">
        <f>+('3 Planilla Preadjudicación OTIC'!AL270)</f>
        <v>47</v>
      </c>
      <c r="AM270" s="12">
        <f>+('3 Planilla Preadjudicación OTIC'!AM270)</f>
        <v>5075</v>
      </c>
      <c r="AN270" s="12">
        <f>+('3 Planilla Preadjudicación OTIC'!AN270)</f>
        <v>0</v>
      </c>
      <c r="AO270" s="12">
        <f>+('3 Planilla Preadjudicación OTIC'!AO270)</f>
        <v>250000</v>
      </c>
      <c r="AP270" s="12">
        <f>+('3 Planilla Preadjudicación OTIC'!AP270)</f>
        <v>18127900</v>
      </c>
      <c r="AQ270" s="12">
        <f>+('3 Planilla Preadjudicación OTIC'!AQ270)</f>
        <v>3572000</v>
      </c>
      <c r="AR270" s="12">
        <f>+('3 Planilla Preadjudicación OTIC'!AR270)</f>
        <v>0</v>
      </c>
      <c r="AS270" s="12">
        <f>+('3 Planilla Preadjudicación OTIC'!AS270)</f>
        <v>0</v>
      </c>
      <c r="AT270" s="12">
        <f>+('3 Planilla Preadjudicación OTIC'!AT270)</f>
        <v>4750000</v>
      </c>
      <c r="AU270" s="12">
        <f>+('3 Planilla Preadjudicación OTIC'!AU270)</f>
        <v>26449900</v>
      </c>
      <c r="AV270" s="2" t="str">
        <f>+('3 Planilla Preadjudicación OTIC'!AV270)</f>
        <v>SI</v>
      </c>
      <c r="AW270" s="4">
        <f>+('3 Planilla Preadjudicación OTIC'!AW270)</f>
        <v>0</v>
      </c>
      <c r="AX270" s="2">
        <f>+('3 Planilla Preadjudicación OTIC'!AX270)</f>
        <v>7</v>
      </c>
      <c r="AY270" s="2">
        <f>+('3 Planilla Preadjudicación OTIC'!AY270)</f>
        <v>7</v>
      </c>
      <c r="AZ270" s="2">
        <f>+('3 Planilla Preadjudicación OTIC'!AZ270)</f>
        <v>0</v>
      </c>
      <c r="BA270" s="2">
        <f>+('3 Planilla Preadjudicación OTIC'!BA270)</f>
        <v>0</v>
      </c>
      <c r="BB270" s="2">
        <f>+('3 Planilla Preadjudicación OTIC'!BB270)</f>
        <v>0</v>
      </c>
      <c r="BC270" s="2">
        <f>+('3 Planilla Preadjudicación OTIC'!BC270)</f>
        <v>0</v>
      </c>
      <c r="BD270" s="2">
        <f>+('3 Planilla Preadjudicación OTIC'!BD270)</f>
        <v>0</v>
      </c>
      <c r="BE270" s="2">
        <f>+('3 Planilla Preadjudicación OTIC'!BE270)</f>
        <v>0</v>
      </c>
      <c r="BF270" s="2">
        <f>+('3 Planilla Preadjudicación OTIC'!BF270)</f>
        <v>0</v>
      </c>
      <c r="BG270" s="2">
        <f>+('3 Planilla Preadjudicación OTIC'!BG270)</f>
        <v>7</v>
      </c>
      <c r="BH270" s="2">
        <f>+('3 Planilla Preadjudicación OTIC'!BH270)</f>
        <v>7</v>
      </c>
      <c r="BI270" s="2">
        <f>+('3 Planilla Preadjudicación OTIC'!BI270)</f>
        <v>5</v>
      </c>
      <c r="BJ270" s="2">
        <f>+('3 Planilla Preadjudicación OTIC'!BJ270)</f>
        <v>5</v>
      </c>
      <c r="BK270" s="2">
        <f>+('3 Planilla Preadjudicación OTIC'!BK270)</f>
        <v>5</v>
      </c>
      <c r="BL270" s="2">
        <f>+('3 Planilla Preadjudicación OTIC'!BL270)</f>
        <v>7</v>
      </c>
      <c r="BM270" s="104">
        <f>ROUND(('3 Planilla Preadjudicación OTIC'!BM270),1)</f>
        <v>6.4</v>
      </c>
      <c r="BN270" s="4" t="str">
        <f>+('3 Planilla Preadjudicación OTIC'!BN270)</f>
        <v>NO</v>
      </c>
      <c r="BO270" s="4">
        <f>+('3 Planilla Preadjudicación OTIC'!BO270)</f>
        <v>0</v>
      </c>
      <c r="BP270" s="4">
        <f>+('3 Planilla Preadjudicación OTIC'!BP270)</f>
        <v>0</v>
      </c>
      <c r="BQ270" s="4">
        <f>+('3 Planilla Preadjudicación OTIC'!BQ270)</f>
        <v>0</v>
      </c>
      <c r="BR270" s="4">
        <f>+('3 Planilla Preadjudicación OTIC'!BR270)</f>
        <v>0</v>
      </c>
      <c r="BS270" s="4">
        <f>+('3 Planilla Preadjudicación OTIC'!BS270)</f>
        <v>0</v>
      </c>
      <c r="BT270" s="4">
        <f>+('3 Planilla Preadjudicación OTIC'!BT270)</f>
        <v>0</v>
      </c>
      <c r="BU270" s="85">
        <f>IF(VLOOKUP(A270,'BD OFICIAL'!$A$1:$AL$2098,7,0)=D270,0,1)</f>
        <v>0</v>
      </c>
      <c r="BV270" s="85">
        <f>IF(VLOOKUP(A270,'BD OFICIAL'!$A$1:$AL$2098,11,0)=J270,0,1)</f>
        <v>0</v>
      </c>
      <c r="BW270" s="85">
        <f>IF(VLOOKUP(A270,'BD OFICIAL'!$A$1:$AL$2098,13,0)=L270,0,1)</f>
        <v>0</v>
      </c>
      <c r="BX270" s="2">
        <f>IF(VLOOKUP(A270,'BD OFICIAL'!$A$1:$AL$2098,16,0)=O270,0,1)</f>
        <v>0</v>
      </c>
      <c r="BY270" s="2">
        <f>IF(VLOOKUP(A270,'BD OFICIAL'!$A$1:$AL$2098,17,0)=P270,0,1)</f>
        <v>0</v>
      </c>
      <c r="BZ270" s="2">
        <f>IF(VLOOKUP(A270,'BD OFICIAL'!$A$1:$AL$2098,19,0)=R270,0,1)</f>
        <v>0</v>
      </c>
      <c r="CA270" s="2">
        <f>IF(VLOOKUP(A270,'BD OFICIAL'!$A$1:$AL$2098,21,0)=T270,0,1)</f>
        <v>0</v>
      </c>
      <c r="CB270" s="2">
        <f>IF(VLOOKUP(A270,'BD OFICIAL'!$A$1:$AL$2098,24,0)=AK270,0,1)</f>
        <v>0</v>
      </c>
      <c r="CC270" s="2">
        <f>IF(VLOOKUP(A270,'BD OFICIAL'!$A$1:$AL$2098,25,0)=X270,0,1)</f>
        <v>0</v>
      </c>
      <c r="CD270" s="2">
        <f>IF(VLOOKUP(A270,'BD OFICIAL'!$A$1:$AL$2098,26,0)=Y270,0,1)</f>
        <v>0</v>
      </c>
      <c r="CE270" s="2">
        <f>IF(VLOOKUP(A270,'BD OFICIAL'!$A$1:$AL$2098,27,0)=Z270,0,1)</f>
        <v>0</v>
      </c>
      <c r="CF270" s="2">
        <f>IF(VLOOKUP(A270,'BD OFICIAL'!$A$1:$AL$2098,28,0)=AA270,0,1)</f>
        <v>0</v>
      </c>
      <c r="CG270" s="2">
        <f>IF(VLOOKUP(A270,'BD OFICIAL'!$A$1:$AL$2098,33,0)=AF270,0,1)</f>
        <v>0</v>
      </c>
      <c r="CH270" s="2">
        <f>IF(VLOOKUP(A270,'BD OFICIAL'!$A$1:$AL$2098,35,0)=AH270,0,1)</f>
        <v>0</v>
      </c>
      <c r="CI270" s="85">
        <f>IF(VLOOKUP(A270,'BD OFICIAL'!$A$1:$AL$2098,34,0)=AL270,0,1)</f>
        <v>0</v>
      </c>
      <c r="CJ270" s="12">
        <f>VLOOKUP(A270,'BD OFICIAL'!$A$1:$AM$2098,36,0)*AM270-AP270</f>
        <v>0</v>
      </c>
      <c r="CK270" s="85" t="str">
        <f t="shared" si="156"/>
        <v>SSH</v>
      </c>
      <c r="CL270" s="85" t="str">
        <f t="shared" si="157"/>
        <v>SI</v>
      </c>
      <c r="CM270" s="85" t="str">
        <f t="shared" si="137"/>
        <v>NO</v>
      </c>
      <c r="CN270" s="31">
        <f t="shared" si="138"/>
        <v>0</v>
      </c>
      <c r="CO270" s="31">
        <f t="shared" si="158"/>
        <v>0</v>
      </c>
      <c r="CP270" s="31">
        <f t="shared" si="139"/>
        <v>0</v>
      </c>
      <c r="CQ270" s="31">
        <f>IF(Y270="NO",0,IF(Y270="SI",IF(VLOOKUP(A270,'BD OFICIAL'!$A:$AO,40,0)=AQ270,0,1)))</f>
        <v>0</v>
      </c>
      <c r="CR270" s="31">
        <f>IF(Z270="NO",0,IF(Z270="SI",IF(VLOOKUP(B270,'BD OFICIAL'!$A:$AO,41,0)=AS270,0,1)))</f>
        <v>0</v>
      </c>
      <c r="CS270" s="31">
        <f t="shared" si="159"/>
        <v>0</v>
      </c>
      <c r="CT270" s="31">
        <f t="shared" si="160"/>
        <v>0</v>
      </c>
      <c r="CU270" s="31">
        <f>IF(VLOOKUP(A270,'BD OFICIAL'!$A$1:$AL$1056,31,0)="SI",IF(AT270&gt;0,0,1),IF(AT270=0,0,1))</f>
        <v>0</v>
      </c>
      <c r="CV270" s="31">
        <f t="shared" si="161"/>
        <v>0</v>
      </c>
      <c r="CW270" s="31">
        <f t="shared" si="140"/>
        <v>0</v>
      </c>
      <c r="CX270" s="85" t="str">
        <f t="shared" si="141"/>
        <v>SI</v>
      </c>
      <c r="CY270" s="31">
        <f t="shared" si="142"/>
        <v>0</v>
      </c>
      <c r="CZ270" s="85" t="str">
        <f>IF(ISERROR(VLOOKUP(AI270,EXPERIENCIA!$A$1:$C$2100,1,0)),"NO","SI")</f>
        <v>SI</v>
      </c>
      <c r="DA270" s="85">
        <f>IF(CX270="no","NO APLICA",IF(AX270=0,"ERROR NOTA",IF(AND(AX270&gt;1,CZ270="NO"),"ERROR NOTA",IF(AND(CZ270="NO",AX270=1),0,IF(VLOOKUP(AI270,EXPERIENCIA!$A$1:$C$2100,3,0)=AX270,0,"ERROR NOTA")))))</f>
        <v>0</v>
      </c>
      <c r="DB270" s="85" t="str">
        <f>IF(ISERROR(VLOOKUP(AI270,COMPORTAMIENTO!$A$1:$C$2100,1,0)),"NO","SI")</f>
        <v>SI</v>
      </c>
      <c r="DC270" s="85">
        <f>IF(CX270="NO","NO APLICA",IF(AY270=0,"ERROR NOTA",IF(AND(DB270="NO",AY270=7),0,IF(VLOOKUP(AI270,COMPORTAMIENTO!$A$2:$H$2100,8,0)=AY270,0,"ERROR NOTA"))))</f>
        <v>0</v>
      </c>
      <c r="DD270" s="104">
        <f t="shared" si="143"/>
        <v>0.70000000000000007</v>
      </c>
      <c r="DE270" s="104">
        <f t="shared" si="144"/>
        <v>0.70000000000000007</v>
      </c>
      <c r="DF270" s="85" t="str">
        <f t="shared" si="162"/>
        <v>SI</v>
      </c>
      <c r="DG270" s="85">
        <f t="shared" si="145"/>
        <v>0</v>
      </c>
      <c r="DH270" s="85">
        <f t="shared" si="146"/>
        <v>0</v>
      </c>
      <c r="DI270" s="85">
        <f t="shared" si="147"/>
        <v>0</v>
      </c>
      <c r="DJ270" s="7">
        <f t="shared" si="148"/>
        <v>6.2</v>
      </c>
      <c r="DK270" s="7">
        <f t="shared" si="149"/>
        <v>6.2</v>
      </c>
      <c r="DL270" s="12">
        <f t="shared" si="163"/>
        <v>5075</v>
      </c>
      <c r="DM270" s="12">
        <f>VLOOKUP(A270,'5 TD'!$A:$B,2,0)</f>
        <v>5075</v>
      </c>
      <c r="DN270" s="7">
        <f t="shared" si="164"/>
        <v>7</v>
      </c>
      <c r="DO270" s="85" t="str">
        <f t="shared" si="150"/>
        <v>APROBADO</v>
      </c>
      <c r="DP270" s="85" t="str">
        <f t="shared" si="151"/>
        <v>APROBADO</v>
      </c>
      <c r="DQ270" s="7">
        <f t="shared" si="152"/>
        <v>6.4</v>
      </c>
      <c r="DR270" s="85" t="str">
        <f t="shared" si="165"/>
        <v>APROBADO</v>
      </c>
      <c r="DS270" s="2" t="str">
        <f>+('3 Planilla Preadjudicación OTIC'!BN270)</f>
        <v>NO</v>
      </c>
      <c r="DT270" s="2">
        <f>IF(DR270="APROBADO",VLOOKUP(A270,'5 TD'!$D$3:$E$270,2,0),"NO APLICA")</f>
        <v>7</v>
      </c>
      <c r="DU270" s="2" t="str">
        <f t="shared" si="166"/>
        <v>NO</v>
      </c>
      <c r="DV270" s="2" t="str">
        <f>IF(DU270="SI",VLOOKUP(A270,'5 TD'!$G$3:$H$270,2,0),"NO APLICA ")</f>
        <v xml:space="preserve">NO APLICA </v>
      </c>
      <c r="DW270" s="2" t="str">
        <f t="shared" si="167"/>
        <v>NO</v>
      </c>
      <c r="DX270" s="2" t="str">
        <f>IF(DW270="SI",VLOOKUP(A270,'5 TD'!$J$4:$K$472,2,0),"NO APLICA")</f>
        <v>NO APLICA</v>
      </c>
      <c r="DY270" s="2" t="str">
        <f t="shared" si="168"/>
        <v>NO APLICA</v>
      </c>
      <c r="DZ270" s="7" t="str">
        <f>IF(DY270="SI",VLOOKUP(A270,'5 TD'!$M$4:$N$350,2,0),"NO APLICA")</f>
        <v>NO APLICA</v>
      </c>
      <c r="EA270" s="2" t="str">
        <f t="shared" si="169"/>
        <v>NO APLICA</v>
      </c>
      <c r="EB270" s="12" t="str">
        <f t="shared" si="170"/>
        <v/>
      </c>
      <c r="EC270" s="12" t="str">
        <f>IF(EA270="SI",VLOOKUP(A270,'5 TD'!$V$4:$W$479,2,0),"NO APLICA")</f>
        <v>NO APLICA</v>
      </c>
      <c r="ED270" s="2" t="str">
        <f t="shared" si="153"/>
        <v>NO</v>
      </c>
      <c r="EE270" s="79" t="str">
        <f>IF(ED270="SI",VLOOKUP(AI270,COMPORTAMIENTO!$A$1:$H$2100,7,0),"NO APLICA")</f>
        <v>NO APLICA</v>
      </c>
      <c r="EF270" s="12" t="str">
        <f>IF(ED270="SI",VLOOKUP(A270,'5 TD'!$P$2:$Q$479,2,0),"NO APLICA")</f>
        <v>NO APLICA</v>
      </c>
      <c r="EG270" s="2" t="str">
        <f t="shared" si="154"/>
        <v>NO</v>
      </c>
      <c r="EH270" s="2">
        <f>IF(CZ270="no",0,VLOOKUP(AI270,EXPERIENCIA!$A$1:$C$2100,2,0))</f>
        <v>125</v>
      </c>
      <c r="EI270" s="2">
        <f>IF(CZ270="si",VLOOKUP(A270,'5 TD'!$S$3:$T$2103,2,0),0)</f>
        <v>125</v>
      </c>
      <c r="EJ270" s="2" t="str">
        <f t="shared" si="155"/>
        <v>SI</v>
      </c>
      <c r="EK270" s="2">
        <f>+('3 Planilla Preadjudicación OTIC'!BU270)</f>
        <v>0</v>
      </c>
      <c r="EL270" s="4"/>
      <c r="EM270" s="3"/>
      <c r="EN270" s="3"/>
      <c r="EQ270" s="86"/>
    </row>
    <row r="271" spans="1:147" ht="15" customHeight="1" x14ac:dyDescent="0.3">
      <c r="A271" s="2">
        <f>+('3 Planilla Preadjudicación OTIC'!A271)</f>
        <v>14328</v>
      </c>
      <c r="B271" s="2" t="str">
        <f>+('3 Planilla Preadjudicación OTIC'!B271)</f>
        <v>65181652-1</v>
      </c>
      <c r="C271" s="4">
        <f>+('3 Planilla Preadjudicación OTIC'!E271)</f>
        <v>2025</v>
      </c>
      <c r="D271" s="4" t="str">
        <f>+('3 Planilla Preadjudicación OTIC'!F271)</f>
        <v>MANDATO</v>
      </c>
      <c r="E271" s="4" t="str">
        <f>+('3 Planilla Preadjudicación OTIC'!G271)</f>
        <v>71440800-3</v>
      </c>
      <c r="F271" s="4" t="str">
        <f>+('3 Planilla Preadjudicación OTIC'!H271)</f>
        <v>FUNDACION SOLIDARIA TRABAJO PARA UN HERMANO</v>
      </c>
      <c r="G271" s="4"/>
      <c r="H271" s="4"/>
      <c r="I271" s="4" t="str">
        <f>+('3 Planilla Preadjudicación OTIC'!I271)</f>
        <v>CONFECCIÓN Y CORTE DE VESTUARIO PARA ADULTOS Y NIÑOS</v>
      </c>
      <c r="J271" s="4" t="str">
        <f>+('3 Planilla Preadjudicación OTIC'!J271)</f>
        <v>SIN PLAN FORMATIVO</v>
      </c>
      <c r="K271" s="4" t="str">
        <f>+('3 Planilla Preadjudicación OTIC'!K271)</f>
        <v>TÉCNICAS PARA EL EMPRENDIMIENTO</v>
      </c>
      <c r="L271" s="4" t="str">
        <f>+('3 Planilla Preadjudicación OTIC'!L271)</f>
        <v>PF0921</v>
      </c>
      <c r="M271" s="2">
        <f>+('3 Planilla Preadjudicación OTIC'!M271)</f>
        <v>13</v>
      </c>
      <c r="N271" s="4" t="str">
        <f>+('3 Planilla Preadjudicación OTIC'!N271)</f>
        <v>METROPOLITANA</v>
      </c>
      <c r="O271" s="4" t="str">
        <f>+('3 Planilla Preadjudicación OTIC'!O271)</f>
        <v>SAN JOAQUÍN</v>
      </c>
      <c r="P271" s="4" t="str">
        <f>+('3 Planilla Preadjudicación OTIC'!P271)</f>
        <v>EMPRENDEDORES/AS INFORMALES O PERSONAS VULNERABLES PERTENECIENTES AL 80% MAS VULNERABLE</v>
      </c>
      <c r="Q271" s="4" t="str">
        <f>+('3 Planilla Preadjudicación OTIC'!Q271)</f>
        <v>PRESENCIAL</v>
      </c>
      <c r="R271" s="4" t="str">
        <f>+('3 Planilla Preadjudicación OTIC'!R271)</f>
        <v>INDEPENDIENTE</v>
      </c>
      <c r="S271" s="4">
        <f>+('3 Planilla Preadjudicación OTIC'!S271)</f>
        <v>40</v>
      </c>
      <c r="T271" s="2">
        <f>+('3 Planilla Preadjudicación OTIC'!T271)</f>
        <v>15</v>
      </c>
      <c r="U271" s="2">
        <f>+('3 Planilla Preadjudicación OTIC'!U271)</f>
        <v>0</v>
      </c>
      <c r="V271" s="2">
        <f>+('3 Planilla Preadjudicación OTIC'!V271)</f>
        <v>12</v>
      </c>
      <c r="W271" s="2">
        <f>+('3 Planilla Preadjudicación OTIC'!W271)</f>
        <v>160</v>
      </c>
      <c r="X271" s="2">
        <f>+('3 Planilla Preadjudicación OTIC'!X271)</f>
        <v>4</v>
      </c>
      <c r="Y271" s="2" t="str">
        <f>+('3 Planilla Preadjudicación OTIC'!Y271)</f>
        <v>SI</v>
      </c>
      <c r="Z271" s="2" t="str">
        <f>+('3 Planilla Preadjudicación OTIC'!Z271)</f>
        <v>NO</v>
      </c>
      <c r="AA271" s="2" t="str">
        <f>+('3 Planilla Preadjudicación OTIC'!AA271)</f>
        <v>NO</v>
      </c>
      <c r="AB271" s="4" t="str">
        <f>+('3 Planilla Preadjudicación OTIC'!AB271)</f>
        <v>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v>
      </c>
      <c r="AC271" s="4" t="str">
        <f>+('3 Planilla Preadjudicación OTIC'!AC271)</f>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v>
      </c>
      <c r="AD271" s="2" t="str">
        <f>+('3 Planilla Preadjudicación OTIC'!AD271)</f>
        <v>NO</v>
      </c>
      <c r="AE271" s="4">
        <f>+('3 Planilla Preadjudicación OTIC'!AE271)</f>
        <v>0</v>
      </c>
      <c r="AF271" s="2" t="str">
        <f>+('3 Planilla Preadjudicación OTIC'!AF271)</f>
        <v>CERRADA</v>
      </c>
      <c r="AG271" s="2">
        <f>+('3 Planilla Preadjudicación OTIC'!AG271)</f>
        <v>40</v>
      </c>
      <c r="AH271" s="2">
        <f>+('3 Planilla Preadjudicación OTIC'!AH271)</f>
        <v>1</v>
      </c>
      <c r="AI271" s="135" t="str">
        <f>+('3 Planilla Preadjudicación OTIC'!AI271)</f>
        <v>65062756-3</v>
      </c>
      <c r="AJ271" s="4" t="str">
        <f>+('3 Planilla Preadjudicación OTIC'!AJ271)</f>
        <v>Fundaciòn Forpe Chile</v>
      </c>
      <c r="AK271" s="2">
        <f>+('3 Planilla Preadjudicación OTIC'!AK271)</f>
        <v>160</v>
      </c>
      <c r="AL271" s="2">
        <f>+('3 Planilla Preadjudicación OTIC'!AL271)</f>
        <v>40</v>
      </c>
      <c r="AM271" s="12">
        <f>+('3 Planilla Preadjudicación OTIC'!AM271)</f>
        <v>4130</v>
      </c>
      <c r="AN271" s="12">
        <f>+('3 Planilla Preadjudicación OTIC'!AN271)</f>
        <v>0</v>
      </c>
      <c r="AO271" s="12">
        <f>+('3 Planilla Preadjudicación OTIC'!AO271)</f>
        <v>0</v>
      </c>
      <c r="AP271" s="12">
        <f>+('3 Planilla Preadjudicación OTIC'!AP271)</f>
        <v>9912000</v>
      </c>
      <c r="AQ271" s="12">
        <f>+('3 Planilla Preadjudicación OTIC'!AQ271)</f>
        <v>2400000</v>
      </c>
      <c r="AR271" s="12">
        <f>+('3 Planilla Preadjudicación OTIC'!AR271)</f>
        <v>0</v>
      </c>
      <c r="AS271" s="12">
        <f>+('3 Planilla Preadjudicación OTIC'!AS271)</f>
        <v>0</v>
      </c>
      <c r="AT271" s="12">
        <f>+('3 Planilla Preadjudicación OTIC'!AT271)</f>
        <v>0</v>
      </c>
      <c r="AU271" s="12">
        <f>+('3 Planilla Preadjudicación OTIC'!AU271)</f>
        <v>12312000</v>
      </c>
      <c r="AV271" s="2" t="str">
        <f>+('3 Planilla Preadjudicación OTIC'!AV271)</f>
        <v>SI</v>
      </c>
      <c r="AW271" s="4">
        <f>+('3 Planilla Preadjudicación OTIC'!AW271)</f>
        <v>0</v>
      </c>
      <c r="AX271" s="2">
        <f>+('3 Planilla Preadjudicación OTIC'!AX271)</f>
        <v>7</v>
      </c>
      <c r="AY271" s="2">
        <f>+('3 Planilla Preadjudicación OTIC'!AY271)</f>
        <v>7</v>
      </c>
      <c r="AZ271" s="2">
        <f>+('3 Planilla Preadjudicación OTIC'!AZ271)</f>
        <v>7</v>
      </c>
      <c r="BA271" s="2">
        <f>+('3 Planilla Preadjudicación OTIC'!BA271)</f>
        <v>7</v>
      </c>
      <c r="BB271" s="2">
        <f>+('3 Planilla Preadjudicación OTIC'!BB271)</f>
        <v>7</v>
      </c>
      <c r="BC271" s="2">
        <f>+('3 Planilla Preadjudicación OTIC'!BC271)</f>
        <v>7</v>
      </c>
      <c r="BD271" s="2">
        <f>+('3 Planilla Preadjudicación OTIC'!BD271)</f>
        <v>7</v>
      </c>
      <c r="BE271" s="2">
        <f>+('3 Planilla Preadjudicación OTIC'!BE271)</f>
        <v>7</v>
      </c>
      <c r="BF271" s="2">
        <f>+('3 Planilla Preadjudicación OTIC'!BF271)</f>
        <v>7</v>
      </c>
      <c r="BG271" s="2">
        <f>+('3 Planilla Preadjudicación OTIC'!BG271)</f>
        <v>7</v>
      </c>
      <c r="BH271" s="2">
        <f>+('3 Planilla Preadjudicación OTIC'!BH271)</f>
        <v>7</v>
      </c>
      <c r="BI271" s="2">
        <f>+('3 Planilla Preadjudicación OTIC'!BI271)</f>
        <v>7</v>
      </c>
      <c r="BJ271" s="2">
        <f>+('3 Planilla Preadjudicación OTIC'!BJ271)</f>
        <v>7</v>
      </c>
      <c r="BK271" s="2">
        <f>+('3 Planilla Preadjudicación OTIC'!BK271)</f>
        <v>7</v>
      </c>
      <c r="BL271" s="2">
        <f>+('3 Planilla Preadjudicación OTIC'!BL271)</f>
        <v>7</v>
      </c>
      <c r="BM271" s="104">
        <f>ROUND(('3 Planilla Preadjudicación OTIC'!BM271),1)</f>
        <v>7</v>
      </c>
      <c r="BN271" s="4" t="str">
        <f>+('3 Planilla Preadjudicación OTIC'!BN271)</f>
        <v>SI</v>
      </c>
      <c r="BO271" s="4" t="str">
        <f>+('3 Planilla Preadjudicación OTIC'!BO271)</f>
        <v>ESTEBAN VEGA TORO</v>
      </c>
      <c r="BP271" s="4" t="str">
        <f>+('3 Planilla Preadjudicación OTIC'!BP271)</f>
        <v>ruben.inostroza@forpe.cl</v>
      </c>
      <c r="BQ271" s="4">
        <f>+('3 Planilla Preadjudicación OTIC'!BQ271)</f>
        <v>228347804</v>
      </c>
      <c r="BR271" s="4" t="str">
        <f>+('3 Planilla Preadjudicación OTIC'!BR271)</f>
        <v>Av. Departamental 285, San Joaquín</v>
      </c>
      <c r="BS271" s="4" t="str">
        <f>+('3 Planilla Preadjudicación OTIC'!BS271)</f>
        <v>Capacitar en técnicas básicas de corte, confección y terminaciones de prendas para adultos y niños, promoviendo habilidades productivas en el área textil.</v>
      </c>
      <c r="BT271" s="4" t="str">
        <f>+('3 Planilla Preadjudicación OTIC'!BT271)</f>
        <v>El curso entrega conocimientos sobre toma de medidas, trazado de moldes, uso de máquinas de coser y confección de prendas adaptadas a distintas edades. Está orientado a personas interesadas en emprender o trabajar en el rubro de la moda y la costura.</v>
      </c>
      <c r="BU271" s="85">
        <f>IF(VLOOKUP(A271,'BD OFICIAL'!$A$1:$AL$2098,7,0)=D271,0,1)</f>
        <v>0</v>
      </c>
      <c r="BV271" s="85">
        <f>IF(VLOOKUP(A271,'BD OFICIAL'!$A$1:$AL$2098,11,0)=J271,0,1)</f>
        <v>0</v>
      </c>
      <c r="BW271" s="85">
        <f>IF(VLOOKUP(A271,'BD OFICIAL'!$A$1:$AL$2098,13,0)=L271,0,1)</f>
        <v>0</v>
      </c>
      <c r="BX271" s="2">
        <f>IF(VLOOKUP(A271,'BD OFICIAL'!$A$1:$AL$2098,16,0)=O271,0,1)</f>
        <v>0</v>
      </c>
      <c r="BY271" s="2">
        <f>IF(VLOOKUP(A271,'BD OFICIAL'!$A$1:$AL$2098,17,0)=P271,0,1)</f>
        <v>0</v>
      </c>
      <c r="BZ271" s="2">
        <f>IF(VLOOKUP(A271,'BD OFICIAL'!$A$1:$AL$2098,19,0)=R271,0,1)</f>
        <v>0</v>
      </c>
      <c r="CA271" s="2">
        <f>IF(VLOOKUP(A271,'BD OFICIAL'!$A$1:$AL$2098,21,0)=T271,0,1)</f>
        <v>0</v>
      </c>
      <c r="CB271" s="2">
        <f>IF(VLOOKUP(A271,'BD OFICIAL'!$A$1:$AL$2098,24,0)=AK271,0,1)</f>
        <v>0</v>
      </c>
      <c r="CC271" s="2">
        <f>IF(VLOOKUP(A271,'BD OFICIAL'!$A$1:$AL$2098,25,0)=X271,0,1)</f>
        <v>0</v>
      </c>
      <c r="CD271" s="2">
        <f>IF(VLOOKUP(A271,'BD OFICIAL'!$A$1:$AL$2098,26,0)=Y271,0,1)</f>
        <v>0</v>
      </c>
      <c r="CE271" s="2">
        <f>IF(VLOOKUP(A271,'BD OFICIAL'!$A$1:$AL$2098,27,0)=Z271,0,1)</f>
        <v>0</v>
      </c>
      <c r="CF271" s="2">
        <f>IF(VLOOKUP(A271,'BD OFICIAL'!$A$1:$AL$2098,28,0)=AA271,0,1)</f>
        <v>0</v>
      </c>
      <c r="CG271" s="2">
        <f>IF(VLOOKUP(A271,'BD OFICIAL'!$A$1:$AL$2098,33,0)=AF271,0,1)</f>
        <v>0</v>
      </c>
      <c r="CH271" s="2">
        <f>IF(VLOOKUP(A271,'BD OFICIAL'!$A$1:$AL$2098,35,0)=AH271,0,1)</f>
        <v>0</v>
      </c>
      <c r="CI271" s="85">
        <f>IF(VLOOKUP(A271,'BD OFICIAL'!$A$1:$AL$2098,34,0)=AL271,0,1)</f>
        <v>0</v>
      </c>
      <c r="CJ271" s="12">
        <f>VLOOKUP(A271,'BD OFICIAL'!$A$1:$AM$2098,36,0)*AM271-AP271</f>
        <v>0</v>
      </c>
      <c r="CK271" s="85" t="str">
        <f t="shared" si="156"/>
        <v>SSH</v>
      </c>
      <c r="CL271" s="85" t="str">
        <f t="shared" si="157"/>
        <v>NO</v>
      </c>
      <c r="CM271" s="85" t="str">
        <f t="shared" si="137"/>
        <v>SI</v>
      </c>
      <c r="CN271" s="31">
        <f t="shared" si="138"/>
        <v>0</v>
      </c>
      <c r="CO271" s="31">
        <f t="shared" si="158"/>
        <v>0</v>
      </c>
      <c r="CP271" s="31">
        <f t="shared" si="139"/>
        <v>0</v>
      </c>
      <c r="CQ271" s="31">
        <f>IF(Y271="NO",0,IF(Y271="SI",IF(VLOOKUP(A271,'BD OFICIAL'!$A:$AO,40,0)=AQ271,0,1)))</f>
        <v>0</v>
      </c>
      <c r="CR271" s="31">
        <f>IF(Z271="NO",0,IF(Z271="SI",IF(VLOOKUP(B271,'BD OFICIAL'!$A:$AO,41,0)=AS271,0,1)))</f>
        <v>0</v>
      </c>
      <c r="CS271" s="31">
        <f t="shared" si="159"/>
        <v>0</v>
      </c>
      <c r="CT271" s="31">
        <f t="shared" si="160"/>
        <v>0</v>
      </c>
      <c r="CU271" s="31">
        <f>IF(VLOOKUP(A271,'BD OFICIAL'!$A$1:$AL$1056,31,0)="SI",IF(AT271&gt;0,0,1),IF(AT271=0,0,1))</f>
        <v>0</v>
      </c>
      <c r="CV271" s="31">
        <f t="shared" si="161"/>
        <v>0</v>
      </c>
      <c r="CW271" s="31">
        <f t="shared" si="140"/>
        <v>0</v>
      </c>
      <c r="CX271" s="85" t="str">
        <f t="shared" si="141"/>
        <v>SI</v>
      </c>
      <c r="CY271" s="31">
        <f t="shared" si="142"/>
        <v>0</v>
      </c>
      <c r="CZ271" s="85" t="str">
        <f>IF(ISERROR(VLOOKUP(AI271,EXPERIENCIA!$A$1:$C$2100,1,0)),"NO","SI")</f>
        <v>SI</v>
      </c>
      <c r="DA271" s="85">
        <f>IF(CX271="no","NO APLICA",IF(AX271=0,"ERROR NOTA",IF(AND(AX271&gt;1,CZ271="NO"),"ERROR NOTA",IF(AND(CZ271="NO",AX271=1),0,IF(VLOOKUP(AI271,EXPERIENCIA!$A$1:$C$2100,3,0)=AX271,0,"ERROR NOTA")))))</f>
        <v>0</v>
      </c>
      <c r="DB271" s="85" t="str">
        <f>IF(ISERROR(VLOOKUP(AI271,COMPORTAMIENTO!$A$1:$C$2100,1,0)),"NO","SI")</f>
        <v>SI</v>
      </c>
      <c r="DC271" s="85">
        <f>IF(CX271="NO","NO APLICA",IF(AY271=0,"ERROR NOTA",IF(AND(DB271="NO",AY271=7),0,IF(VLOOKUP(AI271,COMPORTAMIENTO!$A$2:$H$2100,8,0)=AY271,0,"ERROR NOTA"))))</f>
        <v>0</v>
      </c>
      <c r="DD271" s="104">
        <f t="shared" si="143"/>
        <v>0.70000000000000007</v>
      </c>
      <c r="DE271" s="104">
        <f t="shared" si="144"/>
        <v>0.70000000000000007</v>
      </c>
      <c r="DF271" s="85" t="str">
        <f t="shared" si="162"/>
        <v>NO</v>
      </c>
      <c r="DG271" s="85">
        <f t="shared" si="145"/>
        <v>7</v>
      </c>
      <c r="DH271" s="85">
        <f t="shared" si="146"/>
        <v>7</v>
      </c>
      <c r="DI271" s="85">
        <f t="shared" si="147"/>
        <v>7</v>
      </c>
      <c r="DJ271" s="12">
        <f t="shared" si="148"/>
        <v>7.0000000000000009</v>
      </c>
      <c r="DK271" s="7">
        <f t="shared" si="149"/>
        <v>7.0000000000000009</v>
      </c>
      <c r="DL271" s="12">
        <f t="shared" si="163"/>
        <v>4130</v>
      </c>
      <c r="DM271" s="12">
        <f>VLOOKUP(A271,'5 TD'!$A:$B,2,0)</f>
        <v>4130</v>
      </c>
      <c r="DN271" s="7">
        <f t="shared" si="164"/>
        <v>7</v>
      </c>
      <c r="DO271" s="85" t="str">
        <f t="shared" si="150"/>
        <v>APROBADO</v>
      </c>
      <c r="DP271" s="85" t="str">
        <f t="shared" si="151"/>
        <v>APROBADO</v>
      </c>
      <c r="DQ271" s="7">
        <f t="shared" si="152"/>
        <v>7</v>
      </c>
      <c r="DR271" s="85" t="str">
        <f t="shared" si="165"/>
        <v>APROBADO</v>
      </c>
      <c r="DS271" s="2" t="str">
        <f>+('3 Planilla Preadjudicación OTIC'!BN271)</f>
        <v>SI</v>
      </c>
      <c r="DT271" s="2">
        <f>IF(DR271="APROBADO",VLOOKUP(A271,'5 TD'!$D$3:$E$270,2,0),"NO APLICA")</f>
        <v>7</v>
      </c>
      <c r="DU271" s="2" t="str">
        <f t="shared" si="166"/>
        <v>SI</v>
      </c>
      <c r="DV271" s="2">
        <f>IF(DU271="SI",VLOOKUP(A271,'5 TD'!$G$3:$H$270,2,0),"NO APLICA ")</f>
        <v>7.0000000000000009</v>
      </c>
      <c r="DW271" s="2" t="str">
        <f t="shared" si="167"/>
        <v>SI</v>
      </c>
      <c r="DX271" s="2">
        <f>IF(DW271="SI",VLOOKUP(A271,'5 TD'!$J$4:$K$472,2,0),"NO APLICA")</f>
        <v>7</v>
      </c>
      <c r="DY271" s="2" t="str">
        <f t="shared" si="168"/>
        <v>SI</v>
      </c>
      <c r="DZ271" s="7">
        <f>IF(DY271="SI",VLOOKUP(A271,'5 TD'!$M$4:$N$350,2,0),"NO APLICA")</f>
        <v>7</v>
      </c>
      <c r="EA271" s="2" t="str">
        <f t="shared" si="169"/>
        <v>SI</v>
      </c>
      <c r="EB271" s="12">
        <f t="shared" si="170"/>
        <v>4130</v>
      </c>
      <c r="EC271" s="12">
        <f>IF(EA271="SI",VLOOKUP(A271,'5 TD'!$V$4:$W$479,2,0),"NO APLICA")</f>
        <v>4130</v>
      </c>
      <c r="ED271" s="2" t="str">
        <f t="shared" si="153"/>
        <v>SI</v>
      </c>
      <c r="EE271" s="79">
        <f>IF(ED271="SI",VLOOKUP(AI271,COMPORTAMIENTO!$A$1:$H$2100,7,0),"NO APLICA")</f>
        <v>0</v>
      </c>
      <c r="EF271" s="12">
        <f>IF(ED271="SI",VLOOKUP(A271,'5 TD'!$P$2:$Q$479,2,0),"NO APLICA")</f>
        <v>0</v>
      </c>
      <c r="EG271" s="2" t="str">
        <f t="shared" si="154"/>
        <v>SI</v>
      </c>
      <c r="EH271" s="2">
        <f>IF(CZ271="no",0,VLOOKUP(AI271,EXPERIENCIA!$A$1:$C$2100,2,0))</f>
        <v>125</v>
      </c>
      <c r="EI271" s="2">
        <f>IF(CZ271="si",VLOOKUP(A271,'5 TD'!$S$3:$T$2103,2,0),0)</f>
        <v>125</v>
      </c>
      <c r="EJ271" s="2" t="str">
        <f t="shared" si="155"/>
        <v>SI</v>
      </c>
      <c r="EK271" s="2" t="str">
        <f>+('3 Planilla Preadjudicación OTIC'!BU271)</f>
        <v>e) Menor “porcentaje de multas ponderadas” en ítem evaluación comportamiento considerando 4 decimales.</v>
      </c>
      <c r="EL271" s="4"/>
      <c r="EM271" s="3"/>
      <c r="EN271" s="3"/>
      <c r="EO271" s="86" t="s">
        <v>64</v>
      </c>
      <c r="EQ271" s="86"/>
    </row>
    <row r="272" spans="1:147" ht="15" customHeight="1" x14ac:dyDescent="0.3">
      <c r="A272" s="2">
        <f>+('3 Planilla Preadjudicación OTIC'!A272)</f>
        <v>14329</v>
      </c>
      <c r="B272" s="2" t="str">
        <f>+('3 Planilla Preadjudicación OTIC'!B272)</f>
        <v>65181652-1</v>
      </c>
      <c r="C272" s="4">
        <f>+('3 Planilla Preadjudicación OTIC'!E272)</f>
        <v>2025</v>
      </c>
      <c r="D272" s="4" t="str">
        <f>+('3 Planilla Preadjudicación OTIC'!F272)</f>
        <v>MANDATO</v>
      </c>
      <c r="E272" s="4" t="str">
        <f>+('3 Planilla Preadjudicación OTIC'!G272)</f>
        <v>96602640-5</v>
      </c>
      <c r="F272" s="4" t="str">
        <f>+('3 Planilla Preadjudicación OTIC'!H272)</f>
        <v>PUERTO VENTANA</v>
      </c>
      <c r="G272" s="4"/>
      <c r="H272" s="4"/>
      <c r="I272" s="4" t="str">
        <f>+('3 Planilla Preadjudicación OTIC'!I272)</f>
        <v>SERVICIOS DE MANICURE Y PEDICURE</v>
      </c>
      <c r="J272" s="4" t="str">
        <f>+('3 Planilla Preadjudicación OTIC'!J272)</f>
        <v>PF0611</v>
      </c>
      <c r="K272" s="4" t="str">
        <f>+('3 Planilla Preadjudicación OTIC'!K272)</f>
        <v>TÉCNICAS PARA EL EMPRENDIMIENTO</v>
      </c>
      <c r="L272" s="4" t="str">
        <f>+('3 Planilla Preadjudicación OTIC'!L272)</f>
        <v>PF0921</v>
      </c>
      <c r="M272" s="2">
        <f>+('3 Planilla Preadjudicación OTIC'!M272)</f>
        <v>5</v>
      </c>
      <c r="N272" s="4" t="str">
        <f>+('3 Planilla Preadjudicación OTIC'!N272)</f>
        <v>VALPARAISO</v>
      </c>
      <c r="O272" s="4" t="str">
        <f>+('3 Planilla Preadjudicación OTIC'!O272)</f>
        <v>PUCHUNCAVÍ</v>
      </c>
      <c r="P272" s="4" t="str">
        <f>+('3 Planilla Preadjudicación OTIC'!P272)</f>
        <v>EMPRENDEDORES/AS INFORMALES O PERSONAS VULNERABLES PERTENECIENTES AL 80% MAS VULNERABLE</v>
      </c>
      <c r="Q272" s="4" t="str">
        <f>+('3 Planilla Preadjudicación OTIC'!Q272)</f>
        <v>PRESENCIAL</v>
      </c>
      <c r="R272" s="4" t="str">
        <f>+('3 Planilla Preadjudicación OTIC'!R272)</f>
        <v>INDEPENDIENTE</v>
      </c>
      <c r="S272" s="4">
        <f>+('3 Planilla Preadjudicación OTIC'!S272)</f>
        <v>31</v>
      </c>
      <c r="T272" s="2">
        <f>+('3 Planilla Preadjudicación OTIC'!T272)</f>
        <v>10</v>
      </c>
      <c r="U272" s="2">
        <f>+('3 Planilla Preadjudicación OTIC'!U272)</f>
        <v>110</v>
      </c>
      <c r="V272" s="2">
        <f>+('3 Planilla Preadjudicación OTIC'!V272)</f>
        <v>12</v>
      </c>
      <c r="W272" s="2">
        <f>+('3 Planilla Preadjudicación OTIC'!W272)</f>
        <v>122</v>
      </c>
      <c r="X272" s="2">
        <f>+('3 Planilla Preadjudicación OTIC'!X272)</f>
        <v>4</v>
      </c>
      <c r="Y272" s="2" t="str">
        <f>+('3 Planilla Preadjudicación OTIC'!Y272)</f>
        <v>SI</v>
      </c>
      <c r="Z272" s="2" t="str">
        <f>+('3 Planilla Preadjudicación OTIC'!Z272)</f>
        <v>NO</v>
      </c>
      <c r="AA272" s="2" t="str">
        <f>+('3 Planilla Preadjudicación OTIC'!AA272)</f>
        <v>SI</v>
      </c>
      <c r="AB272" s="4" t="str">
        <f>+('3 Planilla Preadjudicación OTIC'!AB272)</f>
        <v>SE AJUSTA A PLAN FORMATIVO</v>
      </c>
      <c r="AC272" s="4" t="str">
        <f>+('3 Planilla Preadjudicación OTIC'!AC272)</f>
        <v>HOMBRES Y MUJERES MAYORES DE 18 AÑOS, QUE RESIDEN EN LA COMUNA DE PUCHUNCAVI, PERTENECEN HASTA EL 80% MAS VULNERABLE SEGÚN REGISTRO SOCIAL DE HOGARES Y CUENTAN CON EDUCACIÓN MEDIA COMPLETA PREFERENTEMENTE</v>
      </c>
      <c r="AD272" s="2" t="str">
        <f>+('3 Planilla Preadjudicación OTIC'!AD272)</f>
        <v>NO</v>
      </c>
      <c r="AE272" s="4">
        <f>+('3 Planilla Preadjudicación OTIC'!AE272)</f>
        <v>0</v>
      </c>
      <c r="AF272" s="2" t="str">
        <f>+('3 Planilla Preadjudicación OTIC'!AF272)</f>
        <v>CERRADA</v>
      </c>
      <c r="AG272" s="2">
        <f>+('3 Planilla Preadjudicación OTIC'!AG272)</f>
        <v>31</v>
      </c>
      <c r="AH272" s="2">
        <f>+('3 Planilla Preadjudicación OTIC'!AH272)</f>
        <v>2</v>
      </c>
      <c r="AI272" s="135" t="str">
        <f>+('3 Planilla Preadjudicación OTIC'!AI272)</f>
        <v>65062756-3</v>
      </c>
      <c r="AJ272" s="4" t="str">
        <f>+('3 Planilla Preadjudicación OTIC'!AJ272)</f>
        <v>Fundaciòn Forpe Chile</v>
      </c>
      <c r="AK272" s="2">
        <f>+('3 Planilla Preadjudicación OTIC'!AK272)</f>
        <v>122</v>
      </c>
      <c r="AL272" s="2">
        <f>+('3 Planilla Preadjudicación OTIC'!AL272)</f>
        <v>31</v>
      </c>
      <c r="AM272" s="12">
        <f>+('3 Planilla Preadjudicación OTIC'!AM272)</f>
        <v>5075</v>
      </c>
      <c r="AN272" s="12">
        <f>+('3 Planilla Preadjudicación OTIC'!AN272)</f>
        <v>100000</v>
      </c>
      <c r="AO272" s="12">
        <f>+('3 Planilla Preadjudicación OTIC'!AO272)</f>
        <v>0</v>
      </c>
      <c r="AP272" s="12">
        <f>+('3 Planilla Preadjudicación OTIC'!AP272)</f>
        <v>6191500</v>
      </c>
      <c r="AQ272" s="12">
        <f>+('3 Planilla Preadjudicación OTIC'!AQ272)</f>
        <v>1240000</v>
      </c>
      <c r="AR272" s="12">
        <f>+('3 Planilla Preadjudicación OTIC'!AR272)</f>
        <v>1000000</v>
      </c>
      <c r="AS272" s="12">
        <f>+('3 Planilla Preadjudicación OTIC'!AS272)</f>
        <v>0</v>
      </c>
      <c r="AT272" s="12">
        <f>+('3 Planilla Preadjudicación OTIC'!AT272)</f>
        <v>0</v>
      </c>
      <c r="AU272" s="12">
        <f>+('3 Planilla Preadjudicación OTIC'!AU272)</f>
        <v>8431500</v>
      </c>
      <c r="AV272" s="2" t="str">
        <f>+('3 Planilla Preadjudicación OTIC'!AV272)</f>
        <v>NO</v>
      </c>
      <c r="AW272" s="4" t="str">
        <f>+('3 Planilla Preadjudicación OTIC'!AW272)</f>
        <v>Numeral 6.1.2. ítem 5 error en tramos</v>
      </c>
      <c r="AX272" s="2">
        <f>+('3 Planilla Preadjudicación OTIC'!AX272)</f>
        <v>0</v>
      </c>
      <c r="AY272" s="2">
        <f>+('3 Planilla Preadjudicación OTIC'!AY272)</f>
        <v>0</v>
      </c>
      <c r="AZ272" s="2">
        <f>+('3 Planilla Preadjudicación OTIC'!AZ272)</f>
        <v>0</v>
      </c>
      <c r="BA272" s="2">
        <f>+('3 Planilla Preadjudicación OTIC'!BA272)</f>
        <v>0</v>
      </c>
      <c r="BB272" s="2">
        <f>+('3 Planilla Preadjudicación OTIC'!BB272)</f>
        <v>0</v>
      </c>
      <c r="BC272" s="2">
        <f>+('3 Planilla Preadjudicación OTIC'!BC272)</f>
        <v>0</v>
      </c>
      <c r="BD272" s="2">
        <f>+('3 Planilla Preadjudicación OTIC'!BD272)</f>
        <v>0</v>
      </c>
      <c r="BE272" s="2">
        <f>+('3 Planilla Preadjudicación OTIC'!BE272)</f>
        <v>0</v>
      </c>
      <c r="BF272" s="2">
        <f>+('3 Planilla Preadjudicación OTIC'!BF272)</f>
        <v>0</v>
      </c>
      <c r="BG272" s="2">
        <f>+('3 Planilla Preadjudicación OTIC'!BG272)</f>
        <v>0</v>
      </c>
      <c r="BH272" s="2">
        <f>+('3 Planilla Preadjudicación OTIC'!BH272)</f>
        <v>0</v>
      </c>
      <c r="BI272" s="2">
        <f>+('3 Planilla Preadjudicación OTIC'!BI272)</f>
        <v>0</v>
      </c>
      <c r="BJ272" s="2">
        <f>+('3 Planilla Preadjudicación OTIC'!BJ272)</f>
        <v>0</v>
      </c>
      <c r="BK272" s="2">
        <f>+('3 Planilla Preadjudicación OTIC'!BK272)</f>
        <v>0</v>
      </c>
      <c r="BL272" s="2">
        <f>+('3 Planilla Preadjudicación OTIC'!BL272)</f>
        <v>0</v>
      </c>
      <c r="BM272" s="104">
        <f>ROUND(('3 Planilla Preadjudicación OTIC'!BM272),1)</f>
        <v>0</v>
      </c>
      <c r="BN272" s="4" t="str">
        <f>+('3 Planilla Preadjudicación OTIC'!BN272)</f>
        <v>NO</v>
      </c>
      <c r="BO272" s="4">
        <f>+('3 Planilla Preadjudicación OTIC'!BO272)</f>
        <v>0</v>
      </c>
      <c r="BP272" s="4">
        <f>+('3 Planilla Preadjudicación OTIC'!BP272)</f>
        <v>0</v>
      </c>
      <c r="BQ272" s="4">
        <f>+('3 Planilla Preadjudicación OTIC'!BQ272)</f>
        <v>0</v>
      </c>
      <c r="BR272" s="4">
        <f>+('3 Planilla Preadjudicación OTIC'!BR272)</f>
        <v>0</v>
      </c>
      <c r="BS272" s="4">
        <f>+('3 Planilla Preadjudicación OTIC'!BS272)</f>
        <v>0</v>
      </c>
      <c r="BT272" s="4">
        <f>+('3 Planilla Preadjudicación OTIC'!BT272)</f>
        <v>0</v>
      </c>
      <c r="BU272" s="85">
        <f>IF(VLOOKUP(A272,'BD OFICIAL'!$A$1:$AL$2098,7,0)=D272,0,1)</f>
        <v>0</v>
      </c>
      <c r="BV272" s="85">
        <f>IF(VLOOKUP(A272,'BD OFICIAL'!$A$1:$AL$2098,11,0)=J272,0,1)</f>
        <v>0</v>
      </c>
      <c r="BW272" s="85">
        <f>IF(VLOOKUP(A272,'BD OFICIAL'!$A$1:$AL$2098,13,0)=L272,0,1)</f>
        <v>0</v>
      </c>
      <c r="BX272" s="2">
        <f>IF(VLOOKUP(A272,'BD OFICIAL'!$A$1:$AL$2098,16,0)=O272,0,1)</f>
        <v>0</v>
      </c>
      <c r="BY272" s="2">
        <f>IF(VLOOKUP(A272,'BD OFICIAL'!$A$1:$AL$2098,17,0)=P272,0,1)</f>
        <v>0</v>
      </c>
      <c r="BZ272" s="2">
        <f>IF(VLOOKUP(A272,'BD OFICIAL'!$A$1:$AL$2098,19,0)=R272,0,1)</f>
        <v>0</v>
      </c>
      <c r="CA272" s="2">
        <f>IF(VLOOKUP(A272,'BD OFICIAL'!$A$1:$AL$2098,21,0)=T272,0,1)</f>
        <v>0</v>
      </c>
      <c r="CB272" s="2">
        <f>IF(VLOOKUP(A272,'BD OFICIAL'!$A$1:$AL$2098,24,0)=AK272,0,1)</f>
        <v>0</v>
      </c>
      <c r="CC272" s="2">
        <f>IF(VLOOKUP(A272,'BD OFICIAL'!$A$1:$AL$2098,25,0)=X272,0,1)</f>
        <v>0</v>
      </c>
      <c r="CD272" s="2">
        <f>IF(VLOOKUP(A272,'BD OFICIAL'!$A$1:$AL$2098,26,0)=Y272,0,1)</f>
        <v>0</v>
      </c>
      <c r="CE272" s="2">
        <f>IF(VLOOKUP(A272,'BD OFICIAL'!$A$1:$AL$2098,27,0)=Z272,0,1)</f>
        <v>0</v>
      </c>
      <c r="CF272" s="2">
        <f>IF(VLOOKUP(A272,'BD OFICIAL'!$A$1:$AL$2098,28,0)=AA272,0,1)</f>
        <v>0</v>
      </c>
      <c r="CG272" s="2">
        <f>IF(VLOOKUP(A272,'BD OFICIAL'!$A$1:$AL$2098,33,0)=AF272,0,1)</f>
        <v>0</v>
      </c>
      <c r="CH272" s="2">
        <f>IF(VLOOKUP(A272,'BD OFICIAL'!$A$1:$AL$2098,35,0)=AH272,0,1)</f>
        <v>0</v>
      </c>
      <c r="CI272" s="85">
        <f>IF(VLOOKUP(A272,'BD OFICIAL'!$A$1:$AL$2098,34,0)=AL272,0,1)</f>
        <v>0</v>
      </c>
      <c r="CJ272" s="12">
        <f>VLOOKUP(A272,'BD OFICIAL'!$A$1:$AM$2098,36,0)*AM272-AP272</f>
        <v>0</v>
      </c>
      <c r="CK272" s="85" t="str">
        <f t="shared" si="156"/>
        <v>SHMAN</v>
      </c>
      <c r="CL272" s="85" t="str">
        <f t="shared" si="157"/>
        <v>SI</v>
      </c>
      <c r="CM272" s="85" t="str">
        <f t="shared" si="137"/>
        <v>NO</v>
      </c>
      <c r="CN272" s="31">
        <f t="shared" si="138"/>
        <v>0</v>
      </c>
      <c r="CO272" s="31">
        <f t="shared" si="158"/>
        <v>0</v>
      </c>
      <c r="CP272" s="31">
        <f t="shared" si="139"/>
        <v>0</v>
      </c>
      <c r="CQ272" s="31">
        <f>IF(Y272="NO",0,IF(Y272="SI",IF(VLOOKUP(A272,'BD OFICIAL'!$A:$AO,40,0)=AQ272,0,1)))</f>
        <v>0</v>
      </c>
      <c r="CR272" s="31">
        <f>IF(Z272="NO",0,IF(Z272="SI",IF(VLOOKUP(B272,'BD OFICIAL'!$A:$AO,41,0)=AS272,0,1)))</f>
        <v>0</v>
      </c>
      <c r="CS272" s="31">
        <f t="shared" si="159"/>
        <v>0</v>
      </c>
      <c r="CT272" s="31">
        <f t="shared" si="160"/>
        <v>0</v>
      </c>
      <c r="CU272" s="31">
        <f>IF(VLOOKUP(A272,'BD OFICIAL'!$A$1:$AL$1056,31,0)="SI",IF(AT272&gt;0,0,1),IF(AT272=0,0,1))</f>
        <v>0</v>
      </c>
      <c r="CV272" s="31">
        <f t="shared" si="161"/>
        <v>0</v>
      </c>
      <c r="CW272" s="31">
        <f t="shared" si="140"/>
        <v>0</v>
      </c>
      <c r="CX272" s="85" t="str">
        <f t="shared" si="141"/>
        <v>NO</v>
      </c>
      <c r="CY272" s="31">
        <f t="shared" si="142"/>
        <v>0</v>
      </c>
      <c r="CZ272" s="85" t="str">
        <f>IF(ISERROR(VLOOKUP(AI272,EXPERIENCIA!$A$1:$C$2100,1,0)),"NO","SI")</f>
        <v>SI</v>
      </c>
      <c r="DA272" s="85" t="str">
        <f>IF(CX272="no","NO APLICA",IF(AX272=0,"ERROR NOTA",IF(AND(AX272&gt;1,CZ272="NO"),"ERROR NOTA",IF(AND(CZ272="NO",AX272=1),0,IF(VLOOKUP(AI272,EXPERIENCIA!$A$1:$C$2100,3,0)=AX272,0,"ERROR NOTA")))))</f>
        <v>NO APLICA</v>
      </c>
      <c r="DB272" s="85" t="str">
        <f>IF(ISERROR(VLOOKUP(AI272,COMPORTAMIENTO!$A$1:$C$2100,1,0)),"NO","SI")</f>
        <v>SI</v>
      </c>
      <c r="DC272" s="85" t="str">
        <f>IF(CX272="NO","NO APLICA",IF(AY272=0,"ERROR NOTA",IF(AND(DB272="NO",AY272=7),0,IF(VLOOKUP(AI272,COMPORTAMIENTO!$A$2:$H$2100,8,0)=AY272,0,"ERROR NOTA"))))</f>
        <v>NO APLICA</v>
      </c>
      <c r="DD272" s="104" t="str">
        <f t="shared" si="143"/>
        <v>NO APLICA</v>
      </c>
      <c r="DE272" s="104" t="str">
        <f t="shared" si="144"/>
        <v>NO APLICA</v>
      </c>
      <c r="DF272" s="85" t="str">
        <f t="shared" si="162"/>
        <v>SI</v>
      </c>
      <c r="DG272" s="85">
        <f t="shared" si="145"/>
        <v>0</v>
      </c>
      <c r="DH272" s="85">
        <f t="shared" si="146"/>
        <v>0</v>
      </c>
      <c r="DI272" s="85" t="str">
        <f t="shared" si="147"/>
        <v>NO APLICA</v>
      </c>
      <c r="DJ272" s="12" t="str">
        <f t="shared" si="148"/>
        <v>NO APLICA</v>
      </c>
      <c r="DK272" s="7" t="str">
        <f t="shared" si="149"/>
        <v>NO APLICA</v>
      </c>
      <c r="DL272" s="12">
        <f t="shared" si="163"/>
        <v>5075</v>
      </c>
      <c r="DM272" s="12">
        <f>VLOOKUP(A272,'5 TD'!$A:$B,2,0)</f>
        <v>5075</v>
      </c>
      <c r="DN272" s="7" t="str">
        <f t="shared" si="164"/>
        <v>NO APLICA</v>
      </c>
      <c r="DO272" s="85" t="str">
        <f t="shared" si="150"/>
        <v>NO APLICA</v>
      </c>
      <c r="DP272" s="85" t="str">
        <f t="shared" si="151"/>
        <v>NO APLICA</v>
      </c>
      <c r="DQ272" s="7" t="str">
        <f t="shared" si="152"/>
        <v>NO APLICA</v>
      </c>
      <c r="DR272" s="85" t="str">
        <f t="shared" si="165"/>
        <v>NO APLICA</v>
      </c>
      <c r="DS272" s="2" t="str">
        <f>+('3 Planilla Preadjudicación OTIC'!BN272)</f>
        <v>NO</v>
      </c>
      <c r="DT272" s="2" t="str">
        <f>IF(DR272="APROBADO",VLOOKUP(A272,'5 TD'!$D$3:$E$270,2,0),"NO APLICA")</f>
        <v>NO APLICA</v>
      </c>
      <c r="DU272" s="2" t="str">
        <f t="shared" si="166"/>
        <v>NO APLICA</v>
      </c>
      <c r="DV272" s="2" t="str">
        <f>IF(DU272="SI",VLOOKUP(A272,'5 TD'!$G$3:$H$270,2,0),"NO APLICA ")</f>
        <v xml:space="preserve">NO APLICA </v>
      </c>
      <c r="DW272" s="2" t="str">
        <f t="shared" si="167"/>
        <v>NO</v>
      </c>
      <c r="DX272" s="2" t="str">
        <f>IF(DW272="SI",VLOOKUP(A272,'5 TD'!$J$4:$K$472,2,0),"NO APLICA")</f>
        <v>NO APLICA</v>
      </c>
      <c r="DY272" s="2" t="str">
        <f t="shared" si="168"/>
        <v>NO APLICA</v>
      </c>
      <c r="DZ272" s="7" t="str">
        <f>IF(DY272="SI",VLOOKUP(A272,'5 TD'!$M$4:$N$350,2,0),"NO APLICA")</f>
        <v>NO APLICA</v>
      </c>
      <c r="EA272" s="2" t="str">
        <f t="shared" si="169"/>
        <v>NO APLICA</v>
      </c>
      <c r="EB272" s="12" t="str">
        <f t="shared" si="170"/>
        <v/>
      </c>
      <c r="EC272" s="12" t="str">
        <f>IF(EA272="SI",VLOOKUP(A272,'5 TD'!$V$4:$W$479,2,0),"NO APLICA")</f>
        <v>NO APLICA</v>
      </c>
      <c r="ED272" s="2" t="str">
        <f t="shared" si="153"/>
        <v>NO</v>
      </c>
      <c r="EE272" s="79" t="str">
        <f>IF(ED272="SI",VLOOKUP(AI272,COMPORTAMIENTO!$A$1:$H$2100,7,0),"NO APLICA")</f>
        <v>NO APLICA</v>
      </c>
      <c r="EF272" s="12" t="str">
        <f>IF(ED272="SI",VLOOKUP(A272,'5 TD'!$P$2:$Q$479,2,0),"NO APLICA")</f>
        <v>NO APLICA</v>
      </c>
      <c r="EG272" s="2" t="str">
        <f t="shared" si="154"/>
        <v>NO</v>
      </c>
      <c r="EH272" s="2">
        <f>IF(CZ272="no",0,VLOOKUP(AI272,EXPERIENCIA!$A$1:$C$2100,2,0))</f>
        <v>125</v>
      </c>
      <c r="EI272" s="2">
        <f>IF(CZ272="si",VLOOKUP(A272,'5 TD'!$S$3:$T$2103,2,0),0)</f>
        <v>80</v>
      </c>
      <c r="EJ272" s="2" t="str">
        <f t="shared" si="155"/>
        <v>NO</v>
      </c>
      <c r="EK272" s="2">
        <f>+('3 Planilla Preadjudicación OTIC'!BU272)</f>
        <v>0</v>
      </c>
      <c r="EL272" s="3"/>
      <c r="EM272" s="3"/>
      <c r="EN272" s="3"/>
      <c r="EQ272" s="86"/>
    </row>
    <row r="273" spans="1:147" ht="15" customHeight="1" x14ac:dyDescent="0.3">
      <c r="A273" s="2">
        <f>+('3 Planilla Preadjudicación OTIC'!A273)</f>
        <v>14390</v>
      </c>
      <c r="B273" s="2" t="str">
        <f>+('3 Planilla Preadjudicación OTIC'!B273)</f>
        <v>65181652-1</v>
      </c>
      <c r="C273" s="4">
        <f>+('3 Planilla Preadjudicación OTIC'!E273)</f>
        <v>2025</v>
      </c>
      <c r="D273" s="4" t="str">
        <f>+('3 Planilla Preadjudicación OTIC'!F273)</f>
        <v>MANDATO</v>
      </c>
      <c r="E273" s="4" t="str">
        <f>+('3 Planilla Preadjudicación OTIC'!G273)</f>
        <v>71404100-2</v>
      </c>
      <c r="F273" s="4" t="str">
        <f>+('3 Planilla Preadjudicación OTIC'!H273)</f>
        <v>FUNDACIÓN DE BENEFICENCIA ALDEA DE NIÑOS CARDENAL RAÚL SILVA HENRÍQUEZ</v>
      </c>
      <c r="G273" s="4"/>
      <c r="H273" s="4"/>
      <c r="I273" s="4" t="str">
        <f>+('3 Planilla Preadjudicación OTIC'!I273)</f>
        <v>DESARROLLO DEL TRABAJO COLABORATIVO</v>
      </c>
      <c r="J273" s="4" t="str">
        <f>+('3 Planilla Preadjudicación OTIC'!J273)</f>
        <v>PF0918</v>
      </c>
      <c r="K273" s="4" t="str">
        <f>+('3 Planilla Preadjudicación OTIC'!K273)</f>
        <v xml:space="preserve">TECNICAS PARA LA RESOLUCION DE PROBLEMAS </v>
      </c>
      <c r="L273" s="4" t="str">
        <f>+('3 Planilla Preadjudicación OTIC'!L273)</f>
        <v>PF0922</v>
      </c>
      <c r="M273" s="2">
        <f>+('3 Planilla Preadjudicación OTIC'!M273)</f>
        <v>5</v>
      </c>
      <c r="N273" s="4" t="str">
        <f>+('3 Planilla Preadjudicación OTIC'!N273)</f>
        <v>VALPARAISO</v>
      </c>
      <c r="O273" s="4" t="str">
        <f>+('3 Planilla Preadjudicación OTIC'!O273)</f>
        <v>EL QUISCO</v>
      </c>
      <c r="P273" s="4" t="str">
        <f>+('3 Planilla Preadjudicación OTIC'!P273)</f>
        <v>TRABAJADORES ACTIVOS O EN PROCESO DE RECONVERSIÓN LABORAL</v>
      </c>
      <c r="Q273" s="4" t="str">
        <f>+('3 Planilla Preadjudicación OTIC'!Q273)</f>
        <v>PRESENCIAL</v>
      </c>
      <c r="R273" s="4" t="str">
        <f>+('3 Planilla Preadjudicación OTIC'!R273)</f>
        <v>DEPENDIENTE</v>
      </c>
      <c r="S273" s="4">
        <f>+('3 Planilla Preadjudicación OTIC'!S273)</f>
        <v>4</v>
      </c>
      <c r="T273" s="2">
        <f>+('3 Planilla Preadjudicación OTIC'!T273)</f>
        <v>20</v>
      </c>
      <c r="U273" s="2">
        <f>+('3 Planilla Preadjudicación OTIC'!U273)</f>
        <v>8</v>
      </c>
      <c r="V273" s="2">
        <f>+('3 Planilla Preadjudicación OTIC'!V273)</f>
        <v>8</v>
      </c>
      <c r="W273" s="2">
        <f>+('3 Planilla Preadjudicación OTIC'!W273)</f>
        <v>16</v>
      </c>
      <c r="X273" s="2">
        <f>+('3 Planilla Preadjudicación OTIC'!X273)</f>
        <v>4</v>
      </c>
      <c r="Y273" s="2" t="str">
        <f>+('3 Planilla Preadjudicación OTIC'!Y273)</f>
        <v>SI</v>
      </c>
      <c r="Z273" s="2" t="str">
        <f>+('3 Planilla Preadjudicación OTIC'!Z273)</f>
        <v>NO</v>
      </c>
      <c r="AA273" s="2" t="str">
        <f>+('3 Planilla Preadjudicación OTIC'!AA273)</f>
        <v>NO</v>
      </c>
      <c r="AB273" s="4" t="str">
        <f>+('3 Planilla Preadjudicación OTIC'!AB273)</f>
        <v>SE AJUSTA A PLAN FORMATIVO</v>
      </c>
      <c r="AC273" s="4" t="str">
        <f>+('3 Planilla Preadjudicación OTIC'!AC273)</f>
        <v>TRABAJADORES ACTIVOS O EN PROCESO DE RECONVERSIÓN LABORAL, HOMBRES Y MUJERES, DE 18 AÑOS DE EDAD O MÁS, CON EDUCACIÓN MEDIA COMPLETA PREFERENTEMENTE Y QUE RESIDEN EN LA REGION DE VALPARAISO</v>
      </c>
      <c r="AD273" s="2" t="str">
        <f>+('3 Planilla Preadjudicación OTIC'!AD273)</f>
        <v>NO</v>
      </c>
      <c r="AE273" s="4">
        <f>+('3 Planilla Preadjudicación OTIC'!AE273)</f>
        <v>0</v>
      </c>
      <c r="AF273" s="2" t="str">
        <f>+('3 Planilla Preadjudicación OTIC'!AF273)</f>
        <v>CERRADA</v>
      </c>
      <c r="AG273" s="2">
        <f>+('3 Planilla Preadjudicación OTIC'!AG273)</f>
        <v>4</v>
      </c>
      <c r="AH273" s="2">
        <f>+('3 Planilla Preadjudicación OTIC'!AH273)</f>
        <v>1</v>
      </c>
      <c r="AI273" s="135" t="str">
        <f>+('3 Planilla Preadjudicación OTIC'!AI273)</f>
        <v>65062756-3</v>
      </c>
      <c r="AJ273" s="4" t="str">
        <f>+('3 Planilla Preadjudicación OTIC'!AJ273)</f>
        <v>Fundaciòn Forpe Chile</v>
      </c>
      <c r="AK273" s="2">
        <f>+('3 Planilla Preadjudicación OTIC'!AK273)</f>
        <v>16</v>
      </c>
      <c r="AL273" s="2">
        <f>+('3 Planilla Preadjudicación OTIC'!AL273)</f>
        <v>4</v>
      </c>
      <c r="AM273" s="12">
        <f>+('3 Planilla Preadjudicación OTIC'!AM273)</f>
        <v>4130</v>
      </c>
      <c r="AN273" s="12">
        <f>+('3 Planilla Preadjudicación OTIC'!AN273)</f>
        <v>0</v>
      </c>
      <c r="AO273" s="12">
        <f>+('3 Planilla Preadjudicación OTIC'!AO273)</f>
        <v>0</v>
      </c>
      <c r="AP273" s="12">
        <f>+('3 Planilla Preadjudicación OTIC'!AP273)</f>
        <v>1321600</v>
      </c>
      <c r="AQ273" s="12">
        <f>+('3 Planilla Preadjudicación OTIC'!AQ273)</f>
        <v>320000</v>
      </c>
      <c r="AR273" s="12">
        <f>+('3 Planilla Preadjudicación OTIC'!AR273)</f>
        <v>0</v>
      </c>
      <c r="AS273" s="12">
        <f>+('3 Planilla Preadjudicación OTIC'!AS273)</f>
        <v>0</v>
      </c>
      <c r="AT273" s="12">
        <f>+('3 Planilla Preadjudicación OTIC'!AT273)</f>
        <v>0</v>
      </c>
      <c r="AU273" s="12">
        <f>+('3 Planilla Preadjudicación OTIC'!AU273)</f>
        <v>1641600</v>
      </c>
      <c r="AV273" s="2" t="str">
        <f>+('3 Planilla Preadjudicación OTIC'!AV273)</f>
        <v>SI</v>
      </c>
      <c r="AW273" s="4">
        <f>+('3 Planilla Preadjudicación OTIC'!AW273)</f>
        <v>0</v>
      </c>
      <c r="AX273" s="2">
        <f>+('3 Planilla Preadjudicación OTIC'!AX273)</f>
        <v>7</v>
      </c>
      <c r="AY273" s="2">
        <f>+('3 Planilla Preadjudicación OTIC'!AY273)</f>
        <v>7</v>
      </c>
      <c r="AZ273" s="2">
        <f>+('3 Planilla Preadjudicación OTIC'!AZ273)</f>
        <v>0</v>
      </c>
      <c r="BA273" s="2">
        <f>+('3 Planilla Preadjudicación OTIC'!BA273)</f>
        <v>0</v>
      </c>
      <c r="BB273" s="2">
        <f>+('3 Planilla Preadjudicación OTIC'!BB273)</f>
        <v>0</v>
      </c>
      <c r="BC273" s="2">
        <f>+('3 Planilla Preadjudicación OTIC'!BC273)</f>
        <v>0</v>
      </c>
      <c r="BD273" s="2">
        <f>+('3 Planilla Preadjudicación OTIC'!BD273)</f>
        <v>0</v>
      </c>
      <c r="BE273" s="2">
        <f>+('3 Planilla Preadjudicación OTIC'!BE273)</f>
        <v>0</v>
      </c>
      <c r="BF273" s="2">
        <f>+('3 Planilla Preadjudicación OTIC'!BF273)</f>
        <v>0</v>
      </c>
      <c r="BG273" s="2">
        <f>+('3 Planilla Preadjudicación OTIC'!BG273)</f>
        <v>7</v>
      </c>
      <c r="BH273" s="2">
        <f>+('3 Planilla Preadjudicación OTIC'!BH273)</f>
        <v>7</v>
      </c>
      <c r="BI273" s="2">
        <f>+('3 Planilla Preadjudicación OTIC'!BI273)</f>
        <v>7</v>
      </c>
      <c r="BJ273" s="2">
        <f>+('3 Planilla Preadjudicación OTIC'!BJ273)</f>
        <v>7</v>
      </c>
      <c r="BK273" s="2">
        <f>+('3 Planilla Preadjudicación OTIC'!BK273)</f>
        <v>7</v>
      </c>
      <c r="BL273" s="2">
        <f>+('3 Planilla Preadjudicación OTIC'!BL273)</f>
        <v>7</v>
      </c>
      <c r="BM273" s="104">
        <f>ROUND(('3 Planilla Preadjudicación OTIC'!BM273),1)</f>
        <v>7</v>
      </c>
      <c r="BN273" s="4" t="str">
        <f>+('3 Planilla Preadjudicación OTIC'!BN273)</f>
        <v>SI</v>
      </c>
      <c r="BO273" s="4" t="str">
        <f>+('3 Planilla Preadjudicación OTIC'!BO273)</f>
        <v>ESTEBAN VEGA TORO</v>
      </c>
      <c r="BP273" s="4" t="str">
        <f>+('3 Planilla Preadjudicación OTIC'!BP273)</f>
        <v>contacto@forpe.cl</v>
      </c>
      <c r="BQ273" s="4">
        <f>+('3 Planilla Preadjudicación OTIC'!BQ273)</f>
        <v>228347804</v>
      </c>
      <c r="BR273" s="4" t="str">
        <f>+('3 Planilla Preadjudicación OTIC'!BR273)</f>
        <v>La Higuera #61, El Quisco</v>
      </c>
      <c r="BS273" s="4" t="str">
        <f>+('3 Planilla Preadjudicación OTIC'!BS273)</f>
        <v>Fortalecer habilidades para el trabajo en equipo, promoviendo la colaboración, la comunicación efectiva y la resolución conjunta de tareas y desafíos.</v>
      </c>
      <c r="BT273" s="4" t="str">
        <f>+('3 Planilla Preadjudicación OTIC'!BT273)</f>
        <v>El curso entrega herramientas para mejorar la coordinación, el respeto por la diversidad de opiniones y la construcción de relaciones laborales positivas. Está orientado a personas que se desempeñan en entornos grupales y buscan potenciar su capacidad de contribuir al logro de objetivos comunes.</v>
      </c>
      <c r="BU273" s="85">
        <f>IF(VLOOKUP(A273,'BD OFICIAL'!$A$1:$AL$2098,7,0)=D273,0,1)</f>
        <v>0</v>
      </c>
      <c r="BV273" s="85">
        <f>IF(VLOOKUP(A273,'BD OFICIAL'!$A$1:$AL$2098,11,0)=J273,0,1)</f>
        <v>0</v>
      </c>
      <c r="BW273" s="85">
        <f>IF(VLOOKUP(A273,'BD OFICIAL'!$A$1:$AL$2098,13,0)=L273,0,1)</f>
        <v>0</v>
      </c>
      <c r="BX273" s="2">
        <f>IF(VLOOKUP(A273,'BD OFICIAL'!$A$1:$AL$2098,16,0)=O273,0,1)</f>
        <v>0</v>
      </c>
      <c r="BY273" s="2">
        <f>IF(VLOOKUP(A273,'BD OFICIAL'!$A$1:$AL$2098,17,0)=P273,0,1)</f>
        <v>0</v>
      </c>
      <c r="BZ273" s="2">
        <f>IF(VLOOKUP(A273,'BD OFICIAL'!$A$1:$AL$2098,19,0)=R273,0,1)</f>
        <v>0</v>
      </c>
      <c r="CA273" s="2">
        <f>IF(VLOOKUP(A273,'BD OFICIAL'!$A$1:$AL$2098,21,0)=T273,0,1)</f>
        <v>0</v>
      </c>
      <c r="CB273" s="2">
        <f>IF(VLOOKUP(A273,'BD OFICIAL'!$A$1:$AL$2098,24,0)=AK273,0,1)</f>
        <v>0</v>
      </c>
      <c r="CC273" s="2">
        <f>IF(VLOOKUP(A273,'BD OFICIAL'!$A$1:$AL$2098,25,0)=X273,0,1)</f>
        <v>0</v>
      </c>
      <c r="CD273" s="2">
        <f>IF(VLOOKUP(A273,'BD OFICIAL'!$A$1:$AL$2098,26,0)=Y273,0,1)</f>
        <v>0</v>
      </c>
      <c r="CE273" s="2">
        <f>IF(VLOOKUP(A273,'BD OFICIAL'!$A$1:$AL$2098,27,0)=Z273,0,1)</f>
        <v>0</v>
      </c>
      <c r="CF273" s="2">
        <f>IF(VLOOKUP(A273,'BD OFICIAL'!$A$1:$AL$2098,28,0)=AA273,0,1)</f>
        <v>0</v>
      </c>
      <c r="CG273" s="2">
        <f>IF(VLOOKUP(A273,'BD OFICIAL'!$A$1:$AL$2098,33,0)=AF273,0,1)</f>
        <v>0</v>
      </c>
      <c r="CH273" s="2">
        <f>IF(VLOOKUP(A273,'BD OFICIAL'!$A$1:$AL$2098,35,0)=AH273,0,1)</f>
        <v>0</v>
      </c>
      <c r="CI273" s="85">
        <f>IF(VLOOKUP(A273,'BD OFICIAL'!$A$1:$AL$2098,34,0)=AL273,0,1)</f>
        <v>0</v>
      </c>
      <c r="CJ273" s="12">
        <f>VLOOKUP(A273,'BD OFICIAL'!$A$1:$AM$2098,36,0)*AM273-AP273</f>
        <v>0</v>
      </c>
      <c r="CK273" s="85" t="str">
        <f t="shared" si="156"/>
        <v>SSH</v>
      </c>
      <c r="CL273" s="85" t="str">
        <f t="shared" si="157"/>
        <v>SI</v>
      </c>
      <c r="CM273" s="85" t="str">
        <f t="shared" si="137"/>
        <v>NO</v>
      </c>
      <c r="CN273" s="31">
        <f t="shared" si="138"/>
        <v>0</v>
      </c>
      <c r="CO273" s="31">
        <f t="shared" si="158"/>
        <v>0</v>
      </c>
      <c r="CP273" s="31">
        <f t="shared" si="139"/>
        <v>0</v>
      </c>
      <c r="CQ273" s="31">
        <f>IF(Y273="NO",0,IF(Y273="SI",IF(VLOOKUP(A273,'BD OFICIAL'!$A:$AO,40,0)=AQ273,0,1)))</f>
        <v>0</v>
      </c>
      <c r="CR273" s="31">
        <f>IF(Z273="NO",0,IF(Z273="SI",IF(VLOOKUP(B273,'BD OFICIAL'!$A:$AO,41,0)=AS273,0,1)))</f>
        <v>0</v>
      </c>
      <c r="CS273" s="31">
        <f t="shared" si="159"/>
        <v>0</v>
      </c>
      <c r="CT273" s="31">
        <f t="shared" si="160"/>
        <v>0</v>
      </c>
      <c r="CU273" s="31">
        <f>IF(VLOOKUP(A273,'BD OFICIAL'!$A$1:$AL$1056,31,0)="SI",IF(AT273&gt;0,0,1),IF(AT273=0,0,1))</f>
        <v>0</v>
      </c>
      <c r="CV273" s="31">
        <f t="shared" si="161"/>
        <v>0</v>
      </c>
      <c r="CW273" s="31">
        <f t="shared" si="140"/>
        <v>0</v>
      </c>
      <c r="CX273" s="85" t="str">
        <f t="shared" si="141"/>
        <v>SI</v>
      </c>
      <c r="CY273" s="31">
        <f t="shared" si="142"/>
        <v>0</v>
      </c>
      <c r="CZ273" s="85" t="str">
        <f>IF(ISERROR(VLOOKUP(AI273,EXPERIENCIA!$A$1:$C$2100,1,0)),"NO","SI")</f>
        <v>SI</v>
      </c>
      <c r="DA273" s="85">
        <f>IF(CX273="no","NO APLICA",IF(AX273=0,"ERROR NOTA",IF(AND(AX273&gt;1,CZ273="NO"),"ERROR NOTA",IF(AND(CZ273="NO",AX273=1),0,IF(VLOOKUP(AI273,EXPERIENCIA!$A$1:$C$2100,3,0)=AX273,0,"ERROR NOTA")))))</f>
        <v>0</v>
      </c>
      <c r="DB273" s="85" t="str">
        <f>IF(ISERROR(VLOOKUP(AI273,COMPORTAMIENTO!$A$1:$C$2100,1,0)),"NO","SI")</f>
        <v>SI</v>
      </c>
      <c r="DC273" s="85">
        <f>IF(CX273="NO","NO APLICA",IF(AY273=0,"ERROR NOTA",IF(AND(DB273="NO",AY273=7),0,IF(VLOOKUP(AI273,COMPORTAMIENTO!$A$2:$H$2100,8,0)=AY273,0,"ERROR NOTA"))))</f>
        <v>0</v>
      </c>
      <c r="DD273" s="104">
        <f t="shared" si="143"/>
        <v>0.70000000000000007</v>
      </c>
      <c r="DE273" s="104">
        <f t="shared" si="144"/>
        <v>0.70000000000000007</v>
      </c>
      <c r="DF273" s="85" t="str">
        <f t="shared" si="162"/>
        <v>SI</v>
      </c>
      <c r="DG273" s="85">
        <f t="shared" si="145"/>
        <v>0</v>
      </c>
      <c r="DH273" s="85">
        <f t="shared" si="146"/>
        <v>0</v>
      </c>
      <c r="DI273" s="85">
        <f t="shared" si="147"/>
        <v>0</v>
      </c>
      <c r="DJ273" s="12">
        <f t="shared" si="148"/>
        <v>7.0000000000000009</v>
      </c>
      <c r="DK273" s="7">
        <f t="shared" si="149"/>
        <v>7.0000000000000009</v>
      </c>
      <c r="DL273" s="12">
        <f t="shared" si="163"/>
        <v>4130</v>
      </c>
      <c r="DM273" s="12">
        <f>VLOOKUP(A273,'5 TD'!$A:$B,2,0)</f>
        <v>4130</v>
      </c>
      <c r="DN273" s="7">
        <f t="shared" si="164"/>
        <v>7</v>
      </c>
      <c r="DO273" s="85" t="str">
        <f t="shared" si="150"/>
        <v>APROBADO</v>
      </c>
      <c r="DP273" s="85" t="str">
        <f t="shared" si="151"/>
        <v>APROBADO</v>
      </c>
      <c r="DQ273" s="7">
        <f t="shared" si="152"/>
        <v>7</v>
      </c>
      <c r="DR273" s="85" t="str">
        <f t="shared" si="165"/>
        <v>APROBADO</v>
      </c>
      <c r="DS273" s="2" t="str">
        <f>+('3 Planilla Preadjudicación OTIC'!BN273)</f>
        <v>SI</v>
      </c>
      <c r="DT273" s="2">
        <f>IF(DR273="APROBADO",VLOOKUP(A273,'5 TD'!$D$3:$E$270,2,0),"NO APLICA")</f>
        <v>7</v>
      </c>
      <c r="DU273" s="2" t="str">
        <f t="shared" si="166"/>
        <v>SI</v>
      </c>
      <c r="DV273" s="2">
        <f>IF(DU273="SI",VLOOKUP(A273,'5 TD'!$G$3:$H$270,2,0),"NO APLICA ")</f>
        <v>7.0000000000000009</v>
      </c>
      <c r="DW273" s="2" t="str">
        <f t="shared" si="167"/>
        <v>SI</v>
      </c>
      <c r="DX273" s="2">
        <f>IF(DW273="SI",VLOOKUP(A273,'5 TD'!$J$4:$K$472,2,0),"NO APLICA")</f>
        <v>7</v>
      </c>
      <c r="DY273" s="2" t="str">
        <f t="shared" si="168"/>
        <v>SI</v>
      </c>
      <c r="DZ273" s="7">
        <f>IF(DY273="SI",VLOOKUP(A273,'5 TD'!$M$4:$N$350,2,0),"NO APLICA")</f>
        <v>7</v>
      </c>
      <c r="EA273" s="2" t="str">
        <f t="shared" si="169"/>
        <v>SI</v>
      </c>
      <c r="EB273" s="12">
        <f t="shared" si="170"/>
        <v>4130</v>
      </c>
      <c r="EC273" s="12">
        <f>IF(EA273="SI",VLOOKUP(A273,'5 TD'!$V$4:$W$479,2,0),"NO APLICA")</f>
        <v>4130</v>
      </c>
      <c r="ED273" s="2" t="str">
        <f t="shared" si="153"/>
        <v>SI</v>
      </c>
      <c r="EE273" s="79">
        <f>IF(ED273="SI",VLOOKUP(AI273,COMPORTAMIENTO!$A$1:$H$2100,7,0),"NO APLICA")</f>
        <v>0</v>
      </c>
      <c r="EF273" s="12">
        <f>IF(ED273="SI",VLOOKUP(A273,'5 TD'!$P$2:$Q$479,2,0),"NO APLICA")</f>
        <v>0</v>
      </c>
      <c r="EG273" s="2" t="str">
        <f t="shared" si="154"/>
        <v>SI</v>
      </c>
      <c r="EH273" s="2">
        <f>IF(CZ273="no",0,VLOOKUP(AI273,EXPERIENCIA!$A$1:$C$2100,2,0))</f>
        <v>125</v>
      </c>
      <c r="EI273" s="2">
        <f>IF(CZ273="si",VLOOKUP(A273,'5 TD'!$S$3:$T$2103,2,0),0)</f>
        <v>125</v>
      </c>
      <c r="EJ273" s="2" t="str">
        <f t="shared" si="155"/>
        <v>SI</v>
      </c>
      <c r="EK273" s="2">
        <f>+('3 Planilla Preadjudicación OTIC'!BU273)</f>
        <v>0</v>
      </c>
      <c r="EL273" s="4"/>
      <c r="EM273" s="3"/>
      <c r="EN273" s="3"/>
      <c r="EO273" s="86" t="s">
        <v>64</v>
      </c>
      <c r="EQ273" s="86"/>
    </row>
    <row r="274" spans="1:147" s="3" customFormat="1" ht="15" customHeight="1" x14ac:dyDescent="0.3">
      <c r="A274" s="2">
        <f>+('3 Planilla Preadjudicación OTIC'!A274)</f>
        <v>14402</v>
      </c>
      <c r="B274" s="2" t="str">
        <f>+('3 Planilla Preadjudicación OTIC'!B274)</f>
        <v>65181652-1</v>
      </c>
      <c r="C274" s="4">
        <f>+('3 Planilla Preadjudicación OTIC'!E274)</f>
        <v>2025</v>
      </c>
      <c r="D274" s="4" t="str">
        <f>+('3 Planilla Preadjudicación OTIC'!F274)</f>
        <v>MANDATO</v>
      </c>
      <c r="E274" s="4" t="str">
        <f>+('3 Planilla Preadjudicación OTIC'!G274)</f>
        <v>73188700-4</v>
      </c>
      <c r="F274" s="4" t="str">
        <f>+('3 Planilla Preadjudicación OTIC'!H274)</f>
        <v>ONG CASA DE ACOGIDA LA ESPERANZA</v>
      </c>
      <c r="G274" s="4"/>
      <c r="H274" s="4"/>
      <c r="I274" s="4" t="str">
        <f>+('3 Planilla Preadjudicación OTIC'!I274)</f>
        <v>CORTE Y CONFECCIÓN DE CORTINAS Y ROPA DE CASA</v>
      </c>
      <c r="J274" s="4" t="str">
        <f>+('3 Planilla Preadjudicación OTIC'!J274)</f>
        <v>PF0704</v>
      </c>
      <c r="K274" s="4" t="str">
        <f>+('3 Planilla Preadjudicación OTIC'!K274)</f>
        <v/>
      </c>
      <c r="L274" s="4" t="str">
        <f>+('3 Planilla Preadjudicación OTIC'!L274)</f>
        <v/>
      </c>
      <c r="M274" s="2">
        <f>+('3 Planilla Preadjudicación OTIC'!M274)</f>
        <v>13</v>
      </c>
      <c r="N274" s="4" t="str">
        <f>+('3 Planilla Preadjudicación OTIC'!N274)</f>
        <v>METROPOLITANA</v>
      </c>
      <c r="O274" s="4" t="str">
        <f>+('3 Planilla Preadjudicación OTIC'!O274)</f>
        <v>PUDAHUEL</v>
      </c>
      <c r="P274" s="4" t="str">
        <f>+('3 Planilla Preadjudicación OTIC'!P274)</f>
        <v>EMPRENDEDORES/AS INFORMALES O PERSONAS VULNERABLES PERTENECIENTES AL 80% MAS VULNERABLE</v>
      </c>
      <c r="Q274" s="4" t="str">
        <f>+('3 Planilla Preadjudicación OTIC'!Q274)</f>
        <v>PRESENCIAL</v>
      </c>
      <c r="R274" s="4" t="str">
        <f>+('3 Planilla Preadjudicación OTIC'!R274)</f>
        <v>DEPENDIENTE</v>
      </c>
      <c r="S274" s="4">
        <f>+('3 Planilla Preadjudicación OTIC'!S274)</f>
        <v>38</v>
      </c>
      <c r="T274" s="2">
        <f>+('3 Planilla Preadjudicación OTIC'!T274)</f>
        <v>19</v>
      </c>
      <c r="U274" s="2">
        <f>+('3 Planilla Preadjudicación OTIC'!U274)</f>
        <v>150</v>
      </c>
      <c r="V274" s="2">
        <f>+('3 Planilla Preadjudicación OTIC'!V274)</f>
        <v>0</v>
      </c>
      <c r="W274" s="2">
        <f>+('3 Planilla Preadjudicación OTIC'!W274)</f>
        <v>150</v>
      </c>
      <c r="X274" s="2">
        <f>+('3 Planilla Preadjudicación OTIC'!X274)</f>
        <v>4</v>
      </c>
      <c r="Y274" s="2" t="str">
        <f>+('3 Planilla Preadjudicación OTIC'!Y274)</f>
        <v>SI</v>
      </c>
      <c r="Z274" s="2" t="str">
        <f>+('3 Planilla Preadjudicación OTIC'!Z274)</f>
        <v>NO</v>
      </c>
      <c r="AA274" s="2" t="str">
        <f>+('3 Planilla Preadjudicación OTIC'!AA274)</f>
        <v>NO</v>
      </c>
      <c r="AB274" s="4" t="str">
        <f>+('3 Planilla Preadjudicación OTIC'!AB274)</f>
        <v>SE AJUSTA A PLAN FORMATIVO</v>
      </c>
      <c r="AC274" s="4" t="str">
        <f>+('3 Planilla Preadjudicación OTIC'!AC274)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74" s="2" t="str">
        <f>+('3 Planilla Preadjudicación OTIC'!AD274)</f>
        <v>NO</v>
      </c>
      <c r="AE274" s="4">
        <f>+('3 Planilla Preadjudicación OTIC'!AE274)</f>
        <v>0</v>
      </c>
      <c r="AF274" s="2" t="str">
        <f>+('3 Planilla Preadjudicación OTIC'!AF274)</f>
        <v>CERRADA</v>
      </c>
      <c r="AG274" s="2">
        <f>+('3 Planilla Preadjudicación OTIC'!AG274)</f>
        <v>38</v>
      </c>
      <c r="AH274" s="2">
        <f>+('3 Planilla Preadjudicación OTIC'!AH274)</f>
        <v>3</v>
      </c>
      <c r="AI274" s="135" t="str">
        <f>+('3 Planilla Preadjudicación OTIC'!AI274)</f>
        <v>65062756-3</v>
      </c>
      <c r="AJ274" s="4" t="str">
        <f>+('3 Planilla Preadjudicación OTIC'!AJ274)</f>
        <v>Fundaciòn Forpe Chile</v>
      </c>
      <c r="AK274" s="2">
        <f>+('3 Planilla Preadjudicación OTIC'!AK274)</f>
        <v>150</v>
      </c>
      <c r="AL274" s="2">
        <f>+('3 Planilla Preadjudicación OTIC'!AL274)</f>
        <v>38</v>
      </c>
      <c r="AM274" s="12">
        <f>+('3 Planilla Preadjudicación OTIC'!AM274)</f>
        <v>6373</v>
      </c>
      <c r="AN274" s="12">
        <f>+('3 Planilla Preadjudicación OTIC'!AN274)</f>
        <v>0</v>
      </c>
      <c r="AO274" s="12">
        <f>+('3 Planilla Preadjudicación OTIC'!AO274)</f>
        <v>0</v>
      </c>
      <c r="AP274" s="12">
        <f>+('3 Planilla Preadjudicación OTIC'!AP274)</f>
        <v>18163050</v>
      </c>
      <c r="AQ274" s="12">
        <f>+('3 Planilla Preadjudicación OTIC'!AQ274)</f>
        <v>2888000</v>
      </c>
      <c r="AR274" s="12">
        <f>+('3 Planilla Preadjudicación OTIC'!AR274)</f>
        <v>0</v>
      </c>
      <c r="AS274" s="12">
        <f>+('3 Planilla Preadjudicación OTIC'!AS274)</f>
        <v>0</v>
      </c>
      <c r="AT274" s="12">
        <f>+('3 Planilla Preadjudicación OTIC'!AT274)</f>
        <v>0</v>
      </c>
      <c r="AU274" s="12">
        <f>+('3 Planilla Preadjudicación OTIC'!AU274)</f>
        <v>21051050</v>
      </c>
      <c r="AV274" s="2" t="str">
        <f>+('3 Planilla Preadjudicación OTIC'!AV274)</f>
        <v>SI</v>
      </c>
      <c r="AW274" s="4">
        <f>+('3 Planilla Preadjudicación OTIC'!AW274)</f>
        <v>0</v>
      </c>
      <c r="AX274" s="2">
        <f>+('3 Planilla Preadjudicación OTIC'!AX274)</f>
        <v>7</v>
      </c>
      <c r="AY274" s="2">
        <f>+('3 Planilla Preadjudicación OTIC'!AY274)</f>
        <v>7</v>
      </c>
      <c r="AZ274" s="2">
        <f>+('3 Planilla Preadjudicación OTIC'!AZ274)</f>
        <v>0</v>
      </c>
      <c r="BA274" s="2">
        <f>+('3 Planilla Preadjudicación OTIC'!BA274)</f>
        <v>0</v>
      </c>
      <c r="BB274" s="2">
        <f>+('3 Planilla Preadjudicación OTIC'!BB274)</f>
        <v>0</v>
      </c>
      <c r="BC274" s="2">
        <f>+('3 Planilla Preadjudicación OTIC'!BC274)</f>
        <v>0</v>
      </c>
      <c r="BD274" s="2">
        <f>+('3 Planilla Preadjudicación OTIC'!BD274)</f>
        <v>0</v>
      </c>
      <c r="BE274" s="2">
        <f>+('3 Planilla Preadjudicación OTIC'!BE274)</f>
        <v>0</v>
      </c>
      <c r="BF274" s="2">
        <f>+('3 Planilla Preadjudicación OTIC'!BF274)</f>
        <v>0</v>
      </c>
      <c r="BG274" s="2">
        <f>+('3 Planilla Preadjudicación OTIC'!BG274)</f>
        <v>7</v>
      </c>
      <c r="BH274" s="2">
        <f>+('3 Planilla Preadjudicación OTIC'!BH274)</f>
        <v>7</v>
      </c>
      <c r="BI274" s="2">
        <f>+('3 Planilla Preadjudicación OTIC'!BI274)</f>
        <v>7</v>
      </c>
      <c r="BJ274" s="2">
        <f>+('3 Planilla Preadjudicación OTIC'!BJ274)</f>
        <v>7</v>
      </c>
      <c r="BK274" s="2">
        <f>+('3 Planilla Preadjudicación OTIC'!BK274)</f>
        <v>7</v>
      </c>
      <c r="BL274" s="218">
        <f>+('3 Planilla Preadjudicación OTIC'!BL274)</f>
        <v>7</v>
      </c>
      <c r="BM274" s="104">
        <f>ROUND(('3 Planilla Preadjudicación OTIC'!BM274),1)</f>
        <v>7</v>
      </c>
      <c r="BN274" s="4" t="str">
        <f>+('3 Planilla Preadjudicación OTIC'!BN274)</f>
        <v>SI</v>
      </c>
      <c r="BO274" s="4" t="str">
        <f>+('3 Planilla Preadjudicación OTIC'!BO274)</f>
        <v>ESTEBAN VEGA TORO</v>
      </c>
      <c r="BP274" s="4" t="str">
        <f>+('3 Planilla Preadjudicación OTIC'!BP274)</f>
        <v>ruben.inostroza@forpe.cl</v>
      </c>
      <c r="BQ274" s="4">
        <f>+('3 Planilla Preadjudicación OTIC'!BQ274)</f>
        <v>228347804</v>
      </c>
      <c r="BR274" s="4" t="str">
        <f>+('3 Planilla Preadjudicación OTIC'!BR274)</f>
        <v>La Higuera #61, Pudahuel</v>
      </c>
      <c r="BS274" s="4" t="str">
        <f>+('3 Planilla Preadjudicación OTIC'!BS274)</f>
        <v>Capacitar en el diseño, corte y confección de elementos textiles para el hogar, como cortinas, manteles, fundas y otros accesorios decorativos.</v>
      </c>
      <c r="BT274" s="4" t="str">
        <f>+('3 Planilla Preadjudicación OTIC'!BT274)</f>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v>
      </c>
      <c r="BU274" s="85">
        <f>IF(VLOOKUP(A274,'BD OFICIAL'!$A$1:$AL$2098,7,0)=D274,0,1)</f>
        <v>0</v>
      </c>
      <c r="BV274" s="85">
        <f>IF(VLOOKUP(A274,'BD OFICIAL'!$A$1:$AL$2098,11,0)=J274,0,1)</f>
        <v>0</v>
      </c>
      <c r="BW274" s="85">
        <f>IF(VLOOKUP(A274,'BD OFICIAL'!$A$1:$AL$2098,13,0)=L274,0,1)</f>
        <v>0</v>
      </c>
      <c r="BX274" s="2">
        <f>IF(VLOOKUP(A274,'BD OFICIAL'!$A$1:$AL$2098,16,0)=O274,0,1)</f>
        <v>0</v>
      </c>
      <c r="BY274" s="2">
        <f>IF(VLOOKUP(A274,'BD OFICIAL'!$A$1:$AL$2098,17,0)=P274,0,1)</f>
        <v>0</v>
      </c>
      <c r="BZ274" s="2">
        <f>IF(VLOOKUP(A274,'BD OFICIAL'!$A$1:$AL$2098,19,0)=R274,0,1)</f>
        <v>0</v>
      </c>
      <c r="CA274" s="2">
        <f>IF(VLOOKUP(A274,'BD OFICIAL'!$A$1:$AL$2098,21,0)=T274,0,1)</f>
        <v>0</v>
      </c>
      <c r="CB274" s="2">
        <f>IF(VLOOKUP(A274,'BD OFICIAL'!$A$1:$AL$2098,24,0)=AK274,0,1)</f>
        <v>0</v>
      </c>
      <c r="CC274" s="2">
        <f>IF(VLOOKUP(A274,'BD OFICIAL'!$A$1:$AL$2098,25,0)=X274,0,1)</f>
        <v>0</v>
      </c>
      <c r="CD274" s="2">
        <f>IF(VLOOKUP(A274,'BD OFICIAL'!$A$1:$AL$2098,26,0)=Y274,0,1)</f>
        <v>0</v>
      </c>
      <c r="CE274" s="2">
        <f>IF(VLOOKUP(A274,'BD OFICIAL'!$A$1:$AL$2098,27,0)=Z274,0,1)</f>
        <v>0</v>
      </c>
      <c r="CF274" s="2">
        <f>IF(VLOOKUP(A274,'BD OFICIAL'!$A$1:$AL$2098,28,0)=AA274,0,1)</f>
        <v>0</v>
      </c>
      <c r="CG274" s="2">
        <f>IF(VLOOKUP(A274,'BD OFICIAL'!$A$1:$AL$2098,33,0)=AF274,0,1)</f>
        <v>0</v>
      </c>
      <c r="CH274" s="2">
        <f>IF(VLOOKUP(A274,'BD OFICIAL'!$A$1:$AL$2098,35,0)=AH274,0,1)</f>
        <v>0</v>
      </c>
      <c r="CI274" s="85">
        <f>IF(VLOOKUP(A274,'BD OFICIAL'!$A$1:$AL$2098,34,0)=AL274,0,1)</f>
        <v>0</v>
      </c>
      <c r="CJ274" s="12">
        <f>VLOOKUP(A274,'BD OFICIAL'!$A$1:$AM$2098,36,0)*AM274-AP274</f>
        <v>0</v>
      </c>
      <c r="CK274" s="85" t="str">
        <f t="shared" si="156"/>
        <v>SSH</v>
      </c>
      <c r="CL274" s="85" t="str">
        <f t="shared" si="157"/>
        <v>SI</v>
      </c>
      <c r="CM274" s="85" t="str">
        <f t="shared" si="137"/>
        <v>NO</v>
      </c>
      <c r="CN274" s="31">
        <f t="shared" si="138"/>
        <v>0</v>
      </c>
      <c r="CO274" s="31">
        <f t="shared" si="158"/>
        <v>0</v>
      </c>
      <c r="CP274" s="31">
        <f t="shared" si="139"/>
        <v>0</v>
      </c>
      <c r="CQ274" s="31">
        <f>IF(Y274="NO",0,IF(Y274="SI",IF(VLOOKUP(A274,'BD OFICIAL'!$A:$AO,40,0)=AQ274,0,1)))</f>
        <v>0</v>
      </c>
      <c r="CR274" s="31">
        <f>IF(Z274="NO",0,IF(Z274="SI",IF(VLOOKUP(B274,'BD OFICIAL'!$A:$AO,41,0)=AS274,0,1)))</f>
        <v>0</v>
      </c>
      <c r="CS274" s="31">
        <f t="shared" si="159"/>
        <v>0</v>
      </c>
      <c r="CT274" s="31">
        <f t="shared" si="160"/>
        <v>0</v>
      </c>
      <c r="CU274" s="31">
        <f>IF(VLOOKUP(A274,'BD OFICIAL'!$A$1:$AL$1056,31,0)="SI",IF(AT274&gt;0,0,1),IF(AT274=0,0,1))</f>
        <v>0</v>
      </c>
      <c r="CV274" s="31">
        <f t="shared" si="161"/>
        <v>0</v>
      </c>
      <c r="CW274" s="31">
        <f t="shared" si="140"/>
        <v>0</v>
      </c>
      <c r="CX274" s="85" t="str">
        <f t="shared" si="141"/>
        <v>SI</v>
      </c>
      <c r="CY274" s="31">
        <f t="shared" si="142"/>
        <v>0</v>
      </c>
      <c r="CZ274" s="85" t="str">
        <f>IF(ISERROR(VLOOKUP(AI274,EXPERIENCIA!$A$1:$C$2100,1,0)),"NO","SI")</f>
        <v>SI</v>
      </c>
      <c r="DA274" s="85">
        <f>IF(CX274="no","NO APLICA",IF(AX274=0,"ERROR NOTA",IF(AND(AX274&gt;1,CZ274="NO"),"ERROR NOTA",IF(AND(CZ274="NO",AX274=1),0,IF(VLOOKUP(AI274,EXPERIENCIA!$A$1:$C$2100,3,0)=AX274,0,"ERROR NOTA")))))</f>
        <v>0</v>
      </c>
      <c r="DB274" s="85" t="str">
        <f>IF(ISERROR(VLOOKUP(AI274,COMPORTAMIENTO!$A$1:$C$2100,1,0)),"NO","SI")</f>
        <v>SI</v>
      </c>
      <c r="DC274" s="85">
        <f>IF(CX274="NO","NO APLICA",IF(AY274=0,"ERROR NOTA",IF(AND(DB274="NO",AY274=7),0,IF(VLOOKUP(AI274,COMPORTAMIENTO!$A$2:$H$2100,8,0)=AY274,0,"ERROR NOTA"))))</f>
        <v>0</v>
      </c>
      <c r="DD274" s="104">
        <f t="shared" si="143"/>
        <v>0.70000000000000007</v>
      </c>
      <c r="DE274" s="104">
        <f t="shared" si="144"/>
        <v>0.70000000000000007</v>
      </c>
      <c r="DF274" s="85" t="str">
        <f t="shared" si="162"/>
        <v>SI</v>
      </c>
      <c r="DG274" s="85">
        <f t="shared" si="145"/>
        <v>0</v>
      </c>
      <c r="DH274" s="85">
        <f t="shared" si="146"/>
        <v>0</v>
      </c>
      <c r="DI274" s="85">
        <f t="shared" si="147"/>
        <v>0</v>
      </c>
      <c r="DJ274" s="12">
        <f t="shared" si="148"/>
        <v>7.0000000000000009</v>
      </c>
      <c r="DK274" s="7">
        <f t="shared" si="149"/>
        <v>7.0000000000000009</v>
      </c>
      <c r="DL274" s="12">
        <f t="shared" si="163"/>
        <v>6373</v>
      </c>
      <c r="DM274" s="12">
        <f>VLOOKUP(A274,'5 TD'!$A:$B,2,0)</f>
        <v>6373</v>
      </c>
      <c r="DN274" s="7">
        <f t="shared" si="164"/>
        <v>7</v>
      </c>
      <c r="DO274" s="85" t="str">
        <f t="shared" si="150"/>
        <v>APROBADO</v>
      </c>
      <c r="DP274" s="85" t="str">
        <f t="shared" si="151"/>
        <v>APROBADO</v>
      </c>
      <c r="DQ274" s="7">
        <f t="shared" si="152"/>
        <v>7</v>
      </c>
      <c r="DR274" s="85" t="str">
        <f t="shared" si="165"/>
        <v>APROBADO</v>
      </c>
      <c r="DS274" s="2" t="str">
        <f>+('3 Planilla Preadjudicación OTIC'!BN274)</f>
        <v>SI</v>
      </c>
      <c r="DT274" s="2">
        <f>IF(DR274="APROBADO",VLOOKUP(A274,'5 TD'!$D$3:$E$270,2,0),"NO APLICA")</f>
        <v>7</v>
      </c>
      <c r="DU274" s="2" t="str">
        <f t="shared" si="166"/>
        <v>SI</v>
      </c>
      <c r="DV274" s="2">
        <f>IF(DU274="SI",VLOOKUP(A274,'5 TD'!$G$3:$H$270,2,0),"NO APLICA ")</f>
        <v>7.0000000000000009</v>
      </c>
      <c r="DW274" s="2" t="str">
        <f t="shared" si="167"/>
        <v>SI</v>
      </c>
      <c r="DX274" s="2">
        <f>IF(DW274="SI",VLOOKUP(A274,'5 TD'!$J$4:$K$472,2,0),"NO APLICA")</f>
        <v>7</v>
      </c>
      <c r="DY274" s="2" t="str">
        <f t="shared" si="168"/>
        <v>SI</v>
      </c>
      <c r="DZ274" s="7">
        <f>IF(DY274="SI",VLOOKUP(A274,'5 TD'!$M$4:$N$350,2,0),"NO APLICA")</f>
        <v>7</v>
      </c>
      <c r="EA274" s="2" t="str">
        <f t="shared" si="169"/>
        <v>SI</v>
      </c>
      <c r="EB274" s="12">
        <f t="shared" si="170"/>
        <v>6373</v>
      </c>
      <c r="EC274" s="12">
        <f>IF(EA274="SI",VLOOKUP(A274,'5 TD'!$V$4:$W$479,2,0),"NO APLICA")</f>
        <v>6373</v>
      </c>
      <c r="ED274" s="2" t="str">
        <f t="shared" si="153"/>
        <v>SI</v>
      </c>
      <c r="EE274" s="79">
        <f>IF(ED274="SI",VLOOKUP(AI274,COMPORTAMIENTO!$A$1:$H$2100,7,0),"NO APLICA")</f>
        <v>0</v>
      </c>
      <c r="EF274" s="12">
        <f>IF(ED274="SI",VLOOKUP(A274,'5 TD'!$P$2:$Q$479,2,0),"NO APLICA")</f>
        <v>0</v>
      </c>
      <c r="EG274" s="2" t="str">
        <f t="shared" si="154"/>
        <v>SI</v>
      </c>
      <c r="EH274" s="2">
        <f>IF(CZ274="no",0,VLOOKUP(AI274,EXPERIENCIA!$A$1:$C$2100,2,0))</f>
        <v>125</v>
      </c>
      <c r="EI274" s="2">
        <f>IF(CZ274="si",VLOOKUP(A274,'5 TD'!$S$3:$T$2103,2,0),0)</f>
        <v>254</v>
      </c>
      <c r="EJ274" s="2" t="str">
        <f t="shared" si="155"/>
        <v>NO</v>
      </c>
      <c r="EK274" s="2" t="str">
        <f>+('3 Planilla Preadjudicación OTIC'!BU274)</f>
        <v>e) Menor “porcentaje de multas ponderadas” en ítem evaluación comportamiento considerando 4 decimales.</v>
      </c>
      <c r="EL274" s="4"/>
      <c r="EO274" s="86" t="s">
        <v>64</v>
      </c>
      <c r="EQ274" s="86"/>
    </row>
    <row r="275" spans="1:147" ht="15" customHeight="1" x14ac:dyDescent="0.3">
      <c r="A275" s="2">
        <f>+('3 Planilla Preadjudicación OTIC'!A275)</f>
        <v>14404</v>
      </c>
      <c r="B275" s="2" t="str">
        <f>+('3 Planilla Preadjudicación OTIC'!B275)</f>
        <v>65181652-1</v>
      </c>
      <c r="C275" s="4">
        <f>+('3 Planilla Preadjudicación OTIC'!E275)</f>
        <v>2025</v>
      </c>
      <c r="D275" s="4" t="str">
        <f>+('3 Planilla Preadjudicación OTIC'!F275)</f>
        <v>MANDATO</v>
      </c>
      <c r="E275" s="4" t="str">
        <f>+('3 Planilla Preadjudicación OTIC'!G275)</f>
        <v>73188700-4</v>
      </c>
      <c r="F275" s="4" t="str">
        <f>+('3 Planilla Preadjudicación OTIC'!H275)</f>
        <v>ONG CASA DE ACOGIDA LA ESPERANZA</v>
      </c>
      <c r="G275" s="4"/>
      <c r="H275" s="4"/>
      <c r="I275" s="4" t="str">
        <f>+('3 Planilla Preadjudicación OTIC'!I275)</f>
        <v>CORTE Y CONFECCIÓN DE CORTINAS Y ROPA DE CASA</v>
      </c>
      <c r="J275" s="4" t="str">
        <f>+('3 Planilla Preadjudicación OTIC'!J275)</f>
        <v>PF0704</v>
      </c>
      <c r="K275" s="4" t="str">
        <f>+('3 Planilla Preadjudicación OTIC'!K275)</f>
        <v/>
      </c>
      <c r="L275" s="4" t="str">
        <f>+('3 Planilla Preadjudicación OTIC'!L275)</f>
        <v/>
      </c>
      <c r="M275" s="2">
        <f>+('3 Planilla Preadjudicación OTIC'!M275)</f>
        <v>13</v>
      </c>
      <c r="N275" s="4" t="str">
        <f>+('3 Planilla Preadjudicación OTIC'!N275)</f>
        <v>METROPOLITANA</v>
      </c>
      <c r="O275" s="4" t="str">
        <f>+('3 Planilla Preadjudicación OTIC'!O275)</f>
        <v>LA GRANJA</v>
      </c>
      <c r="P275" s="4" t="str">
        <f>+('3 Planilla Preadjudicación OTIC'!P275)</f>
        <v>EMPRENDEDORES/AS INFORMALES O PERSONAS VULNERABLES PERTENECIENTES AL 80% MAS VULNERABLE</v>
      </c>
      <c r="Q275" s="4" t="str">
        <f>+('3 Planilla Preadjudicación OTIC'!Q275)</f>
        <v>PRESENCIAL</v>
      </c>
      <c r="R275" s="4" t="str">
        <f>+('3 Planilla Preadjudicación OTIC'!R275)</f>
        <v>DEPENDIENTE</v>
      </c>
      <c r="S275" s="4">
        <f>+('3 Planilla Preadjudicación OTIC'!S275)</f>
        <v>38</v>
      </c>
      <c r="T275" s="2">
        <f>+('3 Planilla Preadjudicación OTIC'!T275)</f>
        <v>20</v>
      </c>
      <c r="U275" s="2">
        <f>+('3 Planilla Preadjudicación OTIC'!U275)</f>
        <v>150</v>
      </c>
      <c r="V275" s="2">
        <f>+('3 Planilla Preadjudicación OTIC'!V275)</f>
        <v>0</v>
      </c>
      <c r="W275" s="2">
        <f>+('3 Planilla Preadjudicación OTIC'!W275)</f>
        <v>150</v>
      </c>
      <c r="X275" s="2">
        <f>+('3 Planilla Preadjudicación OTIC'!X275)</f>
        <v>4</v>
      </c>
      <c r="Y275" s="2" t="str">
        <f>+('3 Planilla Preadjudicación OTIC'!Y275)</f>
        <v>SI</v>
      </c>
      <c r="Z275" s="2" t="str">
        <f>+('3 Planilla Preadjudicación OTIC'!Z275)</f>
        <v>NO</v>
      </c>
      <c r="AA275" s="2" t="str">
        <f>+('3 Planilla Preadjudicación OTIC'!AA275)</f>
        <v>NO</v>
      </c>
      <c r="AB275" s="4" t="str">
        <f>+('3 Planilla Preadjudicación OTIC'!AB275)</f>
        <v>SE AJUSTA A PLAN FORMATIVO</v>
      </c>
      <c r="AC275" s="4" t="str">
        <f>+('3 Planilla Preadjudicación OTIC'!AC275)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75" s="2" t="str">
        <f>+('3 Planilla Preadjudicación OTIC'!AD275)</f>
        <v>NO</v>
      </c>
      <c r="AE275" s="4">
        <f>+('3 Planilla Preadjudicación OTIC'!AE275)</f>
        <v>0</v>
      </c>
      <c r="AF275" s="2" t="str">
        <f>+('3 Planilla Preadjudicación OTIC'!AF275)</f>
        <v>CERRADA</v>
      </c>
      <c r="AG275" s="2">
        <f>+('3 Planilla Preadjudicación OTIC'!AG275)</f>
        <v>38</v>
      </c>
      <c r="AH275" s="2">
        <f>+('3 Planilla Preadjudicación OTIC'!AH275)</f>
        <v>3</v>
      </c>
      <c r="AI275" s="135" t="str">
        <f>+('3 Planilla Preadjudicación OTIC'!AI275)</f>
        <v>65062756-3</v>
      </c>
      <c r="AJ275" s="4" t="str">
        <f>+('3 Planilla Preadjudicación OTIC'!AJ275)</f>
        <v>Fundaciòn Forpe Chile</v>
      </c>
      <c r="AK275" s="2">
        <f>+('3 Planilla Preadjudicación OTIC'!AK275)</f>
        <v>150</v>
      </c>
      <c r="AL275" s="2">
        <f>+('3 Planilla Preadjudicación OTIC'!AL275)</f>
        <v>38</v>
      </c>
      <c r="AM275" s="12">
        <f>+('3 Planilla Preadjudicación OTIC'!AM275)</f>
        <v>6373</v>
      </c>
      <c r="AN275" s="12">
        <f>+('3 Planilla Preadjudicación OTIC'!AN275)</f>
        <v>0</v>
      </c>
      <c r="AO275" s="12">
        <f>+('3 Planilla Preadjudicación OTIC'!AO275)</f>
        <v>0</v>
      </c>
      <c r="AP275" s="12">
        <f>+('3 Planilla Preadjudicación OTIC'!AP275)</f>
        <v>19119000</v>
      </c>
      <c r="AQ275" s="12">
        <f>+('3 Planilla Preadjudicación OTIC'!AQ275)</f>
        <v>3040000</v>
      </c>
      <c r="AR275" s="12">
        <f>+('3 Planilla Preadjudicación OTIC'!AR275)</f>
        <v>0</v>
      </c>
      <c r="AS275" s="12">
        <f>+('3 Planilla Preadjudicación OTIC'!AS275)</f>
        <v>0</v>
      </c>
      <c r="AT275" s="12">
        <f>+('3 Planilla Preadjudicación OTIC'!AT275)</f>
        <v>0</v>
      </c>
      <c r="AU275" s="12">
        <f>+('3 Planilla Preadjudicación OTIC'!AU275)</f>
        <v>22159000</v>
      </c>
      <c r="AV275" s="2" t="str">
        <f>+('3 Planilla Preadjudicación OTIC'!AV275)</f>
        <v>SI</v>
      </c>
      <c r="AW275" s="4">
        <f>+('3 Planilla Preadjudicación OTIC'!AW275)</f>
        <v>0</v>
      </c>
      <c r="AX275" s="2">
        <f>+('3 Planilla Preadjudicación OTIC'!AX275)</f>
        <v>7</v>
      </c>
      <c r="AY275" s="2">
        <f>+('3 Planilla Preadjudicación OTIC'!AY275)</f>
        <v>7</v>
      </c>
      <c r="AZ275" s="2">
        <f>+('3 Planilla Preadjudicación OTIC'!AZ275)</f>
        <v>0</v>
      </c>
      <c r="BA275" s="2">
        <f>+('3 Planilla Preadjudicación OTIC'!BA275)</f>
        <v>0</v>
      </c>
      <c r="BB275" s="2">
        <f>+('3 Planilla Preadjudicación OTIC'!BB275)</f>
        <v>0</v>
      </c>
      <c r="BC275" s="2">
        <f>+('3 Planilla Preadjudicación OTIC'!BC275)</f>
        <v>0</v>
      </c>
      <c r="BD275" s="2">
        <f>+('3 Planilla Preadjudicación OTIC'!BD275)</f>
        <v>0</v>
      </c>
      <c r="BE275" s="2">
        <f>+('3 Planilla Preadjudicación OTIC'!BE275)</f>
        <v>0</v>
      </c>
      <c r="BF275" s="2">
        <f>+('3 Planilla Preadjudicación OTIC'!BF275)</f>
        <v>0</v>
      </c>
      <c r="BG275" s="2">
        <f>+('3 Planilla Preadjudicación OTIC'!BG275)</f>
        <v>7</v>
      </c>
      <c r="BH275" s="2">
        <f>+('3 Planilla Preadjudicación OTIC'!BH275)</f>
        <v>7</v>
      </c>
      <c r="BI275" s="2">
        <f>+('3 Planilla Preadjudicación OTIC'!BI275)</f>
        <v>7</v>
      </c>
      <c r="BJ275" s="2">
        <f>+('3 Planilla Preadjudicación OTIC'!BJ275)</f>
        <v>7</v>
      </c>
      <c r="BK275" s="2">
        <f>+('3 Planilla Preadjudicación OTIC'!BK275)</f>
        <v>7</v>
      </c>
      <c r="BL275" s="2">
        <f>+('3 Planilla Preadjudicación OTIC'!BL275)</f>
        <v>7</v>
      </c>
      <c r="BM275" s="104">
        <f>ROUND(('3 Planilla Preadjudicación OTIC'!BM275),1)</f>
        <v>7</v>
      </c>
      <c r="BN275" s="4" t="str">
        <f>+('3 Planilla Preadjudicación OTIC'!BN275)</f>
        <v>SI</v>
      </c>
      <c r="BO275" s="4" t="str">
        <f>+('3 Planilla Preadjudicación OTIC'!BO275)</f>
        <v>ESTEBAN VEGA TORO</v>
      </c>
      <c r="BP275" s="4" t="str">
        <f>+('3 Planilla Preadjudicación OTIC'!BP275)</f>
        <v>contacto@forpe.cl</v>
      </c>
      <c r="BQ275" s="4">
        <f>+('3 Planilla Preadjudicación OTIC'!BQ275)</f>
        <v>228347804</v>
      </c>
      <c r="BR275" s="4" t="str">
        <f>+('3 Planilla Preadjudicación OTIC'!BR275)</f>
        <v>Av. Santa Rosa 9014, La Granja</v>
      </c>
      <c r="BS275" s="4" t="str">
        <f>+('3 Planilla Preadjudicación OTIC'!BS275)</f>
        <v>Capacitar en el diseño, corte y confección de elementos textiles para el hogar, como cortinas, manteles, fundas y otros accesorios decorativos.</v>
      </c>
      <c r="BT275" s="4" t="str">
        <f>+('3 Planilla Preadjudicación OTIC'!BT275)</f>
        <v>El curso entrega conocimientos prácticos sobre selección de telas, toma de medidas, técnicas de costura y acabados para confeccionar ropa de casa funcional y estética. Está orientado a personas que deseen emprender en el rubro textil o mejorar sus habilidades en decoración del hogar.</v>
      </c>
      <c r="BU275" s="85">
        <f>IF(VLOOKUP(A275,'BD OFICIAL'!$A$1:$AL$2098,7,0)=D275,0,1)</f>
        <v>0</v>
      </c>
      <c r="BV275" s="85">
        <f>IF(VLOOKUP(A275,'BD OFICIAL'!$A$1:$AL$2098,11,0)=J275,0,1)</f>
        <v>0</v>
      </c>
      <c r="BW275" s="85">
        <f>IF(VLOOKUP(A275,'BD OFICIAL'!$A$1:$AL$2098,13,0)=L275,0,1)</f>
        <v>0</v>
      </c>
      <c r="BX275" s="2">
        <f>IF(VLOOKUP(A275,'BD OFICIAL'!$A$1:$AL$2098,16,0)=O275,0,1)</f>
        <v>0</v>
      </c>
      <c r="BY275" s="2">
        <f>IF(VLOOKUP(A275,'BD OFICIAL'!$A$1:$AL$2098,17,0)=P275,0,1)</f>
        <v>0</v>
      </c>
      <c r="BZ275" s="2">
        <f>IF(VLOOKUP(A275,'BD OFICIAL'!$A$1:$AL$2098,19,0)=R275,0,1)</f>
        <v>0</v>
      </c>
      <c r="CA275" s="2">
        <f>IF(VLOOKUP(A275,'BD OFICIAL'!$A$1:$AL$2098,21,0)=T275,0,1)</f>
        <v>0</v>
      </c>
      <c r="CB275" s="2">
        <f>IF(VLOOKUP(A275,'BD OFICIAL'!$A$1:$AL$2098,24,0)=AK275,0,1)</f>
        <v>0</v>
      </c>
      <c r="CC275" s="2">
        <f>IF(VLOOKUP(A275,'BD OFICIAL'!$A$1:$AL$2098,25,0)=X275,0,1)</f>
        <v>0</v>
      </c>
      <c r="CD275" s="2">
        <f>IF(VLOOKUP(A275,'BD OFICIAL'!$A$1:$AL$2098,26,0)=Y275,0,1)</f>
        <v>0</v>
      </c>
      <c r="CE275" s="2">
        <f>IF(VLOOKUP(A275,'BD OFICIAL'!$A$1:$AL$2098,27,0)=Z275,0,1)</f>
        <v>0</v>
      </c>
      <c r="CF275" s="2">
        <f>IF(VLOOKUP(A275,'BD OFICIAL'!$A$1:$AL$2098,28,0)=AA275,0,1)</f>
        <v>0</v>
      </c>
      <c r="CG275" s="2">
        <f>IF(VLOOKUP(A275,'BD OFICIAL'!$A$1:$AL$2098,33,0)=AF275,0,1)</f>
        <v>0</v>
      </c>
      <c r="CH275" s="2">
        <f>IF(VLOOKUP(A275,'BD OFICIAL'!$A$1:$AL$2098,35,0)=AH275,0,1)</f>
        <v>0</v>
      </c>
      <c r="CI275" s="85">
        <f>IF(VLOOKUP(A275,'BD OFICIAL'!$A$1:$AL$2098,34,0)=AL275,0,1)</f>
        <v>0</v>
      </c>
      <c r="CJ275" s="12">
        <f>VLOOKUP(A275,'BD OFICIAL'!$A$1:$AM$2098,36,0)*AM275-AP275</f>
        <v>0</v>
      </c>
      <c r="CK275" s="85" t="str">
        <f t="shared" si="156"/>
        <v>SSH</v>
      </c>
      <c r="CL275" s="85" t="str">
        <f t="shared" si="157"/>
        <v>SI</v>
      </c>
      <c r="CM275" s="85" t="str">
        <f t="shared" si="137"/>
        <v>NO</v>
      </c>
      <c r="CN275" s="31">
        <f t="shared" si="138"/>
        <v>0</v>
      </c>
      <c r="CO275" s="31">
        <f t="shared" si="158"/>
        <v>0</v>
      </c>
      <c r="CP275" s="31">
        <f t="shared" si="139"/>
        <v>0</v>
      </c>
      <c r="CQ275" s="31">
        <f>IF(Y275="NO",0,IF(Y275="SI",IF(VLOOKUP(A275,'BD OFICIAL'!$A:$AO,40,0)=AQ275,0,1)))</f>
        <v>0</v>
      </c>
      <c r="CR275" s="31">
        <f>IF(Z275="NO",0,IF(Z275="SI",IF(VLOOKUP(B275,'BD OFICIAL'!$A:$AO,41,0)=AS275,0,1)))</f>
        <v>0</v>
      </c>
      <c r="CS275" s="31">
        <f t="shared" si="159"/>
        <v>0</v>
      </c>
      <c r="CT275" s="31">
        <f t="shared" si="160"/>
        <v>0</v>
      </c>
      <c r="CU275" s="31">
        <f>IF(VLOOKUP(A275,'BD OFICIAL'!$A$1:$AL$1056,31,0)="SI",IF(AT275&gt;0,0,1),IF(AT275=0,0,1))</f>
        <v>0</v>
      </c>
      <c r="CV275" s="31">
        <f t="shared" si="161"/>
        <v>0</v>
      </c>
      <c r="CW275" s="31">
        <f t="shared" si="140"/>
        <v>0</v>
      </c>
      <c r="CX275" s="85" t="str">
        <f t="shared" si="141"/>
        <v>SI</v>
      </c>
      <c r="CY275" s="31">
        <f t="shared" si="142"/>
        <v>0</v>
      </c>
      <c r="CZ275" s="85" t="str">
        <f>IF(ISERROR(VLOOKUP(AI275,EXPERIENCIA!$A$1:$C$2100,1,0)),"NO","SI")</f>
        <v>SI</v>
      </c>
      <c r="DA275" s="85">
        <f>IF(CX275="no","NO APLICA",IF(AX275=0,"ERROR NOTA",IF(AND(AX275&gt;1,CZ275="NO"),"ERROR NOTA",IF(AND(CZ275="NO",AX275=1),0,IF(VLOOKUP(AI275,EXPERIENCIA!$A$1:$C$2100,3,0)=AX275,0,"ERROR NOTA")))))</f>
        <v>0</v>
      </c>
      <c r="DB275" s="85" t="str">
        <f>IF(ISERROR(VLOOKUP(AI275,COMPORTAMIENTO!$A$1:$C$2100,1,0)),"NO","SI")</f>
        <v>SI</v>
      </c>
      <c r="DC275" s="85">
        <f>IF(CX275="NO","NO APLICA",IF(AY275=0,"ERROR NOTA",IF(AND(DB275="NO",AY275=7),0,IF(VLOOKUP(AI275,COMPORTAMIENTO!$A$2:$H$2100,8,0)=AY275,0,"ERROR NOTA"))))</f>
        <v>0</v>
      </c>
      <c r="DD275" s="104">
        <f t="shared" si="143"/>
        <v>0.70000000000000007</v>
      </c>
      <c r="DE275" s="104">
        <f t="shared" si="144"/>
        <v>0.70000000000000007</v>
      </c>
      <c r="DF275" s="85" t="str">
        <f t="shared" si="162"/>
        <v>SI</v>
      </c>
      <c r="DG275" s="85">
        <f t="shared" si="145"/>
        <v>0</v>
      </c>
      <c r="DH275" s="85">
        <f t="shared" si="146"/>
        <v>0</v>
      </c>
      <c r="DI275" s="85">
        <f t="shared" si="147"/>
        <v>0</v>
      </c>
      <c r="DJ275" s="12">
        <f t="shared" si="148"/>
        <v>7.0000000000000009</v>
      </c>
      <c r="DK275" s="7">
        <f t="shared" si="149"/>
        <v>7.0000000000000009</v>
      </c>
      <c r="DL275" s="12">
        <f t="shared" si="163"/>
        <v>6373</v>
      </c>
      <c r="DM275" s="12">
        <f>VLOOKUP(A275,'5 TD'!$A:$B,2,0)</f>
        <v>6373</v>
      </c>
      <c r="DN275" s="7">
        <f t="shared" si="164"/>
        <v>7</v>
      </c>
      <c r="DO275" s="85" t="str">
        <f t="shared" si="150"/>
        <v>APROBADO</v>
      </c>
      <c r="DP275" s="85" t="str">
        <f t="shared" si="151"/>
        <v>APROBADO</v>
      </c>
      <c r="DQ275" s="7">
        <f t="shared" si="152"/>
        <v>7</v>
      </c>
      <c r="DR275" s="85" t="str">
        <f t="shared" si="165"/>
        <v>APROBADO</v>
      </c>
      <c r="DS275" s="2" t="str">
        <f>+('3 Planilla Preadjudicación OTIC'!BN275)</f>
        <v>SI</v>
      </c>
      <c r="DT275" s="2">
        <f>IF(DR275="APROBADO",VLOOKUP(A275,'5 TD'!$D$3:$E$270,2,0),"NO APLICA")</f>
        <v>7</v>
      </c>
      <c r="DU275" s="2" t="str">
        <f t="shared" si="166"/>
        <v>SI</v>
      </c>
      <c r="DV275" s="2">
        <f>IF(DU275="SI",VLOOKUP(A275,'5 TD'!$G$3:$H$270,2,0),"NO APLICA ")</f>
        <v>7.0000000000000009</v>
      </c>
      <c r="DW275" s="2" t="str">
        <f t="shared" si="167"/>
        <v>SI</v>
      </c>
      <c r="DX275" s="2">
        <f>IF(DW275="SI",VLOOKUP(A275,'5 TD'!$J$4:$K$472,2,0),"NO APLICA")</f>
        <v>7</v>
      </c>
      <c r="DY275" s="2" t="str">
        <f t="shared" si="168"/>
        <v>SI</v>
      </c>
      <c r="DZ275" s="7">
        <f>IF(DY275="SI",VLOOKUP(A275,'5 TD'!$M$4:$N$350,2,0),"NO APLICA")</f>
        <v>7</v>
      </c>
      <c r="EA275" s="2" t="str">
        <f t="shared" si="169"/>
        <v>SI</v>
      </c>
      <c r="EB275" s="12">
        <f t="shared" si="170"/>
        <v>6373</v>
      </c>
      <c r="EC275" s="12">
        <f>IF(EA275="SI",VLOOKUP(A275,'5 TD'!$V$4:$W$479,2,0),"NO APLICA")</f>
        <v>6373</v>
      </c>
      <c r="ED275" s="2" t="str">
        <f t="shared" si="153"/>
        <v>SI</v>
      </c>
      <c r="EE275" s="79">
        <f>IF(ED275="SI",VLOOKUP(AI275,COMPORTAMIENTO!$A$1:$H$2100,7,0),"NO APLICA")</f>
        <v>0</v>
      </c>
      <c r="EF275" s="12">
        <f>IF(ED275="SI",VLOOKUP(A275,'5 TD'!$P$2:$Q$479,2,0),"NO APLICA")</f>
        <v>0</v>
      </c>
      <c r="EG275" s="2" t="str">
        <f t="shared" si="154"/>
        <v>SI</v>
      </c>
      <c r="EH275" s="2">
        <f>IF(CZ275="no",0,VLOOKUP(AI275,EXPERIENCIA!$A$1:$C$2100,2,0))</f>
        <v>125</v>
      </c>
      <c r="EI275" s="2">
        <f>IF(CZ275="si",VLOOKUP(A275,'5 TD'!$S$3:$T$2103,2,0),0)</f>
        <v>254</v>
      </c>
      <c r="EJ275" s="2" t="str">
        <f t="shared" si="155"/>
        <v>NO</v>
      </c>
      <c r="EK275" s="2" t="str">
        <f>+('3 Planilla Preadjudicación OTIC'!BU275)</f>
        <v>e) Menor “porcentaje de multas ponderadas” en ítem evaluación comportamiento considerando 4 decimales.</v>
      </c>
      <c r="EL275" s="4"/>
      <c r="EM275" s="3"/>
      <c r="EN275" s="3"/>
      <c r="EO275" s="86" t="s">
        <v>64</v>
      </c>
      <c r="EQ275" s="86"/>
    </row>
    <row r="276" spans="1:147" ht="15" customHeight="1" x14ac:dyDescent="0.3">
      <c r="A276" s="2">
        <f>+('3 Planilla Preadjudicación OTIC'!A276)</f>
        <v>14406</v>
      </c>
      <c r="B276" s="2" t="str">
        <f>+('3 Planilla Preadjudicación OTIC'!B276)</f>
        <v>65181652-1</v>
      </c>
      <c r="C276" s="4">
        <f>+('3 Planilla Preadjudicación OTIC'!E276)</f>
        <v>2025</v>
      </c>
      <c r="D276" s="4" t="str">
        <f>+('3 Planilla Preadjudicación OTIC'!F276)</f>
        <v>MANDATO</v>
      </c>
      <c r="E276" s="4" t="str">
        <f>+('3 Planilla Preadjudicación OTIC'!G276)</f>
        <v>73188700-4</v>
      </c>
      <c r="F276" s="4" t="str">
        <f>+('3 Planilla Preadjudicación OTIC'!H276)</f>
        <v>ONG CASA DE ACOGIDA LA ESPERANZA</v>
      </c>
      <c r="G276" s="4"/>
      <c r="H276" s="4"/>
      <c r="I276" s="4" t="str">
        <f>+('3 Planilla Preadjudicación OTIC'!I276)</f>
        <v>MASAJES CORPORALES CON FINES ESTÉTICOS Y DE RELAJACIÓN</v>
      </c>
      <c r="J276" s="4" t="str">
        <f>+('3 Planilla Preadjudicación OTIC'!J276)</f>
        <v>SIN PLAN FORMATIVO</v>
      </c>
      <c r="K276" s="4" t="str">
        <f>+('3 Planilla Preadjudicación OTIC'!K276)</f>
        <v/>
      </c>
      <c r="L276" s="4" t="str">
        <f>+('3 Planilla Preadjudicación OTIC'!L276)</f>
        <v/>
      </c>
      <c r="M276" s="2">
        <f>+('3 Planilla Preadjudicación OTIC'!M276)</f>
        <v>13</v>
      </c>
      <c r="N276" s="4" t="str">
        <f>+('3 Planilla Preadjudicación OTIC'!N276)</f>
        <v>METROPOLITANA</v>
      </c>
      <c r="O276" s="4" t="str">
        <f>+('3 Planilla Preadjudicación OTIC'!O276)</f>
        <v>PUDAHUEL</v>
      </c>
      <c r="P276" s="4" t="str">
        <f>+('3 Planilla Preadjudicación OTIC'!P276)</f>
        <v>EMPRENDEDORES/AS INFORMALES O PERSONAS VULNERABLES PERTENECIENTES AL 80% MAS VULNERABLE</v>
      </c>
      <c r="Q276" s="4" t="str">
        <f>+('3 Planilla Preadjudicación OTIC'!Q276)</f>
        <v>PRESENCIAL</v>
      </c>
      <c r="R276" s="4" t="str">
        <f>+('3 Planilla Preadjudicación OTIC'!R276)</f>
        <v>DEPENDIENTE</v>
      </c>
      <c r="S276" s="4">
        <f>+('3 Planilla Preadjudicación OTIC'!S276)</f>
        <v>50</v>
      </c>
      <c r="T276" s="2">
        <f>+('3 Planilla Preadjudicación OTIC'!T276)</f>
        <v>20</v>
      </c>
      <c r="U276" s="2">
        <f>+('3 Planilla Preadjudicación OTIC'!U276)</f>
        <v>0</v>
      </c>
      <c r="V276" s="2">
        <f>+('3 Planilla Preadjudicación OTIC'!V276)</f>
        <v>0</v>
      </c>
      <c r="W276" s="2">
        <f>+('3 Planilla Preadjudicación OTIC'!W276)</f>
        <v>200</v>
      </c>
      <c r="X276" s="2">
        <f>+('3 Planilla Preadjudicación OTIC'!X276)</f>
        <v>4</v>
      </c>
      <c r="Y276" s="2" t="str">
        <f>+('3 Planilla Preadjudicación OTIC'!Y276)</f>
        <v>SI</v>
      </c>
      <c r="Z276" s="2" t="str">
        <f>+('3 Planilla Preadjudicación OTIC'!Z276)</f>
        <v>NO</v>
      </c>
      <c r="AA276" s="2" t="str">
        <f>+('3 Planilla Preadjudicación OTIC'!AA276)</f>
        <v>NO</v>
      </c>
      <c r="AB276" s="4" t="str">
        <f>+('3 Planilla Preadjudicación OTIC'!AB276)</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276" s="4" t="str">
        <f>+('3 Planilla Preadjudicación OTIC'!AC276)</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76" s="2" t="str">
        <f>+('3 Planilla Preadjudicación OTIC'!AD276)</f>
        <v>NO</v>
      </c>
      <c r="AE276" s="4">
        <f>+('3 Planilla Preadjudicación OTIC'!AE276)</f>
        <v>0</v>
      </c>
      <c r="AF276" s="2" t="str">
        <f>+('3 Planilla Preadjudicación OTIC'!AF276)</f>
        <v>CERRADA</v>
      </c>
      <c r="AG276" s="2">
        <f>+('3 Planilla Preadjudicación OTIC'!AG276)</f>
        <v>50</v>
      </c>
      <c r="AH276" s="2">
        <f>+('3 Planilla Preadjudicación OTIC'!AH276)</f>
        <v>2</v>
      </c>
      <c r="AI276" s="135" t="str">
        <f>+('3 Planilla Preadjudicación OTIC'!AI276)</f>
        <v>65062756-3</v>
      </c>
      <c r="AJ276" s="4" t="str">
        <f>+('3 Planilla Preadjudicación OTIC'!AJ276)</f>
        <v>Fundaciòn Forpe Chile</v>
      </c>
      <c r="AK276" s="2">
        <f>+('3 Planilla Preadjudicación OTIC'!AK276)</f>
        <v>200</v>
      </c>
      <c r="AL276" s="2">
        <f>+('3 Planilla Preadjudicación OTIC'!AL276)</f>
        <v>50</v>
      </c>
      <c r="AM276" s="12">
        <f>+('3 Planilla Preadjudicación OTIC'!AM276)</f>
        <v>5075</v>
      </c>
      <c r="AN276" s="12">
        <f>+('3 Planilla Preadjudicación OTIC'!AN276)</f>
        <v>0</v>
      </c>
      <c r="AO276" s="12">
        <f>+('3 Planilla Preadjudicación OTIC'!AO276)</f>
        <v>0</v>
      </c>
      <c r="AP276" s="12">
        <f>+('3 Planilla Preadjudicación OTIC'!AP276)</f>
        <v>20300000</v>
      </c>
      <c r="AQ276" s="12">
        <f>+('3 Planilla Preadjudicación OTIC'!AQ276)</f>
        <v>4000000</v>
      </c>
      <c r="AR276" s="12">
        <f>+('3 Planilla Preadjudicación OTIC'!AR276)</f>
        <v>0</v>
      </c>
      <c r="AS276" s="12">
        <f>+('3 Planilla Preadjudicación OTIC'!AS276)</f>
        <v>0</v>
      </c>
      <c r="AT276" s="12">
        <f>+('3 Planilla Preadjudicación OTIC'!AT276)</f>
        <v>0</v>
      </c>
      <c r="AU276" s="12">
        <f>+('3 Planilla Preadjudicación OTIC'!AU276)</f>
        <v>24300000</v>
      </c>
      <c r="AV276" s="2" t="str">
        <f>+('3 Planilla Preadjudicación OTIC'!AV276)</f>
        <v>SI</v>
      </c>
      <c r="AW276" s="4">
        <f>+('3 Planilla Preadjudicación OTIC'!AW276)</f>
        <v>0</v>
      </c>
      <c r="AX276" s="2">
        <f>+('3 Planilla Preadjudicación OTIC'!AX276)</f>
        <v>7</v>
      </c>
      <c r="AY276" s="2">
        <f>+('3 Planilla Preadjudicación OTIC'!AY276)</f>
        <v>7</v>
      </c>
      <c r="AZ276" s="2">
        <f>+('3 Planilla Preadjudicación OTIC'!AZ276)</f>
        <v>1</v>
      </c>
      <c r="BA276" s="2">
        <f>+('3 Planilla Preadjudicación OTIC'!BA276)</f>
        <v>7</v>
      </c>
      <c r="BB276" s="2">
        <f>+('3 Planilla Preadjudicación OTIC'!BB276)</f>
        <v>5</v>
      </c>
      <c r="BC276" s="2">
        <f>+('3 Planilla Preadjudicación OTIC'!BC276)</f>
        <v>7</v>
      </c>
      <c r="BD276" s="2">
        <f>+('3 Planilla Preadjudicación OTIC'!BD276)</f>
        <v>1</v>
      </c>
      <c r="BE276" s="2">
        <f>+('3 Planilla Preadjudicación OTIC'!BE276)</f>
        <v>5</v>
      </c>
      <c r="BF276" s="2">
        <f>+('3 Planilla Preadjudicación OTIC'!BF276)</f>
        <v>7</v>
      </c>
      <c r="BG276" s="2">
        <f>+('3 Planilla Preadjudicación OTIC'!BG276)</f>
        <v>7</v>
      </c>
      <c r="BH276" s="2">
        <f>+('3 Planilla Preadjudicación OTIC'!BH276)</f>
        <v>5</v>
      </c>
      <c r="BI276" s="2">
        <f>+('3 Planilla Preadjudicación OTIC'!BI276)</f>
        <v>5</v>
      </c>
      <c r="BJ276" s="2">
        <f>+('3 Planilla Preadjudicación OTIC'!BJ276)</f>
        <v>5</v>
      </c>
      <c r="BK276" s="2">
        <f>+('3 Planilla Preadjudicación OTIC'!BK276)</f>
        <v>5</v>
      </c>
      <c r="BL276" s="2">
        <f>+('3 Planilla Preadjudicación OTIC'!BL276)</f>
        <v>7</v>
      </c>
      <c r="BM276" s="104">
        <f>ROUND(('3 Planilla Preadjudicación OTIC'!BM276),1)</f>
        <v>5.6</v>
      </c>
      <c r="BN276" s="4" t="str">
        <f>+('3 Planilla Preadjudicación OTIC'!BN276)</f>
        <v>NO</v>
      </c>
      <c r="BO276" s="4">
        <f>+('3 Planilla Preadjudicación OTIC'!BO276)</f>
        <v>0</v>
      </c>
      <c r="BP276" s="4">
        <f>+('3 Planilla Preadjudicación OTIC'!BP276)</f>
        <v>0</v>
      </c>
      <c r="BQ276" s="4">
        <f>+('3 Planilla Preadjudicación OTIC'!BQ276)</f>
        <v>0</v>
      </c>
      <c r="BR276" s="4">
        <f>+('3 Planilla Preadjudicación OTIC'!BR276)</f>
        <v>0</v>
      </c>
      <c r="BS276" s="4">
        <f>+('3 Planilla Preadjudicación OTIC'!BS276)</f>
        <v>0</v>
      </c>
      <c r="BT276" s="4">
        <f>+('3 Planilla Preadjudicación OTIC'!BT276)</f>
        <v>0</v>
      </c>
      <c r="BU276" s="85">
        <f>IF(VLOOKUP(A276,'BD OFICIAL'!$A$1:$AL$2098,7,0)=D276,0,1)</f>
        <v>0</v>
      </c>
      <c r="BV276" s="85">
        <f>IF(VLOOKUP(A276,'BD OFICIAL'!$A$1:$AL$2098,11,0)=J276,0,1)</f>
        <v>0</v>
      </c>
      <c r="BW276" s="85">
        <f>IF(VLOOKUP(A276,'BD OFICIAL'!$A$1:$AL$2098,13,0)=L276,0,1)</f>
        <v>0</v>
      </c>
      <c r="BX276" s="2">
        <f>IF(VLOOKUP(A276,'BD OFICIAL'!$A$1:$AL$2098,16,0)=O276,0,1)</f>
        <v>0</v>
      </c>
      <c r="BY276" s="2">
        <f>IF(VLOOKUP(A276,'BD OFICIAL'!$A$1:$AL$2098,17,0)=P276,0,1)</f>
        <v>0</v>
      </c>
      <c r="BZ276" s="2">
        <f>IF(VLOOKUP(A276,'BD OFICIAL'!$A$1:$AL$2098,19,0)=R276,0,1)</f>
        <v>0</v>
      </c>
      <c r="CA276" s="2">
        <f>IF(VLOOKUP(A276,'BD OFICIAL'!$A$1:$AL$2098,21,0)=T276,0,1)</f>
        <v>0</v>
      </c>
      <c r="CB276" s="2">
        <f>IF(VLOOKUP(A276,'BD OFICIAL'!$A$1:$AL$2098,24,0)=AK276,0,1)</f>
        <v>0</v>
      </c>
      <c r="CC276" s="2">
        <f>IF(VLOOKUP(A276,'BD OFICIAL'!$A$1:$AL$2098,25,0)=X276,0,1)</f>
        <v>0</v>
      </c>
      <c r="CD276" s="2">
        <f>IF(VLOOKUP(A276,'BD OFICIAL'!$A$1:$AL$2098,26,0)=Y276,0,1)</f>
        <v>0</v>
      </c>
      <c r="CE276" s="2">
        <f>IF(VLOOKUP(A276,'BD OFICIAL'!$A$1:$AL$2098,27,0)=Z276,0,1)</f>
        <v>0</v>
      </c>
      <c r="CF276" s="2">
        <f>IF(VLOOKUP(A276,'BD OFICIAL'!$A$1:$AL$2098,28,0)=AA276,0,1)</f>
        <v>0</v>
      </c>
      <c r="CG276" s="2">
        <f>IF(VLOOKUP(A276,'BD OFICIAL'!$A$1:$AL$2098,33,0)=AF276,0,1)</f>
        <v>0</v>
      </c>
      <c r="CH276" s="2">
        <f>IF(VLOOKUP(A276,'BD OFICIAL'!$A$1:$AL$2098,35,0)=AH276,0,1)</f>
        <v>0</v>
      </c>
      <c r="CI276" s="85">
        <f>IF(VLOOKUP(A276,'BD OFICIAL'!$A$1:$AL$2098,34,0)=AL276,0,1)</f>
        <v>0</v>
      </c>
      <c r="CJ276" s="12">
        <f>VLOOKUP(A276,'BD OFICIAL'!$A$1:$AM$2098,36,0)*AM276-AP276</f>
        <v>0</v>
      </c>
      <c r="CK276" s="85" t="str">
        <f t="shared" si="156"/>
        <v>SSH</v>
      </c>
      <c r="CL276" s="85" t="str">
        <f t="shared" si="157"/>
        <v>NO</v>
      </c>
      <c r="CM276" s="85" t="str">
        <f t="shared" si="137"/>
        <v>SI</v>
      </c>
      <c r="CN276" s="31">
        <f t="shared" si="138"/>
        <v>0</v>
      </c>
      <c r="CO276" s="31">
        <f t="shared" si="158"/>
        <v>0</v>
      </c>
      <c r="CP276" s="31">
        <f t="shared" si="139"/>
        <v>0</v>
      </c>
      <c r="CQ276" s="31">
        <f>IF(Y276="NO",0,IF(Y276="SI",IF(VLOOKUP(A276,'BD OFICIAL'!$A:$AO,40,0)=AQ276,0,1)))</f>
        <v>0</v>
      </c>
      <c r="CR276" s="31">
        <f>IF(Z276="NO",0,IF(Z276="SI",IF(VLOOKUP(B276,'BD OFICIAL'!$A:$AO,41,0)=AS276,0,1)))</f>
        <v>0</v>
      </c>
      <c r="CS276" s="31">
        <f t="shared" si="159"/>
        <v>0</v>
      </c>
      <c r="CT276" s="31">
        <f t="shared" si="160"/>
        <v>0</v>
      </c>
      <c r="CU276" s="31">
        <f>IF(VLOOKUP(A276,'BD OFICIAL'!$A$1:$AL$1056,31,0)="SI",IF(AT276&gt;0,0,1),IF(AT276=0,0,1))</f>
        <v>0</v>
      </c>
      <c r="CV276" s="31">
        <f t="shared" si="161"/>
        <v>0</v>
      </c>
      <c r="CW276" s="31">
        <f t="shared" si="140"/>
        <v>0</v>
      </c>
      <c r="CX276" s="85" t="str">
        <f t="shared" si="141"/>
        <v>SI</v>
      </c>
      <c r="CY276" s="31">
        <f t="shared" si="142"/>
        <v>0</v>
      </c>
      <c r="CZ276" s="85" t="str">
        <f>IF(ISERROR(VLOOKUP(AI276,EXPERIENCIA!$A$1:$C$2100,1,0)),"NO","SI")</f>
        <v>SI</v>
      </c>
      <c r="DA276" s="85">
        <f>IF(CX276="no","NO APLICA",IF(AX276=0,"ERROR NOTA",IF(AND(AX276&gt;1,CZ276="NO"),"ERROR NOTA",IF(AND(CZ276="NO",AX276=1),0,IF(VLOOKUP(AI276,EXPERIENCIA!$A$1:$C$2100,3,0)=AX276,0,"ERROR NOTA")))))</f>
        <v>0</v>
      </c>
      <c r="DB276" s="85" t="str">
        <f>IF(ISERROR(VLOOKUP(AI276,COMPORTAMIENTO!$A$1:$C$2100,1,0)),"NO","SI")</f>
        <v>SI</v>
      </c>
      <c r="DC276" s="85">
        <f>IF(CX276="NO","NO APLICA",IF(AY276=0,"ERROR NOTA",IF(AND(DB276="NO",AY276=7),0,IF(VLOOKUP(AI276,COMPORTAMIENTO!$A$2:$H$2100,8,0)=AY276,0,"ERROR NOTA"))))</f>
        <v>0</v>
      </c>
      <c r="DD276" s="104">
        <f t="shared" si="143"/>
        <v>0.70000000000000007</v>
      </c>
      <c r="DE276" s="104">
        <f t="shared" si="144"/>
        <v>0.70000000000000007</v>
      </c>
      <c r="DF276" s="85" t="str">
        <f t="shared" si="162"/>
        <v>NO</v>
      </c>
      <c r="DG276" s="85">
        <f t="shared" si="145"/>
        <v>4</v>
      </c>
      <c r="DH276" s="85">
        <f t="shared" si="146"/>
        <v>5</v>
      </c>
      <c r="DI276" s="85">
        <f t="shared" si="147"/>
        <v>4.6500000000000004</v>
      </c>
      <c r="DJ276" s="12">
        <f t="shared" si="148"/>
        <v>5.6</v>
      </c>
      <c r="DK276" s="7">
        <f t="shared" si="149"/>
        <v>5.1725000000000003</v>
      </c>
      <c r="DL276" s="12">
        <f t="shared" si="163"/>
        <v>5075</v>
      </c>
      <c r="DM276" s="12">
        <f>VLOOKUP(A276,'5 TD'!$A:$B,2,0)</f>
        <v>5075</v>
      </c>
      <c r="DN276" s="7">
        <f t="shared" si="164"/>
        <v>7</v>
      </c>
      <c r="DO276" s="85" t="str">
        <f t="shared" si="150"/>
        <v>APROBADO</v>
      </c>
      <c r="DP276" s="85" t="str">
        <f t="shared" si="151"/>
        <v>APROBADO</v>
      </c>
      <c r="DQ276" s="7">
        <f t="shared" si="152"/>
        <v>5.6</v>
      </c>
      <c r="DR276" s="85" t="str">
        <f t="shared" si="165"/>
        <v>APROBADO</v>
      </c>
      <c r="DS276" s="2" t="str">
        <f>+('3 Planilla Preadjudicación OTIC'!BN276)</f>
        <v>NO</v>
      </c>
      <c r="DT276" s="2">
        <f>IF(DR276="APROBADO",VLOOKUP(A276,'5 TD'!$D$3:$E$270,2,0),"NO APLICA")</f>
        <v>7</v>
      </c>
      <c r="DU276" s="2" t="str">
        <f t="shared" si="166"/>
        <v>NO</v>
      </c>
      <c r="DV276" s="2" t="str">
        <f>IF(DU276="SI",VLOOKUP(A276,'5 TD'!$G$3:$H$270,2,0),"NO APLICA ")</f>
        <v xml:space="preserve">NO APLICA </v>
      </c>
      <c r="DW276" s="2" t="str">
        <f t="shared" si="167"/>
        <v>NO</v>
      </c>
      <c r="DX276" s="2" t="str">
        <f>IF(DW276="SI",VLOOKUP(A276,'5 TD'!$J$4:$K$472,2,0),"NO APLICA")</f>
        <v>NO APLICA</v>
      </c>
      <c r="DY276" s="2" t="str">
        <f t="shared" si="168"/>
        <v>NO APLICA</v>
      </c>
      <c r="DZ276" s="7" t="str">
        <f>IF(DY276="SI",VLOOKUP(A276,'5 TD'!$M$4:$N$350,2,0),"NO APLICA")</f>
        <v>NO APLICA</v>
      </c>
      <c r="EA276" s="2" t="str">
        <f t="shared" si="169"/>
        <v>NO APLICA</v>
      </c>
      <c r="EB276" s="12" t="str">
        <f t="shared" si="170"/>
        <v/>
      </c>
      <c r="EC276" s="12" t="str">
        <f>IF(EA276="SI",VLOOKUP(A276,'5 TD'!$V$4:$W$479,2,0),"NO APLICA")</f>
        <v>NO APLICA</v>
      </c>
      <c r="ED276" s="2" t="str">
        <f t="shared" si="153"/>
        <v>NO</v>
      </c>
      <c r="EE276" s="79" t="str">
        <f>IF(ED276="SI",VLOOKUP(AI276,COMPORTAMIENTO!$A$1:$H$2100,7,0),"NO APLICA")</f>
        <v>NO APLICA</v>
      </c>
      <c r="EF276" s="12" t="str">
        <f>IF(ED276="SI",VLOOKUP(A276,'5 TD'!$P$2:$Q$479,2,0),"NO APLICA")</f>
        <v>NO APLICA</v>
      </c>
      <c r="EG276" s="2" t="str">
        <f t="shared" si="154"/>
        <v>NO</v>
      </c>
      <c r="EH276" s="2">
        <f>IF(CZ276="no",0,VLOOKUP(AI276,EXPERIENCIA!$A$1:$C$2100,2,0))</f>
        <v>125</v>
      </c>
      <c r="EI276" s="2">
        <f>IF(CZ276="si",VLOOKUP(A276,'5 TD'!$S$3:$T$2103,2,0),0)</f>
        <v>254</v>
      </c>
      <c r="EJ276" s="2" t="str">
        <f t="shared" si="155"/>
        <v>NO</v>
      </c>
      <c r="EK276" s="2">
        <f>+('3 Planilla Preadjudicación OTIC'!BU276)</f>
        <v>0</v>
      </c>
      <c r="EL276" s="4"/>
      <c r="EM276" s="3"/>
      <c r="EN276" s="3"/>
      <c r="EQ276" s="86"/>
    </row>
    <row r="277" spans="1:147" ht="15" customHeight="1" x14ac:dyDescent="0.3">
      <c r="A277" s="2">
        <f>+('3 Planilla Preadjudicación OTIC'!A277)</f>
        <v>14407</v>
      </c>
      <c r="B277" s="2" t="str">
        <f>+('3 Planilla Preadjudicación OTIC'!B277)</f>
        <v>65181652-1</v>
      </c>
      <c r="C277" s="4">
        <f>+('3 Planilla Preadjudicación OTIC'!E277)</f>
        <v>2025</v>
      </c>
      <c r="D277" s="4" t="str">
        <f>+('3 Planilla Preadjudicación OTIC'!F277)</f>
        <v>MANDATO</v>
      </c>
      <c r="E277" s="4" t="str">
        <f>+('3 Planilla Preadjudicación OTIC'!G277)</f>
        <v>73188700-4</v>
      </c>
      <c r="F277" s="4" t="str">
        <f>+('3 Planilla Preadjudicación OTIC'!H277)</f>
        <v>ONG CASA DE ACOGIDA LA ESPERANZA</v>
      </c>
      <c r="G277" s="4"/>
      <c r="H277" s="4"/>
      <c r="I277" s="4" t="str">
        <f>+('3 Planilla Preadjudicación OTIC'!I277)</f>
        <v>MASAJES CORPORALES CON FINES ESTÉTICOS Y DE RELAJACIÓN</v>
      </c>
      <c r="J277" s="4" t="str">
        <f>+('3 Planilla Preadjudicación OTIC'!J277)</f>
        <v>SIN PLAN FORMATIVO</v>
      </c>
      <c r="K277" s="4" t="str">
        <f>+('3 Planilla Preadjudicación OTIC'!K277)</f>
        <v/>
      </c>
      <c r="L277" s="4" t="str">
        <f>+('3 Planilla Preadjudicación OTIC'!L277)</f>
        <v/>
      </c>
      <c r="M277" s="2">
        <f>+('3 Planilla Preadjudicación OTIC'!M277)</f>
        <v>13</v>
      </c>
      <c r="N277" s="4" t="str">
        <f>+('3 Planilla Preadjudicación OTIC'!N277)</f>
        <v>METROPOLITANA</v>
      </c>
      <c r="O277" s="4" t="str">
        <f>+('3 Planilla Preadjudicación OTIC'!O277)</f>
        <v>LA GRANJA</v>
      </c>
      <c r="P277" s="4" t="str">
        <f>+('3 Planilla Preadjudicación OTIC'!P277)</f>
        <v>EMPRENDEDORES/AS INFORMALES O PERSONAS VULNERABLES PERTENECIENTES AL 80% MAS VULNERABLE</v>
      </c>
      <c r="Q277" s="4" t="str">
        <f>+('3 Planilla Preadjudicación OTIC'!Q277)</f>
        <v>PRESENCIAL</v>
      </c>
      <c r="R277" s="4" t="str">
        <f>+('3 Planilla Preadjudicación OTIC'!R277)</f>
        <v>DEPENDIENTE</v>
      </c>
      <c r="S277" s="4">
        <f>+('3 Planilla Preadjudicación OTIC'!S277)</f>
        <v>50</v>
      </c>
      <c r="T277" s="2">
        <f>+('3 Planilla Preadjudicación OTIC'!T277)</f>
        <v>20</v>
      </c>
      <c r="U277" s="2">
        <f>+('3 Planilla Preadjudicación OTIC'!U277)</f>
        <v>0</v>
      </c>
      <c r="V277" s="2">
        <f>+('3 Planilla Preadjudicación OTIC'!V277)</f>
        <v>0</v>
      </c>
      <c r="W277" s="2">
        <f>+('3 Planilla Preadjudicación OTIC'!W277)</f>
        <v>200</v>
      </c>
      <c r="X277" s="2">
        <f>+('3 Planilla Preadjudicación OTIC'!X277)</f>
        <v>4</v>
      </c>
      <c r="Y277" s="2" t="str">
        <f>+('3 Planilla Preadjudicación OTIC'!Y277)</f>
        <v>SI</v>
      </c>
      <c r="Z277" s="2" t="str">
        <f>+('3 Planilla Preadjudicación OTIC'!Z277)</f>
        <v>NO</v>
      </c>
      <c r="AA277" s="2" t="str">
        <f>+('3 Planilla Preadjudicación OTIC'!AA277)</f>
        <v>NO</v>
      </c>
      <c r="AB277" s="4" t="str">
        <f>+('3 Planilla Preadjudicación OTIC'!AB277)</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277" s="4" t="str">
        <f>+('3 Planilla Preadjudicación OTIC'!AC277)</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277" s="2" t="str">
        <f>+('3 Planilla Preadjudicación OTIC'!AD277)</f>
        <v>NO</v>
      </c>
      <c r="AE277" s="4">
        <f>+('3 Planilla Preadjudicación OTIC'!AE277)</f>
        <v>0</v>
      </c>
      <c r="AF277" s="2" t="str">
        <f>+('3 Planilla Preadjudicación OTIC'!AF277)</f>
        <v>CERRADA</v>
      </c>
      <c r="AG277" s="2">
        <f>+('3 Planilla Preadjudicación OTIC'!AG277)</f>
        <v>50</v>
      </c>
      <c r="AH277" s="2">
        <f>+('3 Planilla Preadjudicación OTIC'!AH277)</f>
        <v>2</v>
      </c>
      <c r="AI277" s="135" t="str">
        <f>+('3 Planilla Preadjudicación OTIC'!AI277)</f>
        <v>65062756-3</v>
      </c>
      <c r="AJ277" s="4" t="str">
        <f>+('3 Planilla Preadjudicación OTIC'!AJ277)</f>
        <v>Fundaciòn Forpe Chile</v>
      </c>
      <c r="AK277" s="2">
        <f>+('3 Planilla Preadjudicación OTIC'!AK277)</f>
        <v>200</v>
      </c>
      <c r="AL277" s="2">
        <f>+('3 Planilla Preadjudicación OTIC'!AL277)</f>
        <v>50</v>
      </c>
      <c r="AM277" s="12">
        <f>+('3 Planilla Preadjudicación OTIC'!AM277)</f>
        <v>5075</v>
      </c>
      <c r="AN277" s="12">
        <f>+('3 Planilla Preadjudicación OTIC'!AN277)</f>
        <v>0</v>
      </c>
      <c r="AO277" s="12">
        <f>+('3 Planilla Preadjudicación OTIC'!AO277)</f>
        <v>0</v>
      </c>
      <c r="AP277" s="12">
        <f>+('3 Planilla Preadjudicación OTIC'!AP277)</f>
        <v>20300000</v>
      </c>
      <c r="AQ277" s="12">
        <f>+('3 Planilla Preadjudicación OTIC'!AQ277)</f>
        <v>4000000</v>
      </c>
      <c r="AR277" s="12">
        <f>+('3 Planilla Preadjudicación OTIC'!AR277)</f>
        <v>0</v>
      </c>
      <c r="AS277" s="12">
        <f>+('3 Planilla Preadjudicación OTIC'!AS277)</f>
        <v>0</v>
      </c>
      <c r="AT277" s="12">
        <f>+('3 Planilla Preadjudicación OTIC'!AT277)</f>
        <v>0</v>
      </c>
      <c r="AU277" s="12">
        <f>+('3 Planilla Preadjudicación OTIC'!AU277)</f>
        <v>24300000</v>
      </c>
      <c r="AV277" s="2" t="str">
        <f>+('3 Planilla Preadjudicación OTIC'!AV277)</f>
        <v>SI</v>
      </c>
      <c r="AW277" s="4">
        <f>+('3 Planilla Preadjudicación OTIC'!AW277)</f>
        <v>0</v>
      </c>
      <c r="AX277" s="2">
        <f>+('3 Planilla Preadjudicación OTIC'!AX277)</f>
        <v>7</v>
      </c>
      <c r="AY277" s="2">
        <f>+('3 Planilla Preadjudicación OTIC'!AY277)</f>
        <v>7</v>
      </c>
      <c r="AZ277" s="2">
        <f>+('3 Planilla Preadjudicación OTIC'!AZ277)</f>
        <v>1</v>
      </c>
      <c r="BA277" s="2">
        <f>+('3 Planilla Preadjudicación OTIC'!BA277)</f>
        <v>7</v>
      </c>
      <c r="BB277" s="2">
        <f>+('3 Planilla Preadjudicación OTIC'!BB277)</f>
        <v>5</v>
      </c>
      <c r="BC277" s="2">
        <f>+('3 Planilla Preadjudicación OTIC'!BC277)</f>
        <v>7</v>
      </c>
      <c r="BD277" s="2">
        <f>+('3 Planilla Preadjudicación OTIC'!BD277)</f>
        <v>1</v>
      </c>
      <c r="BE277" s="2">
        <f>+('3 Planilla Preadjudicación OTIC'!BE277)</f>
        <v>5</v>
      </c>
      <c r="BF277" s="2">
        <f>+('3 Planilla Preadjudicación OTIC'!BF277)</f>
        <v>7</v>
      </c>
      <c r="BG277" s="2">
        <f>+('3 Planilla Preadjudicación OTIC'!BG277)</f>
        <v>7</v>
      </c>
      <c r="BH277" s="2">
        <f>+('3 Planilla Preadjudicación OTIC'!BH277)</f>
        <v>5</v>
      </c>
      <c r="BI277" s="2">
        <f>+('3 Planilla Preadjudicación OTIC'!BI277)</f>
        <v>5</v>
      </c>
      <c r="BJ277" s="2">
        <f>+('3 Planilla Preadjudicación OTIC'!BJ277)</f>
        <v>5</v>
      </c>
      <c r="BK277" s="2">
        <f>+('3 Planilla Preadjudicación OTIC'!BK277)</f>
        <v>5</v>
      </c>
      <c r="BL277" s="2">
        <f>+('3 Planilla Preadjudicación OTIC'!BL277)</f>
        <v>7</v>
      </c>
      <c r="BM277" s="104">
        <f>ROUND(('3 Planilla Preadjudicación OTIC'!BM277),1)</f>
        <v>5.6</v>
      </c>
      <c r="BN277" s="4" t="str">
        <f>+('3 Planilla Preadjudicación OTIC'!BN277)</f>
        <v>NO</v>
      </c>
      <c r="BO277" s="4">
        <f>+('3 Planilla Preadjudicación OTIC'!BO277)</f>
        <v>0</v>
      </c>
      <c r="BP277" s="4">
        <f>+('3 Planilla Preadjudicación OTIC'!BP277)</f>
        <v>0</v>
      </c>
      <c r="BQ277" s="4">
        <f>+('3 Planilla Preadjudicación OTIC'!BQ277)</f>
        <v>0</v>
      </c>
      <c r="BR277" s="4">
        <f>+('3 Planilla Preadjudicación OTIC'!BR277)</f>
        <v>0</v>
      </c>
      <c r="BS277" s="4">
        <f>+('3 Planilla Preadjudicación OTIC'!BS277)</f>
        <v>0</v>
      </c>
      <c r="BT277" s="4">
        <f>+('3 Planilla Preadjudicación OTIC'!BT277)</f>
        <v>0</v>
      </c>
      <c r="BU277" s="85">
        <f>IF(VLOOKUP(A277,'BD OFICIAL'!$A$1:$AL$2098,7,0)=D277,0,1)</f>
        <v>0</v>
      </c>
      <c r="BV277" s="85">
        <f>IF(VLOOKUP(A277,'BD OFICIAL'!$A$1:$AL$2098,11,0)=J277,0,1)</f>
        <v>0</v>
      </c>
      <c r="BW277" s="85">
        <f>IF(VLOOKUP(A277,'BD OFICIAL'!$A$1:$AL$2098,13,0)=L277,0,1)</f>
        <v>0</v>
      </c>
      <c r="BX277" s="2">
        <f>IF(VLOOKUP(A277,'BD OFICIAL'!$A$1:$AL$2098,16,0)=O277,0,1)</f>
        <v>0</v>
      </c>
      <c r="BY277" s="2">
        <f>IF(VLOOKUP(A277,'BD OFICIAL'!$A$1:$AL$2098,17,0)=P277,0,1)</f>
        <v>0</v>
      </c>
      <c r="BZ277" s="2">
        <f>IF(VLOOKUP(A277,'BD OFICIAL'!$A$1:$AL$2098,19,0)=R277,0,1)</f>
        <v>0</v>
      </c>
      <c r="CA277" s="2">
        <f>IF(VLOOKUP(A277,'BD OFICIAL'!$A$1:$AL$2098,21,0)=T277,0,1)</f>
        <v>0</v>
      </c>
      <c r="CB277" s="2">
        <f>IF(VLOOKUP(A277,'BD OFICIAL'!$A$1:$AL$2098,24,0)=AK277,0,1)</f>
        <v>0</v>
      </c>
      <c r="CC277" s="2">
        <f>IF(VLOOKUP(A277,'BD OFICIAL'!$A$1:$AL$2098,25,0)=X277,0,1)</f>
        <v>0</v>
      </c>
      <c r="CD277" s="2">
        <f>IF(VLOOKUP(A277,'BD OFICIAL'!$A$1:$AL$2098,26,0)=Y277,0,1)</f>
        <v>0</v>
      </c>
      <c r="CE277" s="2">
        <f>IF(VLOOKUP(A277,'BD OFICIAL'!$A$1:$AL$2098,27,0)=Z277,0,1)</f>
        <v>0</v>
      </c>
      <c r="CF277" s="2">
        <f>IF(VLOOKUP(A277,'BD OFICIAL'!$A$1:$AL$2098,28,0)=AA277,0,1)</f>
        <v>0</v>
      </c>
      <c r="CG277" s="2">
        <f>IF(VLOOKUP(A277,'BD OFICIAL'!$A$1:$AL$2098,33,0)=AF277,0,1)</f>
        <v>0</v>
      </c>
      <c r="CH277" s="2">
        <f>IF(VLOOKUP(A277,'BD OFICIAL'!$A$1:$AL$2098,35,0)=AH277,0,1)</f>
        <v>0</v>
      </c>
      <c r="CI277" s="85">
        <f>IF(VLOOKUP(A277,'BD OFICIAL'!$A$1:$AL$2098,34,0)=AL277,0,1)</f>
        <v>0</v>
      </c>
      <c r="CJ277" s="12">
        <f>VLOOKUP(A277,'BD OFICIAL'!$A$1:$AM$2098,36,0)*AM277-AP277</f>
        <v>0</v>
      </c>
      <c r="CK277" s="85" t="str">
        <f t="shared" si="156"/>
        <v>SSH</v>
      </c>
      <c r="CL277" s="85" t="str">
        <f t="shared" si="157"/>
        <v>NO</v>
      </c>
      <c r="CM277" s="85" t="str">
        <f t="shared" si="137"/>
        <v>SI</v>
      </c>
      <c r="CN277" s="31">
        <f t="shared" si="138"/>
        <v>0</v>
      </c>
      <c r="CO277" s="31">
        <f t="shared" si="158"/>
        <v>0</v>
      </c>
      <c r="CP277" s="31">
        <f t="shared" si="139"/>
        <v>0</v>
      </c>
      <c r="CQ277" s="31">
        <f>IF(Y277="NO",0,IF(Y277="SI",IF(VLOOKUP(A277,'BD OFICIAL'!$A:$AO,40,0)=AQ277,0,1)))</f>
        <v>0</v>
      </c>
      <c r="CR277" s="31">
        <f>IF(Z277="NO",0,IF(Z277="SI",IF(VLOOKUP(B277,'BD OFICIAL'!$A:$AO,41,0)=AS277,0,1)))</f>
        <v>0</v>
      </c>
      <c r="CS277" s="31">
        <f t="shared" si="159"/>
        <v>0</v>
      </c>
      <c r="CT277" s="31">
        <f t="shared" si="160"/>
        <v>0</v>
      </c>
      <c r="CU277" s="31">
        <f>IF(VLOOKUP(A277,'BD OFICIAL'!$A$1:$AL$1056,31,0)="SI",IF(AT277&gt;0,0,1),IF(AT277=0,0,1))</f>
        <v>0</v>
      </c>
      <c r="CV277" s="31">
        <f t="shared" si="161"/>
        <v>0</v>
      </c>
      <c r="CW277" s="31">
        <f t="shared" si="140"/>
        <v>0</v>
      </c>
      <c r="CX277" s="85" t="str">
        <f t="shared" si="141"/>
        <v>SI</v>
      </c>
      <c r="CY277" s="31">
        <f t="shared" si="142"/>
        <v>0</v>
      </c>
      <c r="CZ277" s="85" t="str">
        <f>IF(ISERROR(VLOOKUP(AI277,EXPERIENCIA!$A$1:$C$2100,1,0)),"NO","SI")</f>
        <v>SI</v>
      </c>
      <c r="DA277" s="85">
        <f>IF(CX277="no","NO APLICA",IF(AX277=0,"ERROR NOTA",IF(AND(AX277&gt;1,CZ277="NO"),"ERROR NOTA",IF(AND(CZ277="NO",AX277=1),0,IF(VLOOKUP(AI277,EXPERIENCIA!$A$1:$C$2100,3,0)=AX277,0,"ERROR NOTA")))))</f>
        <v>0</v>
      </c>
      <c r="DB277" s="85" t="str">
        <f>IF(ISERROR(VLOOKUP(AI277,COMPORTAMIENTO!$A$1:$C$2100,1,0)),"NO","SI")</f>
        <v>SI</v>
      </c>
      <c r="DC277" s="85">
        <f>IF(CX277="NO","NO APLICA",IF(AY277=0,"ERROR NOTA",IF(AND(DB277="NO",AY277=7),0,IF(VLOOKUP(AI277,COMPORTAMIENTO!$A$2:$H$2100,8,0)=AY277,0,"ERROR NOTA"))))</f>
        <v>0</v>
      </c>
      <c r="DD277" s="104">
        <f t="shared" si="143"/>
        <v>0.70000000000000007</v>
      </c>
      <c r="DE277" s="104">
        <f t="shared" si="144"/>
        <v>0.70000000000000007</v>
      </c>
      <c r="DF277" s="85" t="str">
        <f t="shared" si="162"/>
        <v>NO</v>
      </c>
      <c r="DG277" s="85">
        <f t="shared" si="145"/>
        <v>4</v>
      </c>
      <c r="DH277" s="85">
        <f t="shared" si="146"/>
        <v>5</v>
      </c>
      <c r="DI277" s="85">
        <f t="shared" si="147"/>
        <v>4.6500000000000004</v>
      </c>
      <c r="DJ277" s="12">
        <f t="shared" si="148"/>
        <v>5.6</v>
      </c>
      <c r="DK277" s="7">
        <f t="shared" si="149"/>
        <v>5.1725000000000003</v>
      </c>
      <c r="DL277" s="12">
        <f t="shared" si="163"/>
        <v>5075</v>
      </c>
      <c r="DM277" s="12">
        <f>VLOOKUP(A277,'5 TD'!$A:$B,2,0)</f>
        <v>5075</v>
      </c>
      <c r="DN277" s="7">
        <f t="shared" si="164"/>
        <v>7</v>
      </c>
      <c r="DO277" s="85" t="str">
        <f t="shared" si="150"/>
        <v>APROBADO</v>
      </c>
      <c r="DP277" s="85" t="str">
        <f t="shared" si="151"/>
        <v>APROBADO</v>
      </c>
      <c r="DQ277" s="7">
        <f t="shared" si="152"/>
        <v>5.6</v>
      </c>
      <c r="DR277" s="85" t="str">
        <f t="shared" si="165"/>
        <v>APROBADO</v>
      </c>
      <c r="DS277" s="2" t="str">
        <f>+('3 Planilla Preadjudicación OTIC'!BN277)</f>
        <v>NO</v>
      </c>
      <c r="DT277" s="2">
        <f>IF(DR277="APROBADO",VLOOKUP(A277,'5 TD'!$D$3:$E$270,2,0),"NO APLICA")</f>
        <v>7</v>
      </c>
      <c r="DU277" s="2" t="str">
        <f t="shared" si="166"/>
        <v>NO</v>
      </c>
      <c r="DV277" s="2" t="str">
        <f>IF(DU277="SI",VLOOKUP(A277,'5 TD'!$G$3:$H$270,2,0),"NO APLICA ")</f>
        <v xml:space="preserve">NO APLICA </v>
      </c>
      <c r="DW277" s="2" t="str">
        <f t="shared" si="167"/>
        <v>NO</v>
      </c>
      <c r="DX277" s="2" t="str">
        <f>IF(DW277="SI",VLOOKUP(A277,'5 TD'!$J$4:$K$472,2,0),"NO APLICA")</f>
        <v>NO APLICA</v>
      </c>
      <c r="DY277" s="2" t="str">
        <f t="shared" si="168"/>
        <v>NO APLICA</v>
      </c>
      <c r="DZ277" s="7" t="str">
        <f>IF(DY277="SI",VLOOKUP(A277,'5 TD'!$M$4:$N$350,2,0),"NO APLICA")</f>
        <v>NO APLICA</v>
      </c>
      <c r="EA277" s="2" t="str">
        <f t="shared" si="169"/>
        <v>NO APLICA</v>
      </c>
      <c r="EB277" s="12" t="str">
        <f t="shared" si="170"/>
        <v/>
      </c>
      <c r="EC277" s="12" t="str">
        <f>IF(EA277="SI",VLOOKUP(A277,'5 TD'!$V$4:$W$479,2,0),"NO APLICA")</f>
        <v>NO APLICA</v>
      </c>
      <c r="ED277" s="2" t="str">
        <f t="shared" si="153"/>
        <v>NO</v>
      </c>
      <c r="EE277" s="79" t="str">
        <f>IF(ED277="SI",VLOOKUP(AI277,COMPORTAMIENTO!$A$1:$H$2100,7,0),"NO APLICA")</f>
        <v>NO APLICA</v>
      </c>
      <c r="EF277" s="12" t="str">
        <f>IF(ED277="SI",VLOOKUP(A277,'5 TD'!$P$2:$Q$479,2,0),"NO APLICA")</f>
        <v>NO APLICA</v>
      </c>
      <c r="EG277" s="2" t="str">
        <f t="shared" si="154"/>
        <v>NO</v>
      </c>
      <c r="EH277" s="2">
        <f>IF(CZ277="no",0,VLOOKUP(AI277,EXPERIENCIA!$A$1:$C$2100,2,0))</f>
        <v>125</v>
      </c>
      <c r="EI277" s="2">
        <f>IF(CZ277="si",VLOOKUP(A277,'5 TD'!$S$3:$T$2103,2,0),0)</f>
        <v>254</v>
      </c>
      <c r="EJ277" s="2" t="str">
        <f t="shared" si="155"/>
        <v>NO</v>
      </c>
      <c r="EK277" s="2">
        <f>+('3 Planilla Preadjudicación OTIC'!BU277)</f>
        <v>0</v>
      </c>
      <c r="EL277" s="4"/>
      <c r="EM277" s="3"/>
      <c r="EN277" s="3"/>
      <c r="EQ277" s="86"/>
    </row>
    <row r="278" spans="1:147" ht="15" customHeight="1" x14ac:dyDescent="0.3">
      <c r="A278" s="2">
        <f>+('3 Planilla Preadjudicación OTIC'!A278)</f>
        <v>14412</v>
      </c>
      <c r="B278" s="2" t="str">
        <f>+('3 Planilla Preadjudicación OTIC'!B278)</f>
        <v>65181652-1</v>
      </c>
      <c r="C278" s="4">
        <f>+('3 Planilla Preadjudicación OTIC'!E278)</f>
        <v>2025</v>
      </c>
      <c r="D278" s="4" t="str">
        <f>+('3 Planilla Preadjudicación OTIC'!F278)</f>
        <v>MANDATO</v>
      </c>
      <c r="E278" s="4" t="str">
        <f>+('3 Planilla Preadjudicación OTIC'!G278)</f>
        <v>73188700-4</v>
      </c>
      <c r="F278" s="4" t="str">
        <f>+('3 Planilla Preadjudicación OTIC'!H278)</f>
        <v>ONG CASA DE ACOGIDA LA ESPERANZA</v>
      </c>
      <c r="G278" s="4"/>
      <c r="H278" s="4"/>
      <c r="I278" s="4" t="str">
        <f>+('3 Planilla Preadjudicación OTIC'!I278)</f>
        <v>TÉCNICAS DE ESTÉTICA FACIAL</v>
      </c>
      <c r="J278" s="4" t="str">
        <f>+('3 Planilla Preadjudicación OTIC'!J278)</f>
        <v>SIN PLAN FORMATIVO</v>
      </c>
      <c r="K278" s="4" t="str">
        <f>+('3 Planilla Preadjudicación OTIC'!K278)</f>
        <v/>
      </c>
      <c r="L278" s="4" t="str">
        <f>+('3 Planilla Preadjudicación OTIC'!L278)</f>
        <v/>
      </c>
      <c r="M278" s="2">
        <f>+('3 Planilla Preadjudicación OTIC'!M278)</f>
        <v>13</v>
      </c>
      <c r="N278" s="4" t="str">
        <f>+('3 Planilla Preadjudicación OTIC'!N278)</f>
        <v>METROPOLITANA</v>
      </c>
      <c r="O278" s="4" t="str">
        <f>+('3 Planilla Preadjudicación OTIC'!O278)</f>
        <v>PUDAHUEL</v>
      </c>
      <c r="P278" s="4" t="str">
        <f>+('3 Planilla Preadjudicación OTIC'!P278)</f>
        <v>EMPRENDEDORES/AS INFORMALES O PERSONAS VULNERABLES PERTENECIENTES AL 80% MAS VULNERABLE</v>
      </c>
      <c r="Q278" s="4" t="str">
        <f>+('3 Planilla Preadjudicación OTIC'!Q278)</f>
        <v>PRESENCIAL</v>
      </c>
      <c r="R278" s="4" t="str">
        <f>+('3 Planilla Preadjudicación OTIC'!R278)</f>
        <v>DEPENDIENTE</v>
      </c>
      <c r="S278" s="4">
        <f>+('3 Planilla Preadjudicación OTIC'!S278)</f>
        <v>25</v>
      </c>
      <c r="T278" s="2">
        <f>+('3 Planilla Preadjudicación OTIC'!T278)</f>
        <v>20</v>
      </c>
      <c r="U278" s="2">
        <f>+('3 Planilla Preadjudicación OTIC'!U278)</f>
        <v>0</v>
      </c>
      <c r="V278" s="2">
        <f>+('3 Planilla Preadjudicación OTIC'!V278)</f>
        <v>0</v>
      </c>
      <c r="W278" s="2">
        <f>+('3 Planilla Preadjudicación OTIC'!W278)</f>
        <v>100</v>
      </c>
      <c r="X278" s="2">
        <f>+('3 Planilla Preadjudicación OTIC'!X278)</f>
        <v>4</v>
      </c>
      <c r="Y278" s="2" t="str">
        <f>+('3 Planilla Preadjudicación OTIC'!Y278)</f>
        <v>SI</v>
      </c>
      <c r="Z278" s="2" t="str">
        <f>+('3 Planilla Preadjudicación OTIC'!Z278)</f>
        <v>NO</v>
      </c>
      <c r="AA278" s="2" t="str">
        <f>+('3 Planilla Preadjudicación OTIC'!AA278)</f>
        <v>NO</v>
      </c>
      <c r="AB278" s="4" t="str">
        <f>+('3 Planilla Preadjudicación OTIC'!AB278)</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278" s="4" t="str">
        <f>+('3 Planilla Preadjudicación OTIC'!AC278)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78" s="2" t="str">
        <f>+('3 Planilla Preadjudicación OTIC'!AD278)</f>
        <v>NO</v>
      </c>
      <c r="AE278" s="4">
        <f>+('3 Planilla Preadjudicación OTIC'!AE278)</f>
        <v>0</v>
      </c>
      <c r="AF278" s="2" t="str">
        <f>+('3 Planilla Preadjudicación OTIC'!AF278)</f>
        <v>CERRADA</v>
      </c>
      <c r="AG278" s="2">
        <f>+('3 Planilla Preadjudicación OTIC'!AG278)</f>
        <v>25</v>
      </c>
      <c r="AH278" s="2">
        <f>+('3 Planilla Preadjudicación OTIC'!AH278)</f>
        <v>2</v>
      </c>
      <c r="AI278" s="135" t="str">
        <f>+('3 Planilla Preadjudicación OTIC'!AI278)</f>
        <v>65062756-3</v>
      </c>
      <c r="AJ278" s="4" t="str">
        <f>+('3 Planilla Preadjudicación OTIC'!AJ278)</f>
        <v>Fundaciòn Forpe Chile</v>
      </c>
      <c r="AK278" s="2">
        <f>+('3 Planilla Preadjudicación OTIC'!AK278)</f>
        <v>100</v>
      </c>
      <c r="AL278" s="2">
        <f>+('3 Planilla Preadjudicación OTIC'!AL278)</f>
        <v>25</v>
      </c>
      <c r="AM278" s="12">
        <f>+('3 Planilla Preadjudicación OTIC'!AM278)</f>
        <v>5075</v>
      </c>
      <c r="AN278" s="12">
        <f>+('3 Planilla Preadjudicación OTIC'!AN278)</f>
        <v>0</v>
      </c>
      <c r="AO278" s="12">
        <f>+('3 Planilla Preadjudicación OTIC'!AO278)</f>
        <v>0</v>
      </c>
      <c r="AP278" s="12">
        <f>+('3 Planilla Preadjudicación OTIC'!AP278)</f>
        <v>10150000</v>
      </c>
      <c r="AQ278" s="12">
        <f>+('3 Planilla Preadjudicación OTIC'!AQ278)</f>
        <v>2000000</v>
      </c>
      <c r="AR278" s="12">
        <f>+('3 Planilla Preadjudicación OTIC'!AR278)</f>
        <v>0</v>
      </c>
      <c r="AS278" s="12">
        <f>+('3 Planilla Preadjudicación OTIC'!AS278)</f>
        <v>0</v>
      </c>
      <c r="AT278" s="12">
        <f>+('3 Planilla Preadjudicación OTIC'!AT278)</f>
        <v>0</v>
      </c>
      <c r="AU278" s="12">
        <f>+('3 Planilla Preadjudicación OTIC'!AU278)</f>
        <v>12150000</v>
      </c>
      <c r="AV278" s="2" t="str">
        <f>+('3 Planilla Preadjudicación OTIC'!AV278)</f>
        <v>SI</v>
      </c>
      <c r="AW278" s="4">
        <f>+('3 Planilla Preadjudicación OTIC'!AW278)</f>
        <v>0</v>
      </c>
      <c r="AX278" s="2">
        <f>+('3 Planilla Preadjudicación OTIC'!AX278)</f>
        <v>7</v>
      </c>
      <c r="AY278" s="2">
        <f>+('3 Planilla Preadjudicación OTIC'!AY278)</f>
        <v>7</v>
      </c>
      <c r="AZ278" s="2">
        <f>+('3 Planilla Preadjudicación OTIC'!AZ278)</f>
        <v>7</v>
      </c>
      <c r="BA278" s="2">
        <f>+('3 Planilla Preadjudicación OTIC'!BA278)</f>
        <v>7</v>
      </c>
      <c r="BB278" s="2">
        <f>+('3 Planilla Preadjudicación OTIC'!BB278)</f>
        <v>7</v>
      </c>
      <c r="BC278" s="2">
        <f>+('3 Planilla Preadjudicación OTIC'!BC278)</f>
        <v>7</v>
      </c>
      <c r="BD278" s="2">
        <f>+('3 Planilla Preadjudicación OTIC'!BD278)</f>
        <v>1</v>
      </c>
      <c r="BE278" s="2">
        <f>+('3 Planilla Preadjudicación OTIC'!BE278)</f>
        <v>5</v>
      </c>
      <c r="BF278" s="2">
        <f>+('3 Planilla Preadjudicación OTIC'!BF278)</f>
        <v>7</v>
      </c>
      <c r="BG278" s="2">
        <f>+('3 Planilla Preadjudicación OTIC'!BG278)</f>
        <v>7</v>
      </c>
      <c r="BH278" s="2">
        <f>+('3 Planilla Preadjudicación OTIC'!BH278)</f>
        <v>7</v>
      </c>
      <c r="BI278" s="2">
        <f>+('3 Planilla Preadjudicación OTIC'!BI278)</f>
        <v>1</v>
      </c>
      <c r="BJ278" s="2">
        <f>+('3 Planilla Preadjudicación OTIC'!BJ278)</f>
        <v>1</v>
      </c>
      <c r="BK278" s="2">
        <f>+('3 Planilla Preadjudicación OTIC'!BK278)</f>
        <v>1</v>
      </c>
      <c r="BL278" s="2">
        <f>+('3 Planilla Preadjudicación OTIC'!BL278)</f>
        <v>7</v>
      </c>
      <c r="BM278" s="104">
        <f>ROUND(('3 Planilla Preadjudicación OTIC'!BM278),1)</f>
        <v>5.6</v>
      </c>
      <c r="BN278" s="4" t="str">
        <f>+('3 Planilla Preadjudicación OTIC'!BN278)</f>
        <v>NO</v>
      </c>
      <c r="BO278" s="4">
        <f>+('3 Planilla Preadjudicación OTIC'!BO278)</f>
        <v>0</v>
      </c>
      <c r="BP278" s="4">
        <f>+('3 Planilla Preadjudicación OTIC'!BP278)</f>
        <v>0</v>
      </c>
      <c r="BQ278" s="4">
        <f>+('3 Planilla Preadjudicación OTIC'!BQ278)</f>
        <v>0</v>
      </c>
      <c r="BR278" s="4">
        <f>+('3 Planilla Preadjudicación OTIC'!BR278)</f>
        <v>0</v>
      </c>
      <c r="BS278" s="4">
        <f>+('3 Planilla Preadjudicación OTIC'!BS278)</f>
        <v>0</v>
      </c>
      <c r="BT278" s="4">
        <f>+('3 Planilla Preadjudicación OTIC'!BT278)</f>
        <v>0</v>
      </c>
      <c r="BU278" s="85">
        <f>IF(VLOOKUP(A278,'BD OFICIAL'!$A$1:$AL$2098,7,0)=D278,0,1)</f>
        <v>0</v>
      </c>
      <c r="BV278" s="85">
        <f>IF(VLOOKUP(A278,'BD OFICIAL'!$A$1:$AL$2098,11,0)=J278,0,1)</f>
        <v>0</v>
      </c>
      <c r="BW278" s="85">
        <f>IF(VLOOKUP(A278,'BD OFICIAL'!$A$1:$AL$2098,13,0)=L278,0,1)</f>
        <v>0</v>
      </c>
      <c r="BX278" s="2">
        <f>IF(VLOOKUP(A278,'BD OFICIAL'!$A$1:$AL$2098,16,0)=O278,0,1)</f>
        <v>0</v>
      </c>
      <c r="BY278" s="2">
        <f>IF(VLOOKUP(A278,'BD OFICIAL'!$A$1:$AL$2098,17,0)=P278,0,1)</f>
        <v>0</v>
      </c>
      <c r="BZ278" s="2">
        <f>IF(VLOOKUP(A278,'BD OFICIAL'!$A$1:$AL$2098,19,0)=R278,0,1)</f>
        <v>0</v>
      </c>
      <c r="CA278" s="2">
        <f>IF(VLOOKUP(A278,'BD OFICIAL'!$A$1:$AL$2098,21,0)=T278,0,1)</f>
        <v>0</v>
      </c>
      <c r="CB278" s="2">
        <f>IF(VLOOKUP(A278,'BD OFICIAL'!$A$1:$AL$2098,24,0)=AK278,0,1)</f>
        <v>0</v>
      </c>
      <c r="CC278" s="2">
        <f>IF(VLOOKUP(A278,'BD OFICIAL'!$A$1:$AL$2098,25,0)=X278,0,1)</f>
        <v>0</v>
      </c>
      <c r="CD278" s="2">
        <f>IF(VLOOKUP(A278,'BD OFICIAL'!$A$1:$AL$2098,26,0)=Y278,0,1)</f>
        <v>0</v>
      </c>
      <c r="CE278" s="2">
        <f>IF(VLOOKUP(A278,'BD OFICIAL'!$A$1:$AL$2098,27,0)=Z278,0,1)</f>
        <v>0</v>
      </c>
      <c r="CF278" s="2">
        <f>IF(VLOOKUP(A278,'BD OFICIAL'!$A$1:$AL$2098,28,0)=AA278,0,1)</f>
        <v>0</v>
      </c>
      <c r="CG278" s="2">
        <f>IF(VLOOKUP(A278,'BD OFICIAL'!$A$1:$AL$2098,33,0)=AF278,0,1)</f>
        <v>0</v>
      </c>
      <c r="CH278" s="2">
        <f>IF(VLOOKUP(A278,'BD OFICIAL'!$A$1:$AL$2098,35,0)=AH278,0,1)</f>
        <v>0</v>
      </c>
      <c r="CI278" s="85">
        <f>IF(VLOOKUP(A278,'BD OFICIAL'!$A$1:$AL$2098,34,0)=AL278,0,1)</f>
        <v>0</v>
      </c>
      <c r="CJ278" s="12">
        <f>VLOOKUP(A278,'BD OFICIAL'!$A$1:$AM$2098,36,0)*AM278-AP278</f>
        <v>0</v>
      </c>
      <c r="CK278" s="85" t="str">
        <f t="shared" si="156"/>
        <v>SSH</v>
      </c>
      <c r="CL278" s="85" t="str">
        <f t="shared" si="157"/>
        <v>NO</v>
      </c>
      <c r="CM278" s="85" t="str">
        <f t="shared" si="137"/>
        <v>SI</v>
      </c>
      <c r="CN278" s="31">
        <f t="shared" si="138"/>
        <v>0</v>
      </c>
      <c r="CO278" s="31">
        <f t="shared" si="158"/>
        <v>0</v>
      </c>
      <c r="CP278" s="31">
        <f t="shared" si="139"/>
        <v>0</v>
      </c>
      <c r="CQ278" s="31">
        <f>IF(Y278="NO",0,IF(Y278="SI",IF(VLOOKUP(A278,'BD OFICIAL'!$A:$AO,40,0)=AQ278,0,1)))</f>
        <v>0</v>
      </c>
      <c r="CR278" s="31">
        <f>IF(Z278="NO",0,IF(Z278="SI",IF(VLOOKUP(B278,'BD OFICIAL'!$A:$AO,41,0)=AS278,0,1)))</f>
        <v>0</v>
      </c>
      <c r="CS278" s="31">
        <f t="shared" si="159"/>
        <v>0</v>
      </c>
      <c r="CT278" s="31">
        <f t="shared" si="160"/>
        <v>0</v>
      </c>
      <c r="CU278" s="31">
        <f>IF(VLOOKUP(A278,'BD OFICIAL'!$A$1:$AL$1056,31,0)="SI",IF(AT278&gt;0,0,1),IF(AT278=0,0,1))</f>
        <v>0</v>
      </c>
      <c r="CV278" s="31">
        <f t="shared" si="161"/>
        <v>0</v>
      </c>
      <c r="CW278" s="31">
        <f t="shared" si="140"/>
        <v>0</v>
      </c>
      <c r="CX278" s="85" t="str">
        <f t="shared" si="141"/>
        <v>SI</v>
      </c>
      <c r="CY278" s="31">
        <f t="shared" si="142"/>
        <v>0</v>
      </c>
      <c r="CZ278" s="85" t="str">
        <f>IF(ISERROR(VLOOKUP(AI278,EXPERIENCIA!$A$1:$C$2100,1,0)),"NO","SI")</f>
        <v>SI</v>
      </c>
      <c r="DA278" s="85">
        <f>IF(CX278="no","NO APLICA",IF(AX278=0,"ERROR NOTA",IF(AND(AX278&gt;1,CZ278="NO"),"ERROR NOTA",IF(AND(CZ278="NO",AX278=1),0,IF(VLOOKUP(AI278,EXPERIENCIA!$A$1:$C$2100,3,0)=AX278,0,"ERROR NOTA")))))</f>
        <v>0</v>
      </c>
      <c r="DB278" s="85" t="str">
        <f>IF(ISERROR(VLOOKUP(AI278,COMPORTAMIENTO!$A$1:$C$2100,1,0)),"NO","SI")</f>
        <v>SI</v>
      </c>
      <c r="DC278" s="85">
        <f>IF(CX278="NO","NO APLICA",IF(AY278=0,"ERROR NOTA",IF(AND(DB278="NO",AY278=7),0,IF(VLOOKUP(AI278,COMPORTAMIENTO!$A$2:$H$2100,8,0)=AY278,0,"ERROR NOTA"))))</f>
        <v>0</v>
      </c>
      <c r="DD278" s="104">
        <f t="shared" si="143"/>
        <v>0.70000000000000007</v>
      </c>
      <c r="DE278" s="104">
        <f t="shared" si="144"/>
        <v>0.70000000000000007</v>
      </c>
      <c r="DF278" s="85" t="str">
        <f t="shared" si="162"/>
        <v>NO</v>
      </c>
      <c r="DG278" s="85">
        <f t="shared" si="145"/>
        <v>7</v>
      </c>
      <c r="DH278" s="85">
        <f t="shared" si="146"/>
        <v>5.3</v>
      </c>
      <c r="DI278" s="85">
        <f t="shared" si="147"/>
        <v>5.8949999999999996</v>
      </c>
      <c r="DJ278" s="12">
        <f t="shared" si="148"/>
        <v>4.5999999999999996</v>
      </c>
      <c r="DK278" s="7">
        <f t="shared" si="149"/>
        <v>5.1827499999999995</v>
      </c>
      <c r="DL278" s="12">
        <f t="shared" si="163"/>
        <v>5075</v>
      </c>
      <c r="DM278" s="12">
        <f>VLOOKUP(A278,'5 TD'!$A:$B,2,0)</f>
        <v>5075</v>
      </c>
      <c r="DN278" s="7">
        <f t="shared" si="164"/>
        <v>7</v>
      </c>
      <c r="DO278" s="85" t="str">
        <f t="shared" si="150"/>
        <v>APROBADO</v>
      </c>
      <c r="DP278" s="85" t="str">
        <f t="shared" si="151"/>
        <v>APROBADO</v>
      </c>
      <c r="DQ278" s="7">
        <f t="shared" si="152"/>
        <v>5.6</v>
      </c>
      <c r="DR278" s="85" t="str">
        <f t="shared" si="165"/>
        <v>APROBADO</v>
      </c>
      <c r="DS278" s="2" t="str">
        <f>+('3 Planilla Preadjudicación OTIC'!BN278)</f>
        <v>NO</v>
      </c>
      <c r="DT278" s="2">
        <f>IF(DR278="APROBADO",VLOOKUP(A278,'5 TD'!$D$3:$E$270,2,0),"NO APLICA")</f>
        <v>6.8</v>
      </c>
      <c r="DU278" s="2" t="str">
        <f t="shared" si="166"/>
        <v>NO</v>
      </c>
      <c r="DV278" s="2" t="str">
        <f>IF(DU278="SI",VLOOKUP(A278,'5 TD'!$G$3:$H$270,2,0),"NO APLICA ")</f>
        <v xml:space="preserve">NO APLICA </v>
      </c>
      <c r="DW278" s="2" t="str">
        <f t="shared" si="167"/>
        <v>NO</v>
      </c>
      <c r="DX278" s="2" t="str">
        <f>IF(DW278="SI",VLOOKUP(A278,'5 TD'!$J$4:$K$472,2,0),"NO APLICA")</f>
        <v>NO APLICA</v>
      </c>
      <c r="DY278" s="2" t="str">
        <f t="shared" si="168"/>
        <v>NO APLICA</v>
      </c>
      <c r="DZ278" s="7" t="str">
        <f>IF(DY278="SI",VLOOKUP(A278,'5 TD'!$M$4:$N$350,2,0),"NO APLICA")</f>
        <v>NO APLICA</v>
      </c>
      <c r="EA278" s="2" t="str">
        <f t="shared" si="169"/>
        <v>NO APLICA</v>
      </c>
      <c r="EB278" s="12" t="str">
        <f t="shared" si="170"/>
        <v/>
      </c>
      <c r="EC278" s="12" t="str">
        <f>IF(EA278="SI",VLOOKUP(A278,'5 TD'!$V$4:$W$479,2,0),"NO APLICA")</f>
        <v>NO APLICA</v>
      </c>
      <c r="ED278" s="2" t="str">
        <f t="shared" si="153"/>
        <v>NO</v>
      </c>
      <c r="EE278" s="79" t="str">
        <f>IF(ED278="SI",VLOOKUP(AI278,COMPORTAMIENTO!$A$1:$H$2100,7,0),"NO APLICA")</f>
        <v>NO APLICA</v>
      </c>
      <c r="EF278" s="12" t="str">
        <f>IF(ED278="SI",VLOOKUP(A278,'5 TD'!$P$2:$Q$479,2,0),"NO APLICA")</f>
        <v>NO APLICA</v>
      </c>
      <c r="EG278" s="2" t="str">
        <f t="shared" si="154"/>
        <v>NO</v>
      </c>
      <c r="EH278" s="2">
        <f>IF(CZ278="no",0,VLOOKUP(AI278,EXPERIENCIA!$A$1:$C$2100,2,0))</f>
        <v>125</v>
      </c>
      <c r="EI278" s="2">
        <f>IF(CZ278="si",VLOOKUP(A278,'5 TD'!$S$3:$T$2103,2,0),0)</f>
        <v>254</v>
      </c>
      <c r="EJ278" s="2" t="str">
        <f t="shared" si="155"/>
        <v>NO</v>
      </c>
      <c r="EK278" s="2">
        <f>+('3 Planilla Preadjudicación OTIC'!BU278)</f>
        <v>0</v>
      </c>
      <c r="EL278" s="4"/>
      <c r="EM278" s="3"/>
      <c r="EN278" s="3"/>
      <c r="EQ278" s="86"/>
    </row>
    <row r="279" spans="1:147" ht="15" customHeight="1" x14ac:dyDescent="0.3">
      <c r="A279" s="2">
        <f>+('3 Planilla Preadjudicación OTIC'!A279)</f>
        <v>14413</v>
      </c>
      <c r="B279" s="2" t="str">
        <f>+('3 Planilla Preadjudicación OTIC'!B279)</f>
        <v>65181652-1</v>
      </c>
      <c r="C279" s="4">
        <f>+('3 Planilla Preadjudicación OTIC'!E279)</f>
        <v>2025</v>
      </c>
      <c r="D279" s="4" t="str">
        <f>+('3 Planilla Preadjudicación OTIC'!F279)</f>
        <v>MANDATO</v>
      </c>
      <c r="E279" s="4" t="str">
        <f>+('3 Planilla Preadjudicación OTIC'!G279)</f>
        <v>73188700-4</v>
      </c>
      <c r="F279" s="4" t="str">
        <f>+('3 Planilla Preadjudicación OTIC'!H279)</f>
        <v>ONG CASA DE ACOGIDA LA ESPERANZA</v>
      </c>
      <c r="G279" s="4"/>
      <c r="H279" s="4"/>
      <c r="I279" s="4" t="str">
        <f>+('3 Planilla Preadjudicación OTIC'!I279)</f>
        <v>TÉCNICAS DE ESTÉTICA FACIAL</v>
      </c>
      <c r="J279" s="4" t="str">
        <f>+('3 Planilla Preadjudicación OTIC'!J279)</f>
        <v>SIN PLAN FORMATIVO</v>
      </c>
      <c r="K279" s="4" t="str">
        <f>+('3 Planilla Preadjudicación OTIC'!K279)</f>
        <v/>
      </c>
      <c r="L279" s="4" t="str">
        <f>+('3 Planilla Preadjudicación OTIC'!L279)</f>
        <v/>
      </c>
      <c r="M279" s="2">
        <f>+('3 Planilla Preadjudicación OTIC'!M279)</f>
        <v>13</v>
      </c>
      <c r="N279" s="4" t="str">
        <f>+('3 Planilla Preadjudicación OTIC'!N279)</f>
        <v>METROPOLITANA</v>
      </c>
      <c r="O279" s="4" t="str">
        <f>+('3 Planilla Preadjudicación OTIC'!O279)</f>
        <v>LA GRANJA</v>
      </c>
      <c r="P279" s="4" t="str">
        <f>+('3 Planilla Preadjudicación OTIC'!P279)</f>
        <v>EMPRENDEDORES/AS INFORMALES O PERSONAS VULNERABLES PERTENECIENTES AL 80% MAS VULNERABLE</v>
      </c>
      <c r="Q279" s="4" t="str">
        <f>+('3 Planilla Preadjudicación OTIC'!Q279)</f>
        <v>PRESENCIAL</v>
      </c>
      <c r="R279" s="4" t="str">
        <f>+('3 Planilla Preadjudicación OTIC'!R279)</f>
        <v>DEPENDIENTE</v>
      </c>
      <c r="S279" s="4">
        <f>+('3 Planilla Preadjudicación OTIC'!S279)</f>
        <v>25</v>
      </c>
      <c r="T279" s="2">
        <f>+('3 Planilla Preadjudicación OTIC'!T279)</f>
        <v>20</v>
      </c>
      <c r="U279" s="2">
        <f>+('3 Planilla Preadjudicación OTIC'!U279)</f>
        <v>0</v>
      </c>
      <c r="V279" s="2">
        <f>+('3 Planilla Preadjudicación OTIC'!V279)</f>
        <v>0</v>
      </c>
      <c r="W279" s="2">
        <f>+('3 Planilla Preadjudicación OTIC'!W279)</f>
        <v>100</v>
      </c>
      <c r="X279" s="2">
        <f>+('3 Planilla Preadjudicación OTIC'!X279)</f>
        <v>4</v>
      </c>
      <c r="Y279" s="2" t="str">
        <f>+('3 Planilla Preadjudicación OTIC'!Y279)</f>
        <v>SI</v>
      </c>
      <c r="Z279" s="2" t="str">
        <f>+('3 Planilla Preadjudicación OTIC'!Z279)</f>
        <v>NO</v>
      </c>
      <c r="AA279" s="2" t="str">
        <f>+('3 Planilla Preadjudicación OTIC'!AA279)</f>
        <v>NO</v>
      </c>
      <c r="AB279" s="4" t="str">
        <f>+('3 Planilla Preadjudicación OTIC'!AB279)</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279" s="4" t="str">
        <f>+('3 Planilla Preadjudicación OTIC'!AC279)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279" s="2" t="str">
        <f>+('3 Planilla Preadjudicación OTIC'!AD279)</f>
        <v>NO</v>
      </c>
      <c r="AE279" s="4">
        <f>+('3 Planilla Preadjudicación OTIC'!AE279)</f>
        <v>0</v>
      </c>
      <c r="AF279" s="2" t="str">
        <f>+('3 Planilla Preadjudicación OTIC'!AF279)</f>
        <v>CERRADA</v>
      </c>
      <c r="AG279" s="2">
        <f>+('3 Planilla Preadjudicación OTIC'!AG279)</f>
        <v>25</v>
      </c>
      <c r="AH279" s="2">
        <f>+('3 Planilla Preadjudicación OTIC'!AH279)</f>
        <v>2</v>
      </c>
      <c r="AI279" s="135" t="str">
        <f>+('3 Planilla Preadjudicación OTIC'!AI279)</f>
        <v>65062756-3</v>
      </c>
      <c r="AJ279" s="4" t="str">
        <f>+('3 Planilla Preadjudicación OTIC'!AJ279)</f>
        <v>Fundaciòn Forpe Chile</v>
      </c>
      <c r="AK279" s="2">
        <f>+('3 Planilla Preadjudicación OTIC'!AK279)</f>
        <v>100</v>
      </c>
      <c r="AL279" s="2">
        <f>+('3 Planilla Preadjudicación OTIC'!AL279)</f>
        <v>25</v>
      </c>
      <c r="AM279" s="12">
        <f>+('3 Planilla Preadjudicación OTIC'!AM279)</f>
        <v>5075</v>
      </c>
      <c r="AN279" s="12">
        <f>+('3 Planilla Preadjudicación OTIC'!AN279)</f>
        <v>0</v>
      </c>
      <c r="AO279" s="12">
        <f>+('3 Planilla Preadjudicación OTIC'!AO279)</f>
        <v>0</v>
      </c>
      <c r="AP279" s="12">
        <f>+('3 Planilla Preadjudicación OTIC'!AP279)</f>
        <v>10150000</v>
      </c>
      <c r="AQ279" s="12">
        <f>+('3 Planilla Preadjudicación OTIC'!AQ279)</f>
        <v>2000000</v>
      </c>
      <c r="AR279" s="12">
        <f>+('3 Planilla Preadjudicación OTIC'!AR279)</f>
        <v>0</v>
      </c>
      <c r="AS279" s="12">
        <f>+('3 Planilla Preadjudicación OTIC'!AS279)</f>
        <v>0</v>
      </c>
      <c r="AT279" s="12">
        <f>+('3 Planilla Preadjudicación OTIC'!AT279)</f>
        <v>0</v>
      </c>
      <c r="AU279" s="12">
        <f>+('3 Planilla Preadjudicación OTIC'!AU279)</f>
        <v>12150000</v>
      </c>
      <c r="AV279" s="2" t="str">
        <f>+('3 Planilla Preadjudicación OTIC'!AV279)</f>
        <v>SI</v>
      </c>
      <c r="AW279" s="4">
        <f>+('3 Planilla Preadjudicación OTIC'!AW279)</f>
        <v>0</v>
      </c>
      <c r="AX279" s="2">
        <f>+('3 Planilla Preadjudicación OTIC'!AX279)</f>
        <v>7</v>
      </c>
      <c r="AY279" s="2">
        <f>+('3 Planilla Preadjudicación OTIC'!AY279)</f>
        <v>7</v>
      </c>
      <c r="AZ279" s="2">
        <f>+('3 Planilla Preadjudicación OTIC'!AZ279)</f>
        <v>7</v>
      </c>
      <c r="BA279" s="2">
        <f>+('3 Planilla Preadjudicación OTIC'!BA279)</f>
        <v>7</v>
      </c>
      <c r="BB279" s="2">
        <f>+('3 Planilla Preadjudicación OTIC'!BB279)</f>
        <v>7</v>
      </c>
      <c r="BC279" s="2">
        <f>+('3 Planilla Preadjudicación OTIC'!BC279)</f>
        <v>7</v>
      </c>
      <c r="BD279" s="2">
        <f>+('3 Planilla Preadjudicación OTIC'!BD279)</f>
        <v>1</v>
      </c>
      <c r="BE279" s="2">
        <f>+('3 Planilla Preadjudicación OTIC'!BE279)</f>
        <v>5</v>
      </c>
      <c r="BF279" s="2">
        <f>+('3 Planilla Preadjudicación OTIC'!BF279)</f>
        <v>7</v>
      </c>
      <c r="BG279" s="2">
        <f>+('3 Planilla Preadjudicación OTIC'!BG279)</f>
        <v>7</v>
      </c>
      <c r="BH279" s="2">
        <f>+('3 Planilla Preadjudicación OTIC'!BH279)</f>
        <v>7</v>
      </c>
      <c r="BI279" s="2">
        <f>+('3 Planilla Preadjudicación OTIC'!BI279)</f>
        <v>1</v>
      </c>
      <c r="BJ279" s="2">
        <f>+('3 Planilla Preadjudicación OTIC'!BJ279)</f>
        <v>1</v>
      </c>
      <c r="BK279" s="2">
        <f>+('3 Planilla Preadjudicación OTIC'!BK279)</f>
        <v>1</v>
      </c>
      <c r="BL279" s="2">
        <f>+('3 Planilla Preadjudicación OTIC'!BL279)</f>
        <v>7</v>
      </c>
      <c r="BM279" s="104">
        <f>ROUND(('3 Planilla Preadjudicación OTIC'!BM279),1)</f>
        <v>5.6</v>
      </c>
      <c r="BN279" s="4" t="str">
        <f>+('3 Planilla Preadjudicación OTIC'!BN279)</f>
        <v>NO</v>
      </c>
      <c r="BO279" s="4">
        <f>+('3 Planilla Preadjudicación OTIC'!BO279)</f>
        <v>0</v>
      </c>
      <c r="BP279" s="4">
        <f>+('3 Planilla Preadjudicación OTIC'!BP279)</f>
        <v>0</v>
      </c>
      <c r="BQ279" s="4">
        <f>+('3 Planilla Preadjudicación OTIC'!BQ279)</f>
        <v>0</v>
      </c>
      <c r="BR279" s="4">
        <f>+('3 Planilla Preadjudicación OTIC'!BR279)</f>
        <v>0</v>
      </c>
      <c r="BS279" s="4">
        <f>+('3 Planilla Preadjudicación OTIC'!BS279)</f>
        <v>0</v>
      </c>
      <c r="BT279" s="4">
        <f>+('3 Planilla Preadjudicación OTIC'!BT279)</f>
        <v>0</v>
      </c>
      <c r="BU279" s="85">
        <f>IF(VLOOKUP(A279,'BD OFICIAL'!$A$1:$AL$2098,7,0)=D279,0,1)</f>
        <v>0</v>
      </c>
      <c r="BV279" s="85">
        <f>IF(VLOOKUP(A279,'BD OFICIAL'!$A$1:$AL$2098,11,0)=J279,0,1)</f>
        <v>0</v>
      </c>
      <c r="BW279" s="85">
        <f>IF(VLOOKUP(A279,'BD OFICIAL'!$A$1:$AL$2098,13,0)=L279,0,1)</f>
        <v>0</v>
      </c>
      <c r="BX279" s="2">
        <f>IF(VLOOKUP(A279,'BD OFICIAL'!$A$1:$AL$2098,16,0)=O279,0,1)</f>
        <v>0</v>
      </c>
      <c r="BY279" s="2">
        <f>IF(VLOOKUP(A279,'BD OFICIAL'!$A$1:$AL$2098,17,0)=P279,0,1)</f>
        <v>0</v>
      </c>
      <c r="BZ279" s="2">
        <f>IF(VLOOKUP(A279,'BD OFICIAL'!$A$1:$AL$2098,19,0)=R279,0,1)</f>
        <v>0</v>
      </c>
      <c r="CA279" s="2">
        <f>IF(VLOOKUP(A279,'BD OFICIAL'!$A$1:$AL$2098,21,0)=T279,0,1)</f>
        <v>0</v>
      </c>
      <c r="CB279" s="2">
        <f>IF(VLOOKUP(A279,'BD OFICIAL'!$A$1:$AL$2098,24,0)=AK279,0,1)</f>
        <v>0</v>
      </c>
      <c r="CC279" s="2">
        <f>IF(VLOOKUP(A279,'BD OFICIAL'!$A$1:$AL$2098,25,0)=X279,0,1)</f>
        <v>0</v>
      </c>
      <c r="CD279" s="2">
        <f>IF(VLOOKUP(A279,'BD OFICIAL'!$A$1:$AL$2098,26,0)=Y279,0,1)</f>
        <v>0</v>
      </c>
      <c r="CE279" s="2">
        <f>IF(VLOOKUP(A279,'BD OFICIAL'!$A$1:$AL$2098,27,0)=Z279,0,1)</f>
        <v>0</v>
      </c>
      <c r="CF279" s="2">
        <f>IF(VLOOKUP(A279,'BD OFICIAL'!$A$1:$AL$2098,28,0)=AA279,0,1)</f>
        <v>0</v>
      </c>
      <c r="CG279" s="2">
        <f>IF(VLOOKUP(A279,'BD OFICIAL'!$A$1:$AL$2098,33,0)=AF279,0,1)</f>
        <v>0</v>
      </c>
      <c r="CH279" s="2">
        <f>IF(VLOOKUP(A279,'BD OFICIAL'!$A$1:$AL$2098,35,0)=AH279,0,1)</f>
        <v>0</v>
      </c>
      <c r="CI279" s="85">
        <f>IF(VLOOKUP(A279,'BD OFICIAL'!$A$1:$AL$2098,34,0)=AL279,0,1)</f>
        <v>0</v>
      </c>
      <c r="CJ279" s="12">
        <f>VLOOKUP(A279,'BD OFICIAL'!$A$1:$AM$2098,36,0)*AM279-AP279</f>
        <v>0</v>
      </c>
      <c r="CK279" s="85" t="str">
        <f t="shared" si="156"/>
        <v>SSH</v>
      </c>
      <c r="CL279" s="85" t="str">
        <f t="shared" si="157"/>
        <v>NO</v>
      </c>
      <c r="CM279" s="85" t="str">
        <f t="shared" si="137"/>
        <v>SI</v>
      </c>
      <c r="CN279" s="31">
        <f t="shared" si="138"/>
        <v>0</v>
      </c>
      <c r="CO279" s="31">
        <f t="shared" si="158"/>
        <v>0</v>
      </c>
      <c r="CP279" s="31">
        <f t="shared" si="139"/>
        <v>0</v>
      </c>
      <c r="CQ279" s="31">
        <f>IF(Y279="NO",0,IF(Y279="SI",IF(VLOOKUP(A279,'BD OFICIAL'!$A:$AO,40,0)=AQ279,0,1)))</f>
        <v>0</v>
      </c>
      <c r="CR279" s="31">
        <f>IF(Z279="NO",0,IF(Z279="SI",IF(VLOOKUP(B279,'BD OFICIAL'!$A:$AO,41,0)=AS279,0,1)))</f>
        <v>0</v>
      </c>
      <c r="CS279" s="31">
        <f t="shared" si="159"/>
        <v>0</v>
      </c>
      <c r="CT279" s="31">
        <f t="shared" si="160"/>
        <v>0</v>
      </c>
      <c r="CU279" s="31">
        <f>IF(VLOOKUP(A279,'BD OFICIAL'!$A$1:$AL$1056,31,0)="SI",IF(AT279&gt;0,0,1),IF(AT279=0,0,1))</f>
        <v>0</v>
      </c>
      <c r="CV279" s="31">
        <f t="shared" si="161"/>
        <v>0</v>
      </c>
      <c r="CW279" s="31">
        <f t="shared" si="140"/>
        <v>0</v>
      </c>
      <c r="CX279" s="85" t="str">
        <f t="shared" si="141"/>
        <v>SI</v>
      </c>
      <c r="CY279" s="31">
        <f t="shared" si="142"/>
        <v>0</v>
      </c>
      <c r="CZ279" s="85" t="str">
        <f>IF(ISERROR(VLOOKUP(AI279,EXPERIENCIA!$A$1:$C$2100,1,0)),"NO","SI")</f>
        <v>SI</v>
      </c>
      <c r="DA279" s="85">
        <f>IF(CX279="no","NO APLICA",IF(AX279=0,"ERROR NOTA",IF(AND(AX279&gt;1,CZ279="NO"),"ERROR NOTA",IF(AND(CZ279="NO",AX279=1),0,IF(VLOOKUP(AI279,EXPERIENCIA!$A$1:$C$2100,3,0)=AX279,0,"ERROR NOTA")))))</f>
        <v>0</v>
      </c>
      <c r="DB279" s="85" t="str">
        <f>IF(ISERROR(VLOOKUP(AI279,COMPORTAMIENTO!$A$1:$C$2100,1,0)),"NO","SI")</f>
        <v>SI</v>
      </c>
      <c r="DC279" s="85">
        <f>IF(CX279="NO","NO APLICA",IF(AY279=0,"ERROR NOTA",IF(AND(DB279="NO",AY279=7),0,IF(VLOOKUP(AI279,COMPORTAMIENTO!$A$2:$H$2100,8,0)=AY279,0,"ERROR NOTA"))))</f>
        <v>0</v>
      </c>
      <c r="DD279" s="104">
        <f t="shared" si="143"/>
        <v>0.70000000000000007</v>
      </c>
      <c r="DE279" s="104">
        <f t="shared" si="144"/>
        <v>0.70000000000000007</v>
      </c>
      <c r="DF279" s="85" t="str">
        <f t="shared" si="162"/>
        <v>NO</v>
      </c>
      <c r="DG279" s="85">
        <f t="shared" si="145"/>
        <v>7</v>
      </c>
      <c r="DH279" s="85">
        <f t="shared" si="146"/>
        <v>5.3</v>
      </c>
      <c r="DI279" s="85">
        <f t="shared" si="147"/>
        <v>5.8949999999999996</v>
      </c>
      <c r="DJ279" s="12">
        <f t="shared" si="148"/>
        <v>4.5999999999999996</v>
      </c>
      <c r="DK279" s="7">
        <f t="shared" si="149"/>
        <v>5.1827499999999995</v>
      </c>
      <c r="DL279" s="12">
        <f t="shared" si="163"/>
        <v>5075</v>
      </c>
      <c r="DM279" s="12">
        <f>VLOOKUP(A279,'5 TD'!$A:$B,2,0)</f>
        <v>5075</v>
      </c>
      <c r="DN279" s="7">
        <f t="shared" si="164"/>
        <v>7</v>
      </c>
      <c r="DO279" s="85" t="str">
        <f t="shared" si="150"/>
        <v>APROBADO</v>
      </c>
      <c r="DP279" s="85" t="str">
        <f t="shared" si="151"/>
        <v>APROBADO</v>
      </c>
      <c r="DQ279" s="7">
        <f t="shared" si="152"/>
        <v>5.6</v>
      </c>
      <c r="DR279" s="85" t="str">
        <f t="shared" si="165"/>
        <v>APROBADO</v>
      </c>
      <c r="DS279" s="2" t="str">
        <f>+('3 Planilla Preadjudicación OTIC'!BN279)</f>
        <v>NO</v>
      </c>
      <c r="DT279" s="2">
        <f>IF(DR279="APROBADO",VLOOKUP(A279,'5 TD'!$D$3:$E$270,2,0),"NO APLICA")</f>
        <v>6.8</v>
      </c>
      <c r="DU279" s="2" t="str">
        <f t="shared" si="166"/>
        <v>NO</v>
      </c>
      <c r="DV279" s="2" t="str">
        <f>IF(DU279="SI",VLOOKUP(A279,'5 TD'!$G$3:$H$270,2,0),"NO APLICA ")</f>
        <v xml:space="preserve">NO APLICA </v>
      </c>
      <c r="DW279" s="2" t="str">
        <f t="shared" si="167"/>
        <v>NO</v>
      </c>
      <c r="DX279" s="2" t="str">
        <f>IF(DW279="SI",VLOOKUP(A279,'5 TD'!$J$4:$K$472,2,0),"NO APLICA")</f>
        <v>NO APLICA</v>
      </c>
      <c r="DY279" s="2" t="str">
        <f t="shared" si="168"/>
        <v>NO APLICA</v>
      </c>
      <c r="DZ279" s="7" t="str">
        <f>IF(DY279="SI",VLOOKUP(A279,'5 TD'!$M$4:$N$350,2,0),"NO APLICA")</f>
        <v>NO APLICA</v>
      </c>
      <c r="EA279" s="2" t="str">
        <f t="shared" si="169"/>
        <v>NO APLICA</v>
      </c>
      <c r="EB279" s="12" t="str">
        <f t="shared" si="170"/>
        <v/>
      </c>
      <c r="EC279" s="12" t="str">
        <f>IF(EA279="SI",VLOOKUP(A279,'5 TD'!$V$4:$W$479,2,0),"NO APLICA")</f>
        <v>NO APLICA</v>
      </c>
      <c r="ED279" s="2" t="str">
        <f t="shared" si="153"/>
        <v>NO</v>
      </c>
      <c r="EE279" s="79" t="str">
        <f>IF(ED279="SI",VLOOKUP(AI279,COMPORTAMIENTO!$A$1:$H$2100,7,0),"NO APLICA")</f>
        <v>NO APLICA</v>
      </c>
      <c r="EF279" s="12" t="str">
        <f>IF(ED279="SI",VLOOKUP(A279,'5 TD'!$P$2:$Q$479,2,0),"NO APLICA")</f>
        <v>NO APLICA</v>
      </c>
      <c r="EG279" s="2" t="str">
        <f t="shared" si="154"/>
        <v>NO</v>
      </c>
      <c r="EH279" s="2">
        <f>IF(CZ279="no",0,VLOOKUP(AI279,EXPERIENCIA!$A$1:$C$2100,2,0))</f>
        <v>125</v>
      </c>
      <c r="EI279" s="2">
        <f>IF(CZ279="si",VLOOKUP(A279,'5 TD'!$S$3:$T$2103,2,0),0)</f>
        <v>254</v>
      </c>
      <c r="EJ279" s="2" t="str">
        <f t="shared" si="155"/>
        <v>NO</v>
      </c>
      <c r="EK279" s="2">
        <f>+('3 Planilla Preadjudicación OTIC'!BU279)</f>
        <v>0</v>
      </c>
      <c r="EL279" s="4"/>
      <c r="EM279" s="3"/>
      <c r="EN279" s="3"/>
      <c r="EQ279" s="86"/>
    </row>
    <row r="280" spans="1:147" ht="15" customHeight="1" x14ac:dyDescent="0.3">
      <c r="A280" s="2">
        <f>+('3 Planilla Preadjudicación OTIC'!A280)</f>
        <v>14418</v>
      </c>
      <c r="B280" s="2" t="str">
        <f>+('3 Planilla Preadjudicación OTIC'!B280)</f>
        <v>65181652-1</v>
      </c>
      <c r="C280" s="4">
        <f>+('3 Planilla Preadjudicación OTIC'!E280)</f>
        <v>2025</v>
      </c>
      <c r="D280" s="4" t="str">
        <f>+('3 Planilla Preadjudicación OTIC'!F280)</f>
        <v>MANDATO</v>
      </c>
      <c r="E280" s="4" t="str">
        <f>+('3 Planilla Preadjudicación OTIC'!G280)</f>
        <v>69253800-5</v>
      </c>
      <c r="F280" s="4" t="str">
        <f>+('3 Planilla Preadjudicación OTIC'!H280)</f>
        <v>I. MUNICIPALIDAD DE LA PINTANA</v>
      </c>
      <c r="G280" s="4"/>
      <c r="H280" s="4"/>
      <c r="I280" s="4" t="str">
        <f>+('3 Planilla Preadjudicación OTIC'!I280)</f>
        <v>MONTAJE DE SISTEMAS SOLARES FOTOVOLTAICOS</v>
      </c>
      <c r="J280" s="4" t="str">
        <f>+('3 Planilla Preadjudicación OTIC'!J280)</f>
        <v>PF1418</v>
      </c>
      <c r="K280" s="4" t="str">
        <f>+('3 Planilla Preadjudicación OTIC'!K280)</f>
        <v>TÉCNICAS PARA EL EMPRENDIMIENTO</v>
      </c>
      <c r="L280" s="4" t="str">
        <f>+('3 Planilla Preadjudicación OTIC'!L280)</f>
        <v>PF0921</v>
      </c>
      <c r="M280" s="2">
        <f>+('3 Planilla Preadjudicación OTIC'!M280)</f>
        <v>13</v>
      </c>
      <c r="N280" s="4" t="str">
        <f>+('3 Planilla Preadjudicación OTIC'!N280)</f>
        <v>METROPOLITANA</v>
      </c>
      <c r="O280" s="4" t="str">
        <f>+('3 Planilla Preadjudicación OTIC'!O280)</f>
        <v>LA PINTANA</v>
      </c>
      <c r="P280" s="4" t="str">
        <f>+('3 Planilla Preadjudicación OTIC'!P280)</f>
        <v>EMPRENDEDORES/AS INFORMALES O PERSONAS VULNERABLES PERTENECIENTES AL 80% MAS VULNERABLE</v>
      </c>
      <c r="Q280" s="4" t="str">
        <f>+('3 Planilla Preadjudicación OTIC'!Q280)</f>
        <v>PRESENCIAL</v>
      </c>
      <c r="R280" s="4" t="str">
        <f>+('3 Planilla Preadjudicación OTIC'!R280)</f>
        <v>INDEPENDIENTE</v>
      </c>
      <c r="S280" s="4">
        <f>+('3 Planilla Preadjudicación OTIC'!S280)</f>
        <v>13</v>
      </c>
      <c r="T280" s="2">
        <f>+('3 Planilla Preadjudicación OTIC'!T280)</f>
        <v>20</v>
      </c>
      <c r="U280" s="2">
        <f>+('3 Planilla Preadjudicación OTIC'!U280)</f>
        <v>40</v>
      </c>
      <c r="V280" s="2">
        <f>+('3 Planilla Preadjudicación OTIC'!V280)</f>
        <v>12</v>
      </c>
      <c r="W280" s="2">
        <f>+('3 Planilla Preadjudicación OTIC'!W280)</f>
        <v>52</v>
      </c>
      <c r="X280" s="2">
        <f>+('3 Planilla Preadjudicación OTIC'!X280)</f>
        <v>4</v>
      </c>
      <c r="Y280" s="2" t="str">
        <f>+('3 Planilla Preadjudicación OTIC'!Y280)</f>
        <v>SI</v>
      </c>
      <c r="Z280" s="2" t="str">
        <f>+('3 Planilla Preadjudicación OTIC'!Z280)</f>
        <v>NO</v>
      </c>
      <c r="AA280" s="2" t="str">
        <f>+('3 Planilla Preadjudicación OTIC'!AA280)</f>
        <v>NO</v>
      </c>
      <c r="AB280" s="4" t="str">
        <f>+('3 Planilla Preadjudicación OTIC'!AB280)</f>
        <v>SE AJUSTA A PLAN FORMATIVO</v>
      </c>
      <c r="AC280" s="4" t="str">
        <f>+('3 Planilla Preadjudicación OTIC'!AC280)</f>
        <v>MUJERES ENTRE 18 A 64 AÑOS CESANTE O EN BUSQUEDA DE EMPLEO O ESPECIALIZACIÓN EN EL AREA, PERTENECIENTES AL 80% MAS VULNERABLE</v>
      </c>
      <c r="AD280" s="2" t="str">
        <f>+('3 Planilla Preadjudicación OTIC'!AD280)</f>
        <v>NO</v>
      </c>
      <c r="AE280" s="4">
        <f>+('3 Planilla Preadjudicación OTIC'!AE280)</f>
        <v>0</v>
      </c>
      <c r="AF280" s="2" t="str">
        <f>+('3 Planilla Preadjudicación OTIC'!AF280)</f>
        <v>CERRADA</v>
      </c>
      <c r="AG280" s="2">
        <f>+('3 Planilla Preadjudicación OTIC'!AG280)</f>
        <v>13</v>
      </c>
      <c r="AH280" s="2">
        <f>+('3 Planilla Preadjudicación OTIC'!AH280)</f>
        <v>3</v>
      </c>
      <c r="AI280" s="135" t="str">
        <f>+('3 Planilla Preadjudicación OTIC'!AI280)</f>
        <v>65062756-3</v>
      </c>
      <c r="AJ280" s="4" t="str">
        <f>+('3 Planilla Preadjudicación OTIC'!AJ280)</f>
        <v>Fundaciòn Forpe Chile</v>
      </c>
      <c r="AK280" s="2">
        <f>+('3 Planilla Preadjudicación OTIC'!AK280)</f>
        <v>52</v>
      </c>
      <c r="AL280" s="2">
        <f>+('3 Planilla Preadjudicación OTIC'!AL280)</f>
        <v>13</v>
      </c>
      <c r="AM280" s="12">
        <f>+('3 Planilla Preadjudicación OTIC'!AM280)</f>
        <v>6373</v>
      </c>
      <c r="AN280" s="12">
        <f>+('3 Planilla Preadjudicación OTIC'!AN280)</f>
        <v>0</v>
      </c>
      <c r="AO280" s="12">
        <f>+('3 Planilla Preadjudicación OTIC'!AO280)</f>
        <v>0</v>
      </c>
      <c r="AP280" s="12">
        <f>+('3 Planilla Preadjudicación OTIC'!AP280)</f>
        <v>6627920</v>
      </c>
      <c r="AQ280" s="12">
        <f>+('3 Planilla Preadjudicación OTIC'!AQ280)</f>
        <v>1040000</v>
      </c>
      <c r="AR280" s="12">
        <f>+('3 Planilla Preadjudicación OTIC'!AR280)</f>
        <v>0</v>
      </c>
      <c r="AS280" s="12">
        <f>+('3 Planilla Preadjudicación OTIC'!AS280)</f>
        <v>0</v>
      </c>
      <c r="AT280" s="12">
        <f>+('3 Planilla Preadjudicación OTIC'!AT280)</f>
        <v>0</v>
      </c>
      <c r="AU280" s="12">
        <f>+('3 Planilla Preadjudicación OTIC'!AU280)</f>
        <v>7667920</v>
      </c>
      <c r="AV280" s="2" t="str">
        <f>+('3 Planilla Preadjudicación OTIC'!AV280)</f>
        <v>SI</v>
      </c>
      <c r="AW280" s="4">
        <f>+('3 Planilla Preadjudicación OTIC'!AW280)</f>
        <v>0</v>
      </c>
      <c r="AX280" s="2">
        <f>+('3 Planilla Preadjudicación OTIC'!AX280)</f>
        <v>7</v>
      </c>
      <c r="AY280" s="2">
        <f>+('3 Planilla Preadjudicación OTIC'!AY280)</f>
        <v>7</v>
      </c>
      <c r="AZ280" s="2">
        <f>+('3 Planilla Preadjudicación OTIC'!AZ280)</f>
        <v>0</v>
      </c>
      <c r="BA280" s="2">
        <f>+('3 Planilla Preadjudicación OTIC'!BA280)</f>
        <v>0</v>
      </c>
      <c r="BB280" s="2">
        <f>+('3 Planilla Preadjudicación OTIC'!BB280)</f>
        <v>0</v>
      </c>
      <c r="BC280" s="2">
        <f>+('3 Planilla Preadjudicación OTIC'!BC280)</f>
        <v>0</v>
      </c>
      <c r="BD280" s="2">
        <f>+('3 Planilla Preadjudicación OTIC'!BD280)</f>
        <v>0</v>
      </c>
      <c r="BE280" s="2">
        <f>+('3 Planilla Preadjudicación OTIC'!BE280)</f>
        <v>0</v>
      </c>
      <c r="BF280" s="2">
        <f>+('3 Planilla Preadjudicación OTIC'!BF280)</f>
        <v>0</v>
      </c>
      <c r="BG280" s="2">
        <f>+('3 Planilla Preadjudicación OTIC'!BG280)</f>
        <v>7</v>
      </c>
      <c r="BH280" s="2">
        <f>+('3 Planilla Preadjudicación OTIC'!BH280)</f>
        <v>7</v>
      </c>
      <c r="BI280" s="2">
        <f>+('3 Planilla Preadjudicación OTIC'!BI280)</f>
        <v>5</v>
      </c>
      <c r="BJ280" s="2">
        <f>+('3 Planilla Preadjudicación OTIC'!BJ280)</f>
        <v>5</v>
      </c>
      <c r="BK280" s="2">
        <f>+('3 Planilla Preadjudicación OTIC'!BK280)</f>
        <v>5</v>
      </c>
      <c r="BL280" s="2">
        <f>+('3 Planilla Preadjudicación OTIC'!BL280)</f>
        <v>7</v>
      </c>
      <c r="BM280" s="104">
        <f>ROUND(('3 Planilla Preadjudicación OTIC'!BM280),1)</f>
        <v>6.4</v>
      </c>
      <c r="BN280" s="4" t="str">
        <f>+('3 Planilla Preadjudicación OTIC'!BN280)</f>
        <v>NO</v>
      </c>
      <c r="BO280" s="4">
        <f>+('3 Planilla Preadjudicación OTIC'!BO280)</f>
        <v>0</v>
      </c>
      <c r="BP280" s="4">
        <f>+('3 Planilla Preadjudicación OTIC'!BP280)</f>
        <v>0</v>
      </c>
      <c r="BQ280" s="4">
        <f>+('3 Planilla Preadjudicación OTIC'!BQ280)</f>
        <v>0</v>
      </c>
      <c r="BR280" s="4">
        <f>+('3 Planilla Preadjudicación OTIC'!BR280)</f>
        <v>0</v>
      </c>
      <c r="BS280" s="4">
        <f>+('3 Planilla Preadjudicación OTIC'!BS280)</f>
        <v>0</v>
      </c>
      <c r="BT280" s="4">
        <f>+('3 Planilla Preadjudicación OTIC'!BT280)</f>
        <v>0</v>
      </c>
      <c r="BU280" s="85">
        <f>IF(VLOOKUP(A280,'BD OFICIAL'!$A$1:$AL$2098,7,0)=D280,0,1)</f>
        <v>0</v>
      </c>
      <c r="BV280" s="85">
        <f>IF(VLOOKUP(A280,'BD OFICIAL'!$A$1:$AL$2098,11,0)=J280,0,1)</f>
        <v>0</v>
      </c>
      <c r="BW280" s="85">
        <f>IF(VLOOKUP(A280,'BD OFICIAL'!$A$1:$AL$2098,13,0)=L280,0,1)</f>
        <v>0</v>
      </c>
      <c r="BX280" s="2">
        <f>IF(VLOOKUP(A280,'BD OFICIAL'!$A$1:$AL$2098,16,0)=O280,0,1)</f>
        <v>0</v>
      </c>
      <c r="BY280" s="2">
        <f>IF(VLOOKUP(A280,'BD OFICIAL'!$A$1:$AL$2098,17,0)=P280,0,1)</f>
        <v>0</v>
      </c>
      <c r="BZ280" s="2">
        <f>IF(VLOOKUP(A280,'BD OFICIAL'!$A$1:$AL$2098,19,0)=R280,0,1)</f>
        <v>0</v>
      </c>
      <c r="CA280" s="2">
        <f>IF(VLOOKUP(A280,'BD OFICIAL'!$A$1:$AL$2098,21,0)=T280,0,1)</f>
        <v>0</v>
      </c>
      <c r="CB280" s="2">
        <f>IF(VLOOKUP(A280,'BD OFICIAL'!$A$1:$AL$2098,24,0)=AK280,0,1)</f>
        <v>0</v>
      </c>
      <c r="CC280" s="2">
        <f>IF(VLOOKUP(A280,'BD OFICIAL'!$A$1:$AL$2098,25,0)=X280,0,1)</f>
        <v>0</v>
      </c>
      <c r="CD280" s="2">
        <f>IF(VLOOKUP(A280,'BD OFICIAL'!$A$1:$AL$2098,26,0)=Y280,0,1)</f>
        <v>0</v>
      </c>
      <c r="CE280" s="2">
        <f>IF(VLOOKUP(A280,'BD OFICIAL'!$A$1:$AL$2098,27,0)=Z280,0,1)</f>
        <v>0</v>
      </c>
      <c r="CF280" s="2">
        <f>IF(VLOOKUP(A280,'BD OFICIAL'!$A$1:$AL$2098,28,0)=AA280,0,1)</f>
        <v>0</v>
      </c>
      <c r="CG280" s="2">
        <f>IF(VLOOKUP(A280,'BD OFICIAL'!$A$1:$AL$2098,33,0)=AF280,0,1)</f>
        <v>0</v>
      </c>
      <c r="CH280" s="2">
        <f>IF(VLOOKUP(A280,'BD OFICIAL'!$A$1:$AL$2098,35,0)=AH280,0,1)</f>
        <v>0</v>
      </c>
      <c r="CI280" s="85">
        <f>IF(VLOOKUP(A280,'BD OFICIAL'!$A$1:$AL$2098,34,0)=AL280,0,1)</f>
        <v>0</v>
      </c>
      <c r="CJ280" s="12">
        <f>VLOOKUP(A280,'BD OFICIAL'!$A$1:$AM$2098,36,0)*AM280-AP280</f>
        <v>0</v>
      </c>
      <c r="CK280" s="85" t="str">
        <f t="shared" si="156"/>
        <v>SSH</v>
      </c>
      <c r="CL280" s="85" t="str">
        <f t="shared" si="157"/>
        <v>SI</v>
      </c>
      <c r="CM280" s="85" t="str">
        <f t="shared" si="137"/>
        <v>NO</v>
      </c>
      <c r="CN280" s="31">
        <f t="shared" si="138"/>
        <v>0</v>
      </c>
      <c r="CO280" s="31">
        <f t="shared" si="158"/>
        <v>0</v>
      </c>
      <c r="CP280" s="31">
        <f t="shared" si="139"/>
        <v>0</v>
      </c>
      <c r="CQ280" s="31">
        <f>IF(Y280="NO",0,IF(Y280="SI",IF(VLOOKUP(A280,'BD OFICIAL'!$A:$AO,40,0)=AQ280,0,1)))</f>
        <v>0</v>
      </c>
      <c r="CR280" s="31">
        <f>IF(Z280="NO",0,IF(Z280="SI",IF(VLOOKUP(B280,'BD OFICIAL'!$A:$AO,41,0)=AS280,0,1)))</f>
        <v>0</v>
      </c>
      <c r="CS280" s="31">
        <f t="shared" si="159"/>
        <v>0</v>
      </c>
      <c r="CT280" s="31">
        <f t="shared" si="160"/>
        <v>0</v>
      </c>
      <c r="CU280" s="31">
        <f>IF(VLOOKUP(A280,'BD OFICIAL'!$A$1:$AL$1056,31,0)="SI",IF(AT280&gt;0,0,1),IF(AT280=0,0,1))</f>
        <v>0</v>
      </c>
      <c r="CV280" s="31">
        <f t="shared" si="161"/>
        <v>0</v>
      </c>
      <c r="CW280" s="31">
        <f t="shared" si="140"/>
        <v>0</v>
      </c>
      <c r="CX280" s="85" t="str">
        <f t="shared" si="141"/>
        <v>SI</v>
      </c>
      <c r="CY280" s="31">
        <f t="shared" si="142"/>
        <v>0</v>
      </c>
      <c r="CZ280" s="85" t="str">
        <f>IF(ISERROR(VLOOKUP(AI280,EXPERIENCIA!$A$1:$C$2100,1,0)),"NO","SI")</f>
        <v>SI</v>
      </c>
      <c r="DA280" s="85">
        <f>IF(CX280="no","NO APLICA",IF(AX280=0,"ERROR NOTA",IF(AND(AX280&gt;1,CZ280="NO"),"ERROR NOTA",IF(AND(CZ280="NO",AX280=1),0,IF(VLOOKUP(AI280,EXPERIENCIA!$A$1:$C$2100,3,0)=AX280,0,"ERROR NOTA")))))</f>
        <v>0</v>
      </c>
      <c r="DB280" s="85" t="str">
        <f>IF(ISERROR(VLOOKUP(AI280,COMPORTAMIENTO!$A$1:$C$2100,1,0)),"NO","SI")</f>
        <v>SI</v>
      </c>
      <c r="DC280" s="85">
        <f>IF(CX280="NO","NO APLICA",IF(AY280=0,"ERROR NOTA",IF(AND(DB280="NO",AY280=7),0,IF(VLOOKUP(AI280,COMPORTAMIENTO!$A$2:$H$2100,8,0)=AY280,0,"ERROR NOTA"))))</f>
        <v>0</v>
      </c>
      <c r="DD280" s="104">
        <f t="shared" si="143"/>
        <v>0.70000000000000007</v>
      </c>
      <c r="DE280" s="104">
        <f t="shared" si="144"/>
        <v>0.70000000000000007</v>
      </c>
      <c r="DF280" s="85" t="str">
        <f t="shared" si="162"/>
        <v>SI</v>
      </c>
      <c r="DG280" s="85">
        <f t="shared" si="145"/>
        <v>0</v>
      </c>
      <c r="DH280" s="85">
        <f t="shared" si="146"/>
        <v>0</v>
      </c>
      <c r="DI280" s="85">
        <f t="shared" si="147"/>
        <v>0</v>
      </c>
      <c r="DJ280" s="7">
        <f t="shared" si="148"/>
        <v>6.2</v>
      </c>
      <c r="DK280" s="7">
        <f t="shared" si="149"/>
        <v>6.2</v>
      </c>
      <c r="DL280" s="12">
        <f t="shared" si="163"/>
        <v>6373</v>
      </c>
      <c r="DM280" s="12">
        <f>VLOOKUP(A280,'5 TD'!$A:$B,2,0)</f>
        <v>6373</v>
      </c>
      <c r="DN280" s="7">
        <f t="shared" si="164"/>
        <v>7</v>
      </c>
      <c r="DO280" s="85" t="str">
        <f t="shared" si="150"/>
        <v>APROBADO</v>
      </c>
      <c r="DP280" s="85" t="str">
        <f t="shared" si="151"/>
        <v>APROBADO</v>
      </c>
      <c r="DQ280" s="7">
        <f t="shared" si="152"/>
        <v>6.4</v>
      </c>
      <c r="DR280" s="85" t="str">
        <f t="shared" si="165"/>
        <v>APROBADO</v>
      </c>
      <c r="DS280" s="2" t="str">
        <f>+('3 Planilla Preadjudicación OTIC'!BN280)</f>
        <v>NO</v>
      </c>
      <c r="DT280" s="2">
        <f>IF(DR280="APROBADO",VLOOKUP(A280,'5 TD'!$D$3:$E$270,2,0),"NO APLICA")</f>
        <v>6.8</v>
      </c>
      <c r="DU280" s="2" t="str">
        <f t="shared" si="166"/>
        <v>NO</v>
      </c>
      <c r="DV280" s="2" t="str">
        <f>IF(DU280="SI",VLOOKUP(A280,'5 TD'!$G$3:$H$270,2,0),"NO APLICA ")</f>
        <v xml:space="preserve">NO APLICA </v>
      </c>
      <c r="DW280" s="2" t="str">
        <f t="shared" si="167"/>
        <v>NO</v>
      </c>
      <c r="DX280" s="2" t="str">
        <f>IF(DW280="SI",VLOOKUP(A280,'5 TD'!$J$4:$K$472,2,0),"NO APLICA")</f>
        <v>NO APLICA</v>
      </c>
      <c r="DY280" s="2" t="str">
        <f t="shared" si="168"/>
        <v>NO APLICA</v>
      </c>
      <c r="DZ280" s="7" t="str">
        <f>IF(DY280="SI",VLOOKUP(A280,'5 TD'!$M$4:$N$350,2,0),"NO APLICA")</f>
        <v>NO APLICA</v>
      </c>
      <c r="EA280" s="2" t="str">
        <f t="shared" si="169"/>
        <v>NO APLICA</v>
      </c>
      <c r="EB280" s="12" t="str">
        <f t="shared" si="170"/>
        <v/>
      </c>
      <c r="EC280" s="12" t="str">
        <f>IF(EA280="SI",VLOOKUP(A280,'5 TD'!$V$4:$W$479,2,0),"NO APLICA")</f>
        <v>NO APLICA</v>
      </c>
      <c r="ED280" s="2" t="str">
        <f t="shared" si="153"/>
        <v>NO</v>
      </c>
      <c r="EE280" s="79" t="str">
        <f>IF(ED280="SI",VLOOKUP(AI280,COMPORTAMIENTO!$A$1:$H$2100,7,0),"NO APLICA")</f>
        <v>NO APLICA</v>
      </c>
      <c r="EF280" s="12" t="str">
        <f>IF(ED280="SI",VLOOKUP(A280,'5 TD'!$P$2:$Q$479,2,0),"NO APLICA")</f>
        <v>NO APLICA</v>
      </c>
      <c r="EG280" s="2" t="str">
        <f t="shared" si="154"/>
        <v>NO</v>
      </c>
      <c r="EH280" s="2">
        <f>IF(CZ280="no",0,VLOOKUP(AI280,EXPERIENCIA!$A$1:$C$2100,2,0))</f>
        <v>125</v>
      </c>
      <c r="EI280" s="2">
        <f>IF(CZ280="si",VLOOKUP(A280,'5 TD'!$S$3:$T$2103,2,0),0)</f>
        <v>125</v>
      </c>
      <c r="EJ280" s="2" t="str">
        <f t="shared" si="155"/>
        <v>SI</v>
      </c>
      <c r="EK280" s="2">
        <f>+('3 Planilla Preadjudicación OTIC'!BU280)</f>
        <v>0</v>
      </c>
      <c r="EL280" s="4"/>
      <c r="EM280" s="3"/>
      <c r="EN280" s="3"/>
      <c r="EQ280" s="86"/>
    </row>
    <row r="281" spans="1:147" ht="15" customHeight="1" x14ac:dyDescent="0.3">
      <c r="A281" s="2">
        <f>+('3 Planilla Preadjudicación OTIC'!A281)</f>
        <v>14421</v>
      </c>
      <c r="B281" s="2" t="str">
        <f>+('3 Planilla Preadjudicación OTIC'!B281)</f>
        <v>65181652-1</v>
      </c>
      <c r="C281" s="4">
        <f>+('3 Planilla Preadjudicación OTIC'!E281)</f>
        <v>2025</v>
      </c>
      <c r="D281" s="4" t="str">
        <f>+('3 Planilla Preadjudicación OTIC'!F281)</f>
        <v>MANDATO</v>
      </c>
      <c r="E281" s="4" t="str">
        <f>+('3 Planilla Preadjudicación OTIC'!G281)</f>
        <v>69253800-5</v>
      </c>
      <c r="F281" s="4" t="str">
        <f>+('3 Planilla Preadjudicación OTIC'!H281)</f>
        <v>I. MUNICIPALIDAD DE LA PINTANA</v>
      </c>
      <c r="G281" s="4"/>
      <c r="H281" s="4"/>
      <c r="I281" s="4" t="str">
        <f>+('3 Planilla Preadjudicación OTIC'!I281)</f>
        <v>BRECHA DIGITAL CERO: ILUMINANDO EL ACCESO A LA INFORMACIÓN DESDE LAS PLATAFORMA DIGITALES</v>
      </c>
      <c r="J281" s="4" t="str">
        <f>+('3 Planilla Preadjudicación OTIC'!J281)</f>
        <v>PF1426</v>
      </c>
      <c r="K281" s="4" t="str">
        <f>+('3 Planilla Preadjudicación OTIC'!K281)</f>
        <v>TÉCNICAS PARA EL EMPRENDIMIENTO</v>
      </c>
      <c r="L281" s="4" t="str">
        <f>+('3 Planilla Preadjudicación OTIC'!L281)</f>
        <v>PF0921</v>
      </c>
      <c r="M281" s="2">
        <f>+('3 Planilla Preadjudicación OTIC'!M281)</f>
        <v>13</v>
      </c>
      <c r="N281" s="4" t="str">
        <f>+('3 Planilla Preadjudicación OTIC'!N281)</f>
        <v>METROPOLITANA</v>
      </c>
      <c r="O281" s="4" t="str">
        <f>+('3 Planilla Preadjudicación OTIC'!O281)</f>
        <v>LA PINTANA</v>
      </c>
      <c r="P281" s="4" t="str">
        <f>+('3 Planilla Preadjudicación OTIC'!P281)</f>
        <v>EMPRENDEDORES/AS INFORMALES O PERSONAS VULNERABLES PERTENECIENTES AL 80% MAS VULNERABLE</v>
      </c>
      <c r="Q281" s="4" t="str">
        <f>+('3 Planilla Preadjudicación OTIC'!Q281)</f>
        <v>PRESENCIAL</v>
      </c>
      <c r="R281" s="4" t="str">
        <f>+('3 Planilla Preadjudicación OTIC'!R281)</f>
        <v>INDEPENDIENTE</v>
      </c>
      <c r="S281" s="4">
        <f>+('3 Planilla Preadjudicación OTIC'!S281)</f>
        <v>23</v>
      </c>
      <c r="T281" s="2">
        <f>+('3 Planilla Preadjudicación OTIC'!T281)</f>
        <v>13</v>
      </c>
      <c r="U281" s="2">
        <f>+('3 Planilla Preadjudicación OTIC'!U281)</f>
        <v>80</v>
      </c>
      <c r="V281" s="2">
        <f>+('3 Planilla Preadjudicación OTIC'!V281)</f>
        <v>12</v>
      </c>
      <c r="W281" s="2">
        <f>+('3 Planilla Preadjudicación OTIC'!W281)</f>
        <v>92</v>
      </c>
      <c r="X281" s="2">
        <f>+('3 Planilla Preadjudicación OTIC'!X281)</f>
        <v>4</v>
      </c>
      <c r="Y281" s="2" t="str">
        <f>+('3 Planilla Preadjudicación OTIC'!Y281)</f>
        <v>SI</v>
      </c>
      <c r="Z281" s="2" t="str">
        <f>+('3 Planilla Preadjudicación OTIC'!Z281)</f>
        <v>NO</v>
      </c>
      <c r="AA281" s="2" t="str">
        <f>+('3 Planilla Preadjudicación OTIC'!AA281)</f>
        <v>SI</v>
      </c>
      <c r="AB281" s="4" t="str">
        <f>+('3 Planilla Preadjudicación OTIC'!AB281)</f>
        <v>SE AJUSTA A PLAN FORMATIVO</v>
      </c>
      <c r="AC281" s="4" t="str">
        <f>+('3 Planilla Preadjudicación OTIC'!AC281)</f>
        <v>HOMBRE Y MUJERES MAYORES DE 45 AÑOS EMPRENDEDORES/AS O ARTESANOS/AS, PERTENECIENTES AL 80% MAS VULNERABLE</v>
      </c>
      <c r="AD281" s="2" t="str">
        <f>+('3 Planilla Preadjudicación OTIC'!AD281)</f>
        <v>NO</v>
      </c>
      <c r="AE281" s="4">
        <f>+('3 Planilla Preadjudicación OTIC'!AE281)</f>
        <v>0</v>
      </c>
      <c r="AF281" s="2" t="str">
        <f>+('3 Planilla Preadjudicación OTIC'!AF281)</f>
        <v>CERRADA</v>
      </c>
      <c r="AG281" s="2">
        <f>+('3 Planilla Preadjudicación OTIC'!AG281)</f>
        <v>23</v>
      </c>
      <c r="AH281" s="2">
        <f>+('3 Planilla Preadjudicación OTIC'!AH281)</f>
        <v>3</v>
      </c>
      <c r="AI281" s="135" t="str">
        <f>+('3 Planilla Preadjudicación OTIC'!AI281)</f>
        <v>65062756-3</v>
      </c>
      <c r="AJ281" s="4" t="str">
        <f>+('3 Planilla Preadjudicación OTIC'!AJ281)</f>
        <v>Fundaciòn Forpe Chile</v>
      </c>
      <c r="AK281" s="2">
        <f>+('3 Planilla Preadjudicación OTIC'!AK281)</f>
        <v>92</v>
      </c>
      <c r="AL281" s="2">
        <f>+('3 Planilla Preadjudicación OTIC'!AL281)</f>
        <v>23</v>
      </c>
      <c r="AM281" s="12">
        <f>+('3 Planilla Preadjudicación OTIC'!AM281)</f>
        <v>6373</v>
      </c>
      <c r="AN281" s="12">
        <f>+('3 Planilla Preadjudicación OTIC'!AN281)</f>
        <v>160000</v>
      </c>
      <c r="AO281" s="12">
        <f>+('3 Planilla Preadjudicación OTIC'!AO281)</f>
        <v>0</v>
      </c>
      <c r="AP281" s="12">
        <f>+('3 Planilla Preadjudicación OTIC'!AP281)</f>
        <v>7622108</v>
      </c>
      <c r="AQ281" s="12">
        <f>+('3 Planilla Preadjudicación OTIC'!AQ281)</f>
        <v>1196000</v>
      </c>
      <c r="AR281" s="12">
        <f>+('3 Planilla Preadjudicación OTIC'!AR281)</f>
        <v>2080000</v>
      </c>
      <c r="AS281" s="12">
        <f>+('3 Planilla Preadjudicación OTIC'!AS281)</f>
        <v>0</v>
      </c>
      <c r="AT281" s="12">
        <f>+('3 Planilla Preadjudicación OTIC'!AT281)</f>
        <v>0</v>
      </c>
      <c r="AU281" s="12">
        <f>+('3 Planilla Preadjudicación OTIC'!AU281)</f>
        <v>10898108</v>
      </c>
      <c r="AV281" s="2" t="str">
        <f>+('3 Planilla Preadjudicación OTIC'!AV281)</f>
        <v>SI</v>
      </c>
      <c r="AW281" s="4">
        <f>+('3 Planilla Preadjudicación OTIC'!AW281)</f>
        <v>0</v>
      </c>
      <c r="AX281" s="2">
        <f>+('3 Planilla Preadjudicación OTIC'!AX281)</f>
        <v>7</v>
      </c>
      <c r="AY281" s="2">
        <f>+('3 Planilla Preadjudicación OTIC'!AY281)</f>
        <v>7</v>
      </c>
      <c r="AZ281" s="2">
        <f>+('3 Planilla Preadjudicación OTIC'!AZ281)</f>
        <v>0</v>
      </c>
      <c r="BA281" s="2">
        <f>+('3 Planilla Preadjudicación OTIC'!BA281)</f>
        <v>0</v>
      </c>
      <c r="BB281" s="2">
        <f>+('3 Planilla Preadjudicación OTIC'!BB281)</f>
        <v>0</v>
      </c>
      <c r="BC281" s="2">
        <f>+('3 Planilla Preadjudicación OTIC'!BC281)</f>
        <v>0</v>
      </c>
      <c r="BD281" s="2">
        <f>+('3 Planilla Preadjudicación OTIC'!BD281)</f>
        <v>0</v>
      </c>
      <c r="BE281" s="2">
        <f>+('3 Planilla Preadjudicación OTIC'!BE281)</f>
        <v>0</v>
      </c>
      <c r="BF281" s="2">
        <f>+('3 Planilla Preadjudicación OTIC'!BF281)</f>
        <v>0</v>
      </c>
      <c r="BG281" s="2">
        <f>+('3 Planilla Preadjudicación OTIC'!BG281)</f>
        <v>7</v>
      </c>
      <c r="BH281" s="2">
        <f>+('3 Planilla Preadjudicación OTIC'!BH281)</f>
        <v>7</v>
      </c>
      <c r="BI281" s="2">
        <f>+('3 Planilla Preadjudicación OTIC'!BI281)</f>
        <v>5</v>
      </c>
      <c r="BJ281" s="2">
        <f>+('3 Planilla Preadjudicación OTIC'!BJ281)</f>
        <v>5</v>
      </c>
      <c r="BK281" s="2">
        <f>+('3 Planilla Preadjudicación OTIC'!BK281)</f>
        <v>5</v>
      </c>
      <c r="BL281" s="2">
        <f>+('3 Planilla Preadjudicación OTIC'!BL281)</f>
        <v>7</v>
      </c>
      <c r="BM281" s="104">
        <f>ROUND(('3 Planilla Preadjudicación OTIC'!BM281),1)</f>
        <v>6.4</v>
      </c>
      <c r="BN281" s="4" t="str">
        <f>+('3 Planilla Preadjudicación OTIC'!BN281)</f>
        <v>NO</v>
      </c>
      <c r="BO281" s="4">
        <f>+('3 Planilla Preadjudicación OTIC'!BO281)</f>
        <v>0</v>
      </c>
      <c r="BP281" s="4">
        <f>+('3 Planilla Preadjudicación OTIC'!BP281)</f>
        <v>0</v>
      </c>
      <c r="BQ281" s="4">
        <f>+('3 Planilla Preadjudicación OTIC'!BQ281)</f>
        <v>0</v>
      </c>
      <c r="BR281" s="4">
        <f>+('3 Planilla Preadjudicación OTIC'!BR281)</f>
        <v>0</v>
      </c>
      <c r="BS281" s="4">
        <f>+('3 Planilla Preadjudicación OTIC'!BS281)</f>
        <v>0</v>
      </c>
      <c r="BT281" s="4">
        <f>+('3 Planilla Preadjudicación OTIC'!BT281)</f>
        <v>0</v>
      </c>
      <c r="BU281" s="85">
        <f>IF(VLOOKUP(A281,'BD OFICIAL'!$A$1:$AL$2098,7,0)=D281,0,1)</f>
        <v>0</v>
      </c>
      <c r="BV281" s="85">
        <f>IF(VLOOKUP(A281,'BD OFICIAL'!$A$1:$AL$2098,11,0)=J281,0,1)</f>
        <v>0</v>
      </c>
      <c r="BW281" s="85">
        <f>IF(VLOOKUP(A281,'BD OFICIAL'!$A$1:$AL$2098,13,0)=L281,0,1)</f>
        <v>0</v>
      </c>
      <c r="BX281" s="2">
        <f>IF(VLOOKUP(A281,'BD OFICIAL'!$A$1:$AL$2098,16,0)=O281,0,1)</f>
        <v>0</v>
      </c>
      <c r="BY281" s="2">
        <f>IF(VLOOKUP(A281,'BD OFICIAL'!$A$1:$AL$2098,17,0)=P281,0,1)</f>
        <v>0</v>
      </c>
      <c r="BZ281" s="2">
        <f>IF(VLOOKUP(A281,'BD OFICIAL'!$A$1:$AL$2098,19,0)=R281,0,1)</f>
        <v>0</v>
      </c>
      <c r="CA281" s="2">
        <f>IF(VLOOKUP(A281,'BD OFICIAL'!$A$1:$AL$2098,21,0)=T281,0,1)</f>
        <v>0</v>
      </c>
      <c r="CB281" s="2">
        <f>IF(VLOOKUP(A281,'BD OFICIAL'!$A$1:$AL$2098,24,0)=AK281,0,1)</f>
        <v>0</v>
      </c>
      <c r="CC281" s="2">
        <f>IF(VLOOKUP(A281,'BD OFICIAL'!$A$1:$AL$2098,25,0)=X281,0,1)</f>
        <v>0</v>
      </c>
      <c r="CD281" s="2">
        <f>IF(VLOOKUP(A281,'BD OFICIAL'!$A$1:$AL$2098,26,0)=Y281,0,1)</f>
        <v>0</v>
      </c>
      <c r="CE281" s="2">
        <f>IF(VLOOKUP(A281,'BD OFICIAL'!$A$1:$AL$2098,27,0)=Z281,0,1)</f>
        <v>0</v>
      </c>
      <c r="CF281" s="2">
        <f>IF(VLOOKUP(A281,'BD OFICIAL'!$A$1:$AL$2098,28,0)=AA281,0,1)</f>
        <v>0</v>
      </c>
      <c r="CG281" s="2">
        <f>IF(VLOOKUP(A281,'BD OFICIAL'!$A$1:$AL$2098,33,0)=AF281,0,1)</f>
        <v>0</v>
      </c>
      <c r="CH281" s="2">
        <f>IF(VLOOKUP(A281,'BD OFICIAL'!$A$1:$AL$2098,35,0)=AH281,0,1)</f>
        <v>0</v>
      </c>
      <c r="CI281" s="85">
        <f>IF(VLOOKUP(A281,'BD OFICIAL'!$A$1:$AL$2098,34,0)=AL281,0,1)</f>
        <v>0</v>
      </c>
      <c r="CJ281" s="12">
        <f>VLOOKUP(A281,'BD OFICIAL'!$A$1:$AM$2098,36,0)*AM281-AP281</f>
        <v>0</v>
      </c>
      <c r="CK281" s="85" t="str">
        <f t="shared" si="156"/>
        <v>SHMAN</v>
      </c>
      <c r="CL281" s="85" t="str">
        <f t="shared" si="157"/>
        <v>SI</v>
      </c>
      <c r="CM281" s="85" t="str">
        <f t="shared" si="137"/>
        <v>NO</v>
      </c>
      <c r="CN281" s="31">
        <f t="shared" si="138"/>
        <v>0</v>
      </c>
      <c r="CO281" s="31">
        <f t="shared" si="158"/>
        <v>0</v>
      </c>
      <c r="CP281" s="31">
        <f t="shared" si="139"/>
        <v>0</v>
      </c>
      <c r="CQ281" s="31">
        <f>IF(Y281="NO",0,IF(Y281="SI",IF(VLOOKUP(A281,'BD OFICIAL'!$A:$AO,40,0)=AQ281,0,1)))</f>
        <v>0</v>
      </c>
      <c r="CR281" s="31">
        <f>IF(Z281="NO",0,IF(Z281="SI",IF(VLOOKUP(B281,'BD OFICIAL'!$A:$AO,41,0)=AS281,0,1)))</f>
        <v>0</v>
      </c>
      <c r="CS281" s="31">
        <f t="shared" si="159"/>
        <v>0</v>
      </c>
      <c r="CT281" s="31">
        <f t="shared" si="160"/>
        <v>0</v>
      </c>
      <c r="CU281" s="31">
        <f>IF(VLOOKUP(A281,'BD OFICIAL'!$A$1:$AL$1056,31,0)="SI",IF(AT281&gt;0,0,1),IF(AT281=0,0,1))</f>
        <v>0</v>
      </c>
      <c r="CV281" s="31">
        <f t="shared" si="161"/>
        <v>0</v>
      </c>
      <c r="CW281" s="31">
        <f t="shared" si="140"/>
        <v>0</v>
      </c>
      <c r="CX281" s="85" t="str">
        <f t="shared" si="141"/>
        <v>SI</v>
      </c>
      <c r="CY281" s="31">
        <f t="shared" si="142"/>
        <v>0</v>
      </c>
      <c r="CZ281" s="85" t="str">
        <f>IF(ISERROR(VLOOKUP(AI281,EXPERIENCIA!$A$1:$C$2100,1,0)),"NO","SI")</f>
        <v>SI</v>
      </c>
      <c r="DA281" s="85">
        <f>IF(CX281="no","NO APLICA",IF(AX281=0,"ERROR NOTA",IF(AND(AX281&gt;1,CZ281="NO"),"ERROR NOTA",IF(AND(CZ281="NO",AX281=1),0,IF(VLOOKUP(AI281,EXPERIENCIA!$A$1:$C$2100,3,0)=AX281,0,"ERROR NOTA")))))</f>
        <v>0</v>
      </c>
      <c r="DB281" s="85" t="str">
        <f>IF(ISERROR(VLOOKUP(AI281,COMPORTAMIENTO!$A$1:$C$2100,1,0)),"NO","SI")</f>
        <v>SI</v>
      </c>
      <c r="DC281" s="85">
        <f>IF(CX281="NO","NO APLICA",IF(AY281=0,"ERROR NOTA",IF(AND(DB281="NO",AY281=7),0,IF(VLOOKUP(AI281,COMPORTAMIENTO!$A$2:$H$2100,8,0)=AY281,0,"ERROR NOTA"))))</f>
        <v>0</v>
      </c>
      <c r="DD281" s="104">
        <f t="shared" si="143"/>
        <v>0.70000000000000007</v>
      </c>
      <c r="DE281" s="104">
        <f t="shared" si="144"/>
        <v>0.70000000000000007</v>
      </c>
      <c r="DF281" s="85" t="str">
        <f t="shared" si="162"/>
        <v>SI</v>
      </c>
      <c r="DG281" s="85">
        <f t="shared" si="145"/>
        <v>0</v>
      </c>
      <c r="DH281" s="85">
        <f t="shared" si="146"/>
        <v>0</v>
      </c>
      <c r="DI281" s="85">
        <f t="shared" si="147"/>
        <v>0</v>
      </c>
      <c r="DJ281" s="7">
        <f t="shared" si="148"/>
        <v>6.2</v>
      </c>
      <c r="DK281" s="7">
        <f t="shared" si="149"/>
        <v>6.2</v>
      </c>
      <c r="DL281" s="12">
        <f t="shared" si="163"/>
        <v>6373</v>
      </c>
      <c r="DM281" s="12">
        <f>VLOOKUP(A281,'5 TD'!$A:$B,2,0)</f>
        <v>6373</v>
      </c>
      <c r="DN281" s="7">
        <f t="shared" si="164"/>
        <v>7</v>
      </c>
      <c r="DO281" s="85" t="str">
        <f t="shared" si="150"/>
        <v>APROBADO</v>
      </c>
      <c r="DP281" s="85" t="str">
        <f t="shared" si="151"/>
        <v>APROBADO</v>
      </c>
      <c r="DQ281" s="7">
        <f t="shared" si="152"/>
        <v>6.4</v>
      </c>
      <c r="DR281" s="85" t="str">
        <f t="shared" si="165"/>
        <v>APROBADO</v>
      </c>
      <c r="DS281" s="2" t="str">
        <f>+('3 Planilla Preadjudicación OTIC'!BN281)</f>
        <v>NO</v>
      </c>
      <c r="DT281" s="2">
        <f>IF(DR281="APROBADO",VLOOKUP(A281,'5 TD'!$D$3:$E$270,2,0),"NO APLICA")</f>
        <v>6.8</v>
      </c>
      <c r="DU281" s="2" t="str">
        <f t="shared" si="166"/>
        <v>NO</v>
      </c>
      <c r="DV281" s="2" t="str">
        <f>IF(DU281="SI",VLOOKUP(A281,'5 TD'!$G$3:$H$270,2,0),"NO APLICA ")</f>
        <v xml:space="preserve">NO APLICA </v>
      </c>
      <c r="DW281" s="2" t="str">
        <f t="shared" si="167"/>
        <v>NO</v>
      </c>
      <c r="DX281" s="2" t="str">
        <f>IF(DW281="SI",VLOOKUP(A281,'5 TD'!$J$4:$K$472,2,0),"NO APLICA")</f>
        <v>NO APLICA</v>
      </c>
      <c r="DY281" s="2" t="str">
        <f t="shared" si="168"/>
        <v>NO APLICA</v>
      </c>
      <c r="DZ281" s="7" t="str">
        <f>IF(DY281="SI",VLOOKUP(A281,'5 TD'!$M$4:$N$350,2,0),"NO APLICA")</f>
        <v>NO APLICA</v>
      </c>
      <c r="EA281" s="2" t="str">
        <f t="shared" si="169"/>
        <v>NO APLICA</v>
      </c>
      <c r="EB281" s="12" t="str">
        <f t="shared" si="170"/>
        <v/>
      </c>
      <c r="EC281" s="12" t="str">
        <f>IF(EA281="SI",VLOOKUP(A281,'5 TD'!$V$4:$W$479,2,0),"NO APLICA")</f>
        <v>NO APLICA</v>
      </c>
      <c r="ED281" s="2" t="str">
        <f t="shared" si="153"/>
        <v>NO</v>
      </c>
      <c r="EE281" s="79" t="str">
        <f>IF(ED281="SI",VLOOKUP(AI281,COMPORTAMIENTO!$A$1:$H$2100,7,0),"NO APLICA")</f>
        <v>NO APLICA</v>
      </c>
      <c r="EF281" s="12" t="str">
        <f>IF(ED281="SI",VLOOKUP(A281,'5 TD'!$P$2:$Q$479,2,0),"NO APLICA")</f>
        <v>NO APLICA</v>
      </c>
      <c r="EG281" s="2" t="str">
        <f t="shared" si="154"/>
        <v>NO</v>
      </c>
      <c r="EH281" s="2">
        <f>IF(CZ281="no",0,VLOOKUP(AI281,EXPERIENCIA!$A$1:$C$2100,2,0))</f>
        <v>125</v>
      </c>
      <c r="EI281" s="2">
        <f>IF(CZ281="si",VLOOKUP(A281,'5 TD'!$S$3:$T$2103,2,0),0)</f>
        <v>125</v>
      </c>
      <c r="EJ281" s="2" t="str">
        <f t="shared" si="155"/>
        <v>SI</v>
      </c>
      <c r="EK281" s="2">
        <f>+('3 Planilla Preadjudicación OTIC'!BU281)</f>
        <v>0</v>
      </c>
      <c r="EL281" s="4"/>
      <c r="EM281" s="3"/>
      <c r="EN281" s="3"/>
      <c r="EQ281" s="86"/>
    </row>
    <row r="282" spans="1:147" ht="15" customHeight="1" x14ac:dyDescent="0.3">
      <c r="A282" s="2">
        <f>+('3 Planilla Preadjudicación OTIC'!A282)</f>
        <v>14432</v>
      </c>
      <c r="B282" s="2" t="str">
        <f>+('3 Planilla Preadjudicación OTIC'!B282)</f>
        <v>65181652-1</v>
      </c>
      <c r="C282" s="4">
        <f>+('3 Planilla Preadjudicación OTIC'!E282)</f>
        <v>2025</v>
      </c>
      <c r="D282" s="4" t="str">
        <f>+('3 Planilla Preadjudicación OTIC'!F282)</f>
        <v>MANDATO</v>
      </c>
      <c r="E282" s="4" t="str">
        <f>+('3 Planilla Preadjudicación OTIC'!G282)</f>
        <v>96505760-9</v>
      </c>
      <c r="F282" s="4" t="str">
        <f>+('3 Planilla Preadjudicación OTIC'!H282)</f>
        <v>COLBÚN</v>
      </c>
      <c r="G282" s="4"/>
      <c r="H282" s="4"/>
      <c r="I282" s="4" t="str">
        <f>+('3 Planilla Preadjudicación OTIC'!I282)</f>
        <v>OPERACIÓN DE GRÚA HORQUILLA</v>
      </c>
      <c r="J282" s="4" t="str">
        <f>+('3 Planilla Preadjudicación OTIC'!J282)</f>
        <v>PF1257</v>
      </c>
      <c r="K282" s="4" t="str">
        <f>+('3 Planilla Preadjudicación OTIC'!K282)</f>
        <v/>
      </c>
      <c r="L282" s="4" t="str">
        <f>+('3 Planilla Preadjudicación OTIC'!L282)</f>
        <v/>
      </c>
      <c r="M282" s="2">
        <f>+('3 Planilla Preadjudicación OTIC'!M282)</f>
        <v>8</v>
      </c>
      <c r="N282" s="4" t="str">
        <f>+('3 Planilla Preadjudicación OTIC'!N282)</f>
        <v>BIO BIO</v>
      </c>
      <c r="O282" s="4" t="str">
        <f>+('3 Planilla Preadjudicación OTIC'!O282)</f>
        <v>CORONEL</v>
      </c>
      <c r="P282" s="4" t="str">
        <f>+('3 Planilla Preadjudicación OTIC'!P282)</f>
        <v>EMPRENDEDORES/AS INFORMALES O PERSONAS VULNERABLES PERTENECIENTES AL 80% MAS VULNERABLE</v>
      </c>
      <c r="Q282" s="4" t="str">
        <f>+('3 Planilla Preadjudicación OTIC'!Q282)</f>
        <v>PRESENCIAL</v>
      </c>
      <c r="R282" s="4" t="str">
        <f>+('3 Planilla Preadjudicación OTIC'!R282)</f>
        <v>DEPENDIENTE</v>
      </c>
      <c r="S282" s="4">
        <f>+('3 Planilla Preadjudicación OTIC'!S282)</f>
        <v>40</v>
      </c>
      <c r="T282" s="2">
        <f>+('3 Planilla Preadjudicación OTIC'!T282)</f>
        <v>10</v>
      </c>
      <c r="U282" s="2">
        <f>+('3 Planilla Preadjudicación OTIC'!U282)</f>
        <v>160</v>
      </c>
      <c r="V282" s="2">
        <f>+('3 Planilla Preadjudicación OTIC'!V282)</f>
        <v>0</v>
      </c>
      <c r="W282" s="2">
        <f>+('3 Planilla Preadjudicación OTIC'!W282)</f>
        <v>160</v>
      </c>
      <c r="X282" s="2">
        <f>+('3 Planilla Preadjudicación OTIC'!X282)</f>
        <v>4</v>
      </c>
      <c r="Y282" s="2" t="str">
        <f>+('3 Planilla Preadjudicación OTIC'!Y282)</f>
        <v>SI</v>
      </c>
      <c r="Z282" s="2" t="str">
        <f>+('3 Planilla Preadjudicación OTIC'!Z282)</f>
        <v>NO</v>
      </c>
      <c r="AA282" s="2" t="str">
        <f>+('3 Planilla Preadjudicación OTIC'!AA282)</f>
        <v>NO</v>
      </c>
      <c r="AB282" s="4" t="str">
        <f>+('3 Planilla Preadjudicación OTIC'!AB282)</f>
        <v>SE AJUSTA A PLAN FORMATIVO</v>
      </c>
      <c r="AC282" s="4" t="str">
        <f>+('3 Planilla Preadjudicación OTIC'!AC282)</f>
        <v>HOMBRES Y MUJERES DE 18 AÑOS O MAS, QUE PERTENECEN AL 80% MAS VULNERABLES, RESIDEN EN LA COMUNA DE CORONEL Y QUE CUENTAN CON EDUCACIÓN MEDIA COMPLETA, PREFERENTEMENTE</v>
      </c>
      <c r="AD282" s="2" t="str">
        <f>+('3 Planilla Preadjudicación OTIC'!AD282)</f>
        <v>SI</v>
      </c>
      <c r="AE282" s="4" t="str">
        <f>+('3 Planilla Preadjudicación OTIC'!AE282)</f>
        <v>LICENCIAS DE CONDUCIR CLASE D.</v>
      </c>
      <c r="AF282" s="2" t="str">
        <f>+('3 Planilla Preadjudicación OTIC'!AF282)</f>
        <v>CERRADA</v>
      </c>
      <c r="AG282" s="2">
        <f>+('3 Planilla Preadjudicación OTIC'!AG282)</f>
        <v>40</v>
      </c>
      <c r="AH282" s="2">
        <f>+('3 Planilla Preadjudicación OTIC'!AH282)</f>
        <v>3</v>
      </c>
      <c r="AI282" s="135" t="str">
        <f>+('3 Planilla Preadjudicación OTIC'!AI282)</f>
        <v>65062756-3</v>
      </c>
      <c r="AJ282" s="4" t="str">
        <f>+('3 Planilla Preadjudicación OTIC'!AJ282)</f>
        <v>Fundaciòn Forpe Chile</v>
      </c>
      <c r="AK282" s="2">
        <f>+('3 Planilla Preadjudicación OTIC'!AK282)</f>
        <v>160</v>
      </c>
      <c r="AL282" s="2">
        <f>+('3 Planilla Preadjudicación OTIC'!AL282)</f>
        <v>40</v>
      </c>
      <c r="AM282" s="12">
        <f>+('3 Planilla Preadjudicación OTIC'!AM282)</f>
        <v>6373</v>
      </c>
      <c r="AN282" s="12">
        <f>+('3 Planilla Preadjudicación OTIC'!AN282)</f>
        <v>0</v>
      </c>
      <c r="AO282" s="12">
        <f>+('3 Planilla Preadjudicación OTIC'!AO282)</f>
        <v>50000</v>
      </c>
      <c r="AP282" s="12">
        <f>+('3 Planilla Preadjudicación OTIC'!AP282)</f>
        <v>10196800</v>
      </c>
      <c r="AQ282" s="12">
        <f>+('3 Planilla Preadjudicación OTIC'!AQ282)</f>
        <v>1600000</v>
      </c>
      <c r="AR282" s="12">
        <f>+('3 Planilla Preadjudicación OTIC'!AR282)</f>
        <v>0</v>
      </c>
      <c r="AS282" s="12">
        <f>+('3 Planilla Preadjudicación OTIC'!AS282)</f>
        <v>0</v>
      </c>
      <c r="AT282" s="12">
        <f>+('3 Planilla Preadjudicación OTIC'!AT282)</f>
        <v>500000</v>
      </c>
      <c r="AU282" s="12">
        <f>+('3 Planilla Preadjudicación OTIC'!AU282)</f>
        <v>12296800</v>
      </c>
      <c r="AV282" s="2" t="str">
        <f>+('3 Planilla Preadjudicación OTIC'!AV282)</f>
        <v>SI</v>
      </c>
      <c r="AW282" s="4">
        <f>+('3 Planilla Preadjudicación OTIC'!AW282)</f>
        <v>0</v>
      </c>
      <c r="AX282" s="2">
        <f>+('3 Planilla Preadjudicación OTIC'!AX282)</f>
        <v>7</v>
      </c>
      <c r="AY282" s="2">
        <f>+('3 Planilla Preadjudicación OTIC'!AY282)</f>
        <v>7</v>
      </c>
      <c r="AZ282" s="2">
        <f>+('3 Planilla Preadjudicación OTIC'!AZ282)</f>
        <v>0</v>
      </c>
      <c r="BA282" s="2">
        <f>+('3 Planilla Preadjudicación OTIC'!BA282)</f>
        <v>0</v>
      </c>
      <c r="BB282" s="2">
        <f>+('3 Planilla Preadjudicación OTIC'!BB282)</f>
        <v>0</v>
      </c>
      <c r="BC282" s="2">
        <f>+('3 Planilla Preadjudicación OTIC'!BC282)</f>
        <v>0</v>
      </c>
      <c r="BD282" s="2">
        <f>+('3 Planilla Preadjudicación OTIC'!BD282)</f>
        <v>0</v>
      </c>
      <c r="BE282" s="2">
        <f>+('3 Planilla Preadjudicación OTIC'!BE282)</f>
        <v>0</v>
      </c>
      <c r="BF282" s="2">
        <f>+('3 Planilla Preadjudicación OTIC'!BF282)</f>
        <v>0</v>
      </c>
      <c r="BG282" s="2">
        <f>+('3 Planilla Preadjudicación OTIC'!BG282)</f>
        <v>7</v>
      </c>
      <c r="BH282" s="2">
        <f>+('3 Planilla Preadjudicación OTIC'!BH282)</f>
        <v>7</v>
      </c>
      <c r="BI282" s="2">
        <f>+('3 Planilla Preadjudicación OTIC'!BI282)</f>
        <v>7</v>
      </c>
      <c r="BJ282" s="2">
        <f>+('3 Planilla Preadjudicación OTIC'!BJ282)</f>
        <v>7</v>
      </c>
      <c r="BK282" s="2">
        <f>+('3 Planilla Preadjudicación OTIC'!BK282)</f>
        <v>7</v>
      </c>
      <c r="BL282" s="2">
        <f>+('3 Planilla Preadjudicación OTIC'!BL282)</f>
        <v>7</v>
      </c>
      <c r="BM282" s="104">
        <f>ROUND(('3 Planilla Preadjudicación OTIC'!BM282),1)</f>
        <v>7</v>
      </c>
      <c r="BN282" s="4" t="str">
        <f>+('3 Planilla Preadjudicación OTIC'!BN282)</f>
        <v>SI</v>
      </c>
      <c r="BO282" s="4" t="str">
        <f>+('3 Planilla Preadjudicación OTIC'!BO282)</f>
        <v>ESTEBAN VEGA TORO</v>
      </c>
      <c r="BP282" s="4" t="str">
        <f>+('3 Planilla Preadjudicación OTIC'!BP282)</f>
        <v>contacto@forpe.cl</v>
      </c>
      <c r="BQ282" s="4">
        <f>+('3 Planilla Preadjudicación OTIC'!BQ282)</f>
        <v>228347804</v>
      </c>
      <c r="BR282" s="4" t="str">
        <f>+('3 Planilla Preadjudicación OTIC'!BR282)</f>
        <v>ACEVEDO HERNANDEZ 1050, Coronel</v>
      </c>
      <c r="BS282" s="4" t="str">
        <f>+('3 Planilla Preadjudicación OTIC'!BS282)</f>
        <v>Capacitar en el manejo seguro y eficiente de grúas horquilla, conforme a la normativa vigente y los estándares de operación en entornos industriales y logísticos.</v>
      </c>
      <c r="BT282" s="4" t="str">
        <f>+('3 Planilla Preadjudicación OTIC'!BT282)</f>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v>
      </c>
      <c r="BU282" s="85">
        <f>IF(VLOOKUP(A282,'BD OFICIAL'!$A$1:$AL$2098,7,0)=D282,0,1)</f>
        <v>0</v>
      </c>
      <c r="BV282" s="85">
        <f>IF(VLOOKUP(A282,'BD OFICIAL'!$A$1:$AL$2098,11,0)=J282,0,1)</f>
        <v>0</v>
      </c>
      <c r="BW282" s="85">
        <f>IF(VLOOKUP(A282,'BD OFICIAL'!$A$1:$AL$2098,13,0)=L282,0,1)</f>
        <v>0</v>
      </c>
      <c r="BX282" s="2">
        <f>IF(VLOOKUP(A282,'BD OFICIAL'!$A$1:$AL$2098,16,0)=O282,0,1)</f>
        <v>0</v>
      </c>
      <c r="BY282" s="2">
        <f>IF(VLOOKUP(A282,'BD OFICIAL'!$A$1:$AL$2098,17,0)=P282,0,1)</f>
        <v>0</v>
      </c>
      <c r="BZ282" s="2">
        <f>IF(VLOOKUP(A282,'BD OFICIAL'!$A$1:$AL$2098,19,0)=R282,0,1)</f>
        <v>0</v>
      </c>
      <c r="CA282" s="2">
        <f>IF(VLOOKUP(A282,'BD OFICIAL'!$A$1:$AL$2098,21,0)=T282,0,1)</f>
        <v>0</v>
      </c>
      <c r="CB282" s="2">
        <f>IF(VLOOKUP(A282,'BD OFICIAL'!$A$1:$AL$2098,24,0)=AK282,0,1)</f>
        <v>0</v>
      </c>
      <c r="CC282" s="2">
        <f>IF(VLOOKUP(A282,'BD OFICIAL'!$A$1:$AL$2098,25,0)=X282,0,1)</f>
        <v>0</v>
      </c>
      <c r="CD282" s="2">
        <f>IF(VLOOKUP(A282,'BD OFICIAL'!$A$1:$AL$2098,26,0)=Y282,0,1)</f>
        <v>0</v>
      </c>
      <c r="CE282" s="2">
        <f>IF(VLOOKUP(A282,'BD OFICIAL'!$A$1:$AL$2098,27,0)=Z282,0,1)</f>
        <v>0</v>
      </c>
      <c r="CF282" s="2">
        <f>IF(VLOOKUP(A282,'BD OFICIAL'!$A$1:$AL$2098,28,0)=AA282,0,1)</f>
        <v>0</v>
      </c>
      <c r="CG282" s="2">
        <f>IF(VLOOKUP(A282,'BD OFICIAL'!$A$1:$AL$2098,33,0)=AF282,0,1)</f>
        <v>0</v>
      </c>
      <c r="CH282" s="2">
        <f>IF(VLOOKUP(A282,'BD OFICIAL'!$A$1:$AL$2098,35,0)=AH282,0,1)</f>
        <v>0</v>
      </c>
      <c r="CI282" s="85">
        <f>IF(VLOOKUP(A282,'BD OFICIAL'!$A$1:$AL$2098,34,0)=AL282,0,1)</f>
        <v>0</v>
      </c>
      <c r="CJ282" s="12">
        <f>VLOOKUP(A282,'BD OFICIAL'!$A$1:$AM$2098,36,0)*AM282-AP282</f>
        <v>0</v>
      </c>
      <c r="CK282" s="85" t="str">
        <f t="shared" si="156"/>
        <v>SSH</v>
      </c>
      <c r="CL282" s="85" t="str">
        <f t="shared" si="157"/>
        <v>SI</v>
      </c>
      <c r="CM282" s="85" t="str">
        <f t="shared" si="137"/>
        <v>NO</v>
      </c>
      <c r="CN282" s="31">
        <f t="shared" si="138"/>
        <v>0</v>
      </c>
      <c r="CO282" s="31">
        <f t="shared" si="158"/>
        <v>0</v>
      </c>
      <c r="CP282" s="31">
        <f t="shared" si="139"/>
        <v>0</v>
      </c>
      <c r="CQ282" s="31">
        <f>IF(Y282="NO",0,IF(Y282="SI",IF(VLOOKUP(A282,'BD OFICIAL'!$A:$AO,40,0)=AQ282,0,1)))</f>
        <v>0</v>
      </c>
      <c r="CR282" s="31">
        <f>IF(Z282="NO",0,IF(Z282="SI",IF(VLOOKUP(B282,'BD OFICIAL'!$A:$AO,41,0)=AS282,0,1)))</f>
        <v>0</v>
      </c>
      <c r="CS282" s="31">
        <f t="shared" si="159"/>
        <v>0</v>
      </c>
      <c r="CT282" s="31">
        <f t="shared" si="160"/>
        <v>0</v>
      </c>
      <c r="CU282" s="31">
        <f>IF(VLOOKUP(A282,'BD OFICIAL'!$A$1:$AL$1056,31,0)="SI",IF(AT282&gt;0,0,1),IF(AT282=0,0,1))</f>
        <v>0</v>
      </c>
      <c r="CV282" s="31">
        <f t="shared" si="161"/>
        <v>0</v>
      </c>
      <c r="CW282" s="31">
        <f t="shared" si="140"/>
        <v>0</v>
      </c>
      <c r="CX282" s="85" t="str">
        <f t="shared" si="141"/>
        <v>SI</v>
      </c>
      <c r="CY282" s="31">
        <f t="shared" si="142"/>
        <v>0</v>
      </c>
      <c r="CZ282" s="85" t="str">
        <f>IF(ISERROR(VLOOKUP(AI282,EXPERIENCIA!$A$1:$C$2100,1,0)),"NO","SI")</f>
        <v>SI</v>
      </c>
      <c r="DA282" s="85">
        <f>IF(CX282="no","NO APLICA",IF(AX282=0,"ERROR NOTA",IF(AND(AX282&gt;1,CZ282="NO"),"ERROR NOTA",IF(AND(CZ282="NO",AX282=1),0,IF(VLOOKUP(AI282,EXPERIENCIA!$A$1:$C$2100,3,0)=AX282,0,"ERROR NOTA")))))</f>
        <v>0</v>
      </c>
      <c r="DB282" s="85" t="str">
        <f>IF(ISERROR(VLOOKUP(AI282,COMPORTAMIENTO!$A$1:$C$2100,1,0)),"NO","SI")</f>
        <v>SI</v>
      </c>
      <c r="DC282" s="85">
        <f>IF(CX282="NO","NO APLICA",IF(AY282=0,"ERROR NOTA",IF(AND(DB282="NO",AY282=7),0,IF(VLOOKUP(AI282,COMPORTAMIENTO!$A$2:$H$2100,8,0)=AY282,0,"ERROR NOTA"))))</f>
        <v>0</v>
      </c>
      <c r="DD282" s="104">
        <f t="shared" si="143"/>
        <v>0.70000000000000007</v>
      </c>
      <c r="DE282" s="104">
        <f t="shared" si="144"/>
        <v>0.70000000000000007</v>
      </c>
      <c r="DF282" s="85" t="str">
        <f t="shared" si="162"/>
        <v>SI</v>
      </c>
      <c r="DG282" s="85">
        <f t="shared" si="145"/>
        <v>0</v>
      </c>
      <c r="DH282" s="85">
        <f t="shared" si="146"/>
        <v>0</v>
      </c>
      <c r="DI282" s="85">
        <f t="shared" si="147"/>
        <v>0</v>
      </c>
      <c r="DJ282" s="12">
        <f t="shared" si="148"/>
        <v>7.0000000000000009</v>
      </c>
      <c r="DK282" s="7">
        <f t="shared" si="149"/>
        <v>7.0000000000000009</v>
      </c>
      <c r="DL282" s="12">
        <f t="shared" si="163"/>
        <v>6373</v>
      </c>
      <c r="DM282" s="12">
        <f>VLOOKUP(A282,'5 TD'!$A:$B,2,0)</f>
        <v>6373</v>
      </c>
      <c r="DN282" s="7">
        <f t="shared" si="164"/>
        <v>7</v>
      </c>
      <c r="DO282" s="85" t="str">
        <f t="shared" si="150"/>
        <v>APROBADO</v>
      </c>
      <c r="DP282" s="85" t="str">
        <f t="shared" si="151"/>
        <v>APROBADO</v>
      </c>
      <c r="DQ282" s="7">
        <f t="shared" si="152"/>
        <v>7</v>
      </c>
      <c r="DR282" s="85" t="str">
        <f t="shared" si="165"/>
        <v>APROBADO</v>
      </c>
      <c r="DS282" s="2" t="str">
        <f>+('3 Planilla Preadjudicación OTIC'!BN282)</f>
        <v>SI</v>
      </c>
      <c r="DT282" s="2">
        <f>IF(DR282="APROBADO",VLOOKUP(A282,'5 TD'!$D$3:$E$270,2,0),"NO APLICA")</f>
        <v>7</v>
      </c>
      <c r="DU282" s="2" t="str">
        <f t="shared" si="166"/>
        <v>SI</v>
      </c>
      <c r="DV282" s="2">
        <f>IF(DU282="SI",VLOOKUP(A282,'5 TD'!$G$3:$H$270,2,0),"NO APLICA ")</f>
        <v>7.0000000000000009</v>
      </c>
      <c r="DW282" s="2" t="str">
        <f t="shared" si="167"/>
        <v>SI</v>
      </c>
      <c r="DX282" s="2">
        <f>IF(DW282="SI",VLOOKUP(A282,'5 TD'!$J$4:$K$472,2,0),"NO APLICA")</f>
        <v>7</v>
      </c>
      <c r="DY282" s="2" t="str">
        <f t="shared" si="168"/>
        <v>SI</v>
      </c>
      <c r="DZ282" s="7">
        <f>IF(DY282="SI",VLOOKUP(A282,'5 TD'!$M$4:$N$350,2,0),"NO APLICA")</f>
        <v>7</v>
      </c>
      <c r="EA282" s="2" t="str">
        <f t="shared" si="169"/>
        <v>SI</v>
      </c>
      <c r="EB282" s="12">
        <f t="shared" si="170"/>
        <v>6373</v>
      </c>
      <c r="EC282" s="12">
        <f>IF(EA282="SI",VLOOKUP(A282,'5 TD'!$V$4:$W$479,2,0),"NO APLICA")</f>
        <v>6373</v>
      </c>
      <c r="ED282" s="2" t="str">
        <f t="shared" si="153"/>
        <v>SI</v>
      </c>
      <c r="EE282" s="79">
        <f>IF(ED282="SI",VLOOKUP(AI282,COMPORTAMIENTO!$A$1:$H$2100,7,0),"NO APLICA")</f>
        <v>0</v>
      </c>
      <c r="EF282" s="12">
        <f>IF(ED282="SI",VLOOKUP(A282,'5 TD'!$P$2:$Q$479,2,0),"NO APLICA")</f>
        <v>0</v>
      </c>
      <c r="EG282" s="2" t="str">
        <f t="shared" si="154"/>
        <v>SI</v>
      </c>
      <c r="EH282" s="2">
        <f>IF(CZ282="no",0,VLOOKUP(AI282,EXPERIENCIA!$A$1:$C$2100,2,0))</f>
        <v>125</v>
      </c>
      <c r="EI282" s="2">
        <f>IF(CZ282="si",VLOOKUP(A282,'5 TD'!$S$3:$T$2103,2,0),0)</f>
        <v>164</v>
      </c>
      <c r="EJ282" s="2" t="str">
        <f t="shared" si="155"/>
        <v>NO</v>
      </c>
      <c r="EK282" s="2" t="str">
        <f>+('3 Planilla Preadjudicación OTIC'!BU282)</f>
        <v>f) Mayor número de cursos SENCE ejecutados (Evaluación Experiencia).</v>
      </c>
      <c r="EL282" s="4"/>
      <c r="EM282" s="3"/>
      <c r="EN282" s="3"/>
      <c r="EO282" s="86" t="s">
        <v>64</v>
      </c>
      <c r="EQ282" s="86"/>
    </row>
    <row r="283" spans="1:147" ht="15" customHeight="1" x14ac:dyDescent="0.3">
      <c r="A283" s="2">
        <f>+('3 Planilla Preadjudicación OTIC'!A283)</f>
        <v>14435</v>
      </c>
      <c r="B283" s="2" t="str">
        <f>+('3 Planilla Preadjudicación OTIC'!B283)</f>
        <v>65181652-1</v>
      </c>
      <c r="C283" s="4">
        <f>+('3 Planilla Preadjudicación OTIC'!E283)</f>
        <v>2025</v>
      </c>
      <c r="D283" s="4" t="str">
        <f>+('3 Planilla Preadjudicación OTIC'!F283)</f>
        <v>MANDATO</v>
      </c>
      <c r="E283" s="4" t="str">
        <f>+('3 Planilla Preadjudicación OTIC'!G283)</f>
        <v>96505760-9</v>
      </c>
      <c r="F283" s="4" t="str">
        <f>+('3 Planilla Preadjudicación OTIC'!H283)</f>
        <v>COLBÚN</v>
      </c>
      <c r="G283" s="4"/>
      <c r="H283" s="4"/>
      <c r="I283" s="4" t="str">
        <f>+('3 Planilla Preadjudicación OTIC'!I283)</f>
        <v>CORTE Y CONFECCIÓN DE PRENDAS DE VESTIR PARA NIÑOS Y ADULTOS</v>
      </c>
      <c r="J283" s="4" t="str">
        <f>+('3 Planilla Preadjudicación OTIC'!J283)</f>
        <v>PF0625</v>
      </c>
      <c r="K283" s="4" t="str">
        <f>+('3 Planilla Preadjudicación OTIC'!K283)</f>
        <v>TÉCNICAS PARA EL EMPRENDIMIENTO</v>
      </c>
      <c r="L283" s="4" t="str">
        <f>+('3 Planilla Preadjudicación OTIC'!L283)</f>
        <v>PF0921</v>
      </c>
      <c r="M283" s="2">
        <f>+('3 Planilla Preadjudicación OTIC'!M283)</f>
        <v>10</v>
      </c>
      <c r="N283" s="4" t="str">
        <f>+('3 Planilla Preadjudicación OTIC'!N283)</f>
        <v>LOS LAGOS</v>
      </c>
      <c r="O283" s="4" t="str">
        <f>+('3 Planilla Preadjudicación OTIC'!O283)</f>
        <v>LLANQUIHUE</v>
      </c>
      <c r="P283" s="4" t="str">
        <f>+('3 Planilla Preadjudicación OTIC'!P283)</f>
        <v>EMPRENDEDORES/AS INFORMALES O PERSONAS VULNERABLES PERTENECIENTES AL 80% MAS VULNERABLE</v>
      </c>
      <c r="Q283" s="4" t="str">
        <f>+('3 Planilla Preadjudicación OTIC'!Q283)</f>
        <v>PRESENCIAL</v>
      </c>
      <c r="R283" s="4" t="str">
        <f>+('3 Planilla Preadjudicación OTIC'!R283)</f>
        <v>INDEPENDIENTE</v>
      </c>
      <c r="S283" s="4">
        <f>+('3 Planilla Preadjudicación OTIC'!S283)</f>
        <v>43</v>
      </c>
      <c r="T283" s="2">
        <f>+('3 Planilla Preadjudicación OTIC'!T283)</f>
        <v>10</v>
      </c>
      <c r="U283" s="2">
        <f>+('3 Planilla Preadjudicación OTIC'!U283)</f>
        <v>160</v>
      </c>
      <c r="V283" s="2">
        <f>+('3 Planilla Preadjudicación OTIC'!V283)</f>
        <v>12</v>
      </c>
      <c r="W283" s="2">
        <f>+('3 Planilla Preadjudicación OTIC'!W283)</f>
        <v>172</v>
      </c>
      <c r="X283" s="2">
        <f>+('3 Planilla Preadjudicación OTIC'!X283)</f>
        <v>4</v>
      </c>
      <c r="Y283" s="2" t="str">
        <f>+('3 Planilla Preadjudicación OTIC'!Y283)</f>
        <v>SI</v>
      </c>
      <c r="Z283" s="2" t="str">
        <f>+('3 Planilla Preadjudicación OTIC'!Z283)</f>
        <v>NO</v>
      </c>
      <c r="AA283" s="2" t="str">
        <f>+('3 Planilla Preadjudicación OTIC'!AA283)</f>
        <v>SI</v>
      </c>
      <c r="AB283" s="4" t="str">
        <f>+('3 Planilla Preadjudicación OTIC'!AB283)</f>
        <v>SE AJUSTA A PLAN FORMATIVO</v>
      </c>
      <c r="AC283" s="4" t="str">
        <f>+('3 Planilla Preadjudicación OTIC'!AC283)</f>
        <v>HOMBRES Y MUJERES DE 18 AÑOS O MAS, QUE PERTENECEN AL 80% MAS VULNERABLES, RESIDEN EN LA COMUNA DE LLANQUIHUE Y QUE CUENTAN CON EDUCACIÓN MEDIA COMPLETA, PREFERENTEMENTE</v>
      </c>
      <c r="AD283" s="2" t="str">
        <f>+('3 Planilla Preadjudicación OTIC'!AD283)</f>
        <v>NO</v>
      </c>
      <c r="AE283" s="4">
        <f>+('3 Planilla Preadjudicación OTIC'!AE283)</f>
        <v>0</v>
      </c>
      <c r="AF283" s="2" t="str">
        <f>+('3 Planilla Preadjudicación OTIC'!AF283)</f>
        <v>CERRADA</v>
      </c>
      <c r="AG283" s="2">
        <f>+('3 Planilla Preadjudicación OTIC'!AG283)</f>
        <v>43</v>
      </c>
      <c r="AH283" s="2">
        <f>+('3 Planilla Preadjudicación OTIC'!AH283)</f>
        <v>3</v>
      </c>
      <c r="AI283" s="135" t="str">
        <f>+('3 Planilla Preadjudicación OTIC'!AI283)</f>
        <v>65062756-3</v>
      </c>
      <c r="AJ283" s="4" t="str">
        <f>+('3 Planilla Preadjudicación OTIC'!AJ283)</f>
        <v>Fundaciòn Forpe Chile</v>
      </c>
      <c r="AK283" s="2">
        <f>+('3 Planilla Preadjudicación OTIC'!AK283)</f>
        <v>172</v>
      </c>
      <c r="AL283" s="2">
        <f>+('3 Planilla Preadjudicación OTIC'!AL283)</f>
        <v>43</v>
      </c>
      <c r="AM283" s="12">
        <f>+('3 Planilla Preadjudicación OTIC'!AM283)</f>
        <v>6373</v>
      </c>
      <c r="AN283" s="12">
        <f>+('3 Planilla Preadjudicación OTIC'!AN283)</f>
        <v>100000</v>
      </c>
      <c r="AO283" s="12">
        <f>+('3 Planilla Preadjudicación OTIC'!AO283)</f>
        <v>0</v>
      </c>
      <c r="AP283" s="12">
        <f>+('3 Planilla Preadjudicación OTIC'!AP283)</f>
        <v>10961560</v>
      </c>
      <c r="AQ283" s="12">
        <f>+('3 Planilla Preadjudicación OTIC'!AQ283)</f>
        <v>1720000</v>
      </c>
      <c r="AR283" s="12">
        <f>+('3 Planilla Preadjudicación OTIC'!AR283)</f>
        <v>1000000</v>
      </c>
      <c r="AS283" s="12">
        <f>+('3 Planilla Preadjudicación OTIC'!AS283)</f>
        <v>0</v>
      </c>
      <c r="AT283" s="12">
        <f>+('3 Planilla Preadjudicación OTIC'!AT283)</f>
        <v>0</v>
      </c>
      <c r="AU283" s="12">
        <f>+('3 Planilla Preadjudicación OTIC'!AU283)</f>
        <v>13681560</v>
      </c>
      <c r="AV283" s="2" t="str">
        <f>+('3 Planilla Preadjudicación OTIC'!AV283)</f>
        <v>SI</v>
      </c>
      <c r="AW283" s="4">
        <f>+('3 Planilla Preadjudicación OTIC'!AW283)</f>
        <v>0</v>
      </c>
      <c r="AX283" s="2">
        <f>+('3 Planilla Preadjudicación OTIC'!AX283)</f>
        <v>7</v>
      </c>
      <c r="AY283" s="2">
        <f>+('3 Planilla Preadjudicación OTIC'!AY283)</f>
        <v>7</v>
      </c>
      <c r="AZ283" s="2">
        <f>+('3 Planilla Preadjudicación OTIC'!AZ283)</f>
        <v>0</v>
      </c>
      <c r="BA283" s="2">
        <f>+('3 Planilla Preadjudicación OTIC'!BA283)</f>
        <v>0</v>
      </c>
      <c r="BB283" s="2">
        <f>+('3 Planilla Preadjudicación OTIC'!BB283)</f>
        <v>0</v>
      </c>
      <c r="BC283" s="2">
        <f>+('3 Planilla Preadjudicación OTIC'!BC283)</f>
        <v>0</v>
      </c>
      <c r="BD283" s="2">
        <f>+('3 Planilla Preadjudicación OTIC'!BD283)</f>
        <v>0</v>
      </c>
      <c r="BE283" s="2">
        <f>+('3 Planilla Preadjudicación OTIC'!BE283)</f>
        <v>0</v>
      </c>
      <c r="BF283" s="2">
        <f>+('3 Planilla Preadjudicación OTIC'!BF283)</f>
        <v>0</v>
      </c>
      <c r="BG283" s="2">
        <f>+('3 Planilla Preadjudicación OTIC'!BG283)</f>
        <v>7</v>
      </c>
      <c r="BH283" s="2">
        <f>+('3 Planilla Preadjudicación OTIC'!BH283)</f>
        <v>7</v>
      </c>
      <c r="BI283" s="2">
        <f>+('3 Planilla Preadjudicación OTIC'!BI283)</f>
        <v>7</v>
      </c>
      <c r="BJ283" s="2">
        <f>+('3 Planilla Preadjudicación OTIC'!BJ283)</f>
        <v>7</v>
      </c>
      <c r="BK283" s="2">
        <f>+('3 Planilla Preadjudicación OTIC'!BK283)</f>
        <v>7</v>
      </c>
      <c r="BL283" s="2">
        <f>+('3 Planilla Preadjudicación OTIC'!BL283)</f>
        <v>7</v>
      </c>
      <c r="BM283" s="104">
        <f>ROUND(('3 Planilla Preadjudicación OTIC'!BM283),1)</f>
        <v>7</v>
      </c>
      <c r="BN283" s="4" t="str">
        <f>+('3 Planilla Preadjudicación OTIC'!BN283)</f>
        <v>SI</v>
      </c>
      <c r="BO283" s="4" t="str">
        <f>+('3 Planilla Preadjudicación OTIC'!BO283)</f>
        <v>ESTEBAN VEGA TORO</v>
      </c>
      <c r="BP283" s="4" t="str">
        <f>+('3 Planilla Preadjudicación OTIC'!BP283)</f>
        <v>contacto@forpe.cl</v>
      </c>
      <c r="BQ283" s="4">
        <f>+('3 Planilla Preadjudicación OTIC'!BQ283)</f>
        <v>228347804</v>
      </c>
      <c r="BR283" s="4" t="str">
        <f>+('3 Planilla Preadjudicación OTIC'!BR283)</f>
        <v>JJVV Las Américas en América Central 658, Llanquihue</v>
      </c>
      <c r="BS283" s="4" t="str">
        <f>+('3 Planilla Preadjudicación OTIC'!BS283)</f>
        <v>Formar en técnicas de diseño, corte y confección de vestuario para distintas edades, promoviendo habilidades productivas en el área textil.</v>
      </c>
      <c r="BT283" s="4" t="str">
        <f>+('3 Planilla Preadjudicación OTIC'!BT283)</f>
        <v>Este curso entrega conocimientos sobre toma de medidas, trazado de moldes, selección de telas y confección de prendas para niños y adultos. Está dirigido a personas interesadas en emprender o trabajar en el rubro de la moda, con énfasis en funcionalidad y estilo.</v>
      </c>
      <c r="BU283" s="85">
        <f>IF(VLOOKUP(A283,'BD OFICIAL'!$A$1:$AL$2098,7,0)=D283,0,1)</f>
        <v>0</v>
      </c>
      <c r="BV283" s="85">
        <f>IF(VLOOKUP(A283,'BD OFICIAL'!$A$1:$AL$2098,11,0)=J283,0,1)</f>
        <v>0</v>
      </c>
      <c r="BW283" s="85">
        <f>IF(VLOOKUP(A283,'BD OFICIAL'!$A$1:$AL$2098,13,0)=L283,0,1)</f>
        <v>0</v>
      </c>
      <c r="BX283" s="2">
        <f>IF(VLOOKUP(A283,'BD OFICIAL'!$A$1:$AL$2098,16,0)=O283,0,1)</f>
        <v>0</v>
      </c>
      <c r="BY283" s="2">
        <f>IF(VLOOKUP(A283,'BD OFICIAL'!$A$1:$AL$2098,17,0)=P283,0,1)</f>
        <v>0</v>
      </c>
      <c r="BZ283" s="2">
        <f>IF(VLOOKUP(A283,'BD OFICIAL'!$A$1:$AL$2098,19,0)=R283,0,1)</f>
        <v>0</v>
      </c>
      <c r="CA283" s="2">
        <f>IF(VLOOKUP(A283,'BD OFICIAL'!$A$1:$AL$2098,21,0)=T283,0,1)</f>
        <v>0</v>
      </c>
      <c r="CB283" s="2">
        <f>IF(VLOOKUP(A283,'BD OFICIAL'!$A$1:$AL$2098,24,0)=AK283,0,1)</f>
        <v>0</v>
      </c>
      <c r="CC283" s="2">
        <f>IF(VLOOKUP(A283,'BD OFICIAL'!$A$1:$AL$2098,25,0)=X283,0,1)</f>
        <v>0</v>
      </c>
      <c r="CD283" s="2">
        <f>IF(VLOOKUP(A283,'BD OFICIAL'!$A$1:$AL$2098,26,0)=Y283,0,1)</f>
        <v>0</v>
      </c>
      <c r="CE283" s="2">
        <f>IF(VLOOKUP(A283,'BD OFICIAL'!$A$1:$AL$2098,27,0)=Z283,0,1)</f>
        <v>0</v>
      </c>
      <c r="CF283" s="2">
        <f>IF(VLOOKUP(A283,'BD OFICIAL'!$A$1:$AL$2098,28,0)=AA283,0,1)</f>
        <v>0</v>
      </c>
      <c r="CG283" s="2">
        <f>IF(VLOOKUP(A283,'BD OFICIAL'!$A$1:$AL$2098,33,0)=AF283,0,1)</f>
        <v>0</v>
      </c>
      <c r="CH283" s="2">
        <f>IF(VLOOKUP(A283,'BD OFICIAL'!$A$1:$AL$2098,35,0)=AH283,0,1)</f>
        <v>0</v>
      </c>
      <c r="CI283" s="85">
        <f>IF(VLOOKUP(A283,'BD OFICIAL'!$A$1:$AL$2098,34,0)=AL283,0,1)</f>
        <v>0</v>
      </c>
      <c r="CJ283" s="12">
        <f>VLOOKUP(A283,'BD OFICIAL'!$A$1:$AM$2098,36,0)*AM283-AP283</f>
        <v>0</v>
      </c>
      <c r="CK283" s="85" t="str">
        <f t="shared" si="156"/>
        <v>SHMAN</v>
      </c>
      <c r="CL283" s="85" t="str">
        <f t="shared" si="157"/>
        <v>SI</v>
      </c>
      <c r="CM283" s="85" t="str">
        <f t="shared" si="137"/>
        <v>NO</v>
      </c>
      <c r="CN283" s="31">
        <f t="shared" si="138"/>
        <v>0</v>
      </c>
      <c r="CO283" s="31">
        <f t="shared" si="158"/>
        <v>0</v>
      </c>
      <c r="CP283" s="31">
        <f t="shared" si="139"/>
        <v>0</v>
      </c>
      <c r="CQ283" s="31">
        <f>IF(Y283="NO",0,IF(Y283="SI",IF(VLOOKUP(A283,'BD OFICIAL'!$A:$AO,40,0)=AQ283,0,1)))</f>
        <v>0</v>
      </c>
      <c r="CR283" s="31">
        <f>IF(Z283="NO",0,IF(Z283="SI",IF(VLOOKUP(B283,'BD OFICIAL'!$A:$AO,41,0)=AS283,0,1)))</f>
        <v>0</v>
      </c>
      <c r="CS283" s="31">
        <f t="shared" si="159"/>
        <v>0</v>
      </c>
      <c r="CT283" s="31">
        <f t="shared" si="160"/>
        <v>0</v>
      </c>
      <c r="CU283" s="31">
        <f>IF(VLOOKUP(A283,'BD OFICIAL'!$A$1:$AL$1056,31,0)="SI",IF(AT283&gt;0,0,1),IF(AT283=0,0,1))</f>
        <v>0</v>
      </c>
      <c r="CV283" s="31">
        <f t="shared" si="161"/>
        <v>0</v>
      </c>
      <c r="CW283" s="31">
        <f t="shared" si="140"/>
        <v>0</v>
      </c>
      <c r="CX283" s="85" t="str">
        <f t="shared" si="141"/>
        <v>SI</v>
      </c>
      <c r="CY283" s="31">
        <f t="shared" si="142"/>
        <v>0</v>
      </c>
      <c r="CZ283" s="85" t="str">
        <f>IF(ISERROR(VLOOKUP(AI283,EXPERIENCIA!$A$1:$C$2100,1,0)),"NO","SI")</f>
        <v>SI</v>
      </c>
      <c r="DA283" s="85">
        <f>IF(CX283="no","NO APLICA",IF(AX283=0,"ERROR NOTA",IF(AND(AX283&gt;1,CZ283="NO"),"ERROR NOTA",IF(AND(CZ283="NO",AX283=1),0,IF(VLOOKUP(AI283,EXPERIENCIA!$A$1:$C$2100,3,0)=AX283,0,"ERROR NOTA")))))</f>
        <v>0</v>
      </c>
      <c r="DB283" s="85" t="str">
        <f>IF(ISERROR(VLOOKUP(AI283,COMPORTAMIENTO!$A$1:$C$2100,1,0)),"NO","SI")</f>
        <v>SI</v>
      </c>
      <c r="DC283" s="85">
        <f>IF(CX283="NO","NO APLICA",IF(AY283=0,"ERROR NOTA",IF(AND(DB283="NO",AY283=7),0,IF(VLOOKUP(AI283,COMPORTAMIENTO!$A$2:$H$2100,8,0)=AY283,0,"ERROR NOTA"))))</f>
        <v>0</v>
      </c>
      <c r="DD283" s="104">
        <f t="shared" si="143"/>
        <v>0.70000000000000007</v>
      </c>
      <c r="DE283" s="104">
        <f t="shared" si="144"/>
        <v>0.70000000000000007</v>
      </c>
      <c r="DF283" s="85" t="str">
        <f t="shared" si="162"/>
        <v>SI</v>
      </c>
      <c r="DG283" s="85">
        <f t="shared" si="145"/>
        <v>0</v>
      </c>
      <c r="DH283" s="85">
        <f t="shared" si="146"/>
        <v>0</v>
      </c>
      <c r="DI283" s="85">
        <f t="shared" si="147"/>
        <v>0</v>
      </c>
      <c r="DJ283" s="12">
        <f t="shared" si="148"/>
        <v>7.0000000000000009</v>
      </c>
      <c r="DK283" s="7">
        <f t="shared" si="149"/>
        <v>7.0000000000000009</v>
      </c>
      <c r="DL283" s="12">
        <f t="shared" si="163"/>
        <v>6373</v>
      </c>
      <c r="DM283" s="12">
        <f>VLOOKUP(A283,'5 TD'!$A:$B,2,0)</f>
        <v>6373</v>
      </c>
      <c r="DN283" s="7">
        <f t="shared" si="164"/>
        <v>7</v>
      </c>
      <c r="DO283" s="85" t="str">
        <f t="shared" si="150"/>
        <v>APROBADO</v>
      </c>
      <c r="DP283" s="85" t="str">
        <f t="shared" si="151"/>
        <v>APROBADO</v>
      </c>
      <c r="DQ283" s="7">
        <f t="shared" si="152"/>
        <v>7</v>
      </c>
      <c r="DR283" s="85" t="str">
        <f t="shared" si="165"/>
        <v>APROBADO</v>
      </c>
      <c r="DS283" s="2" t="str">
        <f>+('3 Planilla Preadjudicación OTIC'!BN283)</f>
        <v>SI</v>
      </c>
      <c r="DT283" s="2">
        <f>IF(DR283="APROBADO",VLOOKUP(A283,'5 TD'!$D$3:$E$270,2,0),"NO APLICA")</f>
        <v>7</v>
      </c>
      <c r="DU283" s="2" t="str">
        <f t="shared" si="166"/>
        <v>SI</v>
      </c>
      <c r="DV283" s="2">
        <f>IF(DU283="SI",VLOOKUP(A283,'5 TD'!$G$3:$H$270,2,0),"NO APLICA ")</f>
        <v>7.0000000000000009</v>
      </c>
      <c r="DW283" s="2" t="str">
        <f t="shared" si="167"/>
        <v>SI</v>
      </c>
      <c r="DX283" s="2">
        <f>IF(DW283="SI",VLOOKUP(A283,'5 TD'!$J$4:$K$472,2,0),"NO APLICA")</f>
        <v>7</v>
      </c>
      <c r="DY283" s="2" t="str">
        <f t="shared" si="168"/>
        <v>SI</v>
      </c>
      <c r="DZ283" s="7">
        <f>IF(DY283="SI",VLOOKUP(A283,'5 TD'!$M$4:$N$350,2,0),"NO APLICA")</f>
        <v>7</v>
      </c>
      <c r="EA283" s="2" t="str">
        <f t="shared" si="169"/>
        <v>SI</v>
      </c>
      <c r="EB283" s="12">
        <f t="shared" si="170"/>
        <v>6373</v>
      </c>
      <c r="EC283" s="12">
        <f>IF(EA283="SI",VLOOKUP(A283,'5 TD'!$V$4:$W$479,2,0),"NO APLICA")</f>
        <v>6373</v>
      </c>
      <c r="ED283" s="2" t="str">
        <f t="shared" si="153"/>
        <v>SI</v>
      </c>
      <c r="EE283" s="79">
        <f>IF(ED283="SI",VLOOKUP(AI283,COMPORTAMIENTO!$A$1:$H$2100,7,0),"NO APLICA")</f>
        <v>0</v>
      </c>
      <c r="EF283" s="12">
        <f>IF(ED283="SI",VLOOKUP(A283,'5 TD'!$P$2:$Q$479,2,0),"NO APLICA")</f>
        <v>0</v>
      </c>
      <c r="EG283" s="2" t="str">
        <f t="shared" si="154"/>
        <v>SI</v>
      </c>
      <c r="EH283" s="2">
        <f>IF(CZ283="no",0,VLOOKUP(AI283,EXPERIENCIA!$A$1:$C$2100,2,0))</f>
        <v>125</v>
      </c>
      <c r="EI283" s="2">
        <f>IF(CZ283="si",VLOOKUP(A283,'5 TD'!$S$3:$T$2103,2,0),0)</f>
        <v>146</v>
      </c>
      <c r="EJ283" s="2" t="str">
        <f t="shared" si="155"/>
        <v>NO</v>
      </c>
      <c r="EK283" s="2" t="str">
        <f>+('3 Planilla Preadjudicación OTIC'!BU283)</f>
        <v>e) Menor “porcentaje de multas ponderadas” en ítem evaluación comportamiento considerando 4 decimales.</v>
      </c>
      <c r="EL283" s="4"/>
      <c r="EM283" s="3"/>
      <c r="EN283" s="3"/>
      <c r="EO283" s="86" t="s">
        <v>64</v>
      </c>
      <c r="EQ283" s="86"/>
    </row>
    <row r="284" spans="1:147" ht="15" customHeight="1" x14ac:dyDescent="0.3">
      <c r="A284" s="2">
        <f>+('3 Planilla Preadjudicación OTIC'!A284)</f>
        <v>14438</v>
      </c>
      <c r="B284" s="2" t="str">
        <f>+('3 Planilla Preadjudicación OTIC'!B284)</f>
        <v>65181652-1</v>
      </c>
      <c r="C284" s="4">
        <f>+('3 Planilla Preadjudicación OTIC'!E284)</f>
        <v>2025</v>
      </c>
      <c r="D284" s="4" t="str">
        <f>+('3 Planilla Preadjudicación OTIC'!F284)</f>
        <v>MANDATO</v>
      </c>
      <c r="E284" s="4" t="str">
        <f>+('3 Planilla Preadjudicación OTIC'!G284)</f>
        <v>96505760-9</v>
      </c>
      <c r="F284" s="4" t="str">
        <f>+('3 Planilla Preadjudicación OTIC'!H284)</f>
        <v>COLBÚN</v>
      </c>
      <c r="G284" s="4"/>
      <c r="H284" s="4"/>
      <c r="I284" s="4" t="str">
        <f>+('3 Planilla Preadjudicación OTIC'!I284)</f>
        <v>DISEÑO Y CONFECCIÓN DE TEJIDOS A TELAR</v>
      </c>
      <c r="J284" s="4" t="str">
        <f>+('3 Planilla Preadjudicación OTIC'!J284)</f>
        <v>PF0572</v>
      </c>
      <c r="K284" s="4" t="str">
        <f>+('3 Planilla Preadjudicación OTIC'!K284)</f>
        <v>TÉCNICAS PARA EL EMPRENDIMIENTO</v>
      </c>
      <c r="L284" s="4" t="str">
        <f>+('3 Planilla Preadjudicación OTIC'!L284)</f>
        <v>PF0921</v>
      </c>
      <c r="M284" s="2">
        <f>+('3 Planilla Preadjudicación OTIC'!M284)</f>
        <v>10</v>
      </c>
      <c r="N284" s="4" t="str">
        <f>+('3 Planilla Preadjudicación OTIC'!N284)</f>
        <v>LOS LAGOS</v>
      </c>
      <c r="O284" s="4" t="str">
        <f>+('3 Planilla Preadjudicación OTIC'!O284)</f>
        <v>LLANQUIHUE</v>
      </c>
      <c r="P284" s="4" t="str">
        <f>+('3 Planilla Preadjudicación OTIC'!P284)</f>
        <v>EMPRENDEDORES/AS INFORMALES O PERSONAS VULNERABLES PERTENECIENTES AL 80% MAS VULNERABLE</v>
      </c>
      <c r="Q284" s="4" t="str">
        <f>+('3 Planilla Preadjudicación OTIC'!Q284)</f>
        <v>PRESENCIAL</v>
      </c>
      <c r="R284" s="4" t="str">
        <f>+('3 Planilla Preadjudicación OTIC'!R284)</f>
        <v>INDEPENDIENTE</v>
      </c>
      <c r="S284" s="4">
        <f>+('3 Planilla Preadjudicación OTIC'!S284)</f>
        <v>48</v>
      </c>
      <c r="T284" s="2">
        <f>+('3 Planilla Preadjudicación OTIC'!T284)</f>
        <v>10</v>
      </c>
      <c r="U284" s="2">
        <f>+('3 Planilla Preadjudicación OTIC'!U284)</f>
        <v>180</v>
      </c>
      <c r="V284" s="2">
        <f>+('3 Planilla Preadjudicación OTIC'!V284)</f>
        <v>12</v>
      </c>
      <c r="W284" s="2">
        <f>+('3 Planilla Preadjudicación OTIC'!W284)</f>
        <v>192</v>
      </c>
      <c r="X284" s="2">
        <f>+('3 Planilla Preadjudicación OTIC'!X284)</f>
        <v>4</v>
      </c>
      <c r="Y284" s="2" t="str">
        <f>+('3 Planilla Preadjudicación OTIC'!Y284)</f>
        <v>SI</v>
      </c>
      <c r="Z284" s="2" t="str">
        <f>+('3 Planilla Preadjudicación OTIC'!Z284)</f>
        <v>NO</v>
      </c>
      <c r="AA284" s="2" t="str">
        <f>+('3 Planilla Preadjudicación OTIC'!AA284)</f>
        <v>SI</v>
      </c>
      <c r="AB284" s="4" t="str">
        <f>+('3 Planilla Preadjudicación OTIC'!AB284)</f>
        <v>SE AJUSTA A PLAN FORMATIVO</v>
      </c>
      <c r="AC284" s="4" t="str">
        <f>+('3 Planilla Preadjudicación OTIC'!AC284)</f>
        <v>HOMBRES Y MUJERES DE 18 AÑOS O MAS, QUE PERTENECEN AL 80% MAS VULNERABLES, RESIDEN EN LA COMUNA DE LLANQUIHUE Y QUE CUENTAN CON MANEJO DE LECTOESCRITURA BÁSICA MANEJO DE OPERACIONES MATEMÁTICAS BÁSICAS EDUCACIÓN BÁSICA COMPLETA, PREFERENTEMENTE</v>
      </c>
      <c r="AD284" s="2" t="str">
        <f>+('3 Planilla Preadjudicación OTIC'!AD284)</f>
        <v>NO</v>
      </c>
      <c r="AE284" s="4">
        <f>+('3 Planilla Preadjudicación OTIC'!AE284)</f>
        <v>0</v>
      </c>
      <c r="AF284" s="2" t="str">
        <f>+('3 Planilla Preadjudicación OTIC'!AF284)</f>
        <v>CERRADA</v>
      </c>
      <c r="AG284" s="2">
        <f>+('3 Planilla Preadjudicación OTIC'!AG284)</f>
        <v>48</v>
      </c>
      <c r="AH284" s="2">
        <f>+('3 Planilla Preadjudicación OTIC'!AH284)</f>
        <v>2</v>
      </c>
      <c r="AI284" s="135" t="str">
        <f>+('3 Planilla Preadjudicación OTIC'!AI284)</f>
        <v>65062756-3</v>
      </c>
      <c r="AJ284" s="4" t="str">
        <f>+('3 Planilla Preadjudicación OTIC'!AJ284)</f>
        <v>Fundaciòn Forpe Chile</v>
      </c>
      <c r="AK284" s="2">
        <f>+('3 Planilla Preadjudicación OTIC'!AK284)</f>
        <v>192</v>
      </c>
      <c r="AL284" s="2">
        <f>+('3 Planilla Preadjudicación OTIC'!AL284)</f>
        <v>48</v>
      </c>
      <c r="AM284" s="12">
        <f>+('3 Planilla Preadjudicación OTIC'!AM284)</f>
        <v>5075</v>
      </c>
      <c r="AN284" s="12">
        <f>+('3 Planilla Preadjudicación OTIC'!AN284)</f>
        <v>100000</v>
      </c>
      <c r="AO284" s="12">
        <f>+('3 Planilla Preadjudicación OTIC'!AO284)</f>
        <v>0</v>
      </c>
      <c r="AP284" s="12">
        <f>+('3 Planilla Preadjudicación OTIC'!AP284)</f>
        <v>9744000</v>
      </c>
      <c r="AQ284" s="12">
        <f>+('3 Planilla Preadjudicación OTIC'!AQ284)</f>
        <v>1920000</v>
      </c>
      <c r="AR284" s="12">
        <f>+('3 Planilla Preadjudicación OTIC'!AR284)</f>
        <v>1000000</v>
      </c>
      <c r="AS284" s="12">
        <f>+('3 Planilla Preadjudicación OTIC'!AS284)</f>
        <v>0</v>
      </c>
      <c r="AT284" s="12">
        <f>+('3 Planilla Preadjudicación OTIC'!AT284)</f>
        <v>0</v>
      </c>
      <c r="AU284" s="12">
        <f>+('3 Planilla Preadjudicación OTIC'!AU284)</f>
        <v>12664000</v>
      </c>
      <c r="AV284" s="2" t="str">
        <f>+('3 Planilla Preadjudicación OTIC'!AV284)</f>
        <v>SI</v>
      </c>
      <c r="AW284" s="4">
        <f>+('3 Planilla Preadjudicación OTIC'!AW284)</f>
        <v>0</v>
      </c>
      <c r="AX284" s="2">
        <f>+('3 Planilla Preadjudicación OTIC'!AX284)</f>
        <v>7</v>
      </c>
      <c r="AY284" s="2">
        <f>+('3 Planilla Preadjudicación OTIC'!AY284)</f>
        <v>7</v>
      </c>
      <c r="AZ284" s="2">
        <f>+('3 Planilla Preadjudicación OTIC'!AZ284)</f>
        <v>0</v>
      </c>
      <c r="BA284" s="2">
        <f>+('3 Planilla Preadjudicación OTIC'!BA284)</f>
        <v>0</v>
      </c>
      <c r="BB284" s="2">
        <f>+('3 Planilla Preadjudicación OTIC'!BB284)</f>
        <v>0</v>
      </c>
      <c r="BC284" s="2">
        <f>+('3 Planilla Preadjudicación OTIC'!BC284)</f>
        <v>0</v>
      </c>
      <c r="BD284" s="2">
        <f>+('3 Planilla Preadjudicación OTIC'!BD284)</f>
        <v>0</v>
      </c>
      <c r="BE284" s="2">
        <f>+('3 Planilla Preadjudicación OTIC'!BE284)</f>
        <v>0</v>
      </c>
      <c r="BF284" s="2">
        <f>+('3 Planilla Preadjudicación OTIC'!BF284)</f>
        <v>0</v>
      </c>
      <c r="BG284" s="2">
        <f>+('3 Planilla Preadjudicación OTIC'!BG284)</f>
        <v>7</v>
      </c>
      <c r="BH284" s="2">
        <f>+('3 Planilla Preadjudicación OTIC'!BH284)</f>
        <v>7</v>
      </c>
      <c r="BI284" s="2">
        <f>+('3 Planilla Preadjudicación OTIC'!BI284)</f>
        <v>5</v>
      </c>
      <c r="BJ284" s="2">
        <f>+('3 Planilla Preadjudicación OTIC'!BJ284)</f>
        <v>5</v>
      </c>
      <c r="BK284" s="2">
        <f>+('3 Planilla Preadjudicación OTIC'!BK284)</f>
        <v>5</v>
      </c>
      <c r="BL284" s="2">
        <f>+('3 Planilla Preadjudicación OTIC'!BL284)</f>
        <v>7</v>
      </c>
      <c r="BM284" s="104">
        <f>ROUND(('3 Planilla Preadjudicación OTIC'!BM284),1)</f>
        <v>6.4</v>
      </c>
      <c r="BN284" s="4" t="str">
        <f>+('3 Planilla Preadjudicación OTIC'!BN284)</f>
        <v>NO</v>
      </c>
      <c r="BO284" s="4">
        <f>+('3 Planilla Preadjudicación OTIC'!BO284)</f>
        <v>0</v>
      </c>
      <c r="BP284" s="4">
        <f>+('3 Planilla Preadjudicación OTIC'!BP284)</f>
        <v>0</v>
      </c>
      <c r="BQ284" s="4">
        <f>+('3 Planilla Preadjudicación OTIC'!BQ284)</f>
        <v>0</v>
      </c>
      <c r="BR284" s="4">
        <f>+('3 Planilla Preadjudicación OTIC'!BR284)</f>
        <v>0</v>
      </c>
      <c r="BS284" s="4">
        <f>+('3 Planilla Preadjudicación OTIC'!BS284)</f>
        <v>0</v>
      </c>
      <c r="BT284" s="4">
        <f>+('3 Planilla Preadjudicación OTIC'!BT284)</f>
        <v>0</v>
      </c>
      <c r="BU284" s="85">
        <f>IF(VLOOKUP(A284,'BD OFICIAL'!$A$1:$AL$2098,7,0)=D284,0,1)</f>
        <v>0</v>
      </c>
      <c r="BV284" s="85">
        <f>IF(VLOOKUP(A284,'BD OFICIAL'!$A$1:$AL$2098,11,0)=J284,0,1)</f>
        <v>0</v>
      </c>
      <c r="BW284" s="85">
        <f>IF(VLOOKUP(A284,'BD OFICIAL'!$A$1:$AL$2098,13,0)=L284,0,1)</f>
        <v>0</v>
      </c>
      <c r="BX284" s="2">
        <f>IF(VLOOKUP(A284,'BD OFICIAL'!$A$1:$AL$2098,16,0)=O284,0,1)</f>
        <v>0</v>
      </c>
      <c r="BY284" s="2">
        <f>IF(VLOOKUP(A284,'BD OFICIAL'!$A$1:$AL$2098,17,0)=P284,0,1)</f>
        <v>0</v>
      </c>
      <c r="BZ284" s="2">
        <f>IF(VLOOKUP(A284,'BD OFICIAL'!$A$1:$AL$2098,19,0)=R284,0,1)</f>
        <v>0</v>
      </c>
      <c r="CA284" s="2">
        <f>IF(VLOOKUP(A284,'BD OFICIAL'!$A$1:$AL$2098,21,0)=T284,0,1)</f>
        <v>0</v>
      </c>
      <c r="CB284" s="2">
        <f>IF(VLOOKUP(A284,'BD OFICIAL'!$A$1:$AL$2098,24,0)=AK284,0,1)</f>
        <v>0</v>
      </c>
      <c r="CC284" s="2">
        <f>IF(VLOOKUP(A284,'BD OFICIAL'!$A$1:$AL$2098,25,0)=X284,0,1)</f>
        <v>0</v>
      </c>
      <c r="CD284" s="2">
        <f>IF(VLOOKUP(A284,'BD OFICIAL'!$A$1:$AL$2098,26,0)=Y284,0,1)</f>
        <v>0</v>
      </c>
      <c r="CE284" s="2">
        <f>IF(VLOOKUP(A284,'BD OFICIAL'!$A$1:$AL$2098,27,0)=Z284,0,1)</f>
        <v>0</v>
      </c>
      <c r="CF284" s="2">
        <f>IF(VLOOKUP(A284,'BD OFICIAL'!$A$1:$AL$2098,28,0)=AA284,0,1)</f>
        <v>0</v>
      </c>
      <c r="CG284" s="2">
        <f>IF(VLOOKUP(A284,'BD OFICIAL'!$A$1:$AL$2098,33,0)=AF284,0,1)</f>
        <v>0</v>
      </c>
      <c r="CH284" s="2">
        <f>IF(VLOOKUP(A284,'BD OFICIAL'!$A$1:$AL$2098,35,0)=AH284,0,1)</f>
        <v>0</v>
      </c>
      <c r="CI284" s="85">
        <f>IF(VLOOKUP(A284,'BD OFICIAL'!$A$1:$AL$2098,34,0)=AL284,0,1)</f>
        <v>0</v>
      </c>
      <c r="CJ284" s="12">
        <f>VLOOKUP(A284,'BD OFICIAL'!$A$1:$AM$2098,36,0)*AM284-AP284</f>
        <v>0</v>
      </c>
      <c r="CK284" s="85" t="str">
        <f t="shared" si="156"/>
        <v>SHMAN</v>
      </c>
      <c r="CL284" s="85" t="str">
        <f t="shared" si="157"/>
        <v>SI</v>
      </c>
      <c r="CM284" s="85" t="str">
        <f t="shared" si="137"/>
        <v>NO</v>
      </c>
      <c r="CN284" s="31">
        <f t="shared" si="138"/>
        <v>0</v>
      </c>
      <c r="CO284" s="31">
        <f t="shared" si="158"/>
        <v>0</v>
      </c>
      <c r="CP284" s="31">
        <f t="shared" si="139"/>
        <v>0</v>
      </c>
      <c r="CQ284" s="31">
        <f>IF(Y284="NO",0,IF(Y284="SI",IF(VLOOKUP(A284,'BD OFICIAL'!$A:$AO,40,0)=AQ284,0,1)))</f>
        <v>0</v>
      </c>
      <c r="CR284" s="31">
        <f>IF(Z284="NO",0,IF(Z284="SI",IF(VLOOKUP(B284,'BD OFICIAL'!$A:$AO,41,0)=AS284,0,1)))</f>
        <v>0</v>
      </c>
      <c r="CS284" s="31">
        <f t="shared" si="159"/>
        <v>0</v>
      </c>
      <c r="CT284" s="31">
        <f t="shared" si="160"/>
        <v>0</v>
      </c>
      <c r="CU284" s="31">
        <f>IF(VLOOKUP(A284,'BD OFICIAL'!$A$1:$AL$1056,31,0)="SI",IF(AT284&gt;0,0,1),IF(AT284=0,0,1))</f>
        <v>0</v>
      </c>
      <c r="CV284" s="31">
        <f t="shared" si="161"/>
        <v>0</v>
      </c>
      <c r="CW284" s="31">
        <f t="shared" si="140"/>
        <v>0</v>
      </c>
      <c r="CX284" s="85" t="str">
        <f t="shared" si="141"/>
        <v>SI</v>
      </c>
      <c r="CY284" s="31">
        <f t="shared" si="142"/>
        <v>0</v>
      </c>
      <c r="CZ284" s="85" t="str">
        <f>IF(ISERROR(VLOOKUP(AI284,EXPERIENCIA!$A$1:$C$2100,1,0)),"NO","SI")</f>
        <v>SI</v>
      </c>
      <c r="DA284" s="85">
        <f>IF(CX284="no","NO APLICA",IF(AX284=0,"ERROR NOTA",IF(AND(AX284&gt;1,CZ284="NO"),"ERROR NOTA",IF(AND(CZ284="NO",AX284=1),0,IF(VLOOKUP(AI284,EXPERIENCIA!$A$1:$C$2100,3,0)=AX284,0,"ERROR NOTA")))))</f>
        <v>0</v>
      </c>
      <c r="DB284" s="85" t="str">
        <f>IF(ISERROR(VLOOKUP(AI284,COMPORTAMIENTO!$A$1:$C$2100,1,0)),"NO","SI")</f>
        <v>SI</v>
      </c>
      <c r="DC284" s="85">
        <f>IF(CX284="NO","NO APLICA",IF(AY284=0,"ERROR NOTA",IF(AND(DB284="NO",AY284=7),0,IF(VLOOKUP(AI284,COMPORTAMIENTO!$A$2:$H$2100,8,0)=AY284,0,"ERROR NOTA"))))</f>
        <v>0</v>
      </c>
      <c r="DD284" s="104">
        <f t="shared" si="143"/>
        <v>0.70000000000000007</v>
      </c>
      <c r="DE284" s="104">
        <f t="shared" si="144"/>
        <v>0.70000000000000007</v>
      </c>
      <c r="DF284" s="85" t="str">
        <f t="shared" si="162"/>
        <v>SI</v>
      </c>
      <c r="DG284" s="85">
        <f t="shared" si="145"/>
        <v>0</v>
      </c>
      <c r="DH284" s="85">
        <f t="shared" si="146"/>
        <v>0</v>
      </c>
      <c r="DI284" s="85">
        <f t="shared" si="147"/>
        <v>0</v>
      </c>
      <c r="DJ284" s="7">
        <f t="shared" si="148"/>
        <v>6.2</v>
      </c>
      <c r="DK284" s="7">
        <f t="shared" si="149"/>
        <v>6.2</v>
      </c>
      <c r="DL284" s="12">
        <f t="shared" si="163"/>
        <v>5075</v>
      </c>
      <c r="DM284" s="12">
        <f>VLOOKUP(A284,'5 TD'!$A:$B,2,0)</f>
        <v>5075</v>
      </c>
      <c r="DN284" s="7">
        <f t="shared" si="164"/>
        <v>7</v>
      </c>
      <c r="DO284" s="85" t="str">
        <f t="shared" si="150"/>
        <v>APROBADO</v>
      </c>
      <c r="DP284" s="85" t="str">
        <f t="shared" si="151"/>
        <v>APROBADO</v>
      </c>
      <c r="DQ284" s="7">
        <f t="shared" si="152"/>
        <v>6.4</v>
      </c>
      <c r="DR284" s="85" t="str">
        <f t="shared" si="165"/>
        <v>APROBADO</v>
      </c>
      <c r="DS284" s="2" t="str">
        <f>+('3 Planilla Preadjudicación OTIC'!BN284)</f>
        <v>NO</v>
      </c>
      <c r="DT284" s="2">
        <f>IF(DR284="APROBADO",VLOOKUP(A284,'5 TD'!$D$3:$E$270,2,0),"NO APLICA")</f>
        <v>7</v>
      </c>
      <c r="DU284" s="2" t="str">
        <f t="shared" si="166"/>
        <v>NO</v>
      </c>
      <c r="DV284" s="2" t="str">
        <f>IF(DU284="SI",VLOOKUP(A284,'5 TD'!$G$3:$H$270,2,0),"NO APLICA ")</f>
        <v xml:space="preserve">NO APLICA </v>
      </c>
      <c r="DW284" s="2" t="str">
        <f t="shared" si="167"/>
        <v>NO</v>
      </c>
      <c r="DX284" s="2" t="str">
        <f>IF(DW284="SI",VLOOKUP(A284,'5 TD'!$J$4:$K$472,2,0),"NO APLICA")</f>
        <v>NO APLICA</v>
      </c>
      <c r="DY284" s="2" t="str">
        <f t="shared" si="168"/>
        <v>NO APLICA</v>
      </c>
      <c r="DZ284" s="7" t="str">
        <f>IF(DY284="SI",VLOOKUP(A284,'5 TD'!$M$4:$N$350,2,0),"NO APLICA")</f>
        <v>NO APLICA</v>
      </c>
      <c r="EA284" s="2" t="str">
        <f t="shared" si="169"/>
        <v>NO APLICA</v>
      </c>
      <c r="EB284" s="12" t="str">
        <f t="shared" si="170"/>
        <v/>
      </c>
      <c r="EC284" s="12" t="str">
        <f>IF(EA284="SI",VLOOKUP(A284,'5 TD'!$V$4:$W$479,2,0),"NO APLICA")</f>
        <v>NO APLICA</v>
      </c>
      <c r="ED284" s="2" t="str">
        <f t="shared" si="153"/>
        <v>NO</v>
      </c>
      <c r="EE284" s="79" t="str">
        <f>IF(ED284="SI",VLOOKUP(AI284,COMPORTAMIENTO!$A$1:$H$2100,7,0),"NO APLICA")</f>
        <v>NO APLICA</v>
      </c>
      <c r="EF284" s="12" t="str">
        <f>IF(ED284="SI",VLOOKUP(A284,'5 TD'!$P$2:$Q$479,2,0),"NO APLICA")</f>
        <v>NO APLICA</v>
      </c>
      <c r="EG284" s="2" t="str">
        <f t="shared" si="154"/>
        <v>NO</v>
      </c>
      <c r="EH284" s="2">
        <f>IF(CZ284="no",0,VLOOKUP(AI284,EXPERIENCIA!$A$1:$C$2100,2,0))</f>
        <v>125</v>
      </c>
      <c r="EI284" s="2">
        <f>IF(CZ284="si",VLOOKUP(A284,'5 TD'!$S$3:$T$2103,2,0),0)</f>
        <v>146</v>
      </c>
      <c r="EJ284" s="2" t="str">
        <f t="shared" si="155"/>
        <v>NO</v>
      </c>
      <c r="EK284" s="2">
        <f>+('3 Planilla Preadjudicación OTIC'!BU284)</f>
        <v>0</v>
      </c>
      <c r="EL284" s="4"/>
      <c r="EM284" s="3"/>
      <c r="EN284" s="3"/>
      <c r="EQ284" s="86"/>
    </row>
    <row r="285" spans="1:147" ht="15" customHeight="1" x14ac:dyDescent="0.3">
      <c r="A285" s="2">
        <f>+('3 Planilla Preadjudicación OTIC'!A285)</f>
        <v>14446</v>
      </c>
      <c r="B285" s="2" t="str">
        <f>+('3 Planilla Preadjudicación OTIC'!B285)</f>
        <v>65181652-1</v>
      </c>
      <c r="C285" s="4">
        <f>+('3 Planilla Preadjudicación OTIC'!E285)</f>
        <v>2025</v>
      </c>
      <c r="D285" s="4" t="str">
        <f>+('3 Planilla Preadjudicación OTIC'!F285)</f>
        <v>MANDATO</v>
      </c>
      <c r="E285" s="4" t="str">
        <f>+('3 Planilla Preadjudicación OTIC'!G285)</f>
        <v>96505760-9</v>
      </c>
      <c r="F285" s="4" t="str">
        <f>+('3 Planilla Preadjudicación OTIC'!H285)</f>
        <v>COLBÚN</v>
      </c>
      <c r="G285" s="4"/>
      <c r="H285" s="4"/>
      <c r="I285" s="4" t="str">
        <f>+('3 Planilla Preadjudicación OTIC'!I285)</f>
        <v>ACTIVIDADES DE CUIDADOS INTEGRADOS Y SOCIOSANITARIOS PARA PERSONAS MAYORES CON DEPENDENCIA LEVE A MODERADA</v>
      </c>
      <c r="J285" s="4" t="str">
        <f>+('3 Planilla Preadjudicación OTIC'!J285)</f>
        <v>PF1497</v>
      </c>
      <c r="K285" s="4" t="str">
        <f>+('3 Planilla Preadjudicación OTIC'!K285)</f>
        <v>TÉCNICAS PARA EL EMPRENDIMIENTO</v>
      </c>
      <c r="L285" s="4" t="str">
        <f>+('3 Planilla Preadjudicación OTIC'!L285)</f>
        <v>PF0921</v>
      </c>
      <c r="M285" s="2">
        <f>+('3 Planilla Preadjudicación OTIC'!M285)</f>
        <v>10</v>
      </c>
      <c r="N285" s="4" t="str">
        <f>+('3 Planilla Preadjudicación OTIC'!N285)</f>
        <v>LOS LAGOS</v>
      </c>
      <c r="O285" s="4" t="str">
        <f>+('3 Planilla Preadjudicación OTIC'!O285)</f>
        <v>PUERTO MONTT</v>
      </c>
      <c r="P285" s="4" t="str">
        <f>+('3 Planilla Preadjudicación OTIC'!P285)</f>
        <v>EMPRENDEDORES/AS INFORMALES O PERSONAS VULNERABLES PERTENECIENTES AL 80% MAS VULNERABLE</v>
      </c>
      <c r="Q285" s="4" t="str">
        <f>+('3 Planilla Preadjudicación OTIC'!Q285)</f>
        <v>PRESENCIAL</v>
      </c>
      <c r="R285" s="4" t="str">
        <f>+('3 Planilla Preadjudicación OTIC'!R285)</f>
        <v>INDEPENDIENTE</v>
      </c>
      <c r="S285" s="4">
        <f>+('3 Planilla Preadjudicación OTIC'!S285)</f>
        <v>33</v>
      </c>
      <c r="T285" s="2">
        <f>+('3 Planilla Preadjudicación OTIC'!T285)</f>
        <v>10</v>
      </c>
      <c r="U285" s="2">
        <f>+('3 Planilla Preadjudicación OTIC'!U285)</f>
        <v>120</v>
      </c>
      <c r="V285" s="2">
        <f>+('3 Planilla Preadjudicación OTIC'!V285)</f>
        <v>12</v>
      </c>
      <c r="W285" s="2">
        <f>+('3 Planilla Preadjudicación OTIC'!W285)</f>
        <v>132</v>
      </c>
      <c r="X285" s="2">
        <f>+('3 Planilla Preadjudicación OTIC'!X285)</f>
        <v>4</v>
      </c>
      <c r="Y285" s="2" t="str">
        <f>+('3 Planilla Preadjudicación OTIC'!Y285)</f>
        <v>SI</v>
      </c>
      <c r="Z285" s="2" t="str">
        <f>+('3 Planilla Preadjudicación OTIC'!Z285)</f>
        <v>NO</v>
      </c>
      <c r="AA285" s="2" t="str">
        <f>+('3 Planilla Preadjudicación OTIC'!AA285)</f>
        <v>SI</v>
      </c>
      <c r="AB285" s="4" t="str">
        <f>+('3 Planilla Preadjudicación OTIC'!AB285)</f>
        <v>SE AJUSTA A PLAN FORMATIVO</v>
      </c>
      <c r="AC285" s="4" t="str">
        <f>+('3 Planilla Preadjudicación OTIC'!AC285)</f>
        <v>HOMBRES Y MUJERES DE 18 AÑOS O MAS, QUE PERTENECEN AL 80% MAS VULNERABLES, RESIDEN EN LA COMUNA DE PUERTO MONTT Y TENER EDUCACIÓN MEDIA COMPLETA Y PRESENTAR EL CERTIFICADO DE INHABILIDAD CORRESPONDIENTE.</v>
      </c>
      <c r="AD285" s="2" t="str">
        <f>+('3 Planilla Preadjudicación OTIC'!AD285)</f>
        <v>NO</v>
      </c>
      <c r="AE285" s="4">
        <f>+('3 Planilla Preadjudicación OTIC'!AE285)</f>
        <v>0</v>
      </c>
      <c r="AF285" s="2" t="str">
        <f>+('3 Planilla Preadjudicación OTIC'!AF285)</f>
        <v>CERRADA</v>
      </c>
      <c r="AG285" s="2">
        <f>+('3 Planilla Preadjudicación OTIC'!AG285)</f>
        <v>33</v>
      </c>
      <c r="AH285" s="2">
        <f>+('3 Planilla Preadjudicación OTIC'!AH285)</f>
        <v>3</v>
      </c>
      <c r="AI285" s="135" t="str">
        <f>+('3 Planilla Preadjudicación OTIC'!AI285)</f>
        <v>65062756-3</v>
      </c>
      <c r="AJ285" s="4" t="str">
        <f>+('3 Planilla Preadjudicación OTIC'!AJ285)</f>
        <v>Fundaciòn Forpe Chile</v>
      </c>
      <c r="AK285" s="2">
        <f>+('3 Planilla Preadjudicación OTIC'!AK285)</f>
        <v>132</v>
      </c>
      <c r="AL285" s="2">
        <f>+('3 Planilla Preadjudicación OTIC'!AL285)</f>
        <v>33</v>
      </c>
      <c r="AM285" s="12">
        <f>+('3 Planilla Preadjudicación OTIC'!AM285)</f>
        <v>6373</v>
      </c>
      <c r="AN285" s="12">
        <f>+('3 Planilla Preadjudicación OTIC'!AN285)</f>
        <v>100000</v>
      </c>
      <c r="AO285" s="12">
        <f>+('3 Planilla Preadjudicación OTIC'!AO285)</f>
        <v>0</v>
      </c>
      <c r="AP285" s="12">
        <f>+('3 Planilla Preadjudicación OTIC'!AP285)</f>
        <v>8412360</v>
      </c>
      <c r="AQ285" s="12">
        <f>+('3 Planilla Preadjudicación OTIC'!AQ285)</f>
        <v>1320000</v>
      </c>
      <c r="AR285" s="12">
        <f>+('3 Planilla Preadjudicación OTIC'!AR285)</f>
        <v>1000000</v>
      </c>
      <c r="AS285" s="12">
        <f>+('3 Planilla Preadjudicación OTIC'!AS285)</f>
        <v>0</v>
      </c>
      <c r="AT285" s="12">
        <f>+('3 Planilla Preadjudicación OTIC'!AT285)</f>
        <v>0</v>
      </c>
      <c r="AU285" s="12">
        <f>+('3 Planilla Preadjudicación OTIC'!AU285)</f>
        <v>10732360</v>
      </c>
      <c r="AV285" s="2" t="str">
        <f>+('3 Planilla Preadjudicación OTIC'!AV285)</f>
        <v>SI</v>
      </c>
      <c r="AW285" s="4">
        <f>+('3 Planilla Preadjudicación OTIC'!AW285)</f>
        <v>0</v>
      </c>
      <c r="AX285" s="2">
        <f>+('3 Planilla Preadjudicación OTIC'!AX285)</f>
        <v>7</v>
      </c>
      <c r="AY285" s="2">
        <f>+('3 Planilla Preadjudicación OTIC'!AY285)</f>
        <v>7</v>
      </c>
      <c r="AZ285" s="2">
        <f>+('3 Planilla Preadjudicación OTIC'!AZ285)</f>
        <v>0</v>
      </c>
      <c r="BA285" s="2">
        <f>+('3 Planilla Preadjudicación OTIC'!BA285)</f>
        <v>0</v>
      </c>
      <c r="BB285" s="2">
        <f>+('3 Planilla Preadjudicación OTIC'!BB285)</f>
        <v>0</v>
      </c>
      <c r="BC285" s="2">
        <f>+('3 Planilla Preadjudicación OTIC'!BC285)</f>
        <v>0</v>
      </c>
      <c r="BD285" s="2">
        <f>+('3 Planilla Preadjudicación OTIC'!BD285)</f>
        <v>0</v>
      </c>
      <c r="BE285" s="2">
        <f>+('3 Planilla Preadjudicación OTIC'!BE285)</f>
        <v>0</v>
      </c>
      <c r="BF285" s="2">
        <f>+('3 Planilla Preadjudicación OTIC'!BF285)</f>
        <v>0</v>
      </c>
      <c r="BG285" s="2">
        <f>+('3 Planilla Preadjudicación OTIC'!BG285)</f>
        <v>7</v>
      </c>
      <c r="BH285" s="2">
        <f>+('3 Planilla Preadjudicación OTIC'!BH285)</f>
        <v>7</v>
      </c>
      <c r="BI285" s="2">
        <f>+('3 Planilla Preadjudicación OTIC'!BI285)</f>
        <v>5</v>
      </c>
      <c r="BJ285" s="2">
        <f>+('3 Planilla Preadjudicación OTIC'!BJ285)</f>
        <v>5</v>
      </c>
      <c r="BK285" s="2">
        <f>+('3 Planilla Preadjudicación OTIC'!BK285)</f>
        <v>5</v>
      </c>
      <c r="BL285" s="2">
        <f>+('3 Planilla Preadjudicación OTIC'!BL285)</f>
        <v>7</v>
      </c>
      <c r="BM285" s="104">
        <f>ROUND(('3 Planilla Preadjudicación OTIC'!BM285),1)</f>
        <v>6.4</v>
      </c>
      <c r="BN285" s="4" t="str">
        <f>+('3 Planilla Preadjudicación OTIC'!BN285)</f>
        <v>NO</v>
      </c>
      <c r="BO285" s="4">
        <f>+('3 Planilla Preadjudicación OTIC'!BO285)</f>
        <v>0</v>
      </c>
      <c r="BP285" s="4">
        <f>+('3 Planilla Preadjudicación OTIC'!BP285)</f>
        <v>0</v>
      </c>
      <c r="BQ285" s="4">
        <f>+('3 Planilla Preadjudicación OTIC'!BQ285)</f>
        <v>0</v>
      </c>
      <c r="BR285" s="4">
        <f>+('3 Planilla Preadjudicación OTIC'!BR285)</f>
        <v>0</v>
      </c>
      <c r="BS285" s="4">
        <f>+('3 Planilla Preadjudicación OTIC'!BS285)</f>
        <v>0</v>
      </c>
      <c r="BT285" s="4">
        <f>+('3 Planilla Preadjudicación OTIC'!BT285)</f>
        <v>0</v>
      </c>
      <c r="BU285" s="85">
        <f>IF(VLOOKUP(A285,'BD OFICIAL'!$A$1:$AL$2098,7,0)=D285,0,1)</f>
        <v>0</v>
      </c>
      <c r="BV285" s="85">
        <f>IF(VLOOKUP(A285,'BD OFICIAL'!$A$1:$AL$2098,11,0)=J285,0,1)</f>
        <v>0</v>
      </c>
      <c r="BW285" s="85">
        <f>IF(VLOOKUP(A285,'BD OFICIAL'!$A$1:$AL$2098,13,0)=L285,0,1)</f>
        <v>0</v>
      </c>
      <c r="BX285" s="2">
        <f>IF(VLOOKUP(A285,'BD OFICIAL'!$A$1:$AL$2098,16,0)=O285,0,1)</f>
        <v>0</v>
      </c>
      <c r="BY285" s="2">
        <f>IF(VLOOKUP(A285,'BD OFICIAL'!$A$1:$AL$2098,17,0)=P285,0,1)</f>
        <v>0</v>
      </c>
      <c r="BZ285" s="2">
        <f>IF(VLOOKUP(A285,'BD OFICIAL'!$A$1:$AL$2098,19,0)=R285,0,1)</f>
        <v>0</v>
      </c>
      <c r="CA285" s="2">
        <f>IF(VLOOKUP(A285,'BD OFICIAL'!$A$1:$AL$2098,21,0)=T285,0,1)</f>
        <v>0</v>
      </c>
      <c r="CB285" s="2">
        <f>IF(VLOOKUP(A285,'BD OFICIAL'!$A$1:$AL$2098,24,0)=AK285,0,1)</f>
        <v>0</v>
      </c>
      <c r="CC285" s="2">
        <f>IF(VLOOKUP(A285,'BD OFICIAL'!$A$1:$AL$2098,25,0)=X285,0,1)</f>
        <v>0</v>
      </c>
      <c r="CD285" s="2">
        <f>IF(VLOOKUP(A285,'BD OFICIAL'!$A$1:$AL$2098,26,0)=Y285,0,1)</f>
        <v>0</v>
      </c>
      <c r="CE285" s="2">
        <f>IF(VLOOKUP(A285,'BD OFICIAL'!$A$1:$AL$2098,27,0)=Z285,0,1)</f>
        <v>0</v>
      </c>
      <c r="CF285" s="2">
        <f>IF(VLOOKUP(A285,'BD OFICIAL'!$A$1:$AL$2098,28,0)=AA285,0,1)</f>
        <v>0</v>
      </c>
      <c r="CG285" s="2">
        <f>IF(VLOOKUP(A285,'BD OFICIAL'!$A$1:$AL$2098,33,0)=AF285,0,1)</f>
        <v>0</v>
      </c>
      <c r="CH285" s="2">
        <f>IF(VLOOKUP(A285,'BD OFICIAL'!$A$1:$AL$2098,35,0)=AH285,0,1)</f>
        <v>0</v>
      </c>
      <c r="CI285" s="85">
        <f>IF(VLOOKUP(A285,'BD OFICIAL'!$A$1:$AL$2098,34,0)=AL285,0,1)</f>
        <v>0</v>
      </c>
      <c r="CJ285" s="12">
        <f>VLOOKUP(A285,'BD OFICIAL'!$A$1:$AM$2098,36,0)*AM285-AP285</f>
        <v>0</v>
      </c>
      <c r="CK285" s="85" t="str">
        <f t="shared" si="156"/>
        <v>SHMAN</v>
      </c>
      <c r="CL285" s="85" t="str">
        <f t="shared" si="157"/>
        <v>SI</v>
      </c>
      <c r="CM285" s="85" t="str">
        <f t="shared" si="137"/>
        <v>NO</v>
      </c>
      <c r="CN285" s="31">
        <f t="shared" si="138"/>
        <v>0</v>
      </c>
      <c r="CO285" s="31">
        <f t="shared" si="158"/>
        <v>0</v>
      </c>
      <c r="CP285" s="31">
        <f t="shared" si="139"/>
        <v>0</v>
      </c>
      <c r="CQ285" s="31">
        <f>IF(Y285="NO",0,IF(Y285="SI",IF(VLOOKUP(A285,'BD OFICIAL'!$A:$AO,40,0)=AQ285,0,1)))</f>
        <v>0</v>
      </c>
      <c r="CR285" s="31">
        <f>IF(Z285="NO",0,IF(Z285="SI",IF(VLOOKUP(B285,'BD OFICIAL'!$A:$AO,41,0)=AS285,0,1)))</f>
        <v>0</v>
      </c>
      <c r="CS285" s="31">
        <f t="shared" si="159"/>
        <v>0</v>
      </c>
      <c r="CT285" s="31">
        <f t="shared" si="160"/>
        <v>0</v>
      </c>
      <c r="CU285" s="31">
        <f>IF(VLOOKUP(A285,'BD OFICIAL'!$A$1:$AL$1056,31,0)="SI",IF(AT285&gt;0,0,1),IF(AT285=0,0,1))</f>
        <v>0</v>
      </c>
      <c r="CV285" s="31">
        <f t="shared" si="161"/>
        <v>0</v>
      </c>
      <c r="CW285" s="31">
        <f t="shared" si="140"/>
        <v>0</v>
      </c>
      <c r="CX285" s="85" t="str">
        <f t="shared" si="141"/>
        <v>SI</v>
      </c>
      <c r="CY285" s="31">
        <f t="shared" si="142"/>
        <v>0</v>
      </c>
      <c r="CZ285" s="85" t="str">
        <f>IF(ISERROR(VLOOKUP(AI285,EXPERIENCIA!$A$1:$C$2100,1,0)),"NO","SI")</f>
        <v>SI</v>
      </c>
      <c r="DA285" s="85">
        <f>IF(CX285="no","NO APLICA",IF(AX285=0,"ERROR NOTA",IF(AND(AX285&gt;1,CZ285="NO"),"ERROR NOTA",IF(AND(CZ285="NO",AX285=1),0,IF(VLOOKUP(AI285,EXPERIENCIA!$A$1:$C$2100,3,0)=AX285,0,"ERROR NOTA")))))</f>
        <v>0</v>
      </c>
      <c r="DB285" s="85" t="str">
        <f>IF(ISERROR(VLOOKUP(AI285,COMPORTAMIENTO!$A$1:$C$2100,1,0)),"NO","SI")</f>
        <v>SI</v>
      </c>
      <c r="DC285" s="85">
        <f>IF(CX285="NO","NO APLICA",IF(AY285=0,"ERROR NOTA",IF(AND(DB285="NO",AY285=7),0,IF(VLOOKUP(AI285,COMPORTAMIENTO!$A$2:$H$2100,8,0)=AY285,0,"ERROR NOTA"))))</f>
        <v>0</v>
      </c>
      <c r="DD285" s="104">
        <f t="shared" si="143"/>
        <v>0.70000000000000007</v>
      </c>
      <c r="DE285" s="104">
        <f t="shared" si="144"/>
        <v>0.70000000000000007</v>
      </c>
      <c r="DF285" s="85" t="str">
        <f t="shared" si="162"/>
        <v>SI</v>
      </c>
      <c r="DG285" s="85">
        <f t="shared" si="145"/>
        <v>0</v>
      </c>
      <c r="DH285" s="85">
        <f t="shared" si="146"/>
        <v>0</v>
      </c>
      <c r="DI285" s="85">
        <f t="shared" si="147"/>
        <v>0</v>
      </c>
      <c r="DJ285" s="7">
        <f t="shared" si="148"/>
        <v>6.2</v>
      </c>
      <c r="DK285" s="7">
        <f t="shared" si="149"/>
        <v>6.2</v>
      </c>
      <c r="DL285" s="12">
        <f t="shared" si="163"/>
        <v>6373</v>
      </c>
      <c r="DM285" s="12">
        <f>VLOOKUP(A285,'5 TD'!$A:$B,2,0)</f>
        <v>6373</v>
      </c>
      <c r="DN285" s="7">
        <f t="shared" si="164"/>
        <v>7</v>
      </c>
      <c r="DO285" s="85" t="str">
        <f t="shared" si="150"/>
        <v>APROBADO</v>
      </c>
      <c r="DP285" s="85" t="str">
        <f t="shared" si="151"/>
        <v>APROBADO</v>
      </c>
      <c r="DQ285" s="7">
        <f t="shared" si="152"/>
        <v>6.4</v>
      </c>
      <c r="DR285" s="85" t="str">
        <f t="shared" si="165"/>
        <v>APROBADO</v>
      </c>
      <c r="DS285" s="2" t="str">
        <f>+('3 Planilla Preadjudicación OTIC'!BN285)</f>
        <v>NO</v>
      </c>
      <c r="DT285" s="2">
        <f>IF(DR285="APROBADO",VLOOKUP(A285,'5 TD'!$D$3:$E$270,2,0),"NO APLICA")</f>
        <v>7</v>
      </c>
      <c r="DU285" s="2" t="str">
        <f t="shared" si="166"/>
        <v>NO</v>
      </c>
      <c r="DV285" s="2" t="str">
        <f>IF(DU285="SI",VLOOKUP(A285,'5 TD'!$G$3:$H$270,2,0),"NO APLICA ")</f>
        <v xml:space="preserve">NO APLICA </v>
      </c>
      <c r="DW285" s="2" t="str">
        <f t="shared" si="167"/>
        <v>NO</v>
      </c>
      <c r="DX285" s="2" t="str">
        <f>IF(DW285="SI",VLOOKUP(A285,'5 TD'!$J$4:$K$472,2,0),"NO APLICA")</f>
        <v>NO APLICA</v>
      </c>
      <c r="DY285" s="2" t="str">
        <f t="shared" si="168"/>
        <v>NO APLICA</v>
      </c>
      <c r="DZ285" s="7" t="str">
        <f>IF(DY285="SI",VLOOKUP(A285,'5 TD'!$M$4:$N$350,2,0),"NO APLICA")</f>
        <v>NO APLICA</v>
      </c>
      <c r="EA285" s="2" t="str">
        <f t="shared" si="169"/>
        <v>NO APLICA</v>
      </c>
      <c r="EB285" s="12" t="str">
        <f t="shared" si="170"/>
        <v/>
      </c>
      <c r="EC285" s="12" t="str">
        <f>IF(EA285="SI",VLOOKUP(A285,'5 TD'!$V$4:$W$479,2,0),"NO APLICA")</f>
        <v>NO APLICA</v>
      </c>
      <c r="ED285" s="2" t="str">
        <f t="shared" si="153"/>
        <v>NO</v>
      </c>
      <c r="EE285" s="79" t="str">
        <f>IF(ED285="SI",VLOOKUP(AI285,COMPORTAMIENTO!$A$1:$H$2100,7,0),"NO APLICA")</f>
        <v>NO APLICA</v>
      </c>
      <c r="EF285" s="12" t="str">
        <f>IF(ED285="SI",VLOOKUP(A285,'5 TD'!$P$2:$Q$479,2,0),"NO APLICA")</f>
        <v>NO APLICA</v>
      </c>
      <c r="EG285" s="2" t="str">
        <f t="shared" si="154"/>
        <v>NO</v>
      </c>
      <c r="EH285" s="2">
        <f>IF(CZ285="no",0,VLOOKUP(AI285,EXPERIENCIA!$A$1:$C$2100,2,0))</f>
        <v>125</v>
      </c>
      <c r="EI285" s="2">
        <f>IF(CZ285="si",VLOOKUP(A285,'5 TD'!$S$3:$T$2103,2,0),0)</f>
        <v>146</v>
      </c>
      <c r="EJ285" s="2" t="str">
        <f t="shared" si="155"/>
        <v>NO</v>
      </c>
      <c r="EK285" s="2">
        <f>+('3 Planilla Preadjudicación OTIC'!BU285)</f>
        <v>0</v>
      </c>
      <c r="EL285" s="4"/>
      <c r="EM285" s="3"/>
      <c r="EN285" s="3"/>
      <c r="EQ285" s="86"/>
    </row>
    <row r="286" spans="1:147" s="3" customFormat="1" ht="15" customHeight="1" x14ac:dyDescent="0.3">
      <c r="A286" s="2">
        <f>+('3 Planilla Preadjudicación OTIC'!A286)</f>
        <v>14448</v>
      </c>
      <c r="B286" s="2" t="str">
        <f>+('3 Planilla Preadjudicación OTIC'!B286)</f>
        <v>65181652-1</v>
      </c>
      <c r="C286" s="4">
        <f>+('3 Planilla Preadjudicación OTIC'!E286)</f>
        <v>2025</v>
      </c>
      <c r="D286" s="4" t="str">
        <f>+('3 Planilla Preadjudicación OTIC'!F286)</f>
        <v>MANDATO</v>
      </c>
      <c r="E286" s="4" t="str">
        <f>+('3 Planilla Preadjudicación OTIC'!G286)</f>
        <v>96505760-9</v>
      </c>
      <c r="F286" s="4" t="str">
        <f>+('3 Planilla Preadjudicación OTIC'!H286)</f>
        <v>COLBÚN</v>
      </c>
      <c r="G286" s="4"/>
      <c r="H286" s="4"/>
      <c r="I286" s="4" t="str">
        <f>+('3 Planilla Preadjudicación OTIC'!I286)</f>
        <v>TÉCNICAS DE MANIPULACIÓN DE ALIMENTOS</v>
      </c>
      <c r="J286" s="4" t="str">
        <f>+('3 Planilla Preadjudicación OTIC'!J286)</f>
        <v>PF1432</v>
      </c>
      <c r="K286" s="4" t="str">
        <f>+('3 Planilla Preadjudicación OTIC'!K286)</f>
        <v>TÉCNICAS PARA EL EMPRENDIMIENTO</v>
      </c>
      <c r="L286" s="4" t="str">
        <f>+('3 Planilla Preadjudicación OTIC'!L286)</f>
        <v>PF0921</v>
      </c>
      <c r="M286" s="2">
        <f>+('3 Planilla Preadjudicación OTIC'!M286)</f>
        <v>5</v>
      </c>
      <c r="N286" s="4" t="str">
        <f>+('3 Planilla Preadjudicación OTIC'!N286)</f>
        <v>VALPARAISO</v>
      </c>
      <c r="O286" s="4" t="str">
        <f>+('3 Planilla Preadjudicación OTIC'!O286)</f>
        <v>SAN ESTEBAN</v>
      </c>
      <c r="P286" s="4" t="str">
        <f>+('3 Planilla Preadjudicación OTIC'!P286)</f>
        <v>EMPRENDEDORES/AS INFORMALES O PERSONAS VULNERABLES PERTENECIENTES AL 80% MAS VULNERABLE</v>
      </c>
      <c r="Q286" s="4" t="str">
        <f>+('3 Planilla Preadjudicación OTIC'!Q286)</f>
        <v>PRESENCIAL</v>
      </c>
      <c r="R286" s="4" t="str">
        <f>+('3 Planilla Preadjudicación OTIC'!R286)</f>
        <v>INDEPENDIENTE</v>
      </c>
      <c r="S286" s="4">
        <f>+('3 Planilla Preadjudicación OTIC'!S286)</f>
        <v>30</v>
      </c>
      <c r="T286" s="2">
        <f>+('3 Planilla Preadjudicación OTIC'!T286)</f>
        <v>10</v>
      </c>
      <c r="U286" s="2">
        <f>+('3 Planilla Preadjudicación OTIC'!U286)</f>
        <v>108</v>
      </c>
      <c r="V286" s="2">
        <f>+('3 Planilla Preadjudicación OTIC'!V286)</f>
        <v>12</v>
      </c>
      <c r="W286" s="2">
        <f>+('3 Planilla Preadjudicación OTIC'!W286)</f>
        <v>120</v>
      </c>
      <c r="X286" s="2">
        <f>+('3 Planilla Preadjudicación OTIC'!X286)</f>
        <v>4</v>
      </c>
      <c r="Y286" s="2" t="str">
        <f>+('3 Planilla Preadjudicación OTIC'!Y286)</f>
        <v>SI</v>
      </c>
      <c r="Z286" s="2" t="str">
        <f>+('3 Planilla Preadjudicación OTIC'!Z286)</f>
        <v>NO</v>
      </c>
      <c r="AA286" s="2" t="str">
        <f>+('3 Planilla Preadjudicación OTIC'!AA286)</f>
        <v>SI</v>
      </c>
      <c r="AB286" s="4" t="str">
        <f>+('3 Planilla Preadjudicación OTIC'!AB286)</f>
        <v>SE AJUSTA A PLAN FORMATIVO</v>
      </c>
      <c r="AC286" s="4" t="str">
        <f>+('3 Planilla Preadjudicación OTIC'!AC286)</f>
        <v>HOMBRES Y MUJERES DE 18 AÑOS O MAS, QUE PERTENECEN AL 80% MAS VULNERABLES, RESIDEN EN LA COMUNA DE SAN ESTEBAN Y QUE CUENTAN CON EDUCACIÓN MEDIA COMPLETA, PREFERENTEMENTE</v>
      </c>
      <c r="AD286" s="2" t="str">
        <f>+('3 Planilla Preadjudicación OTIC'!AD286)</f>
        <v>NO</v>
      </c>
      <c r="AE286" s="4">
        <f>+('3 Planilla Preadjudicación OTIC'!AE286)</f>
        <v>0</v>
      </c>
      <c r="AF286" s="2" t="str">
        <f>+('3 Planilla Preadjudicación OTIC'!AF286)</f>
        <v>CERRADA</v>
      </c>
      <c r="AG286" s="2">
        <f>+('3 Planilla Preadjudicación OTIC'!AG286)</f>
        <v>30</v>
      </c>
      <c r="AH286" s="2">
        <f>+('3 Planilla Preadjudicación OTIC'!AH286)</f>
        <v>3</v>
      </c>
      <c r="AI286" s="135" t="str">
        <f>+('3 Planilla Preadjudicación OTIC'!AI286)</f>
        <v>65062756-3</v>
      </c>
      <c r="AJ286" s="4" t="str">
        <f>+('3 Planilla Preadjudicación OTIC'!AJ286)</f>
        <v>Fundaciòn Forpe Chile</v>
      </c>
      <c r="AK286" s="2">
        <f>+('3 Planilla Preadjudicación OTIC'!AK286)</f>
        <v>120</v>
      </c>
      <c r="AL286" s="2">
        <f>+('3 Planilla Preadjudicación OTIC'!AL286)</f>
        <v>30</v>
      </c>
      <c r="AM286" s="12">
        <f>+('3 Planilla Preadjudicación OTIC'!AM286)</f>
        <v>6373</v>
      </c>
      <c r="AN286" s="12">
        <f>+('3 Planilla Preadjudicación OTIC'!AN286)</f>
        <v>100000</v>
      </c>
      <c r="AO286" s="12">
        <f>+('3 Planilla Preadjudicación OTIC'!AO286)</f>
        <v>0</v>
      </c>
      <c r="AP286" s="12">
        <f>+('3 Planilla Preadjudicación OTIC'!AP286)</f>
        <v>7647600</v>
      </c>
      <c r="AQ286" s="12">
        <f>+('3 Planilla Preadjudicación OTIC'!AQ286)</f>
        <v>1200000</v>
      </c>
      <c r="AR286" s="12">
        <f>+('3 Planilla Preadjudicación OTIC'!AR286)</f>
        <v>1000000</v>
      </c>
      <c r="AS286" s="12">
        <f>+('3 Planilla Preadjudicación OTIC'!AS286)</f>
        <v>0</v>
      </c>
      <c r="AT286" s="12">
        <f>+('3 Planilla Preadjudicación OTIC'!AT286)</f>
        <v>0</v>
      </c>
      <c r="AU286" s="12">
        <f>+('3 Planilla Preadjudicación OTIC'!AU286)</f>
        <v>9847600</v>
      </c>
      <c r="AV286" s="2" t="str">
        <f>+('3 Planilla Preadjudicación OTIC'!AV286)</f>
        <v>SI</v>
      </c>
      <c r="AW286" s="4">
        <f>+('3 Planilla Preadjudicación OTIC'!AW286)</f>
        <v>0</v>
      </c>
      <c r="AX286" s="2">
        <f>+('3 Planilla Preadjudicación OTIC'!AX286)</f>
        <v>7</v>
      </c>
      <c r="AY286" s="2">
        <f>+('3 Planilla Preadjudicación OTIC'!AY286)</f>
        <v>7</v>
      </c>
      <c r="AZ286" s="2">
        <f>+('3 Planilla Preadjudicación OTIC'!AZ286)</f>
        <v>0</v>
      </c>
      <c r="BA286" s="2">
        <f>+('3 Planilla Preadjudicación OTIC'!BA286)</f>
        <v>0</v>
      </c>
      <c r="BB286" s="2">
        <f>+('3 Planilla Preadjudicación OTIC'!BB286)</f>
        <v>0</v>
      </c>
      <c r="BC286" s="2">
        <f>+('3 Planilla Preadjudicación OTIC'!BC286)</f>
        <v>0</v>
      </c>
      <c r="BD286" s="2">
        <f>+('3 Planilla Preadjudicación OTIC'!BD286)</f>
        <v>0</v>
      </c>
      <c r="BE286" s="2">
        <f>+('3 Planilla Preadjudicación OTIC'!BE286)</f>
        <v>0</v>
      </c>
      <c r="BF286" s="2">
        <f>+('3 Planilla Preadjudicación OTIC'!BF286)</f>
        <v>0</v>
      </c>
      <c r="BG286" s="2">
        <f>+('3 Planilla Preadjudicación OTIC'!BG286)</f>
        <v>7</v>
      </c>
      <c r="BH286" s="2">
        <f>+('3 Planilla Preadjudicación OTIC'!BH286)</f>
        <v>7</v>
      </c>
      <c r="BI286" s="2">
        <f>+('3 Planilla Preadjudicación OTIC'!BI286)</f>
        <v>7</v>
      </c>
      <c r="BJ286" s="2">
        <f>+('3 Planilla Preadjudicación OTIC'!BJ286)</f>
        <v>7</v>
      </c>
      <c r="BK286" s="2">
        <f>+('3 Planilla Preadjudicación OTIC'!BK286)</f>
        <v>7</v>
      </c>
      <c r="BL286" s="2">
        <f>+('3 Planilla Preadjudicación OTIC'!BL286)</f>
        <v>7</v>
      </c>
      <c r="BM286" s="104">
        <f>ROUND(('3 Planilla Preadjudicación OTIC'!BM286),1)</f>
        <v>7</v>
      </c>
      <c r="BN286" s="4" t="str">
        <f>+('3 Planilla Preadjudicación OTIC'!BN286)</f>
        <v>SI</v>
      </c>
      <c r="BO286" s="4" t="str">
        <f>+('3 Planilla Preadjudicación OTIC'!BO286)</f>
        <v>ESTEBAN VEGA TORO</v>
      </c>
      <c r="BP286" s="4" t="str">
        <f>+('3 Planilla Preadjudicación OTIC'!BP286)</f>
        <v>contacto@forpe.cl</v>
      </c>
      <c r="BQ286" s="4">
        <f>+('3 Planilla Preadjudicación OTIC'!BQ286)</f>
        <v>228347804</v>
      </c>
      <c r="BR286" s="4" t="str">
        <f>+('3 Planilla Preadjudicación OTIC'!BR286)</f>
        <v>Av. Alessandri 45, San Esteban</v>
      </c>
      <c r="BS286" s="4" t="str">
        <f>+('3 Planilla Preadjudicación OTIC'!BS286)</f>
        <v>Capacitar en prácticas seguras y responsables para la manipulación de alimentos, conforme a la normativa sanitaria vigente y los estándares de calidad.</v>
      </c>
      <c r="BT286" s="4" t="str">
        <f>+('3 Planilla Preadjudicación OTIC'!BT286)</f>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v>
      </c>
      <c r="BU286" s="85">
        <f>IF(VLOOKUP(A286,'BD OFICIAL'!$A$1:$AL$2098,7,0)=D286,0,1)</f>
        <v>0</v>
      </c>
      <c r="BV286" s="85">
        <f>IF(VLOOKUP(A286,'BD OFICIAL'!$A$1:$AL$2098,11,0)=J286,0,1)</f>
        <v>0</v>
      </c>
      <c r="BW286" s="85">
        <f>IF(VLOOKUP(A286,'BD OFICIAL'!$A$1:$AL$2098,13,0)=L286,0,1)</f>
        <v>0</v>
      </c>
      <c r="BX286" s="2">
        <f>IF(VLOOKUP(A286,'BD OFICIAL'!$A$1:$AL$2098,16,0)=O286,0,1)</f>
        <v>0</v>
      </c>
      <c r="BY286" s="2">
        <f>IF(VLOOKUP(A286,'BD OFICIAL'!$A$1:$AL$2098,17,0)=P286,0,1)</f>
        <v>0</v>
      </c>
      <c r="BZ286" s="2">
        <f>IF(VLOOKUP(A286,'BD OFICIAL'!$A$1:$AL$2098,19,0)=R286,0,1)</f>
        <v>0</v>
      </c>
      <c r="CA286" s="2">
        <f>IF(VLOOKUP(A286,'BD OFICIAL'!$A$1:$AL$2098,21,0)=T286,0,1)</f>
        <v>0</v>
      </c>
      <c r="CB286" s="2">
        <f>IF(VLOOKUP(A286,'BD OFICIAL'!$A$1:$AL$2098,24,0)=AK286,0,1)</f>
        <v>0</v>
      </c>
      <c r="CC286" s="2">
        <f>IF(VLOOKUP(A286,'BD OFICIAL'!$A$1:$AL$2098,25,0)=X286,0,1)</f>
        <v>0</v>
      </c>
      <c r="CD286" s="2">
        <f>IF(VLOOKUP(A286,'BD OFICIAL'!$A$1:$AL$2098,26,0)=Y286,0,1)</f>
        <v>0</v>
      </c>
      <c r="CE286" s="2">
        <f>IF(VLOOKUP(A286,'BD OFICIAL'!$A$1:$AL$2098,27,0)=Z286,0,1)</f>
        <v>0</v>
      </c>
      <c r="CF286" s="2">
        <f>IF(VLOOKUP(A286,'BD OFICIAL'!$A$1:$AL$2098,28,0)=AA286,0,1)</f>
        <v>0</v>
      </c>
      <c r="CG286" s="2">
        <f>IF(VLOOKUP(A286,'BD OFICIAL'!$A$1:$AL$2098,33,0)=AF286,0,1)</f>
        <v>0</v>
      </c>
      <c r="CH286" s="2">
        <f>IF(VLOOKUP(A286,'BD OFICIAL'!$A$1:$AL$2098,35,0)=AH286,0,1)</f>
        <v>0</v>
      </c>
      <c r="CI286" s="85">
        <f>IF(VLOOKUP(A286,'BD OFICIAL'!$A$1:$AL$2098,34,0)=AL286,0,1)</f>
        <v>0</v>
      </c>
      <c r="CJ286" s="12">
        <f>VLOOKUP(A286,'BD OFICIAL'!$A$1:$AM$2098,36,0)*AM286-AP286</f>
        <v>0</v>
      </c>
      <c r="CK286" s="85" t="str">
        <f t="shared" si="156"/>
        <v>SHMAN</v>
      </c>
      <c r="CL286" s="85" t="str">
        <f t="shared" si="157"/>
        <v>SI</v>
      </c>
      <c r="CM286" s="85" t="str">
        <f t="shared" si="137"/>
        <v>NO</v>
      </c>
      <c r="CN286" s="31">
        <f t="shared" si="138"/>
        <v>0</v>
      </c>
      <c r="CO286" s="31">
        <f t="shared" si="158"/>
        <v>0</v>
      </c>
      <c r="CP286" s="31">
        <f t="shared" si="139"/>
        <v>0</v>
      </c>
      <c r="CQ286" s="31">
        <f>IF(Y286="NO",0,IF(Y286="SI",IF(VLOOKUP(A286,'BD OFICIAL'!$A:$AO,40,0)=AQ286,0,1)))</f>
        <v>0</v>
      </c>
      <c r="CR286" s="31">
        <f>IF(Z286="NO",0,IF(Z286="SI",IF(VLOOKUP(B286,'BD OFICIAL'!$A:$AO,41,0)=AS286,0,1)))</f>
        <v>0</v>
      </c>
      <c r="CS286" s="31">
        <f t="shared" si="159"/>
        <v>0</v>
      </c>
      <c r="CT286" s="31">
        <f t="shared" si="160"/>
        <v>0</v>
      </c>
      <c r="CU286" s="31">
        <f>IF(VLOOKUP(A286,'BD OFICIAL'!$A$1:$AL$1056,31,0)="SI",IF(AT286&gt;0,0,1),IF(AT286=0,0,1))</f>
        <v>0</v>
      </c>
      <c r="CV286" s="31">
        <f t="shared" si="161"/>
        <v>0</v>
      </c>
      <c r="CW286" s="31">
        <f t="shared" si="140"/>
        <v>0</v>
      </c>
      <c r="CX286" s="85" t="str">
        <f t="shared" si="141"/>
        <v>SI</v>
      </c>
      <c r="CY286" s="31">
        <f t="shared" si="142"/>
        <v>0</v>
      </c>
      <c r="CZ286" s="85" t="str">
        <f>IF(ISERROR(VLOOKUP(AI286,EXPERIENCIA!$A$1:$C$2100,1,0)),"NO","SI")</f>
        <v>SI</v>
      </c>
      <c r="DA286" s="85">
        <f>IF(CX286="no","NO APLICA",IF(AX286=0,"ERROR NOTA",IF(AND(AX286&gt;1,CZ286="NO"),"ERROR NOTA",IF(AND(CZ286="NO",AX286=1),0,IF(VLOOKUP(AI286,EXPERIENCIA!$A$1:$C$2100,3,0)=AX286,0,"ERROR NOTA")))))</f>
        <v>0</v>
      </c>
      <c r="DB286" s="85" t="str">
        <f>IF(ISERROR(VLOOKUP(AI286,COMPORTAMIENTO!$A$1:$C$2100,1,0)),"NO","SI")</f>
        <v>SI</v>
      </c>
      <c r="DC286" s="85">
        <f>IF(CX286="NO","NO APLICA",IF(AY286=0,"ERROR NOTA",IF(AND(DB286="NO",AY286=7),0,IF(VLOOKUP(AI286,COMPORTAMIENTO!$A$2:$H$2100,8,0)=AY286,0,"ERROR NOTA"))))</f>
        <v>0</v>
      </c>
      <c r="DD286" s="104">
        <f t="shared" si="143"/>
        <v>0.70000000000000007</v>
      </c>
      <c r="DE286" s="104">
        <f t="shared" si="144"/>
        <v>0.70000000000000007</v>
      </c>
      <c r="DF286" s="85" t="str">
        <f t="shared" si="162"/>
        <v>SI</v>
      </c>
      <c r="DG286" s="85">
        <f t="shared" si="145"/>
        <v>0</v>
      </c>
      <c r="DH286" s="85">
        <f t="shared" si="146"/>
        <v>0</v>
      </c>
      <c r="DI286" s="85">
        <f t="shared" si="147"/>
        <v>0</v>
      </c>
      <c r="DJ286" s="12">
        <f t="shared" si="148"/>
        <v>7.0000000000000009</v>
      </c>
      <c r="DK286" s="7">
        <f t="shared" si="149"/>
        <v>7.0000000000000009</v>
      </c>
      <c r="DL286" s="12">
        <f t="shared" si="163"/>
        <v>6373</v>
      </c>
      <c r="DM286" s="12">
        <f>VLOOKUP(A286,'5 TD'!$A:$B,2,0)</f>
        <v>6373</v>
      </c>
      <c r="DN286" s="7">
        <f t="shared" si="164"/>
        <v>7</v>
      </c>
      <c r="DO286" s="85" t="str">
        <f t="shared" si="150"/>
        <v>APROBADO</v>
      </c>
      <c r="DP286" s="85" t="str">
        <f t="shared" si="151"/>
        <v>APROBADO</v>
      </c>
      <c r="DQ286" s="7">
        <f t="shared" si="152"/>
        <v>7</v>
      </c>
      <c r="DR286" s="85" t="str">
        <f t="shared" si="165"/>
        <v>APROBADO</v>
      </c>
      <c r="DS286" s="2" t="str">
        <f>+('3 Planilla Preadjudicación OTIC'!BN286)</f>
        <v>SI</v>
      </c>
      <c r="DT286" s="2">
        <f>IF(DR286="APROBADO",VLOOKUP(A286,'5 TD'!$D$3:$E$270,2,0),"NO APLICA")</f>
        <v>7</v>
      </c>
      <c r="DU286" s="2" t="str">
        <f t="shared" si="166"/>
        <v>SI</v>
      </c>
      <c r="DV286" s="2">
        <f>IF(DU286="SI",VLOOKUP(A286,'5 TD'!$G$3:$H$270,2,0),"NO APLICA ")</f>
        <v>7.0000000000000009</v>
      </c>
      <c r="DW286" s="2" t="str">
        <f t="shared" si="167"/>
        <v>SI</v>
      </c>
      <c r="DX286" s="2">
        <f>IF(DW286="SI",VLOOKUP(A286,'5 TD'!$J$4:$K$472,2,0),"NO APLICA")</f>
        <v>7</v>
      </c>
      <c r="DY286" s="2" t="str">
        <f t="shared" si="168"/>
        <v>SI</v>
      </c>
      <c r="DZ286" s="7">
        <f>IF(DY286="SI",VLOOKUP(A286,'5 TD'!$M$4:$N$350,2,0),"NO APLICA")</f>
        <v>7</v>
      </c>
      <c r="EA286" s="2" t="str">
        <f t="shared" si="169"/>
        <v>SI</v>
      </c>
      <c r="EB286" s="12">
        <f t="shared" si="170"/>
        <v>6373</v>
      </c>
      <c r="EC286" s="12">
        <f>IF(EA286="SI",VLOOKUP(A286,'5 TD'!$V$4:$W$479,2,0),"NO APLICA")</f>
        <v>6373</v>
      </c>
      <c r="ED286" s="2" t="str">
        <f t="shared" si="153"/>
        <v>SI</v>
      </c>
      <c r="EE286" s="79">
        <f>IF(ED286="SI",VLOOKUP(AI286,COMPORTAMIENTO!$A$1:$H$2100,7,0),"NO APLICA")</f>
        <v>0</v>
      </c>
      <c r="EF286" s="12" t="e">
        <f>IF(ED286="SI",VLOOKUP(A286,'5 TD'!$P$2:$Q$479,2,0),"NO APLICA")</f>
        <v>#N/A</v>
      </c>
      <c r="EG286" s="2" t="e">
        <f t="shared" si="154"/>
        <v>#N/A</v>
      </c>
      <c r="EH286" s="2">
        <f>IF(CZ286="no",0,VLOOKUP(AI286,EXPERIENCIA!$A$1:$C$2100,2,0))</f>
        <v>125</v>
      </c>
      <c r="EI286" s="2">
        <f>IF(CZ286="si",VLOOKUP(A286,'5 TD'!$S$3:$T$2103,2,0),0)</f>
        <v>125</v>
      </c>
      <c r="EJ286" s="2" t="str">
        <f t="shared" si="155"/>
        <v>SI</v>
      </c>
      <c r="EK286" s="2" t="str">
        <f>+('3 Planilla Preadjudicación OTIC'!BU286)</f>
        <v>e) Menor “porcentaje de multas ponderadas” en ítem evaluación comportamiento considerando 4 decimales.</v>
      </c>
      <c r="EL286" s="4"/>
      <c r="EO286" s="86" t="s">
        <v>64</v>
      </c>
      <c r="EQ286" s="86"/>
    </row>
    <row r="287" spans="1:147" ht="15" customHeight="1" x14ac:dyDescent="0.3">
      <c r="A287" s="2">
        <f>+('3 Planilla Preadjudicación OTIC'!A287)</f>
        <v>14453</v>
      </c>
      <c r="B287" s="2" t="str">
        <f>+('3 Planilla Preadjudicación OTIC'!B287)</f>
        <v>65181652-1</v>
      </c>
      <c r="C287" s="4">
        <f>+('3 Planilla Preadjudicación OTIC'!E287)</f>
        <v>2025</v>
      </c>
      <c r="D287" s="4" t="str">
        <f>+('3 Planilla Preadjudicación OTIC'!F287)</f>
        <v>MANDATO</v>
      </c>
      <c r="E287" s="4" t="str">
        <f>+('3 Planilla Preadjudicación OTIC'!G287)</f>
        <v>65006242-6</v>
      </c>
      <c r="F287" s="4" t="str">
        <f>+('3 Planilla Preadjudicación OTIC'!H287)</f>
        <v>CORPORACIÓN ABRIENDO PUERTAS</v>
      </c>
      <c r="G287" s="4"/>
      <c r="H287" s="4"/>
      <c r="I287" s="4" t="str">
        <f>+('3 Planilla Preadjudicación OTIC'!I287)</f>
        <v>SERVICIOS DE MANICURE Y PEDICURE</v>
      </c>
      <c r="J287" s="4" t="str">
        <f>+('3 Planilla Preadjudicación OTIC'!J287)</f>
        <v>PF0611</v>
      </c>
      <c r="K287" s="4" t="str">
        <f>+('3 Planilla Preadjudicación OTIC'!K287)</f>
        <v>TÉCNICAS PARA EL EMPRENDIMIENTO</v>
      </c>
      <c r="L287" s="4" t="str">
        <f>+('3 Planilla Preadjudicación OTIC'!L287)</f>
        <v>PF0921</v>
      </c>
      <c r="M287" s="2">
        <f>+('3 Planilla Preadjudicación OTIC'!M287)</f>
        <v>13</v>
      </c>
      <c r="N287" s="4" t="str">
        <f>+('3 Planilla Preadjudicación OTIC'!N287)</f>
        <v>METROPOLITANA</v>
      </c>
      <c r="O287" s="4" t="str">
        <f>+('3 Planilla Preadjudicación OTIC'!O287)</f>
        <v>SAN JOAQUÍN</v>
      </c>
      <c r="P287" s="4" t="str">
        <f>+('3 Planilla Preadjudicación OTIC'!P287)</f>
        <v xml:space="preserve">Personas derivadas por Gendarmeria </v>
      </c>
      <c r="Q287" s="4" t="str">
        <f>+('3 Planilla Preadjudicación OTIC'!Q287)</f>
        <v>PRESENCIAL</v>
      </c>
      <c r="R287" s="4" t="str">
        <f>+('3 Planilla Preadjudicación OTIC'!R287)</f>
        <v>INDEPENDIENTE</v>
      </c>
      <c r="S287" s="4">
        <f>+('3 Planilla Preadjudicación OTIC'!S287)</f>
        <v>31</v>
      </c>
      <c r="T287" s="2">
        <f>+('3 Planilla Preadjudicación OTIC'!T287)</f>
        <v>10</v>
      </c>
      <c r="U287" s="2">
        <f>+('3 Planilla Preadjudicación OTIC'!U287)</f>
        <v>110</v>
      </c>
      <c r="V287" s="2">
        <f>+('3 Planilla Preadjudicación OTIC'!V287)</f>
        <v>12</v>
      </c>
      <c r="W287" s="2">
        <f>+('3 Planilla Preadjudicación OTIC'!W287)</f>
        <v>122</v>
      </c>
      <c r="X287" s="2">
        <f>+('3 Planilla Preadjudicación OTIC'!X287)</f>
        <v>4</v>
      </c>
      <c r="Y287" s="2" t="str">
        <f>+('3 Planilla Preadjudicación OTIC'!Y287)</f>
        <v>NO</v>
      </c>
      <c r="Z287" s="2" t="str">
        <f>+('3 Planilla Preadjudicación OTIC'!Z287)</f>
        <v>NO</v>
      </c>
      <c r="AA287" s="2" t="str">
        <f>+('3 Planilla Preadjudicación OTIC'!AA287)</f>
        <v>SI</v>
      </c>
      <c r="AB287" s="4" t="str">
        <f>+('3 Planilla Preadjudicación OTIC'!AB287)</f>
        <v>SE AJUSTA A PLAN FORMATIVO</v>
      </c>
      <c r="AC287" s="4" t="str">
        <f>+('3 Planilla Preadjudicación OTIC'!AC287)</f>
        <v>MUJERES MAYORES DE 18 AÑOS, PRIVADAS DE LIBERTAD EN EL CENTRO PENITENCIARIO FEMENINO DE SANTIAGO, EN SITUACIÓN DE VULNERABILIDAD SOCIAL (PERTENECIENTES AL 80% MÁS VULNERABLE), CON BAJA ESCOLARIDAD Y LIMITADA EXPERIENCIA LABORAL.</v>
      </c>
      <c r="AD287" s="2" t="str">
        <f>+('3 Planilla Preadjudicación OTIC'!AD287)</f>
        <v>NO</v>
      </c>
      <c r="AE287" s="4">
        <f>+('3 Planilla Preadjudicación OTIC'!AE287)</f>
        <v>0</v>
      </c>
      <c r="AF287" s="2" t="str">
        <f>+('3 Planilla Preadjudicación OTIC'!AF287)</f>
        <v>CERRADA</v>
      </c>
      <c r="AG287" s="2">
        <f>+('3 Planilla Preadjudicación OTIC'!AG287)</f>
        <v>31</v>
      </c>
      <c r="AH287" s="2">
        <f>+('3 Planilla Preadjudicación OTIC'!AH287)</f>
        <v>2</v>
      </c>
      <c r="AI287" s="135" t="str">
        <f>+('3 Planilla Preadjudicación OTIC'!AI287)</f>
        <v>65062756-3</v>
      </c>
      <c r="AJ287" s="4" t="str">
        <f>+('3 Planilla Preadjudicación OTIC'!AJ287)</f>
        <v>Fundaciòn Forpe Chile</v>
      </c>
      <c r="AK287" s="2">
        <f>+('3 Planilla Preadjudicación OTIC'!AK287)</f>
        <v>122</v>
      </c>
      <c r="AL287" s="2">
        <f>+('3 Planilla Preadjudicación OTIC'!AL287)</f>
        <v>31</v>
      </c>
      <c r="AM287" s="12">
        <f>+('3 Planilla Preadjudicación OTIC'!AM287)</f>
        <v>5075</v>
      </c>
      <c r="AN287" s="12">
        <f>+('3 Planilla Preadjudicación OTIC'!AN287)</f>
        <v>115000</v>
      </c>
      <c r="AO287" s="12">
        <f>+('3 Planilla Preadjudicación OTIC'!AO287)</f>
        <v>0</v>
      </c>
      <c r="AP287" s="12">
        <f>+('3 Planilla Preadjudicación OTIC'!AP287)</f>
        <v>6191500</v>
      </c>
      <c r="AQ287" s="12">
        <f>+('3 Planilla Preadjudicación OTIC'!AQ287)</f>
        <v>0</v>
      </c>
      <c r="AR287" s="12">
        <f>+('3 Planilla Preadjudicación OTIC'!AR287)</f>
        <v>1150000</v>
      </c>
      <c r="AS287" s="12">
        <f>+('3 Planilla Preadjudicación OTIC'!AS287)</f>
        <v>0</v>
      </c>
      <c r="AT287" s="12">
        <f>+('3 Planilla Preadjudicación OTIC'!AT287)</f>
        <v>0</v>
      </c>
      <c r="AU287" s="12">
        <f>+('3 Planilla Preadjudicación OTIC'!AU287)</f>
        <v>7341500</v>
      </c>
      <c r="AV287" s="2" t="str">
        <f>+('3 Planilla Preadjudicación OTIC'!AV287)</f>
        <v>NO</v>
      </c>
      <c r="AW287" s="4" t="str">
        <f>+('3 Planilla Preadjudicación OTIC'!AW287)</f>
        <v>NUMERAL 6.1.2. ÍTEM 8 - LA POBLACIÓN OBJETIVO ES DERIVADA POR GENDARMERÍA. OTEC NO PRESENTA CARTA DE DICHA INSTITUCIÓN PARA PODER AUTORIZAR SU EJECUCIÓN DENTRO DEL RECINTO RESPECTIVO.</v>
      </c>
      <c r="AX287" s="2">
        <f>+('3 Planilla Preadjudicación OTIC'!AX287)</f>
        <v>0</v>
      </c>
      <c r="AY287" s="2">
        <f>+('3 Planilla Preadjudicación OTIC'!AY287)</f>
        <v>0</v>
      </c>
      <c r="AZ287" s="2">
        <f>+('3 Planilla Preadjudicación OTIC'!AZ287)</f>
        <v>0</v>
      </c>
      <c r="BA287" s="2">
        <f>+('3 Planilla Preadjudicación OTIC'!BA287)</f>
        <v>0</v>
      </c>
      <c r="BB287" s="2">
        <f>+('3 Planilla Preadjudicación OTIC'!BB287)</f>
        <v>0</v>
      </c>
      <c r="BC287" s="2">
        <f>+('3 Planilla Preadjudicación OTIC'!BC287)</f>
        <v>0</v>
      </c>
      <c r="BD287" s="2">
        <f>+('3 Planilla Preadjudicación OTIC'!BD287)</f>
        <v>0</v>
      </c>
      <c r="BE287" s="2">
        <f>+('3 Planilla Preadjudicación OTIC'!BE287)</f>
        <v>0</v>
      </c>
      <c r="BF287" s="2">
        <f>+('3 Planilla Preadjudicación OTIC'!BF287)</f>
        <v>0</v>
      </c>
      <c r="BG287" s="2">
        <f>+('3 Planilla Preadjudicación OTIC'!BG287)</f>
        <v>0</v>
      </c>
      <c r="BH287" s="2">
        <f>+('3 Planilla Preadjudicación OTIC'!BH287)</f>
        <v>0</v>
      </c>
      <c r="BI287" s="2">
        <f>+('3 Planilla Preadjudicación OTIC'!BI287)</f>
        <v>0</v>
      </c>
      <c r="BJ287" s="2">
        <f>+('3 Planilla Preadjudicación OTIC'!BJ287)</f>
        <v>0</v>
      </c>
      <c r="BK287" s="2">
        <f>+('3 Planilla Preadjudicación OTIC'!BK287)</f>
        <v>0</v>
      </c>
      <c r="BL287" s="2">
        <f>+('3 Planilla Preadjudicación OTIC'!BL287)</f>
        <v>0</v>
      </c>
      <c r="BM287" s="104">
        <f>ROUND(('3 Planilla Preadjudicación OTIC'!BM287),1)</f>
        <v>0</v>
      </c>
      <c r="BN287" s="4" t="str">
        <f>+('3 Planilla Preadjudicación OTIC'!BN287)</f>
        <v>NO</v>
      </c>
      <c r="BO287" s="4">
        <f>+('3 Planilla Preadjudicación OTIC'!BO287)</f>
        <v>0</v>
      </c>
      <c r="BP287" s="4">
        <f>+('3 Planilla Preadjudicación OTIC'!BP287)</f>
        <v>0</v>
      </c>
      <c r="BQ287" s="4">
        <f>+('3 Planilla Preadjudicación OTIC'!BQ287)</f>
        <v>0</v>
      </c>
      <c r="BR287" s="4">
        <f>+('3 Planilla Preadjudicación OTIC'!BR287)</f>
        <v>0</v>
      </c>
      <c r="BS287" s="4">
        <f>+('3 Planilla Preadjudicación OTIC'!BS287)</f>
        <v>0</v>
      </c>
      <c r="BT287" s="4">
        <f>+('3 Planilla Preadjudicación OTIC'!BT287)</f>
        <v>0</v>
      </c>
      <c r="BU287" s="85">
        <f>IF(VLOOKUP(A287,'BD OFICIAL'!$A$1:$AL$2098,7,0)=D287,0,1)</f>
        <v>0</v>
      </c>
      <c r="BV287" s="85">
        <f>IF(VLOOKUP(A287,'BD OFICIAL'!$A$1:$AL$2098,11,0)=J287,0,1)</f>
        <v>0</v>
      </c>
      <c r="BW287" s="85">
        <f>IF(VLOOKUP(A287,'BD OFICIAL'!$A$1:$AL$2098,13,0)=L287,0,1)</f>
        <v>0</v>
      </c>
      <c r="BX287" s="2">
        <f>IF(VLOOKUP(A287,'BD OFICIAL'!$A$1:$AL$2098,16,0)=O287,0,1)</f>
        <v>0</v>
      </c>
      <c r="BY287" s="2">
        <f>IF(VLOOKUP(A287,'BD OFICIAL'!$A$1:$AL$2098,17,0)=P287,0,1)</f>
        <v>0</v>
      </c>
      <c r="BZ287" s="2">
        <f>IF(VLOOKUP(A287,'BD OFICIAL'!$A$1:$AL$2098,19,0)=R287,0,1)</f>
        <v>0</v>
      </c>
      <c r="CA287" s="2">
        <f>IF(VLOOKUP(A287,'BD OFICIAL'!$A$1:$AL$2098,21,0)=T287,0,1)</f>
        <v>0</v>
      </c>
      <c r="CB287" s="2">
        <f>IF(VLOOKUP(A287,'BD OFICIAL'!$A$1:$AL$2098,24,0)=AK287,0,1)</f>
        <v>0</v>
      </c>
      <c r="CC287" s="2">
        <f>IF(VLOOKUP(A287,'BD OFICIAL'!$A$1:$AL$2098,25,0)=X287,0,1)</f>
        <v>0</v>
      </c>
      <c r="CD287" s="2">
        <f>IF(VLOOKUP(A287,'BD OFICIAL'!$A$1:$AL$2098,26,0)=Y287,0,1)</f>
        <v>0</v>
      </c>
      <c r="CE287" s="2">
        <f>IF(VLOOKUP(A287,'BD OFICIAL'!$A$1:$AL$2098,27,0)=Z287,0,1)</f>
        <v>0</v>
      </c>
      <c r="CF287" s="2">
        <f>IF(VLOOKUP(A287,'BD OFICIAL'!$A$1:$AL$2098,28,0)=AA287,0,1)</f>
        <v>0</v>
      </c>
      <c r="CG287" s="2">
        <f>IF(VLOOKUP(A287,'BD OFICIAL'!$A$1:$AL$2098,33,0)=AF287,0,1)</f>
        <v>0</v>
      </c>
      <c r="CH287" s="2">
        <f>IF(VLOOKUP(A287,'BD OFICIAL'!$A$1:$AL$2098,35,0)=AH287,0,1)</f>
        <v>0</v>
      </c>
      <c r="CI287" s="85">
        <f>IF(VLOOKUP(A287,'BD OFICIAL'!$A$1:$AL$2098,34,0)=AL287,0,1)</f>
        <v>0</v>
      </c>
      <c r="CJ287" s="12">
        <f>VLOOKUP(A287,'BD OFICIAL'!$A$1:$AM$2098,36,0)*AM287-AP287</f>
        <v>0</v>
      </c>
      <c r="CK287" s="85" t="str">
        <f t="shared" si="156"/>
        <v>SHMAN</v>
      </c>
      <c r="CL287" s="85" t="str">
        <f t="shared" si="157"/>
        <v>SI</v>
      </c>
      <c r="CM287" s="85" t="str">
        <f t="shared" si="137"/>
        <v>NO</v>
      </c>
      <c r="CN287" s="31">
        <f t="shared" si="138"/>
        <v>0</v>
      </c>
      <c r="CO287" s="31">
        <f t="shared" si="158"/>
        <v>0</v>
      </c>
      <c r="CP287" s="31">
        <f t="shared" si="139"/>
        <v>0</v>
      </c>
      <c r="CQ287" s="31">
        <f>IF(Y287="NO",0,IF(Y287="SI",IF(VLOOKUP(A287,'BD OFICIAL'!$A:$AO,40,0)=AQ287,0,1)))</f>
        <v>0</v>
      </c>
      <c r="CR287" s="31">
        <f>IF(Z287="NO",0,IF(Z287="SI",IF(VLOOKUP(B287,'BD OFICIAL'!$A:$AO,41,0)=AS287,0,1)))</f>
        <v>0</v>
      </c>
      <c r="CS287" s="31">
        <f t="shared" si="159"/>
        <v>0</v>
      </c>
      <c r="CT287" s="31">
        <f t="shared" si="160"/>
        <v>0</v>
      </c>
      <c r="CU287" s="31">
        <f>IF(VLOOKUP(A287,'BD OFICIAL'!$A$1:$AL$1056,31,0)="SI",IF(AT287&gt;0,0,1),IF(AT287=0,0,1))</f>
        <v>0</v>
      </c>
      <c r="CV287" s="31">
        <f t="shared" si="161"/>
        <v>0</v>
      </c>
      <c r="CW287" s="31">
        <f t="shared" si="140"/>
        <v>0</v>
      </c>
      <c r="CX287" s="85" t="str">
        <f t="shared" si="141"/>
        <v>NO</v>
      </c>
      <c r="CY287" s="31">
        <f t="shared" si="142"/>
        <v>0</v>
      </c>
      <c r="CZ287" s="85" t="str">
        <f>IF(ISERROR(VLOOKUP(AI287,EXPERIENCIA!$A$1:$C$2100,1,0)),"NO","SI")</f>
        <v>SI</v>
      </c>
      <c r="DA287" s="85" t="str">
        <f>IF(CX287="no","NO APLICA",IF(AX287=0,"ERROR NOTA",IF(AND(AX287&gt;1,CZ287="NO"),"ERROR NOTA",IF(AND(CZ287="NO",AX287=1),0,IF(VLOOKUP(AI287,EXPERIENCIA!$A$1:$C$2100,3,0)=AX287,0,"ERROR NOTA")))))</f>
        <v>NO APLICA</v>
      </c>
      <c r="DB287" s="85" t="str">
        <f>IF(ISERROR(VLOOKUP(AI287,COMPORTAMIENTO!$A$1:$C$2100,1,0)),"NO","SI")</f>
        <v>SI</v>
      </c>
      <c r="DC287" s="85" t="str">
        <f>IF(CX287="NO","NO APLICA",IF(AY287=0,"ERROR NOTA",IF(AND(DB287="NO",AY287=7),0,IF(VLOOKUP(AI287,COMPORTAMIENTO!$A$2:$H$2100,8,0)=AY287,0,"ERROR NOTA"))))</f>
        <v>NO APLICA</v>
      </c>
      <c r="DD287" s="104" t="str">
        <f t="shared" si="143"/>
        <v>NO APLICA</v>
      </c>
      <c r="DE287" s="104" t="str">
        <f t="shared" si="144"/>
        <v>NO APLICA</v>
      </c>
      <c r="DF287" s="85" t="str">
        <f t="shared" si="162"/>
        <v>SI</v>
      </c>
      <c r="DG287" s="85">
        <f t="shared" si="145"/>
        <v>0</v>
      </c>
      <c r="DH287" s="85">
        <f t="shared" si="146"/>
        <v>0</v>
      </c>
      <c r="DI287" s="85" t="str">
        <f t="shared" si="147"/>
        <v>NO APLICA</v>
      </c>
      <c r="DJ287" s="12" t="str">
        <f t="shared" si="148"/>
        <v>NO APLICA</v>
      </c>
      <c r="DK287" s="7" t="str">
        <f t="shared" si="149"/>
        <v>NO APLICA</v>
      </c>
      <c r="DL287" s="12">
        <f t="shared" si="163"/>
        <v>5075</v>
      </c>
      <c r="DM287" s="12">
        <f>VLOOKUP(A287,'5 TD'!$A:$B,2,0)</f>
        <v>5075</v>
      </c>
      <c r="DN287" s="7" t="str">
        <f t="shared" si="164"/>
        <v>NO APLICA</v>
      </c>
      <c r="DO287" s="85" t="str">
        <f t="shared" si="150"/>
        <v>NO APLICA</v>
      </c>
      <c r="DP287" s="85" t="str">
        <f t="shared" si="151"/>
        <v>NO APLICA</v>
      </c>
      <c r="DQ287" s="7" t="str">
        <f t="shared" si="152"/>
        <v>NO APLICA</v>
      </c>
      <c r="DR287" s="85" t="str">
        <f t="shared" si="165"/>
        <v>NO APLICA</v>
      </c>
      <c r="DS287" s="2" t="str">
        <f>+('3 Planilla Preadjudicación OTIC'!BN287)</f>
        <v>NO</v>
      </c>
      <c r="DT287" s="2" t="str">
        <f>IF(DR287="APROBADO",VLOOKUP(A287,'5 TD'!$D$3:$E$270,2,0),"NO APLICA")</f>
        <v>NO APLICA</v>
      </c>
      <c r="DU287" s="2" t="str">
        <f t="shared" si="166"/>
        <v>NO APLICA</v>
      </c>
      <c r="DV287" s="2" t="str">
        <f>IF(DU287="SI",VLOOKUP(A287,'5 TD'!$G$3:$H$270,2,0),"NO APLICA ")</f>
        <v xml:space="preserve">NO APLICA </v>
      </c>
      <c r="DW287" s="2" t="str">
        <f t="shared" si="167"/>
        <v>NO</v>
      </c>
      <c r="DX287" s="2" t="str">
        <f>IF(DW287="SI",VLOOKUP(A287,'5 TD'!$J$4:$K$472,2,0),"NO APLICA")</f>
        <v>NO APLICA</v>
      </c>
      <c r="DY287" s="2" t="str">
        <f t="shared" si="168"/>
        <v>NO APLICA</v>
      </c>
      <c r="DZ287" s="7" t="str">
        <f>IF(DY287="SI",VLOOKUP(A287,'5 TD'!$M$4:$N$350,2,0),"NO APLICA")</f>
        <v>NO APLICA</v>
      </c>
      <c r="EA287" s="2" t="str">
        <f t="shared" si="169"/>
        <v>NO APLICA</v>
      </c>
      <c r="EB287" s="12" t="str">
        <f t="shared" si="170"/>
        <v/>
      </c>
      <c r="EC287" s="12" t="str">
        <f>IF(EA287="SI",VLOOKUP(A287,'5 TD'!$V$4:$W$479,2,0),"NO APLICA")</f>
        <v>NO APLICA</v>
      </c>
      <c r="ED287" s="2" t="str">
        <f t="shared" si="153"/>
        <v>NO</v>
      </c>
      <c r="EE287" s="79" t="str">
        <f>IF(ED287="SI",VLOOKUP(AI287,COMPORTAMIENTO!$A$1:$H$2100,7,0),"NO APLICA")</f>
        <v>NO APLICA</v>
      </c>
      <c r="EF287" s="12" t="str">
        <f>IF(ED287="SI",VLOOKUP(A287,'5 TD'!$P$2:$Q$479,2,0),"NO APLICA")</f>
        <v>NO APLICA</v>
      </c>
      <c r="EG287" s="2" t="str">
        <f t="shared" si="154"/>
        <v>NO</v>
      </c>
      <c r="EH287" s="2">
        <f>IF(CZ287="no",0,VLOOKUP(AI287,EXPERIENCIA!$A$1:$C$2100,2,0))</f>
        <v>125</v>
      </c>
      <c r="EI287" s="2">
        <f>IF(CZ287="si",VLOOKUP(A287,'5 TD'!$S$3:$T$2103,2,0),0)</f>
        <v>32</v>
      </c>
      <c r="EJ287" s="2" t="str">
        <f t="shared" si="155"/>
        <v>NO</v>
      </c>
      <c r="EK287" s="2">
        <f>+('3 Planilla Preadjudicación OTIC'!BU287)</f>
        <v>0</v>
      </c>
      <c r="EL287" s="3"/>
      <c r="EM287" s="3"/>
      <c r="EN287" s="3"/>
      <c r="EQ287" s="86"/>
    </row>
    <row r="288" spans="1:147" ht="15" customHeight="1" x14ac:dyDescent="0.3">
      <c r="A288" s="2">
        <f>+('3 Planilla Preadjudicación OTIC'!A288)</f>
        <v>14456</v>
      </c>
      <c r="B288" s="2" t="str">
        <f>+('3 Planilla Preadjudicación OTIC'!B288)</f>
        <v>65181652-1</v>
      </c>
      <c r="C288" s="4">
        <f>+('3 Planilla Preadjudicación OTIC'!E288)</f>
        <v>2025</v>
      </c>
      <c r="D288" s="4" t="str">
        <f>+('3 Planilla Preadjudicación OTIC'!F288)</f>
        <v>MANDATO</v>
      </c>
      <c r="E288" s="4" t="str">
        <f>+('3 Planilla Preadjudicación OTIC'!G288)</f>
        <v>65006242-6</v>
      </c>
      <c r="F288" s="4" t="str">
        <f>+('3 Planilla Preadjudicación OTIC'!H288)</f>
        <v>CORPORACIÓN ABRIENDO PUERTAS</v>
      </c>
      <c r="G288" s="4"/>
      <c r="H288" s="4"/>
      <c r="I288" s="4" t="str">
        <f>+('3 Planilla Preadjudicación OTIC'!I288)</f>
        <v>INICIANDO MI NEGOCIO</v>
      </c>
      <c r="J288" s="4" t="str">
        <f>+('3 Planilla Preadjudicación OTIC'!J288)</f>
        <v>PF0838</v>
      </c>
      <c r="K288" s="4" t="str">
        <f>+('3 Planilla Preadjudicación OTIC'!K288)</f>
        <v/>
      </c>
      <c r="L288" s="4" t="str">
        <f>+('3 Planilla Preadjudicación OTIC'!L288)</f>
        <v/>
      </c>
      <c r="M288" s="2">
        <f>+('3 Planilla Preadjudicación OTIC'!M288)</f>
        <v>13</v>
      </c>
      <c r="N288" s="4" t="str">
        <f>+('3 Planilla Preadjudicación OTIC'!N288)</f>
        <v>METROPOLITANA</v>
      </c>
      <c r="O288" s="4" t="str">
        <f>+('3 Planilla Preadjudicación OTIC'!O288)</f>
        <v>SAN JOAQUÍN</v>
      </c>
      <c r="P288" s="4" t="str">
        <f>+('3 Planilla Preadjudicación OTIC'!P288)</f>
        <v xml:space="preserve">Personas derivadas por Gendarmeria </v>
      </c>
      <c r="Q288" s="4" t="str">
        <f>+('3 Planilla Preadjudicación OTIC'!Q288)</f>
        <v>PRESENCIAL</v>
      </c>
      <c r="R288" s="4" t="str">
        <f>+('3 Planilla Preadjudicación OTIC'!R288)</f>
        <v>INDEPENDIENTE</v>
      </c>
      <c r="S288" s="4">
        <f>+('3 Planilla Preadjudicación OTIC'!S288)</f>
        <v>7</v>
      </c>
      <c r="T288" s="2">
        <f>+('3 Planilla Preadjudicación OTIC'!T288)</f>
        <v>10</v>
      </c>
      <c r="U288" s="2">
        <f>+('3 Planilla Preadjudicación OTIC'!U288)</f>
        <v>28</v>
      </c>
      <c r="V288" s="2">
        <f>+('3 Planilla Preadjudicación OTIC'!V288)</f>
        <v>0</v>
      </c>
      <c r="W288" s="2">
        <f>+('3 Planilla Preadjudicación OTIC'!W288)</f>
        <v>28</v>
      </c>
      <c r="X288" s="2">
        <f>+('3 Planilla Preadjudicación OTIC'!X288)</f>
        <v>4</v>
      </c>
      <c r="Y288" s="2" t="str">
        <f>+('3 Planilla Preadjudicación OTIC'!Y288)</f>
        <v>NO</v>
      </c>
      <c r="Z288" s="2" t="str">
        <f>+('3 Planilla Preadjudicación OTIC'!Z288)</f>
        <v>NO</v>
      </c>
      <c r="AA288" s="2" t="str">
        <f>+('3 Planilla Preadjudicación OTIC'!AA288)</f>
        <v>NO</v>
      </c>
      <c r="AB288" s="4" t="str">
        <f>+('3 Planilla Preadjudicación OTIC'!AB288)</f>
        <v>SE AJUSTA A PLAN FORMATIVO</v>
      </c>
      <c r="AC288" s="4" t="str">
        <f>+('3 Planilla Preadjudicación OTIC'!AC288)</f>
        <v>MUJERES MAYORES DE 18 AÑOS, PRIVADAS DE LIBERTAD EN EL CENTRO PENITENCIARIO FEMENINO DE SANTIAGO, EN SITUACIÓN DE VULNERABILIDAD SOCIAL (PERTENECIENTES AL 80% MÁS VULNERABLE), CON BAJA ESCOLARIDAD Y LIMITADA EXPERIENCIA LABORAL.</v>
      </c>
      <c r="AD288" s="2" t="str">
        <f>+('3 Planilla Preadjudicación OTIC'!AD288)</f>
        <v>NO</v>
      </c>
      <c r="AE288" s="4">
        <f>+('3 Planilla Preadjudicación OTIC'!AE288)</f>
        <v>0</v>
      </c>
      <c r="AF288" s="2" t="str">
        <f>+('3 Planilla Preadjudicación OTIC'!AF288)</f>
        <v>CERRADA</v>
      </c>
      <c r="AG288" s="2">
        <f>+('3 Planilla Preadjudicación OTIC'!AG288)</f>
        <v>7</v>
      </c>
      <c r="AH288" s="2">
        <f>+('3 Planilla Preadjudicación OTIC'!AH288)</f>
        <v>1</v>
      </c>
      <c r="AI288" s="135" t="str">
        <f>+('3 Planilla Preadjudicación OTIC'!AI288)</f>
        <v>65062756-3</v>
      </c>
      <c r="AJ288" s="4" t="str">
        <f>+('3 Planilla Preadjudicación OTIC'!AJ288)</f>
        <v>Fundaciòn Forpe Chile</v>
      </c>
      <c r="AK288" s="2">
        <f>+('3 Planilla Preadjudicación OTIC'!AK288)</f>
        <v>28</v>
      </c>
      <c r="AL288" s="2">
        <f>+('3 Planilla Preadjudicación OTIC'!AL288)</f>
        <v>7</v>
      </c>
      <c r="AM288" s="12">
        <f>+('3 Planilla Preadjudicación OTIC'!AM288)</f>
        <v>4130</v>
      </c>
      <c r="AN288" s="12">
        <f>+('3 Planilla Preadjudicación OTIC'!AN288)</f>
        <v>0</v>
      </c>
      <c r="AO288" s="12">
        <f>+('3 Planilla Preadjudicación OTIC'!AO288)</f>
        <v>0</v>
      </c>
      <c r="AP288" s="12">
        <f>+('3 Planilla Preadjudicación OTIC'!AP288)</f>
        <v>1156400</v>
      </c>
      <c r="AQ288" s="12">
        <f>+('3 Planilla Preadjudicación OTIC'!AQ288)</f>
        <v>0</v>
      </c>
      <c r="AR288" s="12">
        <f>+('3 Planilla Preadjudicación OTIC'!AR288)</f>
        <v>0</v>
      </c>
      <c r="AS288" s="12">
        <f>+('3 Planilla Preadjudicación OTIC'!AS288)</f>
        <v>0</v>
      </c>
      <c r="AT288" s="12">
        <f>+('3 Planilla Preadjudicación OTIC'!AT288)</f>
        <v>0</v>
      </c>
      <c r="AU288" s="12">
        <f>+('3 Planilla Preadjudicación OTIC'!AU288)</f>
        <v>1156400</v>
      </c>
      <c r="AV288" s="2" t="str">
        <f>+('3 Planilla Preadjudicación OTIC'!AV288)</f>
        <v>NO</v>
      </c>
      <c r="AW288" s="4" t="str">
        <f>+('3 Planilla Preadjudicación OTIC'!AW288)</f>
        <v>NUMERAL 6.1.2. ÍTEM 8 - LA POBLACIÓN OBJETIVO ES DERIVADA POR GENDARMERÍA. OTEC NO PRESENTA CARTA DE DICHA INSTITUCIÓN PARA PODER AUTORIZAR SU EJECUCIÓN DENTRO DEL RECINTO RESPECTIVO.</v>
      </c>
      <c r="AX288" s="2">
        <f>+('3 Planilla Preadjudicación OTIC'!AX288)</f>
        <v>0</v>
      </c>
      <c r="AY288" s="2">
        <f>+('3 Planilla Preadjudicación OTIC'!AY288)</f>
        <v>0</v>
      </c>
      <c r="AZ288" s="2">
        <f>+('3 Planilla Preadjudicación OTIC'!AZ288)</f>
        <v>0</v>
      </c>
      <c r="BA288" s="2">
        <f>+('3 Planilla Preadjudicación OTIC'!BA288)</f>
        <v>0</v>
      </c>
      <c r="BB288" s="2">
        <f>+('3 Planilla Preadjudicación OTIC'!BB288)</f>
        <v>0</v>
      </c>
      <c r="BC288" s="2">
        <f>+('3 Planilla Preadjudicación OTIC'!BC288)</f>
        <v>0</v>
      </c>
      <c r="BD288" s="2">
        <f>+('3 Planilla Preadjudicación OTIC'!BD288)</f>
        <v>0</v>
      </c>
      <c r="BE288" s="2">
        <f>+('3 Planilla Preadjudicación OTIC'!BE288)</f>
        <v>0</v>
      </c>
      <c r="BF288" s="2">
        <f>+('3 Planilla Preadjudicación OTIC'!BF288)</f>
        <v>0</v>
      </c>
      <c r="BG288" s="2">
        <f>+('3 Planilla Preadjudicación OTIC'!BG288)</f>
        <v>0</v>
      </c>
      <c r="BH288" s="2">
        <f>+('3 Planilla Preadjudicación OTIC'!BH288)</f>
        <v>0</v>
      </c>
      <c r="BI288" s="2">
        <f>+('3 Planilla Preadjudicación OTIC'!BI288)</f>
        <v>0</v>
      </c>
      <c r="BJ288" s="2">
        <f>+('3 Planilla Preadjudicación OTIC'!BJ288)</f>
        <v>0</v>
      </c>
      <c r="BK288" s="2">
        <f>+('3 Planilla Preadjudicación OTIC'!BK288)</f>
        <v>0</v>
      </c>
      <c r="BL288" s="2">
        <f>+('3 Planilla Preadjudicación OTIC'!BL288)</f>
        <v>0</v>
      </c>
      <c r="BM288" s="104">
        <f>ROUND(('3 Planilla Preadjudicación OTIC'!BM288),1)</f>
        <v>0</v>
      </c>
      <c r="BN288" s="4" t="str">
        <f>+('3 Planilla Preadjudicación OTIC'!BN288)</f>
        <v>NO</v>
      </c>
      <c r="BO288" s="4">
        <f>+('3 Planilla Preadjudicación OTIC'!BO288)</f>
        <v>0</v>
      </c>
      <c r="BP288" s="4">
        <f>+('3 Planilla Preadjudicación OTIC'!BP288)</f>
        <v>0</v>
      </c>
      <c r="BQ288" s="4">
        <f>+('3 Planilla Preadjudicación OTIC'!BQ288)</f>
        <v>0</v>
      </c>
      <c r="BR288" s="4">
        <f>+('3 Planilla Preadjudicación OTIC'!BR288)</f>
        <v>0</v>
      </c>
      <c r="BS288" s="4">
        <f>+('3 Planilla Preadjudicación OTIC'!BS288)</f>
        <v>0</v>
      </c>
      <c r="BT288" s="4">
        <f>+('3 Planilla Preadjudicación OTIC'!BT288)</f>
        <v>0</v>
      </c>
      <c r="BU288" s="85">
        <f>IF(VLOOKUP(A288,'BD OFICIAL'!$A$1:$AL$2098,7,0)=D288,0,1)</f>
        <v>0</v>
      </c>
      <c r="BV288" s="85">
        <f>IF(VLOOKUP(A288,'BD OFICIAL'!$A$1:$AL$2098,11,0)=J288,0,1)</f>
        <v>0</v>
      </c>
      <c r="BW288" s="85">
        <f>IF(VLOOKUP(A288,'BD OFICIAL'!$A$1:$AL$2098,13,0)=L288,0,1)</f>
        <v>0</v>
      </c>
      <c r="BX288" s="2">
        <f>IF(VLOOKUP(A288,'BD OFICIAL'!$A$1:$AL$2098,16,0)=O288,0,1)</f>
        <v>0</v>
      </c>
      <c r="BY288" s="2">
        <f>IF(VLOOKUP(A288,'BD OFICIAL'!$A$1:$AL$2098,17,0)=P288,0,1)</f>
        <v>0</v>
      </c>
      <c r="BZ288" s="2">
        <f>IF(VLOOKUP(A288,'BD OFICIAL'!$A$1:$AL$2098,19,0)=R288,0,1)</f>
        <v>0</v>
      </c>
      <c r="CA288" s="2">
        <f>IF(VLOOKUP(A288,'BD OFICIAL'!$A$1:$AL$2098,21,0)=T288,0,1)</f>
        <v>0</v>
      </c>
      <c r="CB288" s="2">
        <f>IF(VLOOKUP(A288,'BD OFICIAL'!$A$1:$AL$2098,24,0)=AK288,0,1)</f>
        <v>0</v>
      </c>
      <c r="CC288" s="2">
        <f>IF(VLOOKUP(A288,'BD OFICIAL'!$A$1:$AL$2098,25,0)=X288,0,1)</f>
        <v>0</v>
      </c>
      <c r="CD288" s="2">
        <f>IF(VLOOKUP(A288,'BD OFICIAL'!$A$1:$AL$2098,26,0)=Y288,0,1)</f>
        <v>0</v>
      </c>
      <c r="CE288" s="2">
        <f>IF(VLOOKUP(A288,'BD OFICIAL'!$A$1:$AL$2098,27,0)=Z288,0,1)</f>
        <v>0</v>
      </c>
      <c r="CF288" s="2">
        <f>IF(VLOOKUP(A288,'BD OFICIAL'!$A$1:$AL$2098,28,0)=AA288,0,1)</f>
        <v>0</v>
      </c>
      <c r="CG288" s="2">
        <f>IF(VLOOKUP(A288,'BD OFICIAL'!$A$1:$AL$2098,33,0)=AF288,0,1)</f>
        <v>0</v>
      </c>
      <c r="CH288" s="2">
        <f>IF(VLOOKUP(A288,'BD OFICIAL'!$A$1:$AL$2098,35,0)=AH288,0,1)</f>
        <v>0</v>
      </c>
      <c r="CI288" s="85">
        <f>IF(VLOOKUP(A288,'BD OFICIAL'!$A$1:$AL$2098,34,0)=AL288,0,1)</f>
        <v>0</v>
      </c>
      <c r="CJ288" s="12">
        <f>VLOOKUP(A288,'BD OFICIAL'!$A$1:$AM$2098,36,0)*AM288-AP288</f>
        <v>0</v>
      </c>
      <c r="CK288" s="85" t="str">
        <f t="shared" si="156"/>
        <v>SSH</v>
      </c>
      <c r="CL288" s="85" t="str">
        <f t="shared" si="157"/>
        <v>SI</v>
      </c>
      <c r="CM288" s="85" t="str">
        <f t="shared" si="137"/>
        <v>NO</v>
      </c>
      <c r="CN288" s="31">
        <f t="shared" si="138"/>
        <v>0</v>
      </c>
      <c r="CO288" s="31">
        <f t="shared" si="158"/>
        <v>0</v>
      </c>
      <c r="CP288" s="31">
        <f t="shared" si="139"/>
        <v>0</v>
      </c>
      <c r="CQ288" s="31">
        <f>IF(Y288="NO",0,IF(Y288="SI",IF(VLOOKUP(A288,'BD OFICIAL'!$A:$AO,40,0)=AQ288,0,1)))</f>
        <v>0</v>
      </c>
      <c r="CR288" s="31">
        <f>IF(Z288="NO",0,IF(Z288="SI",IF(VLOOKUP(B288,'BD OFICIAL'!$A:$AO,41,0)=AS288,0,1)))</f>
        <v>0</v>
      </c>
      <c r="CS288" s="31">
        <f t="shared" si="159"/>
        <v>0</v>
      </c>
      <c r="CT288" s="31">
        <f t="shared" si="160"/>
        <v>0</v>
      </c>
      <c r="CU288" s="31">
        <f>IF(VLOOKUP(A288,'BD OFICIAL'!$A$1:$AL$1056,31,0)="SI",IF(AT288&gt;0,0,1),IF(AT288=0,0,1))</f>
        <v>0</v>
      </c>
      <c r="CV288" s="31">
        <f t="shared" si="161"/>
        <v>0</v>
      </c>
      <c r="CW288" s="31">
        <f t="shared" si="140"/>
        <v>0</v>
      </c>
      <c r="CX288" s="85" t="str">
        <f t="shared" si="141"/>
        <v>NO</v>
      </c>
      <c r="CY288" s="31">
        <f t="shared" si="142"/>
        <v>0</v>
      </c>
      <c r="CZ288" s="85" t="str">
        <f>IF(ISERROR(VLOOKUP(AI288,EXPERIENCIA!$A$1:$C$2100,1,0)),"NO","SI")</f>
        <v>SI</v>
      </c>
      <c r="DA288" s="85" t="str">
        <f>IF(CX288="no","NO APLICA",IF(AX288=0,"ERROR NOTA",IF(AND(AX288&gt;1,CZ288="NO"),"ERROR NOTA",IF(AND(CZ288="NO",AX288=1),0,IF(VLOOKUP(AI288,EXPERIENCIA!$A$1:$C$2100,3,0)=AX288,0,"ERROR NOTA")))))</f>
        <v>NO APLICA</v>
      </c>
      <c r="DB288" s="85" t="str">
        <f>IF(ISERROR(VLOOKUP(AI288,COMPORTAMIENTO!$A$1:$C$2100,1,0)),"NO","SI")</f>
        <v>SI</v>
      </c>
      <c r="DC288" s="85" t="str">
        <f>IF(CX288="NO","NO APLICA",IF(AY288=0,"ERROR NOTA",IF(AND(DB288="NO",AY288=7),0,IF(VLOOKUP(AI288,COMPORTAMIENTO!$A$2:$H$2100,8,0)=AY288,0,"ERROR NOTA"))))</f>
        <v>NO APLICA</v>
      </c>
      <c r="DD288" s="104" t="str">
        <f t="shared" si="143"/>
        <v>NO APLICA</v>
      </c>
      <c r="DE288" s="104" t="str">
        <f t="shared" si="144"/>
        <v>NO APLICA</v>
      </c>
      <c r="DF288" s="85" t="str">
        <f t="shared" si="162"/>
        <v>SI</v>
      </c>
      <c r="DG288" s="85">
        <f t="shared" si="145"/>
        <v>0</v>
      </c>
      <c r="DH288" s="85">
        <f t="shared" si="146"/>
        <v>0</v>
      </c>
      <c r="DI288" s="85" t="str">
        <f t="shared" si="147"/>
        <v>NO APLICA</v>
      </c>
      <c r="DJ288" s="12" t="str">
        <f t="shared" si="148"/>
        <v>NO APLICA</v>
      </c>
      <c r="DK288" s="7" t="str">
        <f t="shared" si="149"/>
        <v>NO APLICA</v>
      </c>
      <c r="DL288" s="12">
        <f t="shared" si="163"/>
        <v>4130</v>
      </c>
      <c r="DM288" s="12">
        <f>VLOOKUP(A288,'5 TD'!$A:$B,2,0)</f>
        <v>4130</v>
      </c>
      <c r="DN288" s="7" t="str">
        <f t="shared" si="164"/>
        <v>NO APLICA</v>
      </c>
      <c r="DO288" s="85" t="str">
        <f t="shared" si="150"/>
        <v>NO APLICA</v>
      </c>
      <c r="DP288" s="85" t="str">
        <f t="shared" si="151"/>
        <v>NO APLICA</v>
      </c>
      <c r="DQ288" s="7" t="str">
        <f t="shared" si="152"/>
        <v>NO APLICA</v>
      </c>
      <c r="DR288" s="85" t="str">
        <f t="shared" si="165"/>
        <v>NO APLICA</v>
      </c>
      <c r="DS288" s="2" t="str">
        <f>+('3 Planilla Preadjudicación OTIC'!BN288)</f>
        <v>NO</v>
      </c>
      <c r="DT288" s="2" t="str">
        <f>IF(DR288="APROBADO",VLOOKUP(A288,'5 TD'!$D$3:$E$270,2,0),"NO APLICA")</f>
        <v>NO APLICA</v>
      </c>
      <c r="DU288" s="2" t="str">
        <f t="shared" si="166"/>
        <v>NO APLICA</v>
      </c>
      <c r="DV288" s="2" t="str">
        <f>IF(DU288="SI",VLOOKUP(A288,'5 TD'!$G$3:$H$270,2,0),"NO APLICA ")</f>
        <v xml:space="preserve">NO APLICA </v>
      </c>
      <c r="DW288" s="2" t="str">
        <f t="shared" si="167"/>
        <v>NO</v>
      </c>
      <c r="DX288" s="2" t="str">
        <f>IF(DW288="SI",VLOOKUP(A288,'5 TD'!$J$4:$K$472,2,0),"NO APLICA")</f>
        <v>NO APLICA</v>
      </c>
      <c r="DY288" s="2" t="str">
        <f t="shared" si="168"/>
        <v>NO APLICA</v>
      </c>
      <c r="DZ288" s="7" t="str">
        <f>IF(DY288="SI",VLOOKUP(A288,'5 TD'!$M$4:$N$350,2,0),"NO APLICA")</f>
        <v>NO APLICA</v>
      </c>
      <c r="EA288" s="2" t="str">
        <f t="shared" si="169"/>
        <v>NO APLICA</v>
      </c>
      <c r="EB288" s="12" t="str">
        <f t="shared" si="170"/>
        <v/>
      </c>
      <c r="EC288" s="12" t="str">
        <f>IF(EA288="SI",VLOOKUP(A288,'5 TD'!$V$4:$W$479,2,0),"NO APLICA")</f>
        <v>NO APLICA</v>
      </c>
      <c r="ED288" s="2" t="str">
        <f t="shared" si="153"/>
        <v>NO</v>
      </c>
      <c r="EE288" s="79" t="str">
        <f>IF(ED288="SI",VLOOKUP(AI288,COMPORTAMIENTO!$A$1:$H$2100,7,0),"NO APLICA")</f>
        <v>NO APLICA</v>
      </c>
      <c r="EF288" s="12" t="str">
        <f>IF(ED288="SI",VLOOKUP(A288,'5 TD'!$P$2:$Q$479,2,0),"NO APLICA")</f>
        <v>NO APLICA</v>
      </c>
      <c r="EG288" s="2" t="str">
        <f t="shared" si="154"/>
        <v>NO</v>
      </c>
      <c r="EH288" s="2">
        <f>IF(CZ288="no",0,VLOOKUP(AI288,EXPERIENCIA!$A$1:$C$2100,2,0))</f>
        <v>125</v>
      </c>
      <c r="EI288" s="2">
        <f>IF(CZ288="si",VLOOKUP(A288,'5 TD'!$S$3:$T$2103,2,0),0)</f>
        <v>32</v>
      </c>
      <c r="EJ288" s="2" t="str">
        <f t="shared" si="155"/>
        <v>NO</v>
      </c>
      <c r="EK288" s="2">
        <f>+('3 Planilla Preadjudicación OTIC'!BU288)</f>
        <v>0</v>
      </c>
      <c r="EL288" s="3"/>
      <c r="EM288" s="3"/>
      <c r="EN288" s="3"/>
      <c r="EQ288" s="86"/>
    </row>
    <row r="289" spans="1:147" ht="15" customHeight="1" x14ac:dyDescent="0.3">
      <c r="A289" s="2">
        <f>+('3 Planilla Preadjudicación OTIC'!A289)</f>
        <v>14458</v>
      </c>
      <c r="B289" s="2" t="str">
        <f>+('3 Planilla Preadjudicación OTIC'!B289)</f>
        <v>65181652-1</v>
      </c>
      <c r="C289" s="4">
        <f>+('3 Planilla Preadjudicación OTIC'!E289)</f>
        <v>2025</v>
      </c>
      <c r="D289" s="4" t="str">
        <f>+('3 Planilla Preadjudicación OTIC'!F289)</f>
        <v>MANDATO</v>
      </c>
      <c r="E289" s="4" t="str">
        <f>+('3 Planilla Preadjudicación OTIC'!G289)</f>
        <v>65006242-6</v>
      </c>
      <c r="F289" s="4" t="str">
        <f>+('3 Planilla Preadjudicación OTIC'!H289)</f>
        <v>CORPORACIÓN ABRIENDO PUERTAS</v>
      </c>
      <c r="G289" s="4"/>
      <c r="H289" s="4"/>
      <c r="I289" s="4" t="str">
        <f>+('3 Planilla Preadjudicación OTIC'!I289)</f>
        <v>SERVICIOS DE MANICURE Y PEDICURE</v>
      </c>
      <c r="J289" s="4" t="str">
        <f>+('3 Planilla Preadjudicación OTIC'!J289)</f>
        <v>PF0611</v>
      </c>
      <c r="K289" s="4" t="str">
        <f>+('3 Planilla Preadjudicación OTIC'!K289)</f>
        <v/>
      </c>
      <c r="L289" s="4" t="str">
        <f>+('3 Planilla Preadjudicación OTIC'!L289)</f>
        <v/>
      </c>
      <c r="M289" s="2">
        <f>+('3 Planilla Preadjudicación OTIC'!M289)</f>
        <v>13</v>
      </c>
      <c r="N289" s="4" t="str">
        <f>+('3 Planilla Preadjudicación OTIC'!N289)</f>
        <v>METROPOLITANA</v>
      </c>
      <c r="O289" s="4" t="str">
        <f>+('3 Planilla Preadjudicación OTIC'!O289)</f>
        <v>SAN JOAQUÍN</v>
      </c>
      <c r="P289" s="4" t="str">
        <f>+('3 Planilla Preadjudicación OTIC'!P289)</f>
        <v xml:space="preserve">Personas derivadas por Gendarmeria </v>
      </c>
      <c r="Q289" s="4" t="str">
        <f>+('3 Planilla Preadjudicación OTIC'!Q289)</f>
        <v>PRESENCIAL</v>
      </c>
      <c r="R289" s="4" t="str">
        <f>+('3 Planilla Preadjudicación OTIC'!R289)</f>
        <v>INDEPENDIENTE</v>
      </c>
      <c r="S289" s="4">
        <f>+('3 Planilla Preadjudicación OTIC'!S289)</f>
        <v>28</v>
      </c>
      <c r="T289" s="2">
        <f>+('3 Planilla Preadjudicación OTIC'!T289)</f>
        <v>10</v>
      </c>
      <c r="U289" s="2">
        <f>+('3 Planilla Preadjudicación OTIC'!U289)</f>
        <v>110</v>
      </c>
      <c r="V289" s="2">
        <f>+('3 Planilla Preadjudicación OTIC'!V289)</f>
        <v>0</v>
      </c>
      <c r="W289" s="2">
        <f>+('3 Planilla Preadjudicación OTIC'!W289)</f>
        <v>110</v>
      </c>
      <c r="X289" s="2">
        <f>+('3 Planilla Preadjudicación OTIC'!X289)</f>
        <v>4</v>
      </c>
      <c r="Y289" s="2" t="str">
        <f>+('3 Planilla Preadjudicación OTIC'!Y289)</f>
        <v>SI</v>
      </c>
      <c r="Z289" s="2" t="str">
        <f>+('3 Planilla Preadjudicación OTIC'!Z289)</f>
        <v>NO</v>
      </c>
      <c r="AA289" s="2" t="str">
        <f>+('3 Planilla Preadjudicación OTIC'!AA289)</f>
        <v>NO</v>
      </c>
      <c r="AB289" s="4" t="str">
        <f>+('3 Planilla Preadjudicación OTIC'!AB289)</f>
        <v>SE AJUSTA A PLAN FORMATIVO</v>
      </c>
      <c r="AC289" s="4" t="str">
        <f>+('3 Planilla Preadjudicación OTIC'!AC289)</f>
        <v>MUJERES MAYORES DE 18 AÑOS, PRIVADAS DE LIBERTAD EN EL CENTRO PENITENCIARIO FEMENINO DE SANTIAGO, EN SITUACIÓN DE VULNERABILIDAD SOCIAL (PERTENECIENTES AL 80% MÁS VULNERABLE), CON BAJA ESCOLARIDAD Y LIMITADA EXPERIENCIA LABORAL.</v>
      </c>
      <c r="AD289" s="2" t="str">
        <f>+('3 Planilla Preadjudicación OTIC'!AD289)</f>
        <v>NO</v>
      </c>
      <c r="AE289" s="4">
        <f>+('3 Planilla Preadjudicación OTIC'!AE289)</f>
        <v>0</v>
      </c>
      <c r="AF289" s="2" t="str">
        <f>+('3 Planilla Preadjudicación OTIC'!AF289)</f>
        <v>CERRADA</v>
      </c>
      <c r="AG289" s="2">
        <f>+('3 Planilla Preadjudicación OTIC'!AG289)</f>
        <v>28</v>
      </c>
      <c r="AH289" s="2">
        <f>+('3 Planilla Preadjudicación OTIC'!AH289)</f>
        <v>2</v>
      </c>
      <c r="AI289" s="135" t="str">
        <f>+('3 Planilla Preadjudicación OTIC'!AI289)</f>
        <v>65062756-3</v>
      </c>
      <c r="AJ289" s="4" t="str">
        <f>+('3 Planilla Preadjudicación OTIC'!AJ289)</f>
        <v>Fundaciòn Forpe Chile</v>
      </c>
      <c r="AK289" s="2">
        <f>+('3 Planilla Preadjudicación OTIC'!AK289)</f>
        <v>110</v>
      </c>
      <c r="AL289" s="2">
        <f>+('3 Planilla Preadjudicación OTIC'!AL289)</f>
        <v>28</v>
      </c>
      <c r="AM289" s="12">
        <f>+('3 Planilla Preadjudicación OTIC'!AM289)</f>
        <v>5075</v>
      </c>
      <c r="AN289" s="12">
        <f>+('3 Planilla Preadjudicación OTIC'!AN289)</f>
        <v>0</v>
      </c>
      <c r="AO289" s="12">
        <f>+('3 Planilla Preadjudicación OTIC'!AO289)</f>
        <v>0</v>
      </c>
      <c r="AP289" s="12">
        <f>+('3 Planilla Preadjudicación OTIC'!AP289)</f>
        <v>5582500</v>
      </c>
      <c r="AQ289" s="12">
        <f>+('3 Planilla Preadjudicación OTIC'!AQ289)</f>
        <v>1120000</v>
      </c>
      <c r="AR289" s="12">
        <f>+('3 Planilla Preadjudicación OTIC'!AR289)</f>
        <v>0</v>
      </c>
      <c r="AS289" s="12">
        <f>+('3 Planilla Preadjudicación OTIC'!AS289)</f>
        <v>0</v>
      </c>
      <c r="AT289" s="12">
        <f>+('3 Planilla Preadjudicación OTIC'!AT289)</f>
        <v>0</v>
      </c>
      <c r="AU289" s="12">
        <f>+('3 Planilla Preadjudicación OTIC'!AU289)</f>
        <v>6702500</v>
      </c>
      <c r="AV289" s="2" t="str">
        <f>+('3 Planilla Preadjudicación OTIC'!AV289)</f>
        <v>NO</v>
      </c>
      <c r="AW289" s="4" t="str">
        <f>+('3 Planilla Preadjudicación OTIC'!AW289)</f>
        <v>NUMERAL 6.1.2. ÍTEM 8 - LA POBLACIÓN OBJETIVO ES DERIVADA POR GENDARMERÍA. OTEC NO PRESENTA CARTA DE DICHA INSTITUCIÓN PARA PODER AUTORIZAR SU EJECUCIÓN DENTRO DEL RECINTO RESPECTIVO.</v>
      </c>
      <c r="AX289" s="2">
        <f>+('3 Planilla Preadjudicación OTIC'!AX289)</f>
        <v>0</v>
      </c>
      <c r="AY289" s="2">
        <f>+('3 Planilla Preadjudicación OTIC'!AY289)</f>
        <v>0</v>
      </c>
      <c r="AZ289" s="2">
        <f>+('3 Planilla Preadjudicación OTIC'!AZ289)</f>
        <v>0</v>
      </c>
      <c r="BA289" s="2">
        <f>+('3 Planilla Preadjudicación OTIC'!BA289)</f>
        <v>0</v>
      </c>
      <c r="BB289" s="2">
        <f>+('3 Planilla Preadjudicación OTIC'!BB289)</f>
        <v>0</v>
      </c>
      <c r="BC289" s="2">
        <f>+('3 Planilla Preadjudicación OTIC'!BC289)</f>
        <v>0</v>
      </c>
      <c r="BD289" s="2">
        <f>+('3 Planilla Preadjudicación OTIC'!BD289)</f>
        <v>0</v>
      </c>
      <c r="BE289" s="2">
        <f>+('3 Planilla Preadjudicación OTIC'!BE289)</f>
        <v>0</v>
      </c>
      <c r="BF289" s="2">
        <f>+('3 Planilla Preadjudicación OTIC'!BF289)</f>
        <v>0</v>
      </c>
      <c r="BG289" s="2">
        <f>+('3 Planilla Preadjudicación OTIC'!BG289)</f>
        <v>0</v>
      </c>
      <c r="BH289" s="2">
        <f>+('3 Planilla Preadjudicación OTIC'!BH289)</f>
        <v>0</v>
      </c>
      <c r="BI289" s="2">
        <f>+('3 Planilla Preadjudicación OTIC'!BI289)</f>
        <v>0</v>
      </c>
      <c r="BJ289" s="2">
        <f>+('3 Planilla Preadjudicación OTIC'!BJ289)</f>
        <v>0</v>
      </c>
      <c r="BK289" s="2">
        <f>+('3 Planilla Preadjudicación OTIC'!BK289)</f>
        <v>0</v>
      </c>
      <c r="BL289" s="2">
        <f>+('3 Planilla Preadjudicación OTIC'!BL289)</f>
        <v>0</v>
      </c>
      <c r="BM289" s="104">
        <f>ROUND(('3 Planilla Preadjudicación OTIC'!BM289),1)</f>
        <v>0</v>
      </c>
      <c r="BN289" s="4" t="str">
        <f>+('3 Planilla Preadjudicación OTIC'!BN289)</f>
        <v>NO</v>
      </c>
      <c r="BO289" s="4">
        <f>+('3 Planilla Preadjudicación OTIC'!BO289)</f>
        <v>0</v>
      </c>
      <c r="BP289" s="4">
        <f>+('3 Planilla Preadjudicación OTIC'!BP289)</f>
        <v>0</v>
      </c>
      <c r="BQ289" s="4">
        <f>+('3 Planilla Preadjudicación OTIC'!BQ289)</f>
        <v>0</v>
      </c>
      <c r="BR289" s="4">
        <f>+('3 Planilla Preadjudicación OTIC'!BR289)</f>
        <v>0</v>
      </c>
      <c r="BS289" s="4">
        <f>+('3 Planilla Preadjudicación OTIC'!BS289)</f>
        <v>0</v>
      </c>
      <c r="BT289" s="4">
        <f>+('3 Planilla Preadjudicación OTIC'!BT289)</f>
        <v>0</v>
      </c>
      <c r="BU289" s="85">
        <f>IF(VLOOKUP(A289,'BD OFICIAL'!$A$1:$AL$2098,7,0)=D289,0,1)</f>
        <v>0</v>
      </c>
      <c r="BV289" s="85">
        <f>IF(VLOOKUP(A289,'BD OFICIAL'!$A$1:$AL$2098,11,0)=J289,0,1)</f>
        <v>0</v>
      </c>
      <c r="BW289" s="85">
        <f>IF(VLOOKUP(A289,'BD OFICIAL'!$A$1:$AL$2098,13,0)=L289,0,1)</f>
        <v>0</v>
      </c>
      <c r="BX289" s="2">
        <f>IF(VLOOKUP(A289,'BD OFICIAL'!$A$1:$AL$2098,16,0)=O289,0,1)</f>
        <v>0</v>
      </c>
      <c r="BY289" s="2">
        <f>IF(VLOOKUP(A289,'BD OFICIAL'!$A$1:$AL$2098,17,0)=P289,0,1)</f>
        <v>0</v>
      </c>
      <c r="BZ289" s="2">
        <f>IF(VLOOKUP(A289,'BD OFICIAL'!$A$1:$AL$2098,19,0)=R289,0,1)</f>
        <v>0</v>
      </c>
      <c r="CA289" s="2">
        <f>IF(VLOOKUP(A289,'BD OFICIAL'!$A$1:$AL$2098,21,0)=T289,0,1)</f>
        <v>0</v>
      </c>
      <c r="CB289" s="2">
        <f>IF(VLOOKUP(A289,'BD OFICIAL'!$A$1:$AL$2098,24,0)=AK289,0,1)</f>
        <v>0</v>
      </c>
      <c r="CC289" s="2">
        <f>IF(VLOOKUP(A289,'BD OFICIAL'!$A$1:$AL$2098,25,0)=X289,0,1)</f>
        <v>0</v>
      </c>
      <c r="CD289" s="2">
        <f>IF(VLOOKUP(A289,'BD OFICIAL'!$A$1:$AL$2098,26,0)=Y289,0,1)</f>
        <v>0</v>
      </c>
      <c r="CE289" s="2">
        <f>IF(VLOOKUP(A289,'BD OFICIAL'!$A$1:$AL$2098,27,0)=Z289,0,1)</f>
        <v>0</v>
      </c>
      <c r="CF289" s="2">
        <f>IF(VLOOKUP(A289,'BD OFICIAL'!$A$1:$AL$2098,28,0)=AA289,0,1)</f>
        <v>0</v>
      </c>
      <c r="CG289" s="2">
        <f>IF(VLOOKUP(A289,'BD OFICIAL'!$A$1:$AL$2098,33,0)=AF289,0,1)</f>
        <v>0</v>
      </c>
      <c r="CH289" s="2">
        <f>IF(VLOOKUP(A289,'BD OFICIAL'!$A$1:$AL$2098,35,0)=AH289,0,1)</f>
        <v>0</v>
      </c>
      <c r="CI289" s="85">
        <f>IF(VLOOKUP(A289,'BD OFICIAL'!$A$1:$AL$2098,34,0)=AL289,0,1)</f>
        <v>0</v>
      </c>
      <c r="CJ289" s="12">
        <f>VLOOKUP(A289,'BD OFICIAL'!$A$1:$AM$2098,36,0)*AM289-AP289</f>
        <v>0</v>
      </c>
      <c r="CK289" s="85" t="str">
        <f t="shared" si="156"/>
        <v>SSH</v>
      </c>
      <c r="CL289" s="85" t="str">
        <f t="shared" si="157"/>
        <v>SI</v>
      </c>
      <c r="CM289" s="85" t="str">
        <f t="shared" si="137"/>
        <v>NO</v>
      </c>
      <c r="CN289" s="31">
        <f t="shared" si="138"/>
        <v>0</v>
      </c>
      <c r="CO289" s="31">
        <f t="shared" si="158"/>
        <v>0</v>
      </c>
      <c r="CP289" s="31">
        <f t="shared" si="139"/>
        <v>0</v>
      </c>
      <c r="CQ289" s="31">
        <f>IF(Y289="NO",0,IF(Y289="SI",IF(VLOOKUP(A289,'BD OFICIAL'!$A:$AO,40,0)=AQ289,0,1)))</f>
        <v>0</v>
      </c>
      <c r="CR289" s="31">
        <f>IF(Z289="NO",0,IF(Z289="SI",IF(VLOOKUP(B289,'BD OFICIAL'!$A:$AO,41,0)=AS289,0,1)))</f>
        <v>0</v>
      </c>
      <c r="CS289" s="31">
        <f t="shared" si="159"/>
        <v>0</v>
      </c>
      <c r="CT289" s="31">
        <f t="shared" si="160"/>
        <v>0</v>
      </c>
      <c r="CU289" s="31">
        <f>IF(VLOOKUP(A289,'BD OFICIAL'!$A$1:$AL$1056,31,0)="SI",IF(AT289&gt;0,0,1),IF(AT289=0,0,1))</f>
        <v>0</v>
      </c>
      <c r="CV289" s="31">
        <f t="shared" si="161"/>
        <v>0</v>
      </c>
      <c r="CW289" s="31">
        <f t="shared" si="140"/>
        <v>0</v>
      </c>
      <c r="CX289" s="85" t="str">
        <f t="shared" si="141"/>
        <v>NO</v>
      </c>
      <c r="CY289" s="31">
        <f t="shared" si="142"/>
        <v>0</v>
      </c>
      <c r="CZ289" s="85" t="str">
        <f>IF(ISERROR(VLOOKUP(AI289,EXPERIENCIA!$A$1:$C$2100,1,0)),"NO","SI")</f>
        <v>SI</v>
      </c>
      <c r="DA289" s="85" t="str">
        <f>IF(CX289="no","NO APLICA",IF(AX289=0,"ERROR NOTA",IF(AND(AX289&gt;1,CZ289="NO"),"ERROR NOTA",IF(AND(CZ289="NO",AX289=1),0,IF(VLOOKUP(AI289,EXPERIENCIA!$A$1:$C$2100,3,0)=AX289,0,"ERROR NOTA")))))</f>
        <v>NO APLICA</v>
      </c>
      <c r="DB289" s="85" t="str">
        <f>IF(ISERROR(VLOOKUP(AI289,COMPORTAMIENTO!$A$1:$C$2100,1,0)),"NO","SI")</f>
        <v>SI</v>
      </c>
      <c r="DC289" s="85" t="str">
        <f>IF(CX289="NO","NO APLICA",IF(AY289=0,"ERROR NOTA",IF(AND(DB289="NO",AY289=7),0,IF(VLOOKUP(AI289,COMPORTAMIENTO!$A$2:$H$2100,8,0)=AY289,0,"ERROR NOTA"))))</f>
        <v>NO APLICA</v>
      </c>
      <c r="DD289" s="104" t="str">
        <f t="shared" si="143"/>
        <v>NO APLICA</v>
      </c>
      <c r="DE289" s="104" t="str">
        <f t="shared" si="144"/>
        <v>NO APLICA</v>
      </c>
      <c r="DF289" s="85" t="str">
        <f t="shared" si="162"/>
        <v>SI</v>
      </c>
      <c r="DG289" s="85">
        <f t="shared" si="145"/>
        <v>0</v>
      </c>
      <c r="DH289" s="85">
        <f t="shared" si="146"/>
        <v>0</v>
      </c>
      <c r="DI289" s="85" t="str">
        <f t="shared" si="147"/>
        <v>NO APLICA</v>
      </c>
      <c r="DJ289" s="12" t="str">
        <f t="shared" si="148"/>
        <v>NO APLICA</v>
      </c>
      <c r="DK289" s="7" t="str">
        <f t="shared" si="149"/>
        <v>NO APLICA</v>
      </c>
      <c r="DL289" s="12">
        <f t="shared" si="163"/>
        <v>5075</v>
      </c>
      <c r="DM289" s="12">
        <f>VLOOKUP(A289,'5 TD'!$A:$B,2,0)</f>
        <v>5075</v>
      </c>
      <c r="DN289" s="7" t="str">
        <f t="shared" si="164"/>
        <v>NO APLICA</v>
      </c>
      <c r="DO289" s="85" t="str">
        <f t="shared" si="150"/>
        <v>NO APLICA</v>
      </c>
      <c r="DP289" s="85" t="str">
        <f t="shared" si="151"/>
        <v>NO APLICA</v>
      </c>
      <c r="DQ289" s="7" t="str">
        <f t="shared" si="152"/>
        <v>NO APLICA</v>
      </c>
      <c r="DR289" s="85" t="str">
        <f t="shared" si="165"/>
        <v>NO APLICA</v>
      </c>
      <c r="DS289" s="2" t="str">
        <f>+('3 Planilla Preadjudicación OTIC'!BN289)</f>
        <v>NO</v>
      </c>
      <c r="DT289" s="2" t="str">
        <f>IF(DR289="APROBADO",VLOOKUP(A289,'5 TD'!$D$3:$E$270,2,0),"NO APLICA")</f>
        <v>NO APLICA</v>
      </c>
      <c r="DU289" s="2" t="str">
        <f t="shared" si="166"/>
        <v>NO APLICA</v>
      </c>
      <c r="DV289" s="2" t="str">
        <f>IF(DU289="SI",VLOOKUP(A289,'5 TD'!$G$3:$H$270,2,0),"NO APLICA ")</f>
        <v xml:space="preserve">NO APLICA </v>
      </c>
      <c r="DW289" s="2" t="str">
        <f t="shared" si="167"/>
        <v>NO</v>
      </c>
      <c r="DX289" s="2" t="str">
        <f>IF(DW289="SI",VLOOKUP(A289,'5 TD'!$J$4:$K$472,2,0),"NO APLICA")</f>
        <v>NO APLICA</v>
      </c>
      <c r="DY289" s="2" t="str">
        <f t="shared" si="168"/>
        <v>NO APLICA</v>
      </c>
      <c r="DZ289" s="7" t="str">
        <f>IF(DY289="SI",VLOOKUP(A289,'5 TD'!$M$4:$N$350,2,0),"NO APLICA")</f>
        <v>NO APLICA</v>
      </c>
      <c r="EA289" s="2" t="str">
        <f t="shared" si="169"/>
        <v>NO APLICA</v>
      </c>
      <c r="EB289" s="12" t="str">
        <f t="shared" si="170"/>
        <v/>
      </c>
      <c r="EC289" s="12" t="str">
        <f>IF(EA289="SI",VLOOKUP(A289,'5 TD'!$V$4:$W$479,2,0),"NO APLICA")</f>
        <v>NO APLICA</v>
      </c>
      <c r="ED289" s="2" t="str">
        <f t="shared" si="153"/>
        <v>NO</v>
      </c>
      <c r="EE289" s="79" t="str">
        <f>IF(ED289="SI",VLOOKUP(AI289,COMPORTAMIENTO!$A$1:$H$2100,7,0),"NO APLICA")</f>
        <v>NO APLICA</v>
      </c>
      <c r="EF289" s="12" t="str">
        <f>IF(ED289="SI",VLOOKUP(A289,'5 TD'!$P$2:$Q$479,2,0),"NO APLICA")</f>
        <v>NO APLICA</v>
      </c>
      <c r="EG289" s="2" t="str">
        <f t="shared" si="154"/>
        <v>NO</v>
      </c>
      <c r="EH289" s="2">
        <f>IF(CZ289="no",0,VLOOKUP(AI289,EXPERIENCIA!$A$1:$C$2100,2,0))</f>
        <v>125</v>
      </c>
      <c r="EI289" s="2">
        <f>IF(CZ289="si",VLOOKUP(A289,'5 TD'!$S$3:$T$2103,2,0),0)</f>
        <v>32</v>
      </c>
      <c r="EJ289" s="2" t="str">
        <f t="shared" si="155"/>
        <v>NO</v>
      </c>
      <c r="EK289" s="2">
        <f>+('3 Planilla Preadjudicación OTIC'!BU289)</f>
        <v>0</v>
      </c>
      <c r="EL289" s="3"/>
      <c r="EM289" s="3"/>
      <c r="EN289" s="3"/>
      <c r="EQ289" s="86"/>
    </row>
    <row r="290" spans="1:147" ht="15" customHeight="1" x14ac:dyDescent="0.3">
      <c r="A290" s="2">
        <f>+('3 Planilla Preadjudicación OTIC'!A290)</f>
        <v>14459</v>
      </c>
      <c r="B290" s="2" t="str">
        <f>+('3 Planilla Preadjudicación OTIC'!B290)</f>
        <v>65181652-1</v>
      </c>
      <c r="C290" s="4">
        <f>+('3 Planilla Preadjudicación OTIC'!E290)</f>
        <v>2025</v>
      </c>
      <c r="D290" s="4" t="str">
        <f>+('3 Planilla Preadjudicación OTIC'!F290)</f>
        <v>MANDATO</v>
      </c>
      <c r="E290" s="4" t="str">
        <f>+('3 Planilla Preadjudicación OTIC'!G290)</f>
        <v>65006242-6</v>
      </c>
      <c r="F290" s="4" t="str">
        <f>+('3 Planilla Preadjudicación OTIC'!H290)</f>
        <v>CORPORACIÓN ABRIENDO PUERTAS</v>
      </c>
      <c r="G290" s="4"/>
      <c r="H290" s="4"/>
      <c r="I290" s="4" t="str">
        <f>+('3 Planilla Preadjudicación OTIC'!I290)</f>
        <v>INICIANDO MI NEGOCIO</v>
      </c>
      <c r="J290" s="4" t="str">
        <f>+('3 Planilla Preadjudicación OTIC'!J290)</f>
        <v>PF0838</v>
      </c>
      <c r="K290" s="4" t="str">
        <f>+('3 Planilla Preadjudicación OTIC'!K290)</f>
        <v/>
      </c>
      <c r="L290" s="4" t="str">
        <f>+('3 Planilla Preadjudicación OTIC'!L290)</f>
        <v/>
      </c>
      <c r="M290" s="2">
        <f>+('3 Planilla Preadjudicación OTIC'!M290)</f>
        <v>13</v>
      </c>
      <c r="N290" s="4" t="str">
        <f>+('3 Planilla Preadjudicación OTIC'!N290)</f>
        <v>METROPOLITANA</v>
      </c>
      <c r="O290" s="4" t="str">
        <f>+('3 Planilla Preadjudicación OTIC'!O290)</f>
        <v>SAN JOAQUÍN</v>
      </c>
      <c r="P290" s="4" t="str">
        <f>+('3 Planilla Preadjudicación OTIC'!P290)</f>
        <v xml:space="preserve">Personas derivadas por Gendarmeria </v>
      </c>
      <c r="Q290" s="4" t="str">
        <f>+('3 Planilla Preadjudicación OTIC'!Q290)</f>
        <v>PRESENCIAL</v>
      </c>
      <c r="R290" s="4" t="str">
        <f>+('3 Planilla Preadjudicación OTIC'!R290)</f>
        <v>INDEPENDIENTE</v>
      </c>
      <c r="S290" s="4">
        <f>+('3 Planilla Preadjudicación OTIC'!S290)</f>
        <v>7</v>
      </c>
      <c r="T290" s="2">
        <f>+('3 Planilla Preadjudicación OTIC'!T290)</f>
        <v>10</v>
      </c>
      <c r="U290" s="2">
        <f>+('3 Planilla Preadjudicación OTIC'!U290)</f>
        <v>28</v>
      </c>
      <c r="V290" s="2">
        <f>+('3 Planilla Preadjudicación OTIC'!V290)</f>
        <v>0</v>
      </c>
      <c r="W290" s="2">
        <f>+('3 Planilla Preadjudicación OTIC'!W290)</f>
        <v>28</v>
      </c>
      <c r="X290" s="2">
        <f>+('3 Planilla Preadjudicación OTIC'!X290)</f>
        <v>4</v>
      </c>
      <c r="Y290" s="2" t="str">
        <f>+('3 Planilla Preadjudicación OTIC'!Y290)</f>
        <v>NO</v>
      </c>
      <c r="Z290" s="2" t="str">
        <f>+('3 Planilla Preadjudicación OTIC'!Z290)</f>
        <v>NO</v>
      </c>
      <c r="AA290" s="2" t="str">
        <f>+('3 Planilla Preadjudicación OTIC'!AA290)</f>
        <v>NO</v>
      </c>
      <c r="AB290" s="4" t="str">
        <f>+('3 Planilla Preadjudicación OTIC'!AB290)</f>
        <v>SE AJUSTA A PLAN FORMATIVO</v>
      </c>
      <c r="AC290" s="4" t="str">
        <f>+('3 Planilla Preadjudicación OTIC'!AC290)</f>
        <v>MUJERES MAYORES DE 18 AÑOS, PRIVADAS DE LIBERTAD EN EL CENTRO PENITENCIARIO FEMENINO DE SANTIAGO, EN SITUACIÓN DE VULNERABILIDAD SOCIAL (PERTENECIENTES AL 80% MÁS VULNERABLE), CON BAJA ESCOLARIDAD Y LIMITADA EXPERIENCIA LABORAL.</v>
      </c>
      <c r="AD290" s="2" t="str">
        <f>+('3 Planilla Preadjudicación OTIC'!AD290)</f>
        <v>NO</v>
      </c>
      <c r="AE290" s="4">
        <f>+('3 Planilla Preadjudicación OTIC'!AE290)</f>
        <v>0</v>
      </c>
      <c r="AF290" s="2" t="str">
        <f>+('3 Planilla Preadjudicación OTIC'!AF290)</f>
        <v>CERRADA</v>
      </c>
      <c r="AG290" s="2">
        <f>+('3 Planilla Preadjudicación OTIC'!AG290)</f>
        <v>7</v>
      </c>
      <c r="AH290" s="2">
        <f>+('3 Planilla Preadjudicación OTIC'!AH290)</f>
        <v>1</v>
      </c>
      <c r="AI290" s="135" t="str">
        <f>+('3 Planilla Preadjudicación OTIC'!AI290)</f>
        <v>65062756-3</v>
      </c>
      <c r="AJ290" s="4" t="str">
        <f>+('3 Planilla Preadjudicación OTIC'!AJ290)</f>
        <v>Fundaciòn Forpe Chile</v>
      </c>
      <c r="AK290" s="2">
        <f>+('3 Planilla Preadjudicación OTIC'!AK290)</f>
        <v>28</v>
      </c>
      <c r="AL290" s="2">
        <f>+('3 Planilla Preadjudicación OTIC'!AL290)</f>
        <v>7</v>
      </c>
      <c r="AM290" s="12">
        <f>+('3 Planilla Preadjudicación OTIC'!AM290)</f>
        <v>4130</v>
      </c>
      <c r="AN290" s="12">
        <f>+('3 Planilla Preadjudicación OTIC'!AN290)</f>
        <v>0</v>
      </c>
      <c r="AO290" s="12">
        <f>+('3 Planilla Preadjudicación OTIC'!AO290)</f>
        <v>0</v>
      </c>
      <c r="AP290" s="12">
        <f>+('3 Planilla Preadjudicación OTIC'!AP290)</f>
        <v>1156400</v>
      </c>
      <c r="AQ290" s="12">
        <f>+('3 Planilla Preadjudicación OTIC'!AQ290)</f>
        <v>0</v>
      </c>
      <c r="AR290" s="12">
        <f>+('3 Planilla Preadjudicación OTIC'!AR290)</f>
        <v>0</v>
      </c>
      <c r="AS290" s="12">
        <f>+('3 Planilla Preadjudicación OTIC'!AS290)</f>
        <v>0</v>
      </c>
      <c r="AT290" s="12">
        <f>+('3 Planilla Preadjudicación OTIC'!AT290)</f>
        <v>0</v>
      </c>
      <c r="AU290" s="12">
        <f>+('3 Planilla Preadjudicación OTIC'!AU290)</f>
        <v>1156400</v>
      </c>
      <c r="AV290" s="2" t="str">
        <f>+('3 Planilla Preadjudicación OTIC'!AV290)</f>
        <v>NO</v>
      </c>
      <c r="AW290" s="4" t="str">
        <f>+('3 Planilla Preadjudicación OTIC'!AW290)</f>
        <v>NUMERAL 6.1.2. ÍTEM 8 - LA POBLACIÓN OBJETIVO ES DERIVADA POR GENDARMERÍA. OTEC NO PRESENTA CARTA DE DICHA INSTITUCIÓN PARA PODER AUTORIZAR SU EJECUCIÓN DENTRO DEL RECINTO RESPECTIVO.</v>
      </c>
      <c r="AX290" s="2">
        <f>+('3 Planilla Preadjudicación OTIC'!AX290)</f>
        <v>0</v>
      </c>
      <c r="AY290" s="2">
        <f>+('3 Planilla Preadjudicación OTIC'!AY290)</f>
        <v>0</v>
      </c>
      <c r="AZ290" s="2">
        <f>+('3 Planilla Preadjudicación OTIC'!AZ290)</f>
        <v>0</v>
      </c>
      <c r="BA290" s="2">
        <f>+('3 Planilla Preadjudicación OTIC'!BA290)</f>
        <v>0</v>
      </c>
      <c r="BB290" s="2">
        <f>+('3 Planilla Preadjudicación OTIC'!BB290)</f>
        <v>0</v>
      </c>
      <c r="BC290" s="2">
        <f>+('3 Planilla Preadjudicación OTIC'!BC290)</f>
        <v>0</v>
      </c>
      <c r="BD290" s="2">
        <f>+('3 Planilla Preadjudicación OTIC'!BD290)</f>
        <v>0</v>
      </c>
      <c r="BE290" s="2">
        <f>+('3 Planilla Preadjudicación OTIC'!BE290)</f>
        <v>0</v>
      </c>
      <c r="BF290" s="2">
        <f>+('3 Planilla Preadjudicación OTIC'!BF290)</f>
        <v>0</v>
      </c>
      <c r="BG290" s="2">
        <f>+('3 Planilla Preadjudicación OTIC'!BG290)</f>
        <v>0</v>
      </c>
      <c r="BH290" s="2">
        <f>+('3 Planilla Preadjudicación OTIC'!BH290)</f>
        <v>0</v>
      </c>
      <c r="BI290" s="2">
        <f>+('3 Planilla Preadjudicación OTIC'!BI290)</f>
        <v>0</v>
      </c>
      <c r="BJ290" s="2">
        <f>+('3 Planilla Preadjudicación OTIC'!BJ290)</f>
        <v>0</v>
      </c>
      <c r="BK290" s="2">
        <f>+('3 Planilla Preadjudicación OTIC'!BK290)</f>
        <v>0</v>
      </c>
      <c r="BL290" s="2">
        <f>+('3 Planilla Preadjudicación OTIC'!BL290)</f>
        <v>0</v>
      </c>
      <c r="BM290" s="104">
        <f>ROUND(('3 Planilla Preadjudicación OTIC'!BM290),1)</f>
        <v>0</v>
      </c>
      <c r="BN290" s="4" t="str">
        <f>+('3 Planilla Preadjudicación OTIC'!BN290)</f>
        <v>NO</v>
      </c>
      <c r="BO290" s="4">
        <f>+('3 Planilla Preadjudicación OTIC'!BO290)</f>
        <v>0</v>
      </c>
      <c r="BP290" s="4">
        <f>+('3 Planilla Preadjudicación OTIC'!BP290)</f>
        <v>0</v>
      </c>
      <c r="BQ290" s="4">
        <f>+('3 Planilla Preadjudicación OTIC'!BQ290)</f>
        <v>0</v>
      </c>
      <c r="BR290" s="4">
        <f>+('3 Planilla Preadjudicación OTIC'!BR290)</f>
        <v>0</v>
      </c>
      <c r="BS290" s="4">
        <f>+('3 Planilla Preadjudicación OTIC'!BS290)</f>
        <v>0</v>
      </c>
      <c r="BT290" s="4">
        <f>+('3 Planilla Preadjudicación OTIC'!BT290)</f>
        <v>0</v>
      </c>
      <c r="BU290" s="85">
        <f>IF(VLOOKUP(A290,'BD OFICIAL'!$A$1:$AL$2098,7,0)=D290,0,1)</f>
        <v>0</v>
      </c>
      <c r="BV290" s="85">
        <f>IF(VLOOKUP(A290,'BD OFICIAL'!$A$1:$AL$2098,11,0)=J290,0,1)</f>
        <v>0</v>
      </c>
      <c r="BW290" s="85">
        <f>IF(VLOOKUP(A290,'BD OFICIAL'!$A$1:$AL$2098,13,0)=L290,0,1)</f>
        <v>0</v>
      </c>
      <c r="BX290" s="2">
        <f>IF(VLOOKUP(A290,'BD OFICIAL'!$A$1:$AL$2098,16,0)=O290,0,1)</f>
        <v>0</v>
      </c>
      <c r="BY290" s="2">
        <f>IF(VLOOKUP(A290,'BD OFICIAL'!$A$1:$AL$2098,17,0)=P290,0,1)</f>
        <v>0</v>
      </c>
      <c r="BZ290" s="2">
        <f>IF(VLOOKUP(A290,'BD OFICIAL'!$A$1:$AL$2098,19,0)=R290,0,1)</f>
        <v>0</v>
      </c>
      <c r="CA290" s="2">
        <f>IF(VLOOKUP(A290,'BD OFICIAL'!$A$1:$AL$2098,21,0)=T290,0,1)</f>
        <v>0</v>
      </c>
      <c r="CB290" s="2">
        <f>IF(VLOOKUP(A290,'BD OFICIAL'!$A$1:$AL$2098,24,0)=AK290,0,1)</f>
        <v>0</v>
      </c>
      <c r="CC290" s="2">
        <f>IF(VLOOKUP(A290,'BD OFICIAL'!$A$1:$AL$2098,25,0)=X290,0,1)</f>
        <v>0</v>
      </c>
      <c r="CD290" s="2">
        <f>IF(VLOOKUP(A290,'BD OFICIAL'!$A$1:$AL$2098,26,0)=Y290,0,1)</f>
        <v>0</v>
      </c>
      <c r="CE290" s="2">
        <f>IF(VLOOKUP(A290,'BD OFICIAL'!$A$1:$AL$2098,27,0)=Z290,0,1)</f>
        <v>0</v>
      </c>
      <c r="CF290" s="2">
        <f>IF(VLOOKUP(A290,'BD OFICIAL'!$A$1:$AL$2098,28,0)=AA290,0,1)</f>
        <v>0</v>
      </c>
      <c r="CG290" s="2">
        <f>IF(VLOOKUP(A290,'BD OFICIAL'!$A$1:$AL$2098,33,0)=AF290,0,1)</f>
        <v>0</v>
      </c>
      <c r="CH290" s="2">
        <f>IF(VLOOKUP(A290,'BD OFICIAL'!$A$1:$AL$2098,35,0)=AH290,0,1)</f>
        <v>0</v>
      </c>
      <c r="CI290" s="85">
        <f>IF(VLOOKUP(A290,'BD OFICIAL'!$A$1:$AL$2098,34,0)=AL290,0,1)</f>
        <v>0</v>
      </c>
      <c r="CJ290" s="12">
        <f>VLOOKUP(A290,'BD OFICIAL'!$A$1:$AM$2098,36,0)*AM290-AP290</f>
        <v>0</v>
      </c>
      <c r="CK290" s="85" t="str">
        <f t="shared" si="156"/>
        <v>SSH</v>
      </c>
      <c r="CL290" s="85" t="str">
        <f t="shared" si="157"/>
        <v>SI</v>
      </c>
      <c r="CM290" s="85" t="str">
        <f t="shared" si="137"/>
        <v>NO</v>
      </c>
      <c r="CN290" s="31">
        <f t="shared" si="138"/>
        <v>0</v>
      </c>
      <c r="CO290" s="31">
        <f t="shared" si="158"/>
        <v>0</v>
      </c>
      <c r="CP290" s="31">
        <f t="shared" si="139"/>
        <v>0</v>
      </c>
      <c r="CQ290" s="31">
        <f>IF(Y290="NO",0,IF(Y290="SI",IF(VLOOKUP(A290,'BD OFICIAL'!$A:$AO,40,0)=AQ290,0,1)))</f>
        <v>0</v>
      </c>
      <c r="CR290" s="31">
        <f>IF(Z290="NO",0,IF(Z290="SI",IF(VLOOKUP(B290,'BD OFICIAL'!$A:$AO,41,0)=AS290,0,1)))</f>
        <v>0</v>
      </c>
      <c r="CS290" s="31">
        <f t="shared" si="159"/>
        <v>0</v>
      </c>
      <c r="CT290" s="31">
        <f t="shared" si="160"/>
        <v>0</v>
      </c>
      <c r="CU290" s="31">
        <f>IF(VLOOKUP(A290,'BD OFICIAL'!$A$1:$AL$1056,31,0)="SI",IF(AT290&gt;0,0,1),IF(AT290=0,0,1))</f>
        <v>0</v>
      </c>
      <c r="CV290" s="31">
        <f t="shared" si="161"/>
        <v>0</v>
      </c>
      <c r="CW290" s="31">
        <f t="shared" si="140"/>
        <v>0</v>
      </c>
      <c r="CX290" s="85" t="str">
        <f t="shared" si="141"/>
        <v>NO</v>
      </c>
      <c r="CY290" s="31">
        <f t="shared" si="142"/>
        <v>0</v>
      </c>
      <c r="CZ290" s="85" t="str">
        <f>IF(ISERROR(VLOOKUP(AI290,EXPERIENCIA!$A$1:$C$2100,1,0)),"NO","SI")</f>
        <v>SI</v>
      </c>
      <c r="DA290" s="85" t="str">
        <f>IF(CX290="no","NO APLICA",IF(AX290=0,"ERROR NOTA",IF(AND(AX290&gt;1,CZ290="NO"),"ERROR NOTA",IF(AND(CZ290="NO",AX290=1),0,IF(VLOOKUP(AI290,EXPERIENCIA!$A$1:$C$2100,3,0)=AX290,0,"ERROR NOTA")))))</f>
        <v>NO APLICA</v>
      </c>
      <c r="DB290" s="85" t="str">
        <f>IF(ISERROR(VLOOKUP(AI290,COMPORTAMIENTO!$A$1:$C$2100,1,0)),"NO","SI")</f>
        <v>SI</v>
      </c>
      <c r="DC290" s="85" t="str">
        <f>IF(CX290="NO","NO APLICA",IF(AY290=0,"ERROR NOTA",IF(AND(DB290="NO",AY290=7),0,IF(VLOOKUP(AI290,COMPORTAMIENTO!$A$2:$H$2100,8,0)=AY290,0,"ERROR NOTA"))))</f>
        <v>NO APLICA</v>
      </c>
      <c r="DD290" s="104" t="str">
        <f t="shared" si="143"/>
        <v>NO APLICA</v>
      </c>
      <c r="DE290" s="104" t="str">
        <f t="shared" si="144"/>
        <v>NO APLICA</v>
      </c>
      <c r="DF290" s="85" t="str">
        <f t="shared" si="162"/>
        <v>SI</v>
      </c>
      <c r="DG290" s="85">
        <f t="shared" si="145"/>
        <v>0</v>
      </c>
      <c r="DH290" s="85">
        <f t="shared" si="146"/>
        <v>0</v>
      </c>
      <c r="DI290" s="85" t="str">
        <f t="shared" si="147"/>
        <v>NO APLICA</v>
      </c>
      <c r="DJ290" s="12" t="str">
        <f t="shared" si="148"/>
        <v>NO APLICA</v>
      </c>
      <c r="DK290" s="7" t="str">
        <f t="shared" si="149"/>
        <v>NO APLICA</v>
      </c>
      <c r="DL290" s="12">
        <f t="shared" si="163"/>
        <v>4130</v>
      </c>
      <c r="DM290" s="12">
        <f>VLOOKUP(A290,'5 TD'!$A:$B,2,0)</f>
        <v>4130</v>
      </c>
      <c r="DN290" s="7" t="str">
        <f t="shared" si="164"/>
        <v>NO APLICA</v>
      </c>
      <c r="DO290" s="85" t="str">
        <f t="shared" si="150"/>
        <v>NO APLICA</v>
      </c>
      <c r="DP290" s="85" t="str">
        <f t="shared" si="151"/>
        <v>NO APLICA</v>
      </c>
      <c r="DQ290" s="7" t="str">
        <f t="shared" si="152"/>
        <v>NO APLICA</v>
      </c>
      <c r="DR290" s="85" t="str">
        <f t="shared" si="165"/>
        <v>NO APLICA</v>
      </c>
      <c r="DS290" s="2" t="str">
        <f>+('3 Planilla Preadjudicación OTIC'!BN290)</f>
        <v>NO</v>
      </c>
      <c r="DT290" s="2" t="str">
        <f>IF(DR290="APROBADO",VLOOKUP(A290,'5 TD'!$D$3:$E$270,2,0),"NO APLICA")</f>
        <v>NO APLICA</v>
      </c>
      <c r="DU290" s="2" t="str">
        <f t="shared" si="166"/>
        <v>NO APLICA</v>
      </c>
      <c r="DV290" s="2" t="str">
        <f>IF(DU290="SI",VLOOKUP(A290,'5 TD'!$G$3:$H$270,2,0),"NO APLICA ")</f>
        <v xml:space="preserve">NO APLICA </v>
      </c>
      <c r="DW290" s="2" t="str">
        <f t="shared" si="167"/>
        <v>NO</v>
      </c>
      <c r="DX290" s="2" t="str">
        <f>IF(DW290="SI",VLOOKUP(A290,'5 TD'!$J$4:$K$472,2,0),"NO APLICA")</f>
        <v>NO APLICA</v>
      </c>
      <c r="DY290" s="2" t="str">
        <f t="shared" si="168"/>
        <v>NO APLICA</v>
      </c>
      <c r="DZ290" s="7" t="str">
        <f>IF(DY290="SI",VLOOKUP(A290,'5 TD'!$M$4:$N$350,2,0),"NO APLICA")</f>
        <v>NO APLICA</v>
      </c>
      <c r="EA290" s="2" t="str">
        <f t="shared" si="169"/>
        <v>NO APLICA</v>
      </c>
      <c r="EB290" s="12" t="str">
        <f t="shared" si="170"/>
        <v/>
      </c>
      <c r="EC290" s="12" t="str">
        <f>IF(EA290="SI",VLOOKUP(A290,'5 TD'!$V$4:$W$479,2,0),"NO APLICA")</f>
        <v>NO APLICA</v>
      </c>
      <c r="ED290" s="2" t="str">
        <f t="shared" si="153"/>
        <v>NO</v>
      </c>
      <c r="EE290" s="79" t="str">
        <f>IF(ED290="SI",VLOOKUP(AI290,COMPORTAMIENTO!$A$1:$H$2100,7,0),"NO APLICA")</f>
        <v>NO APLICA</v>
      </c>
      <c r="EF290" s="12" t="str">
        <f>IF(ED290="SI",VLOOKUP(A290,'5 TD'!$P$2:$Q$479,2,0),"NO APLICA")</f>
        <v>NO APLICA</v>
      </c>
      <c r="EG290" s="2" t="str">
        <f t="shared" si="154"/>
        <v>NO</v>
      </c>
      <c r="EH290" s="2">
        <f>IF(CZ290="no",0,VLOOKUP(AI290,EXPERIENCIA!$A$1:$C$2100,2,0))</f>
        <v>125</v>
      </c>
      <c r="EI290" s="2">
        <f>IF(CZ290="si",VLOOKUP(A290,'5 TD'!$S$3:$T$2103,2,0),0)</f>
        <v>32</v>
      </c>
      <c r="EJ290" s="2" t="str">
        <f t="shared" si="155"/>
        <v>NO</v>
      </c>
      <c r="EK290" s="2">
        <f>+('3 Planilla Preadjudicación OTIC'!BU290)</f>
        <v>0</v>
      </c>
      <c r="EL290" s="3"/>
      <c r="EM290" s="3"/>
      <c r="EN290" s="3"/>
      <c r="EQ290" s="86"/>
    </row>
    <row r="291" spans="1:147" ht="15" customHeight="1" x14ac:dyDescent="0.3">
      <c r="A291" s="2">
        <f>+('3 Planilla Preadjudicación OTIC'!A291)</f>
        <v>14460</v>
      </c>
      <c r="B291" s="2" t="str">
        <f>+('3 Planilla Preadjudicación OTIC'!B291)</f>
        <v>65181652-1</v>
      </c>
      <c r="C291" s="4">
        <f>+('3 Planilla Preadjudicación OTIC'!E291)</f>
        <v>2025</v>
      </c>
      <c r="D291" s="4" t="str">
        <f>+('3 Planilla Preadjudicación OTIC'!F291)</f>
        <v>MANDATO</v>
      </c>
      <c r="E291" s="4" t="str">
        <f>+('3 Planilla Preadjudicación OTIC'!G291)</f>
        <v>65006242-6</v>
      </c>
      <c r="F291" s="4" t="str">
        <f>+('3 Planilla Preadjudicación OTIC'!H291)</f>
        <v>CORPORACIÓN ABRIENDO PUERTAS</v>
      </c>
      <c r="G291" s="4"/>
      <c r="H291" s="4"/>
      <c r="I291" s="4" t="str">
        <f>+('3 Planilla Preadjudicación OTIC'!I291)</f>
        <v>INICIANDO MI NEGOCIO</v>
      </c>
      <c r="J291" s="4" t="str">
        <f>+('3 Planilla Preadjudicación OTIC'!J291)</f>
        <v>PF0838</v>
      </c>
      <c r="K291" s="4" t="str">
        <f>+('3 Planilla Preadjudicación OTIC'!K291)</f>
        <v/>
      </c>
      <c r="L291" s="4" t="str">
        <f>+('3 Planilla Preadjudicación OTIC'!L291)</f>
        <v/>
      </c>
      <c r="M291" s="2">
        <f>+('3 Planilla Preadjudicación OTIC'!M291)</f>
        <v>13</v>
      </c>
      <c r="N291" s="4" t="str">
        <f>+('3 Planilla Preadjudicación OTIC'!N291)</f>
        <v>METROPOLITANA</v>
      </c>
      <c r="O291" s="4" t="str">
        <f>+('3 Planilla Preadjudicación OTIC'!O291)</f>
        <v>SAN JOAQUÍN</v>
      </c>
      <c r="P291" s="4" t="str">
        <f>+('3 Planilla Preadjudicación OTIC'!P291)</f>
        <v xml:space="preserve">Personas derivadas por Gendarmeria </v>
      </c>
      <c r="Q291" s="4" t="str">
        <f>+('3 Planilla Preadjudicación OTIC'!Q291)</f>
        <v>PRESENCIAL</v>
      </c>
      <c r="R291" s="4" t="str">
        <f>+('3 Planilla Preadjudicación OTIC'!R291)</f>
        <v>INDEPENDIENTE</v>
      </c>
      <c r="S291" s="4">
        <f>+('3 Planilla Preadjudicación OTIC'!S291)</f>
        <v>7</v>
      </c>
      <c r="T291" s="2">
        <f>+('3 Planilla Preadjudicación OTIC'!T291)</f>
        <v>10</v>
      </c>
      <c r="U291" s="2">
        <f>+('3 Planilla Preadjudicación OTIC'!U291)</f>
        <v>28</v>
      </c>
      <c r="V291" s="2">
        <f>+('3 Planilla Preadjudicación OTIC'!V291)</f>
        <v>0</v>
      </c>
      <c r="W291" s="2">
        <f>+('3 Planilla Preadjudicación OTIC'!W291)</f>
        <v>28</v>
      </c>
      <c r="X291" s="2">
        <f>+('3 Planilla Preadjudicación OTIC'!X291)</f>
        <v>4</v>
      </c>
      <c r="Y291" s="2" t="str">
        <f>+('3 Planilla Preadjudicación OTIC'!Y291)</f>
        <v>NO</v>
      </c>
      <c r="Z291" s="2" t="str">
        <f>+('3 Planilla Preadjudicación OTIC'!Z291)</f>
        <v>NO</v>
      </c>
      <c r="AA291" s="2" t="str">
        <f>+('3 Planilla Preadjudicación OTIC'!AA291)</f>
        <v>NO</v>
      </c>
      <c r="AB291" s="4" t="str">
        <f>+('3 Planilla Preadjudicación OTIC'!AB291)</f>
        <v>SE AJUSTA A PLAN FORMATIVO</v>
      </c>
      <c r="AC291" s="4" t="str">
        <f>+('3 Planilla Preadjudicación OTIC'!AC291)</f>
        <v>MUJERES MAYORES DE 18 AÑOS, PRIVADAS DE LIBERTAD EN EL CENTRO PENITENCIARIO FEMENINO DE SANTIAGO, EN SITUACIÓN DE VULNERABILIDAD SOCIAL (PERTENECIENTES AL 80% MÁS VULNERABLE), CON BAJA ESCOLARIDAD Y LIMITADA EXPERIENCIA LABORAL.</v>
      </c>
      <c r="AD291" s="2" t="str">
        <f>+('3 Planilla Preadjudicación OTIC'!AD291)</f>
        <v>NO</v>
      </c>
      <c r="AE291" s="4">
        <f>+('3 Planilla Preadjudicación OTIC'!AE291)</f>
        <v>0</v>
      </c>
      <c r="AF291" s="2" t="str">
        <f>+('3 Planilla Preadjudicación OTIC'!AF291)</f>
        <v>CERRADA</v>
      </c>
      <c r="AG291" s="2">
        <f>+('3 Planilla Preadjudicación OTIC'!AG291)</f>
        <v>7</v>
      </c>
      <c r="AH291" s="2">
        <f>+('3 Planilla Preadjudicación OTIC'!AH291)</f>
        <v>1</v>
      </c>
      <c r="AI291" s="135" t="str">
        <f>+('3 Planilla Preadjudicación OTIC'!AI291)</f>
        <v>65062756-3</v>
      </c>
      <c r="AJ291" s="4" t="str">
        <f>+('3 Planilla Preadjudicación OTIC'!AJ291)</f>
        <v>Fundaciòn Forpe Chile</v>
      </c>
      <c r="AK291" s="2">
        <f>+('3 Planilla Preadjudicación OTIC'!AK291)</f>
        <v>28</v>
      </c>
      <c r="AL291" s="2">
        <f>+('3 Planilla Preadjudicación OTIC'!AL291)</f>
        <v>7</v>
      </c>
      <c r="AM291" s="12">
        <f>+('3 Planilla Preadjudicación OTIC'!AM291)</f>
        <v>4130</v>
      </c>
      <c r="AN291" s="12">
        <f>+('3 Planilla Preadjudicación OTIC'!AN291)</f>
        <v>0</v>
      </c>
      <c r="AO291" s="12">
        <f>+('3 Planilla Preadjudicación OTIC'!AO291)</f>
        <v>0</v>
      </c>
      <c r="AP291" s="12">
        <f>+('3 Planilla Preadjudicación OTIC'!AP291)</f>
        <v>1156400</v>
      </c>
      <c r="AQ291" s="12">
        <f>+('3 Planilla Preadjudicación OTIC'!AQ291)</f>
        <v>0</v>
      </c>
      <c r="AR291" s="12">
        <f>+('3 Planilla Preadjudicación OTIC'!AR291)</f>
        <v>0</v>
      </c>
      <c r="AS291" s="12">
        <f>+('3 Planilla Preadjudicación OTIC'!AS291)</f>
        <v>0</v>
      </c>
      <c r="AT291" s="12">
        <f>+('3 Planilla Preadjudicación OTIC'!AT291)</f>
        <v>0</v>
      </c>
      <c r="AU291" s="12">
        <f>+('3 Planilla Preadjudicación OTIC'!AU291)</f>
        <v>1156400</v>
      </c>
      <c r="AV291" s="2" t="str">
        <f>+('3 Planilla Preadjudicación OTIC'!AV291)</f>
        <v>NO</v>
      </c>
      <c r="AW291" s="4" t="str">
        <f>+('3 Planilla Preadjudicación OTIC'!AW291)</f>
        <v>NUMERAL 6.1.2. ÍTEM 8 - LA POBLACIÓN OBJETIVO ES DERIVADA POR GENDARMERÍA. OTEC NO PRESENTA CARTA DE DICHA INSTITUCIÓN PARA PODER AUTORIZAR SU EJECUCIÓN DENTRO DEL RECINTO RESPECTIVO.</v>
      </c>
      <c r="AX291" s="2">
        <f>+('3 Planilla Preadjudicación OTIC'!AX291)</f>
        <v>0</v>
      </c>
      <c r="AY291" s="2">
        <f>+('3 Planilla Preadjudicación OTIC'!AY291)</f>
        <v>0</v>
      </c>
      <c r="AZ291" s="2">
        <f>+('3 Planilla Preadjudicación OTIC'!AZ291)</f>
        <v>0</v>
      </c>
      <c r="BA291" s="2">
        <f>+('3 Planilla Preadjudicación OTIC'!BA291)</f>
        <v>0</v>
      </c>
      <c r="BB291" s="2">
        <f>+('3 Planilla Preadjudicación OTIC'!BB291)</f>
        <v>0</v>
      </c>
      <c r="BC291" s="2">
        <f>+('3 Planilla Preadjudicación OTIC'!BC291)</f>
        <v>0</v>
      </c>
      <c r="BD291" s="2">
        <f>+('3 Planilla Preadjudicación OTIC'!BD291)</f>
        <v>0</v>
      </c>
      <c r="BE291" s="2">
        <f>+('3 Planilla Preadjudicación OTIC'!BE291)</f>
        <v>0</v>
      </c>
      <c r="BF291" s="2">
        <f>+('3 Planilla Preadjudicación OTIC'!BF291)</f>
        <v>0</v>
      </c>
      <c r="BG291" s="2">
        <f>+('3 Planilla Preadjudicación OTIC'!BG291)</f>
        <v>0</v>
      </c>
      <c r="BH291" s="2">
        <f>+('3 Planilla Preadjudicación OTIC'!BH291)</f>
        <v>0</v>
      </c>
      <c r="BI291" s="2">
        <f>+('3 Planilla Preadjudicación OTIC'!BI291)</f>
        <v>0</v>
      </c>
      <c r="BJ291" s="2">
        <f>+('3 Planilla Preadjudicación OTIC'!BJ291)</f>
        <v>0</v>
      </c>
      <c r="BK291" s="2">
        <f>+('3 Planilla Preadjudicación OTIC'!BK291)</f>
        <v>0</v>
      </c>
      <c r="BL291" s="2">
        <f>+('3 Planilla Preadjudicación OTIC'!BL291)</f>
        <v>0</v>
      </c>
      <c r="BM291" s="104">
        <f>ROUND(('3 Planilla Preadjudicación OTIC'!BM291),1)</f>
        <v>0</v>
      </c>
      <c r="BN291" s="4" t="str">
        <f>+('3 Planilla Preadjudicación OTIC'!BN291)</f>
        <v>NO</v>
      </c>
      <c r="BO291" s="4">
        <f>+('3 Planilla Preadjudicación OTIC'!BO291)</f>
        <v>0</v>
      </c>
      <c r="BP291" s="4">
        <f>+('3 Planilla Preadjudicación OTIC'!BP291)</f>
        <v>0</v>
      </c>
      <c r="BQ291" s="4">
        <f>+('3 Planilla Preadjudicación OTIC'!BQ291)</f>
        <v>0</v>
      </c>
      <c r="BR291" s="4">
        <f>+('3 Planilla Preadjudicación OTIC'!BR291)</f>
        <v>0</v>
      </c>
      <c r="BS291" s="4">
        <f>+('3 Planilla Preadjudicación OTIC'!BS291)</f>
        <v>0</v>
      </c>
      <c r="BT291" s="4">
        <f>+('3 Planilla Preadjudicación OTIC'!BT291)</f>
        <v>0</v>
      </c>
      <c r="BU291" s="85">
        <f>IF(VLOOKUP(A291,'BD OFICIAL'!$A$1:$AL$2098,7,0)=D291,0,1)</f>
        <v>0</v>
      </c>
      <c r="BV291" s="85">
        <f>IF(VLOOKUP(A291,'BD OFICIAL'!$A$1:$AL$2098,11,0)=J291,0,1)</f>
        <v>0</v>
      </c>
      <c r="BW291" s="85">
        <f>IF(VLOOKUP(A291,'BD OFICIAL'!$A$1:$AL$2098,13,0)=L291,0,1)</f>
        <v>0</v>
      </c>
      <c r="BX291" s="2">
        <f>IF(VLOOKUP(A291,'BD OFICIAL'!$A$1:$AL$2098,16,0)=O291,0,1)</f>
        <v>0</v>
      </c>
      <c r="BY291" s="2">
        <f>IF(VLOOKUP(A291,'BD OFICIAL'!$A$1:$AL$2098,17,0)=P291,0,1)</f>
        <v>0</v>
      </c>
      <c r="BZ291" s="2">
        <f>IF(VLOOKUP(A291,'BD OFICIAL'!$A$1:$AL$2098,19,0)=R291,0,1)</f>
        <v>0</v>
      </c>
      <c r="CA291" s="2">
        <f>IF(VLOOKUP(A291,'BD OFICIAL'!$A$1:$AL$2098,21,0)=T291,0,1)</f>
        <v>0</v>
      </c>
      <c r="CB291" s="2">
        <f>IF(VLOOKUP(A291,'BD OFICIAL'!$A$1:$AL$2098,24,0)=AK291,0,1)</f>
        <v>0</v>
      </c>
      <c r="CC291" s="2">
        <f>IF(VLOOKUP(A291,'BD OFICIAL'!$A$1:$AL$2098,25,0)=X291,0,1)</f>
        <v>0</v>
      </c>
      <c r="CD291" s="2">
        <f>IF(VLOOKUP(A291,'BD OFICIAL'!$A$1:$AL$2098,26,0)=Y291,0,1)</f>
        <v>0</v>
      </c>
      <c r="CE291" s="2">
        <f>IF(VLOOKUP(A291,'BD OFICIAL'!$A$1:$AL$2098,27,0)=Z291,0,1)</f>
        <v>0</v>
      </c>
      <c r="CF291" s="2">
        <f>IF(VLOOKUP(A291,'BD OFICIAL'!$A$1:$AL$2098,28,0)=AA291,0,1)</f>
        <v>0</v>
      </c>
      <c r="CG291" s="2">
        <f>IF(VLOOKUP(A291,'BD OFICIAL'!$A$1:$AL$2098,33,0)=AF291,0,1)</f>
        <v>0</v>
      </c>
      <c r="CH291" s="2">
        <f>IF(VLOOKUP(A291,'BD OFICIAL'!$A$1:$AL$2098,35,0)=AH291,0,1)</f>
        <v>0</v>
      </c>
      <c r="CI291" s="85">
        <f>IF(VLOOKUP(A291,'BD OFICIAL'!$A$1:$AL$2098,34,0)=AL291,0,1)</f>
        <v>0</v>
      </c>
      <c r="CJ291" s="12">
        <f>VLOOKUP(A291,'BD OFICIAL'!$A$1:$AM$2098,36,0)*AM291-AP291</f>
        <v>0</v>
      </c>
      <c r="CK291" s="85" t="str">
        <f t="shared" si="156"/>
        <v>SSH</v>
      </c>
      <c r="CL291" s="85" t="str">
        <f t="shared" si="157"/>
        <v>SI</v>
      </c>
      <c r="CM291" s="85" t="str">
        <f t="shared" si="137"/>
        <v>NO</v>
      </c>
      <c r="CN291" s="31">
        <f t="shared" si="138"/>
        <v>0</v>
      </c>
      <c r="CO291" s="31">
        <f t="shared" si="158"/>
        <v>0</v>
      </c>
      <c r="CP291" s="31">
        <f t="shared" si="139"/>
        <v>0</v>
      </c>
      <c r="CQ291" s="31">
        <f>IF(Y291="NO",0,IF(Y291="SI",IF(VLOOKUP(A291,'BD OFICIAL'!$A:$AO,40,0)=AQ291,0,1)))</f>
        <v>0</v>
      </c>
      <c r="CR291" s="31">
        <f>IF(Z291="NO",0,IF(Z291="SI",IF(VLOOKUP(B291,'BD OFICIAL'!$A:$AO,41,0)=AS291,0,1)))</f>
        <v>0</v>
      </c>
      <c r="CS291" s="31">
        <f t="shared" si="159"/>
        <v>0</v>
      </c>
      <c r="CT291" s="31">
        <f t="shared" si="160"/>
        <v>0</v>
      </c>
      <c r="CU291" s="31">
        <f>IF(VLOOKUP(A291,'BD OFICIAL'!$A$1:$AL$1056,31,0)="SI",IF(AT291&gt;0,0,1),IF(AT291=0,0,1))</f>
        <v>0</v>
      </c>
      <c r="CV291" s="31">
        <f t="shared" si="161"/>
        <v>0</v>
      </c>
      <c r="CW291" s="31">
        <f t="shared" si="140"/>
        <v>0</v>
      </c>
      <c r="CX291" s="85" t="str">
        <f t="shared" si="141"/>
        <v>NO</v>
      </c>
      <c r="CY291" s="31">
        <f t="shared" si="142"/>
        <v>0</v>
      </c>
      <c r="CZ291" s="85" t="str">
        <f>IF(ISERROR(VLOOKUP(AI291,EXPERIENCIA!$A$1:$C$2100,1,0)),"NO","SI")</f>
        <v>SI</v>
      </c>
      <c r="DA291" s="85" t="str">
        <f>IF(CX291="no","NO APLICA",IF(AX291=0,"ERROR NOTA",IF(AND(AX291&gt;1,CZ291="NO"),"ERROR NOTA",IF(AND(CZ291="NO",AX291=1),0,IF(VLOOKUP(AI291,EXPERIENCIA!$A$1:$C$2100,3,0)=AX291,0,"ERROR NOTA")))))</f>
        <v>NO APLICA</v>
      </c>
      <c r="DB291" s="85" t="str">
        <f>IF(ISERROR(VLOOKUP(AI291,COMPORTAMIENTO!$A$1:$C$2100,1,0)),"NO","SI")</f>
        <v>SI</v>
      </c>
      <c r="DC291" s="85" t="str">
        <f>IF(CX291="NO","NO APLICA",IF(AY291=0,"ERROR NOTA",IF(AND(DB291="NO",AY291=7),0,IF(VLOOKUP(AI291,COMPORTAMIENTO!$A$2:$H$2100,8,0)=AY291,0,"ERROR NOTA"))))</f>
        <v>NO APLICA</v>
      </c>
      <c r="DD291" s="104" t="str">
        <f t="shared" si="143"/>
        <v>NO APLICA</v>
      </c>
      <c r="DE291" s="104" t="str">
        <f t="shared" si="144"/>
        <v>NO APLICA</v>
      </c>
      <c r="DF291" s="85" t="str">
        <f t="shared" si="162"/>
        <v>SI</v>
      </c>
      <c r="DG291" s="85">
        <f t="shared" si="145"/>
        <v>0</v>
      </c>
      <c r="DH291" s="85">
        <f t="shared" si="146"/>
        <v>0</v>
      </c>
      <c r="DI291" s="85" t="str">
        <f t="shared" si="147"/>
        <v>NO APLICA</v>
      </c>
      <c r="DJ291" s="12" t="str">
        <f t="shared" si="148"/>
        <v>NO APLICA</v>
      </c>
      <c r="DK291" s="7" t="str">
        <f t="shared" si="149"/>
        <v>NO APLICA</v>
      </c>
      <c r="DL291" s="12">
        <f t="shared" si="163"/>
        <v>4130</v>
      </c>
      <c r="DM291" s="12">
        <f>VLOOKUP(A291,'5 TD'!$A:$B,2,0)</f>
        <v>4130</v>
      </c>
      <c r="DN291" s="7" t="str">
        <f t="shared" si="164"/>
        <v>NO APLICA</v>
      </c>
      <c r="DO291" s="85" t="str">
        <f t="shared" si="150"/>
        <v>NO APLICA</v>
      </c>
      <c r="DP291" s="85" t="str">
        <f t="shared" si="151"/>
        <v>NO APLICA</v>
      </c>
      <c r="DQ291" s="7" t="str">
        <f t="shared" si="152"/>
        <v>NO APLICA</v>
      </c>
      <c r="DR291" s="85" t="str">
        <f t="shared" si="165"/>
        <v>NO APLICA</v>
      </c>
      <c r="DS291" s="2" t="str">
        <f>+('3 Planilla Preadjudicación OTIC'!BN291)</f>
        <v>NO</v>
      </c>
      <c r="DT291" s="2" t="str">
        <f>IF(DR291="APROBADO",VLOOKUP(A291,'5 TD'!$D$3:$E$270,2,0),"NO APLICA")</f>
        <v>NO APLICA</v>
      </c>
      <c r="DU291" s="2" t="str">
        <f t="shared" si="166"/>
        <v>NO APLICA</v>
      </c>
      <c r="DV291" s="2" t="str">
        <f>IF(DU291="SI",VLOOKUP(A291,'5 TD'!$G$3:$H$270,2,0),"NO APLICA ")</f>
        <v xml:space="preserve">NO APLICA </v>
      </c>
      <c r="DW291" s="2" t="str">
        <f t="shared" si="167"/>
        <v>NO</v>
      </c>
      <c r="DX291" s="2" t="str">
        <f>IF(DW291="SI",VLOOKUP(A291,'5 TD'!$J$4:$K$472,2,0),"NO APLICA")</f>
        <v>NO APLICA</v>
      </c>
      <c r="DY291" s="2" t="str">
        <f t="shared" si="168"/>
        <v>NO APLICA</v>
      </c>
      <c r="DZ291" s="7" t="str">
        <f>IF(DY291="SI",VLOOKUP(A291,'5 TD'!$M$4:$N$350,2,0),"NO APLICA")</f>
        <v>NO APLICA</v>
      </c>
      <c r="EA291" s="2" t="str">
        <f t="shared" si="169"/>
        <v>NO APLICA</v>
      </c>
      <c r="EB291" s="12" t="str">
        <f t="shared" si="170"/>
        <v/>
      </c>
      <c r="EC291" s="12" t="str">
        <f>IF(EA291="SI",VLOOKUP(A291,'5 TD'!$V$4:$W$479,2,0),"NO APLICA")</f>
        <v>NO APLICA</v>
      </c>
      <c r="ED291" s="2" t="str">
        <f t="shared" si="153"/>
        <v>NO</v>
      </c>
      <c r="EE291" s="79" t="str">
        <f>IF(ED291="SI",VLOOKUP(AI291,COMPORTAMIENTO!$A$1:$H$2100,7,0),"NO APLICA")</f>
        <v>NO APLICA</v>
      </c>
      <c r="EF291" s="12" t="str">
        <f>IF(ED291="SI",VLOOKUP(A291,'5 TD'!$P$2:$Q$479,2,0),"NO APLICA")</f>
        <v>NO APLICA</v>
      </c>
      <c r="EG291" s="2" t="str">
        <f t="shared" si="154"/>
        <v>NO</v>
      </c>
      <c r="EH291" s="2">
        <f>IF(CZ291="no",0,VLOOKUP(AI291,EXPERIENCIA!$A$1:$C$2100,2,0))</f>
        <v>125</v>
      </c>
      <c r="EI291" s="2">
        <f>IF(CZ291="si",VLOOKUP(A291,'5 TD'!$S$3:$T$2103,2,0),0)</f>
        <v>32</v>
      </c>
      <c r="EJ291" s="2" t="str">
        <f t="shared" si="155"/>
        <v>NO</v>
      </c>
      <c r="EK291" s="2">
        <f>+('3 Planilla Preadjudicación OTIC'!BU291)</f>
        <v>0</v>
      </c>
      <c r="EL291" s="3"/>
      <c r="EM291" s="3"/>
      <c r="EN291" s="3"/>
      <c r="EQ291" s="86"/>
    </row>
    <row r="292" spans="1:147" ht="15" customHeight="1" x14ac:dyDescent="0.3">
      <c r="A292" s="2">
        <f>+('3 Planilla Preadjudicación OTIC'!A292)</f>
        <v>14461</v>
      </c>
      <c r="B292" s="2" t="str">
        <f>+('3 Planilla Preadjudicación OTIC'!B292)</f>
        <v>65181652-1</v>
      </c>
      <c r="C292" s="4">
        <f>+('3 Planilla Preadjudicación OTIC'!E292)</f>
        <v>2025</v>
      </c>
      <c r="D292" s="4" t="str">
        <f>+('3 Planilla Preadjudicación OTIC'!F292)</f>
        <v>MANDATO</v>
      </c>
      <c r="E292" s="4" t="str">
        <f>+('3 Planilla Preadjudicación OTIC'!G292)</f>
        <v>82623500-4</v>
      </c>
      <c r="F292" s="4" t="str">
        <f>+('3 Planilla Preadjudicación OTIC'!H292)</f>
        <v>IDEAL</v>
      </c>
      <c r="G292" s="4"/>
      <c r="H292" s="4"/>
      <c r="I292" s="4" t="str">
        <f>+('3 Planilla Preadjudicación OTIC'!I292)</f>
        <v>ELABORACIÓN DE JABONES Y SALES DE BAÑO</v>
      </c>
      <c r="J292" s="4" t="str">
        <f>+('3 Planilla Preadjudicación OTIC'!J292)</f>
        <v>PF0578</v>
      </c>
      <c r="K292" s="4" t="str">
        <f>+('3 Planilla Preadjudicación OTIC'!K292)</f>
        <v/>
      </c>
      <c r="L292" s="4" t="str">
        <f>+('3 Planilla Preadjudicación OTIC'!L292)</f>
        <v/>
      </c>
      <c r="M292" s="2">
        <f>+('3 Planilla Preadjudicación OTIC'!M292)</f>
        <v>13</v>
      </c>
      <c r="N292" s="4" t="str">
        <f>+('3 Planilla Preadjudicación OTIC'!N292)</f>
        <v>METROPOLITANA</v>
      </c>
      <c r="O292" s="4" t="str">
        <f>+('3 Planilla Preadjudicación OTIC'!O292)</f>
        <v>QUILICURA</v>
      </c>
      <c r="P292" s="4" t="str">
        <f>+('3 Planilla Preadjudicación OTIC'!P292)</f>
        <v>EMPRENDEDORES/AS INFORMALES O PERSONAS VULNERABLES PERTENECIENTES AL 80% MAS VULNERABLE</v>
      </c>
      <c r="Q292" s="4" t="str">
        <f>+('3 Planilla Preadjudicación OTIC'!Q292)</f>
        <v>PRESENCIAL</v>
      </c>
      <c r="R292" s="4" t="str">
        <f>+('3 Planilla Preadjudicación OTIC'!R292)</f>
        <v>INDEPENDIENTE</v>
      </c>
      <c r="S292" s="4">
        <f>+('3 Planilla Preadjudicación OTIC'!S292)</f>
        <v>25</v>
      </c>
      <c r="T292" s="2">
        <f>+('3 Planilla Preadjudicación OTIC'!T292)</f>
        <v>12</v>
      </c>
      <c r="U292" s="2">
        <f>+('3 Planilla Preadjudicación OTIC'!U292)</f>
        <v>100</v>
      </c>
      <c r="V292" s="2">
        <f>+('3 Planilla Preadjudicación OTIC'!V292)</f>
        <v>0</v>
      </c>
      <c r="W292" s="2">
        <f>+('3 Planilla Preadjudicación OTIC'!W292)</f>
        <v>100</v>
      </c>
      <c r="X292" s="2">
        <f>+('3 Planilla Preadjudicación OTIC'!X292)</f>
        <v>4</v>
      </c>
      <c r="Y292" s="2" t="str">
        <f>+('3 Planilla Preadjudicación OTIC'!Y292)</f>
        <v>SI</v>
      </c>
      <c r="Z292" s="2" t="str">
        <f>+('3 Planilla Preadjudicación OTIC'!Z292)</f>
        <v>NO</v>
      </c>
      <c r="AA292" s="2" t="str">
        <f>+('3 Planilla Preadjudicación OTIC'!AA292)</f>
        <v>NO</v>
      </c>
      <c r="AB292" s="4" t="str">
        <f>+('3 Planilla Preadjudicación OTIC'!AB292)</f>
        <v>SE AJUSTA A PLAN FORMATIVO</v>
      </c>
      <c r="AC292" s="4" t="str">
        <f>+('3 Planilla Preadjudicación OTIC'!AC292)</f>
        <v>HOMBRES Y MUJERES MAYORES DE 18 AÑOS Y MENOS DE 60, QUE PERTENEZCAN A LA COMUNA DE QUILICURA. QUE SON EMPRENDEDORES QUE ESTAN DENTRO DEL 80% MAS VULNERABLE Y QUE TIENEN EDUCACIÓN BASICA COMPLETA PREFERENTEMENTE</v>
      </c>
      <c r="AD292" s="2" t="str">
        <f>+('3 Planilla Preadjudicación OTIC'!AD292)</f>
        <v>NO</v>
      </c>
      <c r="AE292" s="4">
        <f>+('3 Planilla Preadjudicación OTIC'!AE292)</f>
        <v>0</v>
      </c>
      <c r="AF292" s="2" t="str">
        <f>+('3 Planilla Preadjudicación OTIC'!AF292)</f>
        <v>CERRADA</v>
      </c>
      <c r="AG292" s="2">
        <f>+('3 Planilla Preadjudicación OTIC'!AG292)</f>
        <v>25</v>
      </c>
      <c r="AH292" s="2">
        <f>+('3 Planilla Preadjudicación OTIC'!AH292)</f>
        <v>2</v>
      </c>
      <c r="AI292" s="135" t="str">
        <f>+('3 Planilla Preadjudicación OTIC'!AI292)</f>
        <v>65062756-3</v>
      </c>
      <c r="AJ292" s="4" t="str">
        <f>+('3 Planilla Preadjudicación OTIC'!AJ292)</f>
        <v>Fundaciòn Forpe Chile</v>
      </c>
      <c r="AK292" s="2">
        <f>+('3 Planilla Preadjudicación OTIC'!AK292)</f>
        <v>100</v>
      </c>
      <c r="AL292" s="2">
        <f>+('3 Planilla Preadjudicación OTIC'!AL292)</f>
        <v>25</v>
      </c>
      <c r="AM292" s="12">
        <f>+('3 Planilla Preadjudicación OTIC'!AM292)</f>
        <v>5075</v>
      </c>
      <c r="AN292" s="12">
        <f>+('3 Planilla Preadjudicación OTIC'!AN292)</f>
        <v>0</v>
      </c>
      <c r="AO292" s="12">
        <f>+('3 Planilla Preadjudicación OTIC'!AO292)</f>
        <v>0</v>
      </c>
      <c r="AP292" s="12">
        <f>+('3 Planilla Preadjudicación OTIC'!AP292)</f>
        <v>6090000</v>
      </c>
      <c r="AQ292" s="12">
        <f>+('3 Planilla Preadjudicación OTIC'!AQ292)</f>
        <v>1200000</v>
      </c>
      <c r="AR292" s="12">
        <f>+('3 Planilla Preadjudicación OTIC'!AR292)</f>
        <v>0</v>
      </c>
      <c r="AS292" s="12">
        <f>+('3 Planilla Preadjudicación OTIC'!AS292)</f>
        <v>0</v>
      </c>
      <c r="AT292" s="12">
        <f>+('3 Planilla Preadjudicación OTIC'!AT292)</f>
        <v>0</v>
      </c>
      <c r="AU292" s="12">
        <f>+('3 Planilla Preadjudicación OTIC'!AU292)</f>
        <v>7290000</v>
      </c>
      <c r="AV292" s="2" t="str">
        <f>+('3 Planilla Preadjudicación OTIC'!AV292)</f>
        <v>SI</v>
      </c>
      <c r="AW292" s="4">
        <f>+('3 Planilla Preadjudicación OTIC'!AW292)</f>
        <v>0</v>
      </c>
      <c r="AX292" s="2">
        <f>+('3 Planilla Preadjudicación OTIC'!AX292)</f>
        <v>7</v>
      </c>
      <c r="AY292" s="2">
        <f>+('3 Planilla Preadjudicación OTIC'!AY292)</f>
        <v>7</v>
      </c>
      <c r="AZ292" s="2">
        <f>+('3 Planilla Preadjudicación OTIC'!AZ292)</f>
        <v>0</v>
      </c>
      <c r="BA292" s="2">
        <f>+('3 Planilla Preadjudicación OTIC'!BA292)</f>
        <v>0</v>
      </c>
      <c r="BB292" s="2">
        <f>+('3 Planilla Preadjudicación OTIC'!BB292)</f>
        <v>0</v>
      </c>
      <c r="BC292" s="2">
        <f>+('3 Planilla Preadjudicación OTIC'!BC292)</f>
        <v>0</v>
      </c>
      <c r="BD292" s="2">
        <f>+('3 Planilla Preadjudicación OTIC'!BD292)</f>
        <v>0</v>
      </c>
      <c r="BE292" s="2">
        <f>+('3 Planilla Preadjudicación OTIC'!BE292)</f>
        <v>0</v>
      </c>
      <c r="BF292" s="2">
        <f>+('3 Planilla Preadjudicación OTIC'!BF292)</f>
        <v>0</v>
      </c>
      <c r="BG292" s="2">
        <f>+('3 Planilla Preadjudicación OTIC'!BG292)</f>
        <v>7</v>
      </c>
      <c r="BH292" s="2">
        <f>+('3 Planilla Preadjudicación OTIC'!BH292)</f>
        <v>7</v>
      </c>
      <c r="BI292" s="2">
        <f>+('3 Planilla Preadjudicación OTIC'!BI292)</f>
        <v>7</v>
      </c>
      <c r="BJ292" s="2">
        <f>+('3 Planilla Preadjudicación OTIC'!BJ292)</f>
        <v>7</v>
      </c>
      <c r="BK292" s="2">
        <f>+('3 Planilla Preadjudicación OTIC'!BK292)</f>
        <v>7</v>
      </c>
      <c r="BL292" s="2">
        <f>+('3 Planilla Preadjudicación OTIC'!BL292)</f>
        <v>7</v>
      </c>
      <c r="BM292" s="104">
        <f>ROUND(('3 Planilla Preadjudicación OTIC'!BM292),1)</f>
        <v>7</v>
      </c>
      <c r="BN292" s="4" t="str">
        <f>+('3 Planilla Preadjudicación OTIC'!BN292)</f>
        <v>SI</v>
      </c>
      <c r="BO292" s="4" t="str">
        <f>+('3 Planilla Preadjudicación OTIC'!BO292)</f>
        <v>ESTEBAN VEGA TORO</v>
      </c>
      <c r="BP292" s="4" t="str">
        <f>+('3 Planilla Preadjudicación OTIC'!BP292)</f>
        <v>contacto@forpe.cl</v>
      </c>
      <c r="BQ292" s="4">
        <f>+('3 Planilla Preadjudicación OTIC'!BQ292)</f>
        <v>228347804</v>
      </c>
      <c r="BR292" s="4" t="str">
        <f>+('3 Planilla Preadjudicación OTIC'!BR292)</f>
        <v>San Luis 444, Quilicura</v>
      </c>
      <c r="BS292" s="4" t="str">
        <f>+('3 Planilla Preadjudicación OTIC'!BS292)</f>
        <v>Capacitar en la producción artesanal de jabones y sales de baño, utilizando técnicas básicas y materias primas naturales.</v>
      </c>
      <c r="BT292" s="4" t="str">
        <f>+('3 Planilla Preadjudicación OTIC'!BT292)</f>
        <v>El curso entrega conocimientos sobre formulación, procesos de saponificación, uso de esencias, colorantes y empaques para productos cosméticos artesanales. Está orientado a personas interesadas en el autocuidado, la cosmética natural y el emprendimiento en el rubro del bienestar.</v>
      </c>
      <c r="BU292" s="85">
        <f>IF(VLOOKUP(A292,'BD OFICIAL'!$A$1:$AL$2098,7,0)=D292,0,1)</f>
        <v>0</v>
      </c>
      <c r="BV292" s="85">
        <f>IF(VLOOKUP(A292,'BD OFICIAL'!$A$1:$AL$2098,11,0)=J292,0,1)</f>
        <v>0</v>
      </c>
      <c r="BW292" s="85">
        <f>IF(VLOOKUP(A292,'BD OFICIAL'!$A$1:$AL$2098,13,0)=L292,0,1)</f>
        <v>0</v>
      </c>
      <c r="BX292" s="2">
        <f>IF(VLOOKUP(A292,'BD OFICIAL'!$A$1:$AL$2098,16,0)=O292,0,1)</f>
        <v>0</v>
      </c>
      <c r="BY292" s="2">
        <f>IF(VLOOKUP(A292,'BD OFICIAL'!$A$1:$AL$2098,17,0)=P292,0,1)</f>
        <v>0</v>
      </c>
      <c r="BZ292" s="2">
        <f>IF(VLOOKUP(A292,'BD OFICIAL'!$A$1:$AL$2098,19,0)=R292,0,1)</f>
        <v>0</v>
      </c>
      <c r="CA292" s="2">
        <f>IF(VLOOKUP(A292,'BD OFICIAL'!$A$1:$AL$2098,21,0)=T292,0,1)</f>
        <v>0</v>
      </c>
      <c r="CB292" s="2">
        <f>IF(VLOOKUP(A292,'BD OFICIAL'!$A$1:$AL$2098,24,0)=AK292,0,1)</f>
        <v>0</v>
      </c>
      <c r="CC292" s="2">
        <f>IF(VLOOKUP(A292,'BD OFICIAL'!$A$1:$AL$2098,25,0)=X292,0,1)</f>
        <v>0</v>
      </c>
      <c r="CD292" s="2">
        <f>IF(VLOOKUP(A292,'BD OFICIAL'!$A$1:$AL$2098,26,0)=Y292,0,1)</f>
        <v>0</v>
      </c>
      <c r="CE292" s="2">
        <f>IF(VLOOKUP(A292,'BD OFICIAL'!$A$1:$AL$2098,27,0)=Z292,0,1)</f>
        <v>0</v>
      </c>
      <c r="CF292" s="2">
        <f>IF(VLOOKUP(A292,'BD OFICIAL'!$A$1:$AL$2098,28,0)=AA292,0,1)</f>
        <v>0</v>
      </c>
      <c r="CG292" s="2">
        <f>IF(VLOOKUP(A292,'BD OFICIAL'!$A$1:$AL$2098,33,0)=AF292,0,1)</f>
        <v>0</v>
      </c>
      <c r="CH292" s="2">
        <f>IF(VLOOKUP(A292,'BD OFICIAL'!$A$1:$AL$2098,35,0)=AH292,0,1)</f>
        <v>0</v>
      </c>
      <c r="CI292" s="85">
        <f>IF(VLOOKUP(A292,'BD OFICIAL'!$A$1:$AL$2098,34,0)=AL292,0,1)</f>
        <v>0</v>
      </c>
      <c r="CJ292" s="12">
        <f>VLOOKUP(A292,'BD OFICIAL'!$A$1:$AM$2098,36,0)*AM292-AP292</f>
        <v>0</v>
      </c>
      <c r="CK292" s="85" t="str">
        <f t="shared" si="156"/>
        <v>SSH</v>
      </c>
      <c r="CL292" s="85" t="str">
        <f t="shared" si="157"/>
        <v>SI</v>
      </c>
      <c r="CM292" s="85" t="str">
        <f t="shared" si="137"/>
        <v>NO</v>
      </c>
      <c r="CN292" s="31">
        <f t="shared" si="138"/>
        <v>0</v>
      </c>
      <c r="CO292" s="31">
        <f t="shared" si="158"/>
        <v>0</v>
      </c>
      <c r="CP292" s="31">
        <f t="shared" si="139"/>
        <v>0</v>
      </c>
      <c r="CQ292" s="31">
        <f>IF(Y292="NO",0,IF(Y292="SI",IF(VLOOKUP(A292,'BD OFICIAL'!$A:$AO,40,0)=AQ292,0,1)))</f>
        <v>0</v>
      </c>
      <c r="CR292" s="31">
        <f>IF(Z292="NO",0,IF(Z292="SI",IF(VLOOKUP(B292,'BD OFICIAL'!$A:$AO,41,0)=AS292,0,1)))</f>
        <v>0</v>
      </c>
      <c r="CS292" s="31">
        <f t="shared" si="159"/>
        <v>0</v>
      </c>
      <c r="CT292" s="31">
        <f t="shared" si="160"/>
        <v>0</v>
      </c>
      <c r="CU292" s="31">
        <f>IF(VLOOKUP(A292,'BD OFICIAL'!$A$1:$AL$1056,31,0)="SI",IF(AT292&gt;0,0,1),IF(AT292=0,0,1))</f>
        <v>0</v>
      </c>
      <c r="CV292" s="31">
        <f t="shared" si="161"/>
        <v>0</v>
      </c>
      <c r="CW292" s="31">
        <f t="shared" si="140"/>
        <v>0</v>
      </c>
      <c r="CX292" s="85" t="str">
        <f t="shared" si="141"/>
        <v>SI</v>
      </c>
      <c r="CY292" s="31">
        <f t="shared" si="142"/>
        <v>0</v>
      </c>
      <c r="CZ292" s="85" t="str">
        <f>IF(ISERROR(VLOOKUP(AI292,EXPERIENCIA!$A$1:$C$2100,1,0)),"NO","SI")</f>
        <v>SI</v>
      </c>
      <c r="DA292" s="85">
        <f>IF(CX292="no","NO APLICA",IF(AX292=0,"ERROR NOTA",IF(AND(AX292&gt;1,CZ292="NO"),"ERROR NOTA",IF(AND(CZ292="NO",AX292=1),0,IF(VLOOKUP(AI292,EXPERIENCIA!$A$1:$C$2100,3,0)=AX292,0,"ERROR NOTA")))))</f>
        <v>0</v>
      </c>
      <c r="DB292" s="85" t="str">
        <f>IF(ISERROR(VLOOKUP(AI292,COMPORTAMIENTO!$A$1:$C$2100,1,0)),"NO","SI")</f>
        <v>SI</v>
      </c>
      <c r="DC292" s="85">
        <f>IF(CX292="NO","NO APLICA",IF(AY292=0,"ERROR NOTA",IF(AND(DB292="NO",AY292=7),0,IF(VLOOKUP(AI292,COMPORTAMIENTO!$A$2:$H$2100,8,0)=AY292,0,"ERROR NOTA"))))</f>
        <v>0</v>
      </c>
      <c r="DD292" s="104">
        <f t="shared" si="143"/>
        <v>0.70000000000000007</v>
      </c>
      <c r="DE292" s="104">
        <f t="shared" si="144"/>
        <v>0.70000000000000007</v>
      </c>
      <c r="DF292" s="85" t="str">
        <f t="shared" si="162"/>
        <v>SI</v>
      </c>
      <c r="DG292" s="85">
        <f t="shared" si="145"/>
        <v>0</v>
      </c>
      <c r="DH292" s="85">
        <f t="shared" si="146"/>
        <v>0</v>
      </c>
      <c r="DI292" s="85">
        <f t="shared" si="147"/>
        <v>0</v>
      </c>
      <c r="DJ292" s="12">
        <f t="shared" si="148"/>
        <v>7.0000000000000009</v>
      </c>
      <c r="DK292" s="7">
        <f t="shared" si="149"/>
        <v>7.0000000000000009</v>
      </c>
      <c r="DL292" s="12">
        <f t="shared" si="163"/>
        <v>5075</v>
      </c>
      <c r="DM292" s="12">
        <f>VLOOKUP(A292,'5 TD'!$A:$B,2,0)</f>
        <v>5075</v>
      </c>
      <c r="DN292" s="7">
        <f t="shared" si="164"/>
        <v>7</v>
      </c>
      <c r="DO292" s="85" t="str">
        <f t="shared" si="150"/>
        <v>APROBADO</v>
      </c>
      <c r="DP292" s="85" t="str">
        <f t="shared" si="151"/>
        <v>APROBADO</v>
      </c>
      <c r="DQ292" s="7">
        <f t="shared" si="152"/>
        <v>7</v>
      </c>
      <c r="DR292" s="85" t="str">
        <f t="shared" si="165"/>
        <v>APROBADO</v>
      </c>
      <c r="DS292" s="2" t="str">
        <f>+('3 Planilla Preadjudicación OTIC'!BN292)</f>
        <v>SI</v>
      </c>
      <c r="DT292" s="2">
        <f>IF(DR292="APROBADO",VLOOKUP(A292,'5 TD'!$D$3:$E$270,2,0),"NO APLICA")</f>
        <v>7</v>
      </c>
      <c r="DU292" s="2" t="str">
        <f t="shared" si="166"/>
        <v>SI</v>
      </c>
      <c r="DV292" s="2">
        <f>IF(DU292="SI",VLOOKUP(A292,'5 TD'!$G$3:$H$270,2,0),"NO APLICA ")</f>
        <v>7.0000000000000009</v>
      </c>
      <c r="DW292" s="2" t="str">
        <f t="shared" si="167"/>
        <v>SI</v>
      </c>
      <c r="DX292" s="2">
        <f>IF(DW292="SI",VLOOKUP(A292,'5 TD'!$J$4:$K$472,2,0),"NO APLICA")</f>
        <v>7</v>
      </c>
      <c r="DY292" s="2" t="str">
        <f t="shared" si="168"/>
        <v>SI</v>
      </c>
      <c r="DZ292" s="7">
        <f>IF(DY292="SI",VLOOKUP(A292,'5 TD'!$M$4:$N$350,2,0),"NO APLICA")</f>
        <v>7</v>
      </c>
      <c r="EA292" s="2" t="str">
        <f t="shared" si="169"/>
        <v>SI</v>
      </c>
      <c r="EB292" s="12">
        <f t="shared" si="170"/>
        <v>5075</v>
      </c>
      <c r="EC292" s="12">
        <f>IF(EA292="SI",VLOOKUP(A292,'5 TD'!$V$4:$W$479,2,0),"NO APLICA")</f>
        <v>5075</v>
      </c>
      <c r="ED292" s="2" t="str">
        <f t="shared" si="153"/>
        <v>SI</v>
      </c>
      <c r="EE292" s="79">
        <f>IF(ED292="SI",VLOOKUP(AI292,COMPORTAMIENTO!$A$1:$H$2100,7,0),"NO APLICA")</f>
        <v>0</v>
      </c>
      <c r="EF292" s="12">
        <f>IF(ED292="SI",VLOOKUP(A292,'5 TD'!$P$2:$Q$479,2,0),"NO APLICA")</f>
        <v>0</v>
      </c>
      <c r="EG292" s="2" t="str">
        <f t="shared" si="154"/>
        <v>SI</v>
      </c>
      <c r="EH292" s="2">
        <f>IF(CZ292="no",0,VLOOKUP(AI292,EXPERIENCIA!$A$1:$C$2100,2,0))</f>
        <v>125</v>
      </c>
      <c r="EI292" s="2">
        <f>IF(CZ292="si",VLOOKUP(A292,'5 TD'!$S$3:$T$2103,2,0),0)</f>
        <v>125</v>
      </c>
      <c r="EJ292" s="2" t="str">
        <f t="shared" si="155"/>
        <v>SI</v>
      </c>
      <c r="EK292" s="2" t="str">
        <f>+('3 Planilla Preadjudicación OTIC'!BU292)</f>
        <v>e) Menor “porcentaje de multas ponderadas” en ítem evaluación comportamiento considerando 4 decimales.</v>
      </c>
      <c r="EL292" s="4"/>
      <c r="EM292" s="3"/>
      <c r="EN292" s="3"/>
      <c r="EO292" s="86" t="s">
        <v>64</v>
      </c>
      <c r="EQ292" s="86"/>
    </row>
    <row r="293" spans="1:147" ht="15" customHeight="1" x14ac:dyDescent="0.3">
      <c r="A293" s="2">
        <f>+('3 Planilla Preadjudicación OTIC'!A293)</f>
        <v>14465</v>
      </c>
      <c r="B293" s="2" t="str">
        <f>+('3 Planilla Preadjudicación OTIC'!B293)</f>
        <v>65181652-1</v>
      </c>
      <c r="C293" s="4">
        <f>+('3 Planilla Preadjudicación OTIC'!E293)</f>
        <v>2025</v>
      </c>
      <c r="D293" s="4" t="str">
        <f>+('3 Planilla Preadjudicación OTIC'!F293)</f>
        <v>MANDATO</v>
      </c>
      <c r="E293" s="4" t="str">
        <f>+('3 Planilla Preadjudicación OTIC'!G293)</f>
        <v>82623500-4</v>
      </c>
      <c r="F293" s="4" t="str">
        <f>+('3 Planilla Preadjudicación OTIC'!H293)</f>
        <v>IDEAL</v>
      </c>
      <c r="G293" s="4"/>
      <c r="H293" s="4"/>
      <c r="I293" s="4" t="str">
        <f>+('3 Planilla Preadjudicación OTIC'!I293)</f>
        <v>EDUCACIÓN FINANCIERA</v>
      </c>
      <c r="J293" s="4" t="str">
        <f>+('3 Planilla Preadjudicación OTIC'!J293)</f>
        <v>SIN PLAN FORMATIVO</v>
      </c>
      <c r="K293" s="4" t="str">
        <f>+('3 Planilla Preadjudicación OTIC'!K293)</f>
        <v>USO DE TIC’S EN LA BUSQUEDA DE EMPLEO</v>
      </c>
      <c r="L293" s="4" t="str">
        <f>+('3 Planilla Preadjudicación OTIC'!L293)</f>
        <v>PF0923</v>
      </c>
      <c r="M293" s="2">
        <f>+('3 Planilla Preadjudicación OTIC'!M293)</f>
        <v>13</v>
      </c>
      <c r="N293" s="4" t="str">
        <f>+('3 Planilla Preadjudicación OTIC'!N293)</f>
        <v>METROPOLITANA</v>
      </c>
      <c r="O293" s="4" t="str">
        <f>+('3 Planilla Preadjudicación OTIC'!O293)</f>
        <v>SAN JOAQUÍN</v>
      </c>
      <c r="P293" s="4" t="str">
        <f>+('3 Planilla Preadjudicación OTIC'!P293)</f>
        <v>PERSONAS DESOCUPADAS (CESANTES Y PERSONAS QUE BUSCAN TRABAJO POR PRIMERA VEZ).</v>
      </c>
      <c r="Q293" s="4" t="str">
        <f>+('3 Planilla Preadjudicación OTIC'!Q293)</f>
        <v>PRESENCIAL</v>
      </c>
      <c r="R293" s="4" t="str">
        <f>+('3 Planilla Preadjudicación OTIC'!R293)</f>
        <v>DEPENDIENTE</v>
      </c>
      <c r="S293" s="4">
        <f>+('3 Planilla Preadjudicación OTIC'!S293)</f>
        <v>18</v>
      </c>
      <c r="T293" s="2">
        <f>+('3 Planilla Preadjudicación OTIC'!T293)</f>
        <v>20</v>
      </c>
      <c r="U293" s="2">
        <f>+('3 Planilla Preadjudicación OTIC'!U293)</f>
        <v>0</v>
      </c>
      <c r="V293" s="2">
        <f>+('3 Planilla Preadjudicación OTIC'!V293)</f>
        <v>10</v>
      </c>
      <c r="W293" s="2">
        <f>+('3 Planilla Preadjudicación OTIC'!W293)</f>
        <v>52</v>
      </c>
      <c r="X293" s="2">
        <f>+('3 Planilla Preadjudicación OTIC'!X293)</f>
        <v>3</v>
      </c>
      <c r="Y293" s="2" t="str">
        <f>+('3 Planilla Preadjudicación OTIC'!Y293)</f>
        <v>SI</v>
      </c>
      <c r="Z293" s="2" t="str">
        <f>+('3 Planilla Preadjudicación OTIC'!Z293)</f>
        <v>NO</v>
      </c>
      <c r="AA293" s="2" t="str">
        <f>+('3 Planilla Preadjudicación OTIC'!AA293)</f>
        <v>NO</v>
      </c>
      <c r="AB293" s="4" t="str">
        <f>+('3 Planilla Preadjudicación OTIC'!AB293)</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293" s="4" t="str">
        <f>+('3 Planilla Preadjudicación OTIC'!AC293)</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293" s="2" t="str">
        <f>+('3 Planilla Preadjudicación OTIC'!AD293)</f>
        <v>NO</v>
      </c>
      <c r="AE293" s="4">
        <f>+('3 Planilla Preadjudicación OTIC'!AE293)</f>
        <v>0</v>
      </c>
      <c r="AF293" s="2" t="str">
        <f>+('3 Planilla Preadjudicación OTIC'!AF293)</f>
        <v>CERRADA</v>
      </c>
      <c r="AG293" s="2">
        <f>+('3 Planilla Preadjudicación OTIC'!AG293)</f>
        <v>18</v>
      </c>
      <c r="AH293" s="2">
        <f>+('3 Planilla Preadjudicación OTIC'!AH293)</f>
        <v>1</v>
      </c>
      <c r="AI293" s="135" t="str">
        <f>+('3 Planilla Preadjudicación OTIC'!AI293)</f>
        <v>65062756-3</v>
      </c>
      <c r="AJ293" s="4" t="str">
        <f>+('3 Planilla Preadjudicación OTIC'!AJ293)</f>
        <v>Fundaciòn Forpe Chile</v>
      </c>
      <c r="AK293" s="2">
        <f>+('3 Planilla Preadjudicación OTIC'!AK293)</f>
        <v>52</v>
      </c>
      <c r="AL293" s="2">
        <f>+('3 Planilla Preadjudicación OTIC'!AL293)</f>
        <v>18</v>
      </c>
      <c r="AM293" s="12">
        <f>+('3 Planilla Preadjudicación OTIC'!AM293)</f>
        <v>4130</v>
      </c>
      <c r="AN293" s="12">
        <f>+('3 Planilla Preadjudicación OTIC'!AN293)</f>
        <v>0</v>
      </c>
      <c r="AO293" s="12">
        <f>+('3 Planilla Preadjudicación OTIC'!AO293)</f>
        <v>0</v>
      </c>
      <c r="AP293" s="12">
        <f>+('3 Planilla Preadjudicación OTIC'!AP293)</f>
        <v>4295200</v>
      </c>
      <c r="AQ293" s="12">
        <f>+('3 Planilla Preadjudicación OTIC'!AQ293)</f>
        <v>1440000</v>
      </c>
      <c r="AR293" s="12">
        <f>+('3 Planilla Preadjudicación OTIC'!AR293)</f>
        <v>0</v>
      </c>
      <c r="AS293" s="12">
        <f>+('3 Planilla Preadjudicación OTIC'!AS293)</f>
        <v>0</v>
      </c>
      <c r="AT293" s="12">
        <f>+('3 Planilla Preadjudicación OTIC'!AT293)</f>
        <v>0</v>
      </c>
      <c r="AU293" s="12">
        <f>+('3 Planilla Preadjudicación OTIC'!AU293)</f>
        <v>5735200</v>
      </c>
      <c r="AV293" s="2" t="str">
        <f>+('3 Planilla Preadjudicación OTIC'!AV293)</f>
        <v>SI</v>
      </c>
      <c r="AW293" s="4">
        <f>+('3 Planilla Preadjudicación OTIC'!AW293)</f>
        <v>0</v>
      </c>
      <c r="AX293" s="2">
        <f>+('3 Planilla Preadjudicación OTIC'!AX293)</f>
        <v>7</v>
      </c>
      <c r="AY293" s="2">
        <f>+('3 Planilla Preadjudicación OTIC'!AY293)</f>
        <v>7</v>
      </c>
      <c r="AZ293" s="2">
        <f>+('3 Planilla Preadjudicación OTIC'!AZ293)</f>
        <v>7</v>
      </c>
      <c r="BA293" s="2">
        <f>+('3 Planilla Preadjudicación OTIC'!BA293)</f>
        <v>7</v>
      </c>
      <c r="BB293" s="2">
        <f>+('3 Planilla Preadjudicación OTIC'!BB293)</f>
        <v>7</v>
      </c>
      <c r="BC293" s="2">
        <f>+('3 Planilla Preadjudicación OTIC'!BC293)</f>
        <v>7</v>
      </c>
      <c r="BD293" s="2">
        <f>+('3 Planilla Preadjudicación OTIC'!BD293)</f>
        <v>7</v>
      </c>
      <c r="BE293" s="2">
        <f>+('3 Planilla Preadjudicación OTIC'!BE293)</f>
        <v>7</v>
      </c>
      <c r="BF293" s="2">
        <f>+('3 Planilla Preadjudicación OTIC'!BF293)</f>
        <v>7</v>
      </c>
      <c r="BG293" s="2">
        <f>+('3 Planilla Preadjudicación OTIC'!BG293)</f>
        <v>7</v>
      </c>
      <c r="BH293" s="2">
        <f>+('3 Planilla Preadjudicación OTIC'!BH293)</f>
        <v>7</v>
      </c>
      <c r="BI293" s="2">
        <f>+('3 Planilla Preadjudicación OTIC'!BI293)</f>
        <v>7</v>
      </c>
      <c r="BJ293" s="2">
        <f>+('3 Planilla Preadjudicación OTIC'!BJ293)</f>
        <v>7</v>
      </c>
      <c r="BK293" s="2">
        <f>+('3 Planilla Preadjudicación OTIC'!BK293)</f>
        <v>7</v>
      </c>
      <c r="BL293" s="2">
        <f>+('3 Planilla Preadjudicación OTIC'!BL293)</f>
        <v>7</v>
      </c>
      <c r="BM293" s="104">
        <f>ROUND(('3 Planilla Preadjudicación OTIC'!BM293),1)</f>
        <v>7</v>
      </c>
      <c r="BN293" s="4" t="str">
        <f>+('3 Planilla Preadjudicación OTIC'!BN293)</f>
        <v>SI</v>
      </c>
      <c r="BO293" s="4" t="str">
        <f>+('3 Planilla Preadjudicación OTIC'!BO293)</f>
        <v>ESTEBAN VEGA TORO</v>
      </c>
      <c r="BP293" s="4" t="str">
        <f>+('3 Planilla Preadjudicación OTIC'!BP293)</f>
        <v>contacto@forpe.cl</v>
      </c>
      <c r="BQ293" s="4">
        <f>+('3 Planilla Preadjudicación OTIC'!BQ293)</f>
        <v>228347804</v>
      </c>
      <c r="BR293" s="4" t="str">
        <f>+('3 Planilla Preadjudicación OTIC'!BR293)</f>
        <v>Av. Departamental 285, San Joaquín</v>
      </c>
      <c r="BS293" s="4" t="str">
        <f>+('3 Planilla Preadjudicación OTIC'!BS293)</f>
        <v>Entregar herramientas básicas para la gestión responsable de recursos personales y familiares, promoviendo decisiones financieras informadas.</v>
      </c>
      <c r="BT293" s="4" t="str">
        <f>+('3 Planilla Preadjudicación OTIC'!BT293)</f>
        <v>Este curso aborda conceptos clave como presupuesto, ahorro, endeudamiento, uso de productos financieros y planificación económica. Está dirigido a personas que buscan mejorar su bienestar financiero y fortalecer su autonomía en el manejo del dinero.</v>
      </c>
      <c r="BU293" s="85">
        <f>IF(VLOOKUP(A293,'BD OFICIAL'!$A$1:$AL$2098,7,0)=D293,0,1)</f>
        <v>0</v>
      </c>
      <c r="BV293" s="85">
        <f>IF(VLOOKUP(A293,'BD OFICIAL'!$A$1:$AL$2098,11,0)=J293,0,1)</f>
        <v>0</v>
      </c>
      <c r="BW293" s="85">
        <f>IF(VLOOKUP(A293,'BD OFICIAL'!$A$1:$AL$2098,13,0)=L293,0,1)</f>
        <v>0</v>
      </c>
      <c r="BX293" s="2">
        <f>IF(VLOOKUP(A293,'BD OFICIAL'!$A$1:$AL$2098,16,0)=O293,0,1)</f>
        <v>0</v>
      </c>
      <c r="BY293" s="2">
        <f>IF(VLOOKUP(A293,'BD OFICIAL'!$A$1:$AL$2098,17,0)=P293,0,1)</f>
        <v>0</v>
      </c>
      <c r="BZ293" s="2">
        <f>IF(VLOOKUP(A293,'BD OFICIAL'!$A$1:$AL$2098,19,0)=R293,0,1)</f>
        <v>0</v>
      </c>
      <c r="CA293" s="2">
        <f>IF(VLOOKUP(A293,'BD OFICIAL'!$A$1:$AL$2098,21,0)=T293,0,1)</f>
        <v>0</v>
      </c>
      <c r="CB293" s="2">
        <f>IF(VLOOKUP(A293,'BD OFICIAL'!$A$1:$AL$2098,24,0)=AK293,0,1)</f>
        <v>0</v>
      </c>
      <c r="CC293" s="2">
        <f>IF(VLOOKUP(A293,'BD OFICIAL'!$A$1:$AL$2098,25,0)=X293,0,1)</f>
        <v>0</v>
      </c>
      <c r="CD293" s="2">
        <f>IF(VLOOKUP(A293,'BD OFICIAL'!$A$1:$AL$2098,26,0)=Y293,0,1)</f>
        <v>0</v>
      </c>
      <c r="CE293" s="2">
        <f>IF(VLOOKUP(A293,'BD OFICIAL'!$A$1:$AL$2098,27,0)=Z293,0,1)</f>
        <v>0</v>
      </c>
      <c r="CF293" s="2">
        <f>IF(VLOOKUP(A293,'BD OFICIAL'!$A$1:$AL$2098,28,0)=AA293,0,1)</f>
        <v>0</v>
      </c>
      <c r="CG293" s="2">
        <f>IF(VLOOKUP(A293,'BD OFICIAL'!$A$1:$AL$2098,33,0)=AF293,0,1)</f>
        <v>0</v>
      </c>
      <c r="CH293" s="2">
        <f>IF(VLOOKUP(A293,'BD OFICIAL'!$A$1:$AL$2098,35,0)=AH293,0,1)</f>
        <v>0</v>
      </c>
      <c r="CI293" s="85">
        <f>IF(VLOOKUP(A293,'BD OFICIAL'!$A$1:$AL$2098,34,0)=AL293,0,1)</f>
        <v>0</v>
      </c>
      <c r="CJ293" s="12">
        <f>VLOOKUP(A293,'BD OFICIAL'!$A$1:$AM$2098,36,0)*AM293-AP293</f>
        <v>0</v>
      </c>
      <c r="CK293" s="85" t="str">
        <f t="shared" si="156"/>
        <v>SSH</v>
      </c>
      <c r="CL293" s="85" t="str">
        <f t="shared" si="157"/>
        <v>NO</v>
      </c>
      <c r="CM293" s="85" t="str">
        <f t="shared" si="137"/>
        <v>SI</v>
      </c>
      <c r="CN293" s="31">
        <f t="shared" si="138"/>
        <v>0</v>
      </c>
      <c r="CO293" s="31">
        <f t="shared" si="158"/>
        <v>0</v>
      </c>
      <c r="CP293" s="31">
        <f t="shared" si="139"/>
        <v>0</v>
      </c>
      <c r="CQ293" s="31">
        <f>IF(Y293="NO",0,IF(Y293="SI",IF(VLOOKUP(A293,'BD OFICIAL'!$A:$AO,40,0)=AQ293,0,1)))</f>
        <v>0</v>
      </c>
      <c r="CR293" s="31">
        <f>IF(Z293="NO",0,IF(Z293="SI",IF(VLOOKUP(B293,'BD OFICIAL'!$A:$AO,41,0)=AS293,0,1)))</f>
        <v>0</v>
      </c>
      <c r="CS293" s="31">
        <f t="shared" si="159"/>
        <v>0</v>
      </c>
      <c r="CT293" s="31">
        <f t="shared" si="160"/>
        <v>0</v>
      </c>
      <c r="CU293" s="31">
        <f>IF(VLOOKUP(A293,'BD OFICIAL'!$A$1:$AL$1056,31,0)="SI",IF(AT293&gt;0,0,1),IF(AT293=0,0,1))</f>
        <v>0</v>
      </c>
      <c r="CV293" s="31">
        <f t="shared" si="161"/>
        <v>0</v>
      </c>
      <c r="CW293" s="31">
        <f t="shared" si="140"/>
        <v>0</v>
      </c>
      <c r="CX293" s="85" t="str">
        <f t="shared" si="141"/>
        <v>SI</v>
      </c>
      <c r="CY293" s="31">
        <f t="shared" si="142"/>
        <v>0</v>
      </c>
      <c r="CZ293" s="85" t="str">
        <f>IF(ISERROR(VLOOKUP(AI293,EXPERIENCIA!$A$1:$C$2100,1,0)),"NO","SI")</f>
        <v>SI</v>
      </c>
      <c r="DA293" s="85">
        <f>IF(CX293="no","NO APLICA",IF(AX293=0,"ERROR NOTA",IF(AND(AX293&gt;1,CZ293="NO"),"ERROR NOTA",IF(AND(CZ293="NO",AX293=1),0,IF(VLOOKUP(AI293,EXPERIENCIA!$A$1:$C$2100,3,0)=AX293,0,"ERROR NOTA")))))</f>
        <v>0</v>
      </c>
      <c r="DB293" s="85" t="str">
        <f>IF(ISERROR(VLOOKUP(AI293,COMPORTAMIENTO!$A$1:$C$2100,1,0)),"NO","SI")</f>
        <v>SI</v>
      </c>
      <c r="DC293" s="85">
        <f>IF(CX293="NO","NO APLICA",IF(AY293=0,"ERROR NOTA",IF(AND(DB293="NO",AY293=7),0,IF(VLOOKUP(AI293,COMPORTAMIENTO!$A$2:$H$2100,8,0)=AY293,0,"ERROR NOTA"))))</f>
        <v>0</v>
      </c>
      <c r="DD293" s="104">
        <f t="shared" si="143"/>
        <v>0.70000000000000007</v>
      </c>
      <c r="DE293" s="104">
        <f t="shared" si="144"/>
        <v>0.70000000000000007</v>
      </c>
      <c r="DF293" s="85" t="str">
        <f t="shared" si="162"/>
        <v>NO</v>
      </c>
      <c r="DG293" s="85">
        <f t="shared" si="145"/>
        <v>7</v>
      </c>
      <c r="DH293" s="85">
        <f t="shared" si="146"/>
        <v>7</v>
      </c>
      <c r="DI293" s="85">
        <f t="shared" si="147"/>
        <v>7</v>
      </c>
      <c r="DJ293" s="12">
        <f t="shared" si="148"/>
        <v>7.0000000000000009</v>
      </c>
      <c r="DK293" s="7">
        <f t="shared" si="149"/>
        <v>7.0000000000000009</v>
      </c>
      <c r="DL293" s="12">
        <f t="shared" si="163"/>
        <v>4130</v>
      </c>
      <c r="DM293" s="12">
        <f>VLOOKUP(A293,'5 TD'!$A:$B,2,0)</f>
        <v>4130</v>
      </c>
      <c r="DN293" s="7">
        <f t="shared" si="164"/>
        <v>7</v>
      </c>
      <c r="DO293" s="85" t="str">
        <f t="shared" si="150"/>
        <v>APROBADO</v>
      </c>
      <c r="DP293" s="85" t="str">
        <f t="shared" si="151"/>
        <v>APROBADO</v>
      </c>
      <c r="DQ293" s="7">
        <f t="shared" si="152"/>
        <v>7</v>
      </c>
      <c r="DR293" s="85" t="str">
        <f t="shared" si="165"/>
        <v>APROBADO</v>
      </c>
      <c r="DS293" s="2" t="str">
        <f>+('3 Planilla Preadjudicación OTIC'!BN293)</f>
        <v>SI</v>
      </c>
      <c r="DT293" s="2">
        <f>IF(DR293="APROBADO",VLOOKUP(A293,'5 TD'!$D$3:$E$270,2,0),"NO APLICA")</f>
        <v>7</v>
      </c>
      <c r="DU293" s="2" t="str">
        <f t="shared" si="166"/>
        <v>SI</v>
      </c>
      <c r="DV293" s="2">
        <f>IF(DU293="SI",VLOOKUP(A293,'5 TD'!$G$3:$H$270,2,0),"NO APLICA ")</f>
        <v>7.0000000000000009</v>
      </c>
      <c r="DW293" s="2" t="str">
        <f t="shared" si="167"/>
        <v>SI</v>
      </c>
      <c r="DX293" s="2">
        <f>IF(DW293="SI",VLOOKUP(A293,'5 TD'!$J$4:$K$472,2,0),"NO APLICA")</f>
        <v>7</v>
      </c>
      <c r="DY293" s="2" t="str">
        <f t="shared" si="168"/>
        <v>SI</v>
      </c>
      <c r="DZ293" s="7">
        <f>IF(DY293="SI",VLOOKUP(A293,'5 TD'!$M$4:$N$350,2,0),"NO APLICA")</f>
        <v>7</v>
      </c>
      <c r="EA293" s="2" t="str">
        <f t="shared" si="169"/>
        <v>SI</v>
      </c>
      <c r="EB293" s="12">
        <f t="shared" si="170"/>
        <v>4130</v>
      </c>
      <c r="EC293" s="12">
        <f>IF(EA293="SI",VLOOKUP(A293,'5 TD'!$V$4:$W$479,2,0),"NO APLICA")</f>
        <v>4130</v>
      </c>
      <c r="ED293" s="2" t="str">
        <f t="shared" si="153"/>
        <v>SI</v>
      </c>
      <c r="EE293" s="79">
        <f>IF(ED293="SI",VLOOKUP(AI293,COMPORTAMIENTO!$A$1:$H$2100,7,0),"NO APLICA")</f>
        <v>0</v>
      </c>
      <c r="EF293" s="12">
        <f>IF(ED293="SI",VLOOKUP(A293,'5 TD'!$P$2:$Q$479,2,0),"NO APLICA")</f>
        <v>0</v>
      </c>
      <c r="EG293" s="2" t="str">
        <f t="shared" si="154"/>
        <v>SI</v>
      </c>
      <c r="EH293" s="2">
        <f>IF(CZ293="no",0,VLOOKUP(AI293,EXPERIENCIA!$A$1:$C$2100,2,0))</f>
        <v>125</v>
      </c>
      <c r="EI293" s="2">
        <f>IF(CZ293="si",VLOOKUP(A293,'5 TD'!$S$3:$T$2103,2,0),0)</f>
        <v>125</v>
      </c>
      <c r="EJ293" s="2" t="str">
        <f t="shared" si="155"/>
        <v>SI</v>
      </c>
      <c r="EK293" s="2" t="str">
        <f>+('3 Planilla Preadjudicación OTIC'!BU293)</f>
        <v>f) Mayor número de cursos SENCE ejecutados (Evaluación Experiencia).</v>
      </c>
      <c r="EL293" s="4"/>
      <c r="EM293" s="3"/>
      <c r="EN293" s="3"/>
      <c r="EO293" s="86" t="s">
        <v>64</v>
      </c>
      <c r="EQ293" s="86"/>
    </row>
    <row r="294" spans="1:147" ht="15" customHeight="1" x14ac:dyDescent="0.3">
      <c r="A294" s="2">
        <f>+('3 Planilla Preadjudicación OTIC'!A294)</f>
        <v>14466</v>
      </c>
      <c r="B294" s="2" t="str">
        <f>+('3 Planilla Preadjudicación OTIC'!B294)</f>
        <v>65181652-1</v>
      </c>
      <c r="C294" s="4">
        <f>+('3 Planilla Preadjudicación OTIC'!E294)</f>
        <v>2025</v>
      </c>
      <c r="D294" s="4" t="str">
        <f>+('3 Planilla Preadjudicación OTIC'!F294)</f>
        <v>MANDATO</v>
      </c>
      <c r="E294" s="4" t="str">
        <f>+('3 Planilla Preadjudicación OTIC'!G294)</f>
        <v>82623500-4</v>
      </c>
      <c r="F294" s="4" t="str">
        <f>+('3 Planilla Preadjudicación OTIC'!H294)</f>
        <v>IDEAL</v>
      </c>
      <c r="G294" s="4"/>
      <c r="H294" s="4"/>
      <c r="I294" s="4" t="str">
        <f>+('3 Planilla Preadjudicación OTIC'!I294)</f>
        <v>EDUCACIÓN FINANCIERA</v>
      </c>
      <c r="J294" s="4" t="str">
        <f>+('3 Planilla Preadjudicación OTIC'!J294)</f>
        <v>SIN PLAN FORMATIVO</v>
      </c>
      <c r="K294" s="4" t="str">
        <f>+('3 Planilla Preadjudicación OTIC'!K294)</f>
        <v>TÉCNICAS PARA LA RESOLUCIÓN DE PROBLEMAS</v>
      </c>
      <c r="L294" s="4" t="str">
        <f>+('3 Planilla Preadjudicación OTIC'!L294)</f>
        <v>PF0922</v>
      </c>
      <c r="M294" s="2">
        <f>+('3 Planilla Preadjudicación OTIC'!M294)</f>
        <v>13</v>
      </c>
      <c r="N294" s="4" t="str">
        <f>+('3 Planilla Preadjudicación OTIC'!N294)</f>
        <v>METROPOLITANA</v>
      </c>
      <c r="O294" s="4" t="str">
        <f>+('3 Planilla Preadjudicación OTIC'!O294)</f>
        <v>LO ESPEJO</v>
      </c>
      <c r="P294" s="4" t="str">
        <f>+('3 Planilla Preadjudicación OTIC'!P294)</f>
        <v>EMPRENDEDORES/AS INFORMALES O PERSONAS VULNERABLES PERTENECIENTES AL 80% MAS VULNERABLE</v>
      </c>
      <c r="Q294" s="4" t="str">
        <f>+('3 Planilla Preadjudicación OTIC'!Q294)</f>
        <v>PRESENCIAL</v>
      </c>
      <c r="R294" s="4" t="str">
        <f>+('3 Planilla Preadjudicación OTIC'!R294)</f>
        <v>INDEPENDIENTE</v>
      </c>
      <c r="S294" s="4">
        <f>+('3 Planilla Preadjudicación OTIC'!S294)</f>
        <v>17</v>
      </c>
      <c r="T294" s="2">
        <f>+('3 Planilla Preadjudicación OTIC'!T294)</f>
        <v>20</v>
      </c>
      <c r="U294" s="2">
        <f>+('3 Planilla Preadjudicación OTIC'!U294)</f>
        <v>0</v>
      </c>
      <c r="V294" s="2">
        <f>+('3 Planilla Preadjudicación OTIC'!V294)</f>
        <v>8</v>
      </c>
      <c r="W294" s="2">
        <f>+('3 Planilla Preadjudicación OTIC'!W294)</f>
        <v>50</v>
      </c>
      <c r="X294" s="2">
        <f>+('3 Planilla Preadjudicación OTIC'!X294)</f>
        <v>3</v>
      </c>
      <c r="Y294" s="2" t="str">
        <f>+('3 Planilla Preadjudicación OTIC'!Y294)</f>
        <v>SI</v>
      </c>
      <c r="Z294" s="2" t="str">
        <f>+('3 Planilla Preadjudicación OTIC'!Z294)</f>
        <v>NO</v>
      </c>
      <c r="AA294" s="2" t="str">
        <f>+('3 Planilla Preadjudicación OTIC'!AA294)</f>
        <v>NO</v>
      </c>
      <c r="AB294" s="4" t="str">
        <f>+('3 Planilla Preadjudicación OTIC'!AB294)</f>
        <v>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disponibles para las participantes.
Desarrollar habilidades para manejar dinero de forma efectiva, incluso con ingresos bajos.
Fomentar la independencia económica como medio para mejorar la calidad de vida.
Contenidos:
Introducción a las ayudas estatales: qué son y cómo acceder.
Estrategias para maximizar el uso de recursos disponibles.
Ejercicios prácticos: crear un plan financiero básico con recursos actuales.</v>
      </c>
      <c r="AC294" s="4" t="str">
        <f>+('3 Planilla Preadjudicación OTIC'!AC294)</f>
        <v>EL PROGRAMA ESTÁ DIRIGIDO A MUJERES EN VÍAS DE REALIZAR UN MICROEMPRENDIMIENTO. ENTRE 18 Y 60 AÑOS, QUE PERTENECEN AL 80% MÁS VULNERABLE DE LA POBLACIÓN, Y QUE RESIDEN EN LA COMUNA DE LO ESPEJO Y QUE TIENEN EDUCACION BASICA COMPLETA PREFERENTEMENTE.</v>
      </c>
      <c r="AD294" s="2" t="str">
        <f>+('3 Planilla Preadjudicación OTIC'!AD294)</f>
        <v>NO</v>
      </c>
      <c r="AE294" s="4">
        <f>+('3 Planilla Preadjudicación OTIC'!AE294)</f>
        <v>0</v>
      </c>
      <c r="AF294" s="2" t="str">
        <f>+('3 Planilla Preadjudicación OTIC'!AF294)</f>
        <v>CERRADA</v>
      </c>
      <c r="AG294" s="2">
        <f>+('3 Planilla Preadjudicación OTIC'!AG294)</f>
        <v>17</v>
      </c>
      <c r="AH294" s="2">
        <f>+('3 Planilla Preadjudicación OTIC'!AH294)</f>
        <v>1</v>
      </c>
      <c r="AI294" s="135" t="str">
        <f>+('3 Planilla Preadjudicación OTIC'!AI294)</f>
        <v>65062756-3</v>
      </c>
      <c r="AJ294" s="4" t="str">
        <f>+('3 Planilla Preadjudicación OTIC'!AJ294)</f>
        <v>Fundaciòn Forpe Chile</v>
      </c>
      <c r="AK294" s="2">
        <f>+('3 Planilla Preadjudicación OTIC'!AK294)</f>
        <v>50</v>
      </c>
      <c r="AL294" s="2">
        <f>+('3 Planilla Preadjudicación OTIC'!AL294)</f>
        <v>17</v>
      </c>
      <c r="AM294" s="12">
        <f>+('3 Planilla Preadjudicación OTIC'!AM294)</f>
        <v>4130</v>
      </c>
      <c r="AN294" s="12">
        <f>+('3 Planilla Preadjudicación OTIC'!AN294)</f>
        <v>0</v>
      </c>
      <c r="AO294" s="12">
        <f>+('3 Planilla Preadjudicación OTIC'!AO294)</f>
        <v>0</v>
      </c>
      <c r="AP294" s="12">
        <f>+('3 Planilla Preadjudicación OTIC'!AP294)</f>
        <v>4130000</v>
      </c>
      <c r="AQ294" s="12">
        <f>+('3 Planilla Preadjudicación OTIC'!AQ294)</f>
        <v>1360000</v>
      </c>
      <c r="AR294" s="12">
        <f>+('3 Planilla Preadjudicación OTIC'!AR294)</f>
        <v>0</v>
      </c>
      <c r="AS294" s="12">
        <f>+('3 Planilla Preadjudicación OTIC'!AS294)</f>
        <v>0</v>
      </c>
      <c r="AT294" s="12">
        <f>+('3 Planilla Preadjudicación OTIC'!AT294)</f>
        <v>0</v>
      </c>
      <c r="AU294" s="12">
        <f>+('3 Planilla Preadjudicación OTIC'!AU294)</f>
        <v>5490000</v>
      </c>
      <c r="AV294" s="2" t="str">
        <f>+('3 Planilla Preadjudicación OTIC'!AV294)</f>
        <v>SI</v>
      </c>
      <c r="AW294" s="4">
        <f>+('3 Planilla Preadjudicación OTIC'!AW294)</f>
        <v>0</v>
      </c>
      <c r="AX294" s="2">
        <f>+('3 Planilla Preadjudicación OTIC'!AX294)</f>
        <v>7</v>
      </c>
      <c r="AY294" s="2">
        <f>+('3 Planilla Preadjudicación OTIC'!AY294)</f>
        <v>7</v>
      </c>
      <c r="AZ294" s="2">
        <f>+('3 Planilla Preadjudicación OTIC'!AZ294)</f>
        <v>7</v>
      </c>
      <c r="BA294" s="2">
        <f>+('3 Planilla Preadjudicación OTIC'!BA294)</f>
        <v>7</v>
      </c>
      <c r="BB294" s="2">
        <f>+('3 Planilla Preadjudicación OTIC'!BB294)</f>
        <v>6.3</v>
      </c>
      <c r="BC294" s="2">
        <f>+('3 Planilla Preadjudicación OTIC'!BC294)</f>
        <v>6.3</v>
      </c>
      <c r="BD294" s="2">
        <f>+('3 Planilla Preadjudicación OTIC'!BD294)</f>
        <v>6.4</v>
      </c>
      <c r="BE294" s="2">
        <f>+('3 Planilla Preadjudicación OTIC'!BE294)</f>
        <v>6.4</v>
      </c>
      <c r="BF294" s="2">
        <f>+('3 Planilla Preadjudicación OTIC'!BF294)</f>
        <v>5.8</v>
      </c>
      <c r="BG294" s="2">
        <f>+('3 Planilla Preadjudicación OTIC'!BG294)</f>
        <v>5.8</v>
      </c>
      <c r="BH294" s="2">
        <f>+('3 Planilla Preadjudicación OTIC'!BH294)</f>
        <v>5.8</v>
      </c>
      <c r="BI294" s="2">
        <f>+('3 Planilla Preadjudicación OTIC'!BI294)</f>
        <v>5.8</v>
      </c>
      <c r="BJ294" s="2">
        <f>+('3 Planilla Preadjudicación OTIC'!BJ294)</f>
        <v>5.8</v>
      </c>
      <c r="BK294" s="2">
        <f>+('3 Planilla Preadjudicación OTIC'!BK294)</f>
        <v>5.8</v>
      </c>
      <c r="BL294" s="2">
        <f>+('3 Planilla Preadjudicación OTIC'!BL294)</f>
        <v>7</v>
      </c>
      <c r="BM294" s="104">
        <f>ROUND(('3 Planilla Preadjudicación OTIC'!BM294),1)</f>
        <v>6.3</v>
      </c>
      <c r="BN294" s="4" t="str">
        <f>+('3 Planilla Preadjudicación OTIC'!BN294)</f>
        <v>NO</v>
      </c>
      <c r="BO294" s="4">
        <f>+('3 Planilla Preadjudicación OTIC'!BO294)</f>
        <v>0</v>
      </c>
      <c r="BP294" s="4">
        <f>+('3 Planilla Preadjudicación OTIC'!BP294)</f>
        <v>0</v>
      </c>
      <c r="BQ294" s="4">
        <f>+('3 Planilla Preadjudicación OTIC'!BQ294)</f>
        <v>0</v>
      </c>
      <c r="BR294" s="4">
        <f>+('3 Planilla Preadjudicación OTIC'!BR294)</f>
        <v>0</v>
      </c>
      <c r="BS294" s="4">
        <f>+('3 Planilla Preadjudicación OTIC'!BS294)</f>
        <v>0</v>
      </c>
      <c r="BT294" s="4">
        <f>+('3 Planilla Preadjudicación OTIC'!BT294)</f>
        <v>0</v>
      </c>
      <c r="BU294" s="85">
        <f>IF(VLOOKUP(A294,'BD OFICIAL'!$A$1:$AL$2098,7,0)=D294,0,1)</f>
        <v>0</v>
      </c>
      <c r="BV294" s="85">
        <f>IF(VLOOKUP(A294,'BD OFICIAL'!$A$1:$AL$2098,11,0)=J294,0,1)</f>
        <v>0</v>
      </c>
      <c r="BW294" s="85">
        <f>IF(VLOOKUP(A294,'BD OFICIAL'!$A$1:$AL$2098,13,0)=L294,0,1)</f>
        <v>0</v>
      </c>
      <c r="BX294" s="2">
        <f>IF(VLOOKUP(A294,'BD OFICIAL'!$A$1:$AL$2098,16,0)=O294,0,1)</f>
        <v>0</v>
      </c>
      <c r="BY294" s="2">
        <f>IF(VLOOKUP(A294,'BD OFICIAL'!$A$1:$AL$2098,17,0)=P294,0,1)</f>
        <v>0</v>
      </c>
      <c r="BZ294" s="2">
        <f>IF(VLOOKUP(A294,'BD OFICIAL'!$A$1:$AL$2098,19,0)=R294,0,1)</f>
        <v>0</v>
      </c>
      <c r="CA294" s="2">
        <f>IF(VLOOKUP(A294,'BD OFICIAL'!$A$1:$AL$2098,21,0)=T294,0,1)</f>
        <v>0</v>
      </c>
      <c r="CB294" s="2">
        <f>IF(VLOOKUP(A294,'BD OFICIAL'!$A$1:$AL$2098,24,0)=AK294,0,1)</f>
        <v>0</v>
      </c>
      <c r="CC294" s="2">
        <f>IF(VLOOKUP(A294,'BD OFICIAL'!$A$1:$AL$2098,25,0)=X294,0,1)</f>
        <v>0</v>
      </c>
      <c r="CD294" s="2">
        <f>IF(VLOOKUP(A294,'BD OFICIAL'!$A$1:$AL$2098,26,0)=Y294,0,1)</f>
        <v>0</v>
      </c>
      <c r="CE294" s="2">
        <f>IF(VLOOKUP(A294,'BD OFICIAL'!$A$1:$AL$2098,27,0)=Z294,0,1)</f>
        <v>0</v>
      </c>
      <c r="CF294" s="2">
        <f>IF(VLOOKUP(A294,'BD OFICIAL'!$A$1:$AL$2098,28,0)=AA294,0,1)</f>
        <v>0</v>
      </c>
      <c r="CG294" s="2">
        <f>IF(VLOOKUP(A294,'BD OFICIAL'!$A$1:$AL$2098,33,0)=AF294,0,1)</f>
        <v>0</v>
      </c>
      <c r="CH294" s="2">
        <f>IF(VLOOKUP(A294,'BD OFICIAL'!$A$1:$AL$2098,35,0)=AH294,0,1)</f>
        <v>0</v>
      </c>
      <c r="CI294" s="85">
        <f>IF(VLOOKUP(A294,'BD OFICIAL'!$A$1:$AL$2098,34,0)=AL294,0,1)</f>
        <v>0</v>
      </c>
      <c r="CJ294" s="12">
        <f>VLOOKUP(A294,'BD OFICIAL'!$A$1:$AM$2098,36,0)*AM294-AP294</f>
        <v>0</v>
      </c>
      <c r="CK294" s="85" t="str">
        <f t="shared" si="156"/>
        <v>SSH</v>
      </c>
      <c r="CL294" s="85" t="str">
        <f t="shared" si="157"/>
        <v>NO</v>
      </c>
      <c r="CM294" s="85" t="str">
        <f t="shared" si="137"/>
        <v>SI</v>
      </c>
      <c r="CN294" s="31">
        <f t="shared" si="138"/>
        <v>0</v>
      </c>
      <c r="CO294" s="31">
        <f t="shared" si="158"/>
        <v>0</v>
      </c>
      <c r="CP294" s="31">
        <f t="shared" si="139"/>
        <v>0</v>
      </c>
      <c r="CQ294" s="31">
        <f>IF(Y294="NO",0,IF(Y294="SI",IF(VLOOKUP(A294,'BD OFICIAL'!$A:$AO,40,0)=AQ294,0,1)))</f>
        <v>0</v>
      </c>
      <c r="CR294" s="31">
        <f>IF(Z294="NO",0,IF(Z294="SI",IF(VLOOKUP(B294,'BD OFICIAL'!$A:$AO,41,0)=AS294,0,1)))</f>
        <v>0</v>
      </c>
      <c r="CS294" s="31">
        <f t="shared" si="159"/>
        <v>0</v>
      </c>
      <c r="CT294" s="31">
        <f t="shared" si="160"/>
        <v>0</v>
      </c>
      <c r="CU294" s="31">
        <f>IF(VLOOKUP(A294,'BD OFICIAL'!$A$1:$AL$1056,31,0)="SI",IF(AT294&gt;0,0,1),IF(AT294=0,0,1))</f>
        <v>0</v>
      </c>
      <c r="CV294" s="31">
        <f t="shared" si="161"/>
        <v>0</v>
      </c>
      <c r="CW294" s="31">
        <f t="shared" si="140"/>
        <v>0</v>
      </c>
      <c r="CX294" s="85" t="str">
        <f t="shared" si="141"/>
        <v>SI</v>
      </c>
      <c r="CY294" s="31">
        <f t="shared" si="142"/>
        <v>0</v>
      </c>
      <c r="CZ294" s="85" t="str">
        <f>IF(ISERROR(VLOOKUP(AI294,EXPERIENCIA!$A$1:$C$2100,1,0)),"NO","SI")</f>
        <v>SI</v>
      </c>
      <c r="DA294" s="85">
        <f>IF(CX294="no","NO APLICA",IF(AX294=0,"ERROR NOTA",IF(AND(AX294&gt;1,CZ294="NO"),"ERROR NOTA",IF(AND(CZ294="NO",AX294=1),0,IF(VLOOKUP(AI294,EXPERIENCIA!$A$1:$C$2100,3,0)=AX294,0,"ERROR NOTA")))))</f>
        <v>0</v>
      </c>
      <c r="DB294" s="85" t="str">
        <f>IF(ISERROR(VLOOKUP(AI294,COMPORTAMIENTO!$A$1:$C$2100,1,0)),"NO","SI")</f>
        <v>SI</v>
      </c>
      <c r="DC294" s="85">
        <f>IF(CX294="NO","NO APLICA",IF(AY294=0,"ERROR NOTA",IF(AND(DB294="NO",AY294=7),0,IF(VLOOKUP(AI294,COMPORTAMIENTO!$A$2:$H$2100,8,0)=AY294,0,"ERROR NOTA"))))</f>
        <v>0</v>
      </c>
      <c r="DD294" s="104">
        <f t="shared" si="143"/>
        <v>0.70000000000000007</v>
      </c>
      <c r="DE294" s="104">
        <f t="shared" si="144"/>
        <v>0.70000000000000007</v>
      </c>
      <c r="DF294" s="85" t="str">
        <f t="shared" si="162"/>
        <v>NO</v>
      </c>
      <c r="DG294" s="85">
        <f t="shared" si="145"/>
        <v>7</v>
      </c>
      <c r="DH294" s="85">
        <f t="shared" si="146"/>
        <v>6.2700000000000005</v>
      </c>
      <c r="DI294" s="85">
        <f t="shared" si="147"/>
        <v>6.525500000000001</v>
      </c>
      <c r="DJ294" s="12">
        <f t="shared" si="148"/>
        <v>5.8</v>
      </c>
      <c r="DK294" s="7">
        <f t="shared" si="149"/>
        <v>6.126475000000001</v>
      </c>
      <c r="DL294" s="12">
        <f t="shared" si="163"/>
        <v>4130</v>
      </c>
      <c r="DM294" s="12">
        <f>VLOOKUP(A294,'5 TD'!$A:$B,2,0)</f>
        <v>4130</v>
      </c>
      <c r="DN294" s="7">
        <f t="shared" si="164"/>
        <v>7</v>
      </c>
      <c r="DO294" s="85" t="str">
        <f t="shared" si="150"/>
        <v>APROBADO</v>
      </c>
      <c r="DP294" s="85" t="str">
        <f t="shared" si="151"/>
        <v>APROBADO</v>
      </c>
      <c r="DQ294" s="7">
        <f t="shared" si="152"/>
        <v>6.3</v>
      </c>
      <c r="DR294" s="85" t="str">
        <f t="shared" si="165"/>
        <v>APROBADO</v>
      </c>
      <c r="DS294" s="2" t="str">
        <f>+('3 Planilla Preadjudicación OTIC'!BN294)</f>
        <v>NO</v>
      </c>
      <c r="DT294" s="2">
        <f>IF(DR294="APROBADO",VLOOKUP(A294,'5 TD'!$D$3:$E$270,2,0),"NO APLICA")</f>
        <v>7</v>
      </c>
      <c r="DU294" s="2" t="str">
        <f t="shared" si="166"/>
        <v>NO</v>
      </c>
      <c r="DV294" s="2" t="str">
        <f>IF(DU294="SI",VLOOKUP(A294,'5 TD'!$G$3:$H$270,2,0),"NO APLICA ")</f>
        <v xml:space="preserve">NO APLICA </v>
      </c>
      <c r="DW294" s="2" t="str">
        <f t="shared" si="167"/>
        <v>NO</v>
      </c>
      <c r="DX294" s="2" t="str">
        <f>IF(DW294="SI",VLOOKUP(A294,'5 TD'!$J$4:$K$472,2,0),"NO APLICA")</f>
        <v>NO APLICA</v>
      </c>
      <c r="DY294" s="2" t="str">
        <f t="shared" si="168"/>
        <v>NO APLICA</v>
      </c>
      <c r="DZ294" s="7" t="str">
        <f>IF(DY294="SI",VLOOKUP(A294,'5 TD'!$M$4:$N$350,2,0),"NO APLICA")</f>
        <v>NO APLICA</v>
      </c>
      <c r="EA294" s="2" t="str">
        <f t="shared" si="169"/>
        <v>NO APLICA</v>
      </c>
      <c r="EB294" s="12" t="str">
        <f t="shared" si="170"/>
        <v/>
      </c>
      <c r="EC294" s="12" t="str">
        <f>IF(EA294="SI",VLOOKUP(A294,'5 TD'!$V$4:$W$479,2,0),"NO APLICA")</f>
        <v>NO APLICA</v>
      </c>
      <c r="ED294" s="2" t="str">
        <f t="shared" si="153"/>
        <v>NO</v>
      </c>
      <c r="EE294" s="79" t="str">
        <f>IF(ED294="SI",VLOOKUP(AI294,COMPORTAMIENTO!$A$1:$H$2100,7,0),"NO APLICA")</f>
        <v>NO APLICA</v>
      </c>
      <c r="EF294" s="12" t="str">
        <f>IF(ED294="SI",VLOOKUP(A294,'5 TD'!$P$2:$Q$479,2,0),"NO APLICA")</f>
        <v>NO APLICA</v>
      </c>
      <c r="EG294" s="2" t="str">
        <f t="shared" si="154"/>
        <v>NO</v>
      </c>
      <c r="EH294" s="2">
        <f>IF(CZ294="no",0,VLOOKUP(AI294,EXPERIENCIA!$A$1:$C$2100,2,0))</f>
        <v>125</v>
      </c>
      <c r="EI294" s="2">
        <f>IF(CZ294="si",VLOOKUP(A294,'5 TD'!$S$3:$T$2103,2,0),0)</f>
        <v>125</v>
      </c>
      <c r="EJ294" s="2" t="str">
        <f t="shared" si="155"/>
        <v>SI</v>
      </c>
      <c r="EK294" s="2">
        <f>+('3 Planilla Preadjudicación OTIC'!BU294)</f>
        <v>0</v>
      </c>
      <c r="EL294" s="4"/>
      <c r="EM294" s="3"/>
      <c r="EN294" s="3"/>
      <c r="EQ294" s="86"/>
    </row>
    <row r="295" spans="1:147" ht="15" customHeight="1" x14ac:dyDescent="0.3">
      <c r="A295" s="2">
        <f>+('3 Planilla Preadjudicación OTIC'!A295)</f>
        <v>14480</v>
      </c>
      <c r="B295" s="2" t="str">
        <f>+('3 Planilla Preadjudicación OTIC'!B295)</f>
        <v>65181652-1</v>
      </c>
      <c r="C295" s="4">
        <f>+('3 Planilla Preadjudicación OTIC'!E295)</f>
        <v>2025</v>
      </c>
      <c r="D295" s="4" t="str">
        <f>+('3 Planilla Preadjudicación OTIC'!F295)</f>
        <v>MANDATO</v>
      </c>
      <c r="E295" s="4" t="str">
        <f>+('3 Planilla Preadjudicación OTIC'!G295)</f>
        <v>82648400-4</v>
      </c>
      <c r="F295" s="4" t="str">
        <f>+('3 Planilla Preadjudicación OTIC'!H295)</f>
        <v>SIP RED DE COLEGIOS</v>
      </c>
      <c r="G295" s="4"/>
      <c r="H295" s="4"/>
      <c r="I295" s="4" t="str">
        <f>+('3 Planilla Preadjudicación OTIC'!I295)</f>
        <v>TÉCNICAS PARA EL EMPRENDIMIENTO</v>
      </c>
      <c r="J295" s="4" t="str">
        <f>+('3 Planilla Preadjudicación OTIC'!J295)</f>
        <v>PF0921</v>
      </c>
      <c r="K295" s="4" t="str">
        <f>+('3 Planilla Preadjudicación OTIC'!K295)</f>
        <v/>
      </c>
      <c r="L295" s="4" t="str">
        <f>+('3 Planilla Preadjudicación OTIC'!L295)</f>
        <v/>
      </c>
      <c r="M295" s="2">
        <f>+('3 Planilla Preadjudicación OTIC'!M295)</f>
        <v>13</v>
      </c>
      <c r="N295" s="4" t="str">
        <f>+('3 Planilla Preadjudicación OTIC'!N295)</f>
        <v>METROPOLITANA</v>
      </c>
      <c r="O295" s="4" t="str">
        <f>+('3 Planilla Preadjudicación OTIC'!O295)</f>
        <v>RECOLETA</v>
      </c>
      <c r="P295" s="4" t="str">
        <f>+('3 Planilla Preadjudicación OTIC'!P295)</f>
        <v>TRABAJADORES POR CUENTA PROPIA CON RENTA INFERIOR A 3 INGRESOS MENSUALES</v>
      </c>
      <c r="Q295" s="4" t="str">
        <f>+('3 Planilla Preadjudicación OTIC'!Q295)</f>
        <v>PRESENCIAL</v>
      </c>
      <c r="R295" s="4" t="str">
        <f>+('3 Planilla Preadjudicación OTIC'!R295)</f>
        <v>INDEPENDIENTE</v>
      </c>
      <c r="S295" s="4">
        <f>+('3 Planilla Preadjudicación OTIC'!S295)</f>
        <v>3</v>
      </c>
      <c r="T295" s="2">
        <f>+('3 Planilla Preadjudicación OTIC'!T295)</f>
        <v>15</v>
      </c>
      <c r="U295" s="2">
        <f>+('3 Planilla Preadjudicación OTIC'!U295)</f>
        <v>12</v>
      </c>
      <c r="V295" s="2">
        <f>+('3 Planilla Preadjudicación OTIC'!V295)</f>
        <v>0</v>
      </c>
      <c r="W295" s="2">
        <f>+('3 Planilla Preadjudicación OTIC'!W295)</f>
        <v>12</v>
      </c>
      <c r="X295" s="2">
        <f>+('3 Planilla Preadjudicación OTIC'!X295)</f>
        <v>4</v>
      </c>
      <c r="Y295" s="2" t="str">
        <f>+('3 Planilla Preadjudicación OTIC'!Y295)</f>
        <v>SI</v>
      </c>
      <c r="Z295" s="2" t="str">
        <f>+('3 Planilla Preadjudicación OTIC'!Z295)</f>
        <v>NO</v>
      </c>
      <c r="AA295" s="2" t="str">
        <f>+('3 Planilla Preadjudicación OTIC'!AA295)</f>
        <v>NO</v>
      </c>
      <c r="AB295" s="4" t="str">
        <f>+('3 Planilla Preadjudicación OTIC'!AB295)</f>
        <v>SE AJUSTA A PLAN FORMATIVO</v>
      </c>
      <c r="AC295" s="4" t="str">
        <f>+('3 Planilla Preadjudicación OTIC'!AC295)</f>
        <v>ADULTOS MAYORES DE 18 AÑOS, EMPLEADOS Y/O DESEMPLEADOS, HOMBRES Y MUJERES, CHILENOS Y EXTRANJEROS, QUE RESIDAN EN LA REGION METROPOLITANA Y QUE CUENTEN CON EDUCACIÓN MEDIA COMPLETA</v>
      </c>
      <c r="AD295" s="2" t="str">
        <f>+('3 Planilla Preadjudicación OTIC'!AD295)</f>
        <v>NO</v>
      </c>
      <c r="AE295" s="4">
        <f>+('3 Planilla Preadjudicación OTIC'!AE295)</f>
        <v>0</v>
      </c>
      <c r="AF295" s="2" t="str">
        <f>+('3 Planilla Preadjudicación OTIC'!AF295)</f>
        <v>CERRADA</v>
      </c>
      <c r="AG295" s="2">
        <f>+('3 Planilla Preadjudicación OTIC'!AG295)</f>
        <v>3</v>
      </c>
      <c r="AH295" s="2">
        <f>+('3 Planilla Preadjudicación OTIC'!AH295)</f>
        <v>1</v>
      </c>
      <c r="AI295" s="135" t="str">
        <f>+('3 Planilla Preadjudicación OTIC'!AI295)</f>
        <v>65062756-3</v>
      </c>
      <c r="AJ295" s="4" t="str">
        <f>+('3 Planilla Preadjudicación OTIC'!AJ295)</f>
        <v>Fundaciòn Forpe Chile</v>
      </c>
      <c r="AK295" s="2">
        <f>+('3 Planilla Preadjudicación OTIC'!AK295)</f>
        <v>12</v>
      </c>
      <c r="AL295" s="2">
        <f>+('3 Planilla Preadjudicación OTIC'!AL295)</f>
        <v>3</v>
      </c>
      <c r="AM295" s="12">
        <f>+('3 Planilla Preadjudicación OTIC'!AM295)</f>
        <v>4130</v>
      </c>
      <c r="AN295" s="12">
        <f>+('3 Planilla Preadjudicación OTIC'!AN295)</f>
        <v>0</v>
      </c>
      <c r="AO295" s="12">
        <f>+('3 Planilla Preadjudicación OTIC'!AO295)</f>
        <v>0</v>
      </c>
      <c r="AP295" s="12">
        <f>+('3 Planilla Preadjudicación OTIC'!AP295)</f>
        <v>743400</v>
      </c>
      <c r="AQ295" s="12">
        <f>+('3 Planilla Preadjudicación OTIC'!AQ295)</f>
        <v>180000</v>
      </c>
      <c r="AR295" s="12">
        <f>+('3 Planilla Preadjudicación OTIC'!AR295)</f>
        <v>0</v>
      </c>
      <c r="AS295" s="12">
        <f>+('3 Planilla Preadjudicación OTIC'!AS295)</f>
        <v>0</v>
      </c>
      <c r="AT295" s="12">
        <f>+('3 Planilla Preadjudicación OTIC'!AT295)</f>
        <v>0</v>
      </c>
      <c r="AU295" s="12">
        <f>+('3 Planilla Preadjudicación OTIC'!AU295)</f>
        <v>923400</v>
      </c>
      <c r="AV295" s="2" t="str">
        <f>+('3 Planilla Preadjudicación OTIC'!AV295)</f>
        <v>SI</v>
      </c>
      <c r="AW295" s="4">
        <f>+('3 Planilla Preadjudicación OTIC'!AW295)</f>
        <v>0</v>
      </c>
      <c r="AX295" s="2">
        <f>+('3 Planilla Preadjudicación OTIC'!AX295)</f>
        <v>7</v>
      </c>
      <c r="AY295" s="2">
        <f>+('3 Planilla Preadjudicación OTIC'!AY295)</f>
        <v>7</v>
      </c>
      <c r="AZ295" s="2">
        <f>+('3 Planilla Preadjudicación OTIC'!AZ295)</f>
        <v>0</v>
      </c>
      <c r="BA295" s="2">
        <f>+('3 Planilla Preadjudicación OTIC'!BA295)</f>
        <v>0</v>
      </c>
      <c r="BB295" s="2">
        <f>+('3 Planilla Preadjudicación OTIC'!BB295)</f>
        <v>0</v>
      </c>
      <c r="BC295" s="2">
        <f>+('3 Planilla Preadjudicación OTIC'!BC295)</f>
        <v>0</v>
      </c>
      <c r="BD295" s="2">
        <f>+('3 Planilla Preadjudicación OTIC'!BD295)</f>
        <v>0</v>
      </c>
      <c r="BE295" s="2">
        <f>+('3 Planilla Preadjudicación OTIC'!BE295)</f>
        <v>0</v>
      </c>
      <c r="BF295" s="2">
        <f>+('3 Planilla Preadjudicación OTIC'!BF295)</f>
        <v>0</v>
      </c>
      <c r="BG295" s="2">
        <f>+('3 Planilla Preadjudicación OTIC'!BG295)</f>
        <v>7</v>
      </c>
      <c r="BH295" s="2">
        <f>+('3 Planilla Preadjudicación OTIC'!BH295)</f>
        <v>1</v>
      </c>
      <c r="BI295" s="2">
        <f>+('3 Planilla Preadjudicación OTIC'!BI295)</f>
        <v>1</v>
      </c>
      <c r="BJ295" s="2">
        <f>+('3 Planilla Preadjudicación OTIC'!BJ295)</f>
        <v>1</v>
      </c>
      <c r="BK295" s="2">
        <f>+('3 Planilla Preadjudicación OTIC'!BK295)</f>
        <v>1</v>
      </c>
      <c r="BL295" s="2">
        <f>+('3 Planilla Preadjudicación OTIC'!BL295)</f>
        <v>7</v>
      </c>
      <c r="BM295" s="104">
        <f>ROUND(('3 Planilla Preadjudicación OTIC'!BM295),1)</f>
        <v>3.9</v>
      </c>
      <c r="BN295" s="4" t="str">
        <f>+('3 Planilla Preadjudicación OTIC'!BN295)</f>
        <v>NO</v>
      </c>
      <c r="BO295" s="4">
        <f>+('3 Planilla Preadjudicación OTIC'!BO295)</f>
        <v>0</v>
      </c>
      <c r="BP295" s="4">
        <f>+('3 Planilla Preadjudicación OTIC'!BP295)</f>
        <v>0</v>
      </c>
      <c r="BQ295" s="4">
        <f>+('3 Planilla Preadjudicación OTIC'!BQ295)</f>
        <v>0</v>
      </c>
      <c r="BR295" s="4">
        <f>+('3 Planilla Preadjudicación OTIC'!BR295)</f>
        <v>0</v>
      </c>
      <c r="BS295" s="4">
        <f>+('3 Planilla Preadjudicación OTIC'!BS295)</f>
        <v>0</v>
      </c>
      <c r="BT295" s="4">
        <f>+('3 Planilla Preadjudicación OTIC'!BT295)</f>
        <v>0</v>
      </c>
      <c r="BU295" s="85">
        <f>IF(VLOOKUP(A295,'BD OFICIAL'!$A$1:$AL$2098,7,0)=D295,0,1)</f>
        <v>0</v>
      </c>
      <c r="BV295" s="85">
        <f>IF(VLOOKUP(A295,'BD OFICIAL'!$A$1:$AL$2098,11,0)=J295,0,1)</f>
        <v>0</v>
      </c>
      <c r="BW295" s="85">
        <f>IF(VLOOKUP(A295,'BD OFICIAL'!$A$1:$AL$2098,13,0)=L295,0,1)</f>
        <v>0</v>
      </c>
      <c r="BX295" s="2">
        <f>IF(VLOOKUP(A295,'BD OFICIAL'!$A$1:$AL$2098,16,0)=O295,0,1)</f>
        <v>0</v>
      </c>
      <c r="BY295" s="2">
        <f>IF(VLOOKUP(A295,'BD OFICIAL'!$A$1:$AL$2098,17,0)=P295,0,1)</f>
        <v>0</v>
      </c>
      <c r="BZ295" s="2">
        <f>IF(VLOOKUP(A295,'BD OFICIAL'!$A$1:$AL$2098,19,0)=R295,0,1)</f>
        <v>0</v>
      </c>
      <c r="CA295" s="2">
        <f>IF(VLOOKUP(A295,'BD OFICIAL'!$A$1:$AL$2098,21,0)=T295,0,1)</f>
        <v>0</v>
      </c>
      <c r="CB295" s="2">
        <f>IF(VLOOKUP(A295,'BD OFICIAL'!$A$1:$AL$2098,24,0)=AK295,0,1)</f>
        <v>0</v>
      </c>
      <c r="CC295" s="2">
        <f>IF(VLOOKUP(A295,'BD OFICIAL'!$A$1:$AL$2098,25,0)=X295,0,1)</f>
        <v>0</v>
      </c>
      <c r="CD295" s="2">
        <f>IF(VLOOKUP(A295,'BD OFICIAL'!$A$1:$AL$2098,26,0)=Y295,0,1)</f>
        <v>0</v>
      </c>
      <c r="CE295" s="2">
        <f>IF(VLOOKUP(A295,'BD OFICIAL'!$A$1:$AL$2098,27,0)=Z295,0,1)</f>
        <v>0</v>
      </c>
      <c r="CF295" s="2">
        <f>IF(VLOOKUP(A295,'BD OFICIAL'!$A$1:$AL$2098,28,0)=AA295,0,1)</f>
        <v>0</v>
      </c>
      <c r="CG295" s="2">
        <f>IF(VLOOKUP(A295,'BD OFICIAL'!$A$1:$AL$2098,33,0)=AF295,0,1)</f>
        <v>0</v>
      </c>
      <c r="CH295" s="2">
        <f>IF(VLOOKUP(A295,'BD OFICIAL'!$A$1:$AL$2098,35,0)=AH295,0,1)</f>
        <v>0</v>
      </c>
      <c r="CI295" s="85">
        <f>IF(VLOOKUP(A295,'BD OFICIAL'!$A$1:$AL$2098,34,0)=AL295,0,1)</f>
        <v>0</v>
      </c>
      <c r="CJ295" s="12">
        <f>VLOOKUP(A295,'BD OFICIAL'!$A$1:$AM$2098,36,0)*AM295-AP295</f>
        <v>0</v>
      </c>
      <c r="CK295" s="85" t="str">
        <f t="shared" si="156"/>
        <v>SSH</v>
      </c>
      <c r="CL295" s="85" t="str">
        <f t="shared" si="157"/>
        <v>SI</v>
      </c>
      <c r="CM295" s="85" t="str">
        <f t="shared" si="137"/>
        <v>NO</v>
      </c>
      <c r="CN295" s="31">
        <f t="shared" si="138"/>
        <v>0</v>
      </c>
      <c r="CO295" s="31">
        <f t="shared" si="158"/>
        <v>0</v>
      </c>
      <c r="CP295" s="31">
        <f t="shared" si="139"/>
        <v>0</v>
      </c>
      <c r="CQ295" s="31">
        <f>IF(Y295="NO",0,IF(Y295="SI",IF(VLOOKUP(A295,'BD OFICIAL'!$A:$AO,40,0)=AQ295,0,1)))</f>
        <v>0</v>
      </c>
      <c r="CR295" s="31">
        <f>IF(Z295="NO",0,IF(Z295="SI",IF(VLOOKUP(B295,'BD OFICIAL'!$A:$AO,41,0)=AS295,0,1)))</f>
        <v>0</v>
      </c>
      <c r="CS295" s="31">
        <f t="shared" si="159"/>
        <v>0</v>
      </c>
      <c r="CT295" s="31">
        <f t="shared" si="160"/>
        <v>0</v>
      </c>
      <c r="CU295" s="31">
        <f>IF(VLOOKUP(A295,'BD OFICIAL'!$A$1:$AL$1056,31,0)="SI",IF(AT295&gt;0,0,1),IF(AT295=0,0,1))</f>
        <v>0</v>
      </c>
      <c r="CV295" s="31">
        <f t="shared" si="161"/>
        <v>0</v>
      </c>
      <c r="CW295" s="31">
        <f t="shared" si="140"/>
        <v>0</v>
      </c>
      <c r="CX295" s="85" t="str">
        <f t="shared" si="141"/>
        <v>SI</v>
      </c>
      <c r="CY295" s="31">
        <f t="shared" si="142"/>
        <v>0</v>
      </c>
      <c r="CZ295" s="85" t="str">
        <f>IF(ISERROR(VLOOKUP(AI295,EXPERIENCIA!$A$1:$C$2100,1,0)),"NO","SI")</f>
        <v>SI</v>
      </c>
      <c r="DA295" s="85">
        <f>IF(CX295="no","NO APLICA",IF(AX295=0,"ERROR NOTA",IF(AND(AX295&gt;1,CZ295="NO"),"ERROR NOTA",IF(AND(CZ295="NO",AX295=1),0,IF(VLOOKUP(AI295,EXPERIENCIA!$A$1:$C$2100,3,0)=AX295,0,"ERROR NOTA")))))</f>
        <v>0</v>
      </c>
      <c r="DB295" s="85" t="str">
        <f>IF(ISERROR(VLOOKUP(AI295,COMPORTAMIENTO!$A$1:$C$2100,1,0)),"NO","SI")</f>
        <v>SI</v>
      </c>
      <c r="DC295" s="85">
        <f>IF(CX295="NO","NO APLICA",IF(AY295=0,"ERROR NOTA",IF(AND(DB295="NO",AY295=7),0,IF(VLOOKUP(AI295,COMPORTAMIENTO!$A$2:$H$2100,8,0)=AY295,0,"ERROR NOTA"))))</f>
        <v>0</v>
      </c>
      <c r="DD295" s="104">
        <f t="shared" si="143"/>
        <v>0.70000000000000007</v>
      </c>
      <c r="DE295" s="104">
        <f t="shared" si="144"/>
        <v>0.70000000000000007</v>
      </c>
      <c r="DF295" s="85" t="str">
        <f t="shared" si="162"/>
        <v>SI</v>
      </c>
      <c r="DG295" s="85">
        <f t="shared" si="145"/>
        <v>0</v>
      </c>
      <c r="DH295" s="85">
        <f t="shared" si="146"/>
        <v>0</v>
      </c>
      <c r="DI295" s="85">
        <f t="shared" si="147"/>
        <v>0</v>
      </c>
      <c r="DJ295" s="7">
        <f t="shared" si="148"/>
        <v>2.8000000000000003</v>
      </c>
      <c r="DK295" s="7">
        <f t="shared" si="149"/>
        <v>2.8000000000000003</v>
      </c>
      <c r="DL295" s="12">
        <f t="shared" si="163"/>
        <v>4130</v>
      </c>
      <c r="DM295" s="12">
        <f>VLOOKUP(A295,'5 TD'!$A:$B,2,0)</f>
        <v>4130</v>
      </c>
      <c r="DN295" s="7">
        <f t="shared" si="164"/>
        <v>7</v>
      </c>
      <c r="DO295" s="85" t="str">
        <f t="shared" si="150"/>
        <v>APROBADO</v>
      </c>
      <c r="DP295" s="85" t="str">
        <f t="shared" si="151"/>
        <v>APROBADO</v>
      </c>
      <c r="DQ295" s="7">
        <f t="shared" si="152"/>
        <v>3.9</v>
      </c>
      <c r="DR295" s="85" t="str">
        <f t="shared" si="165"/>
        <v>APROBADO</v>
      </c>
      <c r="DS295" s="2" t="str">
        <f>+('3 Planilla Preadjudicación OTIC'!BN295)</f>
        <v>NO</v>
      </c>
      <c r="DT295" s="2">
        <f>IF(DR295="APROBADO",VLOOKUP(A295,'5 TD'!$D$3:$E$270,2,0),"NO APLICA")</f>
        <v>6.4</v>
      </c>
      <c r="DU295" s="2" t="str">
        <f t="shared" si="166"/>
        <v>NO</v>
      </c>
      <c r="DV295" s="2" t="str">
        <f>IF(DU295="SI",VLOOKUP(A295,'5 TD'!$G$3:$H$270,2,0),"NO APLICA ")</f>
        <v xml:space="preserve">NO APLICA </v>
      </c>
      <c r="DW295" s="2" t="str">
        <f t="shared" si="167"/>
        <v>NO</v>
      </c>
      <c r="DX295" s="2" t="str">
        <f>IF(DW295="SI",VLOOKUP(A295,'5 TD'!$J$4:$K$472,2,0),"NO APLICA")</f>
        <v>NO APLICA</v>
      </c>
      <c r="DY295" s="2" t="str">
        <f t="shared" si="168"/>
        <v>NO APLICA</v>
      </c>
      <c r="DZ295" s="7" t="str">
        <f>IF(DY295="SI",VLOOKUP(A295,'5 TD'!$M$4:$N$350,2,0),"NO APLICA")</f>
        <v>NO APLICA</v>
      </c>
      <c r="EA295" s="2" t="str">
        <f t="shared" si="169"/>
        <v>NO APLICA</v>
      </c>
      <c r="EB295" s="12" t="str">
        <f t="shared" si="170"/>
        <v/>
      </c>
      <c r="EC295" s="12" t="str">
        <f>IF(EA295="SI",VLOOKUP(A295,'5 TD'!$V$4:$W$479,2,0),"NO APLICA")</f>
        <v>NO APLICA</v>
      </c>
      <c r="ED295" s="2" t="s">
        <v>2600</v>
      </c>
      <c r="EE295" s="79">
        <f>IF(ED295="SI",VLOOKUP(AI295,COMPORTAMIENTO!$A$1:$H$2100,7,0),"NO APLICA")</f>
        <v>0</v>
      </c>
      <c r="EF295" s="12">
        <f>IF(ED295="SI",VLOOKUP(A295,'5 TD'!$P$2:$Q$479,2,0),"NO APLICA")</f>
        <v>0</v>
      </c>
      <c r="EG295" s="2" t="str">
        <f t="shared" si="154"/>
        <v>SI</v>
      </c>
      <c r="EH295" s="2">
        <f>IF(CZ295="no",0,VLOOKUP(AI295,EXPERIENCIA!$A$1:$C$2100,2,0))</f>
        <v>125</v>
      </c>
      <c r="EI295" s="2">
        <f>IF(CZ295="si",VLOOKUP(A295,'5 TD'!$S$3:$T$2103,2,0),0)</f>
        <v>125</v>
      </c>
      <c r="EJ295" s="2" t="str">
        <f t="shared" si="155"/>
        <v>SI</v>
      </c>
      <c r="EK295" s="2">
        <f>+('3 Planilla Preadjudicación OTIC'!BU295)</f>
        <v>0</v>
      </c>
      <c r="EL295" s="4"/>
      <c r="EM295" s="3"/>
      <c r="EN295" s="3"/>
      <c r="EQ295" s="86"/>
    </row>
    <row r="296" spans="1:147" ht="15" customHeight="1" x14ac:dyDescent="0.3">
      <c r="A296" s="2">
        <f>+('3 Planilla Preadjudicación OTIC'!A296)</f>
        <v>14481</v>
      </c>
      <c r="B296" s="2" t="str">
        <f>+('3 Planilla Preadjudicación OTIC'!B296)</f>
        <v>65181652-1</v>
      </c>
      <c r="C296" s="4">
        <f>+('3 Planilla Preadjudicación OTIC'!E296)</f>
        <v>2025</v>
      </c>
      <c r="D296" s="4" t="str">
        <f>+('3 Planilla Preadjudicación OTIC'!F296)</f>
        <v>MANDATO</v>
      </c>
      <c r="E296" s="4" t="str">
        <f>+('3 Planilla Preadjudicación OTIC'!G296)</f>
        <v>82648400-4</v>
      </c>
      <c r="F296" s="4" t="str">
        <f>+('3 Planilla Preadjudicación OTIC'!H296)</f>
        <v>SIP RED DE COLEGIOS</v>
      </c>
      <c r="G296" s="4"/>
      <c r="H296" s="4"/>
      <c r="I296" s="4" t="str">
        <f>+('3 Planilla Preadjudicación OTIC'!I296)</f>
        <v>CONTABILIDAD BÁSICA</v>
      </c>
      <c r="J296" s="4" t="str">
        <f>+('3 Planilla Preadjudicación OTIC'!J296)</f>
        <v>PF0594</v>
      </c>
      <c r="K296" s="4" t="str">
        <f>+('3 Planilla Preadjudicación OTIC'!K296)</f>
        <v/>
      </c>
      <c r="L296" s="4" t="str">
        <f>+('3 Planilla Preadjudicación OTIC'!L296)</f>
        <v/>
      </c>
      <c r="M296" s="2">
        <f>+('3 Planilla Preadjudicación OTIC'!M296)</f>
        <v>13</v>
      </c>
      <c r="N296" s="4" t="str">
        <f>+('3 Planilla Preadjudicación OTIC'!N296)</f>
        <v>METROPOLITANA</v>
      </c>
      <c r="O296" s="4" t="str">
        <f>+('3 Planilla Preadjudicación OTIC'!O296)</f>
        <v>QUINTA NORMAL</v>
      </c>
      <c r="P296" s="4" t="str">
        <f>+('3 Planilla Preadjudicación OTIC'!P296)</f>
        <v>TRABAJADORES POR CUENTA PROPIA CON RENTA INFERIOR A 3 INGRESOS MENSUALES</v>
      </c>
      <c r="Q296" s="4" t="str">
        <f>+('3 Planilla Preadjudicación OTIC'!Q296)</f>
        <v>PRESENCIAL</v>
      </c>
      <c r="R296" s="4" t="str">
        <f>+('3 Planilla Preadjudicación OTIC'!R296)</f>
        <v>INDEPENDIENTE</v>
      </c>
      <c r="S296" s="4">
        <f>+('3 Planilla Preadjudicación OTIC'!S296)</f>
        <v>25</v>
      </c>
      <c r="T296" s="2">
        <f>+('3 Planilla Preadjudicación OTIC'!T296)</f>
        <v>15</v>
      </c>
      <c r="U296" s="2">
        <f>+('3 Planilla Preadjudicación OTIC'!U296)</f>
        <v>100</v>
      </c>
      <c r="V296" s="2">
        <f>+('3 Planilla Preadjudicación OTIC'!V296)</f>
        <v>0</v>
      </c>
      <c r="W296" s="2">
        <f>+('3 Planilla Preadjudicación OTIC'!W296)</f>
        <v>100</v>
      </c>
      <c r="X296" s="2">
        <f>+('3 Planilla Preadjudicación OTIC'!X296)</f>
        <v>4</v>
      </c>
      <c r="Y296" s="2" t="str">
        <f>+('3 Planilla Preadjudicación OTIC'!Y296)</f>
        <v>SI</v>
      </c>
      <c r="Z296" s="2" t="str">
        <f>+('3 Planilla Preadjudicación OTIC'!Z296)</f>
        <v>NO</v>
      </c>
      <c r="AA296" s="2" t="str">
        <f>+('3 Planilla Preadjudicación OTIC'!AA296)</f>
        <v>NO</v>
      </c>
      <c r="AB296" s="4" t="str">
        <f>+('3 Planilla Preadjudicación OTIC'!AB296)</f>
        <v>SE AJUSTA A PLAN FORMATIVO</v>
      </c>
      <c r="AC296" s="4" t="str">
        <f>+('3 Planilla Preadjudicación OTIC'!AC296)</f>
        <v>ADULTOS MAYORES DE 18 AÑOS, EMPLEADOS Y/O DESEMPLEADOS, HOMBRES Y MUJERES, CHILENOS Y EXTRANJEROS, QUE RESIDAN EN LA REGION METROPOLITANA Y QUE CUENTEN CON EDUCACIÓN MEDIA COMPLETA</v>
      </c>
      <c r="AD296" s="2" t="str">
        <f>+('3 Planilla Preadjudicación OTIC'!AD296)</f>
        <v>NO</v>
      </c>
      <c r="AE296" s="4">
        <f>+('3 Planilla Preadjudicación OTIC'!AE296)</f>
        <v>0</v>
      </c>
      <c r="AF296" s="2" t="str">
        <f>+('3 Planilla Preadjudicación OTIC'!AF296)</f>
        <v>CERRADA</v>
      </c>
      <c r="AG296" s="2">
        <f>+('3 Planilla Preadjudicación OTIC'!AG296)</f>
        <v>25</v>
      </c>
      <c r="AH296" s="2">
        <f>+('3 Planilla Preadjudicación OTIC'!AH296)</f>
        <v>1</v>
      </c>
      <c r="AI296" s="135" t="str">
        <f>+('3 Planilla Preadjudicación OTIC'!AI296)</f>
        <v>65062756-3</v>
      </c>
      <c r="AJ296" s="4" t="str">
        <f>+('3 Planilla Preadjudicación OTIC'!AJ296)</f>
        <v>Fundaciòn Forpe Chile</v>
      </c>
      <c r="AK296" s="2">
        <f>+('3 Planilla Preadjudicación OTIC'!AK296)</f>
        <v>100</v>
      </c>
      <c r="AL296" s="2">
        <f>+('3 Planilla Preadjudicación OTIC'!AL296)</f>
        <v>25</v>
      </c>
      <c r="AM296" s="12">
        <f>+('3 Planilla Preadjudicación OTIC'!AM296)</f>
        <v>4130</v>
      </c>
      <c r="AN296" s="12">
        <f>+('3 Planilla Preadjudicación OTIC'!AN296)</f>
        <v>0</v>
      </c>
      <c r="AO296" s="12">
        <f>+('3 Planilla Preadjudicación OTIC'!AO296)</f>
        <v>0</v>
      </c>
      <c r="AP296" s="12">
        <f>+('3 Planilla Preadjudicación OTIC'!AP296)</f>
        <v>6195000</v>
      </c>
      <c r="AQ296" s="12">
        <f>+('3 Planilla Preadjudicación OTIC'!AQ296)</f>
        <v>1500000</v>
      </c>
      <c r="AR296" s="12">
        <f>+('3 Planilla Preadjudicación OTIC'!AR296)</f>
        <v>0</v>
      </c>
      <c r="AS296" s="12">
        <f>+('3 Planilla Preadjudicación OTIC'!AS296)</f>
        <v>0</v>
      </c>
      <c r="AT296" s="12">
        <f>+('3 Planilla Preadjudicación OTIC'!AT296)</f>
        <v>0</v>
      </c>
      <c r="AU296" s="12">
        <f>+('3 Planilla Preadjudicación OTIC'!AU296)</f>
        <v>7695000</v>
      </c>
      <c r="AV296" s="2" t="str">
        <f>+('3 Planilla Preadjudicación OTIC'!AV296)</f>
        <v>SI</v>
      </c>
      <c r="AW296" s="4">
        <f>+('3 Planilla Preadjudicación OTIC'!AW296)</f>
        <v>0</v>
      </c>
      <c r="AX296" s="2">
        <f>+('3 Planilla Preadjudicación OTIC'!AX296)</f>
        <v>7</v>
      </c>
      <c r="AY296" s="2">
        <f>+('3 Planilla Preadjudicación OTIC'!AY296)</f>
        <v>7</v>
      </c>
      <c r="AZ296" s="2">
        <f>+('3 Planilla Preadjudicación OTIC'!AZ296)</f>
        <v>0</v>
      </c>
      <c r="BA296" s="2">
        <f>+('3 Planilla Preadjudicación OTIC'!BA296)</f>
        <v>0</v>
      </c>
      <c r="BB296" s="2">
        <f>+('3 Planilla Preadjudicación OTIC'!BB296)</f>
        <v>0</v>
      </c>
      <c r="BC296" s="2">
        <f>+('3 Planilla Preadjudicación OTIC'!BC296)</f>
        <v>0</v>
      </c>
      <c r="BD296" s="2">
        <f>+('3 Planilla Preadjudicación OTIC'!BD296)</f>
        <v>0</v>
      </c>
      <c r="BE296" s="2">
        <f>+('3 Planilla Preadjudicación OTIC'!BE296)</f>
        <v>0</v>
      </c>
      <c r="BF296" s="2">
        <f>+('3 Planilla Preadjudicación OTIC'!BF296)</f>
        <v>0</v>
      </c>
      <c r="BG296" s="2">
        <f>+('3 Planilla Preadjudicación OTIC'!BG296)</f>
        <v>7</v>
      </c>
      <c r="BH296" s="2">
        <f>+('3 Planilla Preadjudicación OTIC'!BH296)</f>
        <v>7</v>
      </c>
      <c r="BI296" s="2">
        <f>+('3 Planilla Preadjudicación OTIC'!BI296)</f>
        <v>5</v>
      </c>
      <c r="BJ296" s="2">
        <f>+('3 Planilla Preadjudicación OTIC'!BJ296)</f>
        <v>5</v>
      </c>
      <c r="BK296" s="2">
        <f>+('3 Planilla Preadjudicación OTIC'!BK296)</f>
        <v>5</v>
      </c>
      <c r="BL296" s="2">
        <f>+('3 Planilla Preadjudicación OTIC'!BL296)</f>
        <v>7</v>
      </c>
      <c r="BM296" s="104">
        <f>ROUND(('3 Planilla Preadjudicación OTIC'!BM296),1)</f>
        <v>6.4</v>
      </c>
      <c r="BN296" s="4" t="str">
        <f>+('3 Planilla Preadjudicación OTIC'!BN296)</f>
        <v>NO</v>
      </c>
      <c r="BO296" s="4">
        <f>+('3 Planilla Preadjudicación OTIC'!BO296)</f>
        <v>0</v>
      </c>
      <c r="BP296" s="4">
        <f>+('3 Planilla Preadjudicación OTIC'!BP296)</f>
        <v>0</v>
      </c>
      <c r="BQ296" s="4">
        <f>+('3 Planilla Preadjudicación OTIC'!BQ296)</f>
        <v>0</v>
      </c>
      <c r="BR296" s="4">
        <f>+('3 Planilla Preadjudicación OTIC'!BR296)</f>
        <v>0</v>
      </c>
      <c r="BS296" s="4">
        <f>+('3 Planilla Preadjudicación OTIC'!BS296)</f>
        <v>0</v>
      </c>
      <c r="BT296" s="4">
        <f>+('3 Planilla Preadjudicación OTIC'!BT296)</f>
        <v>0</v>
      </c>
      <c r="BU296" s="85">
        <f>IF(VLOOKUP(A296,'BD OFICIAL'!$A$1:$AL$2098,7,0)=D296,0,1)</f>
        <v>0</v>
      </c>
      <c r="BV296" s="85">
        <f>IF(VLOOKUP(A296,'BD OFICIAL'!$A$1:$AL$2098,11,0)=J296,0,1)</f>
        <v>0</v>
      </c>
      <c r="BW296" s="85">
        <f>IF(VLOOKUP(A296,'BD OFICIAL'!$A$1:$AL$2098,13,0)=L296,0,1)</f>
        <v>0</v>
      </c>
      <c r="BX296" s="2">
        <f>IF(VLOOKUP(A296,'BD OFICIAL'!$A$1:$AL$2098,16,0)=O296,0,1)</f>
        <v>0</v>
      </c>
      <c r="BY296" s="2">
        <f>IF(VLOOKUP(A296,'BD OFICIAL'!$A$1:$AL$2098,17,0)=P296,0,1)</f>
        <v>0</v>
      </c>
      <c r="BZ296" s="2">
        <f>IF(VLOOKUP(A296,'BD OFICIAL'!$A$1:$AL$2098,19,0)=R296,0,1)</f>
        <v>0</v>
      </c>
      <c r="CA296" s="2">
        <f>IF(VLOOKUP(A296,'BD OFICIAL'!$A$1:$AL$2098,21,0)=T296,0,1)</f>
        <v>0</v>
      </c>
      <c r="CB296" s="2">
        <f>IF(VLOOKUP(A296,'BD OFICIAL'!$A$1:$AL$2098,24,0)=AK296,0,1)</f>
        <v>0</v>
      </c>
      <c r="CC296" s="2">
        <f>IF(VLOOKUP(A296,'BD OFICIAL'!$A$1:$AL$2098,25,0)=X296,0,1)</f>
        <v>0</v>
      </c>
      <c r="CD296" s="2">
        <f>IF(VLOOKUP(A296,'BD OFICIAL'!$A$1:$AL$2098,26,0)=Y296,0,1)</f>
        <v>0</v>
      </c>
      <c r="CE296" s="2">
        <f>IF(VLOOKUP(A296,'BD OFICIAL'!$A$1:$AL$2098,27,0)=Z296,0,1)</f>
        <v>0</v>
      </c>
      <c r="CF296" s="2">
        <f>IF(VLOOKUP(A296,'BD OFICIAL'!$A$1:$AL$2098,28,0)=AA296,0,1)</f>
        <v>0</v>
      </c>
      <c r="CG296" s="2">
        <f>IF(VLOOKUP(A296,'BD OFICIAL'!$A$1:$AL$2098,33,0)=AF296,0,1)</f>
        <v>0</v>
      </c>
      <c r="CH296" s="2">
        <f>IF(VLOOKUP(A296,'BD OFICIAL'!$A$1:$AL$2098,35,0)=AH296,0,1)</f>
        <v>0</v>
      </c>
      <c r="CI296" s="85">
        <f>IF(VLOOKUP(A296,'BD OFICIAL'!$A$1:$AL$2098,34,0)=AL296,0,1)</f>
        <v>0</v>
      </c>
      <c r="CJ296" s="12">
        <f>VLOOKUP(A296,'BD OFICIAL'!$A$1:$AM$2098,36,0)*AM296-AP296</f>
        <v>0</v>
      </c>
      <c r="CK296" s="85" t="str">
        <f t="shared" si="156"/>
        <v>SSH</v>
      </c>
      <c r="CL296" s="85" t="str">
        <f t="shared" si="157"/>
        <v>SI</v>
      </c>
      <c r="CM296" s="85" t="str">
        <f t="shared" si="137"/>
        <v>NO</v>
      </c>
      <c r="CN296" s="31">
        <f t="shared" si="138"/>
        <v>0</v>
      </c>
      <c r="CO296" s="31">
        <f t="shared" si="158"/>
        <v>0</v>
      </c>
      <c r="CP296" s="31">
        <f t="shared" si="139"/>
        <v>0</v>
      </c>
      <c r="CQ296" s="31">
        <f>IF(Y296="NO",0,IF(Y296="SI",IF(VLOOKUP(A296,'BD OFICIAL'!$A:$AO,40,0)=AQ296,0,1)))</f>
        <v>0</v>
      </c>
      <c r="CR296" s="31">
        <f>IF(Z296="NO",0,IF(Z296="SI",IF(VLOOKUP(B296,'BD OFICIAL'!$A:$AO,41,0)=AS296,0,1)))</f>
        <v>0</v>
      </c>
      <c r="CS296" s="31">
        <f t="shared" si="159"/>
        <v>0</v>
      </c>
      <c r="CT296" s="31">
        <f t="shared" si="160"/>
        <v>0</v>
      </c>
      <c r="CU296" s="31">
        <f>IF(VLOOKUP(A296,'BD OFICIAL'!$A$1:$AL$1056,31,0)="SI",IF(AT296&gt;0,0,1),IF(AT296=0,0,1))</f>
        <v>0</v>
      </c>
      <c r="CV296" s="31">
        <f t="shared" si="161"/>
        <v>0</v>
      </c>
      <c r="CW296" s="31">
        <f t="shared" si="140"/>
        <v>0</v>
      </c>
      <c r="CX296" s="85" t="str">
        <f t="shared" si="141"/>
        <v>SI</v>
      </c>
      <c r="CY296" s="31">
        <f t="shared" si="142"/>
        <v>0</v>
      </c>
      <c r="CZ296" s="85" t="str">
        <f>IF(ISERROR(VLOOKUP(AI296,EXPERIENCIA!$A$1:$C$2100,1,0)),"NO","SI")</f>
        <v>SI</v>
      </c>
      <c r="DA296" s="85">
        <f>IF(CX296="no","NO APLICA",IF(AX296=0,"ERROR NOTA",IF(AND(AX296&gt;1,CZ296="NO"),"ERROR NOTA",IF(AND(CZ296="NO",AX296=1),0,IF(VLOOKUP(AI296,EXPERIENCIA!$A$1:$C$2100,3,0)=AX296,0,"ERROR NOTA")))))</f>
        <v>0</v>
      </c>
      <c r="DB296" s="85" t="str">
        <f>IF(ISERROR(VLOOKUP(AI296,COMPORTAMIENTO!$A$1:$C$2100,1,0)),"NO","SI")</f>
        <v>SI</v>
      </c>
      <c r="DC296" s="85">
        <f>IF(CX296="NO","NO APLICA",IF(AY296=0,"ERROR NOTA",IF(AND(DB296="NO",AY296=7),0,IF(VLOOKUP(AI296,COMPORTAMIENTO!$A$2:$H$2100,8,0)=AY296,0,"ERROR NOTA"))))</f>
        <v>0</v>
      </c>
      <c r="DD296" s="104">
        <f t="shared" si="143"/>
        <v>0.70000000000000007</v>
      </c>
      <c r="DE296" s="104">
        <f t="shared" si="144"/>
        <v>0.70000000000000007</v>
      </c>
      <c r="DF296" s="85" t="str">
        <f t="shared" si="162"/>
        <v>SI</v>
      </c>
      <c r="DG296" s="85">
        <f t="shared" si="145"/>
        <v>0</v>
      </c>
      <c r="DH296" s="85">
        <f t="shared" si="146"/>
        <v>0</v>
      </c>
      <c r="DI296" s="85">
        <f t="shared" si="147"/>
        <v>0</v>
      </c>
      <c r="DJ296" s="7">
        <f t="shared" si="148"/>
        <v>6.2</v>
      </c>
      <c r="DK296" s="7">
        <f t="shared" si="149"/>
        <v>6.2</v>
      </c>
      <c r="DL296" s="12">
        <f t="shared" si="163"/>
        <v>4130</v>
      </c>
      <c r="DM296" s="12">
        <f>VLOOKUP(A296,'5 TD'!$A:$B,2,0)</f>
        <v>4130</v>
      </c>
      <c r="DN296" s="7">
        <f t="shared" si="164"/>
        <v>7</v>
      </c>
      <c r="DO296" s="85" t="str">
        <f t="shared" si="150"/>
        <v>APROBADO</v>
      </c>
      <c r="DP296" s="85" t="str">
        <f t="shared" si="151"/>
        <v>APROBADO</v>
      </c>
      <c r="DQ296" s="7">
        <f t="shared" si="152"/>
        <v>6.4</v>
      </c>
      <c r="DR296" s="85" t="str">
        <f t="shared" si="165"/>
        <v>APROBADO</v>
      </c>
      <c r="DS296" s="2" t="str">
        <f>+('3 Planilla Preadjudicación OTIC'!BN296)</f>
        <v>NO</v>
      </c>
      <c r="DT296" s="2">
        <f>IF(DR296="APROBADO",VLOOKUP(A296,'5 TD'!$D$3:$E$270,2,0),"NO APLICA")</f>
        <v>7</v>
      </c>
      <c r="DU296" s="2" t="str">
        <f t="shared" si="166"/>
        <v>NO</v>
      </c>
      <c r="DV296" s="2" t="str">
        <f>IF(DU296="SI",VLOOKUP(A296,'5 TD'!$G$3:$H$270,2,0),"NO APLICA ")</f>
        <v xml:space="preserve">NO APLICA </v>
      </c>
      <c r="DW296" s="2" t="str">
        <f t="shared" si="167"/>
        <v>NO</v>
      </c>
      <c r="DX296" s="2" t="str">
        <f>IF(DW296="SI",VLOOKUP(A296,'5 TD'!$J$4:$K$472,2,0),"NO APLICA")</f>
        <v>NO APLICA</v>
      </c>
      <c r="DY296" s="2" t="str">
        <f t="shared" si="168"/>
        <v>NO APLICA</v>
      </c>
      <c r="DZ296" s="7" t="str">
        <f>IF(DY296="SI",VLOOKUP(A296,'5 TD'!$M$4:$N$350,2,0),"NO APLICA")</f>
        <v>NO APLICA</v>
      </c>
      <c r="EA296" s="2" t="str">
        <f t="shared" si="169"/>
        <v>NO APLICA</v>
      </c>
      <c r="EB296" s="12" t="str">
        <f t="shared" si="170"/>
        <v/>
      </c>
      <c r="EC296" s="12" t="str">
        <f>IF(EA296="SI",VLOOKUP(A296,'5 TD'!$V$4:$W$479,2,0),"NO APLICA")</f>
        <v>NO APLICA</v>
      </c>
      <c r="ED296" s="2" t="str">
        <f t="shared" si="153"/>
        <v>NO</v>
      </c>
      <c r="EE296" s="79" t="str">
        <f>IF(ED296="SI",VLOOKUP(AI296,COMPORTAMIENTO!$A$1:$H$2100,7,0),"NO APLICA")</f>
        <v>NO APLICA</v>
      </c>
      <c r="EF296" s="12" t="str">
        <f>IF(ED296="SI",VLOOKUP(A296,'5 TD'!$P$2:$Q$479,2,0),"NO APLICA")</f>
        <v>NO APLICA</v>
      </c>
      <c r="EG296" s="2" t="str">
        <f t="shared" si="154"/>
        <v>NO</v>
      </c>
      <c r="EH296" s="2">
        <f>IF(CZ296="no",0,VLOOKUP(AI296,EXPERIENCIA!$A$1:$C$2100,2,0))</f>
        <v>125</v>
      </c>
      <c r="EI296" s="2">
        <f>IF(CZ296="si",VLOOKUP(A296,'5 TD'!$S$3:$T$2103,2,0),0)</f>
        <v>125</v>
      </c>
      <c r="EJ296" s="2" t="str">
        <f t="shared" si="155"/>
        <v>SI</v>
      </c>
      <c r="EK296" s="2">
        <f>+('3 Planilla Preadjudicación OTIC'!BU296)</f>
        <v>0</v>
      </c>
      <c r="EL296" s="4"/>
      <c r="EM296" s="3"/>
      <c r="EN296" s="3"/>
      <c r="EQ296" s="86"/>
    </row>
    <row r="297" spans="1:147" ht="15" customHeight="1" x14ac:dyDescent="0.3">
      <c r="A297" s="2">
        <f>+('3 Planilla Preadjudicación OTIC'!A297)</f>
        <v>14483</v>
      </c>
      <c r="B297" s="2" t="str">
        <f>+('3 Planilla Preadjudicación OTIC'!B297)</f>
        <v>65181652-1</v>
      </c>
      <c r="C297" s="4">
        <f>+('3 Planilla Preadjudicación OTIC'!E297)</f>
        <v>2025</v>
      </c>
      <c r="D297" s="4" t="str">
        <f>+('3 Planilla Preadjudicación OTIC'!F297)</f>
        <v>MANDATO</v>
      </c>
      <c r="E297" s="4" t="str">
        <f>+('3 Planilla Preadjudicación OTIC'!G297)</f>
        <v>82648400-4</v>
      </c>
      <c r="F297" s="4" t="str">
        <f>+('3 Planilla Preadjudicación OTIC'!H297)</f>
        <v>SIP RED DE COLEGIOS</v>
      </c>
      <c r="G297" s="4"/>
      <c r="H297" s="4"/>
      <c r="I297" s="4" t="str">
        <f>+('3 Planilla Preadjudicación OTIC'!I297)</f>
        <v>ORGANIZACIÓN DE EVENTOS</v>
      </c>
      <c r="J297" s="4" t="str">
        <f>+('3 Planilla Preadjudicación OTIC'!J297)</f>
        <v>PF0660</v>
      </c>
      <c r="K297" s="4" t="str">
        <f>+('3 Planilla Preadjudicación OTIC'!K297)</f>
        <v/>
      </c>
      <c r="L297" s="4" t="str">
        <f>+('3 Planilla Preadjudicación OTIC'!L297)</f>
        <v/>
      </c>
      <c r="M297" s="2">
        <f>+('3 Planilla Preadjudicación OTIC'!M297)</f>
        <v>13</v>
      </c>
      <c r="N297" s="4" t="str">
        <f>+('3 Planilla Preadjudicación OTIC'!N297)</f>
        <v>METROPOLITANA</v>
      </c>
      <c r="O297" s="4" t="str">
        <f>+('3 Planilla Preadjudicación OTIC'!O297)</f>
        <v>LO ESPEJO</v>
      </c>
      <c r="P297" s="4" t="str">
        <f>+('3 Planilla Preadjudicación OTIC'!P297)</f>
        <v>TRABAJADORES POR CUENTA PROPIA CON RENTA INFERIOR A 3 INGRESOS MENSUALES</v>
      </c>
      <c r="Q297" s="4" t="str">
        <f>+('3 Planilla Preadjudicación OTIC'!Q297)</f>
        <v>PRESENCIAL</v>
      </c>
      <c r="R297" s="4" t="str">
        <f>+('3 Planilla Preadjudicación OTIC'!R297)</f>
        <v>INDEPENDIENTE</v>
      </c>
      <c r="S297" s="4">
        <f>+('3 Planilla Preadjudicación OTIC'!S297)</f>
        <v>33</v>
      </c>
      <c r="T297" s="2">
        <f>+('3 Planilla Preadjudicación OTIC'!T297)</f>
        <v>15</v>
      </c>
      <c r="U297" s="2">
        <f>+('3 Planilla Preadjudicación OTIC'!U297)</f>
        <v>130</v>
      </c>
      <c r="V297" s="2">
        <f>+('3 Planilla Preadjudicación OTIC'!V297)</f>
        <v>0</v>
      </c>
      <c r="W297" s="2">
        <f>+('3 Planilla Preadjudicación OTIC'!W297)</f>
        <v>130</v>
      </c>
      <c r="X297" s="2">
        <f>+('3 Planilla Preadjudicación OTIC'!X297)</f>
        <v>4</v>
      </c>
      <c r="Y297" s="2" t="str">
        <f>+('3 Planilla Preadjudicación OTIC'!Y297)</f>
        <v>SI</v>
      </c>
      <c r="Z297" s="2" t="str">
        <f>+('3 Planilla Preadjudicación OTIC'!Z297)</f>
        <v>NO</v>
      </c>
      <c r="AA297" s="2" t="str">
        <f>+('3 Planilla Preadjudicación OTIC'!AA297)</f>
        <v>NO</v>
      </c>
      <c r="AB297" s="4" t="str">
        <f>+('3 Planilla Preadjudicación OTIC'!AB297)</f>
        <v>SE AJUSTA A PLAN FORMATIVO</v>
      </c>
      <c r="AC297" s="4" t="str">
        <f>+('3 Planilla Preadjudicación OTIC'!AC297)</f>
        <v>ADULTOS MAYORES DE 18 AÑOS, EMPLEADOS Y/O DESEMPLEADOS, HOMBRES Y MUJERES, CHILENOS Y EXTRANJEROS, QUE RESIDAN EN LA REGION METROPOLITANA Y QUE CUENTEN CON EDUCACIÓN MEDIA COMPLETA Y MANEJO DE COMPUTACIÓN A NIVEL USUARIO.</v>
      </c>
      <c r="AD297" s="2" t="str">
        <f>+('3 Planilla Preadjudicación OTIC'!AD297)</f>
        <v>NO</v>
      </c>
      <c r="AE297" s="4">
        <f>+('3 Planilla Preadjudicación OTIC'!AE297)</f>
        <v>0</v>
      </c>
      <c r="AF297" s="2" t="str">
        <f>+('3 Planilla Preadjudicación OTIC'!AF297)</f>
        <v>CERRADA</v>
      </c>
      <c r="AG297" s="2">
        <f>+('3 Planilla Preadjudicación OTIC'!AG297)</f>
        <v>33</v>
      </c>
      <c r="AH297" s="2">
        <f>+('3 Planilla Preadjudicación OTIC'!AH297)</f>
        <v>2</v>
      </c>
      <c r="AI297" s="135" t="str">
        <f>+('3 Planilla Preadjudicación OTIC'!AI297)</f>
        <v>65062756-3</v>
      </c>
      <c r="AJ297" s="4" t="str">
        <f>+('3 Planilla Preadjudicación OTIC'!AJ297)</f>
        <v>Fundaciòn Forpe Chile</v>
      </c>
      <c r="AK297" s="2">
        <f>+('3 Planilla Preadjudicación OTIC'!AK297)</f>
        <v>130</v>
      </c>
      <c r="AL297" s="2">
        <f>+('3 Planilla Preadjudicación OTIC'!AL297)</f>
        <v>33</v>
      </c>
      <c r="AM297" s="12">
        <f>+('3 Planilla Preadjudicación OTIC'!AM297)</f>
        <v>5075</v>
      </c>
      <c r="AN297" s="12">
        <f>+('3 Planilla Preadjudicación OTIC'!AN297)</f>
        <v>0</v>
      </c>
      <c r="AO297" s="12">
        <f>+('3 Planilla Preadjudicación OTIC'!AO297)</f>
        <v>0</v>
      </c>
      <c r="AP297" s="12">
        <f>+('3 Planilla Preadjudicación OTIC'!AP297)</f>
        <v>9896250</v>
      </c>
      <c r="AQ297" s="12">
        <f>+('3 Planilla Preadjudicación OTIC'!AQ297)</f>
        <v>1980000</v>
      </c>
      <c r="AR297" s="12">
        <f>+('3 Planilla Preadjudicación OTIC'!AR297)</f>
        <v>0</v>
      </c>
      <c r="AS297" s="12">
        <f>+('3 Planilla Preadjudicación OTIC'!AS297)</f>
        <v>0</v>
      </c>
      <c r="AT297" s="12">
        <f>+('3 Planilla Preadjudicación OTIC'!AT297)</f>
        <v>0</v>
      </c>
      <c r="AU297" s="12">
        <f>+('3 Planilla Preadjudicación OTIC'!AU297)</f>
        <v>11876250</v>
      </c>
      <c r="AV297" s="2" t="str">
        <f>+('3 Planilla Preadjudicación OTIC'!AV297)</f>
        <v>SI</v>
      </c>
      <c r="AW297" s="4">
        <f>+('3 Planilla Preadjudicación OTIC'!AW297)</f>
        <v>0</v>
      </c>
      <c r="AX297" s="2">
        <f>+('3 Planilla Preadjudicación OTIC'!AX297)</f>
        <v>7</v>
      </c>
      <c r="AY297" s="2">
        <f>+('3 Planilla Preadjudicación OTIC'!AY297)</f>
        <v>7</v>
      </c>
      <c r="AZ297" s="2">
        <f>+('3 Planilla Preadjudicación OTIC'!AZ297)</f>
        <v>0</v>
      </c>
      <c r="BA297" s="2">
        <f>+('3 Planilla Preadjudicación OTIC'!BA297)</f>
        <v>0</v>
      </c>
      <c r="BB297" s="2">
        <f>+('3 Planilla Preadjudicación OTIC'!BB297)</f>
        <v>0</v>
      </c>
      <c r="BC297" s="2">
        <f>+('3 Planilla Preadjudicación OTIC'!BC297)</f>
        <v>0</v>
      </c>
      <c r="BD297" s="2">
        <f>+('3 Planilla Preadjudicación OTIC'!BD297)</f>
        <v>0</v>
      </c>
      <c r="BE297" s="2">
        <f>+('3 Planilla Preadjudicación OTIC'!BE297)</f>
        <v>0</v>
      </c>
      <c r="BF297" s="2">
        <f>+('3 Planilla Preadjudicación OTIC'!BF297)</f>
        <v>0</v>
      </c>
      <c r="BG297" s="2">
        <f>+('3 Planilla Preadjudicación OTIC'!BG297)</f>
        <v>7</v>
      </c>
      <c r="BH297" s="2">
        <f>+('3 Planilla Preadjudicación OTIC'!BH297)</f>
        <v>7</v>
      </c>
      <c r="BI297" s="2">
        <f>+('3 Planilla Preadjudicación OTIC'!BI297)</f>
        <v>5</v>
      </c>
      <c r="BJ297" s="2">
        <f>+('3 Planilla Preadjudicación OTIC'!BJ297)</f>
        <v>5</v>
      </c>
      <c r="BK297" s="2">
        <f>+('3 Planilla Preadjudicación OTIC'!BK297)</f>
        <v>5</v>
      </c>
      <c r="BL297" s="2">
        <f>+('3 Planilla Preadjudicación OTIC'!BL297)</f>
        <v>7</v>
      </c>
      <c r="BM297" s="104">
        <f>ROUND(('3 Planilla Preadjudicación OTIC'!BM297),1)</f>
        <v>6.4</v>
      </c>
      <c r="BN297" s="4" t="str">
        <f>+('3 Planilla Preadjudicación OTIC'!BN297)</f>
        <v>NO</v>
      </c>
      <c r="BO297" s="4">
        <f>+('3 Planilla Preadjudicación OTIC'!BO297)</f>
        <v>0</v>
      </c>
      <c r="BP297" s="4">
        <f>+('3 Planilla Preadjudicación OTIC'!BP297)</f>
        <v>0</v>
      </c>
      <c r="BQ297" s="4">
        <f>+('3 Planilla Preadjudicación OTIC'!BQ297)</f>
        <v>0</v>
      </c>
      <c r="BR297" s="4">
        <f>+('3 Planilla Preadjudicación OTIC'!BR297)</f>
        <v>0</v>
      </c>
      <c r="BS297" s="4">
        <f>+('3 Planilla Preadjudicación OTIC'!BS297)</f>
        <v>0</v>
      </c>
      <c r="BT297" s="4">
        <f>+('3 Planilla Preadjudicación OTIC'!BT297)</f>
        <v>0</v>
      </c>
      <c r="BU297" s="85">
        <f>IF(VLOOKUP(A297,'BD OFICIAL'!$A$1:$AL$2098,7,0)=D297,0,1)</f>
        <v>0</v>
      </c>
      <c r="BV297" s="85">
        <f>IF(VLOOKUP(A297,'BD OFICIAL'!$A$1:$AL$2098,11,0)=J297,0,1)</f>
        <v>0</v>
      </c>
      <c r="BW297" s="85">
        <f>IF(VLOOKUP(A297,'BD OFICIAL'!$A$1:$AL$2098,13,0)=L297,0,1)</f>
        <v>0</v>
      </c>
      <c r="BX297" s="2">
        <f>IF(VLOOKUP(A297,'BD OFICIAL'!$A$1:$AL$2098,16,0)=O297,0,1)</f>
        <v>0</v>
      </c>
      <c r="BY297" s="2">
        <f>IF(VLOOKUP(A297,'BD OFICIAL'!$A$1:$AL$2098,17,0)=P297,0,1)</f>
        <v>0</v>
      </c>
      <c r="BZ297" s="2">
        <f>IF(VLOOKUP(A297,'BD OFICIAL'!$A$1:$AL$2098,19,0)=R297,0,1)</f>
        <v>0</v>
      </c>
      <c r="CA297" s="2">
        <f>IF(VLOOKUP(A297,'BD OFICIAL'!$A$1:$AL$2098,21,0)=T297,0,1)</f>
        <v>0</v>
      </c>
      <c r="CB297" s="2">
        <f>IF(VLOOKUP(A297,'BD OFICIAL'!$A$1:$AL$2098,24,0)=AK297,0,1)</f>
        <v>0</v>
      </c>
      <c r="CC297" s="2">
        <f>IF(VLOOKUP(A297,'BD OFICIAL'!$A$1:$AL$2098,25,0)=X297,0,1)</f>
        <v>0</v>
      </c>
      <c r="CD297" s="2">
        <f>IF(VLOOKUP(A297,'BD OFICIAL'!$A$1:$AL$2098,26,0)=Y297,0,1)</f>
        <v>0</v>
      </c>
      <c r="CE297" s="2">
        <f>IF(VLOOKUP(A297,'BD OFICIAL'!$A$1:$AL$2098,27,0)=Z297,0,1)</f>
        <v>0</v>
      </c>
      <c r="CF297" s="2">
        <f>IF(VLOOKUP(A297,'BD OFICIAL'!$A$1:$AL$2098,28,0)=AA297,0,1)</f>
        <v>0</v>
      </c>
      <c r="CG297" s="2">
        <f>IF(VLOOKUP(A297,'BD OFICIAL'!$A$1:$AL$2098,33,0)=AF297,0,1)</f>
        <v>0</v>
      </c>
      <c r="CH297" s="2">
        <f>IF(VLOOKUP(A297,'BD OFICIAL'!$A$1:$AL$2098,35,0)=AH297,0,1)</f>
        <v>0</v>
      </c>
      <c r="CI297" s="85">
        <f>IF(VLOOKUP(A297,'BD OFICIAL'!$A$1:$AL$2098,34,0)=AL297,0,1)</f>
        <v>0</v>
      </c>
      <c r="CJ297" s="12">
        <f>VLOOKUP(A297,'BD OFICIAL'!$A$1:$AM$2098,36,0)*AM297-AP297</f>
        <v>0</v>
      </c>
      <c r="CK297" s="85" t="str">
        <f t="shared" si="156"/>
        <v>SSH</v>
      </c>
      <c r="CL297" s="85" t="str">
        <f t="shared" si="157"/>
        <v>SI</v>
      </c>
      <c r="CM297" s="85" t="str">
        <f t="shared" si="137"/>
        <v>NO</v>
      </c>
      <c r="CN297" s="31">
        <f t="shared" si="138"/>
        <v>0</v>
      </c>
      <c r="CO297" s="31">
        <f t="shared" si="158"/>
        <v>0</v>
      </c>
      <c r="CP297" s="31">
        <f t="shared" si="139"/>
        <v>0</v>
      </c>
      <c r="CQ297" s="31">
        <f>IF(Y297="NO",0,IF(Y297="SI",IF(VLOOKUP(A297,'BD OFICIAL'!$A:$AO,40,0)=AQ297,0,1)))</f>
        <v>0</v>
      </c>
      <c r="CR297" s="31">
        <f>IF(Z297="NO",0,IF(Z297="SI",IF(VLOOKUP(B297,'BD OFICIAL'!$A:$AO,41,0)=AS297,0,1)))</f>
        <v>0</v>
      </c>
      <c r="CS297" s="31">
        <f t="shared" si="159"/>
        <v>0</v>
      </c>
      <c r="CT297" s="31">
        <f t="shared" si="160"/>
        <v>0</v>
      </c>
      <c r="CU297" s="31">
        <f>IF(VLOOKUP(A297,'BD OFICIAL'!$A$1:$AL$1056,31,0)="SI",IF(AT297&gt;0,0,1),IF(AT297=0,0,1))</f>
        <v>0</v>
      </c>
      <c r="CV297" s="31">
        <f t="shared" si="161"/>
        <v>0</v>
      </c>
      <c r="CW297" s="31">
        <f t="shared" si="140"/>
        <v>0</v>
      </c>
      <c r="CX297" s="85" t="str">
        <f t="shared" si="141"/>
        <v>SI</v>
      </c>
      <c r="CY297" s="31">
        <f t="shared" si="142"/>
        <v>0</v>
      </c>
      <c r="CZ297" s="85" t="str">
        <f>IF(ISERROR(VLOOKUP(AI297,EXPERIENCIA!$A$1:$C$2100,1,0)),"NO","SI")</f>
        <v>SI</v>
      </c>
      <c r="DA297" s="85">
        <f>IF(CX297="no","NO APLICA",IF(AX297=0,"ERROR NOTA",IF(AND(AX297&gt;1,CZ297="NO"),"ERROR NOTA",IF(AND(CZ297="NO",AX297=1),0,IF(VLOOKUP(AI297,EXPERIENCIA!$A$1:$C$2100,3,0)=AX297,0,"ERROR NOTA")))))</f>
        <v>0</v>
      </c>
      <c r="DB297" s="85" t="str">
        <f>IF(ISERROR(VLOOKUP(AI297,COMPORTAMIENTO!$A$1:$C$2100,1,0)),"NO","SI")</f>
        <v>SI</v>
      </c>
      <c r="DC297" s="85">
        <f>IF(CX297="NO","NO APLICA",IF(AY297=0,"ERROR NOTA",IF(AND(DB297="NO",AY297=7),0,IF(VLOOKUP(AI297,COMPORTAMIENTO!$A$2:$H$2100,8,0)=AY297,0,"ERROR NOTA"))))</f>
        <v>0</v>
      </c>
      <c r="DD297" s="104">
        <f t="shared" si="143"/>
        <v>0.70000000000000007</v>
      </c>
      <c r="DE297" s="104">
        <f t="shared" si="144"/>
        <v>0.70000000000000007</v>
      </c>
      <c r="DF297" s="85" t="str">
        <f t="shared" si="162"/>
        <v>SI</v>
      </c>
      <c r="DG297" s="85">
        <f t="shared" si="145"/>
        <v>0</v>
      </c>
      <c r="DH297" s="85">
        <f t="shared" si="146"/>
        <v>0</v>
      </c>
      <c r="DI297" s="85">
        <f t="shared" si="147"/>
        <v>0</v>
      </c>
      <c r="DJ297" s="7">
        <f t="shared" si="148"/>
        <v>6.2</v>
      </c>
      <c r="DK297" s="7">
        <f t="shared" si="149"/>
        <v>6.2</v>
      </c>
      <c r="DL297" s="12">
        <f t="shared" si="163"/>
        <v>5075</v>
      </c>
      <c r="DM297" s="12">
        <f>VLOOKUP(A297,'5 TD'!$A:$B,2,0)</f>
        <v>5075</v>
      </c>
      <c r="DN297" s="7">
        <f t="shared" si="164"/>
        <v>7</v>
      </c>
      <c r="DO297" s="85" t="str">
        <f t="shared" si="150"/>
        <v>APROBADO</v>
      </c>
      <c r="DP297" s="85" t="str">
        <f t="shared" si="151"/>
        <v>APROBADO</v>
      </c>
      <c r="DQ297" s="7">
        <f t="shared" si="152"/>
        <v>6.4</v>
      </c>
      <c r="DR297" s="85" t="str">
        <f t="shared" si="165"/>
        <v>APROBADO</v>
      </c>
      <c r="DS297" s="2" t="str">
        <f>+('3 Planilla Preadjudicación OTIC'!BN297)</f>
        <v>NO</v>
      </c>
      <c r="DT297" s="2">
        <f>IF(DR297="APROBADO",VLOOKUP(A297,'5 TD'!$D$3:$E$270,2,0),"NO APLICA")</f>
        <v>6.4</v>
      </c>
      <c r="DU297" s="2" t="str">
        <f t="shared" si="166"/>
        <v>SI</v>
      </c>
      <c r="DV297" s="2">
        <f>IF(DU297="SI",VLOOKUP(A297,'5 TD'!$G$3:$H$270,2,0),"NO APLICA ")</f>
        <v>7.0000000000000009</v>
      </c>
      <c r="DW297" s="2" t="str">
        <f t="shared" si="167"/>
        <v>NO</v>
      </c>
      <c r="DX297" s="2" t="str">
        <f>IF(DW297="SI",VLOOKUP(A297,'5 TD'!$J$4:$K$472,2,0),"NO APLICA")</f>
        <v>NO APLICA</v>
      </c>
      <c r="DY297" s="2" t="str">
        <f t="shared" si="168"/>
        <v>NO APLICA</v>
      </c>
      <c r="DZ297" s="7" t="str">
        <f>IF(DY297="SI",VLOOKUP(A297,'5 TD'!$M$4:$N$350,2,0),"NO APLICA")</f>
        <v>NO APLICA</v>
      </c>
      <c r="EA297" s="2" t="str">
        <f t="shared" si="169"/>
        <v>NO APLICA</v>
      </c>
      <c r="EB297" s="12" t="str">
        <f t="shared" si="170"/>
        <v/>
      </c>
      <c r="EC297" s="12" t="str">
        <f>IF(EA297="SI",VLOOKUP(A297,'5 TD'!$V$4:$W$479,2,0),"NO APLICA")</f>
        <v>NO APLICA</v>
      </c>
      <c r="ED297" s="2" t="str">
        <f t="shared" si="153"/>
        <v>NO</v>
      </c>
      <c r="EE297" s="79" t="str">
        <f>IF(ED297="SI",VLOOKUP(AI297,COMPORTAMIENTO!$A$1:$H$2100,7,0),"NO APLICA")</f>
        <v>NO APLICA</v>
      </c>
      <c r="EF297" s="12" t="str">
        <f>IF(ED297="SI",VLOOKUP(A297,'5 TD'!$P$2:$Q$479,2,0),"NO APLICA")</f>
        <v>NO APLICA</v>
      </c>
      <c r="EG297" s="2" t="str">
        <f t="shared" si="154"/>
        <v>NO</v>
      </c>
      <c r="EH297" s="2">
        <f>IF(CZ297="no",0,VLOOKUP(AI297,EXPERIENCIA!$A$1:$C$2100,2,0))</f>
        <v>125</v>
      </c>
      <c r="EI297" s="2">
        <f>IF(CZ297="si",VLOOKUP(A297,'5 TD'!$S$3:$T$2103,2,0),0)</f>
        <v>125</v>
      </c>
      <c r="EJ297" s="2" t="str">
        <f t="shared" si="155"/>
        <v>SI</v>
      </c>
      <c r="EK297" s="2">
        <f>+('3 Planilla Preadjudicación OTIC'!BU297)</f>
        <v>0</v>
      </c>
      <c r="EL297" s="4"/>
      <c r="EM297" s="3"/>
      <c r="EN297" s="3"/>
      <c r="EQ297" s="86"/>
    </row>
    <row r="298" spans="1:147" ht="15" customHeight="1" x14ac:dyDescent="0.3">
      <c r="A298" s="2">
        <f>+('3 Planilla Preadjudicación OTIC'!A298)</f>
        <v>14504</v>
      </c>
      <c r="B298" s="2" t="str">
        <f>+('3 Planilla Preadjudicación OTIC'!B298)</f>
        <v>65181652-1</v>
      </c>
      <c r="C298" s="4">
        <f>+('3 Planilla Preadjudicación OTIC'!E298)</f>
        <v>2025</v>
      </c>
      <c r="D298" s="4" t="str">
        <f>+('3 Planilla Preadjudicación OTIC'!F298)</f>
        <v>MANDATO</v>
      </c>
      <c r="E298" s="4" t="str">
        <f>+('3 Planilla Preadjudicación OTIC'!G298)</f>
        <v>91337000-7</v>
      </c>
      <c r="F298" s="4" t="str">
        <f>+('3 Planilla Preadjudicación OTIC'!H298)</f>
        <v>CEMENTO POLPAICO S.A.</v>
      </c>
      <c r="G298" s="4"/>
      <c r="H298" s="4"/>
      <c r="I298" s="4" t="str">
        <f>+('3 Planilla Preadjudicación OTIC'!I298)</f>
        <v>MEJORANDO EL MARKETING DE MI NEGOCIO</v>
      </c>
      <c r="J298" s="4" t="str">
        <f>+('3 Planilla Preadjudicación OTIC'!J298)</f>
        <v>PF0840</v>
      </c>
      <c r="K298" s="4" t="str">
        <f>+('3 Planilla Preadjudicación OTIC'!K298)</f>
        <v/>
      </c>
      <c r="L298" s="4" t="str">
        <f>+('3 Planilla Preadjudicación OTIC'!L298)</f>
        <v/>
      </c>
      <c r="M298" s="2">
        <f>+('3 Planilla Preadjudicación OTIC'!M298)</f>
        <v>9</v>
      </c>
      <c r="N298" s="4" t="str">
        <f>+('3 Planilla Preadjudicación OTIC'!N298)</f>
        <v>ARAUCANIA</v>
      </c>
      <c r="O298" s="4" t="str">
        <f>+('3 Planilla Preadjudicación OTIC'!O298)</f>
        <v>TEMUCO</v>
      </c>
      <c r="P298" s="4" t="str">
        <f>+('3 Planilla Preadjudicación OTIC'!P298)</f>
        <v>PERSONAS DESOCUPADAS (CESANTES Y PERSONAS QUE BUSCAN TRABAJO POR PRIMERA VEZ).</v>
      </c>
      <c r="Q298" s="4" t="str">
        <f>+('3 Planilla Preadjudicación OTIC'!Q298)</f>
        <v>PRESENCIAL</v>
      </c>
      <c r="R298" s="4" t="str">
        <f>+('3 Planilla Preadjudicación OTIC'!R298)</f>
        <v>INDEPENDIENTE</v>
      </c>
      <c r="S298" s="4">
        <f>+('3 Planilla Preadjudicación OTIC'!S298)</f>
        <v>8</v>
      </c>
      <c r="T298" s="2">
        <f>+('3 Planilla Preadjudicación OTIC'!T298)</f>
        <v>10</v>
      </c>
      <c r="U298" s="2">
        <f>+('3 Planilla Preadjudicación OTIC'!U298)</f>
        <v>36</v>
      </c>
      <c r="V298" s="2">
        <f>+('3 Planilla Preadjudicación OTIC'!V298)</f>
        <v>0</v>
      </c>
      <c r="W298" s="2">
        <f>+('3 Planilla Preadjudicación OTIC'!W298)</f>
        <v>36</v>
      </c>
      <c r="X298" s="2">
        <f>+('3 Planilla Preadjudicación OTIC'!X298)</f>
        <v>5</v>
      </c>
      <c r="Y298" s="2" t="str">
        <f>+('3 Planilla Preadjudicación OTIC'!Y298)</f>
        <v>SI</v>
      </c>
      <c r="Z298" s="2" t="str">
        <f>+('3 Planilla Preadjudicación OTIC'!Z298)</f>
        <v>NO</v>
      </c>
      <c r="AA298" s="2" t="str">
        <f>+('3 Planilla Preadjudicación OTIC'!AA298)</f>
        <v>NO</v>
      </c>
      <c r="AB298" s="4" t="str">
        <f>+('3 Planilla Preadjudicación OTIC'!AB298)</f>
        <v>SE AJUSTA A PLAN FORMATIVO</v>
      </c>
      <c r="AC298" s="4" t="str">
        <f>+('3 Planilla Preadjudicación OTIC'!AC298)</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298" s="2" t="str">
        <f>+('3 Planilla Preadjudicación OTIC'!AD298)</f>
        <v>NO</v>
      </c>
      <c r="AE298" s="4">
        <f>+('3 Planilla Preadjudicación OTIC'!AE298)</f>
        <v>0</v>
      </c>
      <c r="AF298" s="2" t="str">
        <f>+('3 Planilla Preadjudicación OTIC'!AF298)</f>
        <v>CERRADA</v>
      </c>
      <c r="AG298" s="2">
        <f>+('3 Planilla Preadjudicación OTIC'!AG298)</f>
        <v>8</v>
      </c>
      <c r="AH298" s="2">
        <f>+('3 Planilla Preadjudicación OTIC'!AH298)</f>
        <v>1</v>
      </c>
      <c r="AI298" s="135" t="str">
        <f>+('3 Planilla Preadjudicación OTIC'!AI298)</f>
        <v>65062756-3</v>
      </c>
      <c r="AJ298" s="4" t="str">
        <f>+('3 Planilla Preadjudicación OTIC'!AJ298)</f>
        <v>Fundaciòn Forpe Chile</v>
      </c>
      <c r="AK298" s="2">
        <f>+('3 Planilla Preadjudicación OTIC'!AK298)</f>
        <v>36</v>
      </c>
      <c r="AL298" s="2">
        <f>+('3 Planilla Preadjudicación OTIC'!AL298)</f>
        <v>8</v>
      </c>
      <c r="AM298" s="12">
        <f>+('3 Planilla Preadjudicación OTIC'!AM298)</f>
        <v>4130</v>
      </c>
      <c r="AN298" s="12">
        <f>+('3 Planilla Preadjudicación OTIC'!AN298)</f>
        <v>0</v>
      </c>
      <c r="AO298" s="12">
        <f>+('3 Planilla Preadjudicación OTIC'!AO298)</f>
        <v>0</v>
      </c>
      <c r="AP298" s="12">
        <f>+('3 Planilla Preadjudicación OTIC'!AP298)</f>
        <v>1486800</v>
      </c>
      <c r="AQ298" s="12">
        <f>+('3 Planilla Preadjudicación OTIC'!AQ298)</f>
        <v>320000</v>
      </c>
      <c r="AR298" s="12">
        <f>+('3 Planilla Preadjudicación OTIC'!AR298)</f>
        <v>0</v>
      </c>
      <c r="AS298" s="12">
        <f>+('3 Planilla Preadjudicación OTIC'!AS298)</f>
        <v>0</v>
      </c>
      <c r="AT298" s="12">
        <f>+('3 Planilla Preadjudicación OTIC'!AT298)</f>
        <v>0</v>
      </c>
      <c r="AU298" s="12">
        <f>+('3 Planilla Preadjudicación OTIC'!AU298)</f>
        <v>1806800</v>
      </c>
      <c r="AV298" s="2" t="str">
        <f>+('3 Planilla Preadjudicación OTIC'!AV298)</f>
        <v>SI</v>
      </c>
      <c r="AW298" s="4">
        <f>+('3 Planilla Preadjudicación OTIC'!AW298)</f>
        <v>0</v>
      </c>
      <c r="AX298" s="2">
        <f>+('3 Planilla Preadjudicación OTIC'!AX298)</f>
        <v>7</v>
      </c>
      <c r="AY298" s="2">
        <f>+('3 Planilla Preadjudicación OTIC'!AY298)</f>
        <v>7</v>
      </c>
      <c r="AZ298" s="2">
        <f>+('3 Planilla Preadjudicación OTIC'!AZ298)</f>
        <v>0</v>
      </c>
      <c r="BA298" s="2">
        <f>+('3 Planilla Preadjudicación OTIC'!BA298)</f>
        <v>0</v>
      </c>
      <c r="BB298" s="2">
        <f>+('3 Planilla Preadjudicación OTIC'!BB298)</f>
        <v>0</v>
      </c>
      <c r="BC298" s="2">
        <f>+('3 Planilla Preadjudicación OTIC'!BC298)</f>
        <v>0</v>
      </c>
      <c r="BD298" s="2">
        <f>+('3 Planilla Preadjudicación OTIC'!BD298)</f>
        <v>0</v>
      </c>
      <c r="BE298" s="2">
        <f>+('3 Planilla Preadjudicación OTIC'!BE298)</f>
        <v>0</v>
      </c>
      <c r="BF298" s="2">
        <f>+('3 Planilla Preadjudicación OTIC'!BF298)</f>
        <v>0</v>
      </c>
      <c r="BG298" s="2">
        <f>+('3 Planilla Preadjudicación OTIC'!BG298)</f>
        <v>7</v>
      </c>
      <c r="BH298" s="2">
        <f>+('3 Planilla Preadjudicación OTIC'!BH298)</f>
        <v>7</v>
      </c>
      <c r="BI298" s="2">
        <f>+('3 Planilla Preadjudicación OTIC'!BI298)</f>
        <v>7</v>
      </c>
      <c r="BJ298" s="2">
        <f>+('3 Planilla Preadjudicación OTIC'!BJ298)</f>
        <v>7</v>
      </c>
      <c r="BK298" s="2">
        <f>+('3 Planilla Preadjudicación OTIC'!BK298)</f>
        <v>7</v>
      </c>
      <c r="BL298" s="2">
        <f>+('3 Planilla Preadjudicación OTIC'!BL298)</f>
        <v>7</v>
      </c>
      <c r="BM298" s="104">
        <f>ROUND(('3 Planilla Preadjudicación OTIC'!BM298),1)</f>
        <v>7</v>
      </c>
      <c r="BN298" s="4" t="str">
        <f>+('3 Planilla Preadjudicación OTIC'!BN298)</f>
        <v>SI</v>
      </c>
      <c r="BO298" s="4" t="str">
        <f>+('3 Planilla Preadjudicación OTIC'!BO298)</f>
        <v>ESTEBAN VEGA TORO</v>
      </c>
      <c r="BP298" s="4" t="str">
        <f>+('3 Planilla Preadjudicación OTIC'!BP298)</f>
        <v>contacto@forpe.cl</v>
      </c>
      <c r="BQ298" s="4">
        <f>+('3 Planilla Preadjudicación OTIC'!BQ298)</f>
        <v>228347804</v>
      </c>
      <c r="BR298" s="4" t="str">
        <f>+('3 Planilla Preadjudicación OTIC'!BR298)</f>
        <v>Claro Solar número 437, Temuco</v>
      </c>
      <c r="BS298" s="4" t="str">
        <f>+('3 Planilla Preadjudicación OTIC'!BS298)</f>
        <v>Fortalecer conocimientos y habilidades en marketing para potenciar la visibilidad, posicionamiento y ventas de emprendimientos y negocios locales.</v>
      </c>
      <c r="BT298" s="4" t="str">
        <f>+('3 Planilla Preadjudicación OTIC'!BT298)</f>
        <v>El curso entrega herramientas sobre estrategias de promoción, redes sociales, identidad de marca, atención al cliente y fidelización. Está dirigido a personas que ya tienen un negocio en marcha y desean mejorar su comunicación comercial y conexión con el público objetivo.</v>
      </c>
      <c r="BU298" s="85">
        <f>IF(VLOOKUP(A298,'BD OFICIAL'!$A$1:$AL$2098,7,0)=D298,0,1)</f>
        <v>0</v>
      </c>
      <c r="BV298" s="85">
        <f>IF(VLOOKUP(A298,'BD OFICIAL'!$A$1:$AL$2098,11,0)=J298,0,1)</f>
        <v>0</v>
      </c>
      <c r="BW298" s="85">
        <f>IF(VLOOKUP(A298,'BD OFICIAL'!$A$1:$AL$2098,13,0)=L298,0,1)</f>
        <v>0</v>
      </c>
      <c r="BX298" s="2">
        <f>IF(VLOOKUP(A298,'BD OFICIAL'!$A$1:$AL$2098,16,0)=O298,0,1)</f>
        <v>0</v>
      </c>
      <c r="BY298" s="2">
        <f>IF(VLOOKUP(A298,'BD OFICIAL'!$A$1:$AL$2098,17,0)=P298,0,1)</f>
        <v>0</v>
      </c>
      <c r="BZ298" s="2">
        <f>IF(VLOOKUP(A298,'BD OFICIAL'!$A$1:$AL$2098,19,0)=R298,0,1)</f>
        <v>0</v>
      </c>
      <c r="CA298" s="2">
        <f>IF(VLOOKUP(A298,'BD OFICIAL'!$A$1:$AL$2098,21,0)=T298,0,1)</f>
        <v>0</v>
      </c>
      <c r="CB298" s="2">
        <f>IF(VLOOKUP(A298,'BD OFICIAL'!$A$1:$AL$2098,24,0)=AK298,0,1)</f>
        <v>0</v>
      </c>
      <c r="CC298" s="2">
        <f>IF(VLOOKUP(A298,'BD OFICIAL'!$A$1:$AL$2098,25,0)=X298,0,1)</f>
        <v>0</v>
      </c>
      <c r="CD298" s="2">
        <f>IF(VLOOKUP(A298,'BD OFICIAL'!$A$1:$AL$2098,26,0)=Y298,0,1)</f>
        <v>0</v>
      </c>
      <c r="CE298" s="2">
        <f>IF(VLOOKUP(A298,'BD OFICIAL'!$A$1:$AL$2098,27,0)=Z298,0,1)</f>
        <v>0</v>
      </c>
      <c r="CF298" s="2">
        <f>IF(VLOOKUP(A298,'BD OFICIAL'!$A$1:$AL$2098,28,0)=AA298,0,1)</f>
        <v>0</v>
      </c>
      <c r="CG298" s="2">
        <f>IF(VLOOKUP(A298,'BD OFICIAL'!$A$1:$AL$2098,33,0)=AF298,0,1)</f>
        <v>0</v>
      </c>
      <c r="CH298" s="2">
        <f>IF(VLOOKUP(A298,'BD OFICIAL'!$A$1:$AL$2098,35,0)=AH298,0,1)</f>
        <v>0</v>
      </c>
      <c r="CI298" s="85">
        <f>IF(VLOOKUP(A298,'BD OFICIAL'!$A$1:$AL$2098,34,0)=AL298,0,1)</f>
        <v>0</v>
      </c>
      <c r="CJ298" s="12">
        <f>VLOOKUP(A298,'BD OFICIAL'!$A$1:$AM$2098,36,0)*AM298-AP298</f>
        <v>0</v>
      </c>
      <c r="CK298" s="85" t="str">
        <f t="shared" si="156"/>
        <v>SSH</v>
      </c>
      <c r="CL298" s="85" t="str">
        <f t="shared" si="157"/>
        <v>SI</v>
      </c>
      <c r="CM298" s="85" t="str">
        <f t="shared" si="137"/>
        <v>NO</v>
      </c>
      <c r="CN298" s="31">
        <f t="shared" si="138"/>
        <v>0</v>
      </c>
      <c r="CO298" s="31">
        <f t="shared" si="158"/>
        <v>0</v>
      </c>
      <c r="CP298" s="31">
        <f t="shared" si="139"/>
        <v>0</v>
      </c>
      <c r="CQ298" s="31">
        <f>IF(Y298="NO",0,IF(Y298="SI",IF(VLOOKUP(A298,'BD OFICIAL'!$A:$AO,40,0)=AQ298,0,1)))</f>
        <v>0</v>
      </c>
      <c r="CR298" s="31">
        <f>IF(Z298="NO",0,IF(Z298="SI",IF(VLOOKUP(B298,'BD OFICIAL'!$A:$AO,41,0)=AS298,0,1)))</f>
        <v>0</v>
      </c>
      <c r="CS298" s="31">
        <f t="shared" si="159"/>
        <v>0</v>
      </c>
      <c r="CT298" s="31">
        <f t="shared" si="160"/>
        <v>0</v>
      </c>
      <c r="CU298" s="31">
        <f>IF(VLOOKUP(A298,'BD OFICIAL'!$A$1:$AL$1056,31,0)="SI",IF(AT298&gt;0,0,1),IF(AT298=0,0,1))</f>
        <v>0</v>
      </c>
      <c r="CV298" s="31">
        <f t="shared" si="161"/>
        <v>0</v>
      </c>
      <c r="CW298" s="31">
        <f t="shared" si="140"/>
        <v>0</v>
      </c>
      <c r="CX298" s="85" t="str">
        <f t="shared" si="141"/>
        <v>SI</v>
      </c>
      <c r="CY298" s="31">
        <f t="shared" si="142"/>
        <v>0</v>
      </c>
      <c r="CZ298" s="85" t="str">
        <f>IF(ISERROR(VLOOKUP(AI298,EXPERIENCIA!$A$1:$C$2100,1,0)),"NO","SI")</f>
        <v>SI</v>
      </c>
      <c r="DA298" s="85">
        <f>IF(CX298="no","NO APLICA",IF(AX298=0,"ERROR NOTA",IF(AND(AX298&gt;1,CZ298="NO"),"ERROR NOTA",IF(AND(CZ298="NO",AX298=1),0,IF(VLOOKUP(AI298,EXPERIENCIA!$A$1:$C$2100,3,0)=AX298,0,"ERROR NOTA")))))</f>
        <v>0</v>
      </c>
      <c r="DB298" s="85" t="str">
        <f>IF(ISERROR(VLOOKUP(AI298,COMPORTAMIENTO!$A$1:$C$2100,1,0)),"NO","SI")</f>
        <v>SI</v>
      </c>
      <c r="DC298" s="85">
        <f>IF(CX298="NO","NO APLICA",IF(AY298=0,"ERROR NOTA",IF(AND(DB298="NO",AY298=7),0,IF(VLOOKUP(AI298,COMPORTAMIENTO!$A$2:$H$2100,8,0)=AY298,0,"ERROR NOTA"))))</f>
        <v>0</v>
      </c>
      <c r="DD298" s="104">
        <f t="shared" si="143"/>
        <v>0.70000000000000007</v>
      </c>
      <c r="DE298" s="104">
        <f t="shared" si="144"/>
        <v>0.70000000000000007</v>
      </c>
      <c r="DF298" s="85" t="str">
        <f t="shared" si="162"/>
        <v>SI</v>
      </c>
      <c r="DG298" s="85">
        <f t="shared" si="145"/>
        <v>0</v>
      </c>
      <c r="DH298" s="85">
        <f t="shared" si="146"/>
        <v>0</v>
      </c>
      <c r="DI298" s="85">
        <f t="shared" si="147"/>
        <v>0</v>
      </c>
      <c r="DJ298" s="12">
        <f t="shared" si="148"/>
        <v>7.0000000000000009</v>
      </c>
      <c r="DK298" s="7">
        <f t="shared" si="149"/>
        <v>7.0000000000000009</v>
      </c>
      <c r="DL298" s="12">
        <f t="shared" si="163"/>
        <v>4130</v>
      </c>
      <c r="DM298" s="12">
        <f>VLOOKUP(A298,'5 TD'!$A:$B,2,0)</f>
        <v>4130</v>
      </c>
      <c r="DN298" s="7">
        <f t="shared" si="164"/>
        <v>7</v>
      </c>
      <c r="DO298" s="85" t="str">
        <f t="shared" si="150"/>
        <v>APROBADO</v>
      </c>
      <c r="DP298" s="85" t="str">
        <f t="shared" si="151"/>
        <v>APROBADO</v>
      </c>
      <c r="DQ298" s="7">
        <f t="shared" si="152"/>
        <v>7</v>
      </c>
      <c r="DR298" s="85" t="str">
        <f t="shared" si="165"/>
        <v>APROBADO</v>
      </c>
      <c r="DS298" s="2" t="str">
        <f>+('3 Planilla Preadjudicación OTIC'!BN298)</f>
        <v>SI</v>
      </c>
      <c r="DT298" s="2">
        <f>IF(DR298="APROBADO",VLOOKUP(A298,'5 TD'!$D$3:$E$270,2,0),"NO APLICA")</f>
        <v>7</v>
      </c>
      <c r="DU298" s="2" t="str">
        <f t="shared" si="166"/>
        <v>SI</v>
      </c>
      <c r="DV298" s="2">
        <f>IF(DU298="SI",VLOOKUP(A298,'5 TD'!$G$3:$H$270,2,0),"NO APLICA ")</f>
        <v>7.0000000000000009</v>
      </c>
      <c r="DW298" s="2" t="str">
        <f t="shared" si="167"/>
        <v>SI</v>
      </c>
      <c r="DX298" s="2">
        <f>IF(DW298="SI",VLOOKUP(A298,'5 TD'!$J$4:$K$472,2,0),"NO APLICA")</f>
        <v>7</v>
      </c>
      <c r="DY298" s="2" t="str">
        <f t="shared" si="168"/>
        <v>SI</v>
      </c>
      <c r="DZ298" s="7">
        <f>IF(DY298="SI",VLOOKUP(A298,'5 TD'!$M$4:$N$350,2,0),"NO APLICA")</f>
        <v>7</v>
      </c>
      <c r="EA298" s="2" t="str">
        <f t="shared" si="169"/>
        <v>SI</v>
      </c>
      <c r="EB298" s="12">
        <f t="shared" si="170"/>
        <v>4130</v>
      </c>
      <c r="EC298" s="12">
        <f>IF(EA298="SI",VLOOKUP(A298,'5 TD'!$V$4:$W$479,2,0),"NO APLICA")</f>
        <v>4130</v>
      </c>
      <c r="ED298" s="2" t="str">
        <f t="shared" si="153"/>
        <v>SI</v>
      </c>
      <c r="EE298" s="79">
        <f>IF(ED298="SI",VLOOKUP(AI298,COMPORTAMIENTO!$A$1:$H$2100,7,0),"NO APLICA")</f>
        <v>0</v>
      </c>
      <c r="EF298" s="12">
        <f>IF(ED298="SI",VLOOKUP(A298,'5 TD'!$P$2:$Q$479,2,0),"NO APLICA")</f>
        <v>0</v>
      </c>
      <c r="EG298" s="2" t="str">
        <f t="shared" si="154"/>
        <v>SI</v>
      </c>
      <c r="EH298" s="2">
        <f>IF(CZ298="no",0,VLOOKUP(AI298,EXPERIENCIA!$A$1:$C$2100,2,0))</f>
        <v>125</v>
      </c>
      <c r="EI298" s="2">
        <f>IF(CZ298="si",VLOOKUP(A298,'5 TD'!$S$3:$T$2103,2,0),0)</f>
        <v>146</v>
      </c>
      <c r="EJ298" s="2" t="str">
        <f t="shared" si="155"/>
        <v>NO</v>
      </c>
      <c r="EK298" s="2" t="str">
        <f>+('3 Planilla Preadjudicación OTIC'!BU298)</f>
        <v>e) Menor “porcentaje de multas ponderadas” en ítem evaluación comportamiento considerando 4 decimales.</v>
      </c>
      <c r="EL298" s="4"/>
      <c r="EM298" s="3"/>
      <c r="EN298" s="3"/>
      <c r="EO298" s="86" t="s">
        <v>64</v>
      </c>
      <c r="EQ298" s="86"/>
    </row>
    <row r="299" spans="1:147" ht="15" customHeight="1" x14ac:dyDescent="0.3">
      <c r="A299" s="2">
        <f>+('3 Planilla Preadjudicación OTIC'!A299)</f>
        <v>14505</v>
      </c>
      <c r="B299" s="2" t="str">
        <f>+('3 Planilla Preadjudicación OTIC'!B299)</f>
        <v>65181652-1</v>
      </c>
      <c r="C299" s="4">
        <f>+('3 Planilla Preadjudicación OTIC'!E299)</f>
        <v>2025</v>
      </c>
      <c r="D299" s="4" t="str">
        <f>+('3 Planilla Preadjudicación OTIC'!F299)</f>
        <v>MANDATO</v>
      </c>
      <c r="E299" s="4" t="str">
        <f>+('3 Planilla Preadjudicación OTIC'!G299)</f>
        <v>91337000-7</v>
      </c>
      <c r="F299" s="4" t="str">
        <f>+('3 Planilla Preadjudicación OTIC'!H299)</f>
        <v>CEMENTO POLPAICO S.A.</v>
      </c>
      <c r="G299" s="4"/>
      <c r="H299" s="4"/>
      <c r="I299" s="4" t="str">
        <f>+('3 Planilla Preadjudicación OTIC'!I299)</f>
        <v>MEJORANDO EL MARKETING DE MI NEGOCIO</v>
      </c>
      <c r="J299" s="4" t="str">
        <f>+('3 Planilla Preadjudicación OTIC'!J299)</f>
        <v>PF0840</v>
      </c>
      <c r="K299" s="4" t="str">
        <f>+('3 Planilla Preadjudicación OTIC'!K299)</f>
        <v/>
      </c>
      <c r="L299" s="4" t="str">
        <f>+('3 Planilla Preadjudicación OTIC'!L299)</f>
        <v/>
      </c>
      <c r="M299" s="2">
        <f>+('3 Planilla Preadjudicación OTIC'!M299)</f>
        <v>9</v>
      </c>
      <c r="N299" s="4" t="str">
        <f>+('3 Planilla Preadjudicación OTIC'!N299)</f>
        <v>ARAUCANIA</v>
      </c>
      <c r="O299" s="4" t="str">
        <f>+('3 Planilla Preadjudicación OTIC'!O299)</f>
        <v>TEMUCO</v>
      </c>
      <c r="P299" s="4" t="str">
        <f>+('3 Planilla Preadjudicación OTIC'!P299)</f>
        <v>PERSONAS DESOCUPADAS (CESANTES Y PERSONAS QUE BUSCAN TRABAJO POR PRIMERA VEZ).</v>
      </c>
      <c r="Q299" s="4" t="str">
        <f>+('3 Planilla Preadjudicación OTIC'!Q299)</f>
        <v>PRESENCIAL</v>
      </c>
      <c r="R299" s="4" t="str">
        <f>+('3 Planilla Preadjudicación OTIC'!R299)</f>
        <v>INDEPENDIENTE</v>
      </c>
      <c r="S299" s="4">
        <f>+('3 Planilla Preadjudicación OTIC'!S299)</f>
        <v>8</v>
      </c>
      <c r="T299" s="2">
        <f>+('3 Planilla Preadjudicación OTIC'!T299)</f>
        <v>10</v>
      </c>
      <c r="U299" s="2">
        <f>+('3 Planilla Preadjudicación OTIC'!U299)</f>
        <v>36</v>
      </c>
      <c r="V299" s="2">
        <f>+('3 Planilla Preadjudicación OTIC'!V299)</f>
        <v>0</v>
      </c>
      <c r="W299" s="2">
        <f>+('3 Planilla Preadjudicación OTIC'!W299)</f>
        <v>36</v>
      </c>
      <c r="X299" s="2">
        <f>+('3 Planilla Preadjudicación OTIC'!X299)</f>
        <v>5</v>
      </c>
      <c r="Y299" s="2" t="str">
        <f>+('3 Planilla Preadjudicación OTIC'!Y299)</f>
        <v>SI</v>
      </c>
      <c r="Z299" s="2" t="str">
        <f>+('3 Planilla Preadjudicación OTIC'!Z299)</f>
        <v>NO</v>
      </c>
      <c r="AA299" s="2" t="str">
        <f>+('3 Planilla Preadjudicación OTIC'!AA299)</f>
        <v>NO</v>
      </c>
      <c r="AB299" s="4" t="str">
        <f>+('3 Planilla Preadjudicación OTIC'!AB299)</f>
        <v>SE AJUSTA A PLAN FORMATIVO</v>
      </c>
      <c r="AC299" s="4" t="str">
        <f>+('3 Planilla Preadjudicación OTIC'!AC299)</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299" s="2" t="str">
        <f>+('3 Planilla Preadjudicación OTIC'!AD299)</f>
        <v>NO</v>
      </c>
      <c r="AE299" s="4">
        <f>+('3 Planilla Preadjudicación OTIC'!AE299)</f>
        <v>0</v>
      </c>
      <c r="AF299" s="2" t="str">
        <f>+('3 Planilla Preadjudicación OTIC'!AF299)</f>
        <v>CERRADA</v>
      </c>
      <c r="AG299" s="2">
        <f>+('3 Planilla Preadjudicación OTIC'!AG299)</f>
        <v>8</v>
      </c>
      <c r="AH299" s="2">
        <f>+('3 Planilla Preadjudicación OTIC'!AH299)</f>
        <v>1</v>
      </c>
      <c r="AI299" s="135" t="str">
        <f>+('3 Planilla Preadjudicación OTIC'!AI299)</f>
        <v>65062756-3</v>
      </c>
      <c r="AJ299" s="4" t="str">
        <f>+('3 Planilla Preadjudicación OTIC'!AJ299)</f>
        <v>Fundaciòn Forpe Chile</v>
      </c>
      <c r="AK299" s="2">
        <f>+('3 Planilla Preadjudicación OTIC'!AK299)</f>
        <v>36</v>
      </c>
      <c r="AL299" s="2">
        <f>+('3 Planilla Preadjudicación OTIC'!AL299)</f>
        <v>8</v>
      </c>
      <c r="AM299" s="12">
        <f>+('3 Planilla Preadjudicación OTIC'!AM299)</f>
        <v>4130</v>
      </c>
      <c r="AN299" s="12">
        <f>+('3 Planilla Preadjudicación OTIC'!AN299)</f>
        <v>0</v>
      </c>
      <c r="AO299" s="12">
        <f>+('3 Planilla Preadjudicación OTIC'!AO299)</f>
        <v>0</v>
      </c>
      <c r="AP299" s="12">
        <f>+('3 Planilla Preadjudicación OTIC'!AP299)</f>
        <v>1486800</v>
      </c>
      <c r="AQ299" s="12">
        <f>+('3 Planilla Preadjudicación OTIC'!AQ299)</f>
        <v>320000</v>
      </c>
      <c r="AR299" s="12">
        <f>+('3 Planilla Preadjudicación OTIC'!AR299)</f>
        <v>0</v>
      </c>
      <c r="AS299" s="12">
        <f>+('3 Planilla Preadjudicación OTIC'!AS299)</f>
        <v>0</v>
      </c>
      <c r="AT299" s="12">
        <f>+('3 Planilla Preadjudicación OTIC'!AT299)</f>
        <v>0</v>
      </c>
      <c r="AU299" s="12">
        <f>+('3 Planilla Preadjudicación OTIC'!AU299)</f>
        <v>1806800</v>
      </c>
      <c r="AV299" s="2" t="str">
        <f>+('3 Planilla Preadjudicación OTIC'!AV299)</f>
        <v>SI</v>
      </c>
      <c r="AW299" s="4">
        <f>+('3 Planilla Preadjudicación OTIC'!AW299)</f>
        <v>0</v>
      </c>
      <c r="AX299" s="2">
        <f>+('3 Planilla Preadjudicación OTIC'!AX299)</f>
        <v>7</v>
      </c>
      <c r="AY299" s="2">
        <f>+('3 Planilla Preadjudicación OTIC'!AY299)</f>
        <v>7</v>
      </c>
      <c r="AZ299" s="2">
        <f>+('3 Planilla Preadjudicación OTIC'!AZ299)</f>
        <v>0</v>
      </c>
      <c r="BA299" s="2">
        <f>+('3 Planilla Preadjudicación OTIC'!BA299)</f>
        <v>0</v>
      </c>
      <c r="BB299" s="2">
        <f>+('3 Planilla Preadjudicación OTIC'!BB299)</f>
        <v>0</v>
      </c>
      <c r="BC299" s="2">
        <f>+('3 Planilla Preadjudicación OTIC'!BC299)</f>
        <v>0</v>
      </c>
      <c r="BD299" s="2">
        <f>+('3 Planilla Preadjudicación OTIC'!BD299)</f>
        <v>0</v>
      </c>
      <c r="BE299" s="2">
        <f>+('3 Planilla Preadjudicación OTIC'!BE299)</f>
        <v>0</v>
      </c>
      <c r="BF299" s="2">
        <f>+('3 Planilla Preadjudicación OTIC'!BF299)</f>
        <v>0</v>
      </c>
      <c r="BG299" s="2">
        <f>+('3 Planilla Preadjudicación OTIC'!BG299)</f>
        <v>7</v>
      </c>
      <c r="BH299" s="2">
        <f>+('3 Planilla Preadjudicación OTIC'!BH299)</f>
        <v>7</v>
      </c>
      <c r="BI299" s="2">
        <f>+('3 Planilla Preadjudicación OTIC'!BI299)</f>
        <v>7</v>
      </c>
      <c r="BJ299" s="2">
        <f>+('3 Planilla Preadjudicación OTIC'!BJ299)</f>
        <v>7</v>
      </c>
      <c r="BK299" s="2">
        <f>+('3 Planilla Preadjudicación OTIC'!BK299)</f>
        <v>7</v>
      </c>
      <c r="BL299" s="2">
        <f>+('3 Planilla Preadjudicación OTIC'!BL299)</f>
        <v>7</v>
      </c>
      <c r="BM299" s="104">
        <f>ROUND(('3 Planilla Preadjudicación OTIC'!BM299),1)</f>
        <v>7</v>
      </c>
      <c r="BN299" s="4" t="str">
        <f>+('3 Planilla Preadjudicación OTIC'!BN299)</f>
        <v>SI</v>
      </c>
      <c r="BO299" s="4" t="str">
        <f>+('3 Planilla Preadjudicación OTIC'!BO299)</f>
        <v>ESTEBAN VEGA TORO</v>
      </c>
      <c r="BP299" s="4" t="str">
        <f>+('3 Planilla Preadjudicación OTIC'!BP299)</f>
        <v>ruben.inostroza@forpe.cl</v>
      </c>
      <c r="BQ299" s="4">
        <f>+('3 Planilla Preadjudicación OTIC'!BQ299)</f>
        <v>228347804</v>
      </c>
      <c r="BR299" s="4" t="str">
        <f>+('3 Planilla Preadjudicación OTIC'!BR299)</f>
        <v>Claro Solar número 437, Temuco</v>
      </c>
      <c r="BS299" s="4" t="str">
        <f>+('3 Planilla Preadjudicación OTIC'!BS299)</f>
        <v>Fortalecer conocimientos y habilidades en marketing para potenciar la visibilidad, posicionamiento y ventas de emprendimientos y negocios locales.</v>
      </c>
      <c r="BT299" s="4" t="str">
        <f>+('3 Planilla Preadjudicación OTIC'!BT299)</f>
        <v>El curso entrega herramientas sobre estrategias de promoción, redes sociales, identidad de marca, atención al cliente y fidelización. Está dirigido a personas que ya tienen un negocio en marcha y desean mejorar su comunicación comercial y conexión con el público objetivo.</v>
      </c>
      <c r="BU299" s="85">
        <f>IF(VLOOKUP(A299,'BD OFICIAL'!$A$1:$AL$2098,7,0)=D299,0,1)</f>
        <v>0</v>
      </c>
      <c r="BV299" s="85">
        <f>IF(VLOOKUP(A299,'BD OFICIAL'!$A$1:$AL$2098,11,0)=J299,0,1)</f>
        <v>0</v>
      </c>
      <c r="BW299" s="85">
        <f>IF(VLOOKUP(A299,'BD OFICIAL'!$A$1:$AL$2098,13,0)=L299,0,1)</f>
        <v>0</v>
      </c>
      <c r="BX299" s="2">
        <f>IF(VLOOKUP(A299,'BD OFICIAL'!$A$1:$AL$2098,16,0)=O299,0,1)</f>
        <v>0</v>
      </c>
      <c r="BY299" s="2">
        <f>IF(VLOOKUP(A299,'BD OFICIAL'!$A$1:$AL$2098,17,0)=P299,0,1)</f>
        <v>0</v>
      </c>
      <c r="BZ299" s="2">
        <f>IF(VLOOKUP(A299,'BD OFICIAL'!$A$1:$AL$2098,19,0)=R299,0,1)</f>
        <v>0</v>
      </c>
      <c r="CA299" s="2">
        <f>IF(VLOOKUP(A299,'BD OFICIAL'!$A$1:$AL$2098,21,0)=T299,0,1)</f>
        <v>0</v>
      </c>
      <c r="CB299" s="2">
        <f>IF(VLOOKUP(A299,'BD OFICIAL'!$A$1:$AL$2098,24,0)=AK299,0,1)</f>
        <v>0</v>
      </c>
      <c r="CC299" s="2">
        <f>IF(VLOOKUP(A299,'BD OFICIAL'!$A$1:$AL$2098,25,0)=X299,0,1)</f>
        <v>0</v>
      </c>
      <c r="CD299" s="2">
        <f>IF(VLOOKUP(A299,'BD OFICIAL'!$A$1:$AL$2098,26,0)=Y299,0,1)</f>
        <v>0</v>
      </c>
      <c r="CE299" s="2">
        <f>IF(VLOOKUP(A299,'BD OFICIAL'!$A$1:$AL$2098,27,0)=Z299,0,1)</f>
        <v>0</v>
      </c>
      <c r="CF299" s="2">
        <f>IF(VLOOKUP(A299,'BD OFICIAL'!$A$1:$AL$2098,28,0)=AA299,0,1)</f>
        <v>0</v>
      </c>
      <c r="CG299" s="2">
        <f>IF(VLOOKUP(A299,'BD OFICIAL'!$A$1:$AL$2098,33,0)=AF299,0,1)</f>
        <v>0</v>
      </c>
      <c r="CH299" s="2">
        <f>IF(VLOOKUP(A299,'BD OFICIAL'!$A$1:$AL$2098,35,0)=AH299,0,1)</f>
        <v>0</v>
      </c>
      <c r="CI299" s="85">
        <f>IF(VLOOKUP(A299,'BD OFICIAL'!$A$1:$AL$2098,34,0)=AL299,0,1)</f>
        <v>0</v>
      </c>
      <c r="CJ299" s="12">
        <f>VLOOKUP(A299,'BD OFICIAL'!$A$1:$AM$2098,36,0)*AM299-AP299</f>
        <v>0</v>
      </c>
      <c r="CK299" s="85" t="str">
        <f t="shared" si="156"/>
        <v>SSH</v>
      </c>
      <c r="CL299" s="85" t="str">
        <f t="shared" si="157"/>
        <v>SI</v>
      </c>
      <c r="CM299" s="85" t="str">
        <f t="shared" si="137"/>
        <v>NO</v>
      </c>
      <c r="CN299" s="31">
        <f t="shared" si="138"/>
        <v>0</v>
      </c>
      <c r="CO299" s="31">
        <f t="shared" si="158"/>
        <v>0</v>
      </c>
      <c r="CP299" s="31">
        <f t="shared" si="139"/>
        <v>0</v>
      </c>
      <c r="CQ299" s="31">
        <f>IF(Y299="NO",0,IF(Y299="SI",IF(VLOOKUP(A299,'BD OFICIAL'!$A:$AO,40,0)=AQ299,0,1)))</f>
        <v>0</v>
      </c>
      <c r="CR299" s="31">
        <f>IF(Z299="NO",0,IF(Z299="SI",IF(VLOOKUP(B299,'BD OFICIAL'!$A:$AO,41,0)=AS299,0,1)))</f>
        <v>0</v>
      </c>
      <c r="CS299" s="31">
        <f t="shared" si="159"/>
        <v>0</v>
      </c>
      <c r="CT299" s="31">
        <f t="shared" si="160"/>
        <v>0</v>
      </c>
      <c r="CU299" s="31">
        <f>IF(VLOOKUP(A299,'BD OFICIAL'!$A$1:$AL$1056,31,0)="SI",IF(AT299&gt;0,0,1),IF(AT299=0,0,1))</f>
        <v>0</v>
      </c>
      <c r="CV299" s="31">
        <f t="shared" si="161"/>
        <v>0</v>
      </c>
      <c r="CW299" s="31">
        <f t="shared" si="140"/>
        <v>0</v>
      </c>
      <c r="CX299" s="85" t="str">
        <f t="shared" si="141"/>
        <v>SI</v>
      </c>
      <c r="CY299" s="31">
        <f t="shared" si="142"/>
        <v>0</v>
      </c>
      <c r="CZ299" s="85" t="str">
        <f>IF(ISERROR(VLOOKUP(AI299,EXPERIENCIA!$A$1:$C$2100,1,0)),"NO","SI")</f>
        <v>SI</v>
      </c>
      <c r="DA299" s="85">
        <f>IF(CX299="no","NO APLICA",IF(AX299=0,"ERROR NOTA",IF(AND(AX299&gt;1,CZ299="NO"),"ERROR NOTA",IF(AND(CZ299="NO",AX299=1),0,IF(VLOOKUP(AI299,EXPERIENCIA!$A$1:$C$2100,3,0)=AX299,0,"ERROR NOTA")))))</f>
        <v>0</v>
      </c>
      <c r="DB299" s="85" t="str">
        <f>IF(ISERROR(VLOOKUP(AI299,COMPORTAMIENTO!$A$1:$C$2100,1,0)),"NO","SI")</f>
        <v>SI</v>
      </c>
      <c r="DC299" s="85">
        <f>IF(CX299="NO","NO APLICA",IF(AY299=0,"ERROR NOTA",IF(AND(DB299="NO",AY299=7),0,IF(VLOOKUP(AI299,COMPORTAMIENTO!$A$2:$H$2100,8,0)=AY299,0,"ERROR NOTA"))))</f>
        <v>0</v>
      </c>
      <c r="DD299" s="104">
        <f t="shared" si="143"/>
        <v>0.70000000000000007</v>
      </c>
      <c r="DE299" s="104">
        <f t="shared" si="144"/>
        <v>0.70000000000000007</v>
      </c>
      <c r="DF299" s="85" t="str">
        <f t="shared" si="162"/>
        <v>SI</v>
      </c>
      <c r="DG299" s="85">
        <f t="shared" si="145"/>
        <v>0</v>
      </c>
      <c r="DH299" s="85">
        <f t="shared" si="146"/>
        <v>0</v>
      </c>
      <c r="DI299" s="85">
        <f t="shared" si="147"/>
        <v>0</v>
      </c>
      <c r="DJ299" s="12">
        <f t="shared" si="148"/>
        <v>7.0000000000000009</v>
      </c>
      <c r="DK299" s="7">
        <f t="shared" si="149"/>
        <v>7.0000000000000009</v>
      </c>
      <c r="DL299" s="12">
        <f t="shared" si="163"/>
        <v>4130</v>
      </c>
      <c r="DM299" s="12">
        <f>VLOOKUP(A299,'5 TD'!$A:$B,2,0)</f>
        <v>4130</v>
      </c>
      <c r="DN299" s="7">
        <f t="shared" si="164"/>
        <v>7</v>
      </c>
      <c r="DO299" s="85" t="str">
        <f t="shared" si="150"/>
        <v>APROBADO</v>
      </c>
      <c r="DP299" s="85" t="str">
        <f t="shared" si="151"/>
        <v>APROBADO</v>
      </c>
      <c r="DQ299" s="7">
        <f t="shared" si="152"/>
        <v>7</v>
      </c>
      <c r="DR299" s="85" t="str">
        <f t="shared" si="165"/>
        <v>APROBADO</v>
      </c>
      <c r="DS299" s="2" t="str">
        <f>+('3 Planilla Preadjudicación OTIC'!BN299)</f>
        <v>SI</v>
      </c>
      <c r="DT299" s="2">
        <f>IF(DR299="APROBADO",VLOOKUP(A299,'5 TD'!$D$3:$E$270,2,0),"NO APLICA")</f>
        <v>7</v>
      </c>
      <c r="DU299" s="2" t="str">
        <f t="shared" si="166"/>
        <v>SI</v>
      </c>
      <c r="DV299" s="2">
        <f>IF(DU299="SI",VLOOKUP(A299,'5 TD'!$G$3:$H$270,2,0),"NO APLICA ")</f>
        <v>7.0000000000000009</v>
      </c>
      <c r="DW299" s="2" t="str">
        <f t="shared" si="167"/>
        <v>SI</v>
      </c>
      <c r="DX299" s="2">
        <f>IF(DW299="SI",VLOOKUP(A299,'5 TD'!$J$4:$K$472,2,0),"NO APLICA")</f>
        <v>7</v>
      </c>
      <c r="DY299" s="2" t="str">
        <f t="shared" si="168"/>
        <v>SI</v>
      </c>
      <c r="DZ299" s="7">
        <f>IF(DY299="SI",VLOOKUP(A299,'5 TD'!$M$4:$N$350,2,0),"NO APLICA")</f>
        <v>7</v>
      </c>
      <c r="EA299" s="2" t="str">
        <f t="shared" si="169"/>
        <v>SI</v>
      </c>
      <c r="EB299" s="12">
        <f t="shared" si="170"/>
        <v>4130</v>
      </c>
      <c r="EC299" s="12">
        <f>IF(EA299="SI",VLOOKUP(A299,'5 TD'!$V$4:$W$479,2,0),"NO APLICA")</f>
        <v>4130</v>
      </c>
      <c r="ED299" s="2" t="str">
        <f t="shared" si="153"/>
        <v>SI</v>
      </c>
      <c r="EE299" s="79">
        <f>IF(ED299="SI",VLOOKUP(AI299,COMPORTAMIENTO!$A$1:$H$2100,7,0),"NO APLICA")</f>
        <v>0</v>
      </c>
      <c r="EF299" s="12">
        <f>IF(ED299="SI",VLOOKUP(A299,'5 TD'!$P$2:$Q$479,2,0),"NO APLICA")</f>
        <v>0</v>
      </c>
      <c r="EG299" s="2" t="str">
        <f t="shared" si="154"/>
        <v>SI</v>
      </c>
      <c r="EH299" s="2">
        <f>IF(CZ299="no",0,VLOOKUP(AI299,EXPERIENCIA!$A$1:$C$2100,2,0))</f>
        <v>125</v>
      </c>
      <c r="EI299" s="2">
        <f>IF(CZ299="si",VLOOKUP(A299,'5 TD'!$S$3:$T$2103,2,0),0)</f>
        <v>146</v>
      </c>
      <c r="EJ299" s="2" t="str">
        <f t="shared" si="155"/>
        <v>NO</v>
      </c>
      <c r="EK299" s="2" t="str">
        <f>+('3 Planilla Preadjudicación OTIC'!BU299)</f>
        <v>e) Menor “porcentaje de multas ponderadas” en ítem evaluación comportamiento considerando 4 decimales.</v>
      </c>
      <c r="EL299" s="4"/>
      <c r="EM299" s="3"/>
      <c r="EN299" s="3"/>
      <c r="EO299" s="86" t="s">
        <v>64</v>
      </c>
      <c r="EQ299" s="86"/>
    </row>
    <row r="300" spans="1:147" s="3" customFormat="1" ht="15" customHeight="1" x14ac:dyDescent="0.3">
      <c r="A300" s="2">
        <f>+('3 Planilla Preadjudicación OTIC'!A300)</f>
        <v>14584</v>
      </c>
      <c r="B300" s="2" t="str">
        <f>+('3 Planilla Preadjudicación OTIC'!B300)</f>
        <v>65181652-1</v>
      </c>
      <c r="C300" s="4">
        <f>+('3 Planilla Preadjudicación OTIC'!E300)</f>
        <v>2025</v>
      </c>
      <c r="D300" s="4" t="str">
        <f>+('3 Planilla Preadjudicación OTIC'!F300)</f>
        <v>MANDATO</v>
      </c>
      <c r="E300" s="4" t="str">
        <f>+('3 Planilla Preadjudicación OTIC'!G300)</f>
        <v>65077645-3</v>
      </c>
      <c r="F300" s="4" t="str">
        <f>+('3 Planilla Preadjudicación OTIC'!H300)</f>
        <v>AVANZA INCLUSIÓN</v>
      </c>
      <c r="G300" s="4"/>
      <c r="H300" s="4"/>
      <c r="I300" s="4" t="str">
        <f>+('3 Planilla Preadjudicación OTIC'!I300)</f>
        <v>BRECHA DIGITAL CERO: ILUMINANDO EL ACCESO A LA INFORMACIÓN DESDE LAS PLATAFORMA DIGITALES</v>
      </c>
      <c r="J300" s="4" t="str">
        <f>+('3 Planilla Preadjudicación OTIC'!J300)</f>
        <v>PF1426</v>
      </c>
      <c r="K300" s="4" t="str">
        <f>+('3 Planilla Preadjudicación OTIC'!K300)</f>
        <v/>
      </c>
      <c r="L300" s="4" t="str">
        <f>+('3 Planilla Preadjudicación OTIC'!L300)</f>
        <v/>
      </c>
      <c r="M300" s="2">
        <f>+('3 Planilla Preadjudicación OTIC'!M300)</f>
        <v>5</v>
      </c>
      <c r="N300" s="4" t="str">
        <f>+('3 Planilla Preadjudicación OTIC'!N300)</f>
        <v>VALPARAISO</v>
      </c>
      <c r="O300" s="4" t="str">
        <f>+('3 Planilla Preadjudicación OTIC'!O300)</f>
        <v>VIÑA DEL MAR</v>
      </c>
      <c r="P300" s="4" t="str">
        <f>+('3 Planilla Preadjudicación OTIC'!P300)</f>
        <v>EMPRENDEDORES/AS INFORMALES O PERSONAS VULNERABLES PERTENECIENTES AL 80% MAS VULNERABLE</v>
      </c>
      <c r="Q300" s="4" t="str">
        <f>+('3 Planilla Preadjudicación OTIC'!Q300)</f>
        <v>PRESENCIAL</v>
      </c>
      <c r="R300" s="4" t="str">
        <f>+('3 Planilla Preadjudicación OTIC'!R300)</f>
        <v>DEPENDIENTE</v>
      </c>
      <c r="S300" s="4">
        <f>+('3 Planilla Preadjudicación OTIC'!S300)</f>
        <v>20</v>
      </c>
      <c r="T300" s="2">
        <f>+('3 Planilla Preadjudicación OTIC'!T300)</f>
        <v>20</v>
      </c>
      <c r="U300" s="2">
        <f>+('3 Planilla Preadjudicación OTIC'!U300)</f>
        <v>80</v>
      </c>
      <c r="V300" s="2">
        <f>+('3 Planilla Preadjudicación OTIC'!V300)</f>
        <v>0</v>
      </c>
      <c r="W300" s="2">
        <f>+('3 Planilla Preadjudicación OTIC'!W300)</f>
        <v>80</v>
      </c>
      <c r="X300" s="2">
        <f>+('3 Planilla Preadjudicación OTIC'!X300)</f>
        <v>4</v>
      </c>
      <c r="Y300" s="2" t="str">
        <f>+('3 Planilla Preadjudicación OTIC'!Y300)</f>
        <v>SI</v>
      </c>
      <c r="Z300" s="2" t="str">
        <f>+('3 Planilla Preadjudicación OTIC'!Z300)</f>
        <v>NO</v>
      </c>
      <c r="AA300" s="2" t="str">
        <f>+('3 Planilla Preadjudicación OTIC'!AA300)</f>
        <v>NO</v>
      </c>
      <c r="AB300" s="4" t="str">
        <f>+('3 Planilla Preadjudicación OTIC'!AB300)</f>
        <v>SE AJUSTA A PLAN FORMATIVO</v>
      </c>
      <c r="AC300" s="4" t="str">
        <f>+('3 Planilla Preadjudicación OTIC'!AC300)</f>
        <v>HOMBRES Y MUJERES DE 18 AÑOS O MAS PERTENECIENTES AL 80% MAS VULNERABLE, CON EDUCACION MEDIA COMPLETA PREFERENTEMENTE QUE RECIDAN EN LA COMUNA DE VIÑA DEL MAR Y SUS ALREDERDORES</v>
      </c>
      <c r="AD300" s="2" t="str">
        <f>+('3 Planilla Preadjudicación OTIC'!AD300)</f>
        <v>NO</v>
      </c>
      <c r="AE300" s="4">
        <f>+('3 Planilla Preadjudicación OTIC'!AE300)</f>
        <v>0</v>
      </c>
      <c r="AF300" s="2" t="str">
        <f>+('3 Planilla Preadjudicación OTIC'!AF300)</f>
        <v>CERRADA</v>
      </c>
      <c r="AG300" s="2">
        <f>+('3 Planilla Preadjudicación OTIC'!AG300)</f>
        <v>20</v>
      </c>
      <c r="AH300" s="2">
        <f>+('3 Planilla Preadjudicación OTIC'!AH300)</f>
        <v>3</v>
      </c>
      <c r="AI300" s="135" t="str">
        <f>+('3 Planilla Preadjudicación OTIC'!AI300)</f>
        <v>65062756-3</v>
      </c>
      <c r="AJ300" s="4" t="str">
        <f>+('3 Planilla Preadjudicación OTIC'!AJ300)</f>
        <v>Fundaciòn Forpe Chile</v>
      </c>
      <c r="AK300" s="2">
        <f>+('3 Planilla Preadjudicación OTIC'!AK300)</f>
        <v>80</v>
      </c>
      <c r="AL300" s="2">
        <f>+('3 Planilla Preadjudicación OTIC'!AL300)</f>
        <v>20</v>
      </c>
      <c r="AM300" s="12">
        <f>+('3 Planilla Preadjudicación OTIC'!AM300)</f>
        <v>6373</v>
      </c>
      <c r="AN300" s="12">
        <f>+('3 Planilla Preadjudicación OTIC'!AN300)</f>
        <v>0</v>
      </c>
      <c r="AO300" s="12">
        <f>+('3 Planilla Preadjudicación OTIC'!AO300)</f>
        <v>0</v>
      </c>
      <c r="AP300" s="12">
        <f>+('3 Planilla Preadjudicación OTIC'!AP300)</f>
        <v>10196800</v>
      </c>
      <c r="AQ300" s="12">
        <f>+('3 Planilla Preadjudicación OTIC'!AQ300)</f>
        <v>1600000</v>
      </c>
      <c r="AR300" s="12">
        <f>+('3 Planilla Preadjudicación OTIC'!AR300)</f>
        <v>0</v>
      </c>
      <c r="AS300" s="12">
        <f>+('3 Planilla Preadjudicación OTIC'!AS300)</f>
        <v>0</v>
      </c>
      <c r="AT300" s="12">
        <f>+('3 Planilla Preadjudicación OTIC'!AT300)</f>
        <v>0</v>
      </c>
      <c r="AU300" s="12">
        <f>+('3 Planilla Preadjudicación OTIC'!AU300)</f>
        <v>11796800</v>
      </c>
      <c r="AV300" s="2" t="str">
        <f>+('3 Planilla Preadjudicación OTIC'!AV300)</f>
        <v>SI</v>
      </c>
      <c r="AW300" s="4">
        <f>+('3 Planilla Preadjudicación OTIC'!AW300)</f>
        <v>0</v>
      </c>
      <c r="AX300" s="2">
        <f>+('3 Planilla Preadjudicación OTIC'!AX300)</f>
        <v>7</v>
      </c>
      <c r="AY300" s="2">
        <f>+('3 Planilla Preadjudicación OTIC'!AY300)</f>
        <v>7</v>
      </c>
      <c r="AZ300" s="2">
        <f>+('3 Planilla Preadjudicación OTIC'!AZ300)</f>
        <v>0</v>
      </c>
      <c r="BA300" s="2">
        <f>+('3 Planilla Preadjudicación OTIC'!BA300)</f>
        <v>0</v>
      </c>
      <c r="BB300" s="2">
        <f>+('3 Planilla Preadjudicación OTIC'!BB300)</f>
        <v>0</v>
      </c>
      <c r="BC300" s="2">
        <f>+('3 Planilla Preadjudicación OTIC'!BC300)</f>
        <v>0</v>
      </c>
      <c r="BD300" s="2">
        <f>+('3 Planilla Preadjudicación OTIC'!BD300)</f>
        <v>0</v>
      </c>
      <c r="BE300" s="2">
        <f>+('3 Planilla Preadjudicación OTIC'!BE300)</f>
        <v>0</v>
      </c>
      <c r="BF300" s="2">
        <f>+('3 Planilla Preadjudicación OTIC'!BF300)</f>
        <v>0</v>
      </c>
      <c r="BG300" s="2">
        <f>+('3 Planilla Preadjudicación OTIC'!BG300)</f>
        <v>7</v>
      </c>
      <c r="BH300" s="2">
        <f>+('3 Planilla Preadjudicación OTIC'!BH300)</f>
        <v>7</v>
      </c>
      <c r="BI300" s="2">
        <f>+('3 Planilla Preadjudicación OTIC'!BI300)</f>
        <v>5</v>
      </c>
      <c r="BJ300" s="2">
        <f>+('3 Planilla Preadjudicación OTIC'!BJ300)</f>
        <v>5</v>
      </c>
      <c r="BK300" s="2">
        <f>+('3 Planilla Preadjudicación OTIC'!BK300)</f>
        <v>5</v>
      </c>
      <c r="BL300" s="218">
        <f>+('3 Planilla Preadjudicación OTIC'!BL300)</f>
        <v>7</v>
      </c>
      <c r="BM300" s="104">
        <f>ROUND(('3 Planilla Preadjudicación OTIC'!BM300),1)</f>
        <v>6.4</v>
      </c>
      <c r="BN300" s="4" t="str">
        <f>+('3 Planilla Preadjudicación OTIC'!BN300)</f>
        <v>NO</v>
      </c>
      <c r="BO300" s="4">
        <f>+('3 Planilla Preadjudicación OTIC'!BO300)</f>
        <v>0</v>
      </c>
      <c r="BP300" s="4">
        <f>+('3 Planilla Preadjudicación OTIC'!BP300)</f>
        <v>0</v>
      </c>
      <c r="BQ300" s="4">
        <f>+('3 Planilla Preadjudicación OTIC'!BQ300)</f>
        <v>0</v>
      </c>
      <c r="BR300" s="4">
        <f>+('3 Planilla Preadjudicación OTIC'!BR300)</f>
        <v>0</v>
      </c>
      <c r="BS300" s="4">
        <f>+('3 Planilla Preadjudicación OTIC'!BS300)</f>
        <v>0</v>
      </c>
      <c r="BT300" s="4">
        <f>+('3 Planilla Preadjudicación OTIC'!BT300)</f>
        <v>0</v>
      </c>
      <c r="BU300" s="85">
        <f>IF(VLOOKUP(A300,'BD OFICIAL'!$A$1:$AL$2098,7,0)=D300,0,1)</f>
        <v>0</v>
      </c>
      <c r="BV300" s="85">
        <f>IF(VLOOKUP(A300,'BD OFICIAL'!$A$1:$AL$2098,11,0)=J300,0,1)</f>
        <v>0</v>
      </c>
      <c r="BW300" s="85">
        <f>IF(VLOOKUP(A300,'BD OFICIAL'!$A$1:$AL$2098,13,0)=L300,0,1)</f>
        <v>0</v>
      </c>
      <c r="BX300" s="2">
        <f>IF(VLOOKUP(A300,'BD OFICIAL'!$A$1:$AL$2098,16,0)=O300,0,1)</f>
        <v>0</v>
      </c>
      <c r="BY300" s="2">
        <f>IF(VLOOKUP(A300,'BD OFICIAL'!$A$1:$AL$2098,17,0)=P300,0,1)</f>
        <v>0</v>
      </c>
      <c r="BZ300" s="2">
        <f>IF(VLOOKUP(A300,'BD OFICIAL'!$A$1:$AL$2098,19,0)=R300,0,1)</f>
        <v>0</v>
      </c>
      <c r="CA300" s="2">
        <f>IF(VLOOKUP(A300,'BD OFICIAL'!$A$1:$AL$2098,21,0)=T300,0,1)</f>
        <v>0</v>
      </c>
      <c r="CB300" s="2">
        <f>IF(VLOOKUP(A300,'BD OFICIAL'!$A$1:$AL$2098,24,0)=AK300,0,1)</f>
        <v>0</v>
      </c>
      <c r="CC300" s="2">
        <f>IF(VLOOKUP(A300,'BD OFICIAL'!$A$1:$AL$2098,25,0)=X300,0,1)</f>
        <v>0</v>
      </c>
      <c r="CD300" s="2">
        <f>IF(VLOOKUP(A300,'BD OFICIAL'!$A$1:$AL$2098,26,0)=Y300,0,1)</f>
        <v>0</v>
      </c>
      <c r="CE300" s="2">
        <f>IF(VLOOKUP(A300,'BD OFICIAL'!$A$1:$AL$2098,27,0)=Z300,0,1)</f>
        <v>0</v>
      </c>
      <c r="CF300" s="2">
        <f>IF(VLOOKUP(A300,'BD OFICIAL'!$A$1:$AL$2098,28,0)=AA300,0,1)</f>
        <v>0</v>
      </c>
      <c r="CG300" s="2">
        <f>IF(VLOOKUP(A300,'BD OFICIAL'!$A$1:$AL$2098,33,0)=AF300,0,1)</f>
        <v>0</v>
      </c>
      <c r="CH300" s="2">
        <f>IF(VLOOKUP(A300,'BD OFICIAL'!$A$1:$AL$2098,35,0)=AH300,0,1)</f>
        <v>0</v>
      </c>
      <c r="CI300" s="85">
        <f>IF(VLOOKUP(A300,'BD OFICIAL'!$A$1:$AL$2098,34,0)=AL300,0,1)</f>
        <v>0</v>
      </c>
      <c r="CJ300" s="12">
        <f>VLOOKUP(A300,'BD OFICIAL'!$A$1:$AM$2098,36,0)*AM300-AP300</f>
        <v>0</v>
      </c>
      <c r="CK300" s="85" t="str">
        <f t="shared" si="156"/>
        <v>SSH</v>
      </c>
      <c r="CL300" s="85" t="str">
        <f t="shared" si="157"/>
        <v>SI</v>
      </c>
      <c r="CM300" s="85" t="str">
        <f t="shared" si="137"/>
        <v>NO</v>
      </c>
      <c r="CN300" s="31">
        <f t="shared" si="138"/>
        <v>0</v>
      </c>
      <c r="CO300" s="31">
        <f t="shared" si="158"/>
        <v>0</v>
      </c>
      <c r="CP300" s="31">
        <f t="shared" si="139"/>
        <v>0</v>
      </c>
      <c r="CQ300" s="31">
        <f>IF(Y300="NO",0,IF(Y300="SI",IF(VLOOKUP(A300,'BD OFICIAL'!$A:$AO,40,0)=AQ300,0,1)))</f>
        <v>0</v>
      </c>
      <c r="CR300" s="31">
        <f>IF(Z300="NO",0,IF(Z300="SI",IF(VLOOKUP(B300,'BD OFICIAL'!$A:$AO,41,0)=AS300,0,1)))</f>
        <v>0</v>
      </c>
      <c r="CS300" s="31">
        <f t="shared" si="159"/>
        <v>0</v>
      </c>
      <c r="CT300" s="31">
        <f t="shared" si="160"/>
        <v>0</v>
      </c>
      <c r="CU300" s="31">
        <f>IF(VLOOKUP(A300,'BD OFICIAL'!$A$1:$AL$1056,31,0)="SI",IF(AT300&gt;0,0,1),IF(AT300=0,0,1))</f>
        <v>0</v>
      </c>
      <c r="CV300" s="31">
        <f t="shared" si="161"/>
        <v>0</v>
      </c>
      <c r="CW300" s="31">
        <f t="shared" si="140"/>
        <v>0</v>
      </c>
      <c r="CX300" s="85" t="str">
        <f t="shared" si="141"/>
        <v>SI</v>
      </c>
      <c r="CY300" s="31">
        <f t="shared" si="142"/>
        <v>0</v>
      </c>
      <c r="CZ300" s="85" t="str">
        <f>IF(ISERROR(VLOOKUP(AI300,EXPERIENCIA!$A$1:$C$2100,1,0)),"NO","SI")</f>
        <v>SI</v>
      </c>
      <c r="DA300" s="85">
        <f>IF(CX300="no","NO APLICA",IF(AX300=0,"ERROR NOTA",IF(AND(AX300&gt;1,CZ300="NO"),"ERROR NOTA",IF(AND(CZ300="NO",AX300=1),0,IF(VLOOKUP(AI300,EXPERIENCIA!$A$1:$C$2100,3,0)=AX300,0,"ERROR NOTA")))))</f>
        <v>0</v>
      </c>
      <c r="DB300" s="85" t="str">
        <f>IF(ISERROR(VLOOKUP(AI300,COMPORTAMIENTO!$A$1:$C$2100,1,0)),"NO","SI")</f>
        <v>SI</v>
      </c>
      <c r="DC300" s="85">
        <f>IF(CX300="NO","NO APLICA",IF(AY300=0,"ERROR NOTA",IF(AND(DB300="NO",AY300=7),0,IF(VLOOKUP(AI300,COMPORTAMIENTO!$A$2:$H$2100,8,0)=AY300,0,"ERROR NOTA"))))</f>
        <v>0</v>
      </c>
      <c r="DD300" s="104">
        <f t="shared" si="143"/>
        <v>0.70000000000000007</v>
      </c>
      <c r="DE300" s="104">
        <f t="shared" si="144"/>
        <v>0.70000000000000007</v>
      </c>
      <c r="DF300" s="85" t="str">
        <f t="shared" si="162"/>
        <v>SI</v>
      </c>
      <c r="DG300" s="85">
        <f t="shared" si="145"/>
        <v>0</v>
      </c>
      <c r="DH300" s="85">
        <f t="shared" si="146"/>
        <v>0</v>
      </c>
      <c r="DI300" s="85">
        <f t="shared" si="147"/>
        <v>0</v>
      </c>
      <c r="DJ300" s="7">
        <f t="shared" si="148"/>
        <v>6.2</v>
      </c>
      <c r="DK300" s="7">
        <f t="shared" si="149"/>
        <v>6.2</v>
      </c>
      <c r="DL300" s="12">
        <f t="shared" si="163"/>
        <v>6373</v>
      </c>
      <c r="DM300" s="12">
        <f>VLOOKUP(A300,'5 TD'!$A:$B,2,0)</f>
        <v>6373</v>
      </c>
      <c r="DN300" s="7">
        <f t="shared" si="164"/>
        <v>7</v>
      </c>
      <c r="DO300" s="85" t="str">
        <f t="shared" si="150"/>
        <v>APROBADO</v>
      </c>
      <c r="DP300" s="85" t="str">
        <f t="shared" si="151"/>
        <v>APROBADO</v>
      </c>
      <c r="DQ300" s="7">
        <f t="shared" si="152"/>
        <v>6.4</v>
      </c>
      <c r="DR300" s="85" t="str">
        <f t="shared" si="165"/>
        <v>APROBADO</v>
      </c>
      <c r="DS300" s="2" t="str">
        <f>+('3 Planilla Preadjudicación OTIC'!BN300)</f>
        <v>NO</v>
      </c>
      <c r="DT300" s="2">
        <f>IF(DR300="APROBADO",VLOOKUP(A300,'5 TD'!$D$3:$E$270,2,0),"NO APLICA")</f>
        <v>7</v>
      </c>
      <c r="DU300" s="2" t="str">
        <f t="shared" si="166"/>
        <v>NO</v>
      </c>
      <c r="DV300" s="2" t="str">
        <f>IF(DU300="SI",VLOOKUP(A300,'5 TD'!$G$3:$H$270,2,0),"NO APLICA ")</f>
        <v xml:space="preserve">NO APLICA </v>
      </c>
      <c r="DW300" s="2" t="str">
        <f t="shared" si="167"/>
        <v>NO</v>
      </c>
      <c r="DX300" s="2" t="str">
        <f>IF(DW300="SI",VLOOKUP(A300,'5 TD'!$J$4:$K$472,2,0),"NO APLICA")</f>
        <v>NO APLICA</v>
      </c>
      <c r="DY300" s="2" t="str">
        <f t="shared" si="168"/>
        <v>NO APLICA</v>
      </c>
      <c r="DZ300" s="7" t="str">
        <f>IF(DY300="SI",VLOOKUP(A300,'5 TD'!$M$4:$N$350,2,0),"NO APLICA")</f>
        <v>NO APLICA</v>
      </c>
      <c r="EA300" s="2" t="str">
        <f t="shared" si="169"/>
        <v>NO APLICA</v>
      </c>
      <c r="EB300" s="12" t="str">
        <f t="shared" si="170"/>
        <v/>
      </c>
      <c r="EC300" s="12" t="str">
        <f>IF(EA300="SI",VLOOKUP(A300,'5 TD'!$V$4:$W$479,2,0),"NO APLICA")</f>
        <v>NO APLICA</v>
      </c>
      <c r="ED300" s="2" t="str">
        <f t="shared" si="153"/>
        <v>NO</v>
      </c>
      <c r="EE300" s="79" t="str">
        <f>IF(ED300="SI",VLOOKUP(AI300,COMPORTAMIENTO!$A$1:$H$2100,7,0),"NO APLICA")</f>
        <v>NO APLICA</v>
      </c>
      <c r="EF300" s="12" t="str">
        <f>IF(ED300="SI",VLOOKUP(A300,'5 TD'!$P$2:$Q$479,2,0),"NO APLICA")</f>
        <v>NO APLICA</v>
      </c>
      <c r="EG300" s="2" t="str">
        <f t="shared" si="154"/>
        <v>NO</v>
      </c>
      <c r="EH300" s="2">
        <f>IF(CZ300="no",0,VLOOKUP(AI300,EXPERIENCIA!$A$1:$C$2100,2,0))</f>
        <v>125</v>
      </c>
      <c r="EI300" s="2">
        <f>IF(CZ300="si",VLOOKUP(A300,'5 TD'!$S$3:$T$2103,2,0),0)</f>
        <v>125</v>
      </c>
      <c r="EJ300" s="2" t="str">
        <f t="shared" si="155"/>
        <v>SI</v>
      </c>
      <c r="EK300" s="2">
        <f>+('3 Planilla Preadjudicación OTIC'!BU300)</f>
        <v>0</v>
      </c>
      <c r="EL300" s="4"/>
      <c r="EQ300" s="86"/>
    </row>
    <row r="301" spans="1:147" s="3" customFormat="1" ht="15" customHeight="1" x14ac:dyDescent="0.3">
      <c r="A301" s="2">
        <f>+('3 Planilla Preadjudicación OTIC'!A301)</f>
        <v>14585</v>
      </c>
      <c r="B301" s="2" t="str">
        <f>+('3 Planilla Preadjudicación OTIC'!B301)</f>
        <v>65181652-1</v>
      </c>
      <c r="C301" s="4">
        <f>+('3 Planilla Preadjudicación OTIC'!E301)</f>
        <v>2025</v>
      </c>
      <c r="D301" s="4" t="str">
        <f>+('3 Planilla Preadjudicación OTIC'!F301)</f>
        <v>MANDATO</v>
      </c>
      <c r="E301" s="4" t="str">
        <f>+('3 Planilla Preadjudicación OTIC'!G301)</f>
        <v>65077645-3</v>
      </c>
      <c r="F301" s="4" t="str">
        <f>+('3 Planilla Preadjudicación OTIC'!H301)</f>
        <v>AVANZA INCLUSIÓN</v>
      </c>
      <c r="G301" s="4"/>
      <c r="H301" s="4"/>
      <c r="I301" s="4" t="str">
        <f>+('3 Planilla Preadjudicación OTIC'!I301)</f>
        <v>TÉCNICAS DE MANIPULACIÓN DE ALIMENTOS</v>
      </c>
      <c r="J301" s="4" t="str">
        <f>+('3 Planilla Preadjudicación OTIC'!J301)</f>
        <v>PF1432</v>
      </c>
      <c r="K301" s="4" t="str">
        <f>+('3 Planilla Preadjudicación OTIC'!K301)</f>
        <v/>
      </c>
      <c r="L301" s="4" t="str">
        <f>+('3 Planilla Preadjudicación OTIC'!L301)</f>
        <v/>
      </c>
      <c r="M301" s="2">
        <f>+('3 Planilla Preadjudicación OTIC'!M301)</f>
        <v>5</v>
      </c>
      <c r="N301" s="4" t="str">
        <f>+('3 Planilla Preadjudicación OTIC'!N301)</f>
        <v>VALPARAISO</v>
      </c>
      <c r="O301" s="4" t="str">
        <f>+('3 Planilla Preadjudicación OTIC'!O301)</f>
        <v>VILLA ALEMANA</v>
      </c>
      <c r="P301" s="4" t="str">
        <f>+('3 Planilla Preadjudicación OTIC'!P301)</f>
        <v>EMPRENDEDORES/AS INFORMALES O PERSONAS VULNERABLES PERTENECIENTES AL 80% MAS VULNERABLE</v>
      </c>
      <c r="Q301" s="4" t="str">
        <f>+('3 Planilla Preadjudicación OTIC'!Q301)</f>
        <v>PRESENCIAL</v>
      </c>
      <c r="R301" s="4" t="str">
        <f>+('3 Planilla Preadjudicación OTIC'!R301)</f>
        <v>DEPENDIENTE</v>
      </c>
      <c r="S301" s="4">
        <f>+('3 Planilla Preadjudicación OTIC'!S301)</f>
        <v>27</v>
      </c>
      <c r="T301" s="2">
        <f>+('3 Planilla Preadjudicación OTIC'!T301)</f>
        <v>10</v>
      </c>
      <c r="U301" s="2">
        <f>+('3 Planilla Preadjudicación OTIC'!U301)</f>
        <v>108</v>
      </c>
      <c r="V301" s="2">
        <f>+('3 Planilla Preadjudicación OTIC'!V301)</f>
        <v>0</v>
      </c>
      <c r="W301" s="2">
        <f>+('3 Planilla Preadjudicación OTIC'!W301)</f>
        <v>108</v>
      </c>
      <c r="X301" s="2">
        <f>+('3 Planilla Preadjudicación OTIC'!X301)</f>
        <v>4</v>
      </c>
      <c r="Y301" s="2" t="str">
        <f>+('3 Planilla Preadjudicación OTIC'!Y301)</f>
        <v>SI</v>
      </c>
      <c r="Z301" s="2" t="str">
        <f>+('3 Planilla Preadjudicación OTIC'!Z301)</f>
        <v>NO</v>
      </c>
      <c r="AA301" s="2" t="str">
        <f>+('3 Planilla Preadjudicación OTIC'!AA301)</f>
        <v>NO</v>
      </c>
      <c r="AB301" s="4" t="str">
        <f>+('3 Planilla Preadjudicación OTIC'!AB301)</f>
        <v>SE AJUSTA A PLAN FORMATIVO</v>
      </c>
      <c r="AC301" s="4" t="str">
        <f>+('3 Planilla Preadjudicación OTIC'!AC301)</f>
        <v>HOMBRES Y MUJERES DE 18 AÑOS O MAS PERTENECIENTES AL 80% MAS VULNERABLE, CON EDUCACION MEDIA COMPLETA PREFERENTEMENTE QUE RECIDAN EN LA COMUNA DE VILLA ALEMANA Y SUS ALREDERDORES</v>
      </c>
      <c r="AD301" s="2" t="str">
        <f>+('3 Planilla Preadjudicación OTIC'!AD301)</f>
        <v>NO</v>
      </c>
      <c r="AE301" s="4">
        <f>+('3 Planilla Preadjudicación OTIC'!AE301)</f>
        <v>0</v>
      </c>
      <c r="AF301" s="2" t="str">
        <f>+('3 Planilla Preadjudicación OTIC'!AF301)</f>
        <v>CERRADA</v>
      </c>
      <c r="AG301" s="2">
        <f>+('3 Planilla Preadjudicación OTIC'!AG301)</f>
        <v>27</v>
      </c>
      <c r="AH301" s="2">
        <f>+('3 Planilla Preadjudicación OTIC'!AH301)</f>
        <v>3</v>
      </c>
      <c r="AI301" s="135" t="str">
        <f>+('3 Planilla Preadjudicación OTIC'!AI301)</f>
        <v>65062756-3</v>
      </c>
      <c r="AJ301" s="4" t="str">
        <f>+('3 Planilla Preadjudicación OTIC'!AJ301)</f>
        <v>Fundaciòn Forpe Chile</v>
      </c>
      <c r="AK301" s="2">
        <f>+('3 Planilla Preadjudicación OTIC'!AK301)</f>
        <v>108</v>
      </c>
      <c r="AL301" s="2">
        <f>+('3 Planilla Preadjudicación OTIC'!AL301)</f>
        <v>27</v>
      </c>
      <c r="AM301" s="12">
        <f>+('3 Planilla Preadjudicación OTIC'!AM301)</f>
        <v>6373</v>
      </c>
      <c r="AN301" s="12">
        <f>+('3 Planilla Preadjudicación OTIC'!AN301)</f>
        <v>0</v>
      </c>
      <c r="AO301" s="12">
        <f>+('3 Planilla Preadjudicación OTIC'!AO301)</f>
        <v>0</v>
      </c>
      <c r="AP301" s="12">
        <f>+('3 Planilla Preadjudicación OTIC'!AP301)</f>
        <v>6882840</v>
      </c>
      <c r="AQ301" s="12">
        <f>+('3 Planilla Preadjudicación OTIC'!AQ301)</f>
        <v>1080000</v>
      </c>
      <c r="AR301" s="12">
        <f>+('3 Planilla Preadjudicación OTIC'!AR301)</f>
        <v>0</v>
      </c>
      <c r="AS301" s="12">
        <f>+('3 Planilla Preadjudicación OTIC'!AS301)</f>
        <v>0</v>
      </c>
      <c r="AT301" s="12">
        <f>+('3 Planilla Preadjudicación OTIC'!AT301)</f>
        <v>0</v>
      </c>
      <c r="AU301" s="12">
        <f>+('3 Planilla Preadjudicación OTIC'!AU301)</f>
        <v>7962840</v>
      </c>
      <c r="AV301" s="2" t="str">
        <f>+('3 Planilla Preadjudicación OTIC'!AV301)</f>
        <v>SI</v>
      </c>
      <c r="AW301" s="4">
        <f>+('3 Planilla Preadjudicación OTIC'!AW301)</f>
        <v>0</v>
      </c>
      <c r="AX301" s="2">
        <f>+('3 Planilla Preadjudicación OTIC'!AX301)</f>
        <v>7</v>
      </c>
      <c r="AY301" s="2">
        <f>+('3 Planilla Preadjudicación OTIC'!AY301)</f>
        <v>7</v>
      </c>
      <c r="AZ301" s="2">
        <f>+('3 Planilla Preadjudicación OTIC'!AZ301)</f>
        <v>0</v>
      </c>
      <c r="BA301" s="2">
        <f>+('3 Planilla Preadjudicación OTIC'!BA301)</f>
        <v>0</v>
      </c>
      <c r="BB301" s="2">
        <f>+('3 Planilla Preadjudicación OTIC'!BB301)</f>
        <v>0</v>
      </c>
      <c r="BC301" s="2">
        <f>+('3 Planilla Preadjudicación OTIC'!BC301)</f>
        <v>0</v>
      </c>
      <c r="BD301" s="2">
        <f>+('3 Planilla Preadjudicación OTIC'!BD301)</f>
        <v>0</v>
      </c>
      <c r="BE301" s="2">
        <f>+('3 Planilla Preadjudicación OTIC'!BE301)</f>
        <v>0</v>
      </c>
      <c r="BF301" s="2">
        <f>+('3 Planilla Preadjudicación OTIC'!BF301)</f>
        <v>0</v>
      </c>
      <c r="BG301" s="2">
        <f>+('3 Planilla Preadjudicación OTIC'!BG301)</f>
        <v>7</v>
      </c>
      <c r="BH301" s="2">
        <f>+('3 Planilla Preadjudicación OTIC'!BH301)</f>
        <v>7</v>
      </c>
      <c r="BI301" s="2">
        <f>+('3 Planilla Preadjudicación OTIC'!BI301)</f>
        <v>7</v>
      </c>
      <c r="BJ301" s="2">
        <f>+('3 Planilla Preadjudicación OTIC'!BJ301)</f>
        <v>7</v>
      </c>
      <c r="BK301" s="2">
        <f>+('3 Planilla Preadjudicación OTIC'!BK301)</f>
        <v>7</v>
      </c>
      <c r="BL301" s="218">
        <f>+('3 Planilla Preadjudicación OTIC'!BL301)</f>
        <v>7</v>
      </c>
      <c r="BM301" s="104">
        <f>ROUND(('3 Planilla Preadjudicación OTIC'!BM301),1)</f>
        <v>7</v>
      </c>
      <c r="BN301" s="4" t="str">
        <f>+('3 Planilla Preadjudicación OTIC'!BN301)</f>
        <v>SI</v>
      </c>
      <c r="BO301" s="4" t="str">
        <f>+('3 Planilla Preadjudicación OTIC'!BO301)</f>
        <v>ESTEBAN VEGA TORO</v>
      </c>
      <c r="BP301" s="4" t="str">
        <f>+('3 Planilla Preadjudicación OTIC'!BP301)</f>
        <v>contacto@forpe.cl</v>
      </c>
      <c r="BQ301" s="4">
        <f>+('3 Planilla Preadjudicación OTIC'!BQ301)</f>
        <v>228347804</v>
      </c>
      <c r="BR301" s="4" t="str">
        <f>+('3 Planilla Preadjudicación OTIC'!BR301)</f>
        <v>Av. Valparaíso 276, Villa Alemana</v>
      </c>
      <c r="BS301" s="4" t="str">
        <f>+('3 Planilla Preadjudicación OTIC'!BS301)</f>
        <v>Capacitar en prácticas seguras y responsables para la manipulación de alimentos, conforme a la normativa sanitaria vigente y los estándares de calidad.</v>
      </c>
      <c r="BT301" s="4" t="str">
        <f>+('3 Planilla Preadjudicación OTIC'!BT301)</f>
        <v>El curso entrega conocimientos sobre higiene personal, control de temperaturas, prevención de contaminaciones cruzadas, almacenamiento adecuado y trazabilidad. Está dirigido a personas que trabajan o desean trabajar en el rubro alimentario, fortaleciendo su compromiso con la inocuidad y la salud pública.</v>
      </c>
      <c r="BU301" s="85">
        <f>IF(VLOOKUP(A301,'BD OFICIAL'!$A$1:$AL$2098,7,0)=D301,0,1)</f>
        <v>0</v>
      </c>
      <c r="BV301" s="85">
        <f>IF(VLOOKUP(A301,'BD OFICIAL'!$A$1:$AL$2098,11,0)=J301,0,1)</f>
        <v>0</v>
      </c>
      <c r="BW301" s="85">
        <f>IF(VLOOKUP(A301,'BD OFICIAL'!$A$1:$AL$2098,13,0)=L301,0,1)</f>
        <v>0</v>
      </c>
      <c r="BX301" s="2">
        <f>IF(VLOOKUP(A301,'BD OFICIAL'!$A$1:$AL$2098,16,0)=O301,0,1)</f>
        <v>0</v>
      </c>
      <c r="BY301" s="2">
        <f>IF(VLOOKUP(A301,'BD OFICIAL'!$A$1:$AL$2098,17,0)=P301,0,1)</f>
        <v>0</v>
      </c>
      <c r="BZ301" s="2">
        <f>IF(VLOOKUP(A301,'BD OFICIAL'!$A$1:$AL$2098,19,0)=R301,0,1)</f>
        <v>0</v>
      </c>
      <c r="CA301" s="2">
        <f>IF(VLOOKUP(A301,'BD OFICIAL'!$A$1:$AL$2098,21,0)=T301,0,1)</f>
        <v>0</v>
      </c>
      <c r="CB301" s="2">
        <f>IF(VLOOKUP(A301,'BD OFICIAL'!$A$1:$AL$2098,24,0)=AK301,0,1)</f>
        <v>0</v>
      </c>
      <c r="CC301" s="2">
        <f>IF(VLOOKUP(A301,'BD OFICIAL'!$A$1:$AL$2098,25,0)=X301,0,1)</f>
        <v>0</v>
      </c>
      <c r="CD301" s="2">
        <f>IF(VLOOKUP(A301,'BD OFICIAL'!$A$1:$AL$2098,26,0)=Y301,0,1)</f>
        <v>0</v>
      </c>
      <c r="CE301" s="2">
        <f>IF(VLOOKUP(A301,'BD OFICIAL'!$A$1:$AL$2098,27,0)=Z301,0,1)</f>
        <v>0</v>
      </c>
      <c r="CF301" s="2">
        <f>IF(VLOOKUP(A301,'BD OFICIAL'!$A$1:$AL$2098,28,0)=AA301,0,1)</f>
        <v>0</v>
      </c>
      <c r="CG301" s="2">
        <f>IF(VLOOKUP(A301,'BD OFICIAL'!$A$1:$AL$2098,33,0)=AF301,0,1)</f>
        <v>0</v>
      </c>
      <c r="CH301" s="2">
        <f>IF(VLOOKUP(A301,'BD OFICIAL'!$A$1:$AL$2098,35,0)=AH301,0,1)</f>
        <v>0</v>
      </c>
      <c r="CI301" s="85">
        <f>IF(VLOOKUP(A301,'BD OFICIAL'!$A$1:$AL$2098,34,0)=AL301,0,1)</f>
        <v>0</v>
      </c>
      <c r="CJ301" s="12">
        <f>VLOOKUP(A301,'BD OFICIAL'!$A$1:$AM$2098,36,0)*AM301-AP301</f>
        <v>0</v>
      </c>
      <c r="CK301" s="85" t="str">
        <f t="shared" si="156"/>
        <v>SSH</v>
      </c>
      <c r="CL301" s="85" t="str">
        <f t="shared" si="157"/>
        <v>SI</v>
      </c>
      <c r="CM301" s="85" t="str">
        <f t="shared" si="137"/>
        <v>NO</v>
      </c>
      <c r="CN301" s="31">
        <f t="shared" si="138"/>
        <v>0</v>
      </c>
      <c r="CO301" s="31">
        <f t="shared" si="158"/>
        <v>0</v>
      </c>
      <c r="CP301" s="31">
        <f t="shared" si="139"/>
        <v>0</v>
      </c>
      <c r="CQ301" s="31">
        <f>IF(Y301="NO",0,IF(Y301="SI",IF(VLOOKUP(A301,'BD OFICIAL'!$A:$AO,40,0)=AQ301,0,1)))</f>
        <v>0</v>
      </c>
      <c r="CR301" s="31">
        <f>IF(Z301="NO",0,IF(Z301="SI",IF(VLOOKUP(B301,'BD OFICIAL'!$A:$AO,41,0)=AS301,0,1)))</f>
        <v>0</v>
      </c>
      <c r="CS301" s="31">
        <f t="shared" si="159"/>
        <v>0</v>
      </c>
      <c r="CT301" s="31">
        <f t="shared" si="160"/>
        <v>0</v>
      </c>
      <c r="CU301" s="31">
        <f>IF(VLOOKUP(A301,'BD OFICIAL'!$A$1:$AL$1056,31,0)="SI",IF(AT301&gt;0,0,1),IF(AT301=0,0,1))</f>
        <v>0</v>
      </c>
      <c r="CV301" s="31">
        <f t="shared" si="161"/>
        <v>0</v>
      </c>
      <c r="CW301" s="31">
        <f t="shared" si="140"/>
        <v>0</v>
      </c>
      <c r="CX301" s="85" t="str">
        <f t="shared" si="141"/>
        <v>SI</v>
      </c>
      <c r="CY301" s="31">
        <f t="shared" si="142"/>
        <v>0</v>
      </c>
      <c r="CZ301" s="85" t="str">
        <f>IF(ISERROR(VLOOKUP(AI301,EXPERIENCIA!$A$1:$C$2100,1,0)),"NO","SI")</f>
        <v>SI</v>
      </c>
      <c r="DA301" s="85">
        <f>IF(CX301="no","NO APLICA",IF(AX301=0,"ERROR NOTA",IF(AND(AX301&gt;1,CZ301="NO"),"ERROR NOTA",IF(AND(CZ301="NO",AX301=1),0,IF(VLOOKUP(AI301,EXPERIENCIA!$A$1:$C$2100,3,0)=AX301,0,"ERROR NOTA")))))</f>
        <v>0</v>
      </c>
      <c r="DB301" s="85" t="str">
        <f>IF(ISERROR(VLOOKUP(AI301,COMPORTAMIENTO!$A$1:$C$2100,1,0)),"NO","SI")</f>
        <v>SI</v>
      </c>
      <c r="DC301" s="85">
        <f>IF(CX301="NO","NO APLICA",IF(AY301=0,"ERROR NOTA",IF(AND(DB301="NO",AY301=7),0,IF(VLOOKUP(AI301,COMPORTAMIENTO!$A$2:$H$2100,8,0)=AY301,0,"ERROR NOTA"))))</f>
        <v>0</v>
      </c>
      <c r="DD301" s="104">
        <f t="shared" si="143"/>
        <v>0.70000000000000007</v>
      </c>
      <c r="DE301" s="104">
        <f t="shared" si="144"/>
        <v>0.70000000000000007</v>
      </c>
      <c r="DF301" s="85" t="str">
        <f t="shared" si="162"/>
        <v>SI</v>
      </c>
      <c r="DG301" s="85">
        <f t="shared" si="145"/>
        <v>0</v>
      </c>
      <c r="DH301" s="85">
        <f t="shared" si="146"/>
        <v>0</v>
      </c>
      <c r="DI301" s="85">
        <f t="shared" si="147"/>
        <v>0</v>
      </c>
      <c r="DJ301" s="12">
        <f t="shared" si="148"/>
        <v>7.0000000000000009</v>
      </c>
      <c r="DK301" s="7">
        <f t="shared" si="149"/>
        <v>7.0000000000000009</v>
      </c>
      <c r="DL301" s="12">
        <f t="shared" si="163"/>
        <v>6373</v>
      </c>
      <c r="DM301" s="12">
        <f>VLOOKUP(A301,'5 TD'!$A:$B,2,0)</f>
        <v>6373</v>
      </c>
      <c r="DN301" s="7">
        <f t="shared" si="164"/>
        <v>7</v>
      </c>
      <c r="DO301" s="85" t="str">
        <f t="shared" si="150"/>
        <v>APROBADO</v>
      </c>
      <c r="DP301" s="85" t="str">
        <f t="shared" si="151"/>
        <v>APROBADO</v>
      </c>
      <c r="DQ301" s="7">
        <f t="shared" si="152"/>
        <v>7</v>
      </c>
      <c r="DR301" s="85" t="str">
        <f t="shared" si="165"/>
        <v>APROBADO</v>
      </c>
      <c r="DS301" s="2" t="str">
        <f>+('3 Planilla Preadjudicación OTIC'!BN301)</f>
        <v>SI</v>
      </c>
      <c r="DT301" s="2">
        <f>IF(DR301="APROBADO",VLOOKUP(A301,'5 TD'!$D$3:$E$270,2,0),"NO APLICA")</f>
        <v>7</v>
      </c>
      <c r="DU301" s="2" t="str">
        <f t="shared" si="166"/>
        <v>SI</v>
      </c>
      <c r="DV301" s="2">
        <f>IF(DU301="SI",VLOOKUP(A301,'5 TD'!$G$3:$H$270,2,0),"NO APLICA ")</f>
        <v>7.0000000000000009</v>
      </c>
      <c r="DW301" s="2" t="str">
        <f t="shared" si="167"/>
        <v>SI</v>
      </c>
      <c r="DX301" s="2">
        <f>IF(DW301="SI",VLOOKUP(A301,'5 TD'!$J$4:$K$472,2,0),"NO APLICA")</f>
        <v>7</v>
      </c>
      <c r="DY301" s="2" t="str">
        <f t="shared" si="168"/>
        <v>SI</v>
      </c>
      <c r="DZ301" s="7">
        <f>IF(DY301="SI",VLOOKUP(A301,'5 TD'!$M$4:$N$350,2,0),"NO APLICA")</f>
        <v>7</v>
      </c>
      <c r="EA301" s="2" t="str">
        <f t="shared" si="169"/>
        <v>SI</v>
      </c>
      <c r="EB301" s="12">
        <f t="shared" si="170"/>
        <v>6373</v>
      </c>
      <c r="EC301" s="12">
        <f>IF(EA301="SI",VLOOKUP(A301,'5 TD'!$V$4:$W$479,2,0),"NO APLICA")</f>
        <v>6373</v>
      </c>
      <c r="ED301" s="2" t="str">
        <f t="shared" si="153"/>
        <v>SI</v>
      </c>
      <c r="EE301" s="79">
        <f>IF(ED301="SI",VLOOKUP(AI301,COMPORTAMIENTO!$A$1:$H$2100,7,0),"NO APLICA")</f>
        <v>0</v>
      </c>
      <c r="EF301" s="12">
        <f>IF(ED301="SI",VLOOKUP(A301,'5 TD'!$P$2:$Q$479,2,0),"NO APLICA")</f>
        <v>0</v>
      </c>
      <c r="EG301" s="2" t="str">
        <f t="shared" si="154"/>
        <v>SI</v>
      </c>
      <c r="EH301" s="2">
        <f>IF(CZ301="no",0,VLOOKUP(AI301,EXPERIENCIA!$A$1:$C$2100,2,0))</f>
        <v>125</v>
      </c>
      <c r="EI301" s="2">
        <f>IF(CZ301="si",VLOOKUP(A301,'5 TD'!$S$3:$T$2103,2,0),0)</f>
        <v>125</v>
      </c>
      <c r="EJ301" s="2" t="str">
        <f t="shared" si="155"/>
        <v>SI</v>
      </c>
      <c r="EK301" s="2" t="str">
        <f>+('3 Planilla Preadjudicación OTIC'!BU301)</f>
        <v>e) Menor “porcentaje de multas ponderadas” en ítem evaluación comportamiento considerando 4 decimales.</v>
      </c>
      <c r="EL301" s="4"/>
      <c r="EO301" s="86" t="s">
        <v>64</v>
      </c>
      <c r="EQ301" s="86"/>
    </row>
    <row r="302" spans="1:147" ht="15" customHeight="1" x14ac:dyDescent="0.3">
      <c r="A302" s="2">
        <f>+('3 Planilla Preadjudicación OTIC'!A302)</f>
        <v>14586</v>
      </c>
      <c r="B302" s="2" t="str">
        <f>+('3 Planilla Preadjudicación OTIC'!B302)</f>
        <v>65181652-1</v>
      </c>
      <c r="C302" s="4">
        <f>+('3 Planilla Preadjudicación OTIC'!E302)</f>
        <v>2025</v>
      </c>
      <c r="D302" s="4" t="str">
        <f>+('3 Planilla Preadjudicación OTIC'!F302)</f>
        <v>MANDATO</v>
      </c>
      <c r="E302" s="4" t="str">
        <f>+('3 Planilla Preadjudicación OTIC'!G302)</f>
        <v>65077645-3</v>
      </c>
      <c r="F302" s="4" t="str">
        <f>+('3 Planilla Preadjudicación OTIC'!H302)</f>
        <v>AVANZA INCLUSIÓN</v>
      </c>
      <c r="G302" s="4"/>
      <c r="H302" s="4"/>
      <c r="I302" s="4" t="str">
        <f>+('3 Planilla Preadjudicación OTIC'!I302)</f>
        <v>OPERACIÓN DE GRÚA HORQUILLA</v>
      </c>
      <c r="J302" s="4" t="str">
        <f>+('3 Planilla Preadjudicación OTIC'!J302)</f>
        <v>PF1257</v>
      </c>
      <c r="K302" s="4" t="str">
        <f>+('3 Planilla Preadjudicación OTIC'!K302)</f>
        <v/>
      </c>
      <c r="L302" s="4" t="str">
        <f>+('3 Planilla Preadjudicación OTIC'!L302)</f>
        <v/>
      </c>
      <c r="M302" s="2">
        <f>+('3 Planilla Preadjudicación OTIC'!M302)</f>
        <v>5</v>
      </c>
      <c r="N302" s="4" t="str">
        <f>+('3 Planilla Preadjudicación OTIC'!N302)</f>
        <v>VALPARAISO</v>
      </c>
      <c r="O302" s="4" t="str">
        <f>+('3 Planilla Preadjudicación OTIC'!O302)</f>
        <v>QUILPUÉ</v>
      </c>
      <c r="P302" s="4" t="str">
        <f>+('3 Planilla Preadjudicación OTIC'!P302)</f>
        <v>EMPRENDEDORES/AS INFORMALES O PERSONAS VULNERABLES PERTENECIENTES AL 80% MAS VULNERABLE</v>
      </c>
      <c r="Q302" s="4" t="str">
        <f>+('3 Planilla Preadjudicación OTIC'!Q302)</f>
        <v>PRESENCIAL</v>
      </c>
      <c r="R302" s="4" t="str">
        <f>+('3 Planilla Preadjudicación OTIC'!R302)</f>
        <v>DEPENDIENTE</v>
      </c>
      <c r="S302" s="4">
        <f>+('3 Planilla Preadjudicación OTIC'!S302)</f>
        <v>40</v>
      </c>
      <c r="T302" s="2">
        <f>+('3 Planilla Preadjudicación OTIC'!T302)</f>
        <v>15</v>
      </c>
      <c r="U302" s="2">
        <f>+('3 Planilla Preadjudicación OTIC'!U302)</f>
        <v>160</v>
      </c>
      <c r="V302" s="2">
        <f>+('3 Planilla Preadjudicación OTIC'!V302)</f>
        <v>0</v>
      </c>
      <c r="W302" s="2">
        <f>+('3 Planilla Preadjudicación OTIC'!W302)</f>
        <v>160</v>
      </c>
      <c r="X302" s="2">
        <f>+('3 Planilla Preadjudicación OTIC'!X302)</f>
        <v>4</v>
      </c>
      <c r="Y302" s="2" t="str">
        <f>+('3 Planilla Preadjudicación OTIC'!Y302)</f>
        <v>SI</v>
      </c>
      <c r="Z302" s="2" t="str">
        <f>+('3 Planilla Preadjudicación OTIC'!Z302)</f>
        <v>NO</v>
      </c>
      <c r="AA302" s="2" t="str">
        <f>+('3 Planilla Preadjudicación OTIC'!AA302)</f>
        <v>NO</v>
      </c>
      <c r="AB302" s="4" t="str">
        <f>+('3 Planilla Preadjudicación OTIC'!AB302)</f>
        <v>SE AJUSTA A PLAN FORMATIVO</v>
      </c>
      <c r="AC302" s="4" t="str">
        <f>+('3 Planilla Preadjudicación OTIC'!AC302)</f>
        <v>HOMBRES Y MUJERES DE 18 AÑOS O MAS PERTENECIENTES AL 80% MAS VULNERABLE, CON EDUCACION MEDIA COMPLETA PREFERENTEMENTE QUE RESIDAN EN LA COMUNA DE QUILPUÉ Y SUS AL REDERDORES</v>
      </c>
      <c r="AD302" s="2" t="str">
        <f>+('3 Planilla Preadjudicación OTIC'!AD302)</f>
        <v>SI</v>
      </c>
      <c r="AE302" s="4" t="str">
        <f>+('3 Planilla Preadjudicación OTIC'!AE302)</f>
        <v>LICENCIAS DE CONDUCIR CLASE D.</v>
      </c>
      <c r="AF302" s="2" t="str">
        <f>+('3 Planilla Preadjudicación OTIC'!AF302)</f>
        <v>CERRADA</v>
      </c>
      <c r="AG302" s="2">
        <f>+('3 Planilla Preadjudicación OTIC'!AG302)</f>
        <v>40</v>
      </c>
      <c r="AH302" s="2">
        <f>+('3 Planilla Preadjudicación OTIC'!AH302)</f>
        <v>3</v>
      </c>
      <c r="AI302" s="135" t="str">
        <f>+('3 Planilla Preadjudicación OTIC'!AI302)</f>
        <v>65062756-3</v>
      </c>
      <c r="AJ302" s="4" t="str">
        <f>+('3 Planilla Preadjudicación OTIC'!AJ302)</f>
        <v>Fundaciòn Forpe Chile</v>
      </c>
      <c r="AK302" s="2">
        <f>+('3 Planilla Preadjudicación OTIC'!AK302)</f>
        <v>160</v>
      </c>
      <c r="AL302" s="2">
        <f>+('3 Planilla Preadjudicación OTIC'!AL302)</f>
        <v>40</v>
      </c>
      <c r="AM302" s="12">
        <f>+('3 Planilla Preadjudicación OTIC'!AM302)</f>
        <v>6373</v>
      </c>
      <c r="AN302" s="12">
        <f>+('3 Planilla Preadjudicación OTIC'!AN302)</f>
        <v>0</v>
      </c>
      <c r="AO302" s="12">
        <f>+('3 Planilla Preadjudicación OTIC'!AO302)</f>
        <v>50000</v>
      </c>
      <c r="AP302" s="12">
        <f>+('3 Planilla Preadjudicación OTIC'!AP302)</f>
        <v>15295200</v>
      </c>
      <c r="AQ302" s="12">
        <f>+('3 Planilla Preadjudicación OTIC'!AQ302)</f>
        <v>2400000</v>
      </c>
      <c r="AR302" s="12">
        <f>+('3 Planilla Preadjudicación OTIC'!AR302)</f>
        <v>0</v>
      </c>
      <c r="AS302" s="12">
        <f>+('3 Planilla Preadjudicación OTIC'!AS302)</f>
        <v>0</v>
      </c>
      <c r="AT302" s="12">
        <f>+('3 Planilla Preadjudicación OTIC'!AT302)</f>
        <v>750000</v>
      </c>
      <c r="AU302" s="12">
        <f>+('3 Planilla Preadjudicación OTIC'!AU302)</f>
        <v>18445200</v>
      </c>
      <c r="AV302" s="2" t="str">
        <f>+('3 Planilla Preadjudicación OTIC'!AV302)</f>
        <v>SI</v>
      </c>
      <c r="AW302" s="4">
        <f>+('3 Planilla Preadjudicación OTIC'!AW302)</f>
        <v>0</v>
      </c>
      <c r="AX302" s="2">
        <f>+('3 Planilla Preadjudicación OTIC'!AX302)</f>
        <v>7</v>
      </c>
      <c r="AY302" s="2">
        <f>+('3 Planilla Preadjudicación OTIC'!AY302)</f>
        <v>7</v>
      </c>
      <c r="AZ302" s="2">
        <f>+('3 Planilla Preadjudicación OTIC'!AZ302)</f>
        <v>0</v>
      </c>
      <c r="BA302" s="2">
        <f>+('3 Planilla Preadjudicación OTIC'!BA302)</f>
        <v>0</v>
      </c>
      <c r="BB302" s="2">
        <f>+('3 Planilla Preadjudicación OTIC'!BB302)</f>
        <v>0</v>
      </c>
      <c r="BC302" s="2">
        <f>+('3 Planilla Preadjudicación OTIC'!BC302)</f>
        <v>0</v>
      </c>
      <c r="BD302" s="2">
        <f>+('3 Planilla Preadjudicación OTIC'!BD302)</f>
        <v>0</v>
      </c>
      <c r="BE302" s="2">
        <f>+('3 Planilla Preadjudicación OTIC'!BE302)</f>
        <v>0</v>
      </c>
      <c r="BF302" s="2">
        <f>+('3 Planilla Preadjudicación OTIC'!BF302)</f>
        <v>0</v>
      </c>
      <c r="BG302" s="2">
        <f>+('3 Planilla Preadjudicación OTIC'!BG302)</f>
        <v>7</v>
      </c>
      <c r="BH302" s="2">
        <f>+('3 Planilla Preadjudicación OTIC'!BH302)</f>
        <v>7</v>
      </c>
      <c r="BI302" s="2">
        <f>+('3 Planilla Preadjudicación OTIC'!BI302)</f>
        <v>7</v>
      </c>
      <c r="BJ302" s="2">
        <f>+('3 Planilla Preadjudicación OTIC'!BJ302)</f>
        <v>7</v>
      </c>
      <c r="BK302" s="2">
        <f>+('3 Planilla Preadjudicación OTIC'!BK302)</f>
        <v>7</v>
      </c>
      <c r="BL302" s="2">
        <f>+('3 Planilla Preadjudicación OTIC'!BL302)</f>
        <v>7</v>
      </c>
      <c r="BM302" s="104">
        <f>ROUND(('3 Planilla Preadjudicación OTIC'!BM302),1)</f>
        <v>7</v>
      </c>
      <c r="BN302" s="4" t="str">
        <f>+('3 Planilla Preadjudicación OTIC'!BN302)</f>
        <v>SI</v>
      </c>
      <c r="BO302" s="4" t="str">
        <f>+('3 Planilla Preadjudicación OTIC'!BO302)</f>
        <v>ESTEBAN VEGA TORO</v>
      </c>
      <c r="BP302" s="4" t="str">
        <f>+('3 Planilla Preadjudicación OTIC'!BP302)</f>
        <v>ruben.inostroza@forpe.cl</v>
      </c>
      <c r="BQ302" s="4">
        <f>+('3 Planilla Preadjudicación OTIC'!BQ302)</f>
        <v>228347804</v>
      </c>
      <c r="BR302" s="4" t="str">
        <f>+('3 Planilla Preadjudicación OTIC'!BR302)</f>
        <v>Pasaje Puyehue 335, Quilpué</v>
      </c>
      <c r="BS302" s="4" t="str">
        <f>+('3 Planilla Preadjudicación OTIC'!BS302)</f>
        <v>Capacitar en el manejo seguro y eficiente de grúas horquilla, conforme a la normativa vigente y los estándares de operación en entornos industriales y logísticos.</v>
      </c>
      <c r="BT302" s="4" t="str">
        <f>+('3 Planilla Preadjudicación OTIC'!BT302)</f>
        <v>El curso entrega conocimientos sobre funcionamiento del equipo, técnicas de conducción, carga y descarga, mantenimiento básico y prevención de riesgos. Está dirigido a personas que buscan desempeñarse en bodegas, centros de distribución o faenas productivas, mejorando su empleabilidad en el sector.</v>
      </c>
      <c r="BU302" s="85">
        <f>IF(VLOOKUP(A302,'BD OFICIAL'!$A$1:$AL$2098,7,0)=D302,0,1)</f>
        <v>0</v>
      </c>
      <c r="BV302" s="85">
        <f>IF(VLOOKUP(A302,'BD OFICIAL'!$A$1:$AL$2098,11,0)=J302,0,1)</f>
        <v>0</v>
      </c>
      <c r="BW302" s="85">
        <f>IF(VLOOKUP(A302,'BD OFICIAL'!$A$1:$AL$2098,13,0)=L302,0,1)</f>
        <v>0</v>
      </c>
      <c r="BX302" s="2">
        <f>IF(VLOOKUP(A302,'BD OFICIAL'!$A$1:$AL$2098,16,0)=O302,0,1)</f>
        <v>0</v>
      </c>
      <c r="BY302" s="2">
        <f>IF(VLOOKUP(A302,'BD OFICIAL'!$A$1:$AL$2098,17,0)=P302,0,1)</f>
        <v>0</v>
      </c>
      <c r="BZ302" s="2">
        <f>IF(VLOOKUP(A302,'BD OFICIAL'!$A$1:$AL$2098,19,0)=R302,0,1)</f>
        <v>0</v>
      </c>
      <c r="CA302" s="2">
        <f>IF(VLOOKUP(A302,'BD OFICIAL'!$A$1:$AL$2098,21,0)=T302,0,1)</f>
        <v>0</v>
      </c>
      <c r="CB302" s="2">
        <f>IF(VLOOKUP(A302,'BD OFICIAL'!$A$1:$AL$2098,24,0)=AK302,0,1)</f>
        <v>0</v>
      </c>
      <c r="CC302" s="2">
        <f>IF(VLOOKUP(A302,'BD OFICIAL'!$A$1:$AL$2098,25,0)=X302,0,1)</f>
        <v>0</v>
      </c>
      <c r="CD302" s="2">
        <f>IF(VLOOKUP(A302,'BD OFICIAL'!$A$1:$AL$2098,26,0)=Y302,0,1)</f>
        <v>0</v>
      </c>
      <c r="CE302" s="2">
        <f>IF(VLOOKUP(A302,'BD OFICIAL'!$A$1:$AL$2098,27,0)=Z302,0,1)</f>
        <v>0</v>
      </c>
      <c r="CF302" s="2">
        <f>IF(VLOOKUP(A302,'BD OFICIAL'!$A$1:$AL$2098,28,0)=AA302,0,1)</f>
        <v>0</v>
      </c>
      <c r="CG302" s="2">
        <f>IF(VLOOKUP(A302,'BD OFICIAL'!$A$1:$AL$2098,33,0)=AF302,0,1)</f>
        <v>0</v>
      </c>
      <c r="CH302" s="2">
        <f>IF(VLOOKUP(A302,'BD OFICIAL'!$A$1:$AL$2098,35,0)=AH302,0,1)</f>
        <v>0</v>
      </c>
      <c r="CI302" s="85">
        <f>IF(VLOOKUP(A302,'BD OFICIAL'!$A$1:$AL$2098,34,0)=AL302,0,1)</f>
        <v>0</v>
      </c>
      <c r="CJ302" s="12">
        <f>VLOOKUP(A302,'BD OFICIAL'!$A$1:$AM$2098,36,0)*AM302-AP302</f>
        <v>0</v>
      </c>
      <c r="CK302" s="85" t="str">
        <f t="shared" si="156"/>
        <v>SSH</v>
      </c>
      <c r="CL302" s="85" t="str">
        <f t="shared" si="157"/>
        <v>SI</v>
      </c>
      <c r="CM302" s="85" t="str">
        <f t="shared" ref="CM302:CM365" si="171">IF(SUM(AZ302:BF302)&gt;0,"SI","NO")</f>
        <v>NO</v>
      </c>
      <c r="CN302" s="31">
        <f t="shared" ref="CN302:CN365" si="172">IF(AND(AV302="NO",CM302="NO"),0,1)*IF(AND(AV302="SI",CL302="SI",CM302="NO"),0,1)*IF(AND(AV302="SI",CL302="NO",CM302="SI"),0,1)</f>
        <v>0</v>
      </c>
      <c r="CO302" s="31">
        <f t="shared" si="158"/>
        <v>0</v>
      </c>
      <c r="CP302" s="31">
        <f t="shared" ref="CP302:CP365" si="173">IF(AND(CJ302&gt;-1,CJ302&lt;1),0,1)</f>
        <v>0</v>
      </c>
      <c r="CQ302" s="31">
        <f>IF(Y302="NO",0,IF(Y302="SI",IF(VLOOKUP(A302,'BD OFICIAL'!$A:$AO,40,0)=AQ302,0,1)))</f>
        <v>0</v>
      </c>
      <c r="CR302" s="31">
        <f>IF(Z302="NO",0,IF(Z302="SI",IF(VLOOKUP(B302,'BD OFICIAL'!$A:$AO,41,0)=AS302,0,1)))</f>
        <v>0</v>
      </c>
      <c r="CS302" s="31">
        <f t="shared" si="159"/>
        <v>0</v>
      </c>
      <c r="CT302" s="31">
        <f t="shared" si="160"/>
        <v>0</v>
      </c>
      <c r="CU302" s="31">
        <f>IF(VLOOKUP(A302,'BD OFICIAL'!$A$1:$AL$1056,31,0)="SI",IF(AT302&gt;0,0,1),IF(AT302=0,0,1))</f>
        <v>0</v>
      </c>
      <c r="CV302" s="31">
        <f t="shared" si="161"/>
        <v>0</v>
      </c>
      <c r="CW302" s="31">
        <f t="shared" ref="CW302:CW365" si="174">IF((AP302+AQ302+AR302+AS302+AT302-AU302=0),0,1)</f>
        <v>0</v>
      </c>
      <c r="CX302" s="85" t="str">
        <f t="shared" ref="CX302:CX365" si="175">IF(AND(AV302="SI",SUM(BU302+BV302+BW302+BX302+BY302+BZ302+CA302+CB302+CC302+CD302+CE302+CF302+CG302+CH302+CI302+CJ302+CN302+CO302+CP302+CQ302+CR302+CS302+CT302+CU302+CV302+CW302)=0),"SI","NO")</f>
        <v>SI</v>
      </c>
      <c r="CY302" s="31">
        <f t="shared" ref="CY302:CY365" si="176">IF(AV302=CX302,0,1)</f>
        <v>0</v>
      </c>
      <c r="CZ302" s="85" t="str">
        <f>IF(ISERROR(VLOOKUP(AI302,EXPERIENCIA!$A$1:$C$2100,1,0)),"NO","SI")</f>
        <v>SI</v>
      </c>
      <c r="DA302" s="85">
        <f>IF(CX302="no","NO APLICA",IF(AX302=0,"ERROR NOTA",IF(AND(AX302&gt;1,CZ302="NO"),"ERROR NOTA",IF(AND(CZ302="NO",AX302=1),0,IF(VLOOKUP(AI302,EXPERIENCIA!$A$1:$C$2100,3,0)=AX302,0,"ERROR NOTA")))))</f>
        <v>0</v>
      </c>
      <c r="DB302" s="85" t="str">
        <f>IF(ISERROR(VLOOKUP(AI302,COMPORTAMIENTO!$A$1:$C$2100,1,0)),"NO","SI")</f>
        <v>SI</v>
      </c>
      <c r="DC302" s="85">
        <f>IF(CX302="NO","NO APLICA",IF(AY302=0,"ERROR NOTA",IF(AND(DB302="NO",AY302=7),0,IF(VLOOKUP(AI302,COMPORTAMIENTO!$A$2:$H$2100,8,0)=AY302,0,"ERROR NOTA"))))</f>
        <v>0</v>
      </c>
      <c r="DD302" s="104">
        <f t="shared" ref="DD302:DD365" si="177">IF(CX302="no","NO APLICA",IF(DA302=0,(AX302*0.1),"ERROR NOTA"))</f>
        <v>0.70000000000000007</v>
      </c>
      <c r="DE302" s="104">
        <f t="shared" ref="DE302:DE365" si="178">IF(CX302="no","NO APLICA",IF(DC302=0,(AY302*0.1),"ERROR NOTA"))</f>
        <v>0.70000000000000007</v>
      </c>
      <c r="DF302" s="85" t="str">
        <f t="shared" si="162"/>
        <v>SI</v>
      </c>
      <c r="DG302" s="85">
        <f t="shared" ref="DG302:DG365" si="179">IF(OR(CX302="NO",DF302="SI"),0,(AZ302*0.5+BA302*0.5))</f>
        <v>0</v>
      </c>
      <c r="DH302" s="85">
        <f t="shared" ref="DH302:DH365" si="180">IF(OR(CX302="NO",DF302="SI"),0,(BB302*0.15+BC302*0.25+BD302*0.2+BE302*0.25+BF302*0.15))</f>
        <v>0</v>
      </c>
      <c r="DI302" s="85">
        <f t="shared" ref="DI302:DI365" si="181">IF(CX302="NO","NO APLICA",(DG302*0.35+DH302*0.65))</f>
        <v>0</v>
      </c>
      <c r="DJ302" s="12">
        <f t="shared" ref="DJ302:DJ365" si="182">IF(CX302="NO","NO APLICA",(BG302*0.3+BH302*0.3+BI302*0.2+BJ302*0.1+BK302*0.1))</f>
        <v>7.0000000000000009</v>
      </c>
      <c r="DK302" s="7">
        <f t="shared" ref="DK302:DK365" si="183">IF(CX302="NO","NO APLICA",IF(DF302="NO",DI302*0.45+DJ302*0.55,DJ302))</f>
        <v>7.0000000000000009</v>
      </c>
      <c r="DL302" s="12">
        <f t="shared" si="163"/>
        <v>6373</v>
      </c>
      <c r="DM302" s="12">
        <f>VLOOKUP(A302,'5 TD'!$A:$B,2,0)</f>
        <v>6373</v>
      </c>
      <c r="DN302" s="7">
        <f t="shared" si="164"/>
        <v>7</v>
      </c>
      <c r="DO302" s="85" t="str">
        <f t="shared" ref="DO302:DO365" si="184">IF(DN302="NO APLICA","NO APLICA",IF(AND(DN302=BL302),"APROBADO","ERROR NOTA"))</f>
        <v>APROBADO</v>
      </c>
      <c r="DP302" s="85" t="str">
        <f t="shared" ref="DP302:DP365" si="185">IF(CX302="NO","NO APLICA",IF(AND(DA302&lt;&gt;"NO APLICA",DA302&lt;&gt;"ERROR NOTA",DC302&lt;&gt;"NO APLICA",DC302&lt;&gt;"ERROR NOTA",DO302&lt;&gt;"ERROR NOTA"),"APROBADO"))</f>
        <v>APROBADO</v>
      </c>
      <c r="DQ302" s="7">
        <f t="shared" ref="DQ302:DQ365" si="186">IF(DP302="APROBADO",ROUND((DD302+DE302+0.75*DK302+DN302*0.05),1),IF(DP302="ERROR NOTA","ERROR NOTA","NO APLICA"))</f>
        <v>7</v>
      </c>
      <c r="DR302" s="85" t="str">
        <f t="shared" si="165"/>
        <v>APROBADO</v>
      </c>
      <c r="DS302" s="2" t="str">
        <f>+('3 Planilla Preadjudicación OTIC'!BN302)</f>
        <v>SI</v>
      </c>
      <c r="DT302" s="2">
        <f>IF(DR302="APROBADO",VLOOKUP(A302,'5 TD'!$D$3:$E$270,2,0),"NO APLICA")</f>
        <v>7</v>
      </c>
      <c r="DU302" s="2" t="str">
        <f t="shared" si="166"/>
        <v>SI</v>
      </c>
      <c r="DV302" s="2">
        <f>IF(DU302="SI",VLOOKUP(A302,'5 TD'!$G$3:$H$270,2,0),"NO APLICA ")</f>
        <v>7.0000000000000009</v>
      </c>
      <c r="DW302" s="2" t="str">
        <f t="shared" si="167"/>
        <v>SI</v>
      </c>
      <c r="DX302" s="2">
        <f>IF(DW302="SI",VLOOKUP(A302,'5 TD'!$J$4:$K$472,2,0),"NO APLICA")</f>
        <v>7</v>
      </c>
      <c r="DY302" s="2" t="str">
        <f t="shared" si="168"/>
        <v>SI</v>
      </c>
      <c r="DZ302" s="7">
        <f>IF(DY302="SI",VLOOKUP(A302,'5 TD'!$M$4:$N$350,2,0),"NO APLICA")</f>
        <v>7</v>
      </c>
      <c r="EA302" s="2" t="str">
        <f t="shared" si="169"/>
        <v>SI</v>
      </c>
      <c r="EB302" s="12">
        <f t="shared" si="170"/>
        <v>6373</v>
      </c>
      <c r="EC302" s="12">
        <f>IF(EA302="SI",VLOOKUP(A302,'5 TD'!$V$4:$W$479,2,0),"NO APLICA")</f>
        <v>6373</v>
      </c>
      <c r="ED302" s="2" t="str">
        <f t="shared" ref="ED302:ED365" si="187">IF(AND(EA302="SI",EB302=EC302),"SI","NO")</f>
        <v>SI</v>
      </c>
      <c r="EE302" s="79">
        <f>IF(ED302="SI",VLOOKUP(AI302,COMPORTAMIENTO!$A$1:$H$2100,7,0),"NO APLICA")</f>
        <v>0</v>
      </c>
      <c r="EF302" s="12">
        <f>IF(ED302="SI",VLOOKUP(A302,'5 TD'!$P$2:$Q$479,2,0),"NO APLICA")</f>
        <v>0</v>
      </c>
      <c r="EG302" s="2" t="str">
        <f t="shared" ref="EG302:EG365" si="188">IF(AND(ED302="SI",EE302=EF302),"SI","NO")</f>
        <v>SI</v>
      </c>
      <c r="EH302" s="2">
        <f>IF(CZ302="no",0,VLOOKUP(AI302,EXPERIENCIA!$A$1:$C$2100,2,0))</f>
        <v>125</v>
      </c>
      <c r="EI302" s="2">
        <f>IF(CZ302="si",VLOOKUP(A302,'5 TD'!$S$3:$T$2103,2,0),0)</f>
        <v>125</v>
      </c>
      <c r="EJ302" s="2" t="str">
        <f t="shared" ref="EJ302:EJ365" si="189">IF(EI302="NO APLICA","NO",IF(EI302=EH302,"SI","NO"))</f>
        <v>SI</v>
      </c>
      <c r="EK302" s="2" t="str">
        <f>+('3 Planilla Preadjudicación OTIC'!BU302)</f>
        <v>e) Menor “porcentaje de multas ponderadas” en ítem evaluación comportamiento considerando 4 decimales.</v>
      </c>
      <c r="EL302" s="4"/>
      <c r="EM302" s="3"/>
      <c r="EN302" s="3"/>
      <c r="EO302" s="86" t="s">
        <v>64</v>
      </c>
      <c r="EQ302" s="86"/>
    </row>
    <row r="303" spans="1:147" ht="15" customHeight="1" x14ac:dyDescent="0.3">
      <c r="A303" s="2">
        <f>+('3 Planilla Preadjudicación OTIC'!A303)</f>
        <v>14401</v>
      </c>
      <c r="B303" s="2" t="str">
        <f>+('3 Planilla Preadjudicación OTIC'!B303)</f>
        <v>65181652-1</v>
      </c>
      <c r="C303" s="4">
        <f>+('3 Planilla Preadjudicación OTIC'!E303)</f>
        <v>2025</v>
      </c>
      <c r="D303" s="4" t="str">
        <f>+('3 Planilla Preadjudicación OTIC'!F303)</f>
        <v>MANDATO</v>
      </c>
      <c r="E303" s="4" t="str">
        <f>+('3 Planilla Preadjudicación OTIC'!G303)</f>
        <v>70012450-9</v>
      </c>
      <c r="F303" s="4" t="str">
        <f>+('3 Planilla Preadjudicación OTIC'!H303)</f>
        <v>SOCIEDAD DE ASISTENCIA Y CAPACTIACIÓN</v>
      </c>
      <c r="G303" s="4"/>
      <c r="H303" s="4"/>
      <c r="I303" s="4" t="str">
        <f>+('3 Planilla Preadjudicación OTIC'!I303)</f>
        <v>HOJA DE CÁLCULO NIVEL AVANZADO</v>
      </c>
      <c r="J303" s="4" t="str">
        <f>+('3 Planilla Preadjudicación OTIC'!J303)</f>
        <v>SIN PLAN FORMATIVO</v>
      </c>
      <c r="K303" s="4" t="str">
        <f>+('3 Planilla Preadjudicación OTIC'!K303)</f>
        <v/>
      </c>
      <c r="L303" s="4" t="str">
        <f>+('3 Planilla Preadjudicación OTIC'!L303)</f>
        <v/>
      </c>
      <c r="M303" s="2">
        <f>+('3 Planilla Preadjudicación OTIC'!M303)</f>
        <v>13</v>
      </c>
      <c r="N303" s="4" t="str">
        <f>+('3 Planilla Preadjudicación OTIC'!N303)</f>
        <v>METROPOLITANA</v>
      </c>
      <c r="O303" s="4" t="str">
        <f>+('3 Planilla Preadjudicación OTIC'!O303)</f>
        <v>PUENTE ALTO</v>
      </c>
      <c r="P303" s="4" t="str">
        <f>+('3 Planilla Preadjudicación OTIC'!P303)</f>
        <v>TRABAJADORES ACTIVOS O EN PROCESO DE RECONVERSIÓN LABORAL</v>
      </c>
      <c r="Q303" s="4" t="str">
        <f>+('3 Planilla Preadjudicación OTIC'!Q303)</f>
        <v>PRESENCIAL</v>
      </c>
      <c r="R303" s="4" t="str">
        <f>+('3 Planilla Preadjudicación OTIC'!R303)</f>
        <v>DEPENDIENTE</v>
      </c>
      <c r="S303" s="4">
        <f>+('3 Planilla Preadjudicación OTIC'!S303)</f>
        <v>12</v>
      </c>
      <c r="T303" s="2">
        <f>+('3 Planilla Preadjudicación OTIC'!T303)</f>
        <v>20</v>
      </c>
      <c r="U303" s="2">
        <f>+('3 Planilla Preadjudicación OTIC'!U303)</f>
        <v>0</v>
      </c>
      <c r="V303" s="2">
        <f>+('3 Planilla Preadjudicación OTIC'!V303)</f>
        <v>0</v>
      </c>
      <c r="W303" s="2">
        <f>+('3 Planilla Preadjudicación OTIC'!W303)</f>
        <v>45</v>
      </c>
      <c r="X303" s="2">
        <f>+('3 Planilla Preadjudicación OTIC'!X303)</f>
        <v>4</v>
      </c>
      <c r="Y303" s="2" t="str">
        <f>+('3 Planilla Preadjudicación OTIC'!Y303)</f>
        <v>SI</v>
      </c>
      <c r="Z303" s="2" t="str">
        <f>+('3 Planilla Preadjudicación OTIC'!Z303)</f>
        <v>NO</v>
      </c>
      <c r="AA303" s="2" t="str">
        <f>+('3 Planilla Preadjudicación OTIC'!AA303)</f>
        <v>NO</v>
      </c>
      <c r="AB303" s="4" t="str">
        <f>+('3 Planilla Preadjudicación OTIC'!AB303)</f>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v>
      </c>
      <c r="AC303" s="4" t="str">
        <f>+('3 Planilla Preadjudicación OTIC'!AC303)</f>
        <v>TRABAJADORES ACTIVOS O EN PROCESO DE RECONVERSIÓN LABORAL, HOMBRES Y MUJERES, DE 18 AÑOS DE EDAD O MÁS, DE LA COMUNA DE PUENTE ALTO, CON EDUCACIÓN MEDIA COMPLETA PREFERENTEMENTE</v>
      </c>
      <c r="AD303" s="2" t="str">
        <f>+('3 Planilla Preadjudicación OTIC'!AD303)</f>
        <v>NO</v>
      </c>
      <c r="AE303" s="4">
        <f>+('3 Planilla Preadjudicación OTIC'!AE303)</f>
        <v>0</v>
      </c>
      <c r="AF303" s="2" t="str">
        <f>+('3 Planilla Preadjudicación OTIC'!AF303)</f>
        <v>CERRADA</v>
      </c>
      <c r="AG303" s="2">
        <f>+('3 Planilla Preadjudicación OTIC'!AG303)</f>
        <v>12</v>
      </c>
      <c r="AH303" s="2">
        <f>+('3 Planilla Preadjudicación OTIC'!AH303)</f>
        <v>1</v>
      </c>
      <c r="AI303" s="135" t="str">
        <f>+('3 Planilla Preadjudicación OTIC'!AI303)</f>
        <v>65062756-3</v>
      </c>
      <c r="AJ303" s="4" t="str">
        <f>+('3 Planilla Preadjudicación OTIC'!AJ303)</f>
        <v>Fundaciòn Forpe Chile</v>
      </c>
      <c r="AK303" s="2">
        <f>+('3 Planilla Preadjudicación OTIC'!AK303)</f>
        <v>45</v>
      </c>
      <c r="AL303" s="2">
        <f>+('3 Planilla Preadjudicación OTIC'!AL303)</f>
        <v>12</v>
      </c>
      <c r="AM303" s="12">
        <f>+('3 Planilla Preadjudicación OTIC'!AM303)</f>
        <v>4130</v>
      </c>
      <c r="AN303" s="12">
        <f>+('3 Planilla Preadjudicación OTIC'!AN303)</f>
        <v>0</v>
      </c>
      <c r="AO303" s="12">
        <f>+('3 Planilla Preadjudicación OTIC'!AO303)</f>
        <v>0</v>
      </c>
      <c r="AP303" s="12">
        <f>+('3 Planilla Preadjudicación OTIC'!AP303)</f>
        <v>3717000</v>
      </c>
      <c r="AQ303" s="12">
        <f>+('3 Planilla Preadjudicación OTIC'!AQ303)</f>
        <v>960000</v>
      </c>
      <c r="AR303" s="12">
        <f>+('3 Planilla Preadjudicación OTIC'!AR303)</f>
        <v>0</v>
      </c>
      <c r="AS303" s="12">
        <f>+('3 Planilla Preadjudicación OTIC'!AS303)</f>
        <v>0</v>
      </c>
      <c r="AT303" s="12">
        <f>+('3 Planilla Preadjudicación OTIC'!AT303)</f>
        <v>0</v>
      </c>
      <c r="AU303" s="12">
        <f>+('3 Planilla Preadjudicación OTIC'!AU303)</f>
        <v>4677000</v>
      </c>
      <c r="AV303" s="2" t="str">
        <f>+('3 Planilla Preadjudicación OTIC'!AV303)</f>
        <v>SI</v>
      </c>
      <c r="AW303" s="4">
        <f>+('3 Planilla Preadjudicación OTIC'!AW303)</f>
        <v>0</v>
      </c>
      <c r="AX303" s="2">
        <f>+('3 Planilla Preadjudicación OTIC'!AX303)</f>
        <v>7</v>
      </c>
      <c r="AY303" s="2">
        <f>+('3 Planilla Preadjudicación OTIC'!AY303)</f>
        <v>7</v>
      </c>
      <c r="AZ303" s="2">
        <f>+('3 Planilla Preadjudicación OTIC'!AZ303)</f>
        <v>7</v>
      </c>
      <c r="BA303" s="2">
        <f>+('3 Planilla Preadjudicación OTIC'!BA303)</f>
        <v>7</v>
      </c>
      <c r="BB303" s="2">
        <f>+('3 Planilla Preadjudicación OTIC'!BB303)</f>
        <v>7</v>
      </c>
      <c r="BC303" s="2">
        <f>+('3 Planilla Preadjudicación OTIC'!BC303)</f>
        <v>7</v>
      </c>
      <c r="BD303" s="2">
        <f>+('3 Planilla Preadjudicación OTIC'!BD303)</f>
        <v>7</v>
      </c>
      <c r="BE303" s="2">
        <f>+('3 Planilla Preadjudicación OTIC'!BE303)</f>
        <v>7</v>
      </c>
      <c r="BF303" s="2">
        <f>+('3 Planilla Preadjudicación OTIC'!BF303)</f>
        <v>7</v>
      </c>
      <c r="BG303" s="2">
        <f>+('3 Planilla Preadjudicación OTIC'!BG303)</f>
        <v>7</v>
      </c>
      <c r="BH303" s="2">
        <f>+('3 Planilla Preadjudicación OTIC'!BH303)</f>
        <v>7</v>
      </c>
      <c r="BI303" s="2">
        <f>+('3 Planilla Preadjudicación OTIC'!BI303)</f>
        <v>7</v>
      </c>
      <c r="BJ303" s="2">
        <f>+('3 Planilla Preadjudicación OTIC'!BJ303)</f>
        <v>7</v>
      </c>
      <c r="BK303" s="2">
        <f>+('3 Planilla Preadjudicación OTIC'!BK303)</f>
        <v>7</v>
      </c>
      <c r="BL303" s="2">
        <f>+('3 Planilla Preadjudicación OTIC'!BL303)</f>
        <v>7</v>
      </c>
      <c r="BM303" s="104">
        <f>ROUND(('3 Planilla Preadjudicación OTIC'!BM303),1)</f>
        <v>7</v>
      </c>
      <c r="BN303" s="4" t="str">
        <f>+('3 Planilla Preadjudicación OTIC'!BN303)</f>
        <v>SI</v>
      </c>
      <c r="BO303" s="4" t="str">
        <f>+('3 Planilla Preadjudicación OTIC'!BO303)</f>
        <v>ESTEBAN VEGA TORO</v>
      </c>
      <c r="BP303" s="4" t="str">
        <f>+('3 Planilla Preadjudicación OTIC'!BP303)</f>
        <v>ruben.inostroza@forpe.cl</v>
      </c>
      <c r="BQ303" s="4">
        <f>+('3 Planilla Preadjudicación OTIC'!BQ303)</f>
        <v>228347804</v>
      </c>
      <c r="BR303" s="4" t="str">
        <f>+('3 Planilla Preadjudicación OTIC'!BR303)</f>
        <v>.Juan Rojas Maldonado Nº455, JJVV Población Luis Matte Larraín, Puente Alto</v>
      </c>
      <c r="BS303" s="4" t="str">
        <f>+('3 Planilla Preadjudicación OTIC'!BS303)</f>
        <v>Capacitar en el uso avanzado de hojas de cálculo para optimizar procesos de análisis, gestión y presentación de datos en entornos laborales.</v>
      </c>
      <c r="BT303" s="4" t="str">
        <f>+('3 Planilla Preadjudicación OTIC'!BT303)</f>
        <v>El curso entrega conocimientos sobre funciones complejas, tablas dinámicas, gráficos, automatización con macros y vinculación de datos. Está dirigido a personas con manejo básico de hojas de cálculo que desean profundizar sus habilidades para mejorar la eficiencia y toma de decisiones en sus actividades profesionales.</v>
      </c>
      <c r="BU303" s="85">
        <f>IF(VLOOKUP(A303,'BD OFICIAL'!$A$1:$AL$2098,7,0)=D303,0,1)</f>
        <v>0</v>
      </c>
      <c r="BV303" s="85">
        <f>IF(VLOOKUP(A303,'BD OFICIAL'!$A$1:$AL$2098,11,0)=J303,0,1)</f>
        <v>0</v>
      </c>
      <c r="BW303" s="85">
        <f>IF(VLOOKUP(A303,'BD OFICIAL'!$A$1:$AL$2098,13,0)=L303,0,1)</f>
        <v>0</v>
      </c>
      <c r="BX303" s="2">
        <f>IF(VLOOKUP(A303,'BD OFICIAL'!$A$1:$AL$2098,16,0)=O303,0,1)</f>
        <v>0</v>
      </c>
      <c r="BY303" s="2">
        <f>IF(VLOOKUP(A303,'BD OFICIAL'!$A$1:$AL$2098,17,0)=P303,0,1)</f>
        <v>0</v>
      </c>
      <c r="BZ303" s="2">
        <f>IF(VLOOKUP(A303,'BD OFICIAL'!$A$1:$AL$2098,19,0)=R303,0,1)</f>
        <v>0</v>
      </c>
      <c r="CA303" s="2">
        <f>IF(VLOOKUP(A303,'BD OFICIAL'!$A$1:$AL$2098,21,0)=T303,0,1)</f>
        <v>0</v>
      </c>
      <c r="CB303" s="2">
        <f>IF(VLOOKUP(A303,'BD OFICIAL'!$A$1:$AL$2098,24,0)=AK303,0,1)</f>
        <v>0</v>
      </c>
      <c r="CC303" s="2">
        <f>IF(VLOOKUP(A303,'BD OFICIAL'!$A$1:$AL$2098,25,0)=X303,0,1)</f>
        <v>0</v>
      </c>
      <c r="CD303" s="2">
        <f>IF(VLOOKUP(A303,'BD OFICIAL'!$A$1:$AL$2098,26,0)=Y303,0,1)</f>
        <v>0</v>
      </c>
      <c r="CE303" s="2">
        <f>IF(VLOOKUP(A303,'BD OFICIAL'!$A$1:$AL$2098,27,0)=Z303,0,1)</f>
        <v>0</v>
      </c>
      <c r="CF303" s="2">
        <f>IF(VLOOKUP(A303,'BD OFICIAL'!$A$1:$AL$2098,28,0)=AA303,0,1)</f>
        <v>0</v>
      </c>
      <c r="CG303" s="2">
        <f>IF(VLOOKUP(A303,'BD OFICIAL'!$A$1:$AL$2098,33,0)=AF303,0,1)</f>
        <v>0</v>
      </c>
      <c r="CH303" s="2">
        <f>IF(VLOOKUP(A303,'BD OFICIAL'!$A$1:$AL$2098,35,0)=AH303,0,1)</f>
        <v>0</v>
      </c>
      <c r="CI303" s="85">
        <f>IF(VLOOKUP(A303,'BD OFICIAL'!$A$1:$AL$2098,34,0)=AL303,0,1)</f>
        <v>0</v>
      </c>
      <c r="CJ303" s="12">
        <f>VLOOKUP(A303,'BD OFICIAL'!$A$1:$AM$2098,36,0)*AM303-AP303</f>
        <v>0</v>
      </c>
      <c r="CK303" s="85" t="str">
        <f t="shared" si="156"/>
        <v>SSH</v>
      </c>
      <c r="CL303" s="85" t="str">
        <f t="shared" si="157"/>
        <v>NO</v>
      </c>
      <c r="CM303" s="85" t="str">
        <f t="shared" si="171"/>
        <v>SI</v>
      </c>
      <c r="CN303" s="31">
        <f t="shared" si="172"/>
        <v>0</v>
      </c>
      <c r="CO303" s="31">
        <f t="shared" si="158"/>
        <v>0</v>
      </c>
      <c r="CP303" s="31">
        <f t="shared" si="173"/>
        <v>0</v>
      </c>
      <c r="CQ303" s="31">
        <f>IF(Y303="NO",0,IF(Y303="SI",IF(VLOOKUP(A303,'BD OFICIAL'!$A:$AO,40,0)=AQ303,0,1)))</f>
        <v>0</v>
      </c>
      <c r="CR303" s="31">
        <f>IF(Z303="NO",0,IF(Z303="SI",IF(VLOOKUP(B303,'BD OFICIAL'!$A:$AO,41,0)=AS303,0,1)))</f>
        <v>0</v>
      </c>
      <c r="CS303" s="31">
        <f t="shared" si="159"/>
        <v>0</v>
      </c>
      <c r="CT303" s="31">
        <f t="shared" si="160"/>
        <v>0</v>
      </c>
      <c r="CU303" s="31">
        <f>IF(VLOOKUP(A303,'BD OFICIAL'!$A$1:$AL$1056,31,0)="SI",IF(AT303&gt;0,0,1),IF(AT303=0,0,1))</f>
        <v>0</v>
      </c>
      <c r="CV303" s="31">
        <f t="shared" si="161"/>
        <v>0</v>
      </c>
      <c r="CW303" s="31">
        <f t="shared" si="174"/>
        <v>0</v>
      </c>
      <c r="CX303" s="85" t="str">
        <f t="shared" si="175"/>
        <v>SI</v>
      </c>
      <c r="CY303" s="31">
        <f t="shared" si="176"/>
        <v>0</v>
      </c>
      <c r="CZ303" s="85" t="str">
        <f>IF(ISERROR(VLOOKUP(AI303,EXPERIENCIA!$A$1:$C$2100,1,0)),"NO","SI")</f>
        <v>SI</v>
      </c>
      <c r="DA303" s="85">
        <f>IF(CX303="no","NO APLICA",IF(AX303=0,"ERROR NOTA",IF(AND(AX303&gt;1,CZ303="NO"),"ERROR NOTA",IF(AND(CZ303="NO",AX303=1),0,IF(VLOOKUP(AI303,EXPERIENCIA!$A$1:$C$2100,3,0)=AX303,0,"ERROR NOTA")))))</f>
        <v>0</v>
      </c>
      <c r="DB303" s="85" t="str">
        <f>IF(ISERROR(VLOOKUP(AI303,COMPORTAMIENTO!$A$1:$C$2100,1,0)),"NO","SI")</f>
        <v>SI</v>
      </c>
      <c r="DC303" s="85">
        <f>IF(CX303="NO","NO APLICA",IF(AY303=0,"ERROR NOTA",IF(AND(DB303="NO",AY303=7),0,IF(VLOOKUP(AI303,COMPORTAMIENTO!$A$2:$H$2100,8,0)=AY303,0,"ERROR NOTA"))))</f>
        <v>0</v>
      </c>
      <c r="DD303" s="104">
        <f t="shared" si="177"/>
        <v>0.70000000000000007</v>
      </c>
      <c r="DE303" s="104">
        <f t="shared" si="178"/>
        <v>0.70000000000000007</v>
      </c>
      <c r="DF303" s="85" t="str">
        <f t="shared" si="162"/>
        <v>NO</v>
      </c>
      <c r="DG303" s="85">
        <f t="shared" si="179"/>
        <v>7</v>
      </c>
      <c r="DH303" s="85">
        <f t="shared" si="180"/>
        <v>7</v>
      </c>
      <c r="DI303" s="85">
        <f t="shared" si="181"/>
        <v>7</v>
      </c>
      <c r="DJ303" s="12">
        <f t="shared" si="182"/>
        <v>7.0000000000000009</v>
      </c>
      <c r="DK303" s="7">
        <f t="shared" si="183"/>
        <v>7.0000000000000009</v>
      </c>
      <c r="DL303" s="12">
        <f t="shared" si="163"/>
        <v>4130</v>
      </c>
      <c r="DM303" s="12">
        <f>VLOOKUP(A303,'5 TD'!$A:$B,2,0)</f>
        <v>4130</v>
      </c>
      <c r="DN303" s="7">
        <f t="shared" si="164"/>
        <v>7</v>
      </c>
      <c r="DO303" s="85" t="str">
        <f t="shared" si="184"/>
        <v>APROBADO</v>
      </c>
      <c r="DP303" s="85" t="str">
        <f t="shared" si="185"/>
        <v>APROBADO</v>
      </c>
      <c r="DQ303" s="7">
        <f t="shared" si="186"/>
        <v>7</v>
      </c>
      <c r="DR303" s="85" t="str">
        <f t="shared" si="165"/>
        <v>APROBADO</v>
      </c>
      <c r="DS303" s="2" t="str">
        <f>+('3 Planilla Preadjudicación OTIC'!BN303)</f>
        <v>SI</v>
      </c>
      <c r="DT303" s="2">
        <f>IF(DR303="APROBADO",VLOOKUP(A303,'5 TD'!$D$3:$E$270,2,0),"NO APLICA")</f>
        <v>7</v>
      </c>
      <c r="DU303" s="2" t="str">
        <f t="shared" si="166"/>
        <v>SI</v>
      </c>
      <c r="DV303" s="2">
        <f>IF(DU303="SI",VLOOKUP(A303,'5 TD'!$G$3:$H$270,2,0),"NO APLICA ")</f>
        <v>7.0000000000000009</v>
      </c>
      <c r="DW303" s="2" t="str">
        <f t="shared" si="167"/>
        <v>SI</v>
      </c>
      <c r="DX303" s="2">
        <f>IF(DW303="SI",VLOOKUP(A303,'5 TD'!$J$4:$K$472,2,0),"NO APLICA")</f>
        <v>7</v>
      </c>
      <c r="DY303" s="2" t="str">
        <f t="shared" si="168"/>
        <v>SI</v>
      </c>
      <c r="DZ303" s="7">
        <f>IF(DY303="SI",VLOOKUP(A303,'5 TD'!$M$4:$N$350,2,0),"NO APLICA")</f>
        <v>7</v>
      </c>
      <c r="EA303" s="2" t="str">
        <f t="shared" si="169"/>
        <v>SI</v>
      </c>
      <c r="EB303" s="12">
        <f t="shared" si="170"/>
        <v>4130</v>
      </c>
      <c r="EC303" s="12">
        <f>IF(EA303="SI",VLOOKUP(A303,'5 TD'!$V$4:$W$479,2,0),"NO APLICA")</f>
        <v>4130</v>
      </c>
      <c r="ED303" s="2" t="str">
        <f t="shared" si="187"/>
        <v>SI</v>
      </c>
      <c r="EE303" s="79">
        <f>IF(ED303="SI",VLOOKUP(AI303,COMPORTAMIENTO!$A$1:$H$2100,7,0),"NO APLICA")</f>
        <v>0</v>
      </c>
      <c r="EF303" s="12">
        <f>IF(ED303="SI",VLOOKUP(A303,'5 TD'!$P$2:$Q$479,2,0),"NO APLICA")</f>
        <v>0</v>
      </c>
      <c r="EG303" s="2" t="str">
        <f t="shared" si="188"/>
        <v>SI</v>
      </c>
      <c r="EH303" s="2">
        <f>IF(CZ303="no",0,VLOOKUP(AI303,EXPERIENCIA!$A$1:$C$2100,2,0))</f>
        <v>125</v>
      </c>
      <c r="EI303" s="2">
        <f>IF(CZ303="si",VLOOKUP(A303,'5 TD'!$S$3:$T$2103,2,0),0)</f>
        <v>125</v>
      </c>
      <c r="EJ303" s="2" t="str">
        <f t="shared" si="189"/>
        <v>SI</v>
      </c>
      <c r="EK303" s="2" t="str">
        <f>+('3 Planilla Preadjudicación OTIC'!BU303)</f>
        <v>f) Mayor número de cursos SENCE ejecutados (Evaluación Experiencia).</v>
      </c>
      <c r="EL303" s="4"/>
      <c r="EM303" s="3"/>
      <c r="EN303" s="3"/>
      <c r="EO303" s="86" t="s">
        <v>64</v>
      </c>
      <c r="EQ303" s="86"/>
    </row>
    <row r="304" spans="1:147" ht="15" customHeight="1" x14ac:dyDescent="0.3">
      <c r="A304" s="2">
        <f>+('3 Planilla Preadjudicación OTIC'!A304)</f>
        <v>14405</v>
      </c>
      <c r="B304" s="2" t="str">
        <f>+('3 Planilla Preadjudicación OTIC'!B304)</f>
        <v>65181652-1</v>
      </c>
      <c r="C304" s="4">
        <f>+('3 Planilla Preadjudicación OTIC'!E304)</f>
        <v>2025</v>
      </c>
      <c r="D304" s="4" t="str">
        <f>+('3 Planilla Preadjudicación OTIC'!F304)</f>
        <v>MANDATO</v>
      </c>
      <c r="E304" s="4" t="str">
        <f>+('3 Planilla Preadjudicación OTIC'!G304)</f>
        <v>70012450-9</v>
      </c>
      <c r="F304" s="4" t="str">
        <f>+('3 Planilla Preadjudicación OTIC'!H304)</f>
        <v>SOCIEDAD DE ASISTENCIA Y CAPACTIACIÓN</v>
      </c>
      <c r="G304" s="4"/>
      <c r="H304" s="4"/>
      <c r="I304" s="4" t="str">
        <f>+('3 Planilla Preadjudicación OTIC'!I304)</f>
        <v>HERRAMIENTAS TRANSVERSALES PARA EL EMPLEO</v>
      </c>
      <c r="J304" s="4" t="str">
        <f>+('3 Planilla Preadjudicación OTIC'!J304)</f>
        <v>SIN PLAN FORMATIVO</v>
      </c>
      <c r="K304" s="4" t="str">
        <f>+('3 Planilla Preadjudicación OTIC'!K304)</f>
        <v/>
      </c>
      <c r="L304" s="4" t="str">
        <f>+('3 Planilla Preadjudicación OTIC'!L304)</f>
        <v/>
      </c>
      <c r="M304" s="2">
        <f>+('3 Planilla Preadjudicación OTIC'!M304)</f>
        <v>13</v>
      </c>
      <c r="N304" s="4" t="str">
        <f>+('3 Planilla Preadjudicación OTIC'!N304)</f>
        <v>METROPOLITANA</v>
      </c>
      <c r="O304" s="4" t="str">
        <f>+('3 Planilla Preadjudicación OTIC'!O304)</f>
        <v>PUENTE ALTO</v>
      </c>
      <c r="P304" s="4" t="str">
        <f>+('3 Planilla Preadjudicación OTIC'!P304)</f>
        <v>TRABAJADORES ACTIVOS O EN PROCESO DE RECONVERSIÓN LABORAL</v>
      </c>
      <c r="Q304" s="4" t="str">
        <f>+('3 Planilla Preadjudicación OTIC'!Q304)</f>
        <v>PRESENCIAL</v>
      </c>
      <c r="R304" s="4" t="str">
        <f>+('3 Planilla Preadjudicación OTIC'!R304)</f>
        <v>DEPENDIENTE</v>
      </c>
      <c r="S304" s="4">
        <f>+('3 Planilla Preadjudicación OTIC'!S304)</f>
        <v>22</v>
      </c>
      <c r="T304" s="2">
        <f>+('3 Planilla Preadjudicación OTIC'!T304)</f>
        <v>20</v>
      </c>
      <c r="U304" s="2">
        <f>+('3 Planilla Preadjudicación OTIC'!U304)</f>
        <v>0</v>
      </c>
      <c r="V304" s="2">
        <f>+('3 Planilla Preadjudicación OTIC'!V304)</f>
        <v>0</v>
      </c>
      <c r="W304" s="2">
        <f>+('3 Planilla Preadjudicación OTIC'!W304)</f>
        <v>88</v>
      </c>
      <c r="X304" s="2">
        <f>+('3 Planilla Preadjudicación OTIC'!X304)</f>
        <v>4</v>
      </c>
      <c r="Y304" s="2" t="str">
        <f>+('3 Planilla Preadjudicación OTIC'!Y304)</f>
        <v>SI</v>
      </c>
      <c r="Z304" s="2" t="str">
        <f>+('3 Planilla Preadjudicación OTIC'!Z304)</f>
        <v>NO</v>
      </c>
      <c r="AA304" s="2" t="str">
        <f>+('3 Planilla Preadjudicación OTIC'!AA304)</f>
        <v>NO</v>
      </c>
      <c r="AB304" s="4" t="str">
        <f>+('3 Planilla Preadjudicación OTIC'!AB304)</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304" s="4" t="str">
        <f>+('3 Planilla Preadjudicación OTIC'!AC304)</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304" s="2" t="str">
        <f>+('3 Planilla Preadjudicación OTIC'!AD304)</f>
        <v>NO</v>
      </c>
      <c r="AE304" s="4">
        <f>+('3 Planilla Preadjudicación OTIC'!AE304)</f>
        <v>0</v>
      </c>
      <c r="AF304" s="2" t="str">
        <f>+('3 Planilla Preadjudicación OTIC'!AF304)</f>
        <v>CERRADA</v>
      </c>
      <c r="AG304" s="2">
        <f>+('3 Planilla Preadjudicación OTIC'!AG304)</f>
        <v>22</v>
      </c>
      <c r="AH304" s="2">
        <f>+('3 Planilla Preadjudicación OTIC'!AH304)</f>
        <v>1</v>
      </c>
      <c r="AI304" s="135" t="str">
        <f>+('3 Planilla Preadjudicación OTIC'!AI304)</f>
        <v>65062756-3</v>
      </c>
      <c r="AJ304" s="4" t="str">
        <f>+('3 Planilla Preadjudicación OTIC'!AJ304)</f>
        <v>Fundaciòn Forpe Chile</v>
      </c>
      <c r="AK304" s="2">
        <f>+('3 Planilla Preadjudicación OTIC'!AK304)</f>
        <v>88</v>
      </c>
      <c r="AL304" s="2">
        <f>+('3 Planilla Preadjudicación OTIC'!AL304)</f>
        <v>22</v>
      </c>
      <c r="AM304" s="12">
        <f>+('3 Planilla Preadjudicación OTIC'!AM304)</f>
        <v>4130</v>
      </c>
      <c r="AN304" s="12">
        <f>+('3 Planilla Preadjudicación OTIC'!AN304)</f>
        <v>0</v>
      </c>
      <c r="AO304" s="12">
        <f>+('3 Planilla Preadjudicación OTIC'!AO304)</f>
        <v>0</v>
      </c>
      <c r="AP304" s="12">
        <f>+('3 Planilla Preadjudicación OTIC'!AP304)</f>
        <v>7268800</v>
      </c>
      <c r="AQ304" s="12">
        <f>+('3 Planilla Preadjudicación OTIC'!AQ304)</f>
        <v>1760000</v>
      </c>
      <c r="AR304" s="12">
        <f>+('3 Planilla Preadjudicación OTIC'!AR304)</f>
        <v>0</v>
      </c>
      <c r="AS304" s="12">
        <f>+('3 Planilla Preadjudicación OTIC'!AS304)</f>
        <v>0</v>
      </c>
      <c r="AT304" s="12">
        <f>+('3 Planilla Preadjudicación OTIC'!AT304)</f>
        <v>0</v>
      </c>
      <c r="AU304" s="12">
        <f>+('3 Planilla Preadjudicación OTIC'!AU304)</f>
        <v>9028800</v>
      </c>
      <c r="AV304" s="2" t="str">
        <f>+('3 Planilla Preadjudicación OTIC'!AV304)</f>
        <v>SI</v>
      </c>
      <c r="AW304" s="4">
        <f>+('3 Planilla Preadjudicación OTIC'!AW304)</f>
        <v>0</v>
      </c>
      <c r="AX304" s="2">
        <f>+('3 Planilla Preadjudicación OTIC'!AX304)</f>
        <v>7</v>
      </c>
      <c r="AY304" s="2">
        <f>+('3 Planilla Preadjudicación OTIC'!AY304)</f>
        <v>7</v>
      </c>
      <c r="AZ304" s="2">
        <f>+('3 Planilla Preadjudicación OTIC'!AZ304)</f>
        <v>7</v>
      </c>
      <c r="BA304" s="2">
        <f>+('3 Planilla Preadjudicación OTIC'!BA304)</f>
        <v>7</v>
      </c>
      <c r="BB304" s="2">
        <f>+('3 Planilla Preadjudicación OTIC'!BB304)</f>
        <v>7</v>
      </c>
      <c r="BC304" s="2">
        <f>+('3 Planilla Preadjudicación OTIC'!BC304)</f>
        <v>7</v>
      </c>
      <c r="BD304" s="2">
        <f>+('3 Planilla Preadjudicación OTIC'!BD304)</f>
        <v>7</v>
      </c>
      <c r="BE304" s="2">
        <f>+('3 Planilla Preadjudicación OTIC'!BE304)</f>
        <v>7</v>
      </c>
      <c r="BF304" s="2">
        <f>+('3 Planilla Preadjudicación OTIC'!BF304)</f>
        <v>7</v>
      </c>
      <c r="BG304" s="2">
        <f>+('3 Planilla Preadjudicación OTIC'!BG304)</f>
        <v>7</v>
      </c>
      <c r="BH304" s="2">
        <f>+('3 Planilla Preadjudicación OTIC'!BH304)</f>
        <v>7</v>
      </c>
      <c r="BI304" s="2">
        <f>+('3 Planilla Preadjudicación OTIC'!BI304)</f>
        <v>7</v>
      </c>
      <c r="BJ304" s="2">
        <f>+('3 Planilla Preadjudicación OTIC'!BJ304)</f>
        <v>7</v>
      </c>
      <c r="BK304" s="2">
        <f>+('3 Planilla Preadjudicación OTIC'!BK304)</f>
        <v>7</v>
      </c>
      <c r="BL304" s="2">
        <f>+('3 Planilla Preadjudicación OTIC'!BL304)</f>
        <v>7</v>
      </c>
      <c r="BM304" s="104">
        <f>ROUND(('3 Planilla Preadjudicación OTIC'!BM304),1)</f>
        <v>7</v>
      </c>
      <c r="BN304" s="4" t="str">
        <f>+('3 Planilla Preadjudicación OTIC'!BN304)</f>
        <v>SI</v>
      </c>
      <c r="BO304" s="4" t="str">
        <f>+('3 Planilla Preadjudicación OTIC'!BO304)</f>
        <v>ESTEBAN VEGA TORO</v>
      </c>
      <c r="BP304" s="4" t="str">
        <f>+('3 Planilla Preadjudicación OTIC'!BP304)</f>
        <v>contacto@forpe.cl</v>
      </c>
      <c r="BQ304" s="4">
        <f>+('3 Planilla Preadjudicación OTIC'!BQ304)</f>
        <v>228347804</v>
      </c>
      <c r="BR304" s="4" t="str">
        <f>+('3 Planilla Preadjudicación OTIC'!BR304)</f>
        <v>.Juan Rojas Maldonado Nº455, JJVV Población Luis Matte Larraín, Puente Alto</v>
      </c>
      <c r="BS304" s="4" t="str">
        <f>+('3 Planilla Preadjudicación OTIC'!BS304)</f>
        <v>Fortalecer competencias personales y sociales clave para mejorar la empleabilidad y el desempeño en diversos contextos laborales.</v>
      </c>
      <c r="BT304" s="4" t="str">
        <f>+('3 Planilla Preadjudicación OTIC'!BT304)</f>
        <v>El curso entrega herramientas en comunicación efectiva, trabajo en equipo, resolución de conflictos, adaptabilidad y responsabilidad. Está orientado a personas que buscan insertarse o mantenerse en el mundo del trabajo, desarrollando habilidades valoradas en múltiples sectores productivos.</v>
      </c>
      <c r="BU304" s="85">
        <f>IF(VLOOKUP(A304,'BD OFICIAL'!$A$1:$AL$2098,7,0)=D304,0,1)</f>
        <v>0</v>
      </c>
      <c r="BV304" s="85">
        <f>IF(VLOOKUP(A304,'BD OFICIAL'!$A$1:$AL$2098,11,0)=J304,0,1)</f>
        <v>0</v>
      </c>
      <c r="BW304" s="85">
        <f>IF(VLOOKUP(A304,'BD OFICIAL'!$A$1:$AL$2098,13,0)=L304,0,1)</f>
        <v>0</v>
      </c>
      <c r="BX304" s="2">
        <f>IF(VLOOKUP(A304,'BD OFICIAL'!$A$1:$AL$2098,16,0)=O304,0,1)</f>
        <v>0</v>
      </c>
      <c r="BY304" s="2">
        <f>IF(VLOOKUP(A304,'BD OFICIAL'!$A$1:$AL$2098,17,0)=P304,0,1)</f>
        <v>0</v>
      </c>
      <c r="BZ304" s="2">
        <f>IF(VLOOKUP(A304,'BD OFICIAL'!$A$1:$AL$2098,19,0)=R304,0,1)</f>
        <v>0</v>
      </c>
      <c r="CA304" s="2">
        <f>IF(VLOOKUP(A304,'BD OFICIAL'!$A$1:$AL$2098,21,0)=T304,0,1)</f>
        <v>0</v>
      </c>
      <c r="CB304" s="2">
        <f>IF(VLOOKUP(A304,'BD OFICIAL'!$A$1:$AL$2098,24,0)=AK304,0,1)</f>
        <v>0</v>
      </c>
      <c r="CC304" s="2">
        <f>IF(VLOOKUP(A304,'BD OFICIAL'!$A$1:$AL$2098,25,0)=X304,0,1)</f>
        <v>0</v>
      </c>
      <c r="CD304" s="2">
        <f>IF(VLOOKUP(A304,'BD OFICIAL'!$A$1:$AL$2098,26,0)=Y304,0,1)</f>
        <v>0</v>
      </c>
      <c r="CE304" s="2">
        <f>IF(VLOOKUP(A304,'BD OFICIAL'!$A$1:$AL$2098,27,0)=Z304,0,1)</f>
        <v>0</v>
      </c>
      <c r="CF304" s="2">
        <f>IF(VLOOKUP(A304,'BD OFICIAL'!$A$1:$AL$2098,28,0)=AA304,0,1)</f>
        <v>0</v>
      </c>
      <c r="CG304" s="2">
        <f>IF(VLOOKUP(A304,'BD OFICIAL'!$A$1:$AL$2098,33,0)=AF304,0,1)</f>
        <v>0</v>
      </c>
      <c r="CH304" s="2">
        <f>IF(VLOOKUP(A304,'BD OFICIAL'!$A$1:$AL$2098,35,0)=AH304,0,1)</f>
        <v>0</v>
      </c>
      <c r="CI304" s="85">
        <f>IF(VLOOKUP(A304,'BD OFICIAL'!$A$1:$AL$2098,34,0)=AL304,0,1)</f>
        <v>0</v>
      </c>
      <c r="CJ304" s="12">
        <f>VLOOKUP(A304,'BD OFICIAL'!$A$1:$AM$2098,36,0)*AM304-AP304</f>
        <v>0</v>
      </c>
      <c r="CK304" s="85" t="str">
        <f t="shared" si="156"/>
        <v>SSH</v>
      </c>
      <c r="CL304" s="85" t="str">
        <f t="shared" si="157"/>
        <v>NO</v>
      </c>
      <c r="CM304" s="85" t="str">
        <f t="shared" si="171"/>
        <v>SI</v>
      </c>
      <c r="CN304" s="31">
        <f t="shared" si="172"/>
        <v>0</v>
      </c>
      <c r="CO304" s="31">
        <f t="shared" si="158"/>
        <v>0</v>
      </c>
      <c r="CP304" s="31">
        <f t="shared" si="173"/>
        <v>0</v>
      </c>
      <c r="CQ304" s="31">
        <f>IF(Y304="NO",0,IF(Y304="SI",IF(VLOOKUP(A304,'BD OFICIAL'!$A:$AO,40,0)=AQ304,0,1)))</f>
        <v>0</v>
      </c>
      <c r="CR304" s="31">
        <f>IF(Z304="NO",0,IF(Z304="SI",IF(VLOOKUP(B304,'BD OFICIAL'!$A:$AO,41,0)=AS304,0,1)))</f>
        <v>0</v>
      </c>
      <c r="CS304" s="31">
        <f t="shared" si="159"/>
        <v>0</v>
      </c>
      <c r="CT304" s="31">
        <f t="shared" si="160"/>
        <v>0</v>
      </c>
      <c r="CU304" s="31">
        <f>IF(VLOOKUP(A304,'BD OFICIAL'!$A$1:$AL$1056,31,0)="SI",IF(AT304&gt;0,0,1),IF(AT304=0,0,1))</f>
        <v>0</v>
      </c>
      <c r="CV304" s="31">
        <f t="shared" si="161"/>
        <v>0</v>
      </c>
      <c r="CW304" s="31">
        <f t="shared" si="174"/>
        <v>0</v>
      </c>
      <c r="CX304" s="85" t="str">
        <f t="shared" si="175"/>
        <v>SI</v>
      </c>
      <c r="CY304" s="31">
        <f t="shared" si="176"/>
        <v>0</v>
      </c>
      <c r="CZ304" s="85" t="str">
        <f>IF(ISERROR(VLOOKUP(AI304,EXPERIENCIA!$A$1:$C$2100,1,0)),"NO","SI")</f>
        <v>SI</v>
      </c>
      <c r="DA304" s="85">
        <f>IF(CX304="no","NO APLICA",IF(AX304=0,"ERROR NOTA",IF(AND(AX304&gt;1,CZ304="NO"),"ERROR NOTA",IF(AND(CZ304="NO",AX304=1),0,IF(VLOOKUP(AI304,EXPERIENCIA!$A$1:$C$2100,3,0)=AX304,0,"ERROR NOTA")))))</f>
        <v>0</v>
      </c>
      <c r="DB304" s="85" t="str">
        <f>IF(ISERROR(VLOOKUP(AI304,COMPORTAMIENTO!$A$1:$C$2100,1,0)),"NO","SI")</f>
        <v>SI</v>
      </c>
      <c r="DC304" s="85">
        <f>IF(CX304="NO","NO APLICA",IF(AY304=0,"ERROR NOTA",IF(AND(DB304="NO",AY304=7),0,IF(VLOOKUP(AI304,COMPORTAMIENTO!$A$2:$H$2100,8,0)=AY304,0,"ERROR NOTA"))))</f>
        <v>0</v>
      </c>
      <c r="DD304" s="104">
        <f t="shared" si="177"/>
        <v>0.70000000000000007</v>
      </c>
      <c r="DE304" s="104">
        <f t="shared" si="178"/>
        <v>0.70000000000000007</v>
      </c>
      <c r="DF304" s="85" t="str">
        <f t="shared" si="162"/>
        <v>NO</v>
      </c>
      <c r="DG304" s="85">
        <f t="shared" si="179"/>
        <v>7</v>
      </c>
      <c r="DH304" s="85">
        <f t="shared" si="180"/>
        <v>7</v>
      </c>
      <c r="DI304" s="85">
        <f t="shared" si="181"/>
        <v>7</v>
      </c>
      <c r="DJ304" s="12">
        <f t="shared" si="182"/>
        <v>7.0000000000000009</v>
      </c>
      <c r="DK304" s="7">
        <f t="shared" si="183"/>
        <v>7.0000000000000009</v>
      </c>
      <c r="DL304" s="12">
        <f t="shared" si="163"/>
        <v>4130</v>
      </c>
      <c r="DM304" s="12">
        <f>VLOOKUP(A304,'5 TD'!$A:$B,2,0)</f>
        <v>4130</v>
      </c>
      <c r="DN304" s="7">
        <f t="shared" si="164"/>
        <v>7</v>
      </c>
      <c r="DO304" s="85" t="str">
        <f t="shared" si="184"/>
        <v>APROBADO</v>
      </c>
      <c r="DP304" s="85" t="str">
        <f t="shared" si="185"/>
        <v>APROBADO</v>
      </c>
      <c r="DQ304" s="7">
        <f t="shared" si="186"/>
        <v>7</v>
      </c>
      <c r="DR304" s="85" t="str">
        <f t="shared" si="165"/>
        <v>APROBADO</v>
      </c>
      <c r="DS304" s="2" t="str">
        <f>+('3 Planilla Preadjudicación OTIC'!BN304)</f>
        <v>SI</v>
      </c>
      <c r="DT304" s="2">
        <f>IF(DR304="APROBADO",VLOOKUP(A304,'5 TD'!$D$3:$E$270,2,0),"NO APLICA")</f>
        <v>7</v>
      </c>
      <c r="DU304" s="2" t="str">
        <f t="shared" si="166"/>
        <v>SI</v>
      </c>
      <c r="DV304" s="2">
        <f>IF(DU304="SI",VLOOKUP(A304,'5 TD'!$G$3:$H$270,2,0),"NO APLICA ")</f>
        <v>7.0000000000000009</v>
      </c>
      <c r="DW304" s="2" t="str">
        <f t="shared" si="167"/>
        <v>SI</v>
      </c>
      <c r="DX304" s="2">
        <f>IF(DW304="SI",VLOOKUP(A304,'5 TD'!$J$4:$K$472,2,0),"NO APLICA")</f>
        <v>7</v>
      </c>
      <c r="DY304" s="2" t="str">
        <f t="shared" si="168"/>
        <v>SI</v>
      </c>
      <c r="DZ304" s="7">
        <f>IF(DY304="SI",VLOOKUP(A304,'5 TD'!$M$4:$N$350,2,0),"NO APLICA")</f>
        <v>7</v>
      </c>
      <c r="EA304" s="2" t="str">
        <f t="shared" si="169"/>
        <v>SI</v>
      </c>
      <c r="EB304" s="12">
        <f t="shared" si="170"/>
        <v>4130</v>
      </c>
      <c r="EC304" s="12">
        <f>IF(EA304="SI",VLOOKUP(A304,'5 TD'!$V$4:$W$479,2,0),"NO APLICA")</f>
        <v>4130</v>
      </c>
      <c r="ED304" s="2" t="str">
        <f t="shared" si="187"/>
        <v>SI</v>
      </c>
      <c r="EE304" s="79">
        <f>IF(ED304="SI",VLOOKUP(AI304,COMPORTAMIENTO!$A$1:$H$2100,7,0),"NO APLICA")</f>
        <v>0</v>
      </c>
      <c r="EF304" s="12">
        <f>IF(ED304="SI",VLOOKUP(A304,'5 TD'!$P$2:$Q$479,2,0),"NO APLICA")</f>
        <v>0</v>
      </c>
      <c r="EG304" s="2" t="str">
        <f t="shared" si="188"/>
        <v>SI</v>
      </c>
      <c r="EH304" s="2">
        <f>IF(CZ304="no",0,VLOOKUP(AI304,EXPERIENCIA!$A$1:$C$2100,2,0))</f>
        <v>125</v>
      </c>
      <c r="EI304" s="2">
        <f>IF(CZ304="si",VLOOKUP(A304,'5 TD'!$S$3:$T$2103,2,0),0)</f>
        <v>125</v>
      </c>
      <c r="EJ304" s="2" t="str">
        <f t="shared" si="189"/>
        <v>SI</v>
      </c>
      <c r="EK304" s="2" t="str">
        <f>+('3 Planilla Preadjudicación OTIC'!BU304)</f>
        <v>f) Mayor número de cursos SENCE ejecutados (Evaluación Experiencia).</v>
      </c>
      <c r="EL304" s="4"/>
      <c r="EM304" s="3"/>
      <c r="EN304" s="3"/>
      <c r="EO304" s="86" t="s">
        <v>64</v>
      </c>
      <c r="EQ304" s="86"/>
    </row>
    <row r="305" spans="1:147" ht="15" customHeight="1" x14ac:dyDescent="0.3">
      <c r="A305" s="2">
        <f>+('3 Planilla Preadjudicación OTIC'!A305)</f>
        <v>14455</v>
      </c>
      <c r="B305" s="2" t="str">
        <f>+('3 Planilla Preadjudicación OTIC'!B305)</f>
        <v>65181652-1</v>
      </c>
      <c r="C305" s="4">
        <f>+('3 Planilla Preadjudicación OTIC'!E305)</f>
        <v>2025</v>
      </c>
      <c r="D305" s="4" t="str">
        <f>+('3 Planilla Preadjudicación OTIC'!F305)</f>
        <v>MANDATO</v>
      </c>
      <c r="E305" s="4" t="str">
        <f>+('3 Planilla Preadjudicación OTIC'!G305)</f>
        <v>65006242-6</v>
      </c>
      <c r="F305" s="4" t="str">
        <f>+('3 Planilla Preadjudicación OTIC'!H305)</f>
        <v>CORPORACIÓN ABRIENDO PUERTAS</v>
      </c>
      <c r="G305" s="4"/>
      <c r="H305" s="4"/>
      <c r="I305" s="4" t="str">
        <f>+('3 Planilla Preadjudicación OTIC'!I305)</f>
        <v>COCINA INTERNACIONAL</v>
      </c>
      <c r="J305" s="4" t="str">
        <f>+('3 Planilla Preadjudicación OTIC'!J305)</f>
        <v>PF1439</v>
      </c>
      <c r="K305" s="4" t="str">
        <f>+('3 Planilla Preadjudicación OTIC'!K305)</f>
        <v/>
      </c>
      <c r="L305" s="4" t="str">
        <f>+('3 Planilla Preadjudicación OTIC'!L305)</f>
        <v/>
      </c>
      <c r="M305" s="2">
        <f>+('3 Planilla Preadjudicación OTIC'!M305)</f>
        <v>13</v>
      </c>
      <c r="N305" s="4" t="str">
        <f>+('3 Planilla Preadjudicación OTIC'!N305)</f>
        <v>METROPOLITANA</v>
      </c>
      <c r="O305" s="4" t="str">
        <f>+('3 Planilla Preadjudicación OTIC'!O305)</f>
        <v>SAN JOAQUÍN</v>
      </c>
      <c r="P305" s="4" t="str">
        <f>+('3 Planilla Preadjudicación OTIC'!P305)</f>
        <v xml:space="preserve">Personas derivadas por Gendarmeria </v>
      </c>
      <c r="Q305" s="4" t="str">
        <f>+('3 Planilla Preadjudicación OTIC'!Q305)</f>
        <v>PRESENCIAL</v>
      </c>
      <c r="R305" s="4" t="str">
        <f>+('3 Planilla Preadjudicación OTIC'!R305)</f>
        <v>INDEPENDIENTE</v>
      </c>
      <c r="S305" s="4">
        <f>+('3 Planilla Preadjudicación OTIC'!S305)</f>
        <v>20</v>
      </c>
      <c r="T305" s="2">
        <f>+('3 Planilla Preadjudicación OTIC'!T305)</f>
        <v>10</v>
      </c>
      <c r="U305" s="2">
        <f>+('3 Planilla Preadjudicación OTIC'!U305)</f>
        <v>80</v>
      </c>
      <c r="V305" s="2">
        <f>+('3 Planilla Preadjudicación OTIC'!V305)</f>
        <v>0</v>
      </c>
      <c r="W305" s="2">
        <f>+('3 Planilla Preadjudicación OTIC'!W305)</f>
        <v>80</v>
      </c>
      <c r="X305" s="2">
        <f>+('3 Planilla Preadjudicación OTIC'!X305)</f>
        <v>4</v>
      </c>
      <c r="Y305" s="2" t="str">
        <f>+('3 Planilla Preadjudicación OTIC'!Y305)</f>
        <v>SI</v>
      </c>
      <c r="Z305" s="2" t="str">
        <f>+('3 Planilla Preadjudicación OTIC'!Z305)</f>
        <v>NO</v>
      </c>
      <c r="AA305" s="2" t="str">
        <f>+('3 Planilla Preadjudicación OTIC'!AA305)</f>
        <v>NO</v>
      </c>
      <c r="AB305" s="4" t="str">
        <f>+('3 Planilla Preadjudicación OTIC'!AB305)</f>
        <v>SE AJUSTA A PLAN FORMATIVO</v>
      </c>
      <c r="AC305" s="4" t="str">
        <f>+('3 Planilla Preadjudicación OTIC'!AC305)</f>
        <v>MUJERES MAYORES DE 18 AÑOS, PRIVADAS DE LIBERTAD EN EL CENTRO PENITENCIARIO FEMENINO DE SANTIAGO, EN SITUACIÓN DE VULNERABILIDAD SOCIAL (PERTENECIENTES AL 80% MÁS VULNERABLE), CON BAJA ESCOLARIDAD Y LIMITADA EXPERIENCIA LABORAL.</v>
      </c>
      <c r="AD305" s="2" t="str">
        <f>+('3 Planilla Preadjudicación OTIC'!AD305)</f>
        <v>NO</v>
      </c>
      <c r="AE305" s="4">
        <f>+('3 Planilla Preadjudicación OTIC'!AE305)</f>
        <v>0</v>
      </c>
      <c r="AF305" s="2" t="str">
        <f>+('3 Planilla Preadjudicación OTIC'!AF305)</f>
        <v>CERRADA</v>
      </c>
      <c r="AG305" s="2">
        <f>+('3 Planilla Preadjudicación OTIC'!AG305)</f>
        <v>20</v>
      </c>
      <c r="AH305" s="2">
        <f>+('3 Planilla Preadjudicación OTIC'!AH305)</f>
        <v>3</v>
      </c>
      <c r="AI305" s="135" t="str">
        <f>+('3 Planilla Preadjudicación OTIC'!AI305)</f>
        <v>69254600-8</v>
      </c>
      <c r="AJ305" s="4" t="str">
        <f>+('3 Planilla Preadjudicación OTIC'!AJ305)</f>
        <v>Otec Capacita San Joaquín</v>
      </c>
      <c r="AK305" s="2">
        <f>+('3 Planilla Preadjudicación OTIC'!AK305)</f>
        <v>80</v>
      </c>
      <c r="AL305" s="2">
        <f>+('3 Planilla Preadjudicación OTIC'!AL305)</f>
        <v>20</v>
      </c>
      <c r="AM305" s="12">
        <f>+('3 Planilla Preadjudicación OTIC'!AM305)</f>
        <v>7434</v>
      </c>
      <c r="AN305" s="12">
        <f>+('3 Planilla Preadjudicación OTIC'!AN305)</f>
        <v>0</v>
      </c>
      <c r="AO305" s="12">
        <f>+('3 Planilla Preadjudicación OTIC'!AO305)</f>
        <v>0</v>
      </c>
      <c r="AP305" s="12">
        <f>+('3 Planilla Preadjudicación OTIC'!AP305)</f>
        <v>5947200</v>
      </c>
      <c r="AQ305" s="12">
        <f>+('3 Planilla Preadjudicación OTIC'!AQ305)</f>
        <v>800000</v>
      </c>
      <c r="AR305" s="12">
        <f>+('3 Planilla Preadjudicación OTIC'!AR305)</f>
        <v>0</v>
      </c>
      <c r="AS305" s="12">
        <f>+('3 Planilla Preadjudicación OTIC'!AS305)</f>
        <v>0</v>
      </c>
      <c r="AT305" s="12">
        <f>+('3 Planilla Preadjudicación OTIC'!AT305)</f>
        <v>0</v>
      </c>
      <c r="AU305" s="12">
        <f>+('3 Planilla Preadjudicación OTIC'!AU305)</f>
        <v>6747200</v>
      </c>
      <c r="AV305" s="2" t="str">
        <f>+('3 Planilla Preadjudicación OTIC'!AV305)</f>
        <v>NO</v>
      </c>
      <c r="AW305" s="4" t="str">
        <f>+('3 Planilla Preadjudicación OTIC'!AW305)</f>
        <v>NUMERAL 6.1.2. ÍTEM 8 - LA POBLACIÓN OBJETIVO ES DERIVADA POR GENDARMERÍA. OTEC NO PRESENTA CARTA DE DICHA INSTITUCIÓN PARA PODER AUTORIZAR SU EJECUCIÓN DENTRO DEL RECINTO RESPECTIVO.</v>
      </c>
      <c r="AX305" s="2">
        <f>+('3 Planilla Preadjudicación OTIC'!AX305)</f>
        <v>0</v>
      </c>
      <c r="AY305" s="2">
        <f>+('3 Planilla Preadjudicación OTIC'!AY305)</f>
        <v>0</v>
      </c>
      <c r="AZ305" s="2">
        <f>+('3 Planilla Preadjudicación OTIC'!AZ305)</f>
        <v>0</v>
      </c>
      <c r="BA305" s="2">
        <f>+('3 Planilla Preadjudicación OTIC'!BA305)</f>
        <v>0</v>
      </c>
      <c r="BB305" s="2">
        <f>+('3 Planilla Preadjudicación OTIC'!BB305)</f>
        <v>0</v>
      </c>
      <c r="BC305" s="2">
        <f>+('3 Planilla Preadjudicación OTIC'!BC305)</f>
        <v>0</v>
      </c>
      <c r="BD305" s="2">
        <f>+('3 Planilla Preadjudicación OTIC'!BD305)</f>
        <v>0</v>
      </c>
      <c r="BE305" s="2">
        <f>+('3 Planilla Preadjudicación OTIC'!BE305)</f>
        <v>0</v>
      </c>
      <c r="BF305" s="2">
        <f>+('3 Planilla Preadjudicación OTIC'!BF305)</f>
        <v>0</v>
      </c>
      <c r="BG305" s="2">
        <f>+('3 Planilla Preadjudicación OTIC'!BG305)</f>
        <v>0</v>
      </c>
      <c r="BH305" s="2">
        <f>+('3 Planilla Preadjudicación OTIC'!BH305)</f>
        <v>0</v>
      </c>
      <c r="BI305" s="2">
        <f>+('3 Planilla Preadjudicación OTIC'!BI305)</f>
        <v>0</v>
      </c>
      <c r="BJ305" s="2">
        <f>+('3 Planilla Preadjudicación OTIC'!BJ305)</f>
        <v>0</v>
      </c>
      <c r="BK305" s="2">
        <f>+('3 Planilla Preadjudicación OTIC'!BK305)</f>
        <v>0</v>
      </c>
      <c r="BL305" s="2">
        <f>+('3 Planilla Preadjudicación OTIC'!BL305)</f>
        <v>0</v>
      </c>
      <c r="BM305" s="104">
        <f>ROUND(('3 Planilla Preadjudicación OTIC'!BM305),1)</f>
        <v>0</v>
      </c>
      <c r="BN305" s="4" t="str">
        <f>+('3 Planilla Preadjudicación OTIC'!BN305)</f>
        <v>NO</v>
      </c>
      <c r="BO305" s="4">
        <f>+('3 Planilla Preadjudicación OTIC'!BO305)</f>
        <v>0</v>
      </c>
      <c r="BP305" s="4">
        <f>+('3 Planilla Preadjudicación OTIC'!BP305)</f>
        <v>0</v>
      </c>
      <c r="BQ305" s="4">
        <f>+('3 Planilla Preadjudicación OTIC'!BQ305)</f>
        <v>0</v>
      </c>
      <c r="BR305" s="4">
        <f>+('3 Planilla Preadjudicación OTIC'!BR305)</f>
        <v>0</v>
      </c>
      <c r="BS305" s="4">
        <f>+('3 Planilla Preadjudicación OTIC'!BS305)</f>
        <v>0</v>
      </c>
      <c r="BT305" s="4">
        <f>+('3 Planilla Preadjudicación OTIC'!BT305)</f>
        <v>0</v>
      </c>
      <c r="BU305" s="85">
        <f>IF(VLOOKUP(A305,'BD OFICIAL'!$A$1:$AL$2098,7,0)=D305,0,1)</f>
        <v>0</v>
      </c>
      <c r="BV305" s="85">
        <f>IF(VLOOKUP(A305,'BD OFICIAL'!$A$1:$AL$2098,11,0)=J305,0,1)</f>
        <v>0</v>
      </c>
      <c r="BW305" s="85">
        <f>IF(VLOOKUP(A305,'BD OFICIAL'!$A$1:$AL$2098,13,0)=L305,0,1)</f>
        <v>0</v>
      </c>
      <c r="BX305" s="2">
        <f>IF(VLOOKUP(A305,'BD OFICIAL'!$A$1:$AL$2098,16,0)=O305,0,1)</f>
        <v>0</v>
      </c>
      <c r="BY305" s="2">
        <f>IF(VLOOKUP(A305,'BD OFICIAL'!$A$1:$AL$2098,17,0)=P305,0,1)</f>
        <v>0</v>
      </c>
      <c r="BZ305" s="2">
        <f>IF(VLOOKUP(A305,'BD OFICIAL'!$A$1:$AL$2098,19,0)=R305,0,1)</f>
        <v>0</v>
      </c>
      <c r="CA305" s="2">
        <f>IF(VLOOKUP(A305,'BD OFICIAL'!$A$1:$AL$2098,21,0)=T305,0,1)</f>
        <v>0</v>
      </c>
      <c r="CB305" s="2">
        <f>IF(VLOOKUP(A305,'BD OFICIAL'!$A$1:$AL$2098,24,0)=AK305,0,1)</f>
        <v>0</v>
      </c>
      <c r="CC305" s="2">
        <f>IF(VLOOKUP(A305,'BD OFICIAL'!$A$1:$AL$2098,25,0)=X305,0,1)</f>
        <v>0</v>
      </c>
      <c r="CD305" s="2">
        <f>IF(VLOOKUP(A305,'BD OFICIAL'!$A$1:$AL$2098,26,0)=Y305,0,1)</f>
        <v>0</v>
      </c>
      <c r="CE305" s="2">
        <f>IF(VLOOKUP(A305,'BD OFICIAL'!$A$1:$AL$2098,27,0)=Z305,0,1)</f>
        <v>0</v>
      </c>
      <c r="CF305" s="2">
        <f>IF(VLOOKUP(A305,'BD OFICIAL'!$A$1:$AL$2098,28,0)=AA305,0,1)</f>
        <v>0</v>
      </c>
      <c r="CG305" s="2">
        <f>IF(VLOOKUP(A305,'BD OFICIAL'!$A$1:$AL$2098,33,0)=AF305,0,1)</f>
        <v>0</v>
      </c>
      <c r="CH305" s="2">
        <f>IF(VLOOKUP(A305,'BD OFICIAL'!$A$1:$AL$2098,35,0)=AH305,0,1)</f>
        <v>0</v>
      </c>
      <c r="CI305" s="85">
        <f>IF(VLOOKUP(A305,'BD OFICIAL'!$A$1:$AL$2098,34,0)=AL305,0,1)</f>
        <v>0</v>
      </c>
      <c r="CJ305" s="12">
        <f>VLOOKUP(A305,'BD OFICIAL'!$A$1:$AM$2098,36,0)*AM305-AP305</f>
        <v>0</v>
      </c>
      <c r="CK305" s="85" t="str">
        <f t="shared" si="156"/>
        <v>SSH</v>
      </c>
      <c r="CL305" s="85" t="str">
        <f t="shared" si="157"/>
        <v>SI</v>
      </c>
      <c r="CM305" s="85" t="str">
        <f t="shared" si="171"/>
        <v>NO</v>
      </c>
      <c r="CN305" s="31">
        <f t="shared" si="172"/>
        <v>0</v>
      </c>
      <c r="CO305" s="31">
        <f t="shared" si="158"/>
        <v>0</v>
      </c>
      <c r="CP305" s="31">
        <f t="shared" si="173"/>
        <v>0</v>
      </c>
      <c r="CQ305" s="31">
        <f>IF(Y305="NO",0,IF(Y305="SI",IF(VLOOKUP(A305,'BD OFICIAL'!$A:$AO,40,0)=AQ305,0,1)))</f>
        <v>0</v>
      </c>
      <c r="CR305" s="31">
        <f>IF(Z305="NO",0,IF(Z305="SI",IF(VLOOKUP(B305,'BD OFICIAL'!$A:$AO,41,0)=AS305,0,1)))</f>
        <v>0</v>
      </c>
      <c r="CS305" s="31">
        <f t="shared" si="159"/>
        <v>0</v>
      </c>
      <c r="CT305" s="31">
        <f t="shared" si="160"/>
        <v>0</v>
      </c>
      <c r="CU305" s="31">
        <f>IF(VLOOKUP(A305,'BD OFICIAL'!$A$1:$AL$1056,31,0)="SI",IF(AT305&gt;0,0,1),IF(AT305=0,0,1))</f>
        <v>0</v>
      </c>
      <c r="CV305" s="31">
        <f t="shared" si="161"/>
        <v>0</v>
      </c>
      <c r="CW305" s="31">
        <f t="shared" si="174"/>
        <v>0</v>
      </c>
      <c r="CX305" s="85" t="str">
        <f t="shared" si="175"/>
        <v>NO</v>
      </c>
      <c r="CY305" s="31">
        <f t="shared" si="176"/>
        <v>0</v>
      </c>
      <c r="CZ305" s="85" t="str">
        <f>IF(ISERROR(VLOOKUP(AI305,EXPERIENCIA!$A$1:$C$2100,1,0)),"NO","SI")</f>
        <v>NO</v>
      </c>
      <c r="DA305" s="85" t="str">
        <f>IF(CX305="no","NO APLICA",IF(AX305=0,"ERROR NOTA",IF(AND(AX305&gt;1,CZ305="NO"),"ERROR NOTA",IF(AND(CZ305="NO",AX305=1),0,IF(VLOOKUP(AI305,EXPERIENCIA!$A$1:$C$2100,3,0)=AX305,0,"ERROR NOTA")))))</f>
        <v>NO APLICA</v>
      </c>
      <c r="DB305" s="85" t="str">
        <f>IF(ISERROR(VLOOKUP(AI305,COMPORTAMIENTO!$A$1:$C$2100,1,0)),"NO","SI")</f>
        <v>NO</v>
      </c>
      <c r="DC305" s="85" t="str">
        <f>IF(CX305="NO","NO APLICA",IF(AY305=0,"ERROR NOTA",IF(AND(DB305="NO",AY305=7),0,IF(VLOOKUP(AI305,COMPORTAMIENTO!$A$2:$H$2100,8,0)=AY305,0,"ERROR NOTA"))))</f>
        <v>NO APLICA</v>
      </c>
      <c r="DD305" s="104" t="str">
        <f t="shared" si="177"/>
        <v>NO APLICA</v>
      </c>
      <c r="DE305" s="104" t="str">
        <f t="shared" si="178"/>
        <v>NO APLICA</v>
      </c>
      <c r="DF305" s="85" t="str">
        <f t="shared" si="162"/>
        <v>SI</v>
      </c>
      <c r="DG305" s="85">
        <f t="shared" si="179"/>
        <v>0</v>
      </c>
      <c r="DH305" s="85">
        <f t="shared" si="180"/>
        <v>0</v>
      </c>
      <c r="DI305" s="85" t="str">
        <f t="shared" si="181"/>
        <v>NO APLICA</v>
      </c>
      <c r="DJ305" s="12" t="str">
        <f t="shared" si="182"/>
        <v>NO APLICA</v>
      </c>
      <c r="DK305" s="7" t="str">
        <f t="shared" si="183"/>
        <v>NO APLICA</v>
      </c>
      <c r="DL305" s="12">
        <f t="shared" si="163"/>
        <v>7434</v>
      </c>
      <c r="DM305" s="12">
        <f>VLOOKUP(A305,'5 TD'!$A:$B,2,0)</f>
        <v>6373</v>
      </c>
      <c r="DN305" s="7" t="str">
        <f t="shared" si="164"/>
        <v>NO APLICA</v>
      </c>
      <c r="DO305" s="85" t="str">
        <f t="shared" si="184"/>
        <v>NO APLICA</v>
      </c>
      <c r="DP305" s="85" t="str">
        <f t="shared" si="185"/>
        <v>NO APLICA</v>
      </c>
      <c r="DQ305" s="7" t="str">
        <f t="shared" si="186"/>
        <v>NO APLICA</v>
      </c>
      <c r="DR305" s="85" t="str">
        <f t="shared" si="165"/>
        <v>NO APLICA</v>
      </c>
      <c r="DS305" s="2" t="str">
        <f>+('3 Planilla Preadjudicación OTIC'!BN305)</f>
        <v>NO</v>
      </c>
      <c r="DT305" s="2" t="str">
        <f>IF(DR305="APROBADO",VLOOKUP(A305,'5 TD'!$D$3:$E$270,2,0),"NO APLICA")</f>
        <v>NO APLICA</v>
      </c>
      <c r="DU305" s="2" t="str">
        <f t="shared" si="166"/>
        <v>NO APLICA</v>
      </c>
      <c r="DV305" s="2" t="str">
        <f>IF(DU305="SI",VLOOKUP(A305,'5 TD'!$G$3:$H$270,2,0),"NO APLICA ")</f>
        <v xml:space="preserve">NO APLICA </v>
      </c>
      <c r="DW305" s="2" t="str">
        <f t="shared" si="167"/>
        <v>NO</v>
      </c>
      <c r="DX305" s="2" t="str">
        <f>IF(DW305="SI",VLOOKUP(A305,'5 TD'!$J$4:$K$472,2,0),"NO APLICA")</f>
        <v>NO APLICA</v>
      </c>
      <c r="DY305" s="2" t="str">
        <f t="shared" si="168"/>
        <v>NO APLICA</v>
      </c>
      <c r="DZ305" s="7" t="str">
        <f>IF(DY305="SI",VLOOKUP(A305,'5 TD'!$M$4:$N$350,2,0),"NO APLICA")</f>
        <v>NO APLICA</v>
      </c>
      <c r="EA305" s="2" t="str">
        <f t="shared" si="169"/>
        <v>NO APLICA</v>
      </c>
      <c r="EB305" s="12" t="str">
        <f t="shared" si="170"/>
        <v/>
      </c>
      <c r="EC305" s="12" t="str">
        <f>IF(EA305="SI",VLOOKUP(A305,'5 TD'!$V$4:$W$479,2,0),"NO APLICA")</f>
        <v>NO APLICA</v>
      </c>
      <c r="ED305" s="2" t="str">
        <f t="shared" si="187"/>
        <v>NO</v>
      </c>
      <c r="EE305" s="79" t="str">
        <f>IF(ED305="SI",VLOOKUP(AI305,COMPORTAMIENTO!$A$1:$H$2100,7,0),"NO APLICA")</f>
        <v>NO APLICA</v>
      </c>
      <c r="EF305" s="12" t="str">
        <f>IF(ED305="SI",VLOOKUP(A305,'5 TD'!$P$2:$Q$479,2,0),"NO APLICA")</f>
        <v>NO APLICA</v>
      </c>
      <c r="EG305" s="2" t="str">
        <f t="shared" si="188"/>
        <v>NO</v>
      </c>
      <c r="EH305" s="2">
        <f>IF(CZ305="no",0,VLOOKUP(AI305,EXPERIENCIA!$A$1:$C$2100,2,0))</f>
        <v>0</v>
      </c>
      <c r="EI305" s="2">
        <f>IF(CZ305="si",VLOOKUP(A305,'5 TD'!$S$3:$T$2103,2,0),0)</f>
        <v>0</v>
      </c>
      <c r="EJ305" s="2" t="str">
        <f t="shared" si="189"/>
        <v>SI</v>
      </c>
      <c r="EK305" s="2">
        <f>+('3 Planilla Preadjudicación OTIC'!BU305)</f>
        <v>0</v>
      </c>
      <c r="EL305" s="3"/>
      <c r="EM305" s="3"/>
      <c r="EN305" s="3"/>
      <c r="EQ305" s="86"/>
    </row>
    <row r="306" spans="1:147" ht="15" customHeight="1" x14ac:dyDescent="0.3">
      <c r="A306" s="2">
        <f>+('3 Planilla Preadjudicación OTIC'!A306)</f>
        <v>14458</v>
      </c>
      <c r="B306" s="2" t="str">
        <f>+('3 Planilla Preadjudicación OTIC'!B306)</f>
        <v>65181652-1</v>
      </c>
      <c r="C306" s="4">
        <f>+('3 Planilla Preadjudicación OTIC'!E306)</f>
        <v>2025</v>
      </c>
      <c r="D306" s="4" t="str">
        <f>+('3 Planilla Preadjudicación OTIC'!F306)</f>
        <v>MANDATO</v>
      </c>
      <c r="E306" s="4" t="str">
        <f>+('3 Planilla Preadjudicación OTIC'!G306)</f>
        <v>65006242-6</v>
      </c>
      <c r="F306" s="4" t="str">
        <f>+('3 Planilla Preadjudicación OTIC'!H306)</f>
        <v>CORPORACIÓN ABRIENDO PUERTAS</v>
      </c>
      <c r="G306" s="4"/>
      <c r="H306" s="4"/>
      <c r="I306" s="4" t="str">
        <f>+('3 Planilla Preadjudicación OTIC'!I306)</f>
        <v>SERVICIOS DE MANICURE Y PEDICURE</v>
      </c>
      <c r="J306" s="4" t="str">
        <f>+('3 Planilla Preadjudicación OTIC'!J306)</f>
        <v>PF0611</v>
      </c>
      <c r="K306" s="4" t="str">
        <f>+('3 Planilla Preadjudicación OTIC'!K306)</f>
        <v/>
      </c>
      <c r="L306" s="4" t="str">
        <f>+('3 Planilla Preadjudicación OTIC'!L306)</f>
        <v/>
      </c>
      <c r="M306" s="2">
        <f>+('3 Planilla Preadjudicación OTIC'!M306)</f>
        <v>13</v>
      </c>
      <c r="N306" s="4" t="str">
        <f>+('3 Planilla Preadjudicación OTIC'!N306)</f>
        <v>METROPOLITANA</v>
      </c>
      <c r="O306" s="4" t="str">
        <f>+('3 Planilla Preadjudicación OTIC'!O306)</f>
        <v>SAN JOAQUÍN</v>
      </c>
      <c r="P306" s="4" t="str">
        <f>+('3 Planilla Preadjudicación OTIC'!P306)</f>
        <v xml:space="preserve">Personas derivadas por Gendarmeria </v>
      </c>
      <c r="Q306" s="4" t="str">
        <f>+('3 Planilla Preadjudicación OTIC'!Q306)</f>
        <v>PRESENCIAL</v>
      </c>
      <c r="R306" s="4" t="str">
        <f>+('3 Planilla Preadjudicación OTIC'!R306)</f>
        <v>INDEPENDIENTE</v>
      </c>
      <c r="S306" s="4">
        <f>+('3 Planilla Preadjudicación OTIC'!S306)</f>
        <v>28</v>
      </c>
      <c r="T306" s="2">
        <f>+('3 Planilla Preadjudicación OTIC'!T306)</f>
        <v>10</v>
      </c>
      <c r="U306" s="2">
        <f>+('3 Planilla Preadjudicación OTIC'!U306)</f>
        <v>110</v>
      </c>
      <c r="V306" s="2">
        <f>+('3 Planilla Preadjudicación OTIC'!V306)</f>
        <v>0</v>
      </c>
      <c r="W306" s="2">
        <f>+('3 Planilla Preadjudicación OTIC'!W306)</f>
        <v>110</v>
      </c>
      <c r="X306" s="2">
        <f>+('3 Planilla Preadjudicación OTIC'!X306)</f>
        <v>4</v>
      </c>
      <c r="Y306" s="2" t="str">
        <f>+('3 Planilla Preadjudicación OTIC'!Y306)</f>
        <v>SI</v>
      </c>
      <c r="Z306" s="2" t="str">
        <f>+('3 Planilla Preadjudicación OTIC'!Z306)</f>
        <v>NO</v>
      </c>
      <c r="AA306" s="2" t="str">
        <f>+('3 Planilla Preadjudicación OTIC'!AA306)</f>
        <v>NO</v>
      </c>
      <c r="AB306" s="4" t="str">
        <f>+('3 Planilla Preadjudicación OTIC'!AB306)</f>
        <v>SE AJUSTA A PLAN FORMATIVO</v>
      </c>
      <c r="AC306" s="4" t="str">
        <f>+('3 Planilla Preadjudicación OTIC'!AC306)</f>
        <v>MUJERES MAYORES DE 18 AÑOS, PRIVADAS DE LIBERTAD EN EL CENTRO PENITENCIARIO FEMENINO DE SANTIAGO, EN SITUACIÓN DE VULNERABILIDAD SOCIAL (PERTENECIENTES AL 80% MÁS VULNERABLE), CON BAJA ESCOLARIDAD Y LIMITADA EXPERIENCIA LABORAL.</v>
      </c>
      <c r="AD306" s="2" t="str">
        <f>+('3 Planilla Preadjudicación OTIC'!AD306)</f>
        <v>NO</v>
      </c>
      <c r="AE306" s="4">
        <f>+('3 Planilla Preadjudicación OTIC'!AE306)</f>
        <v>0</v>
      </c>
      <c r="AF306" s="2" t="str">
        <f>+('3 Planilla Preadjudicación OTIC'!AF306)</f>
        <v>CERRADA</v>
      </c>
      <c r="AG306" s="2">
        <f>+('3 Planilla Preadjudicación OTIC'!AG306)</f>
        <v>28</v>
      </c>
      <c r="AH306" s="2">
        <f>+('3 Planilla Preadjudicación OTIC'!AH306)</f>
        <v>2</v>
      </c>
      <c r="AI306" s="135" t="str">
        <f>+('3 Planilla Preadjudicación OTIC'!AI306)</f>
        <v>69254600-8</v>
      </c>
      <c r="AJ306" s="4" t="str">
        <f>+('3 Planilla Preadjudicación OTIC'!AJ306)</f>
        <v>Otec Capacita San Joaquín</v>
      </c>
      <c r="AK306" s="2">
        <f>+('3 Planilla Preadjudicación OTIC'!AK306)</f>
        <v>110</v>
      </c>
      <c r="AL306" s="2">
        <f>+('3 Planilla Preadjudicación OTIC'!AL306)</f>
        <v>28</v>
      </c>
      <c r="AM306" s="12">
        <f>+('3 Planilla Preadjudicación OTIC'!AM306)</f>
        <v>6372</v>
      </c>
      <c r="AN306" s="12">
        <f>+('3 Planilla Preadjudicación OTIC'!AN306)</f>
        <v>0</v>
      </c>
      <c r="AO306" s="12">
        <f>+('3 Planilla Preadjudicación OTIC'!AO306)</f>
        <v>0</v>
      </c>
      <c r="AP306" s="12">
        <f>+('3 Planilla Preadjudicación OTIC'!AP306)</f>
        <v>7009200</v>
      </c>
      <c r="AQ306" s="12">
        <f>+('3 Planilla Preadjudicación OTIC'!AQ306)</f>
        <v>1120000</v>
      </c>
      <c r="AR306" s="12">
        <f>+('3 Planilla Preadjudicación OTIC'!AR306)</f>
        <v>0</v>
      </c>
      <c r="AS306" s="12">
        <f>+('3 Planilla Preadjudicación OTIC'!AS306)</f>
        <v>0</v>
      </c>
      <c r="AT306" s="12">
        <f>+('3 Planilla Preadjudicación OTIC'!AT306)</f>
        <v>0</v>
      </c>
      <c r="AU306" s="12">
        <f>+('3 Planilla Preadjudicación OTIC'!AU306)</f>
        <v>8129200</v>
      </c>
      <c r="AV306" s="2" t="str">
        <f>+('3 Planilla Preadjudicación OTIC'!AV306)</f>
        <v>NO</v>
      </c>
      <c r="AW306" s="4" t="str">
        <f>+('3 Planilla Preadjudicación OTIC'!AW306)</f>
        <v>NUMERAL 6.1.2. ÍTEM 8 - LA POBLACIÓN OBJETIVO ES DERIVADA POR GENDARMERÍA. OTEC NO PRESENTA CARTA DE DICHA INSTITUCIÓN PARA PODER AUTORIZAR SU EJECUCIÓN DENTRO DEL RECINTO RESPECTIVO.</v>
      </c>
      <c r="AX306" s="2">
        <f>+('3 Planilla Preadjudicación OTIC'!AX306)</f>
        <v>0</v>
      </c>
      <c r="AY306" s="2">
        <f>+('3 Planilla Preadjudicación OTIC'!AY306)</f>
        <v>0</v>
      </c>
      <c r="AZ306" s="2">
        <f>+('3 Planilla Preadjudicación OTIC'!AZ306)</f>
        <v>0</v>
      </c>
      <c r="BA306" s="2">
        <f>+('3 Planilla Preadjudicación OTIC'!BA306)</f>
        <v>0</v>
      </c>
      <c r="BB306" s="2">
        <f>+('3 Planilla Preadjudicación OTIC'!BB306)</f>
        <v>0</v>
      </c>
      <c r="BC306" s="2">
        <f>+('3 Planilla Preadjudicación OTIC'!BC306)</f>
        <v>0</v>
      </c>
      <c r="BD306" s="2">
        <f>+('3 Planilla Preadjudicación OTIC'!BD306)</f>
        <v>0</v>
      </c>
      <c r="BE306" s="2">
        <f>+('3 Planilla Preadjudicación OTIC'!BE306)</f>
        <v>0</v>
      </c>
      <c r="BF306" s="2">
        <f>+('3 Planilla Preadjudicación OTIC'!BF306)</f>
        <v>0</v>
      </c>
      <c r="BG306" s="2">
        <f>+('3 Planilla Preadjudicación OTIC'!BG306)</f>
        <v>0</v>
      </c>
      <c r="BH306" s="2">
        <f>+('3 Planilla Preadjudicación OTIC'!BH306)</f>
        <v>0</v>
      </c>
      <c r="BI306" s="2">
        <f>+('3 Planilla Preadjudicación OTIC'!BI306)</f>
        <v>0</v>
      </c>
      <c r="BJ306" s="2">
        <f>+('3 Planilla Preadjudicación OTIC'!BJ306)</f>
        <v>0</v>
      </c>
      <c r="BK306" s="2">
        <f>+('3 Planilla Preadjudicación OTIC'!BK306)</f>
        <v>0</v>
      </c>
      <c r="BL306" s="2">
        <f>+('3 Planilla Preadjudicación OTIC'!BL306)</f>
        <v>0</v>
      </c>
      <c r="BM306" s="104">
        <f>ROUND(('3 Planilla Preadjudicación OTIC'!BM306),1)</f>
        <v>0</v>
      </c>
      <c r="BN306" s="4" t="str">
        <f>+('3 Planilla Preadjudicación OTIC'!BN306)</f>
        <v>NO</v>
      </c>
      <c r="BO306" s="4">
        <f>+('3 Planilla Preadjudicación OTIC'!BO306)</f>
        <v>0</v>
      </c>
      <c r="BP306" s="4">
        <f>+('3 Planilla Preadjudicación OTIC'!BP306)</f>
        <v>0</v>
      </c>
      <c r="BQ306" s="4">
        <f>+('3 Planilla Preadjudicación OTIC'!BQ306)</f>
        <v>0</v>
      </c>
      <c r="BR306" s="4">
        <f>+('3 Planilla Preadjudicación OTIC'!BR306)</f>
        <v>0</v>
      </c>
      <c r="BS306" s="4">
        <f>+('3 Planilla Preadjudicación OTIC'!BS306)</f>
        <v>0</v>
      </c>
      <c r="BT306" s="4">
        <f>+('3 Planilla Preadjudicación OTIC'!BT306)</f>
        <v>0</v>
      </c>
      <c r="BU306" s="85">
        <f>IF(VLOOKUP(A306,'BD OFICIAL'!$A$1:$AL$2098,7,0)=D306,0,1)</f>
        <v>0</v>
      </c>
      <c r="BV306" s="85">
        <f>IF(VLOOKUP(A306,'BD OFICIAL'!$A$1:$AL$2098,11,0)=J306,0,1)</f>
        <v>0</v>
      </c>
      <c r="BW306" s="85">
        <f>IF(VLOOKUP(A306,'BD OFICIAL'!$A$1:$AL$2098,13,0)=L306,0,1)</f>
        <v>0</v>
      </c>
      <c r="BX306" s="2">
        <f>IF(VLOOKUP(A306,'BD OFICIAL'!$A$1:$AL$2098,16,0)=O306,0,1)</f>
        <v>0</v>
      </c>
      <c r="BY306" s="2">
        <f>IF(VLOOKUP(A306,'BD OFICIAL'!$A$1:$AL$2098,17,0)=P306,0,1)</f>
        <v>0</v>
      </c>
      <c r="BZ306" s="2">
        <f>IF(VLOOKUP(A306,'BD OFICIAL'!$A$1:$AL$2098,19,0)=R306,0,1)</f>
        <v>0</v>
      </c>
      <c r="CA306" s="2">
        <f>IF(VLOOKUP(A306,'BD OFICIAL'!$A$1:$AL$2098,21,0)=T306,0,1)</f>
        <v>0</v>
      </c>
      <c r="CB306" s="2">
        <f>IF(VLOOKUP(A306,'BD OFICIAL'!$A$1:$AL$2098,24,0)=AK306,0,1)</f>
        <v>0</v>
      </c>
      <c r="CC306" s="2">
        <f>IF(VLOOKUP(A306,'BD OFICIAL'!$A$1:$AL$2098,25,0)=X306,0,1)</f>
        <v>0</v>
      </c>
      <c r="CD306" s="2">
        <f>IF(VLOOKUP(A306,'BD OFICIAL'!$A$1:$AL$2098,26,0)=Y306,0,1)</f>
        <v>0</v>
      </c>
      <c r="CE306" s="2">
        <f>IF(VLOOKUP(A306,'BD OFICIAL'!$A$1:$AL$2098,27,0)=Z306,0,1)</f>
        <v>0</v>
      </c>
      <c r="CF306" s="2">
        <f>IF(VLOOKUP(A306,'BD OFICIAL'!$A$1:$AL$2098,28,0)=AA306,0,1)</f>
        <v>0</v>
      </c>
      <c r="CG306" s="2">
        <f>IF(VLOOKUP(A306,'BD OFICIAL'!$A$1:$AL$2098,33,0)=AF306,0,1)</f>
        <v>0</v>
      </c>
      <c r="CH306" s="2">
        <f>IF(VLOOKUP(A306,'BD OFICIAL'!$A$1:$AL$2098,35,0)=AH306,0,1)</f>
        <v>0</v>
      </c>
      <c r="CI306" s="85">
        <f>IF(VLOOKUP(A306,'BD OFICIAL'!$A$1:$AL$2098,34,0)=AL306,0,1)</f>
        <v>0</v>
      </c>
      <c r="CJ306" s="12">
        <f>VLOOKUP(A306,'BD OFICIAL'!$A$1:$AM$2098,36,0)*AM306-AP306</f>
        <v>0</v>
      </c>
      <c r="CK306" s="85" t="str">
        <f t="shared" si="156"/>
        <v>SSH</v>
      </c>
      <c r="CL306" s="85" t="str">
        <f t="shared" si="157"/>
        <v>SI</v>
      </c>
      <c r="CM306" s="85" t="str">
        <f t="shared" si="171"/>
        <v>NO</v>
      </c>
      <c r="CN306" s="31">
        <f t="shared" si="172"/>
        <v>0</v>
      </c>
      <c r="CO306" s="31">
        <f t="shared" si="158"/>
        <v>0</v>
      </c>
      <c r="CP306" s="31">
        <f t="shared" si="173"/>
        <v>0</v>
      </c>
      <c r="CQ306" s="31">
        <f>IF(Y306="NO",0,IF(Y306="SI",IF(VLOOKUP(A306,'BD OFICIAL'!$A:$AO,40,0)=AQ306,0,1)))</f>
        <v>0</v>
      </c>
      <c r="CR306" s="31">
        <f>IF(Z306="NO",0,IF(Z306="SI",IF(VLOOKUP(B306,'BD OFICIAL'!$A:$AO,41,0)=AS306,0,1)))</f>
        <v>0</v>
      </c>
      <c r="CS306" s="31">
        <f t="shared" si="159"/>
        <v>0</v>
      </c>
      <c r="CT306" s="31">
        <f t="shared" si="160"/>
        <v>0</v>
      </c>
      <c r="CU306" s="31">
        <f>IF(VLOOKUP(A306,'BD OFICIAL'!$A$1:$AL$1056,31,0)="SI",IF(AT306&gt;0,0,1),IF(AT306=0,0,1))</f>
        <v>0</v>
      </c>
      <c r="CV306" s="31">
        <f t="shared" si="161"/>
        <v>0</v>
      </c>
      <c r="CW306" s="31">
        <f t="shared" si="174"/>
        <v>0</v>
      </c>
      <c r="CX306" s="85" t="str">
        <f t="shared" si="175"/>
        <v>NO</v>
      </c>
      <c r="CY306" s="31">
        <f t="shared" si="176"/>
        <v>0</v>
      </c>
      <c r="CZ306" s="85" t="str">
        <f>IF(ISERROR(VLOOKUP(AI306,EXPERIENCIA!$A$1:$C$2100,1,0)),"NO","SI")</f>
        <v>NO</v>
      </c>
      <c r="DA306" s="85" t="str">
        <f>IF(CX306="no","NO APLICA",IF(AX306=0,"ERROR NOTA",IF(AND(AX306&gt;1,CZ306="NO"),"ERROR NOTA",IF(AND(CZ306="NO",AX306=1),0,IF(VLOOKUP(AI306,EXPERIENCIA!$A$1:$C$2100,3,0)=AX306,0,"ERROR NOTA")))))</f>
        <v>NO APLICA</v>
      </c>
      <c r="DB306" s="85" t="str">
        <f>IF(ISERROR(VLOOKUP(AI306,COMPORTAMIENTO!$A$1:$C$2100,1,0)),"NO","SI")</f>
        <v>NO</v>
      </c>
      <c r="DC306" s="85" t="str">
        <f>IF(CX306="NO","NO APLICA",IF(AY306=0,"ERROR NOTA",IF(AND(DB306="NO",AY306=7),0,IF(VLOOKUP(AI306,COMPORTAMIENTO!$A$2:$H$2100,8,0)=AY306,0,"ERROR NOTA"))))</f>
        <v>NO APLICA</v>
      </c>
      <c r="DD306" s="104" t="str">
        <f t="shared" si="177"/>
        <v>NO APLICA</v>
      </c>
      <c r="DE306" s="104" t="str">
        <f t="shared" si="178"/>
        <v>NO APLICA</v>
      </c>
      <c r="DF306" s="85" t="str">
        <f t="shared" si="162"/>
        <v>SI</v>
      </c>
      <c r="DG306" s="85">
        <f t="shared" si="179"/>
        <v>0</v>
      </c>
      <c r="DH306" s="85">
        <f t="shared" si="180"/>
        <v>0</v>
      </c>
      <c r="DI306" s="85" t="str">
        <f t="shared" si="181"/>
        <v>NO APLICA</v>
      </c>
      <c r="DJ306" s="12" t="str">
        <f t="shared" si="182"/>
        <v>NO APLICA</v>
      </c>
      <c r="DK306" s="7" t="str">
        <f t="shared" si="183"/>
        <v>NO APLICA</v>
      </c>
      <c r="DL306" s="12">
        <f t="shared" si="163"/>
        <v>6372</v>
      </c>
      <c r="DM306" s="12">
        <f>VLOOKUP(A306,'5 TD'!$A:$B,2,0)</f>
        <v>5075</v>
      </c>
      <c r="DN306" s="7" t="str">
        <f t="shared" si="164"/>
        <v>NO APLICA</v>
      </c>
      <c r="DO306" s="85" t="str">
        <f t="shared" si="184"/>
        <v>NO APLICA</v>
      </c>
      <c r="DP306" s="85" t="str">
        <f t="shared" si="185"/>
        <v>NO APLICA</v>
      </c>
      <c r="DQ306" s="7" t="str">
        <f t="shared" si="186"/>
        <v>NO APLICA</v>
      </c>
      <c r="DR306" s="85" t="str">
        <f t="shared" si="165"/>
        <v>NO APLICA</v>
      </c>
      <c r="DS306" s="2" t="str">
        <f>+('3 Planilla Preadjudicación OTIC'!BN306)</f>
        <v>NO</v>
      </c>
      <c r="DT306" s="2" t="str">
        <f>IF(DR306="APROBADO",VLOOKUP(A306,'5 TD'!$D$3:$E$270,2,0),"NO APLICA")</f>
        <v>NO APLICA</v>
      </c>
      <c r="DU306" s="2" t="str">
        <f t="shared" si="166"/>
        <v>NO APLICA</v>
      </c>
      <c r="DV306" s="2" t="str">
        <f>IF(DU306="SI",VLOOKUP(A306,'5 TD'!$G$3:$H$270,2,0),"NO APLICA ")</f>
        <v xml:space="preserve">NO APLICA </v>
      </c>
      <c r="DW306" s="2" t="str">
        <f t="shared" si="167"/>
        <v>NO</v>
      </c>
      <c r="DX306" s="2" t="str">
        <f>IF(DW306="SI",VLOOKUP(A306,'5 TD'!$J$4:$K$472,2,0),"NO APLICA")</f>
        <v>NO APLICA</v>
      </c>
      <c r="DY306" s="2" t="str">
        <f t="shared" si="168"/>
        <v>NO APLICA</v>
      </c>
      <c r="DZ306" s="7" t="str">
        <f>IF(DY306="SI",VLOOKUP(A306,'5 TD'!$M$4:$N$350,2,0),"NO APLICA")</f>
        <v>NO APLICA</v>
      </c>
      <c r="EA306" s="2" t="str">
        <f t="shared" si="169"/>
        <v>NO APLICA</v>
      </c>
      <c r="EB306" s="12" t="str">
        <f t="shared" si="170"/>
        <v/>
      </c>
      <c r="EC306" s="12" t="str">
        <f>IF(EA306="SI",VLOOKUP(A306,'5 TD'!$V$4:$W$479,2,0),"NO APLICA")</f>
        <v>NO APLICA</v>
      </c>
      <c r="ED306" s="2" t="str">
        <f t="shared" si="187"/>
        <v>NO</v>
      </c>
      <c r="EE306" s="79" t="str">
        <f>IF(ED306="SI",VLOOKUP(AI306,COMPORTAMIENTO!$A$1:$H$2100,7,0),"NO APLICA")</f>
        <v>NO APLICA</v>
      </c>
      <c r="EF306" s="12" t="str">
        <f>IF(ED306="SI",VLOOKUP(A306,'5 TD'!$P$2:$Q$479,2,0),"NO APLICA")</f>
        <v>NO APLICA</v>
      </c>
      <c r="EG306" s="2" t="str">
        <f t="shared" si="188"/>
        <v>NO</v>
      </c>
      <c r="EH306" s="2">
        <f>IF(CZ306="no",0,VLOOKUP(AI306,EXPERIENCIA!$A$1:$C$2100,2,0))</f>
        <v>0</v>
      </c>
      <c r="EI306" s="2">
        <f>IF(CZ306="si",VLOOKUP(A306,'5 TD'!$S$3:$T$2103,2,0),0)</f>
        <v>0</v>
      </c>
      <c r="EJ306" s="2" t="str">
        <f t="shared" si="189"/>
        <v>SI</v>
      </c>
      <c r="EK306" s="2">
        <f>+('3 Planilla Preadjudicación OTIC'!BU306)</f>
        <v>0</v>
      </c>
      <c r="EL306" s="3"/>
      <c r="EM306" s="3"/>
      <c r="EN306" s="3"/>
      <c r="EQ306" s="86"/>
    </row>
    <row r="307" spans="1:147" ht="15" customHeight="1" x14ac:dyDescent="0.3">
      <c r="A307" s="2">
        <f>+('3 Planilla Preadjudicación OTIC'!A307)</f>
        <v>14328</v>
      </c>
      <c r="B307" s="2" t="str">
        <f>+('3 Planilla Preadjudicación OTIC'!B307)</f>
        <v>65181652-1</v>
      </c>
      <c r="C307" s="4">
        <f>+('3 Planilla Preadjudicación OTIC'!E307)</f>
        <v>2025</v>
      </c>
      <c r="D307" s="4" t="str">
        <f>+('3 Planilla Preadjudicación OTIC'!F307)</f>
        <v>MANDATO</v>
      </c>
      <c r="E307" s="4" t="str">
        <f>+('3 Planilla Preadjudicación OTIC'!G307)</f>
        <v>71440800-3</v>
      </c>
      <c r="F307" s="4" t="str">
        <f>+('3 Planilla Preadjudicación OTIC'!H307)</f>
        <v>FUNDACION SOLIDARIA TRABAJO PARA UN HERMANO</v>
      </c>
      <c r="G307" s="4"/>
      <c r="H307" s="4"/>
      <c r="I307" s="4" t="str">
        <f>+('3 Planilla Preadjudicación OTIC'!I307)</f>
        <v>CONFECCIÓN Y CORTE DE VESTUARIO PARA ADULTOS Y NIÑOS</v>
      </c>
      <c r="J307" s="4" t="str">
        <f>+('3 Planilla Preadjudicación OTIC'!J307)</f>
        <v>SIN PLAN FORMATIVO</v>
      </c>
      <c r="K307" s="4" t="str">
        <f>+('3 Planilla Preadjudicación OTIC'!K307)</f>
        <v>TÉCNICAS PARA EL EMPRENDIMIENTO</v>
      </c>
      <c r="L307" s="4" t="str">
        <f>+('3 Planilla Preadjudicación OTIC'!L307)</f>
        <v>PF0921</v>
      </c>
      <c r="M307" s="2">
        <f>+('3 Planilla Preadjudicación OTIC'!M307)</f>
        <v>13</v>
      </c>
      <c r="N307" s="4" t="str">
        <f>+('3 Planilla Preadjudicación OTIC'!N307)</f>
        <v>METROPOLITANA</v>
      </c>
      <c r="O307" s="4" t="str">
        <f>+('3 Planilla Preadjudicación OTIC'!O307)</f>
        <v>SAN JOAQUÍN</v>
      </c>
      <c r="P307" s="4" t="str">
        <f>+('3 Planilla Preadjudicación OTIC'!P307)</f>
        <v>EMPRENDEDORES/AS INFORMALES O PERSONAS VULNERABLES PERTENECIENTES AL 80% MAS VULNERABLE</v>
      </c>
      <c r="Q307" s="4" t="str">
        <f>+('3 Planilla Preadjudicación OTIC'!Q307)</f>
        <v>PRESENCIAL</v>
      </c>
      <c r="R307" s="4" t="str">
        <f>+('3 Planilla Preadjudicación OTIC'!R307)</f>
        <v>INDEPENDIENTE</v>
      </c>
      <c r="S307" s="4">
        <f>+('3 Planilla Preadjudicación OTIC'!S307)</f>
        <v>40</v>
      </c>
      <c r="T307" s="2">
        <f>+('3 Planilla Preadjudicación OTIC'!T307)</f>
        <v>15</v>
      </c>
      <c r="U307" s="2">
        <f>+('3 Planilla Preadjudicación OTIC'!U307)</f>
        <v>0</v>
      </c>
      <c r="V307" s="2">
        <f>+('3 Planilla Preadjudicación OTIC'!V307)</f>
        <v>12</v>
      </c>
      <c r="W307" s="2">
        <f>+('3 Planilla Preadjudicación OTIC'!W307)</f>
        <v>160</v>
      </c>
      <c r="X307" s="2">
        <f>+('3 Planilla Preadjudicación OTIC'!X307)</f>
        <v>4</v>
      </c>
      <c r="Y307" s="2" t="str">
        <f>+('3 Planilla Preadjudicación OTIC'!Y307)</f>
        <v>SI</v>
      </c>
      <c r="Z307" s="2" t="str">
        <f>+('3 Planilla Preadjudicación OTIC'!Z307)</f>
        <v>NO</v>
      </c>
      <c r="AA307" s="2" t="str">
        <f>+('3 Planilla Preadjudicación OTIC'!AA307)</f>
        <v>NO</v>
      </c>
      <c r="AB307" s="4" t="str">
        <f>+('3 Planilla Preadjudicación OTIC'!AB307)</f>
        <v>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v>
      </c>
      <c r="AC307" s="4" t="str">
        <f>+('3 Planilla Preadjudicación OTIC'!AC307)</f>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v>
      </c>
      <c r="AD307" s="2" t="str">
        <f>+('3 Planilla Preadjudicación OTIC'!AD307)</f>
        <v>NO</v>
      </c>
      <c r="AE307" s="4">
        <f>+('3 Planilla Preadjudicación OTIC'!AE307)</f>
        <v>0</v>
      </c>
      <c r="AF307" s="2" t="str">
        <f>+('3 Planilla Preadjudicación OTIC'!AF307)</f>
        <v>CERRADA</v>
      </c>
      <c r="AG307" s="2">
        <f>+('3 Planilla Preadjudicación OTIC'!AG307)</f>
        <v>40</v>
      </c>
      <c r="AH307" s="2">
        <f>+('3 Planilla Preadjudicación OTIC'!AH307)</f>
        <v>1</v>
      </c>
      <c r="AI307" s="135" t="str">
        <f>+('3 Planilla Preadjudicación OTIC'!AI307)</f>
        <v>69254600-8</v>
      </c>
      <c r="AJ307" s="4" t="str">
        <f>+('3 Planilla Preadjudicación OTIC'!AJ307)</f>
        <v>Otec Capacita San Joaquín</v>
      </c>
      <c r="AK307" s="2">
        <f>+('3 Planilla Preadjudicación OTIC'!AK307)</f>
        <v>160</v>
      </c>
      <c r="AL307" s="2">
        <f>+('3 Planilla Preadjudicación OTIC'!AL307)</f>
        <v>40</v>
      </c>
      <c r="AM307" s="12">
        <f>+('3 Planilla Preadjudicación OTIC'!AM307)</f>
        <v>5074</v>
      </c>
      <c r="AN307" s="12">
        <f>+('3 Planilla Preadjudicación OTIC'!AN307)</f>
        <v>0</v>
      </c>
      <c r="AO307" s="12">
        <f>+('3 Planilla Preadjudicación OTIC'!AO307)</f>
        <v>0</v>
      </c>
      <c r="AP307" s="12">
        <f>+('3 Planilla Preadjudicación OTIC'!AP307)</f>
        <v>12177600</v>
      </c>
      <c r="AQ307" s="12">
        <f>+('3 Planilla Preadjudicación OTIC'!AQ307)</f>
        <v>2400000</v>
      </c>
      <c r="AR307" s="12">
        <f>+('3 Planilla Preadjudicación OTIC'!AR307)</f>
        <v>0</v>
      </c>
      <c r="AS307" s="12">
        <f>+('3 Planilla Preadjudicación OTIC'!AS307)</f>
        <v>0</v>
      </c>
      <c r="AT307" s="12">
        <f>+('3 Planilla Preadjudicación OTIC'!AT307)</f>
        <v>0</v>
      </c>
      <c r="AU307" s="12">
        <f>+('3 Planilla Preadjudicación OTIC'!AU307)</f>
        <v>14577600</v>
      </c>
      <c r="AV307" s="2" t="str">
        <f>+('3 Planilla Preadjudicación OTIC'!AV307)</f>
        <v>SI</v>
      </c>
      <c r="AW307" s="4">
        <f>+('3 Planilla Preadjudicación OTIC'!AW307)</f>
        <v>0</v>
      </c>
      <c r="AX307" s="2">
        <f>+('3 Planilla Preadjudicación OTIC'!AX307)</f>
        <v>1</v>
      </c>
      <c r="AY307" s="2">
        <f>+('3 Planilla Preadjudicación OTIC'!AY307)</f>
        <v>7</v>
      </c>
      <c r="AZ307" s="2">
        <f>+('3 Planilla Preadjudicación OTIC'!AZ307)</f>
        <v>7</v>
      </c>
      <c r="BA307" s="2">
        <f>+('3 Planilla Preadjudicación OTIC'!BA307)</f>
        <v>7</v>
      </c>
      <c r="BB307" s="2">
        <f>+('3 Planilla Preadjudicación OTIC'!BB307)</f>
        <v>7</v>
      </c>
      <c r="BC307" s="2">
        <f>+('3 Planilla Preadjudicación OTIC'!BC307)</f>
        <v>5</v>
      </c>
      <c r="BD307" s="2">
        <f>+('3 Planilla Preadjudicación OTIC'!BD307)</f>
        <v>2.2999999999999998</v>
      </c>
      <c r="BE307" s="2">
        <f>+('3 Planilla Preadjudicación OTIC'!BE307)</f>
        <v>5.7</v>
      </c>
      <c r="BF307" s="2">
        <f>+('3 Planilla Preadjudicación OTIC'!BF307)</f>
        <v>7</v>
      </c>
      <c r="BG307" s="2">
        <f>+('3 Planilla Preadjudicación OTIC'!BG307)</f>
        <v>7</v>
      </c>
      <c r="BH307" s="2">
        <f>+('3 Planilla Preadjudicación OTIC'!BH307)</f>
        <v>5</v>
      </c>
      <c r="BI307" s="2">
        <f>+('3 Planilla Preadjudicación OTIC'!BI307)</f>
        <v>1</v>
      </c>
      <c r="BJ307" s="2">
        <f>+('3 Planilla Preadjudicación OTIC'!BJ307)</f>
        <v>1</v>
      </c>
      <c r="BK307" s="2">
        <f>+('3 Planilla Preadjudicación OTIC'!BK307)</f>
        <v>1</v>
      </c>
      <c r="BL307" s="2">
        <f>+('3 Planilla Preadjudicación OTIC'!BL307)</f>
        <v>5.7</v>
      </c>
      <c r="BM307" s="104">
        <f>ROUND(('3 Planilla Preadjudicación OTIC'!BM307),1)</f>
        <v>4.7</v>
      </c>
      <c r="BN307" s="4" t="str">
        <f>+('3 Planilla Preadjudicación OTIC'!BN307)</f>
        <v>NO</v>
      </c>
      <c r="BO307" s="4">
        <f>+('3 Planilla Preadjudicación OTIC'!BO307)</f>
        <v>0</v>
      </c>
      <c r="BP307" s="4">
        <f>+('3 Planilla Preadjudicación OTIC'!BP307)</f>
        <v>0</v>
      </c>
      <c r="BQ307" s="4">
        <f>+('3 Planilla Preadjudicación OTIC'!BQ307)</f>
        <v>0</v>
      </c>
      <c r="BR307" s="4">
        <f>+('3 Planilla Preadjudicación OTIC'!BR307)</f>
        <v>0</v>
      </c>
      <c r="BS307" s="4">
        <f>+('3 Planilla Preadjudicación OTIC'!BS307)</f>
        <v>0</v>
      </c>
      <c r="BT307" s="4">
        <f>+('3 Planilla Preadjudicación OTIC'!BT307)</f>
        <v>0</v>
      </c>
      <c r="BU307" s="85">
        <f>IF(VLOOKUP(A307,'BD OFICIAL'!$A$1:$AL$2098,7,0)=D307,0,1)</f>
        <v>0</v>
      </c>
      <c r="BV307" s="85">
        <f>IF(VLOOKUP(A307,'BD OFICIAL'!$A$1:$AL$2098,11,0)=J307,0,1)</f>
        <v>0</v>
      </c>
      <c r="BW307" s="85">
        <f>IF(VLOOKUP(A307,'BD OFICIAL'!$A$1:$AL$2098,13,0)=L307,0,1)</f>
        <v>0</v>
      </c>
      <c r="BX307" s="2">
        <f>IF(VLOOKUP(A307,'BD OFICIAL'!$A$1:$AL$2098,16,0)=O307,0,1)</f>
        <v>0</v>
      </c>
      <c r="BY307" s="2">
        <f>IF(VLOOKUP(A307,'BD OFICIAL'!$A$1:$AL$2098,17,0)=P307,0,1)</f>
        <v>0</v>
      </c>
      <c r="BZ307" s="2">
        <f>IF(VLOOKUP(A307,'BD OFICIAL'!$A$1:$AL$2098,19,0)=R307,0,1)</f>
        <v>0</v>
      </c>
      <c r="CA307" s="2">
        <f>IF(VLOOKUP(A307,'BD OFICIAL'!$A$1:$AL$2098,21,0)=T307,0,1)</f>
        <v>0</v>
      </c>
      <c r="CB307" s="2">
        <f>IF(VLOOKUP(A307,'BD OFICIAL'!$A$1:$AL$2098,24,0)=AK307,0,1)</f>
        <v>0</v>
      </c>
      <c r="CC307" s="2">
        <f>IF(VLOOKUP(A307,'BD OFICIAL'!$A$1:$AL$2098,25,0)=X307,0,1)</f>
        <v>0</v>
      </c>
      <c r="CD307" s="2">
        <f>IF(VLOOKUP(A307,'BD OFICIAL'!$A$1:$AL$2098,26,0)=Y307,0,1)</f>
        <v>0</v>
      </c>
      <c r="CE307" s="2">
        <f>IF(VLOOKUP(A307,'BD OFICIAL'!$A$1:$AL$2098,27,0)=Z307,0,1)</f>
        <v>0</v>
      </c>
      <c r="CF307" s="2">
        <f>IF(VLOOKUP(A307,'BD OFICIAL'!$A$1:$AL$2098,28,0)=AA307,0,1)</f>
        <v>0</v>
      </c>
      <c r="CG307" s="2">
        <f>IF(VLOOKUP(A307,'BD OFICIAL'!$A$1:$AL$2098,33,0)=AF307,0,1)</f>
        <v>0</v>
      </c>
      <c r="CH307" s="2">
        <f>IF(VLOOKUP(A307,'BD OFICIAL'!$A$1:$AL$2098,35,0)=AH307,0,1)</f>
        <v>0</v>
      </c>
      <c r="CI307" s="85">
        <f>IF(VLOOKUP(A307,'BD OFICIAL'!$A$1:$AL$2098,34,0)=AL307,0,1)</f>
        <v>0</v>
      </c>
      <c r="CJ307" s="12">
        <f>VLOOKUP(A307,'BD OFICIAL'!$A$1:$AM$2098,36,0)*AM307-AP307</f>
        <v>0</v>
      </c>
      <c r="CK307" s="85" t="str">
        <f t="shared" si="156"/>
        <v>SSH</v>
      </c>
      <c r="CL307" s="85" t="str">
        <f t="shared" si="157"/>
        <v>NO</v>
      </c>
      <c r="CM307" s="85" t="str">
        <f t="shared" si="171"/>
        <v>SI</v>
      </c>
      <c r="CN307" s="31">
        <f t="shared" si="172"/>
        <v>0</v>
      </c>
      <c r="CO307" s="31">
        <f t="shared" si="158"/>
        <v>0</v>
      </c>
      <c r="CP307" s="31">
        <f t="shared" si="173"/>
        <v>0</v>
      </c>
      <c r="CQ307" s="31">
        <f>IF(Y307="NO",0,IF(Y307="SI",IF(VLOOKUP(A307,'BD OFICIAL'!$A:$AO,40,0)=AQ307,0,1)))</f>
        <v>0</v>
      </c>
      <c r="CR307" s="31">
        <f>IF(Z307="NO",0,IF(Z307="SI",IF(VLOOKUP(B307,'BD OFICIAL'!$A:$AO,41,0)=AS307,0,1)))</f>
        <v>0</v>
      </c>
      <c r="CS307" s="31">
        <f t="shared" si="159"/>
        <v>0</v>
      </c>
      <c r="CT307" s="31">
        <f t="shared" si="160"/>
        <v>0</v>
      </c>
      <c r="CU307" s="31">
        <f>IF(VLOOKUP(A307,'BD OFICIAL'!$A$1:$AL$1056,31,0)="SI",IF(AT307&gt;0,0,1),IF(AT307=0,0,1))</f>
        <v>0</v>
      </c>
      <c r="CV307" s="31">
        <f t="shared" si="161"/>
        <v>0</v>
      </c>
      <c r="CW307" s="31">
        <f t="shared" si="174"/>
        <v>0</v>
      </c>
      <c r="CX307" s="85" t="str">
        <f t="shared" si="175"/>
        <v>SI</v>
      </c>
      <c r="CY307" s="31">
        <f t="shared" si="176"/>
        <v>0</v>
      </c>
      <c r="CZ307" s="85" t="str">
        <f>IF(ISERROR(VLOOKUP(AI307,EXPERIENCIA!$A$1:$C$2100,1,0)),"NO","SI")</f>
        <v>NO</v>
      </c>
      <c r="DA307" s="85">
        <f>IF(CX307="no","NO APLICA",IF(AX307=0,"ERROR NOTA",IF(AND(AX307&gt;1,CZ307="NO"),"ERROR NOTA",IF(AND(CZ307="NO",AX307=1),0,IF(VLOOKUP(AI307,EXPERIENCIA!$A$1:$C$2100,3,0)=AX307,0,"ERROR NOTA")))))</f>
        <v>0</v>
      </c>
      <c r="DB307" s="85" t="str">
        <f>IF(ISERROR(VLOOKUP(AI307,COMPORTAMIENTO!$A$1:$C$2100,1,0)),"NO","SI")</f>
        <v>NO</v>
      </c>
      <c r="DC307" s="85">
        <f>IF(CX307="NO","NO APLICA",IF(AY307=0,"ERROR NOTA",IF(AND(DB307="NO",AY307=7),0,IF(VLOOKUP(AI307,COMPORTAMIENTO!$A$2:$H$2100,8,0)=AY307,0,"ERROR NOTA"))))</f>
        <v>0</v>
      </c>
      <c r="DD307" s="104">
        <f t="shared" si="177"/>
        <v>0.1</v>
      </c>
      <c r="DE307" s="104">
        <f t="shared" si="178"/>
        <v>0.70000000000000007</v>
      </c>
      <c r="DF307" s="85" t="str">
        <f t="shared" si="162"/>
        <v>NO</v>
      </c>
      <c r="DG307" s="85">
        <f t="shared" si="179"/>
        <v>7</v>
      </c>
      <c r="DH307" s="85">
        <f t="shared" si="180"/>
        <v>5.2349999999999994</v>
      </c>
      <c r="DI307" s="85">
        <f t="shared" si="181"/>
        <v>5.8527499999999995</v>
      </c>
      <c r="DJ307" s="12">
        <f t="shared" si="182"/>
        <v>4</v>
      </c>
      <c r="DK307" s="7">
        <f t="shared" si="183"/>
        <v>4.8337374999999998</v>
      </c>
      <c r="DL307" s="12">
        <f t="shared" si="163"/>
        <v>5074</v>
      </c>
      <c r="DM307" s="12">
        <f>VLOOKUP(A307,'5 TD'!$A:$B,2,0)</f>
        <v>4130</v>
      </c>
      <c r="DN307" s="7">
        <f t="shared" si="164"/>
        <v>5.7</v>
      </c>
      <c r="DO307" s="85" t="str">
        <f t="shared" si="184"/>
        <v>APROBADO</v>
      </c>
      <c r="DP307" s="85" t="str">
        <f t="shared" si="185"/>
        <v>APROBADO</v>
      </c>
      <c r="DQ307" s="7">
        <f t="shared" si="186"/>
        <v>4.7</v>
      </c>
      <c r="DR307" s="85" t="str">
        <f t="shared" si="165"/>
        <v>APROBADO</v>
      </c>
      <c r="DS307" s="2" t="str">
        <f>+('3 Planilla Preadjudicación OTIC'!BN307)</f>
        <v>NO</v>
      </c>
      <c r="DT307" s="2">
        <f>IF(DR307="APROBADO",VLOOKUP(A307,'5 TD'!$D$3:$E$270,2,0),"NO APLICA")</f>
        <v>7</v>
      </c>
      <c r="DU307" s="2" t="str">
        <f t="shared" si="166"/>
        <v>NO</v>
      </c>
      <c r="DV307" s="2" t="str">
        <f>IF(DU307="SI",VLOOKUP(A307,'5 TD'!$G$3:$H$270,2,0),"NO APLICA ")</f>
        <v xml:space="preserve">NO APLICA </v>
      </c>
      <c r="DW307" s="2" t="str">
        <f t="shared" si="167"/>
        <v>NO</v>
      </c>
      <c r="DX307" s="2" t="str">
        <f>IF(DW307="SI",VLOOKUP(A307,'5 TD'!$J$4:$K$472,2,0),"NO APLICA")</f>
        <v>NO APLICA</v>
      </c>
      <c r="DY307" s="2" t="str">
        <f t="shared" si="168"/>
        <v>NO APLICA</v>
      </c>
      <c r="DZ307" s="7" t="str">
        <f>IF(DY307="SI",VLOOKUP(A307,'5 TD'!$M$4:$N$350,2,0),"NO APLICA")</f>
        <v>NO APLICA</v>
      </c>
      <c r="EA307" s="2" t="str">
        <f t="shared" si="169"/>
        <v>NO APLICA</v>
      </c>
      <c r="EB307" s="12" t="str">
        <f t="shared" si="170"/>
        <v/>
      </c>
      <c r="EC307" s="12" t="str">
        <f>IF(EA307="SI",VLOOKUP(A307,'5 TD'!$V$4:$W$479,2,0),"NO APLICA")</f>
        <v>NO APLICA</v>
      </c>
      <c r="ED307" s="2" t="str">
        <f t="shared" si="187"/>
        <v>NO</v>
      </c>
      <c r="EE307" s="79" t="str">
        <f>IF(ED307="SI",VLOOKUP(AI307,COMPORTAMIENTO!$A$1:$H$2100,7,0),"NO APLICA")</f>
        <v>NO APLICA</v>
      </c>
      <c r="EF307" s="12" t="str">
        <f>IF(ED307="SI",VLOOKUP(A307,'5 TD'!$P$2:$Q$479,2,0),"NO APLICA")</f>
        <v>NO APLICA</v>
      </c>
      <c r="EG307" s="2" t="str">
        <f t="shared" si="188"/>
        <v>NO</v>
      </c>
      <c r="EH307" s="2">
        <f>IF(CZ307="no",0,VLOOKUP(AI307,EXPERIENCIA!$A$1:$C$2100,2,0))</f>
        <v>0</v>
      </c>
      <c r="EI307" s="2">
        <f>IF(CZ307="si",VLOOKUP(A307,'5 TD'!$S$3:$T$2103,2,0),0)</f>
        <v>0</v>
      </c>
      <c r="EJ307" s="2" t="str">
        <f t="shared" si="189"/>
        <v>SI</v>
      </c>
      <c r="EK307" s="2">
        <f>+('3 Planilla Preadjudicación OTIC'!BU307)</f>
        <v>0</v>
      </c>
      <c r="EL307" s="4"/>
      <c r="EM307" s="3"/>
      <c r="EN307" s="3"/>
      <c r="EQ307" s="86"/>
    </row>
    <row r="308" spans="1:147" ht="15" customHeight="1" x14ac:dyDescent="0.3">
      <c r="A308" s="2">
        <f>+('3 Planilla Preadjudicación OTIC'!A308)</f>
        <v>14465</v>
      </c>
      <c r="B308" s="2" t="str">
        <f>+('3 Planilla Preadjudicación OTIC'!B308)</f>
        <v>65181652-1</v>
      </c>
      <c r="C308" s="4">
        <f>+('3 Planilla Preadjudicación OTIC'!E308)</f>
        <v>2025</v>
      </c>
      <c r="D308" s="4" t="str">
        <f>+('3 Planilla Preadjudicación OTIC'!F308)</f>
        <v>MANDATO</v>
      </c>
      <c r="E308" s="4" t="str">
        <f>+('3 Planilla Preadjudicación OTIC'!G308)</f>
        <v>82623500-4</v>
      </c>
      <c r="F308" s="4" t="str">
        <f>+('3 Planilla Preadjudicación OTIC'!H308)</f>
        <v>IDEAL</v>
      </c>
      <c r="G308" s="4"/>
      <c r="H308" s="4"/>
      <c r="I308" s="4" t="str">
        <f>+('3 Planilla Preadjudicación OTIC'!I308)</f>
        <v>EDUCACIÓN FINANCIERA</v>
      </c>
      <c r="J308" s="4" t="str">
        <f>+('3 Planilla Preadjudicación OTIC'!J308)</f>
        <v>SIN PLAN FORMATIVO</v>
      </c>
      <c r="K308" s="4" t="str">
        <f>+('3 Planilla Preadjudicación OTIC'!K308)</f>
        <v>USO DE TIC’S EN LA BUSQUEDA DE EMPLEO</v>
      </c>
      <c r="L308" s="4" t="str">
        <f>+('3 Planilla Preadjudicación OTIC'!L308)</f>
        <v>PF0923</v>
      </c>
      <c r="M308" s="2">
        <f>+('3 Planilla Preadjudicación OTIC'!M308)</f>
        <v>13</v>
      </c>
      <c r="N308" s="4" t="str">
        <f>+('3 Planilla Preadjudicación OTIC'!N308)</f>
        <v>METROPOLITANA</v>
      </c>
      <c r="O308" s="4" t="str">
        <f>+('3 Planilla Preadjudicación OTIC'!O308)</f>
        <v>SAN JOAQUÍN</v>
      </c>
      <c r="P308" s="4" t="str">
        <f>+('3 Planilla Preadjudicación OTIC'!P308)</f>
        <v>PERSONAS DESOCUPADAS (CESANTES Y PERSONAS QUE BUSCAN TRABAJO POR PRIMERA VEZ).</v>
      </c>
      <c r="Q308" s="4" t="str">
        <f>+('3 Planilla Preadjudicación OTIC'!Q308)</f>
        <v>PRESENCIAL</v>
      </c>
      <c r="R308" s="4" t="str">
        <f>+('3 Planilla Preadjudicación OTIC'!R308)</f>
        <v>DEPENDIENTE</v>
      </c>
      <c r="S308" s="4">
        <f>+('3 Planilla Preadjudicación OTIC'!S308)</f>
        <v>18</v>
      </c>
      <c r="T308" s="2">
        <f>+('3 Planilla Preadjudicación OTIC'!T308)</f>
        <v>20</v>
      </c>
      <c r="U308" s="2">
        <f>+('3 Planilla Preadjudicación OTIC'!U308)</f>
        <v>0</v>
      </c>
      <c r="V308" s="2">
        <f>+('3 Planilla Preadjudicación OTIC'!V308)</f>
        <v>10</v>
      </c>
      <c r="W308" s="2">
        <f>+('3 Planilla Preadjudicación OTIC'!W308)</f>
        <v>52</v>
      </c>
      <c r="X308" s="2">
        <f>+('3 Planilla Preadjudicación OTIC'!X308)</f>
        <v>3</v>
      </c>
      <c r="Y308" s="2" t="str">
        <f>+('3 Planilla Preadjudicación OTIC'!Y308)</f>
        <v>SI</v>
      </c>
      <c r="Z308" s="2" t="str">
        <f>+('3 Planilla Preadjudicación OTIC'!Z308)</f>
        <v>NO</v>
      </c>
      <c r="AA308" s="2" t="str">
        <f>+('3 Planilla Preadjudicación OTIC'!AA308)</f>
        <v>NO</v>
      </c>
      <c r="AB308" s="4" t="str">
        <f>+('3 Planilla Preadjudicación OTIC'!AB308)</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308" s="4" t="str">
        <f>+('3 Planilla Preadjudicación OTIC'!AC308)</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308" s="2" t="str">
        <f>+('3 Planilla Preadjudicación OTIC'!AD308)</f>
        <v>NO</v>
      </c>
      <c r="AE308" s="4">
        <f>+('3 Planilla Preadjudicación OTIC'!AE308)</f>
        <v>0</v>
      </c>
      <c r="AF308" s="2" t="str">
        <f>+('3 Planilla Preadjudicación OTIC'!AF308)</f>
        <v>CERRADA</v>
      </c>
      <c r="AG308" s="2">
        <f>+('3 Planilla Preadjudicación OTIC'!AG308)</f>
        <v>18</v>
      </c>
      <c r="AH308" s="2">
        <f>+('3 Planilla Preadjudicación OTIC'!AH308)</f>
        <v>1</v>
      </c>
      <c r="AI308" s="135" t="str">
        <f>+('3 Planilla Preadjudicación OTIC'!AI308)</f>
        <v>69254600-8</v>
      </c>
      <c r="AJ308" s="4" t="str">
        <f>+('3 Planilla Preadjudicación OTIC'!AJ308)</f>
        <v>Otec Capacita San Joaquín</v>
      </c>
      <c r="AK308" s="2">
        <f>+('3 Planilla Preadjudicación OTIC'!AK308)</f>
        <v>52</v>
      </c>
      <c r="AL308" s="2">
        <f>+('3 Planilla Preadjudicación OTIC'!AL308)</f>
        <v>18</v>
      </c>
      <c r="AM308" s="12">
        <f>+('3 Planilla Preadjudicación OTIC'!AM308)</f>
        <v>5074</v>
      </c>
      <c r="AN308" s="12">
        <f>+('3 Planilla Preadjudicación OTIC'!AN308)</f>
        <v>0</v>
      </c>
      <c r="AO308" s="12">
        <f>+('3 Planilla Preadjudicación OTIC'!AO308)</f>
        <v>0</v>
      </c>
      <c r="AP308" s="12">
        <f>+('3 Planilla Preadjudicación OTIC'!AP308)</f>
        <v>5276960</v>
      </c>
      <c r="AQ308" s="12">
        <f>+('3 Planilla Preadjudicación OTIC'!AQ308)</f>
        <v>1440000</v>
      </c>
      <c r="AR308" s="12">
        <f>+('3 Planilla Preadjudicación OTIC'!AR308)</f>
        <v>0</v>
      </c>
      <c r="AS308" s="12">
        <f>+('3 Planilla Preadjudicación OTIC'!AS308)</f>
        <v>0</v>
      </c>
      <c r="AT308" s="12">
        <f>+('3 Planilla Preadjudicación OTIC'!AT308)</f>
        <v>0</v>
      </c>
      <c r="AU308" s="12">
        <f>+('3 Planilla Preadjudicación OTIC'!AU308)</f>
        <v>6716960</v>
      </c>
      <c r="AV308" s="2" t="str">
        <f>+('3 Planilla Preadjudicación OTIC'!AV308)</f>
        <v>SI</v>
      </c>
      <c r="AW308" s="4">
        <f>+('3 Planilla Preadjudicación OTIC'!AW308)</f>
        <v>0</v>
      </c>
      <c r="AX308" s="2">
        <f>+('3 Planilla Preadjudicación OTIC'!AX308)</f>
        <v>1</v>
      </c>
      <c r="AY308" s="2">
        <f>+('3 Planilla Preadjudicación OTIC'!AY308)</f>
        <v>7</v>
      </c>
      <c r="AZ308" s="2">
        <f>+('3 Planilla Preadjudicación OTIC'!AZ308)</f>
        <v>7</v>
      </c>
      <c r="BA308" s="2">
        <f>+('3 Planilla Preadjudicación OTIC'!BA308)</f>
        <v>7</v>
      </c>
      <c r="BB308" s="2">
        <f>+('3 Planilla Preadjudicación OTIC'!BB308)</f>
        <v>4.2</v>
      </c>
      <c r="BC308" s="2">
        <f>+('3 Planilla Preadjudicación OTIC'!BC308)</f>
        <v>5.8</v>
      </c>
      <c r="BD308" s="2">
        <f>+('3 Planilla Preadjudicación OTIC'!BD308)</f>
        <v>1</v>
      </c>
      <c r="BE308" s="2">
        <f>+('3 Planilla Preadjudicación OTIC'!BE308)</f>
        <v>1</v>
      </c>
      <c r="BF308" s="2">
        <f>+('3 Planilla Preadjudicación OTIC'!BF308)</f>
        <v>1</v>
      </c>
      <c r="BG308" s="2">
        <f>+('3 Planilla Preadjudicación OTIC'!BG308)</f>
        <v>5.8</v>
      </c>
      <c r="BH308" s="2">
        <f>+('3 Planilla Preadjudicación OTIC'!BH308)</f>
        <v>4.2</v>
      </c>
      <c r="BI308" s="2">
        <f>+('3 Planilla Preadjudicación OTIC'!BI308)</f>
        <v>1</v>
      </c>
      <c r="BJ308" s="2">
        <f>+('3 Planilla Preadjudicación OTIC'!BJ308)</f>
        <v>1</v>
      </c>
      <c r="BK308" s="2">
        <f>+('3 Planilla Preadjudicación OTIC'!BK308)</f>
        <v>1</v>
      </c>
      <c r="BL308" s="2">
        <f>+('3 Planilla Preadjudicación OTIC'!BL308)</f>
        <v>5.7</v>
      </c>
      <c r="BM308" s="104">
        <f>ROUND(('3 Planilla Preadjudicación OTIC'!BM308),1)</f>
        <v>3.9</v>
      </c>
      <c r="BN308" s="4" t="str">
        <f>+('3 Planilla Preadjudicación OTIC'!BN308)</f>
        <v>NO</v>
      </c>
      <c r="BO308" s="4">
        <f>+('3 Planilla Preadjudicación OTIC'!BO308)</f>
        <v>0</v>
      </c>
      <c r="BP308" s="4">
        <f>+('3 Planilla Preadjudicación OTIC'!BP308)</f>
        <v>0</v>
      </c>
      <c r="BQ308" s="4">
        <f>+('3 Planilla Preadjudicación OTIC'!BQ308)</f>
        <v>0</v>
      </c>
      <c r="BR308" s="4">
        <f>+('3 Planilla Preadjudicación OTIC'!BR308)</f>
        <v>0</v>
      </c>
      <c r="BS308" s="4">
        <f>+('3 Planilla Preadjudicación OTIC'!BS308)</f>
        <v>0</v>
      </c>
      <c r="BT308" s="4">
        <f>+('3 Planilla Preadjudicación OTIC'!BT308)</f>
        <v>0</v>
      </c>
      <c r="BU308" s="85">
        <f>IF(VLOOKUP(A308,'BD OFICIAL'!$A$1:$AL$2098,7,0)=D308,0,1)</f>
        <v>0</v>
      </c>
      <c r="BV308" s="85">
        <f>IF(VLOOKUP(A308,'BD OFICIAL'!$A$1:$AL$2098,11,0)=J308,0,1)</f>
        <v>0</v>
      </c>
      <c r="BW308" s="85">
        <f>IF(VLOOKUP(A308,'BD OFICIAL'!$A$1:$AL$2098,13,0)=L308,0,1)</f>
        <v>0</v>
      </c>
      <c r="BX308" s="2">
        <f>IF(VLOOKUP(A308,'BD OFICIAL'!$A$1:$AL$2098,16,0)=O308,0,1)</f>
        <v>0</v>
      </c>
      <c r="BY308" s="2">
        <f>IF(VLOOKUP(A308,'BD OFICIAL'!$A$1:$AL$2098,17,0)=P308,0,1)</f>
        <v>0</v>
      </c>
      <c r="BZ308" s="2">
        <f>IF(VLOOKUP(A308,'BD OFICIAL'!$A$1:$AL$2098,19,0)=R308,0,1)</f>
        <v>0</v>
      </c>
      <c r="CA308" s="2">
        <f>IF(VLOOKUP(A308,'BD OFICIAL'!$A$1:$AL$2098,21,0)=T308,0,1)</f>
        <v>0</v>
      </c>
      <c r="CB308" s="2">
        <f>IF(VLOOKUP(A308,'BD OFICIAL'!$A$1:$AL$2098,24,0)=AK308,0,1)</f>
        <v>0</v>
      </c>
      <c r="CC308" s="2">
        <f>IF(VLOOKUP(A308,'BD OFICIAL'!$A$1:$AL$2098,25,0)=X308,0,1)</f>
        <v>0</v>
      </c>
      <c r="CD308" s="2">
        <f>IF(VLOOKUP(A308,'BD OFICIAL'!$A$1:$AL$2098,26,0)=Y308,0,1)</f>
        <v>0</v>
      </c>
      <c r="CE308" s="2">
        <f>IF(VLOOKUP(A308,'BD OFICIAL'!$A$1:$AL$2098,27,0)=Z308,0,1)</f>
        <v>0</v>
      </c>
      <c r="CF308" s="2">
        <f>IF(VLOOKUP(A308,'BD OFICIAL'!$A$1:$AL$2098,28,0)=AA308,0,1)</f>
        <v>0</v>
      </c>
      <c r="CG308" s="2">
        <f>IF(VLOOKUP(A308,'BD OFICIAL'!$A$1:$AL$2098,33,0)=AF308,0,1)</f>
        <v>0</v>
      </c>
      <c r="CH308" s="2">
        <f>IF(VLOOKUP(A308,'BD OFICIAL'!$A$1:$AL$2098,35,0)=AH308,0,1)</f>
        <v>0</v>
      </c>
      <c r="CI308" s="85">
        <f>IF(VLOOKUP(A308,'BD OFICIAL'!$A$1:$AL$2098,34,0)=AL308,0,1)</f>
        <v>0</v>
      </c>
      <c r="CJ308" s="12">
        <f>VLOOKUP(A308,'BD OFICIAL'!$A$1:$AM$2098,36,0)*AM308-AP308</f>
        <v>0</v>
      </c>
      <c r="CK308" s="85" t="str">
        <f t="shared" si="156"/>
        <v>SSH</v>
      </c>
      <c r="CL308" s="85" t="str">
        <f t="shared" si="157"/>
        <v>NO</v>
      </c>
      <c r="CM308" s="85" t="str">
        <f t="shared" si="171"/>
        <v>SI</v>
      </c>
      <c r="CN308" s="31">
        <f t="shared" si="172"/>
        <v>0</v>
      </c>
      <c r="CO308" s="31">
        <f t="shared" si="158"/>
        <v>0</v>
      </c>
      <c r="CP308" s="31">
        <f t="shared" si="173"/>
        <v>0</v>
      </c>
      <c r="CQ308" s="31">
        <f>IF(Y308="NO",0,IF(Y308="SI",IF(VLOOKUP(A308,'BD OFICIAL'!$A:$AO,40,0)=AQ308,0,1)))</f>
        <v>0</v>
      </c>
      <c r="CR308" s="31">
        <f>IF(Z308="NO",0,IF(Z308="SI",IF(VLOOKUP(B308,'BD OFICIAL'!$A:$AO,41,0)=AS308,0,1)))</f>
        <v>0</v>
      </c>
      <c r="CS308" s="31">
        <f t="shared" si="159"/>
        <v>0</v>
      </c>
      <c r="CT308" s="31">
        <f t="shared" si="160"/>
        <v>0</v>
      </c>
      <c r="CU308" s="31">
        <f>IF(VLOOKUP(A308,'BD OFICIAL'!$A$1:$AL$1056,31,0)="SI",IF(AT308&gt;0,0,1),IF(AT308=0,0,1))</f>
        <v>0</v>
      </c>
      <c r="CV308" s="31">
        <f t="shared" si="161"/>
        <v>0</v>
      </c>
      <c r="CW308" s="31">
        <f t="shared" si="174"/>
        <v>0</v>
      </c>
      <c r="CX308" s="85" t="str">
        <f t="shared" si="175"/>
        <v>SI</v>
      </c>
      <c r="CY308" s="31">
        <f t="shared" si="176"/>
        <v>0</v>
      </c>
      <c r="CZ308" s="85" t="str">
        <f>IF(ISERROR(VLOOKUP(AI308,EXPERIENCIA!$A$1:$C$2100,1,0)),"NO","SI")</f>
        <v>NO</v>
      </c>
      <c r="DA308" s="85">
        <f>IF(CX308="no","NO APLICA",IF(AX308=0,"ERROR NOTA",IF(AND(AX308&gt;1,CZ308="NO"),"ERROR NOTA",IF(AND(CZ308="NO",AX308=1),0,IF(VLOOKUP(AI308,EXPERIENCIA!$A$1:$C$2100,3,0)=AX308,0,"ERROR NOTA")))))</f>
        <v>0</v>
      </c>
      <c r="DB308" s="85" t="str">
        <f>IF(ISERROR(VLOOKUP(AI308,COMPORTAMIENTO!$A$1:$C$2100,1,0)),"NO","SI")</f>
        <v>NO</v>
      </c>
      <c r="DC308" s="85">
        <f>IF(CX308="NO","NO APLICA",IF(AY308=0,"ERROR NOTA",IF(AND(DB308="NO",AY308=7),0,IF(VLOOKUP(AI308,COMPORTAMIENTO!$A$2:$H$2100,8,0)=AY308,0,"ERROR NOTA"))))</f>
        <v>0</v>
      </c>
      <c r="DD308" s="104">
        <f t="shared" si="177"/>
        <v>0.1</v>
      </c>
      <c r="DE308" s="104">
        <f t="shared" si="178"/>
        <v>0.70000000000000007</v>
      </c>
      <c r="DF308" s="85" t="str">
        <f t="shared" si="162"/>
        <v>NO</v>
      </c>
      <c r="DG308" s="85">
        <f t="shared" si="179"/>
        <v>7</v>
      </c>
      <c r="DH308" s="85">
        <f t="shared" si="180"/>
        <v>2.68</v>
      </c>
      <c r="DI308" s="85">
        <f t="shared" si="181"/>
        <v>4.1920000000000002</v>
      </c>
      <c r="DJ308" s="12">
        <f t="shared" si="182"/>
        <v>3.4000000000000004</v>
      </c>
      <c r="DK308" s="7">
        <f t="shared" si="183"/>
        <v>3.7564000000000002</v>
      </c>
      <c r="DL308" s="12">
        <f t="shared" si="163"/>
        <v>5074</v>
      </c>
      <c r="DM308" s="12">
        <f>VLOOKUP(A308,'5 TD'!$A:$B,2,0)</f>
        <v>4130</v>
      </c>
      <c r="DN308" s="7">
        <f t="shared" si="164"/>
        <v>5.7</v>
      </c>
      <c r="DO308" s="85" t="str">
        <f t="shared" si="184"/>
        <v>APROBADO</v>
      </c>
      <c r="DP308" s="85" t="str">
        <f t="shared" si="185"/>
        <v>APROBADO</v>
      </c>
      <c r="DQ308" s="7">
        <f t="shared" si="186"/>
        <v>3.9</v>
      </c>
      <c r="DR308" s="85" t="str">
        <f t="shared" si="165"/>
        <v>APROBADO</v>
      </c>
      <c r="DS308" s="2" t="str">
        <f>+('3 Planilla Preadjudicación OTIC'!BN308)</f>
        <v>NO</v>
      </c>
      <c r="DT308" s="2">
        <f>IF(DR308="APROBADO",VLOOKUP(A308,'5 TD'!$D$3:$E$270,2,0),"NO APLICA")</f>
        <v>7</v>
      </c>
      <c r="DU308" s="2" t="str">
        <f t="shared" si="166"/>
        <v>NO</v>
      </c>
      <c r="DV308" s="2" t="str">
        <f>IF(DU308="SI",VLOOKUP(A308,'5 TD'!$G$3:$H$270,2,0),"NO APLICA ")</f>
        <v xml:space="preserve">NO APLICA </v>
      </c>
      <c r="DW308" s="2" t="str">
        <f t="shared" si="167"/>
        <v>NO</v>
      </c>
      <c r="DX308" s="2" t="str">
        <f>IF(DW308="SI",VLOOKUP(A308,'5 TD'!$J$4:$K$472,2,0),"NO APLICA")</f>
        <v>NO APLICA</v>
      </c>
      <c r="DY308" s="2" t="str">
        <f t="shared" si="168"/>
        <v>NO APLICA</v>
      </c>
      <c r="DZ308" s="7" t="str">
        <f>IF(DY308="SI",VLOOKUP(A308,'5 TD'!$M$4:$N$350,2,0),"NO APLICA")</f>
        <v>NO APLICA</v>
      </c>
      <c r="EA308" s="2" t="str">
        <f t="shared" si="169"/>
        <v>NO APLICA</v>
      </c>
      <c r="EB308" s="12" t="str">
        <f t="shared" si="170"/>
        <v/>
      </c>
      <c r="EC308" s="12" t="str">
        <f>IF(EA308="SI",VLOOKUP(A308,'5 TD'!$V$4:$W$479,2,0),"NO APLICA")</f>
        <v>NO APLICA</v>
      </c>
      <c r="ED308" s="2" t="str">
        <f t="shared" si="187"/>
        <v>NO</v>
      </c>
      <c r="EE308" s="79" t="str">
        <f>IF(ED308="SI",VLOOKUP(AI308,COMPORTAMIENTO!$A$1:$H$2100,7,0),"NO APLICA")</f>
        <v>NO APLICA</v>
      </c>
      <c r="EF308" s="12" t="str">
        <f>IF(ED308="SI",VLOOKUP(A308,'5 TD'!$P$2:$Q$479,2,0),"NO APLICA")</f>
        <v>NO APLICA</v>
      </c>
      <c r="EG308" s="2" t="str">
        <f t="shared" si="188"/>
        <v>NO</v>
      </c>
      <c r="EH308" s="2">
        <f>IF(CZ308="no",0,VLOOKUP(AI308,EXPERIENCIA!$A$1:$C$2100,2,0))</f>
        <v>0</v>
      </c>
      <c r="EI308" s="2">
        <f>IF(CZ308="si",VLOOKUP(A308,'5 TD'!$S$3:$T$2103,2,0),0)</f>
        <v>0</v>
      </c>
      <c r="EJ308" s="2" t="str">
        <f t="shared" si="189"/>
        <v>SI</v>
      </c>
      <c r="EK308" s="2">
        <f>+('3 Planilla Preadjudicación OTIC'!BU308)</f>
        <v>0</v>
      </c>
      <c r="EL308" s="4"/>
      <c r="EM308" s="3"/>
      <c r="EN308" s="3"/>
      <c r="EQ308" s="86"/>
    </row>
    <row r="309" spans="1:147" ht="15" customHeight="1" x14ac:dyDescent="0.3">
      <c r="A309" s="2">
        <f>+('3 Planilla Preadjudicación OTIC'!A309)</f>
        <v>14453</v>
      </c>
      <c r="B309" s="2" t="str">
        <f>+('3 Planilla Preadjudicación OTIC'!B309)</f>
        <v>65181652-1</v>
      </c>
      <c r="C309" s="4">
        <f>+('3 Planilla Preadjudicación OTIC'!E309)</f>
        <v>2025</v>
      </c>
      <c r="D309" s="4" t="str">
        <f>+('3 Planilla Preadjudicación OTIC'!F309)</f>
        <v>MANDATO</v>
      </c>
      <c r="E309" s="4" t="str">
        <f>+('3 Planilla Preadjudicación OTIC'!G309)</f>
        <v>65006242-6</v>
      </c>
      <c r="F309" s="4" t="str">
        <f>+('3 Planilla Preadjudicación OTIC'!H309)</f>
        <v>CORPORACIÓN ABRIENDO PUERTAS</v>
      </c>
      <c r="G309" s="4"/>
      <c r="H309" s="4"/>
      <c r="I309" s="4" t="str">
        <f>+('3 Planilla Preadjudicación OTIC'!I309)</f>
        <v>SERVICIOS DE MANICURE Y PEDICURE</v>
      </c>
      <c r="J309" s="4" t="str">
        <f>+('3 Planilla Preadjudicación OTIC'!J309)</f>
        <v>PF0611</v>
      </c>
      <c r="K309" s="4" t="str">
        <f>+('3 Planilla Preadjudicación OTIC'!K309)</f>
        <v>TÉCNICAS PARA EL EMPRENDIMIENTO</v>
      </c>
      <c r="L309" s="4" t="str">
        <f>+('3 Planilla Preadjudicación OTIC'!L309)</f>
        <v>PF0921</v>
      </c>
      <c r="M309" s="2">
        <f>+('3 Planilla Preadjudicación OTIC'!M309)</f>
        <v>13</v>
      </c>
      <c r="N309" s="4" t="str">
        <f>+('3 Planilla Preadjudicación OTIC'!N309)</f>
        <v>METROPOLITANA</v>
      </c>
      <c r="O309" s="4" t="str">
        <f>+('3 Planilla Preadjudicación OTIC'!O309)</f>
        <v>SAN JOAQUÍN</v>
      </c>
      <c r="P309" s="4" t="str">
        <f>+('3 Planilla Preadjudicación OTIC'!P309)</f>
        <v xml:space="preserve">Personas derivadas por Gendarmeria </v>
      </c>
      <c r="Q309" s="4" t="str">
        <f>+('3 Planilla Preadjudicación OTIC'!Q309)</f>
        <v>PRESENCIAL</v>
      </c>
      <c r="R309" s="4" t="str">
        <f>+('3 Planilla Preadjudicación OTIC'!R309)</f>
        <v>INDEPENDIENTE</v>
      </c>
      <c r="S309" s="4">
        <f>+('3 Planilla Preadjudicación OTIC'!S309)</f>
        <v>31</v>
      </c>
      <c r="T309" s="2">
        <f>+('3 Planilla Preadjudicación OTIC'!T309)</f>
        <v>10</v>
      </c>
      <c r="U309" s="2">
        <f>+('3 Planilla Preadjudicación OTIC'!U309)</f>
        <v>110</v>
      </c>
      <c r="V309" s="2">
        <f>+('3 Planilla Preadjudicación OTIC'!V309)</f>
        <v>12</v>
      </c>
      <c r="W309" s="2">
        <f>+('3 Planilla Preadjudicación OTIC'!W309)</f>
        <v>122</v>
      </c>
      <c r="X309" s="2">
        <f>+('3 Planilla Preadjudicación OTIC'!X309)</f>
        <v>4</v>
      </c>
      <c r="Y309" s="2" t="str">
        <f>+('3 Planilla Preadjudicación OTIC'!Y309)</f>
        <v>NO</v>
      </c>
      <c r="Z309" s="2" t="str">
        <f>+('3 Planilla Preadjudicación OTIC'!Z309)</f>
        <v>NO</v>
      </c>
      <c r="AA309" s="2" t="str">
        <f>+('3 Planilla Preadjudicación OTIC'!AA309)</f>
        <v>SI</v>
      </c>
      <c r="AB309" s="4" t="str">
        <f>+('3 Planilla Preadjudicación OTIC'!AB309)</f>
        <v>SE AJUSTA A PLAN FORMATIVO</v>
      </c>
      <c r="AC309" s="4" t="str">
        <f>+('3 Planilla Preadjudicación OTIC'!AC309)</f>
        <v>MUJERES MAYORES DE 18 AÑOS, PRIVADAS DE LIBERTAD EN EL CENTRO PENITENCIARIO FEMENINO DE SANTIAGO, EN SITUACIÓN DE VULNERABILIDAD SOCIAL (PERTENECIENTES AL 80% MÁS VULNERABLE), CON BAJA ESCOLARIDAD Y LIMITADA EXPERIENCIA LABORAL.</v>
      </c>
      <c r="AD309" s="2" t="str">
        <f>+('3 Planilla Preadjudicación OTIC'!AD309)</f>
        <v>NO</v>
      </c>
      <c r="AE309" s="4">
        <f>+('3 Planilla Preadjudicación OTIC'!AE309)</f>
        <v>0</v>
      </c>
      <c r="AF309" s="2" t="str">
        <f>+('3 Planilla Preadjudicación OTIC'!AF309)</f>
        <v>CERRADA</v>
      </c>
      <c r="AG309" s="2">
        <f>+('3 Planilla Preadjudicación OTIC'!AG309)</f>
        <v>31</v>
      </c>
      <c r="AH309" s="2">
        <f>+('3 Planilla Preadjudicación OTIC'!AH309)</f>
        <v>2</v>
      </c>
      <c r="AI309" s="135" t="str">
        <f>+('3 Planilla Preadjudicación OTIC'!AI309)</f>
        <v>69254600-8</v>
      </c>
      <c r="AJ309" s="4" t="str">
        <f>+('3 Planilla Preadjudicación OTIC'!AJ309)</f>
        <v>Otec Capacita San Joaquín</v>
      </c>
      <c r="AK309" s="2">
        <f>+('3 Planilla Preadjudicación OTIC'!AK309)</f>
        <v>122</v>
      </c>
      <c r="AL309" s="2">
        <f>+('3 Planilla Preadjudicación OTIC'!AL309)</f>
        <v>31</v>
      </c>
      <c r="AM309" s="12">
        <f>+('3 Planilla Preadjudicación OTIC'!AM309)</f>
        <v>6372</v>
      </c>
      <c r="AN309" s="12">
        <f>+('3 Planilla Preadjudicación OTIC'!AN309)</f>
        <v>115000</v>
      </c>
      <c r="AO309" s="12">
        <f>+('3 Planilla Preadjudicación OTIC'!AO309)</f>
        <v>0</v>
      </c>
      <c r="AP309" s="12">
        <f>+('3 Planilla Preadjudicación OTIC'!AP309)</f>
        <v>7773840</v>
      </c>
      <c r="AQ309" s="12">
        <f>+('3 Planilla Preadjudicación OTIC'!AQ309)</f>
        <v>0</v>
      </c>
      <c r="AR309" s="12">
        <f>+('3 Planilla Preadjudicación OTIC'!AR309)</f>
        <v>1150000</v>
      </c>
      <c r="AS309" s="12">
        <f>+('3 Planilla Preadjudicación OTIC'!AS309)</f>
        <v>0</v>
      </c>
      <c r="AT309" s="12">
        <f>+('3 Planilla Preadjudicación OTIC'!AT309)</f>
        <v>0</v>
      </c>
      <c r="AU309" s="12">
        <f>+('3 Planilla Preadjudicación OTIC'!AU309)</f>
        <v>8923840</v>
      </c>
      <c r="AV309" s="2" t="str">
        <f>+('3 Planilla Preadjudicación OTIC'!AV309)</f>
        <v>NO</v>
      </c>
      <c r="AW309" s="4" t="str">
        <f>+('3 Planilla Preadjudicación OTIC'!AW309)</f>
        <v>NUMERAL 6.1.2. ÍTEM 8 - LA POBLACIÓN OBJETIVO ES DERIVADA POR GENDARMERÍA. OTEC NO PRESENTA CARTA DE DICHA INSTITUCIÓN PARA PODER AUTORIZAR SU EJECUCIÓN DENTRO DEL RECINTO RESPECTIVO.</v>
      </c>
      <c r="AX309" s="2">
        <f>+('3 Planilla Preadjudicación OTIC'!AX309)</f>
        <v>0</v>
      </c>
      <c r="AY309" s="2">
        <f>+('3 Planilla Preadjudicación OTIC'!AY309)</f>
        <v>0</v>
      </c>
      <c r="AZ309" s="2">
        <f>+('3 Planilla Preadjudicación OTIC'!AZ309)</f>
        <v>0</v>
      </c>
      <c r="BA309" s="2">
        <f>+('3 Planilla Preadjudicación OTIC'!BA309)</f>
        <v>0</v>
      </c>
      <c r="BB309" s="2">
        <f>+('3 Planilla Preadjudicación OTIC'!BB309)</f>
        <v>0</v>
      </c>
      <c r="BC309" s="2">
        <f>+('3 Planilla Preadjudicación OTIC'!BC309)</f>
        <v>0</v>
      </c>
      <c r="BD309" s="2">
        <f>+('3 Planilla Preadjudicación OTIC'!BD309)</f>
        <v>0</v>
      </c>
      <c r="BE309" s="2">
        <f>+('3 Planilla Preadjudicación OTIC'!BE309)</f>
        <v>0</v>
      </c>
      <c r="BF309" s="2">
        <f>+('3 Planilla Preadjudicación OTIC'!BF309)</f>
        <v>0</v>
      </c>
      <c r="BG309" s="2">
        <f>+('3 Planilla Preadjudicación OTIC'!BG309)</f>
        <v>0</v>
      </c>
      <c r="BH309" s="2">
        <f>+('3 Planilla Preadjudicación OTIC'!BH309)</f>
        <v>0</v>
      </c>
      <c r="BI309" s="2">
        <f>+('3 Planilla Preadjudicación OTIC'!BI309)</f>
        <v>0</v>
      </c>
      <c r="BJ309" s="2">
        <f>+('3 Planilla Preadjudicación OTIC'!BJ309)</f>
        <v>0</v>
      </c>
      <c r="BK309" s="2">
        <f>+('3 Planilla Preadjudicación OTIC'!BK309)</f>
        <v>0</v>
      </c>
      <c r="BL309" s="2">
        <f>+('3 Planilla Preadjudicación OTIC'!BL309)</f>
        <v>0</v>
      </c>
      <c r="BM309" s="104">
        <f>ROUND(('3 Planilla Preadjudicación OTIC'!BM309),1)</f>
        <v>0</v>
      </c>
      <c r="BN309" s="4" t="str">
        <f>+('3 Planilla Preadjudicación OTIC'!BN309)</f>
        <v>NO</v>
      </c>
      <c r="BO309" s="4">
        <f>+('3 Planilla Preadjudicación OTIC'!BO309)</f>
        <v>0</v>
      </c>
      <c r="BP309" s="4">
        <f>+('3 Planilla Preadjudicación OTIC'!BP309)</f>
        <v>0</v>
      </c>
      <c r="BQ309" s="4">
        <f>+('3 Planilla Preadjudicación OTIC'!BQ309)</f>
        <v>0</v>
      </c>
      <c r="BR309" s="4">
        <f>+('3 Planilla Preadjudicación OTIC'!BR309)</f>
        <v>0</v>
      </c>
      <c r="BS309" s="4">
        <f>+('3 Planilla Preadjudicación OTIC'!BS309)</f>
        <v>0</v>
      </c>
      <c r="BT309" s="4">
        <f>+('3 Planilla Preadjudicación OTIC'!BT309)</f>
        <v>0</v>
      </c>
      <c r="BU309" s="85">
        <f>IF(VLOOKUP(A309,'BD OFICIAL'!$A$1:$AL$2098,7,0)=D309,0,1)</f>
        <v>0</v>
      </c>
      <c r="BV309" s="85">
        <f>IF(VLOOKUP(A309,'BD OFICIAL'!$A$1:$AL$2098,11,0)=J309,0,1)</f>
        <v>0</v>
      </c>
      <c r="BW309" s="85">
        <f>IF(VLOOKUP(A309,'BD OFICIAL'!$A$1:$AL$2098,13,0)=L309,0,1)</f>
        <v>0</v>
      </c>
      <c r="BX309" s="2">
        <f>IF(VLOOKUP(A309,'BD OFICIAL'!$A$1:$AL$2098,16,0)=O309,0,1)</f>
        <v>0</v>
      </c>
      <c r="BY309" s="2">
        <f>IF(VLOOKUP(A309,'BD OFICIAL'!$A$1:$AL$2098,17,0)=P309,0,1)</f>
        <v>0</v>
      </c>
      <c r="BZ309" s="2">
        <f>IF(VLOOKUP(A309,'BD OFICIAL'!$A$1:$AL$2098,19,0)=R309,0,1)</f>
        <v>0</v>
      </c>
      <c r="CA309" s="2">
        <f>IF(VLOOKUP(A309,'BD OFICIAL'!$A$1:$AL$2098,21,0)=T309,0,1)</f>
        <v>0</v>
      </c>
      <c r="CB309" s="2">
        <f>IF(VLOOKUP(A309,'BD OFICIAL'!$A$1:$AL$2098,24,0)=AK309,0,1)</f>
        <v>0</v>
      </c>
      <c r="CC309" s="2">
        <f>IF(VLOOKUP(A309,'BD OFICIAL'!$A$1:$AL$2098,25,0)=X309,0,1)</f>
        <v>0</v>
      </c>
      <c r="CD309" s="2">
        <f>IF(VLOOKUP(A309,'BD OFICIAL'!$A$1:$AL$2098,26,0)=Y309,0,1)</f>
        <v>0</v>
      </c>
      <c r="CE309" s="2">
        <f>IF(VLOOKUP(A309,'BD OFICIAL'!$A$1:$AL$2098,27,0)=Z309,0,1)</f>
        <v>0</v>
      </c>
      <c r="CF309" s="2">
        <f>IF(VLOOKUP(A309,'BD OFICIAL'!$A$1:$AL$2098,28,0)=AA309,0,1)</f>
        <v>0</v>
      </c>
      <c r="CG309" s="2">
        <f>IF(VLOOKUP(A309,'BD OFICIAL'!$A$1:$AL$2098,33,0)=AF309,0,1)</f>
        <v>0</v>
      </c>
      <c r="CH309" s="2">
        <f>IF(VLOOKUP(A309,'BD OFICIAL'!$A$1:$AL$2098,35,0)=AH309,0,1)</f>
        <v>0</v>
      </c>
      <c r="CI309" s="85">
        <f>IF(VLOOKUP(A309,'BD OFICIAL'!$A$1:$AL$2098,34,0)=AL309,0,1)</f>
        <v>0</v>
      </c>
      <c r="CJ309" s="12">
        <f>VLOOKUP(A309,'BD OFICIAL'!$A$1:$AM$2098,36,0)*AM309-AP309</f>
        <v>0</v>
      </c>
      <c r="CK309" s="85" t="str">
        <f t="shared" si="156"/>
        <v>SHMAN</v>
      </c>
      <c r="CL309" s="85" t="str">
        <f t="shared" si="157"/>
        <v>SI</v>
      </c>
      <c r="CM309" s="85" t="str">
        <f t="shared" si="171"/>
        <v>NO</v>
      </c>
      <c r="CN309" s="31">
        <f t="shared" si="172"/>
        <v>0</v>
      </c>
      <c r="CO309" s="31">
        <f t="shared" si="158"/>
        <v>0</v>
      </c>
      <c r="CP309" s="31">
        <f t="shared" si="173"/>
        <v>0</v>
      </c>
      <c r="CQ309" s="31">
        <f>IF(Y309="NO",0,IF(Y309="SI",IF(VLOOKUP(A309,'BD OFICIAL'!$A:$AO,40,0)=AQ309,0,1)))</f>
        <v>0</v>
      </c>
      <c r="CR309" s="31">
        <f>IF(Z309="NO",0,IF(Z309="SI",IF(VLOOKUP(B309,'BD OFICIAL'!$A:$AO,41,0)=AS309,0,1)))</f>
        <v>0</v>
      </c>
      <c r="CS309" s="31">
        <f t="shared" si="159"/>
        <v>0</v>
      </c>
      <c r="CT309" s="31">
        <f t="shared" si="160"/>
        <v>0</v>
      </c>
      <c r="CU309" s="31">
        <f>IF(VLOOKUP(A309,'BD OFICIAL'!$A$1:$AL$1056,31,0)="SI",IF(AT309&gt;0,0,1),IF(AT309=0,0,1))</f>
        <v>0</v>
      </c>
      <c r="CV309" s="31">
        <f t="shared" si="161"/>
        <v>0</v>
      </c>
      <c r="CW309" s="31">
        <f t="shared" si="174"/>
        <v>0</v>
      </c>
      <c r="CX309" s="85" t="str">
        <f t="shared" si="175"/>
        <v>NO</v>
      </c>
      <c r="CY309" s="31">
        <f t="shared" si="176"/>
        <v>0</v>
      </c>
      <c r="CZ309" s="85" t="str">
        <f>IF(ISERROR(VLOOKUP(AI309,EXPERIENCIA!$A$1:$C$2100,1,0)),"NO","SI")</f>
        <v>NO</v>
      </c>
      <c r="DA309" s="85" t="str">
        <f>IF(CX309="no","NO APLICA",IF(AX309=0,"ERROR NOTA",IF(AND(AX309&gt;1,CZ309="NO"),"ERROR NOTA",IF(AND(CZ309="NO",AX309=1),0,IF(VLOOKUP(AI309,EXPERIENCIA!$A$1:$C$2100,3,0)=AX309,0,"ERROR NOTA")))))</f>
        <v>NO APLICA</v>
      </c>
      <c r="DB309" s="85" t="str">
        <f>IF(ISERROR(VLOOKUP(AI309,COMPORTAMIENTO!$A$1:$C$2100,1,0)),"NO","SI")</f>
        <v>NO</v>
      </c>
      <c r="DC309" s="85" t="str">
        <f>IF(CX309="NO","NO APLICA",IF(AY309=0,"ERROR NOTA",IF(AND(DB309="NO",AY309=7),0,IF(VLOOKUP(AI309,COMPORTAMIENTO!$A$2:$H$2100,8,0)=AY309,0,"ERROR NOTA"))))</f>
        <v>NO APLICA</v>
      </c>
      <c r="DD309" s="104" t="str">
        <f t="shared" si="177"/>
        <v>NO APLICA</v>
      </c>
      <c r="DE309" s="104" t="str">
        <f t="shared" si="178"/>
        <v>NO APLICA</v>
      </c>
      <c r="DF309" s="85" t="str">
        <f t="shared" si="162"/>
        <v>SI</v>
      </c>
      <c r="DG309" s="85">
        <f t="shared" si="179"/>
        <v>0</v>
      </c>
      <c r="DH309" s="85">
        <f t="shared" si="180"/>
        <v>0</v>
      </c>
      <c r="DI309" s="85" t="str">
        <f t="shared" si="181"/>
        <v>NO APLICA</v>
      </c>
      <c r="DJ309" s="12" t="str">
        <f t="shared" si="182"/>
        <v>NO APLICA</v>
      </c>
      <c r="DK309" s="7" t="str">
        <f t="shared" si="183"/>
        <v>NO APLICA</v>
      </c>
      <c r="DL309" s="12">
        <f t="shared" si="163"/>
        <v>6372</v>
      </c>
      <c r="DM309" s="12">
        <f>VLOOKUP(A309,'5 TD'!$A:$B,2,0)</f>
        <v>5075</v>
      </c>
      <c r="DN309" s="7" t="str">
        <f t="shared" si="164"/>
        <v>NO APLICA</v>
      </c>
      <c r="DO309" s="85" t="str">
        <f t="shared" si="184"/>
        <v>NO APLICA</v>
      </c>
      <c r="DP309" s="85" t="str">
        <f t="shared" si="185"/>
        <v>NO APLICA</v>
      </c>
      <c r="DQ309" s="7" t="str">
        <f t="shared" si="186"/>
        <v>NO APLICA</v>
      </c>
      <c r="DR309" s="85" t="str">
        <f t="shared" si="165"/>
        <v>NO APLICA</v>
      </c>
      <c r="DS309" s="2" t="str">
        <f>+('3 Planilla Preadjudicación OTIC'!BN309)</f>
        <v>NO</v>
      </c>
      <c r="DT309" s="2" t="str">
        <f>IF(DR309="APROBADO",VLOOKUP(A309,'5 TD'!$D$3:$E$270,2,0),"NO APLICA")</f>
        <v>NO APLICA</v>
      </c>
      <c r="DU309" s="2" t="str">
        <f t="shared" si="166"/>
        <v>NO APLICA</v>
      </c>
      <c r="DV309" s="2" t="str">
        <f>IF(DU309="SI",VLOOKUP(A309,'5 TD'!$G$3:$H$270,2,0),"NO APLICA ")</f>
        <v xml:space="preserve">NO APLICA </v>
      </c>
      <c r="DW309" s="2" t="str">
        <f t="shared" si="167"/>
        <v>NO</v>
      </c>
      <c r="DX309" s="2" t="str">
        <f>IF(DW309="SI",VLOOKUP(A309,'5 TD'!$J$4:$K$472,2,0),"NO APLICA")</f>
        <v>NO APLICA</v>
      </c>
      <c r="DY309" s="2" t="str">
        <f t="shared" si="168"/>
        <v>NO APLICA</v>
      </c>
      <c r="DZ309" s="7" t="str">
        <f>IF(DY309="SI",VLOOKUP(A309,'5 TD'!$M$4:$N$350,2,0),"NO APLICA")</f>
        <v>NO APLICA</v>
      </c>
      <c r="EA309" s="2" t="str">
        <f t="shared" si="169"/>
        <v>NO APLICA</v>
      </c>
      <c r="EB309" s="12" t="str">
        <f t="shared" si="170"/>
        <v/>
      </c>
      <c r="EC309" s="12" t="str">
        <f>IF(EA309="SI",VLOOKUP(A309,'5 TD'!$V$4:$W$479,2,0),"NO APLICA")</f>
        <v>NO APLICA</v>
      </c>
      <c r="ED309" s="2" t="str">
        <f t="shared" si="187"/>
        <v>NO</v>
      </c>
      <c r="EE309" s="79" t="str">
        <f>IF(ED309="SI",VLOOKUP(AI309,COMPORTAMIENTO!$A$1:$H$2100,7,0),"NO APLICA")</f>
        <v>NO APLICA</v>
      </c>
      <c r="EF309" s="12" t="str">
        <f>IF(ED309="SI",VLOOKUP(A309,'5 TD'!$P$2:$Q$479,2,0),"NO APLICA")</f>
        <v>NO APLICA</v>
      </c>
      <c r="EG309" s="2" t="str">
        <f t="shared" si="188"/>
        <v>NO</v>
      </c>
      <c r="EH309" s="2">
        <f>IF(CZ309="no",0,VLOOKUP(AI309,EXPERIENCIA!$A$1:$C$2100,2,0))</f>
        <v>0</v>
      </c>
      <c r="EI309" s="2">
        <f>IF(CZ309="si",VLOOKUP(A309,'5 TD'!$S$3:$T$2103,2,0),0)</f>
        <v>0</v>
      </c>
      <c r="EJ309" s="2" t="str">
        <f t="shared" si="189"/>
        <v>SI</v>
      </c>
      <c r="EK309" s="2">
        <f>+('3 Planilla Preadjudicación OTIC'!BU309)</f>
        <v>0</v>
      </c>
      <c r="EL309" s="3"/>
      <c r="EM309" s="3"/>
      <c r="EN309" s="3"/>
      <c r="EQ309" s="86"/>
    </row>
    <row r="310" spans="1:147" ht="15" customHeight="1" x14ac:dyDescent="0.3">
      <c r="A310" s="2">
        <f>+('3 Planilla Preadjudicación OTIC'!A310)</f>
        <v>14477</v>
      </c>
      <c r="B310" s="2" t="str">
        <f>+('3 Planilla Preadjudicación OTIC'!B310)</f>
        <v>65181652-1</v>
      </c>
      <c r="C310" s="4">
        <f>+('3 Planilla Preadjudicación OTIC'!E310)</f>
        <v>2025</v>
      </c>
      <c r="D310" s="4" t="str">
        <f>+('3 Planilla Preadjudicación OTIC'!F310)</f>
        <v>MANDATO</v>
      </c>
      <c r="E310" s="4" t="str">
        <f>+('3 Planilla Preadjudicación OTIC'!G310)</f>
        <v>82648400-4</v>
      </c>
      <c r="F310" s="4" t="str">
        <f>+('3 Planilla Preadjudicación OTIC'!H310)</f>
        <v>SIP RED DE COLEGIOS</v>
      </c>
      <c r="G310" s="4"/>
      <c r="H310" s="4"/>
      <c r="I310" s="4" t="str">
        <f>+('3 Planilla Preadjudicación OTIC'!I310)</f>
        <v>APLICACIÓN DE TÉCNICAS DE PREVENCIÓN DE RIESGOS PSICOSOCIALES DE ACUERDO CON METODOLOGÍA FU</v>
      </c>
      <c r="J310" s="4" t="str">
        <f>+('3 Planilla Preadjudicación OTIC'!J310)</f>
        <v>SIN PLAN FORMATIVO</v>
      </c>
      <c r="K310" s="4" t="str">
        <f>+('3 Planilla Preadjudicación OTIC'!K310)</f>
        <v/>
      </c>
      <c r="L310" s="4" t="str">
        <f>+('3 Planilla Preadjudicación OTIC'!L310)</f>
        <v/>
      </c>
      <c r="M310" s="2">
        <f>+('3 Planilla Preadjudicación OTIC'!M310)</f>
        <v>13</v>
      </c>
      <c r="N310" s="4" t="str">
        <f>+('3 Planilla Preadjudicación OTIC'!N310)</f>
        <v>METROPOLITANA</v>
      </c>
      <c r="O310" s="4" t="str">
        <f>+('3 Planilla Preadjudicación OTIC'!O310)</f>
        <v>RENCA</v>
      </c>
      <c r="P310" s="4" t="str">
        <f>+('3 Planilla Preadjudicación OTIC'!P310)</f>
        <v>TRABAJADORES ACTIVOS O EN PROCESO DE RECONVERSIÓN LABORAL</v>
      </c>
      <c r="Q310" s="4" t="str">
        <f>+('3 Planilla Preadjudicación OTIC'!Q310)</f>
        <v>PRESENCIAL</v>
      </c>
      <c r="R310" s="4" t="str">
        <f>+('3 Planilla Preadjudicación OTIC'!R310)</f>
        <v>DEPENDIENTE</v>
      </c>
      <c r="S310" s="4">
        <f>+('3 Planilla Preadjudicación OTIC'!S310)</f>
        <v>30</v>
      </c>
      <c r="T310" s="2">
        <f>+('3 Planilla Preadjudicación OTIC'!T310)</f>
        <v>15</v>
      </c>
      <c r="U310" s="2">
        <f>+('3 Planilla Preadjudicación OTIC'!U310)</f>
        <v>0</v>
      </c>
      <c r="V310" s="2">
        <f>+('3 Planilla Preadjudicación OTIC'!V310)</f>
        <v>0</v>
      </c>
      <c r="W310" s="2">
        <f>+('3 Planilla Preadjudicación OTIC'!W310)</f>
        <v>150</v>
      </c>
      <c r="X310" s="2">
        <f>+('3 Planilla Preadjudicación OTIC'!X310)</f>
        <v>5</v>
      </c>
      <c r="Y310" s="2" t="str">
        <f>+('3 Planilla Preadjudicación OTIC'!Y310)</f>
        <v>SI</v>
      </c>
      <c r="Z310" s="2" t="str">
        <f>+('3 Planilla Preadjudicación OTIC'!Z310)</f>
        <v>NO</v>
      </c>
      <c r="AA310" s="2" t="str">
        <f>+('3 Planilla Preadjudicación OTIC'!AA310)</f>
        <v>NO</v>
      </c>
      <c r="AB310" s="4" t="str">
        <f>+('3 Planilla Preadjudicación OTIC'!AB310)</f>
        <v>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v>
      </c>
      <c r="AC310" s="4" t="str">
        <f>+('3 Planilla Preadjudicación OTIC'!AC310)</f>
        <v>Comunidad de familias Colegio Jorge Alessandri Rodríguez</v>
      </c>
      <c r="AD310" s="2" t="str">
        <f>+('3 Planilla Preadjudicación OTIC'!AD310)</f>
        <v>NO</v>
      </c>
      <c r="AE310" s="4">
        <f>+('3 Planilla Preadjudicación OTIC'!AE310)</f>
        <v>0</v>
      </c>
      <c r="AF310" s="2" t="str">
        <f>+('3 Planilla Preadjudicación OTIC'!AF310)</f>
        <v>CERRADA</v>
      </c>
      <c r="AG310" s="2">
        <f>+('3 Planilla Preadjudicación OTIC'!AG310)</f>
        <v>30</v>
      </c>
      <c r="AH310" s="2">
        <f>+('3 Planilla Preadjudicación OTIC'!AH310)</f>
        <v>2</v>
      </c>
      <c r="AI310" s="135" t="str">
        <f>+('3 Planilla Preadjudicación OTIC'!AI310)</f>
        <v>76928190-8</v>
      </c>
      <c r="AJ310" s="4" t="str">
        <f>+('3 Planilla Preadjudicación OTIC'!AJ310)</f>
        <v>Véliz, Núñez y Cía. Ltda.</v>
      </c>
      <c r="AK310" s="2">
        <f>+('3 Planilla Preadjudicación OTIC'!AK310)</f>
        <v>150</v>
      </c>
      <c r="AL310" s="2">
        <f>+('3 Planilla Preadjudicación OTIC'!AL310)</f>
        <v>30</v>
      </c>
      <c r="AM310" s="12">
        <f>+('3 Planilla Preadjudicación OTIC'!AM310)</f>
        <v>5075</v>
      </c>
      <c r="AN310" s="12">
        <f>+('3 Planilla Preadjudicación OTIC'!AN310)</f>
        <v>0</v>
      </c>
      <c r="AO310" s="12">
        <f>+('3 Planilla Preadjudicación OTIC'!AO310)</f>
        <v>0</v>
      </c>
      <c r="AP310" s="12">
        <f>+('3 Planilla Preadjudicación OTIC'!AP310)</f>
        <v>11418750</v>
      </c>
      <c r="AQ310" s="12">
        <f>+('3 Planilla Preadjudicación OTIC'!AQ310)</f>
        <v>1800000</v>
      </c>
      <c r="AR310" s="12">
        <f>+('3 Planilla Preadjudicación OTIC'!AR310)</f>
        <v>0</v>
      </c>
      <c r="AS310" s="12">
        <f>+('3 Planilla Preadjudicación OTIC'!AS310)</f>
        <v>0</v>
      </c>
      <c r="AT310" s="12">
        <f>+('3 Planilla Preadjudicación OTIC'!AT310)</f>
        <v>0</v>
      </c>
      <c r="AU310" s="12">
        <f>+('3 Planilla Preadjudicación OTIC'!AU310)</f>
        <v>13218750</v>
      </c>
      <c r="AV310" s="2" t="str">
        <f>+('3 Planilla Preadjudicación OTIC'!AV310)</f>
        <v>SI</v>
      </c>
      <c r="AW310" s="4">
        <f>+('3 Planilla Preadjudicación OTIC'!AW310)</f>
        <v>0</v>
      </c>
      <c r="AX310" s="2">
        <f>+('3 Planilla Preadjudicación OTIC'!AX310)</f>
        <v>3</v>
      </c>
      <c r="AY310" s="2">
        <f>+('3 Planilla Preadjudicación OTIC'!AY310)</f>
        <v>7</v>
      </c>
      <c r="AZ310" s="2">
        <f>+('3 Planilla Preadjudicación OTIC'!AZ310)</f>
        <v>7</v>
      </c>
      <c r="BA310" s="2">
        <f>+('3 Planilla Preadjudicación OTIC'!BA310)</f>
        <v>7</v>
      </c>
      <c r="BB310" s="2">
        <f>+('3 Planilla Preadjudicación OTIC'!BB310)</f>
        <v>5.5</v>
      </c>
      <c r="BC310" s="2">
        <f>+('3 Planilla Preadjudicación OTIC'!BC310)</f>
        <v>5.5</v>
      </c>
      <c r="BD310" s="2">
        <f>+('3 Planilla Preadjudicación OTIC'!BD310)</f>
        <v>5.5</v>
      </c>
      <c r="BE310" s="2">
        <f>+('3 Planilla Preadjudicación OTIC'!BE310)</f>
        <v>5.5</v>
      </c>
      <c r="BF310" s="2">
        <f>+('3 Planilla Preadjudicación OTIC'!BF310)</f>
        <v>5.5</v>
      </c>
      <c r="BG310" s="2">
        <f>+('3 Planilla Preadjudicación OTIC'!BG310)</f>
        <v>5.5</v>
      </c>
      <c r="BH310" s="2">
        <f>+('3 Planilla Preadjudicación OTIC'!BH310)</f>
        <v>5.5</v>
      </c>
      <c r="BI310" s="2">
        <f>+('3 Planilla Preadjudicación OTIC'!BI310)</f>
        <v>5.5</v>
      </c>
      <c r="BJ310" s="2">
        <f>+('3 Planilla Preadjudicación OTIC'!BJ310)</f>
        <v>5.5</v>
      </c>
      <c r="BK310" s="2">
        <f>+('3 Planilla Preadjudicación OTIC'!BK310)</f>
        <v>5.5</v>
      </c>
      <c r="BL310" s="2">
        <f>+('3 Planilla Preadjudicación OTIC'!BL310)</f>
        <v>7</v>
      </c>
      <c r="BM310" s="104">
        <f>ROUND(('3 Planilla Preadjudicación OTIC'!BM310),1)</f>
        <v>5.7</v>
      </c>
      <c r="BN310" s="4" t="str">
        <f>+('3 Planilla Preadjudicación OTIC'!BN310)</f>
        <v>NO</v>
      </c>
      <c r="BO310" s="4">
        <f>+('3 Planilla Preadjudicación OTIC'!BO310)</f>
        <v>0</v>
      </c>
      <c r="BP310" s="4">
        <f>+('3 Planilla Preadjudicación OTIC'!BP310)</f>
        <v>0</v>
      </c>
      <c r="BQ310" s="4">
        <f>+('3 Planilla Preadjudicación OTIC'!BQ310)</f>
        <v>0</v>
      </c>
      <c r="BR310" s="4">
        <f>+('3 Planilla Preadjudicación OTIC'!BR310)</f>
        <v>0</v>
      </c>
      <c r="BS310" s="4">
        <f>+('3 Planilla Preadjudicación OTIC'!BS310)</f>
        <v>0</v>
      </c>
      <c r="BT310" s="4">
        <f>+('3 Planilla Preadjudicación OTIC'!BT310)</f>
        <v>0</v>
      </c>
      <c r="BU310" s="85">
        <f>IF(VLOOKUP(A310,'BD OFICIAL'!$A$1:$AL$2098,7,0)=D310,0,1)</f>
        <v>0</v>
      </c>
      <c r="BV310" s="85">
        <f>IF(VLOOKUP(A310,'BD OFICIAL'!$A$1:$AL$2098,11,0)=J310,0,1)</f>
        <v>0</v>
      </c>
      <c r="BW310" s="85">
        <f>IF(VLOOKUP(A310,'BD OFICIAL'!$A$1:$AL$2098,13,0)=L310,0,1)</f>
        <v>0</v>
      </c>
      <c r="BX310" s="2">
        <f>IF(VLOOKUP(A310,'BD OFICIAL'!$A$1:$AL$2098,16,0)=O310,0,1)</f>
        <v>0</v>
      </c>
      <c r="BY310" s="2">
        <f>IF(VLOOKUP(A310,'BD OFICIAL'!$A$1:$AL$2098,17,0)=P310,0,1)</f>
        <v>0</v>
      </c>
      <c r="BZ310" s="2">
        <f>IF(VLOOKUP(A310,'BD OFICIAL'!$A$1:$AL$2098,19,0)=R310,0,1)</f>
        <v>0</v>
      </c>
      <c r="CA310" s="2">
        <f>IF(VLOOKUP(A310,'BD OFICIAL'!$A$1:$AL$2098,21,0)=T310,0,1)</f>
        <v>0</v>
      </c>
      <c r="CB310" s="2">
        <f>IF(VLOOKUP(A310,'BD OFICIAL'!$A$1:$AL$2098,24,0)=AK310,0,1)</f>
        <v>0</v>
      </c>
      <c r="CC310" s="2">
        <f>IF(VLOOKUP(A310,'BD OFICIAL'!$A$1:$AL$2098,25,0)=X310,0,1)</f>
        <v>0</v>
      </c>
      <c r="CD310" s="2">
        <f>IF(VLOOKUP(A310,'BD OFICIAL'!$A$1:$AL$2098,26,0)=Y310,0,1)</f>
        <v>0</v>
      </c>
      <c r="CE310" s="2">
        <f>IF(VLOOKUP(A310,'BD OFICIAL'!$A$1:$AL$2098,27,0)=Z310,0,1)</f>
        <v>0</v>
      </c>
      <c r="CF310" s="2">
        <f>IF(VLOOKUP(A310,'BD OFICIAL'!$A$1:$AL$2098,28,0)=AA310,0,1)</f>
        <v>0</v>
      </c>
      <c r="CG310" s="2">
        <f>IF(VLOOKUP(A310,'BD OFICIAL'!$A$1:$AL$2098,33,0)=AF310,0,1)</f>
        <v>0</v>
      </c>
      <c r="CH310" s="2">
        <f>IF(VLOOKUP(A310,'BD OFICIAL'!$A$1:$AL$2098,35,0)=AH310,0,1)</f>
        <v>0</v>
      </c>
      <c r="CI310" s="85">
        <f>IF(VLOOKUP(A310,'BD OFICIAL'!$A$1:$AL$2098,34,0)=AL310,0,1)</f>
        <v>0</v>
      </c>
      <c r="CJ310" s="12">
        <f>VLOOKUP(A310,'BD OFICIAL'!$A$1:$AM$2098,36,0)*AM310-AP310</f>
        <v>0</v>
      </c>
      <c r="CK310" s="85" t="str">
        <f t="shared" si="156"/>
        <v>SSH</v>
      </c>
      <c r="CL310" s="85" t="str">
        <f t="shared" si="157"/>
        <v>NO</v>
      </c>
      <c r="CM310" s="85" t="str">
        <f t="shared" si="171"/>
        <v>SI</v>
      </c>
      <c r="CN310" s="31">
        <f t="shared" si="172"/>
        <v>0</v>
      </c>
      <c r="CO310" s="31">
        <f t="shared" si="158"/>
        <v>0</v>
      </c>
      <c r="CP310" s="31">
        <f t="shared" si="173"/>
        <v>0</v>
      </c>
      <c r="CQ310" s="31">
        <f>IF(Y310="NO",0,IF(Y310="SI",IF(VLOOKUP(A310,'BD OFICIAL'!$A:$AO,40,0)=AQ310,0,1)))</f>
        <v>0</v>
      </c>
      <c r="CR310" s="31">
        <f>IF(Z310="NO",0,IF(Z310="SI",IF(VLOOKUP(B310,'BD OFICIAL'!$A:$AO,41,0)=AS310,0,1)))</f>
        <v>0</v>
      </c>
      <c r="CS310" s="31">
        <f t="shared" si="159"/>
        <v>0</v>
      </c>
      <c r="CT310" s="31">
        <f t="shared" si="160"/>
        <v>0</v>
      </c>
      <c r="CU310" s="31">
        <f>IF(VLOOKUP(A310,'BD OFICIAL'!$A$1:$AL$1056,31,0)="SI",IF(AT310&gt;0,0,1),IF(AT310=0,0,1))</f>
        <v>0</v>
      </c>
      <c r="CV310" s="31">
        <f t="shared" si="161"/>
        <v>0</v>
      </c>
      <c r="CW310" s="31">
        <f t="shared" si="174"/>
        <v>0</v>
      </c>
      <c r="CX310" s="85" t="str">
        <f t="shared" si="175"/>
        <v>SI</v>
      </c>
      <c r="CY310" s="31">
        <f t="shared" si="176"/>
        <v>0</v>
      </c>
      <c r="CZ310" s="85" t="str">
        <f>IF(ISERROR(VLOOKUP(AI310,EXPERIENCIA!$A$1:$C$2100,1,0)),"NO","SI")</f>
        <v>SI</v>
      </c>
      <c r="DA310" s="85">
        <f>IF(CX310="no","NO APLICA",IF(AX310=0,"ERROR NOTA",IF(AND(AX310&gt;1,CZ310="NO"),"ERROR NOTA",IF(AND(CZ310="NO",AX310=1),0,IF(VLOOKUP(AI310,EXPERIENCIA!$A$1:$C$2100,3,0)=AX310,0,"ERROR NOTA")))))</f>
        <v>0</v>
      </c>
      <c r="DB310" s="85" t="str">
        <f>IF(ISERROR(VLOOKUP(AI310,COMPORTAMIENTO!$A$1:$C$2100,1,0)),"NO","SI")</f>
        <v>SI</v>
      </c>
      <c r="DC310" s="85">
        <f>IF(CX310="NO","NO APLICA",IF(AY310=0,"ERROR NOTA",IF(AND(DB310="NO",AY310=7),0,IF(VLOOKUP(AI310,COMPORTAMIENTO!$A$2:$H$2100,8,0)=AY310,0,"ERROR NOTA"))))</f>
        <v>0</v>
      </c>
      <c r="DD310" s="104">
        <f t="shared" si="177"/>
        <v>0.30000000000000004</v>
      </c>
      <c r="DE310" s="104">
        <f t="shared" si="178"/>
        <v>0.70000000000000007</v>
      </c>
      <c r="DF310" s="85" t="str">
        <f t="shared" si="162"/>
        <v>NO</v>
      </c>
      <c r="DG310" s="85">
        <f t="shared" si="179"/>
        <v>7</v>
      </c>
      <c r="DH310" s="85">
        <f t="shared" si="180"/>
        <v>5.5000000000000009</v>
      </c>
      <c r="DI310" s="85">
        <f t="shared" si="181"/>
        <v>6.0250000000000004</v>
      </c>
      <c r="DJ310" s="12">
        <f t="shared" si="182"/>
        <v>5.5</v>
      </c>
      <c r="DK310" s="7">
        <f t="shared" si="183"/>
        <v>5.7362500000000001</v>
      </c>
      <c r="DL310" s="12">
        <f t="shared" si="163"/>
        <v>5075</v>
      </c>
      <c r="DM310" s="12">
        <f>VLOOKUP(A310,'5 TD'!$A:$B,2,0)</f>
        <v>5075</v>
      </c>
      <c r="DN310" s="7">
        <f t="shared" si="164"/>
        <v>7</v>
      </c>
      <c r="DO310" s="85" t="str">
        <f t="shared" si="184"/>
        <v>APROBADO</v>
      </c>
      <c r="DP310" s="85" t="str">
        <f t="shared" si="185"/>
        <v>APROBADO</v>
      </c>
      <c r="DQ310" s="7">
        <f t="shared" si="186"/>
        <v>5.7</v>
      </c>
      <c r="DR310" s="85" t="str">
        <f t="shared" si="165"/>
        <v>APROBADO</v>
      </c>
      <c r="DS310" s="2" t="str">
        <f>+('3 Planilla Preadjudicación OTIC'!BN310)</f>
        <v>NO</v>
      </c>
      <c r="DT310" s="2">
        <f>IF(DR310="APROBADO",VLOOKUP(A310,'5 TD'!$D$3:$E$270,2,0),"NO APLICA")</f>
        <v>6.6</v>
      </c>
      <c r="DU310" s="2" t="str">
        <f t="shared" si="166"/>
        <v>NO</v>
      </c>
      <c r="DV310" s="2" t="str">
        <f>IF(DU310="SI",VLOOKUP(A310,'5 TD'!$G$3:$H$270,2,0),"NO APLICA ")</f>
        <v xml:space="preserve">NO APLICA </v>
      </c>
      <c r="DW310" s="2" t="str">
        <f t="shared" si="167"/>
        <v>NO</v>
      </c>
      <c r="DX310" s="2" t="str">
        <f>IF(DW310="SI",VLOOKUP(A310,'5 TD'!$J$4:$K$472,2,0),"NO APLICA")</f>
        <v>NO APLICA</v>
      </c>
      <c r="DY310" s="2" t="str">
        <f t="shared" si="168"/>
        <v>NO APLICA</v>
      </c>
      <c r="DZ310" s="7" t="str">
        <f>IF(DY310="SI",VLOOKUP(A310,'5 TD'!$M$4:$N$350,2,0),"NO APLICA")</f>
        <v>NO APLICA</v>
      </c>
      <c r="EA310" s="2" t="str">
        <f t="shared" si="169"/>
        <v>NO APLICA</v>
      </c>
      <c r="EB310" s="12" t="str">
        <f t="shared" si="170"/>
        <v/>
      </c>
      <c r="EC310" s="12" t="str">
        <f>IF(EA310="SI",VLOOKUP(A310,'5 TD'!$V$4:$W$479,2,0),"NO APLICA")</f>
        <v>NO APLICA</v>
      </c>
      <c r="ED310" s="2" t="str">
        <f t="shared" si="187"/>
        <v>NO</v>
      </c>
      <c r="EE310" s="79" t="str">
        <f>IF(ED310="SI",VLOOKUP(AI310,COMPORTAMIENTO!$A$1:$H$2100,7,0),"NO APLICA")</f>
        <v>NO APLICA</v>
      </c>
      <c r="EF310" s="12" t="str">
        <f>IF(ED310="SI",VLOOKUP(A310,'5 TD'!$P$2:$Q$479,2,0),"NO APLICA")</f>
        <v>NO APLICA</v>
      </c>
      <c r="EG310" s="2" t="str">
        <f t="shared" si="188"/>
        <v>NO</v>
      </c>
      <c r="EH310" s="2">
        <f>IF(CZ310="no",0,VLOOKUP(AI310,EXPERIENCIA!$A$1:$C$2100,2,0))</f>
        <v>29</v>
      </c>
      <c r="EI310" s="2">
        <f>IF(CZ310="si",VLOOKUP(A310,'5 TD'!$S$3:$T$2103,2,0),0)</f>
        <v>33</v>
      </c>
      <c r="EJ310" s="2" t="str">
        <f t="shared" si="189"/>
        <v>NO</v>
      </c>
      <c r="EK310" s="2">
        <f>+('3 Planilla Preadjudicación OTIC'!BU310)</f>
        <v>0</v>
      </c>
      <c r="EL310" s="4"/>
      <c r="EM310" s="3"/>
      <c r="EN310" s="3"/>
      <c r="EQ310" s="86"/>
    </row>
    <row r="311" spans="1:147" s="3" customFormat="1" ht="15" customHeight="1" x14ac:dyDescent="0.3">
      <c r="A311" s="2">
        <f>+('3 Planilla Preadjudicación OTIC'!A311)</f>
        <v>14266</v>
      </c>
      <c r="B311" s="2" t="str">
        <f>+('3 Planilla Preadjudicación OTIC'!B311)</f>
        <v>65181652-1</v>
      </c>
      <c r="C311" s="4">
        <f>+('3 Planilla Preadjudicación OTIC'!E311)</f>
        <v>2025</v>
      </c>
      <c r="D311" s="4" t="str">
        <f>+('3 Planilla Preadjudicación OTIC'!F311)</f>
        <v>MANDATO</v>
      </c>
      <c r="E311" s="4" t="str">
        <f>+('3 Planilla Preadjudicación OTIC'!G311)</f>
        <v>65196907-7</v>
      </c>
      <c r="F311" s="4" t="str">
        <f>+('3 Planilla Preadjudicación OTIC'!H311)</f>
        <v>FUNDACIÓN ATENEA MUJER</v>
      </c>
      <c r="G311" s="4"/>
      <c r="H311" s="4"/>
      <c r="I311" s="4" t="str">
        <f>+('3 Planilla Preadjudicación OTIC'!I311)</f>
        <v>SERVICIOS DE MANICURE Y PEDICURE</v>
      </c>
      <c r="J311" s="4" t="str">
        <f>+('3 Planilla Preadjudicación OTIC'!J311)</f>
        <v>PF0611</v>
      </c>
      <c r="K311" s="4" t="str">
        <f>+('3 Planilla Preadjudicación OTIC'!K311)</f>
        <v>TÉCNICAS PARA EL EMPRENDIMIENTO</v>
      </c>
      <c r="L311" s="4" t="str">
        <f>+('3 Planilla Preadjudicación OTIC'!L311)</f>
        <v>PF0921</v>
      </c>
      <c r="M311" s="2">
        <f>+('3 Planilla Preadjudicación OTIC'!M311)</f>
        <v>13</v>
      </c>
      <c r="N311" s="4" t="str">
        <f>+('3 Planilla Preadjudicación OTIC'!N311)</f>
        <v>METROPOLITANA</v>
      </c>
      <c r="O311" s="4" t="str">
        <f>+('3 Planilla Preadjudicación OTIC'!O311)</f>
        <v>SANTIAGO</v>
      </c>
      <c r="P311" s="4" t="str">
        <f>+('3 Planilla Preadjudicación OTIC'!P311)</f>
        <v>EMPRENDEDORES/AS INFORMALES O PERSONAS VULNERABLES PERTENECIENTES AL 80% MAS VULNERABLE</v>
      </c>
      <c r="Q311" s="4" t="str">
        <f>+('3 Planilla Preadjudicación OTIC'!Q311)</f>
        <v>PRESENCIAL</v>
      </c>
      <c r="R311" s="4" t="str">
        <f>+('3 Planilla Preadjudicación OTIC'!R311)</f>
        <v>INDEPENDIENTE</v>
      </c>
      <c r="S311" s="4">
        <f>+('3 Planilla Preadjudicación OTIC'!S311)</f>
        <v>41</v>
      </c>
      <c r="T311" s="2">
        <f>+('3 Planilla Preadjudicación OTIC'!T311)</f>
        <v>11</v>
      </c>
      <c r="U311" s="2">
        <f>+('3 Planilla Preadjudicación OTIC'!U311)</f>
        <v>110</v>
      </c>
      <c r="V311" s="2">
        <f>+('3 Planilla Preadjudicación OTIC'!V311)</f>
        <v>12</v>
      </c>
      <c r="W311" s="2">
        <f>+('3 Planilla Preadjudicación OTIC'!W311)</f>
        <v>122</v>
      </c>
      <c r="X311" s="2">
        <f>+('3 Planilla Preadjudicación OTIC'!X311)</f>
        <v>3</v>
      </c>
      <c r="Y311" s="2" t="str">
        <f>+('3 Planilla Preadjudicación OTIC'!Y311)</f>
        <v>SI</v>
      </c>
      <c r="Z311" s="2" t="str">
        <f>+('3 Planilla Preadjudicación OTIC'!Z311)</f>
        <v>NO</v>
      </c>
      <c r="AA311" s="2" t="str">
        <f>+('3 Planilla Preadjudicación OTIC'!AA311)</f>
        <v>SI</v>
      </c>
      <c r="AB311" s="4" t="str">
        <f>+('3 Planilla Preadjudicación OTIC'!AB311)</f>
        <v>SE AJUSTA A PLAN FORMATIVO</v>
      </c>
      <c r="AC311" s="4" t="str">
        <f>+('3 Planilla Preadjudicación OTIC'!AC311)</f>
        <v>PERSONAS PERTENECIENTES AL 80% DE LA POBLACIÓN VULNERABLE, HOMBRES Y MUJERES DE 18 AÑOS O MAS, CON EDUCACIÓN BASICA COMPLETA PREFERENTEMENTE, DE LA COMUNA DE LA REINA</v>
      </c>
      <c r="AD311" s="2" t="str">
        <f>+('3 Planilla Preadjudicación OTIC'!AD311)</f>
        <v>NO</v>
      </c>
      <c r="AE311" s="4">
        <f>+('3 Planilla Preadjudicación OTIC'!AE311)</f>
        <v>0</v>
      </c>
      <c r="AF311" s="2" t="str">
        <f>+('3 Planilla Preadjudicación OTIC'!AF311)</f>
        <v>CERRADA</v>
      </c>
      <c r="AG311" s="2">
        <f>+('3 Planilla Preadjudicación OTIC'!AG311)</f>
        <v>41</v>
      </c>
      <c r="AH311" s="218">
        <f>+('3 Planilla Preadjudicación OTIC'!AH311)</f>
        <v>2</v>
      </c>
      <c r="AI311" s="135" t="str">
        <f>+('3 Planilla Preadjudicación OTIC'!AI311)</f>
        <v>76928190-8</v>
      </c>
      <c r="AJ311" s="4" t="str">
        <f>+('3 Planilla Preadjudicación OTIC'!AJ311)</f>
        <v>Véliz, Núñez y Cía. Ltda.</v>
      </c>
      <c r="AK311" s="2">
        <f>+('3 Planilla Preadjudicación OTIC'!AK311)</f>
        <v>122</v>
      </c>
      <c r="AL311" s="2">
        <f>+('3 Planilla Preadjudicación OTIC'!AL311)</f>
        <v>41</v>
      </c>
      <c r="AM311" s="12">
        <f>+('3 Planilla Preadjudicación OTIC'!AM311)</f>
        <v>5075</v>
      </c>
      <c r="AN311" s="12">
        <f>+('3 Planilla Preadjudicación OTIC'!AN311)</f>
        <v>115000</v>
      </c>
      <c r="AO311" s="12">
        <f>+('3 Planilla Preadjudicación OTIC'!AO311)</f>
        <v>0</v>
      </c>
      <c r="AP311" s="12">
        <f>+('3 Planilla Preadjudicación OTIC'!AP311)</f>
        <v>6810650</v>
      </c>
      <c r="AQ311" s="12">
        <f>+('3 Planilla Preadjudicación OTIC'!AQ311)</f>
        <v>1804000</v>
      </c>
      <c r="AR311" s="12">
        <f>+('3 Planilla Preadjudicación OTIC'!AR311)</f>
        <v>1265000</v>
      </c>
      <c r="AS311" s="12">
        <f>+('3 Planilla Preadjudicación OTIC'!AS311)</f>
        <v>0</v>
      </c>
      <c r="AT311" s="12">
        <f>+('3 Planilla Preadjudicación OTIC'!AT311)</f>
        <v>0</v>
      </c>
      <c r="AU311" s="12">
        <f>+('3 Planilla Preadjudicación OTIC'!AU311)</f>
        <v>9879650</v>
      </c>
      <c r="AV311" s="2" t="str">
        <f>+('3 Planilla Preadjudicación OTIC'!AV311)</f>
        <v>SI</v>
      </c>
      <c r="AW311" s="4">
        <f>+('3 Planilla Preadjudicación OTIC'!AW311)</f>
        <v>0</v>
      </c>
      <c r="AX311" s="2">
        <f>+('3 Planilla Preadjudicación OTIC'!AX311)</f>
        <v>3</v>
      </c>
      <c r="AY311" s="2">
        <f>+('3 Planilla Preadjudicación OTIC'!AY311)</f>
        <v>7</v>
      </c>
      <c r="AZ311" s="2">
        <f>+('3 Planilla Preadjudicación OTIC'!AZ311)</f>
        <v>0</v>
      </c>
      <c r="BA311" s="2">
        <f>+('3 Planilla Preadjudicación OTIC'!BA311)</f>
        <v>0</v>
      </c>
      <c r="BB311" s="2">
        <f>+('3 Planilla Preadjudicación OTIC'!BB311)</f>
        <v>0</v>
      </c>
      <c r="BC311" s="2">
        <f>+('3 Planilla Preadjudicación OTIC'!BC311)</f>
        <v>0</v>
      </c>
      <c r="BD311" s="2">
        <f>+('3 Planilla Preadjudicación OTIC'!BD311)</f>
        <v>0</v>
      </c>
      <c r="BE311" s="2">
        <f>+('3 Planilla Preadjudicación OTIC'!BE311)</f>
        <v>0</v>
      </c>
      <c r="BF311" s="2">
        <f>+('3 Planilla Preadjudicación OTIC'!BF311)</f>
        <v>0</v>
      </c>
      <c r="BG311" s="2">
        <f>+('3 Planilla Preadjudicación OTIC'!BG311)</f>
        <v>7</v>
      </c>
      <c r="BH311" s="2">
        <f>+('3 Planilla Preadjudicación OTIC'!BH311)</f>
        <v>7</v>
      </c>
      <c r="BI311" s="2">
        <f>+('3 Planilla Preadjudicación OTIC'!BI311)</f>
        <v>7</v>
      </c>
      <c r="BJ311" s="2">
        <f>+('3 Planilla Preadjudicación OTIC'!BJ311)</f>
        <v>7</v>
      </c>
      <c r="BK311" s="2">
        <f>+('3 Planilla Preadjudicación OTIC'!BK311)</f>
        <v>7</v>
      </c>
      <c r="BL311" s="218">
        <f>+('3 Planilla Preadjudicación OTIC'!BL311)</f>
        <v>7</v>
      </c>
      <c r="BM311" s="104">
        <f>ROUND(('3 Planilla Preadjudicación OTIC'!BM311),1)</f>
        <v>6.6</v>
      </c>
      <c r="BN311" s="4" t="str">
        <f>+('3 Planilla Preadjudicación OTIC'!BN311)</f>
        <v>NO</v>
      </c>
      <c r="BO311" s="4">
        <f>+('3 Planilla Preadjudicación OTIC'!BO311)</f>
        <v>0</v>
      </c>
      <c r="BP311" s="4">
        <f>+('3 Planilla Preadjudicación OTIC'!BP311)</f>
        <v>0</v>
      </c>
      <c r="BQ311" s="4">
        <f>+('3 Planilla Preadjudicación OTIC'!BQ311)</f>
        <v>0</v>
      </c>
      <c r="BR311" s="4">
        <f>+('3 Planilla Preadjudicación OTIC'!BR311)</f>
        <v>0</v>
      </c>
      <c r="BS311" s="4">
        <f>+('3 Planilla Preadjudicación OTIC'!BS311)</f>
        <v>0</v>
      </c>
      <c r="BT311" s="4">
        <f>+('3 Planilla Preadjudicación OTIC'!BT311)</f>
        <v>0</v>
      </c>
      <c r="BU311" s="85">
        <f>IF(VLOOKUP(A311,'BD OFICIAL'!$A$1:$AL$2098,7,0)=D311,0,1)</f>
        <v>0</v>
      </c>
      <c r="BV311" s="85">
        <f>IF(VLOOKUP(A311,'BD OFICIAL'!$A$1:$AL$2098,11,0)=J311,0,1)</f>
        <v>0</v>
      </c>
      <c r="BW311" s="85">
        <f>IF(VLOOKUP(A311,'BD OFICIAL'!$A$1:$AL$2098,13,0)=L311,0,1)</f>
        <v>0</v>
      </c>
      <c r="BX311" s="2">
        <f>IF(VLOOKUP(A311,'BD OFICIAL'!$A$1:$AL$2098,16,0)=O311,0,1)</f>
        <v>0</v>
      </c>
      <c r="BY311" s="2">
        <f>IF(VLOOKUP(A311,'BD OFICIAL'!$A$1:$AL$2098,17,0)=P311,0,1)</f>
        <v>0</v>
      </c>
      <c r="BZ311" s="2">
        <f>IF(VLOOKUP(A311,'BD OFICIAL'!$A$1:$AL$2098,19,0)=R311,0,1)</f>
        <v>0</v>
      </c>
      <c r="CA311" s="2">
        <f>IF(VLOOKUP(A311,'BD OFICIAL'!$A$1:$AL$2098,21,0)=T311,0,1)</f>
        <v>0</v>
      </c>
      <c r="CB311" s="2">
        <f>IF(VLOOKUP(A311,'BD OFICIAL'!$A$1:$AL$2098,24,0)=AK311,0,1)</f>
        <v>0</v>
      </c>
      <c r="CC311" s="2">
        <f>IF(VLOOKUP(A311,'BD OFICIAL'!$A$1:$AL$2098,25,0)=X311,0,1)</f>
        <v>0</v>
      </c>
      <c r="CD311" s="2">
        <f>IF(VLOOKUP(A311,'BD OFICIAL'!$A$1:$AL$2098,26,0)=Y311,0,1)</f>
        <v>0</v>
      </c>
      <c r="CE311" s="2">
        <f>IF(VLOOKUP(A311,'BD OFICIAL'!$A$1:$AL$2098,27,0)=Z311,0,1)</f>
        <v>0</v>
      </c>
      <c r="CF311" s="2">
        <f>IF(VLOOKUP(A311,'BD OFICIAL'!$A$1:$AL$2098,28,0)=AA311,0,1)</f>
        <v>0</v>
      </c>
      <c r="CG311" s="2">
        <f>IF(VLOOKUP(A311,'BD OFICIAL'!$A$1:$AL$2098,33,0)=AF311,0,1)</f>
        <v>0</v>
      </c>
      <c r="CH311" s="2">
        <f>IF(VLOOKUP(A311,'BD OFICIAL'!$A$1:$AL$2098,35,0)=AH311,0,1)</f>
        <v>0</v>
      </c>
      <c r="CI311" s="85">
        <f>IF(VLOOKUP(A311,'BD OFICIAL'!$A$1:$AL$2098,34,0)=AL311,0,1)</f>
        <v>0</v>
      </c>
      <c r="CJ311" s="12">
        <f>VLOOKUP(A311,'BD OFICIAL'!$A$1:$AM$2098,36,0)*AM311-AP311</f>
        <v>0</v>
      </c>
      <c r="CK311" s="85" t="str">
        <f t="shared" si="156"/>
        <v>SHMAN</v>
      </c>
      <c r="CL311" s="85" t="str">
        <f t="shared" si="157"/>
        <v>SI</v>
      </c>
      <c r="CM311" s="85" t="str">
        <f t="shared" si="171"/>
        <v>NO</v>
      </c>
      <c r="CN311" s="31">
        <f t="shared" si="172"/>
        <v>0</v>
      </c>
      <c r="CO311" s="31">
        <f t="shared" si="158"/>
        <v>0</v>
      </c>
      <c r="CP311" s="31">
        <f t="shared" si="173"/>
        <v>0</v>
      </c>
      <c r="CQ311" s="31">
        <f>IF(Y311="NO",0,IF(Y311="SI",IF(VLOOKUP(A311,'BD OFICIAL'!$A:$AO,40,0)=AQ311,0,1)))</f>
        <v>0</v>
      </c>
      <c r="CR311" s="31">
        <f>IF(Z311="NO",0,IF(Z311="SI",IF(VLOOKUP(B311,'BD OFICIAL'!$A:$AO,41,0)=AS311,0,1)))</f>
        <v>0</v>
      </c>
      <c r="CS311" s="31">
        <f t="shared" si="159"/>
        <v>0</v>
      </c>
      <c r="CT311" s="31">
        <f t="shared" si="160"/>
        <v>0</v>
      </c>
      <c r="CU311" s="31">
        <f>IF(VLOOKUP(A311,'BD OFICIAL'!$A$1:$AL$1056,31,0)="SI",IF(AT311&gt;0,0,1),IF(AT311=0,0,1))</f>
        <v>0</v>
      </c>
      <c r="CV311" s="31">
        <f t="shared" si="161"/>
        <v>0</v>
      </c>
      <c r="CW311" s="31">
        <f t="shared" si="174"/>
        <v>0</v>
      </c>
      <c r="CX311" s="85" t="str">
        <f t="shared" si="175"/>
        <v>SI</v>
      </c>
      <c r="CY311" s="31">
        <f t="shared" si="176"/>
        <v>0</v>
      </c>
      <c r="CZ311" s="85" t="str">
        <f>IF(ISERROR(VLOOKUP(AI311,EXPERIENCIA!$A$1:$C$2100,1,0)),"NO","SI")</f>
        <v>SI</v>
      </c>
      <c r="DA311" s="85">
        <f>IF(CX311="no","NO APLICA",IF(AX311=0,"ERROR NOTA",IF(AND(AX311&gt;1,CZ311="NO"),"ERROR NOTA",IF(AND(CZ311="NO",AX311=1),0,IF(VLOOKUP(AI311,EXPERIENCIA!$A$1:$C$2100,3,0)=AX311,0,"ERROR NOTA")))))</f>
        <v>0</v>
      </c>
      <c r="DB311" s="85" t="str">
        <f>IF(ISERROR(VLOOKUP(AI311,COMPORTAMIENTO!$A$1:$C$2100,1,0)),"NO","SI")</f>
        <v>SI</v>
      </c>
      <c r="DC311" s="85">
        <f>IF(CX311="NO","NO APLICA",IF(AY311=0,"ERROR NOTA",IF(AND(DB311="NO",AY311=7),0,IF(VLOOKUP(AI311,COMPORTAMIENTO!$A$2:$H$2100,8,0)=AY311,0,"ERROR NOTA"))))</f>
        <v>0</v>
      </c>
      <c r="DD311" s="104">
        <f t="shared" si="177"/>
        <v>0.30000000000000004</v>
      </c>
      <c r="DE311" s="104">
        <f t="shared" si="178"/>
        <v>0.70000000000000007</v>
      </c>
      <c r="DF311" s="85" t="str">
        <f t="shared" si="162"/>
        <v>SI</v>
      </c>
      <c r="DG311" s="85">
        <f t="shared" si="179"/>
        <v>0</v>
      </c>
      <c r="DH311" s="85">
        <f t="shared" si="180"/>
        <v>0</v>
      </c>
      <c r="DI311" s="85">
        <f t="shared" si="181"/>
        <v>0</v>
      </c>
      <c r="DJ311" s="12">
        <f t="shared" si="182"/>
        <v>7.0000000000000009</v>
      </c>
      <c r="DK311" s="7">
        <f t="shared" si="183"/>
        <v>7.0000000000000009</v>
      </c>
      <c r="DL311" s="12">
        <f t="shared" si="163"/>
        <v>5075</v>
      </c>
      <c r="DM311" s="12">
        <f>VLOOKUP(A311,'5 TD'!$A:$B,2,0)</f>
        <v>5075</v>
      </c>
      <c r="DN311" s="7">
        <f t="shared" si="164"/>
        <v>7</v>
      </c>
      <c r="DO311" s="85" t="str">
        <f t="shared" si="184"/>
        <v>APROBADO</v>
      </c>
      <c r="DP311" s="85" t="str">
        <f t="shared" si="185"/>
        <v>APROBADO</v>
      </c>
      <c r="DQ311" s="7">
        <f t="shared" si="186"/>
        <v>6.6</v>
      </c>
      <c r="DR311" s="85" t="str">
        <f t="shared" si="165"/>
        <v>APROBADO</v>
      </c>
      <c r="DS311" s="2" t="str">
        <f>+('3 Planilla Preadjudicación OTIC'!BN311)</f>
        <v>NO</v>
      </c>
      <c r="DT311" s="2">
        <f>IF(DR311="APROBADO",VLOOKUP(A311,'5 TD'!$D$3:$E$270,2,0),"NO APLICA")</f>
        <v>6.8</v>
      </c>
      <c r="DU311" s="2" t="str">
        <f t="shared" si="166"/>
        <v>NO</v>
      </c>
      <c r="DV311" s="2" t="str">
        <f>IF(DU311="SI",VLOOKUP(A311,'5 TD'!$G$3:$H$270,2,0),"NO APLICA ")</f>
        <v xml:space="preserve">NO APLICA </v>
      </c>
      <c r="DW311" s="2" t="str">
        <f t="shared" si="167"/>
        <v>NO</v>
      </c>
      <c r="DX311" s="2" t="str">
        <f>IF(DW311="SI",VLOOKUP(A311,'5 TD'!$J$4:$K$472,2,0),"NO APLICA")</f>
        <v>NO APLICA</v>
      </c>
      <c r="DY311" s="2" t="str">
        <f t="shared" si="168"/>
        <v>NO APLICA</v>
      </c>
      <c r="DZ311" s="7" t="str">
        <f>IF(DY311="SI",VLOOKUP(A311,'5 TD'!$M$4:$N$350,2,0),"NO APLICA")</f>
        <v>NO APLICA</v>
      </c>
      <c r="EA311" s="2" t="str">
        <f t="shared" si="169"/>
        <v>NO APLICA</v>
      </c>
      <c r="EB311" s="12" t="str">
        <f t="shared" si="170"/>
        <v/>
      </c>
      <c r="EC311" s="12" t="str">
        <f>IF(EA311="SI",VLOOKUP(A311,'5 TD'!$V$4:$W$479,2,0),"NO APLICA")</f>
        <v>NO APLICA</v>
      </c>
      <c r="ED311" s="2" t="str">
        <f t="shared" si="187"/>
        <v>NO</v>
      </c>
      <c r="EE311" s="79" t="str">
        <f>IF(ED311="SI",VLOOKUP(AI311,COMPORTAMIENTO!$A$1:$H$2100,7,0),"NO APLICA")</f>
        <v>NO APLICA</v>
      </c>
      <c r="EF311" s="12" t="str">
        <f>IF(ED311="SI",VLOOKUP(A311,'5 TD'!$P$2:$Q$479,2,0),"NO APLICA")</f>
        <v>NO APLICA</v>
      </c>
      <c r="EG311" s="2" t="str">
        <f t="shared" si="188"/>
        <v>NO</v>
      </c>
      <c r="EH311" s="2">
        <f>IF(CZ311="no",0,VLOOKUP(AI311,EXPERIENCIA!$A$1:$C$2100,2,0))</f>
        <v>29</v>
      </c>
      <c r="EI311" s="2">
        <f>IF(CZ311="si",VLOOKUP(A311,'5 TD'!$S$3:$T$2103,2,0),0)</f>
        <v>125</v>
      </c>
      <c r="EJ311" s="2" t="str">
        <f t="shared" si="189"/>
        <v>NO</v>
      </c>
      <c r="EK311" s="2">
        <f>+('3 Planilla Preadjudicación OTIC'!BU311)</f>
        <v>0</v>
      </c>
      <c r="EL311" s="4"/>
      <c r="EQ311" s="86"/>
    </row>
    <row r="312" spans="1:147" s="3" customFormat="1" ht="15" customHeight="1" x14ac:dyDescent="0.3">
      <c r="A312" s="2">
        <f>+('3 Planilla Preadjudicación OTIC'!A312)</f>
        <v>14448</v>
      </c>
      <c r="B312" s="2" t="str">
        <f>+('3 Planilla Preadjudicación OTIC'!B312)</f>
        <v>65181652-1</v>
      </c>
      <c r="C312" s="4">
        <f>+('3 Planilla Preadjudicación OTIC'!E312)</f>
        <v>2025</v>
      </c>
      <c r="D312" s="4" t="str">
        <f>+('3 Planilla Preadjudicación OTIC'!F312)</f>
        <v>MANDATO</v>
      </c>
      <c r="E312" s="4" t="str">
        <f>+('3 Planilla Preadjudicación OTIC'!G312)</f>
        <v>96505760-9</v>
      </c>
      <c r="F312" s="4" t="str">
        <f>+('3 Planilla Preadjudicación OTIC'!H312)</f>
        <v>COLBÚN</v>
      </c>
      <c r="G312" s="4"/>
      <c r="H312" s="4"/>
      <c r="I312" s="4" t="str">
        <f>+('3 Planilla Preadjudicación OTIC'!I312)</f>
        <v>TÉCNICAS DE MANIPULACIÓN DE ALIMENTOS</v>
      </c>
      <c r="J312" s="4" t="str">
        <f>+('3 Planilla Preadjudicación OTIC'!J312)</f>
        <v>PF1432</v>
      </c>
      <c r="K312" s="4" t="str">
        <f>+('3 Planilla Preadjudicación OTIC'!K312)</f>
        <v>TÉCNICAS PARA EL EMPRENDIMIENTO</v>
      </c>
      <c r="L312" s="4" t="str">
        <f>+('3 Planilla Preadjudicación OTIC'!L312)</f>
        <v>PF0921</v>
      </c>
      <c r="M312" s="2">
        <f>+('3 Planilla Preadjudicación OTIC'!M312)</f>
        <v>5</v>
      </c>
      <c r="N312" s="4" t="str">
        <f>+('3 Planilla Preadjudicación OTIC'!N312)</f>
        <v>VALPARAISO</v>
      </c>
      <c r="O312" s="4" t="str">
        <f>+('3 Planilla Preadjudicación OTIC'!O312)</f>
        <v>SAN ESTEBAN</v>
      </c>
      <c r="P312" s="4" t="str">
        <f>+('3 Planilla Preadjudicación OTIC'!P312)</f>
        <v>EMPRENDEDORES/AS INFORMALES O PERSONAS VULNERABLES PERTENECIENTES AL 80% MAS VULNERABLE</v>
      </c>
      <c r="Q312" s="4" t="str">
        <f>+('3 Planilla Preadjudicación OTIC'!Q312)</f>
        <v>PRESENCIAL</v>
      </c>
      <c r="R312" s="4" t="str">
        <f>+('3 Planilla Preadjudicación OTIC'!R312)</f>
        <v>INDEPENDIENTE</v>
      </c>
      <c r="S312" s="4">
        <f>+('3 Planilla Preadjudicación OTIC'!S312)</f>
        <v>30</v>
      </c>
      <c r="T312" s="2">
        <f>+('3 Planilla Preadjudicación OTIC'!T312)</f>
        <v>10</v>
      </c>
      <c r="U312" s="2">
        <f>+('3 Planilla Preadjudicación OTIC'!U312)</f>
        <v>108</v>
      </c>
      <c r="V312" s="2">
        <f>+('3 Planilla Preadjudicación OTIC'!V312)</f>
        <v>12</v>
      </c>
      <c r="W312" s="2">
        <f>+('3 Planilla Preadjudicación OTIC'!W312)</f>
        <v>120</v>
      </c>
      <c r="X312" s="2">
        <f>+('3 Planilla Preadjudicación OTIC'!X312)</f>
        <v>4</v>
      </c>
      <c r="Y312" s="2" t="str">
        <f>+('3 Planilla Preadjudicación OTIC'!Y312)</f>
        <v>SI</v>
      </c>
      <c r="Z312" s="2" t="str">
        <f>+('3 Planilla Preadjudicación OTIC'!Z312)</f>
        <v>NO</v>
      </c>
      <c r="AA312" s="2" t="str">
        <f>+('3 Planilla Preadjudicación OTIC'!AA312)</f>
        <v>SI</v>
      </c>
      <c r="AB312" s="4" t="str">
        <f>+('3 Planilla Preadjudicación OTIC'!AB312)</f>
        <v>SE AJUSTA A PLAN FORMATIVO</v>
      </c>
      <c r="AC312" s="4" t="str">
        <f>+('3 Planilla Preadjudicación OTIC'!AC312)</f>
        <v>HOMBRES Y MUJERES DE 18 AÑOS O MAS, QUE PERTENECEN AL 80% MAS VULNERABLES, RESIDEN EN LA COMUNA DE SAN ESTEBAN Y QUE CUENTAN CON EDUCACIÓN MEDIA COMPLETA, PREFERENTEMENTE</v>
      </c>
      <c r="AD312" s="2" t="str">
        <f>+('3 Planilla Preadjudicación OTIC'!AD312)</f>
        <v>NO</v>
      </c>
      <c r="AE312" s="4">
        <f>+('3 Planilla Preadjudicación OTIC'!AE312)</f>
        <v>0</v>
      </c>
      <c r="AF312" s="2" t="str">
        <f>+('3 Planilla Preadjudicación OTIC'!AF312)</f>
        <v>CERRADA</v>
      </c>
      <c r="AG312" s="2">
        <f>+('3 Planilla Preadjudicación OTIC'!AG312)</f>
        <v>30</v>
      </c>
      <c r="AH312" s="2">
        <f>+('3 Planilla Preadjudicación OTIC'!AH312)</f>
        <v>3</v>
      </c>
      <c r="AI312" s="135" t="str">
        <f>+('3 Planilla Preadjudicación OTIC'!AI312)</f>
        <v>76928190-8</v>
      </c>
      <c r="AJ312" s="4" t="str">
        <f>+('3 Planilla Preadjudicación OTIC'!AJ312)</f>
        <v>Véliz, Núñez y Cía. Ltda.</v>
      </c>
      <c r="AK312" s="2">
        <f>+('3 Planilla Preadjudicación OTIC'!AK312)</f>
        <v>120</v>
      </c>
      <c r="AL312" s="2">
        <f>+('3 Planilla Preadjudicación OTIC'!AL312)</f>
        <v>30</v>
      </c>
      <c r="AM312" s="12">
        <f>+('3 Planilla Preadjudicación OTIC'!AM312)</f>
        <v>6373</v>
      </c>
      <c r="AN312" s="12">
        <f>+('3 Planilla Preadjudicación OTIC'!AN312)</f>
        <v>100000</v>
      </c>
      <c r="AO312" s="12">
        <f>+('3 Planilla Preadjudicación OTIC'!AO312)</f>
        <v>0</v>
      </c>
      <c r="AP312" s="12">
        <f>+('3 Planilla Preadjudicación OTIC'!AP312)</f>
        <v>7647600</v>
      </c>
      <c r="AQ312" s="12">
        <f>+('3 Planilla Preadjudicación OTIC'!AQ312)</f>
        <v>1200000</v>
      </c>
      <c r="AR312" s="12">
        <f>+('3 Planilla Preadjudicación OTIC'!AR312)</f>
        <v>1000000</v>
      </c>
      <c r="AS312" s="12">
        <f>+('3 Planilla Preadjudicación OTIC'!AS312)</f>
        <v>0</v>
      </c>
      <c r="AT312" s="12">
        <f>+('3 Planilla Preadjudicación OTIC'!AT312)</f>
        <v>0</v>
      </c>
      <c r="AU312" s="12">
        <f>+('3 Planilla Preadjudicación OTIC'!AU312)</f>
        <v>9847600</v>
      </c>
      <c r="AV312" s="2" t="str">
        <f>+('3 Planilla Preadjudicación OTIC'!AV312)</f>
        <v>SI</v>
      </c>
      <c r="AW312" s="4">
        <f>+('3 Planilla Preadjudicación OTIC'!AW312)</f>
        <v>0</v>
      </c>
      <c r="AX312" s="2">
        <f>+('3 Planilla Preadjudicación OTIC'!AX312)</f>
        <v>3</v>
      </c>
      <c r="AY312" s="2">
        <f>+('3 Planilla Preadjudicación OTIC'!AY312)</f>
        <v>7</v>
      </c>
      <c r="AZ312" s="2">
        <f>+('3 Planilla Preadjudicación OTIC'!AZ312)</f>
        <v>0</v>
      </c>
      <c r="BA312" s="2">
        <f>+('3 Planilla Preadjudicación OTIC'!BA312)</f>
        <v>0</v>
      </c>
      <c r="BB312" s="2">
        <f>+('3 Planilla Preadjudicación OTIC'!BB312)</f>
        <v>0</v>
      </c>
      <c r="BC312" s="2">
        <f>+('3 Planilla Preadjudicación OTIC'!BC312)</f>
        <v>0</v>
      </c>
      <c r="BD312" s="2">
        <f>+('3 Planilla Preadjudicación OTIC'!BD312)</f>
        <v>0</v>
      </c>
      <c r="BE312" s="2">
        <f>+('3 Planilla Preadjudicación OTIC'!BE312)</f>
        <v>0</v>
      </c>
      <c r="BF312" s="2">
        <f>+('3 Planilla Preadjudicación OTIC'!BF312)</f>
        <v>0</v>
      </c>
      <c r="BG312" s="2">
        <f>+('3 Planilla Preadjudicación OTIC'!BG312)</f>
        <v>7</v>
      </c>
      <c r="BH312" s="2">
        <f>+('3 Planilla Preadjudicación OTIC'!BH312)</f>
        <v>7</v>
      </c>
      <c r="BI312" s="2">
        <f>+('3 Planilla Preadjudicación OTIC'!BI312)</f>
        <v>7</v>
      </c>
      <c r="BJ312" s="2">
        <f>+('3 Planilla Preadjudicación OTIC'!BJ312)</f>
        <v>7</v>
      </c>
      <c r="BK312" s="2">
        <f>+('3 Planilla Preadjudicación OTIC'!BK312)</f>
        <v>7</v>
      </c>
      <c r="BL312" s="2">
        <f>+('3 Planilla Preadjudicación OTIC'!BL312)</f>
        <v>7</v>
      </c>
      <c r="BM312" s="243">
        <f>ROUND(('3 Planilla Preadjudicación OTIC'!BM312),1)</f>
        <v>6.6</v>
      </c>
      <c r="BN312" s="4" t="str">
        <f>+('3 Planilla Preadjudicación OTIC'!BN312)</f>
        <v>NO</v>
      </c>
      <c r="BO312" s="4">
        <f>+('3 Planilla Preadjudicación OTIC'!BO312)</f>
        <v>0</v>
      </c>
      <c r="BP312" s="4">
        <f>+('3 Planilla Preadjudicación OTIC'!BP312)</f>
        <v>0</v>
      </c>
      <c r="BQ312" s="4">
        <f>+('3 Planilla Preadjudicación OTIC'!BQ312)</f>
        <v>0</v>
      </c>
      <c r="BR312" s="4">
        <f>+('3 Planilla Preadjudicación OTIC'!BR312)</f>
        <v>0</v>
      </c>
      <c r="BS312" s="4">
        <f>+('3 Planilla Preadjudicación OTIC'!BS312)</f>
        <v>0</v>
      </c>
      <c r="BT312" s="4">
        <f>+('3 Planilla Preadjudicación OTIC'!BT312)</f>
        <v>0</v>
      </c>
      <c r="BU312" s="85">
        <f>IF(VLOOKUP(A312,'BD OFICIAL'!$A$1:$AL$2098,7,0)=D312,0,1)</f>
        <v>0</v>
      </c>
      <c r="BV312" s="85">
        <f>IF(VLOOKUP(A312,'BD OFICIAL'!$A$1:$AL$2098,11,0)=J312,0,1)</f>
        <v>0</v>
      </c>
      <c r="BW312" s="85">
        <f>IF(VLOOKUP(A312,'BD OFICIAL'!$A$1:$AL$2098,13,0)=L312,0,1)</f>
        <v>0</v>
      </c>
      <c r="BX312" s="2">
        <f>IF(VLOOKUP(A312,'BD OFICIAL'!$A$1:$AL$2098,16,0)=O312,0,1)</f>
        <v>0</v>
      </c>
      <c r="BY312" s="2">
        <f>IF(VLOOKUP(A312,'BD OFICIAL'!$A$1:$AL$2098,17,0)=P312,0,1)</f>
        <v>0</v>
      </c>
      <c r="BZ312" s="2">
        <f>IF(VLOOKUP(A312,'BD OFICIAL'!$A$1:$AL$2098,19,0)=R312,0,1)</f>
        <v>0</v>
      </c>
      <c r="CA312" s="2">
        <f>IF(VLOOKUP(A312,'BD OFICIAL'!$A$1:$AL$2098,21,0)=T312,0,1)</f>
        <v>0</v>
      </c>
      <c r="CB312" s="2">
        <f>IF(VLOOKUP(A312,'BD OFICIAL'!$A$1:$AL$2098,24,0)=AK312,0,1)</f>
        <v>0</v>
      </c>
      <c r="CC312" s="2">
        <f>IF(VLOOKUP(A312,'BD OFICIAL'!$A$1:$AL$2098,25,0)=X312,0,1)</f>
        <v>0</v>
      </c>
      <c r="CD312" s="2">
        <f>IF(VLOOKUP(A312,'BD OFICIAL'!$A$1:$AL$2098,26,0)=Y312,0,1)</f>
        <v>0</v>
      </c>
      <c r="CE312" s="2">
        <f>IF(VLOOKUP(A312,'BD OFICIAL'!$A$1:$AL$2098,27,0)=Z312,0,1)</f>
        <v>0</v>
      </c>
      <c r="CF312" s="2">
        <f>IF(VLOOKUP(A312,'BD OFICIAL'!$A$1:$AL$2098,28,0)=AA312,0,1)</f>
        <v>0</v>
      </c>
      <c r="CG312" s="2">
        <f>IF(VLOOKUP(A312,'BD OFICIAL'!$A$1:$AL$2098,33,0)=AF312,0,1)</f>
        <v>0</v>
      </c>
      <c r="CH312" s="2">
        <f>IF(VLOOKUP(A312,'BD OFICIAL'!$A$1:$AL$2098,35,0)=AH312,0,1)</f>
        <v>0</v>
      </c>
      <c r="CI312" s="85">
        <f>IF(VLOOKUP(A312,'BD OFICIAL'!$A$1:$AL$2098,34,0)=AL312,0,1)</f>
        <v>0</v>
      </c>
      <c r="CJ312" s="12">
        <f>VLOOKUP(A312,'BD OFICIAL'!$A$1:$AM$2098,36,0)*AM312-AP312</f>
        <v>0</v>
      </c>
      <c r="CK312" s="85" t="str">
        <f t="shared" si="156"/>
        <v>SHMAN</v>
      </c>
      <c r="CL312" s="85" t="str">
        <f t="shared" si="157"/>
        <v>SI</v>
      </c>
      <c r="CM312" s="85" t="str">
        <f t="shared" si="171"/>
        <v>NO</v>
      </c>
      <c r="CN312" s="31">
        <f t="shared" si="172"/>
        <v>0</v>
      </c>
      <c r="CO312" s="31">
        <f t="shared" si="158"/>
        <v>0</v>
      </c>
      <c r="CP312" s="31">
        <f t="shared" si="173"/>
        <v>0</v>
      </c>
      <c r="CQ312" s="31">
        <f>IF(Y312="NO",0,IF(Y312="SI",IF(VLOOKUP(A312,'BD OFICIAL'!$A:$AO,40,0)=AQ312,0,1)))</f>
        <v>0</v>
      </c>
      <c r="CR312" s="31">
        <f>IF(Z312="NO",0,IF(Z312="SI",IF(VLOOKUP(B312,'BD OFICIAL'!$A:$AO,41,0)=AS312,0,1)))</f>
        <v>0</v>
      </c>
      <c r="CS312" s="31">
        <f t="shared" si="159"/>
        <v>0</v>
      </c>
      <c r="CT312" s="31">
        <f t="shared" si="160"/>
        <v>0</v>
      </c>
      <c r="CU312" s="31">
        <f>IF(VLOOKUP(A312,'BD OFICIAL'!$A$1:$AL$1056,31,0)="SI",IF(AT312&gt;0,0,1),IF(AT312=0,0,1))</f>
        <v>0</v>
      </c>
      <c r="CV312" s="31">
        <f t="shared" si="161"/>
        <v>0</v>
      </c>
      <c r="CW312" s="31">
        <f t="shared" si="174"/>
        <v>0</v>
      </c>
      <c r="CX312" s="85" t="str">
        <f t="shared" si="175"/>
        <v>SI</v>
      </c>
      <c r="CY312" s="31">
        <f t="shared" si="176"/>
        <v>0</v>
      </c>
      <c r="CZ312" s="85" t="str">
        <f>IF(ISERROR(VLOOKUP(AI312,EXPERIENCIA!$A$1:$C$2100,1,0)),"NO","SI")</f>
        <v>SI</v>
      </c>
      <c r="DA312" s="85">
        <f>IF(CX312="no","NO APLICA",IF(AX312=0,"ERROR NOTA",IF(AND(AX312&gt;1,CZ312="NO"),"ERROR NOTA",IF(AND(CZ312="NO",AX312=1),0,IF(VLOOKUP(AI312,EXPERIENCIA!$A$1:$C$2100,3,0)=AX312,0,"ERROR NOTA")))))</f>
        <v>0</v>
      </c>
      <c r="DB312" s="85" t="str">
        <f>IF(ISERROR(VLOOKUP(AI312,COMPORTAMIENTO!$A$1:$C$2100,1,0)),"NO","SI")</f>
        <v>SI</v>
      </c>
      <c r="DC312" s="85">
        <f>IF(CX312="NO","NO APLICA",IF(AY312=0,"ERROR NOTA",IF(AND(DB312="NO",AY312=7),0,IF(VLOOKUP(AI312,COMPORTAMIENTO!$A$2:$H$2100,8,0)=AY312,0,"ERROR NOTA"))))</f>
        <v>0</v>
      </c>
      <c r="DD312" s="104">
        <f t="shared" si="177"/>
        <v>0.30000000000000004</v>
      </c>
      <c r="DE312" s="104">
        <f t="shared" si="178"/>
        <v>0.70000000000000007</v>
      </c>
      <c r="DF312" s="85" t="str">
        <f t="shared" si="162"/>
        <v>SI</v>
      </c>
      <c r="DG312" s="85">
        <f t="shared" si="179"/>
        <v>0</v>
      </c>
      <c r="DH312" s="85">
        <f t="shared" si="180"/>
        <v>0</v>
      </c>
      <c r="DI312" s="85">
        <f t="shared" si="181"/>
        <v>0</v>
      </c>
      <c r="DJ312" s="12">
        <f t="shared" si="182"/>
        <v>7.0000000000000009</v>
      </c>
      <c r="DK312" s="7">
        <f t="shared" si="183"/>
        <v>7.0000000000000009</v>
      </c>
      <c r="DL312" s="12">
        <f t="shared" si="163"/>
        <v>6373</v>
      </c>
      <c r="DM312" s="12">
        <f>VLOOKUP(A312,'5 TD'!$A:$B,2,0)</f>
        <v>6373</v>
      </c>
      <c r="DN312" s="7">
        <f t="shared" si="164"/>
        <v>7</v>
      </c>
      <c r="DO312" s="85" t="str">
        <f t="shared" si="184"/>
        <v>APROBADO</v>
      </c>
      <c r="DP312" s="85" t="str">
        <f t="shared" si="185"/>
        <v>APROBADO</v>
      </c>
      <c r="DQ312" s="7">
        <f t="shared" si="186"/>
        <v>6.6</v>
      </c>
      <c r="DR312" s="85" t="str">
        <f t="shared" si="165"/>
        <v>APROBADO</v>
      </c>
      <c r="DS312" s="2" t="str">
        <f>+('3 Planilla Preadjudicación OTIC'!BN312)</f>
        <v>NO</v>
      </c>
      <c r="DT312" s="2">
        <f>IF(DR312="APROBADO",VLOOKUP(A312,'5 TD'!$D$3:$E$270,2,0),"NO APLICA")</f>
        <v>7</v>
      </c>
      <c r="DU312" s="2" t="str">
        <f t="shared" si="166"/>
        <v>NO</v>
      </c>
      <c r="DV312" s="2" t="str">
        <f>IF(DU312="SI",VLOOKUP(A312,'5 TD'!$G$3:$H$270,2,0),"NO APLICA ")</f>
        <v xml:space="preserve">NO APLICA </v>
      </c>
      <c r="DW312" s="2" t="str">
        <f t="shared" si="167"/>
        <v>NO</v>
      </c>
      <c r="DX312" s="2" t="str">
        <f>IF(DW312="SI",VLOOKUP(A312,'5 TD'!$J$4:$K$472,2,0),"NO APLICA")</f>
        <v>NO APLICA</v>
      </c>
      <c r="DY312" s="2" t="str">
        <f t="shared" si="168"/>
        <v>NO APLICA</v>
      </c>
      <c r="DZ312" s="7" t="str">
        <f>IF(DY312="SI",VLOOKUP(A312,'5 TD'!$M$4:$N$350,2,0),"NO APLICA")</f>
        <v>NO APLICA</v>
      </c>
      <c r="EA312" s="2" t="str">
        <f t="shared" si="169"/>
        <v>NO APLICA</v>
      </c>
      <c r="EB312" s="12" t="str">
        <f t="shared" si="170"/>
        <v/>
      </c>
      <c r="EC312" s="12" t="str">
        <f>IF(EA312="SI",VLOOKUP(A312,'5 TD'!$V$4:$W$479,2,0),"NO APLICA")</f>
        <v>NO APLICA</v>
      </c>
      <c r="ED312" s="2" t="str">
        <f t="shared" si="187"/>
        <v>NO</v>
      </c>
      <c r="EE312" s="79" t="str">
        <f>IF(ED312="SI",VLOOKUP(AI312,COMPORTAMIENTO!$A$1:$H$2100,7,0),"NO APLICA")</f>
        <v>NO APLICA</v>
      </c>
      <c r="EF312" s="12" t="str">
        <f>IF(ED312="SI",VLOOKUP(A312,'5 TD'!$P$2:$Q$479,2,0),"NO APLICA")</f>
        <v>NO APLICA</v>
      </c>
      <c r="EG312" s="2" t="str">
        <f t="shared" si="188"/>
        <v>NO</v>
      </c>
      <c r="EH312" s="2">
        <f>IF(CZ312="no",0,VLOOKUP(AI312,EXPERIENCIA!$A$1:$C$2100,2,0))</f>
        <v>29</v>
      </c>
      <c r="EI312" s="2">
        <f>IF(CZ312="si",VLOOKUP(A312,'5 TD'!$S$3:$T$2103,2,0),0)</f>
        <v>125</v>
      </c>
      <c r="EJ312" s="2" t="str">
        <f t="shared" si="189"/>
        <v>NO</v>
      </c>
      <c r="EK312" s="2">
        <f>+('3 Planilla Preadjudicación OTIC'!BU312)</f>
        <v>0</v>
      </c>
      <c r="EL312" s="4"/>
      <c r="EQ312" s="86"/>
    </row>
    <row r="313" spans="1:147" ht="15" customHeight="1" x14ac:dyDescent="0.3">
      <c r="A313" s="2">
        <f>+('3 Planilla Preadjudicación OTIC'!A313)</f>
        <v>14432</v>
      </c>
      <c r="B313" s="2" t="str">
        <f>+('3 Planilla Preadjudicación OTIC'!B313)</f>
        <v>65181652-1</v>
      </c>
      <c r="C313" s="4">
        <f>+('3 Planilla Preadjudicación OTIC'!E313)</f>
        <v>2025</v>
      </c>
      <c r="D313" s="4" t="str">
        <f>+('3 Planilla Preadjudicación OTIC'!F313)</f>
        <v>MANDATO</v>
      </c>
      <c r="E313" s="4" t="str">
        <f>+('3 Planilla Preadjudicación OTIC'!G313)</f>
        <v>96505760-9</v>
      </c>
      <c r="F313" s="4" t="str">
        <f>+('3 Planilla Preadjudicación OTIC'!H313)</f>
        <v>COLBÚN</v>
      </c>
      <c r="G313" s="4"/>
      <c r="H313" s="4"/>
      <c r="I313" s="4" t="str">
        <f>+('3 Planilla Preadjudicación OTIC'!I313)</f>
        <v>OPERACIÓN DE GRÚA HORQUILLA</v>
      </c>
      <c r="J313" s="4" t="str">
        <f>+('3 Planilla Preadjudicación OTIC'!J313)</f>
        <v>PF1257</v>
      </c>
      <c r="K313" s="4" t="str">
        <f>+('3 Planilla Preadjudicación OTIC'!K313)</f>
        <v/>
      </c>
      <c r="L313" s="4" t="str">
        <f>+('3 Planilla Preadjudicación OTIC'!L313)</f>
        <v/>
      </c>
      <c r="M313" s="2">
        <f>+('3 Planilla Preadjudicación OTIC'!M313)</f>
        <v>8</v>
      </c>
      <c r="N313" s="4" t="str">
        <f>+('3 Planilla Preadjudicación OTIC'!N313)</f>
        <v>BIO BIO</v>
      </c>
      <c r="O313" s="4" t="str">
        <f>+('3 Planilla Preadjudicación OTIC'!O313)</f>
        <v>CORONEL</v>
      </c>
      <c r="P313" s="4" t="str">
        <f>+('3 Planilla Preadjudicación OTIC'!P313)</f>
        <v>EMPRENDEDORES/AS INFORMALES O PERSONAS VULNERABLES PERTENECIENTES AL 80% MAS VULNERABLE</v>
      </c>
      <c r="Q313" s="4" t="str">
        <f>+('3 Planilla Preadjudicación OTIC'!Q313)</f>
        <v>PRESENCIAL</v>
      </c>
      <c r="R313" s="4" t="str">
        <f>+('3 Planilla Preadjudicación OTIC'!R313)</f>
        <v>DEPENDIENTE</v>
      </c>
      <c r="S313" s="4">
        <f>+('3 Planilla Preadjudicación OTIC'!S313)</f>
        <v>40</v>
      </c>
      <c r="T313" s="2">
        <f>+('3 Planilla Preadjudicación OTIC'!T313)</f>
        <v>10</v>
      </c>
      <c r="U313" s="2">
        <f>+('3 Planilla Preadjudicación OTIC'!U313)</f>
        <v>160</v>
      </c>
      <c r="V313" s="2">
        <f>+('3 Planilla Preadjudicación OTIC'!V313)</f>
        <v>0</v>
      </c>
      <c r="W313" s="2">
        <f>+('3 Planilla Preadjudicación OTIC'!W313)</f>
        <v>160</v>
      </c>
      <c r="X313" s="2">
        <f>+('3 Planilla Preadjudicación OTIC'!X313)</f>
        <v>4</v>
      </c>
      <c r="Y313" s="2" t="str">
        <f>+('3 Planilla Preadjudicación OTIC'!Y313)</f>
        <v>SI</v>
      </c>
      <c r="Z313" s="2" t="str">
        <f>+('3 Planilla Preadjudicación OTIC'!Z313)</f>
        <v>NO</v>
      </c>
      <c r="AA313" s="2" t="str">
        <f>+('3 Planilla Preadjudicación OTIC'!AA313)</f>
        <v>NO</v>
      </c>
      <c r="AB313" s="4" t="str">
        <f>+('3 Planilla Preadjudicación OTIC'!AB313)</f>
        <v>SE AJUSTA A PLAN FORMATIVO</v>
      </c>
      <c r="AC313" s="4" t="str">
        <f>+('3 Planilla Preadjudicación OTIC'!AC313)</f>
        <v>HOMBRES Y MUJERES DE 18 AÑOS O MAS, QUE PERTENECEN AL 80% MAS VULNERABLES, RESIDEN EN LA COMUNA DE CORONEL Y QUE CUENTAN CON EDUCACIÓN MEDIA COMPLETA, PREFERENTEMENTE</v>
      </c>
      <c r="AD313" s="2" t="str">
        <f>+('3 Planilla Preadjudicación OTIC'!AD313)</f>
        <v>SI</v>
      </c>
      <c r="AE313" s="4" t="str">
        <f>+('3 Planilla Preadjudicación OTIC'!AE313)</f>
        <v>LICENCIAS DE CONDUCIR CLASE D.</v>
      </c>
      <c r="AF313" s="2" t="str">
        <f>+('3 Planilla Preadjudicación OTIC'!AF313)</f>
        <v>CERRADA</v>
      </c>
      <c r="AG313" s="2">
        <f>+('3 Planilla Preadjudicación OTIC'!AG313)</f>
        <v>40</v>
      </c>
      <c r="AH313" s="2">
        <f>+('3 Planilla Preadjudicación OTIC'!AH313)</f>
        <v>3</v>
      </c>
      <c r="AI313" s="135" t="str">
        <f>+('3 Planilla Preadjudicación OTIC'!AI313)</f>
        <v>77172955-K</v>
      </c>
      <c r="AJ313" s="4" t="str">
        <f>+('3 Planilla Preadjudicación OTIC'!AJ313)</f>
        <v>Sociedad de capacitación y asesorías varias</v>
      </c>
      <c r="AK313" s="2">
        <f>+('3 Planilla Preadjudicación OTIC'!AK313)</f>
        <v>160</v>
      </c>
      <c r="AL313" s="2">
        <f>+('3 Planilla Preadjudicación OTIC'!AL313)</f>
        <v>40</v>
      </c>
      <c r="AM313" s="12">
        <f>+('3 Planilla Preadjudicación OTIC'!AM313)</f>
        <v>6373</v>
      </c>
      <c r="AN313" s="12">
        <f>+('3 Planilla Preadjudicación OTIC'!AN313)</f>
        <v>0</v>
      </c>
      <c r="AO313" s="12">
        <f>+('3 Planilla Preadjudicación OTIC'!AO313)</f>
        <v>50000</v>
      </c>
      <c r="AP313" s="12">
        <f>+('3 Planilla Preadjudicación OTIC'!AP313)</f>
        <v>10196800</v>
      </c>
      <c r="AQ313" s="12">
        <f>+('3 Planilla Preadjudicación OTIC'!AQ313)</f>
        <v>1600000</v>
      </c>
      <c r="AR313" s="12">
        <f>+('3 Planilla Preadjudicación OTIC'!AR313)</f>
        <v>0</v>
      </c>
      <c r="AS313" s="12">
        <f>+('3 Planilla Preadjudicación OTIC'!AS313)</f>
        <v>0</v>
      </c>
      <c r="AT313" s="12">
        <f>+('3 Planilla Preadjudicación OTIC'!AT313)</f>
        <v>500000</v>
      </c>
      <c r="AU313" s="12">
        <f>+('3 Planilla Preadjudicación OTIC'!AU313)</f>
        <v>12296800</v>
      </c>
      <c r="AV313" s="2" t="str">
        <f>+('3 Planilla Preadjudicación OTIC'!AV313)</f>
        <v>SI</v>
      </c>
      <c r="AW313" s="4">
        <f>+('3 Planilla Preadjudicación OTIC'!AW313)</f>
        <v>0</v>
      </c>
      <c r="AX313" s="2">
        <f>+('3 Planilla Preadjudicación OTIC'!AX313)</f>
        <v>1</v>
      </c>
      <c r="AY313" s="2">
        <f>+('3 Planilla Preadjudicación OTIC'!AY313)</f>
        <v>7</v>
      </c>
      <c r="AZ313" s="2">
        <f>+('3 Planilla Preadjudicación OTIC'!AZ313)</f>
        <v>0</v>
      </c>
      <c r="BA313" s="2">
        <f>+('3 Planilla Preadjudicación OTIC'!BA313)</f>
        <v>0</v>
      </c>
      <c r="BB313" s="2">
        <f>+('3 Planilla Preadjudicación OTIC'!BB313)</f>
        <v>0</v>
      </c>
      <c r="BC313" s="2">
        <f>+('3 Planilla Preadjudicación OTIC'!BC313)</f>
        <v>0</v>
      </c>
      <c r="BD313" s="2">
        <f>+('3 Planilla Preadjudicación OTIC'!BD313)</f>
        <v>0</v>
      </c>
      <c r="BE313" s="2">
        <f>+('3 Planilla Preadjudicación OTIC'!BE313)</f>
        <v>0</v>
      </c>
      <c r="BF313" s="2">
        <f>+('3 Planilla Preadjudicación OTIC'!BF313)</f>
        <v>0</v>
      </c>
      <c r="BG313" s="2">
        <f>+('3 Planilla Preadjudicación OTIC'!BG313)</f>
        <v>7</v>
      </c>
      <c r="BH313" s="2">
        <f>+('3 Planilla Preadjudicación OTIC'!BH313)</f>
        <v>7</v>
      </c>
      <c r="BI313" s="2">
        <f>+('3 Planilla Preadjudicación OTIC'!BI313)</f>
        <v>7</v>
      </c>
      <c r="BJ313" s="2">
        <f>+('3 Planilla Preadjudicación OTIC'!BJ313)</f>
        <v>7</v>
      </c>
      <c r="BK313" s="2">
        <f>+('3 Planilla Preadjudicación OTIC'!BK313)</f>
        <v>7</v>
      </c>
      <c r="BL313" s="2">
        <f>+('3 Planilla Preadjudicación OTIC'!BL313)</f>
        <v>7</v>
      </c>
      <c r="BM313" s="104">
        <f>ROUND(('3 Planilla Preadjudicación OTIC'!BM313),1)</f>
        <v>6.4</v>
      </c>
      <c r="BN313" s="4" t="str">
        <f>+('3 Planilla Preadjudicación OTIC'!BN313)</f>
        <v>NO</v>
      </c>
      <c r="BO313" s="4">
        <f>+('3 Planilla Preadjudicación OTIC'!BO313)</f>
        <v>0</v>
      </c>
      <c r="BP313" s="4">
        <f>+('3 Planilla Preadjudicación OTIC'!BP313)</f>
        <v>0</v>
      </c>
      <c r="BQ313" s="4">
        <f>+('3 Planilla Preadjudicación OTIC'!BQ313)</f>
        <v>0</v>
      </c>
      <c r="BR313" s="4">
        <f>+('3 Planilla Preadjudicación OTIC'!BR313)</f>
        <v>0</v>
      </c>
      <c r="BS313" s="4">
        <f>+('3 Planilla Preadjudicación OTIC'!BS313)</f>
        <v>0</v>
      </c>
      <c r="BT313" s="4">
        <f>+('3 Planilla Preadjudicación OTIC'!BT313)</f>
        <v>0</v>
      </c>
      <c r="BU313" s="85">
        <f>IF(VLOOKUP(A313,'BD OFICIAL'!$A$1:$AL$2098,7,0)=D313,0,1)</f>
        <v>0</v>
      </c>
      <c r="BV313" s="85">
        <f>IF(VLOOKUP(A313,'BD OFICIAL'!$A$1:$AL$2098,11,0)=J313,0,1)</f>
        <v>0</v>
      </c>
      <c r="BW313" s="85">
        <f>IF(VLOOKUP(A313,'BD OFICIAL'!$A$1:$AL$2098,13,0)=L313,0,1)</f>
        <v>0</v>
      </c>
      <c r="BX313" s="2">
        <f>IF(VLOOKUP(A313,'BD OFICIAL'!$A$1:$AL$2098,16,0)=O313,0,1)</f>
        <v>0</v>
      </c>
      <c r="BY313" s="2">
        <f>IF(VLOOKUP(A313,'BD OFICIAL'!$A$1:$AL$2098,17,0)=P313,0,1)</f>
        <v>0</v>
      </c>
      <c r="BZ313" s="2">
        <f>IF(VLOOKUP(A313,'BD OFICIAL'!$A$1:$AL$2098,19,0)=R313,0,1)</f>
        <v>0</v>
      </c>
      <c r="CA313" s="2">
        <f>IF(VLOOKUP(A313,'BD OFICIAL'!$A$1:$AL$2098,21,0)=T313,0,1)</f>
        <v>0</v>
      </c>
      <c r="CB313" s="2">
        <f>IF(VLOOKUP(A313,'BD OFICIAL'!$A$1:$AL$2098,24,0)=AK313,0,1)</f>
        <v>0</v>
      </c>
      <c r="CC313" s="2">
        <f>IF(VLOOKUP(A313,'BD OFICIAL'!$A$1:$AL$2098,25,0)=X313,0,1)</f>
        <v>0</v>
      </c>
      <c r="CD313" s="2">
        <f>IF(VLOOKUP(A313,'BD OFICIAL'!$A$1:$AL$2098,26,0)=Y313,0,1)</f>
        <v>0</v>
      </c>
      <c r="CE313" s="2">
        <f>IF(VLOOKUP(A313,'BD OFICIAL'!$A$1:$AL$2098,27,0)=Z313,0,1)</f>
        <v>0</v>
      </c>
      <c r="CF313" s="2">
        <f>IF(VLOOKUP(A313,'BD OFICIAL'!$A$1:$AL$2098,28,0)=AA313,0,1)</f>
        <v>0</v>
      </c>
      <c r="CG313" s="2">
        <f>IF(VLOOKUP(A313,'BD OFICIAL'!$A$1:$AL$2098,33,0)=AF313,0,1)</f>
        <v>0</v>
      </c>
      <c r="CH313" s="2">
        <f>IF(VLOOKUP(A313,'BD OFICIAL'!$A$1:$AL$2098,35,0)=AH313,0,1)</f>
        <v>0</v>
      </c>
      <c r="CI313" s="85">
        <f>IF(VLOOKUP(A313,'BD OFICIAL'!$A$1:$AL$2098,34,0)=AL313,0,1)</f>
        <v>0</v>
      </c>
      <c r="CJ313" s="12">
        <f>VLOOKUP(A313,'BD OFICIAL'!$A$1:$AM$2098,36,0)*AM313-AP313</f>
        <v>0</v>
      </c>
      <c r="CK313" s="85" t="str">
        <f t="shared" si="156"/>
        <v>SSH</v>
      </c>
      <c r="CL313" s="85" t="str">
        <f t="shared" si="157"/>
        <v>SI</v>
      </c>
      <c r="CM313" s="85" t="str">
        <f t="shared" si="171"/>
        <v>NO</v>
      </c>
      <c r="CN313" s="31">
        <f t="shared" si="172"/>
        <v>0</v>
      </c>
      <c r="CO313" s="31">
        <f t="shared" si="158"/>
        <v>0</v>
      </c>
      <c r="CP313" s="31">
        <f t="shared" si="173"/>
        <v>0</v>
      </c>
      <c r="CQ313" s="31">
        <f>IF(Y313="NO",0,IF(Y313="SI",IF(VLOOKUP(A313,'BD OFICIAL'!$A:$AO,40,0)=AQ313,0,1)))</f>
        <v>0</v>
      </c>
      <c r="CR313" s="31">
        <f>IF(Z313="NO",0,IF(Z313="SI",IF(VLOOKUP(B313,'BD OFICIAL'!$A:$AO,41,0)=AS313,0,1)))</f>
        <v>0</v>
      </c>
      <c r="CS313" s="31">
        <f t="shared" si="159"/>
        <v>0</v>
      </c>
      <c r="CT313" s="31">
        <f t="shared" si="160"/>
        <v>0</v>
      </c>
      <c r="CU313" s="31">
        <f>IF(VLOOKUP(A313,'BD OFICIAL'!$A$1:$AL$1056,31,0)="SI",IF(AT313&gt;0,0,1),IF(AT313=0,0,1))</f>
        <v>0</v>
      </c>
      <c r="CV313" s="31">
        <f t="shared" si="161"/>
        <v>0</v>
      </c>
      <c r="CW313" s="31">
        <f t="shared" si="174"/>
        <v>0</v>
      </c>
      <c r="CX313" s="85" t="str">
        <f t="shared" si="175"/>
        <v>SI</v>
      </c>
      <c r="CY313" s="31">
        <f t="shared" si="176"/>
        <v>0</v>
      </c>
      <c r="CZ313" s="85" t="str">
        <f>IF(ISERROR(VLOOKUP(AI313,EXPERIENCIA!$A$1:$C$2100,1,0)),"NO","SI")</f>
        <v>NO</v>
      </c>
      <c r="DA313" s="85">
        <f>IF(CX313="no","NO APLICA",IF(AX313=0,"ERROR NOTA",IF(AND(AX313&gt;1,CZ313="NO"),"ERROR NOTA",IF(AND(CZ313="NO",AX313=1),0,IF(VLOOKUP(AI313,EXPERIENCIA!$A$1:$C$2100,3,0)=AX313,0,"ERROR NOTA")))))</f>
        <v>0</v>
      </c>
      <c r="DB313" s="85" t="str">
        <f>IF(ISERROR(VLOOKUP(AI313,COMPORTAMIENTO!$A$1:$C$2100,1,0)),"NO","SI")</f>
        <v>NO</v>
      </c>
      <c r="DC313" s="85">
        <f>IF(CX313="NO","NO APLICA",IF(AY313=0,"ERROR NOTA",IF(AND(DB313="NO",AY313=7),0,IF(VLOOKUP(AI313,COMPORTAMIENTO!$A$2:$H$2100,8,0)=AY313,0,"ERROR NOTA"))))</f>
        <v>0</v>
      </c>
      <c r="DD313" s="104">
        <f t="shared" si="177"/>
        <v>0.1</v>
      </c>
      <c r="DE313" s="104">
        <f t="shared" si="178"/>
        <v>0.70000000000000007</v>
      </c>
      <c r="DF313" s="85" t="str">
        <f t="shared" si="162"/>
        <v>SI</v>
      </c>
      <c r="DG313" s="85">
        <f t="shared" si="179"/>
        <v>0</v>
      </c>
      <c r="DH313" s="85">
        <f t="shared" si="180"/>
        <v>0</v>
      </c>
      <c r="DI313" s="85">
        <f t="shared" si="181"/>
        <v>0</v>
      </c>
      <c r="DJ313" s="12">
        <f t="shared" si="182"/>
        <v>7.0000000000000009</v>
      </c>
      <c r="DK313" s="7">
        <f t="shared" si="183"/>
        <v>7.0000000000000009</v>
      </c>
      <c r="DL313" s="12">
        <f t="shared" si="163"/>
        <v>6373</v>
      </c>
      <c r="DM313" s="12">
        <f>VLOOKUP(A313,'5 TD'!$A:$B,2,0)</f>
        <v>6373</v>
      </c>
      <c r="DN313" s="7">
        <f t="shared" si="164"/>
        <v>7</v>
      </c>
      <c r="DO313" s="85" t="str">
        <f t="shared" si="184"/>
        <v>APROBADO</v>
      </c>
      <c r="DP313" s="85" t="str">
        <f t="shared" si="185"/>
        <v>APROBADO</v>
      </c>
      <c r="DQ313" s="7">
        <f t="shared" si="186"/>
        <v>6.4</v>
      </c>
      <c r="DR313" s="85" t="str">
        <f t="shared" si="165"/>
        <v>APROBADO</v>
      </c>
      <c r="DS313" s="2" t="str">
        <f>+('3 Planilla Preadjudicación OTIC'!BN313)</f>
        <v>NO</v>
      </c>
      <c r="DT313" s="2">
        <f>IF(DR313="APROBADO",VLOOKUP(A313,'5 TD'!$D$3:$E$270,2,0),"NO APLICA")</f>
        <v>7</v>
      </c>
      <c r="DU313" s="2" t="str">
        <f t="shared" si="166"/>
        <v>NO</v>
      </c>
      <c r="DV313" s="2" t="str">
        <f>IF(DU313="SI",VLOOKUP(A313,'5 TD'!$G$3:$H$270,2,0),"NO APLICA ")</f>
        <v xml:space="preserve">NO APLICA </v>
      </c>
      <c r="DW313" s="2" t="str">
        <f t="shared" si="167"/>
        <v>NO</v>
      </c>
      <c r="DX313" s="2" t="str">
        <f>IF(DW313="SI",VLOOKUP(A313,'5 TD'!$J$4:$K$472,2,0),"NO APLICA")</f>
        <v>NO APLICA</v>
      </c>
      <c r="DY313" s="2" t="str">
        <f t="shared" si="168"/>
        <v>NO APLICA</v>
      </c>
      <c r="DZ313" s="7" t="str">
        <f>IF(DY313="SI",VLOOKUP(A313,'5 TD'!$M$4:$N$350,2,0),"NO APLICA")</f>
        <v>NO APLICA</v>
      </c>
      <c r="EA313" s="2" t="str">
        <f t="shared" si="169"/>
        <v>NO APLICA</v>
      </c>
      <c r="EB313" s="12" t="str">
        <f t="shared" si="170"/>
        <v/>
      </c>
      <c r="EC313" s="12" t="str">
        <f>IF(EA313="SI",VLOOKUP(A313,'5 TD'!$V$4:$W$479,2,0),"NO APLICA")</f>
        <v>NO APLICA</v>
      </c>
      <c r="ED313" s="2" t="str">
        <f t="shared" si="187"/>
        <v>NO</v>
      </c>
      <c r="EE313" s="79" t="str">
        <f>IF(ED313="SI",VLOOKUP(AI313,COMPORTAMIENTO!$A$1:$H$2100,7,0),"NO APLICA")</f>
        <v>NO APLICA</v>
      </c>
      <c r="EF313" s="12" t="str">
        <f>IF(ED313="SI",VLOOKUP(A313,'5 TD'!$P$2:$Q$479,2,0),"NO APLICA")</f>
        <v>NO APLICA</v>
      </c>
      <c r="EG313" s="2" t="str">
        <f t="shared" si="188"/>
        <v>NO</v>
      </c>
      <c r="EH313" s="2">
        <f>IF(CZ313="no",0,VLOOKUP(AI313,EXPERIENCIA!$A$1:$C$2100,2,0))</f>
        <v>0</v>
      </c>
      <c r="EI313" s="2">
        <f>IF(CZ313="si",VLOOKUP(A313,'5 TD'!$S$3:$T$2103,2,0),0)</f>
        <v>0</v>
      </c>
      <c r="EJ313" s="2" t="str">
        <f t="shared" si="189"/>
        <v>SI</v>
      </c>
      <c r="EK313" s="2">
        <f>+('3 Planilla Preadjudicación OTIC'!BU313)</f>
        <v>0</v>
      </c>
      <c r="EL313" s="4"/>
      <c r="EM313" s="3"/>
      <c r="EN313" s="3"/>
      <c r="EQ313" s="86"/>
    </row>
    <row r="314" spans="1:147" ht="15" customHeight="1" x14ac:dyDescent="0.3">
      <c r="A314" s="2">
        <f>+('3 Planilla Preadjudicación OTIC'!A314)</f>
        <v>14586</v>
      </c>
      <c r="B314" s="2" t="str">
        <f>+('3 Planilla Preadjudicación OTIC'!B314)</f>
        <v>65181652-1</v>
      </c>
      <c r="C314" s="4">
        <f>+('3 Planilla Preadjudicación OTIC'!E314)</f>
        <v>2025</v>
      </c>
      <c r="D314" s="4" t="str">
        <f>+('3 Planilla Preadjudicación OTIC'!F314)</f>
        <v>MANDATO</v>
      </c>
      <c r="E314" s="4" t="str">
        <f>+('3 Planilla Preadjudicación OTIC'!G314)</f>
        <v>65077645-3</v>
      </c>
      <c r="F314" s="4" t="str">
        <f>+('3 Planilla Preadjudicación OTIC'!H314)</f>
        <v>AVANZA INCLUSIÓN</v>
      </c>
      <c r="G314" s="4"/>
      <c r="H314" s="4"/>
      <c r="I314" s="4" t="str">
        <f>+('3 Planilla Preadjudicación OTIC'!I314)</f>
        <v>OPERACIÓN DE GRÚA HORQUILLA</v>
      </c>
      <c r="J314" s="4" t="str">
        <f>+('3 Planilla Preadjudicación OTIC'!J314)</f>
        <v>PF1257</v>
      </c>
      <c r="K314" s="4" t="str">
        <f>+('3 Planilla Preadjudicación OTIC'!K314)</f>
        <v/>
      </c>
      <c r="L314" s="4" t="str">
        <f>+('3 Planilla Preadjudicación OTIC'!L314)</f>
        <v/>
      </c>
      <c r="M314" s="2">
        <f>+('3 Planilla Preadjudicación OTIC'!M314)</f>
        <v>5</v>
      </c>
      <c r="N314" s="4" t="str">
        <f>+('3 Planilla Preadjudicación OTIC'!N314)</f>
        <v>VALPARAISO</v>
      </c>
      <c r="O314" s="4" t="str">
        <f>+('3 Planilla Preadjudicación OTIC'!O314)</f>
        <v>QUILPUÉ</v>
      </c>
      <c r="P314" s="4" t="str">
        <f>+('3 Planilla Preadjudicación OTIC'!P314)</f>
        <v>EMPRENDEDORES/AS INFORMALES O PERSONAS VULNERABLES PERTENECIENTES AL 80% MAS VULNERABLE</v>
      </c>
      <c r="Q314" s="4" t="str">
        <f>+('3 Planilla Preadjudicación OTIC'!Q314)</f>
        <v>PRESENCIAL</v>
      </c>
      <c r="R314" s="4" t="str">
        <f>+('3 Planilla Preadjudicación OTIC'!R314)</f>
        <v>DEPENDIENTE</v>
      </c>
      <c r="S314" s="4">
        <f>+('3 Planilla Preadjudicación OTIC'!S314)</f>
        <v>40</v>
      </c>
      <c r="T314" s="2">
        <f>+('3 Planilla Preadjudicación OTIC'!T314)</f>
        <v>15</v>
      </c>
      <c r="U314" s="2">
        <f>+('3 Planilla Preadjudicación OTIC'!U314)</f>
        <v>160</v>
      </c>
      <c r="V314" s="2">
        <f>+('3 Planilla Preadjudicación OTIC'!V314)</f>
        <v>0</v>
      </c>
      <c r="W314" s="2">
        <f>+('3 Planilla Preadjudicación OTIC'!W314)</f>
        <v>160</v>
      </c>
      <c r="X314" s="2">
        <f>+('3 Planilla Preadjudicación OTIC'!X314)</f>
        <v>4</v>
      </c>
      <c r="Y314" s="2" t="str">
        <f>+('3 Planilla Preadjudicación OTIC'!Y314)</f>
        <v>SI</v>
      </c>
      <c r="Z314" s="2" t="str">
        <f>+('3 Planilla Preadjudicación OTIC'!Z314)</f>
        <v>NO</v>
      </c>
      <c r="AA314" s="2" t="str">
        <f>+('3 Planilla Preadjudicación OTIC'!AA314)</f>
        <v>NO</v>
      </c>
      <c r="AB314" s="4" t="str">
        <f>+('3 Planilla Preadjudicación OTIC'!AB314)</f>
        <v>SE AJUSTA A PLAN FORMATIVO</v>
      </c>
      <c r="AC314" s="4" t="str">
        <f>+('3 Planilla Preadjudicación OTIC'!AC314)</f>
        <v>HOMBRES Y MUJERES DE 18 AÑOS O MAS PERTENECIENTES AL 80% MAS VULNERABLE, CON EDUCACION MEDIA COMPLETA PREFERENTEMENTE QUE RESIDAN EN LA COMUNA DE QUILPUÉ Y SUS AL REDERDORES</v>
      </c>
      <c r="AD314" s="2" t="str">
        <f>+('3 Planilla Preadjudicación OTIC'!AD314)</f>
        <v>SI</v>
      </c>
      <c r="AE314" s="4" t="str">
        <f>+('3 Planilla Preadjudicación OTIC'!AE314)</f>
        <v>LICENCIAS DE CONDUCIR CLASE D.</v>
      </c>
      <c r="AF314" s="2" t="str">
        <f>+('3 Planilla Preadjudicación OTIC'!AF314)</f>
        <v>CERRADA</v>
      </c>
      <c r="AG314" s="2">
        <f>+('3 Planilla Preadjudicación OTIC'!AG314)</f>
        <v>40</v>
      </c>
      <c r="AH314" s="2">
        <f>+('3 Planilla Preadjudicación OTIC'!AH314)</f>
        <v>3</v>
      </c>
      <c r="AI314" s="135" t="str">
        <f>+('3 Planilla Preadjudicación OTIC'!AI314)</f>
        <v>77172955-K</v>
      </c>
      <c r="AJ314" s="4" t="str">
        <f>+('3 Planilla Preadjudicación OTIC'!AJ314)</f>
        <v>Sociedad de capacitación y asesorías varias</v>
      </c>
      <c r="AK314" s="2">
        <f>+('3 Planilla Preadjudicación OTIC'!AK314)</f>
        <v>160</v>
      </c>
      <c r="AL314" s="2">
        <f>+('3 Planilla Preadjudicación OTIC'!AL314)</f>
        <v>40</v>
      </c>
      <c r="AM314" s="12">
        <f>+('3 Planilla Preadjudicación OTIC'!AM314)</f>
        <v>6373</v>
      </c>
      <c r="AN314" s="12">
        <f>+('3 Planilla Preadjudicación OTIC'!AN314)</f>
        <v>0</v>
      </c>
      <c r="AO314" s="12">
        <f>+('3 Planilla Preadjudicación OTIC'!AO314)</f>
        <v>50000</v>
      </c>
      <c r="AP314" s="12">
        <f>+('3 Planilla Preadjudicación OTIC'!AP314)</f>
        <v>15295200</v>
      </c>
      <c r="AQ314" s="12">
        <f>+('3 Planilla Preadjudicación OTIC'!AQ314)</f>
        <v>2400000</v>
      </c>
      <c r="AR314" s="12">
        <f>+('3 Planilla Preadjudicación OTIC'!AR314)</f>
        <v>0</v>
      </c>
      <c r="AS314" s="12">
        <f>+('3 Planilla Preadjudicación OTIC'!AS314)</f>
        <v>0</v>
      </c>
      <c r="AT314" s="12">
        <f>+('3 Planilla Preadjudicación OTIC'!AT314)</f>
        <v>750000</v>
      </c>
      <c r="AU314" s="12">
        <f>+('3 Planilla Preadjudicación OTIC'!AU314)</f>
        <v>18445200</v>
      </c>
      <c r="AV314" s="2" t="str">
        <f>+('3 Planilla Preadjudicación OTIC'!AV314)</f>
        <v>SI</v>
      </c>
      <c r="AW314" s="4">
        <f>+('3 Planilla Preadjudicación OTIC'!AW314)</f>
        <v>0</v>
      </c>
      <c r="AX314" s="2">
        <f>+('3 Planilla Preadjudicación OTIC'!AX314)</f>
        <v>1</v>
      </c>
      <c r="AY314" s="2">
        <f>+('3 Planilla Preadjudicación OTIC'!AY314)</f>
        <v>7</v>
      </c>
      <c r="AZ314" s="2">
        <f>+('3 Planilla Preadjudicación OTIC'!AZ314)</f>
        <v>0</v>
      </c>
      <c r="BA314" s="2">
        <f>+('3 Planilla Preadjudicación OTIC'!BA314)</f>
        <v>0</v>
      </c>
      <c r="BB314" s="2">
        <f>+('3 Planilla Preadjudicación OTIC'!BB314)</f>
        <v>0</v>
      </c>
      <c r="BC314" s="2">
        <f>+('3 Planilla Preadjudicación OTIC'!BC314)</f>
        <v>0</v>
      </c>
      <c r="BD314" s="2">
        <f>+('3 Planilla Preadjudicación OTIC'!BD314)</f>
        <v>0</v>
      </c>
      <c r="BE314" s="2">
        <f>+('3 Planilla Preadjudicación OTIC'!BE314)</f>
        <v>0</v>
      </c>
      <c r="BF314" s="2">
        <f>+('3 Planilla Preadjudicación OTIC'!BF314)</f>
        <v>0</v>
      </c>
      <c r="BG314" s="2">
        <f>+('3 Planilla Preadjudicación OTIC'!BG314)</f>
        <v>7</v>
      </c>
      <c r="BH314" s="2">
        <f>+('3 Planilla Preadjudicación OTIC'!BH314)</f>
        <v>7</v>
      </c>
      <c r="BI314" s="2">
        <f>+('3 Planilla Preadjudicación OTIC'!BI314)</f>
        <v>7</v>
      </c>
      <c r="BJ314" s="2">
        <f>+('3 Planilla Preadjudicación OTIC'!BJ314)</f>
        <v>7</v>
      </c>
      <c r="BK314" s="2">
        <f>+('3 Planilla Preadjudicación OTIC'!BK314)</f>
        <v>7</v>
      </c>
      <c r="BL314" s="2">
        <f>+('3 Planilla Preadjudicación OTIC'!BL314)</f>
        <v>7</v>
      </c>
      <c r="BM314" s="104">
        <f>ROUND(('3 Planilla Preadjudicación OTIC'!BM314),1)</f>
        <v>6.4</v>
      </c>
      <c r="BN314" s="4" t="str">
        <f>+('3 Planilla Preadjudicación OTIC'!BN314)</f>
        <v>NO</v>
      </c>
      <c r="BO314" s="4">
        <f>+('3 Planilla Preadjudicación OTIC'!BO314)</f>
        <v>0</v>
      </c>
      <c r="BP314" s="4">
        <f>+('3 Planilla Preadjudicación OTIC'!BP314)</f>
        <v>0</v>
      </c>
      <c r="BQ314" s="4">
        <f>+('3 Planilla Preadjudicación OTIC'!BQ314)</f>
        <v>0</v>
      </c>
      <c r="BR314" s="4">
        <f>+('3 Planilla Preadjudicación OTIC'!BR314)</f>
        <v>0</v>
      </c>
      <c r="BS314" s="4">
        <f>+('3 Planilla Preadjudicación OTIC'!BS314)</f>
        <v>0</v>
      </c>
      <c r="BT314" s="4">
        <f>+('3 Planilla Preadjudicación OTIC'!BT314)</f>
        <v>0</v>
      </c>
      <c r="BU314" s="85">
        <f>IF(VLOOKUP(A314,'BD OFICIAL'!$A$1:$AL$2098,7,0)=D314,0,1)</f>
        <v>0</v>
      </c>
      <c r="BV314" s="85">
        <f>IF(VLOOKUP(A314,'BD OFICIAL'!$A$1:$AL$2098,11,0)=J314,0,1)</f>
        <v>0</v>
      </c>
      <c r="BW314" s="85">
        <f>IF(VLOOKUP(A314,'BD OFICIAL'!$A$1:$AL$2098,13,0)=L314,0,1)</f>
        <v>0</v>
      </c>
      <c r="BX314" s="2">
        <f>IF(VLOOKUP(A314,'BD OFICIAL'!$A$1:$AL$2098,16,0)=O314,0,1)</f>
        <v>0</v>
      </c>
      <c r="BY314" s="2">
        <f>IF(VLOOKUP(A314,'BD OFICIAL'!$A$1:$AL$2098,17,0)=P314,0,1)</f>
        <v>0</v>
      </c>
      <c r="BZ314" s="2">
        <f>IF(VLOOKUP(A314,'BD OFICIAL'!$A$1:$AL$2098,19,0)=R314,0,1)</f>
        <v>0</v>
      </c>
      <c r="CA314" s="2">
        <f>IF(VLOOKUP(A314,'BD OFICIAL'!$A$1:$AL$2098,21,0)=T314,0,1)</f>
        <v>0</v>
      </c>
      <c r="CB314" s="2">
        <f>IF(VLOOKUP(A314,'BD OFICIAL'!$A$1:$AL$2098,24,0)=AK314,0,1)</f>
        <v>0</v>
      </c>
      <c r="CC314" s="2">
        <f>IF(VLOOKUP(A314,'BD OFICIAL'!$A$1:$AL$2098,25,0)=X314,0,1)</f>
        <v>0</v>
      </c>
      <c r="CD314" s="2">
        <f>IF(VLOOKUP(A314,'BD OFICIAL'!$A$1:$AL$2098,26,0)=Y314,0,1)</f>
        <v>0</v>
      </c>
      <c r="CE314" s="2">
        <f>IF(VLOOKUP(A314,'BD OFICIAL'!$A$1:$AL$2098,27,0)=Z314,0,1)</f>
        <v>0</v>
      </c>
      <c r="CF314" s="2">
        <f>IF(VLOOKUP(A314,'BD OFICIAL'!$A$1:$AL$2098,28,0)=AA314,0,1)</f>
        <v>0</v>
      </c>
      <c r="CG314" s="2">
        <f>IF(VLOOKUP(A314,'BD OFICIAL'!$A$1:$AL$2098,33,0)=AF314,0,1)</f>
        <v>0</v>
      </c>
      <c r="CH314" s="2">
        <f>IF(VLOOKUP(A314,'BD OFICIAL'!$A$1:$AL$2098,35,0)=AH314,0,1)</f>
        <v>0</v>
      </c>
      <c r="CI314" s="85">
        <f>IF(VLOOKUP(A314,'BD OFICIAL'!$A$1:$AL$2098,34,0)=AL314,0,1)</f>
        <v>0</v>
      </c>
      <c r="CJ314" s="12">
        <f>VLOOKUP(A314,'BD OFICIAL'!$A$1:$AM$2098,36,0)*AM314-AP314</f>
        <v>0</v>
      </c>
      <c r="CK314" s="85" t="str">
        <f t="shared" si="156"/>
        <v>SSH</v>
      </c>
      <c r="CL314" s="85" t="str">
        <f t="shared" si="157"/>
        <v>SI</v>
      </c>
      <c r="CM314" s="85" t="str">
        <f t="shared" si="171"/>
        <v>NO</v>
      </c>
      <c r="CN314" s="31">
        <f t="shared" si="172"/>
        <v>0</v>
      </c>
      <c r="CO314" s="31">
        <f t="shared" si="158"/>
        <v>0</v>
      </c>
      <c r="CP314" s="31">
        <f t="shared" si="173"/>
        <v>0</v>
      </c>
      <c r="CQ314" s="31">
        <f>IF(Y314="NO",0,IF(Y314="SI",IF(VLOOKUP(A314,'BD OFICIAL'!$A:$AO,40,0)=AQ314,0,1)))</f>
        <v>0</v>
      </c>
      <c r="CR314" s="31">
        <f>IF(Z314="NO",0,IF(Z314="SI",IF(VLOOKUP(B314,'BD OFICIAL'!$A:$AO,41,0)=AS314,0,1)))</f>
        <v>0</v>
      </c>
      <c r="CS314" s="31">
        <f t="shared" si="159"/>
        <v>0</v>
      </c>
      <c r="CT314" s="31">
        <f t="shared" si="160"/>
        <v>0</v>
      </c>
      <c r="CU314" s="31">
        <f>IF(VLOOKUP(A314,'BD OFICIAL'!$A$1:$AL$1056,31,0)="SI",IF(AT314&gt;0,0,1),IF(AT314=0,0,1))</f>
        <v>0</v>
      </c>
      <c r="CV314" s="31">
        <f t="shared" si="161"/>
        <v>0</v>
      </c>
      <c r="CW314" s="31">
        <f t="shared" si="174"/>
        <v>0</v>
      </c>
      <c r="CX314" s="85" t="str">
        <f t="shared" si="175"/>
        <v>SI</v>
      </c>
      <c r="CY314" s="31">
        <f t="shared" si="176"/>
        <v>0</v>
      </c>
      <c r="CZ314" s="85" t="str">
        <f>IF(ISERROR(VLOOKUP(AI314,EXPERIENCIA!$A$1:$C$2100,1,0)),"NO","SI")</f>
        <v>NO</v>
      </c>
      <c r="DA314" s="85">
        <f>IF(CX314="no","NO APLICA",IF(AX314=0,"ERROR NOTA",IF(AND(AX314&gt;1,CZ314="NO"),"ERROR NOTA",IF(AND(CZ314="NO",AX314=1),0,IF(VLOOKUP(AI314,EXPERIENCIA!$A$1:$C$2100,3,0)=AX314,0,"ERROR NOTA")))))</f>
        <v>0</v>
      </c>
      <c r="DB314" s="85" t="str">
        <f>IF(ISERROR(VLOOKUP(AI314,COMPORTAMIENTO!$A$1:$C$2100,1,0)),"NO","SI")</f>
        <v>NO</v>
      </c>
      <c r="DC314" s="85">
        <f>IF(CX314="NO","NO APLICA",IF(AY314=0,"ERROR NOTA",IF(AND(DB314="NO",AY314=7),0,IF(VLOOKUP(AI314,COMPORTAMIENTO!$A$2:$H$2100,8,0)=AY314,0,"ERROR NOTA"))))</f>
        <v>0</v>
      </c>
      <c r="DD314" s="104">
        <f t="shared" si="177"/>
        <v>0.1</v>
      </c>
      <c r="DE314" s="104">
        <f t="shared" si="178"/>
        <v>0.70000000000000007</v>
      </c>
      <c r="DF314" s="85" t="str">
        <f t="shared" si="162"/>
        <v>SI</v>
      </c>
      <c r="DG314" s="85">
        <f t="shared" si="179"/>
        <v>0</v>
      </c>
      <c r="DH314" s="85">
        <f t="shared" si="180"/>
        <v>0</v>
      </c>
      <c r="DI314" s="85">
        <f t="shared" si="181"/>
        <v>0</v>
      </c>
      <c r="DJ314" s="12">
        <f t="shared" si="182"/>
        <v>7.0000000000000009</v>
      </c>
      <c r="DK314" s="7">
        <f t="shared" si="183"/>
        <v>7.0000000000000009</v>
      </c>
      <c r="DL314" s="12">
        <f t="shared" si="163"/>
        <v>6373</v>
      </c>
      <c r="DM314" s="12">
        <f>VLOOKUP(A314,'5 TD'!$A:$B,2,0)</f>
        <v>6373</v>
      </c>
      <c r="DN314" s="7">
        <f t="shared" si="164"/>
        <v>7</v>
      </c>
      <c r="DO314" s="85" t="str">
        <f t="shared" si="184"/>
        <v>APROBADO</v>
      </c>
      <c r="DP314" s="85" t="str">
        <f t="shared" si="185"/>
        <v>APROBADO</v>
      </c>
      <c r="DQ314" s="7">
        <f t="shared" si="186"/>
        <v>6.4</v>
      </c>
      <c r="DR314" s="85" t="str">
        <f t="shared" si="165"/>
        <v>APROBADO</v>
      </c>
      <c r="DS314" s="2" t="str">
        <f>+('3 Planilla Preadjudicación OTIC'!BN314)</f>
        <v>NO</v>
      </c>
      <c r="DT314" s="2">
        <f>IF(DR314="APROBADO",VLOOKUP(A314,'5 TD'!$D$3:$E$270,2,0),"NO APLICA")</f>
        <v>7</v>
      </c>
      <c r="DU314" s="2" t="str">
        <f t="shared" si="166"/>
        <v>NO</v>
      </c>
      <c r="DV314" s="2" t="str">
        <f>IF(DU314="SI",VLOOKUP(A314,'5 TD'!$G$3:$H$270,2,0),"NO APLICA ")</f>
        <v xml:space="preserve">NO APLICA </v>
      </c>
      <c r="DW314" s="2" t="str">
        <f t="shared" si="167"/>
        <v>NO</v>
      </c>
      <c r="DX314" s="2" t="str">
        <f>IF(DW314="SI",VLOOKUP(A314,'5 TD'!$J$4:$K$472,2,0),"NO APLICA")</f>
        <v>NO APLICA</v>
      </c>
      <c r="DY314" s="2" t="str">
        <f t="shared" si="168"/>
        <v>NO APLICA</v>
      </c>
      <c r="DZ314" s="7" t="str">
        <f>IF(DY314="SI",VLOOKUP(A314,'5 TD'!$M$4:$N$350,2,0),"NO APLICA")</f>
        <v>NO APLICA</v>
      </c>
      <c r="EA314" s="2" t="str">
        <f t="shared" si="169"/>
        <v>NO APLICA</v>
      </c>
      <c r="EB314" s="12" t="str">
        <f t="shared" si="170"/>
        <v/>
      </c>
      <c r="EC314" s="12" t="str">
        <f>IF(EA314="SI",VLOOKUP(A314,'5 TD'!$V$4:$W$479,2,0),"NO APLICA")</f>
        <v>NO APLICA</v>
      </c>
      <c r="ED314" s="2" t="str">
        <f t="shared" si="187"/>
        <v>NO</v>
      </c>
      <c r="EE314" s="79" t="str">
        <f>IF(ED314="SI",VLOOKUP(AI314,COMPORTAMIENTO!$A$1:$H$2100,7,0),"NO APLICA")</f>
        <v>NO APLICA</v>
      </c>
      <c r="EF314" s="12" t="str">
        <f>IF(ED314="SI",VLOOKUP(A314,'5 TD'!$P$2:$Q$479,2,0),"NO APLICA")</f>
        <v>NO APLICA</v>
      </c>
      <c r="EG314" s="2" t="str">
        <f t="shared" si="188"/>
        <v>NO</v>
      </c>
      <c r="EH314" s="2">
        <f>IF(CZ314="no",0,VLOOKUP(AI314,EXPERIENCIA!$A$1:$C$2100,2,0))</f>
        <v>0</v>
      </c>
      <c r="EI314" s="2">
        <f>IF(CZ314="si",VLOOKUP(A314,'5 TD'!$S$3:$T$2103,2,0),0)</f>
        <v>0</v>
      </c>
      <c r="EJ314" s="2" t="str">
        <f t="shared" si="189"/>
        <v>SI</v>
      </c>
      <c r="EK314" s="2">
        <f>+('3 Planilla Preadjudicación OTIC'!BU314)</f>
        <v>0</v>
      </c>
      <c r="EL314" s="4"/>
      <c r="EM314" s="3"/>
      <c r="EN314" s="3"/>
      <c r="EQ314" s="86"/>
    </row>
    <row r="315" spans="1:147" ht="15" customHeight="1" x14ac:dyDescent="0.3">
      <c r="A315" s="2">
        <f>+('3 Planilla Preadjudicación OTIC'!A315)</f>
        <v>14421</v>
      </c>
      <c r="B315" s="2" t="str">
        <f>+('3 Planilla Preadjudicación OTIC'!B315)</f>
        <v>65181652-1</v>
      </c>
      <c r="C315" s="4">
        <f>+('3 Planilla Preadjudicación OTIC'!E315)</f>
        <v>2025</v>
      </c>
      <c r="D315" s="4" t="str">
        <f>+('3 Planilla Preadjudicación OTIC'!F315)</f>
        <v>MANDATO</v>
      </c>
      <c r="E315" s="4" t="str">
        <f>+('3 Planilla Preadjudicación OTIC'!G315)</f>
        <v>69253800-5</v>
      </c>
      <c r="F315" s="4" t="str">
        <f>+('3 Planilla Preadjudicación OTIC'!H315)</f>
        <v>I. MUNICIPALIDAD DE LA PINTANA</v>
      </c>
      <c r="G315" s="4"/>
      <c r="H315" s="4"/>
      <c r="I315" s="4" t="str">
        <f>+('3 Planilla Preadjudicación OTIC'!I315)</f>
        <v>BRECHA DIGITAL CERO: ILUMINANDO EL ACCESO A LA INFORMACIÓN DESDE LAS PLATAFORMA DIGITALES</v>
      </c>
      <c r="J315" s="4" t="str">
        <f>+('3 Planilla Preadjudicación OTIC'!J315)</f>
        <v>PF1426</v>
      </c>
      <c r="K315" s="4" t="str">
        <f>+('3 Planilla Preadjudicación OTIC'!K315)</f>
        <v>TÉCNICAS PARA EL EMPRENDIMIENTO</v>
      </c>
      <c r="L315" s="4" t="str">
        <f>+('3 Planilla Preadjudicación OTIC'!L315)</f>
        <v>PF0921</v>
      </c>
      <c r="M315" s="2">
        <f>+('3 Planilla Preadjudicación OTIC'!M315)</f>
        <v>13</v>
      </c>
      <c r="N315" s="4" t="str">
        <f>+('3 Planilla Preadjudicación OTIC'!N315)</f>
        <v>METROPOLITANA</v>
      </c>
      <c r="O315" s="4" t="str">
        <f>+('3 Planilla Preadjudicación OTIC'!O315)</f>
        <v>LA PINTANA</v>
      </c>
      <c r="P315" s="4" t="str">
        <f>+('3 Planilla Preadjudicación OTIC'!P315)</f>
        <v>EMPRENDEDORES/AS INFORMALES O PERSONAS VULNERABLES PERTENECIENTES AL 80% MAS VULNERABLE</v>
      </c>
      <c r="Q315" s="4" t="str">
        <f>+('3 Planilla Preadjudicación OTIC'!Q315)</f>
        <v>PRESENCIAL</v>
      </c>
      <c r="R315" s="4" t="str">
        <f>+('3 Planilla Preadjudicación OTIC'!R315)</f>
        <v>INDEPENDIENTE</v>
      </c>
      <c r="S315" s="4">
        <f>+('3 Planilla Preadjudicación OTIC'!S315)</f>
        <v>23</v>
      </c>
      <c r="T315" s="2">
        <f>+('3 Planilla Preadjudicación OTIC'!T315)</f>
        <v>13</v>
      </c>
      <c r="U315" s="2">
        <f>+('3 Planilla Preadjudicación OTIC'!U315)</f>
        <v>80</v>
      </c>
      <c r="V315" s="2">
        <f>+('3 Planilla Preadjudicación OTIC'!V315)</f>
        <v>12</v>
      </c>
      <c r="W315" s="2">
        <f>+('3 Planilla Preadjudicación OTIC'!W315)</f>
        <v>92</v>
      </c>
      <c r="X315" s="2">
        <f>+('3 Planilla Preadjudicación OTIC'!X315)</f>
        <v>4</v>
      </c>
      <c r="Y315" s="2" t="str">
        <f>+('3 Planilla Preadjudicación OTIC'!Y315)</f>
        <v>SI</v>
      </c>
      <c r="Z315" s="2" t="str">
        <f>+('3 Planilla Preadjudicación OTIC'!Z315)</f>
        <v>NO</v>
      </c>
      <c r="AA315" s="2" t="str">
        <f>+('3 Planilla Preadjudicación OTIC'!AA315)</f>
        <v>SI</v>
      </c>
      <c r="AB315" s="4" t="str">
        <f>+('3 Planilla Preadjudicación OTIC'!AB315)</f>
        <v>SE AJUSTA A PLAN FORMATIVO</v>
      </c>
      <c r="AC315" s="4" t="str">
        <f>+('3 Planilla Preadjudicación OTIC'!AC315)</f>
        <v>HOMBRE Y MUJERES MAYORES DE 45 AÑOS EMPRENDEDORES/AS O ARTESANOS/AS, PERTENECIENTES AL 80% MAS VULNERABLE</v>
      </c>
      <c r="AD315" s="2" t="str">
        <f>+('3 Planilla Preadjudicación OTIC'!AD315)</f>
        <v>NO</v>
      </c>
      <c r="AE315" s="4">
        <f>+('3 Planilla Preadjudicación OTIC'!AE315)</f>
        <v>0</v>
      </c>
      <c r="AF315" s="2" t="str">
        <f>+('3 Planilla Preadjudicación OTIC'!AF315)</f>
        <v>CERRADA</v>
      </c>
      <c r="AG315" s="2">
        <f>+('3 Planilla Preadjudicación OTIC'!AG315)</f>
        <v>23</v>
      </c>
      <c r="AH315" s="2">
        <f>+('3 Planilla Preadjudicación OTIC'!AH315)</f>
        <v>3</v>
      </c>
      <c r="AI315" s="135" t="str">
        <f>+('3 Planilla Preadjudicación OTIC'!AI315)</f>
        <v>77172955-K</v>
      </c>
      <c r="AJ315" s="4" t="str">
        <f>+('3 Planilla Preadjudicación OTIC'!AJ315)</f>
        <v>Sociedad de capacitación y asesorías varias</v>
      </c>
      <c r="AK315" s="2">
        <f>+('3 Planilla Preadjudicación OTIC'!AK315)</f>
        <v>92</v>
      </c>
      <c r="AL315" s="2">
        <f>+('3 Planilla Preadjudicación OTIC'!AL315)</f>
        <v>23</v>
      </c>
      <c r="AM315" s="12">
        <f>+('3 Planilla Preadjudicación OTIC'!AM315)</f>
        <v>6373</v>
      </c>
      <c r="AN315" s="12">
        <f>+('3 Planilla Preadjudicación OTIC'!AN315)</f>
        <v>160000</v>
      </c>
      <c r="AO315" s="12">
        <f>+('3 Planilla Preadjudicación OTIC'!AO315)</f>
        <v>0</v>
      </c>
      <c r="AP315" s="12">
        <f>+('3 Planilla Preadjudicación OTIC'!AP315)</f>
        <v>7622108</v>
      </c>
      <c r="AQ315" s="12">
        <f>+('3 Planilla Preadjudicación OTIC'!AQ315)</f>
        <v>1196000</v>
      </c>
      <c r="AR315" s="12">
        <f>+('3 Planilla Preadjudicación OTIC'!AR315)</f>
        <v>2080000</v>
      </c>
      <c r="AS315" s="12">
        <f>+('3 Planilla Preadjudicación OTIC'!AS315)</f>
        <v>0</v>
      </c>
      <c r="AT315" s="12">
        <f>+('3 Planilla Preadjudicación OTIC'!AT315)</f>
        <v>0</v>
      </c>
      <c r="AU315" s="12">
        <f>+('3 Planilla Preadjudicación OTIC'!AU315)</f>
        <v>10898108</v>
      </c>
      <c r="AV315" s="2" t="str">
        <f>+('3 Planilla Preadjudicación OTIC'!AV315)</f>
        <v>SI</v>
      </c>
      <c r="AW315" s="4">
        <f>+('3 Planilla Preadjudicación OTIC'!AW315)</f>
        <v>0</v>
      </c>
      <c r="AX315" s="2">
        <f>+('3 Planilla Preadjudicación OTIC'!AX315)</f>
        <v>1</v>
      </c>
      <c r="AY315" s="2">
        <f>+('3 Planilla Preadjudicación OTIC'!AY315)</f>
        <v>7</v>
      </c>
      <c r="AZ315" s="2">
        <f>+('3 Planilla Preadjudicación OTIC'!AZ315)</f>
        <v>0</v>
      </c>
      <c r="BA315" s="2">
        <f>+('3 Planilla Preadjudicación OTIC'!BA315)</f>
        <v>0</v>
      </c>
      <c r="BB315" s="2">
        <f>+('3 Planilla Preadjudicación OTIC'!BB315)</f>
        <v>0</v>
      </c>
      <c r="BC315" s="2">
        <f>+('3 Planilla Preadjudicación OTIC'!BC315)</f>
        <v>0</v>
      </c>
      <c r="BD315" s="2">
        <f>+('3 Planilla Preadjudicación OTIC'!BD315)</f>
        <v>0</v>
      </c>
      <c r="BE315" s="2">
        <f>+('3 Planilla Preadjudicación OTIC'!BE315)</f>
        <v>0</v>
      </c>
      <c r="BF315" s="2">
        <f>+('3 Planilla Preadjudicación OTIC'!BF315)</f>
        <v>0</v>
      </c>
      <c r="BG315" s="2">
        <f>+('3 Planilla Preadjudicación OTIC'!BG315)</f>
        <v>7</v>
      </c>
      <c r="BH315" s="2">
        <f>+('3 Planilla Preadjudicación OTIC'!BH315)</f>
        <v>7</v>
      </c>
      <c r="BI315" s="2">
        <f>+('3 Planilla Preadjudicación OTIC'!BI315)</f>
        <v>5</v>
      </c>
      <c r="BJ315" s="2">
        <f>+('3 Planilla Preadjudicación OTIC'!BJ315)</f>
        <v>5</v>
      </c>
      <c r="BK315" s="2">
        <f>+('3 Planilla Preadjudicación OTIC'!BK315)</f>
        <v>5</v>
      </c>
      <c r="BL315" s="2">
        <f>+('3 Planilla Preadjudicación OTIC'!BL315)</f>
        <v>7</v>
      </c>
      <c r="BM315" s="104">
        <f>ROUND(('3 Planilla Preadjudicación OTIC'!BM315),1)</f>
        <v>5.8</v>
      </c>
      <c r="BN315" s="4" t="str">
        <f>+('3 Planilla Preadjudicación OTIC'!BN315)</f>
        <v>NO</v>
      </c>
      <c r="BO315" s="4">
        <f>+('3 Planilla Preadjudicación OTIC'!BO315)</f>
        <v>0</v>
      </c>
      <c r="BP315" s="4">
        <f>+('3 Planilla Preadjudicación OTIC'!BP315)</f>
        <v>0</v>
      </c>
      <c r="BQ315" s="4">
        <f>+('3 Planilla Preadjudicación OTIC'!BQ315)</f>
        <v>0</v>
      </c>
      <c r="BR315" s="4">
        <f>+('3 Planilla Preadjudicación OTIC'!BR315)</f>
        <v>0</v>
      </c>
      <c r="BS315" s="4">
        <f>+('3 Planilla Preadjudicación OTIC'!BS315)</f>
        <v>0</v>
      </c>
      <c r="BT315" s="4">
        <f>+('3 Planilla Preadjudicación OTIC'!BT315)</f>
        <v>0</v>
      </c>
      <c r="BU315" s="85">
        <f>IF(VLOOKUP(A315,'BD OFICIAL'!$A$1:$AL$2098,7,0)=D315,0,1)</f>
        <v>0</v>
      </c>
      <c r="BV315" s="85">
        <f>IF(VLOOKUP(A315,'BD OFICIAL'!$A$1:$AL$2098,11,0)=J315,0,1)</f>
        <v>0</v>
      </c>
      <c r="BW315" s="85">
        <f>IF(VLOOKUP(A315,'BD OFICIAL'!$A$1:$AL$2098,13,0)=L315,0,1)</f>
        <v>0</v>
      </c>
      <c r="BX315" s="2">
        <f>IF(VLOOKUP(A315,'BD OFICIAL'!$A$1:$AL$2098,16,0)=O315,0,1)</f>
        <v>0</v>
      </c>
      <c r="BY315" s="2">
        <f>IF(VLOOKUP(A315,'BD OFICIAL'!$A$1:$AL$2098,17,0)=P315,0,1)</f>
        <v>0</v>
      </c>
      <c r="BZ315" s="2">
        <f>IF(VLOOKUP(A315,'BD OFICIAL'!$A$1:$AL$2098,19,0)=R315,0,1)</f>
        <v>0</v>
      </c>
      <c r="CA315" s="2">
        <f>IF(VLOOKUP(A315,'BD OFICIAL'!$A$1:$AL$2098,21,0)=T315,0,1)</f>
        <v>0</v>
      </c>
      <c r="CB315" s="2">
        <f>IF(VLOOKUP(A315,'BD OFICIAL'!$A$1:$AL$2098,24,0)=AK315,0,1)</f>
        <v>0</v>
      </c>
      <c r="CC315" s="2">
        <f>IF(VLOOKUP(A315,'BD OFICIAL'!$A$1:$AL$2098,25,0)=X315,0,1)</f>
        <v>0</v>
      </c>
      <c r="CD315" s="2">
        <f>IF(VLOOKUP(A315,'BD OFICIAL'!$A$1:$AL$2098,26,0)=Y315,0,1)</f>
        <v>0</v>
      </c>
      <c r="CE315" s="2">
        <f>IF(VLOOKUP(A315,'BD OFICIAL'!$A$1:$AL$2098,27,0)=Z315,0,1)</f>
        <v>0</v>
      </c>
      <c r="CF315" s="2">
        <f>IF(VLOOKUP(A315,'BD OFICIAL'!$A$1:$AL$2098,28,0)=AA315,0,1)</f>
        <v>0</v>
      </c>
      <c r="CG315" s="2">
        <f>IF(VLOOKUP(A315,'BD OFICIAL'!$A$1:$AL$2098,33,0)=AF315,0,1)</f>
        <v>0</v>
      </c>
      <c r="CH315" s="2">
        <f>IF(VLOOKUP(A315,'BD OFICIAL'!$A$1:$AL$2098,35,0)=AH315,0,1)</f>
        <v>0</v>
      </c>
      <c r="CI315" s="85">
        <f>IF(VLOOKUP(A315,'BD OFICIAL'!$A$1:$AL$2098,34,0)=AL315,0,1)</f>
        <v>0</v>
      </c>
      <c r="CJ315" s="12">
        <f>VLOOKUP(A315,'BD OFICIAL'!$A$1:$AM$2098,36,0)*AM315-AP315</f>
        <v>0</v>
      </c>
      <c r="CK315" s="85" t="str">
        <f t="shared" si="156"/>
        <v>SHMAN</v>
      </c>
      <c r="CL315" s="85" t="str">
        <f t="shared" si="157"/>
        <v>SI</v>
      </c>
      <c r="CM315" s="85" t="str">
        <f t="shared" si="171"/>
        <v>NO</v>
      </c>
      <c r="CN315" s="31">
        <f t="shared" si="172"/>
        <v>0</v>
      </c>
      <c r="CO315" s="31">
        <f t="shared" si="158"/>
        <v>0</v>
      </c>
      <c r="CP315" s="31">
        <f t="shared" si="173"/>
        <v>0</v>
      </c>
      <c r="CQ315" s="31">
        <f>IF(Y315="NO",0,IF(Y315="SI",IF(VLOOKUP(A315,'BD OFICIAL'!$A:$AO,40,0)=AQ315,0,1)))</f>
        <v>0</v>
      </c>
      <c r="CR315" s="31">
        <f>IF(Z315="NO",0,IF(Z315="SI",IF(VLOOKUP(B315,'BD OFICIAL'!$A:$AO,41,0)=AS315,0,1)))</f>
        <v>0</v>
      </c>
      <c r="CS315" s="31">
        <f t="shared" si="159"/>
        <v>0</v>
      </c>
      <c r="CT315" s="31">
        <f t="shared" si="160"/>
        <v>0</v>
      </c>
      <c r="CU315" s="31">
        <f>IF(VLOOKUP(A315,'BD OFICIAL'!$A$1:$AL$1056,31,0)="SI",IF(AT315&gt;0,0,1),IF(AT315=0,0,1))</f>
        <v>0</v>
      </c>
      <c r="CV315" s="31">
        <f t="shared" si="161"/>
        <v>0</v>
      </c>
      <c r="CW315" s="31">
        <f t="shared" si="174"/>
        <v>0</v>
      </c>
      <c r="CX315" s="85" t="str">
        <f t="shared" si="175"/>
        <v>SI</v>
      </c>
      <c r="CY315" s="31">
        <f t="shared" si="176"/>
        <v>0</v>
      </c>
      <c r="CZ315" s="85" t="str">
        <f>IF(ISERROR(VLOOKUP(AI315,EXPERIENCIA!$A$1:$C$2100,1,0)),"NO","SI")</f>
        <v>NO</v>
      </c>
      <c r="DA315" s="85">
        <f>IF(CX315="no","NO APLICA",IF(AX315=0,"ERROR NOTA",IF(AND(AX315&gt;1,CZ315="NO"),"ERROR NOTA",IF(AND(CZ315="NO",AX315=1),0,IF(VLOOKUP(AI315,EXPERIENCIA!$A$1:$C$2100,3,0)=AX315,0,"ERROR NOTA")))))</f>
        <v>0</v>
      </c>
      <c r="DB315" s="85" t="str">
        <f>IF(ISERROR(VLOOKUP(AI315,COMPORTAMIENTO!$A$1:$C$2100,1,0)),"NO","SI")</f>
        <v>NO</v>
      </c>
      <c r="DC315" s="85">
        <f>IF(CX315="NO","NO APLICA",IF(AY315=0,"ERROR NOTA",IF(AND(DB315="NO",AY315=7),0,IF(VLOOKUP(AI315,COMPORTAMIENTO!$A$2:$H$2100,8,0)=AY315,0,"ERROR NOTA"))))</f>
        <v>0</v>
      </c>
      <c r="DD315" s="104">
        <f t="shared" si="177"/>
        <v>0.1</v>
      </c>
      <c r="DE315" s="104">
        <f t="shared" si="178"/>
        <v>0.70000000000000007</v>
      </c>
      <c r="DF315" s="85" t="str">
        <f t="shared" si="162"/>
        <v>SI</v>
      </c>
      <c r="DG315" s="85">
        <f t="shared" si="179"/>
        <v>0</v>
      </c>
      <c r="DH315" s="85">
        <f t="shared" si="180"/>
        <v>0</v>
      </c>
      <c r="DI315" s="85">
        <f t="shared" si="181"/>
        <v>0</v>
      </c>
      <c r="DJ315" s="7">
        <f t="shared" si="182"/>
        <v>6.2</v>
      </c>
      <c r="DK315" s="7">
        <f t="shared" si="183"/>
        <v>6.2</v>
      </c>
      <c r="DL315" s="12">
        <f t="shared" si="163"/>
        <v>6373</v>
      </c>
      <c r="DM315" s="12">
        <f>VLOOKUP(A315,'5 TD'!$A:$B,2,0)</f>
        <v>6373</v>
      </c>
      <c r="DN315" s="7">
        <f t="shared" si="164"/>
        <v>7</v>
      </c>
      <c r="DO315" s="85" t="str">
        <f t="shared" si="184"/>
        <v>APROBADO</v>
      </c>
      <c r="DP315" s="85" t="str">
        <f t="shared" si="185"/>
        <v>APROBADO</v>
      </c>
      <c r="DQ315" s="7">
        <f t="shared" si="186"/>
        <v>5.8</v>
      </c>
      <c r="DR315" s="85" t="str">
        <f t="shared" si="165"/>
        <v>APROBADO</v>
      </c>
      <c r="DS315" s="2" t="str">
        <f>+('3 Planilla Preadjudicación OTIC'!BN315)</f>
        <v>NO</v>
      </c>
      <c r="DT315" s="2">
        <f>IF(DR315="APROBADO",VLOOKUP(A315,'5 TD'!$D$3:$E$270,2,0),"NO APLICA")</f>
        <v>6.8</v>
      </c>
      <c r="DU315" s="2" t="str">
        <f t="shared" si="166"/>
        <v>NO</v>
      </c>
      <c r="DV315" s="2" t="str">
        <f>IF(DU315="SI",VLOOKUP(A315,'5 TD'!$G$3:$H$270,2,0),"NO APLICA ")</f>
        <v xml:space="preserve">NO APLICA </v>
      </c>
      <c r="DW315" s="2" t="str">
        <f t="shared" si="167"/>
        <v>NO</v>
      </c>
      <c r="DX315" s="2" t="str">
        <f>IF(DW315="SI",VLOOKUP(A315,'5 TD'!$J$4:$K$472,2,0),"NO APLICA")</f>
        <v>NO APLICA</v>
      </c>
      <c r="DY315" s="2" t="str">
        <f t="shared" si="168"/>
        <v>NO APLICA</v>
      </c>
      <c r="DZ315" s="7" t="str">
        <f>IF(DY315="SI",VLOOKUP(A315,'5 TD'!$M$4:$N$350,2,0),"NO APLICA")</f>
        <v>NO APLICA</v>
      </c>
      <c r="EA315" s="2" t="str">
        <f t="shared" si="169"/>
        <v>NO APLICA</v>
      </c>
      <c r="EB315" s="12" t="str">
        <f t="shared" si="170"/>
        <v/>
      </c>
      <c r="EC315" s="12" t="str">
        <f>IF(EA315="SI",VLOOKUP(A315,'5 TD'!$V$4:$W$479,2,0),"NO APLICA")</f>
        <v>NO APLICA</v>
      </c>
      <c r="ED315" s="2" t="str">
        <f t="shared" si="187"/>
        <v>NO</v>
      </c>
      <c r="EE315" s="79" t="str">
        <f>IF(ED315="SI",VLOOKUP(AI315,COMPORTAMIENTO!$A$1:$H$2100,7,0),"NO APLICA")</f>
        <v>NO APLICA</v>
      </c>
      <c r="EF315" s="12" t="str">
        <f>IF(ED315="SI",VLOOKUP(A315,'5 TD'!$P$2:$Q$479,2,0),"NO APLICA")</f>
        <v>NO APLICA</v>
      </c>
      <c r="EG315" s="2" t="str">
        <f t="shared" si="188"/>
        <v>NO</v>
      </c>
      <c r="EH315" s="2">
        <f>IF(CZ315="no",0,VLOOKUP(AI315,EXPERIENCIA!$A$1:$C$2100,2,0))</f>
        <v>0</v>
      </c>
      <c r="EI315" s="2">
        <f>IF(CZ315="si",VLOOKUP(A315,'5 TD'!$S$3:$T$2103,2,0),0)</f>
        <v>0</v>
      </c>
      <c r="EJ315" s="2" t="str">
        <f t="shared" si="189"/>
        <v>SI</v>
      </c>
      <c r="EK315" s="2">
        <f>+('3 Planilla Preadjudicación OTIC'!BU315)</f>
        <v>0</v>
      </c>
      <c r="EL315" s="4"/>
      <c r="EM315" s="3"/>
      <c r="EN315" s="3"/>
      <c r="EQ315" s="86"/>
    </row>
    <row r="316" spans="1:147" ht="15" customHeight="1" x14ac:dyDescent="0.3">
      <c r="A316" s="2">
        <f>+('3 Planilla Preadjudicación OTIC'!A316)</f>
        <v>14426</v>
      </c>
      <c r="B316" s="2" t="str">
        <f>+('3 Planilla Preadjudicación OTIC'!B316)</f>
        <v>65181652-1</v>
      </c>
      <c r="C316" s="4">
        <f>+('3 Planilla Preadjudicación OTIC'!E316)</f>
        <v>2025</v>
      </c>
      <c r="D316" s="4" t="str">
        <f>+('3 Planilla Preadjudicación OTIC'!F316)</f>
        <v>MANDATO</v>
      </c>
      <c r="E316" s="4" t="str">
        <f>+('3 Planilla Preadjudicación OTIC'!G316)</f>
        <v>96505760-9</v>
      </c>
      <c r="F316" s="4" t="str">
        <f>+('3 Planilla Preadjudicación OTIC'!H316)</f>
        <v>COLBÚN</v>
      </c>
      <c r="G316" s="4"/>
      <c r="H316" s="4"/>
      <c r="I316" s="4" t="str">
        <f>+('3 Planilla Preadjudicación OTIC'!I316)</f>
        <v>BRECHA DIGITAL CERO: ILUMINANDO EL ACCESO A LA INFORMACIÓN DESDE LAS PLATAFORMA DIGITALES</v>
      </c>
      <c r="J316" s="4" t="str">
        <f>+('3 Planilla Preadjudicación OTIC'!J316)</f>
        <v>PF1426</v>
      </c>
      <c r="K316" s="4" t="str">
        <f>+('3 Planilla Preadjudicación OTIC'!K316)</f>
        <v/>
      </c>
      <c r="L316" s="4" t="str">
        <f>+('3 Planilla Preadjudicación OTIC'!L316)</f>
        <v/>
      </c>
      <c r="M316" s="2">
        <f>+('3 Planilla Preadjudicación OTIC'!M316)</f>
        <v>15</v>
      </c>
      <c r="N316" s="4" t="str">
        <f>+('3 Planilla Preadjudicación OTIC'!N316)</f>
        <v>ARICA Y PARINACOTA</v>
      </c>
      <c r="O316" s="4" t="str">
        <f>+('3 Planilla Preadjudicación OTIC'!O316)</f>
        <v>CAMARONES</v>
      </c>
      <c r="P316" s="4" t="str">
        <f>+('3 Planilla Preadjudicación OTIC'!P316)</f>
        <v>EMPRENDEDORES/AS INFORMALES O PERSONAS VULNERABLES PERTENECIENTES AL 80% MAS VULNERABLE</v>
      </c>
      <c r="Q316" s="4" t="str">
        <f>+('3 Planilla Preadjudicación OTIC'!Q316)</f>
        <v>PRESENCIAL</v>
      </c>
      <c r="R316" s="4" t="str">
        <f>+('3 Planilla Preadjudicación OTIC'!R316)</f>
        <v>DEPENDIENTE</v>
      </c>
      <c r="S316" s="4">
        <f>+('3 Planilla Preadjudicación OTIC'!S316)</f>
        <v>20</v>
      </c>
      <c r="T316" s="2">
        <f>+('3 Planilla Preadjudicación OTIC'!T316)</f>
        <v>10</v>
      </c>
      <c r="U316" s="2">
        <f>+('3 Planilla Preadjudicación OTIC'!U316)</f>
        <v>80</v>
      </c>
      <c r="V316" s="2">
        <f>+('3 Planilla Preadjudicación OTIC'!V316)</f>
        <v>0</v>
      </c>
      <c r="W316" s="2">
        <f>+('3 Planilla Preadjudicación OTIC'!W316)</f>
        <v>80</v>
      </c>
      <c r="X316" s="2">
        <f>+('3 Planilla Preadjudicación OTIC'!X316)</f>
        <v>4</v>
      </c>
      <c r="Y316" s="2" t="str">
        <f>+('3 Planilla Preadjudicación OTIC'!Y316)</f>
        <v>SI</v>
      </c>
      <c r="Z316" s="2" t="str">
        <f>+('3 Planilla Preadjudicación OTIC'!Z316)</f>
        <v>NO</v>
      </c>
      <c r="AA316" s="2" t="str">
        <f>+('3 Planilla Preadjudicación OTIC'!AA316)</f>
        <v>NO</v>
      </c>
      <c r="AB316" s="4" t="str">
        <f>+('3 Planilla Preadjudicación OTIC'!AB316)</f>
        <v>SE AJUSTA A PLAN FORMATIVO</v>
      </c>
      <c r="AC316" s="4" t="str">
        <f>+('3 Planilla Preadjudicación OTIC'!AC316)</f>
        <v>HOMBRES Y MUJERES DE 18 AÑOS O MAS, QUE PERTENECEN AL 80% MAS VULNERABLES, RESIDEN EN LA COMUNA DE CAMARONES Y TENER EDUCACIÓN BÁSICA COMPLETA</v>
      </c>
      <c r="AD316" s="2" t="str">
        <f>+('3 Planilla Preadjudicación OTIC'!AD316)</f>
        <v>NO</v>
      </c>
      <c r="AE316" s="4">
        <f>+('3 Planilla Preadjudicación OTIC'!AE316)</f>
        <v>0</v>
      </c>
      <c r="AF316" s="2" t="str">
        <f>+('3 Planilla Preadjudicación OTIC'!AF316)</f>
        <v>CERRADA</v>
      </c>
      <c r="AG316" s="2">
        <f>+('3 Planilla Preadjudicación OTIC'!AG316)</f>
        <v>20</v>
      </c>
      <c r="AH316" s="2">
        <f>+('3 Planilla Preadjudicación OTIC'!AH316)</f>
        <v>3</v>
      </c>
      <c r="AI316" s="135" t="str">
        <f>+('3 Planilla Preadjudicación OTIC'!AI316)</f>
        <v>77172955-K</v>
      </c>
      <c r="AJ316" s="4" t="str">
        <f>+('3 Planilla Preadjudicación OTIC'!AJ316)</f>
        <v>Sociedad de capacitación y asesorías varias</v>
      </c>
      <c r="AK316" s="2">
        <f>+('3 Planilla Preadjudicación OTIC'!AK316)</f>
        <v>80</v>
      </c>
      <c r="AL316" s="2">
        <f>+('3 Planilla Preadjudicación OTIC'!AL316)</f>
        <v>20</v>
      </c>
      <c r="AM316" s="12">
        <f>+('3 Planilla Preadjudicación OTIC'!AM316)</f>
        <v>6373</v>
      </c>
      <c r="AN316" s="12">
        <f>+('3 Planilla Preadjudicación OTIC'!AN316)</f>
        <v>0</v>
      </c>
      <c r="AO316" s="12">
        <f>+('3 Planilla Preadjudicación OTIC'!AO316)</f>
        <v>0</v>
      </c>
      <c r="AP316" s="12">
        <f>+('3 Planilla Preadjudicación OTIC'!AP316)</f>
        <v>5098400</v>
      </c>
      <c r="AQ316" s="12">
        <f>+('3 Planilla Preadjudicación OTIC'!AQ316)</f>
        <v>800000</v>
      </c>
      <c r="AR316" s="12">
        <f>+('3 Planilla Preadjudicación OTIC'!AR316)</f>
        <v>0</v>
      </c>
      <c r="AS316" s="12">
        <f>+('3 Planilla Preadjudicación OTIC'!AS316)</f>
        <v>0</v>
      </c>
      <c r="AT316" s="12">
        <f>+('3 Planilla Preadjudicación OTIC'!AT316)</f>
        <v>0</v>
      </c>
      <c r="AU316" s="12">
        <f>+('3 Planilla Preadjudicación OTIC'!AU316)</f>
        <v>5898400</v>
      </c>
      <c r="AV316" s="2" t="str">
        <f>+('3 Planilla Preadjudicación OTIC'!AV316)</f>
        <v>SI</v>
      </c>
      <c r="AW316" s="4">
        <f>+('3 Planilla Preadjudicación OTIC'!AW316)</f>
        <v>0</v>
      </c>
      <c r="AX316" s="2">
        <f>+('3 Planilla Preadjudicación OTIC'!AX316)</f>
        <v>1</v>
      </c>
      <c r="AY316" s="2">
        <f>+('3 Planilla Preadjudicación OTIC'!AY316)</f>
        <v>7</v>
      </c>
      <c r="AZ316" s="2">
        <f>+('3 Planilla Preadjudicación OTIC'!AZ316)</f>
        <v>0</v>
      </c>
      <c r="BA316" s="2">
        <f>+('3 Planilla Preadjudicación OTIC'!BA316)</f>
        <v>0</v>
      </c>
      <c r="BB316" s="2">
        <f>+('3 Planilla Preadjudicación OTIC'!BB316)</f>
        <v>0</v>
      </c>
      <c r="BC316" s="2">
        <f>+('3 Planilla Preadjudicación OTIC'!BC316)</f>
        <v>0</v>
      </c>
      <c r="BD316" s="2">
        <f>+('3 Planilla Preadjudicación OTIC'!BD316)</f>
        <v>0</v>
      </c>
      <c r="BE316" s="2">
        <f>+('3 Planilla Preadjudicación OTIC'!BE316)</f>
        <v>0</v>
      </c>
      <c r="BF316" s="2">
        <f>+('3 Planilla Preadjudicación OTIC'!BF316)</f>
        <v>0</v>
      </c>
      <c r="BG316" s="2">
        <f>+('3 Planilla Preadjudicación OTIC'!BG316)</f>
        <v>7</v>
      </c>
      <c r="BH316" s="2">
        <f>+('3 Planilla Preadjudicación OTIC'!BH316)</f>
        <v>7</v>
      </c>
      <c r="BI316" s="2">
        <f>+('3 Planilla Preadjudicación OTIC'!BI316)</f>
        <v>5</v>
      </c>
      <c r="BJ316" s="2">
        <f>+('3 Planilla Preadjudicación OTIC'!BJ316)</f>
        <v>5</v>
      </c>
      <c r="BK316" s="2">
        <f>+('3 Planilla Preadjudicación OTIC'!BK316)</f>
        <v>5</v>
      </c>
      <c r="BL316" s="2">
        <f>+('3 Planilla Preadjudicación OTIC'!BL316)</f>
        <v>7</v>
      </c>
      <c r="BM316" s="104">
        <f>ROUND(('3 Planilla Preadjudicación OTIC'!BM316),1)</f>
        <v>5.8</v>
      </c>
      <c r="BN316" s="4" t="str">
        <f>+('3 Planilla Preadjudicación OTIC'!BN316)</f>
        <v>NO</v>
      </c>
      <c r="BO316" s="4">
        <f>+('3 Planilla Preadjudicación OTIC'!BO316)</f>
        <v>0</v>
      </c>
      <c r="BP316" s="4">
        <f>+('3 Planilla Preadjudicación OTIC'!BP316)</f>
        <v>0</v>
      </c>
      <c r="BQ316" s="4">
        <f>+('3 Planilla Preadjudicación OTIC'!BQ316)</f>
        <v>0</v>
      </c>
      <c r="BR316" s="4">
        <f>+('3 Planilla Preadjudicación OTIC'!BR316)</f>
        <v>0</v>
      </c>
      <c r="BS316" s="4">
        <f>+('3 Planilla Preadjudicación OTIC'!BS316)</f>
        <v>0</v>
      </c>
      <c r="BT316" s="4">
        <f>+('3 Planilla Preadjudicación OTIC'!BT316)</f>
        <v>0</v>
      </c>
      <c r="BU316" s="85">
        <f>IF(VLOOKUP(A316,'BD OFICIAL'!$A$1:$AL$2098,7,0)=D316,0,1)</f>
        <v>0</v>
      </c>
      <c r="BV316" s="85">
        <f>IF(VLOOKUP(A316,'BD OFICIAL'!$A$1:$AL$2098,11,0)=J316,0,1)</f>
        <v>0</v>
      </c>
      <c r="BW316" s="85">
        <f>IF(VLOOKUP(A316,'BD OFICIAL'!$A$1:$AL$2098,13,0)=L316,0,1)</f>
        <v>0</v>
      </c>
      <c r="BX316" s="2">
        <f>IF(VLOOKUP(A316,'BD OFICIAL'!$A$1:$AL$2098,16,0)=O316,0,1)</f>
        <v>0</v>
      </c>
      <c r="BY316" s="2">
        <f>IF(VLOOKUP(A316,'BD OFICIAL'!$A$1:$AL$2098,17,0)=P316,0,1)</f>
        <v>0</v>
      </c>
      <c r="BZ316" s="2">
        <f>IF(VLOOKUP(A316,'BD OFICIAL'!$A$1:$AL$2098,19,0)=R316,0,1)</f>
        <v>0</v>
      </c>
      <c r="CA316" s="2">
        <f>IF(VLOOKUP(A316,'BD OFICIAL'!$A$1:$AL$2098,21,0)=T316,0,1)</f>
        <v>0</v>
      </c>
      <c r="CB316" s="2">
        <f>IF(VLOOKUP(A316,'BD OFICIAL'!$A$1:$AL$2098,24,0)=AK316,0,1)</f>
        <v>0</v>
      </c>
      <c r="CC316" s="2">
        <f>IF(VLOOKUP(A316,'BD OFICIAL'!$A$1:$AL$2098,25,0)=X316,0,1)</f>
        <v>0</v>
      </c>
      <c r="CD316" s="2">
        <f>IF(VLOOKUP(A316,'BD OFICIAL'!$A$1:$AL$2098,26,0)=Y316,0,1)</f>
        <v>0</v>
      </c>
      <c r="CE316" s="2">
        <f>IF(VLOOKUP(A316,'BD OFICIAL'!$A$1:$AL$2098,27,0)=Z316,0,1)</f>
        <v>0</v>
      </c>
      <c r="CF316" s="2">
        <f>IF(VLOOKUP(A316,'BD OFICIAL'!$A$1:$AL$2098,28,0)=AA316,0,1)</f>
        <v>0</v>
      </c>
      <c r="CG316" s="2">
        <f>IF(VLOOKUP(A316,'BD OFICIAL'!$A$1:$AL$2098,33,0)=AF316,0,1)</f>
        <v>0</v>
      </c>
      <c r="CH316" s="2">
        <f>IF(VLOOKUP(A316,'BD OFICIAL'!$A$1:$AL$2098,35,0)=AH316,0,1)</f>
        <v>0</v>
      </c>
      <c r="CI316" s="85">
        <f>IF(VLOOKUP(A316,'BD OFICIAL'!$A$1:$AL$2098,34,0)=AL316,0,1)</f>
        <v>0</v>
      </c>
      <c r="CJ316" s="12">
        <f>VLOOKUP(A316,'BD OFICIAL'!$A$1:$AM$2098,36,0)*AM316-AP316</f>
        <v>0</v>
      </c>
      <c r="CK316" s="85" t="str">
        <f t="shared" si="156"/>
        <v>SSH</v>
      </c>
      <c r="CL316" s="85" t="str">
        <f t="shared" si="157"/>
        <v>SI</v>
      </c>
      <c r="CM316" s="85" t="str">
        <f t="shared" si="171"/>
        <v>NO</v>
      </c>
      <c r="CN316" s="31">
        <f t="shared" si="172"/>
        <v>0</v>
      </c>
      <c r="CO316" s="31">
        <f t="shared" si="158"/>
        <v>0</v>
      </c>
      <c r="CP316" s="31">
        <f t="shared" si="173"/>
        <v>0</v>
      </c>
      <c r="CQ316" s="31">
        <f>IF(Y316="NO",0,IF(Y316="SI",IF(VLOOKUP(A316,'BD OFICIAL'!$A:$AO,40,0)=AQ316,0,1)))</f>
        <v>0</v>
      </c>
      <c r="CR316" s="31">
        <f>IF(Z316="NO",0,IF(Z316="SI",IF(VLOOKUP(B316,'BD OFICIAL'!$A:$AO,41,0)=AS316,0,1)))</f>
        <v>0</v>
      </c>
      <c r="CS316" s="31">
        <f t="shared" si="159"/>
        <v>0</v>
      </c>
      <c r="CT316" s="31">
        <f t="shared" si="160"/>
        <v>0</v>
      </c>
      <c r="CU316" s="31">
        <f>IF(VLOOKUP(A316,'BD OFICIAL'!$A$1:$AL$1056,31,0)="SI",IF(AT316&gt;0,0,1),IF(AT316=0,0,1))</f>
        <v>0</v>
      </c>
      <c r="CV316" s="31">
        <f t="shared" si="161"/>
        <v>0</v>
      </c>
      <c r="CW316" s="31">
        <f t="shared" si="174"/>
        <v>0</v>
      </c>
      <c r="CX316" s="85" t="str">
        <f t="shared" si="175"/>
        <v>SI</v>
      </c>
      <c r="CY316" s="31">
        <f t="shared" si="176"/>
        <v>0</v>
      </c>
      <c r="CZ316" s="85" t="str">
        <f>IF(ISERROR(VLOOKUP(AI316,EXPERIENCIA!$A$1:$C$2100,1,0)),"NO","SI")</f>
        <v>NO</v>
      </c>
      <c r="DA316" s="85">
        <f>IF(CX316="no","NO APLICA",IF(AX316=0,"ERROR NOTA",IF(AND(AX316&gt;1,CZ316="NO"),"ERROR NOTA",IF(AND(CZ316="NO",AX316=1),0,IF(VLOOKUP(AI316,EXPERIENCIA!$A$1:$C$2100,3,0)=AX316,0,"ERROR NOTA")))))</f>
        <v>0</v>
      </c>
      <c r="DB316" s="85" t="str">
        <f>IF(ISERROR(VLOOKUP(AI316,COMPORTAMIENTO!$A$1:$C$2100,1,0)),"NO","SI")</f>
        <v>NO</v>
      </c>
      <c r="DC316" s="85">
        <f>IF(CX316="NO","NO APLICA",IF(AY316=0,"ERROR NOTA",IF(AND(DB316="NO",AY316=7),0,IF(VLOOKUP(AI316,COMPORTAMIENTO!$A$2:$H$2100,8,0)=AY316,0,"ERROR NOTA"))))</f>
        <v>0</v>
      </c>
      <c r="DD316" s="104">
        <f t="shared" si="177"/>
        <v>0.1</v>
      </c>
      <c r="DE316" s="104">
        <f t="shared" si="178"/>
        <v>0.70000000000000007</v>
      </c>
      <c r="DF316" s="85" t="str">
        <f t="shared" si="162"/>
        <v>SI</v>
      </c>
      <c r="DG316" s="85">
        <f t="shared" si="179"/>
        <v>0</v>
      </c>
      <c r="DH316" s="85">
        <f t="shared" si="180"/>
        <v>0</v>
      </c>
      <c r="DI316" s="85">
        <f t="shared" si="181"/>
        <v>0</v>
      </c>
      <c r="DJ316" s="7">
        <f t="shared" si="182"/>
        <v>6.2</v>
      </c>
      <c r="DK316" s="7">
        <f t="shared" si="183"/>
        <v>6.2</v>
      </c>
      <c r="DL316" s="12">
        <f t="shared" si="163"/>
        <v>6373</v>
      </c>
      <c r="DM316" s="12">
        <f>VLOOKUP(A316,'5 TD'!$A:$B,2,0)</f>
        <v>6373</v>
      </c>
      <c r="DN316" s="7">
        <f t="shared" si="164"/>
        <v>7</v>
      </c>
      <c r="DO316" s="85" t="str">
        <f t="shared" si="184"/>
        <v>APROBADO</v>
      </c>
      <c r="DP316" s="85" t="str">
        <f t="shared" si="185"/>
        <v>APROBADO</v>
      </c>
      <c r="DQ316" s="7">
        <f t="shared" si="186"/>
        <v>5.8</v>
      </c>
      <c r="DR316" s="85" t="str">
        <f t="shared" si="165"/>
        <v>APROBADO</v>
      </c>
      <c r="DS316" s="2" t="str">
        <f>+('3 Planilla Preadjudicación OTIC'!BN316)</f>
        <v>NO</v>
      </c>
      <c r="DT316" s="2">
        <f>IF(DR316="APROBADO",VLOOKUP(A316,'5 TD'!$D$3:$E$270,2,0),"NO APLICA")</f>
        <v>6.4</v>
      </c>
      <c r="DU316" s="2" t="str">
        <f t="shared" si="166"/>
        <v>NO</v>
      </c>
      <c r="DV316" s="2" t="str">
        <f>IF(DU316="SI",VLOOKUP(A316,'5 TD'!$G$3:$H$270,2,0),"NO APLICA ")</f>
        <v xml:space="preserve">NO APLICA </v>
      </c>
      <c r="DW316" s="2" t="str">
        <f t="shared" si="167"/>
        <v>NO</v>
      </c>
      <c r="DX316" s="2" t="str">
        <f>IF(DW316="SI",VLOOKUP(A316,'5 TD'!$J$4:$K$472,2,0),"NO APLICA")</f>
        <v>NO APLICA</v>
      </c>
      <c r="DY316" s="2" t="str">
        <f t="shared" si="168"/>
        <v>NO APLICA</v>
      </c>
      <c r="DZ316" s="7" t="str">
        <f>IF(DY316="SI",VLOOKUP(A316,'5 TD'!$M$4:$N$350,2,0),"NO APLICA")</f>
        <v>NO APLICA</v>
      </c>
      <c r="EA316" s="2" t="str">
        <f t="shared" si="169"/>
        <v>NO APLICA</v>
      </c>
      <c r="EB316" s="12" t="str">
        <f t="shared" si="170"/>
        <v/>
      </c>
      <c r="EC316" s="12" t="str">
        <f>IF(EA316="SI",VLOOKUP(A316,'5 TD'!$V$4:$W$479,2,0),"NO APLICA")</f>
        <v>NO APLICA</v>
      </c>
      <c r="ED316" s="2" t="str">
        <f t="shared" si="187"/>
        <v>NO</v>
      </c>
      <c r="EE316" s="79" t="str">
        <f>IF(ED316="SI",VLOOKUP(AI316,COMPORTAMIENTO!$A$1:$H$2100,7,0),"NO APLICA")</f>
        <v>NO APLICA</v>
      </c>
      <c r="EF316" s="12" t="str">
        <f>IF(ED316="SI",VLOOKUP(A316,'5 TD'!$P$2:$Q$479,2,0),"NO APLICA")</f>
        <v>NO APLICA</v>
      </c>
      <c r="EG316" s="2" t="str">
        <f t="shared" si="188"/>
        <v>NO</v>
      </c>
      <c r="EH316" s="2">
        <f>IF(CZ316="no",0,VLOOKUP(AI316,EXPERIENCIA!$A$1:$C$2100,2,0))</f>
        <v>0</v>
      </c>
      <c r="EI316" s="2">
        <f>IF(CZ316="si",VLOOKUP(A316,'5 TD'!$S$3:$T$2103,2,0),0)</f>
        <v>0</v>
      </c>
      <c r="EJ316" s="2" t="str">
        <f t="shared" si="189"/>
        <v>SI</v>
      </c>
      <c r="EK316" s="2">
        <f>+('3 Planilla Preadjudicación OTIC'!BU316)</f>
        <v>0</v>
      </c>
      <c r="EL316" s="4"/>
      <c r="EM316" s="3"/>
      <c r="EN316" s="3"/>
      <c r="EQ316" s="86"/>
    </row>
    <row r="317" spans="1:147" ht="15" customHeight="1" x14ac:dyDescent="0.3">
      <c r="A317" s="2">
        <f>+('3 Planilla Preadjudicación OTIC'!A317)</f>
        <v>14439</v>
      </c>
      <c r="B317" s="2" t="str">
        <f>+('3 Planilla Preadjudicación OTIC'!B317)</f>
        <v>65181652-1</v>
      </c>
      <c r="C317" s="4">
        <f>+('3 Planilla Preadjudicación OTIC'!E317)</f>
        <v>2025</v>
      </c>
      <c r="D317" s="4" t="str">
        <f>+('3 Planilla Preadjudicación OTIC'!F317)</f>
        <v>MANDATO</v>
      </c>
      <c r="E317" s="4" t="str">
        <f>+('3 Planilla Preadjudicación OTIC'!G317)</f>
        <v>96505760-9</v>
      </c>
      <c r="F317" s="4" t="str">
        <f>+('3 Planilla Preadjudicación OTIC'!H317)</f>
        <v>COLBÚN</v>
      </c>
      <c r="G317" s="4"/>
      <c r="H317" s="4"/>
      <c r="I317" s="4" t="str">
        <f>+('3 Planilla Preadjudicación OTIC'!I317)</f>
        <v>BRECHA DIGITAL CERO: ILUMINANDO EL ACCESO A LA INFORMACIÓN DESDE LAS PLATAFORMA DIGITALES</v>
      </c>
      <c r="J317" s="4" t="str">
        <f>+('3 Planilla Preadjudicación OTIC'!J317)</f>
        <v>PF1426</v>
      </c>
      <c r="K317" s="4" t="str">
        <f>+('3 Planilla Preadjudicación OTIC'!K317)</f>
        <v/>
      </c>
      <c r="L317" s="4" t="str">
        <f>+('3 Planilla Preadjudicación OTIC'!L317)</f>
        <v/>
      </c>
      <c r="M317" s="2">
        <f>+('3 Planilla Preadjudicación OTIC'!M317)</f>
        <v>6</v>
      </c>
      <c r="N317" s="4" t="str">
        <f>+('3 Planilla Preadjudicación OTIC'!N317)</f>
        <v>Lib. Bdo. OHiggins</v>
      </c>
      <c r="O317" s="4" t="str">
        <f>+('3 Planilla Preadjudicación OTIC'!O317)</f>
        <v>MARCHIGÜE</v>
      </c>
      <c r="P317" s="4" t="str">
        <f>+('3 Planilla Preadjudicación OTIC'!P317)</f>
        <v>EMPRENDEDORES/AS INFORMALES O PERSONAS VULNERABLES PERTENECIENTES AL 80% MAS VULNERABLE</v>
      </c>
      <c r="Q317" s="4" t="str">
        <f>+('3 Planilla Preadjudicación OTIC'!Q317)</f>
        <v>PRESENCIAL</v>
      </c>
      <c r="R317" s="4" t="str">
        <f>+('3 Planilla Preadjudicación OTIC'!R317)</f>
        <v>DEPENDIENTE</v>
      </c>
      <c r="S317" s="4">
        <f>+('3 Planilla Preadjudicación OTIC'!S317)</f>
        <v>20</v>
      </c>
      <c r="T317" s="2">
        <f>+('3 Planilla Preadjudicación OTIC'!T317)</f>
        <v>10</v>
      </c>
      <c r="U317" s="2">
        <f>+('3 Planilla Preadjudicación OTIC'!U317)</f>
        <v>80</v>
      </c>
      <c r="V317" s="2">
        <f>+('3 Planilla Preadjudicación OTIC'!V317)</f>
        <v>0</v>
      </c>
      <c r="W317" s="2">
        <f>+('3 Planilla Preadjudicación OTIC'!W317)</f>
        <v>80</v>
      </c>
      <c r="X317" s="2">
        <f>+('3 Planilla Preadjudicación OTIC'!X317)</f>
        <v>4</v>
      </c>
      <c r="Y317" s="2" t="str">
        <f>+('3 Planilla Preadjudicación OTIC'!Y317)</f>
        <v>SI</v>
      </c>
      <c r="Z317" s="2" t="str">
        <f>+('3 Planilla Preadjudicación OTIC'!Z317)</f>
        <v>NO</v>
      </c>
      <c r="AA317" s="2" t="str">
        <f>+('3 Planilla Preadjudicación OTIC'!AA317)</f>
        <v>NO</v>
      </c>
      <c r="AB317" s="4" t="str">
        <f>+('3 Planilla Preadjudicación OTIC'!AB317)</f>
        <v>SE AJUSTA A PLAN FORMATIVO</v>
      </c>
      <c r="AC317" s="4" t="str">
        <f>+('3 Planilla Preadjudicación OTIC'!AC317)</f>
        <v>HOMBRES Y MUJERES DE 18 AÑOS O MAS, QUE PERTENECEN AL 80% MAS VULNERABLES, RESIDEN EN LA COMUNA DE MARCHIGUE Y TENER EDUCACIÓN BÁSICA COMPLETA</v>
      </c>
      <c r="AD317" s="2" t="str">
        <f>+('3 Planilla Preadjudicación OTIC'!AD317)</f>
        <v>NO</v>
      </c>
      <c r="AE317" s="4">
        <f>+('3 Planilla Preadjudicación OTIC'!AE317)</f>
        <v>0</v>
      </c>
      <c r="AF317" s="2" t="str">
        <f>+('3 Planilla Preadjudicación OTIC'!AF317)</f>
        <v>CERRADA</v>
      </c>
      <c r="AG317" s="2">
        <f>+('3 Planilla Preadjudicación OTIC'!AG317)</f>
        <v>20</v>
      </c>
      <c r="AH317" s="2">
        <f>+('3 Planilla Preadjudicación OTIC'!AH317)</f>
        <v>3</v>
      </c>
      <c r="AI317" s="135" t="str">
        <f>+('3 Planilla Preadjudicación OTIC'!AI317)</f>
        <v>77172955-K</v>
      </c>
      <c r="AJ317" s="4" t="str">
        <f>+('3 Planilla Preadjudicación OTIC'!AJ317)</f>
        <v>Sociedad de capacitación y asesorías varias</v>
      </c>
      <c r="AK317" s="2">
        <f>+('3 Planilla Preadjudicación OTIC'!AK317)</f>
        <v>80</v>
      </c>
      <c r="AL317" s="2">
        <f>+('3 Planilla Preadjudicación OTIC'!AL317)</f>
        <v>20</v>
      </c>
      <c r="AM317" s="12">
        <f>+('3 Planilla Preadjudicación OTIC'!AM317)</f>
        <v>6373</v>
      </c>
      <c r="AN317" s="12">
        <f>+('3 Planilla Preadjudicación OTIC'!AN317)</f>
        <v>0</v>
      </c>
      <c r="AO317" s="12">
        <f>+('3 Planilla Preadjudicación OTIC'!AO317)</f>
        <v>0</v>
      </c>
      <c r="AP317" s="12">
        <f>+('3 Planilla Preadjudicación OTIC'!AP317)</f>
        <v>5098400</v>
      </c>
      <c r="AQ317" s="12">
        <f>+('3 Planilla Preadjudicación OTIC'!AQ317)</f>
        <v>800000</v>
      </c>
      <c r="AR317" s="12">
        <f>+('3 Planilla Preadjudicación OTIC'!AR317)</f>
        <v>0</v>
      </c>
      <c r="AS317" s="12">
        <f>+('3 Planilla Preadjudicación OTIC'!AS317)</f>
        <v>0</v>
      </c>
      <c r="AT317" s="12">
        <f>+('3 Planilla Preadjudicación OTIC'!AT317)</f>
        <v>0</v>
      </c>
      <c r="AU317" s="12">
        <f>+('3 Planilla Preadjudicación OTIC'!AU317)</f>
        <v>5898400</v>
      </c>
      <c r="AV317" s="2" t="str">
        <f>+('3 Planilla Preadjudicación OTIC'!AV317)</f>
        <v>SI</v>
      </c>
      <c r="AW317" s="4">
        <f>+('3 Planilla Preadjudicación OTIC'!AW317)</f>
        <v>0</v>
      </c>
      <c r="AX317" s="2">
        <f>+('3 Planilla Preadjudicación OTIC'!AX317)</f>
        <v>1</v>
      </c>
      <c r="AY317" s="2">
        <f>+('3 Planilla Preadjudicación OTIC'!AY317)</f>
        <v>7</v>
      </c>
      <c r="AZ317" s="2">
        <f>+('3 Planilla Preadjudicación OTIC'!AZ317)</f>
        <v>0</v>
      </c>
      <c r="BA317" s="2">
        <f>+('3 Planilla Preadjudicación OTIC'!BA317)</f>
        <v>0</v>
      </c>
      <c r="BB317" s="2">
        <f>+('3 Planilla Preadjudicación OTIC'!BB317)</f>
        <v>0</v>
      </c>
      <c r="BC317" s="2">
        <f>+('3 Planilla Preadjudicación OTIC'!BC317)</f>
        <v>0</v>
      </c>
      <c r="BD317" s="2">
        <f>+('3 Planilla Preadjudicación OTIC'!BD317)</f>
        <v>0</v>
      </c>
      <c r="BE317" s="2">
        <f>+('3 Planilla Preadjudicación OTIC'!BE317)</f>
        <v>0</v>
      </c>
      <c r="BF317" s="2">
        <f>+('3 Planilla Preadjudicación OTIC'!BF317)</f>
        <v>0</v>
      </c>
      <c r="BG317" s="2">
        <f>+('3 Planilla Preadjudicación OTIC'!BG317)</f>
        <v>7</v>
      </c>
      <c r="BH317" s="2">
        <f>+('3 Planilla Preadjudicación OTIC'!BH317)</f>
        <v>7</v>
      </c>
      <c r="BI317" s="2">
        <f>+('3 Planilla Preadjudicación OTIC'!BI317)</f>
        <v>5</v>
      </c>
      <c r="BJ317" s="2">
        <f>+('3 Planilla Preadjudicación OTIC'!BJ317)</f>
        <v>5</v>
      </c>
      <c r="BK317" s="2">
        <f>+('3 Planilla Preadjudicación OTIC'!BK317)</f>
        <v>5</v>
      </c>
      <c r="BL317" s="2">
        <f>+('3 Planilla Preadjudicación OTIC'!BL317)</f>
        <v>7</v>
      </c>
      <c r="BM317" s="104">
        <f>ROUND(('3 Planilla Preadjudicación OTIC'!BM317),1)</f>
        <v>5.8</v>
      </c>
      <c r="BN317" s="4" t="str">
        <f>+('3 Planilla Preadjudicación OTIC'!BN317)</f>
        <v>NO</v>
      </c>
      <c r="BO317" s="4">
        <f>+('3 Planilla Preadjudicación OTIC'!BO317)</f>
        <v>0</v>
      </c>
      <c r="BP317" s="4">
        <f>+('3 Planilla Preadjudicación OTIC'!BP317)</f>
        <v>0</v>
      </c>
      <c r="BQ317" s="4">
        <f>+('3 Planilla Preadjudicación OTIC'!BQ317)</f>
        <v>0</v>
      </c>
      <c r="BR317" s="4">
        <f>+('3 Planilla Preadjudicación OTIC'!BR317)</f>
        <v>0</v>
      </c>
      <c r="BS317" s="4">
        <f>+('3 Planilla Preadjudicación OTIC'!BS317)</f>
        <v>0</v>
      </c>
      <c r="BT317" s="4">
        <f>+('3 Planilla Preadjudicación OTIC'!BT317)</f>
        <v>0</v>
      </c>
      <c r="BU317" s="85">
        <f>IF(VLOOKUP(A317,'BD OFICIAL'!$A$1:$AL$2098,7,0)=D317,0,1)</f>
        <v>0</v>
      </c>
      <c r="BV317" s="85">
        <f>IF(VLOOKUP(A317,'BD OFICIAL'!$A$1:$AL$2098,11,0)=J317,0,1)</f>
        <v>0</v>
      </c>
      <c r="BW317" s="85">
        <f>IF(VLOOKUP(A317,'BD OFICIAL'!$A$1:$AL$2098,13,0)=L317,0,1)</f>
        <v>0</v>
      </c>
      <c r="BX317" s="2">
        <f>IF(VLOOKUP(A317,'BD OFICIAL'!$A$1:$AL$2098,16,0)=O317,0,1)</f>
        <v>0</v>
      </c>
      <c r="BY317" s="2">
        <f>IF(VLOOKUP(A317,'BD OFICIAL'!$A$1:$AL$2098,17,0)=P317,0,1)</f>
        <v>0</v>
      </c>
      <c r="BZ317" s="2">
        <f>IF(VLOOKUP(A317,'BD OFICIAL'!$A$1:$AL$2098,19,0)=R317,0,1)</f>
        <v>0</v>
      </c>
      <c r="CA317" s="2">
        <f>IF(VLOOKUP(A317,'BD OFICIAL'!$A$1:$AL$2098,21,0)=T317,0,1)</f>
        <v>0</v>
      </c>
      <c r="CB317" s="2">
        <f>IF(VLOOKUP(A317,'BD OFICIAL'!$A$1:$AL$2098,24,0)=AK317,0,1)</f>
        <v>0</v>
      </c>
      <c r="CC317" s="2">
        <f>IF(VLOOKUP(A317,'BD OFICIAL'!$A$1:$AL$2098,25,0)=X317,0,1)</f>
        <v>0</v>
      </c>
      <c r="CD317" s="2">
        <f>IF(VLOOKUP(A317,'BD OFICIAL'!$A$1:$AL$2098,26,0)=Y317,0,1)</f>
        <v>0</v>
      </c>
      <c r="CE317" s="2">
        <f>IF(VLOOKUP(A317,'BD OFICIAL'!$A$1:$AL$2098,27,0)=Z317,0,1)</f>
        <v>0</v>
      </c>
      <c r="CF317" s="2">
        <f>IF(VLOOKUP(A317,'BD OFICIAL'!$A$1:$AL$2098,28,0)=AA317,0,1)</f>
        <v>0</v>
      </c>
      <c r="CG317" s="2">
        <f>IF(VLOOKUP(A317,'BD OFICIAL'!$A$1:$AL$2098,33,0)=AF317,0,1)</f>
        <v>0</v>
      </c>
      <c r="CH317" s="2">
        <f>IF(VLOOKUP(A317,'BD OFICIAL'!$A$1:$AL$2098,35,0)=AH317,0,1)</f>
        <v>0</v>
      </c>
      <c r="CI317" s="85">
        <f>IF(VLOOKUP(A317,'BD OFICIAL'!$A$1:$AL$2098,34,0)=AL317,0,1)</f>
        <v>0</v>
      </c>
      <c r="CJ317" s="12">
        <f>VLOOKUP(A317,'BD OFICIAL'!$A$1:$AM$2098,36,0)*AM317-AP317</f>
        <v>0</v>
      </c>
      <c r="CK317" s="85" t="str">
        <f t="shared" si="156"/>
        <v>SSH</v>
      </c>
      <c r="CL317" s="85" t="str">
        <f t="shared" si="157"/>
        <v>SI</v>
      </c>
      <c r="CM317" s="85" t="str">
        <f t="shared" si="171"/>
        <v>NO</v>
      </c>
      <c r="CN317" s="31">
        <f t="shared" si="172"/>
        <v>0</v>
      </c>
      <c r="CO317" s="31">
        <f t="shared" si="158"/>
        <v>0</v>
      </c>
      <c r="CP317" s="31">
        <f t="shared" si="173"/>
        <v>0</v>
      </c>
      <c r="CQ317" s="31">
        <f>IF(Y317="NO",0,IF(Y317="SI",IF(VLOOKUP(A317,'BD OFICIAL'!$A:$AO,40,0)=AQ317,0,1)))</f>
        <v>0</v>
      </c>
      <c r="CR317" s="31">
        <f>IF(Z317="NO",0,IF(Z317="SI",IF(VLOOKUP(B317,'BD OFICIAL'!$A:$AO,41,0)=AS317,0,1)))</f>
        <v>0</v>
      </c>
      <c r="CS317" s="31">
        <f t="shared" si="159"/>
        <v>0</v>
      </c>
      <c r="CT317" s="31">
        <f t="shared" si="160"/>
        <v>0</v>
      </c>
      <c r="CU317" s="31">
        <f>IF(VLOOKUP(A317,'BD OFICIAL'!$A$1:$AL$1056,31,0)="SI",IF(AT317&gt;0,0,1),IF(AT317=0,0,1))</f>
        <v>0</v>
      </c>
      <c r="CV317" s="31">
        <f t="shared" si="161"/>
        <v>0</v>
      </c>
      <c r="CW317" s="31">
        <f t="shared" si="174"/>
        <v>0</v>
      </c>
      <c r="CX317" s="85" t="str">
        <f t="shared" si="175"/>
        <v>SI</v>
      </c>
      <c r="CY317" s="31">
        <f t="shared" si="176"/>
        <v>0</v>
      </c>
      <c r="CZ317" s="85" t="str">
        <f>IF(ISERROR(VLOOKUP(AI317,EXPERIENCIA!$A$1:$C$2100,1,0)),"NO","SI")</f>
        <v>NO</v>
      </c>
      <c r="DA317" s="85">
        <f>IF(CX317="no","NO APLICA",IF(AX317=0,"ERROR NOTA",IF(AND(AX317&gt;1,CZ317="NO"),"ERROR NOTA",IF(AND(CZ317="NO",AX317=1),0,IF(VLOOKUP(AI317,EXPERIENCIA!$A$1:$C$2100,3,0)=AX317,0,"ERROR NOTA")))))</f>
        <v>0</v>
      </c>
      <c r="DB317" s="85" t="str">
        <f>IF(ISERROR(VLOOKUP(AI317,COMPORTAMIENTO!$A$1:$C$2100,1,0)),"NO","SI")</f>
        <v>NO</v>
      </c>
      <c r="DC317" s="85">
        <f>IF(CX317="NO","NO APLICA",IF(AY317=0,"ERROR NOTA",IF(AND(DB317="NO",AY317=7),0,IF(VLOOKUP(AI317,COMPORTAMIENTO!$A$2:$H$2100,8,0)=AY317,0,"ERROR NOTA"))))</f>
        <v>0</v>
      </c>
      <c r="DD317" s="104">
        <f t="shared" si="177"/>
        <v>0.1</v>
      </c>
      <c r="DE317" s="104">
        <f t="shared" si="178"/>
        <v>0.70000000000000007</v>
      </c>
      <c r="DF317" s="85" t="str">
        <f t="shared" si="162"/>
        <v>SI</v>
      </c>
      <c r="DG317" s="85">
        <f t="shared" si="179"/>
        <v>0</v>
      </c>
      <c r="DH317" s="85">
        <f t="shared" si="180"/>
        <v>0</v>
      </c>
      <c r="DI317" s="85">
        <f t="shared" si="181"/>
        <v>0</v>
      </c>
      <c r="DJ317" s="7">
        <f t="shared" si="182"/>
        <v>6.2</v>
      </c>
      <c r="DK317" s="7">
        <f t="shared" si="183"/>
        <v>6.2</v>
      </c>
      <c r="DL317" s="12">
        <f t="shared" si="163"/>
        <v>6373</v>
      </c>
      <c r="DM317" s="12">
        <f>VLOOKUP(A317,'5 TD'!$A:$B,2,0)</f>
        <v>6373</v>
      </c>
      <c r="DN317" s="7">
        <f t="shared" si="164"/>
        <v>7</v>
      </c>
      <c r="DO317" s="85" t="str">
        <f t="shared" si="184"/>
        <v>APROBADO</v>
      </c>
      <c r="DP317" s="85" t="str">
        <f t="shared" si="185"/>
        <v>APROBADO</v>
      </c>
      <c r="DQ317" s="7">
        <f t="shared" si="186"/>
        <v>5.8</v>
      </c>
      <c r="DR317" s="85" t="str">
        <f t="shared" si="165"/>
        <v>APROBADO</v>
      </c>
      <c r="DS317" s="2" t="str">
        <f>+('3 Planilla Preadjudicación OTIC'!BN317)</f>
        <v>NO</v>
      </c>
      <c r="DT317" s="2">
        <f>IF(DR317="APROBADO",VLOOKUP(A317,'5 TD'!$D$3:$E$270,2,0),"NO APLICA")</f>
        <v>7</v>
      </c>
      <c r="DU317" s="2" t="str">
        <f t="shared" si="166"/>
        <v>NO</v>
      </c>
      <c r="DV317" s="2" t="str">
        <f>IF(DU317="SI",VLOOKUP(A317,'5 TD'!$G$3:$H$270,2,0),"NO APLICA ")</f>
        <v xml:space="preserve">NO APLICA </v>
      </c>
      <c r="DW317" s="2" t="str">
        <f t="shared" si="167"/>
        <v>NO</v>
      </c>
      <c r="DX317" s="2" t="str">
        <f>IF(DW317="SI",VLOOKUP(A317,'5 TD'!$J$4:$K$472,2,0),"NO APLICA")</f>
        <v>NO APLICA</v>
      </c>
      <c r="DY317" s="2" t="str">
        <f t="shared" si="168"/>
        <v>NO APLICA</v>
      </c>
      <c r="DZ317" s="7" t="str">
        <f>IF(DY317="SI",VLOOKUP(A317,'5 TD'!$M$4:$N$350,2,0),"NO APLICA")</f>
        <v>NO APLICA</v>
      </c>
      <c r="EA317" s="2" t="str">
        <f t="shared" si="169"/>
        <v>NO APLICA</v>
      </c>
      <c r="EB317" s="12" t="str">
        <f t="shared" si="170"/>
        <v/>
      </c>
      <c r="EC317" s="12" t="str">
        <f>IF(EA317="SI",VLOOKUP(A317,'5 TD'!$V$4:$W$479,2,0),"NO APLICA")</f>
        <v>NO APLICA</v>
      </c>
      <c r="ED317" s="2" t="str">
        <f t="shared" si="187"/>
        <v>NO</v>
      </c>
      <c r="EE317" s="79" t="str">
        <f>IF(ED317="SI",VLOOKUP(AI317,COMPORTAMIENTO!$A$1:$H$2100,7,0),"NO APLICA")</f>
        <v>NO APLICA</v>
      </c>
      <c r="EF317" s="12" t="str">
        <f>IF(ED317="SI",VLOOKUP(A317,'5 TD'!$P$2:$Q$479,2,0),"NO APLICA")</f>
        <v>NO APLICA</v>
      </c>
      <c r="EG317" s="2" t="str">
        <f t="shared" si="188"/>
        <v>NO</v>
      </c>
      <c r="EH317" s="2">
        <f>IF(CZ317="no",0,VLOOKUP(AI317,EXPERIENCIA!$A$1:$C$2100,2,0))</f>
        <v>0</v>
      </c>
      <c r="EI317" s="2">
        <f>IF(CZ317="si",VLOOKUP(A317,'5 TD'!$S$3:$T$2103,2,0),0)</f>
        <v>0</v>
      </c>
      <c r="EJ317" s="2" t="str">
        <f t="shared" si="189"/>
        <v>SI</v>
      </c>
      <c r="EK317" s="2">
        <f>+('3 Planilla Preadjudicación OTIC'!BU317)</f>
        <v>0</v>
      </c>
      <c r="EL317" s="4"/>
      <c r="EM317" s="3"/>
      <c r="EN317" s="3"/>
      <c r="EQ317" s="86"/>
    </row>
    <row r="318" spans="1:147" s="3" customFormat="1" ht="15" customHeight="1" x14ac:dyDescent="0.3">
      <c r="A318" s="2">
        <f>+('3 Planilla Preadjudicación OTIC'!A318)</f>
        <v>14584</v>
      </c>
      <c r="B318" s="2" t="str">
        <f>+('3 Planilla Preadjudicación OTIC'!B318)</f>
        <v>65181652-1</v>
      </c>
      <c r="C318" s="4">
        <f>+('3 Planilla Preadjudicación OTIC'!E318)</f>
        <v>2025</v>
      </c>
      <c r="D318" s="4" t="str">
        <f>+('3 Planilla Preadjudicación OTIC'!F318)</f>
        <v>MANDATO</v>
      </c>
      <c r="E318" s="4" t="str">
        <f>+('3 Planilla Preadjudicación OTIC'!G318)</f>
        <v>65077645-3</v>
      </c>
      <c r="F318" s="4" t="str">
        <f>+('3 Planilla Preadjudicación OTIC'!H318)</f>
        <v>AVANZA INCLUSIÓN</v>
      </c>
      <c r="G318" s="4"/>
      <c r="H318" s="4"/>
      <c r="I318" s="4" t="str">
        <f>+('3 Planilla Preadjudicación OTIC'!I318)</f>
        <v>BRECHA DIGITAL CERO: ILUMINANDO EL ACCESO A LA INFORMACIÓN DESDE LAS PLATAFORMA DIGITALES</v>
      </c>
      <c r="J318" s="4" t="str">
        <f>+('3 Planilla Preadjudicación OTIC'!J318)</f>
        <v>PF1426</v>
      </c>
      <c r="K318" s="4" t="str">
        <f>+('3 Planilla Preadjudicación OTIC'!K318)</f>
        <v/>
      </c>
      <c r="L318" s="4" t="str">
        <f>+('3 Planilla Preadjudicación OTIC'!L318)</f>
        <v/>
      </c>
      <c r="M318" s="2">
        <f>+('3 Planilla Preadjudicación OTIC'!M318)</f>
        <v>5</v>
      </c>
      <c r="N318" s="4" t="str">
        <f>+('3 Planilla Preadjudicación OTIC'!N318)</f>
        <v>VALPARAISO</v>
      </c>
      <c r="O318" s="4" t="str">
        <f>+('3 Planilla Preadjudicación OTIC'!O318)</f>
        <v>VIÑA DEL MAR</v>
      </c>
      <c r="P318" s="4" t="str">
        <f>+('3 Planilla Preadjudicación OTIC'!P318)</f>
        <v>EMPRENDEDORES/AS INFORMALES O PERSONAS VULNERABLES PERTENECIENTES AL 80% MAS VULNERABLE</v>
      </c>
      <c r="Q318" s="4" t="str">
        <f>+('3 Planilla Preadjudicación OTIC'!Q318)</f>
        <v>PRESENCIAL</v>
      </c>
      <c r="R318" s="4" t="str">
        <f>+('3 Planilla Preadjudicación OTIC'!R318)</f>
        <v>DEPENDIENTE</v>
      </c>
      <c r="S318" s="4">
        <f>+('3 Planilla Preadjudicación OTIC'!S318)</f>
        <v>20</v>
      </c>
      <c r="T318" s="2">
        <f>+('3 Planilla Preadjudicación OTIC'!T318)</f>
        <v>20</v>
      </c>
      <c r="U318" s="2">
        <f>+('3 Planilla Preadjudicación OTIC'!U318)</f>
        <v>80</v>
      </c>
      <c r="V318" s="2">
        <f>+('3 Planilla Preadjudicación OTIC'!V318)</f>
        <v>0</v>
      </c>
      <c r="W318" s="2">
        <f>+('3 Planilla Preadjudicación OTIC'!W318)</f>
        <v>80</v>
      </c>
      <c r="X318" s="2">
        <f>+('3 Planilla Preadjudicación OTIC'!X318)</f>
        <v>4</v>
      </c>
      <c r="Y318" s="2" t="str">
        <f>+('3 Planilla Preadjudicación OTIC'!Y318)</f>
        <v>SI</v>
      </c>
      <c r="Z318" s="2" t="str">
        <f>+('3 Planilla Preadjudicación OTIC'!Z318)</f>
        <v>NO</v>
      </c>
      <c r="AA318" s="2" t="str">
        <f>+('3 Planilla Preadjudicación OTIC'!AA318)</f>
        <v>NO</v>
      </c>
      <c r="AB318" s="4" t="str">
        <f>+('3 Planilla Preadjudicación OTIC'!AB318)</f>
        <v>SE AJUSTA A PLAN FORMATIVO</v>
      </c>
      <c r="AC318" s="4" t="str">
        <f>+('3 Planilla Preadjudicación OTIC'!AC318)</f>
        <v>HOMBRES Y MUJERES DE 18 AÑOS O MAS PERTENECIENTES AL 80% MAS VULNERABLE, CON EDUCACION MEDIA COMPLETA PREFERENTEMENTE QUE RECIDAN EN LA COMUNA DE VIÑA DEL MAR Y SUS ALREDERDORES</v>
      </c>
      <c r="AD318" s="2" t="str">
        <f>+('3 Planilla Preadjudicación OTIC'!AD318)</f>
        <v>NO</v>
      </c>
      <c r="AE318" s="4">
        <f>+('3 Planilla Preadjudicación OTIC'!AE318)</f>
        <v>0</v>
      </c>
      <c r="AF318" s="2" t="str">
        <f>+('3 Planilla Preadjudicación OTIC'!AF318)</f>
        <v>CERRADA</v>
      </c>
      <c r="AG318" s="2">
        <f>+('3 Planilla Preadjudicación OTIC'!AG318)</f>
        <v>20</v>
      </c>
      <c r="AH318" s="2">
        <f>+('3 Planilla Preadjudicación OTIC'!AH318)</f>
        <v>3</v>
      </c>
      <c r="AI318" s="135" t="str">
        <f>+('3 Planilla Preadjudicación OTIC'!AI318)</f>
        <v>77172955-K</v>
      </c>
      <c r="AJ318" s="4" t="str">
        <f>+('3 Planilla Preadjudicación OTIC'!AJ318)</f>
        <v>Sociedad de capacitación y asesorías varias</v>
      </c>
      <c r="AK318" s="2">
        <f>+('3 Planilla Preadjudicación OTIC'!AK318)</f>
        <v>80</v>
      </c>
      <c r="AL318" s="2">
        <f>+('3 Planilla Preadjudicación OTIC'!AL318)</f>
        <v>20</v>
      </c>
      <c r="AM318" s="12">
        <f>+('3 Planilla Preadjudicación OTIC'!AM318)</f>
        <v>6373</v>
      </c>
      <c r="AN318" s="12">
        <f>+('3 Planilla Preadjudicación OTIC'!AN318)</f>
        <v>0</v>
      </c>
      <c r="AO318" s="12">
        <f>+('3 Planilla Preadjudicación OTIC'!AO318)</f>
        <v>0</v>
      </c>
      <c r="AP318" s="12">
        <f>+('3 Planilla Preadjudicación OTIC'!AP318)</f>
        <v>10196800</v>
      </c>
      <c r="AQ318" s="12">
        <f>+('3 Planilla Preadjudicación OTIC'!AQ318)</f>
        <v>1600000</v>
      </c>
      <c r="AR318" s="12">
        <f>+('3 Planilla Preadjudicación OTIC'!AR318)</f>
        <v>0</v>
      </c>
      <c r="AS318" s="12">
        <f>+('3 Planilla Preadjudicación OTIC'!AS318)</f>
        <v>0</v>
      </c>
      <c r="AT318" s="12">
        <f>+('3 Planilla Preadjudicación OTIC'!AT318)</f>
        <v>0</v>
      </c>
      <c r="AU318" s="12">
        <f>+('3 Planilla Preadjudicación OTIC'!AU318)</f>
        <v>11796800</v>
      </c>
      <c r="AV318" s="2" t="str">
        <f>+('3 Planilla Preadjudicación OTIC'!AV318)</f>
        <v>SI</v>
      </c>
      <c r="AW318" s="4">
        <f>+('3 Planilla Preadjudicación OTIC'!AW318)</f>
        <v>0</v>
      </c>
      <c r="AX318" s="2">
        <f>+('3 Planilla Preadjudicación OTIC'!AX318)</f>
        <v>1</v>
      </c>
      <c r="AY318" s="2">
        <f>+('3 Planilla Preadjudicación OTIC'!AY318)</f>
        <v>7</v>
      </c>
      <c r="AZ318" s="2">
        <f>+('3 Planilla Preadjudicación OTIC'!AZ318)</f>
        <v>0</v>
      </c>
      <c r="BA318" s="2">
        <f>+('3 Planilla Preadjudicación OTIC'!BA318)</f>
        <v>0</v>
      </c>
      <c r="BB318" s="2">
        <f>+('3 Planilla Preadjudicación OTIC'!BB318)</f>
        <v>0</v>
      </c>
      <c r="BC318" s="2">
        <f>+('3 Planilla Preadjudicación OTIC'!BC318)</f>
        <v>0</v>
      </c>
      <c r="BD318" s="2">
        <f>+('3 Planilla Preadjudicación OTIC'!BD318)</f>
        <v>0</v>
      </c>
      <c r="BE318" s="2">
        <f>+('3 Planilla Preadjudicación OTIC'!BE318)</f>
        <v>0</v>
      </c>
      <c r="BF318" s="2">
        <f>+('3 Planilla Preadjudicación OTIC'!BF318)</f>
        <v>0</v>
      </c>
      <c r="BG318" s="2">
        <f>+('3 Planilla Preadjudicación OTIC'!BG318)</f>
        <v>7</v>
      </c>
      <c r="BH318" s="2">
        <f>+('3 Planilla Preadjudicación OTIC'!BH318)</f>
        <v>7</v>
      </c>
      <c r="BI318" s="2">
        <f>+('3 Planilla Preadjudicación OTIC'!BI318)</f>
        <v>5</v>
      </c>
      <c r="BJ318" s="2">
        <f>+('3 Planilla Preadjudicación OTIC'!BJ318)</f>
        <v>5</v>
      </c>
      <c r="BK318" s="2">
        <f>+('3 Planilla Preadjudicación OTIC'!BK318)</f>
        <v>5</v>
      </c>
      <c r="BL318" s="218">
        <f>+('3 Planilla Preadjudicación OTIC'!BL318)</f>
        <v>7</v>
      </c>
      <c r="BM318" s="104">
        <f>ROUND(('3 Planilla Preadjudicación OTIC'!BM318),1)</f>
        <v>5.8</v>
      </c>
      <c r="BN318" s="4" t="str">
        <f>+('3 Planilla Preadjudicación OTIC'!BN318)</f>
        <v>NO</v>
      </c>
      <c r="BO318" s="4">
        <f>+('3 Planilla Preadjudicación OTIC'!BO318)</f>
        <v>0</v>
      </c>
      <c r="BP318" s="4">
        <f>+('3 Planilla Preadjudicación OTIC'!BP318)</f>
        <v>0</v>
      </c>
      <c r="BQ318" s="4">
        <f>+('3 Planilla Preadjudicación OTIC'!BQ318)</f>
        <v>0</v>
      </c>
      <c r="BR318" s="4">
        <f>+('3 Planilla Preadjudicación OTIC'!BR318)</f>
        <v>0</v>
      </c>
      <c r="BS318" s="4">
        <f>+('3 Planilla Preadjudicación OTIC'!BS318)</f>
        <v>0</v>
      </c>
      <c r="BT318" s="4">
        <f>+('3 Planilla Preadjudicación OTIC'!BT318)</f>
        <v>0</v>
      </c>
      <c r="BU318" s="85">
        <f>IF(VLOOKUP(A318,'BD OFICIAL'!$A$1:$AL$2098,7,0)=D318,0,1)</f>
        <v>0</v>
      </c>
      <c r="BV318" s="85">
        <f>IF(VLOOKUP(A318,'BD OFICIAL'!$A$1:$AL$2098,11,0)=J318,0,1)</f>
        <v>0</v>
      </c>
      <c r="BW318" s="85">
        <f>IF(VLOOKUP(A318,'BD OFICIAL'!$A$1:$AL$2098,13,0)=L318,0,1)</f>
        <v>0</v>
      </c>
      <c r="BX318" s="2">
        <f>IF(VLOOKUP(A318,'BD OFICIAL'!$A$1:$AL$2098,16,0)=O318,0,1)</f>
        <v>0</v>
      </c>
      <c r="BY318" s="2">
        <f>IF(VLOOKUP(A318,'BD OFICIAL'!$A$1:$AL$2098,17,0)=P318,0,1)</f>
        <v>0</v>
      </c>
      <c r="BZ318" s="2">
        <f>IF(VLOOKUP(A318,'BD OFICIAL'!$A$1:$AL$2098,19,0)=R318,0,1)</f>
        <v>0</v>
      </c>
      <c r="CA318" s="2">
        <f>IF(VLOOKUP(A318,'BD OFICIAL'!$A$1:$AL$2098,21,0)=T318,0,1)</f>
        <v>0</v>
      </c>
      <c r="CB318" s="2">
        <f>IF(VLOOKUP(A318,'BD OFICIAL'!$A$1:$AL$2098,24,0)=AK318,0,1)</f>
        <v>0</v>
      </c>
      <c r="CC318" s="2">
        <f>IF(VLOOKUP(A318,'BD OFICIAL'!$A$1:$AL$2098,25,0)=X318,0,1)</f>
        <v>0</v>
      </c>
      <c r="CD318" s="2">
        <f>IF(VLOOKUP(A318,'BD OFICIAL'!$A$1:$AL$2098,26,0)=Y318,0,1)</f>
        <v>0</v>
      </c>
      <c r="CE318" s="2">
        <f>IF(VLOOKUP(A318,'BD OFICIAL'!$A$1:$AL$2098,27,0)=Z318,0,1)</f>
        <v>0</v>
      </c>
      <c r="CF318" s="2">
        <f>IF(VLOOKUP(A318,'BD OFICIAL'!$A$1:$AL$2098,28,0)=AA318,0,1)</f>
        <v>0</v>
      </c>
      <c r="CG318" s="2">
        <f>IF(VLOOKUP(A318,'BD OFICIAL'!$A$1:$AL$2098,33,0)=AF318,0,1)</f>
        <v>0</v>
      </c>
      <c r="CH318" s="2">
        <f>IF(VLOOKUP(A318,'BD OFICIAL'!$A$1:$AL$2098,35,0)=AH318,0,1)</f>
        <v>0</v>
      </c>
      <c r="CI318" s="85">
        <f>IF(VLOOKUP(A318,'BD OFICIAL'!$A$1:$AL$2098,34,0)=AL318,0,1)</f>
        <v>0</v>
      </c>
      <c r="CJ318" s="12">
        <f>VLOOKUP(A318,'BD OFICIAL'!$A$1:$AM$2098,36,0)*AM318-AP318</f>
        <v>0</v>
      </c>
      <c r="CK318" s="85" t="str">
        <f t="shared" si="156"/>
        <v>SSH</v>
      </c>
      <c r="CL318" s="85" t="str">
        <f t="shared" si="157"/>
        <v>SI</v>
      </c>
      <c r="CM318" s="85" t="str">
        <f t="shared" si="171"/>
        <v>NO</v>
      </c>
      <c r="CN318" s="31">
        <f t="shared" si="172"/>
        <v>0</v>
      </c>
      <c r="CO318" s="31">
        <f t="shared" si="158"/>
        <v>0</v>
      </c>
      <c r="CP318" s="31">
        <f t="shared" si="173"/>
        <v>0</v>
      </c>
      <c r="CQ318" s="31">
        <f>IF(Y318="NO",0,IF(Y318="SI",IF(VLOOKUP(A318,'BD OFICIAL'!$A:$AO,40,0)=AQ318,0,1)))</f>
        <v>0</v>
      </c>
      <c r="CR318" s="31">
        <f>IF(Z318="NO",0,IF(Z318="SI",IF(VLOOKUP(B318,'BD OFICIAL'!$A:$AO,41,0)=AS318,0,1)))</f>
        <v>0</v>
      </c>
      <c r="CS318" s="31">
        <f t="shared" si="159"/>
        <v>0</v>
      </c>
      <c r="CT318" s="31">
        <f t="shared" si="160"/>
        <v>0</v>
      </c>
      <c r="CU318" s="31">
        <f>IF(VLOOKUP(A318,'BD OFICIAL'!$A$1:$AL$1056,31,0)="SI",IF(AT318&gt;0,0,1),IF(AT318=0,0,1))</f>
        <v>0</v>
      </c>
      <c r="CV318" s="31">
        <f t="shared" si="161"/>
        <v>0</v>
      </c>
      <c r="CW318" s="31">
        <f t="shared" si="174"/>
        <v>0</v>
      </c>
      <c r="CX318" s="85" t="str">
        <f t="shared" si="175"/>
        <v>SI</v>
      </c>
      <c r="CY318" s="31">
        <f t="shared" si="176"/>
        <v>0</v>
      </c>
      <c r="CZ318" s="85" t="str">
        <f>IF(ISERROR(VLOOKUP(AI318,EXPERIENCIA!$A$1:$C$2100,1,0)),"NO","SI")</f>
        <v>NO</v>
      </c>
      <c r="DA318" s="85">
        <f>IF(CX318="no","NO APLICA",IF(AX318=0,"ERROR NOTA",IF(AND(AX318&gt;1,CZ318="NO"),"ERROR NOTA",IF(AND(CZ318="NO",AX318=1),0,IF(VLOOKUP(AI318,EXPERIENCIA!$A$1:$C$2100,3,0)=AX318,0,"ERROR NOTA")))))</f>
        <v>0</v>
      </c>
      <c r="DB318" s="85" t="str">
        <f>IF(ISERROR(VLOOKUP(AI318,COMPORTAMIENTO!$A$1:$C$2100,1,0)),"NO","SI")</f>
        <v>NO</v>
      </c>
      <c r="DC318" s="85">
        <f>IF(CX318="NO","NO APLICA",IF(AY318=0,"ERROR NOTA",IF(AND(DB318="NO",AY318=7),0,IF(VLOOKUP(AI318,COMPORTAMIENTO!$A$2:$H$2100,8,0)=AY318,0,"ERROR NOTA"))))</f>
        <v>0</v>
      </c>
      <c r="DD318" s="104">
        <f t="shared" si="177"/>
        <v>0.1</v>
      </c>
      <c r="DE318" s="104">
        <f t="shared" si="178"/>
        <v>0.70000000000000007</v>
      </c>
      <c r="DF318" s="85" t="str">
        <f t="shared" si="162"/>
        <v>SI</v>
      </c>
      <c r="DG318" s="85">
        <f t="shared" si="179"/>
        <v>0</v>
      </c>
      <c r="DH318" s="85">
        <f t="shared" si="180"/>
        <v>0</v>
      </c>
      <c r="DI318" s="85">
        <f t="shared" si="181"/>
        <v>0</v>
      </c>
      <c r="DJ318" s="7">
        <f t="shared" si="182"/>
        <v>6.2</v>
      </c>
      <c r="DK318" s="7">
        <f t="shared" si="183"/>
        <v>6.2</v>
      </c>
      <c r="DL318" s="12">
        <f t="shared" si="163"/>
        <v>6373</v>
      </c>
      <c r="DM318" s="12">
        <f>VLOOKUP(A318,'5 TD'!$A:$B,2,0)</f>
        <v>6373</v>
      </c>
      <c r="DN318" s="7">
        <f t="shared" si="164"/>
        <v>7</v>
      </c>
      <c r="DO318" s="85" t="str">
        <f t="shared" si="184"/>
        <v>APROBADO</v>
      </c>
      <c r="DP318" s="85" t="str">
        <f t="shared" si="185"/>
        <v>APROBADO</v>
      </c>
      <c r="DQ318" s="7">
        <f t="shared" si="186"/>
        <v>5.8</v>
      </c>
      <c r="DR318" s="85" t="str">
        <f t="shared" si="165"/>
        <v>APROBADO</v>
      </c>
      <c r="DS318" s="2" t="str">
        <f>+('3 Planilla Preadjudicación OTIC'!BN318)</f>
        <v>NO</v>
      </c>
      <c r="DT318" s="2">
        <f>IF(DR318="APROBADO",VLOOKUP(A318,'5 TD'!$D$3:$E$270,2,0),"NO APLICA")</f>
        <v>7</v>
      </c>
      <c r="DU318" s="2" t="str">
        <f t="shared" si="166"/>
        <v>NO</v>
      </c>
      <c r="DV318" s="2" t="str">
        <f>IF(DU318="SI",VLOOKUP(A318,'5 TD'!$G$3:$H$270,2,0),"NO APLICA ")</f>
        <v xml:space="preserve">NO APLICA </v>
      </c>
      <c r="DW318" s="2" t="str">
        <f t="shared" si="167"/>
        <v>NO</v>
      </c>
      <c r="DX318" s="2" t="str">
        <f>IF(DW318="SI",VLOOKUP(A318,'5 TD'!$J$4:$K$472,2,0),"NO APLICA")</f>
        <v>NO APLICA</v>
      </c>
      <c r="DY318" s="2" t="str">
        <f t="shared" si="168"/>
        <v>NO APLICA</v>
      </c>
      <c r="DZ318" s="7" t="str">
        <f>IF(DY318="SI",VLOOKUP(A318,'5 TD'!$M$4:$N$350,2,0),"NO APLICA")</f>
        <v>NO APLICA</v>
      </c>
      <c r="EA318" s="2" t="str">
        <f t="shared" si="169"/>
        <v>NO APLICA</v>
      </c>
      <c r="EB318" s="12" t="str">
        <f t="shared" si="170"/>
        <v/>
      </c>
      <c r="EC318" s="12" t="str">
        <f>IF(EA318="SI",VLOOKUP(A318,'5 TD'!$V$4:$W$479,2,0),"NO APLICA")</f>
        <v>NO APLICA</v>
      </c>
      <c r="ED318" s="2" t="str">
        <f t="shared" si="187"/>
        <v>NO</v>
      </c>
      <c r="EE318" s="79" t="str">
        <f>IF(ED318="SI",VLOOKUP(AI318,COMPORTAMIENTO!$A$1:$H$2100,7,0),"NO APLICA")</f>
        <v>NO APLICA</v>
      </c>
      <c r="EF318" s="12" t="str">
        <f>IF(ED318="SI",VLOOKUP(A318,'5 TD'!$P$2:$Q$479,2,0),"NO APLICA")</f>
        <v>NO APLICA</v>
      </c>
      <c r="EG318" s="2" t="str">
        <f t="shared" si="188"/>
        <v>NO</v>
      </c>
      <c r="EH318" s="2">
        <f>IF(CZ318="no",0,VLOOKUP(AI318,EXPERIENCIA!$A$1:$C$2100,2,0))</f>
        <v>0</v>
      </c>
      <c r="EI318" s="2">
        <f>IF(CZ318="si",VLOOKUP(A318,'5 TD'!$S$3:$T$2103,2,0),0)</f>
        <v>0</v>
      </c>
      <c r="EJ318" s="2" t="str">
        <f t="shared" si="189"/>
        <v>SI</v>
      </c>
      <c r="EK318" s="2">
        <f>+('3 Planilla Preadjudicación OTIC'!BU318)</f>
        <v>0</v>
      </c>
      <c r="EL318" s="4"/>
      <c r="EQ318" s="86"/>
    </row>
    <row r="319" spans="1:147" ht="15" customHeight="1" x14ac:dyDescent="0.3">
      <c r="A319" s="2">
        <f>+('3 Planilla Preadjudicación OTIC'!A319)</f>
        <v>14446</v>
      </c>
      <c r="B319" s="2" t="str">
        <f>+('3 Planilla Preadjudicación OTIC'!B319)</f>
        <v>65181652-1</v>
      </c>
      <c r="C319" s="4">
        <f>+('3 Planilla Preadjudicación OTIC'!E319)</f>
        <v>2025</v>
      </c>
      <c r="D319" s="4" t="str">
        <f>+('3 Planilla Preadjudicación OTIC'!F319)</f>
        <v>MANDATO</v>
      </c>
      <c r="E319" s="4" t="str">
        <f>+('3 Planilla Preadjudicación OTIC'!G319)</f>
        <v>96505760-9</v>
      </c>
      <c r="F319" s="4" t="str">
        <f>+('3 Planilla Preadjudicación OTIC'!H319)</f>
        <v>COLBÚN</v>
      </c>
      <c r="G319" s="4"/>
      <c r="H319" s="4"/>
      <c r="I319" s="4" t="str">
        <f>+('3 Planilla Preadjudicación OTIC'!I319)</f>
        <v>ACTIVIDADES DE CUIDADOS INTEGRADOS Y SOCIOSANITARIOS PARA PERSONAS MAYORES CON DEPENDENCIA LEVE A MODERADA</v>
      </c>
      <c r="J319" s="4" t="str">
        <f>+('3 Planilla Preadjudicación OTIC'!J319)</f>
        <v>PF1497</v>
      </c>
      <c r="K319" s="4" t="str">
        <f>+('3 Planilla Preadjudicación OTIC'!K319)</f>
        <v>TÉCNICAS PARA EL EMPRENDIMIENTO</v>
      </c>
      <c r="L319" s="4" t="str">
        <f>+('3 Planilla Preadjudicación OTIC'!L319)</f>
        <v>PF0921</v>
      </c>
      <c r="M319" s="2">
        <f>+('3 Planilla Preadjudicación OTIC'!M319)</f>
        <v>10</v>
      </c>
      <c r="N319" s="4" t="str">
        <f>+('3 Planilla Preadjudicación OTIC'!N319)</f>
        <v>LOS LAGOS</v>
      </c>
      <c r="O319" s="4" t="str">
        <f>+('3 Planilla Preadjudicación OTIC'!O319)</f>
        <v>PUERTO MONTT</v>
      </c>
      <c r="P319" s="4" t="str">
        <f>+('3 Planilla Preadjudicación OTIC'!P319)</f>
        <v>EMPRENDEDORES/AS INFORMALES O PERSONAS VULNERABLES PERTENECIENTES AL 80% MAS VULNERABLE</v>
      </c>
      <c r="Q319" s="4" t="str">
        <f>+('3 Planilla Preadjudicación OTIC'!Q319)</f>
        <v>PRESENCIAL</v>
      </c>
      <c r="R319" s="4" t="str">
        <f>+('3 Planilla Preadjudicación OTIC'!R319)</f>
        <v>INDEPENDIENTE</v>
      </c>
      <c r="S319" s="4">
        <f>+('3 Planilla Preadjudicación OTIC'!S319)</f>
        <v>33</v>
      </c>
      <c r="T319" s="2">
        <f>+('3 Planilla Preadjudicación OTIC'!T319)</f>
        <v>10</v>
      </c>
      <c r="U319" s="2">
        <f>+('3 Planilla Preadjudicación OTIC'!U319)</f>
        <v>120</v>
      </c>
      <c r="V319" s="2">
        <f>+('3 Planilla Preadjudicación OTIC'!V319)</f>
        <v>12</v>
      </c>
      <c r="W319" s="2">
        <f>+('3 Planilla Preadjudicación OTIC'!W319)</f>
        <v>132</v>
      </c>
      <c r="X319" s="2">
        <f>+('3 Planilla Preadjudicación OTIC'!X319)</f>
        <v>4</v>
      </c>
      <c r="Y319" s="2" t="str">
        <f>+('3 Planilla Preadjudicación OTIC'!Y319)</f>
        <v>SI</v>
      </c>
      <c r="Z319" s="2" t="str">
        <f>+('3 Planilla Preadjudicación OTIC'!Z319)</f>
        <v>NO</v>
      </c>
      <c r="AA319" s="2" t="str">
        <f>+('3 Planilla Preadjudicación OTIC'!AA319)</f>
        <v>SI</v>
      </c>
      <c r="AB319" s="4" t="str">
        <f>+('3 Planilla Preadjudicación OTIC'!AB319)</f>
        <v>SE AJUSTA A PLAN FORMATIVO</v>
      </c>
      <c r="AC319" s="4" t="str">
        <f>+('3 Planilla Preadjudicación OTIC'!AC319)</f>
        <v>HOMBRES Y MUJERES DE 18 AÑOS O MAS, QUE PERTENECEN AL 80% MAS VULNERABLES, RESIDEN EN LA COMUNA DE PUERTO MONTT Y TENER EDUCACIÓN MEDIA COMPLETA Y PRESENTAR EL CERTIFICADO DE INHABILIDAD CORRESPONDIENTE.</v>
      </c>
      <c r="AD319" s="2" t="str">
        <f>+('3 Planilla Preadjudicación OTIC'!AD319)</f>
        <v>NO</v>
      </c>
      <c r="AE319" s="4">
        <f>+('3 Planilla Preadjudicación OTIC'!AE319)</f>
        <v>0</v>
      </c>
      <c r="AF319" s="2" t="str">
        <f>+('3 Planilla Preadjudicación OTIC'!AF319)</f>
        <v>CERRADA</v>
      </c>
      <c r="AG319" s="2">
        <f>+('3 Planilla Preadjudicación OTIC'!AG319)</f>
        <v>33</v>
      </c>
      <c r="AH319" s="2">
        <f>+('3 Planilla Preadjudicación OTIC'!AH319)</f>
        <v>3</v>
      </c>
      <c r="AI319" s="135" t="str">
        <f>+('3 Planilla Preadjudicación OTIC'!AI319)</f>
        <v>76715240-K</v>
      </c>
      <c r="AJ319" s="4" t="str">
        <f>+('3 Planilla Preadjudicación OTIC'!AJ319)</f>
        <v>CAPACITACION INTEGRAL LTDA</v>
      </c>
      <c r="AK319" s="2">
        <f>+('3 Planilla Preadjudicación OTIC'!AK319)</f>
        <v>132</v>
      </c>
      <c r="AL319" s="2">
        <f>+('3 Planilla Preadjudicación OTIC'!AL319)</f>
        <v>33</v>
      </c>
      <c r="AM319" s="12">
        <f>+('3 Planilla Preadjudicación OTIC'!AM319)</f>
        <v>6373</v>
      </c>
      <c r="AN319" s="12">
        <f>+('3 Planilla Preadjudicación OTIC'!AN319)</f>
        <v>100000</v>
      </c>
      <c r="AO319" s="12">
        <f>+('3 Planilla Preadjudicación OTIC'!AO319)</f>
        <v>0</v>
      </c>
      <c r="AP319" s="12">
        <f>+('3 Planilla Preadjudicación OTIC'!AP319)</f>
        <v>8412360</v>
      </c>
      <c r="AQ319" s="12">
        <f>+('3 Planilla Preadjudicación OTIC'!AQ319)</f>
        <v>1320000</v>
      </c>
      <c r="AR319" s="12">
        <f>+('3 Planilla Preadjudicación OTIC'!AR319)</f>
        <v>1000000</v>
      </c>
      <c r="AS319" s="12">
        <f>+('3 Planilla Preadjudicación OTIC'!AS319)</f>
        <v>0</v>
      </c>
      <c r="AT319" s="12">
        <f>+('3 Planilla Preadjudicación OTIC'!AT319)</f>
        <v>0</v>
      </c>
      <c r="AU319" s="12">
        <f>+('3 Planilla Preadjudicación OTIC'!AU319)</f>
        <v>10732360</v>
      </c>
      <c r="AV319" s="2" t="str">
        <f>+('3 Planilla Preadjudicación OTIC'!AV319)</f>
        <v>SI</v>
      </c>
      <c r="AW319" s="4">
        <f>+('3 Planilla Preadjudicación OTIC'!AW319)</f>
        <v>0</v>
      </c>
      <c r="AX319" s="2">
        <f>+('3 Planilla Preadjudicación OTIC'!AX319)</f>
        <v>7</v>
      </c>
      <c r="AY319" s="2">
        <f>+('3 Planilla Preadjudicación OTIC'!AY319)</f>
        <v>7</v>
      </c>
      <c r="AZ319" s="2">
        <f>+('3 Planilla Preadjudicación OTIC'!AZ319)</f>
        <v>0</v>
      </c>
      <c r="BA319" s="2">
        <f>+('3 Planilla Preadjudicación OTIC'!BA319)</f>
        <v>0</v>
      </c>
      <c r="BB319" s="2">
        <f>+('3 Planilla Preadjudicación OTIC'!BB319)</f>
        <v>0</v>
      </c>
      <c r="BC319" s="2">
        <f>+('3 Planilla Preadjudicación OTIC'!BC319)</f>
        <v>0</v>
      </c>
      <c r="BD319" s="2">
        <f>+('3 Planilla Preadjudicación OTIC'!BD319)</f>
        <v>0</v>
      </c>
      <c r="BE319" s="2">
        <f>+('3 Planilla Preadjudicación OTIC'!BE319)</f>
        <v>0</v>
      </c>
      <c r="BF319" s="2">
        <f>+('3 Planilla Preadjudicación OTIC'!BF319)</f>
        <v>0</v>
      </c>
      <c r="BG319" s="2">
        <f>+('3 Planilla Preadjudicación OTIC'!BG319)</f>
        <v>7</v>
      </c>
      <c r="BH319" s="2">
        <f>+('3 Planilla Preadjudicación OTIC'!BH319)</f>
        <v>7</v>
      </c>
      <c r="BI319" s="2">
        <f>+('3 Planilla Preadjudicación OTIC'!BI319)</f>
        <v>7</v>
      </c>
      <c r="BJ319" s="2">
        <f>+('3 Planilla Preadjudicación OTIC'!BJ319)</f>
        <v>7</v>
      </c>
      <c r="BK319" s="2">
        <f>+('3 Planilla Preadjudicación OTIC'!BK319)</f>
        <v>7</v>
      </c>
      <c r="BL319" s="2">
        <f>+('3 Planilla Preadjudicación OTIC'!BL319)</f>
        <v>7</v>
      </c>
      <c r="BM319" s="104">
        <f>ROUND(('3 Planilla Preadjudicación OTIC'!BM319),1)</f>
        <v>7</v>
      </c>
      <c r="BN319" s="4" t="str">
        <f>+('3 Planilla Preadjudicación OTIC'!BN319)</f>
        <v>SI</v>
      </c>
      <c r="BO319" s="4" t="str">
        <f>+('3 Planilla Preadjudicación OTIC'!BO319)</f>
        <v>Juan Landaeta</v>
      </c>
      <c r="BP319" s="4" t="str">
        <f>+('3 Planilla Preadjudicación OTIC'!BP319)</f>
        <v>jlandaeta@capchile.cl</v>
      </c>
      <c r="BQ319" s="4">
        <f>+('3 Planilla Preadjudicación OTIC'!BQ319)</f>
        <v>989200476</v>
      </c>
      <c r="BR319" s="4" t="str">
        <f>+('3 Planilla Preadjudicación OTIC'!BR319)</f>
        <v>EGAÑA 248, Puerto Montt</v>
      </c>
      <c r="BS319" s="4" t="str">
        <f>+('3 Planilla Preadjudicación OTIC'!BS319)</f>
        <v>Capacitar en la atención básica y acompañamiento de personas mayores con dependencia leve a moderada, promoviendo su bienestar físico, emocional y social.</v>
      </c>
      <c r="BT319" s="4" t="str">
        <f>+('3 Planilla Preadjudicación OTIC'!BT319)</f>
        <v>Este curso entrega conocimientos y habilidades para realizar cuidados integrales a adultos mayores, incluyendo apoyo en actividades de la vida diaria, estimulación cognitiva, prevención de riesgos y coordinación con servicios sociosanitarios. Está dirigido a quienes deseen desempeñarse en entornos domiciliarios o institucionales con enfoque humanizado.</v>
      </c>
      <c r="BU319" s="85">
        <f>IF(VLOOKUP(A319,'BD OFICIAL'!$A$1:$AL$2098,7,0)=D319,0,1)</f>
        <v>0</v>
      </c>
      <c r="BV319" s="85">
        <f>IF(VLOOKUP(A319,'BD OFICIAL'!$A$1:$AL$2098,11,0)=J319,0,1)</f>
        <v>0</v>
      </c>
      <c r="BW319" s="85">
        <f>IF(VLOOKUP(A319,'BD OFICIAL'!$A$1:$AL$2098,13,0)=L319,0,1)</f>
        <v>0</v>
      </c>
      <c r="BX319" s="2">
        <f>IF(VLOOKUP(A319,'BD OFICIAL'!$A$1:$AL$2098,16,0)=O319,0,1)</f>
        <v>0</v>
      </c>
      <c r="BY319" s="2">
        <f>IF(VLOOKUP(A319,'BD OFICIAL'!$A$1:$AL$2098,17,0)=P319,0,1)</f>
        <v>0</v>
      </c>
      <c r="BZ319" s="2">
        <f>IF(VLOOKUP(A319,'BD OFICIAL'!$A$1:$AL$2098,19,0)=R319,0,1)</f>
        <v>0</v>
      </c>
      <c r="CA319" s="2">
        <f>IF(VLOOKUP(A319,'BD OFICIAL'!$A$1:$AL$2098,21,0)=T319,0,1)</f>
        <v>0</v>
      </c>
      <c r="CB319" s="2">
        <f>IF(VLOOKUP(A319,'BD OFICIAL'!$A$1:$AL$2098,24,0)=AK319,0,1)</f>
        <v>0</v>
      </c>
      <c r="CC319" s="2">
        <f>IF(VLOOKUP(A319,'BD OFICIAL'!$A$1:$AL$2098,25,0)=X319,0,1)</f>
        <v>0</v>
      </c>
      <c r="CD319" s="2">
        <f>IF(VLOOKUP(A319,'BD OFICIAL'!$A$1:$AL$2098,26,0)=Y319,0,1)</f>
        <v>0</v>
      </c>
      <c r="CE319" s="2">
        <f>IF(VLOOKUP(A319,'BD OFICIAL'!$A$1:$AL$2098,27,0)=Z319,0,1)</f>
        <v>0</v>
      </c>
      <c r="CF319" s="2">
        <f>IF(VLOOKUP(A319,'BD OFICIAL'!$A$1:$AL$2098,28,0)=AA319,0,1)</f>
        <v>0</v>
      </c>
      <c r="CG319" s="2">
        <f>IF(VLOOKUP(A319,'BD OFICIAL'!$A$1:$AL$2098,33,0)=AF319,0,1)</f>
        <v>0</v>
      </c>
      <c r="CH319" s="2">
        <f>IF(VLOOKUP(A319,'BD OFICIAL'!$A$1:$AL$2098,35,0)=AH319,0,1)</f>
        <v>0</v>
      </c>
      <c r="CI319" s="85">
        <f>IF(VLOOKUP(A319,'BD OFICIAL'!$A$1:$AL$2098,34,0)=AL319,0,1)</f>
        <v>0</v>
      </c>
      <c r="CJ319" s="12">
        <f>VLOOKUP(A319,'BD OFICIAL'!$A$1:$AM$2098,36,0)*AM319-AP319</f>
        <v>0</v>
      </c>
      <c r="CK319" s="85" t="str">
        <f t="shared" si="156"/>
        <v>SHMAN</v>
      </c>
      <c r="CL319" s="85" t="str">
        <f t="shared" si="157"/>
        <v>SI</v>
      </c>
      <c r="CM319" s="85" t="str">
        <f t="shared" si="171"/>
        <v>NO</v>
      </c>
      <c r="CN319" s="31">
        <f t="shared" si="172"/>
        <v>0</v>
      </c>
      <c r="CO319" s="31">
        <f t="shared" si="158"/>
        <v>0</v>
      </c>
      <c r="CP319" s="31">
        <f t="shared" si="173"/>
        <v>0</v>
      </c>
      <c r="CQ319" s="31">
        <f>IF(Y319="NO",0,IF(Y319="SI",IF(VLOOKUP(A319,'BD OFICIAL'!$A:$AO,40,0)=AQ319,0,1)))</f>
        <v>0</v>
      </c>
      <c r="CR319" s="31">
        <f>IF(Z319="NO",0,IF(Z319="SI",IF(VLOOKUP(B319,'BD OFICIAL'!$A:$AO,41,0)=AS319,0,1)))</f>
        <v>0</v>
      </c>
      <c r="CS319" s="31">
        <f t="shared" si="159"/>
        <v>0</v>
      </c>
      <c r="CT319" s="31">
        <f t="shared" si="160"/>
        <v>0</v>
      </c>
      <c r="CU319" s="31">
        <f>IF(VLOOKUP(A319,'BD OFICIAL'!$A$1:$AL$1056,31,0)="SI",IF(AT319&gt;0,0,1),IF(AT319=0,0,1))</f>
        <v>0</v>
      </c>
      <c r="CV319" s="31">
        <f t="shared" si="161"/>
        <v>0</v>
      </c>
      <c r="CW319" s="31">
        <f t="shared" si="174"/>
        <v>0</v>
      </c>
      <c r="CX319" s="85" t="str">
        <f t="shared" si="175"/>
        <v>SI</v>
      </c>
      <c r="CY319" s="31">
        <f t="shared" si="176"/>
        <v>0</v>
      </c>
      <c r="CZ319" s="85" t="str">
        <f>IF(ISERROR(VLOOKUP(AI319,EXPERIENCIA!$A$1:$C$2100,1,0)),"NO","SI")</f>
        <v>SI</v>
      </c>
      <c r="DA319" s="85">
        <f>IF(CX319="no","NO APLICA",IF(AX319=0,"ERROR NOTA",IF(AND(AX319&gt;1,CZ319="NO"),"ERROR NOTA",IF(AND(CZ319="NO",AX319=1),0,IF(VLOOKUP(AI319,EXPERIENCIA!$A$1:$C$2100,3,0)=AX319,0,"ERROR NOTA")))))</f>
        <v>0</v>
      </c>
      <c r="DB319" s="85" t="str">
        <f>IF(ISERROR(VLOOKUP(AI319,COMPORTAMIENTO!$A$1:$C$2100,1,0)),"NO","SI")</f>
        <v>SI</v>
      </c>
      <c r="DC319" s="85">
        <f>IF(CX319="NO","NO APLICA",IF(AY319=0,"ERROR NOTA",IF(AND(DB319="NO",AY319=7),0,IF(VLOOKUP(AI319,COMPORTAMIENTO!$A$2:$H$2100,8,0)=AY319,0,"ERROR NOTA"))))</f>
        <v>0</v>
      </c>
      <c r="DD319" s="104">
        <f t="shared" si="177"/>
        <v>0.70000000000000007</v>
      </c>
      <c r="DE319" s="104">
        <f t="shared" si="178"/>
        <v>0.70000000000000007</v>
      </c>
      <c r="DF319" s="85" t="str">
        <f t="shared" si="162"/>
        <v>SI</v>
      </c>
      <c r="DG319" s="85">
        <f t="shared" si="179"/>
        <v>0</v>
      </c>
      <c r="DH319" s="85">
        <f t="shared" si="180"/>
        <v>0</v>
      </c>
      <c r="DI319" s="85">
        <f t="shared" si="181"/>
        <v>0</v>
      </c>
      <c r="DJ319" s="12">
        <f t="shared" si="182"/>
        <v>7.0000000000000009</v>
      </c>
      <c r="DK319" s="7">
        <f t="shared" si="183"/>
        <v>7.0000000000000009</v>
      </c>
      <c r="DL319" s="12">
        <f t="shared" si="163"/>
        <v>6373</v>
      </c>
      <c r="DM319" s="12">
        <f>VLOOKUP(A319,'5 TD'!$A:$B,2,0)</f>
        <v>6373</v>
      </c>
      <c r="DN319" s="7">
        <f t="shared" si="164"/>
        <v>7</v>
      </c>
      <c r="DO319" s="85" t="str">
        <f t="shared" si="184"/>
        <v>APROBADO</v>
      </c>
      <c r="DP319" s="85" t="str">
        <f t="shared" si="185"/>
        <v>APROBADO</v>
      </c>
      <c r="DQ319" s="7">
        <f t="shared" si="186"/>
        <v>7</v>
      </c>
      <c r="DR319" s="85" t="str">
        <f t="shared" si="165"/>
        <v>APROBADO</v>
      </c>
      <c r="DS319" s="2" t="str">
        <f>+('3 Planilla Preadjudicación OTIC'!BN319)</f>
        <v>SI</v>
      </c>
      <c r="DT319" s="2">
        <f>IF(DR319="APROBADO",VLOOKUP(A319,'5 TD'!$D$3:$E$270,2,0),"NO APLICA")</f>
        <v>7</v>
      </c>
      <c r="DU319" s="2" t="str">
        <f t="shared" si="166"/>
        <v>SI</v>
      </c>
      <c r="DV319" s="2">
        <f>IF(DU319="SI",VLOOKUP(A319,'5 TD'!$G$3:$H$270,2,0),"NO APLICA ")</f>
        <v>7.0000000000000009</v>
      </c>
      <c r="DW319" s="2" t="str">
        <f t="shared" si="167"/>
        <v>SI</v>
      </c>
      <c r="DX319" s="2">
        <f>IF(DW319="SI",VLOOKUP(A319,'5 TD'!$J$4:$K$472,2,0),"NO APLICA")</f>
        <v>7</v>
      </c>
      <c r="DY319" s="2" t="str">
        <f t="shared" si="168"/>
        <v>SI</v>
      </c>
      <c r="DZ319" s="7">
        <f>IF(DY319="SI",VLOOKUP(A319,'5 TD'!$M$4:$N$350,2,0),"NO APLICA")</f>
        <v>7</v>
      </c>
      <c r="EA319" s="2" t="str">
        <f t="shared" si="169"/>
        <v>SI</v>
      </c>
      <c r="EB319" s="12">
        <f t="shared" si="170"/>
        <v>6373</v>
      </c>
      <c r="EC319" s="12">
        <f>IF(EA319="SI",VLOOKUP(A319,'5 TD'!$V$4:$W$479,2,0),"NO APLICA")</f>
        <v>6373</v>
      </c>
      <c r="ED319" s="2" t="str">
        <f t="shared" si="187"/>
        <v>SI</v>
      </c>
      <c r="EE319" s="79">
        <f>IF(ED319="SI",VLOOKUP(AI319,COMPORTAMIENTO!$A$1:$H$2100,7,0),"NO APLICA")</f>
        <v>0.69767441860465129</v>
      </c>
      <c r="EF319" s="12">
        <f>IF(ED319="SI",VLOOKUP(A319,'5 TD'!$P$2:$Q$479,2,0),"NO APLICA")</f>
        <v>0.69767441860465129</v>
      </c>
      <c r="EG319" s="2" t="str">
        <f t="shared" si="188"/>
        <v>SI</v>
      </c>
      <c r="EH319" s="2">
        <f>IF(CZ319="no",0,VLOOKUP(AI319,EXPERIENCIA!$A$1:$C$2100,2,0))</f>
        <v>85</v>
      </c>
      <c r="EI319" s="2">
        <f>IF(CZ319="si",VLOOKUP(A319,'5 TD'!$S$3:$T$2103,2,0),0)</f>
        <v>146</v>
      </c>
      <c r="EJ319" s="2" t="str">
        <f t="shared" si="189"/>
        <v>NO</v>
      </c>
      <c r="EK319" s="2">
        <f>+('3 Planilla Preadjudicación OTIC'!BU319)</f>
        <v>0</v>
      </c>
      <c r="EL319" s="4"/>
      <c r="EM319" s="3"/>
      <c r="EN319" s="3"/>
      <c r="EO319" s="86" t="s">
        <v>64</v>
      </c>
      <c r="EQ319" s="86"/>
    </row>
    <row r="320" spans="1:147" ht="15" customHeight="1" x14ac:dyDescent="0.3">
      <c r="A320" s="2">
        <f>+('3 Planilla Preadjudicación OTIC'!A320)</f>
        <v>14438</v>
      </c>
      <c r="B320" s="2" t="str">
        <f>+('3 Planilla Preadjudicación OTIC'!B320)</f>
        <v>65181652-1</v>
      </c>
      <c r="C320" s="4">
        <f>+('3 Planilla Preadjudicación OTIC'!E320)</f>
        <v>2025</v>
      </c>
      <c r="D320" s="4" t="str">
        <f>+('3 Planilla Preadjudicación OTIC'!F320)</f>
        <v>MANDATO</v>
      </c>
      <c r="E320" s="4" t="str">
        <f>+('3 Planilla Preadjudicación OTIC'!G320)</f>
        <v>96505760-9</v>
      </c>
      <c r="F320" s="4" t="str">
        <f>+('3 Planilla Preadjudicación OTIC'!H320)</f>
        <v>COLBÚN</v>
      </c>
      <c r="G320" s="4"/>
      <c r="H320" s="4"/>
      <c r="I320" s="4" t="str">
        <f>+('3 Planilla Preadjudicación OTIC'!I320)</f>
        <v>DISEÑO Y CONFECCIÓN DE TEJIDOS A TELAR</v>
      </c>
      <c r="J320" s="4" t="str">
        <f>+('3 Planilla Preadjudicación OTIC'!J320)</f>
        <v>PF0572</v>
      </c>
      <c r="K320" s="4" t="str">
        <f>+('3 Planilla Preadjudicación OTIC'!K320)</f>
        <v>TÉCNICAS PARA EL EMPRENDIMIENTO</v>
      </c>
      <c r="L320" s="4" t="str">
        <f>+('3 Planilla Preadjudicación OTIC'!L320)</f>
        <v>PF0921</v>
      </c>
      <c r="M320" s="2">
        <f>+('3 Planilla Preadjudicación OTIC'!M320)</f>
        <v>10</v>
      </c>
      <c r="N320" s="4" t="str">
        <f>+('3 Planilla Preadjudicación OTIC'!N320)</f>
        <v>LOS LAGOS</v>
      </c>
      <c r="O320" s="4" t="str">
        <f>+('3 Planilla Preadjudicación OTIC'!O320)</f>
        <v>LLANQUIHUE</v>
      </c>
      <c r="P320" s="4" t="str">
        <f>+('3 Planilla Preadjudicación OTIC'!P320)</f>
        <v>EMPRENDEDORES/AS INFORMALES O PERSONAS VULNERABLES PERTENECIENTES AL 80% MAS VULNERABLE</v>
      </c>
      <c r="Q320" s="4" t="str">
        <f>+('3 Planilla Preadjudicación OTIC'!Q320)</f>
        <v>PRESENCIAL</v>
      </c>
      <c r="R320" s="4" t="str">
        <f>+('3 Planilla Preadjudicación OTIC'!R320)</f>
        <v>INDEPENDIENTE</v>
      </c>
      <c r="S320" s="4">
        <f>+('3 Planilla Preadjudicación OTIC'!S320)</f>
        <v>48</v>
      </c>
      <c r="T320" s="2">
        <f>+('3 Planilla Preadjudicación OTIC'!T320)</f>
        <v>10</v>
      </c>
      <c r="U320" s="2">
        <f>+('3 Planilla Preadjudicación OTIC'!U320)</f>
        <v>180</v>
      </c>
      <c r="V320" s="2">
        <f>+('3 Planilla Preadjudicación OTIC'!V320)</f>
        <v>12</v>
      </c>
      <c r="W320" s="2">
        <f>+('3 Planilla Preadjudicación OTIC'!W320)</f>
        <v>192</v>
      </c>
      <c r="X320" s="2">
        <f>+('3 Planilla Preadjudicación OTIC'!X320)</f>
        <v>4</v>
      </c>
      <c r="Y320" s="2" t="str">
        <f>+('3 Planilla Preadjudicación OTIC'!Y320)</f>
        <v>SI</v>
      </c>
      <c r="Z320" s="2" t="str">
        <f>+('3 Planilla Preadjudicación OTIC'!Z320)</f>
        <v>NO</v>
      </c>
      <c r="AA320" s="2" t="str">
        <f>+('3 Planilla Preadjudicación OTIC'!AA320)</f>
        <v>SI</v>
      </c>
      <c r="AB320" s="4" t="str">
        <f>+('3 Planilla Preadjudicación OTIC'!AB320)</f>
        <v>SE AJUSTA A PLAN FORMATIVO</v>
      </c>
      <c r="AC320" s="4" t="str">
        <f>+('3 Planilla Preadjudicación OTIC'!AC320)</f>
        <v>HOMBRES Y MUJERES DE 18 AÑOS O MAS, QUE PERTENECEN AL 80% MAS VULNERABLES, RESIDEN EN LA COMUNA DE LLANQUIHUE Y QUE CUENTAN CON MANEJO DE LECTOESCRITURA BÁSICA MANEJO DE OPERACIONES MATEMÁTICAS BÁSICAS EDUCACIÓN BÁSICA COMPLETA, PREFERENTEMENTE</v>
      </c>
      <c r="AD320" s="2" t="str">
        <f>+('3 Planilla Preadjudicación OTIC'!AD320)</f>
        <v>NO</v>
      </c>
      <c r="AE320" s="4">
        <f>+('3 Planilla Preadjudicación OTIC'!AE320)</f>
        <v>0</v>
      </c>
      <c r="AF320" s="2" t="str">
        <f>+('3 Planilla Preadjudicación OTIC'!AF320)</f>
        <v>CERRADA</v>
      </c>
      <c r="AG320" s="2">
        <f>+('3 Planilla Preadjudicación OTIC'!AG320)</f>
        <v>48</v>
      </c>
      <c r="AH320" s="2">
        <f>+('3 Planilla Preadjudicación OTIC'!AH320)</f>
        <v>2</v>
      </c>
      <c r="AI320" s="135" t="str">
        <f>+('3 Planilla Preadjudicación OTIC'!AI320)</f>
        <v>76715240-K</v>
      </c>
      <c r="AJ320" s="4" t="str">
        <f>+('3 Planilla Preadjudicación OTIC'!AJ320)</f>
        <v>CAPACITACION INTEGRAL LTDA</v>
      </c>
      <c r="AK320" s="2">
        <f>+('3 Planilla Preadjudicación OTIC'!AK320)</f>
        <v>192</v>
      </c>
      <c r="AL320" s="2">
        <f>+('3 Planilla Preadjudicación OTIC'!AL320)</f>
        <v>48</v>
      </c>
      <c r="AM320" s="12">
        <f>+('3 Planilla Preadjudicación OTIC'!AM320)</f>
        <v>5075</v>
      </c>
      <c r="AN320" s="12">
        <f>+('3 Planilla Preadjudicación OTIC'!AN320)</f>
        <v>100000</v>
      </c>
      <c r="AO320" s="12">
        <f>+('3 Planilla Preadjudicación OTIC'!AO320)</f>
        <v>0</v>
      </c>
      <c r="AP320" s="12">
        <f>+('3 Planilla Preadjudicación OTIC'!AP320)</f>
        <v>9744000</v>
      </c>
      <c r="AQ320" s="12">
        <f>+('3 Planilla Preadjudicación OTIC'!AQ320)</f>
        <v>1920000</v>
      </c>
      <c r="AR320" s="12">
        <f>+('3 Planilla Preadjudicación OTIC'!AR320)</f>
        <v>1000000</v>
      </c>
      <c r="AS320" s="12">
        <f>+('3 Planilla Preadjudicación OTIC'!AS320)</f>
        <v>0</v>
      </c>
      <c r="AT320" s="12">
        <f>+('3 Planilla Preadjudicación OTIC'!AT320)</f>
        <v>0</v>
      </c>
      <c r="AU320" s="12">
        <f>+('3 Planilla Preadjudicación OTIC'!AU320)</f>
        <v>12664000</v>
      </c>
      <c r="AV320" s="2" t="str">
        <f>+('3 Planilla Preadjudicación OTIC'!AV320)</f>
        <v>SI</v>
      </c>
      <c r="AW320" s="4">
        <f>+('3 Planilla Preadjudicación OTIC'!AW320)</f>
        <v>0</v>
      </c>
      <c r="AX320" s="2">
        <f>+('3 Planilla Preadjudicación OTIC'!AX320)</f>
        <v>7</v>
      </c>
      <c r="AY320" s="2">
        <f>+('3 Planilla Preadjudicación OTIC'!AY320)</f>
        <v>7</v>
      </c>
      <c r="AZ320" s="2">
        <f>+('3 Planilla Preadjudicación OTIC'!AZ320)</f>
        <v>0</v>
      </c>
      <c r="BA320" s="2">
        <f>+('3 Planilla Preadjudicación OTIC'!BA320)</f>
        <v>0</v>
      </c>
      <c r="BB320" s="2">
        <f>+('3 Planilla Preadjudicación OTIC'!BB320)</f>
        <v>0</v>
      </c>
      <c r="BC320" s="2">
        <f>+('3 Planilla Preadjudicación OTIC'!BC320)</f>
        <v>0</v>
      </c>
      <c r="BD320" s="2">
        <f>+('3 Planilla Preadjudicación OTIC'!BD320)</f>
        <v>0</v>
      </c>
      <c r="BE320" s="2">
        <f>+('3 Planilla Preadjudicación OTIC'!BE320)</f>
        <v>0</v>
      </c>
      <c r="BF320" s="2">
        <f>+('3 Planilla Preadjudicación OTIC'!BF320)</f>
        <v>0</v>
      </c>
      <c r="BG320" s="2">
        <f>+('3 Planilla Preadjudicación OTIC'!BG320)</f>
        <v>7</v>
      </c>
      <c r="BH320" s="2">
        <f>+('3 Planilla Preadjudicación OTIC'!BH320)</f>
        <v>7</v>
      </c>
      <c r="BI320" s="2">
        <f>+('3 Planilla Preadjudicación OTIC'!BI320)</f>
        <v>7</v>
      </c>
      <c r="BJ320" s="2">
        <f>+('3 Planilla Preadjudicación OTIC'!BJ320)</f>
        <v>7</v>
      </c>
      <c r="BK320" s="2">
        <f>+('3 Planilla Preadjudicación OTIC'!BK320)</f>
        <v>7</v>
      </c>
      <c r="BL320" s="2">
        <f>+('3 Planilla Preadjudicación OTIC'!BL320)</f>
        <v>7</v>
      </c>
      <c r="BM320" s="104">
        <f>ROUND(('3 Planilla Preadjudicación OTIC'!BM320),1)</f>
        <v>7</v>
      </c>
      <c r="BN320" s="4" t="str">
        <f>+('3 Planilla Preadjudicación OTIC'!BN320)</f>
        <v>NO</v>
      </c>
      <c r="BO320" s="4">
        <f>+('3 Planilla Preadjudicación OTIC'!BO320)</f>
        <v>0</v>
      </c>
      <c r="BP320" s="4">
        <f>+('3 Planilla Preadjudicación OTIC'!BP320)</f>
        <v>0</v>
      </c>
      <c r="BQ320" s="4">
        <f>+('3 Planilla Preadjudicación OTIC'!BQ320)</f>
        <v>0</v>
      </c>
      <c r="BR320" s="4">
        <f>+('3 Planilla Preadjudicación OTIC'!BR320)</f>
        <v>0</v>
      </c>
      <c r="BS320" s="4">
        <f>+('3 Planilla Preadjudicación OTIC'!BS320)</f>
        <v>0</v>
      </c>
      <c r="BT320" s="4">
        <f>+('3 Planilla Preadjudicación OTIC'!BT320)</f>
        <v>0</v>
      </c>
      <c r="BU320" s="85">
        <f>IF(VLOOKUP(A320,'BD OFICIAL'!$A$1:$AL$2098,7,0)=D320,0,1)</f>
        <v>0</v>
      </c>
      <c r="BV320" s="85">
        <f>IF(VLOOKUP(A320,'BD OFICIAL'!$A$1:$AL$2098,11,0)=J320,0,1)</f>
        <v>0</v>
      </c>
      <c r="BW320" s="85">
        <f>IF(VLOOKUP(A320,'BD OFICIAL'!$A$1:$AL$2098,13,0)=L320,0,1)</f>
        <v>0</v>
      </c>
      <c r="BX320" s="2">
        <f>IF(VLOOKUP(A320,'BD OFICIAL'!$A$1:$AL$2098,16,0)=O320,0,1)</f>
        <v>0</v>
      </c>
      <c r="BY320" s="2">
        <f>IF(VLOOKUP(A320,'BD OFICIAL'!$A$1:$AL$2098,17,0)=P320,0,1)</f>
        <v>0</v>
      </c>
      <c r="BZ320" s="2">
        <f>IF(VLOOKUP(A320,'BD OFICIAL'!$A$1:$AL$2098,19,0)=R320,0,1)</f>
        <v>0</v>
      </c>
      <c r="CA320" s="2">
        <f>IF(VLOOKUP(A320,'BD OFICIAL'!$A$1:$AL$2098,21,0)=T320,0,1)</f>
        <v>0</v>
      </c>
      <c r="CB320" s="2">
        <f>IF(VLOOKUP(A320,'BD OFICIAL'!$A$1:$AL$2098,24,0)=AK320,0,1)</f>
        <v>0</v>
      </c>
      <c r="CC320" s="2">
        <f>IF(VLOOKUP(A320,'BD OFICIAL'!$A$1:$AL$2098,25,0)=X320,0,1)</f>
        <v>0</v>
      </c>
      <c r="CD320" s="2">
        <f>IF(VLOOKUP(A320,'BD OFICIAL'!$A$1:$AL$2098,26,0)=Y320,0,1)</f>
        <v>0</v>
      </c>
      <c r="CE320" s="2">
        <f>IF(VLOOKUP(A320,'BD OFICIAL'!$A$1:$AL$2098,27,0)=Z320,0,1)</f>
        <v>0</v>
      </c>
      <c r="CF320" s="2">
        <f>IF(VLOOKUP(A320,'BD OFICIAL'!$A$1:$AL$2098,28,0)=AA320,0,1)</f>
        <v>0</v>
      </c>
      <c r="CG320" s="2">
        <f>IF(VLOOKUP(A320,'BD OFICIAL'!$A$1:$AL$2098,33,0)=AF320,0,1)</f>
        <v>0</v>
      </c>
      <c r="CH320" s="2">
        <f>IF(VLOOKUP(A320,'BD OFICIAL'!$A$1:$AL$2098,35,0)=AH320,0,1)</f>
        <v>0</v>
      </c>
      <c r="CI320" s="85">
        <f>IF(VLOOKUP(A320,'BD OFICIAL'!$A$1:$AL$2098,34,0)=AL320,0,1)</f>
        <v>0</v>
      </c>
      <c r="CJ320" s="12">
        <f>VLOOKUP(A320,'BD OFICIAL'!$A$1:$AM$2098,36,0)*AM320-AP320</f>
        <v>0</v>
      </c>
      <c r="CK320" s="85" t="str">
        <f t="shared" si="156"/>
        <v>SHMAN</v>
      </c>
      <c r="CL320" s="85" t="str">
        <f t="shared" si="157"/>
        <v>SI</v>
      </c>
      <c r="CM320" s="85" t="str">
        <f t="shared" si="171"/>
        <v>NO</v>
      </c>
      <c r="CN320" s="31">
        <f t="shared" si="172"/>
        <v>0</v>
      </c>
      <c r="CO320" s="31">
        <f t="shared" si="158"/>
        <v>0</v>
      </c>
      <c r="CP320" s="31">
        <f t="shared" si="173"/>
        <v>0</v>
      </c>
      <c r="CQ320" s="31">
        <f>IF(Y320="NO",0,IF(Y320="SI",IF(VLOOKUP(A320,'BD OFICIAL'!$A:$AO,40,0)=AQ320,0,1)))</f>
        <v>0</v>
      </c>
      <c r="CR320" s="31">
        <f>IF(Z320="NO",0,IF(Z320="SI",IF(VLOOKUP(B320,'BD OFICIAL'!$A:$AO,41,0)=AS320,0,1)))</f>
        <v>0</v>
      </c>
      <c r="CS320" s="31">
        <f t="shared" si="159"/>
        <v>0</v>
      </c>
      <c r="CT320" s="31">
        <f t="shared" si="160"/>
        <v>0</v>
      </c>
      <c r="CU320" s="31">
        <f>IF(VLOOKUP(A320,'BD OFICIAL'!$A$1:$AL$1056,31,0)="SI",IF(AT320&gt;0,0,1),IF(AT320=0,0,1))</f>
        <v>0</v>
      </c>
      <c r="CV320" s="31">
        <f t="shared" si="161"/>
        <v>0</v>
      </c>
      <c r="CW320" s="31">
        <f t="shared" si="174"/>
        <v>0</v>
      </c>
      <c r="CX320" s="85" t="str">
        <f t="shared" si="175"/>
        <v>SI</v>
      </c>
      <c r="CY320" s="31">
        <f t="shared" si="176"/>
        <v>0</v>
      </c>
      <c r="CZ320" s="85" t="str">
        <f>IF(ISERROR(VLOOKUP(AI320,EXPERIENCIA!$A$1:$C$2100,1,0)),"NO","SI")</f>
        <v>SI</v>
      </c>
      <c r="DA320" s="85">
        <f>IF(CX320="no","NO APLICA",IF(AX320=0,"ERROR NOTA",IF(AND(AX320&gt;1,CZ320="NO"),"ERROR NOTA",IF(AND(CZ320="NO",AX320=1),0,IF(VLOOKUP(AI320,EXPERIENCIA!$A$1:$C$2100,3,0)=AX320,0,"ERROR NOTA")))))</f>
        <v>0</v>
      </c>
      <c r="DB320" s="85" t="str">
        <f>IF(ISERROR(VLOOKUP(AI320,COMPORTAMIENTO!$A$1:$C$2100,1,0)),"NO","SI")</f>
        <v>SI</v>
      </c>
      <c r="DC320" s="85">
        <f>IF(CX320="NO","NO APLICA",IF(AY320=0,"ERROR NOTA",IF(AND(DB320="NO",AY320=7),0,IF(VLOOKUP(AI320,COMPORTAMIENTO!$A$2:$H$2100,8,0)=AY320,0,"ERROR NOTA"))))</f>
        <v>0</v>
      </c>
      <c r="DD320" s="104">
        <f t="shared" si="177"/>
        <v>0.70000000000000007</v>
      </c>
      <c r="DE320" s="104">
        <f t="shared" si="178"/>
        <v>0.70000000000000007</v>
      </c>
      <c r="DF320" s="85" t="str">
        <f t="shared" si="162"/>
        <v>SI</v>
      </c>
      <c r="DG320" s="85">
        <f t="shared" si="179"/>
        <v>0</v>
      </c>
      <c r="DH320" s="85">
        <f t="shared" si="180"/>
        <v>0</v>
      </c>
      <c r="DI320" s="85">
        <f t="shared" si="181"/>
        <v>0</v>
      </c>
      <c r="DJ320" s="12">
        <f t="shared" si="182"/>
        <v>7.0000000000000009</v>
      </c>
      <c r="DK320" s="7">
        <f t="shared" si="183"/>
        <v>7.0000000000000009</v>
      </c>
      <c r="DL320" s="12">
        <f t="shared" si="163"/>
        <v>5075</v>
      </c>
      <c r="DM320" s="12">
        <f>VLOOKUP(A320,'5 TD'!$A:$B,2,0)</f>
        <v>5075</v>
      </c>
      <c r="DN320" s="7">
        <f t="shared" si="164"/>
        <v>7</v>
      </c>
      <c r="DO320" s="85" t="str">
        <f t="shared" si="184"/>
        <v>APROBADO</v>
      </c>
      <c r="DP320" s="85" t="str">
        <f t="shared" si="185"/>
        <v>APROBADO</v>
      </c>
      <c r="DQ320" s="7">
        <f t="shared" si="186"/>
        <v>7</v>
      </c>
      <c r="DR320" s="85" t="str">
        <f t="shared" si="165"/>
        <v>APROBADO</v>
      </c>
      <c r="DS320" s="2" t="str">
        <f>+('3 Planilla Preadjudicación OTIC'!BN320)</f>
        <v>NO</v>
      </c>
      <c r="DT320" s="2">
        <f>IF(DR320="APROBADO",VLOOKUP(A320,'5 TD'!$D$3:$E$270,2,0),"NO APLICA")</f>
        <v>7</v>
      </c>
      <c r="DU320" s="2" t="str">
        <f t="shared" si="166"/>
        <v>SI</v>
      </c>
      <c r="DV320" s="2">
        <f>IF(DU320="SI",VLOOKUP(A320,'5 TD'!$G$3:$H$270,2,0),"NO APLICA ")</f>
        <v>7.0000000000000009</v>
      </c>
      <c r="DW320" s="2" t="str">
        <f t="shared" si="167"/>
        <v>SI</v>
      </c>
      <c r="DX320" s="2">
        <f>IF(DW320="SI",VLOOKUP(A320,'5 TD'!$J$4:$K$472,2,0),"NO APLICA")</f>
        <v>7</v>
      </c>
      <c r="DY320" s="2" t="str">
        <f t="shared" si="168"/>
        <v>SI</v>
      </c>
      <c r="DZ320" s="7">
        <f>IF(DY320="SI",VLOOKUP(A320,'5 TD'!$M$4:$N$350,2,0),"NO APLICA")</f>
        <v>7</v>
      </c>
      <c r="EA320" s="2" t="str">
        <f t="shared" si="169"/>
        <v>SI</v>
      </c>
      <c r="EB320" s="12">
        <f t="shared" si="170"/>
        <v>5075</v>
      </c>
      <c r="EC320" s="12">
        <f>IF(EA320="SI",VLOOKUP(A320,'5 TD'!$V$4:$W$479,2,0),"NO APLICA")</f>
        <v>5075</v>
      </c>
      <c r="ED320" s="2" t="str">
        <f t="shared" si="187"/>
        <v>SI</v>
      </c>
      <c r="EE320" s="79">
        <f>IF(ED320="SI",VLOOKUP(AI320,COMPORTAMIENTO!$A$1:$H$2100,7,0),"NO APLICA")</f>
        <v>0.69767441860465129</v>
      </c>
      <c r="EF320" s="12">
        <f>IF(ED320="SI",VLOOKUP(A320,'5 TD'!$P$2:$Q$479,2,0),"NO APLICA")</f>
        <v>0.12121212121212122</v>
      </c>
      <c r="EG320" s="2" t="str">
        <f t="shared" si="188"/>
        <v>NO</v>
      </c>
      <c r="EH320" s="2">
        <f>IF(CZ320="no",0,VLOOKUP(AI320,EXPERIENCIA!$A$1:$C$2100,2,0))</f>
        <v>85</v>
      </c>
      <c r="EI320" s="2">
        <f>IF(CZ320="si",VLOOKUP(A320,'5 TD'!$S$3:$T$2103,2,0),0)</f>
        <v>146</v>
      </c>
      <c r="EJ320" s="2" t="str">
        <f t="shared" si="189"/>
        <v>NO</v>
      </c>
      <c r="EK320" s="2" t="str">
        <f>+('3 Planilla Preadjudicación OTIC'!BU320)</f>
        <v>e) Menor “porcentaje de multas ponderadas” en ítem evaluación comportamiento considerando 4 decimales.</v>
      </c>
      <c r="EL320" s="4"/>
      <c r="EM320" s="3"/>
      <c r="EN320" s="3"/>
      <c r="EQ320" s="86"/>
    </row>
    <row r="321" spans="1:147" ht="15" customHeight="1" x14ac:dyDescent="0.3">
      <c r="A321" s="2">
        <f>+('3 Planilla Preadjudicación OTIC'!A321)</f>
        <v>14445</v>
      </c>
      <c r="B321" s="2" t="str">
        <f>+('3 Planilla Preadjudicación OTIC'!B321)</f>
        <v>65181652-1</v>
      </c>
      <c r="C321" s="4">
        <f>+('3 Planilla Preadjudicación OTIC'!E321)</f>
        <v>2025</v>
      </c>
      <c r="D321" s="4" t="str">
        <f>+('3 Planilla Preadjudicación OTIC'!F321)</f>
        <v>MANDATO</v>
      </c>
      <c r="E321" s="4" t="str">
        <f>+('3 Planilla Preadjudicación OTIC'!G321)</f>
        <v>96505760-9</v>
      </c>
      <c r="F321" s="4" t="str">
        <f>+('3 Planilla Preadjudicación OTIC'!H321)</f>
        <v>COLBÚN</v>
      </c>
      <c r="G321" s="4"/>
      <c r="H321" s="4"/>
      <c r="I321" s="4" t="str">
        <f>+('3 Planilla Preadjudicación OTIC'!I321)</f>
        <v>CURSO CONVENCIONAL CONDUCENTE A LICENCIA DE CONDUCIR CLASE B</v>
      </c>
      <c r="J321" s="4" t="str">
        <f>+('3 Planilla Preadjudicación OTIC'!J321)</f>
        <v>PF1454</v>
      </c>
      <c r="K321" s="4" t="str">
        <f>+('3 Planilla Preadjudicación OTIC'!K321)</f>
        <v/>
      </c>
      <c r="L321" s="4" t="str">
        <f>+('3 Planilla Preadjudicación OTIC'!L321)</f>
        <v/>
      </c>
      <c r="M321" s="2">
        <f>+('3 Planilla Preadjudicación OTIC'!M321)</f>
        <v>10</v>
      </c>
      <c r="N321" s="4" t="str">
        <f>+('3 Planilla Preadjudicación OTIC'!N321)</f>
        <v>LOS LAGOS</v>
      </c>
      <c r="O321" s="4" t="str">
        <f>+('3 Planilla Preadjudicación OTIC'!O321)</f>
        <v>PUERTO MONTT</v>
      </c>
      <c r="P321" s="4" t="str">
        <f>+('3 Planilla Preadjudicación OTIC'!P321)</f>
        <v>EMPRENDEDORES/AS INFORMALES O PERSONAS VULNERABLES PERTENECIENTES AL 80% MAS VULNERABLE</v>
      </c>
      <c r="Q321" s="4" t="str">
        <f>+('3 Planilla Preadjudicación OTIC'!Q321)</f>
        <v>PRESENCIAL</v>
      </c>
      <c r="R321" s="4" t="str">
        <f>+('3 Planilla Preadjudicación OTIC'!R321)</f>
        <v>DEPENDIENTE</v>
      </c>
      <c r="S321" s="4">
        <f>+('3 Planilla Preadjudicación OTIC'!S321)</f>
        <v>6</v>
      </c>
      <c r="T321" s="2">
        <f>+('3 Planilla Preadjudicación OTIC'!T321)</f>
        <v>10</v>
      </c>
      <c r="U321" s="2">
        <f>+('3 Planilla Preadjudicación OTIC'!U321)</f>
        <v>24</v>
      </c>
      <c r="V321" s="2">
        <f>+('3 Planilla Preadjudicación OTIC'!V321)</f>
        <v>0</v>
      </c>
      <c r="W321" s="2">
        <f>+('3 Planilla Preadjudicación OTIC'!W321)</f>
        <v>24</v>
      </c>
      <c r="X321" s="2">
        <f>+('3 Planilla Preadjudicación OTIC'!X321)</f>
        <v>4</v>
      </c>
      <c r="Y321" s="2" t="str">
        <f>+('3 Planilla Preadjudicación OTIC'!Y321)</f>
        <v>SI</v>
      </c>
      <c r="Z321" s="2" t="str">
        <f>+('3 Planilla Preadjudicación OTIC'!Z321)</f>
        <v>NO</v>
      </c>
      <c r="AA321" s="2" t="str">
        <f>+('3 Planilla Preadjudicación OTIC'!AA321)</f>
        <v>NO</v>
      </c>
      <c r="AB321" s="4" t="str">
        <f>+('3 Planilla Preadjudicación OTIC'!AB321)</f>
        <v>SE AJUSTA A PLAN FORMATIVO</v>
      </c>
      <c r="AC321" s="4" t="str">
        <f>+('3 Planilla Preadjudicación OTIC'!AC321)</f>
        <v>HOMBRES Y MUJERES DE 18 AÑOS O MAS, QUE PERTENECEN AL 80% MAS VULNERABLES, RESIDEN EN LA COMUNA DE PUERTO MONTT Y TENER EDUCACIÓN BÁSICA COMPLETA</v>
      </c>
      <c r="AD321" s="2" t="str">
        <f>+('3 Planilla Preadjudicación OTIC'!AD321)</f>
        <v>SI</v>
      </c>
      <c r="AE321" s="4" t="str">
        <f>+('3 Planilla Preadjudicación OTIC'!AE321)</f>
        <v>LICENCIA DE CONDUCIR CLASE B.</v>
      </c>
      <c r="AF321" s="2" t="str">
        <f>+('3 Planilla Preadjudicación OTIC'!AF321)</f>
        <v>CERRADA</v>
      </c>
      <c r="AG321" s="2">
        <f>+('3 Planilla Preadjudicación OTIC'!AG321)</f>
        <v>6</v>
      </c>
      <c r="AH321" s="2">
        <f>+('3 Planilla Preadjudicación OTIC'!AH321)</f>
        <v>3</v>
      </c>
      <c r="AI321" s="135" t="str">
        <f>+('3 Planilla Preadjudicación OTIC'!AI321)</f>
        <v>76715240-K</v>
      </c>
      <c r="AJ321" s="4" t="str">
        <f>+('3 Planilla Preadjudicación OTIC'!AJ321)</f>
        <v>CAPACITACION INTEGRAL LTDA</v>
      </c>
      <c r="AK321" s="2">
        <f>+('3 Planilla Preadjudicación OTIC'!AK321)</f>
        <v>24</v>
      </c>
      <c r="AL321" s="2">
        <f>+('3 Planilla Preadjudicación OTIC'!AL321)</f>
        <v>6</v>
      </c>
      <c r="AM321" s="12">
        <f>+('3 Planilla Preadjudicación OTIC'!AM321)</f>
        <v>7434</v>
      </c>
      <c r="AN321" s="12">
        <f>+('3 Planilla Preadjudicación OTIC'!AN321)</f>
        <v>0</v>
      </c>
      <c r="AO321" s="12">
        <f>+('3 Planilla Preadjudicación OTIC'!AO321)</f>
        <v>50000</v>
      </c>
      <c r="AP321" s="12">
        <f>+('3 Planilla Preadjudicación OTIC'!AP321)</f>
        <v>1784160</v>
      </c>
      <c r="AQ321" s="12">
        <f>+('3 Planilla Preadjudicación OTIC'!AQ321)</f>
        <v>240000</v>
      </c>
      <c r="AR321" s="12">
        <f>+('3 Planilla Preadjudicación OTIC'!AR321)</f>
        <v>0</v>
      </c>
      <c r="AS321" s="12">
        <f>+('3 Planilla Preadjudicación OTIC'!AS321)</f>
        <v>0</v>
      </c>
      <c r="AT321" s="12">
        <f>+('3 Planilla Preadjudicación OTIC'!AT321)</f>
        <v>500000</v>
      </c>
      <c r="AU321" s="12">
        <f>+('3 Planilla Preadjudicación OTIC'!AU321)</f>
        <v>2524160</v>
      </c>
      <c r="AV321" s="2" t="str">
        <f>+('3 Planilla Preadjudicación OTIC'!AV321)</f>
        <v>SI</v>
      </c>
      <c r="AW321" s="4">
        <f>+('3 Planilla Preadjudicación OTIC'!AW321)</f>
        <v>0</v>
      </c>
      <c r="AX321" s="2">
        <f>+('3 Planilla Preadjudicación OTIC'!AX321)</f>
        <v>7</v>
      </c>
      <c r="AY321" s="2">
        <f>+('3 Planilla Preadjudicación OTIC'!AY321)</f>
        <v>7</v>
      </c>
      <c r="AZ321" s="2">
        <f>+('3 Planilla Preadjudicación OTIC'!AZ321)</f>
        <v>0</v>
      </c>
      <c r="BA321" s="2">
        <f>+('3 Planilla Preadjudicación OTIC'!BA321)</f>
        <v>0</v>
      </c>
      <c r="BB321" s="2">
        <f>+('3 Planilla Preadjudicación OTIC'!BB321)</f>
        <v>0</v>
      </c>
      <c r="BC321" s="2">
        <f>+('3 Planilla Preadjudicación OTIC'!BC321)</f>
        <v>0</v>
      </c>
      <c r="BD321" s="2">
        <f>+('3 Planilla Preadjudicación OTIC'!BD321)</f>
        <v>0</v>
      </c>
      <c r="BE321" s="2">
        <f>+('3 Planilla Preadjudicación OTIC'!BE321)</f>
        <v>0</v>
      </c>
      <c r="BF321" s="2">
        <f>+('3 Planilla Preadjudicación OTIC'!BF321)</f>
        <v>0</v>
      </c>
      <c r="BG321" s="2">
        <f>+('3 Planilla Preadjudicación OTIC'!BG321)</f>
        <v>7</v>
      </c>
      <c r="BH321" s="2">
        <f>+('3 Planilla Preadjudicación OTIC'!BH321)</f>
        <v>7</v>
      </c>
      <c r="BI321" s="2">
        <f>+('3 Planilla Preadjudicación OTIC'!BI321)</f>
        <v>7</v>
      </c>
      <c r="BJ321" s="2">
        <f>+('3 Planilla Preadjudicación OTIC'!BJ321)</f>
        <v>7</v>
      </c>
      <c r="BK321" s="2">
        <f>+('3 Planilla Preadjudicación OTIC'!BK321)</f>
        <v>7</v>
      </c>
      <c r="BL321" s="2">
        <f>+('3 Planilla Preadjudicación OTIC'!BL321)</f>
        <v>7</v>
      </c>
      <c r="BM321" s="104">
        <f>ROUND(('3 Planilla Preadjudicación OTIC'!BM321),1)</f>
        <v>7</v>
      </c>
      <c r="BN321" s="4" t="str">
        <f>+('3 Planilla Preadjudicación OTIC'!BN321)</f>
        <v>SI</v>
      </c>
      <c r="BO321" s="4" t="str">
        <f>+('3 Planilla Preadjudicación OTIC'!BO321)</f>
        <v>Juan Landaeta</v>
      </c>
      <c r="BP321" s="4" t="str">
        <f>+('3 Planilla Preadjudicación OTIC'!BP321)</f>
        <v>jlandaeta@capchile.cl</v>
      </c>
      <c r="BQ321" s="4">
        <f>+('3 Planilla Preadjudicación OTIC'!BQ321)</f>
        <v>989200476</v>
      </c>
      <c r="BR321" s="4" t="str">
        <f>+('3 Planilla Preadjudicación OTIC'!BR321)</f>
        <v>EGAÑA 248, Puerto Montt</v>
      </c>
      <c r="BS321" s="4" t="str">
        <f>+('3 Planilla Preadjudicación OTIC'!BS321)</f>
        <v>Preparar a los participantes para obtener la licencia de conducir clase B, mediante la adquisición de conocimientos teóricos y prácticos sobre conducción segura y normativa vial.</v>
      </c>
      <c r="BT321" s="4" t="str">
        <f>+('3 Planilla Preadjudicación OTIC'!BT321)</f>
        <v>Este curso entrega formación en reglamento de tránsito, señalización, conducción responsable y mecánica básica, junto con prácticas de manejo supervisadas. Está dirigido a personas que buscan acceder a oportunidades laborales o mejorar su movilidad personal mediante la obtención de la licencia clase B.</v>
      </c>
      <c r="BU321" s="85">
        <f>IF(VLOOKUP(A321,'BD OFICIAL'!$A$1:$AL$2098,7,0)=D321,0,1)</f>
        <v>0</v>
      </c>
      <c r="BV321" s="85">
        <f>IF(VLOOKUP(A321,'BD OFICIAL'!$A$1:$AL$2098,11,0)=J321,0,1)</f>
        <v>0</v>
      </c>
      <c r="BW321" s="85">
        <f>IF(VLOOKUP(A321,'BD OFICIAL'!$A$1:$AL$2098,13,0)=L321,0,1)</f>
        <v>0</v>
      </c>
      <c r="BX321" s="2">
        <f>IF(VLOOKUP(A321,'BD OFICIAL'!$A$1:$AL$2098,16,0)=O321,0,1)</f>
        <v>0</v>
      </c>
      <c r="BY321" s="2">
        <f>IF(VLOOKUP(A321,'BD OFICIAL'!$A$1:$AL$2098,17,0)=P321,0,1)</f>
        <v>0</v>
      </c>
      <c r="BZ321" s="2">
        <f>IF(VLOOKUP(A321,'BD OFICIAL'!$A$1:$AL$2098,19,0)=R321,0,1)</f>
        <v>0</v>
      </c>
      <c r="CA321" s="2">
        <f>IF(VLOOKUP(A321,'BD OFICIAL'!$A$1:$AL$2098,21,0)=T321,0,1)</f>
        <v>0</v>
      </c>
      <c r="CB321" s="2">
        <f>IF(VLOOKUP(A321,'BD OFICIAL'!$A$1:$AL$2098,24,0)=AK321,0,1)</f>
        <v>0</v>
      </c>
      <c r="CC321" s="2">
        <f>IF(VLOOKUP(A321,'BD OFICIAL'!$A$1:$AL$2098,25,0)=X321,0,1)</f>
        <v>0</v>
      </c>
      <c r="CD321" s="2">
        <f>IF(VLOOKUP(A321,'BD OFICIAL'!$A$1:$AL$2098,26,0)=Y321,0,1)</f>
        <v>0</v>
      </c>
      <c r="CE321" s="2">
        <f>IF(VLOOKUP(A321,'BD OFICIAL'!$A$1:$AL$2098,27,0)=Z321,0,1)</f>
        <v>0</v>
      </c>
      <c r="CF321" s="2">
        <f>IF(VLOOKUP(A321,'BD OFICIAL'!$A$1:$AL$2098,28,0)=AA321,0,1)</f>
        <v>0</v>
      </c>
      <c r="CG321" s="2">
        <f>IF(VLOOKUP(A321,'BD OFICIAL'!$A$1:$AL$2098,33,0)=AF321,0,1)</f>
        <v>0</v>
      </c>
      <c r="CH321" s="2">
        <f>IF(VLOOKUP(A321,'BD OFICIAL'!$A$1:$AL$2098,35,0)=AH321,0,1)</f>
        <v>0</v>
      </c>
      <c r="CI321" s="85">
        <f>IF(VLOOKUP(A321,'BD OFICIAL'!$A$1:$AL$2098,34,0)=AL321,0,1)</f>
        <v>0</v>
      </c>
      <c r="CJ321" s="12">
        <f>VLOOKUP(A321,'BD OFICIAL'!$A$1:$AM$2098,36,0)*AM321-AP321</f>
        <v>0</v>
      </c>
      <c r="CK321" s="85" t="str">
        <f t="shared" si="156"/>
        <v>SSH</v>
      </c>
      <c r="CL321" s="85" t="str">
        <f t="shared" si="157"/>
        <v>SI</v>
      </c>
      <c r="CM321" s="85" t="str">
        <f t="shared" si="171"/>
        <v>NO</v>
      </c>
      <c r="CN321" s="31">
        <f t="shared" si="172"/>
        <v>0</v>
      </c>
      <c r="CO321" s="31">
        <f t="shared" si="158"/>
        <v>0</v>
      </c>
      <c r="CP321" s="31">
        <f t="shared" si="173"/>
        <v>0</v>
      </c>
      <c r="CQ321" s="31">
        <f>IF(Y321="NO",0,IF(Y321="SI",IF(VLOOKUP(A321,'BD OFICIAL'!$A:$AO,40,0)=AQ321,0,1)))</f>
        <v>0</v>
      </c>
      <c r="CR321" s="31">
        <f>IF(Z321="NO",0,IF(Z321="SI",IF(VLOOKUP(B321,'BD OFICIAL'!$A:$AO,41,0)=AS321,0,1)))</f>
        <v>0</v>
      </c>
      <c r="CS321" s="31">
        <f t="shared" si="159"/>
        <v>0</v>
      </c>
      <c r="CT321" s="31">
        <f t="shared" si="160"/>
        <v>0</v>
      </c>
      <c r="CU321" s="31">
        <f>IF(VLOOKUP(A321,'BD OFICIAL'!$A$1:$AL$1056,31,0)="SI",IF(AT321&gt;0,0,1),IF(AT321=0,0,1))</f>
        <v>0</v>
      </c>
      <c r="CV321" s="31">
        <f t="shared" si="161"/>
        <v>0</v>
      </c>
      <c r="CW321" s="31">
        <f t="shared" si="174"/>
        <v>0</v>
      </c>
      <c r="CX321" s="85" t="str">
        <f t="shared" si="175"/>
        <v>SI</v>
      </c>
      <c r="CY321" s="31">
        <f t="shared" si="176"/>
        <v>0</v>
      </c>
      <c r="CZ321" s="85" t="str">
        <f>IF(ISERROR(VLOOKUP(AI321,EXPERIENCIA!$A$1:$C$2100,1,0)),"NO","SI")</f>
        <v>SI</v>
      </c>
      <c r="DA321" s="85">
        <f>IF(CX321="no","NO APLICA",IF(AX321=0,"ERROR NOTA",IF(AND(AX321&gt;1,CZ321="NO"),"ERROR NOTA",IF(AND(CZ321="NO",AX321=1),0,IF(VLOOKUP(AI321,EXPERIENCIA!$A$1:$C$2100,3,0)=AX321,0,"ERROR NOTA")))))</f>
        <v>0</v>
      </c>
      <c r="DB321" s="85" t="str">
        <f>IF(ISERROR(VLOOKUP(AI321,COMPORTAMIENTO!$A$1:$C$2100,1,0)),"NO","SI")</f>
        <v>SI</v>
      </c>
      <c r="DC321" s="85">
        <f>IF(CX321="NO","NO APLICA",IF(AY321=0,"ERROR NOTA",IF(AND(DB321="NO",AY321=7),0,IF(VLOOKUP(AI321,COMPORTAMIENTO!$A$2:$H$2100,8,0)=AY321,0,"ERROR NOTA"))))</f>
        <v>0</v>
      </c>
      <c r="DD321" s="104">
        <f t="shared" si="177"/>
        <v>0.70000000000000007</v>
      </c>
      <c r="DE321" s="104">
        <f t="shared" si="178"/>
        <v>0.70000000000000007</v>
      </c>
      <c r="DF321" s="85" t="str">
        <f t="shared" si="162"/>
        <v>SI</v>
      </c>
      <c r="DG321" s="85">
        <f t="shared" si="179"/>
        <v>0</v>
      </c>
      <c r="DH321" s="85">
        <f t="shared" si="180"/>
        <v>0</v>
      </c>
      <c r="DI321" s="85">
        <f t="shared" si="181"/>
        <v>0</v>
      </c>
      <c r="DJ321" s="12">
        <f t="shared" si="182"/>
        <v>7.0000000000000009</v>
      </c>
      <c r="DK321" s="7">
        <f t="shared" si="183"/>
        <v>7.0000000000000009</v>
      </c>
      <c r="DL321" s="12">
        <f t="shared" si="163"/>
        <v>7434</v>
      </c>
      <c r="DM321" s="12">
        <f>VLOOKUP(A321,'5 TD'!$A:$B,2,0)</f>
        <v>7434</v>
      </c>
      <c r="DN321" s="7">
        <f t="shared" si="164"/>
        <v>7</v>
      </c>
      <c r="DO321" s="85" t="str">
        <f t="shared" si="184"/>
        <v>APROBADO</v>
      </c>
      <c r="DP321" s="85" t="str">
        <f t="shared" si="185"/>
        <v>APROBADO</v>
      </c>
      <c r="DQ321" s="7">
        <f t="shared" si="186"/>
        <v>7</v>
      </c>
      <c r="DR321" s="85" t="str">
        <f t="shared" si="165"/>
        <v>APROBADO</v>
      </c>
      <c r="DS321" s="2" t="str">
        <f>+('3 Planilla Preadjudicación OTIC'!BN321)</f>
        <v>SI</v>
      </c>
      <c r="DT321" s="2">
        <f>IF(DR321="APROBADO",VLOOKUP(A321,'5 TD'!$D$3:$E$270,2,0),"NO APLICA")</f>
        <v>7</v>
      </c>
      <c r="DU321" s="2" t="str">
        <f t="shared" si="166"/>
        <v>SI</v>
      </c>
      <c r="DV321" s="2">
        <f>IF(DU321="SI",VLOOKUP(A321,'5 TD'!$G$3:$H$270,2,0),"NO APLICA ")</f>
        <v>7.0000000000000009</v>
      </c>
      <c r="DW321" s="2" t="str">
        <f t="shared" si="167"/>
        <v>SI</v>
      </c>
      <c r="DX321" s="2">
        <f>IF(DW321="SI",VLOOKUP(A321,'5 TD'!$J$4:$K$472,2,0),"NO APLICA")</f>
        <v>7</v>
      </c>
      <c r="DY321" s="2" t="str">
        <f t="shared" si="168"/>
        <v>SI</v>
      </c>
      <c r="DZ321" s="7">
        <f>IF(DY321="SI",VLOOKUP(A321,'5 TD'!$M$4:$N$350,2,0),"NO APLICA")</f>
        <v>7</v>
      </c>
      <c r="EA321" s="2" t="str">
        <f t="shared" si="169"/>
        <v>SI</v>
      </c>
      <c r="EB321" s="12">
        <f t="shared" si="170"/>
        <v>7434</v>
      </c>
      <c r="EC321" s="12">
        <f>IF(EA321="SI",VLOOKUP(A321,'5 TD'!$V$4:$W$479,2,0),"NO APLICA")</f>
        <v>7434</v>
      </c>
      <c r="ED321" s="2" t="str">
        <f t="shared" si="187"/>
        <v>SI</v>
      </c>
      <c r="EE321" s="79">
        <f>IF(ED321="SI",VLOOKUP(AI321,COMPORTAMIENTO!$A$1:$H$2100,7,0),"NO APLICA")</f>
        <v>0.69767441860465129</v>
      </c>
      <c r="EF321" s="12">
        <f>IF(ED321="SI",VLOOKUP(A321,'5 TD'!$P$2:$Q$479,2,0),"NO APLICA")</f>
        <v>0.69767441860465129</v>
      </c>
      <c r="EG321" s="2" t="str">
        <f t="shared" si="188"/>
        <v>SI</v>
      </c>
      <c r="EH321" s="2">
        <f>IF(CZ321="no",0,VLOOKUP(AI321,EXPERIENCIA!$A$1:$C$2100,2,0))</f>
        <v>85</v>
      </c>
      <c r="EI321" s="2">
        <f>IF(CZ321="si",VLOOKUP(A321,'5 TD'!$S$3:$T$2103,2,0),0)</f>
        <v>85</v>
      </c>
      <c r="EJ321" s="2" t="str">
        <f t="shared" si="189"/>
        <v>SI</v>
      </c>
      <c r="EK321" s="2">
        <f>+('3 Planilla Preadjudicación OTIC'!BU321)</f>
        <v>0</v>
      </c>
      <c r="EL321" s="4"/>
      <c r="EM321" s="3"/>
      <c r="EN321" s="3"/>
      <c r="EO321" s="86" t="s">
        <v>64</v>
      </c>
      <c r="EQ321" s="86"/>
    </row>
    <row r="322" spans="1:147" ht="15" customHeight="1" x14ac:dyDescent="0.3">
      <c r="A322" s="2">
        <f>+('3 Planilla Preadjudicación OTIC'!A322)</f>
        <v>14435</v>
      </c>
      <c r="B322" s="2" t="str">
        <f>+('3 Planilla Preadjudicación OTIC'!B322)</f>
        <v>65181652-1</v>
      </c>
      <c r="C322" s="4">
        <f>+('3 Planilla Preadjudicación OTIC'!E322)</f>
        <v>2025</v>
      </c>
      <c r="D322" s="4" t="str">
        <f>+('3 Planilla Preadjudicación OTIC'!F322)</f>
        <v>MANDATO</v>
      </c>
      <c r="E322" s="4" t="str">
        <f>+('3 Planilla Preadjudicación OTIC'!G322)</f>
        <v>96505760-9</v>
      </c>
      <c r="F322" s="4" t="str">
        <f>+('3 Planilla Preadjudicación OTIC'!H322)</f>
        <v>COLBÚN</v>
      </c>
      <c r="G322" s="4"/>
      <c r="H322" s="4"/>
      <c r="I322" s="4" t="str">
        <f>+('3 Planilla Preadjudicación OTIC'!I322)</f>
        <v>CORTE Y CONFECCIÓN DE PRENDAS DE VESTIR PARA NIÑOS Y ADULTOS</v>
      </c>
      <c r="J322" s="4" t="str">
        <f>+('3 Planilla Preadjudicación OTIC'!J322)</f>
        <v>PF0625</v>
      </c>
      <c r="K322" s="4" t="str">
        <f>+('3 Planilla Preadjudicación OTIC'!K322)</f>
        <v>TÉCNICAS PARA EL EMPRENDIMIENTO</v>
      </c>
      <c r="L322" s="4" t="str">
        <f>+('3 Planilla Preadjudicación OTIC'!L322)</f>
        <v>PF0921</v>
      </c>
      <c r="M322" s="2">
        <f>+('3 Planilla Preadjudicación OTIC'!M322)</f>
        <v>10</v>
      </c>
      <c r="N322" s="4" t="str">
        <f>+('3 Planilla Preadjudicación OTIC'!N322)</f>
        <v>LOS LAGOS</v>
      </c>
      <c r="O322" s="4" t="str">
        <f>+('3 Planilla Preadjudicación OTIC'!O322)</f>
        <v>LLANQUIHUE</v>
      </c>
      <c r="P322" s="4" t="str">
        <f>+('3 Planilla Preadjudicación OTIC'!P322)</f>
        <v>EMPRENDEDORES/AS INFORMALES O PERSONAS VULNERABLES PERTENECIENTES AL 80% MAS VULNERABLE</v>
      </c>
      <c r="Q322" s="4" t="str">
        <f>+('3 Planilla Preadjudicación OTIC'!Q322)</f>
        <v>PRESENCIAL</v>
      </c>
      <c r="R322" s="4" t="str">
        <f>+('3 Planilla Preadjudicación OTIC'!R322)</f>
        <v>INDEPENDIENTE</v>
      </c>
      <c r="S322" s="4">
        <f>+('3 Planilla Preadjudicación OTIC'!S322)</f>
        <v>43</v>
      </c>
      <c r="T322" s="2">
        <f>+('3 Planilla Preadjudicación OTIC'!T322)</f>
        <v>10</v>
      </c>
      <c r="U322" s="2">
        <f>+('3 Planilla Preadjudicación OTIC'!U322)</f>
        <v>160</v>
      </c>
      <c r="V322" s="2">
        <f>+('3 Planilla Preadjudicación OTIC'!V322)</f>
        <v>12</v>
      </c>
      <c r="W322" s="2">
        <f>+('3 Planilla Preadjudicación OTIC'!W322)</f>
        <v>172</v>
      </c>
      <c r="X322" s="2">
        <f>+('3 Planilla Preadjudicación OTIC'!X322)</f>
        <v>4</v>
      </c>
      <c r="Y322" s="2" t="str">
        <f>+('3 Planilla Preadjudicación OTIC'!Y322)</f>
        <v>SI</v>
      </c>
      <c r="Z322" s="2" t="str">
        <f>+('3 Planilla Preadjudicación OTIC'!Z322)</f>
        <v>NO</v>
      </c>
      <c r="AA322" s="2" t="str">
        <f>+('3 Planilla Preadjudicación OTIC'!AA322)</f>
        <v>SI</v>
      </c>
      <c r="AB322" s="4" t="str">
        <f>+('3 Planilla Preadjudicación OTIC'!AB322)</f>
        <v>SE AJUSTA A PLAN FORMATIVO</v>
      </c>
      <c r="AC322" s="4" t="str">
        <f>+('3 Planilla Preadjudicación OTIC'!AC322)</f>
        <v>HOMBRES Y MUJERES DE 18 AÑOS O MAS, QUE PERTENECEN AL 80% MAS VULNERABLES, RESIDEN EN LA COMUNA DE LLANQUIHUE Y QUE CUENTAN CON EDUCACIÓN MEDIA COMPLETA, PREFERENTEMENTE</v>
      </c>
      <c r="AD322" s="2" t="str">
        <f>+('3 Planilla Preadjudicación OTIC'!AD322)</f>
        <v>NO</v>
      </c>
      <c r="AE322" s="4">
        <f>+('3 Planilla Preadjudicación OTIC'!AE322)</f>
        <v>0</v>
      </c>
      <c r="AF322" s="2" t="str">
        <f>+('3 Planilla Preadjudicación OTIC'!AF322)</f>
        <v>CERRADA</v>
      </c>
      <c r="AG322" s="2">
        <f>+('3 Planilla Preadjudicación OTIC'!AG322)</f>
        <v>43</v>
      </c>
      <c r="AH322" s="2">
        <f>+('3 Planilla Preadjudicación OTIC'!AH322)</f>
        <v>3</v>
      </c>
      <c r="AI322" s="135" t="str">
        <f>+('3 Planilla Preadjudicación OTIC'!AI322)</f>
        <v>76715240-K</v>
      </c>
      <c r="AJ322" s="4" t="str">
        <f>+('3 Planilla Preadjudicación OTIC'!AJ322)</f>
        <v>CAPACITACION INTEGRAL LTDA</v>
      </c>
      <c r="AK322" s="2">
        <f>+('3 Planilla Preadjudicación OTIC'!AK322)</f>
        <v>172</v>
      </c>
      <c r="AL322" s="2">
        <f>+('3 Planilla Preadjudicación OTIC'!AL322)</f>
        <v>43</v>
      </c>
      <c r="AM322" s="12">
        <f>+('3 Planilla Preadjudicación OTIC'!AM322)</f>
        <v>6373</v>
      </c>
      <c r="AN322" s="12">
        <f>+('3 Planilla Preadjudicación OTIC'!AN322)</f>
        <v>100000</v>
      </c>
      <c r="AO322" s="12">
        <f>+('3 Planilla Preadjudicación OTIC'!AO322)</f>
        <v>0</v>
      </c>
      <c r="AP322" s="12">
        <f>+('3 Planilla Preadjudicación OTIC'!AP322)</f>
        <v>10961560</v>
      </c>
      <c r="AQ322" s="12">
        <f>+('3 Planilla Preadjudicación OTIC'!AQ322)</f>
        <v>1720000</v>
      </c>
      <c r="AR322" s="12">
        <f>+('3 Planilla Preadjudicación OTIC'!AR322)</f>
        <v>1000000</v>
      </c>
      <c r="AS322" s="12">
        <f>+('3 Planilla Preadjudicación OTIC'!AS322)</f>
        <v>0</v>
      </c>
      <c r="AT322" s="12">
        <f>+('3 Planilla Preadjudicación OTIC'!AT322)</f>
        <v>0</v>
      </c>
      <c r="AU322" s="12">
        <f>+('3 Planilla Preadjudicación OTIC'!AU322)</f>
        <v>13681560</v>
      </c>
      <c r="AV322" s="2" t="str">
        <f>+('3 Planilla Preadjudicación OTIC'!AV322)</f>
        <v>SI</v>
      </c>
      <c r="AW322" s="4">
        <f>+('3 Planilla Preadjudicación OTIC'!AW322)</f>
        <v>0</v>
      </c>
      <c r="AX322" s="2">
        <f>+('3 Planilla Preadjudicación OTIC'!AX322)</f>
        <v>7</v>
      </c>
      <c r="AY322" s="2">
        <f>+('3 Planilla Preadjudicación OTIC'!AY322)</f>
        <v>7</v>
      </c>
      <c r="AZ322" s="2">
        <f>+('3 Planilla Preadjudicación OTIC'!AZ322)</f>
        <v>0</v>
      </c>
      <c r="BA322" s="2">
        <f>+('3 Planilla Preadjudicación OTIC'!BA322)</f>
        <v>0</v>
      </c>
      <c r="BB322" s="2">
        <f>+('3 Planilla Preadjudicación OTIC'!BB322)</f>
        <v>0</v>
      </c>
      <c r="BC322" s="2">
        <f>+('3 Planilla Preadjudicación OTIC'!BC322)</f>
        <v>0</v>
      </c>
      <c r="BD322" s="2">
        <f>+('3 Planilla Preadjudicación OTIC'!BD322)</f>
        <v>0</v>
      </c>
      <c r="BE322" s="2">
        <f>+('3 Planilla Preadjudicación OTIC'!BE322)</f>
        <v>0</v>
      </c>
      <c r="BF322" s="2">
        <f>+('3 Planilla Preadjudicación OTIC'!BF322)</f>
        <v>0</v>
      </c>
      <c r="BG322" s="2">
        <f>+('3 Planilla Preadjudicación OTIC'!BG322)</f>
        <v>7</v>
      </c>
      <c r="BH322" s="2">
        <f>+('3 Planilla Preadjudicación OTIC'!BH322)</f>
        <v>7</v>
      </c>
      <c r="BI322" s="2">
        <f>+('3 Planilla Preadjudicación OTIC'!BI322)</f>
        <v>7</v>
      </c>
      <c r="BJ322" s="2">
        <f>+('3 Planilla Preadjudicación OTIC'!BJ322)</f>
        <v>7</v>
      </c>
      <c r="BK322" s="2">
        <f>+('3 Planilla Preadjudicación OTIC'!BK322)</f>
        <v>7</v>
      </c>
      <c r="BL322" s="2">
        <f>+('3 Planilla Preadjudicación OTIC'!BL322)</f>
        <v>7</v>
      </c>
      <c r="BM322" s="104">
        <f>ROUND(('3 Planilla Preadjudicación OTIC'!BM322),1)</f>
        <v>7</v>
      </c>
      <c r="BN322" s="4" t="str">
        <f>+('3 Planilla Preadjudicación OTIC'!BN322)</f>
        <v>NO</v>
      </c>
      <c r="BO322" s="4">
        <f>+('3 Planilla Preadjudicación OTIC'!BO322)</f>
        <v>0</v>
      </c>
      <c r="BP322" s="4">
        <f>+('3 Planilla Preadjudicación OTIC'!BP322)</f>
        <v>0</v>
      </c>
      <c r="BQ322" s="4">
        <f>+('3 Planilla Preadjudicación OTIC'!BQ322)</f>
        <v>0</v>
      </c>
      <c r="BR322" s="4">
        <f>+('3 Planilla Preadjudicación OTIC'!BR322)</f>
        <v>0</v>
      </c>
      <c r="BS322" s="4">
        <f>+('3 Planilla Preadjudicación OTIC'!BS322)</f>
        <v>0</v>
      </c>
      <c r="BT322" s="4">
        <f>+('3 Planilla Preadjudicación OTIC'!BT322)</f>
        <v>0</v>
      </c>
      <c r="BU322" s="85">
        <f>IF(VLOOKUP(A322,'BD OFICIAL'!$A$1:$AL$2098,7,0)=D322,0,1)</f>
        <v>0</v>
      </c>
      <c r="BV322" s="85">
        <f>IF(VLOOKUP(A322,'BD OFICIAL'!$A$1:$AL$2098,11,0)=J322,0,1)</f>
        <v>0</v>
      </c>
      <c r="BW322" s="85">
        <f>IF(VLOOKUP(A322,'BD OFICIAL'!$A$1:$AL$2098,13,0)=L322,0,1)</f>
        <v>0</v>
      </c>
      <c r="BX322" s="2">
        <f>IF(VLOOKUP(A322,'BD OFICIAL'!$A$1:$AL$2098,16,0)=O322,0,1)</f>
        <v>0</v>
      </c>
      <c r="BY322" s="2">
        <f>IF(VLOOKUP(A322,'BD OFICIAL'!$A$1:$AL$2098,17,0)=P322,0,1)</f>
        <v>0</v>
      </c>
      <c r="BZ322" s="2">
        <f>IF(VLOOKUP(A322,'BD OFICIAL'!$A$1:$AL$2098,19,0)=R322,0,1)</f>
        <v>0</v>
      </c>
      <c r="CA322" s="2">
        <f>IF(VLOOKUP(A322,'BD OFICIAL'!$A$1:$AL$2098,21,0)=T322,0,1)</f>
        <v>0</v>
      </c>
      <c r="CB322" s="2">
        <f>IF(VLOOKUP(A322,'BD OFICIAL'!$A$1:$AL$2098,24,0)=AK322,0,1)</f>
        <v>0</v>
      </c>
      <c r="CC322" s="2">
        <f>IF(VLOOKUP(A322,'BD OFICIAL'!$A$1:$AL$2098,25,0)=X322,0,1)</f>
        <v>0</v>
      </c>
      <c r="CD322" s="2">
        <f>IF(VLOOKUP(A322,'BD OFICIAL'!$A$1:$AL$2098,26,0)=Y322,0,1)</f>
        <v>0</v>
      </c>
      <c r="CE322" s="2">
        <f>IF(VLOOKUP(A322,'BD OFICIAL'!$A$1:$AL$2098,27,0)=Z322,0,1)</f>
        <v>0</v>
      </c>
      <c r="CF322" s="2">
        <f>IF(VLOOKUP(A322,'BD OFICIAL'!$A$1:$AL$2098,28,0)=AA322,0,1)</f>
        <v>0</v>
      </c>
      <c r="CG322" s="2">
        <f>IF(VLOOKUP(A322,'BD OFICIAL'!$A$1:$AL$2098,33,0)=AF322,0,1)</f>
        <v>0</v>
      </c>
      <c r="CH322" s="2">
        <f>IF(VLOOKUP(A322,'BD OFICIAL'!$A$1:$AL$2098,35,0)=AH322,0,1)</f>
        <v>0</v>
      </c>
      <c r="CI322" s="85">
        <f>IF(VLOOKUP(A322,'BD OFICIAL'!$A$1:$AL$2098,34,0)=AL322,0,1)</f>
        <v>0</v>
      </c>
      <c r="CJ322" s="12">
        <f>VLOOKUP(A322,'BD OFICIAL'!$A$1:$AM$2098,36,0)*AM322-AP322</f>
        <v>0</v>
      </c>
      <c r="CK322" s="85" t="str">
        <f t="shared" ref="CK322:CK385" si="190">IF(AND(AA322="SI",D322="EMERGENCIA"),"SHNOM",IF(AND(AA322="SI",D322="FONDOS REGIONALES"),"SHNOM",IF(AND(AA322="SI",D322="FONDOS CONCURSABLES"),"SHNOM",IF(AND(AA322="SI",D322="Mandato"),"SHMAN","SSH"))))</f>
        <v>SHMAN</v>
      </c>
      <c r="CL322" s="85" t="str">
        <f t="shared" ref="CL322:CL385" si="191">IF(J322="SIN PLAN FORMATIVO","NO","SI")</f>
        <v>SI</v>
      </c>
      <c r="CM322" s="85" t="str">
        <f t="shared" si="171"/>
        <v>NO</v>
      </c>
      <c r="CN322" s="31">
        <f t="shared" si="172"/>
        <v>0</v>
      </c>
      <c r="CO322" s="31">
        <f t="shared" ref="CO322:CO385" si="192">IF(AND(AH322=1,AND(AM322&gt;=4130,AM322&lt;=5074)),0,IF(AND(AH322=2,AND(AM322&gt;=5075,AM322&lt;=6372)),0,IF(AND(AH322=3,AND(AM322&gt;=6373,AM322&lt;=7434)),0,1)))</f>
        <v>0</v>
      </c>
      <c r="CP322" s="31">
        <f t="shared" si="173"/>
        <v>0</v>
      </c>
      <c r="CQ322" s="31">
        <f>IF(Y322="NO",0,IF(Y322="SI",IF(VLOOKUP(A322,'BD OFICIAL'!$A:$AO,40,0)=AQ322,0,1)))</f>
        <v>0</v>
      </c>
      <c r="CR322" s="31">
        <f>IF(Z322="NO",0,IF(Z322="SI",IF(VLOOKUP(B322,'BD OFICIAL'!$A:$AO,41,0)=AS322,0,1)))</f>
        <v>0</v>
      </c>
      <c r="CS322" s="31">
        <f t="shared" ref="CS322:CS385" si="193">IF(AND(CK322="SHNOM",AN322=275000),0,IF(AND(CK322="SHMAN",AN322&lt;=275000),0,IF(AND(CK322="SSH",AN322=0),0,1)))</f>
        <v>0</v>
      </c>
      <c r="CT322" s="31">
        <f t="shared" ref="CT322:CT385" si="194">IF(T322*AN322=AR322,0,1)</f>
        <v>0</v>
      </c>
      <c r="CU322" s="31">
        <f>IF(VLOOKUP(A322,'BD OFICIAL'!$A$1:$AL$1056,31,0)="SI",IF(AT322&gt;0,0,1),IF(AT322=0,0,1))</f>
        <v>0</v>
      </c>
      <c r="CV322" s="31">
        <f t="shared" ref="CV322:CV385" si="195">IF(AO322*T322-AT322=0,0,1)</f>
        <v>0</v>
      </c>
      <c r="CW322" s="31">
        <f t="shared" si="174"/>
        <v>0</v>
      </c>
      <c r="CX322" s="85" t="str">
        <f t="shared" si="175"/>
        <v>SI</v>
      </c>
      <c r="CY322" s="31">
        <f t="shared" si="176"/>
        <v>0</v>
      </c>
      <c r="CZ322" s="85" t="str">
        <f>IF(ISERROR(VLOOKUP(AI322,EXPERIENCIA!$A$1:$C$2100,1,0)),"NO","SI")</f>
        <v>SI</v>
      </c>
      <c r="DA322" s="85">
        <f>IF(CX322="no","NO APLICA",IF(AX322=0,"ERROR NOTA",IF(AND(AX322&gt;1,CZ322="NO"),"ERROR NOTA",IF(AND(CZ322="NO",AX322=1),0,IF(VLOOKUP(AI322,EXPERIENCIA!$A$1:$C$2100,3,0)=AX322,0,"ERROR NOTA")))))</f>
        <v>0</v>
      </c>
      <c r="DB322" s="85" t="str">
        <f>IF(ISERROR(VLOOKUP(AI322,COMPORTAMIENTO!$A$1:$C$2100,1,0)),"NO","SI")</f>
        <v>SI</v>
      </c>
      <c r="DC322" s="85">
        <f>IF(CX322="NO","NO APLICA",IF(AY322=0,"ERROR NOTA",IF(AND(DB322="NO",AY322=7),0,IF(VLOOKUP(AI322,COMPORTAMIENTO!$A$2:$H$2100,8,0)=AY322,0,"ERROR NOTA"))))</f>
        <v>0</v>
      </c>
      <c r="DD322" s="104">
        <f t="shared" si="177"/>
        <v>0.70000000000000007</v>
      </c>
      <c r="DE322" s="104">
        <f t="shared" si="178"/>
        <v>0.70000000000000007</v>
      </c>
      <c r="DF322" s="85" t="str">
        <f t="shared" ref="DF322:DF385" si="196">IF(J322="","NO",IF(J322="SIN PLAN FORMATIVO","NO",IF(J322=0,"NO","SI")))</f>
        <v>SI</v>
      </c>
      <c r="DG322" s="85">
        <f t="shared" si="179"/>
        <v>0</v>
      </c>
      <c r="DH322" s="85">
        <f t="shared" si="180"/>
        <v>0</v>
      </c>
      <c r="DI322" s="85">
        <f t="shared" si="181"/>
        <v>0</v>
      </c>
      <c r="DJ322" s="12">
        <f t="shared" si="182"/>
        <v>7.0000000000000009</v>
      </c>
      <c r="DK322" s="7">
        <f t="shared" si="183"/>
        <v>7.0000000000000009</v>
      </c>
      <c r="DL322" s="12">
        <f t="shared" ref="DL322:DL385" si="197">+(AM322)</f>
        <v>6373</v>
      </c>
      <c r="DM322" s="12">
        <f>VLOOKUP(A322,'5 TD'!$A:$B,2,0)</f>
        <v>6373</v>
      </c>
      <c r="DN322" s="7">
        <f t="shared" ref="DN322:DN385" si="198">IF(CX322="SI",ROUND((DM322/AM322)*7,1),"NO APLICA")</f>
        <v>7</v>
      </c>
      <c r="DO322" s="85" t="str">
        <f t="shared" si="184"/>
        <v>APROBADO</v>
      </c>
      <c r="DP322" s="85" t="str">
        <f t="shared" si="185"/>
        <v>APROBADO</v>
      </c>
      <c r="DQ322" s="7">
        <f t="shared" si="186"/>
        <v>7</v>
      </c>
      <c r="DR322" s="85" t="str">
        <f t="shared" ref="DR322:DR385" si="199">IF(AND(DP322="APROBADO",DQ322=BM322),"APROBADO",IF(AND(DP322="APROBADO",DQ322&lt;&gt;BM322),"ERROR NOTA","NO APLICA"))</f>
        <v>APROBADO</v>
      </c>
      <c r="DS322" s="2" t="str">
        <f>+('3 Planilla Preadjudicación OTIC'!BN322)</f>
        <v>NO</v>
      </c>
      <c r="DT322" s="2">
        <f>IF(DR322="APROBADO",VLOOKUP(A322,'5 TD'!$D$3:$E$270,2,0),"NO APLICA")</f>
        <v>7</v>
      </c>
      <c r="DU322" s="2" t="str">
        <f t="shared" ref="DU322:DU385" si="200">IF(DT322="NO APLICA","NO APLICA",IF(DT322=DQ322,"SI","NO"))</f>
        <v>SI</v>
      </c>
      <c r="DV322" s="2">
        <f>IF(DU322="SI",VLOOKUP(A322,'5 TD'!$G$3:$H$270,2,0),"NO APLICA ")</f>
        <v>7.0000000000000009</v>
      </c>
      <c r="DW322" s="2" t="str">
        <f t="shared" ref="DW322:DW385" si="201">IF(DV322="NO APLICA","NO",IF(DV322=DJ322,"SI","NO"))</f>
        <v>SI</v>
      </c>
      <c r="DX322" s="2">
        <f>IF(DW322="SI",VLOOKUP(A322,'5 TD'!$J$4:$K$472,2,0),"NO APLICA")</f>
        <v>7</v>
      </c>
      <c r="DY322" s="2" t="str">
        <f t="shared" ref="DY322:DY385" si="202">IF(DX322="NO APLICA","NO APLICA",IF(DX322=AY322,"SI","NO"))</f>
        <v>SI</v>
      </c>
      <c r="DZ322" s="7">
        <f>IF(DY322="SI",VLOOKUP(A322,'5 TD'!$M$4:$N$350,2,0),"NO APLICA")</f>
        <v>7</v>
      </c>
      <c r="EA322" s="2" t="str">
        <f t="shared" ref="EA322:EA385" si="203">IF(DZ322="NO APLICA","NO APLICA",IF(DZ322=AX322,"SI","NO"))</f>
        <v>SI</v>
      </c>
      <c r="EB322" s="12">
        <f t="shared" ref="EB322:EB385" si="204">IF(EA322="SI",AM322,"")</f>
        <v>6373</v>
      </c>
      <c r="EC322" s="12">
        <f>IF(EA322="SI",VLOOKUP(A322,'5 TD'!$V$4:$W$479,2,0),"NO APLICA")</f>
        <v>6373</v>
      </c>
      <c r="ED322" s="2" t="str">
        <f t="shared" si="187"/>
        <v>SI</v>
      </c>
      <c r="EE322" s="79">
        <f>IF(ED322="SI",VLOOKUP(AI322,COMPORTAMIENTO!$A$1:$H$2100,7,0),"NO APLICA")</f>
        <v>0.69767441860465129</v>
      </c>
      <c r="EF322" s="12">
        <f>IF(ED322="SI",VLOOKUP(A322,'5 TD'!$P$2:$Q$479,2,0),"NO APLICA")</f>
        <v>0</v>
      </c>
      <c r="EG322" s="2" t="str">
        <f t="shared" si="188"/>
        <v>NO</v>
      </c>
      <c r="EH322" s="2">
        <f>IF(CZ322="no",0,VLOOKUP(AI322,EXPERIENCIA!$A$1:$C$2100,2,0))</f>
        <v>85</v>
      </c>
      <c r="EI322" s="2">
        <f>IF(CZ322="si",VLOOKUP(A322,'5 TD'!$S$3:$T$2103,2,0),0)</f>
        <v>146</v>
      </c>
      <c r="EJ322" s="2" t="str">
        <f t="shared" si="189"/>
        <v>NO</v>
      </c>
      <c r="EK322" s="2" t="str">
        <f>+('3 Planilla Preadjudicación OTIC'!BU322)</f>
        <v>e) Menor “porcentaje de multas ponderadas” en ítem evaluación comportamiento considerando 4 decimales.</v>
      </c>
      <c r="EL322" s="4"/>
      <c r="EM322" s="3"/>
      <c r="EN322" s="3"/>
      <c r="EQ322" s="86"/>
    </row>
    <row r="323" spans="1:147" s="3" customFormat="1" ht="15" customHeight="1" x14ac:dyDescent="0.3">
      <c r="A323" s="2">
        <f>+('3 Planilla Preadjudicación OTIC'!A323)</f>
        <v>14584</v>
      </c>
      <c r="B323" s="2" t="str">
        <f>+('3 Planilla Preadjudicación OTIC'!B323)</f>
        <v>65181652-1</v>
      </c>
      <c r="C323" s="4">
        <f>+('3 Planilla Preadjudicación OTIC'!E323)</f>
        <v>2025</v>
      </c>
      <c r="D323" s="4" t="str">
        <f>+('3 Planilla Preadjudicación OTIC'!F323)</f>
        <v>MANDATO</v>
      </c>
      <c r="E323" s="4" t="str">
        <f>+('3 Planilla Preadjudicación OTIC'!G323)</f>
        <v>65077645-3</v>
      </c>
      <c r="F323" s="4" t="str">
        <f>+('3 Planilla Preadjudicación OTIC'!H323)</f>
        <v>AVANZA INCLUSIÓN</v>
      </c>
      <c r="G323" s="4"/>
      <c r="H323" s="4"/>
      <c r="I323" s="4" t="str">
        <f>+('3 Planilla Preadjudicación OTIC'!I323)</f>
        <v>BRECHA DIGITAL CERO: ILUMINANDO EL ACCESO A LA INFORMACIÓN DESDE LAS PLATAFORMA DIGITALES</v>
      </c>
      <c r="J323" s="4" t="str">
        <f>+('3 Planilla Preadjudicación OTIC'!J323)</f>
        <v>PF1426</v>
      </c>
      <c r="K323" s="4" t="str">
        <f>+('3 Planilla Preadjudicación OTIC'!K323)</f>
        <v/>
      </c>
      <c r="L323" s="4" t="str">
        <f>+('3 Planilla Preadjudicación OTIC'!L323)</f>
        <v/>
      </c>
      <c r="M323" s="2">
        <f>+('3 Planilla Preadjudicación OTIC'!M323)</f>
        <v>5</v>
      </c>
      <c r="N323" s="4" t="str">
        <f>+('3 Planilla Preadjudicación OTIC'!N323)</f>
        <v>VALPARAISO</v>
      </c>
      <c r="O323" s="4" t="str">
        <f>+('3 Planilla Preadjudicación OTIC'!O323)</f>
        <v>VIÑA DEL MAR</v>
      </c>
      <c r="P323" s="4" t="str">
        <f>+('3 Planilla Preadjudicación OTIC'!P323)</f>
        <v>EMPRENDEDORES/AS INFORMALES O PERSONAS VULNERABLES PERTENECIENTES AL 80% MAS VULNERABLE</v>
      </c>
      <c r="Q323" s="4" t="str">
        <f>+('3 Planilla Preadjudicación OTIC'!Q323)</f>
        <v>PRESENCIAL</v>
      </c>
      <c r="R323" s="4" t="str">
        <f>+('3 Planilla Preadjudicación OTIC'!R323)</f>
        <v>DEPENDIENTE</v>
      </c>
      <c r="S323" s="4">
        <f>+('3 Planilla Preadjudicación OTIC'!S323)</f>
        <v>20</v>
      </c>
      <c r="T323" s="2">
        <f>+('3 Planilla Preadjudicación OTIC'!T323)</f>
        <v>20</v>
      </c>
      <c r="U323" s="2">
        <f>+('3 Planilla Preadjudicación OTIC'!U323)</f>
        <v>80</v>
      </c>
      <c r="V323" s="2">
        <f>+('3 Planilla Preadjudicación OTIC'!V323)</f>
        <v>0</v>
      </c>
      <c r="W323" s="2">
        <f>+('3 Planilla Preadjudicación OTIC'!W323)</f>
        <v>80</v>
      </c>
      <c r="X323" s="2">
        <f>+('3 Planilla Preadjudicación OTIC'!X323)</f>
        <v>4</v>
      </c>
      <c r="Y323" s="2" t="str">
        <f>+('3 Planilla Preadjudicación OTIC'!Y323)</f>
        <v>SI</v>
      </c>
      <c r="Z323" s="2" t="str">
        <f>+('3 Planilla Preadjudicación OTIC'!Z323)</f>
        <v>NO</v>
      </c>
      <c r="AA323" s="2" t="str">
        <f>+('3 Planilla Preadjudicación OTIC'!AA323)</f>
        <v>NO</v>
      </c>
      <c r="AB323" s="4" t="str">
        <f>+('3 Planilla Preadjudicación OTIC'!AB323)</f>
        <v>SE AJUSTA A PLAN FORMATIVO</v>
      </c>
      <c r="AC323" s="4" t="str">
        <f>+('3 Planilla Preadjudicación OTIC'!AC323)</f>
        <v>HOMBRES Y MUJERES DE 18 AÑOS O MAS PERTENECIENTES AL 80% MAS VULNERABLE, CON EDUCACION MEDIA COMPLETA PREFERENTEMENTE QUE RECIDAN EN LA COMUNA DE VIÑA DEL MAR Y SUS ALREDERDORES</v>
      </c>
      <c r="AD323" s="2" t="str">
        <f>+('3 Planilla Preadjudicación OTIC'!AD323)</f>
        <v>NO</v>
      </c>
      <c r="AE323" s="4">
        <f>+('3 Planilla Preadjudicación OTIC'!AE323)</f>
        <v>0</v>
      </c>
      <c r="AF323" s="2" t="str">
        <f>+('3 Planilla Preadjudicación OTIC'!AF323)</f>
        <v>CERRADA</v>
      </c>
      <c r="AG323" s="2">
        <f>+('3 Planilla Preadjudicación OTIC'!AG323)</f>
        <v>20</v>
      </c>
      <c r="AH323" s="2">
        <f>+('3 Planilla Preadjudicación OTIC'!AH323)</f>
        <v>3</v>
      </c>
      <c r="AI323" s="135" t="str">
        <f>+('3 Planilla Preadjudicación OTIC'!AI323)</f>
        <v>77030281-1</v>
      </c>
      <c r="AJ323" s="4" t="str">
        <f>+('3 Planilla Preadjudicación OTIC'!AJ323)</f>
        <v>CENTRO DE CAPACITACIÓN EMPRESARIAL SPA</v>
      </c>
      <c r="AK323" s="2">
        <f>+('3 Planilla Preadjudicación OTIC'!AK323)</f>
        <v>80</v>
      </c>
      <c r="AL323" s="2">
        <f>+('3 Planilla Preadjudicación OTIC'!AL323)</f>
        <v>20</v>
      </c>
      <c r="AM323" s="12">
        <f>+('3 Planilla Preadjudicación OTIC'!AM323)</f>
        <v>6373</v>
      </c>
      <c r="AN323" s="12">
        <f>+('3 Planilla Preadjudicación OTIC'!AN323)</f>
        <v>0</v>
      </c>
      <c r="AO323" s="12">
        <f>+('3 Planilla Preadjudicación OTIC'!AO323)</f>
        <v>0</v>
      </c>
      <c r="AP323" s="12">
        <f>+('3 Planilla Preadjudicación OTIC'!AP323)</f>
        <v>10196800</v>
      </c>
      <c r="AQ323" s="12">
        <f>+('3 Planilla Preadjudicación OTIC'!AQ323)</f>
        <v>1600000</v>
      </c>
      <c r="AR323" s="12">
        <f>+('3 Planilla Preadjudicación OTIC'!AR323)</f>
        <v>0</v>
      </c>
      <c r="AS323" s="12">
        <f>+('3 Planilla Preadjudicación OTIC'!AS323)</f>
        <v>0</v>
      </c>
      <c r="AT323" s="12">
        <f>+('3 Planilla Preadjudicación OTIC'!AT323)</f>
        <v>0</v>
      </c>
      <c r="AU323" s="12">
        <f>+('3 Planilla Preadjudicación OTIC'!AU323)</f>
        <v>11796800</v>
      </c>
      <c r="AV323" s="2" t="str">
        <f>+('3 Planilla Preadjudicación OTIC'!AV323)</f>
        <v>SI</v>
      </c>
      <c r="AW323" s="4">
        <f>+('3 Planilla Preadjudicación OTIC'!AW323)</f>
        <v>0</v>
      </c>
      <c r="AX323" s="2">
        <f>+('3 Planilla Preadjudicación OTIC'!AX323)</f>
        <v>1</v>
      </c>
      <c r="AY323" s="2">
        <f>+('3 Planilla Preadjudicación OTIC'!AY323)</f>
        <v>7</v>
      </c>
      <c r="AZ323" s="2">
        <f>+('3 Planilla Preadjudicación OTIC'!AZ323)</f>
        <v>0</v>
      </c>
      <c r="BA323" s="2">
        <f>+('3 Planilla Preadjudicación OTIC'!BA323)</f>
        <v>0</v>
      </c>
      <c r="BB323" s="2">
        <f>+('3 Planilla Preadjudicación OTIC'!BB323)</f>
        <v>0</v>
      </c>
      <c r="BC323" s="2">
        <f>+('3 Planilla Preadjudicación OTIC'!BC323)</f>
        <v>0</v>
      </c>
      <c r="BD323" s="2">
        <f>+('3 Planilla Preadjudicación OTIC'!BD323)</f>
        <v>0</v>
      </c>
      <c r="BE323" s="2">
        <f>+('3 Planilla Preadjudicación OTIC'!BE323)</f>
        <v>0</v>
      </c>
      <c r="BF323" s="2">
        <f>+('3 Planilla Preadjudicación OTIC'!BF323)</f>
        <v>0</v>
      </c>
      <c r="BG323" s="2">
        <f>+('3 Planilla Preadjudicación OTIC'!BG323)</f>
        <v>7</v>
      </c>
      <c r="BH323" s="2">
        <f>+('3 Planilla Preadjudicación OTIC'!BH323)</f>
        <v>7</v>
      </c>
      <c r="BI323" s="2">
        <f>+('3 Planilla Preadjudicación OTIC'!BI323)</f>
        <v>5</v>
      </c>
      <c r="BJ323" s="2">
        <f>+('3 Planilla Preadjudicación OTIC'!BJ323)</f>
        <v>5</v>
      </c>
      <c r="BK323" s="2">
        <f>+('3 Planilla Preadjudicación OTIC'!BK323)</f>
        <v>5</v>
      </c>
      <c r="BL323" s="218">
        <f>+('3 Planilla Preadjudicación OTIC'!BL323)</f>
        <v>7</v>
      </c>
      <c r="BM323" s="104">
        <f>ROUND(('3 Planilla Preadjudicación OTIC'!BM323),1)</f>
        <v>5.8</v>
      </c>
      <c r="BN323" s="4" t="str">
        <f>+('3 Planilla Preadjudicación OTIC'!BN323)</f>
        <v>NO</v>
      </c>
      <c r="BO323" s="4">
        <f>+('3 Planilla Preadjudicación OTIC'!BO323)</f>
        <v>0</v>
      </c>
      <c r="BP323" s="4">
        <f>+('3 Planilla Preadjudicación OTIC'!BP323)</f>
        <v>0</v>
      </c>
      <c r="BQ323" s="4">
        <f>+('3 Planilla Preadjudicación OTIC'!BQ323)</f>
        <v>0</v>
      </c>
      <c r="BR323" s="4">
        <f>+('3 Planilla Preadjudicación OTIC'!BR323)</f>
        <v>0</v>
      </c>
      <c r="BS323" s="4">
        <f>+('3 Planilla Preadjudicación OTIC'!BS323)</f>
        <v>0</v>
      </c>
      <c r="BT323" s="4">
        <f>+('3 Planilla Preadjudicación OTIC'!BT323)</f>
        <v>0</v>
      </c>
      <c r="BU323" s="85">
        <f>IF(VLOOKUP(A323,'BD OFICIAL'!$A$1:$AL$2098,7,0)=D323,0,1)</f>
        <v>0</v>
      </c>
      <c r="BV323" s="85">
        <f>IF(VLOOKUP(A323,'BD OFICIAL'!$A$1:$AL$2098,11,0)=J323,0,1)</f>
        <v>0</v>
      </c>
      <c r="BW323" s="85">
        <f>IF(VLOOKUP(A323,'BD OFICIAL'!$A$1:$AL$2098,13,0)=L323,0,1)</f>
        <v>0</v>
      </c>
      <c r="BX323" s="2">
        <f>IF(VLOOKUP(A323,'BD OFICIAL'!$A$1:$AL$2098,16,0)=O323,0,1)</f>
        <v>0</v>
      </c>
      <c r="BY323" s="2">
        <f>IF(VLOOKUP(A323,'BD OFICIAL'!$A$1:$AL$2098,17,0)=P323,0,1)</f>
        <v>0</v>
      </c>
      <c r="BZ323" s="2">
        <f>IF(VLOOKUP(A323,'BD OFICIAL'!$A$1:$AL$2098,19,0)=R323,0,1)</f>
        <v>0</v>
      </c>
      <c r="CA323" s="2">
        <f>IF(VLOOKUP(A323,'BD OFICIAL'!$A$1:$AL$2098,21,0)=T323,0,1)</f>
        <v>0</v>
      </c>
      <c r="CB323" s="2">
        <f>IF(VLOOKUP(A323,'BD OFICIAL'!$A$1:$AL$2098,24,0)=AK323,0,1)</f>
        <v>0</v>
      </c>
      <c r="CC323" s="2">
        <f>IF(VLOOKUP(A323,'BD OFICIAL'!$A$1:$AL$2098,25,0)=X323,0,1)</f>
        <v>0</v>
      </c>
      <c r="CD323" s="2">
        <f>IF(VLOOKUP(A323,'BD OFICIAL'!$A$1:$AL$2098,26,0)=Y323,0,1)</f>
        <v>0</v>
      </c>
      <c r="CE323" s="2">
        <f>IF(VLOOKUP(A323,'BD OFICIAL'!$A$1:$AL$2098,27,0)=Z323,0,1)</f>
        <v>0</v>
      </c>
      <c r="CF323" s="2">
        <f>IF(VLOOKUP(A323,'BD OFICIAL'!$A$1:$AL$2098,28,0)=AA323,0,1)</f>
        <v>0</v>
      </c>
      <c r="CG323" s="2">
        <f>IF(VLOOKUP(A323,'BD OFICIAL'!$A$1:$AL$2098,33,0)=AF323,0,1)</f>
        <v>0</v>
      </c>
      <c r="CH323" s="2">
        <f>IF(VLOOKUP(A323,'BD OFICIAL'!$A$1:$AL$2098,35,0)=AH323,0,1)</f>
        <v>0</v>
      </c>
      <c r="CI323" s="85">
        <f>IF(VLOOKUP(A323,'BD OFICIAL'!$A$1:$AL$2098,34,0)=AL323,0,1)</f>
        <v>0</v>
      </c>
      <c r="CJ323" s="12">
        <f>VLOOKUP(A323,'BD OFICIAL'!$A$1:$AM$2098,36,0)*AM323-AP323</f>
        <v>0</v>
      </c>
      <c r="CK323" s="85" t="str">
        <f t="shared" si="190"/>
        <v>SSH</v>
      </c>
      <c r="CL323" s="85" t="str">
        <f t="shared" si="191"/>
        <v>SI</v>
      </c>
      <c r="CM323" s="85" t="str">
        <f t="shared" si="171"/>
        <v>NO</v>
      </c>
      <c r="CN323" s="31">
        <f t="shared" si="172"/>
        <v>0</v>
      </c>
      <c r="CO323" s="31">
        <f t="shared" si="192"/>
        <v>0</v>
      </c>
      <c r="CP323" s="31">
        <f t="shared" si="173"/>
        <v>0</v>
      </c>
      <c r="CQ323" s="31">
        <f>IF(Y323="NO",0,IF(Y323="SI",IF(VLOOKUP(A323,'BD OFICIAL'!$A:$AO,40,0)=AQ323,0,1)))</f>
        <v>0</v>
      </c>
      <c r="CR323" s="31">
        <f>IF(Z323="NO",0,IF(Z323="SI",IF(VLOOKUP(B323,'BD OFICIAL'!$A:$AO,41,0)=AS323,0,1)))</f>
        <v>0</v>
      </c>
      <c r="CS323" s="31">
        <f t="shared" si="193"/>
        <v>0</v>
      </c>
      <c r="CT323" s="31">
        <f t="shared" si="194"/>
        <v>0</v>
      </c>
      <c r="CU323" s="31">
        <f>IF(VLOOKUP(A323,'BD OFICIAL'!$A$1:$AL$1056,31,0)="SI",IF(AT323&gt;0,0,1),IF(AT323=0,0,1))</f>
        <v>0</v>
      </c>
      <c r="CV323" s="31">
        <f t="shared" si="195"/>
        <v>0</v>
      </c>
      <c r="CW323" s="31">
        <f t="shared" si="174"/>
        <v>0</v>
      </c>
      <c r="CX323" s="85" t="str">
        <f t="shared" si="175"/>
        <v>SI</v>
      </c>
      <c r="CY323" s="31">
        <f t="shared" si="176"/>
        <v>0</v>
      </c>
      <c r="CZ323" s="85" t="str">
        <f>IF(ISERROR(VLOOKUP(AI323,EXPERIENCIA!$A$1:$C$2100,1,0)),"NO","SI")</f>
        <v>NO</v>
      </c>
      <c r="DA323" s="85">
        <f>IF(CX323="no","NO APLICA",IF(AX323=0,"ERROR NOTA",IF(AND(AX323&gt;1,CZ323="NO"),"ERROR NOTA",IF(AND(CZ323="NO",AX323=1),0,IF(VLOOKUP(AI323,EXPERIENCIA!$A$1:$C$2100,3,0)=AX323,0,"ERROR NOTA")))))</f>
        <v>0</v>
      </c>
      <c r="DB323" s="85" t="str">
        <f>IF(ISERROR(VLOOKUP(AI323,COMPORTAMIENTO!$A$1:$C$2100,1,0)),"NO","SI")</f>
        <v>NO</v>
      </c>
      <c r="DC323" s="85">
        <f>IF(CX323="NO","NO APLICA",IF(AY323=0,"ERROR NOTA",IF(AND(DB323="NO",AY323=7),0,IF(VLOOKUP(AI323,COMPORTAMIENTO!$A$2:$H$2100,8,0)=AY323,0,"ERROR NOTA"))))</f>
        <v>0</v>
      </c>
      <c r="DD323" s="104">
        <f t="shared" si="177"/>
        <v>0.1</v>
      </c>
      <c r="DE323" s="104">
        <f t="shared" si="178"/>
        <v>0.70000000000000007</v>
      </c>
      <c r="DF323" s="85" t="str">
        <f t="shared" si="196"/>
        <v>SI</v>
      </c>
      <c r="DG323" s="85">
        <f t="shared" si="179"/>
        <v>0</v>
      </c>
      <c r="DH323" s="85">
        <f t="shared" si="180"/>
        <v>0</v>
      </c>
      <c r="DI323" s="85">
        <f t="shared" si="181"/>
        <v>0</v>
      </c>
      <c r="DJ323" s="7">
        <f t="shared" si="182"/>
        <v>6.2</v>
      </c>
      <c r="DK323" s="7">
        <f t="shared" si="183"/>
        <v>6.2</v>
      </c>
      <c r="DL323" s="12">
        <f t="shared" si="197"/>
        <v>6373</v>
      </c>
      <c r="DM323" s="12">
        <f>VLOOKUP(A323,'5 TD'!$A:$B,2,0)</f>
        <v>6373</v>
      </c>
      <c r="DN323" s="7">
        <f t="shared" si="198"/>
        <v>7</v>
      </c>
      <c r="DO323" s="85" t="str">
        <f t="shared" si="184"/>
        <v>APROBADO</v>
      </c>
      <c r="DP323" s="85" t="str">
        <f t="shared" si="185"/>
        <v>APROBADO</v>
      </c>
      <c r="DQ323" s="7">
        <f t="shared" si="186"/>
        <v>5.8</v>
      </c>
      <c r="DR323" s="85" t="str">
        <f t="shared" si="199"/>
        <v>APROBADO</v>
      </c>
      <c r="DS323" s="2" t="str">
        <f>+('3 Planilla Preadjudicación OTIC'!BN323)</f>
        <v>NO</v>
      </c>
      <c r="DT323" s="2">
        <f>IF(DR323="APROBADO",VLOOKUP(A323,'5 TD'!$D$3:$E$270,2,0),"NO APLICA")</f>
        <v>7</v>
      </c>
      <c r="DU323" s="2" t="str">
        <f t="shared" si="200"/>
        <v>NO</v>
      </c>
      <c r="DV323" s="2" t="str">
        <f>IF(DU323="SI",VLOOKUP(A323,'5 TD'!$G$3:$H$270,2,0),"NO APLICA ")</f>
        <v xml:space="preserve">NO APLICA </v>
      </c>
      <c r="DW323" s="2" t="str">
        <f t="shared" si="201"/>
        <v>NO</v>
      </c>
      <c r="DX323" s="2" t="str">
        <f>IF(DW323="SI",VLOOKUP(A323,'5 TD'!$J$4:$K$472,2,0),"NO APLICA")</f>
        <v>NO APLICA</v>
      </c>
      <c r="DY323" s="2" t="str">
        <f t="shared" si="202"/>
        <v>NO APLICA</v>
      </c>
      <c r="DZ323" s="7" t="str">
        <f>IF(DY323="SI",VLOOKUP(A323,'5 TD'!$M$4:$N$350,2,0),"NO APLICA")</f>
        <v>NO APLICA</v>
      </c>
      <c r="EA323" s="2" t="str">
        <f t="shared" si="203"/>
        <v>NO APLICA</v>
      </c>
      <c r="EB323" s="12" t="str">
        <f t="shared" si="204"/>
        <v/>
      </c>
      <c r="EC323" s="12" t="str">
        <f>IF(EA323="SI",VLOOKUP(A323,'5 TD'!$V$4:$W$479,2,0),"NO APLICA")</f>
        <v>NO APLICA</v>
      </c>
      <c r="ED323" s="2" t="str">
        <f t="shared" si="187"/>
        <v>NO</v>
      </c>
      <c r="EE323" s="79" t="str">
        <f>IF(ED323="SI",VLOOKUP(AI323,COMPORTAMIENTO!$A$1:$H$2100,7,0),"NO APLICA")</f>
        <v>NO APLICA</v>
      </c>
      <c r="EF323" s="12" t="str">
        <f>IF(ED323="SI",VLOOKUP(A323,'5 TD'!$P$2:$Q$479,2,0),"NO APLICA")</f>
        <v>NO APLICA</v>
      </c>
      <c r="EG323" s="2" t="str">
        <f t="shared" si="188"/>
        <v>NO</v>
      </c>
      <c r="EH323" s="2">
        <f>IF(CZ323="no",0,VLOOKUP(AI323,EXPERIENCIA!$A$1:$C$2100,2,0))</f>
        <v>0</v>
      </c>
      <c r="EI323" s="2">
        <f>IF(CZ323="si",VLOOKUP(A323,'5 TD'!$S$3:$T$2103,2,0),0)</f>
        <v>0</v>
      </c>
      <c r="EJ323" s="2" t="str">
        <f t="shared" si="189"/>
        <v>SI</v>
      </c>
      <c r="EK323" s="2">
        <f>+('3 Planilla Preadjudicación OTIC'!BU323)</f>
        <v>0</v>
      </c>
      <c r="EL323" s="4"/>
      <c r="EQ323" s="86"/>
    </row>
    <row r="324" spans="1:147" ht="15" customHeight="1" x14ac:dyDescent="0.3">
      <c r="A324" s="2">
        <f>+('3 Planilla Preadjudicación OTIC'!A324)</f>
        <v>14426</v>
      </c>
      <c r="B324" s="2" t="str">
        <f>+('3 Planilla Preadjudicación OTIC'!B324)</f>
        <v>65181652-1</v>
      </c>
      <c r="C324" s="4">
        <f>+('3 Planilla Preadjudicación OTIC'!E324)</f>
        <v>2025</v>
      </c>
      <c r="D324" s="4" t="str">
        <f>+('3 Planilla Preadjudicación OTIC'!F324)</f>
        <v>MANDATO</v>
      </c>
      <c r="E324" s="4" t="str">
        <f>+('3 Planilla Preadjudicación OTIC'!G324)</f>
        <v>96505760-9</v>
      </c>
      <c r="F324" s="4" t="str">
        <f>+('3 Planilla Preadjudicación OTIC'!H324)</f>
        <v>COLBÚN</v>
      </c>
      <c r="G324" s="4"/>
      <c r="H324" s="4"/>
      <c r="I324" s="4" t="str">
        <f>+('3 Planilla Preadjudicación OTIC'!I324)</f>
        <v>BRECHA DIGITAL CERO: ILUMINANDO EL ACCESO A LA INFORMACIÓN DESDE LAS PLATAFORMA DIGITALES</v>
      </c>
      <c r="J324" s="4" t="str">
        <f>+('3 Planilla Preadjudicación OTIC'!J324)</f>
        <v>PF1426</v>
      </c>
      <c r="K324" s="4" t="str">
        <f>+('3 Planilla Preadjudicación OTIC'!K324)</f>
        <v/>
      </c>
      <c r="L324" s="4" t="str">
        <f>+('3 Planilla Preadjudicación OTIC'!L324)</f>
        <v/>
      </c>
      <c r="M324" s="2">
        <f>+('3 Planilla Preadjudicación OTIC'!M324)</f>
        <v>15</v>
      </c>
      <c r="N324" s="4" t="str">
        <f>+('3 Planilla Preadjudicación OTIC'!N324)</f>
        <v>ARICA Y PARINACOTA</v>
      </c>
      <c r="O324" s="4" t="str">
        <f>+('3 Planilla Preadjudicación OTIC'!O324)</f>
        <v>CAMARONES</v>
      </c>
      <c r="P324" s="4" t="str">
        <f>+('3 Planilla Preadjudicación OTIC'!P324)</f>
        <v>EMPRENDEDORES/AS INFORMALES O PERSONAS VULNERABLES PERTENECIENTES AL 80% MAS VULNERABLE</v>
      </c>
      <c r="Q324" s="4" t="str">
        <f>+('3 Planilla Preadjudicación OTIC'!Q324)</f>
        <v>PRESENCIAL</v>
      </c>
      <c r="R324" s="4" t="str">
        <f>+('3 Planilla Preadjudicación OTIC'!R324)</f>
        <v>DEPENDIENTE</v>
      </c>
      <c r="S324" s="4">
        <f>+('3 Planilla Preadjudicación OTIC'!S324)</f>
        <v>20</v>
      </c>
      <c r="T324" s="2">
        <f>+('3 Planilla Preadjudicación OTIC'!T324)</f>
        <v>10</v>
      </c>
      <c r="U324" s="2">
        <f>+('3 Planilla Preadjudicación OTIC'!U324)</f>
        <v>80</v>
      </c>
      <c r="V324" s="2">
        <f>+('3 Planilla Preadjudicación OTIC'!V324)</f>
        <v>0</v>
      </c>
      <c r="W324" s="2">
        <f>+('3 Planilla Preadjudicación OTIC'!W324)</f>
        <v>80</v>
      </c>
      <c r="X324" s="2">
        <f>+('3 Planilla Preadjudicación OTIC'!X324)</f>
        <v>4</v>
      </c>
      <c r="Y324" s="2" t="str">
        <f>+('3 Planilla Preadjudicación OTIC'!Y324)</f>
        <v>SI</v>
      </c>
      <c r="Z324" s="2" t="str">
        <f>+('3 Planilla Preadjudicación OTIC'!Z324)</f>
        <v>NO</v>
      </c>
      <c r="AA324" s="2" t="str">
        <f>+('3 Planilla Preadjudicación OTIC'!AA324)</f>
        <v>NO</v>
      </c>
      <c r="AB324" s="4" t="str">
        <f>+('3 Planilla Preadjudicación OTIC'!AB324)</f>
        <v>SE AJUSTA A PLAN FORMATIVO</v>
      </c>
      <c r="AC324" s="4" t="str">
        <f>+('3 Planilla Preadjudicación OTIC'!AC324)</f>
        <v>HOMBRES Y MUJERES DE 18 AÑOS O MAS, QUE PERTENECEN AL 80% MAS VULNERABLES, RESIDEN EN LA COMUNA DE CAMARONES Y TENER EDUCACIÓN BÁSICA COMPLETA</v>
      </c>
      <c r="AD324" s="2" t="str">
        <f>+('3 Planilla Preadjudicación OTIC'!AD324)</f>
        <v>NO</v>
      </c>
      <c r="AE324" s="4">
        <f>+('3 Planilla Preadjudicación OTIC'!AE324)</f>
        <v>0</v>
      </c>
      <c r="AF324" s="2" t="str">
        <f>+('3 Planilla Preadjudicación OTIC'!AF324)</f>
        <v>CERRADA</v>
      </c>
      <c r="AG324" s="2">
        <f>+('3 Planilla Preadjudicación OTIC'!AG324)</f>
        <v>20</v>
      </c>
      <c r="AH324" s="2">
        <f>+('3 Planilla Preadjudicación OTIC'!AH324)</f>
        <v>3</v>
      </c>
      <c r="AI324" s="135" t="str">
        <f>+('3 Planilla Preadjudicación OTIC'!AI324)</f>
        <v>77030281-1</v>
      </c>
      <c r="AJ324" s="4" t="str">
        <f>+('3 Planilla Preadjudicación OTIC'!AJ324)</f>
        <v>CENTRO DE CAPACITACIÓN EMPRESARIAL SPA</v>
      </c>
      <c r="AK324" s="2">
        <f>+('3 Planilla Preadjudicación OTIC'!AK324)</f>
        <v>80</v>
      </c>
      <c r="AL324" s="2">
        <f>+('3 Planilla Preadjudicación OTIC'!AL324)</f>
        <v>20</v>
      </c>
      <c r="AM324" s="12">
        <f>+('3 Planilla Preadjudicación OTIC'!AM324)</f>
        <v>6373</v>
      </c>
      <c r="AN324" s="12">
        <f>+('3 Planilla Preadjudicación OTIC'!AN324)</f>
        <v>0</v>
      </c>
      <c r="AO324" s="12">
        <f>+('3 Planilla Preadjudicación OTIC'!AO324)</f>
        <v>0</v>
      </c>
      <c r="AP324" s="12">
        <f>+('3 Planilla Preadjudicación OTIC'!AP324)</f>
        <v>5098400</v>
      </c>
      <c r="AQ324" s="12">
        <f>+('3 Planilla Preadjudicación OTIC'!AQ324)</f>
        <v>800000</v>
      </c>
      <c r="AR324" s="12">
        <f>+('3 Planilla Preadjudicación OTIC'!AR324)</f>
        <v>0</v>
      </c>
      <c r="AS324" s="12">
        <f>+('3 Planilla Preadjudicación OTIC'!AS324)</f>
        <v>0</v>
      </c>
      <c r="AT324" s="12">
        <f>+('3 Planilla Preadjudicación OTIC'!AT324)</f>
        <v>0</v>
      </c>
      <c r="AU324" s="12">
        <f>+('3 Planilla Preadjudicación OTIC'!AU324)</f>
        <v>5898400</v>
      </c>
      <c r="AV324" s="2" t="str">
        <f>+('3 Planilla Preadjudicación OTIC'!AV324)</f>
        <v>SI</v>
      </c>
      <c r="AW324" s="4">
        <f>+('3 Planilla Preadjudicación OTIC'!AW324)</f>
        <v>0</v>
      </c>
      <c r="AX324" s="2">
        <f>+('3 Planilla Preadjudicación OTIC'!AX324)</f>
        <v>1</v>
      </c>
      <c r="AY324" s="2">
        <f>+('3 Planilla Preadjudicación OTIC'!AY324)</f>
        <v>7</v>
      </c>
      <c r="AZ324" s="2">
        <f>+('3 Planilla Preadjudicación OTIC'!AZ324)</f>
        <v>0</v>
      </c>
      <c r="BA324" s="2">
        <f>+('3 Planilla Preadjudicación OTIC'!BA324)</f>
        <v>0</v>
      </c>
      <c r="BB324" s="2">
        <f>+('3 Planilla Preadjudicación OTIC'!BB324)</f>
        <v>0</v>
      </c>
      <c r="BC324" s="2">
        <f>+('3 Planilla Preadjudicación OTIC'!BC324)</f>
        <v>0</v>
      </c>
      <c r="BD324" s="2">
        <f>+('3 Planilla Preadjudicación OTIC'!BD324)</f>
        <v>0</v>
      </c>
      <c r="BE324" s="2">
        <f>+('3 Planilla Preadjudicación OTIC'!BE324)</f>
        <v>0</v>
      </c>
      <c r="BF324" s="2">
        <f>+('3 Planilla Preadjudicación OTIC'!BF324)</f>
        <v>0</v>
      </c>
      <c r="BG324" s="2">
        <f>+('3 Planilla Preadjudicación OTIC'!BG324)</f>
        <v>7</v>
      </c>
      <c r="BH324" s="2">
        <f>+('3 Planilla Preadjudicación OTIC'!BH324)</f>
        <v>7</v>
      </c>
      <c r="BI324" s="2">
        <f>+('3 Planilla Preadjudicación OTIC'!BI324)</f>
        <v>5</v>
      </c>
      <c r="BJ324" s="2">
        <f>+('3 Planilla Preadjudicación OTIC'!BJ324)</f>
        <v>5</v>
      </c>
      <c r="BK324" s="2">
        <f>+('3 Planilla Preadjudicación OTIC'!BK324)</f>
        <v>5</v>
      </c>
      <c r="BL324" s="2">
        <f>+('3 Planilla Preadjudicación OTIC'!BL324)</f>
        <v>7</v>
      </c>
      <c r="BM324" s="104">
        <f>ROUND(('3 Planilla Preadjudicación OTIC'!BM324),1)</f>
        <v>5.8</v>
      </c>
      <c r="BN324" s="4" t="str">
        <f>+('3 Planilla Preadjudicación OTIC'!BN324)</f>
        <v>NO</v>
      </c>
      <c r="BO324" s="4">
        <f>+('3 Planilla Preadjudicación OTIC'!BO324)</f>
        <v>0</v>
      </c>
      <c r="BP324" s="4">
        <f>+('3 Planilla Preadjudicación OTIC'!BP324)</f>
        <v>0</v>
      </c>
      <c r="BQ324" s="4">
        <f>+('3 Planilla Preadjudicación OTIC'!BQ324)</f>
        <v>0</v>
      </c>
      <c r="BR324" s="4">
        <f>+('3 Planilla Preadjudicación OTIC'!BR324)</f>
        <v>0</v>
      </c>
      <c r="BS324" s="4">
        <f>+('3 Planilla Preadjudicación OTIC'!BS324)</f>
        <v>0</v>
      </c>
      <c r="BT324" s="4">
        <f>+('3 Planilla Preadjudicación OTIC'!BT324)</f>
        <v>0</v>
      </c>
      <c r="BU324" s="85">
        <f>IF(VLOOKUP(A324,'BD OFICIAL'!$A$1:$AL$2098,7,0)=D324,0,1)</f>
        <v>0</v>
      </c>
      <c r="BV324" s="85">
        <f>IF(VLOOKUP(A324,'BD OFICIAL'!$A$1:$AL$2098,11,0)=J324,0,1)</f>
        <v>0</v>
      </c>
      <c r="BW324" s="85">
        <f>IF(VLOOKUP(A324,'BD OFICIAL'!$A$1:$AL$2098,13,0)=L324,0,1)</f>
        <v>0</v>
      </c>
      <c r="BX324" s="2">
        <f>IF(VLOOKUP(A324,'BD OFICIAL'!$A$1:$AL$2098,16,0)=O324,0,1)</f>
        <v>0</v>
      </c>
      <c r="BY324" s="2">
        <f>IF(VLOOKUP(A324,'BD OFICIAL'!$A$1:$AL$2098,17,0)=P324,0,1)</f>
        <v>0</v>
      </c>
      <c r="BZ324" s="2">
        <f>IF(VLOOKUP(A324,'BD OFICIAL'!$A$1:$AL$2098,19,0)=R324,0,1)</f>
        <v>0</v>
      </c>
      <c r="CA324" s="2">
        <f>IF(VLOOKUP(A324,'BD OFICIAL'!$A$1:$AL$2098,21,0)=T324,0,1)</f>
        <v>0</v>
      </c>
      <c r="CB324" s="2">
        <f>IF(VLOOKUP(A324,'BD OFICIAL'!$A$1:$AL$2098,24,0)=AK324,0,1)</f>
        <v>0</v>
      </c>
      <c r="CC324" s="2">
        <f>IF(VLOOKUP(A324,'BD OFICIAL'!$A$1:$AL$2098,25,0)=X324,0,1)</f>
        <v>0</v>
      </c>
      <c r="CD324" s="2">
        <f>IF(VLOOKUP(A324,'BD OFICIAL'!$A$1:$AL$2098,26,0)=Y324,0,1)</f>
        <v>0</v>
      </c>
      <c r="CE324" s="2">
        <f>IF(VLOOKUP(A324,'BD OFICIAL'!$A$1:$AL$2098,27,0)=Z324,0,1)</f>
        <v>0</v>
      </c>
      <c r="CF324" s="2">
        <f>IF(VLOOKUP(A324,'BD OFICIAL'!$A$1:$AL$2098,28,0)=AA324,0,1)</f>
        <v>0</v>
      </c>
      <c r="CG324" s="2">
        <f>IF(VLOOKUP(A324,'BD OFICIAL'!$A$1:$AL$2098,33,0)=AF324,0,1)</f>
        <v>0</v>
      </c>
      <c r="CH324" s="2">
        <f>IF(VLOOKUP(A324,'BD OFICIAL'!$A$1:$AL$2098,35,0)=AH324,0,1)</f>
        <v>0</v>
      </c>
      <c r="CI324" s="85">
        <f>IF(VLOOKUP(A324,'BD OFICIAL'!$A$1:$AL$2098,34,0)=AL324,0,1)</f>
        <v>0</v>
      </c>
      <c r="CJ324" s="12">
        <f>VLOOKUP(A324,'BD OFICIAL'!$A$1:$AM$2098,36,0)*AM324-AP324</f>
        <v>0</v>
      </c>
      <c r="CK324" s="85" t="str">
        <f t="shared" si="190"/>
        <v>SSH</v>
      </c>
      <c r="CL324" s="85" t="str">
        <f t="shared" si="191"/>
        <v>SI</v>
      </c>
      <c r="CM324" s="85" t="str">
        <f t="shared" si="171"/>
        <v>NO</v>
      </c>
      <c r="CN324" s="31">
        <f t="shared" si="172"/>
        <v>0</v>
      </c>
      <c r="CO324" s="31">
        <f t="shared" si="192"/>
        <v>0</v>
      </c>
      <c r="CP324" s="31">
        <f t="shared" si="173"/>
        <v>0</v>
      </c>
      <c r="CQ324" s="31">
        <f>IF(Y324="NO",0,IF(Y324="SI",IF(VLOOKUP(A324,'BD OFICIAL'!$A:$AO,40,0)=AQ324,0,1)))</f>
        <v>0</v>
      </c>
      <c r="CR324" s="31">
        <f>IF(Z324="NO",0,IF(Z324="SI",IF(VLOOKUP(B324,'BD OFICIAL'!$A:$AO,41,0)=AS324,0,1)))</f>
        <v>0</v>
      </c>
      <c r="CS324" s="31">
        <f t="shared" si="193"/>
        <v>0</v>
      </c>
      <c r="CT324" s="31">
        <f t="shared" si="194"/>
        <v>0</v>
      </c>
      <c r="CU324" s="31">
        <f>IF(VLOOKUP(A324,'BD OFICIAL'!$A$1:$AL$1056,31,0)="SI",IF(AT324&gt;0,0,1),IF(AT324=0,0,1))</f>
        <v>0</v>
      </c>
      <c r="CV324" s="31">
        <f t="shared" si="195"/>
        <v>0</v>
      </c>
      <c r="CW324" s="31">
        <f t="shared" si="174"/>
        <v>0</v>
      </c>
      <c r="CX324" s="85" t="str">
        <f t="shared" si="175"/>
        <v>SI</v>
      </c>
      <c r="CY324" s="31">
        <f t="shared" si="176"/>
        <v>0</v>
      </c>
      <c r="CZ324" s="85" t="str">
        <f>IF(ISERROR(VLOOKUP(AI324,EXPERIENCIA!$A$1:$C$2100,1,0)),"NO","SI")</f>
        <v>NO</v>
      </c>
      <c r="DA324" s="85">
        <f>IF(CX324="no","NO APLICA",IF(AX324=0,"ERROR NOTA",IF(AND(AX324&gt;1,CZ324="NO"),"ERROR NOTA",IF(AND(CZ324="NO",AX324=1),0,IF(VLOOKUP(AI324,EXPERIENCIA!$A$1:$C$2100,3,0)=AX324,0,"ERROR NOTA")))))</f>
        <v>0</v>
      </c>
      <c r="DB324" s="85" t="str">
        <f>IF(ISERROR(VLOOKUP(AI324,COMPORTAMIENTO!$A$1:$C$2100,1,0)),"NO","SI")</f>
        <v>NO</v>
      </c>
      <c r="DC324" s="85">
        <f>IF(CX324="NO","NO APLICA",IF(AY324=0,"ERROR NOTA",IF(AND(DB324="NO",AY324=7),0,IF(VLOOKUP(AI324,COMPORTAMIENTO!$A$2:$H$2100,8,0)=AY324,0,"ERROR NOTA"))))</f>
        <v>0</v>
      </c>
      <c r="DD324" s="104">
        <f t="shared" si="177"/>
        <v>0.1</v>
      </c>
      <c r="DE324" s="104">
        <f t="shared" si="178"/>
        <v>0.70000000000000007</v>
      </c>
      <c r="DF324" s="85" t="str">
        <f t="shared" si="196"/>
        <v>SI</v>
      </c>
      <c r="DG324" s="85">
        <f t="shared" si="179"/>
        <v>0</v>
      </c>
      <c r="DH324" s="85">
        <f t="shared" si="180"/>
        <v>0</v>
      </c>
      <c r="DI324" s="85">
        <f t="shared" si="181"/>
        <v>0</v>
      </c>
      <c r="DJ324" s="7">
        <f t="shared" si="182"/>
        <v>6.2</v>
      </c>
      <c r="DK324" s="7">
        <f t="shared" si="183"/>
        <v>6.2</v>
      </c>
      <c r="DL324" s="12">
        <f t="shared" si="197"/>
        <v>6373</v>
      </c>
      <c r="DM324" s="12">
        <f>VLOOKUP(A324,'5 TD'!$A:$B,2,0)</f>
        <v>6373</v>
      </c>
      <c r="DN324" s="7">
        <f t="shared" si="198"/>
        <v>7</v>
      </c>
      <c r="DO324" s="85" t="str">
        <f t="shared" si="184"/>
        <v>APROBADO</v>
      </c>
      <c r="DP324" s="85" t="str">
        <f t="shared" si="185"/>
        <v>APROBADO</v>
      </c>
      <c r="DQ324" s="7">
        <f t="shared" si="186"/>
        <v>5.8</v>
      </c>
      <c r="DR324" s="85" t="str">
        <f t="shared" si="199"/>
        <v>APROBADO</v>
      </c>
      <c r="DS324" s="2" t="str">
        <f>+('3 Planilla Preadjudicación OTIC'!BN324)</f>
        <v>NO</v>
      </c>
      <c r="DT324" s="2">
        <f>IF(DR324="APROBADO",VLOOKUP(A324,'5 TD'!$D$3:$E$270,2,0),"NO APLICA")</f>
        <v>6.4</v>
      </c>
      <c r="DU324" s="2" t="str">
        <f t="shared" si="200"/>
        <v>NO</v>
      </c>
      <c r="DV324" s="2" t="str">
        <f>IF(DU324="SI",VLOOKUP(A324,'5 TD'!$G$3:$H$270,2,0),"NO APLICA ")</f>
        <v xml:space="preserve">NO APLICA </v>
      </c>
      <c r="DW324" s="2" t="str">
        <f t="shared" si="201"/>
        <v>NO</v>
      </c>
      <c r="DX324" s="2" t="str">
        <f>IF(DW324="SI",VLOOKUP(A324,'5 TD'!$J$4:$K$472,2,0),"NO APLICA")</f>
        <v>NO APLICA</v>
      </c>
      <c r="DY324" s="2" t="str">
        <f t="shared" si="202"/>
        <v>NO APLICA</v>
      </c>
      <c r="DZ324" s="7" t="str">
        <f>IF(DY324="SI",VLOOKUP(A324,'5 TD'!$M$4:$N$350,2,0),"NO APLICA")</f>
        <v>NO APLICA</v>
      </c>
      <c r="EA324" s="2" t="str">
        <f t="shared" si="203"/>
        <v>NO APLICA</v>
      </c>
      <c r="EB324" s="12" t="str">
        <f t="shared" si="204"/>
        <v/>
      </c>
      <c r="EC324" s="12" t="str">
        <f>IF(EA324="SI",VLOOKUP(A324,'5 TD'!$V$4:$W$479,2,0),"NO APLICA")</f>
        <v>NO APLICA</v>
      </c>
      <c r="ED324" s="2" t="str">
        <f t="shared" si="187"/>
        <v>NO</v>
      </c>
      <c r="EE324" s="79" t="str">
        <f>IF(ED324="SI",VLOOKUP(AI324,COMPORTAMIENTO!$A$1:$H$2100,7,0),"NO APLICA")</f>
        <v>NO APLICA</v>
      </c>
      <c r="EF324" s="12" t="str">
        <f>IF(ED324="SI",VLOOKUP(A324,'5 TD'!$P$2:$Q$479,2,0),"NO APLICA")</f>
        <v>NO APLICA</v>
      </c>
      <c r="EG324" s="2" t="str">
        <f t="shared" si="188"/>
        <v>NO</v>
      </c>
      <c r="EH324" s="2">
        <f>IF(CZ324="no",0,VLOOKUP(AI324,EXPERIENCIA!$A$1:$C$2100,2,0))</f>
        <v>0</v>
      </c>
      <c r="EI324" s="2">
        <f>IF(CZ324="si",VLOOKUP(A324,'5 TD'!$S$3:$T$2103,2,0),0)</f>
        <v>0</v>
      </c>
      <c r="EJ324" s="2" t="str">
        <f t="shared" si="189"/>
        <v>SI</v>
      </c>
      <c r="EK324" s="2">
        <f>+('3 Planilla Preadjudicación OTIC'!BU324)</f>
        <v>0</v>
      </c>
      <c r="EL324" s="4"/>
      <c r="EM324" s="3"/>
      <c r="EN324" s="3"/>
      <c r="EQ324" s="86"/>
    </row>
    <row r="325" spans="1:147" ht="15" customHeight="1" x14ac:dyDescent="0.3">
      <c r="A325" s="2">
        <f>+('3 Planilla Preadjudicación OTIC'!A325)</f>
        <v>14432</v>
      </c>
      <c r="B325" s="2" t="str">
        <f>+('3 Planilla Preadjudicación OTIC'!B325)</f>
        <v>65181652-1</v>
      </c>
      <c r="C325" s="4">
        <f>+('3 Planilla Preadjudicación OTIC'!E325)</f>
        <v>2025</v>
      </c>
      <c r="D325" s="4" t="str">
        <f>+('3 Planilla Preadjudicación OTIC'!F325)</f>
        <v>MANDATO</v>
      </c>
      <c r="E325" s="4" t="str">
        <f>+('3 Planilla Preadjudicación OTIC'!G325)</f>
        <v>96505760-9</v>
      </c>
      <c r="F325" s="4" t="str">
        <f>+('3 Planilla Preadjudicación OTIC'!H325)</f>
        <v>COLBÚN</v>
      </c>
      <c r="G325" s="4"/>
      <c r="H325" s="4"/>
      <c r="I325" s="4" t="str">
        <f>+('3 Planilla Preadjudicación OTIC'!I325)</f>
        <v>OPERACIÓN DE GRÚA HORQUILLA</v>
      </c>
      <c r="J325" s="4" t="str">
        <f>+('3 Planilla Preadjudicación OTIC'!J325)</f>
        <v>PF1257</v>
      </c>
      <c r="K325" s="4" t="str">
        <f>+('3 Planilla Preadjudicación OTIC'!K325)</f>
        <v/>
      </c>
      <c r="L325" s="4" t="str">
        <f>+('3 Planilla Preadjudicación OTIC'!L325)</f>
        <v/>
      </c>
      <c r="M325" s="2">
        <f>+('3 Planilla Preadjudicación OTIC'!M325)</f>
        <v>8</v>
      </c>
      <c r="N325" s="4" t="str">
        <f>+('3 Planilla Preadjudicación OTIC'!N325)</f>
        <v>BIO BIO</v>
      </c>
      <c r="O325" s="4" t="str">
        <f>+('3 Planilla Preadjudicación OTIC'!O325)</f>
        <v>CORONEL</v>
      </c>
      <c r="P325" s="4" t="str">
        <f>+('3 Planilla Preadjudicación OTIC'!P325)</f>
        <v>EMPRENDEDORES/AS INFORMALES O PERSONAS VULNERABLES PERTENECIENTES AL 80% MAS VULNERABLE</v>
      </c>
      <c r="Q325" s="4" t="str">
        <f>+('3 Planilla Preadjudicación OTIC'!Q325)</f>
        <v>PRESENCIAL</v>
      </c>
      <c r="R325" s="4" t="str">
        <f>+('3 Planilla Preadjudicación OTIC'!R325)</f>
        <v>DEPENDIENTE</v>
      </c>
      <c r="S325" s="4">
        <f>+('3 Planilla Preadjudicación OTIC'!S325)</f>
        <v>40</v>
      </c>
      <c r="T325" s="2">
        <f>+('3 Planilla Preadjudicación OTIC'!T325)</f>
        <v>10</v>
      </c>
      <c r="U325" s="2">
        <f>+('3 Planilla Preadjudicación OTIC'!U325)</f>
        <v>160</v>
      </c>
      <c r="V325" s="2">
        <f>+('3 Planilla Preadjudicación OTIC'!V325)</f>
        <v>0</v>
      </c>
      <c r="W325" s="2">
        <f>+('3 Planilla Preadjudicación OTIC'!W325)</f>
        <v>160</v>
      </c>
      <c r="X325" s="2">
        <f>+('3 Planilla Preadjudicación OTIC'!X325)</f>
        <v>4</v>
      </c>
      <c r="Y325" s="2" t="str">
        <f>+('3 Planilla Preadjudicación OTIC'!Y325)</f>
        <v>SI</v>
      </c>
      <c r="Z325" s="2" t="str">
        <f>+('3 Planilla Preadjudicación OTIC'!Z325)</f>
        <v>NO</v>
      </c>
      <c r="AA325" s="2" t="str">
        <f>+('3 Planilla Preadjudicación OTIC'!AA325)</f>
        <v>NO</v>
      </c>
      <c r="AB325" s="4" t="str">
        <f>+('3 Planilla Preadjudicación OTIC'!AB325)</f>
        <v>SE AJUSTA A PLAN FORMATIVO</v>
      </c>
      <c r="AC325" s="4" t="str">
        <f>+('3 Planilla Preadjudicación OTIC'!AC325)</f>
        <v>HOMBRES Y MUJERES DE 18 AÑOS O MAS, QUE PERTENECEN AL 80% MAS VULNERABLES, RESIDEN EN LA COMUNA DE CORONEL Y QUE CUENTAN CON EDUCACIÓN MEDIA COMPLETA, PREFERENTEMENTE</v>
      </c>
      <c r="AD325" s="2" t="str">
        <f>+('3 Planilla Preadjudicación OTIC'!AD325)</f>
        <v>SI</v>
      </c>
      <c r="AE325" s="4" t="str">
        <f>+('3 Planilla Preadjudicación OTIC'!AE325)</f>
        <v>LICENCIAS DE CONDUCIR CLASE D.</v>
      </c>
      <c r="AF325" s="2" t="str">
        <f>+('3 Planilla Preadjudicación OTIC'!AF325)</f>
        <v>CERRADA</v>
      </c>
      <c r="AG325" s="2">
        <f>+('3 Planilla Preadjudicación OTIC'!AG325)</f>
        <v>40</v>
      </c>
      <c r="AH325" s="2">
        <f>+('3 Planilla Preadjudicación OTIC'!AH325)</f>
        <v>3</v>
      </c>
      <c r="AI325" s="135" t="str">
        <f>+('3 Planilla Preadjudicación OTIC'!AI325)</f>
        <v>77030281-1</v>
      </c>
      <c r="AJ325" s="4" t="str">
        <f>+('3 Planilla Preadjudicación OTIC'!AJ325)</f>
        <v>CENTRO DE CAPACITACIÓN EMPRESARIAL SPA</v>
      </c>
      <c r="AK325" s="2">
        <f>+('3 Planilla Preadjudicación OTIC'!AK325)</f>
        <v>160</v>
      </c>
      <c r="AL325" s="2">
        <f>+('3 Planilla Preadjudicación OTIC'!AL325)</f>
        <v>40</v>
      </c>
      <c r="AM325" s="12">
        <f>+('3 Planilla Preadjudicación OTIC'!AM325)</f>
        <v>6373</v>
      </c>
      <c r="AN325" s="12">
        <f>+('3 Planilla Preadjudicación OTIC'!AN325)</f>
        <v>0</v>
      </c>
      <c r="AO325" s="12">
        <f>+('3 Planilla Preadjudicación OTIC'!AO325)</f>
        <v>50000</v>
      </c>
      <c r="AP325" s="12">
        <f>+('3 Planilla Preadjudicación OTIC'!AP325)</f>
        <v>10196800</v>
      </c>
      <c r="AQ325" s="12">
        <f>+('3 Planilla Preadjudicación OTIC'!AQ325)</f>
        <v>1600000</v>
      </c>
      <c r="AR325" s="12">
        <f>+('3 Planilla Preadjudicación OTIC'!AR325)</f>
        <v>0</v>
      </c>
      <c r="AS325" s="12">
        <f>+('3 Planilla Preadjudicación OTIC'!AS325)</f>
        <v>0</v>
      </c>
      <c r="AT325" s="12">
        <f>+('3 Planilla Preadjudicación OTIC'!AT325)</f>
        <v>500000</v>
      </c>
      <c r="AU325" s="12">
        <f>+('3 Planilla Preadjudicación OTIC'!AU325)</f>
        <v>12296800</v>
      </c>
      <c r="AV325" s="2" t="str">
        <f>+('3 Planilla Preadjudicación OTIC'!AV325)</f>
        <v>SI</v>
      </c>
      <c r="AW325" s="4">
        <f>+('3 Planilla Preadjudicación OTIC'!AW325)</f>
        <v>0</v>
      </c>
      <c r="AX325" s="2">
        <f>+('3 Planilla Preadjudicación OTIC'!AX325)</f>
        <v>1</v>
      </c>
      <c r="AY325" s="2">
        <f>+('3 Planilla Preadjudicación OTIC'!AY325)</f>
        <v>7</v>
      </c>
      <c r="AZ325" s="2">
        <f>+('3 Planilla Preadjudicación OTIC'!AZ325)</f>
        <v>0</v>
      </c>
      <c r="BA325" s="2">
        <f>+('3 Planilla Preadjudicación OTIC'!BA325)</f>
        <v>0</v>
      </c>
      <c r="BB325" s="2">
        <f>+('3 Planilla Preadjudicación OTIC'!BB325)</f>
        <v>0</v>
      </c>
      <c r="BC325" s="2">
        <f>+('3 Planilla Preadjudicación OTIC'!BC325)</f>
        <v>0</v>
      </c>
      <c r="BD325" s="2">
        <f>+('3 Planilla Preadjudicación OTIC'!BD325)</f>
        <v>0</v>
      </c>
      <c r="BE325" s="2">
        <f>+('3 Planilla Preadjudicación OTIC'!BE325)</f>
        <v>0</v>
      </c>
      <c r="BF325" s="2">
        <f>+('3 Planilla Preadjudicación OTIC'!BF325)</f>
        <v>0</v>
      </c>
      <c r="BG325" s="2">
        <f>+('3 Planilla Preadjudicación OTIC'!BG325)</f>
        <v>7</v>
      </c>
      <c r="BH325" s="2">
        <f>+('3 Planilla Preadjudicación OTIC'!BH325)</f>
        <v>7</v>
      </c>
      <c r="BI325" s="2">
        <f>+('3 Planilla Preadjudicación OTIC'!BI325)</f>
        <v>7</v>
      </c>
      <c r="BJ325" s="2">
        <f>+('3 Planilla Preadjudicación OTIC'!BJ325)</f>
        <v>7</v>
      </c>
      <c r="BK325" s="2">
        <f>+('3 Planilla Preadjudicación OTIC'!BK325)</f>
        <v>7</v>
      </c>
      <c r="BL325" s="2">
        <f>+('3 Planilla Preadjudicación OTIC'!BL325)</f>
        <v>7</v>
      </c>
      <c r="BM325" s="104">
        <f>ROUND(('3 Planilla Preadjudicación OTIC'!BM325),1)</f>
        <v>6.4</v>
      </c>
      <c r="BN325" s="4" t="str">
        <f>+('3 Planilla Preadjudicación OTIC'!BN325)</f>
        <v>NO</v>
      </c>
      <c r="BO325" s="4">
        <f>+('3 Planilla Preadjudicación OTIC'!BO325)</f>
        <v>0</v>
      </c>
      <c r="BP325" s="4">
        <f>+('3 Planilla Preadjudicación OTIC'!BP325)</f>
        <v>0</v>
      </c>
      <c r="BQ325" s="4">
        <f>+('3 Planilla Preadjudicación OTIC'!BQ325)</f>
        <v>0</v>
      </c>
      <c r="BR325" s="4">
        <f>+('3 Planilla Preadjudicación OTIC'!BR325)</f>
        <v>0</v>
      </c>
      <c r="BS325" s="4">
        <f>+('3 Planilla Preadjudicación OTIC'!BS325)</f>
        <v>0</v>
      </c>
      <c r="BT325" s="4">
        <f>+('3 Planilla Preadjudicación OTIC'!BT325)</f>
        <v>0</v>
      </c>
      <c r="BU325" s="85">
        <f>IF(VLOOKUP(A325,'BD OFICIAL'!$A$1:$AL$2098,7,0)=D325,0,1)</f>
        <v>0</v>
      </c>
      <c r="BV325" s="85">
        <f>IF(VLOOKUP(A325,'BD OFICIAL'!$A$1:$AL$2098,11,0)=J325,0,1)</f>
        <v>0</v>
      </c>
      <c r="BW325" s="85">
        <f>IF(VLOOKUP(A325,'BD OFICIAL'!$A$1:$AL$2098,13,0)=L325,0,1)</f>
        <v>0</v>
      </c>
      <c r="BX325" s="2">
        <f>IF(VLOOKUP(A325,'BD OFICIAL'!$A$1:$AL$2098,16,0)=O325,0,1)</f>
        <v>0</v>
      </c>
      <c r="BY325" s="2">
        <f>IF(VLOOKUP(A325,'BD OFICIAL'!$A$1:$AL$2098,17,0)=P325,0,1)</f>
        <v>0</v>
      </c>
      <c r="BZ325" s="2">
        <f>IF(VLOOKUP(A325,'BD OFICIAL'!$A$1:$AL$2098,19,0)=R325,0,1)</f>
        <v>0</v>
      </c>
      <c r="CA325" s="2">
        <f>IF(VLOOKUP(A325,'BD OFICIAL'!$A$1:$AL$2098,21,0)=T325,0,1)</f>
        <v>0</v>
      </c>
      <c r="CB325" s="2">
        <f>IF(VLOOKUP(A325,'BD OFICIAL'!$A$1:$AL$2098,24,0)=AK325,0,1)</f>
        <v>0</v>
      </c>
      <c r="CC325" s="2">
        <f>IF(VLOOKUP(A325,'BD OFICIAL'!$A$1:$AL$2098,25,0)=X325,0,1)</f>
        <v>0</v>
      </c>
      <c r="CD325" s="2">
        <f>IF(VLOOKUP(A325,'BD OFICIAL'!$A$1:$AL$2098,26,0)=Y325,0,1)</f>
        <v>0</v>
      </c>
      <c r="CE325" s="2">
        <f>IF(VLOOKUP(A325,'BD OFICIAL'!$A$1:$AL$2098,27,0)=Z325,0,1)</f>
        <v>0</v>
      </c>
      <c r="CF325" s="2">
        <f>IF(VLOOKUP(A325,'BD OFICIAL'!$A$1:$AL$2098,28,0)=AA325,0,1)</f>
        <v>0</v>
      </c>
      <c r="CG325" s="2">
        <f>IF(VLOOKUP(A325,'BD OFICIAL'!$A$1:$AL$2098,33,0)=AF325,0,1)</f>
        <v>0</v>
      </c>
      <c r="CH325" s="2">
        <f>IF(VLOOKUP(A325,'BD OFICIAL'!$A$1:$AL$2098,35,0)=AH325,0,1)</f>
        <v>0</v>
      </c>
      <c r="CI325" s="85">
        <f>IF(VLOOKUP(A325,'BD OFICIAL'!$A$1:$AL$2098,34,0)=AL325,0,1)</f>
        <v>0</v>
      </c>
      <c r="CJ325" s="12">
        <f>VLOOKUP(A325,'BD OFICIAL'!$A$1:$AM$2098,36,0)*AM325-AP325</f>
        <v>0</v>
      </c>
      <c r="CK325" s="85" t="str">
        <f t="shared" si="190"/>
        <v>SSH</v>
      </c>
      <c r="CL325" s="85" t="str">
        <f t="shared" si="191"/>
        <v>SI</v>
      </c>
      <c r="CM325" s="85" t="str">
        <f t="shared" si="171"/>
        <v>NO</v>
      </c>
      <c r="CN325" s="31">
        <f t="shared" si="172"/>
        <v>0</v>
      </c>
      <c r="CO325" s="31">
        <f t="shared" si="192"/>
        <v>0</v>
      </c>
      <c r="CP325" s="31">
        <f t="shared" si="173"/>
        <v>0</v>
      </c>
      <c r="CQ325" s="31">
        <f>IF(Y325="NO",0,IF(Y325="SI",IF(VLOOKUP(A325,'BD OFICIAL'!$A:$AO,40,0)=AQ325,0,1)))</f>
        <v>0</v>
      </c>
      <c r="CR325" s="31">
        <f>IF(Z325="NO",0,IF(Z325="SI",IF(VLOOKUP(B325,'BD OFICIAL'!$A:$AO,41,0)=AS325,0,1)))</f>
        <v>0</v>
      </c>
      <c r="CS325" s="31">
        <f t="shared" si="193"/>
        <v>0</v>
      </c>
      <c r="CT325" s="31">
        <f t="shared" si="194"/>
        <v>0</v>
      </c>
      <c r="CU325" s="31">
        <f>IF(VLOOKUP(A325,'BD OFICIAL'!$A$1:$AL$1056,31,0)="SI",IF(AT325&gt;0,0,1),IF(AT325=0,0,1))</f>
        <v>0</v>
      </c>
      <c r="CV325" s="31">
        <f t="shared" si="195"/>
        <v>0</v>
      </c>
      <c r="CW325" s="31">
        <f t="shared" si="174"/>
        <v>0</v>
      </c>
      <c r="CX325" s="85" t="str">
        <f t="shared" si="175"/>
        <v>SI</v>
      </c>
      <c r="CY325" s="31">
        <f t="shared" si="176"/>
        <v>0</v>
      </c>
      <c r="CZ325" s="85" t="str">
        <f>IF(ISERROR(VLOOKUP(AI325,EXPERIENCIA!$A$1:$C$2100,1,0)),"NO","SI")</f>
        <v>NO</v>
      </c>
      <c r="DA325" s="85">
        <f>IF(CX325="no","NO APLICA",IF(AX325=0,"ERROR NOTA",IF(AND(AX325&gt;1,CZ325="NO"),"ERROR NOTA",IF(AND(CZ325="NO",AX325=1),0,IF(VLOOKUP(AI325,EXPERIENCIA!$A$1:$C$2100,3,0)=AX325,0,"ERROR NOTA")))))</f>
        <v>0</v>
      </c>
      <c r="DB325" s="85" t="str">
        <f>IF(ISERROR(VLOOKUP(AI325,COMPORTAMIENTO!$A$1:$C$2100,1,0)),"NO","SI")</f>
        <v>NO</v>
      </c>
      <c r="DC325" s="85">
        <f>IF(CX325="NO","NO APLICA",IF(AY325=0,"ERROR NOTA",IF(AND(DB325="NO",AY325=7),0,IF(VLOOKUP(AI325,COMPORTAMIENTO!$A$2:$H$2100,8,0)=AY325,0,"ERROR NOTA"))))</f>
        <v>0</v>
      </c>
      <c r="DD325" s="104">
        <f t="shared" si="177"/>
        <v>0.1</v>
      </c>
      <c r="DE325" s="104">
        <f t="shared" si="178"/>
        <v>0.70000000000000007</v>
      </c>
      <c r="DF325" s="85" t="str">
        <f t="shared" si="196"/>
        <v>SI</v>
      </c>
      <c r="DG325" s="85">
        <f t="shared" si="179"/>
        <v>0</v>
      </c>
      <c r="DH325" s="85">
        <f t="shared" si="180"/>
        <v>0</v>
      </c>
      <c r="DI325" s="85">
        <f t="shared" si="181"/>
        <v>0</v>
      </c>
      <c r="DJ325" s="12">
        <f t="shared" si="182"/>
        <v>7.0000000000000009</v>
      </c>
      <c r="DK325" s="7">
        <f t="shared" si="183"/>
        <v>7.0000000000000009</v>
      </c>
      <c r="DL325" s="12">
        <f t="shared" si="197"/>
        <v>6373</v>
      </c>
      <c r="DM325" s="12">
        <f>VLOOKUP(A325,'5 TD'!$A:$B,2,0)</f>
        <v>6373</v>
      </c>
      <c r="DN325" s="7">
        <f t="shared" si="198"/>
        <v>7</v>
      </c>
      <c r="DO325" s="85" t="str">
        <f t="shared" si="184"/>
        <v>APROBADO</v>
      </c>
      <c r="DP325" s="85" t="str">
        <f t="shared" si="185"/>
        <v>APROBADO</v>
      </c>
      <c r="DQ325" s="7">
        <f t="shared" si="186"/>
        <v>6.4</v>
      </c>
      <c r="DR325" s="85" t="str">
        <f t="shared" si="199"/>
        <v>APROBADO</v>
      </c>
      <c r="DS325" s="2" t="str">
        <f>+('3 Planilla Preadjudicación OTIC'!BN325)</f>
        <v>NO</v>
      </c>
      <c r="DT325" s="2">
        <f>IF(DR325="APROBADO",VLOOKUP(A325,'5 TD'!$D$3:$E$270,2,0),"NO APLICA")</f>
        <v>7</v>
      </c>
      <c r="DU325" s="2" t="str">
        <f t="shared" si="200"/>
        <v>NO</v>
      </c>
      <c r="DV325" s="2" t="str">
        <f>IF(DU325="SI",VLOOKUP(A325,'5 TD'!$G$3:$H$270,2,0),"NO APLICA ")</f>
        <v xml:space="preserve">NO APLICA </v>
      </c>
      <c r="DW325" s="2" t="str">
        <f t="shared" si="201"/>
        <v>NO</v>
      </c>
      <c r="DX325" s="2" t="str">
        <f>IF(DW325="SI",VLOOKUP(A325,'5 TD'!$J$4:$K$472,2,0),"NO APLICA")</f>
        <v>NO APLICA</v>
      </c>
      <c r="DY325" s="2" t="str">
        <f t="shared" si="202"/>
        <v>NO APLICA</v>
      </c>
      <c r="DZ325" s="7" t="str">
        <f>IF(DY325="SI",VLOOKUP(A325,'5 TD'!$M$4:$N$350,2,0),"NO APLICA")</f>
        <v>NO APLICA</v>
      </c>
      <c r="EA325" s="2" t="str">
        <f t="shared" si="203"/>
        <v>NO APLICA</v>
      </c>
      <c r="EB325" s="12" t="str">
        <f t="shared" si="204"/>
        <v/>
      </c>
      <c r="EC325" s="12" t="str">
        <f>IF(EA325="SI",VLOOKUP(A325,'5 TD'!$V$4:$W$479,2,0),"NO APLICA")</f>
        <v>NO APLICA</v>
      </c>
      <c r="ED325" s="2" t="str">
        <f t="shared" si="187"/>
        <v>NO</v>
      </c>
      <c r="EE325" s="79" t="str">
        <f>IF(ED325="SI",VLOOKUP(AI325,COMPORTAMIENTO!$A$1:$H$2100,7,0),"NO APLICA")</f>
        <v>NO APLICA</v>
      </c>
      <c r="EF325" s="12" t="str">
        <f>IF(ED325="SI",VLOOKUP(A325,'5 TD'!$P$2:$Q$479,2,0),"NO APLICA")</f>
        <v>NO APLICA</v>
      </c>
      <c r="EG325" s="2" t="str">
        <f t="shared" si="188"/>
        <v>NO</v>
      </c>
      <c r="EH325" s="2">
        <f>IF(CZ325="no",0,VLOOKUP(AI325,EXPERIENCIA!$A$1:$C$2100,2,0))</f>
        <v>0</v>
      </c>
      <c r="EI325" s="2">
        <f>IF(CZ325="si",VLOOKUP(A325,'5 TD'!$S$3:$T$2103,2,0),0)</f>
        <v>0</v>
      </c>
      <c r="EJ325" s="2" t="str">
        <f t="shared" si="189"/>
        <v>SI</v>
      </c>
      <c r="EK325" s="2">
        <f>+('3 Planilla Preadjudicación OTIC'!BU325)</f>
        <v>0</v>
      </c>
      <c r="EL325" s="4"/>
      <c r="EM325" s="3"/>
      <c r="EN325" s="3"/>
      <c r="EQ325" s="86"/>
    </row>
    <row r="326" spans="1:147" ht="15" customHeight="1" x14ac:dyDescent="0.3">
      <c r="A326" s="2">
        <f>+('3 Planilla Preadjudicación OTIC'!A326)</f>
        <v>14421</v>
      </c>
      <c r="B326" s="2" t="str">
        <f>+('3 Planilla Preadjudicación OTIC'!B326)</f>
        <v>65181652-1</v>
      </c>
      <c r="C326" s="4">
        <f>+('3 Planilla Preadjudicación OTIC'!E326)</f>
        <v>2025</v>
      </c>
      <c r="D326" s="4" t="str">
        <f>+('3 Planilla Preadjudicación OTIC'!F326)</f>
        <v>MANDATO</v>
      </c>
      <c r="E326" s="4" t="str">
        <f>+('3 Planilla Preadjudicación OTIC'!G326)</f>
        <v>69253800-5</v>
      </c>
      <c r="F326" s="4" t="str">
        <f>+('3 Planilla Preadjudicación OTIC'!H326)</f>
        <v>I. MUNICIPALIDAD DE LA PINTANA</v>
      </c>
      <c r="G326" s="4"/>
      <c r="H326" s="4"/>
      <c r="I326" s="4" t="str">
        <f>+('3 Planilla Preadjudicación OTIC'!I326)</f>
        <v>BRECHA DIGITAL CERO: ILUMINANDO EL ACCESO A LA INFORMACIÓN DESDE LAS PLATAFORMA DIGITALES</v>
      </c>
      <c r="J326" s="4" t="str">
        <f>+('3 Planilla Preadjudicación OTIC'!J326)</f>
        <v>PF1426</v>
      </c>
      <c r="K326" s="4" t="str">
        <f>+('3 Planilla Preadjudicación OTIC'!K326)</f>
        <v>TÉCNICAS PARA EL EMPRENDIMIENTO</v>
      </c>
      <c r="L326" s="4" t="str">
        <f>+('3 Planilla Preadjudicación OTIC'!L326)</f>
        <v>PF0921</v>
      </c>
      <c r="M326" s="2">
        <f>+('3 Planilla Preadjudicación OTIC'!M326)</f>
        <v>13</v>
      </c>
      <c r="N326" s="4" t="str">
        <f>+('3 Planilla Preadjudicación OTIC'!N326)</f>
        <v>METROPOLITANA</v>
      </c>
      <c r="O326" s="4" t="str">
        <f>+('3 Planilla Preadjudicación OTIC'!O326)</f>
        <v>LA PINTANA</v>
      </c>
      <c r="P326" s="4" t="str">
        <f>+('3 Planilla Preadjudicación OTIC'!P326)</f>
        <v>EMPRENDEDORES/AS INFORMALES O PERSONAS VULNERABLES PERTENECIENTES AL 80% MAS VULNERABLE</v>
      </c>
      <c r="Q326" s="4" t="str">
        <f>+('3 Planilla Preadjudicación OTIC'!Q326)</f>
        <v>PRESENCIAL</v>
      </c>
      <c r="R326" s="4" t="str">
        <f>+('3 Planilla Preadjudicación OTIC'!R326)</f>
        <v>INDEPENDIENTE</v>
      </c>
      <c r="S326" s="4">
        <f>+('3 Planilla Preadjudicación OTIC'!S326)</f>
        <v>23</v>
      </c>
      <c r="T326" s="2">
        <f>+('3 Planilla Preadjudicación OTIC'!T326)</f>
        <v>13</v>
      </c>
      <c r="U326" s="2">
        <f>+('3 Planilla Preadjudicación OTIC'!U326)</f>
        <v>80</v>
      </c>
      <c r="V326" s="2">
        <f>+('3 Planilla Preadjudicación OTIC'!V326)</f>
        <v>12</v>
      </c>
      <c r="W326" s="2">
        <f>+('3 Planilla Preadjudicación OTIC'!W326)</f>
        <v>92</v>
      </c>
      <c r="X326" s="2">
        <f>+('3 Planilla Preadjudicación OTIC'!X326)</f>
        <v>4</v>
      </c>
      <c r="Y326" s="2" t="str">
        <f>+('3 Planilla Preadjudicación OTIC'!Y326)</f>
        <v>SI</v>
      </c>
      <c r="Z326" s="2" t="str">
        <f>+('3 Planilla Preadjudicación OTIC'!Z326)</f>
        <v>NO</v>
      </c>
      <c r="AA326" s="2" t="str">
        <f>+('3 Planilla Preadjudicación OTIC'!AA326)</f>
        <v>SI</v>
      </c>
      <c r="AB326" s="4" t="str">
        <f>+('3 Planilla Preadjudicación OTIC'!AB326)</f>
        <v>SE AJUSTA A PLAN FORMATIVO</v>
      </c>
      <c r="AC326" s="4" t="str">
        <f>+('3 Planilla Preadjudicación OTIC'!AC326)</f>
        <v>HOMBRE Y MUJERES MAYORES DE 45 AÑOS EMPRENDEDORES/AS O ARTESANOS/AS, PERTENECIENTES AL 80% MAS VULNERABLE</v>
      </c>
      <c r="AD326" s="2" t="str">
        <f>+('3 Planilla Preadjudicación OTIC'!AD326)</f>
        <v>NO</v>
      </c>
      <c r="AE326" s="4">
        <f>+('3 Planilla Preadjudicación OTIC'!AE326)</f>
        <v>0</v>
      </c>
      <c r="AF326" s="2" t="str">
        <f>+('3 Planilla Preadjudicación OTIC'!AF326)</f>
        <v>CERRADA</v>
      </c>
      <c r="AG326" s="2">
        <f>+('3 Planilla Preadjudicación OTIC'!AG326)</f>
        <v>23</v>
      </c>
      <c r="AH326" s="2">
        <f>+('3 Planilla Preadjudicación OTIC'!AH326)</f>
        <v>3</v>
      </c>
      <c r="AI326" s="135" t="str">
        <f>+('3 Planilla Preadjudicación OTIC'!AI326)</f>
        <v>77030281-1</v>
      </c>
      <c r="AJ326" s="4" t="str">
        <f>+('3 Planilla Preadjudicación OTIC'!AJ326)</f>
        <v>CENTRO DE CAPACITACIÓN EMPRESARIAL SPA</v>
      </c>
      <c r="AK326" s="2">
        <f>+('3 Planilla Preadjudicación OTIC'!AK326)</f>
        <v>92</v>
      </c>
      <c r="AL326" s="2">
        <f>+('3 Planilla Preadjudicación OTIC'!AL326)</f>
        <v>23</v>
      </c>
      <c r="AM326" s="12">
        <f>+('3 Planilla Preadjudicación OTIC'!AM326)</f>
        <v>6373</v>
      </c>
      <c r="AN326" s="12">
        <f>+('3 Planilla Preadjudicación OTIC'!AN326)</f>
        <v>160000</v>
      </c>
      <c r="AO326" s="12">
        <f>+('3 Planilla Preadjudicación OTIC'!AO326)</f>
        <v>0</v>
      </c>
      <c r="AP326" s="12">
        <f>+('3 Planilla Preadjudicación OTIC'!AP326)</f>
        <v>7622108</v>
      </c>
      <c r="AQ326" s="12">
        <f>+('3 Planilla Preadjudicación OTIC'!AQ326)</f>
        <v>1196000</v>
      </c>
      <c r="AR326" s="12">
        <f>+('3 Planilla Preadjudicación OTIC'!AR326)</f>
        <v>2080000</v>
      </c>
      <c r="AS326" s="12">
        <f>+('3 Planilla Preadjudicación OTIC'!AS326)</f>
        <v>0</v>
      </c>
      <c r="AT326" s="12">
        <f>+('3 Planilla Preadjudicación OTIC'!AT326)</f>
        <v>0</v>
      </c>
      <c r="AU326" s="12">
        <f>+('3 Planilla Preadjudicación OTIC'!AU326)</f>
        <v>10898108</v>
      </c>
      <c r="AV326" s="2" t="str">
        <f>+('3 Planilla Preadjudicación OTIC'!AV326)</f>
        <v>SI</v>
      </c>
      <c r="AW326" s="4">
        <f>+('3 Planilla Preadjudicación OTIC'!AW326)</f>
        <v>0</v>
      </c>
      <c r="AX326" s="2">
        <f>+('3 Planilla Preadjudicación OTIC'!AX326)</f>
        <v>1</v>
      </c>
      <c r="AY326" s="2">
        <f>+('3 Planilla Preadjudicación OTIC'!AY326)</f>
        <v>7</v>
      </c>
      <c r="AZ326" s="2">
        <f>+('3 Planilla Preadjudicación OTIC'!AZ326)</f>
        <v>0</v>
      </c>
      <c r="BA326" s="2">
        <f>+('3 Planilla Preadjudicación OTIC'!BA326)</f>
        <v>0</v>
      </c>
      <c r="BB326" s="2">
        <f>+('3 Planilla Preadjudicación OTIC'!BB326)</f>
        <v>0</v>
      </c>
      <c r="BC326" s="2">
        <f>+('3 Planilla Preadjudicación OTIC'!BC326)</f>
        <v>0</v>
      </c>
      <c r="BD326" s="2">
        <f>+('3 Planilla Preadjudicación OTIC'!BD326)</f>
        <v>0</v>
      </c>
      <c r="BE326" s="2">
        <f>+('3 Planilla Preadjudicación OTIC'!BE326)</f>
        <v>0</v>
      </c>
      <c r="BF326" s="2">
        <f>+('3 Planilla Preadjudicación OTIC'!BF326)</f>
        <v>0</v>
      </c>
      <c r="BG326" s="2">
        <f>+('3 Planilla Preadjudicación OTIC'!BG326)</f>
        <v>7</v>
      </c>
      <c r="BH326" s="2">
        <f>+('3 Planilla Preadjudicación OTIC'!BH326)</f>
        <v>7</v>
      </c>
      <c r="BI326" s="2">
        <f>+('3 Planilla Preadjudicación OTIC'!BI326)</f>
        <v>5</v>
      </c>
      <c r="BJ326" s="2">
        <f>+('3 Planilla Preadjudicación OTIC'!BJ326)</f>
        <v>5</v>
      </c>
      <c r="BK326" s="2">
        <f>+('3 Planilla Preadjudicación OTIC'!BK326)</f>
        <v>5</v>
      </c>
      <c r="BL326" s="2">
        <f>+('3 Planilla Preadjudicación OTIC'!BL326)</f>
        <v>7</v>
      </c>
      <c r="BM326" s="104">
        <f>ROUND(('3 Planilla Preadjudicación OTIC'!BM326),1)</f>
        <v>5.8</v>
      </c>
      <c r="BN326" s="4" t="str">
        <f>+('3 Planilla Preadjudicación OTIC'!BN326)</f>
        <v>NO</v>
      </c>
      <c r="BO326" s="4">
        <f>+('3 Planilla Preadjudicación OTIC'!BO326)</f>
        <v>0</v>
      </c>
      <c r="BP326" s="4">
        <f>+('3 Planilla Preadjudicación OTIC'!BP326)</f>
        <v>0</v>
      </c>
      <c r="BQ326" s="4">
        <f>+('3 Planilla Preadjudicación OTIC'!BQ326)</f>
        <v>0</v>
      </c>
      <c r="BR326" s="4">
        <f>+('3 Planilla Preadjudicación OTIC'!BR326)</f>
        <v>0</v>
      </c>
      <c r="BS326" s="4">
        <f>+('3 Planilla Preadjudicación OTIC'!BS326)</f>
        <v>0</v>
      </c>
      <c r="BT326" s="4">
        <f>+('3 Planilla Preadjudicación OTIC'!BT326)</f>
        <v>0</v>
      </c>
      <c r="BU326" s="85">
        <f>IF(VLOOKUP(A326,'BD OFICIAL'!$A$1:$AL$2098,7,0)=D326,0,1)</f>
        <v>0</v>
      </c>
      <c r="BV326" s="85">
        <f>IF(VLOOKUP(A326,'BD OFICIAL'!$A$1:$AL$2098,11,0)=J326,0,1)</f>
        <v>0</v>
      </c>
      <c r="BW326" s="85">
        <f>IF(VLOOKUP(A326,'BD OFICIAL'!$A$1:$AL$2098,13,0)=L326,0,1)</f>
        <v>0</v>
      </c>
      <c r="BX326" s="2">
        <f>IF(VLOOKUP(A326,'BD OFICIAL'!$A$1:$AL$2098,16,0)=O326,0,1)</f>
        <v>0</v>
      </c>
      <c r="BY326" s="2">
        <f>IF(VLOOKUP(A326,'BD OFICIAL'!$A$1:$AL$2098,17,0)=P326,0,1)</f>
        <v>0</v>
      </c>
      <c r="BZ326" s="2">
        <f>IF(VLOOKUP(A326,'BD OFICIAL'!$A$1:$AL$2098,19,0)=R326,0,1)</f>
        <v>0</v>
      </c>
      <c r="CA326" s="2">
        <f>IF(VLOOKUP(A326,'BD OFICIAL'!$A$1:$AL$2098,21,0)=T326,0,1)</f>
        <v>0</v>
      </c>
      <c r="CB326" s="2">
        <f>IF(VLOOKUP(A326,'BD OFICIAL'!$A$1:$AL$2098,24,0)=AK326,0,1)</f>
        <v>0</v>
      </c>
      <c r="CC326" s="2">
        <f>IF(VLOOKUP(A326,'BD OFICIAL'!$A$1:$AL$2098,25,0)=X326,0,1)</f>
        <v>0</v>
      </c>
      <c r="CD326" s="2">
        <f>IF(VLOOKUP(A326,'BD OFICIAL'!$A$1:$AL$2098,26,0)=Y326,0,1)</f>
        <v>0</v>
      </c>
      <c r="CE326" s="2">
        <f>IF(VLOOKUP(A326,'BD OFICIAL'!$A$1:$AL$2098,27,0)=Z326,0,1)</f>
        <v>0</v>
      </c>
      <c r="CF326" s="2">
        <f>IF(VLOOKUP(A326,'BD OFICIAL'!$A$1:$AL$2098,28,0)=AA326,0,1)</f>
        <v>0</v>
      </c>
      <c r="CG326" s="2">
        <f>IF(VLOOKUP(A326,'BD OFICIAL'!$A$1:$AL$2098,33,0)=AF326,0,1)</f>
        <v>0</v>
      </c>
      <c r="CH326" s="2">
        <f>IF(VLOOKUP(A326,'BD OFICIAL'!$A$1:$AL$2098,35,0)=AH326,0,1)</f>
        <v>0</v>
      </c>
      <c r="CI326" s="85">
        <f>IF(VLOOKUP(A326,'BD OFICIAL'!$A$1:$AL$2098,34,0)=AL326,0,1)</f>
        <v>0</v>
      </c>
      <c r="CJ326" s="12">
        <f>VLOOKUP(A326,'BD OFICIAL'!$A$1:$AM$2098,36,0)*AM326-AP326</f>
        <v>0</v>
      </c>
      <c r="CK326" s="85" t="str">
        <f t="shared" si="190"/>
        <v>SHMAN</v>
      </c>
      <c r="CL326" s="85" t="str">
        <f t="shared" si="191"/>
        <v>SI</v>
      </c>
      <c r="CM326" s="85" t="str">
        <f t="shared" si="171"/>
        <v>NO</v>
      </c>
      <c r="CN326" s="31">
        <f t="shared" si="172"/>
        <v>0</v>
      </c>
      <c r="CO326" s="31">
        <f t="shared" si="192"/>
        <v>0</v>
      </c>
      <c r="CP326" s="31">
        <f t="shared" si="173"/>
        <v>0</v>
      </c>
      <c r="CQ326" s="31">
        <f>IF(Y326="NO",0,IF(Y326="SI",IF(VLOOKUP(A326,'BD OFICIAL'!$A:$AO,40,0)=AQ326,0,1)))</f>
        <v>0</v>
      </c>
      <c r="CR326" s="31">
        <f>IF(Z326="NO",0,IF(Z326="SI",IF(VLOOKUP(B326,'BD OFICIAL'!$A:$AO,41,0)=AS326,0,1)))</f>
        <v>0</v>
      </c>
      <c r="CS326" s="31">
        <f t="shared" si="193"/>
        <v>0</v>
      </c>
      <c r="CT326" s="31">
        <f t="shared" si="194"/>
        <v>0</v>
      </c>
      <c r="CU326" s="31">
        <f>IF(VLOOKUP(A326,'BD OFICIAL'!$A$1:$AL$1056,31,0)="SI",IF(AT326&gt;0,0,1),IF(AT326=0,0,1))</f>
        <v>0</v>
      </c>
      <c r="CV326" s="31">
        <f t="shared" si="195"/>
        <v>0</v>
      </c>
      <c r="CW326" s="31">
        <f t="shared" si="174"/>
        <v>0</v>
      </c>
      <c r="CX326" s="85" t="str">
        <f t="shared" si="175"/>
        <v>SI</v>
      </c>
      <c r="CY326" s="31">
        <f t="shared" si="176"/>
        <v>0</v>
      </c>
      <c r="CZ326" s="85" t="str">
        <f>IF(ISERROR(VLOOKUP(AI326,EXPERIENCIA!$A$1:$C$2100,1,0)),"NO","SI")</f>
        <v>NO</v>
      </c>
      <c r="DA326" s="85">
        <f>IF(CX326="no","NO APLICA",IF(AX326=0,"ERROR NOTA",IF(AND(AX326&gt;1,CZ326="NO"),"ERROR NOTA",IF(AND(CZ326="NO",AX326=1),0,IF(VLOOKUP(AI326,EXPERIENCIA!$A$1:$C$2100,3,0)=AX326,0,"ERROR NOTA")))))</f>
        <v>0</v>
      </c>
      <c r="DB326" s="85" t="str">
        <f>IF(ISERROR(VLOOKUP(AI326,COMPORTAMIENTO!$A$1:$C$2100,1,0)),"NO","SI")</f>
        <v>NO</v>
      </c>
      <c r="DC326" s="85">
        <f>IF(CX326="NO","NO APLICA",IF(AY326=0,"ERROR NOTA",IF(AND(DB326="NO",AY326=7),0,IF(VLOOKUP(AI326,COMPORTAMIENTO!$A$2:$H$2100,8,0)=AY326,0,"ERROR NOTA"))))</f>
        <v>0</v>
      </c>
      <c r="DD326" s="104">
        <f t="shared" si="177"/>
        <v>0.1</v>
      </c>
      <c r="DE326" s="104">
        <f t="shared" si="178"/>
        <v>0.70000000000000007</v>
      </c>
      <c r="DF326" s="85" t="str">
        <f t="shared" si="196"/>
        <v>SI</v>
      </c>
      <c r="DG326" s="85">
        <f t="shared" si="179"/>
        <v>0</v>
      </c>
      <c r="DH326" s="85">
        <f t="shared" si="180"/>
        <v>0</v>
      </c>
      <c r="DI326" s="85">
        <f t="shared" si="181"/>
        <v>0</v>
      </c>
      <c r="DJ326" s="7">
        <f t="shared" si="182"/>
        <v>6.2</v>
      </c>
      <c r="DK326" s="7">
        <f t="shared" si="183"/>
        <v>6.2</v>
      </c>
      <c r="DL326" s="12">
        <f t="shared" si="197"/>
        <v>6373</v>
      </c>
      <c r="DM326" s="12">
        <f>VLOOKUP(A326,'5 TD'!$A:$B,2,0)</f>
        <v>6373</v>
      </c>
      <c r="DN326" s="7">
        <f t="shared" si="198"/>
        <v>7</v>
      </c>
      <c r="DO326" s="85" t="str">
        <f t="shared" si="184"/>
        <v>APROBADO</v>
      </c>
      <c r="DP326" s="85" t="str">
        <f t="shared" si="185"/>
        <v>APROBADO</v>
      </c>
      <c r="DQ326" s="7">
        <f t="shared" si="186"/>
        <v>5.8</v>
      </c>
      <c r="DR326" s="85" t="str">
        <f t="shared" si="199"/>
        <v>APROBADO</v>
      </c>
      <c r="DS326" s="2" t="str">
        <f>+('3 Planilla Preadjudicación OTIC'!BN326)</f>
        <v>NO</v>
      </c>
      <c r="DT326" s="2">
        <f>IF(DR326="APROBADO",VLOOKUP(A326,'5 TD'!$D$3:$E$270,2,0),"NO APLICA")</f>
        <v>6.8</v>
      </c>
      <c r="DU326" s="2" t="str">
        <f t="shared" si="200"/>
        <v>NO</v>
      </c>
      <c r="DV326" s="2" t="str">
        <f>IF(DU326="SI",VLOOKUP(A326,'5 TD'!$G$3:$H$270,2,0),"NO APLICA ")</f>
        <v xml:space="preserve">NO APLICA </v>
      </c>
      <c r="DW326" s="2" t="str">
        <f t="shared" si="201"/>
        <v>NO</v>
      </c>
      <c r="DX326" s="2" t="str">
        <f>IF(DW326="SI",VLOOKUP(A326,'5 TD'!$J$4:$K$472,2,0),"NO APLICA")</f>
        <v>NO APLICA</v>
      </c>
      <c r="DY326" s="2" t="str">
        <f t="shared" si="202"/>
        <v>NO APLICA</v>
      </c>
      <c r="DZ326" s="7" t="str">
        <f>IF(DY326="SI",VLOOKUP(A326,'5 TD'!$M$4:$N$350,2,0),"NO APLICA")</f>
        <v>NO APLICA</v>
      </c>
      <c r="EA326" s="2" t="str">
        <f t="shared" si="203"/>
        <v>NO APLICA</v>
      </c>
      <c r="EB326" s="12" t="str">
        <f t="shared" si="204"/>
        <v/>
      </c>
      <c r="EC326" s="12" t="str">
        <f>IF(EA326="SI",VLOOKUP(A326,'5 TD'!$V$4:$W$479,2,0),"NO APLICA")</f>
        <v>NO APLICA</v>
      </c>
      <c r="ED326" s="2" t="str">
        <f t="shared" si="187"/>
        <v>NO</v>
      </c>
      <c r="EE326" s="79" t="str">
        <f>IF(ED326="SI",VLOOKUP(AI326,COMPORTAMIENTO!$A$1:$H$2100,7,0),"NO APLICA")</f>
        <v>NO APLICA</v>
      </c>
      <c r="EF326" s="12" t="str">
        <f>IF(ED326="SI",VLOOKUP(A326,'5 TD'!$P$2:$Q$479,2,0),"NO APLICA")</f>
        <v>NO APLICA</v>
      </c>
      <c r="EG326" s="2" t="str">
        <f t="shared" si="188"/>
        <v>NO</v>
      </c>
      <c r="EH326" s="2">
        <f>IF(CZ326="no",0,VLOOKUP(AI326,EXPERIENCIA!$A$1:$C$2100,2,0))</f>
        <v>0</v>
      </c>
      <c r="EI326" s="2">
        <f>IF(CZ326="si",VLOOKUP(A326,'5 TD'!$S$3:$T$2103,2,0),0)</f>
        <v>0</v>
      </c>
      <c r="EJ326" s="2" t="str">
        <f t="shared" si="189"/>
        <v>SI</v>
      </c>
      <c r="EK326" s="2">
        <f>+('3 Planilla Preadjudicación OTIC'!BU326)</f>
        <v>0</v>
      </c>
      <c r="EL326" s="4"/>
      <c r="EM326" s="3"/>
      <c r="EN326" s="3"/>
      <c r="EQ326" s="86"/>
    </row>
    <row r="327" spans="1:147" ht="15" customHeight="1" x14ac:dyDescent="0.3">
      <c r="A327" s="2">
        <f>+('3 Planilla Preadjudicación OTIC'!A327)</f>
        <v>14586</v>
      </c>
      <c r="B327" s="2" t="str">
        <f>+('3 Planilla Preadjudicación OTIC'!B327)</f>
        <v>65181652-1</v>
      </c>
      <c r="C327" s="4">
        <f>+('3 Planilla Preadjudicación OTIC'!E327)</f>
        <v>2025</v>
      </c>
      <c r="D327" s="4" t="str">
        <f>+('3 Planilla Preadjudicación OTIC'!F327)</f>
        <v>MANDATO</v>
      </c>
      <c r="E327" s="4" t="str">
        <f>+('3 Planilla Preadjudicación OTIC'!G327)</f>
        <v>65077645-3</v>
      </c>
      <c r="F327" s="4" t="str">
        <f>+('3 Planilla Preadjudicación OTIC'!H327)</f>
        <v>AVANZA INCLUSIÓN</v>
      </c>
      <c r="G327" s="4"/>
      <c r="H327" s="4"/>
      <c r="I327" s="4" t="str">
        <f>+('3 Planilla Preadjudicación OTIC'!I327)</f>
        <v>OPERACIÓN DE GRÚA HORQUILLA</v>
      </c>
      <c r="J327" s="4" t="str">
        <f>+('3 Planilla Preadjudicación OTIC'!J327)</f>
        <v>PF1257</v>
      </c>
      <c r="K327" s="4" t="str">
        <f>+('3 Planilla Preadjudicación OTIC'!K327)</f>
        <v/>
      </c>
      <c r="L327" s="4" t="str">
        <f>+('3 Planilla Preadjudicación OTIC'!L327)</f>
        <v/>
      </c>
      <c r="M327" s="2">
        <f>+('3 Planilla Preadjudicación OTIC'!M327)</f>
        <v>5</v>
      </c>
      <c r="N327" s="4" t="str">
        <f>+('3 Planilla Preadjudicación OTIC'!N327)</f>
        <v>VALPARAISO</v>
      </c>
      <c r="O327" s="4" t="str">
        <f>+('3 Planilla Preadjudicación OTIC'!O327)</f>
        <v>QUILPUÉ</v>
      </c>
      <c r="P327" s="4" t="str">
        <f>+('3 Planilla Preadjudicación OTIC'!P327)</f>
        <v>EMPRENDEDORES/AS INFORMALES O PERSONAS VULNERABLES PERTENECIENTES AL 80% MAS VULNERABLE</v>
      </c>
      <c r="Q327" s="4" t="str">
        <f>+('3 Planilla Preadjudicación OTIC'!Q327)</f>
        <v>PRESENCIAL</v>
      </c>
      <c r="R327" s="4" t="str">
        <f>+('3 Planilla Preadjudicación OTIC'!R327)</f>
        <v>DEPENDIENTE</v>
      </c>
      <c r="S327" s="4">
        <f>+('3 Planilla Preadjudicación OTIC'!S327)</f>
        <v>40</v>
      </c>
      <c r="T327" s="2">
        <f>+('3 Planilla Preadjudicación OTIC'!T327)</f>
        <v>15</v>
      </c>
      <c r="U327" s="2">
        <f>+('3 Planilla Preadjudicación OTIC'!U327)</f>
        <v>160</v>
      </c>
      <c r="V327" s="2">
        <f>+('3 Planilla Preadjudicación OTIC'!V327)</f>
        <v>0</v>
      </c>
      <c r="W327" s="2">
        <f>+('3 Planilla Preadjudicación OTIC'!W327)</f>
        <v>160</v>
      </c>
      <c r="X327" s="2">
        <f>+('3 Planilla Preadjudicación OTIC'!X327)</f>
        <v>4</v>
      </c>
      <c r="Y327" s="2" t="str">
        <f>+('3 Planilla Preadjudicación OTIC'!Y327)</f>
        <v>SI</v>
      </c>
      <c r="Z327" s="2" t="str">
        <f>+('3 Planilla Preadjudicación OTIC'!Z327)</f>
        <v>NO</v>
      </c>
      <c r="AA327" s="2" t="str">
        <f>+('3 Planilla Preadjudicación OTIC'!AA327)</f>
        <v>NO</v>
      </c>
      <c r="AB327" s="4" t="str">
        <f>+('3 Planilla Preadjudicación OTIC'!AB327)</f>
        <v>SE AJUSTA A PLAN FORMATIVO</v>
      </c>
      <c r="AC327" s="4" t="str">
        <f>+('3 Planilla Preadjudicación OTIC'!AC327)</f>
        <v>HOMBRES Y MUJERES DE 18 AÑOS O MAS PERTENECIENTES AL 80% MAS VULNERABLE, CON EDUCACION MEDIA COMPLETA PREFERENTEMENTE QUE RESIDAN EN LA COMUNA DE QUILPUÉ Y SUS AL REDERDORES</v>
      </c>
      <c r="AD327" s="2" t="str">
        <f>+('3 Planilla Preadjudicación OTIC'!AD327)</f>
        <v>SI</v>
      </c>
      <c r="AE327" s="4" t="str">
        <f>+('3 Planilla Preadjudicación OTIC'!AE327)</f>
        <v>LICENCIAS DE CONDUCIR CLASE D.</v>
      </c>
      <c r="AF327" s="2" t="str">
        <f>+('3 Planilla Preadjudicación OTIC'!AF327)</f>
        <v>CERRADA</v>
      </c>
      <c r="AG327" s="2">
        <f>+('3 Planilla Preadjudicación OTIC'!AG327)</f>
        <v>40</v>
      </c>
      <c r="AH327" s="2">
        <f>+('3 Planilla Preadjudicación OTIC'!AH327)</f>
        <v>3</v>
      </c>
      <c r="AI327" s="135" t="str">
        <f>+('3 Planilla Preadjudicación OTIC'!AI327)</f>
        <v>77030281-1</v>
      </c>
      <c r="AJ327" s="4" t="str">
        <f>+('3 Planilla Preadjudicación OTIC'!AJ327)</f>
        <v>CENTRO DE CAPACITACIÓN EMPRESARIAL SPA</v>
      </c>
      <c r="AK327" s="2">
        <f>+('3 Planilla Preadjudicación OTIC'!AK327)</f>
        <v>160</v>
      </c>
      <c r="AL327" s="2">
        <f>+('3 Planilla Preadjudicación OTIC'!AL327)</f>
        <v>40</v>
      </c>
      <c r="AM327" s="12">
        <f>+('3 Planilla Preadjudicación OTIC'!AM327)</f>
        <v>6373</v>
      </c>
      <c r="AN327" s="12">
        <f>+('3 Planilla Preadjudicación OTIC'!AN327)</f>
        <v>0</v>
      </c>
      <c r="AO327" s="12">
        <f>+('3 Planilla Preadjudicación OTIC'!AO327)</f>
        <v>50000</v>
      </c>
      <c r="AP327" s="12">
        <f>+('3 Planilla Preadjudicación OTIC'!AP327)</f>
        <v>15295200</v>
      </c>
      <c r="AQ327" s="12">
        <f>+('3 Planilla Preadjudicación OTIC'!AQ327)</f>
        <v>2400000</v>
      </c>
      <c r="AR327" s="12">
        <f>+('3 Planilla Preadjudicación OTIC'!AR327)</f>
        <v>0</v>
      </c>
      <c r="AS327" s="12">
        <f>+('3 Planilla Preadjudicación OTIC'!AS327)</f>
        <v>0</v>
      </c>
      <c r="AT327" s="12">
        <f>+('3 Planilla Preadjudicación OTIC'!AT327)</f>
        <v>750000</v>
      </c>
      <c r="AU327" s="12">
        <f>+('3 Planilla Preadjudicación OTIC'!AU327)</f>
        <v>18445200</v>
      </c>
      <c r="AV327" s="2" t="str">
        <f>+('3 Planilla Preadjudicación OTIC'!AV327)</f>
        <v>SI</v>
      </c>
      <c r="AW327" s="4">
        <f>+('3 Planilla Preadjudicación OTIC'!AW327)</f>
        <v>0</v>
      </c>
      <c r="AX327" s="2">
        <f>+('3 Planilla Preadjudicación OTIC'!AX327)</f>
        <v>1</v>
      </c>
      <c r="AY327" s="2">
        <f>+('3 Planilla Preadjudicación OTIC'!AY327)</f>
        <v>7</v>
      </c>
      <c r="AZ327" s="2">
        <f>+('3 Planilla Preadjudicación OTIC'!AZ327)</f>
        <v>0</v>
      </c>
      <c r="BA327" s="2">
        <f>+('3 Planilla Preadjudicación OTIC'!BA327)</f>
        <v>0</v>
      </c>
      <c r="BB327" s="2">
        <f>+('3 Planilla Preadjudicación OTIC'!BB327)</f>
        <v>0</v>
      </c>
      <c r="BC327" s="2">
        <f>+('3 Planilla Preadjudicación OTIC'!BC327)</f>
        <v>0</v>
      </c>
      <c r="BD327" s="2">
        <f>+('3 Planilla Preadjudicación OTIC'!BD327)</f>
        <v>0</v>
      </c>
      <c r="BE327" s="2">
        <f>+('3 Planilla Preadjudicación OTIC'!BE327)</f>
        <v>0</v>
      </c>
      <c r="BF327" s="2">
        <f>+('3 Planilla Preadjudicación OTIC'!BF327)</f>
        <v>0</v>
      </c>
      <c r="BG327" s="2">
        <f>+('3 Planilla Preadjudicación OTIC'!BG327)</f>
        <v>7</v>
      </c>
      <c r="BH327" s="2">
        <f>+('3 Planilla Preadjudicación OTIC'!BH327)</f>
        <v>7</v>
      </c>
      <c r="BI327" s="2">
        <f>+('3 Planilla Preadjudicación OTIC'!BI327)</f>
        <v>7</v>
      </c>
      <c r="BJ327" s="2">
        <f>+('3 Planilla Preadjudicación OTIC'!BJ327)</f>
        <v>7</v>
      </c>
      <c r="BK327" s="2">
        <f>+('3 Planilla Preadjudicación OTIC'!BK327)</f>
        <v>7</v>
      </c>
      <c r="BL327" s="2">
        <f>+('3 Planilla Preadjudicación OTIC'!BL327)</f>
        <v>7</v>
      </c>
      <c r="BM327" s="104">
        <f>ROUND(('3 Planilla Preadjudicación OTIC'!BM327),1)</f>
        <v>6.4</v>
      </c>
      <c r="BN327" s="4" t="str">
        <f>+('3 Planilla Preadjudicación OTIC'!BN327)</f>
        <v>NO</v>
      </c>
      <c r="BO327" s="4">
        <f>+('3 Planilla Preadjudicación OTIC'!BO327)</f>
        <v>0</v>
      </c>
      <c r="BP327" s="4">
        <f>+('3 Planilla Preadjudicación OTIC'!BP327)</f>
        <v>0</v>
      </c>
      <c r="BQ327" s="4">
        <f>+('3 Planilla Preadjudicación OTIC'!BQ327)</f>
        <v>0</v>
      </c>
      <c r="BR327" s="4">
        <f>+('3 Planilla Preadjudicación OTIC'!BR327)</f>
        <v>0</v>
      </c>
      <c r="BS327" s="4">
        <f>+('3 Planilla Preadjudicación OTIC'!BS327)</f>
        <v>0</v>
      </c>
      <c r="BT327" s="4">
        <f>+('3 Planilla Preadjudicación OTIC'!BT327)</f>
        <v>0</v>
      </c>
      <c r="BU327" s="85">
        <f>IF(VLOOKUP(A327,'BD OFICIAL'!$A$1:$AL$2098,7,0)=D327,0,1)</f>
        <v>0</v>
      </c>
      <c r="BV327" s="85">
        <f>IF(VLOOKUP(A327,'BD OFICIAL'!$A$1:$AL$2098,11,0)=J327,0,1)</f>
        <v>0</v>
      </c>
      <c r="BW327" s="85">
        <f>IF(VLOOKUP(A327,'BD OFICIAL'!$A$1:$AL$2098,13,0)=L327,0,1)</f>
        <v>0</v>
      </c>
      <c r="BX327" s="2">
        <f>IF(VLOOKUP(A327,'BD OFICIAL'!$A$1:$AL$2098,16,0)=O327,0,1)</f>
        <v>0</v>
      </c>
      <c r="BY327" s="2">
        <f>IF(VLOOKUP(A327,'BD OFICIAL'!$A$1:$AL$2098,17,0)=P327,0,1)</f>
        <v>0</v>
      </c>
      <c r="BZ327" s="2">
        <f>IF(VLOOKUP(A327,'BD OFICIAL'!$A$1:$AL$2098,19,0)=R327,0,1)</f>
        <v>0</v>
      </c>
      <c r="CA327" s="2">
        <f>IF(VLOOKUP(A327,'BD OFICIAL'!$A$1:$AL$2098,21,0)=T327,0,1)</f>
        <v>0</v>
      </c>
      <c r="CB327" s="2">
        <f>IF(VLOOKUP(A327,'BD OFICIAL'!$A$1:$AL$2098,24,0)=AK327,0,1)</f>
        <v>0</v>
      </c>
      <c r="CC327" s="2">
        <f>IF(VLOOKUP(A327,'BD OFICIAL'!$A$1:$AL$2098,25,0)=X327,0,1)</f>
        <v>0</v>
      </c>
      <c r="CD327" s="2">
        <f>IF(VLOOKUP(A327,'BD OFICIAL'!$A$1:$AL$2098,26,0)=Y327,0,1)</f>
        <v>0</v>
      </c>
      <c r="CE327" s="2">
        <f>IF(VLOOKUP(A327,'BD OFICIAL'!$A$1:$AL$2098,27,0)=Z327,0,1)</f>
        <v>0</v>
      </c>
      <c r="CF327" s="2">
        <f>IF(VLOOKUP(A327,'BD OFICIAL'!$A$1:$AL$2098,28,0)=AA327,0,1)</f>
        <v>0</v>
      </c>
      <c r="CG327" s="2">
        <f>IF(VLOOKUP(A327,'BD OFICIAL'!$A$1:$AL$2098,33,0)=AF327,0,1)</f>
        <v>0</v>
      </c>
      <c r="CH327" s="2">
        <f>IF(VLOOKUP(A327,'BD OFICIAL'!$A$1:$AL$2098,35,0)=AH327,0,1)</f>
        <v>0</v>
      </c>
      <c r="CI327" s="85">
        <f>IF(VLOOKUP(A327,'BD OFICIAL'!$A$1:$AL$2098,34,0)=AL327,0,1)</f>
        <v>0</v>
      </c>
      <c r="CJ327" s="12">
        <f>VLOOKUP(A327,'BD OFICIAL'!$A$1:$AM$2098,36,0)*AM327-AP327</f>
        <v>0</v>
      </c>
      <c r="CK327" s="85" t="str">
        <f t="shared" si="190"/>
        <v>SSH</v>
      </c>
      <c r="CL327" s="85" t="str">
        <f t="shared" si="191"/>
        <v>SI</v>
      </c>
      <c r="CM327" s="85" t="str">
        <f t="shared" si="171"/>
        <v>NO</v>
      </c>
      <c r="CN327" s="31">
        <f t="shared" si="172"/>
        <v>0</v>
      </c>
      <c r="CO327" s="31">
        <f t="shared" si="192"/>
        <v>0</v>
      </c>
      <c r="CP327" s="31">
        <f t="shared" si="173"/>
        <v>0</v>
      </c>
      <c r="CQ327" s="31">
        <f>IF(Y327="NO",0,IF(Y327="SI",IF(VLOOKUP(A327,'BD OFICIAL'!$A:$AO,40,0)=AQ327,0,1)))</f>
        <v>0</v>
      </c>
      <c r="CR327" s="31">
        <f>IF(Z327="NO",0,IF(Z327="SI",IF(VLOOKUP(B327,'BD OFICIAL'!$A:$AO,41,0)=AS327,0,1)))</f>
        <v>0</v>
      </c>
      <c r="CS327" s="31">
        <f t="shared" si="193"/>
        <v>0</v>
      </c>
      <c r="CT327" s="31">
        <f t="shared" si="194"/>
        <v>0</v>
      </c>
      <c r="CU327" s="31">
        <f>IF(VLOOKUP(A327,'BD OFICIAL'!$A$1:$AL$1056,31,0)="SI",IF(AT327&gt;0,0,1),IF(AT327=0,0,1))</f>
        <v>0</v>
      </c>
      <c r="CV327" s="31">
        <f t="shared" si="195"/>
        <v>0</v>
      </c>
      <c r="CW327" s="31">
        <f t="shared" si="174"/>
        <v>0</v>
      </c>
      <c r="CX327" s="85" t="str">
        <f t="shared" si="175"/>
        <v>SI</v>
      </c>
      <c r="CY327" s="31">
        <f t="shared" si="176"/>
        <v>0</v>
      </c>
      <c r="CZ327" s="85" t="str">
        <f>IF(ISERROR(VLOOKUP(AI327,EXPERIENCIA!$A$1:$C$2100,1,0)),"NO","SI")</f>
        <v>NO</v>
      </c>
      <c r="DA327" s="85">
        <f>IF(CX327="no","NO APLICA",IF(AX327=0,"ERROR NOTA",IF(AND(AX327&gt;1,CZ327="NO"),"ERROR NOTA",IF(AND(CZ327="NO",AX327=1),0,IF(VLOOKUP(AI327,EXPERIENCIA!$A$1:$C$2100,3,0)=AX327,0,"ERROR NOTA")))))</f>
        <v>0</v>
      </c>
      <c r="DB327" s="85" t="str">
        <f>IF(ISERROR(VLOOKUP(AI327,COMPORTAMIENTO!$A$1:$C$2100,1,0)),"NO","SI")</f>
        <v>NO</v>
      </c>
      <c r="DC327" s="85">
        <f>IF(CX327="NO","NO APLICA",IF(AY327=0,"ERROR NOTA",IF(AND(DB327="NO",AY327=7),0,IF(VLOOKUP(AI327,COMPORTAMIENTO!$A$2:$H$2100,8,0)=AY327,0,"ERROR NOTA"))))</f>
        <v>0</v>
      </c>
      <c r="DD327" s="104">
        <f t="shared" si="177"/>
        <v>0.1</v>
      </c>
      <c r="DE327" s="104">
        <f t="shared" si="178"/>
        <v>0.70000000000000007</v>
      </c>
      <c r="DF327" s="85" t="str">
        <f t="shared" si="196"/>
        <v>SI</v>
      </c>
      <c r="DG327" s="85">
        <f t="shared" si="179"/>
        <v>0</v>
      </c>
      <c r="DH327" s="85">
        <f t="shared" si="180"/>
        <v>0</v>
      </c>
      <c r="DI327" s="85">
        <f t="shared" si="181"/>
        <v>0</v>
      </c>
      <c r="DJ327" s="12">
        <f t="shared" si="182"/>
        <v>7.0000000000000009</v>
      </c>
      <c r="DK327" s="7">
        <f t="shared" si="183"/>
        <v>7.0000000000000009</v>
      </c>
      <c r="DL327" s="12">
        <f t="shared" si="197"/>
        <v>6373</v>
      </c>
      <c r="DM327" s="12">
        <f>VLOOKUP(A327,'5 TD'!$A:$B,2,0)</f>
        <v>6373</v>
      </c>
      <c r="DN327" s="7">
        <f t="shared" si="198"/>
        <v>7</v>
      </c>
      <c r="DO327" s="85" t="str">
        <f t="shared" si="184"/>
        <v>APROBADO</v>
      </c>
      <c r="DP327" s="85" t="str">
        <f t="shared" si="185"/>
        <v>APROBADO</v>
      </c>
      <c r="DQ327" s="7">
        <f t="shared" si="186"/>
        <v>6.4</v>
      </c>
      <c r="DR327" s="85" t="str">
        <f t="shared" si="199"/>
        <v>APROBADO</v>
      </c>
      <c r="DS327" s="2" t="str">
        <f>+('3 Planilla Preadjudicación OTIC'!BN327)</f>
        <v>NO</v>
      </c>
      <c r="DT327" s="2">
        <f>IF(DR327="APROBADO",VLOOKUP(A327,'5 TD'!$D$3:$E$270,2,0),"NO APLICA")</f>
        <v>7</v>
      </c>
      <c r="DU327" s="2" t="str">
        <f t="shared" si="200"/>
        <v>NO</v>
      </c>
      <c r="DV327" s="2" t="str">
        <f>IF(DU327="SI",VLOOKUP(A327,'5 TD'!$G$3:$H$270,2,0),"NO APLICA ")</f>
        <v xml:space="preserve">NO APLICA </v>
      </c>
      <c r="DW327" s="2" t="str">
        <f t="shared" si="201"/>
        <v>NO</v>
      </c>
      <c r="DX327" s="2" t="str">
        <f>IF(DW327="SI",VLOOKUP(A327,'5 TD'!$J$4:$K$472,2,0),"NO APLICA")</f>
        <v>NO APLICA</v>
      </c>
      <c r="DY327" s="2" t="str">
        <f t="shared" si="202"/>
        <v>NO APLICA</v>
      </c>
      <c r="DZ327" s="7" t="str">
        <f>IF(DY327="SI",VLOOKUP(A327,'5 TD'!$M$4:$N$350,2,0),"NO APLICA")</f>
        <v>NO APLICA</v>
      </c>
      <c r="EA327" s="2" t="str">
        <f t="shared" si="203"/>
        <v>NO APLICA</v>
      </c>
      <c r="EB327" s="12" t="str">
        <f t="shared" si="204"/>
        <v/>
      </c>
      <c r="EC327" s="12" t="str">
        <f>IF(EA327="SI",VLOOKUP(A327,'5 TD'!$V$4:$W$479,2,0),"NO APLICA")</f>
        <v>NO APLICA</v>
      </c>
      <c r="ED327" s="2" t="str">
        <f t="shared" si="187"/>
        <v>NO</v>
      </c>
      <c r="EE327" s="79" t="str">
        <f>IF(ED327="SI",VLOOKUP(AI327,COMPORTAMIENTO!$A$1:$H$2100,7,0),"NO APLICA")</f>
        <v>NO APLICA</v>
      </c>
      <c r="EF327" s="12" t="str">
        <f>IF(ED327="SI",VLOOKUP(A327,'5 TD'!$P$2:$Q$479,2,0),"NO APLICA")</f>
        <v>NO APLICA</v>
      </c>
      <c r="EG327" s="2" t="str">
        <f t="shared" si="188"/>
        <v>NO</v>
      </c>
      <c r="EH327" s="2">
        <f>IF(CZ327="no",0,VLOOKUP(AI327,EXPERIENCIA!$A$1:$C$2100,2,0))</f>
        <v>0</v>
      </c>
      <c r="EI327" s="2">
        <f>IF(CZ327="si",VLOOKUP(A327,'5 TD'!$S$3:$T$2103,2,0),0)</f>
        <v>0</v>
      </c>
      <c r="EJ327" s="2" t="str">
        <f t="shared" si="189"/>
        <v>SI</v>
      </c>
      <c r="EK327" s="2">
        <f>+('3 Planilla Preadjudicación OTIC'!BU327)</f>
        <v>0</v>
      </c>
      <c r="EL327" s="4"/>
      <c r="EM327" s="3"/>
      <c r="EN327" s="3"/>
      <c r="EQ327" s="86"/>
    </row>
    <row r="328" spans="1:147" ht="15" customHeight="1" x14ac:dyDescent="0.3">
      <c r="A328" s="2">
        <f>+('3 Planilla Preadjudicación OTIC'!A328)</f>
        <v>14450</v>
      </c>
      <c r="B328" s="2" t="str">
        <f>+('3 Planilla Preadjudicación OTIC'!B328)</f>
        <v>65181652-1</v>
      </c>
      <c r="C328" s="4">
        <f>+('3 Planilla Preadjudicación OTIC'!E328)</f>
        <v>2025</v>
      </c>
      <c r="D328" s="4" t="str">
        <f>+('3 Planilla Preadjudicación OTIC'!F328)</f>
        <v>MANDATO</v>
      </c>
      <c r="E328" s="4" t="str">
        <f>+('3 Planilla Preadjudicación OTIC'!G328)</f>
        <v>96505760-9</v>
      </c>
      <c r="F328" s="4" t="str">
        <f>+('3 Planilla Preadjudicación OTIC'!H328)</f>
        <v>COLBÚN</v>
      </c>
      <c r="G328" s="4"/>
      <c r="H328" s="4"/>
      <c r="I328" s="4" t="str">
        <f>+('3 Planilla Preadjudicación OTIC'!I328)</f>
        <v>INSTALACIONES ELÉCTRICAS TIPO F Y G</v>
      </c>
      <c r="J328" s="4" t="str">
        <f>+('3 Planilla Preadjudicación OTIC'!J328)</f>
        <v>PF0679</v>
      </c>
      <c r="K328" s="4" t="str">
        <f>+('3 Planilla Preadjudicación OTIC'!K328)</f>
        <v>TÉCNICAS PARA EL EMPRENDIMIENTO</v>
      </c>
      <c r="L328" s="4" t="str">
        <f>+('3 Planilla Preadjudicación OTIC'!L328)</f>
        <v>PF0921</v>
      </c>
      <c r="M328" s="2">
        <f>+('3 Planilla Preadjudicación OTIC'!M328)</f>
        <v>8</v>
      </c>
      <c r="N328" s="4" t="str">
        <f>+('3 Planilla Preadjudicación OTIC'!N328)</f>
        <v>BIO BIO</v>
      </c>
      <c r="O328" s="4" t="str">
        <f>+('3 Planilla Preadjudicación OTIC'!O328)</f>
        <v>SANTA BÁRBARA</v>
      </c>
      <c r="P328" s="4" t="str">
        <f>+('3 Planilla Preadjudicación OTIC'!P328)</f>
        <v>EMPRENDEDORES/AS INFORMALES O PERSONAS VULNERABLES PERTENECIENTES AL 80% MAS VULNERABLE</v>
      </c>
      <c r="Q328" s="4" t="str">
        <f>+('3 Planilla Preadjudicación OTIC'!Q328)</f>
        <v>PRESENCIAL</v>
      </c>
      <c r="R328" s="4" t="str">
        <f>+('3 Planilla Preadjudicación OTIC'!R328)</f>
        <v>INDEPENDIENTE</v>
      </c>
      <c r="S328" s="4">
        <f>+('3 Planilla Preadjudicación OTIC'!S328)</f>
        <v>68</v>
      </c>
      <c r="T328" s="2">
        <f>+('3 Planilla Preadjudicación OTIC'!T328)</f>
        <v>10</v>
      </c>
      <c r="U328" s="2">
        <f>+('3 Planilla Preadjudicación OTIC'!U328)</f>
        <v>260</v>
      </c>
      <c r="V328" s="2">
        <f>+('3 Planilla Preadjudicación OTIC'!V328)</f>
        <v>12</v>
      </c>
      <c r="W328" s="2">
        <f>+('3 Planilla Preadjudicación OTIC'!W328)</f>
        <v>272</v>
      </c>
      <c r="X328" s="2">
        <f>+('3 Planilla Preadjudicación OTIC'!X328)</f>
        <v>4</v>
      </c>
      <c r="Y328" s="2" t="str">
        <f>+('3 Planilla Preadjudicación OTIC'!Y328)</f>
        <v>SI</v>
      </c>
      <c r="Z328" s="2" t="str">
        <f>+('3 Planilla Preadjudicación OTIC'!Z328)</f>
        <v>NO</v>
      </c>
      <c r="AA328" s="2" t="str">
        <f>+('3 Planilla Preadjudicación OTIC'!AA328)</f>
        <v>SI</v>
      </c>
      <c r="AB328" s="4" t="str">
        <f>+('3 Planilla Preadjudicación OTIC'!AB328)</f>
        <v>SE AJUSTA A PLAN FORMATIVO</v>
      </c>
      <c r="AC328" s="4" t="str">
        <f>+('3 Planilla Preadjudicación OTIC'!AC328)</f>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v>
      </c>
      <c r="AD328" s="2" t="str">
        <f>+('3 Planilla Preadjudicación OTIC'!AD328)</f>
        <v>SI</v>
      </c>
      <c r="AE328" s="4" t="str">
        <f>+('3 Planilla Preadjudicación OTIC'!AE328)</f>
        <v>LICENCIA DE INSTALADOR ELÉCTRICO CLASE D EXPEDIDA POR LA SUPERINTENDENCIA DE ELECTRICIDAD Y COMBUSTI</v>
      </c>
      <c r="AF328" s="2" t="str">
        <f>+('3 Planilla Preadjudicación OTIC'!AF328)</f>
        <v>CERRADA</v>
      </c>
      <c r="AG328" s="2">
        <f>+('3 Planilla Preadjudicación OTIC'!AG328)</f>
        <v>68</v>
      </c>
      <c r="AH328" s="2">
        <f>+('3 Planilla Preadjudicación OTIC'!AH328)</f>
        <v>2</v>
      </c>
      <c r="AI328" s="135" t="str">
        <f>+('3 Planilla Preadjudicación OTIC'!AI328)</f>
        <v>77030281-1</v>
      </c>
      <c r="AJ328" s="4" t="str">
        <f>+('3 Planilla Preadjudicación OTIC'!AJ328)</f>
        <v>CENTRO DE CAPACITACIÓN EMPRESARIAL SPA</v>
      </c>
      <c r="AK328" s="2">
        <f>+('3 Planilla Preadjudicación OTIC'!AK328)</f>
        <v>272</v>
      </c>
      <c r="AL328" s="2">
        <f>+('3 Planilla Preadjudicación OTIC'!AL328)</f>
        <v>68</v>
      </c>
      <c r="AM328" s="12">
        <f>+('3 Planilla Preadjudicación OTIC'!AM328)</f>
        <v>5075</v>
      </c>
      <c r="AN328" s="12">
        <f>+('3 Planilla Preadjudicación OTIC'!AN328)</f>
        <v>100000</v>
      </c>
      <c r="AO328" s="12">
        <f>+('3 Planilla Preadjudicación OTIC'!AO328)</f>
        <v>250000</v>
      </c>
      <c r="AP328" s="12">
        <f>+('3 Planilla Preadjudicación OTIC'!AP328)</f>
        <v>13804000</v>
      </c>
      <c r="AQ328" s="12">
        <f>+('3 Planilla Preadjudicación OTIC'!AQ328)</f>
        <v>2720000</v>
      </c>
      <c r="AR328" s="12">
        <f>+('3 Planilla Preadjudicación OTIC'!AR328)</f>
        <v>1000000</v>
      </c>
      <c r="AS328" s="12">
        <f>+('3 Planilla Preadjudicación OTIC'!AS328)</f>
        <v>0</v>
      </c>
      <c r="AT328" s="12">
        <f>+('3 Planilla Preadjudicación OTIC'!AT328)</f>
        <v>2500000</v>
      </c>
      <c r="AU328" s="12">
        <f>+('3 Planilla Preadjudicación OTIC'!AU328)</f>
        <v>20024000</v>
      </c>
      <c r="AV328" s="2" t="str">
        <f>+('3 Planilla Preadjudicación OTIC'!AV328)</f>
        <v>SI</v>
      </c>
      <c r="AW328" s="4">
        <f>+('3 Planilla Preadjudicación OTIC'!AW328)</f>
        <v>0</v>
      </c>
      <c r="AX328" s="2">
        <f>+('3 Planilla Preadjudicación OTIC'!AX328)</f>
        <v>1</v>
      </c>
      <c r="AY328" s="2">
        <f>+('3 Planilla Preadjudicación OTIC'!AY328)</f>
        <v>7</v>
      </c>
      <c r="AZ328" s="2">
        <f>+('3 Planilla Preadjudicación OTIC'!AZ328)</f>
        <v>0</v>
      </c>
      <c r="BA328" s="2">
        <f>+('3 Planilla Preadjudicación OTIC'!BA328)</f>
        <v>0</v>
      </c>
      <c r="BB328" s="2">
        <f>+('3 Planilla Preadjudicación OTIC'!BB328)</f>
        <v>0</v>
      </c>
      <c r="BC328" s="2">
        <f>+('3 Planilla Preadjudicación OTIC'!BC328)</f>
        <v>0</v>
      </c>
      <c r="BD328" s="2">
        <f>+('3 Planilla Preadjudicación OTIC'!BD328)</f>
        <v>0</v>
      </c>
      <c r="BE328" s="2">
        <f>+('3 Planilla Preadjudicación OTIC'!BE328)</f>
        <v>0</v>
      </c>
      <c r="BF328" s="2">
        <f>+('3 Planilla Preadjudicación OTIC'!BF328)</f>
        <v>0</v>
      </c>
      <c r="BG328" s="2">
        <f>+('3 Planilla Preadjudicación OTIC'!BG328)</f>
        <v>7</v>
      </c>
      <c r="BH328" s="2">
        <f>+('3 Planilla Preadjudicación OTIC'!BH328)</f>
        <v>7</v>
      </c>
      <c r="BI328" s="2">
        <f>+('3 Planilla Preadjudicación OTIC'!BI328)</f>
        <v>7</v>
      </c>
      <c r="BJ328" s="2">
        <f>+('3 Planilla Preadjudicación OTIC'!BJ328)</f>
        <v>7</v>
      </c>
      <c r="BK328" s="2">
        <f>+('3 Planilla Preadjudicación OTIC'!BK328)</f>
        <v>7</v>
      </c>
      <c r="BL328" s="2">
        <f>+('3 Planilla Preadjudicación OTIC'!BL328)</f>
        <v>7</v>
      </c>
      <c r="BM328" s="104">
        <f>ROUND(('3 Planilla Preadjudicación OTIC'!BM328),1)</f>
        <v>6.4</v>
      </c>
      <c r="BN328" s="4" t="str">
        <f>+('3 Planilla Preadjudicación OTIC'!BN328)</f>
        <v>NO</v>
      </c>
      <c r="BO328" s="4">
        <f>+('3 Planilla Preadjudicación OTIC'!BO328)</f>
        <v>0</v>
      </c>
      <c r="BP328" s="4">
        <f>+('3 Planilla Preadjudicación OTIC'!BP328)</f>
        <v>0</v>
      </c>
      <c r="BQ328" s="4">
        <f>+('3 Planilla Preadjudicación OTIC'!BQ328)</f>
        <v>0</v>
      </c>
      <c r="BR328" s="4">
        <f>+('3 Planilla Preadjudicación OTIC'!BR328)</f>
        <v>0</v>
      </c>
      <c r="BS328" s="4">
        <f>+('3 Planilla Preadjudicación OTIC'!BS328)</f>
        <v>0</v>
      </c>
      <c r="BT328" s="4">
        <f>+('3 Planilla Preadjudicación OTIC'!BT328)</f>
        <v>0</v>
      </c>
      <c r="BU328" s="85">
        <f>IF(VLOOKUP(A328,'BD OFICIAL'!$A$1:$AL$2098,7,0)=D328,0,1)</f>
        <v>0</v>
      </c>
      <c r="BV328" s="85">
        <f>IF(VLOOKUP(A328,'BD OFICIAL'!$A$1:$AL$2098,11,0)=J328,0,1)</f>
        <v>0</v>
      </c>
      <c r="BW328" s="85">
        <f>IF(VLOOKUP(A328,'BD OFICIAL'!$A$1:$AL$2098,13,0)=L328,0,1)</f>
        <v>0</v>
      </c>
      <c r="BX328" s="2">
        <f>IF(VLOOKUP(A328,'BD OFICIAL'!$A$1:$AL$2098,16,0)=O328,0,1)</f>
        <v>0</v>
      </c>
      <c r="BY328" s="2">
        <f>IF(VLOOKUP(A328,'BD OFICIAL'!$A$1:$AL$2098,17,0)=P328,0,1)</f>
        <v>0</v>
      </c>
      <c r="BZ328" s="2">
        <f>IF(VLOOKUP(A328,'BD OFICIAL'!$A$1:$AL$2098,19,0)=R328,0,1)</f>
        <v>0</v>
      </c>
      <c r="CA328" s="2">
        <f>IF(VLOOKUP(A328,'BD OFICIAL'!$A$1:$AL$2098,21,0)=T328,0,1)</f>
        <v>0</v>
      </c>
      <c r="CB328" s="2">
        <f>IF(VLOOKUP(A328,'BD OFICIAL'!$A$1:$AL$2098,24,0)=AK328,0,1)</f>
        <v>0</v>
      </c>
      <c r="CC328" s="2">
        <f>IF(VLOOKUP(A328,'BD OFICIAL'!$A$1:$AL$2098,25,0)=X328,0,1)</f>
        <v>0</v>
      </c>
      <c r="CD328" s="2">
        <f>IF(VLOOKUP(A328,'BD OFICIAL'!$A$1:$AL$2098,26,0)=Y328,0,1)</f>
        <v>0</v>
      </c>
      <c r="CE328" s="2">
        <f>IF(VLOOKUP(A328,'BD OFICIAL'!$A$1:$AL$2098,27,0)=Z328,0,1)</f>
        <v>0</v>
      </c>
      <c r="CF328" s="2">
        <f>IF(VLOOKUP(A328,'BD OFICIAL'!$A$1:$AL$2098,28,0)=AA328,0,1)</f>
        <v>0</v>
      </c>
      <c r="CG328" s="2">
        <f>IF(VLOOKUP(A328,'BD OFICIAL'!$A$1:$AL$2098,33,0)=AF328,0,1)</f>
        <v>0</v>
      </c>
      <c r="CH328" s="2">
        <f>IF(VLOOKUP(A328,'BD OFICIAL'!$A$1:$AL$2098,35,0)=AH328,0,1)</f>
        <v>0</v>
      </c>
      <c r="CI328" s="85">
        <f>IF(VLOOKUP(A328,'BD OFICIAL'!$A$1:$AL$2098,34,0)=AL328,0,1)</f>
        <v>0</v>
      </c>
      <c r="CJ328" s="12">
        <f>VLOOKUP(A328,'BD OFICIAL'!$A$1:$AM$2098,36,0)*AM328-AP328</f>
        <v>0</v>
      </c>
      <c r="CK328" s="85" t="str">
        <f t="shared" si="190"/>
        <v>SHMAN</v>
      </c>
      <c r="CL328" s="85" t="str">
        <f t="shared" si="191"/>
        <v>SI</v>
      </c>
      <c r="CM328" s="85" t="str">
        <f t="shared" si="171"/>
        <v>NO</v>
      </c>
      <c r="CN328" s="31">
        <f t="shared" si="172"/>
        <v>0</v>
      </c>
      <c r="CO328" s="31">
        <f t="shared" si="192"/>
        <v>0</v>
      </c>
      <c r="CP328" s="31">
        <f t="shared" si="173"/>
        <v>0</v>
      </c>
      <c r="CQ328" s="31">
        <f>IF(Y328="NO",0,IF(Y328="SI",IF(VLOOKUP(A328,'BD OFICIAL'!$A:$AO,40,0)=AQ328,0,1)))</f>
        <v>0</v>
      </c>
      <c r="CR328" s="31">
        <f>IF(Z328="NO",0,IF(Z328="SI",IF(VLOOKUP(B328,'BD OFICIAL'!$A:$AO,41,0)=AS328,0,1)))</f>
        <v>0</v>
      </c>
      <c r="CS328" s="31">
        <f t="shared" si="193"/>
        <v>0</v>
      </c>
      <c r="CT328" s="31">
        <f t="shared" si="194"/>
        <v>0</v>
      </c>
      <c r="CU328" s="31">
        <f>IF(VLOOKUP(A328,'BD OFICIAL'!$A$1:$AL$1056,31,0)="SI",IF(AT328&gt;0,0,1),IF(AT328=0,0,1))</f>
        <v>0</v>
      </c>
      <c r="CV328" s="31">
        <f t="shared" si="195"/>
        <v>0</v>
      </c>
      <c r="CW328" s="31">
        <f t="shared" si="174"/>
        <v>0</v>
      </c>
      <c r="CX328" s="85" t="str">
        <f t="shared" si="175"/>
        <v>SI</v>
      </c>
      <c r="CY328" s="31">
        <f t="shared" si="176"/>
        <v>0</v>
      </c>
      <c r="CZ328" s="85" t="str">
        <f>IF(ISERROR(VLOOKUP(AI328,EXPERIENCIA!$A$1:$C$2100,1,0)),"NO","SI")</f>
        <v>NO</v>
      </c>
      <c r="DA328" s="85">
        <f>IF(CX328="no","NO APLICA",IF(AX328=0,"ERROR NOTA",IF(AND(AX328&gt;1,CZ328="NO"),"ERROR NOTA",IF(AND(CZ328="NO",AX328=1),0,IF(VLOOKUP(AI328,EXPERIENCIA!$A$1:$C$2100,3,0)=AX328,0,"ERROR NOTA")))))</f>
        <v>0</v>
      </c>
      <c r="DB328" s="85" t="str">
        <f>IF(ISERROR(VLOOKUP(AI328,COMPORTAMIENTO!$A$1:$C$2100,1,0)),"NO","SI")</f>
        <v>NO</v>
      </c>
      <c r="DC328" s="85">
        <f>IF(CX328="NO","NO APLICA",IF(AY328=0,"ERROR NOTA",IF(AND(DB328="NO",AY328=7),0,IF(VLOOKUP(AI328,COMPORTAMIENTO!$A$2:$H$2100,8,0)=AY328,0,"ERROR NOTA"))))</f>
        <v>0</v>
      </c>
      <c r="DD328" s="104">
        <f t="shared" si="177"/>
        <v>0.1</v>
      </c>
      <c r="DE328" s="104">
        <f t="shared" si="178"/>
        <v>0.70000000000000007</v>
      </c>
      <c r="DF328" s="85" t="str">
        <f t="shared" si="196"/>
        <v>SI</v>
      </c>
      <c r="DG328" s="85">
        <f t="shared" si="179"/>
        <v>0</v>
      </c>
      <c r="DH328" s="85">
        <f t="shared" si="180"/>
        <v>0</v>
      </c>
      <c r="DI328" s="85">
        <f t="shared" si="181"/>
        <v>0</v>
      </c>
      <c r="DJ328" s="12">
        <f t="shared" si="182"/>
        <v>7.0000000000000009</v>
      </c>
      <c r="DK328" s="7">
        <f t="shared" si="183"/>
        <v>7.0000000000000009</v>
      </c>
      <c r="DL328" s="12">
        <f t="shared" si="197"/>
        <v>5075</v>
      </c>
      <c r="DM328" s="12">
        <f>VLOOKUP(A328,'5 TD'!$A:$B,2,0)</f>
        <v>5075</v>
      </c>
      <c r="DN328" s="7">
        <f t="shared" si="198"/>
        <v>7</v>
      </c>
      <c r="DO328" s="85" t="str">
        <f t="shared" si="184"/>
        <v>APROBADO</v>
      </c>
      <c r="DP328" s="85" t="str">
        <f t="shared" si="185"/>
        <v>APROBADO</v>
      </c>
      <c r="DQ328" s="7">
        <f t="shared" si="186"/>
        <v>6.4</v>
      </c>
      <c r="DR328" s="85" t="str">
        <f t="shared" si="199"/>
        <v>APROBADO</v>
      </c>
      <c r="DS328" s="2" t="str">
        <f>+('3 Planilla Preadjudicación OTIC'!BN328)</f>
        <v>NO</v>
      </c>
      <c r="DT328" s="2">
        <f>IF(DR328="APROBADO",VLOOKUP(A328,'5 TD'!$D$3:$E$270,2,0),"NO APLICA")</f>
        <v>7</v>
      </c>
      <c r="DU328" s="2" t="str">
        <f t="shared" si="200"/>
        <v>NO</v>
      </c>
      <c r="DV328" s="2" t="str">
        <f>IF(DU328="SI",VLOOKUP(A328,'5 TD'!$G$3:$H$270,2,0),"NO APLICA ")</f>
        <v xml:space="preserve">NO APLICA </v>
      </c>
      <c r="DW328" s="2" t="str">
        <f t="shared" si="201"/>
        <v>NO</v>
      </c>
      <c r="DX328" s="2" t="str">
        <f>IF(DW328="SI",VLOOKUP(A328,'5 TD'!$J$4:$K$472,2,0),"NO APLICA")</f>
        <v>NO APLICA</v>
      </c>
      <c r="DY328" s="2" t="str">
        <f t="shared" si="202"/>
        <v>NO APLICA</v>
      </c>
      <c r="DZ328" s="7" t="str">
        <f>IF(DY328="SI",VLOOKUP(A328,'5 TD'!$M$4:$N$350,2,0),"NO APLICA")</f>
        <v>NO APLICA</v>
      </c>
      <c r="EA328" s="2" t="str">
        <f t="shared" si="203"/>
        <v>NO APLICA</v>
      </c>
      <c r="EB328" s="12" t="str">
        <f t="shared" si="204"/>
        <v/>
      </c>
      <c r="EC328" s="12" t="str">
        <f>IF(EA328="SI",VLOOKUP(A328,'5 TD'!$V$4:$W$479,2,0),"NO APLICA")</f>
        <v>NO APLICA</v>
      </c>
      <c r="ED328" s="2" t="str">
        <f t="shared" si="187"/>
        <v>NO</v>
      </c>
      <c r="EE328" s="79" t="str">
        <f>IF(ED328="SI",VLOOKUP(AI328,COMPORTAMIENTO!$A$1:$H$2100,7,0),"NO APLICA")</f>
        <v>NO APLICA</v>
      </c>
      <c r="EF328" s="12" t="str">
        <f>IF(ED328="SI",VLOOKUP(A328,'5 TD'!$P$2:$Q$479,2,0),"NO APLICA")</f>
        <v>NO APLICA</v>
      </c>
      <c r="EG328" s="2" t="str">
        <f t="shared" si="188"/>
        <v>NO</v>
      </c>
      <c r="EH328" s="2">
        <f>IF(CZ328="no",0,VLOOKUP(AI328,EXPERIENCIA!$A$1:$C$2100,2,0))</f>
        <v>0</v>
      </c>
      <c r="EI328" s="2">
        <f>IF(CZ328="si",VLOOKUP(A328,'5 TD'!$S$3:$T$2103,2,0),0)</f>
        <v>0</v>
      </c>
      <c r="EJ328" s="2" t="str">
        <f t="shared" si="189"/>
        <v>SI</v>
      </c>
      <c r="EK328" s="2">
        <f>+('3 Planilla Preadjudicación OTIC'!BU328)</f>
        <v>0</v>
      </c>
      <c r="EL328" s="4"/>
      <c r="EM328" s="3"/>
      <c r="EN328" s="3"/>
      <c r="EQ328" s="86"/>
    </row>
    <row r="329" spans="1:147" ht="15" customHeight="1" x14ac:dyDescent="0.3">
      <c r="A329" s="2">
        <f>+('3 Planilla Preadjudicación OTIC'!A329)</f>
        <v>14439</v>
      </c>
      <c r="B329" s="2" t="str">
        <f>+('3 Planilla Preadjudicación OTIC'!B329)</f>
        <v>65181652-1</v>
      </c>
      <c r="C329" s="4">
        <f>+('3 Planilla Preadjudicación OTIC'!E329)</f>
        <v>2025</v>
      </c>
      <c r="D329" s="4" t="str">
        <f>+('3 Planilla Preadjudicación OTIC'!F329)</f>
        <v>MANDATO</v>
      </c>
      <c r="E329" s="4" t="str">
        <f>+('3 Planilla Preadjudicación OTIC'!G329)</f>
        <v>96505760-9</v>
      </c>
      <c r="F329" s="4" t="str">
        <f>+('3 Planilla Preadjudicación OTIC'!H329)</f>
        <v>COLBÚN</v>
      </c>
      <c r="G329" s="4"/>
      <c r="H329" s="4"/>
      <c r="I329" s="4" t="str">
        <f>+('3 Planilla Preadjudicación OTIC'!I329)</f>
        <v>BRECHA DIGITAL CERO: ILUMINANDO EL ACCESO A LA INFORMACIÓN DESDE LAS PLATAFORMA DIGITALES</v>
      </c>
      <c r="J329" s="4" t="str">
        <f>+('3 Planilla Preadjudicación OTIC'!J329)</f>
        <v>PF1426</v>
      </c>
      <c r="K329" s="4" t="str">
        <f>+('3 Planilla Preadjudicación OTIC'!K329)</f>
        <v/>
      </c>
      <c r="L329" s="4" t="str">
        <f>+('3 Planilla Preadjudicación OTIC'!L329)</f>
        <v/>
      </c>
      <c r="M329" s="2">
        <f>+('3 Planilla Preadjudicación OTIC'!M329)</f>
        <v>6</v>
      </c>
      <c r="N329" s="4" t="str">
        <f>+('3 Planilla Preadjudicación OTIC'!N329)</f>
        <v>Lib. Bdo. OHiggins</v>
      </c>
      <c r="O329" s="4" t="str">
        <f>+('3 Planilla Preadjudicación OTIC'!O329)</f>
        <v>MARCHIGÜE</v>
      </c>
      <c r="P329" s="4" t="str">
        <f>+('3 Planilla Preadjudicación OTIC'!P329)</f>
        <v>EMPRENDEDORES/AS INFORMALES O PERSONAS VULNERABLES PERTENECIENTES AL 80% MAS VULNERABLE</v>
      </c>
      <c r="Q329" s="4" t="str">
        <f>+('3 Planilla Preadjudicación OTIC'!Q329)</f>
        <v>PRESENCIAL</v>
      </c>
      <c r="R329" s="4" t="str">
        <f>+('3 Planilla Preadjudicación OTIC'!R329)</f>
        <v>DEPENDIENTE</v>
      </c>
      <c r="S329" s="4">
        <f>+('3 Planilla Preadjudicación OTIC'!S329)</f>
        <v>20</v>
      </c>
      <c r="T329" s="2">
        <f>+('3 Planilla Preadjudicación OTIC'!T329)</f>
        <v>10</v>
      </c>
      <c r="U329" s="2">
        <f>+('3 Planilla Preadjudicación OTIC'!U329)</f>
        <v>80</v>
      </c>
      <c r="V329" s="2">
        <f>+('3 Planilla Preadjudicación OTIC'!V329)</f>
        <v>0</v>
      </c>
      <c r="W329" s="2">
        <f>+('3 Planilla Preadjudicación OTIC'!W329)</f>
        <v>80</v>
      </c>
      <c r="X329" s="2">
        <f>+('3 Planilla Preadjudicación OTIC'!X329)</f>
        <v>4</v>
      </c>
      <c r="Y329" s="2" t="str">
        <f>+('3 Planilla Preadjudicación OTIC'!Y329)</f>
        <v>SI</v>
      </c>
      <c r="Z329" s="2" t="str">
        <f>+('3 Planilla Preadjudicación OTIC'!Z329)</f>
        <v>NO</v>
      </c>
      <c r="AA329" s="2" t="str">
        <f>+('3 Planilla Preadjudicación OTIC'!AA329)</f>
        <v>NO</v>
      </c>
      <c r="AB329" s="4" t="str">
        <f>+('3 Planilla Preadjudicación OTIC'!AB329)</f>
        <v>SE AJUSTA A PLAN FORMATIVO</v>
      </c>
      <c r="AC329" s="4" t="str">
        <f>+('3 Planilla Preadjudicación OTIC'!AC329)</f>
        <v>HOMBRES Y MUJERES DE 18 AÑOS O MAS, QUE PERTENECEN AL 80% MAS VULNERABLES, RESIDEN EN LA COMUNA DE MARCHIGUE Y TENER EDUCACIÓN BÁSICA COMPLETA</v>
      </c>
      <c r="AD329" s="2" t="str">
        <f>+('3 Planilla Preadjudicación OTIC'!AD329)</f>
        <v>NO</v>
      </c>
      <c r="AE329" s="4">
        <f>+('3 Planilla Preadjudicación OTIC'!AE329)</f>
        <v>0</v>
      </c>
      <c r="AF329" s="2" t="str">
        <f>+('3 Planilla Preadjudicación OTIC'!AF329)</f>
        <v>CERRADA</v>
      </c>
      <c r="AG329" s="2">
        <f>+('3 Planilla Preadjudicación OTIC'!AG329)</f>
        <v>20</v>
      </c>
      <c r="AH329" s="2">
        <f>+('3 Planilla Preadjudicación OTIC'!AH329)</f>
        <v>3</v>
      </c>
      <c r="AI329" s="135" t="str">
        <f>+('3 Planilla Preadjudicación OTIC'!AI329)</f>
        <v>77030281-1</v>
      </c>
      <c r="AJ329" s="4" t="str">
        <f>+('3 Planilla Preadjudicación OTIC'!AJ329)</f>
        <v>CENTRO DE CAPACITACIÓN EMPRESARIAL SPA</v>
      </c>
      <c r="AK329" s="2">
        <f>+('3 Planilla Preadjudicación OTIC'!AK329)</f>
        <v>80</v>
      </c>
      <c r="AL329" s="2">
        <f>+('3 Planilla Preadjudicación OTIC'!AL329)</f>
        <v>20</v>
      </c>
      <c r="AM329" s="12">
        <f>+('3 Planilla Preadjudicación OTIC'!AM329)</f>
        <v>6373</v>
      </c>
      <c r="AN329" s="12">
        <f>+('3 Planilla Preadjudicación OTIC'!AN329)</f>
        <v>0</v>
      </c>
      <c r="AO329" s="12">
        <f>+('3 Planilla Preadjudicación OTIC'!AO329)</f>
        <v>0</v>
      </c>
      <c r="AP329" s="12">
        <f>+('3 Planilla Preadjudicación OTIC'!AP329)</f>
        <v>5098400</v>
      </c>
      <c r="AQ329" s="12">
        <f>+('3 Planilla Preadjudicación OTIC'!AQ329)</f>
        <v>800000</v>
      </c>
      <c r="AR329" s="12">
        <f>+('3 Planilla Preadjudicación OTIC'!AR329)</f>
        <v>0</v>
      </c>
      <c r="AS329" s="12">
        <f>+('3 Planilla Preadjudicación OTIC'!AS329)</f>
        <v>0</v>
      </c>
      <c r="AT329" s="12">
        <f>+('3 Planilla Preadjudicación OTIC'!AT329)</f>
        <v>0</v>
      </c>
      <c r="AU329" s="12">
        <f>+('3 Planilla Preadjudicación OTIC'!AU329)</f>
        <v>5898400</v>
      </c>
      <c r="AV329" s="2" t="str">
        <f>+('3 Planilla Preadjudicación OTIC'!AV329)</f>
        <v>SI</v>
      </c>
      <c r="AW329" s="4">
        <f>+('3 Planilla Preadjudicación OTIC'!AW329)</f>
        <v>0</v>
      </c>
      <c r="AX329" s="2">
        <f>+('3 Planilla Preadjudicación OTIC'!AX329)</f>
        <v>1</v>
      </c>
      <c r="AY329" s="2">
        <f>+('3 Planilla Preadjudicación OTIC'!AY329)</f>
        <v>7</v>
      </c>
      <c r="AZ329" s="2">
        <f>+('3 Planilla Preadjudicación OTIC'!AZ329)</f>
        <v>0</v>
      </c>
      <c r="BA329" s="2">
        <f>+('3 Planilla Preadjudicación OTIC'!BA329)</f>
        <v>0</v>
      </c>
      <c r="BB329" s="2">
        <f>+('3 Planilla Preadjudicación OTIC'!BB329)</f>
        <v>0</v>
      </c>
      <c r="BC329" s="2">
        <f>+('3 Planilla Preadjudicación OTIC'!BC329)</f>
        <v>0</v>
      </c>
      <c r="BD329" s="2">
        <f>+('3 Planilla Preadjudicación OTIC'!BD329)</f>
        <v>0</v>
      </c>
      <c r="BE329" s="2">
        <f>+('3 Planilla Preadjudicación OTIC'!BE329)</f>
        <v>0</v>
      </c>
      <c r="BF329" s="2">
        <f>+('3 Planilla Preadjudicación OTIC'!BF329)</f>
        <v>0</v>
      </c>
      <c r="BG329" s="2">
        <f>+('3 Planilla Preadjudicación OTIC'!BG329)</f>
        <v>7</v>
      </c>
      <c r="BH329" s="2">
        <f>+('3 Planilla Preadjudicación OTIC'!BH329)</f>
        <v>7</v>
      </c>
      <c r="BI329" s="2">
        <f>+('3 Planilla Preadjudicación OTIC'!BI329)</f>
        <v>5</v>
      </c>
      <c r="BJ329" s="2">
        <f>+('3 Planilla Preadjudicación OTIC'!BJ329)</f>
        <v>5</v>
      </c>
      <c r="BK329" s="2">
        <f>+('3 Planilla Preadjudicación OTIC'!BK329)</f>
        <v>5</v>
      </c>
      <c r="BL329" s="2">
        <f>+('3 Planilla Preadjudicación OTIC'!BL329)</f>
        <v>7</v>
      </c>
      <c r="BM329" s="104">
        <f>ROUND(('3 Planilla Preadjudicación OTIC'!BM329),1)</f>
        <v>5.8</v>
      </c>
      <c r="BN329" s="4" t="str">
        <f>+('3 Planilla Preadjudicación OTIC'!BN329)</f>
        <v>NO</v>
      </c>
      <c r="BO329" s="4">
        <f>+('3 Planilla Preadjudicación OTIC'!BO329)</f>
        <v>0</v>
      </c>
      <c r="BP329" s="4">
        <f>+('3 Planilla Preadjudicación OTIC'!BP329)</f>
        <v>0</v>
      </c>
      <c r="BQ329" s="4">
        <f>+('3 Planilla Preadjudicación OTIC'!BQ329)</f>
        <v>0</v>
      </c>
      <c r="BR329" s="4">
        <f>+('3 Planilla Preadjudicación OTIC'!BR329)</f>
        <v>0</v>
      </c>
      <c r="BS329" s="4">
        <f>+('3 Planilla Preadjudicación OTIC'!BS329)</f>
        <v>0</v>
      </c>
      <c r="BT329" s="4">
        <f>+('3 Planilla Preadjudicación OTIC'!BT329)</f>
        <v>0</v>
      </c>
      <c r="BU329" s="85">
        <f>IF(VLOOKUP(A329,'BD OFICIAL'!$A$1:$AL$2098,7,0)=D329,0,1)</f>
        <v>0</v>
      </c>
      <c r="BV329" s="85">
        <f>IF(VLOOKUP(A329,'BD OFICIAL'!$A$1:$AL$2098,11,0)=J329,0,1)</f>
        <v>0</v>
      </c>
      <c r="BW329" s="85">
        <f>IF(VLOOKUP(A329,'BD OFICIAL'!$A$1:$AL$2098,13,0)=L329,0,1)</f>
        <v>0</v>
      </c>
      <c r="BX329" s="2">
        <f>IF(VLOOKUP(A329,'BD OFICIAL'!$A$1:$AL$2098,16,0)=O329,0,1)</f>
        <v>0</v>
      </c>
      <c r="BY329" s="2">
        <f>IF(VLOOKUP(A329,'BD OFICIAL'!$A$1:$AL$2098,17,0)=P329,0,1)</f>
        <v>0</v>
      </c>
      <c r="BZ329" s="2">
        <f>IF(VLOOKUP(A329,'BD OFICIAL'!$A$1:$AL$2098,19,0)=R329,0,1)</f>
        <v>0</v>
      </c>
      <c r="CA329" s="2">
        <f>IF(VLOOKUP(A329,'BD OFICIAL'!$A$1:$AL$2098,21,0)=T329,0,1)</f>
        <v>0</v>
      </c>
      <c r="CB329" s="2">
        <f>IF(VLOOKUP(A329,'BD OFICIAL'!$A$1:$AL$2098,24,0)=AK329,0,1)</f>
        <v>0</v>
      </c>
      <c r="CC329" s="2">
        <f>IF(VLOOKUP(A329,'BD OFICIAL'!$A$1:$AL$2098,25,0)=X329,0,1)</f>
        <v>0</v>
      </c>
      <c r="CD329" s="2">
        <f>IF(VLOOKUP(A329,'BD OFICIAL'!$A$1:$AL$2098,26,0)=Y329,0,1)</f>
        <v>0</v>
      </c>
      <c r="CE329" s="2">
        <f>IF(VLOOKUP(A329,'BD OFICIAL'!$A$1:$AL$2098,27,0)=Z329,0,1)</f>
        <v>0</v>
      </c>
      <c r="CF329" s="2">
        <f>IF(VLOOKUP(A329,'BD OFICIAL'!$A$1:$AL$2098,28,0)=AA329,0,1)</f>
        <v>0</v>
      </c>
      <c r="CG329" s="2">
        <f>IF(VLOOKUP(A329,'BD OFICIAL'!$A$1:$AL$2098,33,0)=AF329,0,1)</f>
        <v>0</v>
      </c>
      <c r="CH329" s="2">
        <f>IF(VLOOKUP(A329,'BD OFICIAL'!$A$1:$AL$2098,35,0)=AH329,0,1)</f>
        <v>0</v>
      </c>
      <c r="CI329" s="85">
        <f>IF(VLOOKUP(A329,'BD OFICIAL'!$A$1:$AL$2098,34,0)=AL329,0,1)</f>
        <v>0</v>
      </c>
      <c r="CJ329" s="12">
        <f>VLOOKUP(A329,'BD OFICIAL'!$A$1:$AM$2098,36,0)*AM329-AP329</f>
        <v>0</v>
      </c>
      <c r="CK329" s="85" t="str">
        <f t="shared" si="190"/>
        <v>SSH</v>
      </c>
      <c r="CL329" s="85" t="str">
        <f t="shared" si="191"/>
        <v>SI</v>
      </c>
      <c r="CM329" s="85" t="str">
        <f t="shared" si="171"/>
        <v>NO</v>
      </c>
      <c r="CN329" s="31">
        <f t="shared" si="172"/>
        <v>0</v>
      </c>
      <c r="CO329" s="31">
        <f t="shared" si="192"/>
        <v>0</v>
      </c>
      <c r="CP329" s="31">
        <f t="shared" si="173"/>
        <v>0</v>
      </c>
      <c r="CQ329" s="31">
        <f>IF(Y329="NO",0,IF(Y329="SI",IF(VLOOKUP(A329,'BD OFICIAL'!$A:$AO,40,0)=AQ329,0,1)))</f>
        <v>0</v>
      </c>
      <c r="CR329" s="31">
        <f>IF(Z329="NO",0,IF(Z329="SI",IF(VLOOKUP(B329,'BD OFICIAL'!$A:$AO,41,0)=AS329,0,1)))</f>
        <v>0</v>
      </c>
      <c r="CS329" s="31">
        <f t="shared" si="193"/>
        <v>0</v>
      </c>
      <c r="CT329" s="31">
        <f t="shared" si="194"/>
        <v>0</v>
      </c>
      <c r="CU329" s="31">
        <f>IF(VLOOKUP(A329,'BD OFICIAL'!$A$1:$AL$1056,31,0)="SI",IF(AT329&gt;0,0,1),IF(AT329=0,0,1))</f>
        <v>0</v>
      </c>
      <c r="CV329" s="31">
        <f t="shared" si="195"/>
        <v>0</v>
      </c>
      <c r="CW329" s="31">
        <f t="shared" si="174"/>
        <v>0</v>
      </c>
      <c r="CX329" s="85" t="str">
        <f t="shared" si="175"/>
        <v>SI</v>
      </c>
      <c r="CY329" s="31">
        <f t="shared" si="176"/>
        <v>0</v>
      </c>
      <c r="CZ329" s="85" t="str">
        <f>IF(ISERROR(VLOOKUP(AI329,EXPERIENCIA!$A$1:$C$2100,1,0)),"NO","SI")</f>
        <v>NO</v>
      </c>
      <c r="DA329" s="85">
        <f>IF(CX329="no","NO APLICA",IF(AX329=0,"ERROR NOTA",IF(AND(AX329&gt;1,CZ329="NO"),"ERROR NOTA",IF(AND(CZ329="NO",AX329=1),0,IF(VLOOKUP(AI329,EXPERIENCIA!$A$1:$C$2100,3,0)=AX329,0,"ERROR NOTA")))))</f>
        <v>0</v>
      </c>
      <c r="DB329" s="85" t="str">
        <f>IF(ISERROR(VLOOKUP(AI329,COMPORTAMIENTO!$A$1:$C$2100,1,0)),"NO","SI")</f>
        <v>NO</v>
      </c>
      <c r="DC329" s="85">
        <f>IF(CX329="NO","NO APLICA",IF(AY329=0,"ERROR NOTA",IF(AND(DB329="NO",AY329=7),0,IF(VLOOKUP(AI329,COMPORTAMIENTO!$A$2:$H$2100,8,0)=AY329,0,"ERROR NOTA"))))</f>
        <v>0</v>
      </c>
      <c r="DD329" s="104">
        <f t="shared" si="177"/>
        <v>0.1</v>
      </c>
      <c r="DE329" s="104">
        <f t="shared" si="178"/>
        <v>0.70000000000000007</v>
      </c>
      <c r="DF329" s="85" t="str">
        <f t="shared" si="196"/>
        <v>SI</v>
      </c>
      <c r="DG329" s="85">
        <f t="shared" si="179"/>
        <v>0</v>
      </c>
      <c r="DH329" s="85">
        <f t="shared" si="180"/>
        <v>0</v>
      </c>
      <c r="DI329" s="85">
        <f t="shared" si="181"/>
        <v>0</v>
      </c>
      <c r="DJ329" s="7">
        <f t="shared" si="182"/>
        <v>6.2</v>
      </c>
      <c r="DK329" s="7">
        <f t="shared" si="183"/>
        <v>6.2</v>
      </c>
      <c r="DL329" s="12">
        <f t="shared" si="197"/>
        <v>6373</v>
      </c>
      <c r="DM329" s="12">
        <f>VLOOKUP(A329,'5 TD'!$A:$B,2,0)</f>
        <v>6373</v>
      </c>
      <c r="DN329" s="7">
        <f t="shared" si="198"/>
        <v>7</v>
      </c>
      <c r="DO329" s="85" t="str">
        <f t="shared" si="184"/>
        <v>APROBADO</v>
      </c>
      <c r="DP329" s="85" t="str">
        <f t="shared" si="185"/>
        <v>APROBADO</v>
      </c>
      <c r="DQ329" s="7">
        <f t="shared" si="186"/>
        <v>5.8</v>
      </c>
      <c r="DR329" s="85" t="str">
        <f t="shared" si="199"/>
        <v>APROBADO</v>
      </c>
      <c r="DS329" s="2" t="str">
        <f>+('3 Planilla Preadjudicación OTIC'!BN329)</f>
        <v>NO</v>
      </c>
      <c r="DT329" s="2">
        <f>IF(DR329="APROBADO",VLOOKUP(A329,'5 TD'!$D$3:$E$270,2,0),"NO APLICA")</f>
        <v>7</v>
      </c>
      <c r="DU329" s="2" t="str">
        <f t="shared" si="200"/>
        <v>NO</v>
      </c>
      <c r="DV329" s="2" t="str">
        <f>IF(DU329="SI",VLOOKUP(A329,'5 TD'!$G$3:$H$270,2,0),"NO APLICA ")</f>
        <v xml:space="preserve">NO APLICA </v>
      </c>
      <c r="DW329" s="2" t="str">
        <f t="shared" si="201"/>
        <v>NO</v>
      </c>
      <c r="DX329" s="2" t="str">
        <f>IF(DW329="SI",VLOOKUP(A329,'5 TD'!$J$4:$K$472,2,0),"NO APLICA")</f>
        <v>NO APLICA</v>
      </c>
      <c r="DY329" s="2" t="str">
        <f t="shared" si="202"/>
        <v>NO APLICA</v>
      </c>
      <c r="DZ329" s="7" t="str">
        <f>IF(DY329="SI",VLOOKUP(A329,'5 TD'!$M$4:$N$350,2,0),"NO APLICA")</f>
        <v>NO APLICA</v>
      </c>
      <c r="EA329" s="2" t="str">
        <f t="shared" si="203"/>
        <v>NO APLICA</v>
      </c>
      <c r="EB329" s="12" t="str">
        <f t="shared" si="204"/>
        <v/>
      </c>
      <c r="EC329" s="12" t="str">
        <f>IF(EA329="SI",VLOOKUP(A329,'5 TD'!$V$4:$W$479,2,0),"NO APLICA")</f>
        <v>NO APLICA</v>
      </c>
      <c r="ED329" s="2" t="str">
        <f t="shared" si="187"/>
        <v>NO</v>
      </c>
      <c r="EE329" s="79" t="str">
        <f>IF(ED329="SI",VLOOKUP(AI329,COMPORTAMIENTO!$A$1:$H$2100,7,0),"NO APLICA")</f>
        <v>NO APLICA</v>
      </c>
      <c r="EF329" s="12" t="str">
        <f>IF(ED329="SI",VLOOKUP(A329,'5 TD'!$P$2:$Q$479,2,0),"NO APLICA")</f>
        <v>NO APLICA</v>
      </c>
      <c r="EG329" s="2" t="str">
        <f t="shared" si="188"/>
        <v>NO</v>
      </c>
      <c r="EH329" s="2">
        <f>IF(CZ329="no",0,VLOOKUP(AI329,EXPERIENCIA!$A$1:$C$2100,2,0))</f>
        <v>0</v>
      </c>
      <c r="EI329" s="2">
        <f>IF(CZ329="si",VLOOKUP(A329,'5 TD'!$S$3:$T$2103,2,0),0)</f>
        <v>0</v>
      </c>
      <c r="EJ329" s="2" t="str">
        <f t="shared" si="189"/>
        <v>SI</v>
      </c>
      <c r="EK329" s="2">
        <f>+('3 Planilla Preadjudicación OTIC'!BU329)</f>
        <v>0</v>
      </c>
      <c r="EL329" s="4"/>
      <c r="EM329" s="3"/>
      <c r="EN329" s="3"/>
      <c r="EQ329" s="86"/>
    </row>
    <row r="330" spans="1:147" s="3" customFormat="1" ht="15" customHeight="1" x14ac:dyDescent="0.3">
      <c r="A330" s="2">
        <f>+('3 Planilla Preadjudicación OTIC'!A330)</f>
        <v>14448</v>
      </c>
      <c r="B330" s="2" t="str">
        <f>+('3 Planilla Preadjudicación OTIC'!B330)</f>
        <v>65181652-1</v>
      </c>
      <c r="C330" s="4">
        <f>+('3 Planilla Preadjudicación OTIC'!E330)</f>
        <v>2025</v>
      </c>
      <c r="D330" s="4" t="str">
        <f>+('3 Planilla Preadjudicación OTIC'!F330)</f>
        <v>MANDATO</v>
      </c>
      <c r="E330" s="4" t="str">
        <f>+('3 Planilla Preadjudicación OTIC'!G330)</f>
        <v>96505760-9</v>
      </c>
      <c r="F330" s="4" t="str">
        <f>+('3 Planilla Preadjudicación OTIC'!H330)</f>
        <v>COLBÚN</v>
      </c>
      <c r="G330" s="4"/>
      <c r="H330" s="4"/>
      <c r="I330" s="4" t="str">
        <f>+('3 Planilla Preadjudicación OTIC'!I330)</f>
        <v>TÉCNICAS DE MANIPULACIÓN DE ALIMENTOS</v>
      </c>
      <c r="J330" s="4" t="str">
        <f>+('3 Planilla Preadjudicación OTIC'!J330)</f>
        <v>PF1432</v>
      </c>
      <c r="K330" s="4" t="str">
        <f>+('3 Planilla Preadjudicación OTIC'!K330)</f>
        <v>TÉCNICAS PARA EL EMPRENDIMIENTO</v>
      </c>
      <c r="L330" s="4" t="str">
        <f>+('3 Planilla Preadjudicación OTIC'!L330)</f>
        <v>PF0921</v>
      </c>
      <c r="M330" s="2">
        <f>+('3 Planilla Preadjudicación OTIC'!M330)</f>
        <v>5</v>
      </c>
      <c r="N330" s="4" t="str">
        <f>+('3 Planilla Preadjudicación OTIC'!N330)</f>
        <v>VALPARAISO</v>
      </c>
      <c r="O330" s="4" t="str">
        <f>+('3 Planilla Preadjudicación OTIC'!O330)</f>
        <v>SAN ESTEBAN</v>
      </c>
      <c r="P330" s="4" t="str">
        <f>+('3 Planilla Preadjudicación OTIC'!P330)</f>
        <v>EMPRENDEDORES/AS INFORMALES O PERSONAS VULNERABLES PERTENECIENTES AL 80% MAS VULNERABLE</v>
      </c>
      <c r="Q330" s="4" t="str">
        <f>+('3 Planilla Preadjudicación OTIC'!Q330)</f>
        <v>PRESENCIAL</v>
      </c>
      <c r="R330" s="4" t="str">
        <f>+('3 Planilla Preadjudicación OTIC'!R330)</f>
        <v>INDEPENDIENTE</v>
      </c>
      <c r="S330" s="4">
        <f>+('3 Planilla Preadjudicación OTIC'!S330)</f>
        <v>30</v>
      </c>
      <c r="T330" s="2">
        <f>+('3 Planilla Preadjudicación OTIC'!T330)</f>
        <v>10</v>
      </c>
      <c r="U330" s="2">
        <f>+('3 Planilla Preadjudicación OTIC'!U330)</f>
        <v>108</v>
      </c>
      <c r="V330" s="2">
        <f>+('3 Planilla Preadjudicación OTIC'!V330)</f>
        <v>12</v>
      </c>
      <c r="W330" s="2">
        <f>+('3 Planilla Preadjudicación OTIC'!W330)</f>
        <v>120</v>
      </c>
      <c r="X330" s="2">
        <f>+('3 Planilla Preadjudicación OTIC'!X330)</f>
        <v>4</v>
      </c>
      <c r="Y330" s="2" t="str">
        <f>+('3 Planilla Preadjudicación OTIC'!Y330)</f>
        <v>SI</v>
      </c>
      <c r="Z330" s="2" t="str">
        <f>+('3 Planilla Preadjudicación OTIC'!Z330)</f>
        <v>NO</v>
      </c>
      <c r="AA330" s="2" t="str">
        <f>+('3 Planilla Preadjudicación OTIC'!AA330)</f>
        <v>SI</v>
      </c>
      <c r="AB330" s="4" t="str">
        <f>+('3 Planilla Preadjudicación OTIC'!AB330)</f>
        <v>SE AJUSTA A PLAN FORMATIVO</v>
      </c>
      <c r="AC330" s="4" t="str">
        <f>+('3 Planilla Preadjudicación OTIC'!AC330)</f>
        <v>HOMBRES Y MUJERES DE 18 AÑOS O MAS, QUE PERTENECEN AL 80% MAS VULNERABLES, RESIDEN EN LA COMUNA DE SAN ESTEBAN Y QUE CUENTAN CON EDUCACIÓN MEDIA COMPLETA, PREFERENTEMENTE</v>
      </c>
      <c r="AD330" s="2" t="str">
        <f>+('3 Planilla Preadjudicación OTIC'!AD330)</f>
        <v>NO</v>
      </c>
      <c r="AE330" s="4">
        <f>+('3 Planilla Preadjudicación OTIC'!AE330)</f>
        <v>0</v>
      </c>
      <c r="AF330" s="2" t="str">
        <f>+('3 Planilla Preadjudicación OTIC'!AF330)</f>
        <v>CERRADA</v>
      </c>
      <c r="AG330" s="2">
        <f>+('3 Planilla Preadjudicación OTIC'!AG330)</f>
        <v>30</v>
      </c>
      <c r="AH330" s="2">
        <f>+('3 Planilla Preadjudicación OTIC'!AH330)</f>
        <v>3</v>
      </c>
      <c r="AI330" s="135" t="str">
        <f>+('3 Planilla Preadjudicación OTIC'!AI330)</f>
        <v>78346080-7</v>
      </c>
      <c r="AJ330" s="4" t="str">
        <f>+('3 Planilla Preadjudicación OTIC'!AJ330)</f>
        <v>OTEC CFT LAPLACE</v>
      </c>
      <c r="AK330" s="2">
        <f>+('3 Planilla Preadjudicación OTIC'!AK330)</f>
        <v>120</v>
      </c>
      <c r="AL330" s="2">
        <f>+('3 Planilla Preadjudicación OTIC'!AL330)</f>
        <v>30</v>
      </c>
      <c r="AM330" s="12">
        <f>+('3 Planilla Preadjudicación OTIC'!AM330)</f>
        <v>5401</v>
      </c>
      <c r="AN330" s="12">
        <f>+('3 Planilla Preadjudicación OTIC'!AN330)</f>
        <v>100000</v>
      </c>
      <c r="AO330" s="12">
        <f>+('3 Planilla Preadjudicación OTIC'!AO330)</f>
        <v>0</v>
      </c>
      <c r="AP330" s="12">
        <f>+('3 Planilla Preadjudicación OTIC'!AP330)</f>
        <v>6481200</v>
      </c>
      <c r="AQ330" s="12">
        <f>+('3 Planilla Preadjudicación OTIC'!AQ330)</f>
        <v>1200000</v>
      </c>
      <c r="AR330" s="12">
        <f>+('3 Planilla Preadjudicación OTIC'!AR330)</f>
        <v>1000000</v>
      </c>
      <c r="AS330" s="12">
        <f>+('3 Planilla Preadjudicación OTIC'!AS330)</f>
        <v>0</v>
      </c>
      <c r="AT330" s="12">
        <f>+('3 Planilla Preadjudicación OTIC'!AT330)</f>
        <v>0</v>
      </c>
      <c r="AU330" s="12">
        <f>+('3 Planilla Preadjudicación OTIC'!AU330)</f>
        <v>8681200</v>
      </c>
      <c r="AV330" s="2" t="str">
        <f>+('3 Planilla Preadjudicación OTIC'!AV330)</f>
        <v>NO</v>
      </c>
      <c r="AW330" s="4" t="str">
        <f>+('3 Planilla Preadjudicación OTIC'!AW330)</f>
        <v>NUMERAL 6.1.2. ITEM 5 - EL VALOR HORA ALUMNO CAPACITACIÓN NO SE ENCUENTRA EN EL RANGO DEL TRAMO DEFINIDO PARA EL CURSO, CONFORME AL ANEXO N° 8 Y AL PLAN DE CAPACITACIÓN.</v>
      </c>
      <c r="AX330" s="2">
        <f>+('3 Planilla Preadjudicación OTIC'!AX330)</f>
        <v>0</v>
      </c>
      <c r="AY330" s="2">
        <f>+('3 Planilla Preadjudicación OTIC'!AY330)</f>
        <v>0</v>
      </c>
      <c r="AZ330" s="2">
        <f>+('3 Planilla Preadjudicación OTIC'!AZ330)</f>
        <v>0</v>
      </c>
      <c r="BA330" s="2">
        <f>+('3 Planilla Preadjudicación OTIC'!BA330)</f>
        <v>0</v>
      </c>
      <c r="BB330" s="2">
        <f>+('3 Planilla Preadjudicación OTIC'!BB330)</f>
        <v>0</v>
      </c>
      <c r="BC330" s="2">
        <f>+('3 Planilla Preadjudicación OTIC'!BC330)</f>
        <v>0</v>
      </c>
      <c r="BD330" s="2">
        <f>+('3 Planilla Preadjudicación OTIC'!BD330)</f>
        <v>0</v>
      </c>
      <c r="BE330" s="2">
        <f>+('3 Planilla Preadjudicación OTIC'!BE330)</f>
        <v>0</v>
      </c>
      <c r="BF330" s="2">
        <f>+('3 Planilla Preadjudicación OTIC'!BF330)</f>
        <v>0</v>
      </c>
      <c r="BG330" s="2">
        <f>+('3 Planilla Preadjudicación OTIC'!BG330)</f>
        <v>0</v>
      </c>
      <c r="BH330" s="2">
        <f>+('3 Planilla Preadjudicación OTIC'!BH330)</f>
        <v>0</v>
      </c>
      <c r="BI330" s="2">
        <f>+('3 Planilla Preadjudicación OTIC'!BI330)</f>
        <v>0</v>
      </c>
      <c r="BJ330" s="2">
        <f>+('3 Planilla Preadjudicación OTIC'!BJ330)</f>
        <v>0</v>
      </c>
      <c r="BK330" s="2">
        <f>+('3 Planilla Preadjudicación OTIC'!BK330)</f>
        <v>0</v>
      </c>
      <c r="BL330" s="2">
        <f>+('3 Planilla Preadjudicación OTIC'!BL330)</f>
        <v>0</v>
      </c>
      <c r="BM330" s="104">
        <f>ROUND(('3 Planilla Preadjudicación OTIC'!BM330),1)</f>
        <v>0</v>
      </c>
      <c r="BN330" s="219" t="str">
        <f>+('3 Planilla Preadjudicación OTIC'!BN330)</f>
        <v>NO</v>
      </c>
      <c r="BO330" s="219">
        <f>+('3 Planilla Preadjudicación OTIC'!BO330)</f>
        <v>0</v>
      </c>
      <c r="BP330" s="219">
        <f>+('3 Planilla Preadjudicación OTIC'!BP330)</f>
        <v>0</v>
      </c>
      <c r="BQ330" s="219">
        <f>+('3 Planilla Preadjudicación OTIC'!BQ330)</f>
        <v>0</v>
      </c>
      <c r="BR330" s="219">
        <f>+('3 Planilla Preadjudicación OTIC'!BR330)</f>
        <v>0</v>
      </c>
      <c r="BS330" s="219">
        <f>+('3 Planilla Preadjudicación OTIC'!BS330)</f>
        <v>0</v>
      </c>
      <c r="BT330" s="219">
        <f>+('3 Planilla Preadjudicación OTIC'!BT330)</f>
        <v>0</v>
      </c>
      <c r="BU330" s="224">
        <f>IF(VLOOKUP(A330,'BD OFICIAL'!$A$1:$AL$2098,7,0)=D330,0,1)</f>
        <v>0</v>
      </c>
      <c r="BV330" s="224">
        <f>IF(VLOOKUP(A330,'BD OFICIAL'!$A$1:$AL$2098,11,0)=J330,0,1)</f>
        <v>0</v>
      </c>
      <c r="BW330" s="224">
        <f>IF(VLOOKUP(A330,'BD OFICIAL'!$A$1:$AL$2098,13,0)=L330,0,1)</f>
        <v>0</v>
      </c>
      <c r="BX330" s="218">
        <f>IF(VLOOKUP(A330,'BD OFICIAL'!$A$1:$AL$2098,16,0)=O330,0,1)</f>
        <v>0</v>
      </c>
      <c r="BY330" s="218">
        <f>IF(VLOOKUP(A330,'BD OFICIAL'!$A$1:$AL$2098,17,0)=P330,0,1)</f>
        <v>0</v>
      </c>
      <c r="BZ330" s="218">
        <f>IF(VLOOKUP(A330,'BD OFICIAL'!$A$1:$AL$2098,19,0)=R330,0,1)</f>
        <v>0</v>
      </c>
      <c r="CA330" s="218">
        <f>IF(VLOOKUP(A330,'BD OFICIAL'!$A$1:$AL$2098,21,0)=T330,0,1)</f>
        <v>0</v>
      </c>
      <c r="CB330" s="218">
        <f>IF(VLOOKUP(A330,'BD OFICIAL'!$A$1:$AL$2098,24,0)=AK330,0,1)</f>
        <v>0</v>
      </c>
      <c r="CC330" s="218">
        <f>IF(VLOOKUP(A330,'BD OFICIAL'!$A$1:$AL$2098,25,0)=X330,0,1)</f>
        <v>0</v>
      </c>
      <c r="CD330" s="218">
        <f>IF(VLOOKUP(A330,'BD OFICIAL'!$A$1:$AL$2098,26,0)=Y330,0,1)</f>
        <v>0</v>
      </c>
      <c r="CE330" s="218">
        <f>IF(VLOOKUP(A330,'BD OFICIAL'!$A$1:$AL$2098,27,0)=Z330,0,1)</f>
        <v>0</v>
      </c>
      <c r="CF330" s="218">
        <f>IF(VLOOKUP(A330,'BD OFICIAL'!$A$1:$AL$2098,28,0)=AA330,0,1)</f>
        <v>0</v>
      </c>
      <c r="CG330" s="218">
        <f>IF(VLOOKUP(A330,'BD OFICIAL'!$A$1:$AL$2098,33,0)=AF330,0,1)</f>
        <v>0</v>
      </c>
      <c r="CH330" s="218">
        <f>IF(VLOOKUP(A330,'BD OFICIAL'!$A$1:$AL$2098,35,0)=AH330,0,1)</f>
        <v>0</v>
      </c>
      <c r="CI330" s="224">
        <f>IF(VLOOKUP(A330,'BD OFICIAL'!$A$1:$AL$2098,34,0)=AL330,0,1)</f>
        <v>0</v>
      </c>
      <c r="CJ330" s="221">
        <f>VLOOKUP(A330,'BD OFICIAL'!$A$1:$AM$2098,36,0)*AM330-AP330</f>
        <v>0</v>
      </c>
      <c r="CK330" s="224" t="str">
        <f t="shared" si="190"/>
        <v>SHMAN</v>
      </c>
      <c r="CL330" s="224" t="str">
        <f t="shared" si="191"/>
        <v>SI</v>
      </c>
      <c r="CM330" s="224" t="str">
        <f t="shared" si="171"/>
        <v>NO</v>
      </c>
      <c r="CN330" s="225">
        <f t="shared" si="172"/>
        <v>0</v>
      </c>
      <c r="CO330" s="225">
        <f t="shared" si="192"/>
        <v>1</v>
      </c>
      <c r="CP330" s="225">
        <f t="shared" si="173"/>
        <v>0</v>
      </c>
      <c r="CQ330" s="31">
        <f>IF(Y330="NO",0,IF(Y330="SI",IF(VLOOKUP(A330,'BD OFICIAL'!$A:$AO,40,0)=AQ330,0,1)))</f>
        <v>0</v>
      </c>
      <c r="CR330" s="31">
        <f>IF(Z330="NO",0,IF(Z330="SI",IF(VLOOKUP(B330,'BD OFICIAL'!$A:$AO,41,0)=AS330,0,1)))</f>
        <v>0</v>
      </c>
      <c r="CS330" s="225">
        <f t="shared" si="193"/>
        <v>0</v>
      </c>
      <c r="CT330" s="225">
        <f t="shared" si="194"/>
        <v>0</v>
      </c>
      <c r="CU330" s="225">
        <f>IF(VLOOKUP(A330,'BD OFICIAL'!$A$1:$AL$1056,31,0)="SI",IF(AT330&gt;0,0,1),IF(AT330=0,0,1))</f>
        <v>0</v>
      </c>
      <c r="CV330" s="225">
        <f t="shared" si="195"/>
        <v>0</v>
      </c>
      <c r="CW330" s="225">
        <f t="shared" si="174"/>
        <v>0</v>
      </c>
      <c r="CX330" s="224" t="str">
        <f t="shared" si="175"/>
        <v>NO</v>
      </c>
      <c r="CY330" s="225">
        <f t="shared" si="176"/>
        <v>0</v>
      </c>
      <c r="CZ330" s="224" t="str">
        <f>IF(ISERROR(VLOOKUP(AI330,EXPERIENCIA!$A$1:$C$2100,1,0)),"NO","SI")</f>
        <v>NO</v>
      </c>
      <c r="DA330" s="224" t="str">
        <f>IF(CX330="no","NO APLICA",IF(AX330=0,"ERROR NOTA",IF(AND(AX330&gt;1,CZ330="NO"),"ERROR NOTA",IF(AND(CZ330="NO",AX330=1),0,IF(VLOOKUP(AI330,EXPERIENCIA!$A$1:$C$2100,3,0)=AX330,0,"ERROR NOTA")))))</f>
        <v>NO APLICA</v>
      </c>
      <c r="DB330" s="224" t="str">
        <f>IF(ISERROR(VLOOKUP(AI330,COMPORTAMIENTO!$A$1:$C$2100,1,0)),"NO","SI")</f>
        <v>NO</v>
      </c>
      <c r="DC330" s="224" t="str">
        <f>IF(CX330="NO","NO APLICA",IF(AY330=0,"ERROR NOTA",IF(AND(DB330="NO",AY330=7),0,IF(VLOOKUP(AI330,COMPORTAMIENTO!$A$2:$H$2100,8,0)=AY330,0,"ERROR NOTA"))))</f>
        <v>NO APLICA</v>
      </c>
      <c r="DD330" s="223" t="str">
        <f t="shared" si="177"/>
        <v>NO APLICA</v>
      </c>
      <c r="DE330" s="223" t="str">
        <f t="shared" si="178"/>
        <v>NO APLICA</v>
      </c>
      <c r="DF330" s="224" t="str">
        <f t="shared" si="196"/>
        <v>SI</v>
      </c>
      <c r="DG330" s="224">
        <f t="shared" si="179"/>
        <v>0</v>
      </c>
      <c r="DH330" s="224">
        <f t="shared" si="180"/>
        <v>0</v>
      </c>
      <c r="DI330" s="224" t="str">
        <f t="shared" si="181"/>
        <v>NO APLICA</v>
      </c>
      <c r="DJ330" s="221" t="str">
        <f t="shared" si="182"/>
        <v>NO APLICA</v>
      </c>
      <c r="DK330" s="226" t="str">
        <f t="shared" si="183"/>
        <v>NO APLICA</v>
      </c>
      <c r="DL330" s="221">
        <f t="shared" si="197"/>
        <v>5401</v>
      </c>
      <c r="DM330" s="12">
        <f>VLOOKUP(A330,'5 TD'!$A:$B,2,0)</f>
        <v>6373</v>
      </c>
      <c r="DN330" s="226" t="str">
        <f t="shared" si="198"/>
        <v>NO APLICA</v>
      </c>
      <c r="DO330" s="224" t="str">
        <f t="shared" si="184"/>
        <v>NO APLICA</v>
      </c>
      <c r="DP330" s="224" t="str">
        <f t="shared" si="185"/>
        <v>NO APLICA</v>
      </c>
      <c r="DQ330" s="7" t="str">
        <f t="shared" si="186"/>
        <v>NO APLICA</v>
      </c>
      <c r="DR330" s="85" t="str">
        <f t="shared" si="199"/>
        <v>NO APLICA</v>
      </c>
      <c r="DS330" s="2" t="str">
        <f>+('3 Planilla Preadjudicación OTIC'!BN330)</f>
        <v>NO</v>
      </c>
      <c r="DT330" s="2" t="str">
        <f>IF(DR330="APROBADO",VLOOKUP(A330,'5 TD'!$D$3:$E$270,2,0),"NO APLICA")</f>
        <v>NO APLICA</v>
      </c>
      <c r="DU330" s="2" t="str">
        <f t="shared" si="200"/>
        <v>NO APLICA</v>
      </c>
      <c r="DV330" s="2" t="str">
        <f>IF(DU330="SI",VLOOKUP(A330,'5 TD'!$G$3:$H$270,2,0),"NO APLICA ")</f>
        <v xml:space="preserve">NO APLICA </v>
      </c>
      <c r="DW330" s="2" t="str">
        <f t="shared" si="201"/>
        <v>NO</v>
      </c>
      <c r="DX330" s="2" t="str">
        <f>IF(DW330="SI",VLOOKUP(A330,'5 TD'!$J$4:$K$472,2,0),"NO APLICA")</f>
        <v>NO APLICA</v>
      </c>
      <c r="DY330" s="2" t="str">
        <f t="shared" si="202"/>
        <v>NO APLICA</v>
      </c>
      <c r="DZ330" s="7" t="str">
        <f>IF(DY330="SI",VLOOKUP(A330,'5 TD'!$M$4:$N$350,2,0),"NO APLICA")</f>
        <v>NO APLICA</v>
      </c>
      <c r="EA330" s="2" t="str">
        <f t="shared" si="203"/>
        <v>NO APLICA</v>
      </c>
      <c r="EB330" s="12" t="str">
        <f t="shared" si="204"/>
        <v/>
      </c>
      <c r="EC330" s="12" t="str">
        <f>IF(EA330="SI",VLOOKUP(A330,'5 TD'!$V$4:$W$479,2,0),"NO APLICA")</f>
        <v>NO APLICA</v>
      </c>
      <c r="ED330" s="2" t="str">
        <f t="shared" si="187"/>
        <v>NO</v>
      </c>
      <c r="EE330" s="79" t="str">
        <f>IF(ED330="SI",VLOOKUP(AI330,COMPORTAMIENTO!$A$1:$H$2100,7,0),"NO APLICA")</f>
        <v>NO APLICA</v>
      </c>
      <c r="EF330" s="12" t="str">
        <f>IF(ED330="SI",VLOOKUP(A330,'5 TD'!$P$2:$Q$479,2,0),"NO APLICA")</f>
        <v>NO APLICA</v>
      </c>
      <c r="EG330" s="2" t="str">
        <f t="shared" si="188"/>
        <v>NO</v>
      </c>
      <c r="EH330" s="2">
        <f>IF(CZ330="no",0,VLOOKUP(AI330,EXPERIENCIA!$A$1:$C$2100,2,0))</f>
        <v>0</v>
      </c>
      <c r="EI330" s="2">
        <f>IF(CZ330="si",VLOOKUP(A330,'5 TD'!$S$3:$T$2103,2,0),0)</f>
        <v>0</v>
      </c>
      <c r="EJ330" s="2" t="str">
        <f t="shared" si="189"/>
        <v>SI</v>
      </c>
      <c r="EK330" s="2">
        <f>+('3 Planilla Preadjudicación OTIC'!BU330)</f>
        <v>0</v>
      </c>
      <c r="EL330" s="3" t="s">
        <v>2593</v>
      </c>
      <c r="EM330" s="3" t="s">
        <v>2596</v>
      </c>
      <c r="EQ330" s="86"/>
    </row>
    <row r="331" spans="1:147" s="3" customFormat="1" ht="15" customHeight="1" x14ac:dyDescent="0.3">
      <c r="A331" s="2">
        <f>+('3 Planilla Preadjudicación OTIC'!A331)</f>
        <v>14584</v>
      </c>
      <c r="B331" s="2" t="str">
        <f>+('3 Planilla Preadjudicación OTIC'!B331)</f>
        <v>65181652-1</v>
      </c>
      <c r="C331" s="4">
        <f>+('3 Planilla Preadjudicación OTIC'!E331)</f>
        <v>2025</v>
      </c>
      <c r="D331" s="4" t="str">
        <f>+('3 Planilla Preadjudicación OTIC'!F331)</f>
        <v>MANDATO</v>
      </c>
      <c r="E331" s="4" t="str">
        <f>+('3 Planilla Preadjudicación OTIC'!G331)</f>
        <v>65077645-3</v>
      </c>
      <c r="F331" s="4" t="str">
        <f>+('3 Planilla Preadjudicación OTIC'!H331)</f>
        <v>AVANZA INCLUSIÓN</v>
      </c>
      <c r="G331" s="4"/>
      <c r="H331" s="4"/>
      <c r="I331" s="4" t="str">
        <f>+('3 Planilla Preadjudicación OTIC'!I331)</f>
        <v>BRECHA DIGITAL CERO: ILUMINANDO EL ACCESO A LA INFORMACIÓN DESDE LAS PLATAFORMA DIGITALES</v>
      </c>
      <c r="J331" s="4" t="str">
        <f>+('3 Planilla Preadjudicación OTIC'!J331)</f>
        <v>PF1426</v>
      </c>
      <c r="K331" s="4" t="str">
        <f>+('3 Planilla Preadjudicación OTIC'!K331)</f>
        <v/>
      </c>
      <c r="L331" s="4" t="str">
        <f>+('3 Planilla Preadjudicación OTIC'!L331)</f>
        <v/>
      </c>
      <c r="M331" s="2">
        <f>+('3 Planilla Preadjudicación OTIC'!M331)</f>
        <v>5</v>
      </c>
      <c r="N331" s="4" t="str">
        <f>+('3 Planilla Preadjudicación OTIC'!N331)</f>
        <v>VALPARAISO</v>
      </c>
      <c r="O331" s="4" t="str">
        <f>+('3 Planilla Preadjudicación OTIC'!O331)</f>
        <v>VIÑA DEL MAR</v>
      </c>
      <c r="P331" s="4" t="str">
        <f>+('3 Planilla Preadjudicación OTIC'!P331)</f>
        <v>EMPRENDEDORES/AS INFORMALES O PERSONAS VULNERABLES PERTENECIENTES AL 80% MAS VULNERABLE</v>
      </c>
      <c r="Q331" s="4" t="str">
        <f>+('3 Planilla Preadjudicación OTIC'!Q331)</f>
        <v>PRESENCIAL</v>
      </c>
      <c r="R331" s="4" t="str">
        <f>+('3 Planilla Preadjudicación OTIC'!R331)</f>
        <v>DEPENDIENTE</v>
      </c>
      <c r="S331" s="4">
        <f>+('3 Planilla Preadjudicación OTIC'!S331)</f>
        <v>20</v>
      </c>
      <c r="T331" s="2">
        <f>+('3 Planilla Preadjudicación OTIC'!T331)</f>
        <v>20</v>
      </c>
      <c r="U331" s="2">
        <f>+('3 Planilla Preadjudicación OTIC'!U331)</f>
        <v>80</v>
      </c>
      <c r="V331" s="2">
        <f>+('3 Planilla Preadjudicación OTIC'!V331)</f>
        <v>0</v>
      </c>
      <c r="W331" s="2">
        <f>+('3 Planilla Preadjudicación OTIC'!W331)</f>
        <v>80</v>
      </c>
      <c r="X331" s="2">
        <f>+('3 Planilla Preadjudicación OTIC'!X331)</f>
        <v>4</v>
      </c>
      <c r="Y331" s="2" t="str">
        <f>+('3 Planilla Preadjudicación OTIC'!Y331)</f>
        <v>SI</v>
      </c>
      <c r="Z331" s="2" t="str">
        <f>+('3 Planilla Preadjudicación OTIC'!Z331)</f>
        <v>NO</v>
      </c>
      <c r="AA331" s="2" t="str">
        <f>+('3 Planilla Preadjudicación OTIC'!AA331)</f>
        <v>NO</v>
      </c>
      <c r="AB331" s="4" t="str">
        <f>+('3 Planilla Preadjudicación OTIC'!AB331)</f>
        <v>SE AJUSTA A PLAN FORMATIVO</v>
      </c>
      <c r="AC331" s="4" t="str">
        <f>+('3 Planilla Preadjudicación OTIC'!AC331)</f>
        <v>HOMBRES Y MUJERES DE 18 AÑOS O MAS PERTENECIENTES AL 80% MAS VULNERABLE, CON EDUCACION MEDIA COMPLETA PREFERENTEMENTE QUE RECIDAN EN LA COMUNA DE VIÑA DEL MAR Y SUS ALREDERDORES</v>
      </c>
      <c r="AD331" s="2" t="str">
        <f>+('3 Planilla Preadjudicación OTIC'!AD331)</f>
        <v>NO</v>
      </c>
      <c r="AE331" s="4">
        <f>+('3 Planilla Preadjudicación OTIC'!AE331)</f>
        <v>0</v>
      </c>
      <c r="AF331" s="2" t="str">
        <f>+('3 Planilla Preadjudicación OTIC'!AF331)</f>
        <v>CERRADA</v>
      </c>
      <c r="AG331" s="2">
        <f>+('3 Planilla Preadjudicación OTIC'!AG331)</f>
        <v>20</v>
      </c>
      <c r="AH331" s="2">
        <f>+('3 Planilla Preadjudicación OTIC'!AH331)</f>
        <v>3</v>
      </c>
      <c r="AI331" s="135" t="str">
        <f>+('3 Planilla Preadjudicación OTIC'!AI331)</f>
        <v>78346080-7</v>
      </c>
      <c r="AJ331" s="4" t="str">
        <f>+('3 Planilla Preadjudicación OTIC'!AJ331)</f>
        <v>OTEC CFT LAPLACE</v>
      </c>
      <c r="AK331" s="2">
        <f>+('3 Planilla Preadjudicación OTIC'!AK331)</f>
        <v>80</v>
      </c>
      <c r="AL331" s="2">
        <f>+('3 Planilla Preadjudicación OTIC'!AL331)</f>
        <v>20</v>
      </c>
      <c r="AM331" s="12">
        <f>+('3 Planilla Preadjudicación OTIC'!AM331)</f>
        <v>5500</v>
      </c>
      <c r="AN331" s="12">
        <f>+('3 Planilla Preadjudicación OTIC'!AN331)</f>
        <v>0</v>
      </c>
      <c r="AO331" s="12">
        <f>+('3 Planilla Preadjudicación OTIC'!AO331)</f>
        <v>0</v>
      </c>
      <c r="AP331" s="12">
        <f>+('3 Planilla Preadjudicación OTIC'!AP331)</f>
        <v>8800000</v>
      </c>
      <c r="AQ331" s="12">
        <f>+('3 Planilla Preadjudicación OTIC'!AQ331)</f>
        <v>1600000</v>
      </c>
      <c r="AR331" s="12">
        <f>+('3 Planilla Preadjudicación OTIC'!AR331)</f>
        <v>0</v>
      </c>
      <c r="AS331" s="12">
        <f>+('3 Planilla Preadjudicación OTIC'!AS331)</f>
        <v>0</v>
      </c>
      <c r="AT331" s="12">
        <f>+('3 Planilla Preadjudicación OTIC'!AT331)</f>
        <v>0</v>
      </c>
      <c r="AU331" s="12">
        <f>+('3 Planilla Preadjudicación OTIC'!AU331)</f>
        <v>10400000</v>
      </c>
      <c r="AV331" s="2" t="str">
        <f>+('3 Planilla Preadjudicación OTIC'!AV331)</f>
        <v>NO</v>
      </c>
      <c r="AW331" s="4" t="str">
        <f>+('3 Planilla Preadjudicación OTIC'!AW331)</f>
        <v>NUMERAL 6.1.2. ITEM 5 - EL VALOR HORA ALUMNO CAPACITACIÓN NO SE ENCUENTRA EN EL RANGO DEL TRAMO DEFINIDO PARA EL CURSO, CONFORME AL ANEXO N° 8 Y AL PLAN DE CAPACITACIÓN.</v>
      </c>
      <c r="AX331" s="2">
        <f>+('3 Planilla Preadjudicación OTIC'!AX331)</f>
        <v>0</v>
      </c>
      <c r="AY331" s="2">
        <f>+('3 Planilla Preadjudicación OTIC'!AY331)</f>
        <v>0</v>
      </c>
      <c r="AZ331" s="2">
        <f>+('3 Planilla Preadjudicación OTIC'!AZ331)</f>
        <v>0</v>
      </c>
      <c r="BA331" s="2">
        <f>+('3 Planilla Preadjudicación OTIC'!BA331)</f>
        <v>0</v>
      </c>
      <c r="BB331" s="2">
        <f>+('3 Planilla Preadjudicación OTIC'!BB331)</f>
        <v>0</v>
      </c>
      <c r="BC331" s="2">
        <f>+('3 Planilla Preadjudicación OTIC'!BC331)</f>
        <v>0</v>
      </c>
      <c r="BD331" s="2">
        <f>+('3 Planilla Preadjudicación OTIC'!BD331)</f>
        <v>0</v>
      </c>
      <c r="BE331" s="2">
        <f>+('3 Planilla Preadjudicación OTIC'!BE331)</f>
        <v>0</v>
      </c>
      <c r="BF331" s="2">
        <f>+('3 Planilla Preadjudicación OTIC'!BF331)</f>
        <v>0</v>
      </c>
      <c r="BG331" s="2">
        <f>+('3 Planilla Preadjudicación OTIC'!BG331)</f>
        <v>0</v>
      </c>
      <c r="BH331" s="2">
        <f>+('3 Planilla Preadjudicación OTIC'!BH331)</f>
        <v>0</v>
      </c>
      <c r="BI331" s="2">
        <f>+('3 Planilla Preadjudicación OTIC'!BI331)</f>
        <v>0</v>
      </c>
      <c r="BJ331" s="2">
        <f>+('3 Planilla Preadjudicación OTIC'!BJ331)</f>
        <v>0</v>
      </c>
      <c r="BK331" s="2">
        <f>+('3 Planilla Preadjudicación OTIC'!BK331)</f>
        <v>0</v>
      </c>
      <c r="BL331" s="2">
        <f>+('3 Planilla Preadjudicación OTIC'!BL331)</f>
        <v>0</v>
      </c>
      <c r="BM331" s="104">
        <f>ROUND(('3 Planilla Preadjudicación OTIC'!BM331),1)</f>
        <v>0</v>
      </c>
      <c r="BN331" s="219" t="str">
        <f>+('3 Planilla Preadjudicación OTIC'!BN331)</f>
        <v>NO</v>
      </c>
      <c r="BO331" s="219">
        <f>+('3 Planilla Preadjudicación OTIC'!BO331)</f>
        <v>0</v>
      </c>
      <c r="BP331" s="219">
        <f>+('3 Planilla Preadjudicación OTIC'!BP331)</f>
        <v>0</v>
      </c>
      <c r="BQ331" s="219">
        <f>+('3 Planilla Preadjudicación OTIC'!BQ331)</f>
        <v>0</v>
      </c>
      <c r="BR331" s="219">
        <f>+('3 Planilla Preadjudicación OTIC'!BR331)</f>
        <v>0</v>
      </c>
      <c r="BS331" s="219">
        <f>+('3 Planilla Preadjudicación OTIC'!BS331)</f>
        <v>0</v>
      </c>
      <c r="BT331" s="219">
        <f>+('3 Planilla Preadjudicación OTIC'!BT331)</f>
        <v>0</v>
      </c>
      <c r="BU331" s="224">
        <f>IF(VLOOKUP(A331,'BD OFICIAL'!$A$1:$AL$2098,7,0)=D331,0,1)</f>
        <v>0</v>
      </c>
      <c r="BV331" s="224">
        <f>IF(VLOOKUP(A331,'BD OFICIAL'!$A$1:$AL$2098,11,0)=J331,0,1)</f>
        <v>0</v>
      </c>
      <c r="BW331" s="224">
        <f>IF(VLOOKUP(A331,'BD OFICIAL'!$A$1:$AL$2098,13,0)=L331,0,1)</f>
        <v>0</v>
      </c>
      <c r="BX331" s="218">
        <f>IF(VLOOKUP(A331,'BD OFICIAL'!$A$1:$AL$2098,16,0)=O331,0,1)</f>
        <v>0</v>
      </c>
      <c r="BY331" s="218">
        <f>IF(VLOOKUP(A331,'BD OFICIAL'!$A$1:$AL$2098,17,0)=P331,0,1)</f>
        <v>0</v>
      </c>
      <c r="BZ331" s="218">
        <f>IF(VLOOKUP(A331,'BD OFICIAL'!$A$1:$AL$2098,19,0)=R331,0,1)</f>
        <v>0</v>
      </c>
      <c r="CA331" s="218">
        <f>IF(VLOOKUP(A331,'BD OFICIAL'!$A$1:$AL$2098,21,0)=T331,0,1)</f>
        <v>0</v>
      </c>
      <c r="CB331" s="218">
        <f>IF(VLOOKUP(A331,'BD OFICIAL'!$A$1:$AL$2098,24,0)=AK331,0,1)</f>
        <v>0</v>
      </c>
      <c r="CC331" s="218">
        <f>IF(VLOOKUP(A331,'BD OFICIAL'!$A$1:$AL$2098,25,0)=X331,0,1)</f>
        <v>0</v>
      </c>
      <c r="CD331" s="218">
        <f>IF(VLOOKUP(A331,'BD OFICIAL'!$A$1:$AL$2098,26,0)=Y331,0,1)</f>
        <v>0</v>
      </c>
      <c r="CE331" s="218">
        <f>IF(VLOOKUP(A331,'BD OFICIAL'!$A$1:$AL$2098,27,0)=Z331,0,1)</f>
        <v>0</v>
      </c>
      <c r="CF331" s="218">
        <f>IF(VLOOKUP(A331,'BD OFICIAL'!$A$1:$AL$2098,28,0)=AA331,0,1)</f>
        <v>0</v>
      </c>
      <c r="CG331" s="218">
        <f>IF(VLOOKUP(A331,'BD OFICIAL'!$A$1:$AL$2098,33,0)=AF331,0,1)</f>
        <v>0</v>
      </c>
      <c r="CH331" s="218">
        <f>IF(VLOOKUP(A331,'BD OFICIAL'!$A$1:$AL$2098,35,0)=AH331,0,1)</f>
        <v>0</v>
      </c>
      <c r="CI331" s="224">
        <f>IF(VLOOKUP(A331,'BD OFICIAL'!$A$1:$AL$2098,34,0)=AL331,0,1)</f>
        <v>0</v>
      </c>
      <c r="CJ331" s="221">
        <f>VLOOKUP(A331,'BD OFICIAL'!$A$1:$AM$2098,36,0)*AM331-AP331</f>
        <v>0</v>
      </c>
      <c r="CK331" s="224" t="str">
        <f t="shared" si="190"/>
        <v>SSH</v>
      </c>
      <c r="CL331" s="224" t="str">
        <f t="shared" si="191"/>
        <v>SI</v>
      </c>
      <c r="CM331" s="224" t="str">
        <f t="shared" si="171"/>
        <v>NO</v>
      </c>
      <c r="CN331" s="225">
        <f t="shared" si="172"/>
        <v>0</v>
      </c>
      <c r="CO331" s="225">
        <f t="shared" si="192"/>
        <v>1</v>
      </c>
      <c r="CP331" s="225">
        <f t="shared" si="173"/>
        <v>0</v>
      </c>
      <c r="CQ331" s="31">
        <f>IF(Y331="NO",0,IF(Y331="SI",IF(VLOOKUP(A331,'BD OFICIAL'!$A:$AO,40,0)=AQ331,0,1)))</f>
        <v>0</v>
      </c>
      <c r="CR331" s="31">
        <f>IF(Z331="NO",0,IF(Z331="SI",IF(VLOOKUP(B331,'BD OFICIAL'!$A:$AO,41,0)=AS331,0,1)))</f>
        <v>0</v>
      </c>
      <c r="CS331" s="225">
        <f t="shared" si="193"/>
        <v>0</v>
      </c>
      <c r="CT331" s="225">
        <f t="shared" si="194"/>
        <v>0</v>
      </c>
      <c r="CU331" s="225">
        <f>IF(VLOOKUP(A331,'BD OFICIAL'!$A$1:$AL$1056,31,0)="SI",IF(AT331&gt;0,0,1),IF(AT331=0,0,1))</f>
        <v>0</v>
      </c>
      <c r="CV331" s="225">
        <f t="shared" si="195"/>
        <v>0</v>
      </c>
      <c r="CW331" s="225">
        <f t="shared" si="174"/>
        <v>0</v>
      </c>
      <c r="CX331" s="224" t="str">
        <f t="shared" si="175"/>
        <v>NO</v>
      </c>
      <c r="CY331" s="225">
        <f t="shared" si="176"/>
        <v>0</v>
      </c>
      <c r="CZ331" s="224" t="str">
        <f>IF(ISERROR(VLOOKUP(AI331,EXPERIENCIA!$A$1:$C$2100,1,0)),"NO","SI")</f>
        <v>NO</v>
      </c>
      <c r="DA331" s="224" t="str">
        <f>IF(CX331="no","NO APLICA",IF(AX331=0,"ERROR NOTA",IF(AND(AX331&gt;1,CZ331="NO"),"ERROR NOTA",IF(AND(CZ331="NO",AX331=1),0,IF(VLOOKUP(AI331,EXPERIENCIA!$A$1:$C$2100,3,0)=AX331,0,"ERROR NOTA")))))</f>
        <v>NO APLICA</v>
      </c>
      <c r="DB331" s="224" t="str">
        <f>IF(ISERROR(VLOOKUP(AI331,COMPORTAMIENTO!$A$1:$C$2100,1,0)),"NO","SI")</f>
        <v>NO</v>
      </c>
      <c r="DC331" s="224" t="str">
        <f>IF(CX331="NO","NO APLICA",IF(AY331=0,"ERROR NOTA",IF(AND(DB331="NO",AY331=7),0,IF(VLOOKUP(AI331,COMPORTAMIENTO!$A$2:$H$2100,8,0)=AY331,0,"ERROR NOTA"))))</f>
        <v>NO APLICA</v>
      </c>
      <c r="DD331" s="223" t="str">
        <f t="shared" si="177"/>
        <v>NO APLICA</v>
      </c>
      <c r="DE331" s="223" t="str">
        <f t="shared" si="178"/>
        <v>NO APLICA</v>
      </c>
      <c r="DF331" s="224" t="str">
        <f t="shared" si="196"/>
        <v>SI</v>
      </c>
      <c r="DG331" s="224">
        <f t="shared" si="179"/>
        <v>0</v>
      </c>
      <c r="DH331" s="224">
        <f t="shared" si="180"/>
        <v>0</v>
      </c>
      <c r="DI331" s="224" t="str">
        <f t="shared" si="181"/>
        <v>NO APLICA</v>
      </c>
      <c r="DJ331" s="221" t="str">
        <f t="shared" si="182"/>
        <v>NO APLICA</v>
      </c>
      <c r="DK331" s="226" t="str">
        <f t="shared" si="183"/>
        <v>NO APLICA</v>
      </c>
      <c r="DL331" s="221">
        <f t="shared" si="197"/>
        <v>5500</v>
      </c>
      <c r="DM331" s="12">
        <f>VLOOKUP(A331,'5 TD'!$A:$B,2,0)</f>
        <v>6373</v>
      </c>
      <c r="DN331" s="226" t="str">
        <f t="shared" si="198"/>
        <v>NO APLICA</v>
      </c>
      <c r="DO331" s="224" t="str">
        <f t="shared" si="184"/>
        <v>NO APLICA</v>
      </c>
      <c r="DP331" s="224" t="str">
        <f t="shared" si="185"/>
        <v>NO APLICA</v>
      </c>
      <c r="DQ331" s="7" t="str">
        <f t="shared" si="186"/>
        <v>NO APLICA</v>
      </c>
      <c r="DR331" s="85" t="str">
        <f t="shared" si="199"/>
        <v>NO APLICA</v>
      </c>
      <c r="DS331" s="2" t="str">
        <f>+('3 Planilla Preadjudicación OTIC'!BN331)</f>
        <v>NO</v>
      </c>
      <c r="DT331" s="2" t="str">
        <f>IF(DR331="APROBADO",VLOOKUP(A331,'5 TD'!$D$3:$E$270,2,0),"NO APLICA")</f>
        <v>NO APLICA</v>
      </c>
      <c r="DU331" s="2" t="str">
        <f t="shared" si="200"/>
        <v>NO APLICA</v>
      </c>
      <c r="DV331" s="2" t="str">
        <f>IF(DU331="SI",VLOOKUP(A331,'5 TD'!$G$3:$H$270,2,0),"NO APLICA ")</f>
        <v xml:space="preserve">NO APLICA </v>
      </c>
      <c r="DW331" s="2" t="str">
        <f t="shared" si="201"/>
        <v>NO</v>
      </c>
      <c r="DX331" s="2" t="str">
        <f>IF(DW331="SI",VLOOKUP(A331,'5 TD'!$J$4:$K$472,2,0),"NO APLICA")</f>
        <v>NO APLICA</v>
      </c>
      <c r="DY331" s="2" t="str">
        <f t="shared" si="202"/>
        <v>NO APLICA</v>
      </c>
      <c r="DZ331" s="7" t="str">
        <f>IF(DY331="SI",VLOOKUP(A331,'5 TD'!$M$4:$N$350,2,0),"NO APLICA")</f>
        <v>NO APLICA</v>
      </c>
      <c r="EA331" s="2" t="str">
        <f t="shared" si="203"/>
        <v>NO APLICA</v>
      </c>
      <c r="EB331" s="12" t="str">
        <f t="shared" si="204"/>
        <v/>
      </c>
      <c r="EC331" s="12" t="str">
        <f>IF(EA331="SI",VLOOKUP(A331,'5 TD'!$V$4:$W$479,2,0),"NO APLICA")</f>
        <v>NO APLICA</v>
      </c>
      <c r="ED331" s="2" t="str">
        <f t="shared" si="187"/>
        <v>NO</v>
      </c>
      <c r="EE331" s="79" t="str">
        <f>IF(ED331="SI",VLOOKUP(AI331,COMPORTAMIENTO!$A$1:$H$2100,7,0),"NO APLICA")</f>
        <v>NO APLICA</v>
      </c>
      <c r="EF331" s="12" t="str">
        <f>IF(ED331="SI",VLOOKUP(A331,'5 TD'!$P$2:$Q$479,2,0),"NO APLICA")</f>
        <v>NO APLICA</v>
      </c>
      <c r="EG331" s="2" t="str">
        <f t="shared" si="188"/>
        <v>NO</v>
      </c>
      <c r="EH331" s="2">
        <f>IF(CZ331="no",0,VLOOKUP(AI331,EXPERIENCIA!$A$1:$C$2100,2,0))</f>
        <v>0</v>
      </c>
      <c r="EI331" s="2">
        <f>IF(CZ331="si",VLOOKUP(A331,'5 TD'!$S$3:$T$2103,2,0),0)</f>
        <v>0</v>
      </c>
      <c r="EJ331" s="2" t="str">
        <f t="shared" si="189"/>
        <v>SI</v>
      </c>
      <c r="EK331" s="2">
        <f>+('3 Planilla Preadjudicación OTIC'!BU331)</f>
        <v>0</v>
      </c>
      <c r="EL331" s="3" t="s">
        <v>2593</v>
      </c>
      <c r="EM331" s="3" t="s">
        <v>2596</v>
      </c>
      <c r="EQ331" s="86"/>
    </row>
    <row r="332" spans="1:147" s="3" customFormat="1" ht="15" customHeight="1" x14ac:dyDescent="0.3">
      <c r="A332" s="2">
        <f>+('3 Planilla Preadjudicación OTIC'!A332)</f>
        <v>14585</v>
      </c>
      <c r="B332" s="2" t="str">
        <f>+('3 Planilla Preadjudicación OTIC'!B332)</f>
        <v>65181652-1</v>
      </c>
      <c r="C332" s="4">
        <f>+('3 Planilla Preadjudicación OTIC'!E332)</f>
        <v>2025</v>
      </c>
      <c r="D332" s="4" t="str">
        <f>+('3 Planilla Preadjudicación OTIC'!F332)</f>
        <v>MANDATO</v>
      </c>
      <c r="E332" s="4" t="str">
        <f>+('3 Planilla Preadjudicación OTIC'!G332)</f>
        <v>65077645-3</v>
      </c>
      <c r="F332" s="4" t="str">
        <f>+('3 Planilla Preadjudicación OTIC'!H332)</f>
        <v>AVANZA INCLUSIÓN</v>
      </c>
      <c r="G332" s="4"/>
      <c r="H332" s="4"/>
      <c r="I332" s="4" t="str">
        <f>+('3 Planilla Preadjudicación OTIC'!I332)</f>
        <v>TÉCNICAS DE MANIPULACIÓN DE ALIMENTOS</v>
      </c>
      <c r="J332" s="4" t="str">
        <f>+('3 Planilla Preadjudicación OTIC'!J332)</f>
        <v>PF1432</v>
      </c>
      <c r="K332" s="4" t="str">
        <f>+('3 Planilla Preadjudicación OTIC'!K332)</f>
        <v/>
      </c>
      <c r="L332" s="4" t="str">
        <f>+('3 Planilla Preadjudicación OTIC'!L332)</f>
        <v/>
      </c>
      <c r="M332" s="2">
        <f>+('3 Planilla Preadjudicación OTIC'!M332)</f>
        <v>5</v>
      </c>
      <c r="N332" s="4" t="str">
        <f>+('3 Planilla Preadjudicación OTIC'!N332)</f>
        <v>VALPARAISO</v>
      </c>
      <c r="O332" s="4" t="str">
        <f>+('3 Planilla Preadjudicación OTIC'!O332)</f>
        <v>VILLA ALEMANA</v>
      </c>
      <c r="P332" s="4" t="str">
        <f>+('3 Planilla Preadjudicación OTIC'!P332)</f>
        <v>EMPRENDEDORES/AS INFORMALES O PERSONAS VULNERABLES PERTENECIENTES AL 80% MAS VULNERABLE</v>
      </c>
      <c r="Q332" s="4" t="str">
        <f>+('3 Planilla Preadjudicación OTIC'!Q332)</f>
        <v>PRESENCIAL</v>
      </c>
      <c r="R332" s="4" t="str">
        <f>+('3 Planilla Preadjudicación OTIC'!R332)</f>
        <v>DEPENDIENTE</v>
      </c>
      <c r="S332" s="4">
        <f>+('3 Planilla Preadjudicación OTIC'!S332)</f>
        <v>27</v>
      </c>
      <c r="T332" s="2">
        <f>+('3 Planilla Preadjudicación OTIC'!T332)</f>
        <v>10</v>
      </c>
      <c r="U332" s="2">
        <f>+('3 Planilla Preadjudicación OTIC'!U332)</f>
        <v>108</v>
      </c>
      <c r="V332" s="2">
        <f>+('3 Planilla Preadjudicación OTIC'!V332)</f>
        <v>0</v>
      </c>
      <c r="W332" s="2">
        <f>+('3 Planilla Preadjudicación OTIC'!W332)</f>
        <v>108</v>
      </c>
      <c r="X332" s="2">
        <f>+('3 Planilla Preadjudicación OTIC'!X332)</f>
        <v>4</v>
      </c>
      <c r="Y332" s="2" t="str">
        <f>+('3 Planilla Preadjudicación OTIC'!Y332)</f>
        <v>SI</v>
      </c>
      <c r="Z332" s="2" t="str">
        <f>+('3 Planilla Preadjudicación OTIC'!Z332)</f>
        <v>NO</v>
      </c>
      <c r="AA332" s="2" t="str">
        <f>+('3 Planilla Preadjudicación OTIC'!AA332)</f>
        <v>NO</v>
      </c>
      <c r="AB332" s="4" t="str">
        <f>+('3 Planilla Preadjudicación OTIC'!AB332)</f>
        <v>SE AJUSTA A PLAN FORMATIVO</v>
      </c>
      <c r="AC332" s="4" t="str">
        <f>+('3 Planilla Preadjudicación OTIC'!AC332)</f>
        <v>HOMBRES Y MUJERES DE 18 AÑOS O MAS PERTENECIENTES AL 80% MAS VULNERABLE, CON EDUCACION MEDIA COMPLETA PREFERENTEMENTE QUE RECIDAN EN LA COMUNA DE VILLA ALEMANA Y SUS ALREDERDORES</v>
      </c>
      <c r="AD332" s="2" t="str">
        <f>+('3 Planilla Preadjudicación OTIC'!AD332)</f>
        <v>NO</v>
      </c>
      <c r="AE332" s="4">
        <f>+('3 Planilla Preadjudicación OTIC'!AE332)</f>
        <v>0</v>
      </c>
      <c r="AF332" s="2" t="str">
        <f>+('3 Planilla Preadjudicación OTIC'!AF332)</f>
        <v>CERRADA</v>
      </c>
      <c r="AG332" s="2">
        <f>+('3 Planilla Preadjudicación OTIC'!AG332)</f>
        <v>27</v>
      </c>
      <c r="AH332" s="2">
        <f>+('3 Planilla Preadjudicación OTIC'!AH332)</f>
        <v>3</v>
      </c>
      <c r="AI332" s="135" t="str">
        <f>+('3 Planilla Preadjudicación OTIC'!AI332)</f>
        <v>78346080-7</v>
      </c>
      <c r="AJ332" s="4" t="str">
        <f>+('3 Planilla Preadjudicación OTIC'!AJ332)</f>
        <v>OTEC CFT LAPLACE</v>
      </c>
      <c r="AK332" s="2">
        <f>+('3 Planilla Preadjudicación OTIC'!AK332)</f>
        <v>108</v>
      </c>
      <c r="AL332" s="2">
        <f>+('3 Planilla Preadjudicación OTIC'!AL332)</f>
        <v>27</v>
      </c>
      <c r="AM332" s="12">
        <f>+('3 Planilla Preadjudicación OTIC'!AM332)</f>
        <v>5600</v>
      </c>
      <c r="AN332" s="12">
        <f>+('3 Planilla Preadjudicación OTIC'!AN332)</f>
        <v>0</v>
      </c>
      <c r="AO332" s="12">
        <f>+('3 Planilla Preadjudicación OTIC'!AO332)</f>
        <v>0</v>
      </c>
      <c r="AP332" s="12">
        <f>+('3 Planilla Preadjudicación OTIC'!AP332)</f>
        <v>6048000</v>
      </c>
      <c r="AQ332" s="12">
        <f>+('3 Planilla Preadjudicación OTIC'!AQ332)</f>
        <v>1080000</v>
      </c>
      <c r="AR332" s="12">
        <f>+('3 Planilla Preadjudicación OTIC'!AR332)</f>
        <v>0</v>
      </c>
      <c r="AS332" s="12">
        <f>+('3 Planilla Preadjudicación OTIC'!AS332)</f>
        <v>0</v>
      </c>
      <c r="AT332" s="12">
        <f>+('3 Planilla Preadjudicación OTIC'!AT332)</f>
        <v>0</v>
      </c>
      <c r="AU332" s="12">
        <f>+('3 Planilla Preadjudicación OTIC'!AU332)</f>
        <v>7128000</v>
      </c>
      <c r="AV332" s="2" t="str">
        <f>+('3 Planilla Preadjudicación OTIC'!AV332)</f>
        <v>NO</v>
      </c>
      <c r="AW332" s="4" t="str">
        <f>+('3 Planilla Preadjudicación OTIC'!AW332)</f>
        <v>NUMERAL 6.1.2. ITEM 5 - EL VALOR HORA ALUMNO CAPACITACIÓN NO SE ENCUENTRA EN EL RANGO DEL TRAMO DEFINIDO PARA EL CURSO, CONFORME AL ANEXO N° 8 Y AL PLAN DE CAPACITACIÓN.</v>
      </c>
      <c r="AX332" s="2">
        <f>+('3 Planilla Preadjudicación OTIC'!AX332)</f>
        <v>0</v>
      </c>
      <c r="AY332" s="2">
        <f>+('3 Planilla Preadjudicación OTIC'!AY332)</f>
        <v>0</v>
      </c>
      <c r="AZ332" s="2">
        <f>+('3 Planilla Preadjudicación OTIC'!AZ332)</f>
        <v>0</v>
      </c>
      <c r="BA332" s="2">
        <f>+('3 Planilla Preadjudicación OTIC'!BA332)</f>
        <v>0</v>
      </c>
      <c r="BB332" s="2">
        <f>+('3 Planilla Preadjudicación OTIC'!BB332)</f>
        <v>0</v>
      </c>
      <c r="BC332" s="2">
        <f>+('3 Planilla Preadjudicación OTIC'!BC332)</f>
        <v>0</v>
      </c>
      <c r="BD332" s="2">
        <f>+('3 Planilla Preadjudicación OTIC'!BD332)</f>
        <v>0</v>
      </c>
      <c r="BE332" s="2">
        <f>+('3 Planilla Preadjudicación OTIC'!BE332)</f>
        <v>0</v>
      </c>
      <c r="BF332" s="2">
        <f>+('3 Planilla Preadjudicación OTIC'!BF332)</f>
        <v>0</v>
      </c>
      <c r="BG332" s="2">
        <f>+('3 Planilla Preadjudicación OTIC'!BG332)</f>
        <v>0</v>
      </c>
      <c r="BH332" s="2">
        <f>+('3 Planilla Preadjudicación OTIC'!BH332)</f>
        <v>0</v>
      </c>
      <c r="BI332" s="2">
        <f>+('3 Planilla Preadjudicación OTIC'!BI332)</f>
        <v>0</v>
      </c>
      <c r="BJ332" s="2">
        <f>+('3 Planilla Preadjudicación OTIC'!BJ332)</f>
        <v>0</v>
      </c>
      <c r="BK332" s="2">
        <f>+('3 Planilla Preadjudicación OTIC'!BK332)</f>
        <v>0</v>
      </c>
      <c r="BL332" s="2">
        <f>+('3 Planilla Preadjudicación OTIC'!BL332)</f>
        <v>0</v>
      </c>
      <c r="BM332" s="104">
        <f>ROUND(('3 Planilla Preadjudicación OTIC'!BM332),1)</f>
        <v>0</v>
      </c>
      <c r="BN332" s="219" t="str">
        <f>+('3 Planilla Preadjudicación OTIC'!BN332)</f>
        <v>NO</v>
      </c>
      <c r="BO332" s="219">
        <f>+('3 Planilla Preadjudicación OTIC'!BO332)</f>
        <v>0</v>
      </c>
      <c r="BP332" s="219">
        <f>+('3 Planilla Preadjudicación OTIC'!BP332)</f>
        <v>0</v>
      </c>
      <c r="BQ332" s="219">
        <f>+('3 Planilla Preadjudicación OTIC'!BQ332)</f>
        <v>0</v>
      </c>
      <c r="BR332" s="219">
        <f>+('3 Planilla Preadjudicación OTIC'!BR332)</f>
        <v>0</v>
      </c>
      <c r="BS332" s="219">
        <f>+('3 Planilla Preadjudicación OTIC'!BS332)</f>
        <v>0</v>
      </c>
      <c r="BT332" s="219">
        <f>+('3 Planilla Preadjudicación OTIC'!BT332)</f>
        <v>0</v>
      </c>
      <c r="BU332" s="224">
        <f>IF(VLOOKUP(A332,'BD OFICIAL'!$A$1:$AL$2098,7,0)=D332,0,1)</f>
        <v>0</v>
      </c>
      <c r="BV332" s="224">
        <f>IF(VLOOKUP(A332,'BD OFICIAL'!$A$1:$AL$2098,11,0)=J332,0,1)</f>
        <v>0</v>
      </c>
      <c r="BW332" s="224">
        <f>IF(VLOOKUP(A332,'BD OFICIAL'!$A$1:$AL$2098,13,0)=L332,0,1)</f>
        <v>0</v>
      </c>
      <c r="BX332" s="218">
        <f>IF(VLOOKUP(A332,'BD OFICIAL'!$A$1:$AL$2098,16,0)=O332,0,1)</f>
        <v>0</v>
      </c>
      <c r="BY332" s="218">
        <f>IF(VLOOKUP(A332,'BD OFICIAL'!$A$1:$AL$2098,17,0)=P332,0,1)</f>
        <v>0</v>
      </c>
      <c r="BZ332" s="218">
        <f>IF(VLOOKUP(A332,'BD OFICIAL'!$A$1:$AL$2098,19,0)=R332,0,1)</f>
        <v>0</v>
      </c>
      <c r="CA332" s="218">
        <f>IF(VLOOKUP(A332,'BD OFICIAL'!$A$1:$AL$2098,21,0)=T332,0,1)</f>
        <v>0</v>
      </c>
      <c r="CB332" s="218">
        <f>IF(VLOOKUP(A332,'BD OFICIAL'!$A$1:$AL$2098,24,0)=AK332,0,1)</f>
        <v>0</v>
      </c>
      <c r="CC332" s="218">
        <f>IF(VLOOKUP(A332,'BD OFICIAL'!$A$1:$AL$2098,25,0)=X332,0,1)</f>
        <v>0</v>
      </c>
      <c r="CD332" s="218">
        <f>IF(VLOOKUP(A332,'BD OFICIAL'!$A$1:$AL$2098,26,0)=Y332,0,1)</f>
        <v>0</v>
      </c>
      <c r="CE332" s="218">
        <f>IF(VLOOKUP(A332,'BD OFICIAL'!$A$1:$AL$2098,27,0)=Z332,0,1)</f>
        <v>0</v>
      </c>
      <c r="CF332" s="218">
        <f>IF(VLOOKUP(A332,'BD OFICIAL'!$A$1:$AL$2098,28,0)=AA332,0,1)</f>
        <v>0</v>
      </c>
      <c r="CG332" s="218">
        <f>IF(VLOOKUP(A332,'BD OFICIAL'!$A$1:$AL$2098,33,0)=AF332,0,1)</f>
        <v>0</v>
      </c>
      <c r="CH332" s="218">
        <f>IF(VLOOKUP(A332,'BD OFICIAL'!$A$1:$AL$2098,35,0)=AH332,0,1)</f>
        <v>0</v>
      </c>
      <c r="CI332" s="224">
        <f>IF(VLOOKUP(A332,'BD OFICIAL'!$A$1:$AL$2098,34,0)=AL332,0,1)</f>
        <v>0</v>
      </c>
      <c r="CJ332" s="221">
        <f>VLOOKUP(A332,'BD OFICIAL'!$A$1:$AM$2098,36,0)*AM332-AP332</f>
        <v>0</v>
      </c>
      <c r="CK332" s="224" t="str">
        <f t="shared" si="190"/>
        <v>SSH</v>
      </c>
      <c r="CL332" s="224" t="str">
        <f t="shared" si="191"/>
        <v>SI</v>
      </c>
      <c r="CM332" s="224" t="str">
        <f t="shared" si="171"/>
        <v>NO</v>
      </c>
      <c r="CN332" s="225">
        <f t="shared" si="172"/>
        <v>0</v>
      </c>
      <c r="CO332" s="225">
        <f t="shared" si="192"/>
        <v>1</v>
      </c>
      <c r="CP332" s="225">
        <f t="shared" si="173"/>
        <v>0</v>
      </c>
      <c r="CQ332" s="31">
        <f>IF(Y332="NO",0,IF(Y332="SI",IF(VLOOKUP(A332,'BD OFICIAL'!$A:$AO,40,0)=AQ332,0,1)))</f>
        <v>0</v>
      </c>
      <c r="CR332" s="31">
        <f>IF(Z332="NO",0,IF(Z332="SI",IF(VLOOKUP(B332,'BD OFICIAL'!$A:$AO,41,0)=AS332,0,1)))</f>
        <v>0</v>
      </c>
      <c r="CS332" s="225">
        <f t="shared" si="193"/>
        <v>0</v>
      </c>
      <c r="CT332" s="225">
        <f t="shared" si="194"/>
        <v>0</v>
      </c>
      <c r="CU332" s="225">
        <f>IF(VLOOKUP(A332,'BD OFICIAL'!$A$1:$AL$1056,31,0)="SI",IF(AT332&gt;0,0,1),IF(AT332=0,0,1))</f>
        <v>0</v>
      </c>
      <c r="CV332" s="225">
        <f t="shared" si="195"/>
        <v>0</v>
      </c>
      <c r="CW332" s="225">
        <f t="shared" si="174"/>
        <v>0</v>
      </c>
      <c r="CX332" s="224" t="str">
        <f t="shared" si="175"/>
        <v>NO</v>
      </c>
      <c r="CY332" s="225">
        <f t="shared" si="176"/>
        <v>0</v>
      </c>
      <c r="CZ332" s="224" t="str">
        <f>IF(ISERROR(VLOOKUP(AI332,EXPERIENCIA!$A$1:$C$2100,1,0)),"NO","SI")</f>
        <v>NO</v>
      </c>
      <c r="DA332" s="224" t="str">
        <f>IF(CX332="no","NO APLICA",IF(AX332=0,"ERROR NOTA",IF(AND(AX332&gt;1,CZ332="NO"),"ERROR NOTA",IF(AND(CZ332="NO",AX332=1),0,IF(VLOOKUP(AI332,EXPERIENCIA!$A$1:$C$2100,3,0)=AX332,0,"ERROR NOTA")))))</f>
        <v>NO APLICA</v>
      </c>
      <c r="DB332" s="224" t="str">
        <f>IF(ISERROR(VLOOKUP(AI332,COMPORTAMIENTO!$A$1:$C$2100,1,0)),"NO","SI")</f>
        <v>NO</v>
      </c>
      <c r="DC332" s="224" t="str">
        <f>IF(CX332="NO","NO APLICA",IF(AY332=0,"ERROR NOTA",IF(AND(DB332="NO",AY332=7),0,IF(VLOOKUP(AI332,COMPORTAMIENTO!$A$2:$H$2100,8,0)=AY332,0,"ERROR NOTA"))))</f>
        <v>NO APLICA</v>
      </c>
      <c r="DD332" s="223" t="str">
        <f t="shared" si="177"/>
        <v>NO APLICA</v>
      </c>
      <c r="DE332" s="223" t="str">
        <f t="shared" si="178"/>
        <v>NO APLICA</v>
      </c>
      <c r="DF332" s="224" t="str">
        <f t="shared" si="196"/>
        <v>SI</v>
      </c>
      <c r="DG332" s="224">
        <f t="shared" si="179"/>
        <v>0</v>
      </c>
      <c r="DH332" s="224">
        <f t="shared" si="180"/>
        <v>0</v>
      </c>
      <c r="DI332" s="224" t="str">
        <f t="shared" si="181"/>
        <v>NO APLICA</v>
      </c>
      <c r="DJ332" s="221" t="str">
        <f t="shared" si="182"/>
        <v>NO APLICA</v>
      </c>
      <c r="DK332" s="226" t="str">
        <f t="shared" si="183"/>
        <v>NO APLICA</v>
      </c>
      <c r="DL332" s="221">
        <f t="shared" si="197"/>
        <v>5600</v>
      </c>
      <c r="DM332" s="12">
        <f>VLOOKUP(A332,'5 TD'!$A:$B,2,0)</f>
        <v>6373</v>
      </c>
      <c r="DN332" s="226" t="str">
        <f t="shared" si="198"/>
        <v>NO APLICA</v>
      </c>
      <c r="DO332" s="224" t="str">
        <f t="shared" si="184"/>
        <v>NO APLICA</v>
      </c>
      <c r="DP332" s="224" t="str">
        <f t="shared" si="185"/>
        <v>NO APLICA</v>
      </c>
      <c r="DQ332" s="7" t="str">
        <f t="shared" si="186"/>
        <v>NO APLICA</v>
      </c>
      <c r="DR332" s="85" t="str">
        <f t="shared" si="199"/>
        <v>NO APLICA</v>
      </c>
      <c r="DS332" s="2" t="str">
        <f>+('3 Planilla Preadjudicación OTIC'!BN332)</f>
        <v>NO</v>
      </c>
      <c r="DT332" s="2" t="str">
        <f>IF(DR332="APROBADO",VLOOKUP(A332,'5 TD'!$D$3:$E$270,2,0),"NO APLICA")</f>
        <v>NO APLICA</v>
      </c>
      <c r="DU332" s="2" t="str">
        <f t="shared" si="200"/>
        <v>NO APLICA</v>
      </c>
      <c r="DV332" s="2" t="str">
        <f>IF(DU332="SI",VLOOKUP(A332,'5 TD'!$G$3:$H$270,2,0),"NO APLICA ")</f>
        <v xml:space="preserve">NO APLICA </v>
      </c>
      <c r="DW332" s="2" t="str">
        <f t="shared" si="201"/>
        <v>NO</v>
      </c>
      <c r="DX332" s="2" t="str">
        <f>IF(DW332="SI",VLOOKUP(A332,'5 TD'!$J$4:$K$472,2,0),"NO APLICA")</f>
        <v>NO APLICA</v>
      </c>
      <c r="DY332" s="2" t="str">
        <f t="shared" si="202"/>
        <v>NO APLICA</v>
      </c>
      <c r="DZ332" s="7" t="str">
        <f>IF(DY332="SI",VLOOKUP(A332,'5 TD'!$M$4:$N$350,2,0),"NO APLICA")</f>
        <v>NO APLICA</v>
      </c>
      <c r="EA332" s="2" t="str">
        <f t="shared" si="203"/>
        <v>NO APLICA</v>
      </c>
      <c r="EB332" s="12" t="str">
        <f t="shared" si="204"/>
        <v/>
      </c>
      <c r="EC332" s="12" t="str">
        <f>IF(EA332="SI",VLOOKUP(A332,'5 TD'!$V$4:$W$479,2,0),"NO APLICA")</f>
        <v>NO APLICA</v>
      </c>
      <c r="ED332" s="2" t="str">
        <f t="shared" si="187"/>
        <v>NO</v>
      </c>
      <c r="EE332" s="79" t="str">
        <f>IF(ED332="SI",VLOOKUP(AI332,COMPORTAMIENTO!$A$1:$H$2100,7,0),"NO APLICA")</f>
        <v>NO APLICA</v>
      </c>
      <c r="EF332" s="12" t="str">
        <f>IF(ED332="SI",VLOOKUP(A332,'5 TD'!$P$2:$Q$479,2,0),"NO APLICA")</f>
        <v>NO APLICA</v>
      </c>
      <c r="EG332" s="2" t="str">
        <f t="shared" si="188"/>
        <v>NO</v>
      </c>
      <c r="EH332" s="2">
        <f>IF(CZ332="no",0,VLOOKUP(AI332,EXPERIENCIA!$A$1:$C$2100,2,0))</f>
        <v>0</v>
      </c>
      <c r="EI332" s="2">
        <f>IF(CZ332="si",VLOOKUP(A332,'5 TD'!$S$3:$T$2103,2,0),0)</f>
        <v>0</v>
      </c>
      <c r="EJ332" s="2" t="str">
        <f t="shared" si="189"/>
        <v>SI</v>
      </c>
      <c r="EK332" s="2">
        <f>+('3 Planilla Preadjudicación OTIC'!BU332)</f>
        <v>0</v>
      </c>
      <c r="EL332" s="3" t="s">
        <v>2593</v>
      </c>
      <c r="EM332" s="3" t="s">
        <v>2596</v>
      </c>
      <c r="EQ332" s="86"/>
    </row>
    <row r="333" spans="1:147" ht="15" customHeight="1" x14ac:dyDescent="0.3">
      <c r="A333" s="2">
        <f>+('3 Planilla Preadjudicación OTIC'!A333)</f>
        <v>14328</v>
      </c>
      <c r="B333" s="2" t="str">
        <f>+('3 Planilla Preadjudicación OTIC'!B333)</f>
        <v>65181652-1</v>
      </c>
      <c r="C333" s="4">
        <f>+('3 Planilla Preadjudicación OTIC'!E333)</f>
        <v>2025</v>
      </c>
      <c r="D333" s="4" t="str">
        <f>+('3 Planilla Preadjudicación OTIC'!F333)</f>
        <v>MANDATO</v>
      </c>
      <c r="E333" s="4" t="str">
        <f>+('3 Planilla Preadjudicación OTIC'!G333)</f>
        <v>71440800-3</v>
      </c>
      <c r="F333" s="4" t="str">
        <f>+('3 Planilla Preadjudicación OTIC'!H333)</f>
        <v>FUNDACION SOLIDARIA TRABAJO PARA UN HERMANO</v>
      </c>
      <c r="G333" s="4"/>
      <c r="H333" s="4"/>
      <c r="I333" s="4" t="str">
        <f>+('3 Planilla Preadjudicación OTIC'!I333)</f>
        <v>CONFECCIÓN Y CORTE DE VESTUARIO PARA ADULTOS Y NIÑOS</v>
      </c>
      <c r="J333" s="4" t="str">
        <f>+('3 Planilla Preadjudicación OTIC'!J333)</f>
        <v>SIN PLAN FORMATIVO</v>
      </c>
      <c r="K333" s="4" t="str">
        <f>+('3 Planilla Preadjudicación OTIC'!K333)</f>
        <v>TÉCNICAS PARA EL EMPRENDIMIENTO</v>
      </c>
      <c r="L333" s="4" t="str">
        <f>+('3 Planilla Preadjudicación OTIC'!L333)</f>
        <v>PF0921</v>
      </c>
      <c r="M333" s="2">
        <f>+('3 Planilla Preadjudicación OTIC'!M333)</f>
        <v>13</v>
      </c>
      <c r="N333" s="4" t="str">
        <f>+('3 Planilla Preadjudicación OTIC'!N333)</f>
        <v>METROPOLITANA</v>
      </c>
      <c r="O333" s="4" t="str">
        <f>+('3 Planilla Preadjudicación OTIC'!O333)</f>
        <v>SAN JOAQUÍN</v>
      </c>
      <c r="P333" s="4" t="str">
        <f>+('3 Planilla Preadjudicación OTIC'!P333)</f>
        <v>EMPRENDEDORES/AS INFORMALES O PERSONAS VULNERABLES PERTENECIENTES AL 80% MAS VULNERABLE</v>
      </c>
      <c r="Q333" s="4" t="str">
        <f>+('3 Planilla Preadjudicación OTIC'!Q333)</f>
        <v>PRESENCIAL</v>
      </c>
      <c r="R333" s="4" t="str">
        <f>+('3 Planilla Preadjudicación OTIC'!R333)</f>
        <v>INDEPENDIENTE</v>
      </c>
      <c r="S333" s="4">
        <f>+('3 Planilla Preadjudicación OTIC'!S333)</f>
        <v>40</v>
      </c>
      <c r="T333" s="2">
        <f>+('3 Planilla Preadjudicación OTIC'!T333)</f>
        <v>15</v>
      </c>
      <c r="U333" s="2">
        <f>+('3 Planilla Preadjudicación OTIC'!U333)</f>
        <v>0</v>
      </c>
      <c r="V333" s="2">
        <f>+('3 Planilla Preadjudicación OTIC'!V333)</f>
        <v>12</v>
      </c>
      <c r="W333" s="2">
        <f>+('3 Planilla Preadjudicación OTIC'!W333)</f>
        <v>160</v>
      </c>
      <c r="X333" s="2">
        <f>+('3 Planilla Preadjudicación OTIC'!X333)</f>
        <v>4</v>
      </c>
      <c r="Y333" s="2" t="str">
        <f>+('3 Planilla Preadjudicación OTIC'!Y333)</f>
        <v>SI</v>
      </c>
      <c r="Z333" s="2" t="str">
        <f>+('3 Planilla Preadjudicación OTIC'!Z333)</f>
        <v>NO</v>
      </c>
      <c r="AA333" s="2" t="str">
        <f>+('3 Planilla Preadjudicación OTIC'!AA333)</f>
        <v>NO</v>
      </c>
      <c r="AB333" s="4" t="str">
        <f>+('3 Planilla Preadjudicación OTIC'!AB333)</f>
        <v>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v>
      </c>
      <c r="AC333" s="4" t="str">
        <f>+('3 Planilla Preadjudicación OTIC'!AC333)</f>
        <v>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v>
      </c>
      <c r="AD333" s="2" t="str">
        <f>+('3 Planilla Preadjudicación OTIC'!AD333)</f>
        <v>NO</v>
      </c>
      <c r="AE333" s="4">
        <f>+('3 Planilla Preadjudicación OTIC'!AE333)</f>
        <v>0</v>
      </c>
      <c r="AF333" s="2" t="str">
        <f>+('3 Planilla Preadjudicación OTIC'!AF333)</f>
        <v>CERRADA</v>
      </c>
      <c r="AG333" s="2">
        <f>+('3 Planilla Preadjudicación OTIC'!AG333)</f>
        <v>40</v>
      </c>
      <c r="AH333" s="2">
        <f>+('3 Planilla Preadjudicación OTIC'!AH333)</f>
        <v>1</v>
      </c>
      <c r="AI333" s="135" t="str">
        <f>+('3 Planilla Preadjudicación OTIC'!AI333)</f>
        <v>65696680-7</v>
      </c>
      <c r="AJ333" s="4" t="str">
        <f>+('3 Planilla Preadjudicación OTIC'!AJ333)</f>
        <v>FUNDACION DE CAPACITACION PARA EL BUEN TRABAJO</v>
      </c>
      <c r="AK333" s="2">
        <f>+('3 Planilla Preadjudicación OTIC'!AK333)</f>
        <v>160</v>
      </c>
      <c r="AL333" s="2">
        <f>+('3 Planilla Preadjudicación OTIC'!AL333)</f>
        <v>40</v>
      </c>
      <c r="AM333" s="12">
        <f>+('3 Planilla Preadjudicación OTIC'!AM333)</f>
        <v>4900</v>
      </c>
      <c r="AN333" s="12">
        <f>+('3 Planilla Preadjudicación OTIC'!AN333)</f>
        <v>0</v>
      </c>
      <c r="AO333" s="12">
        <f>+('3 Planilla Preadjudicación OTIC'!AO333)</f>
        <v>0</v>
      </c>
      <c r="AP333" s="12">
        <f>+('3 Planilla Preadjudicación OTIC'!AP333)</f>
        <v>11760000</v>
      </c>
      <c r="AQ333" s="12">
        <f>+('3 Planilla Preadjudicación OTIC'!AQ333)</f>
        <v>2400000</v>
      </c>
      <c r="AR333" s="12">
        <f>+('3 Planilla Preadjudicación OTIC'!AR333)</f>
        <v>0</v>
      </c>
      <c r="AS333" s="12">
        <f>+('3 Planilla Preadjudicación OTIC'!AS333)</f>
        <v>0</v>
      </c>
      <c r="AT333" s="12">
        <f>+('3 Planilla Preadjudicación OTIC'!AT333)</f>
        <v>0</v>
      </c>
      <c r="AU333" s="12">
        <f>+('3 Planilla Preadjudicación OTIC'!AU333)</f>
        <v>14160000</v>
      </c>
      <c r="AV333" s="2" t="str">
        <f>+('3 Planilla Preadjudicación OTIC'!AV333)</f>
        <v>SI</v>
      </c>
      <c r="AW333" s="4">
        <f>+('3 Planilla Preadjudicación OTIC'!AW333)</f>
        <v>0</v>
      </c>
      <c r="AX333" s="2">
        <f>+('3 Planilla Preadjudicación OTIC'!AX333)</f>
        <v>3</v>
      </c>
      <c r="AY333" s="2">
        <f>+('3 Planilla Preadjudicación OTIC'!AY333)</f>
        <v>7</v>
      </c>
      <c r="AZ333" s="2">
        <f>+('3 Planilla Preadjudicación OTIC'!AZ333)</f>
        <v>7</v>
      </c>
      <c r="BA333" s="2">
        <f>+('3 Planilla Preadjudicación OTIC'!BA333)</f>
        <v>7</v>
      </c>
      <c r="BB333" s="2">
        <f>+('3 Planilla Preadjudicación OTIC'!BB333)</f>
        <v>7</v>
      </c>
      <c r="BC333" s="2">
        <f>+('3 Planilla Preadjudicación OTIC'!BC333)</f>
        <v>7</v>
      </c>
      <c r="BD333" s="2">
        <f>+('3 Planilla Preadjudicación OTIC'!BD333)</f>
        <v>7</v>
      </c>
      <c r="BE333" s="2">
        <f>+('3 Planilla Preadjudicación OTIC'!BE333)</f>
        <v>7</v>
      </c>
      <c r="BF333" s="2">
        <f>+('3 Planilla Preadjudicación OTIC'!BF333)</f>
        <v>7</v>
      </c>
      <c r="BG333" s="2">
        <f>+('3 Planilla Preadjudicación OTIC'!BG333)</f>
        <v>7</v>
      </c>
      <c r="BH333" s="2">
        <f>+('3 Planilla Preadjudicación OTIC'!BH333)</f>
        <v>7</v>
      </c>
      <c r="BI333" s="2">
        <f>+('3 Planilla Preadjudicación OTIC'!BI333)</f>
        <v>7</v>
      </c>
      <c r="BJ333" s="2">
        <f>+('3 Planilla Preadjudicación OTIC'!BJ333)</f>
        <v>7</v>
      </c>
      <c r="BK333" s="2">
        <f>+('3 Planilla Preadjudicación OTIC'!BK333)</f>
        <v>7</v>
      </c>
      <c r="BL333" s="2">
        <f>+('3 Planilla Preadjudicación OTIC'!BL333)</f>
        <v>5.9</v>
      </c>
      <c r="BM333" s="104">
        <f>ROUND(('3 Planilla Preadjudicación OTIC'!BM333),1)</f>
        <v>6.5</v>
      </c>
      <c r="BN333" s="4" t="str">
        <f>+('3 Planilla Preadjudicación OTIC'!BN333)</f>
        <v>NO</v>
      </c>
      <c r="BO333" s="4">
        <f>+('3 Planilla Preadjudicación OTIC'!BO333)</f>
        <v>0</v>
      </c>
      <c r="BP333" s="4">
        <f>+('3 Planilla Preadjudicación OTIC'!BP333)</f>
        <v>0</v>
      </c>
      <c r="BQ333" s="4">
        <f>+('3 Planilla Preadjudicación OTIC'!BQ333)</f>
        <v>0</v>
      </c>
      <c r="BR333" s="4">
        <f>+('3 Planilla Preadjudicación OTIC'!BR333)</f>
        <v>0</v>
      </c>
      <c r="BS333" s="4">
        <f>+('3 Planilla Preadjudicación OTIC'!BS333)</f>
        <v>0</v>
      </c>
      <c r="BT333" s="4">
        <f>+('3 Planilla Preadjudicación OTIC'!BT333)</f>
        <v>0</v>
      </c>
      <c r="BU333" s="85">
        <f>IF(VLOOKUP(A333,'BD OFICIAL'!$A$1:$AL$2098,7,0)=D333,0,1)</f>
        <v>0</v>
      </c>
      <c r="BV333" s="85">
        <f>IF(VLOOKUP(A333,'BD OFICIAL'!$A$1:$AL$2098,11,0)=J333,0,1)</f>
        <v>0</v>
      </c>
      <c r="BW333" s="85">
        <f>IF(VLOOKUP(A333,'BD OFICIAL'!$A$1:$AL$2098,13,0)=L333,0,1)</f>
        <v>0</v>
      </c>
      <c r="BX333" s="2">
        <f>IF(VLOOKUP(A333,'BD OFICIAL'!$A$1:$AL$2098,16,0)=O333,0,1)</f>
        <v>0</v>
      </c>
      <c r="BY333" s="2">
        <f>IF(VLOOKUP(A333,'BD OFICIAL'!$A$1:$AL$2098,17,0)=P333,0,1)</f>
        <v>0</v>
      </c>
      <c r="BZ333" s="2">
        <f>IF(VLOOKUP(A333,'BD OFICIAL'!$A$1:$AL$2098,19,0)=R333,0,1)</f>
        <v>0</v>
      </c>
      <c r="CA333" s="2">
        <f>IF(VLOOKUP(A333,'BD OFICIAL'!$A$1:$AL$2098,21,0)=T333,0,1)</f>
        <v>0</v>
      </c>
      <c r="CB333" s="2">
        <f>IF(VLOOKUP(A333,'BD OFICIAL'!$A$1:$AL$2098,24,0)=AK333,0,1)</f>
        <v>0</v>
      </c>
      <c r="CC333" s="2">
        <f>IF(VLOOKUP(A333,'BD OFICIAL'!$A$1:$AL$2098,25,0)=X333,0,1)</f>
        <v>0</v>
      </c>
      <c r="CD333" s="2">
        <f>IF(VLOOKUP(A333,'BD OFICIAL'!$A$1:$AL$2098,26,0)=Y333,0,1)</f>
        <v>0</v>
      </c>
      <c r="CE333" s="2">
        <f>IF(VLOOKUP(A333,'BD OFICIAL'!$A$1:$AL$2098,27,0)=Z333,0,1)</f>
        <v>0</v>
      </c>
      <c r="CF333" s="2">
        <f>IF(VLOOKUP(A333,'BD OFICIAL'!$A$1:$AL$2098,28,0)=AA333,0,1)</f>
        <v>0</v>
      </c>
      <c r="CG333" s="2">
        <f>IF(VLOOKUP(A333,'BD OFICIAL'!$A$1:$AL$2098,33,0)=AF333,0,1)</f>
        <v>0</v>
      </c>
      <c r="CH333" s="2">
        <f>IF(VLOOKUP(A333,'BD OFICIAL'!$A$1:$AL$2098,35,0)=AH333,0,1)</f>
        <v>0</v>
      </c>
      <c r="CI333" s="85">
        <f>IF(VLOOKUP(A333,'BD OFICIAL'!$A$1:$AL$2098,34,0)=AL333,0,1)</f>
        <v>0</v>
      </c>
      <c r="CJ333" s="12">
        <f>VLOOKUP(A333,'BD OFICIAL'!$A$1:$AM$2098,36,0)*AM333-AP333</f>
        <v>0</v>
      </c>
      <c r="CK333" s="85" t="str">
        <f t="shared" si="190"/>
        <v>SSH</v>
      </c>
      <c r="CL333" s="85" t="str">
        <f t="shared" si="191"/>
        <v>NO</v>
      </c>
      <c r="CM333" s="85" t="str">
        <f t="shared" si="171"/>
        <v>SI</v>
      </c>
      <c r="CN333" s="31">
        <f t="shared" si="172"/>
        <v>0</v>
      </c>
      <c r="CO333" s="31">
        <f t="shared" si="192"/>
        <v>0</v>
      </c>
      <c r="CP333" s="31">
        <f t="shared" si="173"/>
        <v>0</v>
      </c>
      <c r="CQ333" s="31">
        <f>IF(Y333="NO",0,IF(Y333="SI",IF(VLOOKUP(A333,'BD OFICIAL'!$A:$AO,40,0)=AQ333,0,1)))</f>
        <v>0</v>
      </c>
      <c r="CR333" s="31">
        <f>IF(Z333="NO",0,IF(Z333="SI",IF(VLOOKUP(B333,'BD OFICIAL'!$A:$AO,41,0)=AS333,0,1)))</f>
        <v>0</v>
      </c>
      <c r="CS333" s="31">
        <f t="shared" si="193"/>
        <v>0</v>
      </c>
      <c r="CT333" s="31">
        <f t="shared" si="194"/>
        <v>0</v>
      </c>
      <c r="CU333" s="31">
        <f>IF(VLOOKUP(A333,'BD OFICIAL'!$A$1:$AL$1056,31,0)="SI",IF(AT333&gt;0,0,1),IF(AT333=0,0,1))</f>
        <v>0</v>
      </c>
      <c r="CV333" s="31">
        <f t="shared" si="195"/>
        <v>0</v>
      </c>
      <c r="CW333" s="31">
        <f t="shared" si="174"/>
        <v>0</v>
      </c>
      <c r="CX333" s="85" t="str">
        <f t="shared" si="175"/>
        <v>SI</v>
      </c>
      <c r="CY333" s="31">
        <f t="shared" si="176"/>
        <v>0</v>
      </c>
      <c r="CZ333" s="85" t="str">
        <f>IF(ISERROR(VLOOKUP(AI333,EXPERIENCIA!$A$1:$C$2100,1,0)),"NO","SI")</f>
        <v>SI</v>
      </c>
      <c r="DA333" s="85">
        <f>IF(CX333="no","NO APLICA",IF(AX333=0,"ERROR NOTA",IF(AND(AX333&gt;1,CZ333="NO"),"ERROR NOTA",IF(AND(CZ333="NO",AX333=1),0,IF(VLOOKUP(AI333,EXPERIENCIA!$A$1:$C$2100,3,0)=AX333,0,"ERROR NOTA")))))</f>
        <v>0</v>
      </c>
      <c r="DB333" s="85" t="str">
        <f>IF(ISERROR(VLOOKUP(AI333,COMPORTAMIENTO!$A$1:$C$2100,1,0)),"NO","SI")</f>
        <v>SI</v>
      </c>
      <c r="DC333" s="85">
        <f>IF(CX333="NO","NO APLICA",IF(AY333=0,"ERROR NOTA",IF(AND(DB333="NO",AY333=7),0,IF(VLOOKUP(AI333,COMPORTAMIENTO!$A$2:$H$2100,8,0)=AY333,0,"ERROR NOTA"))))</f>
        <v>0</v>
      </c>
      <c r="DD333" s="104">
        <f t="shared" si="177"/>
        <v>0.30000000000000004</v>
      </c>
      <c r="DE333" s="104">
        <f t="shared" si="178"/>
        <v>0.70000000000000007</v>
      </c>
      <c r="DF333" s="85" t="str">
        <f t="shared" si="196"/>
        <v>NO</v>
      </c>
      <c r="DG333" s="85">
        <f t="shared" si="179"/>
        <v>7</v>
      </c>
      <c r="DH333" s="85">
        <f t="shared" si="180"/>
        <v>7</v>
      </c>
      <c r="DI333" s="85">
        <f t="shared" si="181"/>
        <v>7</v>
      </c>
      <c r="DJ333" s="12">
        <f t="shared" si="182"/>
        <v>7.0000000000000009</v>
      </c>
      <c r="DK333" s="7">
        <f t="shared" si="183"/>
        <v>7.0000000000000009</v>
      </c>
      <c r="DL333" s="12">
        <f t="shared" si="197"/>
        <v>4900</v>
      </c>
      <c r="DM333" s="12">
        <f>VLOOKUP(A333,'5 TD'!$A:$B,2,0)</f>
        <v>4130</v>
      </c>
      <c r="DN333" s="7">
        <f t="shared" si="198"/>
        <v>5.9</v>
      </c>
      <c r="DO333" s="85" t="str">
        <f t="shared" si="184"/>
        <v>APROBADO</v>
      </c>
      <c r="DP333" s="85" t="str">
        <f t="shared" si="185"/>
        <v>APROBADO</v>
      </c>
      <c r="DQ333" s="7">
        <f t="shared" si="186"/>
        <v>6.5</v>
      </c>
      <c r="DR333" s="85" t="str">
        <f t="shared" si="199"/>
        <v>APROBADO</v>
      </c>
      <c r="DS333" s="2" t="str">
        <f>+('3 Planilla Preadjudicación OTIC'!BN333)</f>
        <v>NO</v>
      </c>
      <c r="DT333" s="2">
        <f>IF(DR333="APROBADO",VLOOKUP(A333,'5 TD'!$D$3:$E$270,2,0),"NO APLICA")</f>
        <v>7</v>
      </c>
      <c r="DU333" s="2" t="str">
        <f t="shared" si="200"/>
        <v>NO</v>
      </c>
      <c r="DV333" s="2" t="str">
        <f>IF(DU333="SI",VLOOKUP(A333,'5 TD'!$G$3:$H$270,2,0),"NO APLICA ")</f>
        <v xml:space="preserve">NO APLICA </v>
      </c>
      <c r="DW333" s="2" t="str">
        <f t="shared" si="201"/>
        <v>NO</v>
      </c>
      <c r="DX333" s="2" t="str">
        <f>IF(DW333="SI",VLOOKUP(A333,'5 TD'!$J$4:$K$472,2,0),"NO APLICA")</f>
        <v>NO APLICA</v>
      </c>
      <c r="DY333" s="2" t="str">
        <f t="shared" si="202"/>
        <v>NO APLICA</v>
      </c>
      <c r="DZ333" s="7" t="str">
        <f>IF(DY333="SI",VLOOKUP(A333,'5 TD'!$M$4:$N$350,2,0),"NO APLICA")</f>
        <v>NO APLICA</v>
      </c>
      <c r="EA333" s="2" t="str">
        <f t="shared" si="203"/>
        <v>NO APLICA</v>
      </c>
      <c r="EB333" s="12" t="str">
        <f t="shared" si="204"/>
        <v/>
      </c>
      <c r="EC333" s="12" t="str">
        <f>IF(EA333="SI",VLOOKUP(A333,'5 TD'!$V$4:$W$479,2,0),"NO APLICA")</f>
        <v>NO APLICA</v>
      </c>
      <c r="ED333" s="2" t="str">
        <f t="shared" si="187"/>
        <v>NO</v>
      </c>
      <c r="EE333" s="79" t="str">
        <f>IF(ED333="SI",VLOOKUP(AI333,COMPORTAMIENTO!$A$1:$H$2100,7,0),"NO APLICA")</f>
        <v>NO APLICA</v>
      </c>
      <c r="EF333" s="12" t="str">
        <f>IF(ED333="SI",VLOOKUP(A333,'5 TD'!$P$2:$Q$479,2,0),"NO APLICA")</f>
        <v>NO APLICA</v>
      </c>
      <c r="EG333" s="2" t="str">
        <f t="shared" si="188"/>
        <v>NO</v>
      </c>
      <c r="EH333" s="2">
        <f>IF(CZ333="no",0,VLOOKUP(AI333,EXPERIENCIA!$A$1:$C$2100,2,0))</f>
        <v>30</v>
      </c>
      <c r="EI333" s="2">
        <f>IF(CZ333="si",VLOOKUP(A333,'5 TD'!$S$3:$T$2103,2,0),0)</f>
        <v>125</v>
      </c>
      <c r="EJ333" s="2" t="str">
        <f t="shared" si="189"/>
        <v>NO</v>
      </c>
      <c r="EK333" s="2">
        <f>+('3 Planilla Preadjudicación OTIC'!BU333)</f>
        <v>0</v>
      </c>
      <c r="EL333" s="4"/>
      <c r="EM333" s="3"/>
      <c r="EN333" s="3"/>
      <c r="EQ333" s="86"/>
    </row>
    <row r="334" spans="1:147" ht="15" customHeight="1" x14ac:dyDescent="0.3">
      <c r="A334" s="2">
        <f>+('3 Planilla Preadjudicación OTIC'!A334)</f>
        <v>14481</v>
      </c>
      <c r="B334" s="2" t="str">
        <f>+('3 Planilla Preadjudicación OTIC'!B334)</f>
        <v>65181652-1</v>
      </c>
      <c r="C334" s="4">
        <f>+('3 Planilla Preadjudicación OTIC'!E334)</f>
        <v>2025</v>
      </c>
      <c r="D334" s="4" t="str">
        <f>+('3 Planilla Preadjudicación OTIC'!F334)</f>
        <v>MANDATO</v>
      </c>
      <c r="E334" s="4" t="str">
        <f>+('3 Planilla Preadjudicación OTIC'!G334)</f>
        <v>82648400-4</v>
      </c>
      <c r="F334" s="4" t="str">
        <f>+('3 Planilla Preadjudicación OTIC'!H334)</f>
        <v>SIP RED DE COLEGIOS</v>
      </c>
      <c r="G334" s="4"/>
      <c r="H334" s="4"/>
      <c r="I334" s="4" t="str">
        <f>+('3 Planilla Preadjudicación OTIC'!I334)</f>
        <v>CONTABILIDAD BÁSICA</v>
      </c>
      <c r="J334" s="4" t="str">
        <f>+('3 Planilla Preadjudicación OTIC'!J334)</f>
        <v>PF0594</v>
      </c>
      <c r="K334" s="4" t="str">
        <f>+('3 Planilla Preadjudicación OTIC'!K334)</f>
        <v/>
      </c>
      <c r="L334" s="4" t="str">
        <f>+('3 Planilla Preadjudicación OTIC'!L334)</f>
        <v/>
      </c>
      <c r="M334" s="2">
        <f>+('3 Planilla Preadjudicación OTIC'!M334)</f>
        <v>13</v>
      </c>
      <c r="N334" s="4" t="str">
        <f>+('3 Planilla Preadjudicación OTIC'!N334)</f>
        <v>METROPOLITANA</v>
      </c>
      <c r="O334" s="4" t="str">
        <f>+('3 Planilla Preadjudicación OTIC'!O334)</f>
        <v>QUINTA NORMAL</v>
      </c>
      <c r="P334" s="4" t="str">
        <f>+('3 Planilla Preadjudicación OTIC'!P334)</f>
        <v>TRABAJADORES POR CUENTA PROPIA CON RENTA INFERIOR A 3 INGRESOS MENSUALES</v>
      </c>
      <c r="Q334" s="4" t="str">
        <f>+('3 Planilla Preadjudicación OTIC'!Q334)</f>
        <v>PRESENCIAL</v>
      </c>
      <c r="R334" s="4" t="str">
        <f>+('3 Planilla Preadjudicación OTIC'!R334)</f>
        <v>INDEPENDIENTE</v>
      </c>
      <c r="S334" s="4">
        <f>+('3 Planilla Preadjudicación OTIC'!S334)</f>
        <v>25</v>
      </c>
      <c r="T334" s="2">
        <f>+('3 Planilla Preadjudicación OTIC'!T334)</f>
        <v>15</v>
      </c>
      <c r="U334" s="2">
        <f>+('3 Planilla Preadjudicación OTIC'!U334)</f>
        <v>100</v>
      </c>
      <c r="V334" s="2">
        <f>+('3 Planilla Preadjudicación OTIC'!V334)</f>
        <v>0</v>
      </c>
      <c r="W334" s="2">
        <f>+('3 Planilla Preadjudicación OTIC'!W334)</f>
        <v>100</v>
      </c>
      <c r="X334" s="2">
        <f>+('3 Planilla Preadjudicación OTIC'!X334)</f>
        <v>4</v>
      </c>
      <c r="Y334" s="2" t="str">
        <f>+('3 Planilla Preadjudicación OTIC'!Y334)</f>
        <v>SI</v>
      </c>
      <c r="Z334" s="2" t="str">
        <f>+('3 Planilla Preadjudicación OTIC'!Z334)</f>
        <v>NO</v>
      </c>
      <c r="AA334" s="2" t="str">
        <f>+('3 Planilla Preadjudicación OTIC'!AA334)</f>
        <v>NO</v>
      </c>
      <c r="AB334" s="4" t="str">
        <f>+('3 Planilla Preadjudicación OTIC'!AB334)</f>
        <v>SE AJUSTA A PLAN FORMATIVO</v>
      </c>
      <c r="AC334" s="4" t="str">
        <f>+('3 Planilla Preadjudicación OTIC'!AC334)</f>
        <v>ADULTOS MAYORES DE 18 AÑOS, EMPLEADOS Y/O DESEMPLEADOS, HOMBRES Y MUJERES, CHILENOS Y EXTRANJEROS, QUE RESIDAN EN LA REGION METROPOLITANA Y QUE CUENTEN CON EDUCACIÓN MEDIA COMPLETA</v>
      </c>
      <c r="AD334" s="2" t="str">
        <f>+('3 Planilla Preadjudicación OTIC'!AD334)</f>
        <v>NO</v>
      </c>
      <c r="AE334" s="4">
        <f>+('3 Planilla Preadjudicación OTIC'!AE334)</f>
        <v>0</v>
      </c>
      <c r="AF334" s="2" t="str">
        <f>+('3 Planilla Preadjudicación OTIC'!AF334)</f>
        <v>CERRADA</v>
      </c>
      <c r="AG334" s="2">
        <f>+('3 Planilla Preadjudicación OTIC'!AG334)</f>
        <v>25</v>
      </c>
      <c r="AH334" s="2">
        <f>+('3 Planilla Preadjudicación OTIC'!AH334)</f>
        <v>1</v>
      </c>
      <c r="AI334" s="135" t="str">
        <f>+('3 Planilla Preadjudicación OTIC'!AI334)</f>
        <v>65696680-7</v>
      </c>
      <c r="AJ334" s="4" t="str">
        <f>+('3 Planilla Preadjudicación OTIC'!AJ334)</f>
        <v>FUNDACION DE CAPACITACION PARA EL BUEN TRABAJO</v>
      </c>
      <c r="AK334" s="2">
        <f>+('3 Planilla Preadjudicación OTIC'!AK334)</f>
        <v>100</v>
      </c>
      <c r="AL334" s="2">
        <f>+('3 Planilla Preadjudicación OTIC'!AL334)</f>
        <v>25</v>
      </c>
      <c r="AM334" s="12">
        <f>+('3 Planilla Preadjudicación OTIC'!AM334)</f>
        <v>4130</v>
      </c>
      <c r="AN334" s="12">
        <f>+('3 Planilla Preadjudicación OTIC'!AN334)</f>
        <v>0</v>
      </c>
      <c r="AO334" s="12">
        <f>+('3 Planilla Preadjudicación OTIC'!AO334)</f>
        <v>0</v>
      </c>
      <c r="AP334" s="12">
        <f>+('3 Planilla Preadjudicación OTIC'!AP334)</f>
        <v>6195000</v>
      </c>
      <c r="AQ334" s="12">
        <f>+('3 Planilla Preadjudicación OTIC'!AQ334)</f>
        <v>1500000</v>
      </c>
      <c r="AR334" s="12">
        <f>+('3 Planilla Preadjudicación OTIC'!AR334)</f>
        <v>0</v>
      </c>
      <c r="AS334" s="12">
        <f>+('3 Planilla Preadjudicación OTIC'!AS334)</f>
        <v>0</v>
      </c>
      <c r="AT334" s="12">
        <f>+('3 Planilla Preadjudicación OTIC'!AT334)</f>
        <v>0</v>
      </c>
      <c r="AU334" s="12">
        <f>+('3 Planilla Preadjudicación OTIC'!AU334)</f>
        <v>7695000</v>
      </c>
      <c r="AV334" s="2" t="str">
        <f>+('3 Planilla Preadjudicación OTIC'!AV334)</f>
        <v>SI</v>
      </c>
      <c r="AW334" s="4">
        <f>+('3 Planilla Preadjudicación OTIC'!AW334)</f>
        <v>0</v>
      </c>
      <c r="AX334" s="2">
        <f>+('3 Planilla Preadjudicación OTIC'!AX334)</f>
        <v>3</v>
      </c>
      <c r="AY334" s="2">
        <f>+('3 Planilla Preadjudicación OTIC'!AY334)</f>
        <v>7</v>
      </c>
      <c r="AZ334" s="2">
        <f>+('3 Planilla Preadjudicación OTIC'!AZ334)</f>
        <v>0</v>
      </c>
      <c r="BA334" s="2">
        <f>+('3 Planilla Preadjudicación OTIC'!BA334)</f>
        <v>0</v>
      </c>
      <c r="BB334" s="2">
        <f>+('3 Planilla Preadjudicación OTIC'!BB334)</f>
        <v>0</v>
      </c>
      <c r="BC334" s="2">
        <f>+('3 Planilla Preadjudicación OTIC'!BC334)</f>
        <v>0</v>
      </c>
      <c r="BD334" s="2">
        <f>+('3 Planilla Preadjudicación OTIC'!BD334)</f>
        <v>0</v>
      </c>
      <c r="BE334" s="2">
        <f>+('3 Planilla Preadjudicación OTIC'!BE334)</f>
        <v>0</v>
      </c>
      <c r="BF334" s="2">
        <f>+('3 Planilla Preadjudicación OTIC'!BF334)</f>
        <v>0</v>
      </c>
      <c r="BG334" s="2">
        <f>+('3 Planilla Preadjudicación OTIC'!BG334)</f>
        <v>7</v>
      </c>
      <c r="BH334" s="2">
        <f>+('3 Planilla Preadjudicación OTIC'!BH334)</f>
        <v>7</v>
      </c>
      <c r="BI334" s="2">
        <f>+('3 Planilla Preadjudicación OTIC'!BI334)</f>
        <v>7</v>
      </c>
      <c r="BJ334" s="2">
        <f>+('3 Planilla Preadjudicación OTIC'!BJ334)</f>
        <v>7</v>
      </c>
      <c r="BK334" s="2">
        <f>+('3 Planilla Preadjudicación OTIC'!BK334)</f>
        <v>7</v>
      </c>
      <c r="BL334" s="2">
        <f>+('3 Planilla Preadjudicación OTIC'!BL334)</f>
        <v>7</v>
      </c>
      <c r="BM334" s="104">
        <f>ROUND(('3 Planilla Preadjudicación OTIC'!BM334),1)</f>
        <v>6.6</v>
      </c>
      <c r="BN334" s="4" t="str">
        <f>+('3 Planilla Preadjudicación OTIC'!BN334)</f>
        <v>NO</v>
      </c>
      <c r="BO334" s="4">
        <f>+('3 Planilla Preadjudicación OTIC'!BO334)</f>
        <v>0</v>
      </c>
      <c r="BP334" s="4">
        <f>+('3 Planilla Preadjudicación OTIC'!BP334)</f>
        <v>0</v>
      </c>
      <c r="BQ334" s="4">
        <f>+('3 Planilla Preadjudicación OTIC'!BQ334)</f>
        <v>0</v>
      </c>
      <c r="BR334" s="4">
        <f>+('3 Planilla Preadjudicación OTIC'!BR334)</f>
        <v>0</v>
      </c>
      <c r="BS334" s="4">
        <f>+('3 Planilla Preadjudicación OTIC'!BS334)</f>
        <v>0</v>
      </c>
      <c r="BT334" s="4">
        <f>+('3 Planilla Preadjudicación OTIC'!BT334)</f>
        <v>0</v>
      </c>
      <c r="BU334" s="85">
        <f>IF(VLOOKUP(A334,'BD OFICIAL'!$A$1:$AL$2098,7,0)=D334,0,1)</f>
        <v>0</v>
      </c>
      <c r="BV334" s="85">
        <f>IF(VLOOKUP(A334,'BD OFICIAL'!$A$1:$AL$2098,11,0)=J334,0,1)</f>
        <v>0</v>
      </c>
      <c r="BW334" s="85">
        <f>IF(VLOOKUP(A334,'BD OFICIAL'!$A$1:$AL$2098,13,0)=L334,0,1)</f>
        <v>0</v>
      </c>
      <c r="BX334" s="2">
        <f>IF(VLOOKUP(A334,'BD OFICIAL'!$A$1:$AL$2098,16,0)=O334,0,1)</f>
        <v>0</v>
      </c>
      <c r="BY334" s="2">
        <f>IF(VLOOKUP(A334,'BD OFICIAL'!$A$1:$AL$2098,17,0)=P334,0,1)</f>
        <v>0</v>
      </c>
      <c r="BZ334" s="2">
        <f>IF(VLOOKUP(A334,'BD OFICIAL'!$A$1:$AL$2098,19,0)=R334,0,1)</f>
        <v>0</v>
      </c>
      <c r="CA334" s="2">
        <f>IF(VLOOKUP(A334,'BD OFICIAL'!$A$1:$AL$2098,21,0)=T334,0,1)</f>
        <v>0</v>
      </c>
      <c r="CB334" s="2">
        <f>IF(VLOOKUP(A334,'BD OFICIAL'!$A$1:$AL$2098,24,0)=AK334,0,1)</f>
        <v>0</v>
      </c>
      <c r="CC334" s="2">
        <f>IF(VLOOKUP(A334,'BD OFICIAL'!$A$1:$AL$2098,25,0)=X334,0,1)</f>
        <v>0</v>
      </c>
      <c r="CD334" s="2">
        <f>IF(VLOOKUP(A334,'BD OFICIAL'!$A$1:$AL$2098,26,0)=Y334,0,1)</f>
        <v>0</v>
      </c>
      <c r="CE334" s="2">
        <f>IF(VLOOKUP(A334,'BD OFICIAL'!$A$1:$AL$2098,27,0)=Z334,0,1)</f>
        <v>0</v>
      </c>
      <c r="CF334" s="2">
        <f>IF(VLOOKUP(A334,'BD OFICIAL'!$A$1:$AL$2098,28,0)=AA334,0,1)</f>
        <v>0</v>
      </c>
      <c r="CG334" s="2">
        <f>IF(VLOOKUP(A334,'BD OFICIAL'!$A$1:$AL$2098,33,0)=AF334,0,1)</f>
        <v>0</v>
      </c>
      <c r="CH334" s="2">
        <f>IF(VLOOKUP(A334,'BD OFICIAL'!$A$1:$AL$2098,35,0)=AH334,0,1)</f>
        <v>0</v>
      </c>
      <c r="CI334" s="85">
        <f>IF(VLOOKUP(A334,'BD OFICIAL'!$A$1:$AL$2098,34,0)=AL334,0,1)</f>
        <v>0</v>
      </c>
      <c r="CJ334" s="12">
        <f>VLOOKUP(A334,'BD OFICIAL'!$A$1:$AM$2098,36,0)*AM334-AP334</f>
        <v>0</v>
      </c>
      <c r="CK334" s="85" t="str">
        <f t="shared" si="190"/>
        <v>SSH</v>
      </c>
      <c r="CL334" s="85" t="str">
        <f t="shared" si="191"/>
        <v>SI</v>
      </c>
      <c r="CM334" s="85" t="str">
        <f t="shared" si="171"/>
        <v>NO</v>
      </c>
      <c r="CN334" s="31">
        <f t="shared" si="172"/>
        <v>0</v>
      </c>
      <c r="CO334" s="31">
        <f t="shared" si="192"/>
        <v>0</v>
      </c>
      <c r="CP334" s="31">
        <f t="shared" si="173"/>
        <v>0</v>
      </c>
      <c r="CQ334" s="31">
        <f>IF(Y334="NO",0,IF(Y334="SI",IF(VLOOKUP(A334,'BD OFICIAL'!$A:$AO,40,0)=AQ334,0,1)))</f>
        <v>0</v>
      </c>
      <c r="CR334" s="31">
        <f>IF(Z334="NO",0,IF(Z334="SI",IF(VLOOKUP(B334,'BD OFICIAL'!$A:$AO,41,0)=AS334,0,1)))</f>
        <v>0</v>
      </c>
      <c r="CS334" s="31">
        <f t="shared" si="193"/>
        <v>0</v>
      </c>
      <c r="CT334" s="31">
        <f t="shared" si="194"/>
        <v>0</v>
      </c>
      <c r="CU334" s="31">
        <f>IF(VLOOKUP(A334,'BD OFICIAL'!$A$1:$AL$1056,31,0)="SI",IF(AT334&gt;0,0,1),IF(AT334=0,0,1))</f>
        <v>0</v>
      </c>
      <c r="CV334" s="31">
        <f t="shared" si="195"/>
        <v>0</v>
      </c>
      <c r="CW334" s="31">
        <f t="shared" si="174"/>
        <v>0</v>
      </c>
      <c r="CX334" s="85" t="str">
        <f t="shared" si="175"/>
        <v>SI</v>
      </c>
      <c r="CY334" s="31">
        <f t="shared" si="176"/>
        <v>0</v>
      </c>
      <c r="CZ334" s="85" t="str">
        <f>IF(ISERROR(VLOOKUP(AI334,EXPERIENCIA!$A$1:$C$2100,1,0)),"NO","SI")</f>
        <v>SI</v>
      </c>
      <c r="DA334" s="85">
        <f>IF(CX334="no","NO APLICA",IF(AX334=0,"ERROR NOTA",IF(AND(AX334&gt;1,CZ334="NO"),"ERROR NOTA",IF(AND(CZ334="NO",AX334=1),0,IF(VLOOKUP(AI334,EXPERIENCIA!$A$1:$C$2100,3,0)=AX334,0,"ERROR NOTA")))))</f>
        <v>0</v>
      </c>
      <c r="DB334" s="85" t="str">
        <f>IF(ISERROR(VLOOKUP(AI334,COMPORTAMIENTO!$A$1:$C$2100,1,0)),"NO","SI")</f>
        <v>SI</v>
      </c>
      <c r="DC334" s="85">
        <f>IF(CX334="NO","NO APLICA",IF(AY334=0,"ERROR NOTA",IF(AND(DB334="NO",AY334=7),0,IF(VLOOKUP(AI334,COMPORTAMIENTO!$A$2:$H$2100,8,0)=AY334,0,"ERROR NOTA"))))</f>
        <v>0</v>
      </c>
      <c r="DD334" s="104">
        <f t="shared" si="177"/>
        <v>0.30000000000000004</v>
      </c>
      <c r="DE334" s="104">
        <f t="shared" si="178"/>
        <v>0.70000000000000007</v>
      </c>
      <c r="DF334" s="85" t="str">
        <f t="shared" si="196"/>
        <v>SI</v>
      </c>
      <c r="DG334" s="85">
        <f t="shared" si="179"/>
        <v>0</v>
      </c>
      <c r="DH334" s="85">
        <f t="shared" si="180"/>
        <v>0</v>
      </c>
      <c r="DI334" s="85">
        <f t="shared" si="181"/>
        <v>0</v>
      </c>
      <c r="DJ334" s="12">
        <f t="shared" si="182"/>
        <v>7.0000000000000009</v>
      </c>
      <c r="DK334" s="7">
        <f t="shared" si="183"/>
        <v>7.0000000000000009</v>
      </c>
      <c r="DL334" s="12">
        <f t="shared" si="197"/>
        <v>4130</v>
      </c>
      <c r="DM334" s="12">
        <f>VLOOKUP(A334,'5 TD'!$A:$B,2,0)</f>
        <v>4130</v>
      </c>
      <c r="DN334" s="7">
        <f t="shared" si="198"/>
        <v>7</v>
      </c>
      <c r="DO334" s="85" t="str">
        <f t="shared" si="184"/>
        <v>APROBADO</v>
      </c>
      <c r="DP334" s="85" t="str">
        <f t="shared" si="185"/>
        <v>APROBADO</v>
      </c>
      <c r="DQ334" s="7">
        <f t="shared" si="186"/>
        <v>6.6</v>
      </c>
      <c r="DR334" s="85" t="str">
        <f t="shared" si="199"/>
        <v>APROBADO</v>
      </c>
      <c r="DS334" s="2" t="str">
        <f>+('3 Planilla Preadjudicación OTIC'!BN334)</f>
        <v>NO</v>
      </c>
      <c r="DT334" s="2">
        <f>IF(DR334="APROBADO",VLOOKUP(A334,'5 TD'!$D$3:$E$270,2,0),"NO APLICA")</f>
        <v>7</v>
      </c>
      <c r="DU334" s="2" t="str">
        <f t="shared" si="200"/>
        <v>NO</v>
      </c>
      <c r="DV334" s="2" t="str">
        <f>IF(DU334="SI",VLOOKUP(A334,'5 TD'!$G$3:$H$270,2,0),"NO APLICA ")</f>
        <v xml:space="preserve">NO APLICA </v>
      </c>
      <c r="DW334" s="2" t="str">
        <f t="shared" si="201"/>
        <v>NO</v>
      </c>
      <c r="DX334" s="2" t="str">
        <f>IF(DW334="SI",VLOOKUP(A334,'5 TD'!$J$4:$K$472,2,0),"NO APLICA")</f>
        <v>NO APLICA</v>
      </c>
      <c r="DY334" s="2" t="str">
        <f t="shared" si="202"/>
        <v>NO APLICA</v>
      </c>
      <c r="DZ334" s="7" t="str">
        <f>IF(DY334="SI",VLOOKUP(A334,'5 TD'!$M$4:$N$350,2,0),"NO APLICA")</f>
        <v>NO APLICA</v>
      </c>
      <c r="EA334" s="2" t="str">
        <f t="shared" si="203"/>
        <v>NO APLICA</v>
      </c>
      <c r="EB334" s="12" t="str">
        <f t="shared" si="204"/>
        <v/>
      </c>
      <c r="EC334" s="12" t="str">
        <f>IF(EA334="SI",VLOOKUP(A334,'5 TD'!$V$4:$W$479,2,0),"NO APLICA")</f>
        <v>NO APLICA</v>
      </c>
      <c r="ED334" s="2" t="str">
        <f t="shared" si="187"/>
        <v>NO</v>
      </c>
      <c r="EE334" s="79" t="str">
        <f>IF(ED334="SI",VLOOKUP(AI334,COMPORTAMIENTO!$A$1:$H$2100,7,0),"NO APLICA")</f>
        <v>NO APLICA</v>
      </c>
      <c r="EF334" s="12" t="str">
        <f>IF(ED334="SI",VLOOKUP(A334,'5 TD'!$P$2:$Q$479,2,0),"NO APLICA")</f>
        <v>NO APLICA</v>
      </c>
      <c r="EG334" s="2" t="str">
        <f t="shared" si="188"/>
        <v>NO</v>
      </c>
      <c r="EH334" s="2">
        <f>IF(CZ334="no",0,VLOOKUP(AI334,EXPERIENCIA!$A$1:$C$2100,2,0))</f>
        <v>30</v>
      </c>
      <c r="EI334" s="2">
        <f>IF(CZ334="si",VLOOKUP(A334,'5 TD'!$S$3:$T$2103,2,0),0)</f>
        <v>125</v>
      </c>
      <c r="EJ334" s="2" t="str">
        <f t="shared" si="189"/>
        <v>NO</v>
      </c>
      <c r="EK334" s="2">
        <f>+('3 Planilla Preadjudicación OTIC'!BU334)</f>
        <v>0</v>
      </c>
      <c r="EL334" s="4"/>
      <c r="EM334" s="3"/>
      <c r="EN334" s="3"/>
      <c r="EQ334" s="86"/>
    </row>
    <row r="335" spans="1:147" ht="15" customHeight="1" x14ac:dyDescent="0.3">
      <c r="A335" s="2">
        <f>+('3 Planilla Preadjudicación OTIC'!A335)</f>
        <v>14446</v>
      </c>
      <c r="B335" s="2" t="str">
        <f>+('3 Planilla Preadjudicación OTIC'!B335)</f>
        <v>65181652-1</v>
      </c>
      <c r="C335" s="4">
        <f>+('3 Planilla Preadjudicación OTIC'!E335)</f>
        <v>2025</v>
      </c>
      <c r="D335" s="4" t="str">
        <f>+('3 Planilla Preadjudicación OTIC'!F335)</f>
        <v>MANDATO</v>
      </c>
      <c r="E335" s="4" t="str">
        <f>+('3 Planilla Preadjudicación OTIC'!G335)</f>
        <v>96505760-9</v>
      </c>
      <c r="F335" s="4" t="str">
        <f>+('3 Planilla Preadjudicación OTIC'!H335)</f>
        <v>COLBÚN</v>
      </c>
      <c r="G335" s="4"/>
      <c r="H335" s="4"/>
      <c r="I335" s="4" t="str">
        <f>+('3 Planilla Preadjudicación OTIC'!I335)</f>
        <v>ACTIVIDADES DE CUIDADOS INTEGRADOS Y SOCIOSANITARIOS PARA PERSONAS MAYORES CON DEPENDENCIA LEVE A MODERADA</v>
      </c>
      <c r="J335" s="4" t="str">
        <f>+('3 Planilla Preadjudicación OTIC'!J335)</f>
        <v>PF1497</v>
      </c>
      <c r="K335" s="4" t="str">
        <f>+('3 Planilla Preadjudicación OTIC'!K335)</f>
        <v>TÉCNICAS PARA EL EMPRENDIMIENTO</v>
      </c>
      <c r="L335" s="4" t="str">
        <f>+('3 Planilla Preadjudicación OTIC'!L335)</f>
        <v>PF0921</v>
      </c>
      <c r="M335" s="2">
        <f>+('3 Planilla Preadjudicación OTIC'!M335)</f>
        <v>10</v>
      </c>
      <c r="N335" s="4" t="str">
        <f>+('3 Planilla Preadjudicación OTIC'!N335)</f>
        <v>LOS LAGOS</v>
      </c>
      <c r="O335" s="4" t="str">
        <f>+('3 Planilla Preadjudicación OTIC'!O335)</f>
        <v>PUERTO MONTT</v>
      </c>
      <c r="P335" s="4" t="str">
        <f>+('3 Planilla Preadjudicación OTIC'!P335)</f>
        <v>EMPRENDEDORES/AS INFORMALES O PERSONAS VULNERABLES PERTENECIENTES AL 80% MAS VULNERABLE</v>
      </c>
      <c r="Q335" s="4" t="str">
        <f>+('3 Planilla Preadjudicación OTIC'!Q335)</f>
        <v>PRESENCIAL</v>
      </c>
      <c r="R335" s="4" t="str">
        <f>+('3 Planilla Preadjudicación OTIC'!R335)</f>
        <v>INDEPENDIENTE</v>
      </c>
      <c r="S335" s="4">
        <f>+('3 Planilla Preadjudicación OTIC'!S335)</f>
        <v>33</v>
      </c>
      <c r="T335" s="2">
        <f>+('3 Planilla Preadjudicación OTIC'!T335)</f>
        <v>10</v>
      </c>
      <c r="U335" s="2">
        <f>+('3 Planilla Preadjudicación OTIC'!U335)</f>
        <v>120</v>
      </c>
      <c r="V335" s="2">
        <f>+('3 Planilla Preadjudicación OTIC'!V335)</f>
        <v>12</v>
      </c>
      <c r="W335" s="2">
        <f>+('3 Planilla Preadjudicación OTIC'!W335)</f>
        <v>132</v>
      </c>
      <c r="X335" s="2">
        <f>+('3 Planilla Preadjudicación OTIC'!X335)</f>
        <v>4</v>
      </c>
      <c r="Y335" s="2" t="str">
        <f>+('3 Planilla Preadjudicación OTIC'!Y335)</f>
        <v>SI</v>
      </c>
      <c r="Z335" s="2" t="str">
        <f>+('3 Planilla Preadjudicación OTIC'!Z335)</f>
        <v>NO</v>
      </c>
      <c r="AA335" s="2" t="str">
        <f>+('3 Planilla Preadjudicación OTIC'!AA335)</f>
        <v>SI</v>
      </c>
      <c r="AB335" s="4" t="str">
        <f>+('3 Planilla Preadjudicación OTIC'!AB335)</f>
        <v>SE AJUSTA A PLAN FORMATIVO</v>
      </c>
      <c r="AC335" s="4" t="str">
        <f>+('3 Planilla Preadjudicación OTIC'!AC335)</f>
        <v>HOMBRES Y MUJERES DE 18 AÑOS O MAS, QUE PERTENECEN AL 80% MAS VULNERABLES, RESIDEN EN LA COMUNA DE PUERTO MONTT Y TENER EDUCACIÓN MEDIA COMPLETA Y PRESENTAR EL CERTIFICADO DE INHABILIDAD CORRESPONDIENTE.</v>
      </c>
      <c r="AD335" s="2" t="str">
        <f>+('3 Planilla Preadjudicación OTIC'!AD335)</f>
        <v>NO</v>
      </c>
      <c r="AE335" s="4">
        <f>+('3 Planilla Preadjudicación OTIC'!AE335)</f>
        <v>0</v>
      </c>
      <c r="AF335" s="2" t="str">
        <f>+('3 Planilla Preadjudicación OTIC'!AF335)</f>
        <v>CERRADA</v>
      </c>
      <c r="AG335" s="2">
        <f>+('3 Planilla Preadjudicación OTIC'!AG335)</f>
        <v>33</v>
      </c>
      <c r="AH335" s="2">
        <f>+('3 Planilla Preadjudicación OTIC'!AH335)</f>
        <v>3</v>
      </c>
      <c r="AI335" s="135" t="str">
        <f>+('3 Planilla Preadjudicación OTIC'!AI335)</f>
        <v>76004998-0</v>
      </c>
      <c r="AJ335" s="4" t="str">
        <f>+('3 Planilla Preadjudicación OTIC'!AJ335)</f>
        <v>Sociedad para la Gestión y Desarrollo de la Capacitación Limitada</v>
      </c>
      <c r="AK335" s="2">
        <f>+('3 Planilla Preadjudicación OTIC'!AK335)</f>
        <v>132</v>
      </c>
      <c r="AL335" s="2">
        <f>+('3 Planilla Preadjudicación OTIC'!AL335)</f>
        <v>33</v>
      </c>
      <c r="AM335" s="12">
        <f>+('3 Planilla Preadjudicación OTIC'!AM335)</f>
        <v>6373</v>
      </c>
      <c r="AN335" s="12">
        <f>+('3 Planilla Preadjudicación OTIC'!AN335)</f>
        <v>100000</v>
      </c>
      <c r="AO335" s="12">
        <f>+('3 Planilla Preadjudicación OTIC'!AO335)</f>
        <v>0</v>
      </c>
      <c r="AP335" s="12">
        <f>+('3 Planilla Preadjudicación OTIC'!AP335)</f>
        <v>8412360</v>
      </c>
      <c r="AQ335" s="12">
        <f>+('3 Planilla Preadjudicación OTIC'!AQ335)</f>
        <v>1320000</v>
      </c>
      <c r="AR335" s="12">
        <f>+('3 Planilla Preadjudicación OTIC'!AR335)</f>
        <v>1000000</v>
      </c>
      <c r="AS335" s="12">
        <f>+('3 Planilla Preadjudicación OTIC'!AS335)</f>
        <v>0</v>
      </c>
      <c r="AT335" s="12">
        <f>+('3 Planilla Preadjudicación OTIC'!AT335)</f>
        <v>0</v>
      </c>
      <c r="AU335" s="12">
        <f>+('3 Planilla Preadjudicación OTIC'!AU335)</f>
        <v>10732360</v>
      </c>
      <c r="AV335" s="2" t="str">
        <f>+('3 Planilla Preadjudicación OTIC'!AV335)</f>
        <v>SI</v>
      </c>
      <c r="AW335" s="4">
        <f>+('3 Planilla Preadjudicación OTIC'!AW335)</f>
        <v>0</v>
      </c>
      <c r="AX335" s="2">
        <f>+('3 Planilla Preadjudicación OTIC'!AX335)</f>
        <v>7</v>
      </c>
      <c r="AY335" s="2">
        <f>+('3 Planilla Preadjudicación OTIC'!AY335)</f>
        <v>7</v>
      </c>
      <c r="AZ335" s="2">
        <f>+('3 Planilla Preadjudicación OTIC'!AZ335)</f>
        <v>0</v>
      </c>
      <c r="BA335" s="2">
        <f>+('3 Planilla Preadjudicación OTIC'!BA335)</f>
        <v>0</v>
      </c>
      <c r="BB335" s="2">
        <f>+('3 Planilla Preadjudicación OTIC'!BB335)</f>
        <v>0</v>
      </c>
      <c r="BC335" s="2">
        <f>+('3 Planilla Preadjudicación OTIC'!BC335)</f>
        <v>0</v>
      </c>
      <c r="BD335" s="2">
        <f>+('3 Planilla Preadjudicación OTIC'!BD335)</f>
        <v>0</v>
      </c>
      <c r="BE335" s="2">
        <f>+('3 Planilla Preadjudicación OTIC'!BE335)</f>
        <v>0</v>
      </c>
      <c r="BF335" s="2">
        <f>+('3 Planilla Preadjudicación OTIC'!BF335)</f>
        <v>0</v>
      </c>
      <c r="BG335" s="2">
        <f>+('3 Planilla Preadjudicación OTIC'!BG335)</f>
        <v>7</v>
      </c>
      <c r="BH335" s="2">
        <f>+('3 Planilla Preadjudicación OTIC'!BH335)</f>
        <v>5.4</v>
      </c>
      <c r="BI335" s="2">
        <f>+('3 Planilla Preadjudicación OTIC'!BI335)</f>
        <v>5</v>
      </c>
      <c r="BJ335" s="2">
        <f>+('3 Planilla Preadjudicación OTIC'!BJ335)</f>
        <v>5</v>
      </c>
      <c r="BK335" s="2">
        <f>+('3 Planilla Preadjudicación OTIC'!BK335)</f>
        <v>5</v>
      </c>
      <c r="BL335" s="2">
        <f>+('3 Planilla Preadjudicación OTIC'!BL335)</f>
        <v>7</v>
      </c>
      <c r="BM335" s="104">
        <f>ROUND(('3 Planilla Preadjudicación OTIC'!BM335),1)</f>
        <v>6</v>
      </c>
      <c r="BN335" s="4" t="str">
        <f>+('3 Planilla Preadjudicación OTIC'!BN335)</f>
        <v>NO</v>
      </c>
      <c r="BO335" s="4">
        <f>+('3 Planilla Preadjudicación OTIC'!BO335)</f>
        <v>0</v>
      </c>
      <c r="BP335" s="4">
        <f>+('3 Planilla Preadjudicación OTIC'!BP335)</f>
        <v>0</v>
      </c>
      <c r="BQ335" s="4">
        <f>+('3 Planilla Preadjudicación OTIC'!BQ335)</f>
        <v>0</v>
      </c>
      <c r="BR335" s="4">
        <f>+('3 Planilla Preadjudicación OTIC'!BR335)</f>
        <v>0</v>
      </c>
      <c r="BS335" s="4">
        <f>+('3 Planilla Preadjudicación OTIC'!BS335)</f>
        <v>0</v>
      </c>
      <c r="BT335" s="4">
        <f>+('3 Planilla Preadjudicación OTIC'!BT335)</f>
        <v>0</v>
      </c>
      <c r="BU335" s="85">
        <f>IF(VLOOKUP(A335,'BD OFICIAL'!$A$1:$AL$2098,7,0)=D335,0,1)</f>
        <v>0</v>
      </c>
      <c r="BV335" s="85">
        <f>IF(VLOOKUP(A335,'BD OFICIAL'!$A$1:$AL$2098,11,0)=J335,0,1)</f>
        <v>0</v>
      </c>
      <c r="BW335" s="85">
        <f>IF(VLOOKUP(A335,'BD OFICIAL'!$A$1:$AL$2098,13,0)=L335,0,1)</f>
        <v>0</v>
      </c>
      <c r="BX335" s="2">
        <f>IF(VLOOKUP(A335,'BD OFICIAL'!$A$1:$AL$2098,16,0)=O335,0,1)</f>
        <v>0</v>
      </c>
      <c r="BY335" s="2">
        <f>IF(VLOOKUP(A335,'BD OFICIAL'!$A$1:$AL$2098,17,0)=P335,0,1)</f>
        <v>0</v>
      </c>
      <c r="BZ335" s="2">
        <f>IF(VLOOKUP(A335,'BD OFICIAL'!$A$1:$AL$2098,19,0)=R335,0,1)</f>
        <v>0</v>
      </c>
      <c r="CA335" s="2">
        <f>IF(VLOOKUP(A335,'BD OFICIAL'!$A$1:$AL$2098,21,0)=T335,0,1)</f>
        <v>0</v>
      </c>
      <c r="CB335" s="2">
        <f>IF(VLOOKUP(A335,'BD OFICIAL'!$A$1:$AL$2098,24,0)=AK335,0,1)</f>
        <v>0</v>
      </c>
      <c r="CC335" s="2">
        <f>IF(VLOOKUP(A335,'BD OFICIAL'!$A$1:$AL$2098,25,0)=X335,0,1)</f>
        <v>0</v>
      </c>
      <c r="CD335" s="2">
        <f>IF(VLOOKUP(A335,'BD OFICIAL'!$A$1:$AL$2098,26,0)=Y335,0,1)</f>
        <v>0</v>
      </c>
      <c r="CE335" s="2">
        <f>IF(VLOOKUP(A335,'BD OFICIAL'!$A$1:$AL$2098,27,0)=Z335,0,1)</f>
        <v>0</v>
      </c>
      <c r="CF335" s="2">
        <f>IF(VLOOKUP(A335,'BD OFICIAL'!$A$1:$AL$2098,28,0)=AA335,0,1)</f>
        <v>0</v>
      </c>
      <c r="CG335" s="2">
        <f>IF(VLOOKUP(A335,'BD OFICIAL'!$A$1:$AL$2098,33,0)=AF335,0,1)</f>
        <v>0</v>
      </c>
      <c r="CH335" s="2">
        <f>IF(VLOOKUP(A335,'BD OFICIAL'!$A$1:$AL$2098,35,0)=AH335,0,1)</f>
        <v>0</v>
      </c>
      <c r="CI335" s="85">
        <f>IF(VLOOKUP(A335,'BD OFICIAL'!$A$1:$AL$2098,34,0)=AL335,0,1)</f>
        <v>0</v>
      </c>
      <c r="CJ335" s="12">
        <f>VLOOKUP(A335,'BD OFICIAL'!$A$1:$AM$2098,36,0)*AM335-AP335</f>
        <v>0</v>
      </c>
      <c r="CK335" s="85" t="str">
        <f t="shared" si="190"/>
        <v>SHMAN</v>
      </c>
      <c r="CL335" s="85" t="str">
        <f t="shared" si="191"/>
        <v>SI</v>
      </c>
      <c r="CM335" s="85" t="str">
        <f t="shared" si="171"/>
        <v>NO</v>
      </c>
      <c r="CN335" s="31">
        <f t="shared" si="172"/>
        <v>0</v>
      </c>
      <c r="CO335" s="31">
        <f t="shared" si="192"/>
        <v>0</v>
      </c>
      <c r="CP335" s="31">
        <f t="shared" si="173"/>
        <v>0</v>
      </c>
      <c r="CQ335" s="31">
        <f>IF(Y335="NO",0,IF(Y335="SI",IF(VLOOKUP(A335,'BD OFICIAL'!$A:$AO,40,0)=AQ335,0,1)))</f>
        <v>0</v>
      </c>
      <c r="CR335" s="31">
        <f>IF(Z335="NO",0,IF(Z335="SI",IF(VLOOKUP(B335,'BD OFICIAL'!$A:$AO,41,0)=AS335,0,1)))</f>
        <v>0</v>
      </c>
      <c r="CS335" s="31">
        <f t="shared" si="193"/>
        <v>0</v>
      </c>
      <c r="CT335" s="31">
        <f t="shared" si="194"/>
        <v>0</v>
      </c>
      <c r="CU335" s="31">
        <f>IF(VLOOKUP(A335,'BD OFICIAL'!$A$1:$AL$1056,31,0)="SI",IF(AT335&gt;0,0,1),IF(AT335=0,0,1))</f>
        <v>0</v>
      </c>
      <c r="CV335" s="31">
        <f t="shared" si="195"/>
        <v>0</v>
      </c>
      <c r="CW335" s="31">
        <f t="shared" si="174"/>
        <v>0</v>
      </c>
      <c r="CX335" s="85" t="str">
        <f t="shared" si="175"/>
        <v>SI</v>
      </c>
      <c r="CY335" s="31">
        <f t="shared" si="176"/>
        <v>0</v>
      </c>
      <c r="CZ335" s="85" t="str">
        <f>IF(ISERROR(VLOOKUP(AI335,EXPERIENCIA!$A$1:$C$2100,1,0)),"NO","SI")</f>
        <v>SI</v>
      </c>
      <c r="DA335" s="85">
        <f>IF(CX335="no","NO APLICA",IF(AX335=0,"ERROR NOTA",IF(AND(AX335&gt;1,CZ335="NO"),"ERROR NOTA",IF(AND(CZ335="NO",AX335=1),0,IF(VLOOKUP(AI335,EXPERIENCIA!$A$1:$C$2100,3,0)=AX335,0,"ERROR NOTA")))))</f>
        <v>0</v>
      </c>
      <c r="DB335" s="85" t="str">
        <f>IF(ISERROR(VLOOKUP(AI335,COMPORTAMIENTO!$A$1:$C$2100,1,0)),"NO","SI")</f>
        <v>SI</v>
      </c>
      <c r="DC335" s="85">
        <f>IF(CX335="NO","NO APLICA",IF(AY335=0,"ERROR NOTA",IF(AND(DB335="NO",AY335=7),0,IF(VLOOKUP(AI335,COMPORTAMIENTO!$A$2:$H$2100,8,0)=AY335,0,"ERROR NOTA"))))</f>
        <v>0</v>
      </c>
      <c r="DD335" s="104">
        <f t="shared" si="177"/>
        <v>0.70000000000000007</v>
      </c>
      <c r="DE335" s="104">
        <f t="shared" si="178"/>
        <v>0.70000000000000007</v>
      </c>
      <c r="DF335" s="85" t="str">
        <f t="shared" si="196"/>
        <v>SI</v>
      </c>
      <c r="DG335" s="85">
        <f t="shared" si="179"/>
        <v>0</v>
      </c>
      <c r="DH335" s="85">
        <f t="shared" si="180"/>
        <v>0</v>
      </c>
      <c r="DI335" s="85">
        <f t="shared" si="181"/>
        <v>0</v>
      </c>
      <c r="DJ335" s="7">
        <f t="shared" si="182"/>
        <v>5.7200000000000006</v>
      </c>
      <c r="DK335" s="7">
        <f t="shared" si="183"/>
        <v>5.7200000000000006</v>
      </c>
      <c r="DL335" s="12">
        <f t="shared" si="197"/>
        <v>6373</v>
      </c>
      <c r="DM335" s="12">
        <f>VLOOKUP(A335,'5 TD'!$A:$B,2,0)</f>
        <v>6373</v>
      </c>
      <c r="DN335" s="7">
        <f t="shared" si="198"/>
        <v>7</v>
      </c>
      <c r="DO335" s="85" t="str">
        <f t="shared" si="184"/>
        <v>APROBADO</v>
      </c>
      <c r="DP335" s="85" t="str">
        <f t="shared" si="185"/>
        <v>APROBADO</v>
      </c>
      <c r="DQ335" s="7">
        <f t="shared" si="186"/>
        <v>6</v>
      </c>
      <c r="DR335" s="85" t="str">
        <f t="shared" si="199"/>
        <v>APROBADO</v>
      </c>
      <c r="DS335" s="2" t="str">
        <f>+('3 Planilla Preadjudicación OTIC'!BN335)</f>
        <v>NO</v>
      </c>
      <c r="DT335" s="2">
        <f>IF(DR335="APROBADO",VLOOKUP(A335,'5 TD'!$D$3:$E$270,2,0),"NO APLICA")</f>
        <v>7</v>
      </c>
      <c r="DU335" s="2" t="str">
        <f t="shared" si="200"/>
        <v>NO</v>
      </c>
      <c r="DV335" s="2" t="str">
        <f>IF(DU335="SI",VLOOKUP(A335,'5 TD'!$G$3:$H$270,2,0),"NO APLICA ")</f>
        <v xml:space="preserve">NO APLICA </v>
      </c>
      <c r="DW335" s="2" t="str">
        <f t="shared" si="201"/>
        <v>NO</v>
      </c>
      <c r="DX335" s="2" t="str">
        <f>IF(DW335="SI",VLOOKUP(A335,'5 TD'!$J$4:$K$472,2,0),"NO APLICA")</f>
        <v>NO APLICA</v>
      </c>
      <c r="DY335" s="2" t="str">
        <f t="shared" si="202"/>
        <v>NO APLICA</v>
      </c>
      <c r="DZ335" s="7" t="str">
        <f>IF(DY335="SI",VLOOKUP(A335,'5 TD'!$M$4:$N$350,2,0),"NO APLICA")</f>
        <v>NO APLICA</v>
      </c>
      <c r="EA335" s="2" t="str">
        <f t="shared" si="203"/>
        <v>NO APLICA</v>
      </c>
      <c r="EB335" s="12" t="str">
        <f t="shared" si="204"/>
        <v/>
      </c>
      <c r="EC335" s="12" t="str">
        <f>IF(EA335="SI",VLOOKUP(A335,'5 TD'!$V$4:$W$479,2,0),"NO APLICA")</f>
        <v>NO APLICA</v>
      </c>
      <c r="ED335" s="2" t="str">
        <f t="shared" si="187"/>
        <v>NO</v>
      </c>
      <c r="EE335" s="79" t="str">
        <f>IF(ED335="SI",VLOOKUP(AI335,COMPORTAMIENTO!$A$1:$H$2100,7,0),"NO APLICA")</f>
        <v>NO APLICA</v>
      </c>
      <c r="EF335" s="12" t="str">
        <f>IF(ED335="SI",VLOOKUP(A335,'5 TD'!$P$2:$Q$479,2,0),"NO APLICA")</f>
        <v>NO APLICA</v>
      </c>
      <c r="EG335" s="2" t="str">
        <f t="shared" si="188"/>
        <v>NO</v>
      </c>
      <c r="EH335" s="2">
        <f>IF(CZ335="no",0,VLOOKUP(AI335,EXPERIENCIA!$A$1:$C$2100,2,0))</f>
        <v>146</v>
      </c>
      <c r="EI335" s="2">
        <f>IF(CZ335="si",VLOOKUP(A335,'5 TD'!$S$3:$T$2103,2,0),0)</f>
        <v>146</v>
      </c>
      <c r="EJ335" s="2" t="str">
        <f t="shared" si="189"/>
        <v>SI</v>
      </c>
      <c r="EK335" s="2">
        <f>+('3 Planilla Preadjudicación OTIC'!BU335)</f>
        <v>0</v>
      </c>
      <c r="EL335" s="4"/>
      <c r="EM335" s="3"/>
      <c r="EN335" s="3"/>
      <c r="EQ335" s="86"/>
    </row>
    <row r="336" spans="1:147" ht="15" customHeight="1" x14ac:dyDescent="0.3">
      <c r="A336" s="2">
        <f>+('3 Planilla Preadjudicación OTIC'!A336)</f>
        <v>14306</v>
      </c>
      <c r="B336" s="2" t="str">
        <f>+('3 Planilla Preadjudicación OTIC'!B336)</f>
        <v>65181652-1</v>
      </c>
      <c r="C336" s="4">
        <f>+('3 Planilla Preadjudicación OTIC'!E336)</f>
        <v>2025</v>
      </c>
      <c r="D336" s="4" t="str">
        <f>+('3 Planilla Preadjudicación OTIC'!F336)</f>
        <v>MANDATO</v>
      </c>
      <c r="E336" s="4" t="str">
        <f>+('3 Planilla Preadjudicación OTIC'!G336)</f>
        <v>76200030-K</v>
      </c>
      <c r="F336" s="4" t="str">
        <f>+('3 Planilla Preadjudicación OTIC'!H336)</f>
        <v>FUNDACIÓN HUILO HUILO</v>
      </c>
      <c r="G336" s="4"/>
      <c r="H336" s="4"/>
      <c r="I336" s="4" t="str">
        <f>+('3 Planilla Preadjudicación OTIC'!I336)</f>
        <v>TÉCNICAS DE TURISMO SUSTENTABLE Y CUIDADO DEL MEDIO AMBIENTE</v>
      </c>
      <c r="J336" s="4" t="str">
        <f>+('3 Planilla Preadjudicación OTIC'!J336)</f>
        <v>SIN PLAN FORMATIVO</v>
      </c>
      <c r="K336" s="4" t="str">
        <f>+('3 Planilla Preadjudicación OTIC'!K336)</f>
        <v/>
      </c>
      <c r="L336" s="4" t="str">
        <f>+('3 Planilla Preadjudicación OTIC'!L336)</f>
        <v/>
      </c>
      <c r="M336" s="2">
        <f>+('3 Planilla Preadjudicación OTIC'!M336)</f>
        <v>14</v>
      </c>
      <c r="N336" s="4" t="str">
        <f>+('3 Planilla Preadjudicación OTIC'!N336)</f>
        <v>LOS RIOS</v>
      </c>
      <c r="O336" s="4" t="str">
        <f>+('3 Planilla Preadjudicación OTIC'!O336)</f>
        <v>PANGUIPULLI</v>
      </c>
      <c r="P336" s="4" t="str">
        <f>+('3 Planilla Preadjudicación OTIC'!P336)</f>
        <v>EMPRENDEDORES/AS INFORMALES O PERSONAS VULNERABLES PERTENECIENTES AL 80% MAS VULNERABLE</v>
      </c>
      <c r="Q336" s="4" t="str">
        <f>+('3 Planilla Preadjudicación OTIC'!Q336)</f>
        <v>PRESENCIAL</v>
      </c>
      <c r="R336" s="4" t="str">
        <f>+('3 Planilla Preadjudicación OTIC'!R336)</f>
        <v>DEPENDIENTE</v>
      </c>
      <c r="S336" s="4">
        <f>+('3 Planilla Preadjudicación OTIC'!S336)</f>
        <v>14</v>
      </c>
      <c r="T336" s="2">
        <f>+('3 Planilla Preadjudicación OTIC'!T336)</f>
        <v>20</v>
      </c>
      <c r="U336" s="2">
        <f>+('3 Planilla Preadjudicación OTIC'!U336)</f>
        <v>0</v>
      </c>
      <c r="V336" s="2">
        <f>+('3 Planilla Preadjudicación OTIC'!V336)</f>
        <v>0</v>
      </c>
      <c r="W336" s="2">
        <f>+('3 Planilla Preadjudicación OTIC'!W336)</f>
        <v>40</v>
      </c>
      <c r="X336" s="2">
        <f>+('3 Planilla Preadjudicación OTIC'!X336)</f>
        <v>3</v>
      </c>
      <c r="Y336" s="2" t="str">
        <f>+('3 Planilla Preadjudicación OTIC'!Y336)</f>
        <v>SI</v>
      </c>
      <c r="Z336" s="2" t="str">
        <f>+('3 Planilla Preadjudicación OTIC'!Z336)</f>
        <v>NO</v>
      </c>
      <c r="AA336" s="2" t="str">
        <f>+('3 Planilla Preadjudicación OTIC'!AA336)</f>
        <v>NO</v>
      </c>
      <c r="AB336" s="4" t="str">
        <f>+('3 Planilla Preadjudicación OTIC'!AB336)</f>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v>
      </c>
      <c r="AC336" s="4" t="str">
        <f>+('3 Planilla Preadjudicación OTIC'!AC336)</f>
        <v>Hombres y Mujeres entre 18 y 50 años que correspondan al 80% más vulnerable según RSH, que pertenecen al sector de Huilo Huilo. Deberán saber leer y escribir, y tener Educación Básica completa.</v>
      </c>
      <c r="AD336" s="2" t="str">
        <f>+('3 Planilla Preadjudicación OTIC'!AD336)</f>
        <v>NO</v>
      </c>
      <c r="AE336" s="4">
        <f>+('3 Planilla Preadjudicación OTIC'!AE336)</f>
        <v>0</v>
      </c>
      <c r="AF336" s="2" t="str">
        <f>+('3 Planilla Preadjudicación OTIC'!AF336)</f>
        <v>CERRADA</v>
      </c>
      <c r="AG336" s="2">
        <f>+('3 Planilla Preadjudicación OTIC'!AG336)</f>
        <v>14</v>
      </c>
      <c r="AH336" s="2">
        <f>+('3 Planilla Preadjudicación OTIC'!AH336)</f>
        <v>1</v>
      </c>
      <c r="AI336" s="135" t="str">
        <f>+('3 Planilla Preadjudicación OTIC'!AI336)</f>
        <v>76004998-0</v>
      </c>
      <c r="AJ336" s="4" t="str">
        <f>+('3 Planilla Preadjudicación OTIC'!AJ336)</f>
        <v>Sociedad para la Gestión y Desarrollo de la Capacitación Limitada</v>
      </c>
      <c r="AK336" s="2">
        <f>+('3 Planilla Preadjudicación OTIC'!AK336)</f>
        <v>40</v>
      </c>
      <c r="AL336" s="2">
        <f>+('3 Planilla Preadjudicación OTIC'!AL336)</f>
        <v>14</v>
      </c>
      <c r="AM336" s="12">
        <f>+('3 Planilla Preadjudicación OTIC'!AM336)</f>
        <v>4130</v>
      </c>
      <c r="AN336" s="12">
        <f>+('3 Planilla Preadjudicación OTIC'!AN336)</f>
        <v>0</v>
      </c>
      <c r="AO336" s="12">
        <f>+('3 Planilla Preadjudicación OTIC'!AO336)</f>
        <v>0</v>
      </c>
      <c r="AP336" s="12">
        <f>+('3 Planilla Preadjudicación OTIC'!AP336)</f>
        <v>3304000</v>
      </c>
      <c r="AQ336" s="12">
        <f>+('3 Planilla Preadjudicación OTIC'!AQ336)</f>
        <v>1120000</v>
      </c>
      <c r="AR336" s="12">
        <f>+('3 Planilla Preadjudicación OTIC'!AR336)</f>
        <v>0</v>
      </c>
      <c r="AS336" s="12">
        <f>+('3 Planilla Preadjudicación OTIC'!AS336)</f>
        <v>0</v>
      </c>
      <c r="AT336" s="12">
        <f>+('3 Planilla Preadjudicación OTIC'!AT336)</f>
        <v>0</v>
      </c>
      <c r="AU336" s="12">
        <f>+('3 Planilla Preadjudicación OTIC'!AU336)</f>
        <v>4424000</v>
      </c>
      <c r="AV336" s="2" t="str">
        <f>+('3 Planilla Preadjudicación OTIC'!AV336)</f>
        <v>SI</v>
      </c>
      <c r="AW336" s="4">
        <f>+('3 Planilla Preadjudicación OTIC'!AW336)</f>
        <v>0</v>
      </c>
      <c r="AX336" s="2">
        <f>+('3 Planilla Preadjudicación OTIC'!AX336)</f>
        <v>7</v>
      </c>
      <c r="AY336" s="2">
        <f>+('3 Planilla Preadjudicación OTIC'!AY336)</f>
        <v>7</v>
      </c>
      <c r="AZ336" s="2">
        <f>+('3 Planilla Preadjudicación OTIC'!AZ336)</f>
        <v>7</v>
      </c>
      <c r="BA336" s="2">
        <f>+('3 Planilla Preadjudicación OTIC'!BA336)</f>
        <v>7</v>
      </c>
      <c r="BB336" s="2">
        <f>+('3 Planilla Preadjudicación OTIC'!BB336)</f>
        <v>7</v>
      </c>
      <c r="BC336" s="2">
        <f>+('3 Planilla Preadjudicación OTIC'!BC336)</f>
        <v>7</v>
      </c>
      <c r="BD336" s="2">
        <f>+('3 Planilla Preadjudicación OTIC'!BD336)</f>
        <v>7</v>
      </c>
      <c r="BE336" s="2">
        <f>+('3 Planilla Preadjudicación OTIC'!BE336)</f>
        <v>7</v>
      </c>
      <c r="BF336" s="2">
        <f>+('3 Planilla Preadjudicación OTIC'!BF336)</f>
        <v>7</v>
      </c>
      <c r="BG336" s="2">
        <f>+('3 Planilla Preadjudicación OTIC'!BG336)</f>
        <v>7</v>
      </c>
      <c r="BH336" s="2">
        <f>+('3 Planilla Preadjudicación OTIC'!BH336)</f>
        <v>7</v>
      </c>
      <c r="BI336" s="2">
        <f>+('3 Planilla Preadjudicación OTIC'!BI336)</f>
        <v>7</v>
      </c>
      <c r="BJ336" s="2">
        <f>+('3 Planilla Preadjudicación OTIC'!BJ336)</f>
        <v>7</v>
      </c>
      <c r="BK336" s="2">
        <f>+('3 Planilla Preadjudicación OTIC'!BK336)</f>
        <v>7</v>
      </c>
      <c r="BL336" s="2">
        <f>+('3 Planilla Preadjudicación OTIC'!BL336)</f>
        <v>7</v>
      </c>
      <c r="BM336" s="104">
        <f>ROUND(('3 Planilla Preadjudicación OTIC'!BM336),1)</f>
        <v>7</v>
      </c>
      <c r="BN336" s="4" t="str">
        <f>+('3 Planilla Preadjudicación OTIC'!BN336)</f>
        <v>SI</v>
      </c>
      <c r="BO336" s="4" t="str">
        <f>+('3 Planilla Preadjudicación OTIC'!BO336)</f>
        <v>SIGISFREDO ORLANDO CAMPOS OTTH</v>
      </c>
      <c r="BP336" s="4" t="str">
        <f>+('3 Planilla Preadjudicación OTIC'!BP336)</f>
        <v>scampos@sogedecap.cl</v>
      </c>
      <c r="BQ336" s="4">
        <f>+('3 Planilla Preadjudicación OTIC'!BQ336)</f>
        <v>452915301</v>
      </c>
      <c r="BR336" s="4" t="str">
        <f>+('3 Planilla Preadjudicación OTIC'!BR336)</f>
        <v>Sede Villa Las Cumbres, Calle Michelle Bachelet 1154, Panguipulli</v>
      </c>
      <c r="BS336" s="4" t="str">
        <f>+('3 Planilla Preadjudicación OTIC'!BS336)</f>
        <v>Capacitar en prácticas responsables de turismo que promuevan la conservación del entorno natural y el desarrollo local sostenible.</v>
      </c>
      <c r="BT336" s="4" t="str">
        <f>+('3 Planilla Preadjudicación OTIC'!BT336)</f>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v>
      </c>
      <c r="BU336" s="85">
        <f>IF(VLOOKUP(A336,'BD OFICIAL'!$A$1:$AL$2098,7,0)=D336,0,1)</f>
        <v>0</v>
      </c>
      <c r="BV336" s="85">
        <f>IF(VLOOKUP(A336,'BD OFICIAL'!$A$1:$AL$2098,11,0)=J336,0,1)</f>
        <v>0</v>
      </c>
      <c r="BW336" s="85">
        <f>IF(VLOOKUP(A336,'BD OFICIAL'!$A$1:$AL$2098,13,0)=L336,0,1)</f>
        <v>0</v>
      </c>
      <c r="BX336" s="2">
        <f>IF(VLOOKUP(A336,'BD OFICIAL'!$A$1:$AL$2098,16,0)=O336,0,1)</f>
        <v>0</v>
      </c>
      <c r="BY336" s="2">
        <f>IF(VLOOKUP(A336,'BD OFICIAL'!$A$1:$AL$2098,17,0)=P336,0,1)</f>
        <v>0</v>
      </c>
      <c r="BZ336" s="2">
        <f>IF(VLOOKUP(A336,'BD OFICIAL'!$A$1:$AL$2098,19,0)=R336,0,1)</f>
        <v>0</v>
      </c>
      <c r="CA336" s="2">
        <f>IF(VLOOKUP(A336,'BD OFICIAL'!$A$1:$AL$2098,21,0)=T336,0,1)</f>
        <v>0</v>
      </c>
      <c r="CB336" s="2">
        <f>IF(VLOOKUP(A336,'BD OFICIAL'!$A$1:$AL$2098,24,0)=AK336,0,1)</f>
        <v>0</v>
      </c>
      <c r="CC336" s="2">
        <f>IF(VLOOKUP(A336,'BD OFICIAL'!$A$1:$AL$2098,25,0)=X336,0,1)</f>
        <v>0</v>
      </c>
      <c r="CD336" s="2">
        <f>IF(VLOOKUP(A336,'BD OFICIAL'!$A$1:$AL$2098,26,0)=Y336,0,1)</f>
        <v>0</v>
      </c>
      <c r="CE336" s="2">
        <f>IF(VLOOKUP(A336,'BD OFICIAL'!$A$1:$AL$2098,27,0)=Z336,0,1)</f>
        <v>0</v>
      </c>
      <c r="CF336" s="2">
        <f>IF(VLOOKUP(A336,'BD OFICIAL'!$A$1:$AL$2098,28,0)=AA336,0,1)</f>
        <v>0</v>
      </c>
      <c r="CG336" s="2">
        <f>IF(VLOOKUP(A336,'BD OFICIAL'!$A$1:$AL$2098,33,0)=AF336,0,1)</f>
        <v>0</v>
      </c>
      <c r="CH336" s="2">
        <f>IF(VLOOKUP(A336,'BD OFICIAL'!$A$1:$AL$2098,35,0)=AH336,0,1)</f>
        <v>0</v>
      </c>
      <c r="CI336" s="85">
        <f>IF(VLOOKUP(A336,'BD OFICIAL'!$A$1:$AL$2098,34,0)=AL336,0,1)</f>
        <v>0</v>
      </c>
      <c r="CJ336" s="12">
        <f>VLOOKUP(A336,'BD OFICIAL'!$A$1:$AM$2098,36,0)*AM336-AP336</f>
        <v>0</v>
      </c>
      <c r="CK336" s="85" t="str">
        <f t="shared" si="190"/>
        <v>SSH</v>
      </c>
      <c r="CL336" s="85" t="str">
        <f t="shared" si="191"/>
        <v>NO</v>
      </c>
      <c r="CM336" s="85" t="str">
        <f t="shared" si="171"/>
        <v>SI</v>
      </c>
      <c r="CN336" s="31">
        <f t="shared" si="172"/>
        <v>0</v>
      </c>
      <c r="CO336" s="31">
        <f t="shared" si="192"/>
        <v>0</v>
      </c>
      <c r="CP336" s="31">
        <f t="shared" si="173"/>
        <v>0</v>
      </c>
      <c r="CQ336" s="31">
        <f>IF(Y336="NO",0,IF(Y336="SI",IF(VLOOKUP(A336,'BD OFICIAL'!$A:$AO,40,0)=AQ336,0,1)))</f>
        <v>0</v>
      </c>
      <c r="CR336" s="31">
        <f>IF(Z336="NO",0,IF(Z336="SI",IF(VLOOKUP(B336,'BD OFICIAL'!$A:$AO,41,0)=AS336,0,1)))</f>
        <v>0</v>
      </c>
      <c r="CS336" s="31">
        <f t="shared" si="193"/>
        <v>0</v>
      </c>
      <c r="CT336" s="31">
        <f t="shared" si="194"/>
        <v>0</v>
      </c>
      <c r="CU336" s="31">
        <f>IF(VLOOKUP(A336,'BD OFICIAL'!$A$1:$AL$1056,31,0)="SI",IF(AT336&gt;0,0,1),IF(AT336=0,0,1))</f>
        <v>0</v>
      </c>
      <c r="CV336" s="31">
        <f t="shared" si="195"/>
        <v>0</v>
      </c>
      <c r="CW336" s="31">
        <f t="shared" si="174"/>
        <v>0</v>
      </c>
      <c r="CX336" s="85" t="str">
        <f t="shared" si="175"/>
        <v>SI</v>
      </c>
      <c r="CY336" s="31">
        <f t="shared" si="176"/>
        <v>0</v>
      </c>
      <c r="CZ336" s="85" t="str">
        <f>IF(ISERROR(VLOOKUP(AI336,EXPERIENCIA!$A$1:$C$2100,1,0)),"NO","SI")</f>
        <v>SI</v>
      </c>
      <c r="DA336" s="85">
        <f>IF(CX336="no","NO APLICA",IF(AX336=0,"ERROR NOTA",IF(AND(AX336&gt;1,CZ336="NO"),"ERROR NOTA",IF(AND(CZ336="NO",AX336=1),0,IF(VLOOKUP(AI336,EXPERIENCIA!$A$1:$C$2100,3,0)=AX336,0,"ERROR NOTA")))))</f>
        <v>0</v>
      </c>
      <c r="DB336" s="85" t="str">
        <f>IF(ISERROR(VLOOKUP(AI336,COMPORTAMIENTO!$A$1:$C$2100,1,0)),"NO","SI")</f>
        <v>SI</v>
      </c>
      <c r="DC336" s="85">
        <f>IF(CX336="NO","NO APLICA",IF(AY336=0,"ERROR NOTA",IF(AND(DB336="NO",AY336=7),0,IF(VLOOKUP(AI336,COMPORTAMIENTO!$A$2:$H$2100,8,0)=AY336,0,"ERROR NOTA"))))</f>
        <v>0</v>
      </c>
      <c r="DD336" s="104">
        <f t="shared" si="177"/>
        <v>0.70000000000000007</v>
      </c>
      <c r="DE336" s="104">
        <f t="shared" si="178"/>
        <v>0.70000000000000007</v>
      </c>
      <c r="DF336" s="85" t="str">
        <f t="shared" si="196"/>
        <v>NO</v>
      </c>
      <c r="DG336" s="85">
        <f t="shared" si="179"/>
        <v>7</v>
      </c>
      <c r="DH336" s="85">
        <f t="shared" si="180"/>
        <v>7</v>
      </c>
      <c r="DI336" s="85">
        <f t="shared" si="181"/>
        <v>7</v>
      </c>
      <c r="DJ336" s="12">
        <f t="shared" si="182"/>
        <v>7.0000000000000009</v>
      </c>
      <c r="DK336" s="7">
        <f t="shared" si="183"/>
        <v>7.0000000000000009</v>
      </c>
      <c r="DL336" s="12">
        <f t="shared" si="197"/>
        <v>4130</v>
      </c>
      <c r="DM336" s="12">
        <f>VLOOKUP(A336,'5 TD'!$A:$B,2,0)</f>
        <v>4130</v>
      </c>
      <c r="DN336" s="7">
        <f t="shared" si="198"/>
        <v>7</v>
      </c>
      <c r="DO336" s="85" t="str">
        <f t="shared" si="184"/>
        <v>APROBADO</v>
      </c>
      <c r="DP336" s="85" t="str">
        <f t="shared" si="185"/>
        <v>APROBADO</v>
      </c>
      <c r="DQ336" s="7">
        <f t="shared" si="186"/>
        <v>7</v>
      </c>
      <c r="DR336" s="85" t="str">
        <f t="shared" si="199"/>
        <v>APROBADO</v>
      </c>
      <c r="DS336" s="2" t="str">
        <f>+('3 Planilla Preadjudicación OTIC'!BN336)</f>
        <v>SI</v>
      </c>
      <c r="DT336" s="2">
        <f>IF(DR336="APROBADO",VLOOKUP(A336,'5 TD'!$D$3:$E$270,2,0),"NO APLICA")</f>
        <v>7</v>
      </c>
      <c r="DU336" s="2" t="str">
        <f t="shared" si="200"/>
        <v>SI</v>
      </c>
      <c r="DV336" s="2">
        <f>IF(DU336="SI",VLOOKUP(A336,'5 TD'!$G$3:$H$270,2,0),"NO APLICA ")</f>
        <v>7.0000000000000009</v>
      </c>
      <c r="DW336" s="2" t="str">
        <f t="shared" si="201"/>
        <v>SI</v>
      </c>
      <c r="DX336" s="2">
        <f>IF(DW336="SI",VLOOKUP(A336,'5 TD'!$J$4:$K$472,2,0),"NO APLICA")</f>
        <v>7</v>
      </c>
      <c r="DY336" s="2" t="str">
        <f t="shared" si="202"/>
        <v>SI</v>
      </c>
      <c r="DZ336" s="7">
        <f>IF(DY336="SI",VLOOKUP(A336,'5 TD'!$M$4:$N$350,2,0),"NO APLICA")</f>
        <v>7</v>
      </c>
      <c r="EA336" s="2" t="str">
        <f t="shared" si="203"/>
        <v>SI</v>
      </c>
      <c r="EB336" s="12">
        <f t="shared" si="204"/>
        <v>4130</v>
      </c>
      <c r="EC336" s="12">
        <f>IF(EA336="SI",VLOOKUP(A336,'5 TD'!$V$4:$W$479,2,0),"NO APLICA")</f>
        <v>4130</v>
      </c>
      <c r="ED336" s="2" t="str">
        <f t="shared" si="187"/>
        <v>SI</v>
      </c>
      <c r="EE336" s="79">
        <f>IF(ED336="SI",VLOOKUP(AI336,COMPORTAMIENTO!$A$1:$H$2100,7,0),"NO APLICA")</f>
        <v>0.12121212121212122</v>
      </c>
      <c r="EF336" s="12">
        <f>IF(ED336="SI",VLOOKUP(A336,'5 TD'!$P$2:$Q$479,2,0),"NO APLICA")</f>
        <v>0.12121212121212122</v>
      </c>
      <c r="EG336" s="2" t="str">
        <f t="shared" si="188"/>
        <v>SI</v>
      </c>
      <c r="EH336" s="2">
        <f>IF(CZ336="no",0,VLOOKUP(AI336,EXPERIENCIA!$A$1:$C$2100,2,0))</f>
        <v>146</v>
      </c>
      <c r="EI336" s="2">
        <f>IF(CZ336="si",VLOOKUP(A336,'5 TD'!$S$3:$T$2103,2,0),0)</f>
        <v>146</v>
      </c>
      <c r="EJ336" s="2" t="str">
        <f t="shared" si="189"/>
        <v>SI</v>
      </c>
      <c r="EK336" s="2">
        <f>+('3 Planilla Preadjudicación OTIC'!BU336)</f>
        <v>0</v>
      </c>
      <c r="EL336" s="4"/>
      <c r="EM336" s="3"/>
      <c r="EN336" s="3"/>
      <c r="EO336" s="86" t="s">
        <v>64</v>
      </c>
      <c r="EQ336" s="86"/>
    </row>
    <row r="337" spans="1:147" ht="15" customHeight="1" x14ac:dyDescent="0.3">
      <c r="A337" s="2">
        <f>+('3 Planilla Preadjudicación OTIC'!A337)</f>
        <v>14276</v>
      </c>
      <c r="B337" s="2" t="str">
        <f>+('3 Planilla Preadjudicación OTIC'!B337)</f>
        <v>65181652-1</v>
      </c>
      <c r="C337" s="4">
        <f>+('3 Planilla Preadjudicación OTIC'!E337)</f>
        <v>2025</v>
      </c>
      <c r="D337" s="4" t="str">
        <f>+('3 Planilla Preadjudicación OTIC'!F337)</f>
        <v>MANDATO</v>
      </c>
      <c r="E337" s="4" t="str">
        <f>+('3 Planilla Preadjudicación OTIC'!G337)</f>
        <v>70235800-0</v>
      </c>
      <c r="F337" s="4" t="str">
        <f>+('3 Planilla Preadjudicación OTIC'!H337)</f>
        <v>FUNDACION NIÑO Y PATRIA</v>
      </c>
      <c r="G337" s="4"/>
      <c r="H337" s="4"/>
      <c r="I337" s="4" t="str">
        <f>+('3 Planilla Preadjudicación OTIC'!I337)</f>
        <v>ACOMPAÑAMIENTO Y APOYO EN EL CUIDADO DE NIÑOS, NIÑAS Y ADOLESCENTES EN SITUACIÓN DE VULNERABILIDAD DE DERECHOS</v>
      </c>
      <c r="J337" s="4" t="str">
        <f>+('3 Planilla Preadjudicación OTIC'!J337)</f>
        <v>PF1185</v>
      </c>
      <c r="K337" s="4" t="str">
        <f>+('3 Planilla Preadjudicación OTIC'!K337)</f>
        <v>DESARROLLO DEL TRABAJO COLABORATIVO</v>
      </c>
      <c r="L337" s="4" t="str">
        <f>+('3 Planilla Preadjudicación OTIC'!L337)</f>
        <v>PF0918</v>
      </c>
      <c r="M337" s="2">
        <f>+('3 Planilla Preadjudicación OTIC'!M337)</f>
        <v>9</v>
      </c>
      <c r="N337" s="4" t="str">
        <f>+('3 Planilla Preadjudicación OTIC'!N337)</f>
        <v>ARAUCANIA</v>
      </c>
      <c r="O337" s="4" t="str">
        <f>+('3 Planilla Preadjudicación OTIC'!O337)</f>
        <v>VILLARRICA</v>
      </c>
      <c r="P337" s="4" t="str">
        <f>+('3 Planilla Preadjudicación OTIC'!P337)</f>
        <v>TRABAJADORES ACTIVOS O EN PROCESO DE RECONVERSIÓN LABORAL</v>
      </c>
      <c r="Q337" s="4" t="str">
        <f>+('3 Planilla Preadjudicación OTIC'!Q337)</f>
        <v>PRESENCIAL</v>
      </c>
      <c r="R337" s="4" t="str">
        <f>+('3 Planilla Preadjudicación OTIC'!R337)</f>
        <v>DEPENDIENTE</v>
      </c>
      <c r="S337" s="4">
        <f>+('3 Planilla Preadjudicación OTIC'!S337)</f>
        <v>20</v>
      </c>
      <c r="T337" s="2">
        <f>+('3 Planilla Preadjudicación OTIC'!T337)</f>
        <v>11</v>
      </c>
      <c r="U337" s="2">
        <f>+('3 Planilla Preadjudicación OTIC'!U337)</f>
        <v>72</v>
      </c>
      <c r="V337" s="2">
        <f>+('3 Planilla Preadjudicación OTIC'!V337)</f>
        <v>8</v>
      </c>
      <c r="W337" s="2">
        <f>+('3 Planilla Preadjudicación OTIC'!W337)</f>
        <v>80</v>
      </c>
      <c r="X337" s="2">
        <f>+('3 Planilla Preadjudicación OTIC'!X337)</f>
        <v>4</v>
      </c>
      <c r="Y337" s="2" t="str">
        <f>+('3 Planilla Preadjudicación OTIC'!Y337)</f>
        <v>SI</v>
      </c>
      <c r="Z337" s="2" t="str">
        <f>+('3 Planilla Preadjudicación OTIC'!Z337)</f>
        <v>NO</v>
      </c>
      <c r="AA337" s="2" t="str">
        <f>+('3 Planilla Preadjudicación OTIC'!AA337)</f>
        <v>NO</v>
      </c>
      <c r="AB337" s="4" t="str">
        <f>+('3 Planilla Preadjudicación OTIC'!AB337)</f>
        <v>SE AJUSTA A PLAN FORMATIVO</v>
      </c>
      <c r="AC337" s="4" t="str">
        <f>+('3 Planilla Preadjudicación OTIC'!AC337)</f>
        <v>EDUCADORES DE TRATO DIRECTOR O TUTORES, QUE TRABAJAN DIRECTAMENTE CON NIÑOS Y NIÑAS QUE VIVEN EN RESIDENCIAS, ENTRE LOS 25 Y 60 AÑOS, DE AMBOS SEXOS, CON CONTRATO INDEFINIDO, DE LA COMUNA DE VILLARRICA.</v>
      </c>
      <c r="AD337" s="2" t="str">
        <f>+('3 Planilla Preadjudicación OTIC'!AD337)</f>
        <v>NO</v>
      </c>
      <c r="AE337" s="4">
        <f>+('3 Planilla Preadjudicación OTIC'!AE337)</f>
        <v>0</v>
      </c>
      <c r="AF337" s="2" t="str">
        <f>+('3 Planilla Preadjudicación OTIC'!AF337)</f>
        <v>CERRADA</v>
      </c>
      <c r="AG337" s="2">
        <f>+('3 Planilla Preadjudicación OTIC'!AG337)</f>
        <v>20</v>
      </c>
      <c r="AH337" s="2">
        <f>+('3 Planilla Preadjudicación OTIC'!AH337)</f>
        <v>1</v>
      </c>
      <c r="AI337" s="135" t="str">
        <f>+('3 Planilla Preadjudicación OTIC'!AI337)</f>
        <v>76004998-0</v>
      </c>
      <c r="AJ337" s="4" t="str">
        <f>+('3 Planilla Preadjudicación OTIC'!AJ337)</f>
        <v>Sociedad para la Gestión y Desarrollo de la Capacitación Limitada</v>
      </c>
      <c r="AK337" s="2">
        <f>+('3 Planilla Preadjudicación OTIC'!AK337)</f>
        <v>80</v>
      </c>
      <c r="AL337" s="2">
        <f>+('3 Planilla Preadjudicación OTIC'!AL337)</f>
        <v>20</v>
      </c>
      <c r="AM337" s="12">
        <f>+('3 Planilla Preadjudicación OTIC'!AM337)</f>
        <v>4130</v>
      </c>
      <c r="AN337" s="12">
        <f>+('3 Planilla Preadjudicación OTIC'!AN337)</f>
        <v>0</v>
      </c>
      <c r="AO337" s="12">
        <f>+('3 Planilla Preadjudicación OTIC'!AO337)</f>
        <v>0</v>
      </c>
      <c r="AP337" s="12">
        <f>+('3 Planilla Preadjudicación OTIC'!AP337)</f>
        <v>3634400</v>
      </c>
      <c r="AQ337" s="12">
        <f>+('3 Planilla Preadjudicación OTIC'!AQ337)</f>
        <v>880000</v>
      </c>
      <c r="AR337" s="12">
        <f>+('3 Planilla Preadjudicación OTIC'!AR337)</f>
        <v>0</v>
      </c>
      <c r="AS337" s="12">
        <f>+('3 Planilla Preadjudicación OTIC'!AS337)</f>
        <v>0</v>
      </c>
      <c r="AT337" s="12">
        <f>+('3 Planilla Preadjudicación OTIC'!AT337)</f>
        <v>0</v>
      </c>
      <c r="AU337" s="12">
        <f>+('3 Planilla Preadjudicación OTIC'!AU337)</f>
        <v>4514400</v>
      </c>
      <c r="AV337" s="2" t="str">
        <f>+('3 Planilla Preadjudicación OTIC'!AV337)</f>
        <v>SI</v>
      </c>
      <c r="AW337" s="4">
        <f>+('3 Planilla Preadjudicación OTIC'!AW337)</f>
        <v>0</v>
      </c>
      <c r="AX337" s="2">
        <f>+('3 Planilla Preadjudicación OTIC'!AX337)</f>
        <v>7</v>
      </c>
      <c r="AY337" s="2">
        <f>+('3 Planilla Preadjudicación OTIC'!AY337)</f>
        <v>7</v>
      </c>
      <c r="AZ337" s="2">
        <f>+('3 Planilla Preadjudicación OTIC'!AZ337)</f>
        <v>0</v>
      </c>
      <c r="BA337" s="2">
        <f>+('3 Planilla Preadjudicación OTIC'!BA337)</f>
        <v>0</v>
      </c>
      <c r="BB337" s="2">
        <f>+('3 Planilla Preadjudicación OTIC'!BB337)</f>
        <v>0</v>
      </c>
      <c r="BC337" s="2">
        <f>+('3 Planilla Preadjudicación OTIC'!BC337)</f>
        <v>0</v>
      </c>
      <c r="BD337" s="2">
        <f>+('3 Planilla Preadjudicación OTIC'!BD337)</f>
        <v>0</v>
      </c>
      <c r="BE337" s="2">
        <f>+('3 Planilla Preadjudicación OTIC'!BE337)</f>
        <v>0</v>
      </c>
      <c r="BF337" s="2">
        <f>+('3 Planilla Preadjudicación OTIC'!BF337)</f>
        <v>0</v>
      </c>
      <c r="BG337" s="2">
        <f>+('3 Planilla Preadjudicación OTIC'!BG337)</f>
        <v>7</v>
      </c>
      <c r="BH337" s="2">
        <f>+('3 Planilla Preadjudicación OTIC'!BH337)</f>
        <v>7</v>
      </c>
      <c r="BI337" s="2">
        <f>+('3 Planilla Preadjudicación OTIC'!BI337)</f>
        <v>7</v>
      </c>
      <c r="BJ337" s="2">
        <f>+('3 Planilla Preadjudicación OTIC'!BJ337)</f>
        <v>7</v>
      </c>
      <c r="BK337" s="2">
        <f>+('3 Planilla Preadjudicación OTIC'!BK337)</f>
        <v>7</v>
      </c>
      <c r="BL337" s="2">
        <f>+('3 Planilla Preadjudicación OTIC'!BL337)</f>
        <v>7</v>
      </c>
      <c r="BM337" s="104">
        <f>ROUND(('3 Planilla Preadjudicación OTIC'!BM337),1)</f>
        <v>7</v>
      </c>
      <c r="BN337" s="4" t="str">
        <f>+('3 Planilla Preadjudicación OTIC'!BN337)</f>
        <v>SI</v>
      </c>
      <c r="BO337" s="4" t="str">
        <f>+('3 Planilla Preadjudicación OTIC'!BO337)</f>
        <v>SIGISFREDO ORLANDO CAMPOS OTTH</v>
      </c>
      <c r="BP337" s="4" t="str">
        <f>+('3 Planilla Preadjudicación OTIC'!BP337)</f>
        <v>scampos@sogedecap.cl</v>
      </c>
      <c r="BQ337" s="4">
        <f>+('3 Planilla Preadjudicación OTIC'!BQ337)</f>
        <v>452915301</v>
      </c>
      <c r="BR337" s="4" t="str">
        <f>+('3 Planilla Preadjudicación OTIC'!BR337)</f>
        <v>LAETAMANDIA N ° 1160, SEDE JJVV BERNARDO OHIGGINS, Villarrica</v>
      </c>
      <c r="BS337" s="4" t="str">
        <f>+('3 Planilla Preadjudicación OTIC'!BS337)</f>
        <v>Desarrollar competencias básicas para brindar acompañamiento afectivo, educativo y social a niños, niñas y adolescentes en contextos de vulneración de derechos.</v>
      </c>
      <c r="BT337" s="4" t="str">
        <f>+('3 Planilla Preadjudicación OTIC'!BT337)</f>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v>
      </c>
      <c r="BU337" s="85">
        <f>IF(VLOOKUP(A337,'BD OFICIAL'!$A$1:$AL$2098,7,0)=D337,0,1)</f>
        <v>0</v>
      </c>
      <c r="BV337" s="85">
        <f>IF(VLOOKUP(A337,'BD OFICIAL'!$A$1:$AL$2098,11,0)=J337,0,1)</f>
        <v>0</v>
      </c>
      <c r="BW337" s="85">
        <f>IF(VLOOKUP(A337,'BD OFICIAL'!$A$1:$AL$2098,13,0)=L337,0,1)</f>
        <v>0</v>
      </c>
      <c r="BX337" s="2">
        <f>IF(VLOOKUP(A337,'BD OFICIAL'!$A$1:$AL$2098,16,0)=O337,0,1)</f>
        <v>0</v>
      </c>
      <c r="BY337" s="2">
        <f>IF(VLOOKUP(A337,'BD OFICIAL'!$A$1:$AL$2098,17,0)=P337,0,1)</f>
        <v>0</v>
      </c>
      <c r="BZ337" s="2">
        <f>IF(VLOOKUP(A337,'BD OFICIAL'!$A$1:$AL$2098,19,0)=R337,0,1)</f>
        <v>0</v>
      </c>
      <c r="CA337" s="2">
        <f>IF(VLOOKUP(A337,'BD OFICIAL'!$A$1:$AL$2098,21,0)=T337,0,1)</f>
        <v>0</v>
      </c>
      <c r="CB337" s="2">
        <f>IF(VLOOKUP(A337,'BD OFICIAL'!$A$1:$AL$2098,24,0)=AK337,0,1)</f>
        <v>0</v>
      </c>
      <c r="CC337" s="2">
        <f>IF(VLOOKUP(A337,'BD OFICIAL'!$A$1:$AL$2098,25,0)=X337,0,1)</f>
        <v>0</v>
      </c>
      <c r="CD337" s="2">
        <f>IF(VLOOKUP(A337,'BD OFICIAL'!$A$1:$AL$2098,26,0)=Y337,0,1)</f>
        <v>0</v>
      </c>
      <c r="CE337" s="2">
        <f>IF(VLOOKUP(A337,'BD OFICIAL'!$A$1:$AL$2098,27,0)=Z337,0,1)</f>
        <v>0</v>
      </c>
      <c r="CF337" s="2">
        <f>IF(VLOOKUP(A337,'BD OFICIAL'!$A$1:$AL$2098,28,0)=AA337,0,1)</f>
        <v>0</v>
      </c>
      <c r="CG337" s="2">
        <f>IF(VLOOKUP(A337,'BD OFICIAL'!$A$1:$AL$2098,33,0)=AF337,0,1)</f>
        <v>0</v>
      </c>
      <c r="CH337" s="2">
        <f>IF(VLOOKUP(A337,'BD OFICIAL'!$A$1:$AL$2098,35,0)=AH337,0,1)</f>
        <v>0</v>
      </c>
      <c r="CI337" s="85">
        <f>IF(VLOOKUP(A337,'BD OFICIAL'!$A$1:$AL$2098,34,0)=AL337,0,1)</f>
        <v>0</v>
      </c>
      <c r="CJ337" s="12">
        <f>VLOOKUP(A337,'BD OFICIAL'!$A$1:$AM$2098,36,0)*AM337-AP337</f>
        <v>0</v>
      </c>
      <c r="CK337" s="85" t="str">
        <f t="shared" si="190"/>
        <v>SSH</v>
      </c>
      <c r="CL337" s="85" t="str">
        <f t="shared" si="191"/>
        <v>SI</v>
      </c>
      <c r="CM337" s="85" t="str">
        <f t="shared" si="171"/>
        <v>NO</v>
      </c>
      <c r="CN337" s="31">
        <f t="shared" si="172"/>
        <v>0</v>
      </c>
      <c r="CO337" s="31">
        <f t="shared" si="192"/>
        <v>0</v>
      </c>
      <c r="CP337" s="31">
        <f t="shared" si="173"/>
        <v>0</v>
      </c>
      <c r="CQ337" s="31">
        <f>IF(Y337="NO",0,IF(Y337="SI",IF(VLOOKUP(A337,'BD OFICIAL'!$A:$AO,40,0)=AQ337,0,1)))</f>
        <v>0</v>
      </c>
      <c r="CR337" s="31">
        <f>IF(Z337="NO",0,IF(Z337="SI",IF(VLOOKUP(B337,'BD OFICIAL'!$A:$AO,41,0)=AS337,0,1)))</f>
        <v>0</v>
      </c>
      <c r="CS337" s="31">
        <f t="shared" si="193"/>
        <v>0</v>
      </c>
      <c r="CT337" s="31">
        <f t="shared" si="194"/>
        <v>0</v>
      </c>
      <c r="CU337" s="31">
        <f>IF(VLOOKUP(A337,'BD OFICIAL'!$A$1:$AL$1056,31,0)="SI",IF(AT337&gt;0,0,1),IF(AT337=0,0,1))</f>
        <v>0</v>
      </c>
      <c r="CV337" s="31">
        <f t="shared" si="195"/>
        <v>0</v>
      </c>
      <c r="CW337" s="31">
        <f t="shared" si="174"/>
        <v>0</v>
      </c>
      <c r="CX337" s="85" t="str">
        <f t="shared" si="175"/>
        <v>SI</v>
      </c>
      <c r="CY337" s="31">
        <f t="shared" si="176"/>
        <v>0</v>
      </c>
      <c r="CZ337" s="85" t="str">
        <f>IF(ISERROR(VLOOKUP(AI337,EXPERIENCIA!$A$1:$C$2100,1,0)),"NO","SI")</f>
        <v>SI</v>
      </c>
      <c r="DA337" s="85">
        <f>IF(CX337="no","NO APLICA",IF(AX337=0,"ERROR NOTA",IF(AND(AX337&gt;1,CZ337="NO"),"ERROR NOTA",IF(AND(CZ337="NO",AX337=1),0,IF(VLOOKUP(AI337,EXPERIENCIA!$A$1:$C$2100,3,0)=AX337,0,"ERROR NOTA")))))</f>
        <v>0</v>
      </c>
      <c r="DB337" s="85" t="str">
        <f>IF(ISERROR(VLOOKUP(AI337,COMPORTAMIENTO!$A$1:$C$2100,1,0)),"NO","SI")</f>
        <v>SI</v>
      </c>
      <c r="DC337" s="85">
        <f>IF(CX337="NO","NO APLICA",IF(AY337=0,"ERROR NOTA",IF(AND(DB337="NO",AY337=7),0,IF(VLOOKUP(AI337,COMPORTAMIENTO!$A$2:$H$2100,8,0)=AY337,0,"ERROR NOTA"))))</f>
        <v>0</v>
      </c>
      <c r="DD337" s="104">
        <f t="shared" si="177"/>
        <v>0.70000000000000007</v>
      </c>
      <c r="DE337" s="104">
        <f t="shared" si="178"/>
        <v>0.70000000000000007</v>
      </c>
      <c r="DF337" s="85" t="str">
        <f t="shared" si="196"/>
        <v>SI</v>
      </c>
      <c r="DG337" s="85">
        <f t="shared" si="179"/>
        <v>0</v>
      </c>
      <c r="DH337" s="85">
        <f t="shared" si="180"/>
        <v>0</v>
      </c>
      <c r="DI337" s="85">
        <f t="shared" si="181"/>
        <v>0</v>
      </c>
      <c r="DJ337" s="12">
        <f t="shared" si="182"/>
        <v>7.0000000000000009</v>
      </c>
      <c r="DK337" s="7">
        <f t="shared" si="183"/>
        <v>7.0000000000000009</v>
      </c>
      <c r="DL337" s="12">
        <f t="shared" si="197"/>
        <v>4130</v>
      </c>
      <c r="DM337" s="12">
        <f>VLOOKUP(A337,'5 TD'!$A:$B,2,0)</f>
        <v>4130</v>
      </c>
      <c r="DN337" s="7">
        <f t="shared" si="198"/>
        <v>7</v>
      </c>
      <c r="DO337" s="85" t="str">
        <f t="shared" si="184"/>
        <v>APROBADO</v>
      </c>
      <c r="DP337" s="85" t="str">
        <f t="shared" si="185"/>
        <v>APROBADO</v>
      </c>
      <c r="DQ337" s="7">
        <f t="shared" si="186"/>
        <v>7</v>
      </c>
      <c r="DR337" s="85" t="str">
        <f t="shared" si="199"/>
        <v>APROBADO</v>
      </c>
      <c r="DS337" s="2" t="str">
        <f>+('3 Planilla Preadjudicación OTIC'!BN337)</f>
        <v>SI</v>
      </c>
      <c r="DT337" s="2">
        <f>IF(DR337="APROBADO",VLOOKUP(A337,'5 TD'!$D$3:$E$270,2,0),"NO APLICA")</f>
        <v>7</v>
      </c>
      <c r="DU337" s="2" t="str">
        <f t="shared" si="200"/>
        <v>SI</v>
      </c>
      <c r="DV337" s="2">
        <f>IF(DU337="SI",VLOOKUP(A337,'5 TD'!$G$3:$H$270,2,0),"NO APLICA ")</f>
        <v>7.0000000000000009</v>
      </c>
      <c r="DW337" s="2" t="str">
        <f t="shared" si="201"/>
        <v>SI</v>
      </c>
      <c r="DX337" s="2">
        <f>IF(DW337="SI",VLOOKUP(A337,'5 TD'!$J$4:$K$472,2,0),"NO APLICA")</f>
        <v>7</v>
      </c>
      <c r="DY337" s="2" t="str">
        <f t="shared" si="202"/>
        <v>SI</v>
      </c>
      <c r="DZ337" s="7">
        <f>IF(DY337="SI",VLOOKUP(A337,'5 TD'!$M$4:$N$350,2,0),"NO APLICA")</f>
        <v>7</v>
      </c>
      <c r="EA337" s="2" t="str">
        <f t="shared" si="203"/>
        <v>SI</v>
      </c>
      <c r="EB337" s="12">
        <f t="shared" si="204"/>
        <v>4130</v>
      </c>
      <c r="EC337" s="12">
        <f>IF(EA337="SI",VLOOKUP(A337,'5 TD'!$V$4:$W$479,2,0),"NO APLICA")</f>
        <v>4130</v>
      </c>
      <c r="ED337" s="2" t="str">
        <f t="shared" si="187"/>
        <v>SI</v>
      </c>
      <c r="EE337" s="79">
        <f>IF(ED337="SI",VLOOKUP(AI337,COMPORTAMIENTO!$A$1:$H$2100,7,0),"NO APLICA")</f>
        <v>0.12121212121212122</v>
      </c>
      <c r="EF337" s="12">
        <f>IF(ED337="SI",VLOOKUP(A337,'5 TD'!$P$2:$Q$479,2,0),"NO APLICA")</f>
        <v>0.12121212121212122</v>
      </c>
      <c r="EG337" s="2" t="str">
        <f t="shared" si="188"/>
        <v>SI</v>
      </c>
      <c r="EH337" s="2">
        <f>IF(CZ337="no",0,VLOOKUP(AI337,EXPERIENCIA!$A$1:$C$2100,2,0))</f>
        <v>146</v>
      </c>
      <c r="EI337" s="2">
        <f>IF(CZ337="si",VLOOKUP(A337,'5 TD'!$S$3:$T$2103,2,0),0)</f>
        <v>146</v>
      </c>
      <c r="EJ337" s="2" t="str">
        <f t="shared" si="189"/>
        <v>SI</v>
      </c>
      <c r="EK337" s="2">
        <f>+('3 Planilla Preadjudicación OTIC'!BU337)</f>
        <v>0</v>
      </c>
      <c r="EL337" s="4"/>
      <c r="EM337" s="3"/>
      <c r="EN337" s="3"/>
      <c r="EO337" s="86" t="s">
        <v>64</v>
      </c>
      <c r="EQ337" s="86"/>
    </row>
    <row r="338" spans="1:147" ht="15" customHeight="1" x14ac:dyDescent="0.3">
      <c r="A338" s="2">
        <f>+('3 Planilla Preadjudicación OTIC'!A338)</f>
        <v>14504</v>
      </c>
      <c r="B338" s="2" t="str">
        <f>+('3 Planilla Preadjudicación OTIC'!B338)</f>
        <v>65181652-1</v>
      </c>
      <c r="C338" s="4">
        <f>+('3 Planilla Preadjudicación OTIC'!E338)</f>
        <v>2025</v>
      </c>
      <c r="D338" s="4" t="str">
        <f>+('3 Planilla Preadjudicación OTIC'!F338)</f>
        <v>MANDATO</v>
      </c>
      <c r="E338" s="4" t="str">
        <f>+('3 Planilla Preadjudicación OTIC'!G338)</f>
        <v>91337000-7</v>
      </c>
      <c r="F338" s="4" t="str">
        <f>+('3 Planilla Preadjudicación OTIC'!H338)</f>
        <v>CEMENTO POLPAICO S.A.</v>
      </c>
      <c r="G338" s="4"/>
      <c r="H338" s="4"/>
      <c r="I338" s="4" t="str">
        <f>+('3 Planilla Preadjudicación OTIC'!I338)</f>
        <v>MEJORANDO EL MARKETING DE MI NEGOCIO</v>
      </c>
      <c r="J338" s="4" t="str">
        <f>+('3 Planilla Preadjudicación OTIC'!J338)</f>
        <v>PF0840</v>
      </c>
      <c r="K338" s="4" t="str">
        <f>+('3 Planilla Preadjudicación OTIC'!K338)</f>
        <v/>
      </c>
      <c r="L338" s="4" t="str">
        <f>+('3 Planilla Preadjudicación OTIC'!L338)</f>
        <v/>
      </c>
      <c r="M338" s="2">
        <f>+('3 Planilla Preadjudicación OTIC'!M338)</f>
        <v>9</v>
      </c>
      <c r="N338" s="4" t="str">
        <f>+('3 Planilla Preadjudicación OTIC'!N338)</f>
        <v>ARAUCANIA</v>
      </c>
      <c r="O338" s="4" t="str">
        <f>+('3 Planilla Preadjudicación OTIC'!O338)</f>
        <v>TEMUCO</v>
      </c>
      <c r="P338" s="4" t="str">
        <f>+('3 Planilla Preadjudicación OTIC'!P338)</f>
        <v>PERSONAS DESOCUPADAS (CESANTES Y PERSONAS QUE BUSCAN TRABAJO POR PRIMERA VEZ).</v>
      </c>
      <c r="Q338" s="4" t="str">
        <f>+('3 Planilla Preadjudicación OTIC'!Q338)</f>
        <v>PRESENCIAL</v>
      </c>
      <c r="R338" s="4" t="str">
        <f>+('3 Planilla Preadjudicación OTIC'!R338)</f>
        <v>INDEPENDIENTE</v>
      </c>
      <c r="S338" s="4">
        <f>+('3 Planilla Preadjudicación OTIC'!S338)</f>
        <v>8</v>
      </c>
      <c r="T338" s="2">
        <f>+('3 Planilla Preadjudicación OTIC'!T338)</f>
        <v>10</v>
      </c>
      <c r="U338" s="2">
        <f>+('3 Planilla Preadjudicación OTIC'!U338)</f>
        <v>36</v>
      </c>
      <c r="V338" s="2">
        <f>+('3 Planilla Preadjudicación OTIC'!V338)</f>
        <v>0</v>
      </c>
      <c r="W338" s="2">
        <f>+('3 Planilla Preadjudicación OTIC'!W338)</f>
        <v>36</v>
      </c>
      <c r="X338" s="2">
        <f>+('3 Planilla Preadjudicación OTIC'!X338)</f>
        <v>5</v>
      </c>
      <c r="Y338" s="2" t="str">
        <f>+('3 Planilla Preadjudicación OTIC'!Y338)</f>
        <v>SI</v>
      </c>
      <c r="Z338" s="2" t="str">
        <f>+('3 Planilla Preadjudicación OTIC'!Z338)</f>
        <v>NO</v>
      </c>
      <c r="AA338" s="2" t="str">
        <f>+('3 Planilla Preadjudicación OTIC'!AA338)</f>
        <v>NO</v>
      </c>
      <c r="AB338" s="4" t="str">
        <f>+('3 Planilla Preadjudicación OTIC'!AB338)</f>
        <v>SE AJUSTA A PLAN FORMATIVO</v>
      </c>
      <c r="AC338" s="4" t="str">
        <f>+('3 Planilla Preadjudicación OTIC'!AC338)</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38" s="2" t="str">
        <f>+('3 Planilla Preadjudicación OTIC'!AD338)</f>
        <v>NO</v>
      </c>
      <c r="AE338" s="4">
        <f>+('3 Planilla Preadjudicación OTIC'!AE338)</f>
        <v>0</v>
      </c>
      <c r="AF338" s="2" t="str">
        <f>+('3 Planilla Preadjudicación OTIC'!AF338)</f>
        <v>CERRADA</v>
      </c>
      <c r="AG338" s="2">
        <f>+('3 Planilla Preadjudicación OTIC'!AG338)</f>
        <v>8</v>
      </c>
      <c r="AH338" s="2">
        <f>+('3 Planilla Preadjudicación OTIC'!AH338)</f>
        <v>1</v>
      </c>
      <c r="AI338" s="135" t="str">
        <f>+('3 Planilla Preadjudicación OTIC'!AI338)</f>
        <v>76004998-0</v>
      </c>
      <c r="AJ338" s="4" t="str">
        <f>+('3 Planilla Preadjudicación OTIC'!AJ338)</f>
        <v>Sociedad para la Gestión y Desarrollo de la Capacitación Limitada</v>
      </c>
      <c r="AK338" s="2">
        <f>+('3 Planilla Preadjudicación OTIC'!AK338)</f>
        <v>36</v>
      </c>
      <c r="AL338" s="2">
        <f>+('3 Planilla Preadjudicación OTIC'!AL338)</f>
        <v>8</v>
      </c>
      <c r="AM338" s="12">
        <f>+('3 Planilla Preadjudicación OTIC'!AM338)</f>
        <v>4130</v>
      </c>
      <c r="AN338" s="12">
        <f>+('3 Planilla Preadjudicación OTIC'!AN338)</f>
        <v>0</v>
      </c>
      <c r="AO338" s="12">
        <f>+('3 Planilla Preadjudicación OTIC'!AO338)</f>
        <v>0</v>
      </c>
      <c r="AP338" s="12">
        <f>+('3 Planilla Preadjudicación OTIC'!AP338)</f>
        <v>1486800</v>
      </c>
      <c r="AQ338" s="12">
        <f>+('3 Planilla Preadjudicación OTIC'!AQ338)</f>
        <v>320000</v>
      </c>
      <c r="AR338" s="12">
        <f>+('3 Planilla Preadjudicación OTIC'!AR338)</f>
        <v>0</v>
      </c>
      <c r="AS338" s="12">
        <f>+('3 Planilla Preadjudicación OTIC'!AS338)</f>
        <v>0</v>
      </c>
      <c r="AT338" s="12">
        <f>+('3 Planilla Preadjudicación OTIC'!AT338)</f>
        <v>0</v>
      </c>
      <c r="AU338" s="12">
        <f>+('3 Planilla Preadjudicación OTIC'!AU338)</f>
        <v>1806800</v>
      </c>
      <c r="AV338" s="2" t="str">
        <f>+('3 Planilla Preadjudicación OTIC'!AV338)</f>
        <v>SI</v>
      </c>
      <c r="AW338" s="4">
        <f>+('3 Planilla Preadjudicación OTIC'!AW338)</f>
        <v>0</v>
      </c>
      <c r="AX338" s="2">
        <f>+('3 Planilla Preadjudicación OTIC'!AX338)</f>
        <v>7</v>
      </c>
      <c r="AY338" s="2">
        <f>+('3 Planilla Preadjudicación OTIC'!AY338)</f>
        <v>7</v>
      </c>
      <c r="AZ338" s="2">
        <f>+('3 Planilla Preadjudicación OTIC'!AZ338)</f>
        <v>0</v>
      </c>
      <c r="BA338" s="2">
        <f>+('3 Planilla Preadjudicación OTIC'!BA338)</f>
        <v>0</v>
      </c>
      <c r="BB338" s="2">
        <f>+('3 Planilla Preadjudicación OTIC'!BB338)</f>
        <v>0</v>
      </c>
      <c r="BC338" s="2">
        <f>+('3 Planilla Preadjudicación OTIC'!BC338)</f>
        <v>0</v>
      </c>
      <c r="BD338" s="2">
        <f>+('3 Planilla Preadjudicación OTIC'!BD338)</f>
        <v>0</v>
      </c>
      <c r="BE338" s="2">
        <f>+('3 Planilla Preadjudicación OTIC'!BE338)</f>
        <v>0</v>
      </c>
      <c r="BF338" s="2">
        <f>+('3 Planilla Preadjudicación OTIC'!BF338)</f>
        <v>0</v>
      </c>
      <c r="BG338" s="2">
        <f>+('3 Planilla Preadjudicación OTIC'!BG338)</f>
        <v>7</v>
      </c>
      <c r="BH338" s="2">
        <f>+('3 Planilla Preadjudicación OTIC'!BH338)</f>
        <v>7</v>
      </c>
      <c r="BI338" s="2">
        <f>+('3 Planilla Preadjudicación OTIC'!BI338)</f>
        <v>7</v>
      </c>
      <c r="BJ338" s="2">
        <f>+('3 Planilla Preadjudicación OTIC'!BJ338)</f>
        <v>7</v>
      </c>
      <c r="BK338" s="2">
        <f>+('3 Planilla Preadjudicación OTIC'!BK338)</f>
        <v>7</v>
      </c>
      <c r="BL338" s="2">
        <f>+('3 Planilla Preadjudicación OTIC'!BL338)</f>
        <v>7</v>
      </c>
      <c r="BM338" s="104">
        <f>ROUND(('3 Planilla Preadjudicación OTIC'!BM338),1)</f>
        <v>7</v>
      </c>
      <c r="BN338" s="4" t="str">
        <f>+('3 Planilla Preadjudicación OTIC'!BN338)</f>
        <v>NO</v>
      </c>
      <c r="BO338" s="4">
        <f>+('3 Planilla Preadjudicación OTIC'!BO338)</f>
        <v>0</v>
      </c>
      <c r="BP338" s="4">
        <f>+('3 Planilla Preadjudicación OTIC'!BP338)</f>
        <v>0</v>
      </c>
      <c r="BQ338" s="4">
        <f>+('3 Planilla Preadjudicación OTIC'!BQ338)</f>
        <v>0</v>
      </c>
      <c r="BR338" s="4">
        <f>+('3 Planilla Preadjudicación OTIC'!BR338)</f>
        <v>0</v>
      </c>
      <c r="BS338" s="4">
        <f>+('3 Planilla Preadjudicación OTIC'!BS338)</f>
        <v>0</v>
      </c>
      <c r="BT338" s="4">
        <f>+('3 Planilla Preadjudicación OTIC'!BT338)</f>
        <v>0</v>
      </c>
      <c r="BU338" s="85">
        <f>IF(VLOOKUP(A338,'BD OFICIAL'!$A$1:$AL$2098,7,0)=D338,0,1)</f>
        <v>0</v>
      </c>
      <c r="BV338" s="85">
        <f>IF(VLOOKUP(A338,'BD OFICIAL'!$A$1:$AL$2098,11,0)=J338,0,1)</f>
        <v>0</v>
      </c>
      <c r="BW338" s="85">
        <f>IF(VLOOKUP(A338,'BD OFICIAL'!$A$1:$AL$2098,13,0)=L338,0,1)</f>
        <v>0</v>
      </c>
      <c r="BX338" s="2">
        <f>IF(VLOOKUP(A338,'BD OFICIAL'!$A$1:$AL$2098,16,0)=O338,0,1)</f>
        <v>0</v>
      </c>
      <c r="BY338" s="2">
        <f>IF(VLOOKUP(A338,'BD OFICIAL'!$A$1:$AL$2098,17,0)=P338,0,1)</f>
        <v>0</v>
      </c>
      <c r="BZ338" s="2">
        <f>IF(VLOOKUP(A338,'BD OFICIAL'!$A$1:$AL$2098,19,0)=R338,0,1)</f>
        <v>0</v>
      </c>
      <c r="CA338" s="2">
        <f>IF(VLOOKUP(A338,'BD OFICIAL'!$A$1:$AL$2098,21,0)=T338,0,1)</f>
        <v>0</v>
      </c>
      <c r="CB338" s="2">
        <f>IF(VLOOKUP(A338,'BD OFICIAL'!$A$1:$AL$2098,24,0)=AK338,0,1)</f>
        <v>0</v>
      </c>
      <c r="CC338" s="2">
        <f>IF(VLOOKUP(A338,'BD OFICIAL'!$A$1:$AL$2098,25,0)=X338,0,1)</f>
        <v>0</v>
      </c>
      <c r="CD338" s="2">
        <f>IF(VLOOKUP(A338,'BD OFICIAL'!$A$1:$AL$2098,26,0)=Y338,0,1)</f>
        <v>0</v>
      </c>
      <c r="CE338" s="2">
        <f>IF(VLOOKUP(A338,'BD OFICIAL'!$A$1:$AL$2098,27,0)=Z338,0,1)</f>
        <v>0</v>
      </c>
      <c r="CF338" s="2">
        <f>IF(VLOOKUP(A338,'BD OFICIAL'!$A$1:$AL$2098,28,0)=AA338,0,1)</f>
        <v>0</v>
      </c>
      <c r="CG338" s="2">
        <f>IF(VLOOKUP(A338,'BD OFICIAL'!$A$1:$AL$2098,33,0)=AF338,0,1)</f>
        <v>0</v>
      </c>
      <c r="CH338" s="2">
        <f>IF(VLOOKUP(A338,'BD OFICIAL'!$A$1:$AL$2098,35,0)=AH338,0,1)</f>
        <v>0</v>
      </c>
      <c r="CI338" s="85">
        <f>IF(VLOOKUP(A338,'BD OFICIAL'!$A$1:$AL$2098,34,0)=AL338,0,1)</f>
        <v>0</v>
      </c>
      <c r="CJ338" s="12">
        <f>VLOOKUP(A338,'BD OFICIAL'!$A$1:$AM$2098,36,0)*AM338-AP338</f>
        <v>0</v>
      </c>
      <c r="CK338" s="85" t="str">
        <f t="shared" si="190"/>
        <v>SSH</v>
      </c>
      <c r="CL338" s="85" t="str">
        <f t="shared" si="191"/>
        <v>SI</v>
      </c>
      <c r="CM338" s="85" t="str">
        <f t="shared" si="171"/>
        <v>NO</v>
      </c>
      <c r="CN338" s="31">
        <f t="shared" si="172"/>
        <v>0</v>
      </c>
      <c r="CO338" s="31">
        <f t="shared" si="192"/>
        <v>0</v>
      </c>
      <c r="CP338" s="31">
        <f t="shared" si="173"/>
        <v>0</v>
      </c>
      <c r="CQ338" s="31">
        <f>IF(Y338="NO",0,IF(Y338="SI",IF(VLOOKUP(A338,'BD OFICIAL'!$A:$AO,40,0)=AQ338,0,1)))</f>
        <v>0</v>
      </c>
      <c r="CR338" s="31">
        <f>IF(Z338="NO",0,IF(Z338="SI",IF(VLOOKUP(B338,'BD OFICIAL'!$A:$AO,41,0)=AS338,0,1)))</f>
        <v>0</v>
      </c>
      <c r="CS338" s="31">
        <f t="shared" si="193"/>
        <v>0</v>
      </c>
      <c r="CT338" s="31">
        <f t="shared" si="194"/>
        <v>0</v>
      </c>
      <c r="CU338" s="31">
        <f>IF(VLOOKUP(A338,'BD OFICIAL'!$A$1:$AL$1056,31,0)="SI",IF(AT338&gt;0,0,1),IF(AT338=0,0,1))</f>
        <v>0</v>
      </c>
      <c r="CV338" s="31">
        <f t="shared" si="195"/>
        <v>0</v>
      </c>
      <c r="CW338" s="31">
        <f t="shared" si="174"/>
        <v>0</v>
      </c>
      <c r="CX338" s="85" t="str">
        <f t="shared" si="175"/>
        <v>SI</v>
      </c>
      <c r="CY338" s="31">
        <f t="shared" si="176"/>
        <v>0</v>
      </c>
      <c r="CZ338" s="85" t="str">
        <f>IF(ISERROR(VLOOKUP(AI338,EXPERIENCIA!$A$1:$C$2100,1,0)),"NO","SI")</f>
        <v>SI</v>
      </c>
      <c r="DA338" s="85">
        <f>IF(CX338="no","NO APLICA",IF(AX338=0,"ERROR NOTA",IF(AND(AX338&gt;1,CZ338="NO"),"ERROR NOTA",IF(AND(CZ338="NO",AX338=1),0,IF(VLOOKUP(AI338,EXPERIENCIA!$A$1:$C$2100,3,0)=AX338,0,"ERROR NOTA")))))</f>
        <v>0</v>
      </c>
      <c r="DB338" s="85" t="str">
        <f>IF(ISERROR(VLOOKUP(AI338,COMPORTAMIENTO!$A$1:$C$2100,1,0)),"NO","SI")</f>
        <v>SI</v>
      </c>
      <c r="DC338" s="85">
        <f>IF(CX338="NO","NO APLICA",IF(AY338=0,"ERROR NOTA",IF(AND(DB338="NO",AY338=7),0,IF(VLOOKUP(AI338,COMPORTAMIENTO!$A$2:$H$2100,8,0)=AY338,0,"ERROR NOTA"))))</f>
        <v>0</v>
      </c>
      <c r="DD338" s="104">
        <f t="shared" si="177"/>
        <v>0.70000000000000007</v>
      </c>
      <c r="DE338" s="104">
        <f t="shared" si="178"/>
        <v>0.70000000000000007</v>
      </c>
      <c r="DF338" s="85" t="str">
        <f t="shared" si="196"/>
        <v>SI</v>
      </c>
      <c r="DG338" s="85">
        <f t="shared" si="179"/>
        <v>0</v>
      </c>
      <c r="DH338" s="85">
        <f t="shared" si="180"/>
        <v>0</v>
      </c>
      <c r="DI338" s="85">
        <f t="shared" si="181"/>
        <v>0</v>
      </c>
      <c r="DJ338" s="12">
        <f t="shared" si="182"/>
        <v>7.0000000000000009</v>
      </c>
      <c r="DK338" s="7">
        <f t="shared" si="183"/>
        <v>7.0000000000000009</v>
      </c>
      <c r="DL338" s="12">
        <f t="shared" si="197"/>
        <v>4130</v>
      </c>
      <c r="DM338" s="12">
        <f>VLOOKUP(A338,'5 TD'!$A:$B,2,0)</f>
        <v>4130</v>
      </c>
      <c r="DN338" s="7">
        <f t="shared" si="198"/>
        <v>7</v>
      </c>
      <c r="DO338" s="85" t="str">
        <f t="shared" si="184"/>
        <v>APROBADO</v>
      </c>
      <c r="DP338" s="85" t="str">
        <f t="shared" si="185"/>
        <v>APROBADO</v>
      </c>
      <c r="DQ338" s="7">
        <f t="shared" si="186"/>
        <v>7</v>
      </c>
      <c r="DR338" s="85" t="str">
        <f t="shared" si="199"/>
        <v>APROBADO</v>
      </c>
      <c r="DS338" s="2" t="str">
        <f>+('3 Planilla Preadjudicación OTIC'!BN338)</f>
        <v>NO</v>
      </c>
      <c r="DT338" s="2">
        <f>IF(DR338="APROBADO",VLOOKUP(A338,'5 TD'!$D$3:$E$270,2,0),"NO APLICA")</f>
        <v>7</v>
      </c>
      <c r="DU338" s="2" t="str">
        <f t="shared" si="200"/>
        <v>SI</v>
      </c>
      <c r="DV338" s="2">
        <f>IF(DU338="SI",VLOOKUP(A338,'5 TD'!$G$3:$H$270,2,0),"NO APLICA ")</f>
        <v>7.0000000000000009</v>
      </c>
      <c r="DW338" s="2" t="str">
        <f t="shared" si="201"/>
        <v>SI</v>
      </c>
      <c r="DX338" s="2">
        <f>IF(DW338="SI",VLOOKUP(A338,'5 TD'!$J$4:$K$472,2,0),"NO APLICA")</f>
        <v>7</v>
      </c>
      <c r="DY338" s="2" t="str">
        <f t="shared" si="202"/>
        <v>SI</v>
      </c>
      <c r="DZ338" s="7">
        <f>IF(DY338="SI",VLOOKUP(A338,'5 TD'!$M$4:$N$350,2,0),"NO APLICA")</f>
        <v>7</v>
      </c>
      <c r="EA338" s="2" t="str">
        <f t="shared" si="203"/>
        <v>SI</v>
      </c>
      <c r="EB338" s="12">
        <f t="shared" si="204"/>
        <v>4130</v>
      </c>
      <c r="EC338" s="12">
        <f>IF(EA338="SI",VLOOKUP(A338,'5 TD'!$V$4:$W$479,2,0),"NO APLICA")</f>
        <v>4130</v>
      </c>
      <c r="ED338" s="2" t="str">
        <f t="shared" si="187"/>
        <v>SI</v>
      </c>
      <c r="EE338" s="79">
        <f>IF(ED338="SI",VLOOKUP(AI338,COMPORTAMIENTO!$A$1:$H$2100,7,0),"NO APLICA")</f>
        <v>0.12121212121212122</v>
      </c>
      <c r="EF338" s="12">
        <f>IF(ED338="SI",VLOOKUP(A338,'5 TD'!$P$2:$Q$479,2,0),"NO APLICA")</f>
        <v>0</v>
      </c>
      <c r="EG338" s="2" t="str">
        <f t="shared" si="188"/>
        <v>NO</v>
      </c>
      <c r="EH338" s="2">
        <f>IF(CZ338="no",0,VLOOKUP(AI338,EXPERIENCIA!$A$1:$C$2100,2,0))</f>
        <v>146</v>
      </c>
      <c r="EI338" s="2">
        <f>IF(CZ338="si",VLOOKUP(A338,'5 TD'!$S$3:$T$2103,2,0),0)</f>
        <v>146</v>
      </c>
      <c r="EJ338" s="2" t="str">
        <f t="shared" si="189"/>
        <v>SI</v>
      </c>
      <c r="EK338" s="2" t="str">
        <f>+('3 Planilla Preadjudicación OTIC'!BU338)</f>
        <v>e) Menor “porcentaje de multas ponderadas” en ítem evaluación comportamiento considerando 4 decimales.</v>
      </c>
      <c r="EL338" s="4"/>
      <c r="EM338" s="3"/>
      <c r="EN338" s="3"/>
      <c r="EQ338" s="86"/>
    </row>
    <row r="339" spans="1:147" ht="15" customHeight="1" x14ac:dyDescent="0.3">
      <c r="A339" s="2">
        <f>+('3 Planilla Preadjudicación OTIC'!A339)</f>
        <v>14416</v>
      </c>
      <c r="B339" s="2" t="str">
        <f>+('3 Planilla Preadjudicación OTIC'!B339)</f>
        <v>65181652-1</v>
      </c>
      <c r="C339" s="4">
        <f>+('3 Planilla Preadjudicación OTIC'!E339)</f>
        <v>2025</v>
      </c>
      <c r="D339" s="4" t="str">
        <f>+('3 Planilla Preadjudicación OTIC'!F339)</f>
        <v>MANDATO</v>
      </c>
      <c r="E339" s="4" t="str">
        <f>+('3 Planilla Preadjudicación OTIC'!G339)</f>
        <v>65027784-8</v>
      </c>
      <c r="F339" s="4" t="str">
        <f>+('3 Planilla Preadjudicación OTIC'!H339)</f>
        <v>CORPORACIÓN DE ADELANTO DE LA COMUNA DE PANGUIPULLI</v>
      </c>
      <c r="G339" s="4"/>
      <c r="H339" s="4"/>
      <c r="I339" s="4" t="str">
        <f>+('3 Planilla Preadjudicación OTIC'!I339)</f>
        <v>PRODUCCIÓN TÉCNICA PARA ESPECTÁCULOS ESCÉNICOS</v>
      </c>
      <c r="J339" s="4" t="str">
        <f>+('3 Planilla Preadjudicación OTIC'!J339)</f>
        <v>SIN PLAN FORMATIVO</v>
      </c>
      <c r="K339" s="4" t="str">
        <f>+('3 Planilla Preadjudicación OTIC'!K339)</f>
        <v>TÉCNICAS PARA EL EMPRENDIMIENTO</v>
      </c>
      <c r="L339" s="4" t="str">
        <f>+('3 Planilla Preadjudicación OTIC'!L339)</f>
        <v>PF0921</v>
      </c>
      <c r="M339" s="2">
        <f>+('3 Planilla Preadjudicación OTIC'!M339)</f>
        <v>14</v>
      </c>
      <c r="N339" s="4" t="str">
        <f>+('3 Planilla Preadjudicación OTIC'!N339)</f>
        <v>LOS RIOS</v>
      </c>
      <c r="O339" s="4" t="str">
        <f>+('3 Planilla Preadjudicación OTIC'!O339)</f>
        <v>PANGUIPULLI</v>
      </c>
      <c r="P339" s="4" t="str">
        <f>+('3 Planilla Preadjudicación OTIC'!P339)</f>
        <v>TRABAJADORES ACTIVOS O EN PROCESO DE RECONVERSIÓN LABORAL</v>
      </c>
      <c r="Q339" s="4" t="str">
        <f>+('3 Planilla Preadjudicación OTIC'!Q339)</f>
        <v>PRESENCIAL</v>
      </c>
      <c r="R339" s="4" t="str">
        <f>+('3 Planilla Preadjudicación OTIC'!R339)</f>
        <v>INDEPENDIENTE</v>
      </c>
      <c r="S339" s="4">
        <f>+('3 Planilla Preadjudicación OTIC'!S339)</f>
        <v>19</v>
      </c>
      <c r="T339" s="2">
        <f>+('3 Planilla Preadjudicación OTIC'!T339)</f>
        <v>20</v>
      </c>
      <c r="U339" s="2">
        <f>+('3 Planilla Preadjudicación OTIC'!U339)</f>
        <v>0</v>
      </c>
      <c r="V339" s="2">
        <f>+('3 Planilla Preadjudicación OTIC'!V339)</f>
        <v>12</v>
      </c>
      <c r="W339" s="2">
        <f>+('3 Planilla Preadjudicación OTIC'!W339)</f>
        <v>128</v>
      </c>
      <c r="X339" s="2">
        <f>+('3 Planilla Preadjudicación OTIC'!X339)</f>
        <v>7</v>
      </c>
      <c r="Y339" s="2" t="str">
        <f>+('3 Planilla Preadjudicación OTIC'!Y339)</f>
        <v>SI</v>
      </c>
      <c r="Z339" s="2" t="str">
        <f>+('3 Planilla Preadjudicación OTIC'!Z339)</f>
        <v>NO</v>
      </c>
      <c r="AA339" s="2" t="str">
        <f>+('3 Planilla Preadjudicación OTIC'!AA339)</f>
        <v>SI</v>
      </c>
      <c r="AB339" s="4" t="str">
        <f>+('3 Planilla Preadjudicación OTIC'!AB339)</f>
        <v>APRENDIZAJE: PRODUCCIÓN TÉCNICA PARA ESPECTÁCULOS ESCÉNICOS, CON ÉNFASIS EN LA APLICACIÓN PRÁCTICA EN LA SALA TEAP.
2. COMPETENCIAS A DESARROLLAR:
COGNITIVAS:
COMPRENDER EL LENGUAJE Y FUNDAMENTOS DE LA PRODUCCIÓN TÉCNICA EN UN TEATRO.
IDENTIFICAR ROLES Y FUNCIONES DENTRO DE UNA PRODUCCIÓN TÉCNICA.
CONOCER LAS CARACTERÍSTICAS TÉCNICAS Y REQUERIMIENTOS DE DIFERENTES ESPECTÁCULOS (BALLET, ÓPERA, CONCIERTOS, TEATRO, MUSICALES).
APLICAR CONOCIMIENTOS EN PLANIFICACIÓN TÉCNICA Y OPTIMIZACIÓN DE RECURSOS.
PROCEDIMENTALES:
MANEJO DE SISTEMAS DE SONIDO, ILUMINACIÓN Y TRAMOYA.
EJECUCIÓN DEL MONTAJE TÉCNICO DE ESPECTÁCULOS EN LA SALA TEAP.
COORDINACIÓN DE ENSAYOS TÉCNICOS CON MÚSICOS Y BAILARINES.
CONTROL DE INVENTARIOS Y RECURSOS TÉCNICOS.
ELABORACIÓN DE UN MANUAL TÉCNICO DE PRODUCCIÓN BASADO EN LA EXPERIENCIA DEL CURSO.
ACTITUDINALES:
TRABAJO EN EQUIPO EN LA EJECUCIÓN DE ESPECTÁCULOS EN VIVO.
ORGANIZACIÓN Y DISCIPLINA EN LA GESTIÓN TÉCNICA DEL BACKSTAGE.
ADAPTABILIDAD PARA LA RESOLUCIÓN DE PROBLEMAS EN PRODUCCIÓN TÉCNICA.
3. DESCRIPCIÓN DE LOS APRENDIZAJES ESPERADOS
ETAPA 1: BASES CONCEPTUALES (JUNIO) – SONIDO E ILUMINACIÓN (30 HORAS)
COMPRENDER EL LENGUAJE TÉCNICO DE SONIDO, ILUMINACIÓN Y TRAMOYA.
IDENTIFICAR LOS ROLES Y FUNCIONES DENTRO DE UNA PRODUCCIÓN TÉCNICA.
RECONOCER LAS CARACTERÍSTICAS Y MANEJO DEL EQUIPAMIENTO TÉCNICO DE LA SALA TEAP.
APLICAR BASES DEL DISEÑO DE ILUMINACIÓN PARA DIFERENTES ESPECTÁCULOS.
CONSTRUCCIÓN INICIAL DEL MANUAL TÉCNICO DE PRODUCCIÓN.
ETAPA 2: TRABAJO EN SALA (OCTUBRE) – SONIDO Y MONTAJE (30 HORAS)
ACTUALIZAR CONOCIMIENTOS SOBRE ROLES Y FUNCIONES EN PRODUCCIÓN TÉCNICA.
OPERAR SISTEMAS DE SONIDO, ILUMINACIÓN Y TRAMOYA EN LA SALA TEAP.
GESTIONAR EL MONTAJE DE ESCENOGRAFÍA Y PLANIFICACIÓN DE TRAMOYA.
CONFIGURAR Y REALIZAR PRUEBAS DE SONIDO SINFÓNICO CON CLICK Y PISTA.
CONSTRUCCIÓN Y ACTUALIZACIÓN DEL MANUAL TÉCNICO DE PRODUCCIÓN.
ETAPA 3: TRABAJO EN SALA Y MONTAJE FINAL (NOVIEMBRE) – 40 HORAS
GESTIONAR EL INVENTARIO DE MATERIALES Y RECURSOS TÉCNICOS.
COORDINAR EL MONTAJE DE ESCENOGRAFÍA Y PLANIFICACIÓN DE TRAMOYA.
SUPERVISAR LA GESTIÓN DEL BACKSTAGE Y LA PREPARACIÓN DEL ESPECTÁCULO.
COORDINAR ENSAYOS TÉCNICOS CON MÚSICOS Y BAILARINES.
PARTICIPAR EN REUNIÓN-TALLER CON PROFESIONALES DEL TEATRO.
FINALIZACIÓN Y ENTREGA DEL MANUAL TÉCNICO DE PRODUCCIÓN CON DOCUMENTACIÓN DEL PROCESO.</v>
      </c>
      <c r="AC339" s="4" t="str">
        <f>+('3 Planilla Preadjudicación OTIC'!AC339)</f>
        <v>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v>
      </c>
      <c r="AD339" s="2" t="str">
        <f>+('3 Planilla Preadjudicación OTIC'!AD339)</f>
        <v>NO</v>
      </c>
      <c r="AE339" s="4">
        <f>+('3 Planilla Preadjudicación OTIC'!AE339)</f>
        <v>0</v>
      </c>
      <c r="AF339" s="2" t="str">
        <f>+('3 Planilla Preadjudicación OTIC'!AF339)</f>
        <v>CERRADA</v>
      </c>
      <c r="AG339" s="2">
        <f>+('3 Planilla Preadjudicación OTIC'!AG339)</f>
        <v>19</v>
      </c>
      <c r="AH339" s="2">
        <f>+('3 Planilla Preadjudicación OTIC'!AH339)</f>
        <v>3</v>
      </c>
      <c r="AI339" s="135" t="str">
        <f>+('3 Planilla Preadjudicación OTIC'!AI339)</f>
        <v>76004998-0</v>
      </c>
      <c r="AJ339" s="4" t="str">
        <f>+('3 Planilla Preadjudicación OTIC'!AJ339)</f>
        <v>Sociedad para la Gestión y Desarrollo de la Capacitación Limitada</v>
      </c>
      <c r="AK339" s="2">
        <f>+('3 Planilla Preadjudicación OTIC'!AK339)</f>
        <v>128</v>
      </c>
      <c r="AL339" s="2">
        <f>+('3 Planilla Preadjudicación OTIC'!AL339)</f>
        <v>19</v>
      </c>
      <c r="AM339" s="12">
        <f>+('3 Planilla Preadjudicación OTIC'!AM339)</f>
        <v>6373</v>
      </c>
      <c r="AN339" s="12">
        <f>+('3 Planilla Preadjudicación OTIC'!AN339)</f>
        <v>180000</v>
      </c>
      <c r="AO339" s="12">
        <f>+('3 Planilla Preadjudicación OTIC'!AO339)</f>
        <v>0</v>
      </c>
      <c r="AP339" s="12">
        <f>+('3 Planilla Preadjudicación OTIC'!AP339)</f>
        <v>16314880</v>
      </c>
      <c r="AQ339" s="12">
        <f>+('3 Planilla Preadjudicación OTIC'!AQ339)</f>
        <v>1520000</v>
      </c>
      <c r="AR339" s="12">
        <f>+('3 Planilla Preadjudicación OTIC'!AR339)</f>
        <v>3600000</v>
      </c>
      <c r="AS339" s="12">
        <f>+('3 Planilla Preadjudicación OTIC'!AS339)</f>
        <v>0</v>
      </c>
      <c r="AT339" s="12">
        <f>+('3 Planilla Preadjudicación OTIC'!AT339)</f>
        <v>0</v>
      </c>
      <c r="AU339" s="12">
        <f>+('3 Planilla Preadjudicación OTIC'!AU339)</f>
        <v>21434880</v>
      </c>
      <c r="AV339" s="2" t="str">
        <f>+('3 Planilla Preadjudicación OTIC'!AV339)</f>
        <v>SI</v>
      </c>
      <c r="AW339" s="4">
        <f>+('3 Planilla Preadjudicación OTIC'!AW339)</f>
        <v>0</v>
      </c>
      <c r="AX339" s="2">
        <f>+('3 Planilla Preadjudicación OTIC'!AX339)</f>
        <v>7</v>
      </c>
      <c r="AY339" s="2">
        <f>+('3 Planilla Preadjudicación OTIC'!AY339)</f>
        <v>7</v>
      </c>
      <c r="AZ339" s="2">
        <f>+('3 Planilla Preadjudicación OTIC'!AZ339)</f>
        <v>7</v>
      </c>
      <c r="BA339" s="2">
        <f>+('3 Planilla Preadjudicación OTIC'!BA339)</f>
        <v>7</v>
      </c>
      <c r="BB339" s="2">
        <f>+('3 Planilla Preadjudicación OTIC'!BB339)</f>
        <v>7</v>
      </c>
      <c r="BC339" s="2">
        <f>+('3 Planilla Preadjudicación OTIC'!BC339)</f>
        <v>7</v>
      </c>
      <c r="BD339" s="2">
        <f>+('3 Planilla Preadjudicación OTIC'!BD339)</f>
        <v>7</v>
      </c>
      <c r="BE339" s="2">
        <f>+('3 Planilla Preadjudicación OTIC'!BE339)</f>
        <v>7</v>
      </c>
      <c r="BF339" s="2">
        <f>+('3 Planilla Preadjudicación OTIC'!BF339)</f>
        <v>7</v>
      </c>
      <c r="BG339" s="2">
        <f>+('3 Planilla Preadjudicación OTIC'!BG339)</f>
        <v>7</v>
      </c>
      <c r="BH339" s="2">
        <f>+('3 Planilla Preadjudicación OTIC'!BH339)</f>
        <v>7</v>
      </c>
      <c r="BI339" s="2">
        <f>+('3 Planilla Preadjudicación OTIC'!BI339)</f>
        <v>7</v>
      </c>
      <c r="BJ339" s="2">
        <f>+('3 Planilla Preadjudicación OTIC'!BJ339)</f>
        <v>7</v>
      </c>
      <c r="BK339" s="2">
        <f>+('3 Planilla Preadjudicación OTIC'!BK339)</f>
        <v>7</v>
      </c>
      <c r="BL339" s="2">
        <f>+('3 Planilla Preadjudicación OTIC'!BL339)</f>
        <v>7</v>
      </c>
      <c r="BM339" s="104">
        <f>ROUND(('3 Planilla Preadjudicación OTIC'!BM339),1)</f>
        <v>7</v>
      </c>
      <c r="BN339" s="4" t="str">
        <f>+('3 Planilla Preadjudicación OTIC'!BN339)</f>
        <v>SI</v>
      </c>
      <c r="BO339" s="4" t="str">
        <f>+('3 Planilla Preadjudicación OTIC'!BO339)</f>
        <v>SIGISFREDO ORLANDO CAMPOS OTTH</v>
      </c>
      <c r="BP339" s="4" t="str">
        <f>+('3 Planilla Preadjudicación OTIC'!BP339)</f>
        <v>scampos@sogedecap.cl</v>
      </c>
      <c r="BQ339" s="4">
        <f>+('3 Planilla Preadjudicación OTIC'!BQ339)</f>
        <v>452915301</v>
      </c>
      <c r="BR339" s="4" t="str">
        <f>+('3 Planilla Preadjudicación OTIC'!BR339)</f>
        <v>M.BACHELET #1154, J.J.V.V VILLA CUMBRES y Bernardo OHiggins 324, Panguipulli</v>
      </c>
      <c r="BS339" s="4" t="str">
        <f>+('3 Planilla Preadjudicación OTIC'!BS339)</f>
        <v>Capacitar en los aspectos técnicos y logísticos necesarios para la realización de espectáculos escénicos, fortaleciendo competencias en producción cultural.</v>
      </c>
      <c r="BT339" s="4" t="str">
        <f>+('3 Planilla Preadjudicación OTIC'!BT339)</f>
        <v>El curso entrega conocimientos sobre iluminación, sonido, escenografía, montaje, cronogramas y coordinación de equipos. Está dirigido a personas interesadas en trabajar en el ámbito artístico y cultural, apoyando la ejecución profesional de obras teatrales, conciertos y eventos en vivo.</v>
      </c>
      <c r="BU339" s="85">
        <f>IF(VLOOKUP(A339,'BD OFICIAL'!$A$1:$AL$2098,7,0)=D339,0,1)</f>
        <v>0</v>
      </c>
      <c r="BV339" s="85">
        <f>IF(VLOOKUP(A339,'BD OFICIAL'!$A$1:$AL$2098,11,0)=J339,0,1)</f>
        <v>0</v>
      </c>
      <c r="BW339" s="85">
        <f>IF(VLOOKUP(A339,'BD OFICIAL'!$A$1:$AL$2098,13,0)=L339,0,1)</f>
        <v>0</v>
      </c>
      <c r="BX339" s="2">
        <f>IF(VLOOKUP(A339,'BD OFICIAL'!$A$1:$AL$2098,16,0)=O339,0,1)</f>
        <v>0</v>
      </c>
      <c r="BY339" s="2">
        <f>IF(VLOOKUP(A339,'BD OFICIAL'!$A$1:$AL$2098,17,0)=P339,0,1)</f>
        <v>0</v>
      </c>
      <c r="BZ339" s="2">
        <f>IF(VLOOKUP(A339,'BD OFICIAL'!$A$1:$AL$2098,19,0)=R339,0,1)</f>
        <v>0</v>
      </c>
      <c r="CA339" s="2">
        <f>IF(VLOOKUP(A339,'BD OFICIAL'!$A$1:$AL$2098,21,0)=T339,0,1)</f>
        <v>0</v>
      </c>
      <c r="CB339" s="2">
        <f>IF(VLOOKUP(A339,'BD OFICIAL'!$A$1:$AL$2098,24,0)=AK339,0,1)</f>
        <v>0</v>
      </c>
      <c r="CC339" s="2">
        <f>IF(VLOOKUP(A339,'BD OFICIAL'!$A$1:$AL$2098,25,0)=X339,0,1)</f>
        <v>0</v>
      </c>
      <c r="CD339" s="2">
        <f>IF(VLOOKUP(A339,'BD OFICIAL'!$A$1:$AL$2098,26,0)=Y339,0,1)</f>
        <v>0</v>
      </c>
      <c r="CE339" s="2">
        <f>IF(VLOOKUP(A339,'BD OFICIAL'!$A$1:$AL$2098,27,0)=Z339,0,1)</f>
        <v>0</v>
      </c>
      <c r="CF339" s="2">
        <f>IF(VLOOKUP(A339,'BD OFICIAL'!$A$1:$AL$2098,28,0)=AA339,0,1)</f>
        <v>0</v>
      </c>
      <c r="CG339" s="2">
        <f>IF(VLOOKUP(A339,'BD OFICIAL'!$A$1:$AL$2098,33,0)=AF339,0,1)</f>
        <v>0</v>
      </c>
      <c r="CH339" s="2">
        <f>IF(VLOOKUP(A339,'BD OFICIAL'!$A$1:$AL$2098,35,0)=AH339,0,1)</f>
        <v>0</v>
      </c>
      <c r="CI339" s="85">
        <f>IF(VLOOKUP(A339,'BD OFICIAL'!$A$1:$AL$2098,34,0)=AL339,0,1)</f>
        <v>0</v>
      </c>
      <c r="CJ339" s="12">
        <f>VLOOKUP(A339,'BD OFICIAL'!$A$1:$AM$2098,36,0)*AM339-AP339</f>
        <v>0</v>
      </c>
      <c r="CK339" s="85" t="str">
        <f t="shared" si="190"/>
        <v>SHMAN</v>
      </c>
      <c r="CL339" s="85" t="str">
        <f t="shared" si="191"/>
        <v>NO</v>
      </c>
      <c r="CM339" s="85" t="str">
        <f t="shared" si="171"/>
        <v>SI</v>
      </c>
      <c r="CN339" s="31">
        <f t="shared" si="172"/>
        <v>0</v>
      </c>
      <c r="CO339" s="31">
        <f t="shared" si="192"/>
        <v>0</v>
      </c>
      <c r="CP339" s="31">
        <f t="shared" si="173"/>
        <v>0</v>
      </c>
      <c r="CQ339" s="31">
        <f>IF(Y339="NO",0,IF(Y339="SI",IF(VLOOKUP(A339,'BD OFICIAL'!$A:$AO,40,0)=AQ339,0,1)))</f>
        <v>0</v>
      </c>
      <c r="CR339" s="31">
        <f>IF(Z339="NO",0,IF(Z339="SI",IF(VLOOKUP(B339,'BD OFICIAL'!$A:$AO,41,0)=AS339,0,1)))</f>
        <v>0</v>
      </c>
      <c r="CS339" s="31">
        <f t="shared" si="193"/>
        <v>0</v>
      </c>
      <c r="CT339" s="31">
        <f t="shared" si="194"/>
        <v>0</v>
      </c>
      <c r="CU339" s="31">
        <f>IF(VLOOKUP(A339,'BD OFICIAL'!$A$1:$AL$1056,31,0)="SI",IF(AT339&gt;0,0,1),IF(AT339=0,0,1))</f>
        <v>0</v>
      </c>
      <c r="CV339" s="31">
        <f t="shared" si="195"/>
        <v>0</v>
      </c>
      <c r="CW339" s="31">
        <f t="shared" si="174"/>
        <v>0</v>
      </c>
      <c r="CX339" s="85" t="str">
        <f t="shared" si="175"/>
        <v>SI</v>
      </c>
      <c r="CY339" s="31">
        <f t="shared" si="176"/>
        <v>0</v>
      </c>
      <c r="CZ339" s="85" t="str">
        <f>IF(ISERROR(VLOOKUP(AI339,EXPERIENCIA!$A$1:$C$2100,1,0)),"NO","SI")</f>
        <v>SI</v>
      </c>
      <c r="DA339" s="85">
        <f>IF(CX339="no","NO APLICA",IF(AX339=0,"ERROR NOTA",IF(AND(AX339&gt;1,CZ339="NO"),"ERROR NOTA",IF(AND(CZ339="NO",AX339=1),0,IF(VLOOKUP(AI339,EXPERIENCIA!$A$1:$C$2100,3,0)=AX339,0,"ERROR NOTA")))))</f>
        <v>0</v>
      </c>
      <c r="DB339" s="85" t="str">
        <f>IF(ISERROR(VLOOKUP(AI339,COMPORTAMIENTO!$A$1:$C$2100,1,0)),"NO","SI")</f>
        <v>SI</v>
      </c>
      <c r="DC339" s="85">
        <f>IF(CX339="NO","NO APLICA",IF(AY339=0,"ERROR NOTA",IF(AND(DB339="NO",AY339=7),0,IF(VLOOKUP(AI339,COMPORTAMIENTO!$A$2:$H$2100,8,0)=AY339,0,"ERROR NOTA"))))</f>
        <v>0</v>
      </c>
      <c r="DD339" s="104">
        <f t="shared" si="177"/>
        <v>0.70000000000000007</v>
      </c>
      <c r="DE339" s="104">
        <f t="shared" si="178"/>
        <v>0.70000000000000007</v>
      </c>
      <c r="DF339" s="85" t="str">
        <f t="shared" si="196"/>
        <v>NO</v>
      </c>
      <c r="DG339" s="85">
        <f t="shared" si="179"/>
        <v>7</v>
      </c>
      <c r="DH339" s="85">
        <f t="shared" si="180"/>
        <v>7</v>
      </c>
      <c r="DI339" s="85">
        <f t="shared" si="181"/>
        <v>7</v>
      </c>
      <c r="DJ339" s="12">
        <f t="shared" si="182"/>
        <v>7.0000000000000009</v>
      </c>
      <c r="DK339" s="7">
        <f t="shared" si="183"/>
        <v>7.0000000000000009</v>
      </c>
      <c r="DL339" s="12">
        <f t="shared" si="197"/>
        <v>6373</v>
      </c>
      <c r="DM339" s="12">
        <f>VLOOKUP(A339,'5 TD'!$A:$B,2,0)</f>
        <v>6373</v>
      </c>
      <c r="DN339" s="7">
        <f t="shared" si="198"/>
        <v>7</v>
      </c>
      <c r="DO339" s="85" t="str">
        <f t="shared" si="184"/>
        <v>APROBADO</v>
      </c>
      <c r="DP339" s="85" t="str">
        <f t="shared" si="185"/>
        <v>APROBADO</v>
      </c>
      <c r="DQ339" s="7">
        <f t="shared" si="186"/>
        <v>7</v>
      </c>
      <c r="DR339" s="85" t="str">
        <f t="shared" si="199"/>
        <v>APROBADO</v>
      </c>
      <c r="DS339" s="2" t="str">
        <f>+('3 Planilla Preadjudicación OTIC'!BN339)</f>
        <v>SI</v>
      </c>
      <c r="DT339" s="2">
        <f>IF(DR339="APROBADO",VLOOKUP(A339,'5 TD'!$D$3:$E$270,2,0),"NO APLICA")</f>
        <v>7</v>
      </c>
      <c r="DU339" s="2" t="str">
        <f t="shared" si="200"/>
        <v>SI</v>
      </c>
      <c r="DV339" s="2">
        <f>IF(DU339="SI",VLOOKUP(A339,'5 TD'!$G$3:$H$270,2,0),"NO APLICA ")</f>
        <v>7.0000000000000009</v>
      </c>
      <c r="DW339" s="2" t="str">
        <f t="shared" si="201"/>
        <v>SI</v>
      </c>
      <c r="DX339" s="2">
        <f>IF(DW339="SI",VLOOKUP(A339,'5 TD'!$J$4:$K$472,2,0),"NO APLICA")</f>
        <v>7</v>
      </c>
      <c r="DY339" s="2" t="str">
        <f t="shared" si="202"/>
        <v>SI</v>
      </c>
      <c r="DZ339" s="7">
        <f>IF(DY339="SI",VLOOKUP(A339,'5 TD'!$M$4:$N$350,2,0),"NO APLICA")</f>
        <v>7</v>
      </c>
      <c r="EA339" s="2" t="str">
        <f t="shared" si="203"/>
        <v>SI</v>
      </c>
      <c r="EB339" s="12">
        <f t="shared" si="204"/>
        <v>6373</v>
      </c>
      <c r="EC339" s="12">
        <f>IF(EA339="SI",VLOOKUP(A339,'5 TD'!$V$4:$W$479,2,0),"NO APLICA")</f>
        <v>6373</v>
      </c>
      <c r="ED339" s="2" t="str">
        <f t="shared" si="187"/>
        <v>SI</v>
      </c>
      <c r="EE339" s="79">
        <f>IF(ED339="SI",VLOOKUP(AI339,COMPORTAMIENTO!$A$1:$H$2100,7,0),"NO APLICA")</f>
        <v>0.12121212121212122</v>
      </c>
      <c r="EF339" s="12">
        <f>IF(ED339="SI",VLOOKUP(A339,'5 TD'!$P$2:$Q$479,2,0),"NO APLICA")</f>
        <v>0.12121212121212122</v>
      </c>
      <c r="EG339" s="2" t="str">
        <f t="shared" si="188"/>
        <v>SI</v>
      </c>
      <c r="EH339" s="2">
        <f>IF(CZ339="no",0,VLOOKUP(AI339,EXPERIENCIA!$A$1:$C$2100,2,0))</f>
        <v>146</v>
      </c>
      <c r="EI339" s="2">
        <f>IF(CZ339="si",VLOOKUP(A339,'5 TD'!$S$3:$T$2103,2,0),0)</f>
        <v>146</v>
      </c>
      <c r="EJ339" s="2" t="str">
        <f t="shared" si="189"/>
        <v>SI</v>
      </c>
      <c r="EK339" s="2" t="str">
        <f>+('3 Planilla Preadjudicación OTIC'!BU339)</f>
        <v>e) Menor “porcentaje de multas ponderadas” en ítem evaluación comportamiento considerando 4 decimales.</v>
      </c>
      <c r="EL339" s="4"/>
      <c r="EM339" s="3"/>
      <c r="EN339" s="3"/>
      <c r="EO339" s="86" t="s">
        <v>64</v>
      </c>
      <c r="EQ339" s="86"/>
    </row>
    <row r="340" spans="1:147" ht="15" customHeight="1" x14ac:dyDescent="0.3">
      <c r="A340" s="2">
        <f>+('3 Planilla Preadjudicación OTIC'!A340)</f>
        <v>14501</v>
      </c>
      <c r="B340" s="2" t="str">
        <f>+('3 Planilla Preadjudicación OTIC'!B340)</f>
        <v>65181652-1</v>
      </c>
      <c r="C340" s="4">
        <f>+('3 Planilla Preadjudicación OTIC'!E340)</f>
        <v>2025</v>
      </c>
      <c r="D340" s="4" t="str">
        <f>+('3 Planilla Preadjudicación OTIC'!F340)</f>
        <v>MANDATO</v>
      </c>
      <c r="E340" s="4" t="str">
        <f>+('3 Planilla Preadjudicación OTIC'!G340)</f>
        <v>91337000-7</v>
      </c>
      <c r="F340" s="4" t="str">
        <f>+('3 Planilla Preadjudicación OTIC'!H340)</f>
        <v>CEMENTO POLPAICO S.A.</v>
      </c>
      <c r="G340" s="4"/>
      <c r="H340" s="4"/>
      <c r="I340" s="4" t="str">
        <f>+('3 Planilla Preadjudicación OTIC'!I340)</f>
        <v>DISEÑO Y COMERCIALIZACIÓN DE ORFEBRERÍA WUILLICHE CON ENCASTES DE PIEDRAS SEMIPRECIOSAS</v>
      </c>
      <c r="J340" s="4" t="str">
        <f>+('3 Planilla Preadjudicación OTIC'!J340)</f>
        <v>PF0713</v>
      </c>
      <c r="K340" s="4" t="str">
        <f>+('3 Planilla Preadjudicación OTIC'!K340)</f>
        <v/>
      </c>
      <c r="L340" s="4" t="str">
        <f>+('3 Planilla Preadjudicación OTIC'!L340)</f>
        <v/>
      </c>
      <c r="M340" s="2">
        <f>+('3 Planilla Preadjudicación OTIC'!M340)</f>
        <v>8</v>
      </c>
      <c r="N340" s="4" t="str">
        <f>+('3 Planilla Preadjudicación OTIC'!N340)</f>
        <v>BIO BIO</v>
      </c>
      <c r="O340" s="4" t="str">
        <f>+('3 Planilla Preadjudicación OTIC'!O340)</f>
        <v>LOS ÁNGELES</v>
      </c>
      <c r="P340" s="4" t="str">
        <f>+('3 Planilla Preadjudicación OTIC'!P340)</f>
        <v>PERSONAS DESOCUPADAS (CESANTES Y PERSONAS QUE BUSCAN TRABAJO POR PRIMERA VEZ).</v>
      </c>
      <c r="Q340" s="4" t="str">
        <f>+('3 Planilla Preadjudicación OTIC'!Q340)</f>
        <v>PRESENCIAL</v>
      </c>
      <c r="R340" s="4" t="str">
        <f>+('3 Planilla Preadjudicación OTIC'!R340)</f>
        <v>INDEPENDIENTE</v>
      </c>
      <c r="S340" s="4">
        <f>+('3 Planilla Preadjudicación OTIC'!S340)</f>
        <v>14</v>
      </c>
      <c r="T340" s="2">
        <f>+('3 Planilla Preadjudicación OTIC'!T340)</f>
        <v>10</v>
      </c>
      <c r="U340" s="2">
        <f>+('3 Planilla Preadjudicación OTIC'!U340)</f>
        <v>70</v>
      </c>
      <c r="V340" s="2">
        <f>+('3 Planilla Preadjudicación OTIC'!V340)</f>
        <v>0</v>
      </c>
      <c r="W340" s="2">
        <f>+('3 Planilla Preadjudicación OTIC'!W340)</f>
        <v>70</v>
      </c>
      <c r="X340" s="2">
        <f>+('3 Planilla Preadjudicación OTIC'!X340)</f>
        <v>5</v>
      </c>
      <c r="Y340" s="2" t="str">
        <f>+('3 Planilla Preadjudicación OTIC'!Y340)</f>
        <v>SI</v>
      </c>
      <c r="Z340" s="2" t="str">
        <f>+('3 Planilla Preadjudicación OTIC'!Z340)</f>
        <v>NO</v>
      </c>
      <c r="AA340" s="2" t="str">
        <f>+('3 Planilla Preadjudicación OTIC'!AA340)</f>
        <v>NO</v>
      </c>
      <c r="AB340" s="4" t="str">
        <f>+('3 Planilla Preadjudicación OTIC'!AB340)</f>
        <v>SE AJUSTA A PLAN FORMATIVO</v>
      </c>
      <c r="AC340" s="4" t="str">
        <f>+('3 Planilla Preadjudicación OTIC'!AC340)</f>
        <v>HOMBRES Y MUJERES MAYORES DE 18 AÑOS, CESANTES O QUE BUSCA TRABAJO POR PRIMERA VEZ, CON EDUCACIÓN BÁSICA COMPLETA, HABITANTES DE LA COMUNA DE LOS ÁNGELES, EN PARTICULAR DEL SECTOR DE LA SUERTE</v>
      </c>
      <c r="AD340" s="2" t="str">
        <f>+('3 Planilla Preadjudicación OTIC'!AD340)</f>
        <v>NO</v>
      </c>
      <c r="AE340" s="4">
        <f>+('3 Planilla Preadjudicación OTIC'!AE340)</f>
        <v>0</v>
      </c>
      <c r="AF340" s="2" t="str">
        <f>+('3 Planilla Preadjudicación OTIC'!AF340)</f>
        <v>CERRADA</v>
      </c>
      <c r="AG340" s="2">
        <f>+('3 Planilla Preadjudicación OTIC'!AG340)</f>
        <v>14</v>
      </c>
      <c r="AH340" s="2">
        <f>+('3 Planilla Preadjudicación OTIC'!AH340)</f>
        <v>2</v>
      </c>
      <c r="AI340" s="135" t="str">
        <f>+('3 Planilla Preadjudicación OTIC'!AI340)</f>
        <v>76004998-0</v>
      </c>
      <c r="AJ340" s="4" t="str">
        <f>+('3 Planilla Preadjudicación OTIC'!AJ340)</f>
        <v>Sociedad para la Gestión y Desarrollo de la Capacitación Limitada</v>
      </c>
      <c r="AK340" s="2">
        <f>+('3 Planilla Preadjudicación OTIC'!AK340)</f>
        <v>70</v>
      </c>
      <c r="AL340" s="2">
        <f>+('3 Planilla Preadjudicación OTIC'!AL340)</f>
        <v>14</v>
      </c>
      <c r="AM340" s="12">
        <f>+('3 Planilla Preadjudicación OTIC'!AM340)</f>
        <v>5075</v>
      </c>
      <c r="AN340" s="12">
        <f>+('3 Planilla Preadjudicación OTIC'!AN340)</f>
        <v>0</v>
      </c>
      <c r="AO340" s="12">
        <f>+('3 Planilla Preadjudicación OTIC'!AO340)</f>
        <v>0</v>
      </c>
      <c r="AP340" s="12">
        <f>+('3 Planilla Preadjudicación OTIC'!AP340)</f>
        <v>3552500</v>
      </c>
      <c r="AQ340" s="12">
        <f>+('3 Planilla Preadjudicación OTIC'!AQ340)</f>
        <v>560000</v>
      </c>
      <c r="AR340" s="12">
        <f>+('3 Planilla Preadjudicación OTIC'!AR340)</f>
        <v>0</v>
      </c>
      <c r="AS340" s="12">
        <f>+('3 Planilla Preadjudicación OTIC'!AS340)</f>
        <v>0</v>
      </c>
      <c r="AT340" s="12">
        <f>+('3 Planilla Preadjudicación OTIC'!AT340)</f>
        <v>0</v>
      </c>
      <c r="AU340" s="12">
        <f>+('3 Planilla Preadjudicación OTIC'!AU340)</f>
        <v>4112500</v>
      </c>
      <c r="AV340" s="2" t="str">
        <f>+('3 Planilla Preadjudicación OTIC'!AV340)</f>
        <v>SI</v>
      </c>
      <c r="AW340" s="4">
        <f>+('3 Planilla Preadjudicación OTIC'!AW340)</f>
        <v>0</v>
      </c>
      <c r="AX340" s="2">
        <f>+('3 Planilla Preadjudicación OTIC'!AX340)</f>
        <v>7</v>
      </c>
      <c r="AY340" s="2">
        <f>+('3 Planilla Preadjudicación OTIC'!AY340)</f>
        <v>7</v>
      </c>
      <c r="AZ340" s="2">
        <f>+('3 Planilla Preadjudicación OTIC'!AZ340)</f>
        <v>0</v>
      </c>
      <c r="BA340" s="2">
        <f>+('3 Planilla Preadjudicación OTIC'!BA340)</f>
        <v>0</v>
      </c>
      <c r="BB340" s="2">
        <f>+('3 Planilla Preadjudicación OTIC'!BB340)</f>
        <v>0</v>
      </c>
      <c r="BC340" s="2">
        <f>+('3 Planilla Preadjudicación OTIC'!BC340)</f>
        <v>0</v>
      </c>
      <c r="BD340" s="2">
        <f>+('3 Planilla Preadjudicación OTIC'!BD340)</f>
        <v>0</v>
      </c>
      <c r="BE340" s="2">
        <f>+('3 Planilla Preadjudicación OTIC'!BE340)</f>
        <v>0</v>
      </c>
      <c r="BF340" s="2">
        <f>+('3 Planilla Preadjudicación OTIC'!BF340)</f>
        <v>0</v>
      </c>
      <c r="BG340" s="2">
        <f>+('3 Planilla Preadjudicación OTIC'!BG340)</f>
        <v>7</v>
      </c>
      <c r="BH340" s="2">
        <f>+('3 Planilla Preadjudicación OTIC'!BH340)</f>
        <v>7</v>
      </c>
      <c r="BI340" s="2">
        <f>+('3 Planilla Preadjudicación OTIC'!BI340)</f>
        <v>7</v>
      </c>
      <c r="BJ340" s="2">
        <f>+('3 Planilla Preadjudicación OTIC'!BJ340)</f>
        <v>7</v>
      </c>
      <c r="BK340" s="2">
        <f>+('3 Planilla Preadjudicación OTIC'!BK340)</f>
        <v>7</v>
      </c>
      <c r="BL340" s="2">
        <f>+('3 Planilla Preadjudicación OTIC'!BL340)</f>
        <v>7</v>
      </c>
      <c r="BM340" s="104">
        <f>ROUND(('3 Planilla Preadjudicación OTIC'!BM340),1)</f>
        <v>7</v>
      </c>
      <c r="BN340" s="4" t="str">
        <f>+('3 Planilla Preadjudicación OTIC'!BN340)</f>
        <v>SI</v>
      </c>
      <c r="BO340" s="4" t="str">
        <f>+('3 Planilla Preadjudicación OTIC'!BO340)</f>
        <v>SIGISFREDO ORLANDO CAMPOS OTTH</v>
      </c>
      <c r="BP340" s="4" t="str">
        <f>+('3 Planilla Preadjudicación OTIC'!BP340)</f>
        <v>scampos@sogedecap.cl</v>
      </c>
      <c r="BQ340" s="4">
        <f>+('3 Planilla Preadjudicación OTIC'!BQ340)</f>
        <v>452915301</v>
      </c>
      <c r="BR340" s="4" t="str">
        <f>+('3 Planilla Preadjudicación OTIC'!BR340)</f>
        <v>Caupolicán # 332, Sociedad de Socorros Mutuos, Los Ángeles</v>
      </c>
      <c r="BS340" s="4" t="str">
        <f>+('3 Planilla Preadjudicación OTIC'!BS340)</f>
        <v>Capacitar en técnicas de diseño, elaboración y comercialización de piezas de orfebrería inspiradas en la tradición Williche, incorporando encastes de piedras semipreciosas.</v>
      </c>
      <c r="BT340" s="4" t="str">
        <f>+('3 Planilla Preadjudicación OTIC'!BT340)</f>
        <v>Este curso entrega conocimientos sobre simbología ancestral, técnicas de trabajo en metal, montaje de piedras y estrategias de venta de productos artesanales. Está dirigido a personas interesadas en el rescate cultural y el emprendimiento en el rubro de la joyería con identidad territorial.</v>
      </c>
      <c r="BU340" s="85">
        <f>IF(VLOOKUP(A340,'BD OFICIAL'!$A$1:$AL$2098,7,0)=D340,0,1)</f>
        <v>0</v>
      </c>
      <c r="BV340" s="85">
        <f>IF(VLOOKUP(A340,'BD OFICIAL'!$A$1:$AL$2098,11,0)=J340,0,1)</f>
        <v>0</v>
      </c>
      <c r="BW340" s="85">
        <f>IF(VLOOKUP(A340,'BD OFICIAL'!$A$1:$AL$2098,13,0)=L340,0,1)</f>
        <v>0</v>
      </c>
      <c r="BX340" s="2">
        <f>IF(VLOOKUP(A340,'BD OFICIAL'!$A$1:$AL$2098,16,0)=O340,0,1)</f>
        <v>0</v>
      </c>
      <c r="BY340" s="2">
        <f>IF(VLOOKUP(A340,'BD OFICIAL'!$A$1:$AL$2098,17,0)=P340,0,1)</f>
        <v>0</v>
      </c>
      <c r="BZ340" s="2">
        <f>IF(VLOOKUP(A340,'BD OFICIAL'!$A$1:$AL$2098,19,0)=R340,0,1)</f>
        <v>0</v>
      </c>
      <c r="CA340" s="2">
        <f>IF(VLOOKUP(A340,'BD OFICIAL'!$A$1:$AL$2098,21,0)=T340,0,1)</f>
        <v>0</v>
      </c>
      <c r="CB340" s="2">
        <f>IF(VLOOKUP(A340,'BD OFICIAL'!$A$1:$AL$2098,24,0)=AK340,0,1)</f>
        <v>0</v>
      </c>
      <c r="CC340" s="2">
        <f>IF(VLOOKUP(A340,'BD OFICIAL'!$A$1:$AL$2098,25,0)=X340,0,1)</f>
        <v>0</v>
      </c>
      <c r="CD340" s="2">
        <f>IF(VLOOKUP(A340,'BD OFICIAL'!$A$1:$AL$2098,26,0)=Y340,0,1)</f>
        <v>0</v>
      </c>
      <c r="CE340" s="2">
        <f>IF(VLOOKUP(A340,'BD OFICIAL'!$A$1:$AL$2098,27,0)=Z340,0,1)</f>
        <v>0</v>
      </c>
      <c r="CF340" s="2">
        <f>IF(VLOOKUP(A340,'BD OFICIAL'!$A$1:$AL$2098,28,0)=AA340,0,1)</f>
        <v>0</v>
      </c>
      <c r="CG340" s="2">
        <f>IF(VLOOKUP(A340,'BD OFICIAL'!$A$1:$AL$2098,33,0)=AF340,0,1)</f>
        <v>0</v>
      </c>
      <c r="CH340" s="2">
        <f>IF(VLOOKUP(A340,'BD OFICIAL'!$A$1:$AL$2098,35,0)=AH340,0,1)</f>
        <v>0</v>
      </c>
      <c r="CI340" s="85">
        <f>IF(VLOOKUP(A340,'BD OFICIAL'!$A$1:$AL$2098,34,0)=AL340,0,1)</f>
        <v>0</v>
      </c>
      <c r="CJ340" s="12">
        <f>VLOOKUP(A340,'BD OFICIAL'!$A$1:$AM$2098,36,0)*AM340-AP340</f>
        <v>0</v>
      </c>
      <c r="CK340" s="85" t="str">
        <f t="shared" si="190"/>
        <v>SSH</v>
      </c>
      <c r="CL340" s="85" t="str">
        <f t="shared" si="191"/>
        <v>SI</v>
      </c>
      <c r="CM340" s="85" t="str">
        <f t="shared" si="171"/>
        <v>NO</v>
      </c>
      <c r="CN340" s="31">
        <f t="shared" si="172"/>
        <v>0</v>
      </c>
      <c r="CO340" s="31">
        <f t="shared" si="192"/>
        <v>0</v>
      </c>
      <c r="CP340" s="31">
        <f t="shared" si="173"/>
        <v>0</v>
      </c>
      <c r="CQ340" s="31">
        <f>IF(Y340="NO",0,IF(Y340="SI",IF(VLOOKUP(A340,'BD OFICIAL'!$A:$AO,40,0)=AQ340,0,1)))</f>
        <v>0</v>
      </c>
      <c r="CR340" s="31">
        <f>IF(Z340="NO",0,IF(Z340="SI",IF(VLOOKUP(B340,'BD OFICIAL'!$A:$AO,41,0)=AS340,0,1)))</f>
        <v>0</v>
      </c>
      <c r="CS340" s="31">
        <f t="shared" si="193"/>
        <v>0</v>
      </c>
      <c r="CT340" s="31">
        <f t="shared" si="194"/>
        <v>0</v>
      </c>
      <c r="CU340" s="31">
        <f>IF(VLOOKUP(A340,'BD OFICIAL'!$A$1:$AL$1056,31,0)="SI",IF(AT340&gt;0,0,1),IF(AT340=0,0,1))</f>
        <v>0</v>
      </c>
      <c r="CV340" s="31">
        <f t="shared" si="195"/>
        <v>0</v>
      </c>
      <c r="CW340" s="31">
        <f t="shared" si="174"/>
        <v>0</v>
      </c>
      <c r="CX340" s="85" t="str">
        <f t="shared" si="175"/>
        <v>SI</v>
      </c>
      <c r="CY340" s="31">
        <f t="shared" si="176"/>
        <v>0</v>
      </c>
      <c r="CZ340" s="85" t="str">
        <f>IF(ISERROR(VLOOKUP(AI340,EXPERIENCIA!$A$1:$C$2100,1,0)),"NO","SI")</f>
        <v>SI</v>
      </c>
      <c r="DA340" s="85">
        <f>IF(CX340="no","NO APLICA",IF(AX340=0,"ERROR NOTA",IF(AND(AX340&gt;1,CZ340="NO"),"ERROR NOTA",IF(AND(CZ340="NO",AX340=1),0,IF(VLOOKUP(AI340,EXPERIENCIA!$A$1:$C$2100,3,0)=AX340,0,"ERROR NOTA")))))</f>
        <v>0</v>
      </c>
      <c r="DB340" s="85" t="str">
        <f>IF(ISERROR(VLOOKUP(AI340,COMPORTAMIENTO!$A$1:$C$2100,1,0)),"NO","SI")</f>
        <v>SI</v>
      </c>
      <c r="DC340" s="85">
        <f>IF(CX340="NO","NO APLICA",IF(AY340=0,"ERROR NOTA",IF(AND(DB340="NO",AY340=7),0,IF(VLOOKUP(AI340,COMPORTAMIENTO!$A$2:$H$2100,8,0)=AY340,0,"ERROR NOTA"))))</f>
        <v>0</v>
      </c>
      <c r="DD340" s="104">
        <f t="shared" si="177"/>
        <v>0.70000000000000007</v>
      </c>
      <c r="DE340" s="104">
        <f t="shared" si="178"/>
        <v>0.70000000000000007</v>
      </c>
      <c r="DF340" s="85" t="str">
        <f t="shared" si="196"/>
        <v>SI</v>
      </c>
      <c r="DG340" s="85">
        <f t="shared" si="179"/>
        <v>0</v>
      </c>
      <c r="DH340" s="85">
        <f t="shared" si="180"/>
        <v>0</v>
      </c>
      <c r="DI340" s="85">
        <f t="shared" si="181"/>
        <v>0</v>
      </c>
      <c r="DJ340" s="12">
        <f t="shared" si="182"/>
        <v>7.0000000000000009</v>
      </c>
      <c r="DK340" s="7">
        <f t="shared" si="183"/>
        <v>7.0000000000000009</v>
      </c>
      <c r="DL340" s="12">
        <f t="shared" si="197"/>
        <v>5075</v>
      </c>
      <c r="DM340" s="12">
        <f>VLOOKUP(A340,'5 TD'!$A:$B,2,0)</f>
        <v>5075</v>
      </c>
      <c r="DN340" s="7">
        <f t="shared" si="198"/>
        <v>7</v>
      </c>
      <c r="DO340" s="85" t="str">
        <f t="shared" si="184"/>
        <v>APROBADO</v>
      </c>
      <c r="DP340" s="85" t="str">
        <f t="shared" si="185"/>
        <v>APROBADO</v>
      </c>
      <c r="DQ340" s="7">
        <f t="shared" si="186"/>
        <v>7</v>
      </c>
      <c r="DR340" s="85" t="str">
        <f t="shared" si="199"/>
        <v>APROBADO</v>
      </c>
      <c r="DS340" s="2" t="str">
        <f>+('3 Planilla Preadjudicación OTIC'!BN340)</f>
        <v>SI</v>
      </c>
      <c r="DT340" s="2">
        <f>IF(DR340="APROBADO",VLOOKUP(A340,'5 TD'!$D$3:$E$270,2,0),"NO APLICA")</f>
        <v>7</v>
      </c>
      <c r="DU340" s="2" t="str">
        <f t="shared" si="200"/>
        <v>SI</v>
      </c>
      <c r="DV340" s="2">
        <f>IF(DU340="SI",VLOOKUP(A340,'5 TD'!$G$3:$H$270,2,0),"NO APLICA ")</f>
        <v>7.0000000000000009</v>
      </c>
      <c r="DW340" s="2" t="str">
        <f t="shared" si="201"/>
        <v>SI</v>
      </c>
      <c r="DX340" s="2">
        <f>IF(DW340="SI",VLOOKUP(A340,'5 TD'!$J$4:$K$472,2,0),"NO APLICA")</f>
        <v>7</v>
      </c>
      <c r="DY340" s="2" t="str">
        <f t="shared" si="202"/>
        <v>SI</v>
      </c>
      <c r="DZ340" s="7">
        <f>IF(DY340="SI",VLOOKUP(A340,'5 TD'!$M$4:$N$350,2,0),"NO APLICA")</f>
        <v>7</v>
      </c>
      <c r="EA340" s="2" t="str">
        <f t="shared" si="203"/>
        <v>SI</v>
      </c>
      <c r="EB340" s="12">
        <f t="shared" si="204"/>
        <v>5075</v>
      </c>
      <c r="EC340" s="12">
        <f>IF(EA340="SI",VLOOKUP(A340,'5 TD'!$V$4:$W$479,2,0),"NO APLICA")</f>
        <v>5075</v>
      </c>
      <c r="ED340" s="2" t="str">
        <f t="shared" si="187"/>
        <v>SI</v>
      </c>
      <c r="EE340" s="79">
        <f>IF(ED340="SI",VLOOKUP(AI340,COMPORTAMIENTO!$A$1:$H$2100,7,0),"NO APLICA")</f>
        <v>0.12121212121212122</v>
      </c>
      <c r="EF340" s="12">
        <f>IF(ED340="SI",VLOOKUP(A340,'5 TD'!$P$2:$Q$479,2,0),"NO APLICA")</f>
        <v>0.12121212121212122</v>
      </c>
      <c r="EG340" s="2" t="str">
        <f t="shared" si="188"/>
        <v>SI</v>
      </c>
      <c r="EH340" s="2">
        <f>IF(CZ340="no",0,VLOOKUP(AI340,EXPERIENCIA!$A$1:$C$2100,2,0))</f>
        <v>146</v>
      </c>
      <c r="EI340" s="2">
        <f>IF(CZ340="si",VLOOKUP(A340,'5 TD'!$S$3:$T$2103,2,0),0)</f>
        <v>146</v>
      </c>
      <c r="EJ340" s="2" t="str">
        <f t="shared" si="189"/>
        <v>SI</v>
      </c>
      <c r="EK340" s="2">
        <f>+('3 Planilla Preadjudicación OTIC'!BU340)</f>
        <v>0</v>
      </c>
      <c r="EL340" s="4"/>
      <c r="EM340" s="3"/>
      <c r="EN340" s="3"/>
      <c r="EO340" s="86" t="s">
        <v>64</v>
      </c>
      <c r="EQ340" s="86"/>
    </row>
    <row r="341" spans="1:147" ht="15" customHeight="1" x14ac:dyDescent="0.3">
      <c r="A341" s="2">
        <f>+('3 Planilla Preadjudicación OTIC'!A341)</f>
        <v>14304</v>
      </c>
      <c r="B341" s="2" t="str">
        <f>+('3 Planilla Preadjudicación OTIC'!B341)</f>
        <v>65181652-1</v>
      </c>
      <c r="C341" s="4">
        <f>+('3 Planilla Preadjudicación OTIC'!E341)</f>
        <v>2025</v>
      </c>
      <c r="D341" s="4" t="str">
        <f>+('3 Planilla Preadjudicación OTIC'!F341)</f>
        <v>MANDATO</v>
      </c>
      <c r="E341" s="4" t="str">
        <f>+('3 Planilla Preadjudicación OTIC'!G341)</f>
        <v>76200030-K</v>
      </c>
      <c r="F341" s="4" t="str">
        <f>+('3 Planilla Preadjudicación OTIC'!H341)</f>
        <v>FUNDACIÓN HUILO HUILO</v>
      </c>
      <c r="G341" s="4"/>
      <c r="H341" s="4"/>
      <c r="I341" s="4" t="str">
        <f>+('3 Planilla Preadjudicación OTIC'!I341)</f>
        <v>TÉCNICAS DE TURISMO SUSTENTABLE Y CUIDADO DEL MEDIO AMBIENTE</v>
      </c>
      <c r="J341" s="4" t="str">
        <f>+('3 Planilla Preadjudicación OTIC'!J341)</f>
        <v>SIN PLAN FORMATIVO</v>
      </c>
      <c r="K341" s="4" t="str">
        <f>+('3 Planilla Preadjudicación OTIC'!K341)</f>
        <v/>
      </c>
      <c r="L341" s="4" t="str">
        <f>+('3 Planilla Preadjudicación OTIC'!L341)</f>
        <v/>
      </c>
      <c r="M341" s="2">
        <f>+('3 Planilla Preadjudicación OTIC'!M341)</f>
        <v>14</v>
      </c>
      <c r="N341" s="4" t="str">
        <f>+('3 Planilla Preadjudicación OTIC'!N341)</f>
        <v>LOS RIOS</v>
      </c>
      <c r="O341" s="4" t="str">
        <f>+('3 Planilla Preadjudicación OTIC'!O341)</f>
        <v>PANGUIPULLI</v>
      </c>
      <c r="P341" s="4" t="str">
        <f>+('3 Planilla Preadjudicación OTIC'!P341)</f>
        <v>EMPRENDEDORES/AS INFORMALES O PERSONAS VULNERABLES PERTENECIENTES AL 80% MAS VULNERABLE</v>
      </c>
      <c r="Q341" s="4" t="str">
        <f>+('3 Planilla Preadjudicación OTIC'!Q341)</f>
        <v>PRESENCIAL</v>
      </c>
      <c r="R341" s="4" t="str">
        <f>+('3 Planilla Preadjudicación OTIC'!R341)</f>
        <v>DEPENDIENTE</v>
      </c>
      <c r="S341" s="4">
        <f>+('3 Planilla Preadjudicación OTIC'!S341)</f>
        <v>14</v>
      </c>
      <c r="T341" s="2">
        <f>+('3 Planilla Preadjudicación OTIC'!T341)</f>
        <v>20</v>
      </c>
      <c r="U341" s="2">
        <f>+('3 Planilla Preadjudicación OTIC'!U341)</f>
        <v>0</v>
      </c>
      <c r="V341" s="2">
        <f>+('3 Planilla Preadjudicación OTIC'!V341)</f>
        <v>0</v>
      </c>
      <c r="W341" s="2">
        <f>+('3 Planilla Preadjudicación OTIC'!W341)</f>
        <v>40</v>
      </c>
      <c r="X341" s="2">
        <f>+('3 Planilla Preadjudicación OTIC'!X341)</f>
        <v>3</v>
      </c>
      <c r="Y341" s="2" t="str">
        <f>+('3 Planilla Preadjudicación OTIC'!Y341)</f>
        <v>SI</v>
      </c>
      <c r="Z341" s="2" t="str">
        <f>+('3 Planilla Preadjudicación OTIC'!Z341)</f>
        <v>NO</v>
      </c>
      <c r="AA341" s="2" t="str">
        <f>+('3 Planilla Preadjudicación OTIC'!AA341)</f>
        <v>NO</v>
      </c>
      <c r="AB341" s="4" t="str">
        <f>+('3 Planilla Preadjudicación OTIC'!AB341)</f>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v>
      </c>
      <c r="AC341" s="4" t="str">
        <f>+('3 Planilla Preadjudicación OTIC'!AC341)</f>
        <v>HOMBRE Y MUJERES ENTRE 18 Y 50 AÑOS DE EDAD, QUE CORRESPONDAN AL 80% MÁS VULNERABLE SEGÚN REGISTRO SOCIAL DE HOGAR DEL SECTOR DE HUILO HUILO EN PANGUIPULLI. DEBERÁN SABER LEER Y ESCRIBIR Y TENER CONOCIMIENTOS DE MEDIO AMBIENTE, ADEMÁS DE ENSEÑANZA BÁSICA COMPLETA.</v>
      </c>
      <c r="AD341" s="2" t="str">
        <f>+('3 Planilla Preadjudicación OTIC'!AD341)</f>
        <v>NO</v>
      </c>
      <c r="AE341" s="4">
        <f>+('3 Planilla Preadjudicación OTIC'!AE341)</f>
        <v>0</v>
      </c>
      <c r="AF341" s="2" t="str">
        <f>+('3 Planilla Preadjudicación OTIC'!AF341)</f>
        <v>CERRADA</v>
      </c>
      <c r="AG341" s="2">
        <f>+('3 Planilla Preadjudicación OTIC'!AG341)</f>
        <v>14</v>
      </c>
      <c r="AH341" s="2">
        <f>+('3 Planilla Preadjudicación OTIC'!AH341)</f>
        <v>1</v>
      </c>
      <c r="AI341" s="135" t="str">
        <f>+('3 Planilla Preadjudicación OTIC'!AI341)</f>
        <v>76004998-0</v>
      </c>
      <c r="AJ341" s="4" t="str">
        <f>+('3 Planilla Preadjudicación OTIC'!AJ341)</f>
        <v>Sociedad para la Gestión y Desarrollo de la Capacitación Limitada</v>
      </c>
      <c r="AK341" s="2">
        <f>+('3 Planilla Preadjudicación OTIC'!AK341)</f>
        <v>40</v>
      </c>
      <c r="AL341" s="2">
        <f>+('3 Planilla Preadjudicación OTIC'!AL341)</f>
        <v>14</v>
      </c>
      <c r="AM341" s="12">
        <f>+('3 Planilla Preadjudicación OTIC'!AM341)</f>
        <v>4130</v>
      </c>
      <c r="AN341" s="12">
        <f>+('3 Planilla Preadjudicación OTIC'!AN341)</f>
        <v>0</v>
      </c>
      <c r="AO341" s="12">
        <f>+('3 Planilla Preadjudicación OTIC'!AO341)</f>
        <v>0</v>
      </c>
      <c r="AP341" s="12">
        <f>+('3 Planilla Preadjudicación OTIC'!AP341)</f>
        <v>3304000</v>
      </c>
      <c r="AQ341" s="12">
        <f>+('3 Planilla Preadjudicación OTIC'!AQ341)</f>
        <v>1120000</v>
      </c>
      <c r="AR341" s="12">
        <f>+('3 Planilla Preadjudicación OTIC'!AR341)</f>
        <v>0</v>
      </c>
      <c r="AS341" s="12">
        <f>+('3 Planilla Preadjudicación OTIC'!AS341)</f>
        <v>0</v>
      </c>
      <c r="AT341" s="12">
        <f>+('3 Planilla Preadjudicación OTIC'!AT341)</f>
        <v>0</v>
      </c>
      <c r="AU341" s="12">
        <f>+('3 Planilla Preadjudicación OTIC'!AU341)</f>
        <v>4424000</v>
      </c>
      <c r="AV341" s="2" t="str">
        <f>+('3 Planilla Preadjudicación OTIC'!AV341)</f>
        <v>SI</v>
      </c>
      <c r="AW341" s="4">
        <f>+('3 Planilla Preadjudicación OTIC'!AW341)</f>
        <v>0</v>
      </c>
      <c r="AX341" s="2">
        <f>+('3 Planilla Preadjudicación OTIC'!AX341)</f>
        <v>7</v>
      </c>
      <c r="AY341" s="2">
        <f>+('3 Planilla Preadjudicación OTIC'!AY341)</f>
        <v>7</v>
      </c>
      <c r="AZ341" s="2">
        <f>+('3 Planilla Preadjudicación OTIC'!AZ341)</f>
        <v>7</v>
      </c>
      <c r="BA341" s="2">
        <f>+('3 Planilla Preadjudicación OTIC'!BA341)</f>
        <v>7</v>
      </c>
      <c r="BB341" s="2">
        <f>+('3 Planilla Preadjudicación OTIC'!BB341)</f>
        <v>7</v>
      </c>
      <c r="BC341" s="2">
        <f>+('3 Planilla Preadjudicación OTIC'!BC341)</f>
        <v>7</v>
      </c>
      <c r="BD341" s="2">
        <f>+('3 Planilla Preadjudicación OTIC'!BD341)</f>
        <v>7</v>
      </c>
      <c r="BE341" s="2">
        <f>+('3 Planilla Preadjudicación OTIC'!BE341)</f>
        <v>7</v>
      </c>
      <c r="BF341" s="2">
        <f>+('3 Planilla Preadjudicación OTIC'!BF341)</f>
        <v>7</v>
      </c>
      <c r="BG341" s="2">
        <f>+('3 Planilla Preadjudicación OTIC'!BG341)</f>
        <v>7</v>
      </c>
      <c r="BH341" s="2">
        <f>+('3 Planilla Preadjudicación OTIC'!BH341)</f>
        <v>7</v>
      </c>
      <c r="BI341" s="2">
        <f>+('3 Planilla Preadjudicación OTIC'!BI341)</f>
        <v>7</v>
      </c>
      <c r="BJ341" s="2">
        <f>+('3 Planilla Preadjudicación OTIC'!BJ341)</f>
        <v>7</v>
      </c>
      <c r="BK341" s="2">
        <f>+('3 Planilla Preadjudicación OTIC'!BK341)</f>
        <v>7</v>
      </c>
      <c r="BL341" s="2">
        <f>+('3 Planilla Preadjudicación OTIC'!BL341)</f>
        <v>7</v>
      </c>
      <c r="BM341" s="104">
        <f>ROUND(('3 Planilla Preadjudicación OTIC'!BM341),1)</f>
        <v>7</v>
      </c>
      <c r="BN341" s="4" t="str">
        <f>+('3 Planilla Preadjudicación OTIC'!BN341)</f>
        <v>SI</v>
      </c>
      <c r="BO341" s="4" t="str">
        <f>+('3 Planilla Preadjudicación OTIC'!BO341)</f>
        <v>SIGISFREDO ORLANDO CAMPOS OTTH</v>
      </c>
      <c r="BP341" s="4" t="str">
        <f>+('3 Planilla Preadjudicación OTIC'!BP341)</f>
        <v>scampos@sogedecap.cl</v>
      </c>
      <c r="BQ341" s="4">
        <f>+('3 Planilla Preadjudicación OTIC'!BQ341)</f>
        <v>452915301</v>
      </c>
      <c r="BR341" s="4" t="str">
        <f>+('3 Planilla Preadjudicación OTIC'!BR341)</f>
        <v>Sede Villa Las Cumbres, Calle Michelle Bachelet 1154, Panguipulli</v>
      </c>
      <c r="BS341" s="4" t="str">
        <f>+('3 Planilla Preadjudicación OTIC'!BS341)</f>
        <v>Capacitar en prácticas responsables de turismo que promuevan la conservación del entorno natural y el desarrollo local sostenible.</v>
      </c>
      <c r="BT341" s="4" t="str">
        <f>+('3 Planilla Preadjudicación OTIC'!BT341)</f>
        <v>El curso entrega conocimientos sobre planificación de experiencias turísticas con bajo impacto ambiental, educación ecológica, gestión de residuos, uso eficiente de recursos y valoración del patrimonio natural y cultural. Está dirigido a personas interesadas en emprender o trabajar en el rubro turístico con enfoque sustentable y comprometido con el medio ambiente.</v>
      </c>
      <c r="BU341" s="85">
        <f>IF(VLOOKUP(A341,'BD OFICIAL'!$A$1:$AL$2098,7,0)=D341,0,1)</f>
        <v>0</v>
      </c>
      <c r="BV341" s="85">
        <f>IF(VLOOKUP(A341,'BD OFICIAL'!$A$1:$AL$2098,11,0)=J341,0,1)</f>
        <v>0</v>
      </c>
      <c r="BW341" s="85">
        <f>IF(VLOOKUP(A341,'BD OFICIAL'!$A$1:$AL$2098,13,0)=L341,0,1)</f>
        <v>0</v>
      </c>
      <c r="BX341" s="2">
        <f>IF(VLOOKUP(A341,'BD OFICIAL'!$A$1:$AL$2098,16,0)=O341,0,1)</f>
        <v>0</v>
      </c>
      <c r="BY341" s="2">
        <f>IF(VLOOKUP(A341,'BD OFICIAL'!$A$1:$AL$2098,17,0)=P341,0,1)</f>
        <v>0</v>
      </c>
      <c r="BZ341" s="2">
        <f>IF(VLOOKUP(A341,'BD OFICIAL'!$A$1:$AL$2098,19,0)=R341,0,1)</f>
        <v>0</v>
      </c>
      <c r="CA341" s="2">
        <f>IF(VLOOKUP(A341,'BD OFICIAL'!$A$1:$AL$2098,21,0)=T341,0,1)</f>
        <v>0</v>
      </c>
      <c r="CB341" s="2">
        <f>IF(VLOOKUP(A341,'BD OFICIAL'!$A$1:$AL$2098,24,0)=AK341,0,1)</f>
        <v>0</v>
      </c>
      <c r="CC341" s="2">
        <f>IF(VLOOKUP(A341,'BD OFICIAL'!$A$1:$AL$2098,25,0)=X341,0,1)</f>
        <v>0</v>
      </c>
      <c r="CD341" s="2">
        <f>IF(VLOOKUP(A341,'BD OFICIAL'!$A$1:$AL$2098,26,0)=Y341,0,1)</f>
        <v>0</v>
      </c>
      <c r="CE341" s="2">
        <f>IF(VLOOKUP(A341,'BD OFICIAL'!$A$1:$AL$2098,27,0)=Z341,0,1)</f>
        <v>0</v>
      </c>
      <c r="CF341" s="2">
        <f>IF(VLOOKUP(A341,'BD OFICIAL'!$A$1:$AL$2098,28,0)=AA341,0,1)</f>
        <v>0</v>
      </c>
      <c r="CG341" s="2">
        <f>IF(VLOOKUP(A341,'BD OFICIAL'!$A$1:$AL$2098,33,0)=AF341,0,1)</f>
        <v>0</v>
      </c>
      <c r="CH341" s="2">
        <f>IF(VLOOKUP(A341,'BD OFICIAL'!$A$1:$AL$2098,35,0)=AH341,0,1)</f>
        <v>0</v>
      </c>
      <c r="CI341" s="85">
        <f>IF(VLOOKUP(A341,'BD OFICIAL'!$A$1:$AL$2098,34,0)=AL341,0,1)</f>
        <v>0</v>
      </c>
      <c r="CJ341" s="12">
        <f>VLOOKUP(A341,'BD OFICIAL'!$A$1:$AM$2098,36,0)*AM341-AP341</f>
        <v>0</v>
      </c>
      <c r="CK341" s="85" t="str">
        <f t="shared" si="190"/>
        <v>SSH</v>
      </c>
      <c r="CL341" s="85" t="str">
        <f t="shared" si="191"/>
        <v>NO</v>
      </c>
      <c r="CM341" s="85" t="str">
        <f t="shared" si="171"/>
        <v>SI</v>
      </c>
      <c r="CN341" s="31">
        <f t="shared" si="172"/>
        <v>0</v>
      </c>
      <c r="CO341" s="31">
        <f t="shared" si="192"/>
        <v>0</v>
      </c>
      <c r="CP341" s="31">
        <f t="shared" si="173"/>
        <v>0</v>
      </c>
      <c r="CQ341" s="31">
        <f>IF(Y341="NO",0,IF(Y341="SI",IF(VLOOKUP(A341,'BD OFICIAL'!$A:$AO,40,0)=AQ341,0,1)))</f>
        <v>0</v>
      </c>
      <c r="CR341" s="31">
        <f>IF(Z341="NO",0,IF(Z341="SI",IF(VLOOKUP(B341,'BD OFICIAL'!$A:$AO,41,0)=AS341,0,1)))</f>
        <v>0</v>
      </c>
      <c r="CS341" s="31">
        <f t="shared" si="193"/>
        <v>0</v>
      </c>
      <c r="CT341" s="31">
        <f t="shared" si="194"/>
        <v>0</v>
      </c>
      <c r="CU341" s="31">
        <f>IF(VLOOKUP(A341,'BD OFICIAL'!$A$1:$AL$1056,31,0)="SI",IF(AT341&gt;0,0,1),IF(AT341=0,0,1))</f>
        <v>0</v>
      </c>
      <c r="CV341" s="31">
        <f t="shared" si="195"/>
        <v>0</v>
      </c>
      <c r="CW341" s="31">
        <f t="shared" si="174"/>
        <v>0</v>
      </c>
      <c r="CX341" s="85" t="str">
        <f t="shared" si="175"/>
        <v>SI</v>
      </c>
      <c r="CY341" s="31">
        <f t="shared" si="176"/>
        <v>0</v>
      </c>
      <c r="CZ341" s="85" t="str">
        <f>IF(ISERROR(VLOOKUP(AI341,EXPERIENCIA!$A$1:$C$2100,1,0)),"NO","SI")</f>
        <v>SI</v>
      </c>
      <c r="DA341" s="85">
        <f>IF(CX341="no","NO APLICA",IF(AX341=0,"ERROR NOTA",IF(AND(AX341&gt;1,CZ341="NO"),"ERROR NOTA",IF(AND(CZ341="NO",AX341=1),0,IF(VLOOKUP(AI341,EXPERIENCIA!$A$1:$C$2100,3,0)=AX341,0,"ERROR NOTA")))))</f>
        <v>0</v>
      </c>
      <c r="DB341" s="85" t="str">
        <f>IF(ISERROR(VLOOKUP(AI341,COMPORTAMIENTO!$A$1:$C$2100,1,0)),"NO","SI")</f>
        <v>SI</v>
      </c>
      <c r="DC341" s="85">
        <f>IF(CX341="NO","NO APLICA",IF(AY341=0,"ERROR NOTA",IF(AND(DB341="NO",AY341=7),0,IF(VLOOKUP(AI341,COMPORTAMIENTO!$A$2:$H$2100,8,0)=AY341,0,"ERROR NOTA"))))</f>
        <v>0</v>
      </c>
      <c r="DD341" s="104">
        <f t="shared" si="177"/>
        <v>0.70000000000000007</v>
      </c>
      <c r="DE341" s="104">
        <f t="shared" si="178"/>
        <v>0.70000000000000007</v>
      </c>
      <c r="DF341" s="85" t="str">
        <f t="shared" si="196"/>
        <v>NO</v>
      </c>
      <c r="DG341" s="85">
        <f t="shared" si="179"/>
        <v>7</v>
      </c>
      <c r="DH341" s="85">
        <f t="shared" si="180"/>
        <v>7</v>
      </c>
      <c r="DI341" s="85">
        <f t="shared" si="181"/>
        <v>7</v>
      </c>
      <c r="DJ341" s="12">
        <f t="shared" si="182"/>
        <v>7.0000000000000009</v>
      </c>
      <c r="DK341" s="7">
        <f t="shared" si="183"/>
        <v>7.0000000000000009</v>
      </c>
      <c r="DL341" s="12">
        <f t="shared" si="197"/>
        <v>4130</v>
      </c>
      <c r="DM341" s="12">
        <f>VLOOKUP(A341,'5 TD'!$A:$B,2,0)</f>
        <v>4130</v>
      </c>
      <c r="DN341" s="7">
        <f t="shared" si="198"/>
        <v>7</v>
      </c>
      <c r="DO341" s="85" t="str">
        <f t="shared" si="184"/>
        <v>APROBADO</v>
      </c>
      <c r="DP341" s="85" t="str">
        <f t="shared" si="185"/>
        <v>APROBADO</v>
      </c>
      <c r="DQ341" s="7">
        <f t="shared" si="186"/>
        <v>7</v>
      </c>
      <c r="DR341" s="85" t="str">
        <f t="shared" si="199"/>
        <v>APROBADO</v>
      </c>
      <c r="DS341" s="2" t="str">
        <f>+('3 Planilla Preadjudicación OTIC'!BN341)</f>
        <v>SI</v>
      </c>
      <c r="DT341" s="2">
        <f>IF(DR341="APROBADO",VLOOKUP(A341,'5 TD'!$D$3:$E$270,2,0),"NO APLICA")</f>
        <v>7</v>
      </c>
      <c r="DU341" s="2" t="str">
        <f t="shared" si="200"/>
        <v>SI</v>
      </c>
      <c r="DV341" s="2">
        <f>IF(DU341="SI",VLOOKUP(A341,'5 TD'!$G$3:$H$270,2,0),"NO APLICA ")</f>
        <v>7.0000000000000009</v>
      </c>
      <c r="DW341" s="2" t="str">
        <f t="shared" si="201"/>
        <v>SI</v>
      </c>
      <c r="DX341" s="2">
        <f>IF(DW341="SI",VLOOKUP(A341,'5 TD'!$J$4:$K$472,2,0),"NO APLICA")</f>
        <v>7</v>
      </c>
      <c r="DY341" s="2" t="str">
        <f t="shared" si="202"/>
        <v>SI</v>
      </c>
      <c r="DZ341" s="7">
        <f>IF(DY341="SI",VLOOKUP(A341,'5 TD'!$M$4:$N$350,2,0),"NO APLICA")</f>
        <v>7</v>
      </c>
      <c r="EA341" s="2" t="str">
        <f t="shared" si="203"/>
        <v>SI</v>
      </c>
      <c r="EB341" s="12">
        <f t="shared" si="204"/>
        <v>4130</v>
      </c>
      <c r="EC341" s="12">
        <f>IF(EA341="SI",VLOOKUP(A341,'5 TD'!$V$4:$W$479,2,0),"NO APLICA")</f>
        <v>4130</v>
      </c>
      <c r="ED341" s="2" t="str">
        <f t="shared" si="187"/>
        <v>SI</v>
      </c>
      <c r="EE341" s="79">
        <f>IF(ED341="SI",VLOOKUP(AI341,COMPORTAMIENTO!$A$1:$H$2100,7,0),"NO APLICA")</f>
        <v>0.12121212121212122</v>
      </c>
      <c r="EF341" s="12">
        <f>IF(ED341="SI",VLOOKUP(A341,'5 TD'!$P$2:$Q$479,2,0),"NO APLICA")</f>
        <v>0.12121212121212122</v>
      </c>
      <c r="EG341" s="2" t="str">
        <f t="shared" si="188"/>
        <v>SI</v>
      </c>
      <c r="EH341" s="2">
        <f>IF(CZ341="no",0,VLOOKUP(AI341,EXPERIENCIA!$A$1:$C$2100,2,0))</f>
        <v>146</v>
      </c>
      <c r="EI341" s="2">
        <f>IF(CZ341="si",VLOOKUP(A341,'5 TD'!$S$3:$T$2103,2,0),0)</f>
        <v>146</v>
      </c>
      <c r="EJ341" s="2" t="str">
        <f t="shared" si="189"/>
        <v>SI</v>
      </c>
      <c r="EK341" s="2">
        <f>+('3 Planilla Preadjudicación OTIC'!BU341)</f>
        <v>0</v>
      </c>
      <c r="EL341" s="4"/>
      <c r="EM341" s="3"/>
      <c r="EN341" s="3"/>
      <c r="EO341" s="86" t="s">
        <v>64</v>
      </c>
      <c r="EQ341" s="86"/>
    </row>
    <row r="342" spans="1:147" ht="15" customHeight="1" x14ac:dyDescent="0.3">
      <c r="A342" s="2">
        <f>+('3 Planilla Preadjudicación OTIC'!A342)</f>
        <v>14444</v>
      </c>
      <c r="B342" s="2" t="str">
        <f>+('3 Planilla Preadjudicación OTIC'!B342)</f>
        <v>65181652-1</v>
      </c>
      <c r="C342" s="4">
        <f>+('3 Planilla Preadjudicación OTIC'!E342)</f>
        <v>2025</v>
      </c>
      <c r="D342" s="4" t="str">
        <f>+('3 Planilla Preadjudicación OTIC'!F342)</f>
        <v>MANDATO</v>
      </c>
      <c r="E342" s="4" t="str">
        <f>+('3 Planilla Preadjudicación OTIC'!G342)</f>
        <v>96505760-9</v>
      </c>
      <c r="F342" s="4" t="str">
        <f>+('3 Planilla Preadjudicación OTIC'!H342)</f>
        <v>COLBÚN</v>
      </c>
      <c r="G342" s="4"/>
      <c r="H342" s="4"/>
      <c r="I342" s="4" t="str">
        <f>+('3 Planilla Preadjudicación OTIC'!I342)</f>
        <v>COCINA NACIONAL</v>
      </c>
      <c r="J342" s="4" t="str">
        <f>+('3 Planilla Preadjudicación OTIC'!J342)</f>
        <v>PF0981</v>
      </c>
      <c r="K342" s="4" t="str">
        <f>+('3 Planilla Preadjudicación OTIC'!K342)</f>
        <v>TÉCNICAS PARA EL EMPRENDIMIENTO</v>
      </c>
      <c r="L342" s="4" t="str">
        <f>+('3 Planilla Preadjudicación OTIC'!L342)</f>
        <v>PF0921</v>
      </c>
      <c r="M342" s="2">
        <f>+('3 Planilla Preadjudicación OTIC'!M342)</f>
        <v>8</v>
      </c>
      <c r="N342" s="4" t="str">
        <f>+('3 Planilla Preadjudicación OTIC'!N342)</f>
        <v>BIO BIO</v>
      </c>
      <c r="O342" s="4" t="str">
        <f>+('3 Planilla Preadjudicación OTIC'!O342)</f>
        <v>MULCHÉN</v>
      </c>
      <c r="P342" s="4" t="str">
        <f>+('3 Planilla Preadjudicación OTIC'!P342)</f>
        <v>EMPRENDEDORES/AS INFORMALES O PERSONAS VULNERABLES PERTENECIENTES AL 80% MAS VULNERABLE</v>
      </c>
      <c r="Q342" s="4" t="str">
        <f>+('3 Planilla Preadjudicación OTIC'!Q342)</f>
        <v>PRESENCIAL</v>
      </c>
      <c r="R342" s="4" t="str">
        <f>+('3 Planilla Preadjudicación OTIC'!R342)</f>
        <v>INDEPENDIENTE</v>
      </c>
      <c r="S342" s="4">
        <f>+('3 Planilla Preadjudicación OTIC'!S342)</f>
        <v>33</v>
      </c>
      <c r="T342" s="2">
        <f>+('3 Planilla Preadjudicación OTIC'!T342)</f>
        <v>10</v>
      </c>
      <c r="U342" s="2">
        <f>+('3 Planilla Preadjudicación OTIC'!U342)</f>
        <v>120</v>
      </c>
      <c r="V342" s="2">
        <f>+('3 Planilla Preadjudicación OTIC'!V342)</f>
        <v>12</v>
      </c>
      <c r="W342" s="2">
        <f>+('3 Planilla Preadjudicación OTIC'!W342)</f>
        <v>132</v>
      </c>
      <c r="X342" s="2">
        <f>+('3 Planilla Preadjudicación OTIC'!X342)</f>
        <v>4</v>
      </c>
      <c r="Y342" s="2" t="str">
        <f>+('3 Planilla Preadjudicación OTIC'!Y342)</f>
        <v>SI</v>
      </c>
      <c r="Z342" s="2" t="str">
        <f>+('3 Planilla Preadjudicación OTIC'!Z342)</f>
        <v>NO</v>
      </c>
      <c r="AA342" s="2" t="str">
        <f>+('3 Planilla Preadjudicación OTIC'!AA342)</f>
        <v>SI</v>
      </c>
      <c r="AB342" s="4" t="str">
        <f>+('3 Planilla Preadjudicación OTIC'!AB342)</f>
        <v>SE AJUSTA A PLAN FORMATIVO</v>
      </c>
      <c r="AC342" s="4" t="str">
        <f>+('3 Planilla Preadjudicación OTIC'!AC342)</f>
        <v>HOMBRES Y MUJERES DE 18 AÑOS O MAS, QUE PERTENECEN AL 80% MAS VULNERABLES, RESIDEN EN LA COMUNA DE MULCHEN Y TENER EDUCACIÓN MEDIA COMPLETA, PREFERENTEMENTE.</v>
      </c>
      <c r="AD342" s="2" t="str">
        <f>+('3 Planilla Preadjudicación OTIC'!AD342)</f>
        <v>NO</v>
      </c>
      <c r="AE342" s="4">
        <f>+('3 Planilla Preadjudicación OTIC'!AE342)</f>
        <v>0</v>
      </c>
      <c r="AF342" s="2" t="str">
        <f>+('3 Planilla Preadjudicación OTIC'!AF342)</f>
        <v>CERRADA</v>
      </c>
      <c r="AG342" s="2">
        <f>+('3 Planilla Preadjudicación OTIC'!AG342)</f>
        <v>33</v>
      </c>
      <c r="AH342" s="2">
        <f>+('3 Planilla Preadjudicación OTIC'!AH342)</f>
        <v>3</v>
      </c>
      <c r="AI342" s="135" t="str">
        <f>+('3 Planilla Preadjudicación OTIC'!AI342)</f>
        <v>76004998-0</v>
      </c>
      <c r="AJ342" s="4" t="str">
        <f>+('3 Planilla Preadjudicación OTIC'!AJ342)</f>
        <v>Sociedad para la Gestión y Desarrollo de la Capacitación Limitada</v>
      </c>
      <c r="AK342" s="2">
        <f>+('3 Planilla Preadjudicación OTIC'!AK342)</f>
        <v>132</v>
      </c>
      <c r="AL342" s="2">
        <f>+('3 Planilla Preadjudicación OTIC'!AL342)</f>
        <v>33</v>
      </c>
      <c r="AM342" s="12">
        <f>+('3 Planilla Preadjudicación OTIC'!AM342)</f>
        <v>6373</v>
      </c>
      <c r="AN342" s="12">
        <f>+('3 Planilla Preadjudicación OTIC'!AN342)</f>
        <v>100000</v>
      </c>
      <c r="AO342" s="12">
        <f>+('3 Planilla Preadjudicación OTIC'!AO342)</f>
        <v>0</v>
      </c>
      <c r="AP342" s="12">
        <f>+('3 Planilla Preadjudicación OTIC'!AP342)</f>
        <v>8412360</v>
      </c>
      <c r="AQ342" s="12">
        <f>+('3 Planilla Preadjudicación OTIC'!AQ342)</f>
        <v>1320000</v>
      </c>
      <c r="AR342" s="12">
        <f>+('3 Planilla Preadjudicación OTIC'!AR342)</f>
        <v>1000000</v>
      </c>
      <c r="AS342" s="12">
        <f>+('3 Planilla Preadjudicación OTIC'!AS342)</f>
        <v>0</v>
      </c>
      <c r="AT342" s="12">
        <f>+('3 Planilla Preadjudicación OTIC'!AT342)</f>
        <v>0</v>
      </c>
      <c r="AU342" s="12">
        <f>+('3 Planilla Preadjudicación OTIC'!AU342)</f>
        <v>10732360</v>
      </c>
      <c r="AV342" s="2" t="str">
        <f>+('3 Planilla Preadjudicación OTIC'!AV342)</f>
        <v>SI</v>
      </c>
      <c r="AW342" s="4">
        <f>+('3 Planilla Preadjudicación OTIC'!AW342)</f>
        <v>0</v>
      </c>
      <c r="AX342" s="2">
        <f>+('3 Planilla Preadjudicación OTIC'!AX342)</f>
        <v>7</v>
      </c>
      <c r="AY342" s="2">
        <f>+('3 Planilla Preadjudicación OTIC'!AY342)</f>
        <v>7</v>
      </c>
      <c r="AZ342" s="2">
        <f>+('3 Planilla Preadjudicación OTIC'!AZ342)</f>
        <v>0</v>
      </c>
      <c r="BA342" s="2">
        <f>+('3 Planilla Preadjudicación OTIC'!BA342)</f>
        <v>0</v>
      </c>
      <c r="BB342" s="2">
        <f>+('3 Planilla Preadjudicación OTIC'!BB342)</f>
        <v>0</v>
      </c>
      <c r="BC342" s="2">
        <f>+('3 Planilla Preadjudicación OTIC'!BC342)</f>
        <v>0</v>
      </c>
      <c r="BD342" s="2">
        <f>+('3 Planilla Preadjudicación OTIC'!BD342)</f>
        <v>0</v>
      </c>
      <c r="BE342" s="2">
        <f>+('3 Planilla Preadjudicación OTIC'!BE342)</f>
        <v>0</v>
      </c>
      <c r="BF342" s="2">
        <f>+('3 Planilla Preadjudicación OTIC'!BF342)</f>
        <v>0</v>
      </c>
      <c r="BG342" s="2">
        <f>+('3 Planilla Preadjudicación OTIC'!BG342)</f>
        <v>7</v>
      </c>
      <c r="BH342" s="2">
        <f>+('3 Planilla Preadjudicación OTIC'!BH342)</f>
        <v>7</v>
      </c>
      <c r="BI342" s="2">
        <f>+('3 Planilla Preadjudicación OTIC'!BI342)</f>
        <v>7</v>
      </c>
      <c r="BJ342" s="2">
        <f>+('3 Planilla Preadjudicación OTIC'!BJ342)</f>
        <v>7</v>
      </c>
      <c r="BK342" s="2">
        <f>+('3 Planilla Preadjudicación OTIC'!BK342)</f>
        <v>7</v>
      </c>
      <c r="BL342" s="2">
        <f>+('3 Planilla Preadjudicación OTIC'!BL342)</f>
        <v>7</v>
      </c>
      <c r="BM342" s="104">
        <f>ROUND(('3 Planilla Preadjudicación OTIC'!BM342),1)</f>
        <v>7</v>
      </c>
      <c r="BN342" s="4" t="str">
        <f>+('3 Planilla Preadjudicación OTIC'!BN342)</f>
        <v>SI</v>
      </c>
      <c r="BO342" s="4" t="str">
        <f>+('3 Planilla Preadjudicación OTIC'!BO342)</f>
        <v>SIGISFREDO ORLANDO CAMPOS OTTH</v>
      </c>
      <c r="BP342" s="4" t="str">
        <f>+('3 Planilla Preadjudicación OTIC'!BP342)</f>
        <v>scampos@sogedecap.cl</v>
      </c>
      <c r="BQ342" s="4">
        <f>+('3 Planilla Preadjudicación OTIC'!BQ342)</f>
        <v>452915301</v>
      </c>
      <c r="BR342" s="4" t="str">
        <f>+('3 Planilla Preadjudicación OTIC'!BR342)</f>
        <v>ANIBAL PINTO 475 (Centro de la Mujer Siglo XVI), Mulchén</v>
      </c>
      <c r="BS342" s="4" t="str">
        <f>+('3 Planilla Preadjudicación OTIC'!BS342)</f>
        <v>Formar en la preparación de platos tradicionales chilenos, rescatando técnicas, sabores y productos típicos del país.</v>
      </c>
      <c r="BT342" s="4" t="str">
        <f>+('3 Planilla Preadjudicación OTIC'!BT342)</f>
        <v>Este curso entrega conocimientos sobre recetas emblemáticas de la cocina chilena, incluyendo entradas, fondos y postres, con énfasis en la identidad cultural y el uso de ingredientes locales. Está dirigido a personas que deseen desempeñarse en el rubro gastronómico valorizando la cocina nacional.</v>
      </c>
      <c r="BU342" s="85">
        <f>IF(VLOOKUP(A342,'BD OFICIAL'!$A$1:$AL$2098,7,0)=D342,0,1)</f>
        <v>0</v>
      </c>
      <c r="BV342" s="85">
        <f>IF(VLOOKUP(A342,'BD OFICIAL'!$A$1:$AL$2098,11,0)=J342,0,1)</f>
        <v>0</v>
      </c>
      <c r="BW342" s="85">
        <f>IF(VLOOKUP(A342,'BD OFICIAL'!$A$1:$AL$2098,13,0)=L342,0,1)</f>
        <v>0</v>
      </c>
      <c r="BX342" s="2">
        <f>IF(VLOOKUP(A342,'BD OFICIAL'!$A$1:$AL$2098,16,0)=O342,0,1)</f>
        <v>0</v>
      </c>
      <c r="BY342" s="2">
        <f>IF(VLOOKUP(A342,'BD OFICIAL'!$A$1:$AL$2098,17,0)=P342,0,1)</f>
        <v>0</v>
      </c>
      <c r="BZ342" s="2">
        <f>IF(VLOOKUP(A342,'BD OFICIAL'!$A$1:$AL$2098,19,0)=R342,0,1)</f>
        <v>0</v>
      </c>
      <c r="CA342" s="2">
        <f>IF(VLOOKUP(A342,'BD OFICIAL'!$A$1:$AL$2098,21,0)=T342,0,1)</f>
        <v>0</v>
      </c>
      <c r="CB342" s="2">
        <f>IF(VLOOKUP(A342,'BD OFICIAL'!$A$1:$AL$2098,24,0)=AK342,0,1)</f>
        <v>0</v>
      </c>
      <c r="CC342" s="2">
        <f>IF(VLOOKUP(A342,'BD OFICIAL'!$A$1:$AL$2098,25,0)=X342,0,1)</f>
        <v>0</v>
      </c>
      <c r="CD342" s="2">
        <f>IF(VLOOKUP(A342,'BD OFICIAL'!$A$1:$AL$2098,26,0)=Y342,0,1)</f>
        <v>0</v>
      </c>
      <c r="CE342" s="2">
        <f>IF(VLOOKUP(A342,'BD OFICIAL'!$A$1:$AL$2098,27,0)=Z342,0,1)</f>
        <v>0</v>
      </c>
      <c r="CF342" s="2">
        <f>IF(VLOOKUP(A342,'BD OFICIAL'!$A$1:$AL$2098,28,0)=AA342,0,1)</f>
        <v>0</v>
      </c>
      <c r="CG342" s="2">
        <f>IF(VLOOKUP(A342,'BD OFICIAL'!$A$1:$AL$2098,33,0)=AF342,0,1)</f>
        <v>0</v>
      </c>
      <c r="CH342" s="2">
        <f>IF(VLOOKUP(A342,'BD OFICIAL'!$A$1:$AL$2098,35,0)=AH342,0,1)</f>
        <v>0</v>
      </c>
      <c r="CI342" s="85">
        <f>IF(VLOOKUP(A342,'BD OFICIAL'!$A$1:$AL$2098,34,0)=AL342,0,1)</f>
        <v>0</v>
      </c>
      <c r="CJ342" s="12">
        <f>VLOOKUP(A342,'BD OFICIAL'!$A$1:$AM$2098,36,0)*AM342-AP342</f>
        <v>0</v>
      </c>
      <c r="CK342" s="85" t="str">
        <f t="shared" si="190"/>
        <v>SHMAN</v>
      </c>
      <c r="CL342" s="85" t="str">
        <f t="shared" si="191"/>
        <v>SI</v>
      </c>
      <c r="CM342" s="85" t="str">
        <f t="shared" si="171"/>
        <v>NO</v>
      </c>
      <c r="CN342" s="31">
        <f t="shared" si="172"/>
        <v>0</v>
      </c>
      <c r="CO342" s="31">
        <f t="shared" si="192"/>
        <v>0</v>
      </c>
      <c r="CP342" s="31">
        <f t="shared" si="173"/>
        <v>0</v>
      </c>
      <c r="CQ342" s="31">
        <f>IF(Y342="NO",0,IF(Y342="SI",IF(VLOOKUP(A342,'BD OFICIAL'!$A:$AO,40,0)=AQ342,0,1)))</f>
        <v>0</v>
      </c>
      <c r="CR342" s="31">
        <f>IF(Z342="NO",0,IF(Z342="SI",IF(VLOOKUP(B342,'BD OFICIAL'!$A:$AO,41,0)=AS342,0,1)))</f>
        <v>0</v>
      </c>
      <c r="CS342" s="31">
        <f t="shared" si="193"/>
        <v>0</v>
      </c>
      <c r="CT342" s="31">
        <f t="shared" si="194"/>
        <v>0</v>
      </c>
      <c r="CU342" s="31">
        <f>IF(VLOOKUP(A342,'BD OFICIAL'!$A$1:$AL$1056,31,0)="SI",IF(AT342&gt;0,0,1),IF(AT342=0,0,1))</f>
        <v>0</v>
      </c>
      <c r="CV342" s="31">
        <f t="shared" si="195"/>
        <v>0</v>
      </c>
      <c r="CW342" s="31">
        <f t="shared" si="174"/>
        <v>0</v>
      </c>
      <c r="CX342" s="85" t="str">
        <f t="shared" si="175"/>
        <v>SI</v>
      </c>
      <c r="CY342" s="31">
        <f t="shared" si="176"/>
        <v>0</v>
      </c>
      <c r="CZ342" s="85" t="str">
        <f>IF(ISERROR(VLOOKUP(AI342,EXPERIENCIA!$A$1:$C$2100,1,0)),"NO","SI")</f>
        <v>SI</v>
      </c>
      <c r="DA342" s="85">
        <f>IF(CX342="no","NO APLICA",IF(AX342=0,"ERROR NOTA",IF(AND(AX342&gt;1,CZ342="NO"),"ERROR NOTA",IF(AND(CZ342="NO",AX342=1),0,IF(VLOOKUP(AI342,EXPERIENCIA!$A$1:$C$2100,3,0)=AX342,0,"ERROR NOTA")))))</f>
        <v>0</v>
      </c>
      <c r="DB342" s="85" t="str">
        <f>IF(ISERROR(VLOOKUP(AI342,COMPORTAMIENTO!$A$1:$C$2100,1,0)),"NO","SI")</f>
        <v>SI</v>
      </c>
      <c r="DC342" s="85">
        <f>IF(CX342="NO","NO APLICA",IF(AY342=0,"ERROR NOTA",IF(AND(DB342="NO",AY342=7),0,IF(VLOOKUP(AI342,COMPORTAMIENTO!$A$2:$H$2100,8,0)=AY342,0,"ERROR NOTA"))))</f>
        <v>0</v>
      </c>
      <c r="DD342" s="104">
        <f t="shared" si="177"/>
        <v>0.70000000000000007</v>
      </c>
      <c r="DE342" s="104">
        <f t="shared" si="178"/>
        <v>0.70000000000000007</v>
      </c>
      <c r="DF342" s="85" t="str">
        <f t="shared" si="196"/>
        <v>SI</v>
      </c>
      <c r="DG342" s="85">
        <f t="shared" si="179"/>
        <v>0</v>
      </c>
      <c r="DH342" s="85">
        <f t="shared" si="180"/>
        <v>0</v>
      </c>
      <c r="DI342" s="85">
        <f t="shared" si="181"/>
        <v>0</v>
      </c>
      <c r="DJ342" s="12">
        <f t="shared" si="182"/>
        <v>7.0000000000000009</v>
      </c>
      <c r="DK342" s="7">
        <f t="shared" si="183"/>
        <v>7.0000000000000009</v>
      </c>
      <c r="DL342" s="12">
        <f t="shared" si="197"/>
        <v>6373</v>
      </c>
      <c r="DM342" s="12">
        <f>VLOOKUP(A342,'5 TD'!$A:$B,2,0)</f>
        <v>6373</v>
      </c>
      <c r="DN342" s="7">
        <f t="shared" si="198"/>
        <v>7</v>
      </c>
      <c r="DO342" s="85" t="str">
        <f t="shared" si="184"/>
        <v>APROBADO</v>
      </c>
      <c r="DP342" s="85" t="str">
        <f t="shared" si="185"/>
        <v>APROBADO</v>
      </c>
      <c r="DQ342" s="7">
        <f t="shared" si="186"/>
        <v>7</v>
      </c>
      <c r="DR342" s="85" t="str">
        <f t="shared" si="199"/>
        <v>APROBADO</v>
      </c>
      <c r="DS342" s="2" t="str">
        <f>+('3 Planilla Preadjudicación OTIC'!BN342)</f>
        <v>SI</v>
      </c>
      <c r="DT342" s="2">
        <f>IF(DR342="APROBADO",VLOOKUP(A342,'5 TD'!$D$3:$E$270,2,0),"NO APLICA")</f>
        <v>7</v>
      </c>
      <c r="DU342" s="2" t="str">
        <f t="shared" si="200"/>
        <v>SI</v>
      </c>
      <c r="DV342" s="2">
        <f>IF(DU342="SI",VLOOKUP(A342,'5 TD'!$G$3:$H$270,2,0),"NO APLICA ")</f>
        <v>7.0000000000000009</v>
      </c>
      <c r="DW342" s="2" t="str">
        <f t="shared" si="201"/>
        <v>SI</v>
      </c>
      <c r="DX342" s="2">
        <f>IF(DW342="SI",VLOOKUP(A342,'5 TD'!$J$4:$K$472,2,0),"NO APLICA")</f>
        <v>7</v>
      </c>
      <c r="DY342" s="2" t="str">
        <f t="shared" si="202"/>
        <v>SI</v>
      </c>
      <c r="DZ342" s="7">
        <f>IF(DY342="SI",VLOOKUP(A342,'5 TD'!$M$4:$N$350,2,0),"NO APLICA")</f>
        <v>7</v>
      </c>
      <c r="EA342" s="2" t="str">
        <f t="shared" si="203"/>
        <v>SI</v>
      </c>
      <c r="EB342" s="12">
        <f t="shared" si="204"/>
        <v>6373</v>
      </c>
      <c r="EC342" s="12">
        <f>IF(EA342="SI",VLOOKUP(A342,'5 TD'!$V$4:$W$479,2,0),"NO APLICA")</f>
        <v>6373</v>
      </c>
      <c r="ED342" s="2" t="str">
        <f t="shared" si="187"/>
        <v>SI</v>
      </c>
      <c r="EE342" s="79">
        <f>IF(ED342="SI",VLOOKUP(AI342,COMPORTAMIENTO!$A$1:$H$2100,7,0),"NO APLICA")</f>
        <v>0.12121212121212122</v>
      </c>
      <c r="EF342" s="12">
        <f>IF(ED342="SI",VLOOKUP(A342,'5 TD'!$P$2:$Q$479,2,0),"NO APLICA")</f>
        <v>0.12121212121212122</v>
      </c>
      <c r="EG342" s="2" t="str">
        <f t="shared" si="188"/>
        <v>SI</v>
      </c>
      <c r="EH342" s="2">
        <f>IF(CZ342="no",0,VLOOKUP(AI342,EXPERIENCIA!$A$1:$C$2100,2,0))</f>
        <v>146</v>
      </c>
      <c r="EI342" s="2">
        <f>IF(CZ342="si",VLOOKUP(A342,'5 TD'!$S$3:$T$2103,2,0),0)</f>
        <v>164</v>
      </c>
      <c r="EJ342" s="2" t="str">
        <f t="shared" si="189"/>
        <v>NO</v>
      </c>
      <c r="EK342" s="2" t="str">
        <f>+('3 Planilla Preadjudicación OTIC'!BU342)</f>
        <v>e) Menor “porcentaje de multas ponderadas” en ítem evaluación comportamiento considerando 4 decimales.</v>
      </c>
      <c r="EL342" s="4"/>
      <c r="EM342" s="3"/>
      <c r="EN342" s="3"/>
      <c r="EO342" s="86" t="s">
        <v>64</v>
      </c>
      <c r="EQ342" s="86"/>
    </row>
    <row r="343" spans="1:147" ht="15" customHeight="1" x14ac:dyDescent="0.3">
      <c r="A343" s="2">
        <f>+('3 Planilla Preadjudicación OTIC'!A343)</f>
        <v>14505</v>
      </c>
      <c r="B343" s="2" t="str">
        <f>+('3 Planilla Preadjudicación OTIC'!B343)</f>
        <v>65181652-1</v>
      </c>
      <c r="C343" s="4">
        <f>+('3 Planilla Preadjudicación OTIC'!E343)</f>
        <v>2025</v>
      </c>
      <c r="D343" s="4" t="str">
        <f>+('3 Planilla Preadjudicación OTIC'!F343)</f>
        <v>MANDATO</v>
      </c>
      <c r="E343" s="4" t="str">
        <f>+('3 Planilla Preadjudicación OTIC'!G343)</f>
        <v>91337000-7</v>
      </c>
      <c r="F343" s="4" t="str">
        <f>+('3 Planilla Preadjudicación OTIC'!H343)</f>
        <v>CEMENTO POLPAICO S.A.</v>
      </c>
      <c r="G343" s="4"/>
      <c r="H343" s="4"/>
      <c r="I343" s="4" t="str">
        <f>+('3 Planilla Preadjudicación OTIC'!I343)</f>
        <v>MEJORANDO EL MARKETING DE MI NEGOCIO</v>
      </c>
      <c r="J343" s="4" t="str">
        <f>+('3 Planilla Preadjudicación OTIC'!J343)</f>
        <v>PF0840</v>
      </c>
      <c r="K343" s="4" t="str">
        <f>+('3 Planilla Preadjudicación OTIC'!K343)</f>
        <v/>
      </c>
      <c r="L343" s="4" t="str">
        <f>+('3 Planilla Preadjudicación OTIC'!L343)</f>
        <v/>
      </c>
      <c r="M343" s="2">
        <f>+('3 Planilla Preadjudicación OTIC'!M343)</f>
        <v>9</v>
      </c>
      <c r="N343" s="4" t="str">
        <f>+('3 Planilla Preadjudicación OTIC'!N343)</f>
        <v>ARAUCANIA</v>
      </c>
      <c r="O343" s="4" t="str">
        <f>+('3 Planilla Preadjudicación OTIC'!O343)</f>
        <v>TEMUCO</v>
      </c>
      <c r="P343" s="4" t="str">
        <f>+('3 Planilla Preadjudicación OTIC'!P343)</f>
        <v>PERSONAS DESOCUPADAS (CESANTES Y PERSONAS QUE BUSCAN TRABAJO POR PRIMERA VEZ).</v>
      </c>
      <c r="Q343" s="4" t="str">
        <f>+('3 Planilla Preadjudicación OTIC'!Q343)</f>
        <v>PRESENCIAL</v>
      </c>
      <c r="R343" s="4" t="str">
        <f>+('3 Planilla Preadjudicación OTIC'!R343)</f>
        <v>INDEPENDIENTE</v>
      </c>
      <c r="S343" s="4">
        <f>+('3 Planilla Preadjudicación OTIC'!S343)</f>
        <v>8</v>
      </c>
      <c r="T343" s="2">
        <f>+('3 Planilla Preadjudicación OTIC'!T343)</f>
        <v>10</v>
      </c>
      <c r="U343" s="2">
        <f>+('3 Planilla Preadjudicación OTIC'!U343)</f>
        <v>36</v>
      </c>
      <c r="V343" s="2">
        <f>+('3 Planilla Preadjudicación OTIC'!V343)</f>
        <v>0</v>
      </c>
      <c r="W343" s="2">
        <f>+('3 Planilla Preadjudicación OTIC'!W343)</f>
        <v>36</v>
      </c>
      <c r="X343" s="2">
        <f>+('3 Planilla Preadjudicación OTIC'!X343)</f>
        <v>5</v>
      </c>
      <c r="Y343" s="2" t="str">
        <f>+('3 Planilla Preadjudicación OTIC'!Y343)</f>
        <v>SI</v>
      </c>
      <c r="Z343" s="2" t="str">
        <f>+('3 Planilla Preadjudicación OTIC'!Z343)</f>
        <v>NO</v>
      </c>
      <c r="AA343" s="2" t="str">
        <f>+('3 Planilla Preadjudicación OTIC'!AA343)</f>
        <v>NO</v>
      </c>
      <c r="AB343" s="4" t="str">
        <f>+('3 Planilla Preadjudicación OTIC'!AB343)</f>
        <v>SE AJUSTA A PLAN FORMATIVO</v>
      </c>
      <c r="AC343" s="4" t="str">
        <f>+('3 Planilla Preadjudicación OTIC'!AC343)</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43" s="2" t="str">
        <f>+('3 Planilla Preadjudicación OTIC'!AD343)</f>
        <v>NO</v>
      </c>
      <c r="AE343" s="4">
        <f>+('3 Planilla Preadjudicación OTIC'!AE343)</f>
        <v>0</v>
      </c>
      <c r="AF343" s="2" t="str">
        <f>+('3 Planilla Preadjudicación OTIC'!AF343)</f>
        <v>CERRADA</v>
      </c>
      <c r="AG343" s="2">
        <f>+('3 Planilla Preadjudicación OTIC'!AG343)</f>
        <v>8</v>
      </c>
      <c r="AH343" s="2">
        <f>+('3 Planilla Preadjudicación OTIC'!AH343)</f>
        <v>1</v>
      </c>
      <c r="AI343" s="135" t="str">
        <f>+('3 Planilla Preadjudicación OTIC'!AI343)</f>
        <v>76004998-0</v>
      </c>
      <c r="AJ343" s="4" t="str">
        <f>+('3 Planilla Preadjudicación OTIC'!AJ343)</f>
        <v>Sociedad para la Gestión y Desarrollo de la Capacitación Limitada</v>
      </c>
      <c r="AK343" s="2">
        <f>+('3 Planilla Preadjudicación OTIC'!AK343)</f>
        <v>36</v>
      </c>
      <c r="AL343" s="2">
        <f>+('3 Planilla Preadjudicación OTIC'!AL343)</f>
        <v>8</v>
      </c>
      <c r="AM343" s="12">
        <f>+('3 Planilla Preadjudicación OTIC'!AM343)</f>
        <v>4130</v>
      </c>
      <c r="AN343" s="12">
        <f>+('3 Planilla Preadjudicación OTIC'!AN343)</f>
        <v>0</v>
      </c>
      <c r="AO343" s="12">
        <f>+('3 Planilla Preadjudicación OTIC'!AO343)</f>
        <v>0</v>
      </c>
      <c r="AP343" s="12">
        <f>+('3 Planilla Preadjudicación OTIC'!AP343)</f>
        <v>1486800</v>
      </c>
      <c r="AQ343" s="12">
        <f>+('3 Planilla Preadjudicación OTIC'!AQ343)</f>
        <v>320000</v>
      </c>
      <c r="AR343" s="12">
        <f>+('3 Planilla Preadjudicación OTIC'!AR343)</f>
        <v>0</v>
      </c>
      <c r="AS343" s="12">
        <f>+('3 Planilla Preadjudicación OTIC'!AS343)</f>
        <v>0</v>
      </c>
      <c r="AT343" s="12">
        <f>+('3 Planilla Preadjudicación OTIC'!AT343)</f>
        <v>0</v>
      </c>
      <c r="AU343" s="12">
        <f>+('3 Planilla Preadjudicación OTIC'!AU343)</f>
        <v>1806800</v>
      </c>
      <c r="AV343" s="2" t="str">
        <f>+('3 Planilla Preadjudicación OTIC'!AV343)</f>
        <v>SI</v>
      </c>
      <c r="AW343" s="4">
        <f>+('3 Planilla Preadjudicación OTIC'!AW343)</f>
        <v>0</v>
      </c>
      <c r="AX343" s="2">
        <f>+('3 Planilla Preadjudicación OTIC'!AX343)</f>
        <v>7</v>
      </c>
      <c r="AY343" s="2">
        <f>+('3 Planilla Preadjudicación OTIC'!AY343)</f>
        <v>7</v>
      </c>
      <c r="AZ343" s="2">
        <f>+('3 Planilla Preadjudicación OTIC'!AZ343)</f>
        <v>0</v>
      </c>
      <c r="BA343" s="2">
        <f>+('3 Planilla Preadjudicación OTIC'!BA343)</f>
        <v>0</v>
      </c>
      <c r="BB343" s="2">
        <f>+('3 Planilla Preadjudicación OTIC'!BB343)</f>
        <v>0</v>
      </c>
      <c r="BC343" s="2">
        <f>+('3 Planilla Preadjudicación OTIC'!BC343)</f>
        <v>0</v>
      </c>
      <c r="BD343" s="2">
        <f>+('3 Planilla Preadjudicación OTIC'!BD343)</f>
        <v>0</v>
      </c>
      <c r="BE343" s="2">
        <f>+('3 Planilla Preadjudicación OTIC'!BE343)</f>
        <v>0</v>
      </c>
      <c r="BF343" s="2">
        <f>+('3 Planilla Preadjudicación OTIC'!BF343)</f>
        <v>0</v>
      </c>
      <c r="BG343" s="2">
        <f>+('3 Planilla Preadjudicación OTIC'!BG343)</f>
        <v>7</v>
      </c>
      <c r="BH343" s="2">
        <f>+('3 Planilla Preadjudicación OTIC'!BH343)</f>
        <v>7</v>
      </c>
      <c r="BI343" s="2">
        <f>+('3 Planilla Preadjudicación OTIC'!BI343)</f>
        <v>7</v>
      </c>
      <c r="BJ343" s="2">
        <f>+('3 Planilla Preadjudicación OTIC'!BJ343)</f>
        <v>7</v>
      </c>
      <c r="BK343" s="2">
        <f>+('3 Planilla Preadjudicación OTIC'!BK343)</f>
        <v>7</v>
      </c>
      <c r="BL343" s="2">
        <f>+('3 Planilla Preadjudicación OTIC'!BL343)</f>
        <v>7</v>
      </c>
      <c r="BM343" s="104">
        <f>ROUND(('3 Planilla Preadjudicación OTIC'!BM343),1)</f>
        <v>7</v>
      </c>
      <c r="BN343" s="4" t="str">
        <f>+('3 Planilla Preadjudicación OTIC'!BN343)</f>
        <v>NO</v>
      </c>
      <c r="BO343" s="4">
        <f>+('3 Planilla Preadjudicación OTIC'!BO343)</f>
        <v>0</v>
      </c>
      <c r="BP343" s="4">
        <f>+('3 Planilla Preadjudicación OTIC'!BP343)</f>
        <v>0</v>
      </c>
      <c r="BQ343" s="4">
        <f>+('3 Planilla Preadjudicación OTIC'!BQ343)</f>
        <v>0</v>
      </c>
      <c r="BR343" s="4">
        <f>+('3 Planilla Preadjudicación OTIC'!BR343)</f>
        <v>0</v>
      </c>
      <c r="BS343" s="4">
        <f>+('3 Planilla Preadjudicación OTIC'!BS343)</f>
        <v>0</v>
      </c>
      <c r="BT343" s="4">
        <f>+('3 Planilla Preadjudicación OTIC'!BT343)</f>
        <v>0</v>
      </c>
      <c r="BU343" s="85">
        <f>IF(VLOOKUP(A343,'BD OFICIAL'!$A$1:$AL$2098,7,0)=D343,0,1)</f>
        <v>0</v>
      </c>
      <c r="BV343" s="85">
        <f>IF(VLOOKUP(A343,'BD OFICIAL'!$A$1:$AL$2098,11,0)=J343,0,1)</f>
        <v>0</v>
      </c>
      <c r="BW343" s="85">
        <f>IF(VLOOKUP(A343,'BD OFICIAL'!$A$1:$AL$2098,13,0)=L343,0,1)</f>
        <v>0</v>
      </c>
      <c r="BX343" s="2">
        <f>IF(VLOOKUP(A343,'BD OFICIAL'!$A$1:$AL$2098,16,0)=O343,0,1)</f>
        <v>0</v>
      </c>
      <c r="BY343" s="2">
        <f>IF(VLOOKUP(A343,'BD OFICIAL'!$A$1:$AL$2098,17,0)=P343,0,1)</f>
        <v>0</v>
      </c>
      <c r="BZ343" s="2">
        <f>IF(VLOOKUP(A343,'BD OFICIAL'!$A$1:$AL$2098,19,0)=R343,0,1)</f>
        <v>0</v>
      </c>
      <c r="CA343" s="2">
        <f>IF(VLOOKUP(A343,'BD OFICIAL'!$A$1:$AL$2098,21,0)=T343,0,1)</f>
        <v>0</v>
      </c>
      <c r="CB343" s="2">
        <f>IF(VLOOKUP(A343,'BD OFICIAL'!$A$1:$AL$2098,24,0)=AK343,0,1)</f>
        <v>0</v>
      </c>
      <c r="CC343" s="2">
        <f>IF(VLOOKUP(A343,'BD OFICIAL'!$A$1:$AL$2098,25,0)=X343,0,1)</f>
        <v>0</v>
      </c>
      <c r="CD343" s="2">
        <f>IF(VLOOKUP(A343,'BD OFICIAL'!$A$1:$AL$2098,26,0)=Y343,0,1)</f>
        <v>0</v>
      </c>
      <c r="CE343" s="2">
        <f>IF(VLOOKUP(A343,'BD OFICIAL'!$A$1:$AL$2098,27,0)=Z343,0,1)</f>
        <v>0</v>
      </c>
      <c r="CF343" s="2">
        <f>IF(VLOOKUP(A343,'BD OFICIAL'!$A$1:$AL$2098,28,0)=AA343,0,1)</f>
        <v>0</v>
      </c>
      <c r="CG343" s="2">
        <f>IF(VLOOKUP(A343,'BD OFICIAL'!$A$1:$AL$2098,33,0)=AF343,0,1)</f>
        <v>0</v>
      </c>
      <c r="CH343" s="2">
        <f>IF(VLOOKUP(A343,'BD OFICIAL'!$A$1:$AL$2098,35,0)=AH343,0,1)</f>
        <v>0</v>
      </c>
      <c r="CI343" s="85">
        <f>IF(VLOOKUP(A343,'BD OFICIAL'!$A$1:$AL$2098,34,0)=AL343,0,1)</f>
        <v>0</v>
      </c>
      <c r="CJ343" s="12">
        <f>VLOOKUP(A343,'BD OFICIAL'!$A$1:$AM$2098,36,0)*AM343-AP343</f>
        <v>0</v>
      </c>
      <c r="CK343" s="85" t="str">
        <f t="shared" si="190"/>
        <v>SSH</v>
      </c>
      <c r="CL343" s="85" t="str">
        <f t="shared" si="191"/>
        <v>SI</v>
      </c>
      <c r="CM343" s="85" t="str">
        <f t="shared" si="171"/>
        <v>NO</v>
      </c>
      <c r="CN343" s="31">
        <f t="shared" si="172"/>
        <v>0</v>
      </c>
      <c r="CO343" s="31">
        <f t="shared" si="192"/>
        <v>0</v>
      </c>
      <c r="CP343" s="31">
        <f t="shared" si="173"/>
        <v>0</v>
      </c>
      <c r="CQ343" s="31">
        <f>IF(Y343="NO",0,IF(Y343="SI",IF(VLOOKUP(A343,'BD OFICIAL'!$A:$AO,40,0)=AQ343,0,1)))</f>
        <v>0</v>
      </c>
      <c r="CR343" s="31">
        <f>IF(Z343="NO",0,IF(Z343="SI",IF(VLOOKUP(B343,'BD OFICIAL'!$A:$AO,41,0)=AS343,0,1)))</f>
        <v>0</v>
      </c>
      <c r="CS343" s="31">
        <f t="shared" si="193"/>
        <v>0</v>
      </c>
      <c r="CT343" s="31">
        <f t="shared" si="194"/>
        <v>0</v>
      </c>
      <c r="CU343" s="31">
        <f>IF(VLOOKUP(A343,'BD OFICIAL'!$A$1:$AL$1056,31,0)="SI",IF(AT343&gt;0,0,1),IF(AT343=0,0,1))</f>
        <v>0</v>
      </c>
      <c r="CV343" s="31">
        <f t="shared" si="195"/>
        <v>0</v>
      </c>
      <c r="CW343" s="31">
        <f t="shared" si="174"/>
        <v>0</v>
      </c>
      <c r="CX343" s="85" t="str">
        <f t="shared" si="175"/>
        <v>SI</v>
      </c>
      <c r="CY343" s="31">
        <f t="shared" si="176"/>
        <v>0</v>
      </c>
      <c r="CZ343" s="85" t="str">
        <f>IF(ISERROR(VLOOKUP(AI343,EXPERIENCIA!$A$1:$C$2100,1,0)),"NO","SI")</f>
        <v>SI</v>
      </c>
      <c r="DA343" s="85">
        <f>IF(CX343="no","NO APLICA",IF(AX343=0,"ERROR NOTA",IF(AND(AX343&gt;1,CZ343="NO"),"ERROR NOTA",IF(AND(CZ343="NO",AX343=1),0,IF(VLOOKUP(AI343,EXPERIENCIA!$A$1:$C$2100,3,0)=AX343,0,"ERROR NOTA")))))</f>
        <v>0</v>
      </c>
      <c r="DB343" s="85" t="str">
        <f>IF(ISERROR(VLOOKUP(AI343,COMPORTAMIENTO!$A$1:$C$2100,1,0)),"NO","SI")</f>
        <v>SI</v>
      </c>
      <c r="DC343" s="85">
        <f>IF(CX343="NO","NO APLICA",IF(AY343=0,"ERROR NOTA",IF(AND(DB343="NO",AY343=7),0,IF(VLOOKUP(AI343,COMPORTAMIENTO!$A$2:$H$2100,8,0)=AY343,0,"ERROR NOTA"))))</f>
        <v>0</v>
      </c>
      <c r="DD343" s="104">
        <f t="shared" si="177"/>
        <v>0.70000000000000007</v>
      </c>
      <c r="DE343" s="104">
        <f t="shared" si="178"/>
        <v>0.70000000000000007</v>
      </c>
      <c r="DF343" s="85" t="str">
        <f t="shared" si="196"/>
        <v>SI</v>
      </c>
      <c r="DG343" s="85">
        <f t="shared" si="179"/>
        <v>0</v>
      </c>
      <c r="DH343" s="85">
        <f t="shared" si="180"/>
        <v>0</v>
      </c>
      <c r="DI343" s="85">
        <f t="shared" si="181"/>
        <v>0</v>
      </c>
      <c r="DJ343" s="12">
        <f t="shared" si="182"/>
        <v>7.0000000000000009</v>
      </c>
      <c r="DK343" s="7">
        <f t="shared" si="183"/>
        <v>7.0000000000000009</v>
      </c>
      <c r="DL343" s="12">
        <f t="shared" si="197"/>
        <v>4130</v>
      </c>
      <c r="DM343" s="12">
        <f>VLOOKUP(A343,'5 TD'!$A:$B,2,0)</f>
        <v>4130</v>
      </c>
      <c r="DN343" s="7">
        <f t="shared" si="198"/>
        <v>7</v>
      </c>
      <c r="DO343" s="85" t="str">
        <f t="shared" si="184"/>
        <v>APROBADO</v>
      </c>
      <c r="DP343" s="85" t="str">
        <f t="shared" si="185"/>
        <v>APROBADO</v>
      </c>
      <c r="DQ343" s="7">
        <f t="shared" si="186"/>
        <v>7</v>
      </c>
      <c r="DR343" s="85" t="str">
        <f t="shared" si="199"/>
        <v>APROBADO</v>
      </c>
      <c r="DS343" s="2" t="str">
        <f>+('3 Planilla Preadjudicación OTIC'!BN343)</f>
        <v>NO</v>
      </c>
      <c r="DT343" s="2">
        <f>IF(DR343="APROBADO",VLOOKUP(A343,'5 TD'!$D$3:$E$270,2,0),"NO APLICA")</f>
        <v>7</v>
      </c>
      <c r="DU343" s="2" t="str">
        <f t="shared" si="200"/>
        <v>SI</v>
      </c>
      <c r="DV343" s="2">
        <f>IF(DU343="SI",VLOOKUP(A343,'5 TD'!$G$3:$H$270,2,0),"NO APLICA ")</f>
        <v>7.0000000000000009</v>
      </c>
      <c r="DW343" s="2" t="str">
        <f t="shared" si="201"/>
        <v>SI</v>
      </c>
      <c r="DX343" s="2">
        <f>IF(DW343="SI",VLOOKUP(A343,'5 TD'!$J$4:$K$472,2,0),"NO APLICA")</f>
        <v>7</v>
      </c>
      <c r="DY343" s="2" t="str">
        <f t="shared" si="202"/>
        <v>SI</v>
      </c>
      <c r="DZ343" s="7">
        <f>IF(DY343="SI",VLOOKUP(A343,'5 TD'!$M$4:$N$350,2,0),"NO APLICA")</f>
        <v>7</v>
      </c>
      <c r="EA343" s="2" t="str">
        <f t="shared" si="203"/>
        <v>SI</v>
      </c>
      <c r="EB343" s="12">
        <f t="shared" si="204"/>
        <v>4130</v>
      </c>
      <c r="EC343" s="12">
        <f>IF(EA343="SI",VLOOKUP(A343,'5 TD'!$V$4:$W$479,2,0),"NO APLICA")</f>
        <v>4130</v>
      </c>
      <c r="ED343" s="2" t="str">
        <f t="shared" si="187"/>
        <v>SI</v>
      </c>
      <c r="EE343" s="79">
        <f>IF(ED343="SI",VLOOKUP(AI343,COMPORTAMIENTO!$A$1:$H$2100,7,0),"NO APLICA")</f>
        <v>0.12121212121212122</v>
      </c>
      <c r="EF343" s="12">
        <f>IF(ED343="SI",VLOOKUP(A343,'5 TD'!$P$2:$Q$479,2,0),"NO APLICA")</f>
        <v>0</v>
      </c>
      <c r="EG343" s="2" t="str">
        <f t="shared" si="188"/>
        <v>NO</v>
      </c>
      <c r="EH343" s="2">
        <f>IF(CZ343="no",0,VLOOKUP(AI343,EXPERIENCIA!$A$1:$C$2100,2,0))</f>
        <v>146</v>
      </c>
      <c r="EI343" s="2">
        <f>IF(CZ343="si",VLOOKUP(A343,'5 TD'!$S$3:$T$2103,2,0),0)</f>
        <v>146</v>
      </c>
      <c r="EJ343" s="2" t="str">
        <f t="shared" si="189"/>
        <v>SI</v>
      </c>
      <c r="EK343" s="2" t="str">
        <f>+('3 Planilla Preadjudicación OTIC'!BU343)</f>
        <v>e) Menor “porcentaje de multas ponderadas” en ítem evaluación comportamiento considerando 4 decimales.</v>
      </c>
      <c r="EL343" s="4"/>
      <c r="EM343" s="3"/>
      <c r="EN343" s="3"/>
      <c r="EQ343" s="86"/>
    </row>
    <row r="344" spans="1:147" ht="15" customHeight="1" x14ac:dyDescent="0.3">
      <c r="A344" s="2">
        <f>+('3 Planilla Preadjudicación OTIC'!A344)</f>
        <v>14393</v>
      </c>
      <c r="B344" s="2" t="str">
        <f>+('3 Planilla Preadjudicación OTIC'!B344)</f>
        <v>65181652-1</v>
      </c>
      <c r="C344" s="4">
        <f>+('3 Planilla Preadjudicación OTIC'!E344)</f>
        <v>2025</v>
      </c>
      <c r="D344" s="4" t="str">
        <f>+('3 Planilla Preadjudicación OTIC'!F344)</f>
        <v>MANDATO</v>
      </c>
      <c r="E344" s="4" t="str">
        <f>+('3 Planilla Preadjudicación OTIC'!G344)</f>
        <v>96532330-9</v>
      </c>
      <c r="F344" s="4" t="str">
        <f>+('3 Planilla Preadjudicación OTIC'!H344)</f>
        <v>CMPC PULP SPA</v>
      </c>
      <c r="G344" s="4"/>
      <c r="H344" s="4"/>
      <c r="I344" s="4" t="str">
        <f>+('3 Planilla Preadjudicación OTIC'!I344)</f>
        <v>CUIDADOS BÁSICOS DEL GANADO: OVINO, BOVINO Y EQUINO</v>
      </c>
      <c r="J344" s="4" t="str">
        <f>+('3 Planilla Preadjudicación OTIC'!J344)</f>
        <v>PF0708</v>
      </c>
      <c r="K344" s="4" t="str">
        <f>+('3 Planilla Preadjudicación OTIC'!K344)</f>
        <v>TÉCNICAS PARA EL EMPRENDIMIENTO</v>
      </c>
      <c r="L344" s="4" t="str">
        <f>+('3 Planilla Preadjudicación OTIC'!L344)</f>
        <v>PF0921</v>
      </c>
      <c r="M344" s="2">
        <f>+('3 Planilla Preadjudicación OTIC'!M344)</f>
        <v>9</v>
      </c>
      <c r="N344" s="4" t="str">
        <f>+('3 Planilla Preadjudicación OTIC'!N344)</f>
        <v>ARAUCANIA</v>
      </c>
      <c r="O344" s="4" t="str">
        <f>+('3 Planilla Preadjudicación OTIC'!O344)</f>
        <v>COLLIPULLI</v>
      </c>
      <c r="P344" s="4" t="str">
        <f>+('3 Planilla Preadjudicación OTIC'!P344)</f>
        <v>EMPRENDEDORES/AS INFORMALES O PERSONAS VULNERABLES PERTENECIENTES AL 80% MAS VULNERABLE</v>
      </c>
      <c r="Q344" s="4" t="str">
        <f>+('3 Planilla Preadjudicación OTIC'!Q344)</f>
        <v>PRESENCIAL</v>
      </c>
      <c r="R344" s="4" t="str">
        <f>+('3 Planilla Preadjudicación OTIC'!R344)</f>
        <v>INDEPENDIENTE</v>
      </c>
      <c r="S344" s="4">
        <f>+('3 Planilla Preadjudicación OTIC'!S344)</f>
        <v>43</v>
      </c>
      <c r="T344" s="2">
        <f>+('3 Planilla Preadjudicación OTIC'!T344)</f>
        <v>15</v>
      </c>
      <c r="U344" s="2">
        <f>+('3 Planilla Preadjudicación OTIC'!U344)</f>
        <v>160</v>
      </c>
      <c r="V344" s="2">
        <f>+('3 Planilla Preadjudicación OTIC'!V344)</f>
        <v>12</v>
      </c>
      <c r="W344" s="2">
        <f>+('3 Planilla Preadjudicación OTIC'!W344)</f>
        <v>172</v>
      </c>
      <c r="X344" s="2">
        <f>+('3 Planilla Preadjudicación OTIC'!X344)</f>
        <v>4</v>
      </c>
      <c r="Y344" s="2" t="str">
        <f>+('3 Planilla Preadjudicación OTIC'!Y344)</f>
        <v>SI</v>
      </c>
      <c r="Z344" s="2" t="str">
        <f>+('3 Planilla Preadjudicación OTIC'!Z344)</f>
        <v>NO</v>
      </c>
      <c r="AA344" s="2" t="str">
        <f>+('3 Planilla Preadjudicación OTIC'!AA344)</f>
        <v>SI</v>
      </c>
      <c r="AB344" s="4" t="str">
        <f>+('3 Planilla Preadjudicación OTIC'!AB344)</f>
        <v>SE AJUSTA A PLAN FORMATIVO</v>
      </c>
      <c r="AC344" s="4" t="str">
        <f>+('3 Planilla Preadjudicación OTIC'!AC344)</f>
        <v>HOMBRES Y MUJERES MAYORES DE 18 AÑOS PERTENECIENTES AL 80% MÁS VULNERABLES, CORRESPINDIENTES A COLLIPULLI</v>
      </c>
      <c r="AD344" s="2" t="str">
        <f>+('3 Planilla Preadjudicación OTIC'!AD344)</f>
        <v>NO</v>
      </c>
      <c r="AE344" s="4">
        <f>+('3 Planilla Preadjudicación OTIC'!AE344)</f>
        <v>0</v>
      </c>
      <c r="AF344" s="2" t="str">
        <f>+('3 Planilla Preadjudicación OTIC'!AF344)</f>
        <v>CERRADA</v>
      </c>
      <c r="AG344" s="2">
        <f>+('3 Planilla Preadjudicación OTIC'!AG344)</f>
        <v>43</v>
      </c>
      <c r="AH344" s="2">
        <f>+('3 Planilla Preadjudicación OTIC'!AH344)</f>
        <v>1</v>
      </c>
      <c r="AI344" s="135" t="str">
        <f>+('3 Planilla Preadjudicación OTIC'!AI344)</f>
        <v>76004998-0</v>
      </c>
      <c r="AJ344" s="4" t="str">
        <f>+('3 Planilla Preadjudicación OTIC'!AJ344)</f>
        <v>Sociedad para la Gestión y Desarrollo de la Capacitación Limitada</v>
      </c>
      <c r="AK344" s="2">
        <f>+('3 Planilla Preadjudicación OTIC'!AK344)</f>
        <v>172</v>
      </c>
      <c r="AL344" s="2">
        <f>+('3 Planilla Preadjudicación OTIC'!AL344)</f>
        <v>43</v>
      </c>
      <c r="AM344" s="12">
        <f>+('3 Planilla Preadjudicación OTIC'!AM344)</f>
        <v>4130</v>
      </c>
      <c r="AN344" s="12">
        <f>+('3 Planilla Preadjudicación OTIC'!AN344)</f>
        <v>50000</v>
      </c>
      <c r="AO344" s="12">
        <f>+('3 Planilla Preadjudicación OTIC'!AO344)</f>
        <v>0</v>
      </c>
      <c r="AP344" s="12">
        <f>+('3 Planilla Preadjudicación OTIC'!AP344)</f>
        <v>10655400</v>
      </c>
      <c r="AQ344" s="12">
        <f>+('3 Planilla Preadjudicación OTIC'!AQ344)</f>
        <v>2580000</v>
      </c>
      <c r="AR344" s="12">
        <f>+('3 Planilla Preadjudicación OTIC'!AR344)</f>
        <v>750000</v>
      </c>
      <c r="AS344" s="12">
        <f>+('3 Planilla Preadjudicación OTIC'!AS344)</f>
        <v>0</v>
      </c>
      <c r="AT344" s="12">
        <f>+('3 Planilla Preadjudicación OTIC'!AT344)</f>
        <v>0</v>
      </c>
      <c r="AU344" s="12">
        <f>+('3 Planilla Preadjudicación OTIC'!AU344)</f>
        <v>13985400</v>
      </c>
      <c r="AV344" s="2" t="str">
        <f>+('3 Planilla Preadjudicación OTIC'!AV344)</f>
        <v>SI</v>
      </c>
      <c r="AW344" s="4">
        <f>+('3 Planilla Preadjudicación OTIC'!AW344)</f>
        <v>0</v>
      </c>
      <c r="AX344" s="2">
        <f>+('3 Planilla Preadjudicación OTIC'!AX344)</f>
        <v>7</v>
      </c>
      <c r="AY344" s="2">
        <f>+('3 Planilla Preadjudicación OTIC'!AY344)</f>
        <v>7</v>
      </c>
      <c r="AZ344" s="2">
        <f>+('3 Planilla Preadjudicación OTIC'!AZ344)</f>
        <v>0</v>
      </c>
      <c r="BA344" s="2">
        <f>+('3 Planilla Preadjudicación OTIC'!BA344)</f>
        <v>0</v>
      </c>
      <c r="BB344" s="2">
        <f>+('3 Planilla Preadjudicación OTIC'!BB344)</f>
        <v>0</v>
      </c>
      <c r="BC344" s="2">
        <f>+('3 Planilla Preadjudicación OTIC'!BC344)</f>
        <v>0</v>
      </c>
      <c r="BD344" s="2">
        <f>+('3 Planilla Preadjudicación OTIC'!BD344)</f>
        <v>0</v>
      </c>
      <c r="BE344" s="2">
        <f>+('3 Planilla Preadjudicación OTIC'!BE344)</f>
        <v>0</v>
      </c>
      <c r="BF344" s="2">
        <f>+('3 Planilla Preadjudicación OTIC'!BF344)</f>
        <v>0</v>
      </c>
      <c r="BG344" s="2">
        <f>+('3 Planilla Preadjudicación OTIC'!BG344)</f>
        <v>7</v>
      </c>
      <c r="BH344" s="2">
        <f>+('3 Planilla Preadjudicación OTIC'!BH344)</f>
        <v>7</v>
      </c>
      <c r="BI344" s="2">
        <f>+('3 Planilla Preadjudicación OTIC'!BI344)</f>
        <v>7</v>
      </c>
      <c r="BJ344" s="2">
        <f>+('3 Planilla Preadjudicación OTIC'!BJ344)</f>
        <v>7</v>
      </c>
      <c r="BK344" s="2">
        <f>+('3 Planilla Preadjudicación OTIC'!BK344)</f>
        <v>7</v>
      </c>
      <c r="BL344" s="2">
        <f>+('3 Planilla Preadjudicación OTIC'!BL344)</f>
        <v>7</v>
      </c>
      <c r="BM344" s="104">
        <f>ROUND(('3 Planilla Preadjudicación OTIC'!BM344),1)</f>
        <v>7</v>
      </c>
      <c r="BN344" s="4" t="str">
        <f>+('3 Planilla Preadjudicación OTIC'!BN344)</f>
        <v>SI</v>
      </c>
      <c r="BO344" s="4" t="str">
        <f>+('3 Planilla Preadjudicación OTIC'!BO344)</f>
        <v>SIGISFREDO ORLANDO CAMPOS OTTH</v>
      </c>
      <c r="BP344" s="4" t="str">
        <f>+('3 Planilla Preadjudicación OTIC'!BP344)</f>
        <v>scampos@sogedecap.cl</v>
      </c>
      <c r="BQ344" s="4">
        <f>+('3 Planilla Preadjudicación OTIC'!BQ344)</f>
        <v>452915301</v>
      </c>
      <c r="BR344" s="4" t="str">
        <f>+('3 Planilla Preadjudicación OTIC'!BR344)</f>
        <v>Calle Carrera #575, J.J.V.V VILLA UNIDA, Collipulli</v>
      </c>
      <c r="BS344" s="4" t="str">
        <f>+('3 Planilla Preadjudicación OTIC'!BS344)</f>
        <v>Capacitar en prácticas esenciales de manejo, alimentación y salud para el cuidado responsable de ganado ovino, bovino y equino.</v>
      </c>
      <c r="BT344" s="4" t="str">
        <f>+('3 Planilla Preadjudicación OTIC'!BT344)</f>
        <v>El curso entrega conocimientos sobre higiene, alimentación, prevención de enfermedades y manejo seguro de animales de crianza. Está orientado a personas que trabajan o desean iniciarse en el ámbito agropecuario, promoviendo el bienestar animal y la productividad rural.</v>
      </c>
      <c r="BU344" s="85">
        <f>IF(VLOOKUP(A344,'BD OFICIAL'!$A$1:$AL$2098,7,0)=D344,0,1)</f>
        <v>0</v>
      </c>
      <c r="BV344" s="85">
        <f>IF(VLOOKUP(A344,'BD OFICIAL'!$A$1:$AL$2098,11,0)=J344,0,1)</f>
        <v>0</v>
      </c>
      <c r="BW344" s="85">
        <f>IF(VLOOKUP(A344,'BD OFICIAL'!$A$1:$AL$2098,13,0)=L344,0,1)</f>
        <v>0</v>
      </c>
      <c r="BX344" s="2">
        <f>IF(VLOOKUP(A344,'BD OFICIAL'!$A$1:$AL$2098,16,0)=O344,0,1)</f>
        <v>0</v>
      </c>
      <c r="BY344" s="2">
        <f>IF(VLOOKUP(A344,'BD OFICIAL'!$A$1:$AL$2098,17,0)=P344,0,1)</f>
        <v>0</v>
      </c>
      <c r="BZ344" s="2">
        <f>IF(VLOOKUP(A344,'BD OFICIAL'!$A$1:$AL$2098,19,0)=R344,0,1)</f>
        <v>0</v>
      </c>
      <c r="CA344" s="2">
        <f>IF(VLOOKUP(A344,'BD OFICIAL'!$A$1:$AL$2098,21,0)=T344,0,1)</f>
        <v>0</v>
      </c>
      <c r="CB344" s="2">
        <f>IF(VLOOKUP(A344,'BD OFICIAL'!$A$1:$AL$2098,24,0)=AK344,0,1)</f>
        <v>0</v>
      </c>
      <c r="CC344" s="2">
        <f>IF(VLOOKUP(A344,'BD OFICIAL'!$A$1:$AL$2098,25,0)=X344,0,1)</f>
        <v>0</v>
      </c>
      <c r="CD344" s="2">
        <f>IF(VLOOKUP(A344,'BD OFICIAL'!$A$1:$AL$2098,26,0)=Y344,0,1)</f>
        <v>0</v>
      </c>
      <c r="CE344" s="2">
        <f>IF(VLOOKUP(A344,'BD OFICIAL'!$A$1:$AL$2098,27,0)=Z344,0,1)</f>
        <v>0</v>
      </c>
      <c r="CF344" s="2">
        <f>IF(VLOOKUP(A344,'BD OFICIAL'!$A$1:$AL$2098,28,0)=AA344,0,1)</f>
        <v>0</v>
      </c>
      <c r="CG344" s="2">
        <f>IF(VLOOKUP(A344,'BD OFICIAL'!$A$1:$AL$2098,33,0)=AF344,0,1)</f>
        <v>0</v>
      </c>
      <c r="CH344" s="2">
        <f>IF(VLOOKUP(A344,'BD OFICIAL'!$A$1:$AL$2098,35,0)=AH344,0,1)</f>
        <v>0</v>
      </c>
      <c r="CI344" s="85">
        <f>IF(VLOOKUP(A344,'BD OFICIAL'!$A$1:$AL$2098,34,0)=AL344,0,1)</f>
        <v>0</v>
      </c>
      <c r="CJ344" s="12">
        <f>VLOOKUP(A344,'BD OFICIAL'!$A$1:$AM$2098,36,0)*AM344-AP344</f>
        <v>0</v>
      </c>
      <c r="CK344" s="85" t="str">
        <f t="shared" si="190"/>
        <v>SHMAN</v>
      </c>
      <c r="CL344" s="85" t="str">
        <f t="shared" si="191"/>
        <v>SI</v>
      </c>
      <c r="CM344" s="85" t="str">
        <f t="shared" si="171"/>
        <v>NO</v>
      </c>
      <c r="CN344" s="31">
        <f t="shared" si="172"/>
        <v>0</v>
      </c>
      <c r="CO344" s="31">
        <f t="shared" si="192"/>
        <v>0</v>
      </c>
      <c r="CP344" s="31">
        <f t="shared" si="173"/>
        <v>0</v>
      </c>
      <c r="CQ344" s="31">
        <f>IF(Y344="NO",0,IF(Y344="SI",IF(VLOOKUP(A344,'BD OFICIAL'!$A:$AO,40,0)=AQ344,0,1)))</f>
        <v>0</v>
      </c>
      <c r="CR344" s="31">
        <f>IF(Z344="NO",0,IF(Z344="SI",IF(VLOOKUP(B344,'BD OFICIAL'!$A:$AO,41,0)=AS344,0,1)))</f>
        <v>0</v>
      </c>
      <c r="CS344" s="31">
        <f t="shared" si="193"/>
        <v>0</v>
      </c>
      <c r="CT344" s="31">
        <f t="shared" si="194"/>
        <v>0</v>
      </c>
      <c r="CU344" s="31">
        <f>IF(VLOOKUP(A344,'BD OFICIAL'!$A$1:$AL$1056,31,0)="SI",IF(AT344&gt;0,0,1),IF(AT344=0,0,1))</f>
        <v>0</v>
      </c>
      <c r="CV344" s="31">
        <f t="shared" si="195"/>
        <v>0</v>
      </c>
      <c r="CW344" s="31">
        <f t="shared" si="174"/>
        <v>0</v>
      </c>
      <c r="CX344" s="85" t="str">
        <f t="shared" si="175"/>
        <v>SI</v>
      </c>
      <c r="CY344" s="31">
        <f t="shared" si="176"/>
        <v>0</v>
      </c>
      <c r="CZ344" s="85" t="str">
        <f>IF(ISERROR(VLOOKUP(AI344,EXPERIENCIA!$A$1:$C$2100,1,0)),"NO","SI")</f>
        <v>SI</v>
      </c>
      <c r="DA344" s="85">
        <f>IF(CX344="no","NO APLICA",IF(AX344=0,"ERROR NOTA",IF(AND(AX344&gt;1,CZ344="NO"),"ERROR NOTA",IF(AND(CZ344="NO",AX344=1),0,IF(VLOOKUP(AI344,EXPERIENCIA!$A$1:$C$2100,3,0)=AX344,0,"ERROR NOTA")))))</f>
        <v>0</v>
      </c>
      <c r="DB344" s="85" t="str">
        <f>IF(ISERROR(VLOOKUP(AI344,COMPORTAMIENTO!$A$1:$C$2100,1,0)),"NO","SI")</f>
        <v>SI</v>
      </c>
      <c r="DC344" s="85">
        <f>IF(CX344="NO","NO APLICA",IF(AY344=0,"ERROR NOTA",IF(AND(DB344="NO",AY344=7),0,IF(VLOOKUP(AI344,COMPORTAMIENTO!$A$2:$H$2100,8,0)=AY344,0,"ERROR NOTA"))))</f>
        <v>0</v>
      </c>
      <c r="DD344" s="104">
        <f t="shared" si="177"/>
        <v>0.70000000000000007</v>
      </c>
      <c r="DE344" s="104">
        <f t="shared" si="178"/>
        <v>0.70000000000000007</v>
      </c>
      <c r="DF344" s="85" t="str">
        <f t="shared" si="196"/>
        <v>SI</v>
      </c>
      <c r="DG344" s="85">
        <f t="shared" si="179"/>
        <v>0</v>
      </c>
      <c r="DH344" s="85">
        <f t="shared" si="180"/>
        <v>0</v>
      </c>
      <c r="DI344" s="85">
        <f t="shared" si="181"/>
        <v>0</v>
      </c>
      <c r="DJ344" s="12">
        <f t="shared" si="182"/>
        <v>7.0000000000000009</v>
      </c>
      <c r="DK344" s="7">
        <f t="shared" si="183"/>
        <v>7.0000000000000009</v>
      </c>
      <c r="DL344" s="12">
        <f t="shared" si="197"/>
        <v>4130</v>
      </c>
      <c r="DM344" s="12">
        <f>VLOOKUP(A344,'5 TD'!$A:$B,2,0)</f>
        <v>4130</v>
      </c>
      <c r="DN344" s="7">
        <f t="shared" si="198"/>
        <v>7</v>
      </c>
      <c r="DO344" s="85" t="str">
        <f t="shared" si="184"/>
        <v>APROBADO</v>
      </c>
      <c r="DP344" s="85" t="str">
        <f t="shared" si="185"/>
        <v>APROBADO</v>
      </c>
      <c r="DQ344" s="7">
        <f t="shared" si="186"/>
        <v>7</v>
      </c>
      <c r="DR344" s="85" t="str">
        <f t="shared" si="199"/>
        <v>APROBADO</v>
      </c>
      <c r="DS344" s="2" t="str">
        <f>+('3 Planilla Preadjudicación OTIC'!BN344)</f>
        <v>SI</v>
      </c>
      <c r="DT344" s="2">
        <f>IF(DR344="APROBADO",VLOOKUP(A344,'5 TD'!$D$3:$E$270,2,0),"NO APLICA")</f>
        <v>7</v>
      </c>
      <c r="DU344" s="2" t="str">
        <f t="shared" si="200"/>
        <v>SI</v>
      </c>
      <c r="DV344" s="2">
        <f>IF(DU344="SI",VLOOKUP(A344,'5 TD'!$G$3:$H$270,2,0),"NO APLICA ")</f>
        <v>7.0000000000000009</v>
      </c>
      <c r="DW344" s="2" t="str">
        <f t="shared" si="201"/>
        <v>SI</v>
      </c>
      <c r="DX344" s="2">
        <f>IF(DW344="SI",VLOOKUP(A344,'5 TD'!$J$4:$K$472,2,0),"NO APLICA")</f>
        <v>7</v>
      </c>
      <c r="DY344" s="2" t="str">
        <f t="shared" si="202"/>
        <v>SI</v>
      </c>
      <c r="DZ344" s="7">
        <f>IF(DY344="SI",VLOOKUP(A344,'5 TD'!$M$4:$N$350,2,0),"NO APLICA")</f>
        <v>7</v>
      </c>
      <c r="EA344" s="2" t="str">
        <f t="shared" si="203"/>
        <v>SI</v>
      </c>
      <c r="EB344" s="12">
        <f t="shared" si="204"/>
        <v>4130</v>
      </c>
      <c r="EC344" s="12">
        <f>IF(EA344="SI",VLOOKUP(A344,'5 TD'!$V$4:$W$479,2,0),"NO APLICA")</f>
        <v>4130</v>
      </c>
      <c r="ED344" s="2" t="str">
        <f t="shared" si="187"/>
        <v>SI</v>
      </c>
      <c r="EE344" s="79">
        <f>IF(ED344="SI",VLOOKUP(AI344,COMPORTAMIENTO!$A$1:$H$2100,7,0),"NO APLICA")</f>
        <v>0.12121212121212122</v>
      </c>
      <c r="EF344" s="12">
        <f>IF(ED344="SI",VLOOKUP(A344,'5 TD'!$P$2:$Q$479,2,0),"NO APLICA")</f>
        <v>0.12121212121212122</v>
      </c>
      <c r="EG344" s="2" t="str">
        <f t="shared" si="188"/>
        <v>SI</v>
      </c>
      <c r="EH344" s="2">
        <f>IF(CZ344="no",0,VLOOKUP(AI344,EXPERIENCIA!$A$1:$C$2100,2,0))</f>
        <v>146</v>
      </c>
      <c r="EI344" s="2">
        <f>IF(CZ344="si",VLOOKUP(A344,'5 TD'!$S$3:$T$2103,2,0),0)</f>
        <v>146</v>
      </c>
      <c r="EJ344" s="2" t="str">
        <f t="shared" si="189"/>
        <v>SI</v>
      </c>
      <c r="EK344" s="2">
        <f>+('3 Planilla Preadjudicación OTIC'!BU344)</f>
        <v>0</v>
      </c>
      <c r="EL344" s="4"/>
      <c r="EM344" s="3"/>
      <c r="EN344" s="3"/>
      <c r="EO344" s="86" t="s">
        <v>64</v>
      </c>
      <c r="EQ344" s="86"/>
    </row>
    <row r="345" spans="1:147" ht="15" customHeight="1" x14ac:dyDescent="0.3">
      <c r="A345" s="2">
        <f>+('3 Planilla Preadjudicación OTIC'!A345)</f>
        <v>14394</v>
      </c>
      <c r="B345" s="2" t="str">
        <f>+('3 Planilla Preadjudicación OTIC'!B345)</f>
        <v>65181652-1</v>
      </c>
      <c r="C345" s="4">
        <f>+('3 Planilla Preadjudicación OTIC'!E345)</f>
        <v>2025</v>
      </c>
      <c r="D345" s="4" t="str">
        <f>+('3 Planilla Preadjudicación OTIC'!F345)</f>
        <v>MANDATO</v>
      </c>
      <c r="E345" s="4" t="str">
        <f>+('3 Planilla Preadjudicación OTIC'!G345)</f>
        <v>96532330-9</v>
      </c>
      <c r="F345" s="4" t="str">
        <f>+('3 Planilla Preadjudicación OTIC'!H345)</f>
        <v>CMPC PULP SPA</v>
      </c>
      <c r="G345" s="4"/>
      <c r="H345" s="4"/>
      <c r="I345" s="4" t="str">
        <f>+('3 Planilla Preadjudicación OTIC'!I345)</f>
        <v>FABRICACIÓN ARTESANAL DE MUEBLES DE MADERA</v>
      </c>
      <c r="J345" s="4" t="str">
        <f>+('3 Planilla Preadjudicación OTIC'!J345)</f>
        <v>PF0725</v>
      </c>
      <c r="K345" s="4" t="str">
        <f>+('3 Planilla Preadjudicación OTIC'!K345)</f>
        <v>TÉCNICAS PARA EL EMPRENDIMIENTO</v>
      </c>
      <c r="L345" s="4" t="str">
        <f>+('3 Planilla Preadjudicación OTIC'!L345)</f>
        <v>PF0921</v>
      </c>
      <c r="M345" s="2">
        <f>+('3 Planilla Preadjudicación OTIC'!M345)</f>
        <v>9</v>
      </c>
      <c r="N345" s="4" t="str">
        <f>+('3 Planilla Preadjudicación OTIC'!N345)</f>
        <v>ARAUCANIA</v>
      </c>
      <c r="O345" s="4" t="str">
        <f>+('3 Planilla Preadjudicación OTIC'!O345)</f>
        <v>COLLIPULLI</v>
      </c>
      <c r="P345" s="4" t="str">
        <f>+('3 Planilla Preadjudicación OTIC'!P345)</f>
        <v>EMPRENDEDORES/AS INFORMALES O PERSONAS VULNERABLES PERTENECIENTES AL 80% MAS VULNERABLE</v>
      </c>
      <c r="Q345" s="4" t="str">
        <f>+('3 Planilla Preadjudicación OTIC'!Q345)</f>
        <v>PRESENCIAL</v>
      </c>
      <c r="R345" s="4" t="str">
        <f>+('3 Planilla Preadjudicación OTIC'!R345)</f>
        <v>INDEPENDIENTE</v>
      </c>
      <c r="S345" s="4">
        <f>+('3 Planilla Preadjudicación OTIC'!S345)</f>
        <v>52</v>
      </c>
      <c r="T345" s="2">
        <f>+('3 Planilla Preadjudicación OTIC'!T345)</f>
        <v>15</v>
      </c>
      <c r="U345" s="2">
        <f>+('3 Planilla Preadjudicación OTIC'!U345)</f>
        <v>195</v>
      </c>
      <c r="V345" s="2">
        <f>+('3 Planilla Preadjudicación OTIC'!V345)</f>
        <v>12</v>
      </c>
      <c r="W345" s="2">
        <f>+('3 Planilla Preadjudicación OTIC'!W345)</f>
        <v>207</v>
      </c>
      <c r="X345" s="2">
        <f>+('3 Planilla Preadjudicación OTIC'!X345)</f>
        <v>4</v>
      </c>
      <c r="Y345" s="2" t="str">
        <f>+('3 Planilla Preadjudicación OTIC'!Y345)</f>
        <v>SI</v>
      </c>
      <c r="Z345" s="2" t="str">
        <f>+('3 Planilla Preadjudicación OTIC'!Z345)</f>
        <v>NO</v>
      </c>
      <c r="AA345" s="2" t="str">
        <f>+('3 Planilla Preadjudicación OTIC'!AA345)</f>
        <v>SI</v>
      </c>
      <c r="AB345" s="4" t="str">
        <f>+('3 Planilla Preadjudicación OTIC'!AB345)</f>
        <v>SE AJUSTA A PLAN FORMATIVO</v>
      </c>
      <c r="AC345" s="4" t="str">
        <f>+('3 Planilla Preadjudicación OTIC'!AC345)</f>
        <v>HOMBRES Y MUJERES MAYORES DE 18 AÑOS PERTENECIENTES AL 80% MÁS VULNERABLES, CORRESPINDIENTES A COLLIPULLI</v>
      </c>
      <c r="AD345" s="2" t="str">
        <f>+('3 Planilla Preadjudicación OTIC'!AD345)</f>
        <v>NO</v>
      </c>
      <c r="AE345" s="4">
        <f>+('3 Planilla Preadjudicación OTIC'!AE345)</f>
        <v>0</v>
      </c>
      <c r="AF345" s="2" t="str">
        <f>+('3 Planilla Preadjudicación OTIC'!AF345)</f>
        <v>CERRADA</v>
      </c>
      <c r="AG345" s="2">
        <f>+('3 Planilla Preadjudicación OTIC'!AG345)</f>
        <v>52</v>
      </c>
      <c r="AH345" s="2">
        <f>+('3 Planilla Preadjudicación OTIC'!AH345)</f>
        <v>2</v>
      </c>
      <c r="AI345" s="135" t="str">
        <f>+('3 Planilla Preadjudicación OTIC'!AI345)</f>
        <v>76004998-0</v>
      </c>
      <c r="AJ345" s="4" t="str">
        <f>+('3 Planilla Preadjudicación OTIC'!AJ345)</f>
        <v>Sociedad para la Gestión y Desarrollo de la Capacitación Limitada</v>
      </c>
      <c r="AK345" s="2">
        <f>+('3 Planilla Preadjudicación OTIC'!AK345)</f>
        <v>207</v>
      </c>
      <c r="AL345" s="2">
        <f>+('3 Planilla Preadjudicación OTIC'!AL345)</f>
        <v>52</v>
      </c>
      <c r="AM345" s="12">
        <f>+('3 Planilla Preadjudicación OTIC'!AM345)</f>
        <v>5075</v>
      </c>
      <c r="AN345" s="12">
        <f>+('3 Planilla Preadjudicación OTIC'!AN345)</f>
        <v>50000</v>
      </c>
      <c r="AO345" s="12">
        <f>+('3 Planilla Preadjudicación OTIC'!AO345)</f>
        <v>0</v>
      </c>
      <c r="AP345" s="12">
        <f>+('3 Planilla Preadjudicación OTIC'!AP345)</f>
        <v>15757875</v>
      </c>
      <c r="AQ345" s="12">
        <f>+('3 Planilla Preadjudicación OTIC'!AQ345)</f>
        <v>3120000</v>
      </c>
      <c r="AR345" s="12">
        <f>+('3 Planilla Preadjudicación OTIC'!AR345)</f>
        <v>750000</v>
      </c>
      <c r="AS345" s="12">
        <f>+('3 Planilla Preadjudicación OTIC'!AS345)</f>
        <v>0</v>
      </c>
      <c r="AT345" s="12">
        <f>+('3 Planilla Preadjudicación OTIC'!AT345)</f>
        <v>0</v>
      </c>
      <c r="AU345" s="12">
        <f>+('3 Planilla Preadjudicación OTIC'!AU345)</f>
        <v>19627875</v>
      </c>
      <c r="AV345" s="2" t="str">
        <f>+('3 Planilla Preadjudicación OTIC'!AV345)</f>
        <v>SI</v>
      </c>
      <c r="AW345" s="4">
        <f>+('3 Planilla Preadjudicación OTIC'!AW345)</f>
        <v>0</v>
      </c>
      <c r="AX345" s="2">
        <f>+('3 Planilla Preadjudicación OTIC'!AX345)</f>
        <v>7</v>
      </c>
      <c r="AY345" s="2">
        <f>+('3 Planilla Preadjudicación OTIC'!AY345)</f>
        <v>7</v>
      </c>
      <c r="AZ345" s="2">
        <f>+('3 Planilla Preadjudicación OTIC'!AZ345)</f>
        <v>0</v>
      </c>
      <c r="BA345" s="2">
        <f>+('3 Planilla Preadjudicación OTIC'!BA345)</f>
        <v>0</v>
      </c>
      <c r="BB345" s="2">
        <f>+('3 Planilla Preadjudicación OTIC'!BB345)</f>
        <v>0</v>
      </c>
      <c r="BC345" s="2">
        <f>+('3 Planilla Preadjudicación OTIC'!BC345)</f>
        <v>0</v>
      </c>
      <c r="BD345" s="2">
        <f>+('3 Planilla Preadjudicación OTIC'!BD345)</f>
        <v>0</v>
      </c>
      <c r="BE345" s="2">
        <f>+('3 Planilla Preadjudicación OTIC'!BE345)</f>
        <v>0</v>
      </c>
      <c r="BF345" s="2">
        <f>+('3 Planilla Preadjudicación OTIC'!BF345)</f>
        <v>0</v>
      </c>
      <c r="BG345" s="2">
        <f>+('3 Planilla Preadjudicación OTIC'!BG345)</f>
        <v>7</v>
      </c>
      <c r="BH345" s="2">
        <f>+('3 Planilla Preadjudicación OTIC'!BH345)</f>
        <v>7</v>
      </c>
      <c r="BI345" s="2">
        <f>+('3 Planilla Preadjudicación OTIC'!BI345)</f>
        <v>7</v>
      </c>
      <c r="BJ345" s="2">
        <f>+('3 Planilla Preadjudicación OTIC'!BJ345)</f>
        <v>7</v>
      </c>
      <c r="BK345" s="2">
        <f>+('3 Planilla Preadjudicación OTIC'!BK345)</f>
        <v>7</v>
      </c>
      <c r="BL345" s="2">
        <f>+('3 Planilla Preadjudicación OTIC'!BL345)</f>
        <v>7</v>
      </c>
      <c r="BM345" s="104">
        <f>ROUND(('3 Planilla Preadjudicación OTIC'!BM345),1)</f>
        <v>7</v>
      </c>
      <c r="BN345" s="4" t="str">
        <f>+('3 Planilla Preadjudicación OTIC'!BN345)</f>
        <v>NO</v>
      </c>
      <c r="BO345" s="4">
        <f>+('3 Planilla Preadjudicación OTIC'!BO345)</f>
        <v>0</v>
      </c>
      <c r="BP345" s="4">
        <f>+('3 Planilla Preadjudicación OTIC'!BP345)</f>
        <v>0</v>
      </c>
      <c r="BQ345" s="4">
        <f>+('3 Planilla Preadjudicación OTIC'!BQ345)</f>
        <v>0</v>
      </c>
      <c r="BR345" s="4">
        <f>+('3 Planilla Preadjudicación OTIC'!BR345)</f>
        <v>0</v>
      </c>
      <c r="BS345" s="4">
        <f>+('3 Planilla Preadjudicación OTIC'!BS345)</f>
        <v>0</v>
      </c>
      <c r="BT345" s="4">
        <f>+('3 Planilla Preadjudicación OTIC'!BT345)</f>
        <v>0</v>
      </c>
      <c r="BU345" s="85">
        <f>IF(VLOOKUP(A345,'BD OFICIAL'!$A$1:$AL$2098,7,0)=D345,0,1)</f>
        <v>0</v>
      </c>
      <c r="BV345" s="85">
        <f>IF(VLOOKUP(A345,'BD OFICIAL'!$A$1:$AL$2098,11,0)=J345,0,1)</f>
        <v>0</v>
      </c>
      <c r="BW345" s="85">
        <f>IF(VLOOKUP(A345,'BD OFICIAL'!$A$1:$AL$2098,13,0)=L345,0,1)</f>
        <v>0</v>
      </c>
      <c r="BX345" s="2">
        <f>IF(VLOOKUP(A345,'BD OFICIAL'!$A$1:$AL$2098,16,0)=O345,0,1)</f>
        <v>0</v>
      </c>
      <c r="BY345" s="2">
        <f>IF(VLOOKUP(A345,'BD OFICIAL'!$A$1:$AL$2098,17,0)=P345,0,1)</f>
        <v>0</v>
      </c>
      <c r="BZ345" s="2">
        <f>IF(VLOOKUP(A345,'BD OFICIAL'!$A$1:$AL$2098,19,0)=R345,0,1)</f>
        <v>0</v>
      </c>
      <c r="CA345" s="2">
        <f>IF(VLOOKUP(A345,'BD OFICIAL'!$A$1:$AL$2098,21,0)=T345,0,1)</f>
        <v>0</v>
      </c>
      <c r="CB345" s="2">
        <f>IF(VLOOKUP(A345,'BD OFICIAL'!$A$1:$AL$2098,24,0)=AK345,0,1)</f>
        <v>0</v>
      </c>
      <c r="CC345" s="2">
        <f>IF(VLOOKUP(A345,'BD OFICIAL'!$A$1:$AL$2098,25,0)=X345,0,1)</f>
        <v>0</v>
      </c>
      <c r="CD345" s="2">
        <f>IF(VLOOKUP(A345,'BD OFICIAL'!$A$1:$AL$2098,26,0)=Y345,0,1)</f>
        <v>0</v>
      </c>
      <c r="CE345" s="2">
        <f>IF(VLOOKUP(A345,'BD OFICIAL'!$A$1:$AL$2098,27,0)=Z345,0,1)</f>
        <v>0</v>
      </c>
      <c r="CF345" s="2">
        <f>IF(VLOOKUP(A345,'BD OFICIAL'!$A$1:$AL$2098,28,0)=AA345,0,1)</f>
        <v>0</v>
      </c>
      <c r="CG345" s="2">
        <f>IF(VLOOKUP(A345,'BD OFICIAL'!$A$1:$AL$2098,33,0)=AF345,0,1)</f>
        <v>0</v>
      </c>
      <c r="CH345" s="2">
        <f>IF(VLOOKUP(A345,'BD OFICIAL'!$A$1:$AL$2098,35,0)=AH345,0,1)</f>
        <v>0</v>
      </c>
      <c r="CI345" s="85">
        <f>IF(VLOOKUP(A345,'BD OFICIAL'!$A$1:$AL$2098,34,0)=AL345,0,1)</f>
        <v>0</v>
      </c>
      <c r="CJ345" s="12">
        <f>VLOOKUP(A345,'BD OFICIAL'!$A$1:$AM$2098,36,0)*AM345-AP345</f>
        <v>0</v>
      </c>
      <c r="CK345" s="85" t="str">
        <f t="shared" si="190"/>
        <v>SHMAN</v>
      </c>
      <c r="CL345" s="85" t="str">
        <f t="shared" si="191"/>
        <v>SI</v>
      </c>
      <c r="CM345" s="85" t="str">
        <f t="shared" si="171"/>
        <v>NO</v>
      </c>
      <c r="CN345" s="31">
        <f t="shared" si="172"/>
        <v>0</v>
      </c>
      <c r="CO345" s="31">
        <f t="shared" si="192"/>
        <v>0</v>
      </c>
      <c r="CP345" s="31">
        <f t="shared" si="173"/>
        <v>0</v>
      </c>
      <c r="CQ345" s="31">
        <f>IF(Y345="NO",0,IF(Y345="SI",IF(VLOOKUP(A345,'BD OFICIAL'!$A:$AO,40,0)=AQ345,0,1)))</f>
        <v>0</v>
      </c>
      <c r="CR345" s="31">
        <f>IF(Z345="NO",0,IF(Z345="SI",IF(VLOOKUP(B345,'BD OFICIAL'!$A:$AO,41,0)=AS345,0,1)))</f>
        <v>0</v>
      </c>
      <c r="CS345" s="31">
        <f t="shared" si="193"/>
        <v>0</v>
      </c>
      <c r="CT345" s="31">
        <f t="shared" si="194"/>
        <v>0</v>
      </c>
      <c r="CU345" s="31">
        <f>IF(VLOOKUP(A345,'BD OFICIAL'!$A$1:$AL$1056,31,0)="SI",IF(AT345&gt;0,0,1),IF(AT345=0,0,1))</f>
        <v>0</v>
      </c>
      <c r="CV345" s="31">
        <f t="shared" si="195"/>
        <v>0</v>
      </c>
      <c r="CW345" s="31">
        <f t="shared" si="174"/>
        <v>0</v>
      </c>
      <c r="CX345" s="85" t="str">
        <f t="shared" si="175"/>
        <v>SI</v>
      </c>
      <c r="CY345" s="31">
        <f t="shared" si="176"/>
        <v>0</v>
      </c>
      <c r="CZ345" s="85" t="str">
        <f>IF(ISERROR(VLOOKUP(AI345,EXPERIENCIA!$A$1:$C$2100,1,0)),"NO","SI")</f>
        <v>SI</v>
      </c>
      <c r="DA345" s="85">
        <f>IF(CX345="no","NO APLICA",IF(AX345=0,"ERROR NOTA",IF(AND(AX345&gt;1,CZ345="NO"),"ERROR NOTA",IF(AND(CZ345="NO",AX345=1),0,IF(VLOOKUP(AI345,EXPERIENCIA!$A$1:$C$2100,3,0)=AX345,0,"ERROR NOTA")))))</f>
        <v>0</v>
      </c>
      <c r="DB345" s="85" t="str">
        <f>IF(ISERROR(VLOOKUP(AI345,COMPORTAMIENTO!$A$1:$C$2100,1,0)),"NO","SI")</f>
        <v>SI</v>
      </c>
      <c r="DC345" s="85">
        <f>IF(CX345="NO","NO APLICA",IF(AY345=0,"ERROR NOTA",IF(AND(DB345="NO",AY345=7),0,IF(VLOOKUP(AI345,COMPORTAMIENTO!$A$2:$H$2100,8,0)=AY345,0,"ERROR NOTA"))))</f>
        <v>0</v>
      </c>
      <c r="DD345" s="104">
        <f t="shared" si="177"/>
        <v>0.70000000000000007</v>
      </c>
      <c r="DE345" s="104">
        <f t="shared" si="178"/>
        <v>0.70000000000000007</v>
      </c>
      <c r="DF345" s="85" t="str">
        <f t="shared" si="196"/>
        <v>SI</v>
      </c>
      <c r="DG345" s="85">
        <f t="shared" si="179"/>
        <v>0</v>
      </c>
      <c r="DH345" s="85">
        <f t="shared" si="180"/>
        <v>0</v>
      </c>
      <c r="DI345" s="85">
        <f t="shared" si="181"/>
        <v>0</v>
      </c>
      <c r="DJ345" s="12">
        <f t="shared" si="182"/>
        <v>7.0000000000000009</v>
      </c>
      <c r="DK345" s="7">
        <f t="shared" si="183"/>
        <v>7.0000000000000009</v>
      </c>
      <c r="DL345" s="12">
        <f t="shared" si="197"/>
        <v>5075</v>
      </c>
      <c r="DM345" s="12">
        <f>VLOOKUP(A345,'5 TD'!$A:$B,2,0)</f>
        <v>5075</v>
      </c>
      <c r="DN345" s="7">
        <f t="shared" si="198"/>
        <v>7</v>
      </c>
      <c r="DO345" s="85" t="str">
        <f t="shared" si="184"/>
        <v>APROBADO</v>
      </c>
      <c r="DP345" s="85" t="str">
        <f t="shared" si="185"/>
        <v>APROBADO</v>
      </c>
      <c r="DQ345" s="7">
        <f t="shared" si="186"/>
        <v>7</v>
      </c>
      <c r="DR345" s="85" t="str">
        <f t="shared" si="199"/>
        <v>APROBADO</v>
      </c>
      <c r="DS345" s="2" t="str">
        <f>+('3 Planilla Preadjudicación OTIC'!BN345)</f>
        <v>NO</v>
      </c>
      <c r="DT345" s="2">
        <f>IF(DR345="APROBADO",VLOOKUP(A345,'5 TD'!$D$3:$E$270,2,0),"NO APLICA")</f>
        <v>7</v>
      </c>
      <c r="DU345" s="2" t="str">
        <f t="shared" si="200"/>
        <v>SI</v>
      </c>
      <c r="DV345" s="2">
        <f>IF(DU345="SI",VLOOKUP(A345,'5 TD'!$G$3:$H$270,2,0),"NO APLICA ")</f>
        <v>7.0000000000000009</v>
      </c>
      <c r="DW345" s="2" t="str">
        <f t="shared" si="201"/>
        <v>SI</v>
      </c>
      <c r="DX345" s="2">
        <f>IF(DW345="SI",VLOOKUP(A345,'5 TD'!$J$4:$K$472,2,0),"NO APLICA")</f>
        <v>7</v>
      </c>
      <c r="DY345" s="2" t="str">
        <f t="shared" si="202"/>
        <v>SI</v>
      </c>
      <c r="DZ345" s="7">
        <f>IF(DY345="SI",VLOOKUP(A345,'5 TD'!$M$4:$N$350,2,0),"NO APLICA")</f>
        <v>7</v>
      </c>
      <c r="EA345" s="2" t="str">
        <f t="shared" si="203"/>
        <v>SI</v>
      </c>
      <c r="EB345" s="12">
        <f t="shared" si="204"/>
        <v>5075</v>
      </c>
      <c r="EC345" s="12">
        <f>IF(EA345="SI",VLOOKUP(A345,'5 TD'!$V$4:$W$479,2,0),"NO APLICA")</f>
        <v>5075</v>
      </c>
      <c r="ED345" s="2" t="str">
        <f t="shared" si="187"/>
        <v>SI</v>
      </c>
      <c r="EE345" s="79">
        <f>IF(ED345="SI",VLOOKUP(AI345,COMPORTAMIENTO!$A$1:$H$2100,7,0),"NO APLICA")</f>
        <v>0.12121212121212122</v>
      </c>
      <c r="EF345" s="12">
        <f>IF(ED345="SI",VLOOKUP(A345,'5 TD'!$P$2:$Q$479,2,0),"NO APLICA")</f>
        <v>5.9523809523809527E-2</v>
      </c>
      <c r="EG345" s="2" t="str">
        <f t="shared" si="188"/>
        <v>NO</v>
      </c>
      <c r="EH345" s="2">
        <f>IF(CZ345="no",0,VLOOKUP(AI345,EXPERIENCIA!$A$1:$C$2100,2,0))</f>
        <v>146</v>
      </c>
      <c r="EI345" s="2">
        <f>IF(CZ345="si",VLOOKUP(A345,'5 TD'!$S$3:$T$2103,2,0),0)</f>
        <v>146</v>
      </c>
      <c r="EJ345" s="2" t="str">
        <f t="shared" si="189"/>
        <v>SI</v>
      </c>
      <c r="EK345" s="2" t="str">
        <f>+('3 Planilla Preadjudicación OTIC'!BU345)</f>
        <v>e) Menor “porcentaje de multas ponderadas” en ítem evaluación comportamiento considerando 4 decimales.</v>
      </c>
      <c r="EL345" s="4"/>
      <c r="EM345" s="3"/>
      <c r="EN345" s="3"/>
      <c r="EQ345" s="86"/>
    </row>
    <row r="346" spans="1:147" ht="15" customHeight="1" x14ac:dyDescent="0.3">
      <c r="A346" s="2">
        <f>+('3 Planilla Preadjudicación OTIC'!A346)</f>
        <v>14435</v>
      </c>
      <c r="B346" s="2" t="str">
        <f>+('3 Planilla Preadjudicación OTIC'!B346)</f>
        <v>65181652-1</v>
      </c>
      <c r="C346" s="4">
        <f>+('3 Planilla Preadjudicación OTIC'!E346)</f>
        <v>2025</v>
      </c>
      <c r="D346" s="4" t="str">
        <f>+('3 Planilla Preadjudicación OTIC'!F346)</f>
        <v>MANDATO</v>
      </c>
      <c r="E346" s="4" t="str">
        <f>+('3 Planilla Preadjudicación OTIC'!G346)</f>
        <v>96505760-9</v>
      </c>
      <c r="F346" s="4" t="str">
        <f>+('3 Planilla Preadjudicación OTIC'!H346)</f>
        <v>COLBÚN</v>
      </c>
      <c r="G346" s="4"/>
      <c r="H346" s="4"/>
      <c r="I346" s="4" t="str">
        <f>+('3 Planilla Preadjudicación OTIC'!I346)</f>
        <v>CORTE Y CONFECCIÓN DE PRENDAS DE VESTIR PARA NIÑOS Y ADULTOS</v>
      </c>
      <c r="J346" s="4" t="str">
        <f>+('3 Planilla Preadjudicación OTIC'!J346)</f>
        <v>PF0625</v>
      </c>
      <c r="K346" s="4" t="str">
        <f>+('3 Planilla Preadjudicación OTIC'!K346)</f>
        <v>TÉCNICAS PARA EL EMPRENDIMIENTO</v>
      </c>
      <c r="L346" s="4" t="str">
        <f>+('3 Planilla Preadjudicación OTIC'!L346)</f>
        <v>PF0921</v>
      </c>
      <c r="M346" s="2">
        <f>+('3 Planilla Preadjudicación OTIC'!M346)</f>
        <v>10</v>
      </c>
      <c r="N346" s="4" t="str">
        <f>+('3 Planilla Preadjudicación OTIC'!N346)</f>
        <v>LOS LAGOS</v>
      </c>
      <c r="O346" s="4" t="str">
        <f>+('3 Planilla Preadjudicación OTIC'!O346)</f>
        <v>LLANQUIHUE</v>
      </c>
      <c r="P346" s="4" t="str">
        <f>+('3 Planilla Preadjudicación OTIC'!P346)</f>
        <v>EMPRENDEDORES/AS INFORMALES O PERSONAS VULNERABLES PERTENECIENTES AL 80% MAS VULNERABLE</v>
      </c>
      <c r="Q346" s="4" t="str">
        <f>+('3 Planilla Preadjudicación OTIC'!Q346)</f>
        <v>PRESENCIAL</v>
      </c>
      <c r="R346" s="4" t="str">
        <f>+('3 Planilla Preadjudicación OTIC'!R346)</f>
        <v>INDEPENDIENTE</v>
      </c>
      <c r="S346" s="4">
        <f>+('3 Planilla Preadjudicación OTIC'!S346)</f>
        <v>43</v>
      </c>
      <c r="T346" s="2">
        <f>+('3 Planilla Preadjudicación OTIC'!T346)</f>
        <v>10</v>
      </c>
      <c r="U346" s="2">
        <f>+('3 Planilla Preadjudicación OTIC'!U346)</f>
        <v>160</v>
      </c>
      <c r="V346" s="2">
        <f>+('3 Planilla Preadjudicación OTIC'!V346)</f>
        <v>12</v>
      </c>
      <c r="W346" s="2">
        <f>+('3 Planilla Preadjudicación OTIC'!W346)</f>
        <v>172</v>
      </c>
      <c r="X346" s="2">
        <f>+('3 Planilla Preadjudicación OTIC'!X346)</f>
        <v>4</v>
      </c>
      <c r="Y346" s="2" t="str">
        <f>+('3 Planilla Preadjudicación OTIC'!Y346)</f>
        <v>SI</v>
      </c>
      <c r="Z346" s="2" t="str">
        <f>+('3 Planilla Preadjudicación OTIC'!Z346)</f>
        <v>NO</v>
      </c>
      <c r="AA346" s="2" t="str">
        <f>+('3 Planilla Preadjudicación OTIC'!AA346)</f>
        <v>SI</v>
      </c>
      <c r="AB346" s="4" t="str">
        <f>+('3 Planilla Preadjudicación OTIC'!AB346)</f>
        <v>SE AJUSTA A PLAN FORMATIVO</v>
      </c>
      <c r="AC346" s="4" t="str">
        <f>+('3 Planilla Preadjudicación OTIC'!AC346)</f>
        <v>HOMBRES Y MUJERES DE 18 AÑOS O MAS, QUE PERTENECEN AL 80% MAS VULNERABLES, RESIDEN EN LA COMUNA DE LLANQUIHUE Y QUE CUENTAN CON EDUCACIÓN MEDIA COMPLETA, PREFERENTEMENTE</v>
      </c>
      <c r="AD346" s="2" t="str">
        <f>+('3 Planilla Preadjudicación OTIC'!AD346)</f>
        <v>NO</v>
      </c>
      <c r="AE346" s="4">
        <f>+('3 Planilla Preadjudicación OTIC'!AE346)</f>
        <v>0</v>
      </c>
      <c r="AF346" s="2" t="str">
        <f>+('3 Planilla Preadjudicación OTIC'!AF346)</f>
        <v>CERRADA</v>
      </c>
      <c r="AG346" s="2">
        <f>+('3 Planilla Preadjudicación OTIC'!AG346)</f>
        <v>43</v>
      </c>
      <c r="AH346" s="2">
        <f>+('3 Planilla Preadjudicación OTIC'!AH346)</f>
        <v>3</v>
      </c>
      <c r="AI346" s="135" t="str">
        <f>+('3 Planilla Preadjudicación OTIC'!AI346)</f>
        <v>76004998-0</v>
      </c>
      <c r="AJ346" s="4" t="str">
        <f>+('3 Planilla Preadjudicación OTIC'!AJ346)</f>
        <v>Sociedad para la Gestión y Desarrollo de la Capacitación Limitada</v>
      </c>
      <c r="AK346" s="2">
        <f>+('3 Planilla Preadjudicación OTIC'!AK346)</f>
        <v>172</v>
      </c>
      <c r="AL346" s="2">
        <f>+('3 Planilla Preadjudicación OTIC'!AL346)</f>
        <v>43</v>
      </c>
      <c r="AM346" s="12">
        <f>+('3 Planilla Preadjudicación OTIC'!AM346)</f>
        <v>6373</v>
      </c>
      <c r="AN346" s="12">
        <f>+('3 Planilla Preadjudicación OTIC'!AN346)</f>
        <v>100000</v>
      </c>
      <c r="AO346" s="12">
        <f>+('3 Planilla Preadjudicación OTIC'!AO346)</f>
        <v>0</v>
      </c>
      <c r="AP346" s="12">
        <f>+('3 Planilla Preadjudicación OTIC'!AP346)</f>
        <v>10961560</v>
      </c>
      <c r="AQ346" s="12">
        <f>+('3 Planilla Preadjudicación OTIC'!AQ346)</f>
        <v>1720000</v>
      </c>
      <c r="AR346" s="12">
        <f>+('3 Planilla Preadjudicación OTIC'!AR346)</f>
        <v>1000000</v>
      </c>
      <c r="AS346" s="12">
        <f>+('3 Planilla Preadjudicación OTIC'!AS346)</f>
        <v>0</v>
      </c>
      <c r="AT346" s="12">
        <f>+('3 Planilla Preadjudicación OTIC'!AT346)</f>
        <v>0</v>
      </c>
      <c r="AU346" s="12">
        <f>+('3 Planilla Preadjudicación OTIC'!AU346)</f>
        <v>13681560</v>
      </c>
      <c r="AV346" s="2" t="str">
        <f>+('3 Planilla Preadjudicación OTIC'!AV346)</f>
        <v>SI</v>
      </c>
      <c r="AW346" s="4">
        <f>+('3 Planilla Preadjudicación OTIC'!AW346)</f>
        <v>0</v>
      </c>
      <c r="AX346" s="2">
        <f>+('3 Planilla Preadjudicación OTIC'!AX346)</f>
        <v>7</v>
      </c>
      <c r="AY346" s="2">
        <f>+('3 Planilla Preadjudicación OTIC'!AY346)</f>
        <v>7</v>
      </c>
      <c r="AZ346" s="2">
        <f>+('3 Planilla Preadjudicación OTIC'!AZ346)</f>
        <v>0</v>
      </c>
      <c r="BA346" s="2">
        <f>+('3 Planilla Preadjudicación OTIC'!BA346)</f>
        <v>0</v>
      </c>
      <c r="BB346" s="2">
        <f>+('3 Planilla Preadjudicación OTIC'!BB346)</f>
        <v>0</v>
      </c>
      <c r="BC346" s="2">
        <f>+('3 Planilla Preadjudicación OTIC'!BC346)</f>
        <v>0</v>
      </c>
      <c r="BD346" s="2">
        <f>+('3 Planilla Preadjudicación OTIC'!BD346)</f>
        <v>0</v>
      </c>
      <c r="BE346" s="2">
        <f>+('3 Planilla Preadjudicación OTIC'!BE346)</f>
        <v>0</v>
      </c>
      <c r="BF346" s="2">
        <f>+('3 Planilla Preadjudicación OTIC'!BF346)</f>
        <v>0</v>
      </c>
      <c r="BG346" s="2">
        <f>+('3 Planilla Preadjudicación OTIC'!BG346)</f>
        <v>7</v>
      </c>
      <c r="BH346" s="2">
        <f>+('3 Planilla Preadjudicación OTIC'!BH346)</f>
        <v>7</v>
      </c>
      <c r="BI346" s="2">
        <f>+('3 Planilla Preadjudicación OTIC'!BI346)</f>
        <v>7</v>
      </c>
      <c r="BJ346" s="2">
        <f>+('3 Planilla Preadjudicación OTIC'!BJ346)</f>
        <v>7</v>
      </c>
      <c r="BK346" s="2">
        <f>+('3 Planilla Preadjudicación OTIC'!BK346)</f>
        <v>7</v>
      </c>
      <c r="BL346" s="2">
        <f>+('3 Planilla Preadjudicación OTIC'!BL346)</f>
        <v>7</v>
      </c>
      <c r="BM346" s="104">
        <f>ROUND(('3 Planilla Preadjudicación OTIC'!BM346),1)</f>
        <v>7</v>
      </c>
      <c r="BN346" s="4" t="str">
        <f>+('3 Planilla Preadjudicación OTIC'!BN346)</f>
        <v>NO</v>
      </c>
      <c r="BO346" s="4">
        <f>+('3 Planilla Preadjudicación OTIC'!BO346)</f>
        <v>0</v>
      </c>
      <c r="BP346" s="4">
        <f>+('3 Planilla Preadjudicación OTIC'!BP346)</f>
        <v>0</v>
      </c>
      <c r="BQ346" s="4">
        <f>+('3 Planilla Preadjudicación OTIC'!BQ346)</f>
        <v>0</v>
      </c>
      <c r="BR346" s="4">
        <f>+('3 Planilla Preadjudicación OTIC'!BR346)</f>
        <v>0</v>
      </c>
      <c r="BS346" s="4">
        <f>+('3 Planilla Preadjudicación OTIC'!BS346)</f>
        <v>0</v>
      </c>
      <c r="BT346" s="4">
        <f>+('3 Planilla Preadjudicación OTIC'!BT346)</f>
        <v>0</v>
      </c>
      <c r="BU346" s="85">
        <f>IF(VLOOKUP(A346,'BD OFICIAL'!$A$1:$AL$2098,7,0)=D346,0,1)</f>
        <v>0</v>
      </c>
      <c r="BV346" s="85">
        <f>IF(VLOOKUP(A346,'BD OFICIAL'!$A$1:$AL$2098,11,0)=J346,0,1)</f>
        <v>0</v>
      </c>
      <c r="BW346" s="85">
        <f>IF(VLOOKUP(A346,'BD OFICIAL'!$A$1:$AL$2098,13,0)=L346,0,1)</f>
        <v>0</v>
      </c>
      <c r="BX346" s="2">
        <f>IF(VLOOKUP(A346,'BD OFICIAL'!$A$1:$AL$2098,16,0)=O346,0,1)</f>
        <v>0</v>
      </c>
      <c r="BY346" s="2">
        <f>IF(VLOOKUP(A346,'BD OFICIAL'!$A$1:$AL$2098,17,0)=P346,0,1)</f>
        <v>0</v>
      </c>
      <c r="BZ346" s="2">
        <f>IF(VLOOKUP(A346,'BD OFICIAL'!$A$1:$AL$2098,19,0)=R346,0,1)</f>
        <v>0</v>
      </c>
      <c r="CA346" s="2">
        <f>IF(VLOOKUP(A346,'BD OFICIAL'!$A$1:$AL$2098,21,0)=T346,0,1)</f>
        <v>0</v>
      </c>
      <c r="CB346" s="2">
        <f>IF(VLOOKUP(A346,'BD OFICIAL'!$A$1:$AL$2098,24,0)=AK346,0,1)</f>
        <v>0</v>
      </c>
      <c r="CC346" s="2">
        <f>IF(VLOOKUP(A346,'BD OFICIAL'!$A$1:$AL$2098,25,0)=X346,0,1)</f>
        <v>0</v>
      </c>
      <c r="CD346" s="2">
        <f>IF(VLOOKUP(A346,'BD OFICIAL'!$A$1:$AL$2098,26,0)=Y346,0,1)</f>
        <v>0</v>
      </c>
      <c r="CE346" s="2">
        <f>IF(VLOOKUP(A346,'BD OFICIAL'!$A$1:$AL$2098,27,0)=Z346,0,1)</f>
        <v>0</v>
      </c>
      <c r="CF346" s="2">
        <f>IF(VLOOKUP(A346,'BD OFICIAL'!$A$1:$AL$2098,28,0)=AA346,0,1)</f>
        <v>0</v>
      </c>
      <c r="CG346" s="2">
        <f>IF(VLOOKUP(A346,'BD OFICIAL'!$A$1:$AL$2098,33,0)=AF346,0,1)</f>
        <v>0</v>
      </c>
      <c r="CH346" s="2">
        <f>IF(VLOOKUP(A346,'BD OFICIAL'!$A$1:$AL$2098,35,0)=AH346,0,1)</f>
        <v>0</v>
      </c>
      <c r="CI346" s="85">
        <f>IF(VLOOKUP(A346,'BD OFICIAL'!$A$1:$AL$2098,34,0)=AL346,0,1)</f>
        <v>0</v>
      </c>
      <c r="CJ346" s="12">
        <f>VLOOKUP(A346,'BD OFICIAL'!$A$1:$AM$2098,36,0)*AM346-AP346</f>
        <v>0</v>
      </c>
      <c r="CK346" s="85" t="str">
        <f t="shared" si="190"/>
        <v>SHMAN</v>
      </c>
      <c r="CL346" s="85" t="str">
        <f t="shared" si="191"/>
        <v>SI</v>
      </c>
      <c r="CM346" s="85" t="str">
        <f t="shared" si="171"/>
        <v>NO</v>
      </c>
      <c r="CN346" s="31">
        <f t="shared" si="172"/>
        <v>0</v>
      </c>
      <c r="CO346" s="31">
        <f t="shared" si="192"/>
        <v>0</v>
      </c>
      <c r="CP346" s="31">
        <f t="shared" si="173"/>
        <v>0</v>
      </c>
      <c r="CQ346" s="31">
        <f>IF(Y346="NO",0,IF(Y346="SI",IF(VLOOKUP(A346,'BD OFICIAL'!$A:$AO,40,0)=AQ346,0,1)))</f>
        <v>0</v>
      </c>
      <c r="CR346" s="31">
        <f>IF(Z346="NO",0,IF(Z346="SI",IF(VLOOKUP(B346,'BD OFICIAL'!$A:$AO,41,0)=AS346,0,1)))</f>
        <v>0</v>
      </c>
      <c r="CS346" s="31">
        <f t="shared" si="193"/>
        <v>0</v>
      </c>
      <c r="CT346" s="31">
        <f t="shared" si="194"/>
        <v>0</v>
      </c>
      <c r="CU346" s="31">
        <f>IF(VLOOKUP(A346,'BD OFICIAL'!$A$1:$AL$1056,31,0)="SI",IF(AT346&gt;0,0,1),IF(AT346=0,0,1))</f>
        <v>0</v>
      </c>
      <c r="CV346" s="31">
        <f t="shared" si="195"/>
        <v>0</v>
      </c>
      <c r="CW346" s="31">
        <f t="shared" si="174"/>
        <v>0</v>
      </c>
      <c r="CX346" s="85" t="str">
        <f t="shared" si="175"/>
        <v>SI</v>
      </c>
      <c r="CY346" s="31">
        <f t="shared" si="176"/>
        <v>0</v>
      </c>
      <c r="CZ346" s="85" t="str">
        <f>IF(ISERROR(VLOOKUP(AI346,EXPERIENCIA!$A$1:$C$2100,1,0)),"NO","SI")</f>
        <v>SI</v>
      </c>
      <c r="DA346" s="85">
        <f>IF(CX346="no","NO APLICA",IF(AX346=0,"ERROR NOTA",IF(AND(AX346&gt;1,CZ346="NO"),"ERROR NOTA",IF(AND(CZ346="NO",AX346=1),0,IF(VLOOKUP(AI346,EXPERIENCIA!$A$1:$C$2100,3,0)=AX346,0,"ERROR NOTA")))))</f>
        <v>0</v>
      </c>
      <c r="DB346" s="85" t="str">
        <f>IF(ISERROR(VLOOKUP(AI346,COMPORTAMIENTO!$A$1:$C$2100,1,0)),"NO","SI")</f>
        <v>SI</v>
      </c>
      <c r="DC346" s="85">
        <f>IF(CX346="NO","NO APLICA",IF(AY346=0,"ERROR NOTA",IF(AND(DB346="NO",AY346=7),0,IF(VLOOKUP(AI346,COMPORTAMIENTO!$A$2:$H$2100,8,0)=AY346,0,"ERROR NOTA"))))</f>
        <v>0</v>
      </c>
      <c r="DD346" s="104">
        <f t="shared" si="177"/>
        <v>0.70000000000000007</v>
      </c>
      <c r="DE346" s="104">
        <f t="shared" si="178"/>
        <v>0.70000000000000007</v>
      </c>
      <c r="DF346" s="85" t="str">
        <f t="shared" si="196"/>
        <v>SI</v>
      </c>
      <c r="DG346" s="85">
        <f t="shared" si="179"/>
        <v>0</v>
      </c>
      <c r="DH346" s="85">
        <f t="shared" si="180"/>
        <v>0</v>
      </c>
      <c r="DI346" s="85">
        <f t="shared" si="181"/>
        <v>0</v>
      </c>
      <c r="DJ346" s="12">
        <f t="shared" si="182"/>
        <v>7.0000000000000009</v>
      </c>
      <c r="DK346" s="7">
        <f t="shared" si="183"/>
        <v>7.0000000000000009</v>
      </c>
      <c r="DL346" s="12">
        <f t="shared" si="197"/>
        <v>6373</v>
      </c>
      <c r="DM346" s="12">
        <f>VLOOKUP(A346,'5 TD'!$A:$B,2,0)</f>
        <v>6373</v>
      </c>
      <c r="DN346" s="7">
        <f t="shared" si="198"/>
        <v>7</v>
      </c>
      <c r="DO346" s="85" t="str">
        <f t="shared" si="184"/>
        <v>APROBADO</v>
      </c>
      <c r="DP346" s="85" t="str">
        <f t="shared" si="185"/>
        <v>APROBADO</v>
      </c>
      <c r="DQ346" s="7">
        <f t="shared" si="186"/>
        <v>7</v>
      </c>
      <c r="DR346" s="85" t="str">
        <f t="shared" si="199"/>
        <v>APROBADO</v>
      </c>
      <c r="DS346" s="2" t="str">
        <f>+('3 Planilla Preadjudicación OTIC'!BN346)</f>
        <v>NO</v>
      </c>
      <c r="DT346" s="2">
        <f>IF(DR346="APROBADO",VLOOKUP(A346,'5 TD'!$D$3:$E$270,2,0),"NO APLICA")</f>
        <v>7</v>
      </c>
      <c r="DU346" s="2" t="str">
        <f t="shared" si="200"/>
        <v>SI</v>
      </c>
      <c r="DV346" s="2">
        <f>IF(DU346="SI",VLOOKUP(A346,'5 TD'!$G$3:$H$270,2,0),"NO APLICA ")</f>
        <v>7.0000000000000009</v>
      </c>
      <c r="DW346" s="2" t="str">
        <f t="shared" si="201"/>
        <v>SI</v>
      </c>
      <c r="DX346" s="2">
        <f>IF(DW346="SI",VLOOKUP(A346,'5 TD'!$J$4:$K$472,2,0),"NO APLICA")</f>
        <v>7</v>
      </c>
      <c r="DY346" s="2" t="str">
        <f t="shared" si="202"/>
        <v>SI</v>
      </c>
      <c r="DZ346" s="7">
        <f>IF(DY346="SI",VLOOKUP(A346,'5 TD'!$M$4:$N$350,2,0),"NO APLICA")</f>
        <v>7</v>
      </c>
      <c r="EA346" s="2" t="str">
        <f t="shared" si="203"/>
        <v>SI</v>
      </c>
      <c r="EB346" s="12">
        <f t="shared" si="204"/>
        <v>6373</v>
      </c>
      <c r="EC346" s="12">
        <f>IF(EA346="SI",VLOOKUP(A346,'5 TD'!$V$4:$W$479,2,0),"NO APLICA")</f>
        <v>6373</v>
      </c>
      <c r="ED346" s="2" t="str">
        <f t="shared" si="187"/>
        <v>SI</v>
      </c>
      <c r="EE346" s="79">
        <f>IF(ED346="SI",VLOOKUP(AI346,COMPORTAMIENTO!$A$1:$H$2100,7,0),"NO APLICA")</f>
        <v>0.12121212121212122</v>
      </c>
      <c r="EF346" s="12">
        <f>IF(ED346="SI",VLOOKUP(A346,'5 TD'!$P$2:$Q$479,2,0),"NO APLICA")</f>
        <v>0</v>
      </c>
      <c r="EG346" s="2" t="str">
        <f t="shared" si="188"/>
        <v>NO</v>
      </c>
      <c r="EH346" s="2">
        <f>IF(CZ346="no",0,VLOOKUP(AI346,EXPERIENCIA!$A$1:$C$2100,2,0))</f>
        <v>146</v>
      </c>
      <c r="EI346" s="2">
        <f>IF(CZ346="si",VLOOKUP(A346,'5 TD'!$S$3:$T$2103,2,0),0)</f>
        <v>146</v>
      </c>
      <c r="EJ346" s="2" t="str">
        <f t="shared" si="189"/>
        <v>SI</v>
      </c>
      <c r="EK346" s="2" t="str">
        <f>+('3 Planilla Preadjudicación OTIC'!BU346)</f>
        <v>e) Menor “porcentaje de multas ponderadas” en ítem evaluación comportamiento considerando 4 decimales.</v>
      </c>
      <c r="EL346" s="4"/>
      <c r="EM346" s="3"/>
      <c r="EN346" s="3"/>
      <c r="EQ346" s="86"/>
    </row>
    <row r="347" spans="1:147" ht="15" customHeight="1" x14ac:dyDescent="0.3">
      <c r="A347" s="2">
        <f>+('3 Planilla Preadjudicación OTIC'!A347)</f>
        <v>14438</v>
      </c>
      <c r="B347" s="2" t="str">
        <f>+('3 Planilla Preadjudicación OTIC'!B347)</f>
        <v>65181652-1</v>
      </c>
      <c r="C347" s="4">
        <f>+('3 Planilla Preadjudicación OTIC'!E347)</f>
        <v>2025</v>
      </c>
      <c r="D347" s="4" t="str">
        <f>+('3 Planilla Preadjudicación OTIC'!F347)</f>
        <v>MANDATO</v>
      </c>
      <c r="E347" s="4" t="str">
        <f>+('3 Planilla Preadjudicación OTIC'!G347)</f>
        <v>96505760-9</v>
      </c>
      <c r="F347" s="4" t="str">
        <f>+('3 Planilla Preadjudicación OTIC'!H347)</f>
        <v>COLBÚN</v>
      </c>
      <c r="G347" s="4"/>
      <c r="H347" s="4"/>
      <c r="I347" s="4" t="str">
        <f>+('3 Planilla Preadjudicación OTIC'!I347)</f>
        <v>DISEÑO Y CONFECCIÓN DE TEJIDOS A TELAR</v>
      </c>
      <c r="J347" s="4" t="str">
        <f>+('3 Planilla Preadjudicación OTIC'!J347)</f>
        <v>PF0572</v>
      </c>
      <c r="K347" s="4" t="str">
        <f>+('3 Planilla Preadjudicación OTIC'!K347)</f>
        <v>TÉCNICAS PARA EL EMPRENDIMIENTO</v>
      </c>
      <c r="L347" s="4" t="str">
        <f>+('3 Planilla Preadjudicación OTIC'!L347)</f>
        <v>PF0921</v>
      </c>
      <c r="M347" s="2">
        <f>+('3 Planilla Preadjudicación OTIC'!M347)</f>
        <v>10</v>
      </c>
      <c r="N347" s="4" t="str">
        <f>+('3 Planilla Preadjudicación OTIC'!N347)</f>
        <v>LOS LAGOS</v>
      </c>
      <c r="O347" s="4" t="str">
        <f>+('3 Planilla Preadjudicación OTIC'!O347)</f>
        <v>LLANQUIHUE</v>
      </c>
      <c r="P347" s="4" t="str">
        <f>+('3 Planilla Preadjudicación OTIC'!P347)</f>
        <v>EMPRENDEDORES/AS INFORMALES O PERSONAS VULNERABLES PERTENECIENTES AL 80% MAS VULNERABLE</v>
      </c>
      <c r="Q347" s="4" t="str">
        <f>+('3 Planilla Preadjudicación OTIC'!Q347)</f>
        <v>PRESENCIAL</v>
      </c>
      <c r="R347" s="4" t="str">
        <f>+('3 Planilla Preadjudicación OTIC'!R347)</f>
        <v>INDEPENDIENTE</v>
      </c>
      <c r="S347" s="4">
        <f>+('3 Planilla Preadjudicación OTIC'!S347)</f>
        <v>48</v>
      </c>
      <c r="T347" s="2">
        <f>+('3 Planilla Preadjudicación OTIC'!T347)</f>
        <v>10</v>
      </c>
      <c r="U347" s="2">
        <f>+('3 Planilla Preadjudicación OTIC'!U347)</f>
        <v>180</v>
      </c>
      <c r="V347" s="2">
        <f>+('3 Planilla Preadjudicación OTIC'!V347)</f>
        <v>12</v>
      </c>
      <c r="W347" s="2">
        <f>+('3 Planilla Preadjudicación OTIC'!W347)</f>
        <v>192</v>
      </c>
      <c r="X347" s="2">
        <f>+('3 Planilla Preadjudicación OTIC'!X347)</f>
        <v>4</v>
      </c>
      <c r="Y347" s="2" t="str">
        <f>+('3 Planilla Preadjudicación OTIC'!Y347)</f>
        <v>SI</v>
      </c>
      <c r="Z347" s="2" t="str">
        <f>+('3 Planilla Preadjudicación OTIC'!Z347)</f>
        <v>NO</v>
      </c>
      <c r="AA347" s="2" t="str">
        <f>+('3 Planilla Preadjudicación OTIC'!AA347)</f>
        <v>SI</v>
      </c>
      <c r="AB347" s="4" t="str">
        <f>+('3 Planilla Preadjudicación OTIC'!AB347)</f>
        <v>SE AJUSTA A PLAN FORMATIVO</v>
      </c>
      <c r="AC347" s="4" t="str">
        <f>+('3 Planilla Preadjudicación OTIC'!AC347)</f>
        <v>HOMBRES Y MUJERES DE 18 AÑOS O MAS, QUE PERTENECEN AL 80% MAS VULNERABLES, RESIDEN EN LA COMUNA DE LLANQUIHUE Y QUE CUENTAN CON MANEJO DE LECTOESCRITURA BÁSICA MANEJO DE OPERACIONES MATEMÁTICAS BÁSICAS EDUCACIÓN BÁSICA COMPLETA, PREFERENTEMENTE</v>
      </c>
      <c r="AD347" s="2" t="str">
        <f>+('3 Planilla Preadjudicación OTIC'!AD347)</f>
        <v>NO</v>
      </c>
      <c r="AE347" s="4">
        <f>+('3 Planilla Preadjudicación OTIC'!AE347)</f>
        <v>0</v>
      </c>
      <c r="AF347" s="2" t="str">
        <f>+('3 Planilla Preadjudicación OTIC'!AF347)</f>
        <v>CERRADA</v>
      </c>
      <c r="AG347" s="2">
        <f>+('3 Planilla Preadjudicación OTIC'!AG347)</f>
        <v>48</v>
      </c>
      <c r="AH347" s="2">
        <f>+('3 Planilla Preadjudicación OTIC'!AH347)</f>
        <v>2</v>
      </c>
      <c r="AI347" s="135" t="str">
        <f>+('3 Planilla Preadjudicación OTIC'!AI347)</f>
        <v>76004998-0</v>
      </c>
      <c r="AJ347" s="4" t="str">
        <f>+('3 Planilla Preadjudicación OTIC'!AJ347)</f>
        <v>Sociedad para la Gestión y Desarrollo de la Capacitación Limitada</v>
      </c>
      <c r="AK347" s="2">
        <f>+('3 Planilla Preadjudicación OTIC'!AK347)</f>
        <v>192</v>
      </c>
      <c r="AL347" s="2">
        <f>+('3 Planilla Preadjudicación OTIC'!AL347)</f>
        <v>48</v>
      </c>
      <c r="AM347" s="12">
        <f>+('3 Planilla Preadjudicación OTIC'!AM347)</f>
        <v>5075</v>
      </c>
      <c r="AN347" s="12">
        <f>+('3 Planilla Preadjudicación OTIC'!AN347)</f>
        <v>100000</v>
      </c>
      <c r="AO347" s="12">
        <f>+('3 Planilla Preadjudicación OTIC'!AO347)</f>
        <v>0</v>
      </c>
      <c r="AP347" s="12">
        <f>+('3 Planilla Preadjudicación OTIC'!AP347)</f>
        <v>9744000</v>
      </c>
      <c r="AQ347" s="12">
        <f>+('3 Planilla Preadjudicación OTIC'!AQ347)</f>
        <v>1920000</v>
      </c>
      <c r="AR347" s="12">
        <f>+('3 Planilla Preadjudicación OTIC'!AR347)</f>
        <v>1000000</v>
      </c>
      <c r="AS347" s="12">
        <f>+('3 Planilla Preadjudicación OTIC'!AS347)</f>
        <v>0</v>
      </c>
      <c r="AT347" s="12">
        <f>+('3 Planilla Preadjudicación OTIC'!AT347)</f>
        <v>0</v>
      </c>
      <c r="AU347" s="12">
        <f>+('3 Planilla Preadjudicación OTIC'!AU347)</f>
        <v>12664000</v>
      </c>
      <c r="AV347" s="2" t="str">
        <f>+('3 Planilla Preadjudicación OTIC'!AV347)</f>
        <v>SI</v>
      </c>
      <c r="AW347" s="4">
        <f>+('3 Planilla Preadjudicación OTIC'!AW347)</f>
        <v>0</v>
      </c>
      <c r="AX347" s="2">
        <f>+('3 Planilla Preadjudicación OTIC'!AX347)</f>
        <v>7</v>
      </c>
      <c r="AY347" s="2">
        <f>+('3 Planilla Preadjudicación OTIC'!AY347)</f>
        <v>7</v>
      </c>
      <c r="AZ347" s="2">
        <f>+('3 Planilla Preadjudicación OTIC'!AZ347)</f>
        <v>0</v>
      </c>
      <c r="BA347" s="2">
        <f>+('3 Planilla Preadjudicación OTIC'!BA347)</f>
        <v>0</v>
      </c>
      <c r="BB347" s="2">
        <f>+('3 Planilla Preadjudicación OTIC'!BB347)</f>
        <v>0</v>
      </c>
      <c r="BC347" s="2">
        <f>+('3 Planilla Preadjudicación OTIC'!BC347)</f>
        <v>0</v>
      </c>
      <c r="BD347" s="2">
        <f>+('3 Planilla Preadjudicación OTIC'!BD347)</f>
        <v>0</v>
      </c>
      <c r="BE347" s="2">
        <f>+('3 Planilla Preadjudicación OTIC'!BE347)</f>
        <v>0</v>
      </c>
      <c r="BF347" s="2">
        <f>+('3 Planilla Preadjudicación OTIC'!BF347)</f>
        <v>0</v>
      </c>
      <c r="BG347" s="2">
        <f>+('3 Planilla Preadjudicación OTIC'!BG347)</f>
        <v>7</v>
      </c>
      <c r="BH347" s="2">
        <f>+('3 Planilla Preadjudicación OTIC'!BH347)</f>
        <v>7</v>
      </c>
      <c r="BI347" s="2">
        <f>+('3 Planilla Preadjudicación OTIC'!BI347)</f>
        <v>7</v>
      </c>
      <c r="BJ347" s="2">
        <f>+('3 Planilla Preadjudicación OTIC'!BJ347)</f>
        <v>7</v>
      </c>
      <c r="BK347" s="2">
        <f>+('3 Planilla Preadjudicación OTIC'!BK347)</f>
        <v>7</v>
      </c>
      <c r="BL347" s="2">
        <f>+('3 Planilla Preadjudicación OTIC'!BL347)</f>
        <v>7</v>
      </c>
      <c r="BM347" s="104">
        <f>ROUND(('3 Planilla Preadjudicación OTIC'!BM347),1)</f>
        <v>7</v>
      </c>
      <c r="BN347" s="4" t="str">
        <f>+('3 Planilla Preadjudicación OTIC'!BN347)</f>
        <v>SI</v>
      </c>
      <c r="BO347" s="4" t="str">
        <f>+('3 Planilla Preadjudicación OTIC'!BO347)</f>
        <v>SIGISFREDO ORLANDO CAMPOS OTTH</v>
      </c>
      <c r="BP347" s="4" t="str">
        <f>+('3 Planilla Preadjudicación OTIC'!BP347)</f>
        <v>scampos@sogedecap.cl</v>
      </c>
      <c r="BQ347" s="4">
        <f>+('3 Planilla Preadjudicación OTIC'!BQ347)</f>
        <v>452915301</v>
      </c>
      <c r="BR347" s="4" t="str">
        <f>+('3 Planilla Preadjudicación OTIC'!BR347)</f>
        <v>Calle Erardo Werner N ° 850, JUNTA DE VECINOS LAS AMERICAS, Llanquihue</v>
      </c>
      <c r="BS347" s="4" t="str">
        <f>+('3 Planilla Preadjudicación OTIC'!BS347)</f>
        <v>Capacitar en técnicas tradicionales de diseño y confección de tejidos a telar, promoviendo la creatividad y el rescate cultural textil.</v>
      </c>
      <c r="BT347" s="4" t="str">
        <f>+('3 Planilla Preadjudicación OTIC'!BT347)</f>
        <v>El curso entrega conocimientos sobre armado de telar, selección de materiales, diseño de patrones y confección de piezas textiles decorativas o funcionales. Está orientado a personas interesadas en el arte del tejido, el emprendimiento artesanal y la preservación de saberes ancestrales.</v>
      </c>
      <c r="BU347" s="85">
        <f>IF(VLOOKUP(A347,'BD OFICIAL'!$A$1:$AL$2098,7,0)=D347,0,1)</f>
        <v>0</v>
      </c>
      <c r="BV347" s="85">
        <f>IF(VLOOKUP(A347,'BD OFICIAL'!$A$1:$AL$2098,11,0)=J347,0,1)</f>
        <v>0</v>
      </c>
      <c r="BW347" s="85">
        <f>IF(VLOOKUP(A347,'BD OFICIAL'!$A$1:$AL$2098,13,0)=L347,0,1)</f>
        <v>0</v>
      </c>
      <c r="BX347" s="2">
        <f>IF(VLOOKUP(A347,'BD OFICIAL'!$A$1:$AL$2098,16,0)=O347,0,1)</f>
        <v>0</v>
      </c>
      <c r="BY347" s="2">
        <f>IF(VLOOKUP(A347,'BD OFICIAL'!$A$1:$AL$2098,17,0)=P347,0,1)</f>
        <v>0</v>
      </c>
      <c r="BZ347" s="2">
        <f>IF(VLOOKUP(A347,'BD OFICIAL'!$A$1:$AL$2098,19,0)=R347,0,1)</f>
        <v>0</v>
      </c>
      <c r="CA347" s="2">
        <f>IF(VLOOKUP(A347,'BD OFICIAL'!$A$1:$AL$2098,21,0)=T347,0,1)</f>
        <v>0</v>
      </c>
      <c r="CB347" s="2">
        <f>IF(VLOOKUP(A347,'BD OFICIAL'!$A$1:$AL$2098,24,0)=AK347,0,1)</f>
        <v>0</v>
      </c>
      <c r="CC347" s="2">
        <f>IF(VLOOKUP(A347,'BD OFICIAL'!$A$1:$AL$2098,25,0)=X347,0,1)</f>
        <v>0</v>
      </c>
      <c r="CD347" s="2">
        <f>IF(VLOOKUP(A347,'BD OFICIAL'!$A$1:$AL$2098,26,0)=Y347,0,1)</f>
        <v>0</v>
      </c>
      <c r="CE347" s="2">
        <f>IF(VLOOKUP(A347,'BD OFICIAL'!$A$1:$AL$2098,27,0)=Z347,0,1)</f>
        <v>0</v>
      </c>
      <c r="CF347" s="2">
        <f>IF(VLOOKUP(A347,'BD OFICIAL'!$A$1:$AL$2098,28,0)=AA347,0,1)</f>
        <v>0</v>
      </c>
      <c r="CG347" s="2">
        <f>IF(VLOOKUP(A347,'BD OFICIAL'!$A$1:$AL$2098,33,0)=AF347,0,1)</f>
        <v>0</v>
      </c>
      <c r="CH347" s="2">
        <f>IF(VLOOKUP(A347,'BD OFICIAL'!$A$1:$AL$2098,35,0)=AH347,0,1)</f>
        <v>0</v>
      </c>
      <c r="CI347" s="85">
        <f>IF(VLOOKUP(A347,'BD OFICIAL'!$A$1:$AL$2098,34,0)=AL347,0,1)</f>
        <v>0</v>
      </c>
      <c r="CJ347" s="12">
        <f>VLOOKUP(A347,'BD OFICIAL'!$A$1:$AM$2098,36,0)*AM347-AP347</f>
        <v>0</v>
      </c>
      <c r="CK347" s="85" t="str">
        <f t="shared" si="190"/>
        <v>SHMAN</v>
      </c>
      <c r="CL347" s="85" t="str">
        <f t="shared" si="191"/>
        <v>SI</v>
      </c>
      <c r="CM347" s="85" t="str">
        <f t="shared" si="171"/>
        <v>NO</v>
      </c>
      <c r="CN347" s="31">
        <f t="shared" si="172"/>
        <v>0</v>
      </c>
      <c r="CO347" s="31">
        <f t="shared" si="192"/>
        <v>0</v>
      </c>
      <c r="CP347" s="31">
        <f t="shared" si="173"/>
        <v>0</v>
      </c>
      <c r="CQ347" s="31">
        <f>IF(Y347="NO",0,IF(Y347="SI",IF(VLOOKUP(A347,'BD OFICIAL'!$A:$AO,40,0)=AQ347,0,1)))</f>
        <v>0</v>
      </c>
      <c r="CR347" s="31">
        <f>IF(Z347="NO",0,IF(Z347="SI",IF(VLOOKUP(B347,'BD OFICIAL'!$A:$AO,41,0)=AS347,0,1)))</f>
        <v>0</v>
      </c>
      <c r="CS347" s="31">
        <f t="shared" si="193"/>
        <v>0</v>
      </c>
      <c r="CT347" s="31">
        <f t="shared" si="194"/>
        <v>0</v>
      </c>
      <c r="CU347" s="31">
        <f>IF(VLOOKUP(A347,'BD OFICIAL'!$A$1:$AL$1056,31,0)="SI",IF(AT347&gt;0,0,1),IF(AT347=0,0,1))</f>
        <v>0</v>
      </c>
      <c r="CV347" s="31">
        <f t="shared" si="195"/>
        <v>0</v>
      </c>
      <c r="CW347" s="31">
        <f t="shared" si="174"/>
        <v>0</v>
      </c>
      <c r="CX347" s="85" t="str">
        <f t="shared" si="175"/>
        <v>SI</v>
      </c>
      <c r="CY347" s="31">
        <f t="shared" si="176"/>
        <v>0</v>
      </c>
      <c r="CZ347" s="85" t="str">
        <f>IF(ISERROR(VLOOKUP(AI347,EXPERIENCIA!$A$1:$C$2100,1,0)),"NO","SI")</f>
        <v>SI</v>
      </c>
      <c r="DA347" s="85">
        <f>IF(CX347="no","NO APLICA",IF(AX347=0,"ERROR NOTA",IF(AND(AX347&gt;1,CZ347="NO"),"ERROR NOTA",IF(AND(CZ347="NO",AX347=1),0,IF(VLOOKUP(AI347,EXPERIENCIA!$A$1:$C$2100,3,0)=AX347,0,"ERROR NOTA")))))</f>
        <v>0</v>
      </c>
      <c r="DB347" s="85" t="str">
        <f>IF(ISERROR(VLOOKUP(AI347,COMPORTAMIENTO!$A$1:$C$2100,1,0)),"NO","SI")</f>
        <v>SI</v>
      </c>
      <c r="DC347" s="85">
        <f>IF(CX347="NO","NO APLICA",IF(AY347=0,"ERROR NOTA",IF(AND(DB347="NO",AY347=7),0,IF(VLOOKUP(AI347,COMPORTAMIENTO!$A$2:$H$2100,8,0)=AY347,0,"ERROR NOTA"))))</f>
        <v>0</v>
      </c>
      <c r="DD347" s="104">
        <f t="shared" si="177"/>
        <v>0.70000000000000007</v>
      </c>
      <c r="DE347" s="104">
        <f t="shared" si="178"/>
        <v>0.70000000000000007</v>
      </c>
      <c r="DF347" s="85" t="str">
        <f t="shared" si="196"/>
        <v>SI</v>
      </c>
      <c r="DG347" s="85">
        <f t="shared" si="179"/>
        <v>0</v>
      </c>
      <c r="DH347" s="85">
        <f t="shared" si="180"/>
        <v>0</v>
      </c>
      <c r="DI347" s="85">
        <f t="shared" si="181"/>
        <v>0</v>
      </c>
      <c r="DJ347" s="12">
        <f t="shared" si="182"/>
        <v>7.0000000000000009</v>
      </c>
      <c r="DK347" s="7">
        <f t="shared" si="183"/>
        <v>7.0000000000000009</v>
      </c>
      <c r="DL347" s="12">
        <f t="shared" si="197"/>
        <v>5075</v>
      </c>
      <c r="DM347" s="12">
        <f>VLOOKUP(A347,'5 TD'!$A:$B,2,0)</f>
        <v>5075</v>
      </c>
      <c r="DN347" s="7">
        <f t="shared" si="198"/>
        <v>7</v>
      </c>
      <c r="DO347" s="85" t="str">
        <f t="shared" si="184"/>
        <v>APROBADO</v>
      </c>
      <c r="DP347" s="85" t="str">
        <f t="shared" si="185"/>
        <v>APROBADO</v>
      </c>
      <c r="DQ347" s="7">
        <f t="shared" si="186"/>
        <v>7</v>
      </c>
      <c r="DR347" s="85" t="str">
        <f t="shared" si="199"/>
        <v>APROBADO</v>
      </c>
      <c r="DS347" s="2" t="str">
        <f>+('3 Planilla Preadjudicación OTIC'!BN347)</f>
        <v>SI</v>
      </c>
      <c r="DT347" s="2">
        <f>IF(DR347="APROBADO",VLOOKUP(A347,'5 TD'!$D$3:$E$270,2,0),"NO APLICA")</f>
        <v>7</v>
      </c>
      <c r="DU347" s="2" t="str">
        <f t="shared" si="200"/>
        <v>SI</v>
      </c>
      <c r="DV347" s="2">
        <f>IF(DU347="SI",VLOOKUP(A347,'5 TD'!$G$3:$H$270,2,0),"NO APLICA ")</f>
        <v>7.0000000000000009</v>
      </c>
      <c r="DW347" s="2" t="str">
        <f t="shared" si="201"/>
        <v>SI</v>
      </c>
      <c r="DX347" s="2">
        <f>IF(DW347="SI",VLOOKUP(A347,'5 TD'!$J$4:$K$472,2,0),"NO APLICA")</f>
        <v>7</v>
      </c>
      <c r="DY347" s="2" t="str">
        <f t="shared" si="202"/>
        <v>SI</v>
      </c>
      <c r="DZ347" s="7">
        <f>IF(DY347="SI",VLOOKUP(A347,'5 TD'!$M$4:$N$350,2,0),"NO APLICA")</f>
        <v>7</v>
      </c>
      <c r="EA347" s="2" t="str">
        <f t="shared" si="203"/>
        <v>SI</v>
      </c>
      <c r="EB347" s="12">
        <f t="shared" si="204"/>
        <v>5075</v>
      </c>
      <c r="EC347" s="12">
        <f>IF(EA347="SI",VLOOKUP(A347,'5 TD'!$V$4:$W$479,2,0),"NO APLICA")</f>
        <v>5075</v>
      </c>
      <c r="ED347" s="2" t="str">
        <f t="shared" si="187"/>
        <v>SI</v>
      </c>
      <c r="EE347" s="79">
        <f>IF(ED347="SI",VLOOKUP(AI347,COMPORTAMIENTO!$A$1:$H$2100,7,0),"NO APLICA")</f>
        <v>0.12121212121212122</v>
      </c>
      <c r="EF347" s="12">
        <f>IF(ED347="SI",VLOOKUP(A347,'5 TD'!$P$2:$Q$479,2,0),"NO APLICA")</f>
        <v>0.12121212121212122</v>
      </c>
      <c r="EG347" s="2" t="str">
        <f t="shared" si="188"/>
        <v>SI</v>
      </c>
      <c r="EH347" s="2">
        <f>IF(CZ347="no",0,VLOOKUP(AI347,EXPERIENCIA!$A$1:$C$2100,2,0))</f>
        <v>146</v>
      </c>
      <c r="EI347" s="2">
        <f>IF(CZ347="si",VLOOKUP(A347,'5 TD'!$S$3:$T$2103,2,0),0)</f>
        <v>146</v>
      </c>
      <c r="EJ347" s="2" t="str">
        <f t="shared" si="189"/>
        <v>SI</v>
      </c>
      <c r="EK347" s="2" t="str">
        <f>+('3 Planilla Preadjudicación OTIC'!BU347)</f>
        <v>e) Menor “porcentaje de multas ponderadas” en ítem evaluación comportamiento considerando 4 decimales.</v>
      </c>
      <c r="EL347" s="4"/>
      <c r="EM347" s="3"/>
      <c r="EN347" s="3"/>
      <c r="EO347" s="86" t="s">
        <v>64</v>
      </c>
      <c r="EQ347" s="86"/>
    </row>
    <row r="348" spans="1:147" ht="15" customHeight="1" x14ac:dyDescent="0.3">
      <c r="A348" s="2">
        <f>+('3 Planilla Preadjudicación OTIC'!A348)</f>
        <v>14415</v>
      </c>
      <c r="B348" s="2" t="str">
        <f>+('3 Planilla Preadjudicación OTIC'!B348)</f>
        <v>65181652-1</v>
      </c>
      <c r="C348" s="4">
        <f>+('3 Planilla Preadjudicación OTIC'!E348)</f>
        <v>2025</v>
      </c>
      <c r="D348" s="4" t="str">
        <f>+('3 Planilla Preadjudicación OTIC'!F348)</f>
        <v>MANDATO</v>
      </c>
      <c r="E348" s="4" t="str">
        <f>+('3 Planilla Preadjudicación OTIC'!G348)</f>
        <v>65027784-8</v>
      </c>
      <c r="F348" s="4" t="str">
        <f>+('3 Planilla Preadjudicación OTIC'!H348)</f>
        <v>CORPORACIÓN DE ADELANTO DE LA COMUNA DE PANGUIPULLI</v>
      </c>
      <c r="G348" s="4"/>
      <c r="H348" s="4"/>
      <c r="I348" s="4" t="str">
        <f>+('3 Planilla Preadjudicación OTIC'!I348)</f>
        <v>COMUNICACIÓN INTERNA Y EXTERNA PARA LA REESTRUCTURACIÓN ORGANIZACIONAL</v>
      </c>
      <c r="J348" s="4" t="str">
        <f>+('3 Planilla Preadjudicación OTIC'!J348)</f>
        <v>SIN PLAN FORMATIVO</v>
      </c>
      <c r="K348" s="4" t="str">
        <f>+('3 Planilla Preadjudicación OTIC'!K348)</f>
        <v>TÉCNICAS PARA LA RESOLUCIÓN DE PROBLEMAS</v>
      </c>
      <c r="L348" s="4" t="str">
        <f>+('3 Planilla Preadjudicación OTIC'!L348)</f>
        <v>PF0922</v>
      </c>
      <c r="M348" s="2">
        <f>+('3 Planilla Preadjudicación OTIC'!M348)</f>
        <v>14</v>
      </c>
      <c r="N348" s="4" t="str">
        <f>+('3 Planilla Preadjudicación OTIC'!N348)</f>
        <v>LOS RIOS</v>
      </c>
      <c r="O348" s="4" t="str">
        <f>+('3 Planilla Preadjudicación OTIC'!O348)</f>
        <v>PANGUIPULLI</v>
      </c>
      <c r="P348" s="4" t="str">
        <f>+('3 Planilla Preadjudicación OTIC'!P348)</f>
        <v>TRABAJADORES ACTIVOS O EN PROCESO DE RECONVERSIÓN LABORAL</v>
      </c>
      <c r="Q348" s="4" t="str">
        <f>+('3 Planilla Preadjudicación OTIC'!Q348)</f>
        <v>PRESENCIAL</v>
      </c>
      <c r="R348" s="4" t="str">
        <f>+('3 Planilla Preadjudicación OTIC'!R348)</f>
        <v>DEPENDIENTE</v>
      </c>
      <c r="S348" s="4">
        <f>+('3 Planilla Preadjudicación OTIC'!S348)</f>
        <v>14</v>
      </c>
      <c r="T348" s="2">
        <f>+('3 Planilla Preadjudicación OTIC'!T348)</f>
        <v>20</v>
      </c>
      <c r="U348" s="2">
        <f>+('3 Planilla Preadjudicación OTIC'!U348)</f>
        <v>0</v>
      </c>
      <c r="V348" s="2">
        <f>+('3 Planilla Preadjudicación OTIC'!V348)</f>
        <v>8</v>
      </c>
      <c r="W348" s="2">
        <f>+('3 Planilla Preadjudicación OTIC'!W348)</f>
        <v>66</v>
      </c>
      <c r="X348" s="2">
        <f>+('3 Planilla Preadjudicación OTIC'!X348)</f>
        <v>5</v>
      </c>
      <c r="Y348" s="2" t="str">
        <f>+('3 Planilla Preadjudicación OTIC'!Y348)</f>
        <v>SI</v>
      </c>
      <c r="Z348" s="2" t="str">
        <f>+('3 Planilla Preadjudicación OTIC'!Z348)</f>
        <v>NO</v>
      </c>
      <c r="AA348" s="2" t="str">
        <f>+('3 Planilla Preadjudicación OTIC'!AA348)</f>
        <v>NO</v>
      </c>
      <c r="AB348" s="4" t="str">
        <f>+('3 Planilla Preadjudicación OTIC'!AB348)</f>
        <v>APRENDIZAJES ESPERADOS
COGNITIVOS:
COMPRENDER LA IMPORTANCIA DE LA COMUNICACIÓN EN PROCESOS DE REESTRUCTURACIÓN ORGANIZACIONAL.
ANALIZAR LOS PRINCIPALES DESAFÍOS EN LA COMUNICACIÓN INTERNA Y EXTERNA DENTRO DE UNA INSTITUCIÓN.
CONOCER HERRAMIENTAS Y ESTRATEGIAS PARA LA CONSTRUCCIÓN DE CANALES DE COMUNICACIÓN EFICIENTES.
PROCEDIMENTALES:
APLICAR METODOLOGÍAS PARA MEJORAR LA COMUNICACIÓN INTERNA Y EXTERNA.
DISEÑAR Y EJECUTAR PLANES DE COMUNICACIÓN ALINEADOS CON LA EDUCACIÓN, SOSTENIBILIDAD Y DESARROLLO DE PÚBLICO.
ELABORAR UN MANUAL DE COMUNICACIÓN ORGANIZACIONAL CON LINEAMIENTOS Y PROCESOS DEFINIDOS.
GESTIONAR CANALES DIGITALES Y HERRAMIENTAS DE AUTOMATIZACIÓN DE COMUNICACIÓN.
ACTITUDINALES:
FOMENTAR UNA CULTURA ORGANIZACIONAL BASADA EN LA TRANSPARENCIA Y LA COLABORACIÓN.
ADAPTABILIDAD PARA RESPONDER A CRISIS COMUNICACIONALES.
DESARROLLAR LIDERAZGO EN EQUIPOS DE COMUNICACIÓN.</v>
      </c>
      <c r="AC348" s="4" t="str">
        <f>+('3 Planilla Preadjudicación OTIC'!AC348)</f>
        <v>MAYORES DE 20 AÑOS. TRABAJADORES DE LA CORPORACIÓN DE ADELANTO INVOLUCRADOS EN LA REESTRUCTURACIÓN ORGANIZACIONAL, EN PROGRAMAS EDUCATIVOS, CULTURALES Y DE DESARROLLO DE PÚBLICO.
EQUIPOS DE TRABAJO QUE NECESITEN FORTALECER ESTRATEGIAS COMUNICACIONALES. COLABORADORES INTERESADOS EN LA CONSTRUCCIÓN DE CANALES Y LINEAMIENTOS DE COMUNICACIÓN.</v>
      </c>
      <c r="AD348" s="2" t="str">
        <f>+('3 Planilla Preadjudicación OTIC'!AD348)</f>
        <v>NO</v>
      </c>
      <c r="AE348" s="4">
        <f>+('3 Planilla Preadjudicación OTIC'!AE348)</f>
        <v>0</v>
      </c>
      <c r="AF348" s="2" t="str">
        <f>+('3 Planilla Preadjudicación OTIC'!AF348)</f>
        <v>CERRADA</v>
      </c>
      <c r="AG348" s="2">
        <f>+('3 Planilla Preadjudicación OTIC'!AG348)</f>
        <v>14</v>
      </c>
      <c r="AH348" s="2">
        <f>+('3 Planilla Preadjudicación OTIC'!AH348)</f>
        <v>1</v>
      </c>
      <c r="AI348" s="135" t="str">
        <f>+('3 Planilla Preadjudicación OTIC'!AI348)</f>
        <v>76004998-0</v>
      </c>
      <c r="AJ348" s="4" t="str">
        <f>+('3 Planilla Preadjudicación OTIC'!AJ348)</f>
        <v>Sociedad para la Gestión y Desarrollo de la Capacitación Limitada</v>
      </c>
      <c r="AK348" s="2">
        <f>+('3 Planilla Preadjudicación OTIC'!AK348)</f>
        <v>66</v>
      </c>
      <c r="AL348" s="2">
        <f>+('3 Planilla Preadjudicación OTIC'!AL348)</f>
        <v>14</v>
      </c>
      <c r="AM348" s="12">
        <f>+('3 Planilla Preadjudicación OTIC'!AM348)</f>
        <v>4130</v>
      </c>
      <c r="AN348" s="12">
        <f>+('3 Planilla Preadjudicación OTIC'!AN348)</f>
        <v>0</v>
      </c>
      <c r="AO348" s="12">
        <f>+('3 Planilla Preadjudicación OTIC'!AO348)</f>
        <v>0</v>
      </c>
      <c r="AP348" s="12">
        <f>+('3 Planilla Preadjudicación OTIC'!AP348)</f>
        <v>5451600</v>
      </c>
      <c r="AQ348" s="12">
        <f>+('3 Planilla Preadjudicación OTIC'!AQ348)</f>
        <v>1120000</v>
      </c>
      <c r="AR348" s="12">
        <f>+('3 Planilla Preadjudicación OTIC'!AR348)</f>
        <v>0</v>
      </c>
      <c r="AS348" s="12">
        <f>+('3 Planilla Preadjudicación OTIC'!AS348)</f>
        <v>0</v>
      </c>
      <c r="AT348" s="12">
        <f>+('3 Planilla Preadjudicación OTIC'!AT348)</f>
        <v>0</v>
      </c>
      <c r="AU348" s="12">
        <f>+('3 Planilla Preadjudicación OTIC'!AU348)</f>
        <v>6571600</v>
      </c>
      <c r="AV348" s="2" t="str">
        <f>+('3 Planilla Preadjudicación OTIC'!AV348)</f>
        <v>SI</v>
      </c>
      <c r="AW348" s="4">
        <f>+('3 Planilla Preadjudicación OTIC'!AW348)</f>
        <v>0</v>
      </c>
      <c r="AX348" s="2">
        <f>+('3 Planilla Preadjudicación OTIC'!AX348)</f>
        <v>7</v>
      </c>
      <c r="AY348" s="2">
        <f>+('3 Planilla Preadjudicación OTIC'!AY348)</f>
        <v>7</v>
      </c>
      <c r="AZ348" s="2">
        <f>+('3 Planilla Preadjudicación OTIC'!AZ348)</f>
        <v>7</v>
      </c>
      <c r="BA348" s="2">
        <f>+('3 Planilla Preadjudicación OTIC'!BA348)</f>
        <v>7</v>
      </c>
      <c r="BB348" s="2">
        <f>+('3 Planilla Preadjudicación OTIC'!BB348)</f>
        <v>7</v>
      </c>
      <c r="BC348" s="2">
        <f>+('3 Planilla Preadjudicación OTIC'!BC348)</f>
        <v>7</v>
      </c>
      <c r="BD348" s="2">
        <f>+('3 Planilla Preadjudicación OTIC'!BD348)</f>
        <v>7</v>
      </c>
      <c r="BE348" s="2">
        <f>+('3 Planilla Preadjudicación OTIC'!BE348)</f>
        <v>7</v>
      </c>
      <c r="BF348" s="2">
        <f>+('3 Planilla Preadjudicación OTIC'!BF348)</f>
        <v>7</v>
      </c>
      <c r="BG348" s="2">
        <f>+('3 Planilla Preadjudicación OTIC'!BG348)</f>
        <v>7</v>
      </c>
      <c r="BH348" s="2">
        <f>+('3 Planilla Preadjudicación OTIC'!BH348)</f>
        <v>7</v>
      </c>
      <c r="BI348" s="2">
        <f>+('3 Planilla Preadjudicación OTIC'!BI348)</f>
        <v>7</v>
      </c>
      <c r="BJ348" s="2">
        <f>+('3 Planilla Preadjudicación OTIC'!BJ348)</f>
        <v>7</v>
      </c>
      <c r="BK348" s="2">
        <f>+('3 Planilla Preadjudicación OTIC'!BK348)</f>
        <v>7</v>
      </c>
      <c r="BL348" s="2">
        <f>+('3 Planilla Preadjudicación OTIC'!BL348)</f>
        <v>7</v>
      </c>
      <c r="BM348" s="104">
        <f>ROUND(('3 Planilla Preadjudicación OTIC'!BM348),1)</f>
        <v>7</v>
      </c>
      <c r="BN348" s="4" t="str">
        <f>+('3 Planilla Preadjudicación OTIC'!BN348)</f>
        <v>SI</v>
      </c>
      <c r="BO348" s="4" t="str">
        <f>+('3 Planilla Preadjudicación OTIC'!BO348)</f>
        <v>SIGISFREDO ORLANDO CAMPOS OTTH</v>
      </c>
      <c r="BP348" s="4" t="str">
        <f>+('3 Planilla Preadjudicación OTIC'!BP348)</f>
        <v>scampos@sogedecap.cl</v>
      </c>
      <c r="BQ348" s="4">
        <f>+('3 Planilla Preadjudicación OTIC'!BQ348)</f>
        <v>452915301</v>
      </c>
      <c r="BR348" s="4" t="str">
        <f>+('3 Planilla Preadjudicación OTIC'!BR348)</f>
        <v>M.BACHELET #1154, J.J.V.V VILLA CUMBRES, Panguipulli</v>
      </c>
      <c r="BS348" s="4" t="str">
        <f>+('3 Planilla Preadjudicación OTIC'!BS348)</f>
        <v>Fortalecer habilidades comunicacionales para gestionar procesos de cambio y reestructuración dentro de organizaciones, promoviendo la claridad y el compromiso.</v>
      </c>
      <c r="BT348" s="4" t="str">
        <f>+('3 Planilla Preadjudicación OTIC'!BT348)</f>
        <v>Este curso entrega herramientas para diseñar y aplicar estrategias de comunicación efectiva, tanto interna como externa, en contextos de transformación organizacional. Se enfoca en el manejo de mensajes clave, canales adecuados y gestión de la cultura organizacional durante el cambio.</v>
      </c>
      <c r="BU348" s="85">
        <f>IF(VLOOKUP(A348,'BD OFICIAL'!$A$1:$AL$2098,7,0)=D348,0,1)</f>
        <v>0</v>
      </c>
      <c r="BV348" s="85">
        <f>IF(VLOOKUP(A348,'BD OFICIAL'!$A$1:$AL$2098,11,0)=J348,0,1)</f>
        <v>0</v>
      </c>
      <c r="BW348" s="85">
        <f>IF(VLOOKUP(A348,'BD OFICIAL'!$A$1:$AL$2098,13,0)=L348,0,1)</f>
        <v>0</v>
      </c>
      <c r="BX348" s="2">
        <f>IF(VLOOKUP(A348,'BD OFICIAL'!$A$1:$AL$2098,16,0)=O348,0,1)</f>
        <v>0</v>
      </c>
      <c r="BY348" s="2">
        <f>IF(VLOOKUP(A348,'BD OFICIAL'!$A$1:$AL$2098,17,0)=P348,0,1)</f>
        <v>0</v>
      </c>
      <c r="BZ348" s="2">
        <f>IF(VLOOKUP(A348,'BD OFICIAL'!$A$1:$AL$2098,19,0)=R348,0,1)</f>
        <v>0</v>
      </c>
      <c r="CA348" s="2">
        <f>IF(VLOOKUP(A348,'BD OFICIAL'!$A$1:$AL$2098,21,0)=T348,0,1)</f>
        <v>0</v>
      </c>
      <c r="CB348" s="2">
        <f>IF(VLOOKUP(A348,'BD OFICIAL'!$A$1:$AL$2098,24,0)=AK348,0,1)</f>
        <v>0</v>
      </c>
      <c r="CC348" s="2">
        <f>IF(VLOOKUP(A348,'BD OFICIAL'!$A$1:$AL$2098,25,0)=X348,0,1)</f>
        <v>0</v>
      </c>
      <c r="CD348" s="2">
        <f>IF(VLOOKUP(A348,'BD OFICIAL'!$A$1:$AL$2098,26,0)=Y348,0,1)</f>
        <v>0</v>
      </c>
      <c r="CE348" s="2">
        <f>IF(VLOOKUP(A348,'BD OFICIAL'!$A$1:$AL$2098,27,0)=Z348,0,1)</f>
        <v>0</v>
      </c>
      <c r="CF348" s="2">
        <f>IF(VLOOKUP(A348,'BD OFICIAL'!$A$1:$AL$2098,28,0)=AA348,0,1)</f>
        <v>0</v>
      </c>
      <c r="CG348" s="2">
        <f>IF(VLOOKUP(A348,'BD OFICIAL'!$A$1:$AL$2098,33,0)=AF348,0,1)</f>
        <v>0</v>
      </c>
      <c r="CH348" s="2">
        <f>IF(VLOOKUP(A348,'BD OFICIAL'!$A$1:$AL$2098,35,0)=AH348,0,1)</f>
        <v>0</v>
      </c>
      <c r="CI348" s="85">
        <f>IF(VLOOKUP(A348,'BD OFICIAL'!$A$1:$AL$2098,34,0)=AL348,0,1)</f>
        <v>0</v>
      </c>
      <c r="CJ348" s="12">
        <f>VLOOKUP(A348,'BD OFICIAL'!$A$1:$AM$2098,36,0)*AM348-AP348</f>
        <v>0</v>
      </c>
      <c r="CK348" s="85" t="str">
        <f t="shared" si="190"/>
        <v>SSH</v>
      </c>
      <c r="CL348" s="85" t="str">
        <f t="shared" si="191"/>
        <v>NO</v>
      </c>
      <c r="CM348" s="85" t="str">
        <f t="shared" si="171"/>
        <v>SI</v>
      </c>
      <c r="CN348" s="31">
        <f t="shared" si="172"/>
        <v>0</v>
      </c>
      <c r="CO348" s="31">
        <f t="shared" si="192"/>
        <v>0</v>
      </c>
      <c r="CP348" s="31">
        <f t="shared" si="173"/>
        <v>0</v>
      </c>
      <c r="CQ348" s="31">
        <f>IF(Y348="NO",0,IF(Y348="SI",IF(VLOOKUP(A348,'BD OFICIAL'!$A:$AO,40,0)=AQ348,0,1)))</f>
        <v>0</v>
      </c>
      <c r="CR348" s="31">
        <f>IF(Z348="NO",0,IF(Z348="SI",IF(VLOOKUP(B348,'BD OFICIAL'!$A:$AO,41,0)=AS348,0,1)))</f>
        <v>0</v>
      </c>
      <c r="CS348" s="31">
        <f t="shared" si="193"/>
        <v>0</v>
      </c>
      <c r="CT348" s="31">
        <f t="shared" si="194"/>
        <v>0</v>
      </c>
      <c r="CU348" s="31">
        <f>IF(VLOOKUP(A348,'BD OFICIAL'!$A$1:$AL$1056,31,0)="SI",IF(AT348&gt;0,0,1),IF(AT348=0,0,1))</f>
        <v>0</v>
      </c>
      <c r="CV348" s="31">
        <f t="shared" si="195"/>
        <v>0</v>
      </c>
      <c r="CW348" s="31">
        <f t="shared" si="174"/>
        <v>0</v>
      </c>
      <c r="CX348" s="85" t="str">
        <f t="shared" si="175"/>
        <v>SI</v>
      </c>
      <c r="CY348" s="31">
        <f t="shared" si="176"/>
        <v>0</v>
      </c>
      <c r="CZ348" s="85" t="str">
        <f>IF(ISERROR(VLOOKUP(AI348,EXPERIENCIA!$A$1:$C$2100,1,0)),"NO","SI")</f>
        <v>SI</v>
      </c>
      <c r="DA348" s="85">
        <f>IF(CX348="no","NO APLICA",IF(AX348=0,"ERROR NOTA",IF(AND(AX348&gt;1,CZ348="NO"),"ERROR NOTA",IF(AND(CZ348="NO",AX348=1),0,IF(VLOOKUP(AI348,EXPERIENCIA!$A$1:$C$2100,3,0)=AX348,0,"ERROR NOTA")))))</f>
        <v>0</v>
      </c>
      <c r="DB348" s="85" t="str">
        <f>IF(ISERROR(VLOOKUP(AI348,COMPORTAMIENTO!$A$1:$C$2100,1,0)),"NO","SI")</f>
        <v>SI</v>
      </c>
      <c r="DC348" s="85">
        <f>IF(CX348="NO","NO APLICA",IF(AY348=0,"ERROR NOTA",IF(AND(DB348="NO",AY348=7),0,IF(VLOOKUP(AI348,COMPORTAMIENTO!$A$2:$H$2100,8,0)=AY348,0,"ERROR NOTA"))))</f>
        <v>0</v>
      </c>
      <c r="DD348" s="104">
        <f t="shared" si="177"/>
        <v>0.70000000000000007</v>
      </c>
      <c r="DE348" s="104">
        <f t="shared" si="178"/>
        <v>0.70000000000000007</v>
      </c>
      <c r="DF348" s="85" t="str">
        <f t="shared" si="196"/>
        <v>NO</v>
      </c>
      <c r="DG348" s="85">
        <f t="shared" si="179"/>
        <v>7</v>
      </c>
      <c r="DH348" s="85">
        <f t="shared" si="180"/>
        <v>7</v>
      </c>
      <c r="DI348" s="85">
        <f t="shared" si="181"/>
        <v>7</v>
      </c>
      <c r="DJ348" s="12">
        <f t="shared" si="182"/>
        <v>7.0000000000000009</v>
      </c>
      <c r="DK348" s="7">
        <f t="shared" si="183"/>
        <v>7.0000000000000009</v>
      </c>
      <c r="DL348" s="12">
        <f t="shared" si="197"/>
        <v>4130</v>
      </c>
      <c r="DM348" s="12">
        <f>VLOOKUP(A348,'5 TD'!$A:$B,2,0)</f>
        <v>4130</v>
      </c>
      <c r="DN348" s="7">
        <f t="shared" si="198"/>
        <v>7</v>
      </c>
      <c r="DO348" s="85" t="str">
        <f t="shared" si="184"/>
        <v>APROBADO</v>
      </c>
      <c r="DP348" s="85" t="str">
        <f t="shared" si="185"/>
        <v>APROBADO</v>
      </c>
      <c r="DQ348" s="7">
        <f t="shared" si="186"/>
        <v>7</v>
      </c>
      <c r="DR348" s="85" t="str">
        <f t="shared" si="199"/>
        <v>APROBADO</v>
      </c>
      <c r="DS348" s="2" t="str">
        <f>+('3 Planilla Preadjudicación OTIC'!BN348)</f>
        <v>SI</v>
      </c>
      <c r="DT348" s="2">
        <f>IF(DR348="APROBADO",VLOOKUP(A348,'5 TD'!$D$3:$E$270,2,0),"NO APLICA")</f>
        <v>7</v>
      </c>
      <c r="DU348" s="2" t="str">
        <f t="shared" si="200"/>
        <v>SI</v>
      </c>
      <c r="DV348" s="2">
        <f>IF(DU348="SI",VLOOKUP(A348,'5 TD'!$G$3:$H$270,2,0),"NO APLICA ")</f>
        <v>7.0000000000000009</v>
      </c>
      <c r="DW348" s="2" t="str">
        <f t="shared" si="201"/>
        <v>SI</v>
      </c>
      <c r="DX348" s="2">
        <f>IF(DW348="SI",VLOOKUP(A348,'5 TD'!$J$4:$K$472,2,0),"NO APLICA")</f>
        <v>7</v>
      </c>
      <c r="DY348" s="2" t="str">
        <f t="shared" si="202"/>
        <v>SI</v>
      </c>
      <c r="DZ348" s="7">
        <f>IF(DY348="SI",VLOOKUP(A348,'5 TD'!$M$4:$N$350,2,0),"NO APLICA")</f>
        <v>7</v>
      </c>
      <c r="EA348" s="2" t="str">
        <f t="shared" si="203"/>
        <v>SI</v>
      </c>
      <c r="EB348" s="12">
        <f t="shared" si="204"/>
        <v>4130</v>
      </c>
      <c r="EC348" s="12">
        <f>IF(EA348="SI",VLOOKUP(A348,'5 TD'!$V$4:$W$479,2,0),"NO APLICA")</f>
        <v>4130</v>
      </c>
      <c r="ED348" s="2" t="str">
        <f t="shared" si="187"/>
        <v>SI</v>
      </c>
      <c r="EE348" s="79">
        <f>IF(ED348="SI",VLOOKUP(AI348,COMPORTAMIENTO!$A$1:$H$2100,7,0),"NO APLICA")</f>
        <v>0.12121212121212122</v>
      </c>
      <c r="EF348" s="12">
        <f>IF(ED348="SI",VLOOKUP(A348,'5 TD'!$P$2:$Q$479,2,0),"NO APLICA")</f>
        <v>0.12121212121212122</v>
      </c>
      <c r="EG348" s="2" t="str">
        <f t="shared" si="188"/>
        <v>SI</v>
      </c>
      <c r="EH348" s="2">
        <f>IF(CZ348="no",0,VLOOKUP(AI348,EXPERIENCIA!$A$1:$C$2100,2,0))</f>
        <v>146</v>
      </c>
      <c r="EI348" s="2">
        <f>IF(CZ348="si",VLOOKUP(A348,'5 TD'!$S$3:$T$2103,2,0),0)</f>
        <v>146</v>
      </c>
      <c r="EJ348" s="2" t="str">
        <f t="shared" si="189"/>
        <v>SI</v>
      </c>
      <c r="EK348" s="2">
        <f>+('3 Planilla Preadjudicación OTIC'!BU348)</f>
        <v>0</v>
      </c>
      <c r="EL348" s="4"/>
      <c r="EM348" s="3"/>
      <c r="EN348" s="3"/>
      <c r="EO348" s="86" t="s">
        <v>64</v>
      </c>
      <c r="EQ348" s="86"/>
    </row>
    <row r="349" spans="1:147" ht="15" customHeight="1" x14ac:dyDescent="0.3">
      <c r="A349" s="2">
        <f>+('3 Planilla Preadjudicación OTIC'!A349)</f>
        <v>14275</v>
      </c>
      <c r="B349" s="2" t="str">
        <f>+('3 Planilla Preadjudicación OTIC'!B349)</f>
        <v>65181652-1</v>
      </c>
      <c r="C349" s="4">
        <f>+('3 Planilla Preadjudicación OTIC'!E349)</f>
        <v>2025</v>
      </c>
      <c r="D349" s="4" t="str">
        <f>+('3 Planilla Preadjudicación OTIC'!F349)</f>
        <v>MANDATO</v>
      </c>
      <c r="E349" s="4" t="str">
        <f>+('3 Planilla Preadjudicación OTIC'!G349)</f>
        <v>70235800-0</v>
      </c>
      <c r="F349" s="4" t="str">
        <f>+('3 Planilla Preadjudicación OTIC'!H349)</f>
        <v>FUNDACION NIÑO Y PATRIA</v>
      </c>
      <c r="G349" s="4"/>
      <c r="H349" s="4"/>
      <c r="I349" s="4" t="str">
        <f>+('3 Planilla Preadjudicación OTIC'!I349)</f>
        <v>ACOMPAÑAMIENTO Y APOYO EN EL CUIDADO DE NIÑOS, NIÑAS Y ADOLESCENTES EN SITUACIÓN DE VULNERABILIDAD DE DERECHOS</v>
      </c>
      <c r="J349" s="4" t="str">
        <f>+('3 Planilla Preadjudicación OTIC'!J349)</f>
        <v>PF1185</v>
      </c>
      <c r="K349" s="4" t="str">
        <f>+('3 Planilla Preadjudicación OTIC'!K349)</f>
        <v>DESARROLLO DEL TRABAJO COLABORATIVO</v>
      </c>
      <c r="L349" s="4" t="str">
        <f>+('3 Planilla Preadjudicación OTIC'!L349)</f>
        <v>PF0918</v>
      </c>
      <c r="M349" s="2">
        <f>+('3 Planilla Preadjudicación OTIC'!M349)</f>
        <v>14</v>
      </c>
      <c r="N349" s="4" t="str">
        <f>+('3 Planilla Preadjudicación OTIC'!N349)</f>
        <v>LOS RIOS</v>
      </c>
      <c r="O349" s="4" t="str">
        <f>+('3 Planilla Preadjudicación OTIC'!O349)</f>
        <v>VALDIVIA</v>
      </c>
      <c r="P349" s="4" t="str">
        <f>+('3 Planilla Preadjudicación OTIC'!P349)</f>
        <v>TRABAJADORES ACTIVOS O EN PROCESO DE RECONVERSIÓN LABORAL</v>
      </c>
      <c r="Q349" s="4" t="str">
        <f>+('3 Planilla Preadjudicación OTIC'!Q349)</f>
        <v>PRESENCIAL</v>
      </c>
      <c r="R349" s="4" t="str">
        <f>+('3 Planilla Preadjudicación OTIC'!R349)</f>
        <v>DEPENDIENTE</v>
      </c>
      <c r="S349" s="4">
        <f>+('3 Planilla Preadjudicación OTIC'!S349)</f>
        <v>20</v>
      </c>
      <c r="T349" s="2">
        <f>+('3 Planilla Preadjudicación OTIC'!T349)</f>
        <v>11</v>
      </c>
      <c r="U349" s="2">
        <f>+('3 Planilla Preadjudicación OTIC'!U349)</f>
        <v>72</v>
      </c>
      <c r="V349" s="2">
        <f>+('3 Planilla Preadjudicación OTIC'!V349)</f>
        <v>8</v>
      </c>
      <c r="W349" s="2">
        <f>+('3 Planilla Preadjudicación OTIC'!W349)</f>
        <v>80</v>
      </c>
      <c r="X349" s="2">
        <f>+('3 Planilla Preadjudicación OTIC'!X349)</f>
        <v>4</v>
      </c>
      <c r="Y349" s="2" t="str">
        <f>+('3 Planilla Preadjudicación OTIC'!Y349)</f>
        <v>SI</v>
      </c>
      <c r="Z349" s="2" t="str">
        <f>+('3 Planilla Preadjudicación OTIC'!Z349)</f>
        <v>NO</v>
      </c>
      <c r="AA349" s="2" t="str">
        <f>+('3 Planilla Preadjudicación OTIC'!AA349)</f>
        <v>NO</v>
      </c>
      <c r="AB349" s="4" t="str">
        <f>+('3 Planilla Preadjudicación OTIC'!AB349)</f>
        <v>SE AJUSTA A PLAN FORMATIVO</v>
      </c>
      <c r="AC349" s="4" t="str">
        <f>+('3 Planilla Preadjudicación OTIC'!AC349)</f>
        <v>HOMBRES Y MUJERES ENTRE 25 Y 60 AÑOS, QUE TRABAJAN DIRECTAMENTE CON NIÑOS Y NIÑAS QUE VIVEN EN RESIDENCIAS, CON CONTRATO INDEFINIDO, DE LA COMUNA DE VALDIVIA. EDUCACIÓN MEDIA COMPLETA.</v>
      </c>
      <c r="AD349" s="2" t="str">
        <f>+('3 Planilla Preadjudicación OTIC'!AD349)</f>
        <v>NO</v>
      </c>
      <c r="AE349" s="4">
        <f>+('3 Planilla Preadjudicación OTIC'!AE349)</f>
        <v>0</v>
      </c>
      <c r="AF349" s="2" t="str">
        <f>+('3 Planilla Preadjudicación OTIC'!AF349)</f>
        <v>CERRADA</v>
      </c>
      <c r="AG349" s="2">
        <f>+('3 Planilla Preadjudicación OTIC'!AG349)</f>
        <v>20</v>
      </c>
      <c r="AH349" s="2">
        <f>+('3 Planilla Preadjudicación OTIC'!AH349)</f>
        <v>1</v>
      </c>
      <c r="AI349" s="135" t="str">
        <f>+('3 Planilla Preadjudicación OTIC'!AI349)</f>
        <v>76004998-0</v>
      </c>
      <c r="AJ349" s="4" t="str">
        <f>+('3 Planilla Preadjudicación OTIC'!AJ349)</f>
        <v>Sociedad para la Gestión y Desarrollo de la Capacitación Limitada</v>
      </c>
      <c r="AK349" s="2">
        <f>+('3 Planilla Preadjudicación OTIC'!AK349)</f>
        <v>80</v>
      </c>
      <c r="AL349" s="2">
        <f>+('3 Planilla Preadjudicación OTIC'!AL349)</f>
        <v>20</v>
      </c>
      <c r="AM349" s="12">
        <f>+('3 Planilla Preadjudicación OTIC'!AM349)</f>
        <v>4130</v>
      </c>
      <c r="AN349" s="12">
        <f>+('3 Planilla Preadjudicación OTIC'!AN349)</f>
        <v>0</v>
      </c>
      <c r="AO349" s="12">
        <f>+('3 Planilla Preadjudicación OTIC'!AO349)</f>
        <v>0</v>
      </c>
      <c r="AP349" s="12">
        <f>+('3 Planilla Preadjudicación OTIC'!AP349)</f>
        <v>3634400</v>
      </c>
      <c r="AQ349" s="12">
        <f>+('3 Planilla Preadjudicación OTIC'!AQ349)</f>
        <v>880000</v>
      </c>
      <c r="AR349" s="12">
        <f>+('3 Planilla Preadjudicación OTIC'!AR349)</f>
        <v>0</v>
      </c>
      <c r="AS349" s="12">
        <f>+('3 Planilla Preadjudicación OTIC'!AS349)</f>
        <v>0</v>
      </c>
      <c r="AT349" s="12">
        <f>+('3 Planilla Preadjudicación OTIC'!AT349)</f>
        <v>0</v>
      </c>
      <c r="AU349" s="12">
        <f>+('3 Planilla Preadjudicación OTIC'!AU349)</f>
        <v>4514400</v>
      </c>
      <c r="AV349" s="2" t="str">
        <f>+('3 Planilla Preadjudicación OTIC'!AV349)</f>
        <v>SI</v>
      </c>
      <c r="AW349" s="4">
        <f>+('3 Planilla Preadjudicación OTIC'!AW349)</f>
        <v>0</v>
      </c>
      <c r="AX349" s="2">
        <f>+('3 Planilla Preadjudicación OTIC'!AX349)</f>
        <v>7</v>
      </c>
      <c r="AY349" s="2">
        <f>+('3 Planilla Preadjudicación OTIC'!AY349)</f>
        <v>7</v>
      </c>
      <c r="AZ349" s="2">
        <f>+('3 Planilla Preadjudicación OTIC'!AZ349)</f>
        <v>0</v>
      </c>
      <c r="BA349" s="2">
        <f>+('3 Planilla Preadjudicación OTIC'!BA349)</f>
        <v>0</v>
      </c>
      <c r="BB349" s="2">
        <f>+('3 Planilla Preadjudicación OTIC'!BB349)</f>
        <v>0</v>
      </c>
      <c r="BC349" s="2">
        <f>+('3 Planilla Preadjudicación OTIC'!BC349)</f>
        <v>0</v>
      </c>
      <c r="BD349" s="2">
        <f>+('3 Planilla Preadjudicación OTIC'!BD349)</f>
        <v>0</v>
      </c>
      <c r="BE349" s="2">
        <f>+('3 Planilla Preadjudicación OTIC'!BE349)</f>
        <v>0</v>
      </c>
      <c r="BF349" s="2">
        <f>+('3 Planilla Preadjudicación OTIC'!BF349)</f>
        <v>0</v>
      </c>
      <c r="BG349" s="2">
        <f>+('3 Planilla Preadjudicación OTIC'!BG349)</f>
        <v>7</v>
      </c>
      <c r="BH349" s="2">
        <f>+('3 Planilla Preadjudicación OTIC'!BH349)</f>
        <v>7</v>
      </c>
      <c r="BI349" s="2">
        <f>+('3 Planilla Preadjudicación OTIC'!BI349)</f>
        <v>7</v>
      </c>
      <c r="BJ349" s="2">
        <f>+('3 Planilla Preadjudicación OTIC'!BJ349)</f>
        <v>7</v>
      </c>
      <c r="BK349" s="2">
        <f>+('3 Planilla Preadjudicación OTIC'!BK349)</f>
        <v>7</v>
      </c>
      <c r="BL349" s="2">
        <f>+('3 Planilla Preadjudicación OTIC'!BL349)</f>
        <v>7</v>
      </c>
      <c r="BM349" s="104">
        <f>ROUND(('3 Planilla Preadjudicación OTIC'!BM349),1)</f>
        <v>7</v>
      </c>
      <c r="BN349" s="4" t="str">
        <f>+('3 Planilla Preadjudicación OTIC'!BN349)</f>
        <v>SI</v>
      </c>
      <c r="BO349" s="4" t="str">
        <f>+('3 Planilla Preadjudicación OTIC'!BO349)</f>
        <v>SIGISFREDO ORLANDO CAMPOS OTTH</v>
      </c>
      <c r="BP349" s="4" t="str">
        <f>+('3 Planilla Preadjudicación OTIC'!BP349)</f>
        <v>scampos@sogedecap.cl</v>
      </c>
      <c r="BQ349" s="4">
        <f>+('3 Planilla Preadjudicación OTIC'!BQ349)</f>
        <v>452915301</v>
      </c>
      <c r="BR349" s="4" t="str">
        <f>+('3 Planilla Preadjudicación OTIC'!BR349)</f>
        <v>Calle General Lagos N ° 1608, ESPACIO KOCREAR, Valdivia</v>
      </c>
      <c r="BS349" s="4" t="str">
        <f>+('3 Planilla Preadjudicación OTIC'!BS349)</f>
        <v>Desarrollar competencias básicas para brindar acompañamiento afectivo, educativo y social a niños, niñas y adolescentes en contextos de vulneración de derechos.</v>
      </c>
      <c r="BT349" s="4" t="str">
        <f>+('3 Planilla Preadjudicación OTIC'!BT349)</f>
        <v>El curso entrega herramientas prácticas para apoyar el cuidado integral de menores en situación de vulnerabilidad, abordando aspectos como el desarrollo emocional, la contención, el respeto por los derechos infantiles y la articulación con redes de protección. Se orienta a personas con vocación social que deseen contribuir al bienestar de la infancia y adolescencia.</v>
      </c>
      <c r="BU349" s="85">
        <f>IF(VLOOKUP(A349,'BD OFICIAL'!$A$1:$AL$2098,7,0)=D349,0,1)</f>
        <v>0</v>
      </c>
      <c r="BV349" s="85">
        <f>IF(VLOOKUP(A349,'BD OFICIAL'!$A$1:$AL$2098,11,0)=J349,0,1)</f>
        <v>0</v>
      </c>
      <c r="BW349" s="85">
        <f>IF(VLOOKUP(A349,'BD OFICIAL'!$A$1:$AL$2098,13,0)=L349,0,1)</f>
        <v>0</v>
      </c>
      <c r="BX349" s="2">
        <f>IF(VLOOKUP(A349,'BD OFICIAL'!$A$1:$AL$2098,16,0)=O349,0,1)</f>
        <v>0</v>
      </c>
      <c r="BY349" s="2">
        <f>IF(VLOOKUP(A349,'BD OFICIAL'!$A$1:$AL$2098,17,0)=P349,0,1)</f>
        <v>0</v>
      </c>
      <c r="BZ349" s="2">
        <f>IF(VLOOKUP(A349,'BD OFICIAL'!$A$1:$AL$2098,19,0)=R349,0,1)</f>
        <v>0</v>
      </c>
      <c r="CA349" s="2">
        <f>IF(VLOOKUP(A349,'BD OFICIAL'!$A$1:$AL$2098,21,0)=T349,0,1)</f>
        <v>0</v>
      </c>
      <c r="CB349" s="2">
        <f>IF(VLOOKUP(A349,'BD OFICIAL'!$A$1:$AL$2098,24,0)=AK349,0,1)</f>
        <v>0</v>
      </c>
      <c r="CC349" s="2">
        <f>IF(VLOOKUP(A349,'BD OFICIAL'!$A$1:$AL$2098,25,0)=X349,0,1)</f>
        <v>0</v>
      </c>
      <c r="CD349" s="2">
        <f>IF(VLOOKUP(A349,'BD OFICIAL'!$A$1:$AL$2098,26,0)=Y349,0,1)</f>
        <v>0</v>
      </c>
      <c r="CE349" s="2">
        <f>IF(VLOOKUP(A349,'BD OFICIAL'!$A$1:$AL$2098,27,0)=Z349,0,1)</f>
        <v>0</v>
      </c>
      <c r="CF349" s="2">
        <f>IF(VLOOKUP(A349,'BD OFICIAL'!$A$1:$AL$2098,28,0)=AA349,0,1)</f>
        <v>0</v>
      </c>
      <c r="CG349" s="2">
        <f>IF(VLOOKUP(A349,'BD OFICIAL'!$A$1:$AL$2098,33,0)=AF349,0,1)</f>
        <v>0</v>
      </c>
      <c r="CH349" s="2">
        <f>IF(VLOOKUP(A349,'BD OFICIAL'!$A$1:$AL$2098,35,0)=AH349,0,1)</f>
        <v>0</v>
      </c>
      <c r="CI349" s="85">
        <f>IF(VLOOKUP(A349,'BD OFICIAL'!$A$1:$AL$2098,34,0)=AL349,0,1)</f>
        <v>0</v>
      </c>
      <c r="CJ349" s="12">
        <f>VLOOKUP(A349,'BD OFICIAL'!$A$1:$AM$2098,36,0)*AM349-AP349</f>
        <v>0</v>
      </c>
      <c r="CK349" s="85" t="str">
        <f t="shared" si="190"/>
        <v>SSH</v>
      </c>
      <c r="CL349" s="85" t="str">
        <f t="shared" si="191"/>
        <v>SI</v>
      </c>
      <c r="CM349" s="85" t="str">
        <f t="shared" si="171"/>
        <v>NO</v>
      </c>
      <c r="CN349" s="31">
        <f t="shared" si="172"/>
        <v>0</v>
      </c>
      <c r="CO349" s="31">
        <f t="shared" si="192"/>
        <v>0</v>
      </c>
      <c r="CP349" s="31">
        <f t="shared" si="173"/>
        <v>0</v>
      </c>
      <c r="CQ349" s="31">
        <f>IF(Y349="NO",0,IF(Y349="SI",IF(VLOOKUP(A349,'BD OFICIAL'!$A:$AO,40,0)=AQ349,0,1)))</f>
        <v>0</v>
      </c>
      <c r="CR349" s="31">
        <f>IF(Z349="NO",0,IF(Z349="SI",IF(VLOOKUP(B349,'BD OFICIAL'!$A:$AO,41,0)=AS349,0,1)))</f>
        <v>0</v>
      </c>
      <c r="CS349" s="31">
        <f t="shared" si="193"/>
        <v>0</v>
      </c>
      <c r="CT349" s="31">
        <f t="shared" si="194"/>
        <v>0</v>
      </c>
      <c r="CU349" s="31">
        <f>IF(VLOOKUP(A349,'BD OFICIAL'!$A$1:$AL$1056,31,0)="SI",IF(AT349&gt;0,0,1),IF(AT349=0,0,1))</f>
        <v>0</v>
      </c>
      <c r="CV349" s="31">
        <f t="shared" si="195"/>
        <v>0</v>
      </c>
      <c r="CW349" s="31">
        <f t="shared" si="174"/>
        <v>0</v>
      </c>
      <c r="CX349" s="85" t="str">
        <f t="shared" si="175"/>
        <v>SI</v>
      </c>
      <c r="CY349" s="31">
        <f t="shared" si="176"/>
        <v>0</v>
      </c>
      <c r="CZ349" s="85" t="str">
        <f>IF(ISERROR(VLOOKUP(AI349,EXPERIENCIA!$A$1:$C$2100,1,0)),"NO","SI")</f>
        <v>SI</v>
      </c>
      <c r="DA349" s="85">
        <f>IF(CX349="no","NO APLICA",IF(AX349=0,"ERROR NOTA",IF(AND(AX349&gt;1,CZ349="NO"),"ERROR NOTA",IF(AND(CZ349="NO",AX349=1),0,IF(VLOOKUP(AI349,EXPERIENCIA!$A$1:$C$2100,3,0)=AX349,0,"ERROR NOTA")))))</f>
        <v>0</v>
      </c>
      <c r="DB349" s="85" t="str">
        <f>IF(ISERROR(VLOOKUP(AI349,COMPORTAMIENTO!$A$1:$C$2100,1,0)),"NO","SI")</f>
        <v>SI</v>
      </c>
      <c r="DC349" s="85">
        <f>IF(CX349="NO","NO APLICA",IF(AY349=0,"ERROR NOTA",IF(AND(DB349="NO",AY349=7),0,IF(VLOOKUP(AI349,COMPORTAMIENTO!$A$2:$H$2100,8,0)=AY349,0,"ERROR NOTA"))))</f>
        <v>0</v>
      </c>
      <c r="DD349" s="104">
        <f t="shared" si="177"/>
        <v>0.70000000000000007</v>
      </c>
      <c r="DE349" s="104">
        <f t="shared" si="178"/>
        <v>0.70000000000000007</v>
      </c>
      <c r="DF349" s="85" t="str">
        <f t="shared" si="196"/>
        <v>SI</v>
      </c>
      <c r="DG349" s="85">
        <f t="shared" si="179"/>
        <v>0</v>
      </c>
      <c r="DH349" s="85">
        <f t="shared" si="180"/>
        <v>0</v>
      </c>
      <c r="DI349" s="85">
        <f t="shared" si="181"/>
        <v>0</v>
      </c>
      <c r="DJ349" s="12">
        <f t="shared" si="182"/>
        <v>7.0000000000000009</v>
      </c>
      <c r="DK349" s="7">
        <f t="shared" si="183"/>
        <v>7.0000000000000009</v>
      </c>
      <c r="DL349" s="12">
        <f t="shared" si="197"/>
        <v>4130</v>
      </c>
      <c r="DM349" s="12">
        <f>VLOOKUP(A349,'5 TD'!$A:$B,2,0)</f>
        <v>4130</v>
      </c>
      <c r="DN349" s="7">
        <f t="shared" si="198"/>
        <v>7</v>
      </c>
      <c r="DO349" s="85" t="str">
        <f t="shared" si="184"/>
        <v>APROBADO</v>
      </c>
      <c r="DP349" s="85" t="str">
        <f t="shared" si="185"/>
        <v>APROBADO</v>
      </c>
      <c r="DQ349" s="7">
        <f t="shared" si="186"/>
        <v>7</v>
      </c>
      <c r="DR349" s="85" t="str">
        <f t="shared" si="199"/>
        <v>APROBADO</v>
      </c>
      <c r="DS349" s="2" t="str">
        <f>+('3 Planilla Preadjudicación OTIC'!BN349)</f>
        <v>SI</v>
      </c>
      <c r="DT349" s="2">
        <f>IF(DR349="APROBADO",VLOOKUP(A349,'5 TD'!$D$3:$E$270,2,0),"NO APLICA")</f>
        <v>7</v>
      </c>
      <c r="DU349" s="2" t="str">
        <f t="shared" si="200"/>
        <v>SI</v>
      </c>
      <c r="DV349" s="2">
        <f>IF(DU349="SI",VLOOKUP(A349,'5 TD'!$G$3:$H$270,2,0),"NO APLICA ")</f>
        <v>7.0000000000000009</v>
      </c>
      <c r="DW349" s="2" t="str">
        <f t="shared" si="201"/>
        <v>SI</v>
      </c>
      <c r="DX349" s="2">
        <f>IF(DW349="SI",VLOOKUP(A349,'5 TD'!$J$4:$K$472,2,0),"NO APLICA")</f>
        <v>7</v>
      </c>
      <c r="DY349" s="2" t="str">
        <f t="shared" si="202"/>
        <v>SI</v>
      </c>
      <c r="DZ349" s="7">
        <f>IF(DY349="SI",VLOOKUP(A349,'5 TD'!$M$4:$N$350,2,0),"NO APLICA")</f>
        <v>7</v>
      </c>
      <c r="EA349" s="2" t="str">
        <f t="shared" si="203"/>
        <v>SI</v>
      </c>
      <c r="EB349" s="12">
        <f t="shared" si="204"/>
        <v>4130</v>
      </c>
      <c r="EC349" s="12">
        <f>IF(EA349="SI",VLOOKUP(A349,'5 TD'!$V$4:$W$479,2,0),"NO APLICA")</f>
        <v>4130</v>
      </c>
      <c r="ED349" s="2" t="str">
        <f t="shared" si="187"/>
        <v>SI</v>
      </c>
      <c r="EE349" s="79">
        <f>IF(ED349="SI",VLOOKUP(AI349,COMPORTAMIENTO!$A$1:$H$2100,7,0),"NO APLICA")</f>
        <v>0.12121212121212122</v>
      </c>
      <c r="EF349" s="12">
        <f>IF(ED349="SI",VLOOKUP(A349,'5 TD'!$P$2:$Q$479,2,0),"NO APLICA")</f>
        <v>0.12121212121212122</v>
      </c>
      <c r="EG349" s="2" t="str">
        <f t="shared" si="188"/>
        <v>SI</v>
      </c>
      <c r="EH349" s="2">
        <f>IF(CZ349="no",0,VLOOKUP(AI349,EXPERIENCIA!$A$1:$C$2100,2,0))</f>
        <v>146</v>
      </c>
      <c r="EI349" s="2">
        <f>IF(CZ349="si",VLOOKUP(A349,'5 TD'!$S$3:$T$2103,2,0),0)</f>
        <v>146</v>
      </c>
      <c r="EJ349" s="2" t="str">
        <f t="shared" si="189"/>
        <v>SI</v>
      </c>
      <c r="EK349" s="2">
        <f>+('3 Planilla Preadjudicación OTIC'!BU349)</f>
        <v>0</v>
      </c>
      <c r="EL349" s="4"/>
      <c r="EM349" s="3"/>
      <c r="EN349" s="3"/>
      <c r="EO349" s="86" t="s">
        <v>64</v>
      </c>
      <c r="EQ349" s="86"/>
    </row>
    <row r="350" spans="1:147" ht="15" customHeight="1" x14ac:dyDescent="0.3">
      <c r="A350" s="2">
        <f>+('3 Planilla Preadjudicación OTIC'!A350)</f>
        <v>14450</v>
      </c>
      <c r="B350" s="2" t="str">
        <f>+('3 Planilla Preadjudicación OTIC'!B350)</f>
        <v>65181652-1</v>
      </c>
      <c r="C350" s="4">
        <f>+('3 Planilla Preadjudicación OTIC'!E350)</f>
        <v>2025</v>
      </c>
      <c r="D350" s="4" t="str">
        <f>+('3 Planilla Preadjudicación OTIC'!F350)</f>
        <v>MANDATO</v>
      </c>
      <c r="E350" s="4" t="str">
        <f>+('3 Planilla Preadjudicación OTIC'!G350)</f>
        <v>96505760-9</v>
      </c>
      <c r="F350" s="4" t="str">
        <f>+('3 Planilla Preadjudicación OTIC'!H350)</f>
        <v>COLBÚN</v>
      </c>
      <c r="G350" s="4"/>
      <c r="H350" s="4"/>
      <c r="I350" s="4" t="str">
        <f>+('3 Planilla Preadjudicación OTIC'!I350)</f>
        <v>INSTALACIONES ELÉCTRICAS TIPO F Y G</v>
      </c>
      <c r="J350" s="4" t="str">
        <f>+('3 Planilla Preadjudicación OTIC'!J350)</f>
        <v>PF0679</v>
      </c>
      <c r="K350" s="4" t="str">
        <f>+('3 Planilla Preadjudicación OTIC'!K350)</f>
        <v>TÉCNICAS PARA EL EMPRENDIMIENTO</v>
      </c>
      <c r="L350" s="4" t="str">
        <f>+('3 Planilla Preadjudicación OTIC'!L350)</f>
        <v>PF0921</v>
      </c>
      <c r="M350" s="2">
        <f>+('3 Planilla Preadjudicación OTIC'!M350)</f>
        <v>8</v>
      </c>
      <c r="N350" s="4" t="str">
        <f>+('3 Planilla Preadjudicación OTIC'!N350)</f>
        <v>BIO BIO</v>
      </c>
      <c r="O350" s="4" t="str">
        <f>+('3 Planilla Preadjudicación OTIC'!O350)</f>
        <v>SANTA BÁRBARA</v>
      </c>
      <c r="P350" s="4" t="str">
        <f>+('3 Planilla Preadjudicación OTIC'!P350)</f>
        <v>EMPRENDEDORES/AS INFORMALES O PERSONAS VULNERABLES PERTENECIENTES AL 80% MAS VULNERABLE</v>
      </c>
      <c r="Q350" s="4" t="str">
        <f>+('3 Planilla Preadjudicación OTIC'!Q350)</f>
        <v>PRESENCIAL</v>
      </c>
      <c r="R350" s="4" t="str">
        <f>+('3 Planilla Preadjudicación OTIC'!R350)</f>
        <v>INDEPENDIENTE</v>
      </c>
      <c r="S350" s="4">
        <f>+('3 Planilla Preadjudicación OTIC'!S350)</f>
        <v>68</v>
      </c>
      <c r="T350" s="2">
        <f>+('3 Planilla Preadjudicación OTIC'!T350)</f>
        <v>10</v>
      </c>
      <c r="U350" s="2">
        <f>+('3 Planilla Preadjudicación OTIC'!U350)</f>
        <v>260</v>
      </c>
      <c r="V350" s="2">
        <f>+('3 Planilla Preadjudicación OTIC'!V350)</f>
        <v>12</v>
      </c>
      <c r="W350" s="2">
        <f>+('3 Planilla Preadjudicación OTIC'!W350)</f>
        <v>272</v>
      </c>
      <c r="X350" s="2">
        <f>+('3 Planilla Preadjudicación OTIC'!X350)</f>
        <v>4</v>
      </c>
      <c r="Y350" s="2" t="str">
        <f>+('3 Planilla Preadjudicación OTIC'!Y350)</f>
        <v>SI</v>
      </c>
      <c r="Z350" s="2" t="str">
        <f>+('3 Planilla Preadjudicación OTIC'!Z350)</f>
        <v>NO</v>
      </c>
      <c r="AA350" s="2" t="str">
        <f>+('3 Planilla Preadjudicación OTIC'!AA350)</f>
        <v>SI</v>
      </c>
      <c r="AB350" s="4" t="str">
        <f>+('3 Planilla Preadjudicación OTIC'!AB350)</f>
        <v>SE AJUSTA A PLAN FORMATIVO</v>
      </c>
      <c r="AC350" s="4" t="str">
        <f>+('3 Planilla Preadjudicación OTIC'!AC350)</f>
        <v>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v>
      </c>
      <c r="AD350" s="2" t="str">
        <f>+('3 Planilla Preadjudicación OTIC'!AD350)</f>
        <v>SI</v>
      </c>
      <c r="AE350" s="4" t="str">
        <f>+('3 Planilla Preadjudicación OTIC'!AE350)</f>
        <v>LICENCIA DE INSTALADOR ELÉCTRICO CLASE D EXPEDIDA POR LA SUPERINTENDENCIA DE ELECTRICIDAD Y COMBUSTI</v>
      </c>
      <c r="AF350" s="2" t="str">
        <f>+('3 Planilla Preadjudicación OTIC'!AF350)</f>
        <v>CERRADA</v>
      </c>
      <c r="AG350" s="2">
        <f>+('3 Planilla Preadjudicación OTIC'!AG350)</f>
        <v>68</v>
      </c>
      <c r="AH350" s="2">
        <f>+('3 Planilla Preadjudicación OTIC'!AH350)</f>
        <v>2</v>
      </c>
      <c r="AI350" s="135" t="str">
        <f>+('3 Planilla Preadjudicación OTIC'!AI350)</f>
        <v>76004998-0</v>
      </c>
      <c r="AJ350" s="4" t="str">
        <f>+('3 Planilla Preadjudicación OTIC'!AJ350)</f>
        <v>Sociedad para la Gestión y Desarrollo de la Capacitación Limitada</v>
      </c>
      <c r="AK350" s="2">
        <f>+('3 Planilla Preadjudicación OTIC'!AK350)</f>
        <v>272</v>
      </c>
      <c r="AL350" s="2">
        <f>+('3 Planilla Preadjudicación OTIC'!AL350)</f>
        <v>68</v>
      </c>
      <c r="AM350" s="12">
        <f>+('3 Planilla Preadjudicación OTIC'!AM350)</f>
        <v>5075</v>
      </c>
      <c r="AN350" s="12">
        <f>+('3 Planilla Preadjudicación OTIC'!AN350)</f>
        <v>100000</v>
      </c>
      <c r="AO350" s="12">
        <f>+('3 Planilla Preadjudicación OTIC'!AO350)</f>
        <v>250000</v>
      </c>
      <c r="AP350" s="12">
        <f>+('3 Planilla Preadjudicación OTIC'!AP350)</f>
        <v>13804000</v>
      </c>
      <c r="AQ350" s="12">
        <f>+('3 Planilla Preadjudicación OTIC'!AQ350)</f>
        <v>2720000</v>
      </c>
      <c r="AR350" s="12">
        <f>+('3 Planilla Preadjudicación OTIC'!AR350)</f>
        <v>1000000</v>
      </c>
      <c r="AS350" s="12">
        <f>+('3 Planilla Preadjudicación OTIC'!AS350)</f>
        <v>0</v>
      </c>
      <c r="AT350" s="12">
        <f>+('3 Planilla Preadjudicación OTIC'!AT350)</f>
        <v>2500000</v>
      </c>
      <c r="AU350" s="12">
        <f>+('3 Planilla Preadjudicación OTIC'!AU350)</f>
        <v>20024000</v>
      </c>
      <c r="AV350" s="2" t="str">
        <f>+('3 Planilla Preadjudicación OTIC'!AV350)</f>
        <v>SI</v>
      </c>
      <c r="AW350" s="4">
        <f>+('3 Planilla Preadjudicación OTIC'!AW350)</f>
        <v>0</v>
      </c>
      <c r="AX350" s="2">
        <f>+('3 Planilla Preadjudicación OTIC'!AX350)</f>
        <v>7</v>
      </c>
      <c r="AY350" s="2">
        <f>+('3 Planilla Preadjudicación OTIC'!AY350)</f>
        <v>7</v>
      </c>
      <c r="AZ350" s="2">
        <f>+('3 Planilla Preadjudicación OTIC'!AZ350)</f>
        <v>0</v>
      </c>
      <c r="BA350" s="2">
        <f>+('3 Planilla Preadjudicación OTIC'!BA350)</f>
        <v>0</v>
      </c>
      <c r="BB350" s="2">
        <f>+('3 Planilla Preadjudicación OTIC'!BB350)</f>
        <v>0</v>
      </c>
      <c r="BC350" s="2">
        <f>+('3 Planilla Preadjudicación OTIC'!BC350)</f>
        <v>0</v>
      </c>
      <c r="BD350" s="2">
        <f>+('3 Planilla Preadjudicación OTIC'!BD350)</f>
        <v>0</v>
      </c>
      <c r="BE350" s="2">
        <f>+('3 Planilla Preadjudicación OTIC'!BE350)</f>
        <v>0</v>
      </c>
      <c r="BF350" s="2">
        <f>+('3 Planilla Preadjudicación OTIC'!BF350)</f>
        <v>0</v>
      </c>
      <c r="BG350" s="2">
        <f>+('3 Planilla Preadjudicación OTIC'!BG350)</f>
        <v>7</v>
      </c>
      <c r="BH350" s="2">
        <f>+('3 Planilla Preadjudicación OTIC'!BH350)</f>
        <v>7</v>
      </c>
      <c r="BI350" s="2">
        <f>+('3 Planilla Preadjudicación OTIC'!BI350)</f>
        <v>7</v>
      </c>
      <c r="BJ350" s="2">
        <f>+('3 Planilla Preadjudicación OTIC'!BJ350)</f>
        <v>7</v>
      </c>
      <c r="BK350" s="2">
        <f>+('3 Planilla Preadjudicación OTIC'!BK350)</f>
        <v>7</v>
      </c>
      <c r="BL350" s="2">
        <f>+('3 Planilla Preadjudicación OTIC'!BL350)</f>
        <v>7</v>
      </c>
      <c r="BM350" s="104">
        <f>ROUND(('3 Planilla Preadjudicación OTIC'!BM350),1)</f>
        <v>7</v>
      </c>
      <c r="BN350" s="4" t="str">
        <f>+('3 Planilla Preadjudicación OTIC'!BN350)</f>
        <v>SI</v>
      </c>
      <c r="BO350" s="4" t="str">
        <f>+('3 Planilla Preadjudicación OTIC'!BO350)</f>
        <v>SIGISFREDO ORLANDO CAMPOS OTTH</v>
      </c>
      <c r="BP350" s="4" t="str">
        <f>+('3 Planilla Preadjudicación OTIC'!BP350)</f>
        <v>scampos@sogedecap.cl</v>
      </c>
      <c r="BQ350" s="4">
        <f>+('3 Planilla Preadjudicación OTIC'!BQ350)</f>
        <v>452915301</v>
      </c>
      <c r="BR350" s="4" t="str">
        <f>+('3 Planilla Preadjudicación OTIC'!BR350)</f>
        <v>Clarita Solovera #380, JJVV Villa Claudio Arrau, Santa Bárbara</v>
      </c>
      <c r="BS350" s="4" t="str">
        <f>+('3 Planilla Preadjudicación OTIC'!BS350)</f>
        <v>Capacitar en la ejecución segura y eficiente de instalaciones eléctricas domiciliarias e industriales, conforme a las normativas vigentes para tipos F y G.</v>
      </c>
      <c r="BT350" s="4" t="str">
        <f>+('3 Planilla Preadjudicación OTIC'!BT350)</f>
        <v>El curso entrega conocimientos sobre circuitos eléctricos, montaje de componentes, lectura de planos, normativa SEC y medidas de seguridad. Está dirigido a personas que buscan desempeñarse en el área eléctrica, ya sea como técnicos, ayudantes o emprendedores del rubro.</v>
      </c>
      <c r="BU350" s="85">
        <f>IF(VLOOKUP(A350,'BD OFICIAL'!$A$1:$AL$2098,7,0)=D350,0,1)</f>
        <v>0</v>
      </c>
      <c r="BV350" s="85">
        <f>IF(VLOOKUP(A350,'BD OFICIAL'!$A$1:$AL$2098,11,0)=J350,0,1)</f>
        <v>0</v>
      </c>
      <c r="BW350" s="85">
        <f>IF(VLOOKUP(A350,'BD OFICIAL'!$A$1:$AL$2098,13,0)=L350,0,1)</f>
        <v>0</v>
      </c>
      <c r="BX350" s="2">
        <f>IF(VLOOKUP(A350,'BD OFICIAL'!$A$1:$AL$2098,16,0)=O350,0,1)</f>
        <v>0</v>
      </c>
      <c r="BY350" s="2">
        <f>IF(VLOOKUP(A350,'BD OFICIAL'!$A$1:$AL$2098,17,0)=P350,0,1)</f>
        <v>0</v>
      </c>
      <c r="BZ350" s="2">
        <f>IF(VLOOKUP(A350,'BD OFICIAL'!$A$1:$AL$2098,19,0)=R350,0,1)</f>
        <v>0</v>
      </c>
      <c r="CA350" s="2">
        <f>IF(VLOOKUP(A350,'BD OFICIAL'!$A$1:$AL$2098,21,0)=T350,0,1)</f>
        <v>0</v>
      </c>
      <c r="CB350" s="2">
        <f>IF(VLOOKUP(A350,'BD OFICIAL'!$A$1:$AL$2098,24,0)=AK350,0,1)</f>
        <v>0</v>
      </c>
      <c r="CC350" s="2">
        <f>IF(VLOOKUP(A350,'BD OFICIAL'!$A$1:$AL$2098,25,0)=X350,0,1)</f>
        <v>0</v>
      </c>
      <c r="CD350" s="2">
        <f>IF(VLOOKUP(A350,'BD OFICIAL'!$A$1:$AL$2098,26,0)=Y350,0,1)</f>
        <v>0</v>
      </c>
      <c r="CE350" s="2">
        <f>IF(VLOOKUP(A350,'BD OFICIAL'!$A$1:$AL$2098,27,0)=Z350,0,1)</f>
        <v>0</v>
      </c>
      <c r="CF350" s="2">
        <f>IF(VLOOKUP(A350,'BD OFICIAL'!$A$1:$AL$2098,28,0)=AA350,0,1)</f>
        <v>0</v>
      </c>
      <c r="CG350" s="2">
        <f>IF(VLOOKUP(A350,'BD OFICIAL'!$A$1:$AL$2098,33,0)=AF350,0,1)</f>
        <v>0</v>
      </c>
      <c r="CH350" s="2">
        <f>IF(VLOOKUP(A350,'BD OFICIAL'!$A$1:$AL$2098,35,0)=AH350,0,1)</f>
        <v>0</v>
      </c>
      <c r="CI350" s="85">
        <f>IF(VLOOKUP(A350,'BD OFICIAL'!$A$1:$AL$2098,34,0)=AL350,0,1)</f>
        <v>0</v>
      </c>
      <c r="CJ350" s="12">
        <f>VLOOKUP(A350,'BD OFICIAL'!$A$1:$AM$2098,36,0)*AM350-AP350</f>
        <v>0</v>
      </c>
      <c r="CK350" s="85" t="str">
        <f t="shared" si="190"/>
        <v>SHMAN</v>
      </c>
      <c r="CL350" s="85" t="str">
        <f t="shared" si="191"/>
        <v>SI</v>
      </c>
      <c r="CM350" s="85" t="str">
        <f t="shared" si="171"/>
        <v>NO</v>
      </c>
      <c r="CN350" s="31">
        <f t="shared" si="172"/>
        <v>0</v>
      </c>
      <c r="CO350" s="31">
        <f t="shared" si="192"/>
        <v>0</v>
      </c>
      <c r="CP350" s="31">
        <f t="shared" si="173"/>
        <v>0</v>
      </c>
      <c r="CQ350" s="31">
        <f>IF(Y350="NO",0,IF(Y350="SI",IF(VLOOKUP(A350,'BD OFICIAL'!$A:$AO,40,0)=AQ350,0,1)))</f>
        <v>0</v>
      </c>
      <c r="CR350" s="31">
        <f>IF(Z350="NO",0,IF(Z350="SI",IF(VLOOKUP(B350,'BD OFICIAL'!$A:$AO,41,0)=AS350,0,1)))</f>
        <v>0</v>
      </c>
      <c r="CS350" s="31">
        <f t="shared" si="193"/>
        <v>0</v>
      </c>
      <c r="CT350" s="31">
        <f t="shared" si="194"/>
        <v>0</v>
      </c>
      <c r="CU350" s="31">
        <f>IF(VLOOKUP(A350,'BD OFICIAL'!$A$1:$AL$1056,31,0)="SI",IF(AT350&gt;0,0,1),IF(AT350=0,0,1))</f>
        <v>0</v>
      </c>
      <c r="CV350" s="31">
        <f t="shared" si="195"/>
        <v>0</v>
      </c>
      <c r="CW350" s="31">
        <f t="shared" si="174"/>
        <v>0</v>
      </c>
      <c r="CX350" s="85" t="str">
        <f t="shared" si="175"/>
        <v>SI</v>
      </c>
      <c r="CY350" s="31">
        <f t="shared" si="176"/>
        <v>0</v>
      </c>
      <c r="CZ350" s="85" t="str">
        <f>IF(ISERROR(VLOOKUP(AI350,EXPERIENCIA!$A$1:$C$2100,1,0)),"NO","SI")</f>
        <v>SI</v>
      </c>
      <c r="DA350" s="85">
        <f>IF(CX350="no","NO APLICA",IF(AX350=0,"ERROR NOTA",IF(AND(AX350&gt;1,CZ350="NO"),"ERROR NOTA",IF(AND(CZ350="NO",AX350=1),0,IF(VLOOKUP(AI350,EXPERIENCIA!$A$1:$C$2100,3,0)=AX350,0,"ERROR NOTA")))))</f>
        <v>0</v>
      </c>
      <c r="DB350" s="85" t="str">
        <f>IF(ISERROR(VLOOKUP(AI350,COMPORTAMIENTO!$A$1:$C$2100,1,0)),"NO","SI")</f>
        <v>SI</v>
      </c>
      <c r="DC350" s="85">
        <f>IF(CX350="NO","NO APLICA",IF(AY350=0,"ERROR NOTA",IF(AND(DB350="NO",AY350=7),0,IF(VLOOKUP(AI350,COMPORTAMIENTO!$A$2:$H$2100,8,0)=AY350,0,"ERROR NOTA"))))</f>
        <v>0</v>
      </c>
      <c r="DD350" s="104">
        <f t="shared" si="177"/>
        <v>0.70000000000000007</v>
      </c>
      <c r="DE350" s="104">
        <f t="shared" si="178"/>
        <v>0.70000000000000007</v>
      </c>
      <c r="DF350" s="85" t="str">
        <f t="shared" si="196"/>
        <v>SI</v>
      </c>
      <c r="DG350" s="85">
        <f t="shared" si="179"/>
        <v>0</v>
      </c>
      <c r="DH350" s="85">
        <f t="shared" si="180"/>
        <v>0</v>
      </c>
      <c r="DI350" s="85">
        <f t="shared" si="181"/>
        <v>0</v>
      </c>
      <c r="DJ350" s="12">
        <f t="shared" si="182"/>
        <v>7.0000000000000009</v>
      </c>
      <c r="DK350" s="7">
        <f t="shared" si="183"/>
        <v>7.0000000000000009</v>
      </c>
      <c r="DL350" s="12">
        <f t="shared" si="197"/>
        <v>5075</v>
      </c>
      <c r="DM350" s="12">
        <f>VLOOKUP(A350,'5 TD'!$A:$B,2,0)</f>
        <v>5075</v>
      </c>
      <c r="DN350" s="7">
        <f t="shared" si="198"/>
        <v>7</v>
      </c>
      <c r="DO350" s="85" t="str">
        <f t="shared" si="184"/>
        <v>APROBADO</v>
      </c>
      <c r="DP350" s="85" t="str">
        <f t="shared" si="185"/>
        <v>APROBADO</v>
      </c>
      <c r="DQ350" s="7">
        <f t="shared" si="186"/>
        <v>7</v>
      </c>
      <c r="DR350" s="85" t="str">
        <f t="shared" si="199"/>
        <v>APROBADO</v>
      </c>
      <c r="DS350" s="2" t="str">
        <f>+('3 Planilla Preadjudicación OTIC'!BN350)</f>
        <v>SI</v>
      </c>
      <c r="DT350" s="2">
        <f>IF(DR350="APROBADO",VLOOKUP(A350,'5 TD'!$D$3:$E$270,2,0),"NO APLICA")</f>
        <v>7</v>
      </c>
      <c r="DU350" s="2" t="str">
        <f t="shared" si="200"/>
        <v>SI</v>
      </c>
      <c r="DV350" s="2">
        <f>IF(DU350="SI",VLOOKUP(A350,'5 TD'!$G$3:$H$270,2,0),"NO APLICA ")</f>
        <v>7.0000000000000009</v>
      </c>
      <c r="DW350" s="2" t="str">
        <f t="shared" si="201"/>
        <v>SI</v>
      </c>
      <c r="DX350" s="2">
        <f>IF(DW350="SI",VLOOKUP(A350,'5 TD'!$J$4:$K$472,2,0),"NO APLICA")</f>
        <v>7</v>
      </c>
      <c r="DY350" s="2" t="str">
        <f t="shared" si="202"/>
        <v>SI</v>
      </c>
      <c r="DZ350" s="7">
        <f>IF(DY350="SI",VLOOKUP(A350,'5 TD'!$M$4:$N$350,2,0),"NO APLICA")</f>
        <v>7</v>
      </c>
      <c r="EA350" s="2" t="str">
        <f t="shared" si="203"/>
        <v>SI</v>
      </c>
      <c r="EB350" s="12">
        <f t="shared" si="204"/>
        <v>5075</v>
      </c>
      <c r="EC350" s="12">
        <f>IF(EA350="SI",VLOOKUP(A350,'5 TD'!$V$4:$W$479,2,0),"NO APLICA")</f>
        <v>5075</v>
      </c>
      <c r="ED350" s="2" t="str">
        <f t="shared" si="187"/>
        <v>SI</v>
      </c>
      <c r="EE350" s="79">
        <f>IF(ED350="SI",VLOOKUP(AI350,COMPORTAMIENTO!$A$1:$H$2100,7,0),"NO APLICA")</f>
        <v>0.12121212121212122</v>
      </c>
      <c r="EF350" s="12">
        <f>IF(ED350="SI",VLOOKUP(A350,'5 TD'!$P$2:$Q$479,2,0),"NO APLICA")</f>
        <v>0.12121212121212122</v>
      </c>
      <c r="EG350" s="2" t="str">
        <f t="shared" si="188"/>
        <v>SI</v>
      </c>
      <c r="EH350" s="2">
        <f>IF(CZ350="no",0,VLOOKUP(AI350,EXPERIENCIA!$A$1:$C$2100,2,0))</f>
        <v>146</v>
      </c>
      <c r="EI350" s="2">
        <f>IF(CZ350="si",VLOOKUP(A350,'5 TD'!$S$3:$T$2103,2,0),0)</f>
        <v>164</v>
      </c>
      <c r="EJ350" s="2" t="str">
        <f t="shared" si="189"/>
        <v>NO</v>
      </c>
      <c r="EK350" s="2" t="str">
        <f>+('3 Planilla Preadjudicación OTIC'!BU350)</f>
        <v>e) Menor “porcentaje de multas ponderadas” en ítem evaluación comportamiento considerando 4 decimales.</v>
      </c>
      <c r="EL350" s="4"/>
      <c r="EM350" s="3"/>
      <c r="EN350" s="3"/>
      <c r="EO350" s="86" t="s">
        <v>64</v>
      </c>
      <c r="EQ350" s="86"/>
    </row>
    <row r="351" spans="1:147" ht="15" customHeight="1" x14ac:dyDescent="0.3">
      <c r="A351" s="2">
        <f>+('3 Planilla Preadjudicación OTIC'!A351)</f>
        <v>14586</v>
      </c>
      <c r="B351" s="2" t="str">
        <f>+('3 Planilla Preadjudicación OTIC'!B351)</f>
        <v>65181652-1</v>
      </c>
      <c r="C351" s="4">
        <f>+('3 Planilla Preadjudicación OTIC'!E351)</f>
        <v>2025</v>
      </c>
      <c r="D351" s="4" t="str">
        <f>+('3 Planilla Preadjudicación OTIC'!F351)</f>
        <v>MANDATO</v>
      </c>
      <c r="E351" s="4" t="str">
        <f>+('3 Planilla Preadjudicación OTIC'!G351)</f>
        <v>65077645-3</v>
      </c>
      <c r="F351" s="4" t="str">
        <f>+('3 Planilla Preadjudicación OTIC'!H351)</f>
        <v>AVANZA INCLUSIÓN</v>
      </c>
      <c r="G351" s="4"/>
      <c r="H351" s="4"/>
      <c r="I351" s="4" t="str">
        <f>+('3 Planilla Preadjudicación OTIC'!I351)</f>
        <v>OPERACIÓN DE GRÚA HORQUILLA</v>
      </c>
      <c r="J351" s="4" t="str">
        <f>+('3 Planilla Preadjudicación OTIC'!J351)</f>
        <v>PF1257</v>
      </c>
      <c r="K351" s="4" t="str">
        <f>+('3 Planilla Preadjudicación OTIC'!K351)</f>
        <v/>
      </c>
      <c r="L351" s="4" t="str">
        <f>+('3 Planilla Preadjudicación OTIC'!L351)</f>
        <v/>
      </c>
      <c r="M351" s="2">
        <f>+('3 Planilla Preadjudicación OTIC'!M351)</f>
        <v>5</v>
      </c>
      <c r="N351" s="4" t="str">
        <f>+('3 Planilla Preadjudicación OTIC'!N351)</f>
        <v>VALPARAISO</v>
      </c>
      <c r="O351" s="4" t="str">
        <f>+('3 Planilla Preadjudicación OTIC'!O351)</f>
        <v>QUILPUÉ</v>
      </c>
      <c r="P351" s="4" t="str">
        <f>+('3 Planilla Preadjudicación OTIC'!P351)</f>
        <v>EMPRENDEDORES/AS INFORMALES O PERSONAS VULNERABLES PERTENECIENTES AL 80% MAS VULNERABLE</v>
      </c>
      <c r="Q351" s="4" t="str">
        <f>+('3 Planilla Preadjudicación OTIC'!Q351)</f>
        <v>PRESENCIAL</v>
      </c>
      <c r="R351" s="4" t="str">
        <f>+('3 Planilla Preadjudicación OTIC'!R351)</f>
        <v>DEPENDIENTE</v>
      </c>
      <c r="S351" s="4">
        <f>+('3 Planilla Preadjudicación OTIC'!S351)</f>
        <v>40</v>
      </c>
      <c r="T351" s="2">
        <f>+('3 Planilla Preadjudicación OTIC'!T351)</f>
        <v>15</v>
      </c>
      <c r="U351" s="2">
        <f>+('3 Planilla Preadjudicación OTIC'!U351)</f>
        <v>160</v>
      </c>
      <c r="V351" s="2">
        <f>+('3 Planilla Preadjudicación OTIC'!V351)</f>
        <v>0</v>
      </c>
      <c r="W351" s="2">
        <f>+('3 Planilla Preadjudicación OTIC'!W351)</f>
        <v>160</v>
      </c>
      <c r="X351" s="2">
        <f>+('3 Planilla Preadjudicación OTIC'!X351)</f>
        <v>4</v>
      </c>
      <c r="Y351" s="2" t="str">
        <f>+('3 Planilla Preadjudicación OTIC'!Y351)</f>
        <v>SI</v>
      </c>
      <c r="Z351" s="2" t="str">
        <f>+('3 Planilla Preadjudicación OTIC'!Z351)</f>
        <v>NO</v>
      </c>
      <c r="AA351" s="2" t="str">
        <f>+('3 Planilla Preadjudicación OTIC'!AA351)</f>
        <v>NO</v>
      </c>
      <c r="AB351" s="4" t="str">
        <f>+('3 Planilla Preadjudicación OTIC'!AB351)</f>
        <v>SE AJUSTA A PLAN FORMATIVO</v>
      </c>
      <c r="AC351" s="4" t="str">
        <f>+('3 Planilla Preadjudicación OTIC'!AC351)</f>
        <v>HOMBRES Y MUJERES DE 18 AÑOS O MAS PERTENECIENTES AL 80% MAS VULNERABLE, CON EDUCACION MEDIA COMPLETA PREFERENTEMENTE QUE RESIDAN EN LA COMUNA DE QUILPUÉ Y SUS AL REDERDORES</v>
      </c>
      <c r="AD351" s="2" t="str">
        <f>+('3 Planilla Preadjudicación OTIC'!AD351)</f>
        <v>SI</v>
      </c>
      <c r="AE351" s="4" t="str">
        <f>+('3 Planilla Preadjudicación OTIC'!AE351)</f>
        <v>LICENCIAS DE CONDUCIR CLASE D.</v>
      </c>
      <c r="AF351" s="2" t="str">
        <f>+('3 Planilla Preadjudicación OTIC'!AF351)</f>
        <v>CERRADA</v>
      </c>
      <c r="AG351" s="2">
        <f>+('3 Planilla Preadjudicación OTIC'!AG351)</f>
        <v>40</v>
      </c>
      <c r="AH351" s="2">
        <f>+('3 Planilla Preadjudicación OTIC'!AH351)</f>
        <v>3</v>
      </c>
      <c r="AI351" s="135" t="str">
        <f>+('3 Planilla Preadjudicación OTIC'!AI351)</f>
        <v>77311060-3</v>
      </c>
      <c r="AJ351" s="4" t="str">
        <f>+('3 Planilla Preadjudicación OTIC'!AJ351)</f>
        <v>SOCIEDAD OTC CAPACITACIÓN LTDA</v>
      </c>
      <c r="AK351" s="2">
        <f>+('3 Planilla Preadjudicación OTIC'!AK351)</f>
        <v>160</v>
      </c>
      <c r="AL351" s="2">
        <f>+('3 Planilla Preadjudicación OTIC'!AL351)</f>
        <v>40</v>
      </c>
      <c r="AM351" s="12">
        <f>+('3 Planilla Preadjudicación OTIC'!AM351)</f>
        <v>5800</v>
      </c>
      <c r="AN351" s="12">
        <f>+('3 Planilla Preadjudicación OTIC'!AN351)</f>
        <v>0</v>
      </c>
      <c r="AO351" s="12">
        <f>+('3 Planilla Preadjudicación OTIC'!AO351)</f>
        <v>50000</v>
      </c>
      <c r="AP351" s="12">
        <f>+('3 Planilla Preadjudicación OTIC'!AP351)</f>
        <v>13920000</v>
      </c>
      <c r="AQ351" s="12">
        <f>+('3 Planilla Preadjudicación OTIC'!AQ351)</f>
        <v>2400000</v>
      </c>
      <c r="AR351" s="12">
        <f>+('3 Planilla Preadjudicación OTIC'!AR351)</f>
        <v>0</v>
      </c>
      <c r="AS351" s="12">
        <f>+('3 Planilla Preadjudicación OTIC'!AS351)</f>
        <v>0</v>
      </c>
      <c r="AT351" s="12">
        <f>+('3 Planilla Preadjudicación OTIC'!AT351)</f>
        <v>750000</v>
      </c>
      <c r="AU351" s="12">
        <f>+('3 Planilla Preadjudicación OTIC'!AU351)</f>
        <v>17070000</v>
      </c>
      <c r="AV351" s="2" t="str">
        <f>+('3 Planilla Preadjudicación OTIC'!AV351)</f>
        <v>NO</v>
      </c>
      <c r="AW351" s="4" t="str">
        <f>+('3 Planilla Preadjudicación OTIC'!AW351)</f>
        <v>Numeral 6.1.2. ítem 5 - El Valor Hora Alumno Capacitación no se encuentra en el rango del tramo definido para el curso, conforme al Anexo N° 8 y al plan de capacitación.</v>
      </c>
      <c r="AX351" s="2">
        <f>+('3 Planilla Preadjudicación OTIC'!AX351)</f>
        <v>0</v>
      </c>
      <c r="AY351" s="2">
        <f>+('3 Planilla Preadjudicación OTIC'!AY351)</f>
        <v>0</v>
      </c>
      <c r="AZ351" s="2">
        <f>+('3 Planilla Preadjudicación OTIC'!AZ351)</f>
        <v>0</v>
      </c>
      <c r="BA351" s="2">
        <f>+('3 Planilla Preadjudicación OTIC'!BA351)</f>
        <v>0</v>
      </c>
      <c r="BB351" s="2">
        <f>+('3 Planilla Preadjudicación OTIC'!BB351)</f>
        <v>0</v>
      </c>
      <c r="BC351" s="2">
        <f>+('3 Planilla Preadjudicación OTIC'!BC351)</f>
        <v>0</v>
      </c>
      <c r="BD351" s="2">
        <f>+('3 Planilla Preadjudicación OTIC'!BD351)</f>
        <v>0</v>
      </c>
      <c r="BE351" s="2">
        <f>+('3 Planilla Preadjudicación OTIC'!BE351)</f>
        <v>0</v>
      </c>
      <c r="BF351" s="2">
        <f>+('3 Planilla Preadjudicación OTIC'!BF351)</f>
        <v>0</v>
      </c>
      <c r="BG351" s="2">
        <f>+('3 Planilla Preadjudicación OTIC'!BG351)</f>
        <v>0</v>
      </c>
      <c r="BH351" s="2">
        <f>+('3 Planilla Preadjudicación OTIC'!BH351)</f>
        <v>0</v>
      </c>
      <c r="BI351" s="2">
        <f>+('3 Planilla Preadjudicación OTIC'!BI351)</f>
        <v>0</v>
      </c>
      <c r="BJ351" s="2">
        <f>+('3 Planilla Preadjudicación OTIC'!BJ351)</f>
        <v>0</v>
      </c>
      <c r="BK351" s="2">
        <f>+('3 Planilla Preadjudicación OTIC'!BK351)</f>
        <v>0</v>
      </c>
      <c r="BL351" s="2">
        <f>+('3 Planilla Preadjudicación OTIC'!BL351)</f>
        <v>0</v>
      </c>
      <c r="BM351" s="104">
        <f>ROUND(('3 Planilla Preadjudicación OTIC'!BM351),1)</f>
        <v>0</v>
      </c>
      <c r="BN351" s="4" t="str">
        <f>+('3 Planilla Preadjudicación OTIC'!BN351)</f>
        <v>NO</v>
      </c>
      <c r="BO351" s="4">
        <f>+('3 Planilla Preadjudicación OTIC'!BO351)</f>
        <v>0</v>
      </c>
      <c r="BP351" s="4">
        <f>+('3 Planilla Preadjudicación OTIC'!BP351)</f>
        <v>0</v>
      </c>
      <c r="BQ351" s="4">
        <f>+('3 Planilla Preadjudicación OTIC'!BQ351)</f>
        <v>0</v>
      </c>
      <c r="BR351" s="4">
        <f>+('3 Planilla Preadjudicación OTIC'!BR351)</f>
        <v>0</v>
      </c>
      <c r="BS351" s="4">
        <f>+('3 Planilla Preadjudicación OTIC'!BS351)</f>
        <v>0</v>
      </c>
      <c r="BT351" s="4">
        <f>+('3 Planilla Preadjudicación OTIC'!BT351)</f>
        <v>0</v>
      </c>
      <c r="BU351" s="85">
        <f>IF(VLOOKUP(A351,'BD OFICIAL'!$A$1:$AL$2098,7,0)=D351,0,1)</f>
        <v>0</v>
      </c>
      <c r="BV351" s="85">
        <f>IF(VLOOKUP(A351,'BD OFICIAL'!$A$1:$AL$2098,11,0)=J351,0,1)</f>
        <v>0</v>
      </c>
      <c r="BW351" s="85">
        <f>IF(VLOOKUP(A351,'BD OFICIAL'!$A$1:$AL$2098,13,0)=L351,0,1)</f>
        <v>0</v>
      </c>
      <c r="BX351" s="2">
        <f>IF(VLOOKUP(A351,'BD OFICIAL'!$A$1:$AL$2098,16,0)=O351,0,1)</f>
        <v>0</v>
      </c>
      <c r="BY351" s="2">
        <f>IF(VLOOKUP(A351,'BD OFICIAL'!$A$1:$AL$2098,17,0)=P351,0,1)</f>
        <v>0</v>
      </c>
      <c r="BZ351" s="2">
        <f>IF(VLOOKUP(A351,'BD OFICIAL'!$A$1:$AL$2098,19,0)=R351,0,1)</f>
        <v>0</v>
      </c>
      <c r="CA351" s="2">
        <f>IF(VLOOKUP(A351,'BD OFICIAL'!$A$1:$AL$2098,21,0)=T351,0,1)</f>
        <v>0</v>
      </c>
      <c r="CB351" s="2">
        <f>IF(VLOOKUP(A351,'BD OFICIAL'!$A$1:$AL$2098,24,0)=AK351,0,1)</f>
        <v>0</v>
      </c>
      <c r="CC351" s="2">
        <f>IF(VLOOKUP(A351,'BD OFICIAL'!$A$1:$AL$2098,25,0)=X351,0,1)</f>
        <v>0</v>
      </c>
      <c r="CD351" s="2">
        <f>IF(VLOOKUP(A351,'BD OFICIAL'!$A$1:$AL$2098,26,0)=Y351,0,1)</f>
        <v>0</v>
      </c>
      <c r="CE351" s="2">
        <f>IF(VLOOKUP(A351,'BD OFICIAL'!$A$1:$AL$2098,27,0)=Z351,0,1)</f>
        <v>0</v>
      </c>
      <c r="CF351" s="2">
        <f>IF(VLOOKUP(A351,'BD OFICIAL'!$A$1:$AL$2098,28,0)=AA351,0,1)</f>
        <v>0</v>
      </c>
      <c r="CG351" s="2">
        <f>IF(VLOOKUP(A351,'BD OFICIAL'!$A$1:$AL$2098,33,0)=AF351,0,1)</f>
        <v>0</v>
      </c>
      <c r="CH351" s="2">
        <f>IF(VLOOKUP(A351,'BD OFICIAL'!$A$1:$AL$2098,35,0)=AH351,0,1)</f>
        <v>0</v>
      </c>
      <c r="CI351" s="85">
        <f>IF(VLOOKUP(A351,'BD OFICIAL'!$A$1:$AL$2098,34,0)=AL351,0,1)</f>
        <v>0</v>
      </c>
      <c r="CJ351" s="12">
        <f>VLOOKUP(A351,'BD OFICIAL'!$A$1:$AM$2098,36,0)*AM351-AP351</f>
        <v>0</v>
      </c>
      <c r="CK351" s="85" t="str">
        <f t="shared" si="190"/>
        <v>SSH</v>
      </c>
      <c r="CL351" s="85" t="str">
        <f t="shared" si="191"/>
        <v>SI</v>
      </c>
      <c r="CM351" s="85" t="str">
        <f t="shared" si="171"/>
        <v>NO</v>
      </c>
      <c r="CN351" s="31">
        <f t="shared" si="172"/>
        <v>0</v>
      </c>
      <c r="CO351" s="31">
        <f t="shared" si="192"/>
        <v>1</v>
      </c>
      <c r="CP351" s="31">
        <f t="shared" si="173"/>
        <v>0</v>
      </c>
      <c r="CQ351" s="31">
        <f>IF(Y351="NO",0,IF(Y351="SI",IF(VLOOKUP(A351,'BD OFICIAL'!$A:$AO,40,0)=AQ351,0,1)))</f>
        <v>0</v>
      </c>
      <c r="CR351" s="31">
        <f>IF(Z351="NO",0,IF(Z351="SI",IF(VLOOKUP(B351,'BD OFICIAL'!$A:$AO,41,0)=AS351,0,1)))</f>
        <v>0</v>
      </c>
      <c r="CS351" s="31">
        <f t="shared" si="193"/>
        <v>0</v>
      </c>
      <c r="CT351" s="31">
        <f t="shared" si="194"/>
        <v>0</v>
      </c>
      <c r="CU351" s="31">
        <f>IF(VLOOKUP(A351,'BD OFICIAL'!$A$1:$AL$1056,31,0)="SI",IF(AT351&gt;0,0,1),IF(AT351=0,0,1))</f>
        <v>0</v>
      </c>
      <c r="CV351" s="31">
        <f t="shared" si="195"/>
        <v>0</v>
      </c>
      <c r="CW351" s="31">
        <f t="shared" si="174"/>
        <v>0</v>
      </c>
      <c r="CX351" s="85" t="str">
        <f t="shared" si="175"/>
        <v>NO</v>
      </c>
      <c r="CY351" s="31">
        <f t="shared" si="176"/>
        <v>0</v>
      </c>
      <c r="CZ351" s="85" t="str">
        <f>IF(ISERROR(VLOOKUP(AI351,EXPERIENCIA!$A$1:$C$2100,1,0)),"NO","SI")</f>
        <v>SI</v>
      </c>
      <c r="DA351" s="85" t="str">
        <f>IF(CX351="no","NO APLICA",IF(AX351=0,"ERROR NOTA",IF(AND(AX351&gt;1,CZ351="NO"),"ERROR NOTA",IF(AND(CZ351="NO",AX351=1),0,IF(VLOOKUP(AI351,EXPERIENCIA!$A$1:$C$2100,3,0)=AX351,0,"ERROR NOTA")))))</f>
        <v>NO APLICA</v>
      </c>
      <c r="DB351" s="85" t="str">
        <f>IF(ISERROR(VLOOKUP(AI351,COMPORTAMIENTO!$A$1:$C$2100,1,0)),"NO","SI")</f>
        <v>SI</v>
      </c>
      <c r="DC351" s="85" t="str">
        <f>IF(CX351="NO","NO APLICA",IF(AY351=0,"ERROR NOTA",IF(AND(DB351="NO",AY351=7),0,IF(VLOOKUP(AI351,COMPORTAMIENTO!$A$2:$H$2100,8,0)=AY351,0,"ERROR NOTA"))))</f>
        <v>NO APLICA</v>
      </c>
      <c r="DD351" s="104" t="str">
        <f t="shared" si="177"/>
        <v>NO APLICA</v>
      </c>
      <c r="DE351" s="104" t="str">
        <f t="shared" si="178"/>
        <v>NO APLICA</v>
      </c>
      <c r="DF351" s="85" t="str">
        <f t="shared" si="196"/>
        <v>SI</v>
      </c>
      <c r="DG351" s="85">
        <f t="shared" si="179"/>
        <v>0</v>
      </c>
      <c r="DH351" s="85">
        <f t="shared" si="180"/>
        <v>0</v>
      </c>
      <c r="DI351" s="85" t="str">
        <f t="shared" si="181"/>
        <v>NO APLICA</v>
      </c>
      <c r="DJ351" s="12" t="str">
        <f t="shared" si="182"/>
        <v>NO APLICA</v>
      </c>
      <c r="DK351" s="7" t="str">
        <f t="shared" si="183"/>
        <v>NO APLICA</v>
      </c>
      <c r="DL351" s="12">
        <f t="shared" si="197"/>
        <v>5800</v>
      </c>
      <c r="DM351" s="12">
        <f>VLOOKUP(A351,'5 TD'!$A:$B,2,0)</f>
        <v>6373</v>
      </c>
      <c r="DN351" s="7" t="str">
        <f t="shared" si="198"/>
        <v>NO APLICA</v>
      </c>
      <c r="DO351" s="85" t="str">
        <f t="shared" si="184"/>
        <v>NO APLICA</v>
      </c>
      <c r="DP351" s="85" t="str">
        <f t="shared" si="185"/>
        <v>NO APLICA</v>
      </c>
      <c r="DQ351" s="7" t="str">
        <f t="shared" si="186"/>
        <v>NO APLICA</v>
      </c>
      <c r="DR351" s="85" t="str">
        <f t="shared" si="199"/>
        <v>NO APLICA</v>
      </c>
      <c r="DS351" s="2" t="str">
        <f>+('3 Planilla Preadjudicación OTIC'!BN351)</f>
        <v>NO</v>
      </c>
      <c r="DT351" s="2" t="str">
        <f>IF(DR351="APROBADO",VLOOKUP(A351,'5 TD'!$D$3:$E$270,2,0),"NO APLICA")</f>
        <v>NO APLICA</v>
      </c>
      <c r="DU351" s="2" t="str">
        <f t="shared" si="200"/>
        <v>NO APLICA</v>
      </c>
      <c r="DV351" s="2" t="str">
        <f>IF(DU351="SI",VLOOKUP(A351,'5 TD'!$G$3:$H$270,2,0),"NO APLICA ")</f>
        <v xml:space="preserve">NO APLICA </v>
      </c>
      <c r="DW351" s="2" t="str">
        <f t="shared" si="201"/>
        <v>NO</v>
      </c>
      <c r="DX351" s="2" t="str">
        <f>IF(DW351="SI",VLOOKUP(A351,'5 TD'!$J$4:$K$472,2,0),"NO APLICA")</f>
        <v>NO APLICA</v>
      </c>
      <c r="DY351" s="2" t="str">
        <f t="shared" si="202"/>
        <v>NO APLICA</v>
      </c>
      <c r="DZ351" s="7" t="str">
        <f>IF(DY351="SI",VLOOKUP(A351,'5 TD'!$M$4:$N$350,2,0),"NO APLICA")</f>
        <v>NO APLICA</v>
      </c>
      <c r="EA351" s="2" t="str">
        <f t="shared" si="203"/>
        <v>NO APLICA</v>
      </c>
      <c r="EB351" s="12" t="str">
        <f t="shared" si="204"/>
        <v/>
      </c>
      <c r="EC351" s="12" t="str">
        <f>IF(EA351="SI",VLOOKUP(A351,'5 TD'!$V$4:$W$479,2,0),"NO APLICA")</f>
        <v>NO APLICA</v>
      </c>
      <c r="ED351" s="2" t="str">
        <f t="shared" si="187"/>
        <v>NO</v>
      </c>
      <c r="EE351" s="79" t="str">
        <f>IF(ED351="SI",VLOOKUP(AI351,COMPORTAMIENTO!$A$1:$H$2100,7,0),"NO APLICA")</f>
        <v>NO APLICA</v>
      </c>
      <c r="EF351" s="12" t="str">
        <f>IF(ED351="SI",VLOOKUP(A351,'5 TD'!$P$2:$Q$479,2,0),"NO APLICA")</f>
        <v>NO APLICA</v>
      </c>
      <c r="EG351" s="2" t="str">
        <f t="shared" si="188"/>
        <v>NO</v>
      </c>
      <c r="EH351" s="2">
        <f>IF(CZ351="no",0,VLOOKUP(AI351,EXPERIENCIA!$A$1:$C$2100,2,0))</f>
        <v>29</v>
      </c>
      <c r="EI351" s="2">
        <f>IF(CZ351="si",VLOOKUP(A351,'5 TD'!$S$3:$T$2103,2,0),0)</f>
        <v>125</v>
      </c>
      <c r="EJ351" s="2" t="str">
        <f t="shared" si="189"/>
        <v>NO</v>
      </c>
      <c r="EK351" s="2">
        <f>+('3 Planilla Preadjudicación OTIC'!BU351)</f>
        <v>0</v>
      </c>
      <c r="EL351" s="3"/>
      <c r="EM351" s="3"/>
      <c r="EN351" s="3"/>
      <c r="EQ351" s="86"/>
    </row>
    <row r="352" spans="1:147" s="3" customFormat="1" ht="15" customHeight="1" x14ac:dyDescent="0.3">
      <c r="A352" s="2">
        <f>+('3 Planilla Preadjudicación OTIC'!A352)</f>
        <v>14411</v>
      </c>
      <c r="B352" s="2" t="str">
        <f>+('3 Planilla Preadjudicación OTIC'!B352)</f>
        <v>65181652-1</v>
      </c>
      <c r="C352" s="4">
        <f>+('3 Planilla Preadjudicación OTIC'!E352)</f>
        <v>2025</v>
      </c>
      <c r="D352" s="4" t="str">
        <f>+('3 Planilla Preadjudicación OTIC'!F352)</f>
        <v>MANDATO</v>
      </c>
      <c r="E352" s="4" t="str">
        <f>+('3 Planilla Preadjudicación OTIC'!G352)</f>
        <v>73188700-4</v>
      </c>
      <c r="F352" s="4" t="str">
        <f>+('3 Planilla Preadjudicación OTIC'!H352)</f>
        <v>ONG CASA DE ACOGIDA LA ESPERANZA</v>
      </c>
      <c r="G352" s="4"/>
      <c r="H352" s="4"/>
      <c r="I352" s="4" t="str">
        <f>+('3 Planilla Preadjudicación OTIC'!I352)</f>
        <v>ELABORACIÓN DE PRODUCTOS DE PASTELERÍA Y REPOSTERÍA</v>
      </c>
      <c r="J352" s="4" t="str">
        <f>+('3 Planilla Preadjudicación OTIC'!J352)</f>
        <v>SIN PLAN FORMATIVO</v>
      </c>
      <c r="K352" s="4" t="str">
        <f>+('3 Planilla Preadjudicación OTIC'!K352)</f>
        <v/>
      </c>
      <c r="L352" s="4" t="str">
        <f>+('3 Planilla Preadjudicación OTIC'!L352)</f>
        <v/>
      </c>
      <c r="M352" s="2">
        <f>+('3 Planilla Preadjudicación OTIC'!M352)</f>
        <v>13</v>
      </c>
      <c r="N352" s="4" t="str">
        <f>+('3 Planilla Preadjudicación OTIC'!N352)</f>
        <v>METROPOLITANA</v>
      </c>
      <c r="O352" s="4" t="str">
        <f>+('3 Planilla Preadjudicación OTIC'!O352)</f>
        <v>PUDAHUEL</v>
      </c>
      <c r="P352" s="4" t="str">
        <f>+('3 Planilla Preadjudicación OTIC'!P352)</f>
        <v>EMPRENDEDORES/AS INFORMALES O PERSONAS VULNERABLES PERTENECIENTES AL 80% MAS VULNERABLE</v>
      </c>
      <c r="Q352" s="4" t="str">
        <f>+('3 Planilla Preadjudicación OTIC'!Q352)</f>
        <v>PRESENCIAL</v>
      </c>
      <c r="R352" s="4" t="str">
        <f>+('3 Planilla Preadjudicación OTIC'!R352)</f>
        <v>DEPENDIENTE</v>
      </c>
      <c r="S352" s="4">
        <f>+('3 Planilla Preadjudicación OTIC'!S352)</f>
        <v>50</v>
      </c>
      <c r="T352" s="2">
        <f>+('3 Planilla Preadjudicación OTIC'!T352)</f>
        <v>20</v>
      </c>
      <c r="U352" s="2">
        <f>+('3 Planilla Preadjudicación OTIC'!U352)</f>
        <v>0</v>
      </c>
      <c r="V352" s="2">
        <f>+('3 Planilla Preadjudicación OTIC'!V352)</f>
        <v>0</v>
      </c>
      <c r="W352" s="2">
        <f>+('3 Planilla Preadjudicación OTIC'!W352)</f>
        <v>200</v>
      </c>
      <c r="X352" s="2">
        <f>+('3 Planilla Preadjudicación OTIC'!X352)</f>
        <v>4</v>
      </c>
      <c r="Y352" s="2" t="str">
        <f>+('3 Planilla Preadjudicación OTIC'!Y352)</f>
        <v>SI</v>
      </c>
      <c r="Z352" s="2" t="str">
        <f>+('3 Planilla Preadjudicación OTIC'!Z352)</f>
        <v>NO</v>
      </c>
      <c r="AA352" s="2" t="str">
        <f>+('3 Planilla Preadjudicación OTIC'!AA352)</f>
        <v>NO</v>
      </c>
      <c r="AB352" s="4" t="str">
        <f>+('3 Planilla Preadjudicación OTIC'!AB352)</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352" s="4" t="str">
        <f>+('3 Planilla Preadjudicación OTIC'!AC352)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52" s="2" t="str">
        <f>+('3 Planilla Preadjudicación OTIC'!AD352)</f>
        <v>NO</v>
      </c>
      <c r="AE352" s="4">
        <f>+('3 Planilla Preadjudicación OTIC'!AE352)</f>
        <v>0</v>
      </c>
      <c r="AF352" s="2" t="str">
        <f>+('3 Planilla Preadjudicación OTIC'!AF352)</f>
        <v>CERRADA</v>
      </c>
      <c r="AG352" s="2">
        <f>+('3 Planilla Preadjudicación OTIC'!AG352)</f>
        <v>50</v>
      </c>
      <c r="AH352" s="2">
        <f>+('3 Planilla Preadjudicación OTIC'!AH352)</f>
        <v>2</v>
      </c>
      <c r="AI352" s="135" t="str">
        <f>+('3 Planilla Preadjudicación OTIC'!AI352)</f>
        <v>77311060-3</v>
      </c>
      <c r="AJ352" s="4" t="str">
        <f>+('3 Planilla Preadjudicación OTIC'!AJ352)</f>
        <v>SOCIEDAD OTC CAPACITACIÓN LTDA</v>
      </c>
      <c r="AK352" s="2">
        <f>+('3 Planilla Preadjudicación OTIC'!AK352)</f>
        <v>200</v>
      </c>
      <c r="AL352" s="2">
        <f>+('3 Planilla Preadjudicación OTIC'!AL352)</f>
        <v>50</v>
      </c>
      <c r="AM352" s="12">
        <f>+('3 Planilla Preadjudicación OTIC'!AM352)</f>
        <v>4700</v>
      </c>
      <c r="AN352" s="12">
        <f>+('3 Planilla Preadjudicación OTIC'!AN352)</f>
        <v>0</v>
      </c>
      <c r="AO352" s="12">
        <f>+('3 Planilla Preadjudicación OTIC'!AO352)</f>
        <v>0</v>
      </c>
      <c r="AP352" s="12">
        <f>+('3 Planilla Preadjudicación OTIC'!AP352)</f>
        <v>18800000</v>
      </c>
      <c r="AQ352" s="12">
        <f>+('3 Planilla Preadjudicación OTIC'!AQ352)</f>
        <v>4000000</v>
      </c>
      <c r="AR352" s="12">
        <f>+('3 Planilla Preadjudicación OTIC'!AR352)</f>
        <v>0</v>
      </c>
      <c r="AS352" s="12">
        <f>+('3 Planilla Preadjudicación OTIC'!AS352)</f>
        <v>0</v>
      </c>
      <c r="AT352" s="12">
        <f>+('3 Planilla Preadjudicación OTIC'!AT352)</f>
        <v>0</v>
      </c>
      <c r="AU352" s="12">
        <f>+('3 Planilla Preadjudicación OTIC'!AU352)</f>
        <v>22800000</v>
      </c>
      <c r="AV352" s="2" t="str">
        <f>+('3 Planilla Preadjudicación OTIC'!AV352)</f>
        <v>NO</v>
      </c>
      <c r="AW352" s="4" t="str">
        <f>+('3 Planilla Preadjudicación OTIC'!AW352)</f>
        <v>NUMERAL 6.1.2. ITEM 5 - EL VALOR HORA ALUMNO CAPACITACIÓN NO SE ENCUENTRA EN EL RANGO DEL TRAMO DEFINIDO PARA EL CURSO, CONFORME AL ANEXO N° 8 Y AL PLAN DE CAPACITACIÓN.</v>
      </c>
      <c r="AX352" s="2">
        <f>+('3 Planilla Preadjudicación OTIC'!AX352)</f>
        <v>3</v>
      </c>
      <c r="AY352" s="2">
        <f>+('3 Planilla Preadjudicación OTIC'!AY352)</f>
        <v>7</v>
      </c>
      <c r="AZ352" s="2">
        <f>+('3 Planilla Preadjudicación OTIC'!AZ352)</f>
        <v>0</v>
      </c>
      <c r="BA352" s="2">
        <f>+('3 Planilla Preadjudicación OTIC'!BA352)</f>
        <v>0</v>
      </c>
      <c r="BB352" s="2">
        <f>+('3 Planilla Preadjudicación OTIC'!BB352)</f>
        <v>7</v>
      </c>
      <c r="BC352" s="2">
        <f>+('3 Planilla Preadjudicación OTIC'!BC352)</f>
        <v>7</v>
      </c>
      <c r="BD352" s="2">
        <f>+('3 Planilla Preadjudicación OTIC'!BD352)</f>
        <v>7</v>
      </c>
      <c r="BE352" s="2">
        <f>+('3 Planilla Preadjudicación OTIC'!BE352)</f>
        <v>7</v>
      </c>
      <c r="BF352" s="2">
        <f>+('3 Planilla Preadjudicación OTIC'!BF352)</f>
        <v>7</v>
      </c>
      <c r="BG352" s="2">
        <f>+('3 Planilla Preadjudicación OTIC'!BG352)</f>
        <v>7</v>
      </c>
      <c r="BH352" s="2">
        <f>+('3 Planilla Preadjudicación OTIC'!BH352)</f>
        <v>7</v>
      </c>
      <c r="BI352" s="2">
        <f>+('3 Planilla Preadjudicación OTIC'!BI352)</f>
        <v>7</v>
      </c>
      <c r="BJ352" s="2">
        <f>+('3 Planilla Preadjudicación OTIC'!BJ352)</f>
        <v>7</v>
      </c>
      <c r="BK352" s="2">
        <f>+('3 Planilla Preadjudicación OTIC'!BK352)</f>
        <v>7</v>
      </c>
      <c r="BL352" s="2">
        <f>+('3 Planilla Preadjudicación OTIC'!BL352)</f>
        <v>0</v>
      </c>
      <c r="BM352" s="104">
        <f>ROUND(('3 Planilla Preadjudicación OTIC'!BM352),1)</f>
        <v>0</v>
      </c>
      <c r="BN352" s="219" t="str">
        <f>+('3 Planilla Preadjudicación OTIC'!BN352)</f>
        <v>NO</v>
      </c>
      <c r="BO352" s="219">
        <f>+('3 Planilla Preadjudicación OTIC'!BO352)</f>
        <v>0</v>
      </c>
      <c r="BP352" s="219">
        <f>+('3 Planilla Preadjudicación OTIC'!BP352)</f>
        <v>0</v>
      </c>
      <c r="BQ352" s="219">
        <f>+('3 Planilla Preadjudicación OTIC'!BQ352)</f>
        <v>0</v>
      </c>
      <c r="BR352" s="219">
        <f>+('3 Planilla Preadjudicación OTIC'!BR352)</f>
        <v>0</v>
      </c>
      <c r="BS352" s="219">
        <f>+('3 Planilla Preadjudicación OTIC'!BS352)</f>
        <v>0</v>
      </c>
      <c r="BT352" s="219">
        <f>+('3 Planilla Preadjudicación OTIC'!BT352)</f>
        <v>0</v>
      </c>
      <c r="BU352" s="224">
        <f>IF(VLOOKUP(A352,'BD OFICIAL'!$A$1:$AL$2098,7,0)=D352,0,1)</f>
        <v>0</v>
      </c>
      <c r="BV352" s="224">
        <f>IF(VLOOKUP(A352,'BD OFICIAL'!$A$1:$AL$2098,11,0)=J352,0,1)</f>
        <v>0</v>
      </c>
      <c r="BW352" s="224">
        <f>IF(VLOOKUP(A352,'BD OFICIAL'!$A$1:$AL$2098,13,0)=L352,0,1)</f>
        <v>0</v>
      </c>
      <c r="BX352" s="218">
        <f>IF(VLOOKUP(A352,'BD OFICIAL'!$A$1:$AL$2098,16,0)=O352,0,1)</f>
        <v>0</v>
      </c>
      <c r="BY352" s="218">
        <f>IF(VLOOKUP(A352,'BD OFICIAL'!$A$1:$AL$2098,17,0)=P352,0,1)</f>
        <v>0</v>
      </c>
      <c r="BZ352" s="218">
        <f>IF(VLOOKUP(A352,'BD OFICIAL'!$A$1:$AL$2098,19,0)=R352,0,1)</f>
        <v>0</v>
      </c>
      <c r="CA352" s="218">
        <f>IF(VLOOKUP(A352,'BD OFICIAL'!$A$1:$AL$2098,21,0)=T352,0,1)</f>
        <v>0</v>
      </c>
      <c r="CB352" s="218">
        <f>IF(VLOOKUP(A352,'BD OFICIAL'!$A$1:$AL$2098,24,0)=AK352,0,1)</f>
        <v>0</v>
      </c>
      <c r="CC352" s="218">
        <f>IF(VLOOKUP(A352,'BD OFICIAL'!$A$1:$AL$2098,25,0)=X352,0,1)</f>
        <v>0</v>
      </c>
      <c r="CD352" s="218">
        <f>IF(VLOOKUP(A352,'BD OFICIAL'!$A$1:$AL$2098,26,0)=Y352,0,1)</f>
        <v>0</v>
      </c>
      <c r="CE352" s="218">
        <f>IF(VLOOKUP(A352,'BD OFICIAL'!$A$1:$AL$2098,27,0)=Z352,0,1)</f>
        <v>0</v>
      </c>
      <c r="CF352" s="218">
        <f>IF(VLOOKUP(A352,'BD OFICIAL'!$A$1:$AL$2098,28,0)=AA352,0,1)</f>
        <v>0</v>
      </c>
      <c r="CG352" s="218">
        <f>IF(VLOOKUP(A352,'BD OFICIAL'!$A$1:$AL$2098,33,0)=AF352,0,1)</f>
        <v>0</v>
      </c>
      <c r="CH352" s="218">
        <f>IF(VLOOKUP(A352,'BD OFICIAL'!$A$1:$AL$2098,35,0)=AH352,0,1)</f>
        <v>0</v>
      </c>
      <c r="CI352" s="224">
        <f>IF(VLOOKUP(A352,'BD OFICIAL'!$A$1:$AL$2098,34,0)=AL352,0,1)</f>
        <v>0</v>
      </c>
      <c r="CJ352" s="221">
        <f>VLOOKUP(A352,'BD OFICIAL'!$A$1:$AM$2098,36,0)*AM352-AP352</f>
        <v>0</v>
      </c>
      <c r="CK352" s="224" t="str">
        <f t="shared" si="190"/>
        <v>SSH</v>
      </c>
      <c r="CL352" s="224" t="str">
        <f t="shared" si="191"/>
        <v>NO</v>
      </c>
      <c r="CM352" s="224" t="str">
        <f t="shared" si="171"/>
        <v>SI</v>
      </c>
      <c r="CN352" s="225">
        <f t="shared" si="172"/>
        <v>1</v>
      </c>
      <c r="CO352" s="225">
        <f t="shared" si="192"/>
        <v>1</v>
      </c>
      <c r="CP352" s="225">
        <f t="shared" si="173"/>
        <v>0</v>
      </c>
      <c r="CQ352" s="31">
        <f>IF(Y352="NO",0,IF(Y352="SI",IF(VLOOKUP(A352,'BD OFICIAL'!$A:$AO,40,0)=AQ352,0,1)))</f>
        <v>0</v>
      </c>
      <c r="CR352" s="31">
        <f>IF(Z352="NO",0,IF(Z352="SI",IF(VLOOKUP(B352,'BD OFICIAL'!$A:$AO,41,0)=AS352,0,1)))</f>
        <v>0</v>
      </c>
      <c r="CS352" s="225">
        <f t="shared" si="193"/>
        <v>0</v>
      </c>
      <c r="CT352" s="225">
        <f t="shared" si="194"/>
        <v>0</v>
      </c>
      <c r="CU352" s="225">
        <f>IF(VLOOKUP(A352,'BD OFICIAL'!$A$1:$AL$1056,31,0)="SI",IF(AT352&gt;0,0,1),IF(AT352=0,0,1))</f>
        <v>0</v>
      </c>
      <c r="CV352" s="225">
        <f t="shared" si="195"/>
        <v>0</v>
      </c>
      <c r="CW352" s="225">
        <f t="shared" si="174"/>
        <v>0</v>
      </c>
      <c r="CX352" s="224" t="str">
        <f t="shared" si="175"/>
        <v>NO</v>
      </c>
      <c r="CY352" s="225">
        <f t="shared" si="176"/>
        <v>0</v>
      </c>
      <c r="CZ352" s="224" t="str">
        <f>IF(ISERROR(VLOOKUP(AI352,EXPERIENCIA!$A$1:$C$2100,1,0)),"NO","SI")</f>
        <v>SI</v>
      </c>
      <c r="DA352" s="224" t="str">
        <f>IF(CX352="no","NO APLICA",IF(AX352=0,"ERROR NOTA",IF(AND(AX352&gt;1,CZ352="NO"),"ERROR NOTA",IF(AND(CZ352="NO",AX352=1),0,IF(VLOOKUP(AI352,EXPERIENCIA!$A$1:$C$2100,3,0)=AX352,0,"ERROR NOTA")))))</f>
        <v>NO APLICA</v>
      </c>
      <c r="DB352" s="224" t="str">
        <f>IF(ISERROR(VLOOKUP(AI352,COMPORTAMIENTO!$A$1:$C$2100,1,0)),"NO","SI")</f>
        <v>SI</v>
      </c>
      <c r="DC352" s="224" t="str">
        <f>IF(CX352="NO","NO APLICA",IF(AY352=0,"ERROR NOTA",IF(AND(DB352="NO",AY352=7),0,IF(VLOOKUP(AI352,COMPORTAMIENTO!$A$2:$H$2100,8,0)=AY352,0,"ERROR NOTA"))))</f>
        <v>NO APLICA</v>
      </c>
      <c r="DD352" s="223" t="str">
        <f t="shared" si="177"/>
        <v>NO APLICA</v>
      </c>
      <c r="DE352" s="223" t="str">
        <f t="shared" si="178"/>
        <v>NO APLICA</v>
      </c>
      <c r="DF352" s="224" t="str">
        <f t="shared" si="196"/>
        <v>NO</v>
      </c>
      <c r="DG352" s="224">
        <f t="shared" si="179"/>
        <v>0</v>
      </c>
      <c r="DH352" s="224">
        <f t="shared" si="180"/>
        <v>0</v>
      </c>
      <c r="DI352" s="224" t="str">
        <f t="shared" si="181"/>
        <v>NO APLICA</v>
      </c>
      <c r="DJ352" s="221" t="str">
        <f t="shared" si="182"/>
        <v>NO APLICA</v>
      </c>
      <c r="DK352" s="226" t="str">
        <f t="shared" si="183"/>
        <v>NO APLICA</v>
      </c>
      <c r="DL352" s="221">
        <f t="shared" si="197"/>
        <v>4700</v>
      </c>
      <c r="DM352" s="12">
        <f>VLOOKUP(A352,'5 TD'!$A:$B,2,0)</f>
        <v>5075</v>
      </c>
      <c r="DN352" s="226" t="str">
        <f t="shared" si="198"/>
        <v>NO APLICA</v>
      </c>
      <c r="DO352" s="224" t="str">
        <f t="shared" si="184"/>
        <v>NO APLICA</v>
      </c>
      <c r="DP352" s="224" t="str">
        <f t="shared" si="185"/>
        <v>NO APLICA</v>
      </c>
      <c r="DQ352" s="7" t="str">
        <f t="shared" si="186"/>
        <v>NO APLICA</v>
      </c>
      <c r="DR352" s="85" t="str">
        <f t="shared" si="199"/>
        <v>NO APLICA</v>
      </c>
      <c r="DS352" s="2" t="str">
        <f>+('3 Planilla Preadjudicación OTIC'!BN352)</f>
        <v>NO</v>
      </c>
      <c r="DT352" s="2" t="str">
        <f>IF(DR352="APROBADO",VLOOKUP(A352,'5 TD'!$D$3:$E$270,2,0),"NO APLICA")</f>
        <v>NO APLICA</v>
      </c>
      <c r="DU352" s="2" t="str">
        <f t="shared" si="200"/>
        <v>NO APLICA</v>
      </c>
      <c r="DV352" s="2" t="str">
        <f>IF(DU352="SI",VLOOKUP(A352,'5 TD'!$G$3:$H$270,2,0),"NO APLICA ")</f>
        <v xml:space="preserve">NO APLICA </v>
      </c>
      <c r="DW352" s="2" t="str">
        <f t="shared" si="201"/>
        <v>NO</v>
      </c>
      <c r="DX352" s="2" t="str">
        <f>IF(DW352="SI",VLOOKUP(A352,'5 TD'!$J$4:$K$472,2,0),"NO APLICA")</f>
        <v>NO APLICA</v>
      </c>
      <c r="DY352" s="2" t="str">
        <f t="shared" si="202"/>
        <v>NO APLICA</v>
      </c>
      <c r="DZ352" s="7" t="str">
        <f>IF(DY352="SI",VLOOKUP(A352,'5 TD'!$M$4:$N$350,2,0),"NO APLICA")</f>
        <v>NO APLICA</v>
      </c>
      <c r="EA352" s="2" t="str">
        <f t="shared" si="203"/>
        <v>NO APLICA</v>
      </c>
      <c r="EB352" s="12" t="str">
        <f t="shared" si="204"/>
        <v/>
      </c>
      <c r="EC352" s="12" t="str">
        <f>IF(EA352="SI",VLOOKUP(A352,'5 TD'!$V$4:$W$479,2,0),"NO APLICA")</f>
        <v>NO APLICA</v>
      </c>
      <c r="ED352" s="2" t="str">
        <f t="shared" si="187"/>
        <v>NO</v>
      </c>
      <c r="EE352" s="79" t="str">
        <f>IF(ED352="SI",VLOOKUP(AI352,COMPORTAMIENTO!$A$1:$H$2100,7,0),"NO APLICA")</f>
        <v>NO APLICA</v>
      </c>
      <c r="EF352" s="12" t="str">
        <f>IF(ED352="SI",VLOOKUP(A352,'5 TD'!$P$2:$Q$479,2,0),"NO APLICA")</f>
        <v>NO APLICA</v>
      </c>
      <c r="EG352" s="2" t="str">
        <f t="shared" si="188"/>
        <v>NO</v>
      </c>
      <c r="EH352" s="2">
        <f>IF(CZ352="no",0,VLOOKUP(AI352,EXPERIENCIA!$A$1:$C$2100,2,0))</f>
        <v>29</v>
      </c>
      <c r="EI352" s="2">
        <f>IF(CZ352="si",VLOOKUP(A352,'5 TD'!$S$3:$T$2103,2,0),0)</f>
        <v>254</v>
      </c>
      <c r="EJ352" s="2" t="str">
        <f t="shared" si="189"/>
        <v>NO</v>
      </c>
      <c r="EK352" s="2">
        <f>+('3 Planilla Preadjudicación OTIC'!BU352)</f>
        <v>0</v>
      </c>
      <c r="EL352" s="3" t="s">
        <v>2593</v>
      </c>
      <c r="EM352" s="3" t="s">
        <v>2596</v>
      </c>
      <c r="EQ352" s="86"/>
    </row>
    <row r="353" spans="1:147" ht="15" customHeight="1" x14ac:dyDescent="0.3">
      <c r="A353" s="2">
        <f>+('3 Planilla Preadjudicación OTIC'!A353)</f>
        <v>14402</v>
      </c>
      <c r="B353" s="2" t="str">
        <f>+('3 Planilla Preadjudicación OTIC'!B353)</f>
        <v>65181652-1</v>
      </c>
      <c r="C353" s="4">
        <f>+('3 Planilla Preadjudicación OTIC'!E353)</f>
        <v>2025</v>
      </c>
      <c r="D353" s="4" t="str">
        <f>+('3 Planilla Preadjudicación OTIC'!F353)</f>
        <v>MANDATO</v>
      </c>
      <c r="E353" s="4" t="str">
        <f>+('3 Planilla Preadjudicación OTIC'!G353)</f>
        <v>73188700-4</v>
      </c>
      <c r="F353" s="4" t="str">
        <f>+('3 Planilla Preadjudicación OTIC'!H353)</f>
        <v>ONG CASA DE ACOGIDA LA ESPERANZA</v>
      </c>
      <c r="G353" s="4"/>
      <c r="H353" s="4"/>
      <c r="I353" s="4" t="str">
        <f>+('3 Planilla Preadjudicación OTIC'!I353)</f>
        <v>CORTE Y CONFECCIÓN DE CORTINAS Y ROPA DE CASA</v>
      </c>
      <c r="J353" s="4" t="str">
        <f>+('3 Planilla Preadjudicación OTIC'!J353)</f>
        <v>PF0704</v>
      </c>
      <c r="K353" s="4" t="str">
        <f>+('3 Planilla Preadjudicación OTIC'!K353)</f>
        <v/>
      </c>
      <c r="L353" s="4" t="str">
        <f>+('3 Planilla Preadjudicación OTIC'!L353)</f>
        <v/>
      </c>
      <c r="M353" s="2">
        <f>+('3 Planilla Preadjudicación OTIC'!M353)</f>
        <v>13</v>
      </c>
      <c r="N353" s="4" t="str">
        <f>+('3 Planilla Preadjudicación OTIC'!N353)</f>
        <v>METROPOLITANA</v>
      </c>
      <c r="O353" s="4" t="str">
        <f>+('3 Planilla Preadjudicación OTIC'!O353)</f>
        <v>PUDAHUEL</v>
      </c>
      <c r="P353" s="4" t="str">
        <f>+('3 Planilla Preadjudicación OTIC'!P353)</f>
        <v>EMPRENDEDORES/AS INFORMALES O PERSONAS VULNERABLES PERTENECIENTES AL 80% MAS VULNERABLE</v>
      </c>
      <c r="Q353" s="4" t="str">
        <f>+('3 Planilla Preadjudicación OTIC'!Q353)</f>
        <v>PRESENCIAL</v>
      </c>
      <c r="R353" s="4" t="str">
        <f>+('3 Planilla Preadjudicación OTIC'!R353)</f>
        <v>DEPENDIENTE</v>
      </c>
      <c r="S353" s="4">
        <f>+('3 Planilla Preadjudicación OTIC'!S353)</f>
        <v>38</v>
      </c>
      <c r="T353" s="2">
        <f>+('3 Planilla Preadjudicación OTIC'!T353)</f>
        <v>19</v>
      </c>
      <c r="U353" s="2">
        <f>+('3 Planilla Preadjudicación OTIC'!U353)</f>
        <v>150</v>
      </c>
      <c r="V353" s="2">
        <f>+('3 Planilla Preadjudicación OTIC'!V353)</f>
        <v>0</v>
      </c>
      <c r="W353" s="2">
        <f>+('3 Planilla Preadjudicación OTIC'!W353)</f>
        <v>150</v>
      </c>
      <c r="X353" s="2">
        <f>+('3 Planilla Preadjudicación OTIC'!X353)</f>
        <v>4</v>
      </c>
      <c r="Y353" s="2" t="str">
        <f>+('3 Planilla Preadjudicación OTIC'!Y353)</f>
        <v>SI</v>
      </c>
      <c r="Z353" s="2" t="str">
        <f>+('3 Planilla Preadjudicación OTIC'!Z353)</f>
        <v>NO</v>
      </c>
      <c r="AA353" s="2" t="str">
        <f>+('3 Planilla Preadjudicación OTIC'!AA353)</f>
        <v>NO</v>
      </c>
      <c r="AB353" s="4" t="str">
        <f>+('3 Planilla Preadjudicación OTIC'!AB353)</f>
        <v>SE AJUSTA A PLAN FORMATIVO</v>
      </c>
      <c r="AC353" s="4" t="str">
        <f>+('3 Planilla Preadjudicación OTIC'!AC353)</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53" s="2" t="str">
        <f>+('3 Planilla Preadjudicación OTIC'!AD353)</f>
        <v>NO</v>
      </c>
      <c r="AE353" s="4">
        <f>+('3 Planilla Preadjudicación OTIC'!AE353)</f>
        <v>0</v>
      </c>
      <c r="AF353" s="2" t="str">
        <f>+('3 Planilla Preadjudicación OTIC'!AF353)</f>
        <v>CERRADA</v>
      </c>
      <c r="AG353" s="2">
        <f>+('3 Planilla Preadjudicación OTIC'!AG353)</f>
        <v>38</v>
      </c>
      <c r="AH353" s="2">
        <f>+('3 Planilla Preadjudicación OTIC'!AH353)</f>
        <v>3</v>
      </c>
      <c r="AI353" s="135" t="str">
        <f>+('3 Planilla Preadjudicación OTIC'!AI353)</f>
        <v>77311060-3</v>
      </c>
      <c r="AJ353" s="4" t="str">
        <f>+('3 Planilla Preadjudicación OTIC'!AJ353)</f>
        <v>SOCIEDAD OTC CAPACITACIÓN LTDA</v>
      </c>
      <c r="AK353" s="2">
        <f>+('3 Planilla Preadjudicación OTIC'!AK353)</f>
        <v>150</v>
      </c>
      <c r="AL353" s="2">
        <f>+('3 Planilla Preadjudicación OTIC'!AL353)</f>
        <v>38</v>
      </c>
      <c r="AM353" s="12">
        <f>+('3 Planilla Preadjudicación OTIC'!AM353)</f>
        <v>5401</v>
      </c>
      <c r="AN353" s="12">
        <f>+('3 Planilla Preadjudicación OTIC'!AN353)</f>
        <v>0</v>
      </c>
      <c r="AO353" s="12">
        <f>+('3 Planilla Preadjudicación OTIC'!AO353)</f>
        <v>0</v>
      </c>
      <c r="AP353" s="12">
        <f>+('3 Planilla Preadjudicación OTIC'!AP353)</f>
        <v>15392850</v>
      </c>
      <c r="AQ353" s="12">
        <f>+('3 Planilla Preadjudicación OTIC'!AQ353)</f>
        <v>2888000</v>
      </c>
      <c r="AR353" s="12">
        <f>+('3 Planilla Preadjudicación OTIC'!AR353)</f>
        <v>0</v>
      </c>
      <c r="AS353" s="12">
        <f>+('3 Planilla Preadjudicación OTIC'!AS353)</f>
        <v>0</v>
      </c>
      <c r="AT353" s="12">
        <f>+('3 Planilla Preadjudicación OTIC'!AT353)</f>
        <v>0</v>
      </c>
      <c r="AU353" s="12">
        <f>+('3 Planilla Preadjudicación OTIC'!AU353)</f>
        <v>18280850</v>
      </c>
      <c r="AV353" s="2" t="str">
        <f>+('3 Planilla Preadjudicación OTIC'!AV353)</f>
        <v>NO</v>
      </c>
      <c r="AW353" s="4" t="str">
        <f>+('3 Planilla Preadjudicación OTIC'!AW353)</f>
        <v>Numeral 6.1.2. ítem 5 - El Valor Hora Alumno Capacitación no se encuentra en el rango del tramo definido para el curso, conforme al Anexo N° 8 y al plan de capacitación.</v>
      </c>
      <c r="AX353" s="2">
        <f>+('3 Planilla Preadjudicación OTIC'!AX353)</f>
        <v>0</v>
      </c>
      <c r="AY353" s="2">
        <f>+('3 Planilla Preadjudicación OTIC'!AY353)</f>
        <v>0</v>
      </c>
      <c r="AZ353" s="2">
        <f>+('3 Planilla Preadjudicación OTIC'!AZ353)</f>
        <v>0</v>
      </c>
      <c r="BA353" s="2">
        <f>+('3 Planilla Preadjudicación OTIC'!BA353)</f>
        <v>0</v>
      </c>
      <c r="BB353" s="2">
        <f>+('3 Planilla Preadjudicación OTIC'!BB353)</f>
        <v>0</v>
      </c>
      <c r="BC353" s="2">
        <f>+('3 Planilla Preadjudicación OTIC'!BC353)</f>
        <v>0</v>
      </c>
      <c r="BD353" s="2">
        <f>+('3 Planilla Preadjudicación OTIC'!BD353)</f>
        <v>0</v>
      </c>
      <c r="BE353" s="2">
        <f>+('3 Planilla Preadjudicación OTIC'!BE353)</f>
        <v>0</v>
      </c>
      <c r="BF353" s="2">
        <f>+('3 Planilla Preadjudicación OTIC'!BF353)</f>
        <v>0</v>
      </c>
      <c r="BG353" s="2">
        <f>+('3 Planilla Preadjudicación OTIC'!BG353)</f>
        <v>0</v>
      </c>
      <c r="BH353" s="2">
        <f>+('3 Planilla Preadjudicación OTIC'!BH353)</f>
        <v>0</v>
      </c>
      <c r="BI353" s="2">
        <f>+('3 Planilla Preadjudicación OTIC'!BI353)</f>
        <v>0</v>
      </c>
      <c r="BJ353" s="2">
        <f>+('3 Planilla Preadjudicación OTIC'!BJ353)</f>
        <v>0</v>
      </c>
      <c r="BK353" s="2">
        <f>+('3 Planilla Preadjudicación OTIC'!BK353)</f>
        <v>0</v>
      </c>
      <c r="BL353" s="2">
        <f>+('3 Planilla Preadjudicación OTIC'!BL353)</f>
        <v>0</v>
      </c>
      <c r="BM353" s="104">
        <f>ROUND(('3 Planilla Preadjudicación OTIC'!BM353),1)</f>
        <v>0</v>
      </c>
      <c r="BN353" s="4" t="str">
        <f>+('3 Planilla Preadjudicación OTIC'!BN353)</f>
        <v>NO</v>
      </c>
      <c r="BO353" s="4">
        <f>+('3 Planilla Preadjudicación OTIC'!BO353)</f>
        <v>0</v>
      </c>
      <c r="BP353" s="4">
        <f>+('3 Planilla Preadjudicación OTIC'!BP353)</f>
        <v>0</v>
      </c>
      <c r="BQ353" s="4">
        <f>+('3 Planilla Preadjudicación OTIC'!BQ353)</f>
        <v>0</v>
      </c>
      <c r="BR353" s="4">
        <f>+('3 Planilla Preadjudicación OTIC'!BR353)</f>
        <v>0</v>
      </c>
      <c r="BS353" s="4">
        <f>+('3 Planilla Preadjudicación OTIC'!BS353)</f>
        <v>0</v>
      </c>
      <c r="BT353" s="4">
        <f>+('3 Planilla Preadjudicación OTIC'!BT353)</f>
        <v>0</v>
      </c>
      <c r="BU353" s="85">
        <f>IF(VLOOKUP(A353,'BD OFICIAL'!$A$1:$AL$2098,7,0)=D353,0,1)</f>
        <v>0</v>
      </c>
      <c r="BV353" s="85">
        <f>IF(VLOOKUP(A353,'BD OFICIAL'!$A$1:$AL$2098,11,0)=J353,0,1)</f>
        <v>0</v>
      </c>
      <c r="BW353" s="85">
        <f>IF(VLOOKUP(A353,'BD OFICIAL'!$A$1:$AL$2098,13,0)=L353,0,1)</f>
        <v>0</v>
      </c>
      <c r="BX353" s="2">
        <f>IF(VLOOKUP(A353,'BD OFICIAL'!$A$1:$AL$2098,16,0)=O353,0,1)</f>
        <v>0</v>
      </c>
      <c r="BY353" s="2">
        <f>IF(VLOOKUP(A353,'BD OFICIAL'!$A$1:$AL$2098,17,0)=P353,0,1)</f>
        <v>0</v>
      </c>
      <c r="BZ353" s="2">
        <f>IF(VLOOKUP(A353,'BD OFICIAL'!$A$1:$AL$2098,19,0)=R353,0,1)</f>
        <v>0</v>
      </c>
      <c r="CA353" s="2">
        <f>IF(VLOOKUP(A353,'BD OFICIAL'!$A$1:$AL$2098,21,0)=T353,0,1)</f>
        <v>0</v>
      </c>
      <c r="CB353" s="2">
        <f>IF(VLOOKUP(A353,'BD OFICIAL'!$A$1:$AL$2098,24,0)=AK353,0,1)</f>
        <v>0</v>
      </c>
      <c r="CC353" s="2">
        <f>IF(VLOOKUP(A353,'BD OFICIAL'!$A$1:$AL$2098,25,0)=X353,0,1)</f>
        <v>0</v>
      </c>
      <c r="CD353" s="2">
        <f>IF(VLOOKUP(A353,'BD OFICIAL'!$A$1:$AL$2098,26,0)=Y353,0,1)</f>
        <v>0</v>
      </c>
      <c r="CE353" s="2">
        <f>IF(VLOOKUP(A353,'BD OFICIAL'!$A$1:$AL$2098,27,0)=Z353,0,1)</f>
        <v>0</v>
      </c>
      <c r="CF353" s="2">
        <f>IF(VLOOKUP(A353,'BD OFICIAL'!$A$1:$AL$2098,28,0)=AA353,0,1)</f>
        <v>0</v>
      </c>
      <c r="CG353" s="2">
        <f>IF(VLOOKUP(A353,'BD OFICIAL'!$A$1:$AL$2098,33,0)=AF353,0,1)</f>
        <v>0</v>
      </c>
      <c r="CH353" s="2">
        <f>IF(VLOOKUP(A353,'BD OFICIAL'!$A$1:$AL$2098,35,0)=AH353,0,1)</f>
        <v>0</v>
      </c>
      <c r="CI353" s="85">
        <f>IF(VLOOKUP(A353,'BD OFICIAL'!$A$1:$AL$2098,34,0)=AL353,0,1)</f>
        <v>0</v>
      </c>
      <c r="CJ353" s="12">
        <f>VLOOKUP(A353,'BD OFICIAL'!$A$1:$AM$2098,36,0)*AM353-AP353</f>
        <v>0</v>
      </c>
      <c r="CK353" s="85" t="str">
        <f t="shared" si="190"/>
        <v>SSH</v>
      </c>
      <c r="CL353" s="85" t="str">
        <f t="shared" si="191"/>
        <v>SI</v>
      </c>
      <c r="CM353" s="85" t="str">
        <f t="shared" si="171"/>
        <v>NO</v>
      </c>
      <c r="CN353" s="31">
        <f t="shared" si="172"/>
        <v>0</v>
      </c>
      <c r="CO353" s="31">
        <f t="shared" si="192"/>
        <v>1</v>
      </c>
      <c r="CP353" s="31">
        <f t="shared" si="173"/>
        <v>0</v>
      </c>
      <c r="CQ353" s="31">
        <f>IF(Y353="NO",0,IF(Y353="SI",IF(VLOOKUP(A353,'BD OFICIAL'!$A:$AO,40,0)=AQ353,0,1)))</f>
        <v>0</v>
      </c>
      <c r="CR353" s="31">
        <f>IF(Z353="NO",0,IF(Z353="SI",IF(VLOOKUP(B353,'BD OFICIAL'!$A:$AO,41,0)=AS353,0,1)))</f>
        <v>0</v>
      </c>
      <c r="CS353" s="31">
        <f t="shared" si="193"/>
        <v>0</v>
      </c>
      <c r="CT353" s="31">
        <f t="shared" si="194"/>
        <v>0</v>
      </c>
      <c r="CU353" s="31">
        <f>IF(VLOOKUP(A353,'BD OFICIAL'!$A$1:$AL$1056,31,0)="SI",IF(AT353&gt;0,0,1),IF(AT353=0,0,1))</f>
        <v>0</v>
      </c>
      <c r="CV353" s="31">
        <f t="shared" si="195"/>
        <v>0</v>
      </c>
      <c r="CW353" s="31">
        <f t="shared" si="174"/>
        <v>0</v>
      </c>
      <c r="CX353" s="85" t="str">
        <f t="shared" si="175"/>
        <v>NO</v>
      </c>
      <c r="CY353" s="31">
        <f t="shared" si="176"/>
        <v>0</v>
      </c>
      <c r="CZ353" s="85" t="str">
        <f>IF(ISERROR(VLOOKUP(AI353,EXPERIENCIA!$A$1:$C$2100,1,0)),"NO","SI")</f>
        <v>SI</v>
      </c>
      <c r="DA353" s="85" t="str">
        <f>IF(CX353="no","NO APLICA",IF(AX353=0,"ERROR NOTA",IF(AND(AX353&gt;1,CZ353="NO"),"ERROR NOTA",IF(AND(CZ353="NO",AX353=1),0,IF(VLOOKUP(AI353,EXPERIENCIA!$A$1:$C$2100,3,0)=AX353,0,"ERROR NOTA")))))</f>
        <v>NO APLICA</v>
      </c>
      <c r="DB353" s="85" t="str">
        <f>IF(ISERROR(VLOOKUP(AI353,COMPORTAMIENTO!$A$1:$C$2100,1,0)),"NO","SI")</f>
        <v>SI</v>
      </c>
      <c r="DC353" s="85" t="str">
        <f>IF(CX353="NO","NO APLICA",IF(AY353=0,"ERROR NOTA",IF(AND(DB353="NO",AY353=7),0,IF(VLOOKUP(AI353,COMPORTAMIENTO!$A$2:$H$2100,8,0)=AY353,0,"ERROR NOTA"))))</f>
        <v>NO APLICA</v>
      </c>
      <c r="DD353" s="104" t="str">
        <f t="shared" si="177"/>
        <v>NO APLICA</v>
      </c>
      <c r="DE353" s="104" t="str">
        <f t="shared" si="178"/>
        <v>NO APLICA</v>
      </c>
      <c r="DF353" s="85" t="str">
        <f t="shared" si="196"/>
        <v>SI</v>
      </c>
      <c r="DG353" s="85">
        <f t="shared" si="179"/>
        <v>0</v>
      </c>
      <c r="DH353" s="85">
        <f t="shared" si="180"/>
        <v>0</v>
      </c>
      <c r="DI353" s="85" t="str">
        <f t="shared" si="181"/>
        <v>NO APLICA</v>
      </c>
      <c r="DJ353" s="12" t="str">
        <f t="shared" si="182"/>
        <v>NO APLICA</v>
      </c>
      <c r="DK353" s="7" t="str">
        <f t="shared" si="183"/>
        <v>NO APLICA</v>
      </c>
      <c r="DL353" s="12">
        <f t="shared" si="197"/>
        <v>5401</v>
      </c>
      <c r="DM353" s="12">
        <f>VLOOKUP(A353,'5 TD'!$A:$B,2,0)</f>
        <v>6373</v>
      </c>
      <c r="DN353" s="7" t="str">
        <f t="shared" si="198"/>
        <v>NO APLICA</v>
      </c>
      <c r="DO353" s="85" t="str">
        <f t="shared" si="184"/>
        <v>NO APLICA</v>
      </c>
      <c r="DP353" s="85" t="str">
        <f t="shared" si="185"/>
        <v>NO APLICA</v>
      </c>
      <c r="DQ353" s="7" t="str">
        <f t="shared" si="186"/>
        <v>NO APLICA</v>
      </c>
      <c r="DR353" s="85" t="str">
        <f t="shared" si="199"/>
        <v>NO APLICA</v>
      </c>
      <c r="DS353" s="2" t="str">
        <f>+('3 Planilla Preadjudicación OTIC'!BN353)</f>
        <v>NO</v>
      </c>
      <c r="DT353" s="2" t="str">
        <f>IF(DR353="APROBADO",VLOOKUP(A353,'5 TD'!$D$3:$E$270,2,0),"NO APLICA")</f>
        <v>NO APLICA</v>
      </c>
      <c r="DU353" s="2" t="str">
        <f t="shared" si="200"/>
        <v>NO APLICA</v>
      </c>
      <c r="DV353" s="2" t="str">
        <f>IF(DU353="SI",VLOOKUP(A353,'5 TD'!$G$3:$H$270,2,0),"NO APLICA ")</f>
        <v xml:space="preserve">NO APLICA </v>
      </c>
      <c r="DW353" s="2" t="str">
        <f t="shared" si="201"/>
        <v>NO</v>
      </c>
      <c r="DX353" s="2" t="str">
        <f>IF(DW353="SI",VLOOKUP(A353,'5 TD'!$J$4:$K$472,2,0),"NO APLICA")</f>
        <v>NO APLICA</v>
      </c>
      <c r="DY353" s="2" t="str">
        <f t="shared" si="202"/>
        <v>NO APLICA</v>
      </c>
      <c r="DZ353" s="7" t="str">
        <f>IF(DY353="SI",VLOOKUP(A353,'5 TD'!$M$4:$N$350,2,0),"NO APLICA")</f>
        <v>NO APLICA</v>
      </c>
      <c r="EA353" s="2" t="str">
        <f t="shared" si="203"/>
        <v>NO APLICA</v>
      </c>
      <c r="EB353" s="12" t="str">
        <f t="shared" si="204"/>
        <v/>
      </c>
      <c r="EC353" s="12" t="str">
        <f>IF(EA353="SI",VLOOKUP(A353,'5 TD'!$V$4:$W$479,2,0),"NO APLICA")</f>
        <v>NO APLICA</v>
      </c>
      <c r="ED353" s="2" t="str">
        <f t="shared" si="187"/>
        <v>NO</v>
      </c>
      <c r="EE353" s="79" t="str">
        <f>IF(ED353="SI",VLOOKUP(AI353,COMPORTAMIENTO!$A$1:$H$2100,7,0),"NO APLICA")</f>
        <v>NO APLICA</v>
      </c>
      <c r="EF353" s="12" t="str">
        <f>IF(ED353="SI",VLOOKUP(A353,'5 TD'!$P$2:$Q$479,2,0),"NO APLICA")</f>
        <v>NO APLICA</v>
      </c>
      <c r="EG353" s="2" t="str">
        <f t="shared" si="188"/>
        <v>NO</v>
      </c>
      <c r="EH353" s="2">
        <f>IF(CZ353="no",0,VLOOKUP(AI353,EXPERIENCIA!$A$1:$C$2100,2,0))</f>
        <v>29</v>
      </c>
      <c r="EI353" s="2">
        <f>IF(CZ353="si",VLOOKUP(A353,'5 TD'!$S$3:$T$2103,2,0),0)</f>
        <v>254</v>
      </c>
      <c r="EJ353" s="2" t="str">
        <f t="shared" si="189"/>
        <v>NO</v>
      </c>
      <c r="EK353" s="2">
        <f>+('3 Planilla Preadjudicación OTIC'!BU353)</f>
        <v>0</v>
      </c>
      <c r="EL353" s="3"/>
      <c r="EM353" s="3"/>
      <c r="EN353" s="3"/>
      <c r="EQ353" s="86"/>
    </row>
    <row r="354" spans="1:147" ht="15" customHeight="1" x14ac:dyDescent="0.3">
      <c r="A354" s="2">
        <f>+('3 Planilla Preadjudicación OTIC'!A354)</f>
        <v>14404</v>
      </c>
      <c r="B354" s="2" t="str">
        <f>+('3 Planilla Preadjudicación OTIC'!B354)</f>
        <v>65181652-1</v>
      </c>
      <c r="C354" s="4">
        <f>+('3 Planilla Preadjudicación OTIC'!E354)</f>
        <v>2025</v>
      </c>
      <c r="D354" s="4" t="str">
        <f>+('3 Planilla Preadjudicación OTIC'!F354)</f>
        <v>MANDATO</v>
      </c>
      <c r="E354" s="4" t="str">
        <f>+('3 Planilla Preadjudicación OTIC'!G354)</f>
        <v>73188700-4</v>
      </c>
      <c r="F354" s="4" t="str">
        <f>+('3 Planilla Preadjudicación OTIC'!H354)</f>
        <v>ONG CASA DE ACOGIDA LA ESPERANZA</v>
      </c>
      <c r="G354" s="4"/>
      <c r="H354" s="4"/>
      <c r="I354" s="4" t="str">
        <f>+('3 Planilla Preadjudicación OTIC'!I354)</f>
        <v>CORTE Y CONFECCIÓN DE CORTINAS Y ROPA DE CASA</v>
      </c>
      <c r="J354" s="4" t="str">
        <f>+('3 Planilla Preadjudicación OTIC'!J354)</f>
        <v>PF0704</v>
      </c>
      <c r="K354" s="4" t="str">
        <f>+('3 Planilla Preadjudicación OTIC'!K354)</f>
        <v/>
      </c>
      <c r="L354" s="4" t="str">
        <f>+('3 Planilla Preadjudicación OTIC'!L354)</f>
        <v/>
      </c>
      <c r="M354" s="2">
        <f>+('3 Planilla Preadjudicación OTIC'!M354)</f>
        <v>13</v>
      </c>
      <c r="N354" s="4" t="str">
        <f>+('3 Planilla Preadjudicación OTIC'!N354)</f>
        <v>METROPOLITANA</v>
      </c>
      <c r="O354" s="4" t="str">
        <f>+('3 Planilla Preadjudicación OTIC'!O354)</f>
        <v>LA GRANJA</v>
      </c>
      <c r="P354" s="4" t="str">
        <f>+('3 Planilla Preadjudicación OTIC'!P354)</f>
        <v>EMPRENDEDORES/AS INFORMALES O PERSONAS VULNERABLES PERTENECIENTES AL 80% MAS VULNERABLE</v>
      </c>
      <c r="Q354" s="4" t="str">
        <f>+('3 Planilla Preadjudicación OTIC'!Q354)</f>
        <v>PRESENCIAL</v>
      </c>
      <c r="R354" s="4" t="str">
        <f>+('3 Planilla Preadjudicación OTIC'!R354)</f>
        <v>DEPENDIENTE</v>
      </c>
      <c r="S354" s="4">
        <f>+('3 Planilla Preadjudicación OTIC'!S354)</f>
        <v>38</v>
      </c>
      <c r="T354" s="2">
        <f>+('3 Planilla Preadjudicación OTIC'!T354)</f>
        <v>20</v>
      </c>
      <c r="U354" s="2">
        <f>+('3 Planilla Preadjudicación OTIC'!U354)</f>
        <v>150</v>
      </c>
      <c r="V354" s="2">
        <f>+('3 Planilla Preadjudicación OTIC'!V354)</f>
        <v>0</v>
      </c>
      <c r="W354" s="2">
        <f>+('3 Planilla Preadjudicación OTIC'!W354)</f>
        <v>150</v>
      </c>
      <c r="X354" s="2">
        <f>+('3 Planilla Preadjudicación OTIC'!X354)</f>
        <v>4</v>
      </c>
      <c r="Y354" s="2" t="str">
        <f>+('3 Planilla Preadjudicación OTIC'!Y354)</f>
        <v>SI</v>
      </c>
      <c r="Z354" s="2" t="str">
        <f>+('3 Planilla Preadjudicación OTIC'!Z354)</f>
        <v>NO</v>
      </c>
      <c r="AA354" s="2" t="str">
        <f>+('3 Planilla Preadjudicación OTIC'!AA354)</f>
        <v>NO</v>
      </c>
      <c r="AB354" s="4" t="str">
        <f>+('3 Planilla Preadjudicación OTIC'!AB354)</f>
        <v>SE AJUSTA A PLAN FORMATIVO</v>
      </c>
      <c r="AC354" s="4" t="str">
        <f>+('3 Planilla Preadjudicación OTIC'!AC354)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54" s="2" t="str">
        <f>+('3 Planilla Preadjudicación OTIC'!AD354)</f>
        <v>NO</v>
      </c>
      <c r="AE354" s="4">
        <f>+('3 Planilla Preadjudicación OTIC'!AE354)</f>
        <v>0</v>
      </c>
      <c r="AF354" s="2" t="str">
        <f>+('3 Planilla Preadjudicación OTIC'!AF354)</f>
        <v>CERRADA</v>
      </c>
      <c r="AG354" s="2">
        <f>+('3 Planilla Preadjudicación OTIC'!AG354)</f>
        <v>38</v>
      </c>
      <c r="AH354" s="2">
        <f>+('3 Planilla Preadjudicación OTIC'!AH354)</f>
        <v>3</v>
      </c>
      <c r="AI354" s="135" t="str">
        <f>+('3 Planilla Preadjudicación OTIC'!AI354)</f>
        <v>77311060-3</v>
      </c>
      <c r="AJ354" s="4" t="str">
        <f>+('3 Planilla Preadjudicación OTIC'!AJ354)</f>
        <v>SOCIEDAD OTC CAPACITACIÓN LTDA</v>
      </c>
      <c r="AK354" s="2">
        <f>+('3 Planilla Preadjudicación OTIC'!AK354)</f>
        <v>150</v>
      </c>
      <c r="AL354" s="2">
        <f>+('3 Planilla Preadjudicación OTIC'!AL354)</f>
        <v>38</v>
      </c>
      <c r="AM354" s="12">
        <f>+('3 Planilla Preadjudicación OTIC'!AM354)</f>
        <v>5401</v>
      </c>
      <c r="AN354" s="12">
        <f>+('3 Planilla Preadjudicación OTIC'!AN354)</f>
        <v>0</v>
      </c>
      <c r="AO354" s="12">
        <f>+('3 Planilla Preadjudicación OTIC'!AO354)</f>
        <v>0</v>
      </c>
      <c r="AP354" s="12">
        <f>+('3 Planilla Preadjudicación OTIC'!AP354)</f>
        <v>16203000</v>
      </c>
      <c r="AQ354" s="12">
        <f>+('3 Planilla Preadjudicación OTIC'!AQ354)</f>
        <v>3040000</v>
      </c>
      <c r="AR354" s="12">
        <f>+('3 Planilla Preadjudicación OTIC'!AR354)</f>
        <v>0</v>
      </c>
      <c r="AS354" s="12">
        <f>+('3 Planilla Preadjudicación OTIC'!AS354)</f>
        <v>0</v>
      </c>
      <c r="AT354" s="12">
        <f>+('3 Planilla Preadjudicación OTIC'!AT354)</f>
        <v>0</v>
      </c>
      <c r="AU354" s="12">
        <f>+('3 Planilla Preadjudicación OTIC'!AU354)</f>
        <v>19243000</v>
      </c>
      <c r="AV354" s="2" t="str">
        <f>+('3 Planilla Preadjudicación OTIC'!AV354)</f>
        <v>NO</v>
      </c>
      <c r="AW354" s="4" t="str">
        <f>+('3 Planilla Preadjudicación OTIC'!AW354)</f>
        <v>Numeral 6.1.2. ítem 5 - El Valor Hora Alumno Capacitación no se encuentra en el rango del tramo definido para el curso, conforme al Anexo N° 8 y al plan de capacitación.</v>
      </c>
      <c r="AX354" s="2">
        <f>+('3 Planilla Preadjudicación OTIC'!AX354)</f>
        <v>0</v>
      </c>
      <c r="AY354" s="2">
        <f>+('3 Planilla Preadjudicación OTIC'!AY354)</f>
        <v>0</v>
      </c>
      <c r="AZ354" s="2">
        <f>+('3 Planilla Preadjudicación OTIC'!AZ354)</f>
        <v>0</v>
      </c>
      <c r="BA354" s="2">
        <f>+('3 Planilla Preadjudicación OTIC'!BA354)</f>
        <v>0</v>
      </c>
      <c r="BB354" s="2">
        <f>+('3 Planilla Preadjudicación OTIC'!BB354)</f>
        <v>0</v>
      </c>
      <c r="BC354" s="2">
        <f>+('3 Planilla Preadjudicación OTIC'!BC354)</f>
        <v>0</v>
      </c>
      <c r="BD354" s="2">
        <f>+('3 Planilla Preadjudicación OTIC'!BD354)</f>
        <v>0</v>
      </c>
      <c r="BE354" s="2">
        <f>+('3 Planilla Preadjudicación OTIC'!BE354)</f>
        <v>0</v>
      </c>
      <c r="BF354" s="2">
        <f>+('3 Planilla Preadjudicación OTIC'!BF354)</f>
        <v>0</v>
      </c>
      <c r="BG354" s="2">
        <f>+('3 Planilla Preadjudicación OTIC'!BG354)</f>
        <v>0</v>
      </c>
      <c r="BH354" s="2">
        <f>+('3 Planilla Preadjudicación OTIC'!BH354)</f>
        <v>0</v>
      </c>
      <c r="BI354" s="2">
        <f>+('3 Planilla Preadjudicación OTIC'!BI354)</f>
        <v>0</v>
      </c>
      <c r="BJ354" s="2">
        <f>+('3 Planilla Preadjudicación OTIC'!BJ354)</f>
        <v>0</v>
      </c>
      <c r="BK354" s="2">
        <f>+('3 Planilla Preadjudicación OTIC'!BK354)</f>
        <v>0</v>
      </c>
      <c r="BL354" s="2">
        <f>+('3 Planilla Preadjudicación OTIC'!BL354)</f>
        <v>0</v>
      </c>
      <c r="BM354" s="104">
        <f>ROUND(('3 Planilla Preadjudicación OTIC'!BM354),1)</f>
        <v>0</v>
      </c>
      <c r="BN354" s="4" t="str">
        <f>+('3 Planilla Preadjudicación OTIC'!BN354)</f>
        <v>NO</v>
      </c>
      <c r="BO354" s="4">
        <f>+('3 Planilla Preadjudicación OTIC'!BO354)</f>
        <v>0</v>
      </c>
      <c r="BP354" s="4">
        <f>+('3 Planilla Preadjudicación OTIC'!BP354)</f>
        <v>0</v>
      </c>
      <c r="BQ354" s="4">
        <f>+('3 Planilla Preadjudicación OTIC'!BQ354)</f>
        <v>0</v>
      </c>
      <c r="BR354" s="4">
        <f>+('3 Planilla Preadjudicación OTIC'!BR354)</f>
        <v>0</v>
      </c>
      <c r="BS354" s="4">
        <f>+('3 Planilla Preadjudicación OTIC'!BS354)</f>
        <v>0</v>
      </c>
      <c r="BT354" s="4">
        <f>+('3 Planilla Preadjudicación OTIC'!BT354)</f>
        <v>0</v>
      </c>
      <c r="BU354" s="85">
        <f>IF(VLOOKUP(A354,'BD OFICIAL'!$A$1:$AL$2098,7,0)=D354,0,1)</f>
        <v>0</v>
      </c>
      <c r="BV354" s="85">
        <f>IF(VLOOKUP(A354,'BD OFICIAL'!$A$1:$AL$2098,11,0)=J354,0,1)</f>
        <v>0</v>
      </c>
      <c r="BW354" s="85">
        <f>IF(VLOOKUP(A354,'BD OFICIAL'!$A$1:$AL$2098,13,0)=L354,0,1)</f>
        <v>0</v>
      </c>
      <c r="BX354" s="2">
        <f>IF(VLOOKUP(A354,'BD OFICIAL'!$A$1:$AL$2098,16,0)=O354,0,1)</f>
        <v>0</v>
      </c>
      <c r="BY354" s="2">
        <f>IF(VLOOKUP(A354,'BD OFICIAL'!$A$1:$AL$2098,17,0)=P354,0,1)</f>
        <v>0</v>
      </c>
      <c r="BZ354" s="2">
        <f>IF(VLOOKUP(A354,'BD OFICIAL'!$A$1:$AL$2098,19,0)=R354,0,1)</f>
        <v>0</v>
      </c>
      <c r="CA354" s="2">
        <f>IF(VLOOKUP(A354,'BD OFICIAL'!$A$1:$AL$2098,21,0)=T354,0,1)</f>
        <v>0</v>
      </c>
      <c r="CB354" s="2">
        <f>IF(VLOOKUP(A354,'BD OFICIAL'!$A$1:$AL$2098,24,0)=AK354,0,1)</f>
        <v>0</v>
      </c>
      <c r="CC354" s="2">
        <f>IF(VLOOKUP(A354,'BD OFICIAL'!$A$1:$AL$2098,25,0)=X354,0,1)</f>
        <v>0</v>
      </c>
      <c r="CD354" s="2">
        <f>IF(VLOOKUP(A354,'BD OFICIAL'!$A$1:$AL$2098,26,0)=Y354,0,1)</f>
        <v>0</v>
      </c>
      <c r="CE354" s="2">
        <f>IF(VLOOKUP(A354,'BD OFICIAL'!$A$1:$AL$2098,27,0)=Z354,0,1)</f>
        <v>0</v>
      </c>
      <c r="CF354" s="2">
        <f>IF(VLOOKUP(A354,'BD OFICIAL'!$A$1:$AL$2098,28,0)=AA354,0,1)</f>
        <v>0</v>
      </c>
      <c r="CG354" s="2">
        <f>IF(VLOOKUP(A354,'BD OFICIAL'!$A$1:$AL$2098,33,0)=AF354,0,1)</f>
        <v>0</v>
      </c>
      <c r="CH354" s="2">
        <f>IF(VLOOKUP(A354,'BD OFICIAL'!$A$1:$AL$2098,35,0)=AH354,0,1)</f>
        <v>0</v>
      </c>
      <c r="CI354" s="85">
        <f>IF(VLOOKUP(A354,'BD OFICIAL'!$A$1:$AL$2098,34,0)=AL354,0,1)</f>
        <v>0</v>
      </c>
      <c r="CJ354" s="12">
        <f>VLOOKUP(A354,'BD OFICIAL'!$A$1:$AM$2098,36,0)*AM354-AP354</f>
        <v>0</v>
      </c>
      <c r="CK354" s="85" t="str">
        <f t="shared" si="190"/>
        <v>SSH</v>
      </c>
      <c r="CL354" s="85" t="str">
        <f t="shared" si="191"/>
        <v>SI</v>
      </c>
      <c r="CM354" s="85" t="str">
        <f t="shared" si="171"/>
        <v>NO</v>
      </c>
      <c r="CN354" s="31">
        <f t="shared" si="172"/>
        <v>0</v>
      </c>
      <c r="CO354" s="31">
        <f t="shared" si="192"/>
        <v>1</v>
      </c>
      <c r="CP354" s="31">
        <f t="shared" si="173"/>
        <v>0</v>
      </c>
      <c r="CQ354" s="31">
        <f>IF(Y354="NO",0,IF(Y354="SI",IF(VLOOKUP(A354,'BD OFICIAL'!$A:$AO,40,0)=AQ354,0,1)))</f>
        <v>0</v>
      </c>
      <c r="CR354" s="31">
        <f>IF(Z354="NO",0,IF(Z354="SI",IF(VLOOKUP(B354,'BD OFICIAL'!$A:$AO,41,0)=AS354,0,1)))</f>
        <v>0</v>
      </c>
      <c r="CS354" s="31">
        <f t="shared" si="193"/>
        <v>0</v>
      </c>
      <c r="CT354" s="31">
        <f t="shared" si="194"/>
        <v>0</v>
      </c>
      <c r="CU354" s="31">
        <f>IF(VLOOKUP(A354,'BD OFICIAL'!$A$1:$AL$1056,31,0)="SI",IF(AT354&gt;0,0,1),IF(AT354=0,0,1))</f>
        <v>0</v>
      </c>
      <c r="CV354" s="31">
        <f t="shared" si="195"/>
        <v>0</v>
      </c>
      <c r="CW354" s="31">
        <f t="shared" si="174"/>
        <v>0</v>
      </c>
      <c r="CX354" s="85" t="str">
        <f t="shared" si="175"/>
        <v>NO</v>
      </c>
      <c r="CY354" s="31">
        <f t="shared" si="176"/>
        <v>0</v>
      </c>
      <c r="CZ354" s="85" t="str">
        <f>IF(ISERROR(VLOOKUP(AI354,EXPERIENCIA!$A$1:$C$2100,1,0)),"NO","SI")</f>
        <v>SI</v>
      </c>
      <c r="DA354" s="85" t="str">
        <f>IF(CX354="no","NO APLICA",IF(AX354=0,"ERROR NOTA",IF(AND(AX354&gt;1,CZ354="NO"),"ERROR NOTA",IF(AND(CZ354="NO",AX354=1),0,IF(VLOOKUP(AI354,EXPERIENCIA!$A$1:$C$2100,3,0)=AX354,0,"ERROR NOTA")))))</f>
        <v>NO APLICA</v>
      </c>
      <c r="DB354" s="85" t="str">
        <f>IF(ISERROR(VLOOKUP(AI354,COMPORTAMIENTO!$A$1:$C$2100,1,0)),"NO","SI")</f>
        <v>SI</v>
      </c>
      <c r="DC354" s="85" t="str">
        <f>IF(CX354="NO","NO APLICA",IF(AY354=0,"ERROR NOTA",IF(AND(DB354="NO",AY354=7),0,IF(VLOOKUP(AI354,COMPORTAMIENTO!$A$2:$H$2100,8,0)=AY354,0,"ERROR NOTA"))))</f>
        <v>NO APLICA</v>
      </c>
      <c r="DD354" s="104" t="str">
        <f t="shared" si="177"/>
        <v>NO APLICA</v>
      </c>
      <c r="DE354" s="104" t="str">
        <f t="shared" si="178"/>
        <v>NO APLICA</v>
      </c>
      <c r="DF354" s="85" t="str">
        <f t="shared" si="196"/>
        <v>SI</v>
      </c>
      <c r="DG354" s="85">
        <f t="shared" si="179"/>
        <v>0</v>
      </c>
      <c r="DH354" s="85">
        <f t="shared" si="180"/>
        <v>0</v>
      </c>
      <c r="DI354" s="85" t="str">
        <f t="shared" si="181"/>
        <v>NO APLICA</v>
      </c>
      <c r="DJ354" s="12" t="str">
        <f t="shared" si="182"/>
        <v>NO APLICA</v>
      </c>
      <c r="DK354" s="7" t="str">
        <f t="shared" si="183"/>
        <v>NO APLICA</v>
      </c>
      <c r="DL354" s="12">
        <f t="shared" si="197"/>
        <v>5401</v>
      </c>
      <c r="DM354" s="12">
        <f>VLOOKUP(A354,'5 TD'!$A:$B,2,0)</f>
        <v>6373</v>
      </c>
      <c r="DN354" s="7" t="str">
        <f t="shared" si="198"/>
        <v>NO APLICA</v>
      </c>
      <c r="DO354" s="85" t="str">
        <f t="shared" si="184"/>
        <v>NO APLICA</v>
      </c>
      <c r="DP354" s="85" t="str">
        <f t="shared" si="185"/>
        <v>NO APLICA</v>
      </c>
      <c r="DQ354" s="7" t="str">
        <f t="shared" si="186"/>
        <v>NO APLICA</v>
      </c>
      <c r="DR354" s="85" t="str">
        <f t="shared" si="199"/>
        <v>NO APLICA</v>
      </c>
      <c r="DS354" s="2" t="str">
        <f>+('3 Planilla Preadjudicación OTIC'!BN354)</f>
        <v>NO</v>
      </c>
      <c r="DT354" s="2" t="str">
        <f>IF(DR354="APROBADO",VLOOKUP(A354,'5 TD'!$D$3:$E$270,2,0),"NO APLICA")</f>
        <v>NO APLICA</v>
      </c>
      <c r="DU354" s="2" t="str">
        <f t="shared" si="200"/>
        <v>NO APLICA</v>
      </c>
      <c r="DV354" s="2" t="str">
        <f>IF(DU354="SI",VLOOKUP(A354,'5 TD'!$G$3:$H$270,2,0),"NO APLICA ")</f>
        <v xml:space="preserve">NO APLICA </v>
      </c>
      <c r="DW354" s="2" t="str">
        <f t="shared" si="201"/>
        <v>NO</v>
      </c>
      <c r="DX354" s="2" t="str">
        <f>IF(DW354="SI",VLOOKUP(A354,'5 TD'!$J$4:$K$472,2,0),"NO APLICA")</f>
        <v>NO APLICA</v>
      </c>
      <c r="DY354" s="2" t="str">
        <f t="shared" si="202"/>
        <v>NO APLICA</v>
      </c>
      <c r="DZ354" s="7" t="str">
        <f>IF(DY354="SI",VLOOKUP(A354,'5 TD'!$M$4:$N$350,2,0),"NO APLICA")</f>
        <v>NO APLICA</v>
      </c>
      <c r="EA354" s="2" t="str">
        <f t="shared" si="203"/>
        <v>NO APLICA</v>
      </c>
      <c r="EB354" s="12" t="str">
        <f t="shared" si="204"/>
        <v/>
      </c>
      <c r="EC354" s="12" t="str">
        <f>IF(EA354="SI",VLOOKUP(A354,'5 TD'!$V$4:$W$479,2,0),"NO APLICA")</f>
        <v>NO APLICA</v>
      </c>
      <c r="ED354" s="2" t="str">
        <f t="shared" si="187"/>
        <v>NO</v>
      </c>
      <c r="EE354" s="79" t="str">
        <f>IF(ED354="SI",VLOOKUP(AI354,COMPORTAMIENTO!$A$1:$H$2100,7,0),"NO APLICA")</f>
        <v>NO APLICA</v>
      </c>
      <c r="EF354" s="12" t="str">
        <f>IF(ED354="SI",VLOOKUP(A354,'5 TD'!$P$2:$Q$479,2,0),"NO APLICA")</f>
        <v>NO APLICA</v>
      </c>
      <c r="EG354" s="2" t="str">
        <f t="shared" si="188"/>
        <v>NO</v>
      </c>
      <c r="EH354" s="2">
        <f>IF(CZ354="no",0,VLOOKUP(AI354,EXPERIENCIA!$A$1:$C$2100,2,0))</f>
        <v>29</v>
      </c>
      <c r="EI354" s="2">
        <f>IF(CZ354="si",VLOOKUP(A354,'5 TD'!$S$3:$T$2103,2,0),0)</f>
        <v>254</v>
      </c>
      <c r="EJ354" s="2" t="str">
        <f t="shared" si="189"/>
        <v>NO</v>
      </c>
      <c r="EK354" s="2">
        <f>+('3 Planilla Preadjudicación OTIC'!BU354)</f>
        <v>0</v>
      </c>
      <c r="EL354" s="3"/>
      <c r="EM354" s="3"/>
      <c r="EN354" s="3"/>
      <c r="EQ354" s="86"/>
    </row>
    <row r="355" spans="1:147" s="3" customFormat="1" ht="15" customHeight="1" x14ac:dyDescent="0.3">
      <c r="A355" s="2">
        <f>+('3 Planilla Preadjudicación OTIC'!A355)</f>
        <v>14402</v>
      </c>
      <c r="B355" s="2" t="str">
        <f>+('3 Planilla Preadjudicación OTIC'!B355)</f>
        <v>65181652-1</v>
      </c>
      <c r="C355" s="4">
        <f>+('3 Planilla Preadjudicación OTIC'!E355)</f>
        <v>2025</v>
      </c>
      <c r="D355" s="4" t="str">
        <f>+('3 Planilla Preadjudicación OTIC'!F355)</f>
        <v>MANDATO</v>
      </c>
      <c r="E355" s="4" t="str">
        <f>+('3 Planilla Preadjudicación OTIC'!G355)</f>
        <v>73188700-4</v>
      </c>
      <c r="F355" s="4" t="str">
        <f>+('3 Planilla Preadjudicación OTIC'!H355)</f>
        <v>ONG CASA DE ACOGIDA LA ESPERANZA</v>
      </c>
      <c r="G355" s="4"/>
      <c r="H355" s="4"/>
      <c r="I355" s="4" t="str">
        <f>+('3 Planilla Preadjudicación OTIC'!I355)</f>
        <v>CORTE Y CONFECCIÓN DE CORTINAS Y ROPA DE CASA</v>
      </c>
      <c r="J355" s="4" t="str">
        <f>+('3 Planilla Preadjudicación OTIC'!J355)</f>
        <v>PF0704</v>
      </c>
      <c r="K355" s="4" t="str">
        <f>+('3 Planilla Preadjudicación OTIC'!K355)</f>
        <v/>
      </c>
      <c r="L355" s="4" t="str">
        <f>+('3 Planilla Preadjudicación OTIC'!L355)</f>
        <v/>
      </c>
      <c r="M355" s="2">
        <f>+('3 Planilla Preadjudicación OTIC'!M355)</f>
        <v>13</v>
      </c>
      <c r="N355" s="4" t="str">
        <f>+('3 Planilla Preadjudicación OTIC'!N355)</f>
        <v>METROPOLITANA</v>
      </c>
      <c r="O355" s="4" t="str">
        <f>+('3 Planilla Preadjudicación OTIC'!O355)</f>
        <v>PUDAHUEL</v>
      </c>
      <c r="P355" s="4" t="str">
        <f>+('3 Planilla Preadjudicación OTIC'!P355)</f>
        <v>EMPRENDEDORES/AS INFORMALES O PERSONAS VULNERABLES PERTENECIENTES AL 80% MAS VULNERABLE</v>
      </c>
      <c r="Q355" s="4" t="str">
        <f>+('3 Planilla Preadjudicación OTIC'!Q355)</f>
        <v>PRESENCIAL</v>
      </c>
      <c r="R355" s="4" t="str">
        <f>+('3 Planilla Preadjudicación OTIC'!R355)</f>
        <v>DEPENDIENTE</v>
      </c>
      <c r="S355" s="4">
        <f>+('3 Planilla Preadjudicación OTIC'!S355)</f>
        <v>38</v>
      </c>
      <c r="T355" s="2">
        <f>+('3 Planilla Preadjudicación OTIC'!T355)</f>
        <v>19</v>
      </c>
      <c r="U355" s="2">
        <f>+('3 Planilla Preadjudicación OTIC'!U355)</f>
        <v>150</v>
      </c>
      <c r="V355" s="2">
        <f>+('3 Planilla Preadjudicación OTIC'!V355)</f>
        <v>0</v>
      </c>
      <c r="W355" s="2">
        <f>+('3 Planilla Preadjudicación OTIC'!W355)</f>
        <v>150</v>
      </c>
      <c r="X355" s="2">
        <f>+('3 Planilla Preadjudicación OTIC'!X355)</f>
        <v>4</v>
      </c>
      <c r="Y355" s="2" t="str">
        <f>+('3 Planilla Preadjudicación OTIC'!Y355)</f>
        <v>SI</v>
      </c>
      <c r="Z355" s="2" t="str">
        <f>+('3 Planilla Preadjudicación OTIC'!Z355)</f>
        <v>NO</v>
      </c>
      <c r="AA355" s="2" t="str">
        <f>+('3 Planilla Preadjudicación OTIC'!AA355)</f>
        <v>NO</v>
      </c>
      <c r="AB355" s="4" t="str">
        <f>+('3 Planilla Preadjudicación OTIC'!AB355)</f>
        <v>SE AJUSTA A PLAN FORMATIVO</v>
      </c>
      <c r="AC355" s="4" t="str">
        <f>+('3 Planilla Preadjudicación OTIC'!AC355)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55" s="2" t="str">
        <f>+('3 Planilla Preadjudicación OTIC'!AD355)</f>
        <v>NO</v>
      </c>
      <c r="AE355" s="4">
        <f>+('3 Planilla Preadjudicación OTIC'!AE355)</f>
        <v>0</v>
      </c>
      <c r="AF355" s="2" t="str">
        <f>+('3 Planilla Preadjudicación OTIC'!AF355)</f>
        <v>CERRADA</v>
      </c>
      <c r="AG355" s="2">
        <f>+('3 Planilla Preadjudicación OTIC'!AG355)</f>
        <v>38</v>
      </c>
      <c r="AH355" s="2">
        <f>+('3 Planilla Preadjudicación OTIC'!AH355)</f>
        <v>3</v>
      </c>
      <c r="AI355" s="135" t="str">
        <f>+('3 Planilla Preadjudicación OTIC'!AI355)</f>
        <v>77823470-k</v>
      </c>
      <c r="AJ355" s="4" t="str">
        <f>+('3 Planilla Preadjudicación OTIC'!AJ355)</f>
        <v>INGENIERIA DE FORMACION EN CAPACITACION LABORAL SOLANES Y SAPIAIN</v>
      </c>
      <c r="AK355" s="2">
        <f>+('3 Planilla Preadjudicación OTIC'!AK355)</f>
        <v>150</v>
      </c>
      <c r="AL355" s="2">
        <f>+('3 Planilla Preadjudicación OTIC'!AL355)</f>
        <v>38</v>
      </c>
      <c r="AM355" s="12">
        <f>+('3 Planilla Preadjudicación OTIC'!AM355)</f>
        <v>6373</v>
      </c>
      <c r="AN355" s="12">
        <f>+('3 Planilla Preadjudicación OTIC'!AN355)</f>
        <v>0</v>
      </c>
      <c r="AO355" s="12">
        <f>+('3 Planilla Preadjudicación OTIC'!AO355)</f>
        <v>0</v>
      </c>
      <c r="AP355" s="12">
        <f>+('3 Planilla Preadjudicación OTIC'!AP355)</f>
        <v>18163050</v>
      </c>
      <c r="AQ355" s="12">
        <f>+('3 Planilla Preadjudicación OTIC'!AQ355)</f>
        <v>2888000</v>
      </c>
      <c r="AR355" s="12">
        <f>+('3 Planilla Preadjudicación OTIC'!AR355)</f>
        <v>0</v>
      </c>
      <c r="AS355" s="12">
        <f>+('3 Planilla Preadjudicación OTIC'!AS355)</f>
        <v>0</v>
      </c>
      <c r="AT355" s="12">
        <f>+('3 Planilla Preadjudicación OTIC'!AT355)</f>
        <v>0</v>
      </c>
      <c r="AU355" s="12">
        <f>+('3 Planilla Preadjudicación OTIC'!AU355)</f>
        <v>21051050</v>
      </c>
      <c r="AV355" s="2" t="str">
        <f>+('3 Planilla Preadjudicación OTIC'!AV355)</f>
        <v>SI</v>
      </c>
      <c r="AW355" s="4">
        <f>+('3 Planilla Preadjudicación OTIC'!AW355)</f>
        <v>0</v>
      </c>
      <c r="AX355" s="2">
        <f>+('3 Planilla Preadjudicación OTIC'!AX355)</f>
        <v>5</v>
      </c>
      <c r="AY355" s="2">
        <f>+('3 Planilla Preadjudicación OTIC'!AY355)</f>
        <v>7</v>
      </c>
      <c r="AZ355" s="2">
        <f>+('3 Planilla Preadjudicación OTIC'!AZ355)</f>
        <v>0</v>
      </c>
      <c r="BA355" s="2">
        <f>+('3 Planilla Preadjudicación OTIC'!BA355)</f>
        <v>0</v>
      </c>
      <c r="BB355" s="2">
        <f>+('3 Planilla Preadjudicación OTIC'!BB355)</f>
        <v>0</v>
      </c>
      <c r="BC355" s="2">
        <f>+('3 Planilla Preadjudicación OTIC'!BC355)</f>
        <v>0</v>
      </c>
      <c r="BD355" s="2">
        <f>+('3 Planilla Preadjudicación OTIC'!BD355)</f>
        <v>0</v>
      </c>
      <c r="BE355" s="2">
        <f>+('3 Planilla Preadjudicación OTIC'!BE355)</f>
        <v>0</v>
      </c>
      <c r="BF355" s="2">
        <f>+('3 Planilla Preadjudicación OTIC'!BF355)</f>
        <v>0</v>
      </c>
      <c r="BG355" s="2">
        <f>+('3 Planilla Preadjudicación OTIC'!BG355)</f>
        <v>7</v>
      </c>
      <c r="BH355" s="2">
        <f>+('3 Planilla Preadjudicación OTIC'!BH355)</f>
        <v>7</v>
      </c>
      <c r="BI355" s="2">
        <f>+('3 Planilla Preadjudicación OTIC'!BI355)</f>
        <v>7</v>
      </c>
      <c r="BJ355" s="2">
        <f>+('3 Planilla Preadjudicación OTIC'!BJ355)</f>
        <v>7</v>
      </c>
      <c r="BK355" s="2">
        <f>+('3 Planilla Preadjudicación OTIC'!BK355)</f>
        <v>7</v>
      </c>
      <c r="BL355" s="218">
        <f>+('3 Planilla Preadjudicación OTIC'!BL355)</f>
        <v>7</v>
      </c>
      <c r="BM355" s="104">
        <f>ROUND(('3 Planilla Preadjudicación OTIC'!BM355),1)</f>
        <v>6.8</v>
      </c>
      <c r="BN355" s="4" t="str">
        <f>+('3 Planilla Preadjudicación OTIC'!BN355)</f>
        <v>NO</v>
      </c>
      <c r="BO355" s="4">
        <f>+('3 Planilla Preadjudicación OTIC'!BO355)</f>
        <v>0</v>
      </c>
      <c r="BP355" s="4">
        <f>+('3 Planilla Preadjudicación OTIC'!BP355)</f>
        <v>0</v>
      </c>
      <c r="BQ355" s="4">
        <f>+('3 Planilla Preadjudicación OTIC'!BQ355)</f>
        <v>0</v>
      </c>
      <c r="BR355" s="4">
        <f>+('3 Planilla Preadjudicación OTIC'!BR355)</f>
        <v>0</v>
      </c>
      <c r="BS355" s="4">
        <f>+('3 Planilla Preadjudicación OTIC'!BS355)</f>
        <v>0</v>
      </c>
      <c r="BT355" s="4">
        <f>+('3 Planilla Preadjudicación OTIC'!BT355)</f>
        <v>0</v>
      </c>
      <c r="BU355" s="85">
        <f>IF(VLOOKUP(A355,'BD OFICIAL'!$A$1:$AL$2098,7,0)=D355,0,1)</f>
        <v>0</v>
      </c>
      <c r="BV355" s="85">
        <f>IF(VLOOKUP(A355,'BD OFICIAL'!$A$1:$AL$2098,11,0)=J355,0,1)</f>
        <v>0</v>
      </c>
      <c r="BW355" s="85">
        <f>IF(VLOOKUP(A355,'BD OFICIAL'!$A$1:$AL$2098,13,0)=L355,0,1)</f>
        <v>0</v>
      </c>
      <c r="BX355" s="2">
        <f>IF(VLOOKUP(A355,'BD OFICIAL'!$A$1:$AL$2098,16,0)=O355,0,1)</f>
        <v>0</v>
      </c>
      <c r="BY355" s="2">
        <f>IF(VLOOKUP(A355,'BD OFICIAL'!$A$1:$AL$2098,17,0)=P355,0,1)</f>
        <v>0</v>
      </c>
      <c r="BZ355" s="2">
        <f>IF(VLOOKUP(A355,'BD OFICIAL'!$A$1:$AL$2098,19,0)=R355,0,1)</f>
        <v>0</v>
      </c>
      <c r="CA355" s="2">
        <f>IF(VLOOKUP(A355,'BD OFICIAL'!$A$1:$AL$2098,21,0)=T355,0,1)</f>
        <v>0</v>
      </c>
      <c r="CB355" s="2">
        <f>IF(VLOOKUP(A355,'BD OFICIAL'!$A$1:$AL$2098,24,0)=AK355,0,1)</f>
        <v>0</v>
      </c>
      <c r="CC355" s="2">
        <f>IF(VLOOKUP(A355,'BD OFICIAL'!$A$1:$AL$2098,25,0)=X355,0,1)</f>
        <v>0</v>
      </c>
      <c r="CD355" s="2">
        <f>IF(VLOOKUP(A355,'BD OFICIAL'!$A$1:$AL$2098,26,0)=Y355,0,1)</f>
        <v>0</v>
      </c>
      <c r="CE355" s="2">
        <f>IF(VLOOKUP(A355,'BD OFICIAL'!$A$1:$AL$2098,27,0)=Z355,0,1)</f>
        <v>0</v>
      </c>
      <c r="CF355" s="2">
        <f>IF(VLOOKUP(A355,'BD OFICIAL'!$A$1:$AL$2098,28,0)=AA355,0,1)</f>
        <v>0</v>
      </c>
      <c r="CG355" s="2">
        <f>IF(VLOOKUP(A355,'BD OFICIAL'!$A$1:$AL$2098,33,0)=AF355,0,1)</f>
        <v>0</v>
      </c>
      <c r="CH355" s="2">
        <f>IF(VLOOKUP(A355,'BD OFICIAL'!$A$1:$AL$2098,35,0)=AH355,0,1)</f>
        <v>0</v>
      </c>
      <c r="CI355" s="85">
        <f>IF(VLOOKUP(A355,'BD OFICIAL'!$A$1:$AL$2098,34,0)=AL355,0,1)</f>
        <v>0</v>
      </c>
      <c r="CJ355" s="12">
        <f>VLOOKUP(A355,'BD OFICIAL'!$A$1:$AM$2098,36,0)*AM355-AP355</f>
        <v>0</v>
      </c>
      <c r="CK355" s="85" t="str">
        <f t="shared" si="190"/>
        <v>SSH</v>
      </c>
      <c r="CL355" s="85" t="str">
        <f t="shared" si="191"/>
        <v>SI</v>
      </c>
      <c r="CM355" s="85" t="str">
        <f t="shared" si="171"/>
        <v>NO</v>
      </c>
      <c r="CN355" s="31">
        <f t="shared" si="172"/>
        <v>0</v>
      </c>
      <c r="CO355" s="31">
        <f t="shared" si="192"/>
        <v>0</v>
      </c>
      <c r="CP355" s="31">
        <f t="shared" si="173"/>
        <v>0</v>
      </c>
      <c r="CQ355" s="31">
        <f>IF(Y355="NO",0,IF(Y355="SI",IF(VLOOKUP(A355,'BD OFICIAL'!$A:$AO,40,0)=AQ355,0,1)))</f>
        <v>0</v>
      </c>
      <c r="CR355" s="31">
        <f>IF(Z355="NO",0,IF(Z355="SI",IF(VLOOKUP(B355,'BD OFICIAL'!$A:$AO,41,0)=AS355,0,1)))</f>
        <v>0</v>
      </c>
      <c r="CS355" s="31">
        <f t="shared" si="193"/>
        <v>0</v>
      </c>
      <c r="CT355" s="31">
        <f t="shared" si="194"/>
        <v>0</v>
      </c>
      <c r="CU355" s="31">
        <f>IF(VLOOKUP(A355,'BD OFICIAL'!$A$1:$AL$1056,31,0)="SI",IF(AT355&gt;0,0,1),IF(AT355=0,0,1))</f>
        <v>0</v>
      </c>
      <c r="CV355" s="31">
        <f t="shared" si="195"/>
        <v>0</v>
      </c>
      <c r="CW355" s="31">
        <f t="shared" si="174"/>
        <v>0</v>
      </c>
      <c r="CX355" s="85" t="str">
        <f t="shared" si="175"/>
        <v>SI</v>
      </c>
      <c r="CY355" s="31">
        <f t="shared" si="176"/>
        <v>0</v>
      </c>
      <c r="CZ355" s="85" t="str">
        <f>IF(ISERROR(VLOOKUP(AI355,EXPERIENCIA!$A$1:$C$2100,1,0)),"NO","SI")</f>
        <v>SI</v>
      </c>
      <c r="DA355" s="85">
        <f>IF(CX355="no","NO APLICA",IF(AX355=0,"ERROR NOTA",IF(AND(AX355&gt;1,CZ355="NO"),"ERROR NOTA",IF(AND(CZ355="NO",AX355=1),0,IF(VLOOKUP(AI355,EXPERIENCIA!$A$1:$C$2100,3,0)=AX355,0,"ERROR NOTA")))))</f>
        <v>0</v>
      </c>
      <c r="DB355" s="85" t="str">
        <f>IF(ISERROR(VLOOKUP(AI355,COMPORTAMIENTO!$A$1:$C$2100,1,0)),"NO","SI")</f>
        <v>SI</v>
      </c>
      <c r="DC355" s="85">
        <f>IF(CX355="NO","NO APLICA",IF(AY355=0,"ERROR NOTA",IF(AND(DB355="NO",AY355=7),0,IF(VLOOKUP(AI355,COMPORTAMIENTO!$A$2:$H$2100,8,0)=AY355,0,"ERROR NOTA"))))</f>
        <v>0</v>
      </c>
      <c r="DD355" s="104">
        <f t="shared" si="177"/>
        <v>0.5</v>
      </c>
      <c r="DE355" s="104">
        <f t="shared" si="178"/>
        <v>0.70000000000000007</v>
      </c>
      <c r="DF355" s="85" t="str">
        <f t="shared" si="196"/>
        <v>SI</v>
      </c>
      <c r="DG355" s="85">
        <f t="shared" si="179"/>
        <v>0</v>
      </c>
      <c r="DH355" s="85">
        <f t="shared" si="180"/>
        <v>0</v>
      </c>
      <c r="DI355" s="85">
        <f t="shared" si="181"/>
        <v>0</v>
      </c>
      <c r="DJ355" s="12">
        <f t="shared" si="182"/>
        <v>7.0000000000000009</v>
      </c>
      <c r="DK355" s="7">
        <f t="shared" si="183"/>
        <v>7.0000000000000009</v>
      </c>
      <c r="DL355" s="12">
        <f t="shared" si="197"/>
        <v>6373</v>
      </c>
      <c r="DM355" s="12">
        <f>VLOOKUP(A355,'5 TD'!$A:$B,2,0)</f>
        <v>6373</v>
      </c>
      <c r="DN355" s="7">
        <f t="shared" si="198"/>
        <v>7</v>
      </c>
      <c r="DO355" s="85" t="str">
        <f t="shared" si="184"/>
        <v>APROBADO</v>
      </c>
      <c r="DP355" s="85" t="str">
        <f t="shared" si="185"/>
        <v>APROBADO</v>
      </c>
      <c r="DQ355" s="7">
        <f t="shared" si="186"/>
        <v>6.8</v>
      </c>
      <c r="DR355" s="85" t="str">
        <f t="shared" si="199"/>
        <v>APROBADO</v>
      </c>
      <c r="DS355" s="2" t="str">
        <f>+('3 Planilla Preadjudicación OTIC'!BN355)</f>
        <v>NO</v>
      </c>
      <c r="DT355" s="2">
        <f>IF(DR355="APROBADO",VLOOKUP(A355,'5 TD'!$D$3:$E$270,2,0),"NO APLICA")</f>
        <v>7</v>
      </c>
      <c r="DU355" s="2" t="str">
        <f t="shared" si="200"/>
        <v>NO</v>
      </c>
      <c r="DV355" s="2" t="str">
        <f>IF(DU355="SI",VLOOKUP(A355,'5 TD'!$G$3:$H$270,2,0),"NO APLICA ")</f>
        <v xml:space="preserve">NO APLICA </v>
      </c>
      <c r="DW355" s="2" t="str">
        <f t="shared" si="201"/>
        <v>NO</v>
      </c>
      <c r="DX355" s="2" t="str">
        <f>IF(DW355="SI",VLOOKUP(A355,'5 TD'!$J$4:$K$472,2,0),"NO APLICA")</f>
        <v>NO APLICA</v>
      </c>
      <c r="DY355" s="2" t="str">
        <f t="shared" si="202"/>
        <v>NO APLICA</v>
      </c>
      <c r="DZ355" s="7" t="str">
        <f>IF(DY355="SI",VLOOKUP(A355,'5 TD'!$M$4:$N$350,2,0),"NO APLICA")</f>
        <v>NO APLICA</v>
      </c>
      <c r="EA355" s="2" t="str">
        <f t="shared" si="203"/>
        <v>NO APLICA</v>
      </c>
      <c r="EB355" s="12" t="str">
        <f t="shared" si="204"/>
        <v/>
      </c>
      <c r="EC355" s="12" t="str">
        <f>IF(EA355="SI",VLOOKUP(A355,'5 TD'!$V$4:$W$479,2,0),"NO APLICA")</f>
        <v>NO APLICA</v>
      </c>
      <c r="ED355" s="2" t="str">
        <f t="shared" si="187"/>
        <v>NO</v>
      </c>
      <c r="EE355" s="79" t="str">
        <f>IF(ED355="SI",VLOOKUP(AI355,COMPORTAMIENTO!$A$1:$H$2100,7,0),"NO APLICA")</f>
        <v>NO APLICA</v>
      </c>
      <c r="EF355" s="12" t="str">
        <f>IF(ED355="SI",VLOOKUP(A355,'5 TD'!$P$2:$Q$479,2,0),"NO APLICA")</f>
        <v>NO APLICA</v>
      </c>
      <c r="EG355" s="2" t="str">
        <f t="shared" si="188"/>
        <v>NO</v>
      </c>
      <c r="EH355" s="2">
        <f>IF(CZ355="no",0,VLOOKUP(AI355,EXPERIENCIA!$A$1:$C$2100,2,0))</f>
        <v>52</v>
      </c>
      <c r="EI355" s="2">
        <f>IF(CZ355="si",VLOOKUP(A355,'5 TD'!$S$3:$T$2103,2,0),0)</f>
        <v>254</v>
      </c>
      <c r="EJ355" s="2" t="str">
        <f t="shared" si="189"/>
        <v>NO</v>
      </c>
      <c r="EK355" s="2">
        <f>+('3 Planilla Preadjudicación OTIC'!BU355)</f>
        <v>0</v>
      </c>
      <c r="EL355" s="4"/>
      <c r="EQ355" s="86"/>
    </row>
    <row r="356" spans="1:147" ht="15" customHeight="1" x14ac:dyDescent="0.3">
      <c r="A356" s="2">
        <f>+('3 Planilla Preadjudicación OTIC'!A356)</f>
        <v>14296</v>
      </c>
      <c r="B356" s="2" t="str">
        <f>+('3 Planilla Preadjudicación OTIC'!B356)</f>
        <v>65181652-1</v>
      </c>
      <c r="C356" s="4">
        <f>+('3 Planilla Preadjudicación OTIC'!E356)</f>
        <v>2025</v>
      </c>
      <c r="D356" s="4" t="str">
        <f>+('3 Planilla Preadjudicación OTIC'!F356)</f>
        <v>MANDATO</v>
      </c>
      <c r="E356" s="4" t="str">
        <f>+('3 Planilla Preadjudicación OTIC'!G356)</f>
        <v>65073010-0</v>
      </c>
      <c r="F356" s="4" t="str">
        <f>+('3 Planilla Preadjudicación OTIC'!H356)</f>
        <v>CORPORACIÓN DE EDUCACIÓN Y SALUD PARA EL SÍNDROME DE DOWN, EDUDOWN</v>
      </c>
      <c r="G356" s="4"/>
      <c r="H356" s="4"/>
      <c r="I356" s="4" t="str">
        <f>+('3 Planilla Preadjudicación OTIC'!I356)</f>
        <v>ATENCIÓN AL CLIENTE Y GARZONERÍA PARA PERSONAS CON DISCAPACIDAD</v>
      </c>
      <c r="J356" s="4" t="str">
        <f>+('3 Planilla Preadjudicación OTIC'!J356)</f>
        <v>SIN PLAN FORMATIVO</v>
      </c>
      <c r="K356" s="4" t="str">
        <f>+('3 Planilla Preadjudicación OTIC'!K356)</f>
        <v>TÉCNICAS PARA LA RESOLUCIÓN DE PROBLEMAS</v>
      </c>
      <c r="L356" s="4" t="str">
        <f>+('3 Planilla Preadjudicación OTIC'!L356)</f>
        <v>PF0922</v>
      </c>
      <c r="M356" s="2">
        <f>+('3 Planilla Preadjudicación OTIC'!M356)</f>
        <v>13</v>
      </c>
      <c r="N356" s="4" t="str">
        <f>+('3 Planilla Preadjudicación OTIC'!N356)</f>
        <v>METROPOLITANA</v>
      </c>
      <c r="O356" s="4" t="str">
        <f>+('3 Planilla Preadjudicación OTIC'!O356)</f>
        <v>SAN BERNARDO</v>
      </c>
      <c r="P356" s="4" t="str">
        <f>+('3 Planilla Preadjudicación OTIC'!P356)</f>
        <v>CUIDADORES DE PERSONAS CON DISCAPACIDAD Y/O DEPENDENCIA MODERADA O SEVERA.</v>
      </c>
      <c r="Q356" s="4" t="str">
        <f>+('3 Planilla Preadjudicación OTIC'!Q356)</f>
        <v>PRESENCIAL</v>
      </c>
      <c r="R356" s="4" t="str">
        <f>+('3 Planilla Preadjudicación OTIC'!R356)</f>
        <v>DEPENDIENTE</v>
      </c>
      <c r="S356" s="4">
        <f>+('3 Planilla Preadjudicación OTIC'!S356)</f>
        <v>47</v>
      </c>
      <c r="T356" s="2">
        <f>+('3 Planilla Preadjudicación OTIC'!T356)</f>
        <v>10</v>
      </c>
      <c r="U356" s="2">
        <f>+('3 Planilla Preadjudicación OTIC'!U356)</f>
        <v>0</v>
      </c>
      <c r="V356" s="2">
        <f>+('3 Planilla Preadjudicación OTIC'!V356)</f>
        <v>8</v>
      </c>
      <c r="W356" s="2">
        <f>+('3 Planilla Preadjudicación OTIC'!W356)</f>
        <v>188</v>
      </c>
      <c r="X356" s="2">
        <f>+('3 Planilla Preadjudicación OTIC'!X356)</f>
        <v>4</v>
      </c>
      <c r="Y356" s="2" t="str">
        <f>+('3 Planilla Preadjudicación OTIC'!Y356)</f>
        <v>SI</v>
      </c>
      <c r="Z356" s="2" t="str">
        <f>+('3 Planilla Preadjudicación OTIC'!Z356)</f>
        <v>NO</v>
      </c>
      <c r="AA356" s="2" t="str">
        <f>+('3 Planilla Preadjudicación OTIC'!AA356)</f>
        <v>NO</v>
      </c>
      <c r="AB356" s="4" t="str">
        <f>+('3 Planilla Preadjudicación OTIC'!AB356)</f>
        <v>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v>
      </c>
      <c r="AC356" s="4" t="str">
        <f>+('3 Planilla Preadjudicación OTIC'!AC356)</f>
        <v>PERSONAS EN SITUACIÓN DE DISCAPACIDAD, DE 18 AÑOS O MÁS, QUE SE ATIENDEN EN EDUDOWN, HOMBRES Y MUJERES, QUE TIENEN O NO EXPERIENCIA LABORAL, RESIDENTES DE LA REGIÓN METROPOLITANA Y QUE BUSCAN CON LA CAPACITACIÓN INSERTARSE AL MUNDO LABORAL.</v>
      </c>
      <c r="AD356" s="2" t="str">
        <f>+('3 Planilla Preadjudicación OTIC'!AD356)</f>
        <v>NO</v>
      </c>
      <c r="AE356" s="4">
        <f>+('3 Planilla Preadjudicación OTIC'!AE356)</f>
        <v>0</v>
      </c>
      <c r="AF356" s="2" t="str">
        <f>+('3 Planilla Preadjudicación OTIC'!AF356)</f>
        <v>CERRADA</v>
      </c>
      <c r="AG356" s="2">
        <f>+('3 Planilla Preadjudicación OTIC'!AG356)</f>
        <v>47</v>
      </c>
      <c r="AH356" s="2">
        <f>+('3 Planilla Preadjudicación OTIC'!AH356)</f>
        <v>2</v>
      </c>
      <c r="AI356" s="135" t="str">
        <f>+('3 Planilla Preadjudicación OTIC'!AI356)</f>
        <v>77823470-k</v>
      </c>
      <c r="AJ356" s="4" t="str">
        <f>+('3 Planilla Preadjudicación OTIC'!AJ356)</f>
        <v>INGENIERIA DE FORMACION EN CAPACITACION LABORAL SOLANES Y SAPIAIN</v>
      </c>
      <c r="AK356" s="2">
        <f>+('3 Planilla Preadjudicación OTIC'!AK356)</f>
        <v>188</v>
      </c>
      <c r="AL356" s="2">
        <f>+('3 Planilla Preadjudicación OTIC'!AL356)</f>
        <v>47</v>
      </c>
      <c r="AM356" s="12">
        <f>+('3 Planilla Preadjudicación OTIC'!AM356)</f>
        <v>5075</v>
      </c>
      <c r="AN356" s="12">
        <f>+('3 Planilla Preadjudicación OTIC'!AN356)</f>
        <v>0</v>
      </c>
      <c r="AO356" s="12">
        <f>+('3 Planilla Preadjudicación OTIC'!AO356)</f>
        <v>0</v>
      </c>
      <c r="AP356" s="12">
        <f>+('3 Planilla Preadjudicación OTIC'!AP356)</f>
        <v>9541000</v>
      </c>
      <c r="AQ356" s="12">
        <f>+('3 Planilla Preadjudicación OTIC'!AQ356)</f>
        <v>1880000</v>
      </c>
      <c r="AR356" s="12">
        <f>+('3 Planilla Preadjudicación OTIC'!AR356)</f>
        <v>0</v>
      </c>
      <c r="AS356" s="12">
        <f>+('3 Planilla Preadjudicación OTIC'!AS356)</f>
        <v>0</v>
      </c>
      <c r="AT356" s="12">
        <f>+('3 Planilla Preadjudicación OTIC'!AT356)</f>
        <v>0</v>
      </c>
      <c r="AU356" s="12">
        <f>+('3 Planilla Preadjudicación OTIC'!AU356)</f>
        <v>11421000</v>
      </c>
      <c r="AV356" s="2" t="str">
        <f>+('3 Planilla Preadjudicación OTIC'!AV356)</f>
        <v>SI</v>
      </c>
      <c r="AW356" s="4">
        <f>+('3 Planilla Preadjudicación OTIC'!AW356)</f>
        <v>0</v>
      </c>
      <c r="AX356" s="2">
        <f>+('3 Planilla Preadjudicación OTIC'!AX356)</f>
        <v>5</v>
      </c>
      <c r="AY356" s="2">
        <f>+('3 Planilla Preadjudicación OTIC'!AY356)</f>
        <v>7</v>
      </c>
      <c r="AZ356" s="2">
        <f>+('3 Planilla Preadjudicación OTIC'!AZ356)</f>
        <v>7</v>
      </c>
      <c r="BA356" s="2">
        <f>+('3 Planilla Preadjudicación OTIC'!BA356)</f>
        <v>7</v>
      </c>
      <c r="BB356" s="2">
        <f>+('3 Planilla Preadjudicación OTIC'!BB356)</f>
        <v>7</v>
      </c>
      <c r="BC356" s="2">
        <f>+('3 Planilla Preadjudicación OTIC'!BC356)</f>
        <v>7</v>
      </c>
      <c r="BD356" s="2">
        <f>+('3 Planilla Preadjudicación OTIC'!BD356)</f>
        <v>7</v>
      </c>
      <c r="BE356" s="2">
        <f>+('3 Planilla Preadjudicación OTIC'!BE356)</f>
        <v>7</v>
      </c>
      <c r="BF356" s="2">
        <f>+('3 Planilla Preadjudicación OTIC'!BF356)</f>
        <v>7</v>
      </c>
      <c r="BG356" s="2">
        <f>+('3 Planilla Preadjudicación OTIC'!BG356)</f>
        <v>7</v>
      </c>
      <c r="BH356" s="2">
        <f>+('3 Planilla Preadjudicación OTIC'!BH356)</f>
        <v>7</v>
      </c>
      <c r="BI356" s="2">
        <f>+('3 Planilla Preadjudicación OTIC'!BI356)</f>
        <v>7</v>
      </c>
      <c r="BJ356" s="2">
        <f>+('3 Planilla Preadjudicación OTIC'!BJ356)</f>
        <v>7</v>
      </c>
      <c r="BK356" s="2">
        <f>+('3 Planilla Preadjudicación OTIC'!BK356)</f>
        <v>7</v>
      </c>
      <c r="BL356" s="2">
        <f>+('3 Planilla Preadjudicación OTIC'!BL356)</f>
        <v>7</v>
      </c>
      <c r="BM356" s="104">
        <f>ROUND(('3 Planilla Preadjudicación OTIC'!BM356),1)</f>
        <v>6.8</v>
      </c>
      <c r="BN356" s="4" t="str">
        <f>+('3 Planilla Preadjudicación OTIC'!BN356)</f>
        <v>SI</v>
      </c>
      <c r="BO356" s="4" t="str">
        <f>+('3 Planilla Preadjudicación OTIC'!BO356)</f>
        <v>Daisy Vera</v>
      </c>
      <c r="BP356" s="4" t="str">
        <f>+('3 Planilla Preadjudicación OTIC'!BP356)</f>
        <v>infocal@infocal.cl</v>
      </c>
      <c r="BQ356" s="4">
        <f>+('3 Planilla Preadjudicación OTIC'!BQ356)</f>
        <v>935990640</v>
      </c>
      <c r="BR356" s="4" t="str">
        <f>+('3 Planilla Preadjudicación OTIC'!BR356)</f>
        <v>Ñandues 12349 SAN BERNARDO, San Bernardo</v>
      </c>
      <c r="BS356" s="4" t="str">
        <f>+('3 Planilla Preadjudicación OTIC'!BS356)</f>
        <v>Desarrollar habilidades prácticas en atención al cliente y servicio de mesa, promoviendo la inclusión laboral de personas con discapacidad.</v>
      </c>
      <c r="BT356" s="4" t="str">
        <f>+('3 Planilla Preadjudicación OTIC'!BT356)</f>
        <v>El curso entrega conocimientos sobre protocolos de atención, manipulación segura de alimentos y técnicas de garzonería, adaptados a las capacidades de personas con discapacidad. Se enfoca en fortalecer la autonomía, la comunicación efectiva y el desempeño en entornos gastronómicos inclusivos.</v>
      </c>
      <c r="BU356" s="85">
        <f>IF(VLOOKUP(A356,'BD OFICIAL'!$A$1:$AL$2098,7,0)=D356,0,1)</f>
        <v>0</v>
      </c>
      <c r="BV356" s="85">
        <f>IF(VLOOKUP(A356,'BD OFICIAL'!$A$1:$AL$2098,11,0)=J356,0,1)</f>
        <v>0</v>
      </c>
      <c r="BW356" s="85">
        <f>IF(VLOOKUP(A356,'BD OFICIAL'!$A$1:$AL$2098,13,0)=L356,0,1)</f>
        <v>0</v>
      </c>
      <c r="BX356" s="2">
        <f>IF(VLOOKUP(A356,'BD OFICIAL'!$A$1:$AL$2098,16,0)=O356,0,1)</f>
        <v>0</v>
      </c>
      <c r="BY356" s="2">
        <f>IF(VLOOKUP(A356,'BD OFICIAL'!$A$1:$AL$2098,17,0)=P356,0,1)</f>
        <v>0</v>
      </c>
      <c r="BZ356" s="2">
        <f>IF(VLOOKUP(A356,'BD OFICIAL'!$A$1:$AL$2098,19,0)=R356,0,1)</f>
        <v>0</v>
      </c>
      <c r="CA356" s="2">
        <f>IF(VLOOKUP(A356,'BD OFICIAL'!$A$1:$AL$2098,21,0)=T356,0,1)</f>
        <v>0</v>
      </c>
      <c r="CB356" s="2">
        <f>IF(VLOOKUP(A356,'BD OFICIAL'!$A$1:$AL$2098,24,0)=AK356,0,1)</f>
        <v>0</v>
      </c>
      <c r="CC356" s="2">
        <f>IF(VLOOKUP(A356,'BD OFICIAL'!$A$1:$AL$2098,25,0)=X356,0,1)</f>
        <v>0</v>
      </c>
      <c r="CD356" s="2">
        <f>IF(VLOOKUP(A356,'BD OFICIAL'!$A$1:$AL$2098,26,0)=Y356,0,1)</f>
        <v>0</v>
      </c>
      <c r="CE356" s="2">
        <f>IF(VLOOKUP(A356,'BD OFICIAL'!$A$1:$AL$2098,27,0)=Z356,0,1)</f>
        <v>0</v>
      </c>
      <c r="CF356" s="2">
        <f>IF(VLOOKUP(A356,'BD OFICIAL'!$A$1:$AL$2098,28,0)=AA356,0,1)</f>
        <v>0</v>
      </c>
      <c r="CG356" s="2">
        <f>IF(VLOOKUP(A356,'BD OFICIAL'!$A$1:$AL$2098,33,0)=AF356,0,1)</f>
        <v>0</v>
      </c>
      <c r="CH356" s="2">
        <f>IF(VLOOKUP(A356,'BD OFICIAL'!$A$1:$AL$2098,35,0)=AH356,0,1)</f>
        <v>0</v>
      </c>
      <c r="CI356" s="85">
        <f>IF(VLOOKUP(A356,'BD OFICIAL'!$A$1:$AL$2098,34,0)=AL356,0,1)</f>
        <v>0</v>
      </c>
      <c r="CJ356" s="12">
        <f>VLOOKUP(A356,'BD OFICIAL'!$A$1:$AM$2098,36,0)*AM356-AP356</f>
        <v>0</v>
      </c>
      <c r="CK356" s="85" t="str">
        <f t="shared" si="190"/>
        <v>SSH</v>
      </c>
      <c r="CL356" s="85" t="str">
        <f t="shared" si="191"/>
        <v>NO</v>
      </c>
      <c r="CM356" s="85" t="str">
        <f t="shared" si="171"/>
        <v>SI</v>
      </c>
      <c r="CN356" s="31">
        <f t="shared" si="172"/>
        <v>0</v>
      </c>
      <c r="CO356" s="31">
        <f t="shared" si="192"/>
        <v>0</v>
      </c>
      <c r="CP356" s="31">
        <f t="shared" si="173"/>
        <v>0</v>
      </c>
      <c r="CQ356" s="31">
        <f>IF(Y356="NO",0,IF(Y356="SI",IF(VLOOKUP(A356,'BD OFICIAL'!$A:$AO,40,0)=AQ356,0,1)))</f>
        <v>0</v>
      </c>
      <c r="CR356" s="31">
        <f>IF(Z356="NO",0,IF(Z356="SI",IF(VLOOKUP(B356,'BD OFICIAL'!$A:$AO,41,0)=AS356,0,1)))</f>
        <v>0</v>
      </c>
      <c r="CS356" s="31">
        <f t="shared" si="193"/>
        <v>0</v>
      </c>
      <c r="CT356" s="31">
        <f t="shared" si="194"/>
        <v>0</v>
      </c>
      <c r="CU356" s="31">
        <f>IF(VLOOKUP(A356,'BD OFICIAL'!$A$1:$AL$1056,31,0)="SI",IF(AT356&gt;0,0,1),IF(AT356=0,0,1))</f>
        <v>0</v>
      </c>
      <c r="CV356" s="31">
        <f t="shared" si="195"/>
        <v>0</v>
      </c>
      <c r="CW356" s="31">
        <f t="shared" si="174"/>
        <v>0</v>
      </c>
      <c r="CX356" s="85" t="str">
        <f t="shared" si="175"/>
        <v>SI</v>
      </c>
      <c r="CY356" s="31">
        <f t="shared" si="176"/>
        <v>0</v>
      </c>
      <c r="CZ356" s="85" t="str">
        <f>IF(ISERROR(VLOOKUP(AI356,EXPERIENCIA!$A$1:$C$2100,1,0)),"NO","SI")</f>
        <v>SI</v>
      </c>
      <c r="DA356" s="85">
        <f>IF(CX356="no","NO APLICA",IF(AX356=0,"ERROR NOTA",IF(AND(AX356&gt;1,CZ356="NO"),"ERROR NOTA",IF(AND(CZ356="NO",AX356=1),0,IF(VLOOKUP(AI356,EXPERIENCIA!$A$1:$C$2100,3,0)=AX356,0,"ERROR NOTA")))))</f>
        <v>0</v>
      </c>
      <c r="DB356" s="85" t="str">
        <f>IF(ISERROR(VLOOKUP(AI356,COMPORTAMIENTO!$A$1:$C$2100,1,0)),"NO","SI")</f>
        <v>SI</v>
      </c>
      <c r="DC356" s="85">
        <f>IF(CX356="NO","NO APLICA",IF(AY356=0,"ERROR NOTA",IF(AND(DB356="NO",AY356=7),0,IF(VLOOKUP(AI356,COMPORTAMIENTO!$A$2:$H$2100,8,0)=AY356,0,"ERROR NOTA"))))</f>
        <v>0</v>
      </c>
      <c r="DD356" s="104">
        <f t="shared" si="177"/>
        <v>0.5</v>
      </c>
      <c r="DE356" s="104">
        <f t="shared" si="178"/>
        <v>0.70000000000000007</v>
      </c>
      <c r="DF356" s="85" t="str">
        <f t="shared" si="196"/>
        <v>NO</v>
      </c>
      <c r="DG356" s="85">
        <f t="shared" si="179"/>
        <v>7</v>
      </c>
      <c r="DH356" s="85">
        <f t="shared" si="180"/>
        <v>7</v>
      </c>
      <c r="DI356" s="85">
        <f t="shared" si="181"/>
        <v>7</v>
      </c>
      <c r="DJ356" s="12">
        <f t="shared" si="182"/>
        <v>7.0000000000000009</v>
      </c>
      <c r="DK356" s="7">
        <f t="shared" si="183"/>
        <v>7.0000000000000009</v>
      </c>
      <c r="DL356" s="12">
        <f t="shared" si="197"/>
        <v>5075</v>
      </c>
      <c r="DM356" s="12">
        <f>VLOOKUP(A356,'5 TD'!$A:$B,2,0)</f>
        <v>5075</v>
      </c>
      <c r="DN356" s="7">
        <f t="shared" si="198"/>
        <v>7</v>
      </c>
      <c r="DO356" s="85" t="str">
        <f t="shared" si="184"/>
        <v>APROBADO</v>
      </c>
      <c r="DP356" s="85" t="str">
        <f t="shared" si="185"/>
        <v>APROBADO</v>
      </c>
      <c r="DQ356" s="7">
        <f t="shared" si="186"/>
        <v>6.8</v>
      </c>
      <c r="DR356" s="85" t="str">
        <f t="shared" si="199"/>
        <v>APROBADO</v>
      </c>
      <c r="DS356" s="2" t="str">
        <f>+('3 Planilla Preadjudicación OTIC'!BN356)</f>
        <v>SI</v>
      </c>
      <c r="DT356" s="2">
        <f>IF(DR356="APROBADO",VLOOKUP(A356,'5 TD'!$D$3:$E$270,2,0),"NO APLICA")</f>
        <v>6.8</v>
      </c>
      <c r="DU356" s="2" t="str">
        <f t="shared" si="200"/>
        <v>SI</v>
      </c>
      <c r="DV356" s="2">
        <f>IF(DU356="SI",VLOOKUP(A356,'5 TD'!$G$3:$H$270,2,0),"NO APLICA ")</f>
        <v>7.0000000000000009</v>
      </c>
      <c r="DW356" s="2" t="str">
        <f t="shared" si="201"/>
        <v>SI</v>
      </c>
      <c r="DX356" s="2">
        <f>IF(DW356="SI",VLOOKUP(A356,'5 TD'!$J$4:$K$472,2,0),"NO APLICA")</f>
        <v>7</v>
      </c>
      <c r="DY356" s="2" t="str">
        <f t="shared" si="202"/>
        <v>SI</v>
      </c>
      <c r="DZ356" s="7">
        <f>IF(DY356="SI",VLOOKUP(A356,'5 TD'!$M$4:$N$350,2,0),"NO APLICA")</f>
        <v>5</v>
      </c>
      <c r="EA356" s="2" t="str">
        <f t="shared" si="203"/>
        <v>SI</v>
      </c>
      <c r="EB356" s="12">
        <f t="shared" si="204"/>
        <v>5075</v>
      </c>
      <c r="EC356" s="12">
        <f>IF(EA356="SI",VLOOKUP(A356,'5 TD'!$V$4:$W$479,2,0),"NO APLICA")</f>
        <v>5075</v>
      </c>
      <c r="ED356" s="2" t="str">
        <f t="shared" si="187"/>
        <v>SI</v>
      </c>
      <c r="EE356" s="79">
        <f>IF(ED356="SI",VLOOKUP(AI356,COMPORTAMIENTO!$A$1:$H$2100,7,0),"NO APLICA")</f>
        <v>9.6153846153846159E-2</v>
      </c>
      <c r="EF356" s="12">
        <f>IF(ED356="SI",VLOOKUP(A356,'5 TD'!$P$2:$Q$479,2,0),"NO APLICA")</f>
        <v>9.6153846153846159E-2</v>
      </c>
      <c r="EG356" s="2" t="str">
        <f t="shared" si="188"/>
        <v>SI</v>
      </c>
      <c r="EH356" s="2">
        <f>IF(CZ356="no",0,VLOOKUP(AI356,EXPERIENCIA!$A$1:$C$2100,2,0))</f>
        <v>52</v>
      </c>
      <c r="EI356" s="2">
        <f>IF(CZ356="si",VLOOKUP(A356,'5 TD'!$S$3:$T$2103,2,0),0)</f>
        <v>52</v>
      </c>
      <c r="EJ356" s="2" t="str">
        <f t="shared" si="189"/>
        <v>SI</v>
      </c>
      <c r="EK356" s="2">
        <f>+('3 Planilla Preadjudicación OTIC'!BU356)</f>
        <v>0</v>
      </c>
      <c r="EL356" s="4"/>
      <c r="EM356" s="3"/>
      <c r="EN356" s="3"/>
      <c r="EO356" s="86" t="s">
        <v>64</v>
      </c>
      <c r="EQ356" s="86"/>
    </row>
    <row r="357" spans="1:147" ht="15" customHeight="1" x14ac:dyDescent="0.3">
      <c r="A357" s="2">
        <f>+('3 Planilla Preadjudicación OTIC'!A357)</f>
        <v>14298</v>
      </c>
      <c r="B357" s="2" t="str">
        <f>+('3 Planilla Preadjudicación OTIC'!B357)</f>
        <v>65181652-1</v>
      </c>
      <c r="C357" s="4">
        <f>+('3 Planilla Preadjudicación OTIC'!E357)</f>
        <v>2025</v>
      </c>
      <c r="D357" s="4" t="str">
        <f>+('3 Planilla Preadjudicación OTIC'!F357)</f>
        <v>MANDATO</v>
      </c>
      <c r="E357" s="4" t="str">
        <f>+('3 Planilla Preadjudicación OTIC'!G357)</f>
        <v>65073010-0</v>
      </c>
      <c r="F357" s="4" t="str">
        <f>+('3 Planilla Preadjudicación OTIC'!H357)</f>
        <v>CORPORACIÓN DE EDUCACIÓN Y SALUD PARA EL SÍNDROME DE DOWN, EDUDOWN</v>
      </c>
      <c r="G357" s="4"/>
      <c r="H357" s="4"/>
      <c r="I357" s="4" t="str">
        <f>+('3 Planilla Preadjudicación OTIC'!I357)</f>
        <v>CAPACITACIÓN LABORAL PARA EL TRABAJO</v>
      </c>
      <c r="J357" s="4" t="str">
        <f>+('3 Planilla Preadjudicación OTIC'!J357)</f>
        <v>SIN PLAN FORMATIVO</v>
      </c>
      <c r="K357" s="4" t="str">
        <f>+('3 Planilla Preadjudicación OTIC'!K357)</f>
        <v>PLANIFICACIÓN DEL PROYECTO OCUPACIONAL</v>
      </c>
      <c r="L357" s="4" t="str">
        <f>+('3 Planilla Preadjudicación OTIC'!L357)</f>
        <v>PF0920</v>
      </c>
      <c r="M357" s="2">
        <f>+('3 Planilla Preadjudicación OTIC'!M357)</f>
        <v>13</v>
      </c>
      <c r="N357" s="4" t="str">
        <f>+('3 Planilla Preadjudicación OTIC'!N357)</f>
        <v>METROPOLITANA</v>
      </c>
      <c r="O357" s="4" t="str">
        <f>+('3 Planilla Preadjudicación OTIC'!O357)</f>
        <v>SAN BERNARDO</v>
      </c>
      <c r="P357" s="4" t="str">
        <f>+('3 Planilla Preadjudicación OTIC'!P357)</f>
        <v>PERSONAS DE 18 AÑOS O MÁS, EN SITUACIÓN DE DISCAPACIDAD.</v>
      </c>
      <c r="Q357" s="4" t="str">
        <f>+('3 Planilla Preadjudicación OTIC'!Q357)</f>
        <v>PRESENCIAL</v>
      </c>
      <c r="R357" s="4" t="str">
        <f>+('3 Planilla Preadjudicación OTIC'!R357)</f>
        <v>DEPENDIENTE</v>
      </c>
      <c r="S357" s="4">
        <f>+('3 Planilla Preadjudicación OTIC'!S357)</f>
        <v>48</v>
      </c>
      <c r="T357" s="2">
        <f>+('3 Planilla Preadjudicación OTIC'!T357)</f>
        <v>15</v>
      </c>
      <c r="U357" s="2">
        <f>+('3 Planilla Preadjudicación OTIC'!U357)</f>
        <v>0</v>
      </c>
      <c r="V357" s="2">
        <f>+('3 Planilla Preadjudicación OTIC'!V357)</f>
        <v>12</v>
      </c>
      <c r="W357" s="2">
        <f>+('3 Planilla Preadjudicación OTIC'!W357)</f>
        <v>192</v>
      </c>
      <c r="X357" s="2">
        <f>+('3 Planilla Preadjudicación OTIC'!X357)</f>
        <v>4</v>
      </c>
      <c r="Y357" s="2" t="str">
        <f>+('3 Planilla Preadjudicación OTIC'!Y357)</f>
        <v>SI</v>
      </c>
      <c r="Z357" s="2" t="str">
        <f>+('3 Planilla Preadjudicación OTIC'!Z357)</f>
        <v>NO</v>
      </c>
      <c r="AA357" s="2" t="str">
        <f>+('3 Planilla Preadjudicación OTIC'!AA357)</f>
        <v>NO</v>
      </c>
      <c r="AB357" s="4" t="str">
        <f>+('3 Planilla Preadjudicación OTIC'!AB357)</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357" s="4" t="str">
        <f>+('3 Planilla Preadjudicación OTIC'!AC357)</f>
        <v>PERSONAS EN SITUACIÓN DE DISCAPACIDAD, DE 18 AÑOS O MÁS, QUE SE ATIENDEN EN EDUDOWN, HOMBRES Y MUJERES, QUE TIENEN O NO EXPERIENCIA LABORAL, RESIDENTES DE LA REGIÓN METROPOLITANA Y QUE BUSCAN CON LA CAPACITACIÓN INSERTARSE AL MUNDO LABORAL.</v>
      </c>
      <c r="AD357" s="2" t="str">
        <f>+('3 Planilla Preadjudicación OTIC'!AD357)</f>
        <v>NO</v>
      </c>
      <c r="AE357" s="4">
        <f>+('3 Planilla Preadjudicación OTIC'!AE357)</f>
        <v>0</v>
      </c>
      <c r="AF357" s="2" t="str">
        <f>+('3 Planilla Preadjudicación OTIC'!AF357)</f>
        <v>CERRADA</v>
      </c>
      <c r="AG357" s="2">
        <f>+('3 Planilla Preadjudicación OTIC'!AG357)</f>
        <v>48</v>
      </c>
      <c r="AH357" s="2">
        <f>+('3 Planilla Preadjudicación OTIC'!AH357)</f>
        <v>1</v>
      </c>
      <c r="AI357" s="135" t="str">
        <f>+('3 Planilla Preadjudicación OTIC'!AI357)</f>
        <v>77823470-k</v>
      </c>
      <c r="AJ357" s="4" t="str">
        <f>+('3 Planilla Preadjudicación OTIC'!AJ357)</f>
        <v>INGENIERIA DE FORMACION EN CAPACITACION LABORAL SOLANES Y SAPIAIN</v>
      </c>
      <c r="AK357" s="2">
        <f>+('3 Planilla Preadjudicación OTIC'!AK357)</f>
        <v>192</v>
      </c>
      <c r="AL357" s="2">
        <f>+('3 Planilla Preadjudicación OTIC'!AL357)</f>
        <v>48</v>
      </c>
      <c r="AM357" s="12">
        <f>+('3 Planilla Preadjudicación OTIC'!AM357)</f>
        <v>4130</v>
      </c>
      <c r="AN357" s="12">
        <f>+('3 Planilla Preadjudicación OTIC'!AN357)</f>
        <v>0</v>
      </c>
      <c r="AO357" s="12">
        <f>+('3 Planilla Preadjudicación OTIC'!AO357)</f>
        <v>0</v>
      </c>
      <c r="AP357" s="12">
        <f>+('3 Planilla Preadjudicación OTIC'!AP357)</f>
        <v>11894400</v>
      </c>
      <c r="AQ357" s="12">
        <f>+('3 Planilla Preadjudicación OTIC'!AQ357)</f>
        <v>2880000</v>
      </c>
      <c r="AR357" s="12">
        <f>+('3 Planilla Preadjudicación OTIC'!AR357)</f>
        <v>0</v>
      </c>
      <c r="AS357" s="12">
        <f>+('3 Planilla Preadjudicación OTIC'!AS357)</f>
        <v>0</v>
      </c>
      <c r="AT357" s="12">
        <f>+('3 Planilla Preadjudicación OTIC'!AT357)</f>
        <v>0</v>
      </c>
      <c r="AU357" s="12">
        <f>+('3 Planilla Preadjudicación OTIC'!AU357)</f>
        <v>14774400</v>
      </c>
      <c r="AV357" s="2" t="str">
        <f>+('3 Planilla Preadjudicación OTIC'!AV357)</f>
        <v>SI</v>
      </c>
      <c r="AW357" s="4">
        <f>+('3 Planilla Preadjudicación OTIC'!AW357)</f>
        <v>0</v>
      </c>
      <c r="AX357" s="2">
        <f>+('3 Planilla Preadjudicación OTIC'!AX357)</f>
        <v>5</v>
      </c>
      <c r="AY357" s="2">
        <f>+('3 Planilla Preadjudicación OTIC'!AY357)</f>
        <v>7</v>
      </c>
      <c r="AZ357" s="2">
        <f>+('3 Planilla Preadjudicación OTIC'!AZ357)</f>
        <v>7</v>
      </c>
      <c r="BA357" s="2">
        <f>+('3 Planilla Preadjudicación OTIC'!BA357)</f>
        <v>7</v>
      </c>
      <c r="BB357" s="2">
        <f>+('3 Planilla Preadjudicación OTIC'!BB357)</f>
        <v>7</v>
      </c>
      <c r="BC357" s="2">
        <f>+('3 Planilla Preadjudicación OTIC'!BC357)</f>
        <v>7</v>
      </c>
      <c r="BD357" s="2">
        <f>+('3 Planilla Preadjudicación OTIC'!BD357)</f>
        <v>7</v>
      </c>
      <c r="BE357" s="2">
        <f>+('3 Planilla Preadjudicación OTIC'!BE357)</f>
        <v>7</v>
      </c>
      <c r="BF357" s="2">
        <f>+('3 Planilla Preadjudicación OTIC'!BF357)</f>
        <v>7</v>
      </c>
      <c r="BG357" s="2">
        <f>+('3 Planilla Preadjudicación OTIC'!BG357)</f>
        <v>7</v>
      </c>
      <c r="BH357" s="2">
        <f>+('3 Planilla Preadjudicación OTIC'!BH357)</f>
        <v>7</v>
      </c>
      <c r="BI357" s="2">
        <f>+('3 Planilla Preadjudicación OTIC'!BI357)</f>
        <v>7</v>
      </c>
      <c r="BJ357" s="2">
        <f>+('3 Planilla Preadjudicación OTIC'!BJ357)</f>
        <v>7</v>
      </c>
      <c r="BK357" s="2">
        <f>+('3 Planilla Preadjudicación OTIC'!BK357)</f>
        <v>7</v>
      </c>
      <c r="BL357" s="2">
        <f>+('3 Planilla Preadjudicación OTIC'!BL357)</f>
        <v>7</v>
      </c>
      <c r="BM357" s="104">
        <f>ROUND(('3 Planilla Preadjudicación OTIC'!BM357),1)</f>
        <v>6.8</v>
      </c>
      <c r="BN357" s="4" t="str">
        <f>+('3 Planilla Preadjudicación OTIC'!BN357)</f>
        <v>SI</v>
      </c>
      <c r="BO357" s="4" t="str">
        <f>+('3 Planilla Preadjudicación OTIC'!BO357)</f>
        <v>DAISY VERA</v>
      </c>
      <c r="BP357" s="4" t="str">
        <f>+('3 Planilla Preadjudicación OTIC'!BP357)</f>
        <v>infocal@infocal.cl</v>
      </c>
      <c r="BQ357" s="4">
        <f>+('3 Planilla Preadjudicación OTIC'!BQ357)</f>
        <v>935990640</v>
      </c>
      <c r="BR357" s="4" t="str">
        <f>+('3 Planilla Preadjudicación OTIC'!BR357)</f>
        <v>Ñandues 12349 SAN BERNARDO, San Bernardo</v>
      </c>
      <c r="BS357" s="4" t="str">
        <f>+('3 Planilla Preadjudicación OTIC'!BS357)</f>
        <v>Preparar a personas para su inserción laboral mediante el desarrollo de competencias básicas, actitudinales y técnicas.</v>
      </c>
      <c r="BT357" s="4" t="str">
        <f>+('3 Planilla Preadjudicación OTIC'!BT357)</f>
        <v>El curso entrega herramientas para enfrentar procesos de búsqueda de empleo, entrevistas, trabajo en equipo y desempeño en entornos laborales. Está dirigido a personas que requieren fortalecer su empleabilidad y adquirir hábitos laborales que faciliten su acceso al mundo del trabajo.</v>
      </c>
      <c r="BU357" s="85">
        <f>IF(VLOOKUP(A357,'BD OFICIAL'!$A$1:$AL$2098,7,0)=D357,0,1)</f>
        <v>0</v>
      </c>
      <c r="BV357" s="85">
        <f>IF(VLOOKUP(A357,'BD OFICIAL'!$A$1:$AL$2098,11,0)=J357,0,1)</f>
        <v>0</v>
      </c>
      <c r="BW357" s="85">
        <f>IF(VLOOKUP(A357,'BD OFICIAL'!$A$1:$AL$2098,13,0)=L357,0,1)</f>
        <v>0</v>
      </c>
      <c r="BX357" s="2">
        <f>IF(VLOOKUP(A357,'BD OFICIAL'!$A$1:$AL$2098,16,0)=O357,0,1)</f>
        <v>0</v>
      </c>
      <c r="BY357" s="2">
        <f>IF(VLOOKUP(A357,'BD OFICIAL'!$A$1:$AL$2098,17,0)=P357,0,1)</f>
        <v>0</v>
      </c>
      <c r="BZ357" s="2">
        <f>IF(VLOOKUP(A357,'BD OFICIAL'!$A$1:$AL$2098,19,0)=R357,0,1)</f>
        <v>0</v>
      </c>
      <c r="CA357" s="2">
        <f>IF(VLOOKUP(A357,'BD OFICIAL'!$A$1:$AL$2098,21,0)=T357,0,1)</f>
        <v>0</v>
      </c>
      <c r="CB357" s="2">
        <f>IF(VLOOKUP(A357,'BD OFICIAL'!$A$1:$AL$2098,24,0)=AK357,0,1)</f>
        <v>0</v>
      </c>
      <c r="CC357" s="2">
        <f>IF(VLOOKUP(A357,'BD OFICIAL'!$A$1:$AL$2098,25,0)=X357,0,1)</f>
        <v>0</v>
      </c>
      <c r="CD357" s="2">
        <f>IF(VLOOKUP(A357,'BD OFICIAL'!$A$1:$AL$2098,26,0)=Y357,0,1)</f>
        <v>0</v>
      </c>
      <c r="CE357" s="2">
        <f>IF(VLOOKUP(A357,'BD OFICIAL'!$A$1:$AL$2098,27,0)=Z357,0,1)</f>
        <v>0</v>
      </c>
      <c r="CF357" s="2">
        <f>IF(VLOOKUP(A357,'BD OFICIAL'!$A$1:$AL$2098,28,0)=AA357,0,1)</f>
        <v>0</v>
      </c>
      <c r="CG357" s="2">
        <f>IF(VLOOKUP(A357,'BD OFICIAL'!$A$1:$AL$2098,33,0)=AF357,0,1)</f>
        <v>0</v>
      </c>
      <c r="CH357" s="2">
        <f>IF(VLOOKUP(A357,'BD OFICIAL'!$A$1:$AL$2098,35,0)=AH357,0,1)</f>
        <v>0</v>
      </c>
      <c r="CI357" s="85">
        <f>IF(VLOOKUP(A357,'BD OFICIAL'!$A$1:$AL$2098,34,0)=AL357,0,1)</f>
        <v>0</v>
      </c>
      <c r="CJ357" s="12">
        <f>VLOOKUP(A357,'BD OFICIAL'!$A$1:$AM$2098,36,0)*AM357-AP357</f>
        <v>0</v>
      </c>
      <c r="CK357" s="85" t="str">
        <f t="shared" si="190"/>
        <v>SSH</v>
      </c>
      <c r="CL357" s="85" t="str">
        <f t="shared" si="191"/>
        <v>NO</v>
      </c>
      <c r="CM357" s="85" t="str">
        <f t="shared" si="171"/>
        <v>SI</v>
      </c>
      <c r="CN357" s="31">
        <f t="shared" si="172"/>
        <v>0</v>
      </c>
      <c r="CO357" s="31">
        <f t="shared" si="192"/>
        <v>0</v>
      </c>
      <c r="CP357" s="31">
        <f t="shared" si="173"/>
        <v>0</v>
      </c>
      <c r="CQ357" s="31">
        <f>IF(Y357="NO",0,IF(Y357="SI",IF(VLOOKUP(A357,'BD OFICIAL'!$A:$AO,40,0)=AQ357,0,1)))</f>
        <v>0</v>
      </c>
      <c r="CR357" s="31">
        <f>IF(Z357="NO",0,IF(Z357="SI",IF(VLOOKUP(B357,'BD OFICIAL'!$A:$AO,41,0)=AS357,0,1)))</f>
        <v>0</v>
      </c>
      <c r="CS357" s="31">
        <f t="shared" si="193"/>
        <v>0</v>
      </c>
      <c r="CT357" s="31">
        <f t="shared" si="194"/>
        <v>0</v>
      </c>
      <c r="CU357" s="31">
        <f>IF(VLOOKUP(A357,'BD OFICIAL'!$A$1:$AL$1056,31,0)="SI",IF(AT357&gt;0,0,1),IF(AT357=0,0,1))</f>
        <v>0</v>
      </c>
      <c r="CV357" s="31">
        <f t="shared" si="195"/>
        <v>0</v>
      </c>
      <c r="CW357" s="31">
        <f t="shared" si="174"/>
        <v>0</v>
      </c>
      <c r="CX357" s="85" t="str">
        <f t="shared" si="175"/>
        <v>SI</v>
      </c>
      <c r="CY357" s="31">
        <f t="shared" si="176"/>
        <v>0</v>
      </c>
      <c r="CZ357" s="85" t="str">
        <f>IF(ISERROR(VLOOKUP(AI357,EXPERIENCIA!$A$1:$C$2100,1,0)),"NO","SI")</f>
        <v>SI</v>
      </c>
      <c r="DA357" s="85">
        <f>IF(CX357="no","NO APLICA",IF(AX357=0,"ERROR NOTA",IF(AND(AX357&gt;1,CZ357="NO"),"ERROR NOTA",IF(AND(CZ357="NO",AX357=1),0,IF(VLOOKUP(AI357,EXPERIENCIA!$A$1:$C$2100,3,0)=AX357,0,"ERROR NOTA")))))</f>
        <v>0</v>
      </c>
      <c r="DB357" s="85" t="str">
        <f>IF(ISERROR(VLOOKUP(AI357,COMPORTAMIENTO!$A$1:$C$2100,1,0)),"NO","SI")</f>
        <v>SI</v>
      </c>
      <c r="DC357" s="85">
        <f>IF(CX357="NO","NO APLICA",IF(AY357=0,"ERROR NOTA",IF(AND(DB357="NO",AY357=7),0,IF(VLOOKUP(AI357,COMPORTAMIENTO!$A$2:$H$2100,8,0)=AY357,0,"ERROR NOTA"))))</f>
        <v>0</v>
      </c>
      <c r="DD357" s="104">
        <f t="shared" si="177"/>
        <v>0.5</v>
      </c>
      <c r="DE357" s="104">
        <f t="shared" si="178"/>
        <v>0.70000000000000007</v>
      </c>
      <c r="DF357" s="85" t="str">
        <f t="shared" si="196"/>
        <v>NO</v>
      </c>
      <c r="DG357" s="85">
        <f t="shared" si="179"/>
        <v>7</v>
      </c>
      <c r="DH357" s="85">
        <f t="shared" si="180"/>
        <v>7</v>
      </c>
      <c r="DI357" s="85">
        <f t="shared" si="181"/>
        <v>7</v>
      </c>
      <c r="DJ357" s="12">
        <f t="shared" si="182"/>
        <v>7.0000000000000009</v>
      </c>
      <c r="DK357" s="7">
        <f t="shared" si="183"/>
        <v>7.0000000000000009</v>
      </c>
      <c r="DL357" s="12">
        <f t="shared" si="197"/>
        <v>4130</v>
      </c>
      <c r="DM357" s="12">
        <f>VLOOKUP(A357,'5 TD'!$A:$B,2,0)</f>
        <v>4130</v>
      </c>
      <c r="DN357" s="7">
        <f t="shared" si="198"/>
        <v>7</v>
      </c>
      <c r="DO357" s="85" t="str">
        <f t="shared" si="184"/>
        <v>APROBADO</v>
      </c>
      <c r="DP357" s="85" t="str">
        <f t="shared" si="185"/>
        <v>APROBADO</v>
      </c>
      <c r="DQ357" s="7">
        <f t="shared" si="186"/>
        <v>6.8</v>
      </c>
      <c r="DR357" s="85" t="str">
        <f t="shared" si="199"/>
        <v>APROBADO</v>
      </c>
      <c r="DS357" s="2" t="str">
        <f>+('3 Planilla Preadjudicación OTIC'!BN357)</f>
        <v>SI</v>
      </c>
      <c r="DT357" s="2">
        <f>IF(DR357="APROBADO",VLOOKUP(A357,'5 TD'!$D$3:$E$270,2,0),"NO APLICA")</f>
        <v>6.8</v>
      </c>
      <c r="DU357" s="2" t="str">
        <f t="shared" si="200"/>
        <v>SI</v>
      </c>
      <c r="DV357" s="2">
        <f>IF(DU357="SI",VLOOKUP(A357,'5 TD'!$G$3:$H$270,2,0),"NO APLICA ")</f>
        <v>7.0000000000000009</v>
      </c>
      <c r="DW357" s="2" t="str">
        <f t="shared" si="201"/>
        <v>SI</v>
      </c>
      <c r="DX357" s="2">
        <f>IF(DW357="SI",VLOOKUP(A357,'5 TD'!$J$4:$K$472,2,0),"NO APLICA")</f>
        <v>7</v>
      </c>
      <c r="DY357" s="2" t="str">
        <f t="shared" si="202"/>
        <v>SI</v>
      </c>
      <c r="DZ357" s="7">
        <f>IF(DY357="SI",VLOOKUP(A357,'5 TD'!$M$4:$N$350,2,0),"NO APLICA")</f>
        <v>5</v>
      </c>
      <c r="EA357" s="2" t="str">
        <f t="shared" si="203"/>
        <v>SI</v>
      </c>
      <c r="EB357" s="12">
        <f t="shared" si="204"/>
        <v>4130</v>
      </c>
      <c r="EC357" s="12">
        <f>IF(EA357="SI",VLOOKUP(A357,'5 TD'!$V$4:$W$479,2,0),"NO APLICA")</f>
        <v>4130</v>
      </c>
      <c r="ED357" s="2" t="str">
        <f t="shared" si="187"/>
        <v>SI</v>
      </c>
      <c r="EE357" s="79">
        <f>IF(ED357="SI",VLOOKUP(AI357,COMPORTAMIENTO!$A$1:$H$2100,7,0),"NO APLICA")</f>
        <v>9.6153846153846159E-2</v>
      </c>
      <c r="EF357" s="12">
        <f>IF(ED357="SI",VLOOKUP(A357,'5 TD'!$P$2:$Q$479,2,0),"NO APLICA")</f>
        <v>9.6153846153846159E-2</v>
      </c>
      <c r="EG357" s="2" t="str">
        <f t="shared" si="188"/>
        <v>SI</v>
      </c>
      <c r="EH357" s="2">
        <f>IF(CZ357="no",0,VLOOKUP(AI357,EXPERIENCIA!$A$1:$C$2100,2,0))</f>
        <v>52</v>
      </c>
      <c r="EI357" s="2">
        <f>IF(CZ357="si",VLOOKUP(A357,'5 TD'!$S$3:$T$2103,2,0),0)</f>
        <v>52</v>
      </c>
      <c r="EJ357" s="2" t="str">
        <f t="shared" si="189"/>
        <v>SI</v>
      </c>
      <c r="EK357" s="2">
        <f>+('3 Planilla Preadjudicación OTIC'!BU357)</f>
        <v>0</v>
      </c>
      <c r="EL357" s="4"/>
      <c r="EM357" s="3"/>
      <c r="EN357" s="3"/>
      <c r="EO357" s="86" t="s">
        <v>64</v>
      </c>
      <c r="EQ357" s="86"/>
    </row>
    <row r="358" spans="1:147" ht="15" customHeight="1" x14ac:dyDescent="0.3">
      <c r="A358" s="2">
        <f>+('3 Planilla Preadjudicación OTIC'!A358)</f>
        <v>14262</v>
      </c>
      <c r="B358" s="2" t="str">
        <f>+('3 Planilla Preadjudicación OTIC'!B358)</f>
        <v>65181652-1</v>
      </c>
      <c r="C358" s="4">
        <f>+('3 Planilla Preadjudicación OTIC'!E358)</f>
        <v>2025</v>
      </c>
      <c r="D358" s="4" t="str">
        <f>+('3 Planilla Preadjudicación OTIC'!F358)</f>
        <v>MANDATO</v>
      </c>
      <c r="E358" s="4" t="str">
        <f>+('3 Planilla Preadjudicación OTIC'!G358)</f>
        <v>65073010-0</v>
      </c>
      <c r="F358" s="4" t="str">
        <f>+('3 Planilla Preadjudicación OTIC'!H358)</f>
        <v>CORPORACIÓN DE EDUCACIÓN Y SALUD PARA EL SÍNDROME DE DOWN, EDUDOWN</v>
      </c>
      <c r="G358" s="4"/>
      <c r="H358" s="4"/>
      <c r="I358" s="4" t="str">
        <f>+('3 Planilla Preadjudicación OTIC'!I358)</f>
        <v>COCINA INCLUSIVA CON APOYO</v>
      </c>
      <c r="J358" s="4" t="str">
        <f>+('3 Planilla Preadjudicación OTIC'!J358)</f>
        <v>SIN PLAN FORMATIVO</v>
      </c>
      <c r="K358" s="4" t="str">
        <f>+('3 Planilla Preadjudicación OTIC'!K358)</f>
        <v>TÉCNICAS PARA LA RESOLUCIÓN DE PROBLEMAS</v>
      </c>
      <c r="L358" s="4" t="str">
        <f>+('3 Planilla Preadjudicación OTIC'!L358)</f>
        <v>PF0922</v>
      </c>
      <c r="M358" s="2">
        <f>+('3 Planilla Preadjudicación OTIC'!M358)</f>
        <v>13</v>
      </c>
      <c r="N358" s="4" t="str">
        <f>+('3 Planilla Preadjudicación OTIC'!N358)</f>
        <v>METROPOLITANA</v>
      </c>
      <c r="O358" s="4" t="str">
        <f>+('3 Planilla Preadjudicación OTIC'!O358)</f>
        <v>SAN BERNARDO</v>
      </c>
      <c r="P358" s="4" t="str">
        <f>+('3 Planilla Preadjudicación OTIC'!P358)</f>
        <v>PERSONAS DE 18 AÑOS O MÁS, EN SITUACIÓN DE DISCAPACIDAD.</v>
      </c>
      <c r="Q358" s="4" t="str">
        <f>+('3 Planilla Preadjudicación OTIC'!Q358)</f>
        <v>PRESENCIAL</v>
      </c>
      <c r="R358" s="4" t="str">
        <f>+('3 Planilla Preadjudicación OTIC'!R358)</f>
        <v>DEPENDIENTE</v>
      </c>
      <c r="S358" s="4">
        <f>+('3 Planilla Preadjudicación OTIC'!S358)</f>
        <v>47</v>
      </c>
      <c r="T358" s="2">
        <f>+('3 Planilla Preadjudicación OTIC'!T358)</f>
        <v>15</v>
      </c>
      <c r="U358" s="2">
        <f>+('3 Planilla Preadjudicación OTIC'!U358)</f>
        <v>0</v>
      </c>
      <c r="V358" s="2">
        <f>+('3 Planilla Preadjudicación OTIC'!V358)</f>
        <v>8</v>
      </c>
      <c r="W358" s="2">
        <f>+('3 Planilla Preadjudicación OTIC'!W358)</f>
        <v>188</v>
      </c>
      <c r="X358" s="2">
        <f>+('3 Planilla Preadjudicación OTIC'!X358)</f>
        <v>4</v>
      </c>
      <c r="Y358" s="2" t="str">
        <f>+('3 Planilla Preadjudicación OTIC'!Y358)</f>
        <v>SI</v>
      </c>
      <c r="Z358" s="2" t="str">
        <f>+('3 Planilla Preadjudicación OTIC'!Z358)</f>
        <v>NO</v>
      </c>
      <c r="AA358" s="2" t="str">
        <f>+('3 Planilla Preadjudicación OTIC'!AA358)</f>
        <v>NO</v>
      </c>
      <c r="AB358" s="4" t="str">
        <f>+('3 Planilla Preadjudicación OTIC'!AB358)</f>
        <v>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v>
      </c>
      <c r="AC358" s="4" t="str">
        <f>+('3 Planilla Preadjudicación OTIC'!AC358)</f>
        <v>PERSONAS EN SITUACIÓN DE DISCAPACIDAD, DE 18 AÑOS O MÁS, QUE SE ATIENDEN EN EDUDOWN, HOMBRES Y MUJERES, QUE TIENEN O NO EXPERIENCIA LABORAL, RESIDENTES DE LA REGIÓN METROPOLITANA Y QUE BUSCAN CON LA CAPACITACIÓN INSERTARSE AL MUNDO LABORAL.</v>
      </c>
      <c r="AD358" s="2" t="str">
        <f>+('3 Planilla Preadjudicación OTIC'!AD358)</f>
        <v>NO</v>
      </c>
      <c r="AE358" s="4">
        <f>+('3 Planilla Preadjudicación OTIC'!AE358)</f>
        <v>0</v>
      </c>
      <c r="AF358" s="2" t="str">
        <f>+('3 Planilla Preadjudicación OTIC'!AF358)</f>
        <v>CERRADA</v>
      </c>
      <c r="AG358" s="2">
        <f>+('3 Planilla Preadjudicación OTIC'!AG358)</f>
        <v>47</v>
      </c>
      <c r="AH358" s="2">
        <f>+('3 Planilla Preadjudicación OTIC'!AH358)</f>
        <v>3</v>
      </c>
      <c r="AI358" s="135" t="str">
        <f>+('3 Planilla Preadjudicación OTIC'!AI358)</f>
        <v>77823470-k</v>
      </c>
      <c r="AJ358" s="4" t="str">
        <f>+('3 Planilla Preadjudicación OTIC'!AJ358)</f>
        <v>INGENIERIA DE FORMACION EN CAPACITACION LABORAL SOLANES Y SAPIAIN</v>
      </c>
      <c r="AK358" s="2">
        <f>+('3 Planilla Preadjudicación OTIC'!AK358)</f>
        <v>188</v>
      </c>
      <c r="AL358" s="2">
        <f>+('3 Planilla Preadjudicación OTIC'!AL358)</f>
        <v>47</v>
      </c>
      <c r="AM358" s="12">
        <f>+('3 Planilla Preadjudicación OTIC'!AM358)</f>
        <v>6373</v>
      </c>
      <c r="AN358" s="12">
        <f>+('3 Planilla Preadjudicación OTIC'!AN358)</f>
        <v>0</v>
      </c>
      <c r="AO358" s="12">
        <f>+('3 Planilla Preadjudicación OTIC'!AO358)</f>
        <v>0</v>
      </c>
      <c r="AP358" s="12">
        <f>+('3 Planilla Preadjudicación OTIC'!AP358)</f>
        <v>17971860</v>
      </c>
      <c r="AQ358" s="12">
        <f>+('3 Planilla Preadjudicación OTIC'!AQ358)</f>
        <v>2820000</v>
      </c>
      <c r="AR358" s="12">
        <f>+('3 Planilla Preadjudicación OTIC'!AR358)</f>
        <v>0</v>
      </c>
      <c r="AS358" s="12">
        <f>+('3 Planilla Preadjudicación OTIC'!AS358)</f>
        <v>0</v>
      </c>
      <c r="AT358" s="12">
        <f>+('3 Planilla Preadjudicación OTIC'!AT358)</f>
        <v>0</v>
      </c>
      <c r="AU358" s="12">
        <f>+('3 Planilla Preadjudicación OTIC'!AU358)</f>
        <v>20791860</v>
      </c>
      <c r="AV358" s="2" t="str">
        <f>+('3 Planilla Preadjudicación OTIC'!AV358)</f>
        <v>SI</v>
      </c>
      <c r="AW358" s="4">
        <f>+('3 Planilla Preadjudicación OTIC'!AW358)</f>
        <v>0</v>
      </c>
      <c r="AX358" s="2">
        <f>+('3 Planilla Preadjudicación OTIC'!AX358)</f>
        <v>5</v>
      </c>
      <c r="AY358" s="2">
        <f>+('3 Planilla Preadjudicación OTIC'!AY358)</f>
        <v>7</v>
      </c>
      <c r="AZ358" s="2">
        <f>+('3 Planilla Preadjudicación OTIC'!AZ358)</f>
        <v>7</v>
      </c>
      <c r="BA358" s="2">
        <f>+('3 Planilla Preadjudicación OTIC'!BA358)</f>
        <v>7</v>
      </c>
      <c r="BB358" s="2">
        <f>+('3 Planilla Preadjudicación OTIC'!BB358)</f>
        <v>7</v>
      </c>
      <c r="BC358" s="2">
        <f>+('3 Planilla Preadjudicación OTIC'!BC358)</f>
        <v>7</v>
      </c>
      <c r="BD358" s="2">
        <f>+('3 Planilla Preadjudicación OTIC'!BD358)</f>
        <v>7</v>
      </c>
      <c r="BE358" s="2">
        <f>+('3 Planilla Preadjudicación OTIC'!BE358)</f>
        <v>7</v>
      </c>
      <c r="BF358" s="2">
        <f>+('3 Planilla Preadjudicación OTIC'!BF358)</f>
        <v>7</v>
      </c>
      <c r="BG358" s="2">
        <f>+('3 Planilla Preadjudicación OTIC'!BG358)</f>
        <v>7</v>
      </c>
      <c r="BH358" s="2">
        <f>+('3 Planilla Preadjudicación OTIC'!BH358)</f>
        <v>7</v>
      </c>
      <c r="BI358" s="2">
        <f>+('3 Planilla Preadjudicación OTIC'!BI358)</f>
        <v>7</v>
      </c>
      <c r="BJ358" s="2">
        <f>+('3 Planilla Preadjudicación OTIC'!BJ358)</f>
        <v>7</v>
      </c>
      <c r="BK358" s="2">
        <f>+('3 Planilla Preadjudicación OTIC'!BK358)</f>
        <v>7</v>
      </c>
      <c r="BL358" s="2">
        <f>+('3 Planilla Preadjudicación OTIC'!BL358)</f>
        <v>7</v>
      </c>
      <c r="BM358" s="104">
        <f>ROUND(('3 Planilla Preadjudicación OTIC'!BM358),1)</f>
        <v>6.8</v>
      </c>
      <c r="BN358" s="4" t="str">
        <f>+('3 Planilla Preadjudicación OTIC'!BN358)</f>
        <v>NO</v>
      </c>
      <c r="BO358" s="4">
        <f>+('3 Planilla Preadjudicación OTIC'!BO358)</f>
        <v>0</v>
      </c>
      <c r="BP358" s="4">
        <f>+('3 Planilla Preadjudicación OTIC'!BP358)</f>
        <v>0</v>
      </c>
      <c r="BQ358" s="4">
        <f>+('3 Planilla Preadjudicación OTIC'!BQ358)</f>
        <v>0</v>
      </c>
      <c r="BR358" s="4">
        <f>+('3 Planilla Preadjudicación OTIC'!BR358)</f>
        <v>0</v>
      </c>
      <c r="BS358" s="4">
        <f>+('3 Planilla Preadjudicación OTIC'!BS358)</f>
        <v>0</v>
      </c>
      <c r="BT358" s="4">
        <f>+('3 Planilla Preadjudicación OTIC'!BT358)</f>
        <v>0</v>
      </c>
      <c r="BU358" s="85">
        <f>IF(VLOOKUP(A358,'BD OFICIAL'!$A$1:$AL$2098,7,0)=D358,0,1)</f>
        <v>0</v>
      </c>
      <c r="BV358" s="85">
        <f>IF(VLOOKUP(A358,'BD OFICIAL'!$A$1:$AL$2098,11,0)=J358,0,1)</f>
        <v>0</v>
      </c>
      <c r="BW358" s="85">
        <f>IF(VLOOKUP(A358,'BD OFICIAL'!$A$1:$AL$2098,13,0)=L358,0,1)</f>
        <v>0</v>
      </c>
      <c r="BX358" s="2">
        <f>IF(VLOOKUP(A358,'BD OFICIAL'!$A$1:$AL$2098,16,0)=O358,0,1)</f>
        <v>0</v>
      </c>
      <c r="BY358" s="2">
        <f>IF(VLOOKUP(A358,'BD OFICIAL'!$A$1:$AL$2098,17,0)=P358,0,1)</f>
        <v>0</v>
      </c>
      <c r="BZ358" s="2">
        <f>IF(VLOOKUP(A358,'BD OFICIAL'!$A$1:$AL$2098,19,0)=R358,0,1)</f>
        <v>0</v>
      </c>
      <c r="CA358" s="2">
        <f>IF(VLOOKUP(A358,'BD OFICIAL'!$A$1:$AL$2098,21,0)=T358,0,1)</f>
        <v>0</v>
      </c>
      <c r="CB358" s="2">
        <f>IF(VLOOKUP(A358,'BD OFICIAL'!$A$1:$AL$2098,24,0)=AK358,0,1)</f>
        <v>0</v>
      </c>
      <c r="CC358" s="2">
        <f>IF(VLOOKUP(A358,'BD OFICIAL'!$A$1:$AL$2098,25,0)=X358,0,1)</f>
        <v>0</v>
      </c>
      <c r="CD358" s="2">
        <f>IF(VLOOKUP(A358,'BD OFICIAL'!$A$1:$AL$2098,26,0)=Y358,0,1)</f>
        <v>0</v>
      </c>
      <c r="CE358" s="2">
        <f>IF(VLOOKUP(A358,'BD OFICIAL'!$A$1:$AL$2098,27,0)=Z358,0,1)</f>
        <v>0</v>
      </c>
      <c r="CF358" s="2">
        <f>IF(VLOOKUP(A358,'BD OFICIAL'!$A$1:$AL$2098,28,0)=AA358,0,1)</f>
        <v>0</v>
      </c>
      <c r="CG358" s="2">
        <f>IF(VLOOKUP(A358,'BD OFICIAL'!$A$1:$AL$2098,33,0)=AF358,0,1)</f>
        <v>0</v>
      </c>
      <c r="CH358" s="2">
        <f>IF(VLOOKUP(A358,'BD OFICIAL'!$A$1:$AL$2098,35,0)=AH358,0,1)</f>
        <v>0</v>
      </c>
      <c r="CI358" s="85">
        <f>IF(VLOOKUP(A358,'BD OFICIAL'!$A$1:$AL$2098,34,0)=AL358,0,1)</f>
        <v>0</v>
      </c>
      <c r="CJ358" s="12">
        <f>VLOOKUP(A358,'BD OFICIAL'!$A$1:$AM$2098,36,0)*AM358-AP358</f>
        <v>0</v>
      </c>
      <c r="CK358" s="85" t="str">
        <f t="shared" si="190"/>
        <v>SSH</v>
      </c>
      <c r="CL358" s="85" t="str">
        <f t="shared" si="191"/>
        <v>NO</v>
      </c>
      <c r="CM358" s="85" t="str">
        <f t="shared" si="171"/>
        <v>SI</v>
      </c>
      <c r="CN358" s="31">
        <f t="shared" si="172"/>
        <v>0</v>
      </c>
      <c r="CO358" s="31">
        <f t="shared" si="192"/>
        <v>0</v>
      </c>
      <c r="CP358" s="31">
        <f t="shared" si="173"/>
        <v>0</v>
      </c>
      <c r="CQ358" s="31">
        <f>IF(Y358="NO",0,IF(Y358="SI",IF(VLOOKUP(A358,'BD OFICIAL'!$A:$AO,40,0)=AQ358,0,1)))</f>
        <v>0</v>
      </c>
      <c r="CR358" s="31">
        <f>IF(Z358="NO",0,IF(Z358="SI",IF(VLOOKUP(B358,'BD OFICIAL'!$A:$AO,41,0)=AS358,0,1)))</f>
        <v>0</v>
      </c>
      <c r="CS358" s="31">
        <f t="shared" si="193"/>
        <v>0</v>
      </c>
      <c r="CT358" s="31">
        <f t="shared" si="194"/>
        <v>0</v>
      </c>
      <c r="CU358" s="31">
        <f>IF(VLOOKUP(A358,'BD OFICIAL'!$A$1:$AL$1056,31,0)="SI",IF(AT358&gt;0,0,1),IF(AT358=0,0,1))</f>
        <v>0</v>
      </c>
      <c r="CV358" s="31">
        <f t="shared" si="195"/>
        <v>0</v>
      </c>
      <c r="CW358" s="31">
        <f t="shared" si="174"/>
        <v>0</v>
      </c>
      <c r="CX358" s="85" t="str">
        <f t="shared" si="175"/>
        <v>SI</v>
      </c>
      <c r="CY358" s="31">
        <f t="shared" si="176"/>
        <v>0</v>
      </c>
      <c r="CZ358" s="85" t="str">
        <f>IF(ISERROR(VLOOKUP(AI358,EXPERIENCIA!$A$1:$C$2100,1,0)),"NO","SI")</f>
        <v>SI</v>
      </c>
      <c r="DA358" s="85">
        <f>IF(CX358="no","NO APLICA",IF(AX358=0,"ERROR NOTA",IF(AND(AX358&gt;1,CZ358="NO"),"ERROR NOTA",IF(AND(CZ358="NO",AX358=1),0,IF(VLOOKUP(AI358,EXPERIENCIA!$A$1:$C$2100,3,0)=AX358,0,"ERROR NOTA")))))</f>
        <v>0</v>
      </c>
      <c r="DB358" s="85" t="str">
        <f>IF(ISERROR(VLOOKUP(AI358,COMPORTAMIENTO!$A$1:$C$2100,1,0)),"NO","SI")</f>
        <v>SI</v>
      </c>
      <c r="DC358" s="85">
        <f>IF(CX358="NO","NO APLICA",IF(AY358=0,"ERROR NOTA",IF(AND(DB358="NO",AY358=7),0,IF(VLOOKUP(AI358,COMPORTAMIENTO!$A$2:$H$2100,8,0)=AY358,0,"ERROR NOTA"))))</f>
        <v>0</v>
      </c>
      <c r="DD358" s="104">
        <f t="shared" si="177"/>
        <v>0.5</v>
      </c>
      <c r="DE358" s="104">
        <f t="shared" si="178"/>
        <v>0.70000000000000007</v>
      </c>
      <c r="DF358" s="85" t="str">
        <f t="shared" si="196"/>
        <v>NO</v>
      </c>
      <c r="DG358" s="85">
        <f t="shared" si="179"/>
        <v>7</v>
      </c>
      <c r="DH358" s="85">
        <f t="shared" si="180"/>
        <v>7</v>
      </c>
      <c r="DI358" s="85">
        <f t="shared" si="181"/>
        <v>7</v>
      </c>
      <c r="DJ358" s="12">
        <f t="shared" si="182"/>
        <v>7.0000000000000009</v>
      </c>
      <c r="DK358" s="7">
        <f t="shared" si="183"/>
        <v>7.0000000000000009</v>
      </c>
      <c r="DL358" s="12">
        <f t="shared" si="197"/>
        <v>6373</v>
      </c>
      <c r="DM358" s="12">
        <f>VLOOKUP(A358,'5 TD'!$A:$B,2,0)</f>
        <v>6373</v>
      </c>
      <c r="DN358" s="7">
        <f t="shared" si="198"/>
        <v>7</v>
      </c>
      <c r="DO358" s="85" t="str">
        <f t="shared" si="184"/>
        <v>APROBADO</v>
      </c>
      <c r="DP358" s="85" t="str">
        <f t="shared" si="185"/>
        <v>APROBADO</v>
      </c>
      <c r="DQ358" s="7">
        <f t="shared" si="186"/>
        <v>6.8</v>
      </c>
      <c r="DR358" s="85" t="str">
        <f t="shared" si="199"/>
        <v>APROBADO</v>
      </c>
      <c r="DS358" s="2" t="str">
        <f>+('3 Planilla Preadjudicación OTIC'!BN358)</f>
        <v>NO</v>
      </c>
      <c r="DT358" s="2">
        <f>IF(DR358="APROBADO",VLOOKUP(A358,'5 TD'!$D$3:$E$270,2,0),"NO APLICA")</f>
        <v>7</v>
      </c>
      <c r="DU358" s="2" t="str">
        <f t="shared" si="200"/>
        <v>NO</v>
      </c>
      <c r="DV358" s="2" t="str">
        <f>IF(DU358="SI",VLOOKUP(A358,'5 TD'!$G$3:$H$270,2,0),"NO APLICA ")</f>
        <v xml:space="preserve">NO APLICA </v>
      </c>
      <c r="DW358" s="2" t="str">
        <f t="shared" si="201"/>
        <v>NO</v>
      </c>
      <c r="DX358" s="2" t="str">
        <f>IF(DW358="SI",VLOOKUP(A358,'5 TD'!$J$4:$K$472,2,0),"NO APLICA")</f>
        <v>NO APLICA</v>
      </c>
      <c r="DY358" s="2" t="str">
        <f t="shared" si="202"/>
        <v>NO APLICA</v>
      </c>
      <c r="DZ358" s="7" t="str">
        <f>IF(DY358="SI",VLOOKUP(A358,'5 TD'!$M$4:$N$350,2,0),"NO APLICA")</f>
        <v>NO APLICA</v>
      </c>
      <c r="EA358" s="2" t="str">
        <f t="shared" si="203"/>
        <v>NO APLICA</v>
      </c>
      <c r="EB358" s="12" t="str">
        <f t="shared" si="204"/>
        <v/>
      </c>
      <c r="EC358" s="12" t="str">
        <f>IF(EA358="SI",VLOOKUP(A358,'5 TD'!$V$4:$W$479,2,0),"NO APLICA")</f>
        <v>NO APLICA</v>
      </c>
      <c r="ED358" s="2" t="str">
        <f t="shared" si="187"/>
        <v>NO</v>
      </c>
      <c r="EE358" s="79" t="str">
        <f>IF(ED358="SI",VLOOKUP(AI358,COMPORTAMIENTO!$A$1:$H$2100,7,0),"NO APLICA")</f>
        <v>NO APLICA</v>
      </c>
      <c r="EF358" s="12" t="str">
        <f>IF(ED358="SI",VLOOKUP(A358,'5 TD'!$P$2:$Q$479,2,0),"NO APLICA")</f>
        <v>NO APLICA</v>
      </c>
      <c r="EG358" s="2" t="str">
        <f t="shared" si="188"/>
        <v>NO</v>
      </c>
      <c r="EH358" s="2">
        <f>IF(CZ358="no",0,VLOOKUP(AI358,EXPERIENCIA!$A$1:$C$2100,2,0))</f>
        <v>52</v>
      </c>
      <c r="EI358" s="2">
        <f>IF(CZ358="si",VLOOKUP(A358,'5 TD'!$S$3:$T$2103,2,0),0)</f>
        <v>67</v>
      </c>
      <c r="EJ358" s="2" t="str">
        <f t="shared" si="189"/>
        <v>NO</v>
      </c>
      <c r="EK358" s="2">
        <f>+('3 Planilla Preadjudicación OTIC'!BU358)</f>
        <v>0</v>
      </c>
      <c r="EL358" s="4"/>
      <c r="EM358" s="3"/>
      <c r="EN358" s="3"/>
      <c r="EQ358" s="86"/>
    </row>
    <row r="359" spans="1:147" s="3" customFormat="1" ht="15" customHeight="1" x14ac:dyDescent="0.3">
      <c r="A359" s="2">
        <f>+('3 Planilla Preadjudicación OTIC'!A359)</f>
        <v>14411</v>
      </c>
      <c r="B359" s="2" t="str">
        <f>+('3 Planilla Preadjudicación OTIC'!B359)</f>
        <v>65181652-1</v>
      </c>
      <c r="C359" s="4">
        <f>+('3 Planilla Preadjudicación OTIC'!E359)</f>
        <v>2025</v>
      </c>
      <c r="D359" s="4" t="str">
        <f>+('3 Planilla Preadjudicación OTIC'!F359)</f>
        <v>MANDATO</v>
      </c>
      <c r="E359" s="4" t="str">
        <f>+('3 Planilla Preadjudicación OTIC'!G359)</f>
        <v>73188700-4</v>
      </c>
      <c r="F359" s="4" t="str">
        <f>+('3 Planilla Preadjudicación OTIC'!H359)</f>
        <v>ONG CASA DE ACOGIDA LA ESPERANZA</v>
      </c>
      <c r="G359" s="4"/>
      <c r="H359" s="4"/>
      <c r="I359" s="4" t="str">
        <f>+('3 Planilla Preadjudicación OTIC'!I359)</f>
        <v>ELABORACIÓN DE PRODUCTOS DE PASTELERÍA Y REPOSTERÍA</v>
      </c>
      <c r="J359" s="4" t="str">
        <f>+('3 Planilla Preadjudicación OTIC'!J359)</f>
        <v>SIN PLAN FORMATIVO</v>
      </c>
      <c r="K359" s="4" t="str">
        <f>+('3 Planilla Preadjudicación OTIC'!K359)</f>
        <v/>
      </c>
      <c r="L359" s="4" t="str">
        <f>+('3 Planilla Preadjudicación OTIC'!L359)</f>
        <v/>
      </c>
      <c r="M359" s="2">
        <f>+('3 Planilla Preadjudicación OTIC'!M359)</f>
        <v>13</v>
      </c>
      <c r="N359" s="4" t="str">
        <f>+('3 Planilla Preadjudicación OTIC'!N359)</f>
        <v>METROPOLITANA</v>
      </c>
      <c r="O359" s="4" t="str">
        <f>+('3 Planilla Preadjudicación OTIC'!O359)</f>
        <v>PUDAHUEL</v>
      </c>
      <c r="P359" s="4" t="str">
        <f>+('3 Planilla Preadjudicación OTIC'!P359)</f>
        <v>EMPRENDEDORES/AS INFORMALES O PERSONAS VULNERABLES PERTENECIENTES AL 80% MAS VULNERABLE</v>
      </c>
      <c r="Q359" s="4" t="str">
        <f>+('3 Planilla Preadjudicación OTIC'!Q359)</f>
        <v>PRESENCIAL</v>
      </c>
      <c r="R359" s="4" t="str">
        <f>+('3 Planilla Preadjudicación OTIC'!R359)</f>
        <v>DEPENDIENTE</v>
      </c>
      <c r="S359" s="4">
        <f>+('3 Planilla Preadjudicación OTIC'!S359)</f>
        <v>50</v>
      </c>
      <c r="T359" s="2">
        <f>+('3 Planilla Preadjudicación OTIC'!T359)</f>
        <v>20</v>
      </c>
      <c r="U359" s="2">
        <f>+('3 Planilla Preadjudicación OTIC'!U359)</f>
        <v>0</v>
      </c>
      <c r="V359" s="2">
        <f>+('3 Planilla Preadjudicación OTIC'!V359)</f>
        <v>0</v>
      </c>
      <c r="W359" s="2">
        <f>+('3 Planilla Preadjudicación OTIC'!W359)</f>
        <v>200</v>
      </c>
      <c r="X359" s="2">
        <f>+('3 Planilla Preadjudicación OTIC'!X359)</f>
        <v>4</v>
      </c>
      <c r="Y359" s="2" t="str">
        <f>+('3 Planilla Preadjudicación OTIC'!Y359)</f>
        <v>SI</v>
      </c>
      <c r="Z359" s="2" t="str">
        <f>+('3 Planilla Preadjudicación OTIC'!Z359)</f>
        <v>NO</v>
      </c>
      <c r="AA359" s="2" t="str">
        <f>+('3 Planilla Preadjudicación OTIC'!AA359)</f>
        <v>NO</v>
      </c>
      <c r="AB359" s="4" t="str">
        <f>+('3 Planilla Preadjudicación OTIC'!AB359)</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359" s="4" t="str">
        <f>+('3 Planilla Preadjudicación OTIC'!AC359)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59" s="2" t="str">
        <f>+('3 Planilla Preadjudicación OTIC'!AD359)</f>
        <v>NO</v>
      </c>
      <c r="AE359" s="4">
        <f>+('3 Planilla Preadjudicación OTIC'!AE359)</f>
        <v>0</v>
      </c>
      <c r="AF359" s="2" t="str">
        <f>+('3 Planilla Preadjudicación OTIC'!AF359)</f>
        <v>CERRADA</v>
      </c>
      <c r="AG359" s="2">
        <f>+('3 Planilla Preadjudicación OTIC'!AG359)</f>
        <v>50</v>
      </c>
      <c r="AH359" s="2">
        <f>+('3 Planilla Preadjudicación OTIC'!AH359)</f>
        <v>2</v>
      </c>
      <c r="AI359" s="135" t="str">
        <f>+('3 Planilla Preadjudicación OTIC'!AI359)</f>
        <v>77823470-k</v>
      </c>
      <c r="AJ359" s="4" t="str">
        <f>+('3 Planilla Preadjudicación OTIC'!AJ359)</f>
        <v>INGENIERIA DE FORMACION EN CAPACITACION LABORAL SOLANES Y SAPIAIN</v>
      </c>
      <c r="AK359" s="2">
        <f>+('3 Planilla Preadjudicación OTIC'!AK359)</f>
        <v>200</v>
      </c>
      <c r="AL359" s="2">
        <f>+('3 Planilla Preadjudicación OTIC'!AL359)</f>
        <v>50</v>
      </c>
      <c r="AM359" s="12">
        <f>+('3 Planilla Preadjudicación OTIC'!AM359)</f>
        <v>5075</v>
      </c>
      <c r="AN359" s="12">
        <f>+('3 Planilla Preadjudicación OTIC'!AN359)</f>
        <v>0</v>
      </c>
      <c r="AO359" s="12">
        <f>+('3 Planilla Preadjudicación OTIC'!AO359)</f>
        <v>0</v>
      </c>
      <c r="AP359" s="12">
        <f>+('3 Planilla Preadjudicación OTIC'!AP359)</f>
        <v>20300000</v>
      </c>
      <c r="AQ359" s="12">
        <f>+('3 Planilla Preadjudicación OTIC'!AQ359)</f>
        <v>4000000</v>
      </c>
      <c r="AR359" s="12">
        <f>+('3 Planilla Preadjudicación OTIC'!AR359)</f>
        <v>0</v>
      </c>
      <c r="AS359" s="12">
        <f>+('3 Planilla Preadjudicación OTIC'!AS359)</f>
        <v>0</v>
      </c>
      <c r="AT359" s="12">
        <f>+('3 Planilla Preadjudicación OTIC'!AT359)</f>
        <v>0</v>
      </c>
      <c r="AU359" s="12">
        <f>+('3 Planilla Preadjudicación OTIC'!AU359)</f>
        <v>24300000</v>
      </c>
      <c r="AV359" s="2" t="str">
        <f>+('3 Planilla Preadjudicación OTIC'!AV359)</f>
        <v>SI</v>
      </c>
      <c r="AW359" s="4">
        <f>+('3 Planilla Preadjudicación OTIC'!AW359)</f>
        <v>0</v>
      </c>
      <c r="AX359" s="2">
        <f>+('3 Planilla Preadjudicación OTIC'!AX359)</f>
        <v>5</v>
      </c>
      <c r="AY359" s="2">
        <f>+('3 Planilla Preadjudicación OTIC'!AY359)</f>
        <v>7</v>
      </c>
      <c r="AZ359" s="2">
        <f>+('3 Planilla Preadjudicación OTIC'!AZ359)</f>
        <v>7</v>
      </c>
      <c r="BA359" s="2">
        <f>+('3 Planilla Preadjudicación OTIC'!BA359)</f>
        <v>7</v>
      </c>
      <c r="BB359" s="2">
        <f>+('3 Planilla Preadjudicación OTIC'!BB359)</f>
        <v>7</v>
      </c>
      <c r="BC359" s="2">
        <f>+('3 Planilla Preadjudicación OTIC'!BC359)</f>
        <v>7</v>
      </c>
      <c r="BD359" s="2">
        <f>+('3 Planilla Preadjudicación OTIC'!BD359)</f>
        <v>7</v>
      </c>
      <c r="BE359" s="2">
        <f>+('3 Planilla Preadjudicación OTIC'!BE359)</f>
        <v>7</v>
      </c>
      <c r="BF359" s="2">
        <f>+('3 Planilla Preadjudicación OTIC'!BF359)</f>
        <v>7</v>
      </c>
      <c r="BG359" s="2">
        <f>+('3 Planilla Preadjudicación OTIC'!BG359)</f>
        <v>7</v>
      </c>
      <c r="BH359" s="2">
        <f>+('3 Planilla Preadjudicación OTIC'!BH359)</f>
        <v>7</v>
      </c>
      <c r="BI359" s="2">
        <f>+('3 Planilla Preadjudicación OTIC'!BI359)</f>
        <v>7</v>
      </c>
      <c r="BJ359" s="2">
        <f>+('3 Planilla Preadjudicación OTIC'!BJ359)</f>
        <v>7</v>
      </c>
      <c r="BK359" s="2">
        <f>+('3 Planilla Preadjudicación OTIC'!BK359)</f>
        <v>7</v>
      </c>
      <c r="BL359" s="218">
        <f>+('3 Planilla Preadjudicación OTIC'!BL359)</f>
        <v>7</v>
      </c>
      <c r="BM359" s="104">
        <f>ROUND(('3 Planilla Preadjudicación OTIC'!BM359),1)</f>
        <v>6.8</v>
      </c>
      <c r="BN359" s="4" t="str">
        <f>+('3 Planilla Preadjudicación OTIC'!BN359)</f>
        <v>NO</v>
      </c>
      <c r="BO359" s="4">
        <f>+('3 Planilla Preadjudicación OTIC'!BO359)</f>
        <v>0</v>
      </c>
      <c r="BP359" s="4">
        <f>+('3 Planilla Preadjudicación OTIC'!BP359)</f>
        <v>0</v>
      </c>
      <c r="BQ359" s="4">
        <f>+('3 Planilla Preadjudicación OTIC'!BQ359)</f>
        <v>0</v>
      </c>
      <c r="BR359" s="4">
        <f>+('3 Planilla Preadjudicación OTIC'!BR359)</f>
        <v>0</v>
      </c>
      <c r="BS359" s="4">
        <f>+('3 Planilla Preadjudicación OTIC'!BS359)</f>
        <v>0</v>
      </c>
      <c r="BT359" s="4">
        <f>+('3 Planilla Preadjudicación OTIC'!BT359)</f>
        <v>0</v>
      </c>
      <c r="BU359" s="85">
        <f>IF(VLOOKUP(A359,'BD OFICIAL'!$A$1:$AL$2098,7,0)=D359,0,1)</f>
        <v>0</v>
      </c>
      <c r="BV359" s="85">
        <f>IF(VLOOKUP(A359,'BD OFICIAL'!$A$1:$AL$2098,11,0)=J359,0,1)</f>
        <v>0</v>
      </c>
      <c r="BW359" s="85">
        <f>IF(VLOOKUP(A359,'BD OFICIAL'!$A$1:$AL$2098,13,0)=L359,0,1)</f>
        <v>0</v>
      </c>
      <c r="BX359" s="2">
        <f>IF(VLOOKUP(A359,'BD OFICIAL'!$A$1:$AL$2098,16,0)=O359,0,1)</f>
        <v>0</v>
      </c>
      <c r="BY359" s="2">
        <f>IF(VLOOKUP(A359,'BD OFICIAL'!$A$1:$AL$2098,17,0)=P359,0,1)</f>
        <v>0</v>
      </c>
      <c r="BZ359" s="2">
        <f>IF(VLOOKUP(A359,'BD OFICIAL'!$A$1:$AL$2098,19,0)=R359,0,1)</f>
        <v>0</v>
      </c>
      <c r="CA359" s="2">
        <f>IF(VLOOKUP(A359,'BD OFICIAL'!$A$1:$AL$2098,21,0)=T359,0,1)</f>
        <v>0</v>
      </c>
      <c r="CB359" s="2">
        <f>IF(VLOOKUP(A359,'BD OFICIAL'!$A$1:$AL$2098,24,0)=AK359,0,1)</f>
        <v>0</v>
      </c>
      <c r="CC359" s="2">
        <f>IF(VLOOKUP(A359,'BD OFICIAL'!$A$1:$AL$2098,25,0)=X359,0,1)</f>
        <v>0</v>
      </c>
      <c r="CD359" s="2">
        <f>IF(VLOOKUP(A359,'BD OFICIAL'!$A$1:$AL$2098,26,0)=Y359,0,1)</f>
        <v>0</v>
      </c>
      <c r="CE359" s="2">
        <f>IF(VLOOKUP(A359,'BD OFICIAL'!$A$1:$AL$2098,27,0)=Z359,0,1)</f>
        <v>0</v>
      </c>
      <c r="CF359" s="2">
        <f>IF(VLOOKUP(A359,'BD OFICIAL'!$A$1:$AL$2098,28,0)=AA359,0,1)</f>
        <v>0</v>
      </c>
      <c r="CG359" s="2">
        <f>IF(VLOOKUP(A359,'BD OFICIAL'!$A$1:$AL$2098,33,0)=AF359,0,1)</f>
        <v>0</v>
      </c>
      <c r="CH359" s="2">
        <f>IF(VLOOKUP(A359,'BD OFICIAL'!$A$1:$AL$2098,35,0)=AH359,0,1)</f>
        <v>0</v>
      </c>
      <c r="CI359" s="85">
        <f>IF(VLOOKUP(A359,'BD OFICIAL'!$A$1:$AL$2098,34,0)=AL359,0,1)</f>
        <v>0</v>
      </c>
      <c r="CJ359" s="12">
        <f>VLOOKUP(A359,'BD OFICIAL'!$A$1:$AM$2098,36,0)*AM359-AP359</f>
        <v>0</v>
      </c>
      <c r="CK359" s="85" t="str">
        <f t="shared" si="190"/>
        <v>SSH</v>
      </c>
      <c r="CL359" s="85" t="str">
        <f t="shared" si="191"/>
        <v>NO</v>
      </c>
      <c r="CM359" s="85" t="str">
        <f t="shared" si="171"/>
        <v>SI</v>
      </c>
      <c r="CN359" s="31">
        <f t="shared" si="172"/>
        <v>0</v>
      </c>
      <c r="CO359" s="31">
        <f t="shared" si="192"/>
        <v>0</v>
      </c>
      <c r="CP359" s="31">
        <f t="shared" si="173"/>
        <v>0</v>
      </c>
      <c r="CQ359" s="31">
        <f>IF(Y359="NO",0,IF(Y359="SI",IF(VLOOKUP(A359,'BD OFICIAL'!$A:$AO,40,0)=AQ359,0,1)))</f>
        <v>0</v>
      </c>
      <c r="CR359" s="31">
        <f>IF(Z359="NO",0,IF(Z359="SI",IF(VLOOKUP(B359,'BD OFICIAL'!$A:$AO,41,0)=AS359,0,1)))</f>
        <v>0</v>
      </c>
      <c r="CS359" s="31">
        <f t="shared" si="193"/>
        <v>0</v>
      </c>
      <c r="CT359" s="31">
        <f t="shared" si="194"/>
        <v>0</v>
      </c>
      <c r="CU359" s="31">
        <f>IF(VLOOKUP(A359,'BD OFICIAL'!$A$1:$AL$1056,31,0)="SI",IF(AT359&gt;0,0,1),IF(AT359=0,0,1))</f>
        <v>0</v>
      </c>
      <c r="CV359" s="31">
        <f t="shared" si="195"/>
        <v>0</v>
      </c>
      <c r="CW359" s="31">
        <f t="shared" si="174"/>
        <v>0</v>
      </c>
      <c r="CX359" s="85" t="str">
        <f t="shared" si="175"/>
        <v>SI</v>
      </c>
      <c r="CY359" s="31">
        <f t="shared" si="176"/>
        <v>0</v>
      </c>
      <c r="CZ359" s="85" t="str">
        <f>IF(ISERROR(VLOOKUP(AI359,EXPERIENCIA!$A$1:$C$2100,1,0)),"NO","SI")</f>
        <v>SI</v>
      </c>
      <c r="DA359" s="85">
        <f>IF(CX359="no","NO APLICA",IF(AX359=0,"ERROR NOTA",IF(AND(AX359&gt;1,CZ359="NO"),"ERROR NOTA",IF(AND(CZ359="NO",AX359=1),0,IF(VLOOKUP(AI359,EXPERIENCIA!$A$1:$C$2100,3,0)=AX359,0,"ERROR NOTA")))))</f>
        <v>0</v>
      </c>
      <c r="DB359" s="85" t="str">
        <f>IF(ISERROR(VLOOKUP(AI359,COMPORTAMIENTO!$A$1:$C$2100,1,0)),"NO","SI")</f>
        <v>SI</v>
      </c>
      <c r="DC359" s="85">
        <f>IF(CX359="NO","NO APLICA",IF(AY359=0,"ERROR NOTA",IF(AND(DB359="NO",AY359=7),0,IF(VLOOKUP(AI359,COMPORTAMIENTO!$A$2:$H$2100,8,0)=AY359,0,"ERROR NOTA"))))</f>
        <v>0</v>
      </c>
      <c r="DD359" s="104">
        <f t="shared" si="177"/>
        <v>0.5</v>
      </c>
      <c r="DE359" s="104">
        <f t="shared" si="178"/>
        <v>0.70000000000000007</v>
      </c>
      <c r="DF359" s="85" t="str">
        <f t="shared" si="196"/>
        <v>NO</v>
      </c>
      <c r="DG359" s="85">
        <f t="shared" si="179"/>
        <v>7</v>
      </c>
      <c r="DH359" s="85">
        <f t="shared" si="180"/>
        <v>7</v>
      </c>
      <c r="DI359" s="85">
        <f t="shared" si="181"/>
        <v>7</v>
      </c>
      <c r="DJ359" s="12">
        <f t="shared" si="182"/>
        <v>7.0000000000000009</v>
      </c>
      <c r="DK359" s="7">
        <f t="shared" si="183"/>
        <v>7.0000000000000009</v>
      </c>
      <c r="DL359" s="12">
        <f t="shared" si="197"/>
        <v>5075</v>
      </c>
      <c r="DM359" s="12">
        <f>VLOOKUP(A359,'5 TD'!$A:$B,2,0)</f>
        <v>5075</v>
      </c>
      <c r="DN359" s="7">
        <f t="shared" si="198"/>
        <v>7</v>
      </c>
      <c r="DO359" s="85" t="str">
        <f t="shared" si="184"/>
        <v>APROBADO</v>
      </c>
      <c r="DP359" s="85" t="str">
        <f t="shared" si="185"/>
        <v>APROBADO</v>
      </c>
      <c r="DQ359" s="7">
        <f t="shared" si="186"/>
        <v>6.8</v>
      </c>
      <c r="DR359" s="85" t="str">
        <f t="shared" si="199"/>
        <v>APROBADO</v>
      </c>
      <c r="DS359" s="2" t="str">
        <f>+('3 Planilla Preadjudicación OTIC'!BN359)</f>
        <v>NO</v>
      </c>
      <c r="DT359" s="2">
        <f>IF(DR359="APROBADO",VLOOKUP(A359,'5 TD'!$D$3:$E$270,2,0),"NO APLICA")</f>
        <v>7</v>
      </c>
      <c r="DU359" s="2" t="str">
        <f t="shared" si="200"/>
        <v>NO</v>
      </c>
      <c r="DV359" s="2" t="str">
        <f>IF(DU359="SI",VLOOKUP(A359,'5 TD'!$G$3:$H$270,2,0),"NO APLICA ")</f>
        <v xml:space="preserve">NO APLICA </v>
      </c>
      <c r="DW359" s="2" t="str">
        <f t="shared" si="201"/>
        <v>NO</v>
      </c>
      <c r="DX359" s="2" t="str">
        <f>IF(DW359="SI",VLOOKUP(A359,'5 TD'!$J$4:$K$472,2,0),"NO APLICA")</f>
        <v>NO APLICA</v>
      </c>
      <c r="DY359" s="2" t="str">
        <f t="shared" si="202"/>
        <v>NO APLICA</v>
      </c>
      <c r="DZ359" s="7" t="str">
        <f>IF(DY359="SI",VLOOKUP(A359,'5 TD'!$M$4:$N$350,2,0),"NO APLICA")</f>
        <v>NO APLICA</v>
      </c>
      <c r="EA359" s="2" t="str">
        <f t="shared" si="203"/>
        <v>NO APLICA</v>
      </c>
      <c r="EB359" s="12" t="str">
        <f t="shared" si="204"/>
        <v/>
      </c>
      <c r="EC359" s="12" t="str">
        <f>IF(EA359="SI",VLOOKUP(A359,'5 TD'!$V$4:$W$479,2,0),"NO APLICA")</f>
        <v>NO APLICA</v>
      </c>
      <c r="ED359" s="2" t="str">
        <f t="shared" si="187"/>
        <v>NO</v>
      </c>
      <c r="EE359" s="79" t="str">
        <f>IF(ED359="SI",VLOOKUP(AI359,COMPORTAMIENTO!$A$1:$H$2100,7,0),"NO APLICA")</f>
        <v>NO APLICA</v>
      </c>
      <c r="EF359" s="12" t="str">
        <f>IF(ED359="SI",VLOOKUP(A359,'5 TD'!$P$2:$Q$479,2,0),"NO APLICA")</f>
        <v>NO APLICA</v>
      </c>
      <c r="EG359" s="2" t="str">
        <f t="shared" si="188"/>
        <v>NO</v>
      </c>
      <c r="EH359" s="2">
        <f>IF(CZ359="no",0,VLOOKUP(AI359,EXPERIENCIA!$A$1:$C$2100,2,0))</f>
        <v>52</v>
      </c>
      <c r="EI359" s="2">
        <f>IF(CZ359="si",VLOOKUP(A359,'5 TD'!$S$3:$T$2103,2,0),0)</f>
        <v>254</v>
      </c>
      <c r="EJ359" s="2" t="str">
        <f t="shared" si="189"/>
        <v>NO</v>
      </c>
      <c r="EK359" s="2">
        <f>+('3 Planilla Preadjudicación OTIC'!BU359)</f>
        <v>0</v>
      </c>
      <c r="EL359" s="4"/>
      <c r="EQ359" s="86"/>
    </row>
    <row r="360" spans="1:147" ht="15" customHeight="1" x14ac:dyDescent="0.3">
      <c r="A360" s="2">
        <f>+('3 Planilla Preadjudicación OTIC'!A360)</f>
        <v>14294</v>
      </c>
      <c r="B360" s="2" t="str">
        <f>+('3 Planilla Preadjudicación OTIC'!B360)</f>
        <v>65181652-1</v>
      </c>
      <c r="C360" s="4">
        <f>+('3 Planilla Preadjudicación OTIC'!E360)</f>
        <v>2025</v>
      </c>
      <c r="D360" s="4" t="str">
        <f>+('3 Planilla Preadjudicación OTIC'!F360)</f>
        <v>MANDATO</v>
      </c>
      <c r="E360" s="4" t="str">
        <f>+('3 Planilla Preadjudicación OTIC'!G360)</f>
        <v>65073010-0</v>
      </c>
      <c r="F360" s="4" t="str">
        <f>+('3 Planilla Preadjudicación OTIC'!H360)</f>
        <v>CORPORACIÓN DE EDUCACIÓN Y SALUD PARA EL SÍNDROME DE DOWN, EDUDOWN</v>
      </c>
      <c r="G360" s="4"/>
      <c r="H360" s="4"/>
      <c r="I360" s="4" t="str">
        <f>+('3 Planilla Preadjudicación OTIC'!I360)</f>
        <v>GARZONERÍA PARA PERSONAS CON DISCAPACIDAD INTELECTUAL</v>
      </c>
      <c r="J360" s="4" t="str">
        <f>+('3 Planilla Preadjudicación OTIC'!J360)</f>
        <v>SIN PLAN FORMATIVO</v>
      </c>
      <c r="K360" s="4" t="str">
        <f>+('3 Planilla Preadjudicación OTIC'!K360)</f>
        <v>PLANIFICACIÓN DEL PROYECTO OCUPACIONAL</v>
      </c>
      <c r="L360" s="4" t="str">
        <f>+('3 Planilla Preadjudicación OTIC'!L360)</f>
        <v>PF0920</v>
      </c>
      <c r="M360" s="2">
        <f>+('3 Planilla Preadjudicación OTIC'!M360)</f>
        <v>13</v>
      </c>
      <c r="N360" s="4" t="str">
        <f>+('3 Planilla Preadjudicación OTIC'!N360)</f>
        <v>METROPOLITANA</v>
      </c>
      <c r="O360" s="4" t="str">
        <f>+('3 Planilla Preadjudicación OTIC'!O360)</f>
        <v>SAN BERNARDO</v>
      </c>
      <c r="P360" s="4" t="str">
        <f>+('3 Planilla Preadjudicación OTIC'!P360)</f>
        <v>CUIDADORES DE PERSONAS CON DISCAPACIDAD Y/O DEPENDENCIA MODERADA O SEVERA.</v>
      </c>
      <c r="Q360" s="4" t="str">
        <f>+('3 Planilla Preadjudicación OTIC'!Q360)</f>
        <v>PRESENCIAL</v>
      </c>
      <c r="R360" s="4" t="str">
        <f>+('3 Planilla Preadjudicación OTIC'!R360)</f>
        <v>DEPENDIENTE</v>
      </c>
      <c r="S360" s="4">
        <f>+('3 Planilla Preadjudicación OTIC'!S360)</f>
        <v>48</v>
      </c>
      <c r="T360" s="2">
        <f>+('3 Planilla Preadjudicación OTIC'!T360)</f>
        <v>15</v>
      </c>
      <c r="U360" s="2">
        <f>+('3 Planilla Preadjudicación OTIC'!U360)</f>
        <v>0</v>
      </c>
      <c r="V360" s="2">
        <f>+('3 Planilla Preadjudicación OTIC'!V360)</f>
        <v>12</v>
      </c>
      <c r="W360" s="2">
        <f>+('3 Planilla Preadjudicación OTIC'!W360)</f>
        <v>192</v>
      </c>
      <c r="X360" s="2">
        <f>+('3 Planilla Preadjudicación OTIC'!X360)</f>
        <v>4</v>
      </c>
      <c r="Y360" s="2" t="str">
        <f>+('3 Planilla Preadjudicación OTIC'!Y360)</f>
        <v>SI</v>
      </c>
      <c r="Z360" s="2" t="str">
        <f>+('3 Planilla Preadjudicación OTIC'!Z360)</f>
        <v>NO</v>
      </c>
      <c r="AA360" s="2" t="str">
        <f>+('3 Planilla Preadjudicación OTIC'!AA360)</f>
        <v>NO</v>
      </c>
      <c r="AB360" s="4" t="str">
        <f>+('3 Planilla Preadjudicación OTIC'!AB360)</f>
        <v>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v>
      </c>
      <c r="AC360" s="4" t="str">
        <f>+('3 Planilla Preadjudicación OTIC'!AC360)</f>
        <v>PERSONAS EN SITUACIÓN DE DISCAPACIDAD, DE 18 AÑOS O MÁS, QUE SE ATIENDEN EN EDUDOWN, HOMBRES Y MUJERES, QUE TIENEN O NO EXPERIENCIA LABORAL, RESIDENTES DE LA REGIÓN METROPOLITANA Y QUE BUSCAN CON LA CAPACITACIÓN INSERTARSE AL MUNDO LABORAL.</v>
      </c>
      <c r="AD360" s="2" t="str">
        <f>+('3 Planilla Preadjudicación OTIC'!AD360)</f>
        <v>NO</v>
      </c>
      <c r="AE360" s="4">
        <f>+('3 Planilla Preadjudicación OTIC'!AE360)</f>
        <v>0</v>
      </c>
      <c r="AF360" s="2" t="str">
        <f>+('3 Planilla Preadjudicación OTIC'!AF360)</f>
        <v>CERRADA</v>
      </c>
      <c r="AG360" s="2">
        <f>+('3 Planilla Preadjudicación OTIC'!AG360)</f>
        <v>48</v>
      </c>
      <c r="AH360" s="2">
        <f>+('3 Planilla Preadjudicación OTIC'!AH360)</f>
        <v>2</v>
      </c>
      <c r="AI360" s="135" t="str">
        <f>+('3 Planilla Preadjudicación OTIC'!AI360)</f>
        <v>77823470-k</v>
      </c>
      <c r="AJ360" s="4" t="str">
        <f>+('3 Planilla Preadjudicación OTIC'!AJ360)</f>
        <v>INGENIERIA DE FORMACION EN CAPACITACION LABORAL SOLANES Y SAPIAIN</v>
      </c>
      <c r="AK360" s="2">
        <f>+('3 Planilla Preadjudicación OTIC'!AK360)</f>
        <v>192</v>
      </c>
      <c r="AL360" s="2">
        <f>+('3 Planilla Preadjudicación OTIC'!AL360)</f>
        <v>48</v>
      </c>
      <c r="AM360" s="12">
        <f>+('3 Planilla Preadjudicación OTIC'!AM360)</f>
        <v>5075</v>
      </c>
      <c r="AN360" s="12">
        <f>+('3 Planilla Preadjudicación OTIC'!AN360)</f>
        <v>0</v>
      </c>
      <c r="AO360" s="12">
        <f>+('3 Planilla Preadjudicación OTIC'!AO360)</f>
        <v>0</v>
      </c>
      <c r="AP360" s="12">
        <f>+('3 Planilla Preadjudicación OTIC'!AP360)</f>
        <v>14616000</v>
      </c>
      <c r="AQ360" s="12">
        <f>+('3 Planilla Preadjudicación OTIC'!AQ360)</f>
        <v>2880000</v>
      </c>
      <c r="AR360" s="12">
        <f>+('3 Planilla Preadjudicación OTIC'!AR360)</f>
        <v>0</v>
      </c>
      <c r="AS360" s="12">
        <f>+('3 Planilla Preadjudicación OTIC'!AS360)</f>
        <v>0</v>
      </c>
      <c r="AT360" s="12">
        <f>+('3 Planilla Preadjudicación OTIC'!AT360)</f>
        <v>0</v>
      </c>
      <c r="AU360" s="12">
        <f>+('3 Planilla Preadjudicación OTIC'!AU360)</f>
        <v>17496000</v>
      </c>
      <c r="AV360" s="2" t="str">
        <f>+('3 Planilla Preadjudicación OTIC'!AV360)</f>
        <v>SI</v>
      </c>
      <c r="AW360" s="4">
        <f>+('3 Planilla Preadjudicación OTIC'!AW360)</f>
        <v>0</v>
      </c>
      <c r="AX360" s="2">
        <f>+('3 Planilla Preadjudicación OTIC'!AX360)</f>
        <v>5</v>
      </c>
      <c r="AY360" s="2">
        <f>+('3 Planilla Preadjudicación OTIC'!AY360)</f>
        <v>7</v>
      </c>
      <c r="AZ360" s="2">
        <f>+('3 Planilla Preadjudicación OTIC'!AZ360)</f>
        <v>7</v>
      </c>
      <c r="BA360" s="2">
        <f>+('3 Planilla Preadjudicación OTIC'!BA360)</f>
        <v>7</v>
      </c>
      <c r="BB360" s="2">
        <f>+('3 Planilla Preadjudicación OTIC'!BB360)</f>
        <v>7</v>
      </c>
      <c r="BC360" s="2">
        <f>+('3 Planilla Preadjudicación OTIC'!BC360)</f>
        <v>7</v>
      </c>
      <c r="BD360" s="2">
        <f>+('3 Planilla Preadjudicación OTIC'!BD360)</f>
        <v>7</v>
      </c>
      <c r="BE360" s="2">
        <f>+('3 Planilla Preadjudicación OTIC'!BE360)</f>
        <v>7</v>
      </c>
      <c r="BF360" s="2">
        <f>+('3 Planilla Preadjudicación OTIC'!BF360)</f>
        <v>7</v>
      </c>
      <c r="BG360" s="2">
        <f>+('3 Planilla Preadjudicación OTIC'!BG360)</f>
        <v>7</v>
      </c>
      <c r="BH360" s="2">
        <f>+('3 Planilla Preadjudicación OTIC'!BH360)</f>
        <v>7</v>
      </c>
      <c r="BI360" s="2">
        <f>+('3 Planilla Preadjudicación OTIC'!BI360)</f>
        <v>7</v>
      </c>
      <c r="BJ360" s="2">
        <f>+('3 Planilla Preadjudicación OTIC'!BJ360)</f>
        <v>7</v>
      </c>
      <c r="BK360" s="2">
        <f>+('3 Planilla Preadjudicación OTIC'!BK360)</f>
        <v>7</v>
      </c>
      <c r="BL360" s="2">
        <f>+('3 Planilla Preadjudicación OTIC'!BL360)</f>
        <v>7</v>
      </c>
      <c r="BM360" s="104">
        <f>ROUND(('3 Planilla Preadjudicación OTIC'!BM360),1)</f>
        <v>6.8</v>
      </c>
      <c r="BN360" s="4" t="str">
        <f>+('3 Planilla Preadjudicación OTIC'!BN360)</f>
        <v>NO</v>
      </c>
      <c r="BO360" s="4">
        <f>+('3 Planilla Preadjudicación OTIC'!BO360)</f>
        <v>0</v>
      </c>
      <c r="BP360" s="4">
        <f>+('3 Planilla Preadjudicación OTIC'!BP360)</f>
        <v>0</v>
      </c>
      <c r="BQ360" s="4">
        <f>+('3 Planilla Preadjudicación OTIC'!BQ360)</f>
        <v>0</v>
      </c>
      <c r="BR360" s="4">
        <f>+('3 Planilla Preadjudicación OTIC'!BR360)</f>
        <v>0</v>
      </c>
      <c r="BS360" s="4">
        <f>+('3 Planilla Preadjudicación OTIC'!BS360)</f>
        <v>0</v>
      </c>
      <c r="BT360" s="4">
        <f>+('3 Planilla Preadjudicación OTIC'!BT360)</f>
        <v>0</v>
      </c>
      <c r="BU360" s="85">
        <f>IF(VLOOKUP(A360,'BD OFICIAL'!$A$1:$AL$2098,7,0)=D360,0,1)</f>
        <v>0</v>
      </c>
      <c r="BV360" s="85">
        <f>IF(VLOOKUP(A360,'BD OFICIAL'!$A$1:$AL$2098,11,0)=J360,0,1)</f>
        <v>0</v>
      </c>
      <c r="BW360" s="85">
        <f>IF(VLOOKUP(A360,'BD OFICIAL'!$A$1:$AL$2098,13,0)=L360,0,1)</f>
        <v>0</v>
      </c>
      <c r="BX360" s="2">
        <f>IF(VLOOKUP(A360,'BD OFICIAL'!$A$1:$AL$2098,16,0)=O360,0,1)</f>
        <v>0</v>
      </c>
      <c r="BY360" s="2">
        <f>IF(VLOOKUP(A360,'BD OFICIAL'!$A$1:$AL$2098,17,0)=P360,0,1)</f>
        <v>0</v>
      </c>
      <c r="BZ360" s="2">
        <f>IF(VLOOKUP(A360,'BD OFICIAL'!$A$1:$AL$2098,19,0)=R360,0,1)</f>
        <v>0</v>
      </c>
      <c r="CA360" s="2">
        <f>IF(VLOOKUP(A360,'BD OFICIAL'!$A$1:$AL$2098,21,0)=T360,0,1)</f>
        <v>0</v>
      </c>
      <c r="CB360" s="2">
        <f>IF(VLOOKUP(A360,'BD OFICIAL'!$A$1:$AL$2098,24,0)=AK360,0,1)</f>
        <v>0</v>
      </c>
      <c r="CC360" s="2">
        <f>IF(VLOOKUP(A360,'BD OFICIAL'!$A$1:$AL$2098,25,0)=X360,0,1)</f>
        <v>0</v>
      </c>
      <c r="CD360" s="2">
        <f>IF(VLOOKUP(A360,'BD OFICIAL'!$A$1:$AL$2098,26,0)=Y360,0,1)</f>
        <v>0</v>
      </c>
      <c r="CE360" s="2">
        <f>IF(VLOOKUP(A360,'BD OFICIAL'!$A$1:$AL$2098,27,0)=Z360,0,1)</f>
        <v>0</v>
      </c>
      <c r="CF360" s="2">
        <f>IF(VLOOKUP(A360,'BD OFICIAL'!$A$1:$AL$2098,28,0)=AA360,0,1)</f>
        <v>0</v>
      </c>
      <c r="CG360" s="2">
        <f>IF(VLOOKUP(A360,'BD OFICIAL'!$A$1:$AL$2098,33,0)=AF360,0,1)</f>
        <v>0</v>
      </c>
      <c r="CH360" s="2">
        <f>IF(VLOOKUP(A360,'BD OFICIAL'!$A$1:$AL$2098,35,0)=AH360,0,1)</f>
        <v>0</v>
      </c>
      <c r="CI360" s="85">
        <f>IF(VLOOKUP(A360,'BD OFICIAL'!$A$1:$AL$2098,34,0)=AL360,0,1)</f>
        <v>0</v>
      </c>
      <c r="CJ360" s="12">
        <f>VLOOKUP(A360,'BD OFICIAL'!$A$1:$AM$2098,36,0)*AM360-AP360</f>
        <v>0</v>
      </c>
      <c r="CK360" s="85" t="str">
        <f t="shared" si="190"/>
        <v>SSH</v>
      </c>
      <c r="CL360" s="85" t="str">
        <f t="shared" si="191"/>
        <v>NO</v>
      </c>
      <c r="CM360" s="85" t="str">
        <f t="shared" si="171"/>
        <v>SI</v>
      </c>
      <c r="CN360" s="31">
        <f t="shared" si="172"/>
        <v>0</v>
      </c>
      <c r="CO360" s="31">
        <f t="shared" si="192"/>
        <v>0</v>
      </c>
      <c r="CP360" s="31">
        <f t="shared" si="173"/>
        <v>0</v>
      </c>
      <c r="CQ360" s="31">
        <f>IF(Y360="NO",0,IF(Y360="SI",IF(VLOOKUP(A360,'BD OFICIAL'!$A:$AO,40,0)=AQ360,0,1)))</f>
        <v>0</v>
      </c>
      <c r="CR360" s="31">
        <f>IF(Z360="NO",0,IF(Z360="SI",IF(VLOOKUP(B360,'BD OFICIAL'!$A:$AO,41,0)=AS360,0,1)))</f>
        <v>0</v>
      </c>
      <c r="CS360" s="31">
        <f t="shared" si="193"/>
        <v>0</v>
      </c>
      <c r="CT360" s="31">
        <f t="shared" si="194"/>
        <v>0</v>
      </c>
      <c r="CU360" s="31">
        <f>IF(VLOOKUP(A360,'BD OFICIAL'!$A$1:$AL$1056,31,0)="SI",IF(AT360&gt;0,0,1),IF(AT360=0,0,1))</f>
        <v>0</v>
      </c>
      <c r="CV360" s="31">
        <f t="shared" si="195"/>
        <v>0</v>
      </c>
      <c r="CW360" s="31">
        <f t="shared" si="174"/>
        <v>0</v>
      </c>
      <c r="CX360" s="85" t="str">
        <f t="shared" si="175"/>
        <v>SI</v>
      </c>
      <c r="CY360" s="31">
        <f t="shared" si="176"/>
        <v>0</v>
      </c>
      <c r="CZ360" s="85" t="str">
        <f>IF(ISERROR(VLOOKUP(AI360,EXPERIENCIA!$A$1:$C$2100,1,0)),"NO","SI")</f>
        <v>SI</v>
      </c>
      <c r="DA360" s="85">
        <f>IF(CX360="no","NO APLICA",IF(AX360=0,"ERROR NOTA",IF(AND(AX360&gt;1,CZ360="NO"),"ERROR NOTA",IF(AND(CZ360="NO",AX360=1),0,IF(VLOOKUP(AI360,EXPERIENCIA!$A$1:$C$2100,3,0)=AX360,0,"ERROR NOTA")))))</f>
        <v>0</v>
      </c>
      <c r="DB360" s="85" t="str">
        <f>IF(ISERROR(VLOOKUP(AI360,COMPORTAMIENTO!$A$1:$C$2100,1,0)),"NO","SI")</f>
        <v>SI</v>
      </c>
      <c r="DC360" s="85">
        <f>IF(CX360="NO","NO APLICA",IF(AY360=0,"ERROR NOTA",IF(AND(DB360="NO",AY360=7),0,IF(VLOOKUP(AI360,COMPORTAMIENTO!$A$2:$H$2100,8,0)=AY360,0,"ERROR NOTA"))))</f>
        <v>0</v>
      </c>
      <c r="DD360" s="104">
        <f t="shared" si="177"/>
        <v>0.5</v>
      </c>
      <c r="DE360" s="104">
        <f t="shared" si="178"/>
        <v>0.70000000000000007</v>
      </c>
      <c r="DF360" s="85" t="str">
        <f t="shared" si="196"/>
        <v>NO</v>
      </c>
      <c r="DG360" s="85">
        <f t="shared" si="179"/>
        <v>7</v>
      </c>
      <c r="DH360" s="85">
        <f t="shared" si="180"/>
        <v>7</v>
      </c>
      <c r="DI360" s="85">
        <f t="shared" si="181"/>
        <v>7</v>
      </c>
      <c r="DJ360" s="12">
        <f t="shared" si="182"/>
        <v>7.0000000000000009</v>
      </c>
      <c r="DK360" s="7">
        <f t="shared" si="183"/>
        <v>7.0000000000000009</v>
      </c>
      <c r="DL360" s="12">
        <f t="shared" si="197"/>
        <v>5075</v>
      </c>
      <c r="DM360" s="12">
        <f>VLOOKUP(A360,'5 TD'!$A:$B,2,0)</f>
        <v>5075</v>
      </c>
      <c r="DN360" s="7">
        <f t="shared" si="198"/>
        <v>7</v>
      </c>
      <c r="DO360" s="85" t="str">
        <f t="shared" si="184"/>
        <v>APROBADO</v>
      </c>
      <c r="DP360" s="85" t="str">
        <f t="shared" si="185"/>
        <v>APROBADO</v>
      </c>
      <c r="DQ360" s="7">
        <f t="shared" si="186"/>
        <v>6.8</v>
      </c>
      <c r="DR360" s="85" t="str">
        <f t="shared" si="199"/>
        <v>APROBADO</v>
      </c>
      <c r="DS360" s="2" t="str">
        <f>+('3 Planilla Preadjudicación OTIC'!BN360)</f>
        <v>NO</v>
      </c>
      <c r="DT360" s="2">
        <f>IF(DR360="APROBADO",VLOOKUP(A360,'5 TD'!$D$3:$E$270,2,0),"NO APLICA")</f>
        <v>7</v>
      </c>
      <c r="DU360" s="2" t="str">
        <f t="shared" si="200"/>
        <v>NO</v>
      </c>
      <c r="DV360" s="2" t="str">
        <f>IF(DU360="SI",VLOOKUP(A360,'5 TD'!$G$3:$H$270,2,0),"NO APLICA ")</f>
        <v xml:space="preserve">NO APLICA </v>
      </c>
      <c r="DW360" s="2" t="str">
        <f t="shared" si="201"/>
        <v>NO</v>
      </c>
      <c r="DX360" s="2" t="str">
        <f>IF(DW360="SI",VLOOKUP(A360,'5 TD'!$J$4:$K$472,2,0),"NO APLICA")</f>
        <v>NO APLICA</v>
      </c>
      <c r="DY360" s="2" t="str">
        <f t="shared" si="202"/>
        <v>NO APLICA</v>
      </c>
      <c r="DZ360" s="7" t="str">
        <f>IF(DY360="SI",VLOOKUP(A360,'5 TD'!$M$4:$N$350,2,0),"NO APLICA")</f>
        <v>NO APLICA</v>
      </c>
      <c r="EA360" s="2" t="str">
        <f t="shared" si="203"/>
        <v>NO APLICA</v>
      </c>
      <c r="EB360" s="12" t="str">
        <f t="shared" si="204"/>
        <v/>
      </c>
      <c r="EC360" s="12" t="str">
        <f>IF(EA360="SI",VLOOKUP(A360,'5 TD'!$V$4:$W$479,2,0),"NO APLICA")</f>
        <v>NO APLICA</v>
      </c>
      <c r="ED360" s="2" t="str">
        <f t="shared" si="187"/>
        <v>NO</v>
      </c>
      <c r="EE360" s="79" t="str">
        <f>IF(ED360="SI",VLOOKUP(AI360,COMPORTAMIENTO!$A$1:$H$2100,7,0),"NO APLICA")</f>
        <v>NO APLICA</v>
      </c>
      <c r="EF360" s="12" t="str">
        <f>IF(ED360="SI",VLOOKUP(A360,'5 TD'!$P$2:$Q$479,2,0),"NO APLICA")</f>
        <v>NO APLICA</v>
      </c>
      <c r="EG360" s="2" t="str">
        <f t="shared" si="188"/>
        <v>NO</v>
      </c>
      <c r="EH360" s="2">
        <f>IF(CZ360="no",0,VLOOKUP(AI360,EXPERIENCIA!$A$1:$C$2100,2,0))</f>
        <v>52</v>
      </c>
      <c r="EI360" s="2">
        <f>IF(CZ360="si",VLOOKUP(A360,'5 TD'!$S$3:$T$2103,2,0),0)</f>
        <v>67</v>
      </c>
      <c r="EJ360" s="2" t="str">
        <f t="shared" si="189"/>
        <v>NO</v>
      </c>
      <c r="EK360" s="2">
        <f>+('3 Planilla Preadjudicación OTIC'!BU360)</f>
        <v>0</v>
      </c>
      <c r="EL360" s="4"/>
      <c r="EM360" s="3"/>
      <c r="EN360" s="3"/>
      <c r="EQ360" s="86"/>
    </row>
    <row r="361" spans="1:147" ht="15" customHeight="1" x14ac:dyDescent="0.3">
      <c r="A361" s="2">
        <f>+('3 Planilla Preadjudicación OTIC'!A361)</f>
        <v>14290</v>
      </c>
      <c r="B361" s="2" t="str">
        <f>+('3 Planilla Preadjudicación OTIC'!B361)</f>
        <v>65181652-1</v>
      </c>
      <c r="C361" s="4">
        <f>+('3 Planilla Preadjudicación OTIC'!E361)</f>
        <v>2025</v>
      </c>
      <c r="D361" s="4" t="str">
        <f>+('3 Planilla Preadjudicación OTIC'!F361)</f>
        <v>MANDATO</v>
      </c>
      <c r="E361" s="4" t="str">
        <f>+('3 Planilla Preadjudicación OTIC'!G361)</f>
        <v>65073010-0</v>
      </c>
      <c r="F361" s="4" t="str">
        <f>+('3 Planilla Preadjudicación OTIC'!H361)</f>
        <v>CORPORACIÓN DE EDUCACIÓN Y SALUD PARA EL SÍNDROME DE DOWN, EDUDOWN</v>
      </c>
      <c r="G361" s="4"/>
      <c r="H361" s="4"/>
      <c r="I361" s="4" t="str">
        <f>+('3 Planilla Preadjudicación OTIC'!I361)</f>
        <v>IMPLEMENTACIÓN Y MANTENIMIENTO DE HUERTOS CON FOCO EN LA INCLUSION</v>
      </c>
      <c r="J361" s="4" t="str">
        <f>+('3 Planilla Preadjudicación OTIC'!J361)</f>
        <v>SIN PLAN FORMATIVO</v>
      </c>
      <c r="K361" s="4" t="str">
        <f>+('3 Planilla Preadjudicación OTIC'!K361)</f>
        <v>PLANIFICACIÓN DEL PROYECTO OCUPACIONAL</v>
      </c>
      <c r="L361" s="4" t="str">
        <f>+('3 Planilla Preadjudicación OTIC'!L361)</f>
        <v>PF0920</v>
      </c>
      <c r="M361" s="2">
        <f>+('3 Planilla Preadjudicación OTIC'!M361)</f>
        <v>13</v>
      </c>
      <c r="N361" s="4" t="str">
        <f>+('3 Planilla Preadjudicación OTIC'!N361)</f>
        <v>METROPOLITANA</v>
      </c>
      <c r="O361" s="4" t="str">
        <f>+('3 Planilla Preadjudicación OTIC'!O361)</f>
        <v>SAN BERNARDO</v>
      </c>
      <c r="P361" s="4" t="str">
        <f>+('3 Planilla Preadjudicación OTIC'!P361)</f>
        <v>PERSONAS DE 18 AÑOS O MÁS, EN SITUACIÓN DE DISCAPACIDAD.</v>
      </c>
      <c r="Q361" s="4" t="str">
        <f>+('3 Planilla Preadjudicación OTIC'!Q361)</f>
        <v>PRESENCIAL</v>
      </c>
      <c r="R361" s="4" t="str">
        <f>+('3 Planilla Preadjudicación OTIC'!R361)</f>
        <v>DEPENDIENTE</v>
      </c>
      <c r="S361" s="4">
        <f>+('3 Planilla Preadjudicación OTIC'!S361)</f>
        <v>48</v>
      </c>
      <c r="T361" s="2">
        <f>+('3 Planilla Preadjudicación OTIC'!T361)</f>
        <v>15</v>
      </c>
      <c r="U361" s="2">
        <f>+('3 Planilla Preadjudicación OTIC'!U361)</f>
        <v>0</v>
      </c>
      <c r="V361" s="2">
        <f>+('3 Planilla Preadjudicación OTIC'!V361)</f>
        <v>12</v>
      </c>
      <c r="W361" s="2">
        <f>+('3 Planilla Preadjudicación OTIC'!W361)</f>
        <v>192</v>
      </c>
      <c r="X361" s="2">
        <f>+('3 Planilla Preadjudicación OTIC'!X361)</f>
        <v>4</v>
      </c>
      <c r="Y361" s="2" t="str">
        <f>+('3 Planilla Preadjudicación OTIC'!Y361)</f>
        <v>SI</v>
      </c>
      <c r="Z361" s="2" t="str">
        <f>+('3 Planilla Preadjudicación OTIC'!Z361)</f>
        <v>NO</v>
      </c>
      <c r="AA361" s="2" t="str">
        <f>+('3 Planilla Preadjudicación OTIC'!AA361)</f>
        <v>NO</v>
      </c>
      <c r="AB361" s="4" t="str">
        <f>+('3 Planilla Preadjudicación OTIC'!AB361)</f>
        <v>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v>
      </c>
      <c r="AC361" s="4" t="str">
        <f>+('3 Planilla Preadjudicación OTIC'!AC361)</f>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v>
      </c>
      <c r="AD361" s="2" t="str">
        <f>+('3 Planilla Preadjudicación OTIC'!AD361)</f>
        <v>NO</v>
      </c>
      <c r="AE361" s="4">
        <f>+('3 Planilla Preadjudicación OTIC'!AE361)</f>
        <v>0</v>
      </c>
      <c r="AF361" s="2" t="str">
        <f>+('3 Planilla Preadjudicación OTIC'!AF361)</f>
        <v>CERRADA</v>
      </c>
      <c r="AG361" s="2">
        <f>+('3 Planilla Preadjudicación OTIC'!AG361)</f>
        <v>48</v>
      </c>
      <c r="AH361" s="2">
        <f>+('3 Planilla Preadjudicación OTIC'!AH361)</f>
        <v>2</v>
      </c>
      <c r="AI361" s="135" t="str">
        <f>+('3 Planilla Preadjudicación OTIC'!AI361)</f>
        <v>77823470-k</v>
      </c>
      <c r="AJ361" s="4" t="str">
        <f>+('3 Planilla Preadjudicación OTIC'!AJ361)</f>
        <v>INGENIERIA DE FORMACION EN CAPACITACION LABORAL SOLANES Y SAPIAIN</v>
      </c>
      <c r="AK361" s="2">
        <f>+('3 Planilla Preadjudicación OTIC'!AK361)</f>
        <v>192</v>
      </c>
      <c r="AL361" s="2">
        <f>+('3 Planilla Preadjudicación OTIC'!AL361)</f>
        <v>48</v>
      </c>
      <c r="AM361" s="12">
        <f>+('3 Planilla Preadjudicación OTIC'!AM361)</f>
        <v>5075</v>
      </c>
      <c r="AN361" s="12">
        <f>+('3 Planilla Preadjudicación OTIC'!AN361)</f>
        <v>0</v>
      </c>
      <c r="AO361" s="12">
        <f>+('3 Planilla Preadjudicación OTIC'!AO361)</f>
        <v>0</v>
      </c>
      <c r="AP361" s="12">
        <f>+('3 Planilla Preadjudicación OTIC'!AP361)</f>
        <v>14616000</v>
      </c>
      <c r="AQ361" s="12">
        <f>+('3 Planilla Preadjudicación OTIC'!AQ361)</f>
        <v>2880000</v>
      </c>
      <c r="AR361" s="12">
        <f>+('3 Planilla Preadjudicación OTIC'!AR361)</f>
        <v>0</v>
      </c>
      <c r="AS361" s="12">
        <f>+('3 Planilla Preadjudicación OTIC'!AS361)</f>
        <v>0</v>
      </c>
      <c r="AT361" s="12">
        <f>+('3 Planilla Preadjudicación OTIC'!AT361)</f>
        <v>0</v>
      </c>
      <c r="AU361" s="12">
        <f>+('3 Planilla Preadjudicación OTIC'!AU361)</f>
        <v>17496000</v>
      </c>
      <c r="AV361" s="2" t="str">
        <f>+('3 Planilla Preadjudicación OTIC'!AV361)</f>
        <v>SI</v>
      </c>
      <c r="AW361" s="4">
        <f>+('3 Planilla Preadjudicación OTIC'!AW361)</f>
        <v>0</v>
      </c>
      <c r="AX361" s="2">
        <f>+('3 Planilla Preadjudicación OTIC'!AX361)</f>
        <v>5</v>
      </c>
      <c r="AY361" s="2">
        <f>+('3 Planilla Preadjudicación OTIC'!AY361)</f>
        <v>7</v>
      </c>
      <c r="AZ361" s="2">
        <f>+('3 Planilla Preadjudicación OTIC'!AZ361)</f>
        <v>7</v>
      </c>
      <c r="BA361" s="2">
        <f>+('3 Planilla Preadjudicación OTIC'!BA361)</f>
        <v>7</v>
      </c>
      <c r="BB361" s="2">
        <f>+('3 Planilla Preadjudicación OTIC'!BB361)</f>
        <v>7</v>
      </c>
      <c r="BC361" s="2">
        <f>+('3 Planilla Preadjudicación OTIC'!BC361)</f>
        <v>7</v>
      </c>
      <c r="BD361" s="2">
        <f>+('3 Planilla Preadjudicación OTIC'!BD361)</f>
        <v>7</v>
      </c>
      <c r="BE361" s="2">
        <f>+('3 Planilla Preadjudicación OTIC'!BE361)</f>
        <v>7</v>
      </c>
      <c r="BF361" s="2">
        <f>+('3 Planilla Preadjudicación OTIC'!BF361)</f>
        <v>7</v>
      </c>
      <c r="BG361" s="2">
        <f>+('3 Planilla Preadjudicación OTIC'!BG361)</f>
        <v>7</v>
      </c>
      <c r="BH361" s="2">
        <f>+('3 Planilla Preadjudicación OTIC'!BH361)</f>
        <v>7</v>
      </c>
      <c r="BI361" s="2">
        <f>+('3 Planilla Preadjudicación OTIC'!BI361)</f>
        <v>7</v>
      </c>
      <c r="BJ361" s="2">
        <f>+('3 Planilla Preadjudicación OTIC'!BJ361)</f>
        <v>7</v>
      </c>
      <c r="BK361" s="2">
        <f>+('3 Planilla Preadjudicación OTIC'!BK361)</f>
        <v>7</v>
      </c>
      <c r="BL361" s="2">
        <f>+('3 Planilla Preadjudicación OTIC'!BL361)</f>
        <v>7</v>
      </c>
      <c r="BM361" s="104">
        <f>ROUND(('3 Planilla Preadjudicación OTIC'!BM361),1)</f>
        <v>6.8</v>
      </c>
      <c r="BN361" s="4" t="str">
        <f>+('3 Planilla Preadjudicación OTIC'!BN361)</f>
        <v>NO</v>
      </c>
      <c r="BO361" s="4">
        <f>+('3 Planilla Preadjudicación OTIC'!BO361)</f>
        <v>0</v>
      </c>
      <c r="BP361" s="4">
        <f>+('3 Planilla Preadjudicación OTIC'!BP361)</f>
        <v>0</v>
      </c>
      <c r="BQ361" s="4">
        <f>+('3 Planilla Preadjudicación OTIC'!BQ361)</f>
        <v>0</v>
      </c>
      <c r="BR361" s="4">
        <f>+('3 Planilla Preadjudicación OTIC'!BR361)</f>
        <v>0</v>
      </c>
      <c r="BS361" s="4">
        <f>+('3 Planilla Preadjudicación OTIC'!BS361)</f>
        <v>0</v>
      </c>
      <c r="BT361" s="4">
        <f>+('3 Planilla Preadjudicación OTIC'!BT361)</f>
        <v>0</v>
      </c>
      <c r="BU361" s="85">
        <f>IF(VLOOKUP(A361,'BD OFICIAL'!$A$1:$AL$2098,7,0)=D361,0,1)</f>
        <v>0</v>
      </c>
      <c r="BV361" s="85">
        <f>IF(VLOOKUP(A361,'BD OFICIAL'!$A$1:$AL$2098,11,0)=J361,0,1)</f>
        <v>0</v>
      </c>
      <c r="BW361" s="85">
        <f>IF(VLOOKUP(A361,'BD OFICIAL'!$A$1:$AL$2098,13,0)=L361,0,1)</f>
        <v>0</v>
      </c>
      <c r="BX361" s="2">
        <f>IF(VLOOKUP(A361,'BD OFICIAL'!$A$1:$AL$2098,16,0)=O361,0,1)</f>
        <v>0</v>
      </c>
      <c r="BY361" s="2">
        <f>IF(VLOOKUP(A361,'BD OFICIAL'!$A$1:$AL$2098,17,0)=P361,0,1)</f>
        <v>0</v>
      </c>
      <c r="BZ361" s="2">
        <f>IF(VLOOKUP(A361,'BD OFICIAL'!$A$1:$AL$2098,19,0)=R361,0,1)</f>
        <v>0</v>
      </c>
      <c r="CA361" s="2">
        <f>IF(VLOOKUP(A361,'BD OFICIAL'!$A$1:$AL$2098,21,0)=T361,0,1)</f>
        <v>0</v>
      </c>
      <c r="CB361" s="2">
        <f>IF(VLOOKUP(A361,'BD OFICIAL'!$A$1:$AL$2098,24,0)=AK361,0,1)</f>
        <v>0</v>
      </c>
      <c r="CC361" s="2">
        <f>IF(VLOOKUP(A361,'BD OFICIAL'!$A$1:$AL$2098,25,0)=X361,0,1)</f>
        <v>0</v>
      </c>
      <c r="CD361" s="2">
        <f>IF(VLOOKUP(A361,'BD OFICIAL'!$A$1:$AL$2098,26,0)=Y361,0,1)</f>
        <v>0</v>
      </c>
      <c r="CE361" s="2">
        <f>IF(VLOOKUP(A361,'BD OFICIAL'!$A$1:$AL$2098,27,0)=Z361,0,1)</f>
        <v>0</v>
      </c>
      <c r="CF361" s="2">
        <f>IF(VLOOKUP(A361,'BD OFICIAL'!$A$1:$AL$2098,28,0)=AA361,0,1)</f>
        <v>0</v>
      </c>
      <c r="CG361" s="2">
        <f>IF(VLOOKUP(A361,'BD OFICIAL'!$A$1:$AL$2098,33,0)=AF361,0,1)</f>
        <v>0</v>
      </c>
      <c r="CH361" s="2">
        <f>IF(VLOOKUP(A361,'BD OFICIAL'!$A$1:$AL$2098,35,0)=AH361,0,1)</f>
        <v>0</v>
      </c>
      <c r="CI361" s="85">
        <f>IF(VLOOKUP(A361,'BD OFICIAL'!$A$1:$AL$2098,34,0)=AL361,0,1)</f>
        <v>0</v>
      </c>
      <c r="CJ361" s="12">
        <f>VLOOKUP(A361,'BD OFICIAL'!$A$1:$AM$2098,36,0)*AM361-AP361</f>
        <v>0</v>
      </c>
      <c r="CK361" s="85" t="str">
        <f t="shared" si="190"/>
        <v>SSH</v>
      </c>
      <c r="CL361" s="85" t="str">
        <f t="shared" si="191"/>
        <v>NO</v>
      </c>
      <c r="CM361" s="85" t="str">
        <f t="shared" si="171"/>
        <v>SI</v>
      </c>
      <c r="CN361" s="31">
        <f t="shared" si="172"/>
        <v>0</v>
      </c>
      <c r="CO361" s="31">
        <f t="shared" si="192"/>
        <v>0</v>
      </c>
      <c r="CP361" s="31">
        <f t="shared" si="173"/>
        <v>0</v>
      </c>
      <c r="CQ361" s="31">
        <f>IF(Y361="NO",0,IF(Y361="SI",IF(VLOOKUP(A361,'BD OFICIAL'!$A:$AO,40,0)=AQ361,0,1)))</f>
        <v>0</v>
      </c>
      <c r="CR361" s="31">
        <f>IF(Z361="NO",0,IF(Z361="SI",IF(VLOOKUP(B361,'BD OFICIAL'!$A:$AO,41,0)=AS361,0,1)))</f>
        <v>0</v>
      </c>
      <c r="CS361" s="31">
        <f t="shared" si="193"/>
        <v>0</v>
      </c>
      <c r="CT361" s="31">
        <f t="shared" si="194"/>
        <v>0</v>
      </c>
      <c r="CU361" s="31">
        <f>IF(VLOOKUP(A361,'BD OFICIAL'!$A$1:$AL$1056,31,0)="SI",IF(AT361&gt;0,0,1),IF(AT361=0,0,1))</f>
        <v>0</v>
      </c>
      <c r="CV361" s="31">
        <f t="shared" si="195"/>
        <v>0</v>
      </c>
      <c r="CW361" s="31">
        <f t="shared" si="174"/>
        <v>0</v>
      </c>
      <c r="CX361" s="85" t="str">
        <f t="shared" si="175"/>
        <v>SI</v>
      </c>
      <c r="CY361" s="31">
        <f t="shared" si="176"/>
        <v>0</v>
      </c>
      <c r="CZ361" s="85" t="str">
        <f>IF(ISERROR(VLOOKUP(AI361,EXPERIENCIA!$A$1:$C$2100,1,0)),"NO","SI")</f>
        <v>SI</v>
      </c>
      <c r="DA361" s="85">
        <f>IF(CX361="no","NO APLICA",IF(AX361=0,"ERROR NOTA",IF(AND(AX361&gt;1,CZ361="NO"),"ERROR NOTA",IF(AND(CZ361="NO",AX361=1),0,IF(VLOOKUP(AI361,EXPERIENCIA!$A$1:$C$2100,3,0)=AX361,0,"ERROR NOTA")))))</f>
        <v>0</v>
      </c>
      <c r="DB361" s="85" t="str">
        <f>IF(ISERROR(VLOOKUP(AI361,COMPORTAMIENTO!$A$1:$C$2100,1,0)),"NO","SI")</f>
        <v>SI</v>
      </c>
      <c r="DC361" s="85">
        <f>IF(CX361="NO","NO APLICA",IF(AY361=0,"ERROR NOTA",IF(AND(DB361="NO",AY361=7),0,IF(VLOOKUP(AI361,COMPORTAMIENTO!$A$2:$H$2100,8,0)=AY361,0,"ERROR NOTA"))))</f>
        <v>0</v>
      </c>
      <c r="DD361" s="104">
        <f t="shared" si="177"/>
        <v>0.5</v>
      </c>
      <c r="DE361" s="104">
        <f t="shared" si="178"/>
        <v>0.70000000000000007</v>
      </c>
      <c r="DF361" s="85" t="str">
        <f t="shared" si="196"/>
        <v>NO</v>
      </c>
      <c r="DG361" s="85">
        <f t="shared" si="179"/>
        <v>7</v>
      </c>
      <c r="DH361" s="85">
        <f t="shared" si="180"/>
        <v>7</v>
      </c>
      <c r="DI361" s="85">
        <f t="shared" si="181"/>
        <v>7</v>
      </c>
      <c r="DJ361" s="12">
        <f t="shared" si="182"/>
        <v>7.0000000000000009</v>
      </c>
      <c r="DK361" s="7">
        <f t="shared" si="183"/>
        <v>7.0000000000000009</v>
      </c>
      <c r="DL361" s="12">
        <f t="shared" si="197"/>
        <v>5075</v>
      </c>
      <c r="DM361" s="12">
        <f>VLOOKUP(A361,'5 TD'!$A:$B,2,0)</f>
        <v>5075</v>
      </c>
      <c r="DN361" s="7">
        <f t="shared" si="198"/>
        <v>7</v>
      </c>
      <c r="DO361" s="85" t="str">
        <f t="shared" si="184"/>
        <v>APROBADO</v>
      </c>
      <c r="DP361" s="85" t="str">
        <f t="shared" si="185"/>
        <v>APROBADO</v>
      </c>
      <c r="DQ361" s="7">
        <f t="shared" si="186"/>
        <v>6.8</v>
      </c>
      <c r="DR361" s="85" t="str">
        <f t="shared" si="199"/>
        <v>APROBADO</v>
      </c>
      <c r="DS361" s="2" t="str">
        <f>+('3 Planilla Preadjudicación OTIC'!BN361)</f>
        <v>NO</v>
      </c>
      <c r="DT361" s="2">
        <f>IF(DR361="APROBADO",VLOOKUP(A361,'5 TD'!$D$3:$E$270,2,0),"NO APLICA")</f>
        <v>7</v>
      </c>
      <c r="DU361" s="2" t="str">
        <f t="shared" si="200"/>
        <v>NO</v>
      </c>
      <c r="DV361" s="2" t="str">
        <f>IF(DU361="SI",VLOOKUP(A361,'5 TD'!$G$3:$H$270,2,0),"NO APLICA ")</f>
        <v xml:space="preserve">NO APLICA </v>
      </c>
      <c r="DW361" s="2" t="str">
        <f t="shared" si="201"/>
        <v>NO</v>
      </c>
      <c r="DX361" s="2" t="str">
        <f>IF(DW361="SI",VLOOKUP(A361,'5 TD'!$J$4:$K$472,2,0),"NO APLICA")</f>
        <v>NO APLICA</v>
      </c>
      <c r="DY361" s="2" t="str">
        <f t="shared" si="202"/>
        <v>NO APLICA</v>
      </c>
      <c r="DZ361" s="7" t="str">
        <f>IF(DY361="SI",VLOOKUP(A361,'5 TD'!$M$4:$N$350,2,0),"NO APLICA")</f>
        <v>NO APLICA</v>
      </c>
      <c r="EA361" s="2" t="str">
        <f t="shared" si="203"/>
        <v>NO APLICA</v>
      </c>
      <c r="EB361" s="12" t="str">
        <f t="shared" si="204"/>
        <v/>
      </c>
      <c r="EC361" s="12" t="str">
        <f>IF(EA361="SI",VLOOKUP(A361,'5 TD'!$V$4:$W$479,2,0),"NO APLICA")</f>
        <v>NO APLICA</v>
      </c>
      <c r="ED361" s="2" t="str">
        <f t="shared" si="187"/>
        <v>NO</v>
      </c>
      <c r="EE361" s="79" t="str">
        <f>IF(ED361="SI",VLOOKUP(AI361,COMPORTAMIENTO!$A$1:$H$2100,7,0),"NO APLICA")</f>
        <v>NO APLICA</v>
      </c>
      <c r="EF361" s="12" t="str">
        <f>IF(ED361="SI",VLOOKUP(A361,'5 TD'!$P$2:$Q$479,2,0),"NO APLICA")</f>
        <v>NO APLICA</v>
      </c>
      <c r="EG361" s="2" t="str">
        <f t="shared" si="188"/>
        <v>NO</v>
      </c>
      <c r="EH361" s="2">
        <f>IF(CZ361="no",0,VLOOKUP(AI361,EXPERIENCIA!$A$1:$C$2100,2,0))</f>
        <v>52</v>
      </c>
      <c r="EI361" s="2">
        <f>IF(CZ361="si",VLOOKUP(A361,'5 TD'!$S$3:$T$2103,2,0),0)</f>
        <v>67</v>
      </c>
      <c r="EJ361" s="2" t="str">
        <f t="shared" si="189"/>
        <v>NO</v>
      </c>
      <c r="EK361" s="2">
        <f>+('3 Planilla Preadjudicación OTIC'!BU361)</f>
        <v>0</v>
      </c>
      <c r="EL361" s="4"/>
      <c r="EM361" s="3"/>
      <c r="EN361" s="3"/>
      <c r="EQ361" s="86"/>
    </row>
    <row r="362" spans="1:147" ht="15" customHeight="1" x14ac:dyDescent="0.3">
      <c r="A362" s="2">
        <f>+('3 Planilla Preadjudicación OTIC'!A362)</f>
        <v>14406</v>
      </c>
      <c r="B362" s="2" t="str">
        <f>+('3 Planilla Preadjudicación OTIC'!B362)</f>
        <v>65181652-1</v>
      </c>
      <c r="C362" s="4">
        <f>+('3 Planilla Preadjudicación OTIC'!E362)</f>
        <v>2025</v>
      </c>
      <c r="D362" s="4" t="str">
        <f>+('3 Planilla Preadjudicación OTIC'!F362)</f>
        <v>MANDATO</v>
      </c>
      <c r="E362" s="4" t="str">
        <f>+('3 Planilla Preadjudicación OTIC'!G362)</f>
        <v>73188700-4</v>
      </c>
      <c r="F362" s="4" t="str">
        <f>+('3 Planilla Preadjudicación OTIC'!H362)</f>
        <v>ONG CASA DE ACOGIDA LA ESPERANZA</v>
      </c>
      <c r="G362" s="4"/>
      <c r="H362" s="4"/>
      <c r="I362" s="4" t="str">
        <f>+('3 Planilla Preadjudicación OTIC'!I362)</f>
        <v>MASAJES CORPORALES CON FINES ESTÉTICOS Y DE RELAJACIÓN</v>
      </c>
      <c r="J362" s="4" t="str">
        <f>+('3 Planilla Preadjudicación OTIC'!J362)</f>
        <v>SIN PLAN FORMATIVO</v>
      </c>
      <c r="K362" s="4" t="str">
        <f>+('3 Planilla Preadjudicación OTIC'!K362)</f>
        <v/>
      </c>
      <c r="L362" s="4" t="str">
        <f>+('3 Planilla Preadjudicación OTIC'!L362)</f>
        <v/>
      </c>
      <c r="M362" s="2">
        <f>+('3 Planilla Preadjudicación OTIC'!M362)</f>
        <v>13</v>
      </c>
      <c r="N362" s="4" t="str">
        <f>+('3 Planilla Preadjudicación OTIC'!N362)</f>
        <v>METROPOLITANA</v>
      </c>
      <c r="O362" s="4" t="str">
        <f>+('3 Planilla Preadjudicación OTIC'!O362)</f>
        <v>PUDAHUEL</v>
      </c>
      <c r="P362" s="4" t="str">
        <f>+('3 Planilla Preadjudicación OTIC'!P362)</f>
        <v>EMPRENDEDORES/AS INFORMALES O PERSONAS VULNERABLES PERTENECIENTES AL 80% MAS VULNERABLE</v>
      </c>
      <c r="Q362" s="4" t="str">
        <f>+('3 Planilla Preadjudicación OTIC'!Q362)</f>
        <v>PRESENCIAL</v>
      </c>
      <c r="R362" s="4" t="str">
        <f>+('3 Planilla Preadjudicación OTIC'!R362)</f>
        <v>DEPENDIENTE</v>
      </c>
      <c r="S362" s="4">
        <f>+('3 Planilla Preadjudicación OTIC'!S362)</f>
        <v>50</v>
      </c>
      <c r="T362" s="2">
        <f>+('3 Planilla Preadjudicación OTIC'!T362)</f>
        <v>20</v>
      </c>
      <c r="U362" s="2">
        <f>+('3 Planilla Preadjudicación OTIC'!U362)</f>
        <v>0</v>
      </c>
      <c r="V362" s="2">
        <f>+('3 Planilla Preadjudicación OTIC'!V362)</f>
        <v>0</v>
      </c>
      <c r="W362" s="2">
        <f>+('3 Planilla Preadjudicación OTIC'!W362)</f>
        <v>200</v>
      </c>
      <c r="X362" s="2">
        <f>+('3 Planilla Preadjudicación OTIC'!X362)</f>
        <v>4</v>
      </c>
      <c r="Y362" s="2" t="str">
        <f>+('3 Planilla Preadjudicación OTIC'!Y362)</f>
        <v>SI</v>
      </c>
      <c r="Z362" s="2" t="str">
        <f>+('3 Planilla Preadjudicación OTIC'!Z362)</f>
        <v>NO</v>
      </c>
      <c r="AA362" s="2" t="str">
        <f>+('3 Planilla Preadjudicación OTIC'!AA362)</f>
        <v>NO</v>
      </c>
      <c r="AB362" s="4" t="str">
        <f>+('3 Planilla Preadjudicación OTIC'!AB362)</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362" s="4" t="str">
        <f>+('3 Planilla Preadjudicación OTIC'!AC362)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62" s="2" t="str">
        <f>+('3 Planilla Preadjudicación OTIC'!AD362)</f>
        <v>NO</v>
      </c>
      <c r="AE362" s="4">
        <f>+('3 Planilla Preadjudicación OTIC'!AE362)</f>
        <v>0</v>
      </c>
      <c r="AF362" s="2" t="str">
        <f>+('3 Planilla Preadjudicación OTIC'!AF362)</f>
        <v>CERRADA</v>
      </c>
      <c r="AG362" s="2">
        <f>+('3 Planilla Preadjudicación OTIC'!AG362)</f>
        <v>50</v>
      </c>
      <c r="AH362" s="2">
        <f>+('3 Planilla Preadjudicación OTIC'!AH362)</f>
        <v>2</v>
      </c>
      <c r="AI362" s="135" t="str">
        <f>+('3 Planilla Preadjudicación OTIC'!AI362)</f>
        <v>77823470-k</v>
      </c>
      <c r="AJ362" s="4" t="str">
        <f>+('3 Planilla Preadjudicación OTIC'!AJ362)</f>
        <v>INGENIERIA DE FORMACION EN CAPACITACION LABORAL SOLANES Y SAPIAIN</v>
      </c>
      <c r="AK362" s="2">
        <f>+('3 Planilla Preadjudicación OTIC'!AK362)</f>
        <v>200</v>
      </c>
      <c r="AL362" s="2">
        <f>+('3 Planilla Preadjudicación OTIC'!AL362)</f>
        <v>50</v>
      </c>
      <c r="AM362" s="12">
        <f>+('3 Planilla Preadjudicación OTIC'!AM362)</f>
        <v>5075</v>
      </c>
      <c r="AN362" s="12">
        <f>+('3 Planilla Preadjudicación OTIC'!AN362)</f>
        <v>0</v>
      </c>
      <c r="AO362" s="12">
        <f>+('3 Planilla Preadjudicación OTIC'!AO362)</f>
        <v>0</v>
      </c>
      <c r="AP362" s="12">
        <f>+('3 Planilla Preadjudicación OTIC'!AP362)</f>
        <v>20300000</v>
      </c>
      <c r="AQ362" s="12">
        <f>+('3 Planilla Preadjudicación OTIC'!AQ362)</f>
        <v>4000000</v>
      </c>
      <c r="AR362" s="12">
        <f>+('3 Planilla Preadjudicación OTIC'!AR362)</f>
        <v>0</v>
      </c>
      <c r="AS362" s="12">
        <f>+('3 Planilla Preadjudicación OTIC'!AS362)</f>
        <v>0</v>
      </c>
      <c r="AT362" s="12">
        <f>+('3 Planilla Preadjudicación OTIC'!AT362)</f>
        <v>0</v>
      </c>
      <c r="AU362" s="12">
        <f>+('3 Planilla Preadjudicación OTIC'!AU362)</f>
        <v>24300000</v>
      </c>
      <c r="AV362" s="2" t="str">
        <f>+('3 Planilla Preadjudicación OTIC'!AV362)</f>
        <v>SI</v>
      </c>
      <c r="AW362" s="4">
        <f>+('3 Planilla Preadjudicación OTIC'!AW362)</f>
        <v>0</v>
      </c>
      <c r="AX362" s="2">
        <f>+('3 Planilla Preadjudicación OTIC'!AX362)</f>
        <v>5</v>
      </c>
      <c r="AY362" s="2">
        <f>+('3 Planilla Preadjudicación OTIC'!AY362)</f>
        <v>7</v>
      </c>
      <c r="AZ362" s="2">
        <f>+('3 Planilla Preadjudicación OTIC'!AZ362)</f>
        <v>7</v>
      </c>
      <c r="BA362" s="2">
        <f>+('3 Planilla Preadjudicación OTIC'!BA362)</f>
        <v>7</v>
      </c>
      <c r="BB362" s="2">
        <f>+('3 Planilla Preadjudicación OTIC'!BB362)</f>
        <v>7</v>
      </c>
      <c r="BC362" s="2">
        <f>+('3 Planilla Preadjudicación OTIC'!BC362)</f>
        <v>7</v>
      </c>
      <c r="BD362" s="2">
        <f>+('3 Planilla Preadjudicación OTIC'!BD362)</f>
        <v>7</v>
      </c>
      <c r="BE362" s="2">
        <f>+('3 Planilla Preadjudicación OTIC'!BE362)</f>
        <v>7</v>
      </c>
      <c r="BF362" s="2">
        <f>+('3 Planilla Preadjudicación OTIC'!BF362)</f>
        <v>7</v>
      </c>
      <c r="BG362" s="2">
        <f>+('3 Planilla Preadjudicación OTIC'!BG362)</f>
        <v>7</v>
      </c>
      <c r="BH362" s="2">
        <f>+('3 Planilla Preadjudicación OTIC'!BH362)</f>
        <v>7</v>
      </c>
      <c r="BI362" s="2">
        <f>+('3 Planilla Preadjudicación OTIC'!BI362)</f>
        <v>7</v>
      </c>
      <c r="BJ362" s="2">
        <f>+('3 Planilla Preadjudicación OTIC'!BJ362)</f>
        <v>7</v>
      </c>
      <c r="BK362" s="2">
        <f>+('3 Planilla Preadjudicación OTIC'!BK362)</f>
        <v>7</v>
      </c>
      <c r="BL362" s="2">
        <f>+('3 Planilla Preadjudicación OTIC'!BL362)</f>
        <v>7</v>
      </c>
      <c r="BM362" s="104">
        <f>ROUND(('3 Planilla Preadjudicación OTIC'!BM362),1)</f>
        <v>6.8</v>
      </c>
      <c r="BN362" s="4" t="str">
        <f>+('3 Planilla Preadjudicación OTIC'!BN362)</f>
        <v>NO</v>
      </c>
      <c r="BO362" s="4">
        <f>+('3 Planilla Preadjudicación OTIC'!BO362)</f>
        <v>0</v>
      </c>
      <c r="BP362" s="4">
        <f>+('3 Planilla Preadjudicación OTIC'!BP362)</f>
        <v>0</v>
      </c>
      <c r="BQ362" s="4">
        <f>+('3 Planilla Preadjudicación OTIC'!BQ362)</f>
        <v>0</v>
      </c>
      <c r="BR362" s="4">
        <f>+('3 Planilla Preadjudicación OTIC'!BR362)</f>
        <v>0</v>
      </c>
      <c r="BS362" s="4">
        <f>+('3 Planilla Preadjudicación OTIC'!BS362)</f>
        <v>0</v>
      </c>
      <c r="BT362" s="4">
        <f>+('3 Planilla Preadjudicación OTIC'!BT362)</f>
        <v>0</v>
      </c>
      <c r="BU362" s="85">
        <f>IF(VLOOKUP(A362,'BD OFICIAL'!$A$1:$AL$2098,7,0)=D362,0,1)</f>
        <v>0</v>
      </c>
      <c r="BV362" s="85">
        <f>IF(VLOOKUP(A362,'BD OFICIAL'!$A$1:$AL$2098,11,0)=J362,0,1)</f>
        <v>0</v>
      </c>
      <c r="BW362" s="85">
        <f>IF(VLOOKUP(A362,'BD OFICIAL'!$A$1:$AL$2098,13,0)=L362,0,1)</f>
        <v>0</v>
      </c>
      <c r="BX362" s="2">
        <f>IF(VLOOKUP(A362,'BD OFICIAL'!$A$1:$AL$2098,16,0)=O362,0,1)</f>
        <v>0</v>
      </c>
      <c r="BY362" s="2">
        <f>IF(VLOOKUP(A362,'BD OFICIAL'!$A$1:$AL$2098,17,0)=P362,0,1)</f>
        <v>0</v>
      </c>
      <c r="BZ362" s="2">
        <f>IF(VLOOKUP(A362,'BD OFICIAL'!$A$1:$AL$2098,19,0)=R362,0,1)</f>
        <v>0</v>
      </c>
      <c r="CA362" s="2">
        <f>IF(VLOOKUP(A362,'BD OFICIAL'!$A$1:$AL$2098,21,0)=T362,0,1)</f>
        <v>0</v>
      </c>
      <c r="CB362" s="2">
        <f>IF(VLOOKUP(A362,'BD OFICIAL'!$A$1:$AL$2098,24,0)=AK362,0,1)</f>
        <v>0</v>
      </c>
      <c r="CC362" s="2">
        <f>IF(VLOOKUP(A362,'BD OFICIAL'!$A$1:$AL$2098,25,0)=X362,0,1)</f>
        <v>0</v>
      </c>
      <c r="CD362" s="2">
        <f>IF(VLOOKUP(A362,'BD OFICIAL'!$A$1:$AL$2098,26,0)=Y362,0,1)</f>
        <v>0</v>
      </c>
      <c r="CE362" s="2">
        <f>IF(VLOOKUP(A362,'BD OFICIAL'!$A$1:$AL$2098,27,0)=Z362,0,1)</f>
        <v>0</v>
      </c>
      <c r="CF362" s="2">
        <f>IF(VLOOKUP(A362,'BD OFICIAL'!$A$1:$AL$2098,28,0)=AA362,0,1)</f>
        <v>0</v>
      </c>
      <c r="CG362" s="2">
        <f>IF(VLOOKUP(A362,'BD OFICIAL'!$A$1:$AL$2098,33,0)=AF362,0,1)</f>
        <v>0</v>
      </c>
      <c r="CH362" s="2">
        <f>IF(VLOOKUP(A362,'BD OFICIAL'!$A$1:$AL$2098,35,0)=AH362,0,1)</f>
        <v>0</v>
      </c>
      <c r="CI362" s="85">
        <f>IF(VLOOKUP(A362,'BD OFICIAL'!$A$1:$AL$2098,34,0)=AL362,0,1)</f>
        <v>0</v>
      </c>
      <c r="CJ362" s="12">
        <f>VLOOKUP(A362,'BD OFICIAL'!$A$1:$AM$2098,36,0)*AM362-AP362</f>
        <v>0</v>
      </c>
      <c r="CK362" s="85" t="str">
        <f t="shared" si="190"/>
        <v>SSH</v>
      </c>
      <c r="CL362" s="85" t="str">
        <f t="shared" si="191"/>
        <v>NO</v>
      </c>
      <c r="CM362" s="85" t="str">
        <f t="shared" si="171"/>
        <v>SI</v>
      </c>
      <c r="CN362" s="31">
        <f t="shared" si="172"/>
        <v>0</v>
      </c>
      <c r="CO362" s="31">
        <f t="shared" si="192"/>
        <v>0</v>
      </c>
      <c r="CP362" s="31">
        <f t="shared" si="173"/>
        <v>0</v>
      </c>
      <c r="CQ362" s="31">
        <f>IF(Y362="NO",0,IF(Y362="SI",IF(VLOOKUP(A362,'BD OFICIAL'!$A:$AO,40,0)=AQ362,0,1)))</f>
        <v>0</v>
      </c>
      <c r="CR362" s="31">
        <f>IF(Z362="NO",0,IF(Z362="SI",IF(VLOOKUP(B362,'BD OFICIAL'!$A:$AO,41,0)=AS362,0,1)))</f>
        <v>0</v>
      </c>
      <c r="CS362" s="31">
        <f t="shared" si="193"/>
        <v>0</v>
      </c>
      <c r="CT362" s="31">
        <f t="shared" si="194"/>
        <v>0</v>
      </c>
      <c r="CU362" s="31">
        <f>IF(VLOOKUP(A362,'BD OFICIAL'!$A$1:$AL$1056,31,0)="SI",IF(AT362&gt;0,0,1),IF(AT362=0,0,1))</f>
        <v>0</v>
      </c>
      <c r="CV362" s="31">
        <f t="shared" si="195"/>
        <v>0</v>
      </c>
      <c r="CW362" s="31">
        <f t="shared" si="174"/>
        <v>0</v>
      </c>
      <c r="CX362" s="85" t="str">
        <f t="shared" si="175"/>
        <v>SI</v>
      </c>
      <c r="CY362" s="31">
        <f t="shared" si="176"/>
        <v>0</v>
      </c>
      <c r="CZ362" s="85" t="str">
        <f>IF(ISERROR(VLOOKUP(AI362,EXPERIENCIA!$A$1:$C$2100,1,0)),"NO","SI")</f>
        <v>SI</v>
      </c>
      <c r="DA362" s="85">
        <f>IF(CX362="no","NO APLICA",IF(AX362=0,"ERROR NOTA",IF(AND(AX362&gt;1,CZ362="NO"),"ERROR NOTA",IF(AND(CZ362="NO",AX362=1),0,IF(VLOOKUP(AI362,EXPERIENCIA!$A$1:$C$2100,3,0)=AX362,0,"ERROR NOTA")))))</f>
        <v>0</v>
      </c>
      <c r="DB362" s="85" t="str">
        <f>IF(ISERROR(VLOOKUP(AI362,COMPORTAMIENTO!$A$1:$C$2100,1,0)),"NO","SI")</f>
        <v>SI</v>
      </c>
      <c r="DC362" s="85">
        <f>IF(CX362="NO","NO APLICA",IF(AY362=0,"ERROR NOTA",IF(AND(DB362="NO",AY362=7),0,IF(VLOOKUP(AI362,COMPORTAMIENTO!$A$2:$H$2100,8,0)=AY362,0,"ERROR NOTA"))))</f>
        <v>0</v>
      </c>
      <c r="DD362" s="104">
        <f t="shared" si="177"/>
        <v>0.5</v>
      </c>
      <c r="DE362" s="104">
        <f t="shared" si="178"/>
        <v>0.70000000000000007</v>
      </c>
      <c r="DF362" s="85" t="str">
        <f t="shared" si="196"/>
        <v>NO</v>
      </c>
      <c r="DG362" s="85">
        <f t="shared" si="179"/>
        <v>7</v>
      </c>
      <c r="DH362" s="85">
        <f t="shared" si="180"/>
        <v>7</v>
      </c>
      <c r="DI362" s="85">
        <f t="shared" si="181"/>
        <v>7</v>
      </c>
      <c r="DJ362" s="12">
        <f t="shared" si="182"/>
        <v>7.0000000000000009</v>
      </c>
      <c r="DK362" s="7">
        <f t="shared" si="183"/>
        <v>7.0000000000000009</v>
      </c>
      <c r="DL362" s="12">
        <f t="shared" si="197"/>
        <v>5075</v>
      </c>
      <c r="DM362" s="12">
        <f>VLOOKUP(A362,'5 TD'!$A:$B,2,0)</f>
        <v>5075</v>
      </c>
      <c r="DN362" s="7">
        <f t="shared" si="198"/>
        <v>7</v>
      </c>
      <c r="DO362" s="85" t="str">
        <f t="shared" si="184"/>
        <v>APROBADO</v>
      </c>
      <c r="DP362" s="85" t="str">
        <f t="shared" si="185"/>
        <v>APROBADO</v>
      </c>
      <c r="DQ362" s="7">
        <f t="shared" si="186"/>
        <v>6.8</v>
      </c>
      <c r="DR362" s="85" t="str">
        <f t="shared" si="199"/>
        <v>APROBADO</v>
      </c>
      <c r="DS362" s="2" t="str">
        <f>+('3 Planilla Preadjudicación OTIC'!BN362)</f>
        <v>NO</v>
      </c>
      <c r="DT362" s="2">
        <f>IF(DR362="APROBADO",VLOOKUP(A362,'5 TD'!$D$3:$E$270,2,0),"NO APLICA")</f>
        <v>7</v>
      </c>
      <c r="DU362" s="2" t="str">
        <f t="shared" si="200"/>
        <v>NO</v>
      </c>
      <c r="DV362" s="2" t="str">
        <f>IF(DU362="SI",VLOOKUP(A362,'5 TD'!$G$3:$H$270,2,0),"NO APLICA ")</f>
        <v xml:space="preserve">NO APLICA </v>
      </c>
      <c r="DW362" s="2" t="str">
        <f t="shared" si="201"/>
        <v>NO</v>
      </c>
      <c r="DX362" s="2" t="str">
        <f>IF(DW362="SI",VLOOKUP(A362,'5 TD'!$J$4:$K$472,2,0),"NO APLICA")</f>
        <v>NO APLICA</v>
      </c>
      <c r="DY362" s="2" t="str">
        <f t="shared" si="202"/>
        <v>NO APLICA</v>
      </c>
      <c r="DZ362" s="7" t="str">
        <f>IF(DY362="SI",VLOOKUP(A362,'5 TD'!$M$4:$N$350,2,0),"NO APLICA")</f>
        <v>NO APLICA</v>
      </c>
      <c r="EA362" s="2" t="str">
        <f t="shared" si="203"/>
        <v>NO APLICA</v>
      </c>
      <c r="EB362" s="12" t="str">
        <f t="shared" si="204"/>
        <v/>
      </c>
      <c r="EC362" s="12" t="str">
        <f>IF(EA362="SI",VLOOKUP(A362,'5 TD'!$V$4:$W$479,2,0),"NO APLICA")</f>
        <v>NO APLICA</v>
      </c>
      <c r="ED362" s="2" t="str">
        <f t="shared" si="187"/>
        <v>NO</v>
      </c>
      <c r="EE362" s="79" t="str">
        <f>IF(ED362="SI",VLOOKUP(AI362,COMPORTAMIENTO!$A$1:$H$2100,7,0),"NO APLICA")</f>
        <v>NO APLICA</v>
      </c>
      <c r="EF362" s="12" t="str">
        <f>IF(ED362="SI",VLOOKUP(A362,'5 TD'!$P$2:$Q$479,2,0),"NO APLICA")</f>
        <v>NO APLICA</v>
      </c>
      <c r="EG362" s="2" t="str">
        <f t="shared" si="188"/>
        <v>NO</v>
      </c>
      <c r="EH362" s="2">
        <f>IF(CZ362="no",0,VLOOKUP(AI362,EXPERIENCIA!$A$1:$C$2100,2,0))</f>
        <v>52</v>
      </c>
      <c r="EI362" s="2">
        <f>IF(CZ362="si",VLOOKUP(A362,'5 TD'!$S$3:$T$2103,2,0),0)</f>
        <v>254</v>
      </c>
      <c r="EJ362" s="2" t="str">
        <f t="shared" si="189"/>
        <v>NO</v>
      </c>
      <c r="EK362" s="2">
        <f>+('3 Planilla Preadjudicación OTIC'!BU362)</f>
        <v>0</v>
      </c>
      <c r="EL362" s="4"/>
      <c r="EM362" s="3"/>
      <c r="EN362" s="3"/>
      <c r="EQ362" s="86"/>
    </row>
    <row r="363" spans="1:147" ht="15" customHeight="1" x14ac:dyDescent="0.3">
      <c r="A363" s="2">
        <f>+('3 Planilla Preadjudicación OTIC'!A363)</f>
        <v>14292</v>
      </c>
      <c r="B363" s="2" t="str">
        <f>+('3 Planilla Preadjudicación OTIC'!B363)</f>
        <v>65181652-1</v>
      </c>
      <c r="C363" s="4">
        <f>+('3 Planilla Preadjudicación OTIC'!E363)</f>
        <v>2025</v>
      </c>
      <c r="D363" s="4" t="str">
        <f>+('3 Planilla Preadjudicación OTIC'!F363)</f>
        <v>MANDATO</v>
      </c>
      <c r="E363" s="4" t="str">
        <f>+('3 Planilla Preadjudicación OTIC'!G363)</f>
        <v>65073010-0</v>
      </c>
      <c r="F363" s="4" t="str">
        <f>+('3 Planilla Preadjudicación OTIC'!H363)</f>
        <v>CORPORACIÓN DE EDUCACIÓN Y SALUD PARA EL SÍNDROME DE DOWN, EDUDOWN</v>
      </c>
      <c r="G363" s="4"/>
      <c r="H363" s="4"/>
      <c r="I363" s="4" t="str">
        <f>+('3 Planilla Preadjudicación OTIC'!I363)</f>
        <v>PAUSAS ACTIVAS, RECREACIÓN Y ENTRETENIMIENTO</v>
      </c>
      <c r="J363" s="4" t="str">
        <f>+('3 Planilla Preadjudicación OTIC'!J363)</f>
        <v>SIN PLAN FORMATIVO</v>
      </c>
      <c r="K363" s="4" t="str">
        <f>+('3 Planilla Preadjudicación OTIC'!K363)</f>
        <v>TÉCNICAS PARA LA RESOLUCIÓN DE PROBLEMAS</v>
      </c>
      <c r="L363" s="4" t="str">
        <f>+('3 Planilla Preadjudicación OTIC'!L363)</f>
        <v>PF0922</v>
      </c>
      <c r="M363" s="2">
        <f>+('3 Planilla Preadjudicación OTIC'!M363)</f>
        <v>13</v>
      </c>
      <c r="N363" s="4" t="str">
        <f>+('3 Planilla Preadjudicación OTIC'!N363)</f>
        <v>METROPOLITANA</v>
      </c>
      <c r="O363" s="4" t="str">
        <f>+('3 Planilla Preadjudicación OTIC'!O363)</f>
        <v>SAN BERNARDO</v>
      </c>
      <c r="P363" s="4" t="str">
        <f>+('3 Planilla Preadjudicación OTIC'!P363)</f>
        <v>PERSONAS DE 18 AÑOS O MÁS, EN SITUACIÓN DE DISCAPACIDAD.</v>
      </c>
      <c r="Q363" s="4" t="str">
        <f>+('3 Planilla Preadjudicación OTIC'!Q363)</f>
        <v>PRESENCIAL</v>
      </c>
      <c r="R363" s="4" t="str">
        <f>+('3 Planilla Preadjudicación OTIC'!R363)</f>
        <v>DEPENDIENTE</v>
      </c>
      <c r="S363" s="4">
        <f>+('3 Planilla Preadjudicación OTIC'!S363)</f>
        <v>47</v>
      </c>
      <c r="T363" s="2">
        <f>+('3 Planilla Preadjudicación OTIC'!T363)</f>
        <v>20</v>
      </c>
      <c r="U363" s="2">
        <f>+('3 Planilla Preadjudicación OTIC'!U363)</f>
        <v>0</v>
      </c>
      <c r="V363" s="2">
        <f>+('3 Planilla Preadjudicación OTIC'!V363)</f>
        <v>8</v>
      </c>
      <c r="W363" s="2">
        <f>+('3 Planilla Preadjudicación OTIC'!W363)</f>
        <v>188</v>
      </c>
      <c r="X363" s="2">
        <f>+('3 Planilla Preadjudicación OTIC'!X363)</f>
        <v>4</v>
      </c>
      <c r="Y363" s="2" t="str">
        <f>+('3 Planilla Preadjudicación OTIC'!Y363)</f>
        <v>SI</v>
      </c>
      <c r="Z363" s="2" t="str">
        <f>+('3 Planilla Preadjudicación OTIC'!Z363)</f>
        <v>NO</v>
      </c>
      <c r="AA363" s="2" t="str">
        <f>+('3 Planilla Preadjudicación OTIC'!AA363)</f>
        <v>NO</v>
      </c>
      <c r="AB363" s="4" t="str">
        <f>+('3 Planilla Preadjudicación OTIC'!AB363)</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363" s="4" t="str">
        <f>+('3 Planilla Preadjudicación OTIC'!AC363)</f>
        <v>PERSONAS EN SITUACIÓN DE DISCAPACIDAD, DE 18 AÑOS O MÁS, QUE SE ATIENDEN EN EDUDOWN, HOMBRES Y MUJERES, QUE TIENEN O NO EXPERIENCIA LABORAL, RESIDENTES DE LA REGIÓN METROPOLITANA Y QUE BUSCAN CON LA CAPACITACIÓN INSERTARSE AL MUNDO LABORAL.</v>
      </c>
      <c r="AD363" s="2" t="str">
        <f>+('3 Planilla Preadjudicación OTIC'!AD363)</f>
        <v>NO</v>
      </c>
      <c r="AE363" s="4">
        <f>+('3 Planilla Preadjudicación OTIC'!AE363)</f>
        <v>0</v>
      </c>
      <c r="AF363" s="2" t="str">
        <f>+('3 Planilla Preadjudicación OTIC'!AF363)</f>
        <v>CERRADA</v>
      </c>
      <c r="AG363" s="2">
        <f>+('3 Planilla Preadjudicación OTIC'!AG363)</f>
        <v>47</v>
      </c>
      <c r="AH363" s="2">
        <f>+('3 Planilla Preadjudicación OTIC'!AH363)</f>
        <v>2</v>
      </c>
      <c r="AI363" s="135" t="str">
        <f>+('3 Planilla Preadjudicación OTIC'!AI363)</f>
        <v>77823470-k</v>
      </c>
      <c r="AJ363" s="4" t="str">
        <f>+('3 Planilla Preadjudicación OTIC'!AJ363)</f>
        <v>INGENIERIA DE FORMACION EN CAPACITACION LABORAL SOLANES Y SAPIAIN</v>
      </c>
      <c r="AK363" s="2">
        <f>+('3 Planilla Preadjudicación OTIC'!AK363)</f>
        <v>188</v>
      </c>
      <c r="AL363" s="2">
        <f>+('3 Planilla Preadjudicación OTIC'!AL363)</f>
        <v>47</v>
      </c>
      <c r="AM363" s="12">
        <f>+('3 Planilla Preadjudicación OTIC'!AM363)</f>
        <v>5075</v>
      </c>
      <c r="AN363" s="12">
        <f>+('3 Planilla Preadjudicación OTIC'!AN363)</f>
        <v>0</v>
      </c>
      <c r="AO363" s="12">
        <f>+('3 Planilla Preadjudicación OTIC'!AO363)</f>
        <v>0</v>
      </c>
      <c r="AP363" s="12">
        <f>+('3 Planilla Preadjudicación OTIC'!AP363)</f>
        <v>19082000</v>
      </c>
      <c r="AQ363" s="12">
        <f>+('3 Planilla Preadjudicación OTIC'!AQ363)</f>
        <v>3760000</v>
      </c>
      <c r="AR363" s="12">
        <f>+('3 Planilla Preadjudicación OTIC'!AR363)</f>
        <v>0</v>
      </c>
      <c r="AS363" s="12">
        <f>+('3 Planilla Preadjudicación OTIC'!AS363)</f>
        <v>0</v>
      </c>
      <c r="AT363" s="12">
        <f>+('3 Planilla Preadjudicación OTIC'!AT363)</f>
        <v>0</v>
      </c>
      <c r="AU363" s="12">
        <f>+('3 Planilla Preadjudicación OTIC'!AU363)</f>
        <v>22842000</v>
      </c>
      <c r="AV363" s="2" t="str">
        <f>+('3 Planilla Preadjudicación OTIC'!AV363)</f>
        <v>SI</v>
      </c>
      <c r="AW363" s="4">
        <f>+('3 Planilla Preadjudicación OTIC'!AW363)</f>
        <v>0</v>
      </c>
      <c r="AX363" s="2">
        <f>+('3 Planilla Preadjudicación OTIC'!AX363)</f>
        <v>5</v>
      </c>
      <c r="AY363" s="2">
        <f>+('3 Planilla Preadjudicación OTIC'!AY363)</f>
        <v>7</v>
      </c>
      <c r="AZ363" s="2">
        <f>+('3 Planilla Preadjudicación OTIC'!AZ363)</f>
        <v>7</v>
      </c>
      <c r="BA363" s="2">
        <f>+('3 Planilla Preadjudicación OTIC'!BA363)</f>
        <v>7</v>
      </c>
      <c r="BB363" s="2">
        <f>+('3 Planilla Preadjudicación OTIC'!BB363)</f>
        <v>7</v>
      </c>
      <c r="BC363" s="2">
        <f>+('3 Planilla Preadjudicación OTIC'!BC363)</f>
        <v>7</v>
      </c>
      <c r="BD363" s="2">
        <f>+('3 Planilla Preadjudicación OTIC'!BD363)</f>
        <v>7</v>
      </c>
      <c r="BE363" s="2">
        <f>+('3 Planilla Preadjudicación OTIC'!BE363)</f>
        <v>7</v>
      </c>
      <c r="BF363" s="2">
        <f>+('3 Planilla Preadjudicación OTIC'!BF363)</f>
        <v>7</v>
      </c>
      <c r="BG363" s="2">
        <f>+('3 Planilla Preadjudicación OTIC'!BG363)</f>
        <v>7</v>
      </c>
      <c r="BH363" s="2">
        <f>+('3 Planilla Preadjudicación OTIC'!BH363)</f>
        <v>7</v>
      </c>
      <c r="BI363" s="2">
        <f>+('3 Planilla Preadjudicación OTIC'!BI363)</f>
        <v>7</v>
      </c>
      <c r="BJ363" s="2">
        <f>+('3 Planilla Preadjudicación OTIC'!BJ363)</f>
        <v>7</v>
      </c>
      <c r="BK363" s="2">
        <f>+('3 Planilla Preadjudicación OTIC'!BK363)</f>
        <v>7</v>
      </c>
      <c r="BL363" s="2">
        <f>+('3 Planilla Preadjudicación OTIC'!BL363)</f>
        <v>7</v>
      </c>
      <c r="BM363" s="104">
        <f>ROUND(('3 Planilla Preadjudicación OTIC'!BM363),1)</f>
        <v>6.8</v>
      </c>
      <c r="BN363" s="4" t="str">
        <f>+('3 Planilla Preadjudicación OTIC'!BN363)</f>
        <v>NO</v>
      </c>
      <c r="BO363" s="4">
        <f>+('3 Planilla Preadjudicación OTIC'!BO363)</f>
        <v>0</v>
      </c>
      <c r="BP363" s="4">
        <f>+('3 Planilla Preadjudicación OTIC'!BP363)</f>
        <v>0</v>
      </c>
      <c r="BQ363" s="4">
        <f>+('3 Planilla Preadjudicación OTIC'!BQ363)</f>
        <v>0</v>
      </c>
      <c r="BR363" s="4">
        <f>+('3 Planilla Preadjudicación OTIC'!BR363)</f>
        <v>0</v>
      </c>
      <c r="BS363" s="4">
        <f>+('3 Planilla Preadjudicación OTIC'!BS363)</f>
        <v>0</v>
      </c>
      <c r="BT363" s="4">
        <f>+('3 Planilla Preadjudicación OTIC'!BT363)</f>
        <v>0</v>
      </c>
      <c r="BU363" s="85">
        <f>IF(VLOOKUP(A363,'BD OFICIAL'!$A$1:$AL$2098,7,0)=D363,0,1)</f>
        <v>0</v>
      </c>
      <c r="BV363" s="85">
        <f>IF(VLOOKUP(A363,'BD OFICIAL'!$A$1:$AL$2098,11,0)=J363,0,1)</f>
        <v>0</v>
      </c>
      <c r="BW363" s="85">
        <f>IF(VLOOKUP(A363,'BD OFICIAL'!$A$1:$AL$2098,13,0)=L363,0,1)</f>
        <v>0</v>
      </c>
      <c r="BX363" s="2">
        <f>IF(VLOOKUP(A363,'BD OFICIAL'!$A$1:$AL$2098,16,0)=O363,0,1)</f>
        <v>0</v>
      </c>
      <c r="BY363" s="2">
        <f>IF(VLOOKUP(A363,'BD OFICIAL'!$A$1:$AL$2098,17,0)=P363,0,1)</f>
        <v>0</v>
      </c>
      <c r="BZ363" s="2">
        <f>IF(VLOOKUP(A363,'BD OFICIAL'!$A$1:$AL$2098,19,0)=R363,0,1)</f>
        <v>0</v>
      </c>
      <c r="CA363" s="2">
        <f>IF(VLOOKUP(A363,'BD OFICIAL'!$A$1:$AL$2098,21,0)=T363,0,1)</f>
        <v>0</v>
      </c>
      <c r="CB363" s="2">
        <f>IF(VLOOKUP(A363,'BD OFICIAL'!$A$1:$AL$2098,24,0)=AK363,0,1)</f>
        <v>0</v>
      </c>
      <c r="CC363" s="2">
        <f>IF(VLOOKUP(A363,'BD OFICIAL'!$A$1:$AL$2098,25,0)=X363,0,1)</f>
        <v>0</v>
      </c>
      <c r="CD363" s="2">
        <f>IF(VLOOKUP(A363,'BD OFICIAL'!$A$1:$AL$2098,26,0)=Y363,0,1)</f>
        <v>0</v>
      </c>
      <c r="CE363" s="2">
        <f>IF(VLOOKUP(A363,'BD OFICIAL'!$A$1:$AL$2098,27,0)=Z363,0,1)</f>
        <v>0</v>
      </c>
      <c r="CF363" s="2">
        <f>IF(VLOOKUP(A363,'BD OFICIAL'!$A$1:$AL$2098,28,0)=AA363,0,1)</f>
        <v>0</v>
      </c>
      <c r="CG363" s="2">
        <f>IF(VLOOKUP(A363,'BD OFICIAL'!$A$1:$AL$2098,33,0)=AF363,0,1)</f>
        <v>0</v>
      </c>
      <c r="CH363" s="2">
        <f>IF(VLOOKUP(A363,'BD OFICIAL'!$A$1:$AL$2098,35,0)=AH363,0,1)</f>
        <v>0</v>
      </c>
      <c r="CI363" s="85">
        <f>IF(VLOOKUP(A363,'BD OFICIAL'!$A$1:$AL$2098,34,0)=AL363,0,1)</f>
        <v>0</v>
      </c>
      <c r="CJ363" s="12">
        <f>VLOOKUP(A363,'BD OFICIAL'!$A$1:$AM$2098,36,0)*AM363-AP363</f>
        <v>0</v>
      </c>
      <c r="CK363" s="85" t="str">
        <f t="shared" si="190"/>
        <v>SSH</v>
      </c>
      <c r="CL363" s="85" t="str">
        <f t="shared" si="191"/>
        <v>NO</v>
      </c>
      <c r="CM363" s="85" t="str">
        <f t="shared" si="171"/>
        <v>SI</v>
      </c>
      <c r="CN363" s="31">
        <f t="shared" si="172"/>
        <v>0</v>
      </c>
      <c r="CO363" s="31">
        <f t="shared" si="192"/>
        <v>0</v>
      </c>
      <c r="CP363" s="31">
        <f t="shared" si="173"/>
        <v>0</v>
      </c>
      <c r="CQ363" s="31">
        <f>IF(Y363="NO",0,IF(Y363="SI",IF(VLOOKUP(A363,'BD OFICIAL'!$A:$AO,40,0)=AQ363,0,1)))</f>
        <v>0</v>
      </c>
      <c r="CR363" s="31">
        <f>IF(Z363="NO",0,IF(Z363="SI",IF(VLOOKUP(B363,'BD OFICIAL'!$A:$AO,41,0)=AS363,0,1)))</f>
        <v>0</v>
      </c>
      <c r="CS363" s="31">
        <f t="shared" si="193"/>
        <v>0</v>
      </c>
      <c r="CT363" s="31">
        <f t="shared" si="194"/>
        <v>0</v>
      </c>
      <c r="CU363" s="31">
        <f>IF(VLOOKUP(A363,'BD OFICIAL'!$A$1:$AL$1056,31,0)="SI",IF(AT363&gt;0,0,1),IF(AT363=0,0,1))</f>
        <v>0</v>
      </c>
      <c r="CV363" s="31">
        <f t="shared" si="195"/>
        <v>0</v>
      </c>
      <c r="CW363" s="31">
        <f t="shared" si="174"/>
        <v>0</v>
      </c>
      <c r="CX363" s="85" t="str">
        <f t="shared" si="175"/>
        <v>SI</v>
      </c>
      <c r="CY363" s="31">
        <f t="shared" si="176"/>
        <v>0</v>
      </c>
      <c r="CZ363" s="85" t="str">
        <f>IF(ISERROR(VLOOKUP(AI363,EXPERIENCIA!$A$1:$C$2100,1,0)),"NO","SI")</f>
        <v>SI</v>
      </c>
      <c r="DA363" s="85">
        <f>IF(CX363="no","NO APLICA",IF(AX363=0,"ERROR NOTA",IF(AND(AX363&gt;1,CZ363="NO"),"ERROR NOTA",IF(AND(CZ363="NO",AX363=1),0,IF(VLOOKUP(AI363,EXPERIENCIA!$A$1:$C$2100,3,0)=AX363,0,"ERROR NOTA")))))</f>
        <v>0</v>
      </c>
      <c r="DB363" s="85" t="str">
        <f>IF(ISERROR(VLOOKUP(AI363,COMPORTAMIENTO!$A$1:$C$2100,1,0)),"NO","SI")</f>
        <v>SI</v>
      </c>
      <c r="DC363" s="85">
        <f>IF(CX363="NO","NO APLICA",IF(AY363=0,"ERROR NOTA",IF(AND(DB363="NO",AY363=7),0,IF(VLOOKUP(AI363,COMPORTAMIENTO!$A$2:$H$2100,8,0)=AY363,0,"ERROR NOTA"))))</f>
        <v>0</v>
      </c>
      <c r="DD363" s="104">
        <f t="shared" si="177"/>
        <v>0.5</v>
      </c>
      <c r="DE363" s="104">
        <f t="shared" si="178"/>
        <v>0.70000000000000007</v>
      </c>
      <c r="DF363" s="85" t="str">
        <f t="shared" si="196"/>
        <v>NO</v>
      </c>
      <c r="DG363" s="85">
        <f t="shared" si="179"/>
        <v>7</v>
      </c>
      <c r="DH363" s="85">
        <f t="shared" si="180"/>
        <v>7</v>
      </c>
      <c r="DI363" s="85">
        <f t="shared" si="181"/>
        <v>7</v>
      </c>
      <c r="DJ363" s="12">
        <f t="shared" si="182"/>
        <v>7.0000000000000009</v>
      </c>
      <c r="DK363" s="7">
        <f t="shared" si="183"/>
        <v>7.0000000000000009</v>
      </c>
      <c r="DL363" s="12">
        <f t="shared" si="197"/>
        <v>5075</v>
      </c>
      <c r="DM363" s="12">
        <f>VLOOKUP(A363,'5 TD'!$A:$B,2,0)</f>
        <v>5075</v>
      </c>
      <c r="DN363" s="7">
        <f t="shared" si="198"/>
        <v>7</v>
      </c>
      <c r="DO363" s="85" t="str">
        <f t="shared" si="184"/>
        <v>APROBADO</v>
      </c>
      <c r="DP363" s="85" t="str">
        <f t="shared" si="185"/>
        <v>APROBADO</v>
      </c>
      <c r="DQ363" s="7">
        <f t="shared" si="186"/>
        <v>6.8</v>
      </c>
      <c r="DR363" s="85" t="str">
        <f t="shared" si="199"/>
        <v>APROBADO</v>
      </c>
      <c r="DS363" s="2" t="str">
        <f>+('3 Planilla Preadjudicación OTIC'!BN363)</f>
        <v>NO</v>
      </c>
      <c r="DT363" s="2">
        <f>IF(DR363="APROBADO",VLOOKUP(A363,'5 TD'!$D$3:$E$270,2,0),"NO APLICA")</f>
        <v>7</v>
      </c>
      <c r="DU363" s="2" t="str">
        <f t="shared" si="200"/>
        <v>NO</v>
      </c>
      <c r="DV363" s="2" t="str">
        <f>IF(DU363="SI",VLOOKUP(A363,'5 TD'!$G$3:$H$270,2,0),"NO APLICA ")</f>
        <v xml:space="preserve">NO APLICA </v>
      </c>
      <c r="DW363" s="2" t="str">
        <f t="shared" si="201"/>
        <v>NO</v>
      </c>
      <c r="DX363" s="2" t="str">
        <f>IF(DW363="SI",VLOOKUP(A363,'5 TD'!$J$4:$K$472,2,0),"NO APLICA")</f>
        <v>NO APLICA</v>
      </c>
      <c r="DY363" s="2" t="str">
        <f t="shared" si="202"/>
        <v>NO APLICA</v>
      </c>
      <c r="DZ363" s="7" t="str">
        <f>IF(DY363="SI",VLOOKUP(A363,'5 TD'!$M$4:$N$350,2,0),"NO APLICA")</f>
        <v>NO APLICA</v>
      </c>
      <c r="EA363" s="2" t="str">
        <f t="shared" si="203"/>
        <v>NO APLICA</v>
      </c>
      <c r="EB363" s="12" t="str">
        <f t="shared" si="204"/>
        <v/>
      </c>
      <c r="EC363" s="12" t="str">
        <f>IF(EA363="SI",VLOOKUP(A363,'5 TD'!$V$4:$W$479,2,0),"NO APLICA")</f>
        <v>NO APLICA</v>
      </c>
      <c r="ED363" s="2" t="str">
        <f t="shared" si="187"/>
        <v>NO</v>
      </c>
      <c r="EE363" s="79" t="str">
        <f>IF(ED363="SI",VLOOKUP(AI363,COMPORTAMIENTO!$A$1:$H$2100,7,0),"NO APLICA")</f>
        <v>NO APLICA</v>
      </c>
      <c r="EF363" s="12" t="str">
        <f>IF(ED363="SI",VLOOKUP(A363,'5 TD'!$P$2:$Q$479,2,0),"NO APLICA")</f>
        <v>NO APLICA</v>
      </c>
      <c r="EG363" s="2" t="str">
        <f t="shared" si="188"/>
        <v>NO</v>
      </c>
      <c r="EH363" s="2">
        <f>IF(CZ363="no",0,VLOOKUP(AI363,EXPERIENCIA!$A$1:$C$2100,2,0))</f>
        <v>52</v>
      </c>
      <c r="EI363" s="2">
        <f>IF(CZ363="si",VLOOKUP(A363,'5 TD'!$S$3:$T$2103,2,0),0)</f>
        <v>122</v>
      </c>
      <c r="EJ363" s="2" t="str">
        <f t="shared" si="189"/>
        <v>NO</v>
      </c>
      <c r="EK363" s="2">
        <f>+('3 Planilla Preadjudicación OTIC'!BU363)</f>
        <v>0</v>
      </c>
      <c r="EL363" s="4"/>
      <c r="EM363" s="3"/>
      <c r="EN363" s="3"/>
      <c r="EQ363" s="86"/>
    </row>
    <row r="364" spans="1:147" ht="15" customHeight="1" x14ac:dyDescent="0.3">
      <c r="A364" s="2">
        <f>+('3 Planilla Preadjudicación OTIC'!A364)</f>
        <v>14412</v>
      </c>
      <c r="B364" s="2" t="str">
        <f>+('3 Planilla Preadjudicación OTIC'!B364)</f>
        <v>65181652-1</v>
      </c>
      <c r="C364" s="4">
        <f>+('3 Planilla Preadjudicación OTIC'!E364)</f>
        <v>2025</v>
      </c>
      <c r="D364" s="4" t="str">
        <f>+('3 Planilla Preadjudicación OTIC'!F364)</f>
        <v>MANDATO</v>
      </c>
      <c r="E364" s="4" t="str">
        <f>+('3 Planilla Preadjudicación OTIC'!G364)</f>
        <v>73188700-4</v>
      </c>
      <c r="F364" s="4" t="str">
        <f>+('3 Planilla Preadjudicación OTIC'!H364)</f>
        <v>ONG CASA DE ACOGIDA LA ESPERANZA</v>
      </c>
      <c r="G364" s="4"/>
      <c r="H364" s="4"/>
      <c r="I364" s="4" t="str">
        <f>+('3 Planilla Preadjudicación OTIC'!I364)</f>
        <v>TÉCNICAS DE ESTÉTICA FACIAL</v>
      </c>
      <c r="J364" s="4" t="str">
        <f>+('3 Planilla Preadjudicación OTIC'!J364)</f>
        <v>SIN PLAN FORMATIVO</v>
      </c>
      <c r="K364" s="4" t="str">
        <f>+('3 Planilla Preadjudicación OTIC'!K364)</f>
        <v/>
      </c>
      <c r="L364" s="4" t="str">
        <f>+('3 Planilla Preadjudicación OTIC'!L364)</f>
        <v/>
      </c>
      <c r="M364" s="2">
        <f>+('3 Planilla Preadjudicación OTIC'!M364)</f>
        <v>13</v>
      </c>
      <c r="N364" s="4" t="str">
        <f>+('3 Planilla Preadjudicación OTIC'!N364)</f>
        <v>METROPOLITANA</v>
      </c>
      <c r="O364" s="4" t="str">
        <f>+('3 Planilla Preadjudicación OTIC'!O364)</f>
        <v>PUDAHUEL</v>
      </c>
      <c r="P364" s="4" t="str">
        <f>+('3 Planilla Preadjudicación OTIC'!P364)</f>
        <v>EMPRENDEDORES/AS INFORMALES O PERSONAS VULNERABLES PERTENECIENTES AL 80% MAS VULNERABLE</v>
      </c>
      <c r="Q364" s="4" t="str">
        <f>+('3 Planilla Preadjudicación OTIC'!Q364)</f>
        <v>PRESENCIAL</v>
      </c>
      <c r="R364" s="4" t="str">
        <f>+('3 Planilla Preadjudicación OTIC'!R364)</f>
        <v>DEPENDIENTE</v>
      </c>
      <c r="S364" s="4">
        <f>+('3 Planilla Preadjudicación OTIC'!S364)</f>
        <v>25</v>
      </c>
      <c r="T364" s="2">
        <f>+('3 Planilla Preadjudicación OTIC'!T364)</f>
        <v>20</v>
      </c>
      <c r="U364" s="2">
        <f>+('3 Planilla Preadjudicación OTIC'!U364)</f>
        <v>0</v>
      </c>
      <c r="V364" s="2">
        <f>+('3 Planilla Preadjudicación OTIC'!V364)</f>
        <v>0</v>
      </c>
      <c r="W364" s="2">
        <f>+('3 Planilla Preadjudicación OTIC'!W364)</f>
        <v>100</v>
      </c>
      <c r="X364" s="2">
        <f>+('3 Planilla Preadjudicación OTIC'!X364)</f>
        <v>4</v>
      </c>
      <c r="Y364" s="2" t="str">
        <f>+('3 Planilla Preadjudicación OTIC'!Y364)</f>
        <v>SI</v>
      </c>
      <c r="Z364" s="2" t="str">
        <f>+('3 Planilla Preadjudicación OTIC'!Z364)</f>
        <v>NO</v>
      </c>
      <c r="AA364" s="2" t="str">
        <f>+('3 Planilla Preadjudicación OTIC'!AA364)</f>
        <v>NO</v>
      </c>
      <c r="AB364" s="4" t="str">
        <f>+('3 Planilla Preadjudicación OTIC'!AB364)</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364" s="4" t="str">
        <f>+('3 Planilla Preadjudicación OTIC'!AC364)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64" s="2" t="str">
        <f>+('3 Planilla Preadjudicación OTIC'!AD364)</f>
        <v>NO</v>
      </c>
      <c r="AE364" s="4">
        <f>+('3 Planilla Preadjudicación OTIC'!AE364)</f>
        <v>0</v>
      </c>
      <c r="AF364" s="2" t="str">
        <f>+('3 Planilla Preadjudicación OTIC'!AF364)</f>
        <v>CERRADA</v>
      </c>
      <c r="AG364" s="2">
        <f>+('3 Planilla Preadjudicación OTIC'!AG364)</f>
        <v>25</v>
      </c>
      <c r="AH364" s="2">
        <f>+('3 Planilla Preadjudicación OTIC'!AH364)</f>
        <v>2</v>
      </c>
      <c r="AI364" s="135" t="str">
        <f>+('3 Planilla Preadjudicación OTIC'!AI364)</f>
        <v>77823470-k</v>
      </c>
      <c r="AJ364" s="4" t="str">
        <f>+('3 Planilla Preadjudicación OTIC'!AJ364)</f>
        <v>INGENIERIA DE FORMACION EN CAPACITACION LABORAL SOLANES Y SAPIAIN</v>
      </c>
      <c r="AK364" s="2">
        <f>+('3 Planilla Preadjudicación OTIC'!AK364)</f>
        <v>100</v>
      </c>
      <c r="AL364" s="2">
        <f>+('3 Planilla Preadjudicación OTIC'!AL364)</f>
        <v>25</v>
      </c>
      <c r="AM364" s="12">
        <f>+('3 Planilla Preadjudicación OTIC'!AM364)</f>
        <v>5075</v>
      </c>
      <c r="AN364" s="12">
        <f>+('3 Planilla Preadjudicación OTIC'!AN364)</f>
        <v>0</v>
      </c>
      <c r="AO364" s="12">
        <f>+('3 Planilla Preadjudicación OTIC'!AO364)</f>
        <v>0</v>
      </c>
      <c r="AP364" s="12">
        <f>+('3 Planilla Preadjudicación OTIC'!AP364)</f>
        <v>10150000</v>
      </c>
      <c r="AQ364" s="12">
        <f>+('3 Planilla Preadjudicación OTIC'!AQ364)</f>
        <v>2000000</v>
      </c>
      <c r="AR364" s="12">
        <f>+('3 Planilla Preadjudicación OTIC'!AR364)</f>
        <v>0</v>
      </c>
      <c r="AS364" s="12">
        <f>+('3 Planilla Preadjudicación OTIC'!AS364)</f>
        <v>0</v>
      </c>
      <c r="AT364" s="12">
        <f>+('3 Planilla Preadjudicación OTIC'!AT364)</f>
        <v>0</v>
      </c>
      <c r="AU364" s="12">
        <f>+('3 Planilla Preadjudicación OTIC'!AU364)</f>
        <v>12150000</v>
      </c>
      <c r="AV364" s="2" t="str">
        <f>+('3 Planilla Preadjudicación OTIC'!AV364)</f>
        <v>SI</v>
      </c>
      <c r="AW364" s="4">
        <f>+('3 Planilla Preadjudicación OTIC'!AW364)</f>
        <v>0</v>
      </c>
      <c r="AX364" s="2">
        <f>+('3 Planilla Preadjudicación OTIC'!AX364)</f>
        <v>5</v>
      </c>
      <c r="AY364" s="2">
        <f>+('3 Planilla Preadjudicación OTIC'!AY364)</f>
        <v>7</v>
      </c>
      <c r="AZ364" s="2">
        <f>+('3 Planilla Preadjudicación OTIC'!AZ364)</f>
        <v>7</v>
      </c>
      <c r="BA364" s="2">
        <f>+('3 Planilla Preadjudicación OTIC'!BA364)</f>
        <v>7</v>
      </c>
      <c r="BB364" s="2">
        <f>+('3 Planilla Preadjudicación OTIC'!BB364)</f>
        <v>7</v>
      </c>
      <c r="BC364" s="2">
        <f>+('3 Planilla Preadjudicación OTIC'!BC364)</f>
        <v>7</v>
      </c>
      <c r="BD364" s="2">
        <f>+('3 Planilla Preadjudicación OTIC'!BD364)</f>
        <v>7</v>
      </c>
      <c r="BE364" s="2">
        <f>+('3 Planilla Preadjudicación OTIC'!BE364)</f>
        <v>7</v>
      </c>
      <c r="BF364" s="2">
        <f>+('3 Planilla Preadjudicación OTIC'!BF364)</f>
        <v>7</v>
      </c>
      <c r="BG364" s="2">
        <f>+('3 Planilla Preadjudicación OTIC'!BG364)</f>
        <v>7</v>
      </c>
      <c r="BH364" s="2">
        <f>+('3 Planilla Preadjudicación OTIC'!BH364)</f>
        <v>7</v>
      </c>
      <c r="BI364" s="2">
        <f>+('3 Planilla Preadjudicación OTIC'!BI364)</f>
        <v>7</v>
      </c>
      <c r="BJ364" s="2">
        <f>+('3 Planilla Preadjudicación OTIC'!BJ364)</f>
        <v>7</v>
      </c>
      <c r="BK364" s="2">
        <f>+('3 Planilla Preadjudicación OTIC'!BK364)</f>
        <v>7</v>
      </c>
      <c r="BL364" s="2">
        <f>+('3 Planilla Preadjudicación OTIC'!BL364)</f>
        <v>7</v>
      </c>
      <c r="BM364" s="104">
        <f>ROUND(('3 Planilla Preadjudicación OTIC'!BM364),1)</f>
        <v>6.8</v>
      </c>
      <c r="BN364" s="4" t="str">
        <f>+('3 Planilla Preadjudicación OTIC'!BN364)</f>
        <v>SI</v>
      </c>
      <c r="BO364" s="4" t="str">
        <f>+('3 Planilla Preadjudicación OTIC'!BO364)</f>
        <v>TANIA VERA</v>
      </c>
      <c r="BP364" s="4" t="str">
        <f>+('3 Planilla Preadjudicación OTIC'!BP364)</f>
        <v>infocal@infocal.cl</v>
      </c>
      <c r="BQ364" s="4">
        <f>+('3 Planilla Preadjudicación OTIC'!BQ364)</f>
        <v>935475767</v>
      </c>
      <c r="BR364" s="4" t="str">
        <f>+('3 Planilla Preadjudicación OTIC'!BR364)</f>
        <v>San Pablo 8402 PUDAHUEL, Pudahuel</v>
      </c>
      <c r="BS364" s="4" t="str">
        <f>+('3 Planilla Preadjudicación OTIC'!BS364)</f>
        <v>Capacitar en procedimientos estéticos faciales orientados al cuidado de la piel, la relajación y la mejora de la apariencia, con enfoque profesional y personalizado.</v>
      </c>
      <c r="BT364" s="4" t="str">
        <f>+('3 Planilla Preadjudicación OTIC'!BT364)</f>
        <v>El curso entrega conocimientos sobre tipos de piel, limpieza profunda, exfoliación, mascarillas, masajes faciales y uso de productos cosméticos. Está dirigido a personas interesadas en trabajar en centros de estética, spa o emprendimientos dedicados al bienestar facial.</v>
      </c>
      <c r="BU364" s="85">
        <f>IF(VLOOKUP(A364,'BD OFICIAL'!$A$1:$AL$2098,7,0)=D364,0,1)</f>
        <v>0</v>
      </c>
      <c r="BV364" s="85">
        <f>IF(VLOOKUP(A364,'BD OFICIAL'!$A$1:$AL$2098,11,0)=J364,0,1)</f>
        <v>0</v>
      </c>
      <c r="BW364" s="85">
        <f>IF(VLOOKUP(A364,'BD OFICIAL'!$A$1:$AL$2098,13,0)=L364,0,1)</f>
        <v>0</v>
      </c>
      <c r="BX364" s="2">
        <f>IF(VLOOKUP(A364,'BD OFICIAL'!$A$1:$AL$2098,16,0)=O364,0,1)</f>
        <v>0</v>
      </c>
      <c r="BY364" s="2">
        <f>IF(VLOOKUP(A364,'BD OFICIAL'!$A$1:$AL$2098,17,0)=P364,0,1)</f>
        <v>0</v>
      </c>
      <c r="BZ364" s="2">
        <f>IF(VLOOKUP(A364,'BD OFICIAL'!$A$1:$AL$2098,19,0)=R364,0,1)</f>
        <v>0</v>
      </c>
      <c r="CA364" s="2">
        <f>IF(VLOOKUP(A364,'BD OFICIAL'!$A$1:$AL$2098,21,0)=T364,0,1)</f>
        <v>0</v>
      </c>
      <c r="CB364" s="2">
        <f>IF(VLOOKUP(A364,'BD OFICIAL'!$A$1:$AL$2098,24,0)=AK364,0,1)</f>
        <v>0</v>
      </c>
      <c r="CC364" s="2">
        <f>IF(VLOOKUP(A364,'BD OFICIAL'!$A$1:$AL$2098,25,0)=X364,0,1)</f>
        <v>0</v>
      </c>
      <c r="CD364" s="2">
        <f>IF(VLOOKUP(A364,'BD OFICIAL'!$A$1:$AL$2098,26,0)=Y364,0,1)</f>
        <v>0</v>
      </c>
      <c r="CE364" s="2">
        <f>IF(VLOOKUP(A364,'BD OFICIAL'!$A$1:$AL$2098,27,0)=Z364,0,1)</f>
        <v>0</v>
      </c>
      <c r="CF364" s="2">
        <f>IF(VLOOKUP(A364,'BD OFICIAL'!$A$1:$AL$2098,28,0)=AA364,0,1)</f>
        <v>0</v>
      </c>
      <c r="CG364" s="2">
        <f>IF(VLOOKUP(A364,'BD OFICIAL'!$A$1:$AL$2098,33,0)=AF364,0,1)</f>
        <v>0</v>
      </c>
      <c r="CH364" s="2">
        <f>IF(VLOOKUP(A364,'BD OFICIAL'!$A$1:$AL$2098,35,0)=AH364,0,1)</f>
        <v>0</v>
      </c>
      <c r="CI364" s="85">
        <f>IF(VLOOKUP(A364,'BD OFICIAL'!$A$1:$AL$2098,34,0)=AL364,0,1)</f>
        <v>0</v>
      </c>
      <c r="CJ364" s="12">
        <f>VLOOKUP(A364,'BD OFICIAL'!$A$1:$AM$2098,36,0)*AM364-AP364</f>
        <v>0</v>
      </c>
      <c r="CK364" s="85" t="str">
        <f t="shared" si="190"/>
        <v>SSH</v>
      </c>
      <c r="CL364" s="85" t="str">
        <f t="shared" si="191"/>
        <v>NO</v>
      </c>
      <c r="CM364" s="85" t="str">
        <f t="shared" si="171"/>
        <v>SI</v>
      </c>
      <c r="CN364" s="31">
        <f t="shared" si="172"/>
        <v>0</v>
      </c>
      <c r="CO364" s="31">
        <f t="shared" si="192"/>
        <v>0</v>
      </c>
      <c r="CP364" s="31">
        <f t="shared" si="173"/>
        <v>0</v>
      </c>
      <c r="CQ364" s="31">
        <f>IF(Y364="NO",0,IF(Y364="SI",IF(VLOOKUP(A364,'BD OFICIAL'!$A:$AO,40,0)=AQ364,0,1)))</f>
        <v>0</v>
      </c>
      <c r="CR364" s="31">
        <f>IF(Z364="NO",0,IF(Z364="SI",IF(VLOOKUP(B364,'BD OFICIAL'!$A:$AO,41,0)=AS364,0,1)))</f>
        <v>0</v>
      </c>
      <c r="CS364" s="31">
        <f t="shared" si="193"/>
        <v>0</v>
      </c>
      <c r="CT364" s="31">
        <f t="shared" si="194"/>
        <v>0</v>
      </c>
      <c r="CU364" s="31">
        <f>IF(VLOOKUP(A364,'BD OFICIAL'!$A$1:$AL$1056,31,0)="SI",IF(AT364&gt;0,0,1),IF(AT364=0,0,1))</f>
        <v>0</v>
      </c>
      <c r="CV364" s="31">
        <f t="shared" si="195"/>
        <v>0</v>
      </c>
      <c r="CW364" s="31">
        <f t="shared" si="174"/>
        <v>0</v>
      </c>
      <c r="CX364" s="85" t="str">
        <f t="shared" si="175"/>
        <v>SI</v>
      </c>
      <c r="CY364" s="31">
        <f t="shared" si="176"/>
        <v>0</v>
      </c>
      <c r="CZ364" s="85" t="str">
        <f>IF(ISERROR(VLOOKUP(AI364,EXPERIENCIA!$A$1:$C$2100,1,0)),"NO","SI")</f>
        <v>SI</v>
      </c>
      <c r="DA364" s="85">
        <f>IF(CX364="no","NO APLICA",IF(AX364=0,"ERROR NOTA",IF(AND(AX364&gt;1,CZ364="NO"),"ERROR NOTA",IF(AND(CZ364="NO",AX364=1),0,IF(VLOOKUP(AI364,EXPERIENCIA!$A$1:$C$2100,3,0)=AX364,0,"ERROR NOTA")))))</f>
        <v>0</v>
      </c>
      <c r="DB364" s="85" t="str">
        <f>IF(ISERROR(VLOOKUP(AI364,COMPORTAMIENTO!$A$1:$C$2100,1,0)),"NO","SI")</f>
        <v>SI</v>
      </c>
      <c r="DC364" s="85">
        <f>IF(CX364="NO","NO APLICA",IF(AY364=0,"ERROR NOTA",IF(AND(DB364="NO",AY364=7),0,IF(VLOOKUP(AI364,COMPORTAMIENTO!$A$2:$H$2100,8,0)=AY364,0,"ERROR NOTA"))))</f>
        <v>0</v>
      </c>
      <c r="DD364" s="104">
        <f t="shared" si="177"/>
        <v>0.5</v>
      </c>
      <c r="DE364" s="104">
        <f t="shared" si="178"/>
        <v>0.70000000000000007</v>
      </c>
      <c r="DF364" s="85" t="str">
        <f t="shared" si="196"/>
        <v>NO</v>
      </c>
      <c r="DG364" s="85">
        <f t="shared" si="179"/>
        <v>7</v>
      </c>
      <c r="DH364" s="85">
        <f t="shared" si="180"/>
        <v>7</v>
      </c>
      <c r="DI364" s="85">
        <f t="shared" si="181"/>
        <v>7</v>
      </c>
      <c r="DJ364" s="12">
        <f t="shared" si="182"/>
        <v>7.0000000000000009</v>
      </c>
      <c r="DK364" s="7">
        <f t="shared" si="183"/>
        <v>7.0000000000000009</v>
      </c>
      <c r="DL364" s="12">
        <f t="shared" si="197"/>
        <v>5075</v>
      </c>
      <c r="DM364" s="12">
        <f>VLOOKUP(A364,'5 TD'!$A:$B,2,0)</f>
        <v>5075</v>
      </c>
      <c r="DN364" s="7">
        <f t="shared" si="198"/>
        <v>7</v>
      </c>
      <c r="DO364" s="85" t="str">
        <f t="shared" si="184"/>
        <v>APROBADO</v>
      </c>
      <c r="DP364" s="85" t="str">
        <f t="shared" si="185"/>
        <v>APROBADO</v>
      </c>
      <c r="DQ364" s="7">
        <f t="shared" si="186"/>
        <v>6.8</v>
      </c>
      <c r="DR364" s="85" t="str">
        <f t="shared" si="199"/>
        <v>APROBADO</v>
      </c>
      <c r="DS364" s="2" t="str">
        <f>+('3 Planilla Preadjudicación OTIC'!BN364)</f>
        <v>SI</v>
      </c>
      <c r="DT364" s="2">
        <f>IF(DR364="APROBADO",VLOOKUP(A364,'5 TD'!$D$3:$E$270,2,0),"NO APLICA")</f>
        <v>6.8</v>
      </c>
      <c r="DU364" s="2" t="str">
        <f t="shared" si="200"/>
        <v>SI</v>
      </c>
      <c r="DV364" s="2">
        <f>IF(DU364="SI",VLOOKUP(A364,'5 TD'!$G$3:$H$270,2,0),"NO APLICA ")</f>
        <v>7.0000000000000009</v>
      </c>
      <c r="DW364" s="2" t="str">
        <f t="shared" si="201"/>
        <v>SI</v>
      </c>
      <c r="DX364" s="2">
        <f>IF(DW364="SI",VLOOKUP(A364,'5 TD'!$J$4:$K$472,2,0),"NO APLICA")</f>
        <v>7</v>
      </c>
      <c r="DY364" s="2" t="str">
        <f t="shared" si="202"/>
        <v>SI</v>
      </c>
      <c r="DZ364" s="7">
        <f>IF(DY364="SI",VLOOKUP(A364,'5 TD'!$M$4:$N$350,2,0),"NO APLICA")</f>
        <v>7</v>
      </c>
      <c r="EA364" s="2" t="str">
        <f t="shared" si="203"/>
        <v>NO</v>
      </c>
      <c r="EB364" s="12" t="str">
        <f t="shared" si="204"/>
        <v/>
      </c>
      <c r="EC364" s="12" t="str">
        <f>IF(EA364="SI",VLOOKUP(A364,'5 TD'!$V$4:$W$479,2,0),"NO APLICA")</f>
        <v>NO APLICA</v>
      </c>
      <c r="ED364" s="2" t="str">
        <f t="shared" si="187"/>
        <v>NO</v>
      </c>
      <c r="EE364" s="79" t="str">
        <f>IF(ED364="SI",VLOOKUP(AI364,COMPORTAMIENTO!$A$1:$H$2100,7,0),"NO APLICA")</f>
        <v>NO APLICA</v>
      </c>
      <c r="EF364" s="12" t="str">
        <f>IF(ED364="SI",VLOOKUP(A364,'5 TD'!$P$2:$Q$479,2,0),"NO APLICA")</f>
        <v>NO APLICA</v>
      </c>
      <c r="EG364" s="2" t="str">
        <f t="shared" si="188"/>
        <v>NO</v>
      </c>
      <c r="EH364" s="2">
        <f>IF(CZ364="no",0,VLOOKUP(AI364,EXPERIENCIA!$A$1:$C$2100,2,0))</f>
        <v>52</v>
      </c>
      <c r="EI364" s="2">
        <f>IF(CZ364="si",VLOOKUP(A364,'5 TD'!$S$3:$T$2103,2,0),0)</f>
        <v>254</v>
      </c>
      <c r="EJ364" s="2" t="str">
        <f t="shared" si="189"/>
        <v>NO</v>
      </c>
      <c r="EK364" s="2" t="str">
        <f>+('3 Planilla Preadjudicación OTIC'!BU364)</f>
        <v>b) Mayor nota obtenida en el criterio evaluación de comportamiento.</v>
      </c>
      <c r="EL364" s="4"/>
      <c r="EM364" s="3"/>
      <c r="EN364" s="3"/>
      <c r="EO364" s="86" t="s">
        <v>64</v>
      </c>
      <c r="EQ364" s="86"/>
    </row>
    <row r="365" spans="1:147" ht="15" customHeight="1" x14ac:dyDescent="0.3">
      <c r="A365" s="2">
        <f>+('3 Planilla Preadjudicación OTIC'!A365)</f>
        <v>14325</v>
      </c>
      <c r="B365" s="2" t="str">
        <f>+('3 Planilla Preadjudicación OTIC'!B365)</f>
        <v>65181652-1</v>
      </c>
      <c r="C365" s="4">
        <f>+('3 Planilla Preadjudicación OTIC'!E365)</f>
        <v>2025</v>
      </c>
      <c r="D365" s="4" t="str">
        <f>+('3 Planilla Preadjudicación OTIC'!F365)</f>
        <v>MANDATO</v>
      </c>
      <c r="E365" s="4" t="str">
        <f>+('3 Planilla Preadjudicación OTIC'!G365)</f>
        <v>81897500-7</v>
      </c>
      <c r="F365" s="4" t="str">
        <f>+('3 Planilla Preadjudicación OTIC'!H365)</f>
        <v>SOCIEDAD PRO AYUDA DEL NIÑO LISIADO TELETON</v>
      </c>
      <c r="G365" s="4"/>
      <c r="H365" s="4"/>
      <c r="I365" s="4" t="str">
        <f>+('3 Planilla Preadjudicación OTIC'!I365)</f>
        <v>COCINA NACIONAL E INTERNACIONAL</v>
      </c>
      <c r="J365" s="4" t="str">
        <f>+('3 Planilla Preadjudicación OTIC'!J365)</f>
        <v>PF0576</v>
      </c>
      <c r="K365" s="4" t="str">
        <f>+('3 Planilla Preadjudicación OTIC'!K365)</f>
        <v>TÉCNICAS PARA EL EMPRENDIMIENTO</v>
      </c>
      <c r="L365" s="4" t="str">
        <f>+('3 Planilla Preadjudicación OTIC'!L365)</f>
        <v>PF0921</v>
      </c>
      <c r="M365" s="2">
        <f>+('3 Planilla Preadjudicación OTIC'!M365)</f>
        <v>13</v>
      </c>
      <c r="N365" s="4" t="str">
        <f>+('3 Planilla Preadjudicación OTIC'!N365)</f>
        <v>METROPOLITANA</v>
      </c>
      <c r="O365" s="4" t="str">
        <f>+('3 Planilla Preadjudicación OTIC'!O365)</f>
        <v>SANTIAGO</v>
      </c>
      <c r="P365" s="4" t="str">
        <f>+('3 Planilla Preadjudicación OTIC'!P365)</f>
        <v>PERSONAS DE 18 AÑOS O MÁS, EN SITUACIÓN DE DISCAPACIDAD.</v>
      </c>
      <c r="Q365" s="4" t="str">
        <f>+('3 Planilla Preadjudicación OTIC'!Q365)</f>
        <v>PRESENCIAL</v>
      </c>
      <c r="R365" s="4" t="str">
        <f>+('3 Planilla Preadjudicación OTIC'!R365)</f>
        <v>INDEPENDIENTE</v>
      </c>
      <c r="S365" s="4">
        <f>+('3 Planilla Preadjudicación OTIC'!S365)</f>
        <v>63</v>
      </c>
      <c r="T365" s="2">
        <f>+('3 Planilla Preadjudicación OTIC'!T365)</f>
        <v>10</v>
      </c>
      <c r="U365" s="2">
        <f>+('3 Planilla Preadjudicación OTIC'!U365)</f>
        <v>240</v>
      </c>
      <c r="V365" s="2">
        <f>+('3 Planilla Preadjudicación OTIC'!V365)</f>
        <v>12</v>
      </c>
      <c r="W365" s="2">
        <f>+('3 Planilla Preadjudicación OTIC'!W365)</f>
        <v>252</v>
      </c>
      <c r="X365" s="2">
        <f>+('3 Planilla Preadjudicación OTIC'!X365)</f>
        <v>4</v>
      </c>
      <c r="Y365" s="2" t="str">
        <f>+('3 Planilla Preadjudicación OTIC'!Y365)</f>
        <v>SI</v>
      </c>
      <c r="Z365" s="2" t="str">
        <f>+('3 Planilla Preadjudicación OTIC'!Z365)</f>
        <v>NO</v>
      </c>
      <c r="AA365" s="2" t="str">
        <f>+('3 Planilla Preadjudicación OTIC'!AA365)</f>
        <v>SI</v>
      </c>
      <c r="AB365" s="4" t="str">
        <f>+('3 Planilla Preadjudicación OTIC'!AB365)</f>
        <v>SE AJUSTA A PLAN FORMATIVO</v>
      </c>
      <c r="AC365" s="4" t="str">
        <f>+('3 Planilla Preadjudicación OTIC'!AC365)</f>
        <v>PERSONAS CON DISCAPACIDAD MAYORES DE 18 AÑOS, SIN TRABAJO FORMAL Y PERTENECIENTES A LA POBLACIÓN MÁS VULNERABLE SEGÚN RSH. QUE RESIDEN EN LA REGION METROPOLITANA Y CUENTAN CON EDUCACION MEDIA COMPLETA PREFERENTEMENTE</v>
      </c>
      <c r="AD365" s="2" t="str">
        <f>+('3 Planilla Preadjudicación OTIC'!AD365)</f>
        <v>NO</v>
      </c>
      <c r="AE365" s="4">
        <f>+('3 Planilla Preadjudicación OTIC'!AE365)</f>
        <v>0</v>
      </c>
      <c r="AF365" s="2" t="str">
        <f>+('3 Planilla Preadjudicación OTIC'!AF365)</f>
        <v>CERRADA</v>
      </c>
      <c r="AG365" s="2">
        <f>+('3 Planilla Preadjudicación OTIC'!AG365)</f>
        <v>63</v>
      </c>
      <c r="AH365" s="2">
        <f>+('3 Planilla Preadjudicación OTIC'!AH365)</f>
        <v>3</v>
      </c>
      <c r="AI365" s="135" t="str">
        <f>+('3 Planilla Preadjudicación OTIC'!AI365)</f>
        <v>77823470-k</v>
      </c>
      <c r="AJ365" s="4" t="str">
        <f>+('3 Planilla Preadjudicación OTIC'!AJ365)</f>
        <v>INGENIERIA DE FORMACION EN CAPACITACION LABORAL SOLANES Y SAPIAIN</v>
      </c>
      <c r="AK365" s="2">
        <f>+('3 Planilla Preadjudicación OTIC'!AK365)</f>
        <v>252</v>
      </c>
      <c r="AL365" s="2">
        <f>+('3 Planilla Preadjudicación OTIC'!AL365)</f>
        <v>63</v>
      </c>
      <c r="AM365" s="12">
        <f>+('3 Planilla Preadjudicación OTIC'!AM365)</f>
        <v>6373</v>
      </c>
      <c r="AN365" s="12">
        <f>+('3 Planilla Preadjudicación OTIC'!AN365)</f>
        <v>70000</v>
      </c>
      <c r="AO365" s="12">
        <f>+('3 Planilla Preadjudicación OTIC'!AO365)</f>
        <v>0</v>
      </c>
      <c r="AP365" s="12">
        <f>+('3 Planilla Preadjudicación OTIC'!AP365)</f>
        <v>16059960</v>
      </c>
      <c r="AQ365" s="12">
        <f>+('3 Planilla Preadjudicación OTIC'!AQ365)</f>
        <v>2520000</v>
      </c>
      <c r="AR365" s="12">
        <f>+('3 Planilla Preadjudicación OTIC'!AR365)</f>
        <v>700000</v>
      </c>
      <c r="AS365" s="12">
        <f>+('3 Planilla Preadjudicación OTIC'!AS365)</f>
        <v>0</v>
      </c>
      <c r="AT365" s="12">
        <f>+('3 Planilla Preadjudicación OTIC'!AT365)</f>
        <v>0</v>
      </c>
      <c r="AU365" s="12">
        <f>+('3 Planilla Preadjudicación OTIC'!AU365)</f>
        <v>19279960</v>
      </c>
      <c r="AV365" s="2" t="str">
        <f>+('3 Planilla Preadjudicación OTIC'!AV365)</f>
        <v>SI</v>
      </c>
      <c r="AW365" s="4">
        <f>+('3 Planilla Preadjudicación OTIC'!AW365)</f>
        <v>0</v>
      </c>
      <c r="AX365" s="2">
        <f>+('3 Planilla Preadjudicación OTIC'!AX365)</f>
        <v>5</v>
      </c>
      <c r="AY365" s="2">
        <f>+('3 Planilla Preadjudicación OTIC'!AY365)</f>
        <v>7</v>
      </c>
      <c r="AZ365" s="2">
        <f>+('3 Planilla Preadjudicación OTIC'!AZ365)</f>
        <v>0</v>
      </c>
      <c r="BA365" s="2">
        <f>+('3 Planilla Preadjudicación OTIC'!BA365)</f>
        <v>0</v>
      </c>
      <c r="BB365" s="2">
        <f>+('3 Planilla Preadjudicación OTIC'!BB365)</f>
        <v>0</v>
      </c>
      <c r="BC365" s="2">
        <f>+('3 Planilla Preadjudicación OTIC'!BC365)</f>
        <v>0</v>
      </c>
      <c r="BD365" s="2">
        <f>+('3 Planilla Preadjudicación OTIC'!BD365)</f>
        <v>0</v>
      </c>
      <c r="BE365" s="2">
        <f>+('3 Planilla Preadjudicación OTIC'!BE365)</f>
        <v>0</v>
      </c>
      <c r="BF365" s="2">
        <f>+('3 Planilla Preadjudicación OTIC'!BF365)</f>
        <v>0</v>
      </c>
      <c r="BG365" s="2">
        <f>+('3 Planilla Preadjudicación OTIC'!BG365)</f>
        <v>7</v>
      </c>
      <c r="BH365" s="2">
        <f>+('3 Planilla Preadjudicación OTIC'!BH365)</f>
        <v>7</v>
      </c>
      <c r="BI365" s="2">
        <f>+('3 Planilla Preadjudicación OTIC'!BI365)</f>
        <v>7</v>
      </c>
      <c r="BJ365" s="2">
        <f>+('3 Planilla Preadjudicación OTIC'!BJ365)</f>
        <v>7</v>
      </c>
      <c r="BK365" s="2">
        <f>+('3 Planilla Preadjudicación OTIC'!BK365)</f>
        <v>7</v>
      </c>
      <c r="BL365" s="2">
        <f>+('3 Planilla Preadjudicación OTIC'!BL365)</f>
        <v>7</v>
      </c>
      <c r="BM365" s="104">
        <f>ROUND(('3 Planilla Preadjudicación OTIC'!BM365),1)</f>
        <v>6.8</v>
      </c>
      <c r="BN365" s="4" t="str">
        <f>+('3 Planilla Preadjudicación OTIC'!BN365)</f>
        <v>NO</v>
      </c>
      <c r="BO365" s="4">
        <f>+('3 Planilla Preadjudicación OTIC'!BO365)</f>
        <v>0</v>
      </c>
      <c r="BP365" s="4">
        <f>+('3 Planilla Preadjudicación OTIC'!BP365)</f>
        <v>0</v>
      </c>
      <c r="BQ365" s="4">
        <f>+('3 Planilla Preadjudicación OTIC'!BQ365)</f>
        <v>0</v>
      </c>
      <c r="BR365" s="4">
        <f>+('3 Planilla Preadjudicación OTIC'!BR365)</f>
        <v>0</v>
      </c>
      <c r="BS365" s="4">
        <f>+('3 Planilla Preadjudicación OTIC'!BS365)</f>
        <v>0</v>
      </c>
      <c r="BT365" s="4">
        <f>+('3 Planilla Preadjudicación OTIC'!BT365)</f>
        <v>0</v>
      </c>
      <c r="BU365" s="85">
        <f>IF(VLOOKUP(A365,'BD OFICIAL'!$A$1:$AL$2098,7,0)=D365,0,1)</f>
        <v>0</v>
      </c>
      <c r="BV365" s="85">
        <f>IF(VLOOKUP(A365,'BD OFICIAL'!$A$1:$AL$2098,11,0)=J365,0,1)</f>
        <v>0</v>
      </c>
      <c r="BW365" s="85">
        <f>IF(VLOOKUP(A365,'BD OFICIAL'!$A$1:$AL$2098,13,0)=L365,0,1)</f>
        <v>0</v>
      </c>
      <c r="BX365" s="2">
        <f>IF(VLOOKUP(A365,'BD OFICIAL'!$A$1:$AL$2098,16,0)=O365,0,1)</f>
        <v>0</v>
      </c>
      <c r="BY365" s="2">
        <f>IF(VLOOKUP(A365,'BD OFICIAL'!$A$1:$AL$2098,17,0)=P365,0,1)</f>
        <v>0</v>
      </c>
      <c r="BZ365" s="2">
        <f>IF(VLOOKUP(A365,'BD OFICIAL'!$A$1:$AL$2098,19,0)=R365,0,1)</f>
        <v>0</v>
      </c>
      <c r="CA365" s="2">
        <f>IF(VLOOKUP(A365,'BD OFICIAL'!$A$1:$AL$2098,21,0)=T365,0,1)</f>
        <v>0</v>
      </c>
      <c r="CB365" s="2">
        <f>IF(VLOOKUP(A365,'BD OFICIAL'!$A$1:$AL$2098,24,0)=AK365,0,1)</f>
        <v>0</v>
      </c>
      <c r="CC365" s="2">
        <f>IF(VLOOKUP(A365,'BD OFICIAL'!$A$1:$AL$2098,25,0)=X365,0,1)</f>
        <v>0</v>
      </c>
      <c r="CD365" s="2">
        <f>IF(VLOOKUP(A365,'BD OFICIAL'!$A$1:$AL$2098,26,0)=Y365,0,1)</f>
        <v>0</v>
      </c>
      <c r="CE365" s="2">
        <f>IF(VLOOKUP(A365,'BD OFICIAL'!$A$1:$AL$2098,27,0)=Z365,0,1)</f>
        <v>0</v>
      </c>
      <c r="CF365" s="2">
        <f>IF(VLOOKUP(A365,'BD OFICIAL'!$A$1:$AL$2098,28,0)=AA365,0,1)</f>
        <v>0</v>
      </c>
      <c r="CG365" s="2">
        <f>IF(VLOOKUP(A365,'BD OFICIAL'!$A$1:$AL$2098,33,0)=AF365,0,1)</f>
        <v>0</v>
      </c>
      <c r="CH365" s="2">
        <f>IF(VLOOKUP(A365,'BD OFICIAL'!$A$1:$AL$2098,35,0)=AH365,0,1)</f>
        <v>0</v>
      </c>
      <c r="CI365" s="85">
        <f>IF(VLOOKUP(A365,'BD OFICIAL'!$A$1:$AL$2098,34,0)=AL365,0,1)</f>
        <v>0</v>
      </c>
      <c r="CJ365" s="12">
        <f>VLOOKUP(A365,'BD OFICIAL'!$A$1:$AM$2098,36,0)*AM365-AP365</f>
        <v>0</v>
      </c>
      <c r="CK365" s="85" t="str">
        <f t="shared" si="190"/>
        <v>SHMAN</v>
      </c>
      <c r="CL365" s="85" t="str">
        <f t="shared" si="191"/>
        <v>SI</v>
      </c>
      <c r="CM365" s="85" t="str">
        <f t="shared" si="171"/>
        <v>NO</v>
      </c>
      <c r="CN365" s="31">
        <f t="shared" si="172"/>
        <v>0</v>
      </c>
      <c r="CO365" s="31">
        <f t="shared" si="192"/>
        <v>0</v>
      </c>
      <c r="CP365" s="31">
        <f t="shared" si="173"/>
        <v>0</v>
      </c>
      <c r="CQ365" s="31">
        <f>IF(Y365="NO",0,IF(Y365="SI",IF(VLOOKUP(A365,'BD OFICIAL'!$A:$AO,40,0)=AQ365,0,1)))</f>
        <v>0</v>
      </c>
      <c r="CR365" s="31">
        <f>IF(Z365="NO",0,IF(Z365="SI",IF(VLOOKUP(B365,'BD OFICIAL'!$A:$AO,41,0)=AS365,0,1)))</f>
        <v>0</v>
      </c>
      <c r="CS365" s="31">
        <f t="shared" si="193"/>
        <v>0</v>
      </c>
      <c r="CT365" s="31">
        <f t="shared" si="194"/>
        <v>0</v>
      </c>
      <c r="CU365" s="31">
        <f>IF(VLOOKUP(A365,'BD OFICIAL'!$A$1:$AL$1056,31,0)="SI",IF(AT365&gt;0,0,1),IF(AT365=0,0,1))</f>
        <v>0</v>
      </c>
      <c r="CV365" s="31">
        <f t="shared" si="195"/>
        <v>0</v>
      </c>
      <c r="CW365" s="31">
        <f t="shared" si="174"/>
        <v>0</v>
      </c>
      <c r="CX365" s="85" t="str">
        <f t="shared" si="175"/>
        <v>SI</v>
      </c>
      <c r="CY365" s="31">
        <f t="shared" si="176"/>
        <v>0</v>
      </c>
      <c r="CZ365" s="85" t="str">
        <f>IF(ISERROR(VLOOKUP(AI365,EXPERIENCIA!$A$1:$C$2100,1,0)),"NO","SI")</f>
        <v>SI</v>
      </c>
      <c r="DA365" s="85">
        <f>IF(CX365="no","NO APLICA",IF(AX365=0,"ERROR NOTA",IF(AND(AX365&gt;1,CZ365="NO"),"ERROR NOTA",IF(AND(CZ365="NO",AX365=1),0,IF(VLOOKUP(AI365,EXPERIENCIA!$A$1:$C$2100,3,0)=AX365,0,"ERROR NOTA")))))</f>
        <v>0</v>
      </c>
      <c r="DB365" s="85" t="str">
        <f>IF(ISERROR(VLOOKUP(AI365,COMPORTAMIENTO!$A$1:$C$2100,1,0)),"NO","SI")</f>
        <v>SI</v>
      </c>
      <c r="DC365" s="85">
        <f>IF(CX365="NO","NO APLICA",IF(AY365=0,"ERROR NOTA",IF(AND(DB365="NO",AY365=7),0,IF(VLOOKUP(AI365,COMPORTAMIENTO!$A$2:$H$2100,8,0)=AY365,0,"ERROR NOTA"))))</f>
        <v>0</v>
      </c>
      <c r="DD365" s="104">
        <f t="shared" si="177"/>
        <v>0.5</v>
      </c>
      <c r="DE365" s="104">
        <f t="shared" si="178"/>
        <v>0.70000000000000007</v>
      </c>
      <c r="DF365" s="85" t="str">
        <f t="shared" si="196"/>
        <v>SI</v>
      </c>
      <c r="DG365" s="85">
        <f t="shared" si="179"/>
        <v>0</v>
      </c>
      <c r="DH365" s="85">
        <f t="shared" si="180"/>
        <v>0</v>
      </c>
      <c r="DI365" s="85">
        <f t="shared" si="181"/>
        <v>0</v>
      </c>
      <c r="DJ365" s="12">
        <f t="shared" si="182"/>
        <v>7.0000000000000009</v>
      </c>
      <c r="DK365" s="7">
        <f t="shared" si="183"/>
        <v>7.0000000000000009</v>
      </c>
      <c r="DL365" s="12">
        <f t="shared" si="197"/>
        <v>6373</v>
      </c>
      <c r="DM365" s="12">
        <f>VLOOKUP(A365,'5 TD'!$A:$B,2,0)</f>
        <v>6373</v>
      </c>
      <c r="DN365" s="7">
        <f t="shared" si="198"/>
        <v>7</v>
      </c>
      <c r="DO365" s="85" t="str">
        <f t="shared" si="184"/>
        <v>APROBADO</v>
      </c>
      <c r="DP365" s="85" t="str">
        <f t="shared" si="185"/>
        <v>APROBADO</v>
      </c>
      <c r="DQ365" s="7">
        <f t="shared" si="186"/>
        <v>6.8</v>
      </c>
      <c r="DR365" s="85" t="str">
        <f t="shared" si="199"/>
        <v>APROBADO</v>
      </c>
      <c r="DS365" s="2" t="str">
        <f>+('3 Planilla Preadjudicación OTIC'!BN365)</f>
        <v>NO</v>
      </c>
      <c r="DT365" s="2">
        <f>IF(DR365="APROBADO",VLOOKUP(A365,'5 TD'!$D$3:$E$270,2,0),"NO APLICA")</f>
        <v>7</v>
      </c>
      <c r="DU365" s="2" t="str">
        <f t="shared" si="200"/>
        <v>NO</v>
      </c>
      <c r="DV365" s="2" t="str">
        <f>IF(DU365="SI",VLOOKUP(A365,'5 TD'!$G$3:$H$270,2,0),"NO APLICA ")</f>
        <v xml:space="preserve">NO APLICA </v>
      </c>
      <c r="DW365" s="2" t="str">
        <f t="shared" si="201"/>
        <v>NO</v>
      </c>
      <c r="DX365" s="2" t="str">
        <f>IF(DW365="SI",VLOOKUP(A365,'5 TD'!$J$4:$K$472,2,0),"NO APLICA")</f>
        <v>NO APLICA</v>
      </c>
      <c r="DY365" s="2" t="str">
        <f t="shared" si="202"/>
        <v>NO APLICA</v>
      </c>
      <c r="DZ365" s="7" t="str">
        <f>IF(DY365="SI",VLOOKUP(A365,'5 TD'!$M$4:$N$350,2,0),"NO APLICA")</f>
        <v>NO APLICA</v>
      </c>
      <c r="EA365" s="2" t="str">
        <f t="shared" si="203"/>
        <v>NO APLICA</v>
      </c>
      <c r="EB365" s="12" t="str">
        <f t="shared" si="204"/>
        <v/>
      </c>
      <c r="EC365" s="12" t="str">
        <f>IF(EA365="SI",VLOOKUP(A365,'5 TD'!$V$4:$W$479,2,0),"NO APLICA")</f>
        <v>NO APLICA</v>
      </c>
      <c r="ED365" s="2" t="str">
        <f t="shared" si="187"/>
        <v>NO</v>
      </c>
      <c r="EE365" s="79" t="str">
        <f>IF(ED365="SI",VLOOKUP(AI365,COMPORTAMIENTO!$A$1:$H$2100,7,0),"NO APLICA")</f>
        <v>NO APLICA</v>
      </c>
      <c r="EF365" s="12" t="str">
        <f>IF(ED365="SI",VLOOKUP(A365,'5 TD'!$P$2:$Q$479,2,0),"NO APLICA")</f>
        <v>NO APLICA</v>
      </c>
      <c r="EG365" s="2" t="str">
        <f t="shared" si="188"/>
        <v>NO</v>
      </c>
      <c r="EH365" s="2">
        <f>IF(CZ365="no",0,VLOOKUP(AI365,EXPERIENCIA!$A$1:$C$2100,2,0))</f>
        <v>52</v>
      </c>
      <c r="EI365" s="2">
        <f>IF(CZ365="si",VLOOKUP(A365,'5 TD'!$S$3:$T$2103,2,0),0)</f>
        <v>122</v>
      </c>
      <c r="EJ365" s="2" t="str">
        <f t="shared" si="189"/>
        <v>NO</v>
      </c>
      <c r="EK365" s="2">
        <f>+('3 Planilla Preadjudicación OTIC'!BU365)</f>
        <v>0</v>
      </c>
      <c r="EL365" s="4"/>
      <c r="EM365" s="3"/>
      <c r="EN365" s="3"/>
      <c r="EQ365" s="86"/>
    </row>
    <row r="366" spans="1:147" ht="15" customHeight="1" x14ac:dyDescent="0.3">
      <c r="A366" s="2">
        <f>+('3 Planilla Preadjudicación OTIC'!A366)</f>
        <v>14273</v>
      </c>
      <c r="B366" s="2" t="str">
        <f>+('3 Planilla Preadjudicación OTIC'!B366)</f>
        <v>65181652-1</v>
      </c>
      <c r="C366" s="4">
        <f>+('3 Planilla Preadjudicación OTIC'!E366)</f>
        <v>2025</v>
      </c>
      <c r="D366" s="4" t="str">
        <f>+('3 Planilla Preadjudicación OTIC'!F366)</f>
        <v>MANDATO</v>
      </c>
      <c r="E366" s="4" t="str">
        <f>+('3 Planilla Preadjudicación OTIC'!G366)</f>
        <v>82130300-1</v>
      </c>
      <c r="F366" s="4" t="str">
        <f>+('3 Planilla Preadjudicación OTIC'!H366)</f>
        <v>FUNDACIÓN LUZ</v>
      </c>
      <c r="G366" s="4"/>
      <c r="H366" s="4"/>
      <c r="I366" s="4" t="str">
        <f>+('3 Planilla Preadjudicación OTIC'!I366)</f>
        <v>ELABORACIÓN DE JABONES Y SALES DE BAÑO</v>
      </c>
      <c r="J366" s="4" t="str">
        <f>+('3 Planilla Preadjudicación OTIC'!J366)</f>
        <v>PF0578</v>
      </c>
      <c r="K366" s="4" t="str">
        <f>+('3 Planilla Preadjudicación OTIC'!K366)</f>
        <v>TÉCNICAS PARA EL EMPRENDIMIENTO</v>
      </c>
      <c r="L366" s="4" t="str">
        <f>+('3 Planilla Preadjudicación OTIC'!L366)</f>
        <v>PF0921</v>
      </c>
      <c r="M366" s="2">
        <f>+('3 Planilla Preadjudicación OTIC'!M366)</f>
        <v>13</v>
      </c>
      <c r="N366" s="4" t="str">
        <f>+('3 Planilla Preadjudicación OTIC'!N366)</f>
        <v>METROPOLITANA</v>
      </c>
      <c r="O366" s="4" t="str">
        <f>+('3 Planilla Preadjudicación OTIC'!O366)</f>
        <v>SANTIAGO</v>
      </c>
      <c r="P366" s="4" t="str">
        <f>+('3 Planilla Preadjudicación OTIC'!P366)</f>
        <v>PERSONAS DE 18 AÑOS O MÁS, EN SITUACIÓN DE DISCAPACIDAD.</v>
      </c>
      <c r="Q366" s="4" t="str">
        <f>+('3 Planilla Preadjudicación OTIC'!Q366)</f>
        <v>PRESENCIAL</v>
      </c>
      <c r="R366" s="4" t="str">
        <f>+('3 Planilla Preadjudicación OTIC'!R366)</f>
        <v>INDEPENDIENTE</v>
      </c>
      <c r="S366" s="4">
        <f>+('3 Planilla Preadjudicación OTIC'!S366)</f>
        <v>38</v>
      </c>
      <c r="T366" s="2">
        <f>+('3 Planilla Preadjudicación OTIC'!T366)</f>
        <v>11</v>
      </c>
      <c r="U366" s="2">
        <f>+('3 Planilla Preadjudicación OTIC'!U366)</f>
        <v>100</v>
      </c>
      <c r="V366" s="2">
        <f>+('3 Planilla Preadjudicación OTIC'!V366)</f>
        <v>12</v>
      </c>
      <c r="W366" s="2">
        <f>+('3 Planilla Preadjudicación OTIC'!W366)</f>
        <v>112</v>
      </c>
      <c r="X366" s="2">
        <f>+('3 Planilla Preadjudicación OTIC'!X366)</f>
        <v>3</v>
      </c>
      <c r="Y366" s="2" t="str">
        <f>+('3 Planilla Preadjudicación OTIC'!Y366)</f>
        <v>SI</v>
      </c>
      <c r="Z366" s="2" t="str">
        <f>+('3 Planilla Preadjudicación OTIC'!Z366)</f>
        <v>NO</v>
      </c>
      <c r="AA366" s="2" t="str">
        <f>+('3 Planilla Preadjudicación OTIC'!AA366)</f>
        <v>SI</v>
      </c>
      <c r="AB366" s="4" t="str">
        <f>+('3 Planilla Preadjudicación OTIC'!AB366)</f>
        <v>SE AJUSTA A PLAN FORMATIVO</v>
      </c>
      <c r="AC366" s="4" t="str">
        <f>+('3 Planilla Preadjudicación OTIC'!AC366)</f>
        <v>PERSONAS DE 18 AÑOS O MÁS, CON DISCAPACIDAD VISUAL PERTENECIENTE A FUNDACIÓN LUZ Y SE ENCUENTRE EN PROCESO DE INCLUSION LABORAL. DEBERÁN CONTAR CON EDUCACIÓN BÁSICA COMPLETA, PREFERENTEMENTE.</v>
      </c>
      <c r="AD366" s="2" t="str">
        <f>+('3 Planilla Preadjudicación OTIC'!AD366)</f>
        <v>NO</v>
      </c>
      <c r="AE366" s="4">
        <f>+('3 Planilla Preadjudicación OTIC'!AE366)</f>
        <v>0</v>
      </c>
      <c r="AF366" s="2" t="str">
        <f>+('3 Planilla Preadjudicación OTIC'!AF366)</f>
        <v>CERRADA</v>
      </c>
      <c r="AG366" s="2">
        <f>+('3 Planilla Preadjudicación OTIC'!AG366)</f>
        <v>38</v>
      </c>
      <c r="AH366" s="2">
        <f>+('3 Planilla Preadjudicación OTIC'!AH366)</f>
        <v>2</v>
      </c>
      <c r="AI366" s="135" t="str">
        <f>+('3 Planilla Preadjudicación OTIC'!AI366)</f>
        <v>77823470-k</v>
      </c>
      <c r="AJ366" s="4" t="str">
        <f>+('3 Planilla Preadjudicación OTIC'!AJ366)</f>
        <v>INGENIERIA DE FORMACION EN CAPACITACION LABORAL SOLANES Y SAPIAIN</v>
      </c>
      <c r="AK366" s="2">
        <f>+('3 Planilla Preadjudicación OTIC'!AK366)</f>
        <v>112</v>
      </c>
      <c r="AL366" s="2">
        <f>+('3 Planilla Preadjudicación OTIC'!AL366)</f>
        <v>38</v>
      </c>
      <c r="AM366" s="12">
        <f>+('3 Planilla Preadjudicación OTIC'!AM366)</f>
        <v>5075</v>
      </c>
      <c r="AN366" s="12">
        <f>+('3 Planilla Preadjudicación OTIC'!AN366)</f>
        <v>115000</v>
      </c>
      <c r="AO366" s="12">
        <f>+('3 Planilla Preadjudicación OTIC'!AO366)</f>
        <v>0</v>
      </c>
      <c r="AP366" s="12">
        <f>+('3 Planilla Preadjudicación OTIC'!AP366)</f>
        <v>6252400</v>
      </c>
      <c r="AQ366" s="12">
        <f>+('3 Planilla Preadjudicación OTIC'!AQ366)</f>
        <v>1672000</v>
      </c>
      <c r="AR366" s="12">
        <f>+('3 Planilla Preadjudicación OTIC'!AR366)</f>
        <v>1265000</v>
      </c>
      <c r="AS366" s="12">
        <f>+('3 Planilla Preadjudicación OTIC'!AS366)</f>
        <v>0</v>
      </c>
      <c r="AT366" s="12">
        <f>+('3 Planilla Preadjudicación OTIC'!AT366)</f>
        <v>0</v>
      </c>
      <c r="AU366" s="12">
        <f>+('3 Planilla Preadjudicación OTIC'!AU366)</f>
        <v>9189400</v>
      </c>
      <c r="AV366" s="2" t="str">
        <f>+('3 Planilla Preadjudicación OTIC'!AV366)</f>
        <v>SI</v>
      </c>
      <c r="AW366" s="4">
        <f>+('3 Planilla Preadjudicación OTIC'!AW366)</f>
        <v>0</v>
      </c>
      <c r="AX366" s="2">
        <f>+('3 Planilla Preadjudicación OTIC'!AX366)</f>
        <v>5</v>
      </c>
      <c r="AY366" s="2">
        <f>+('3 Planilla Preadjudicación OTIC'!AY366)</f>
        <v>7</v>
      </c>
      <c r="AZ366" s="2">
        <f>+('3 Planilla Preadjudicación OTIC'!AZ366)</f>
        <v>0</v>
      </c>
      <c r="BA366" s="2">
        <f>+('3 Planilla Preadjudicación OTIC'!BA366)</f>
        <v>0</v>
      </c>
      <c r="BB366" s="2">
        <f>+('3 Planilla Preadjudicación OTIC'!BB366)</f>
        <v>0</v>
      </c>
      <c r="BC366" s="2">
        <f>+('3 Planilla Preadjudicación OTIC'!BC366)</f>
        <v>0</v>
      </c>
      <c r="BD366" s="2">
        <f>+('3 Planilla Preadjudicación OTIC'!BD366)</f>
        <v>0</v>
      </c>
      <c r="BE366" s="2">
        <f>+('3 Planilla Preadjudicación OTIC'!BE366)</f>
        <v>0</v>
      </c>
      <c r="BF366" s="2">
        <f>+('3 Planilla Preadjudicación OTIC'!BF366)</f>
        <v>0</v>
      </c>
      <c r="BG366" s="2">
        <f>+('3 Planilla Preadjudicación OTIC'!BG366)</f>
        <v>7</v>
      </c>
      <c r="BH366" s="2">
        <f>+('3 Planilla Preadjudicación OTIC'!BH366)</f>
        <v>7</v>
      </c>
      <c r="BI366" s="2">
        <f>+('3 Planilla Preadjudicación OTIC'!BI366)</f>
        <v>7</v>
      </c>
      <c r="BJ366" s="2">
        <f>+('3 Planilla Preadjudicación OTIC'!BJ366)</f>
        <v>7</v>
      </c>
      <c r="BK366" s="2">
        <f>+('3 Planilla Preadjudicación OTIC'!BK366)</f>
        <v>7</v>
      </c>
      <c r="BL366" s="2">
        <f>+('3 Planilla Preadjudicación OTIC'!BL366)</f>
        <v>7</v>
      </c>
      <c r="BM366" s="104">
        <f>ROUND(('3 Planilla Preadjudicación OTIC'!BM366),1)</f>
        <v>6.8</v>
      </c>
      <c r="BN366" s="4" t="str">
        <f>+('3 Planilla Preadjudicación OTIC'!BN366)</f>
        <v>NO</v>
      </c>
      <c r="BO366" s="4">
        <f>+('3 Planilla Preadjudicación OTIC'!BO366)</f>
        <v>0</v>
      </c>
      <c r="BP366" s="4">
        <f>+('3 Planilla Preadjudicación OTIC'!BP366)</f>
        <v>0</v>
      </c>
      <c r="BQ366" s="4">
        <f>+('3 Planilla Preadjudicación OTIC'!BQ366)</f>
        <v>0</v>
      </c>
      <c r="BR366" s="4">
        <f>+('3 Planilla Preadjudicación OTIC'!BR366)</f>
        <v>0</v>
      </c>
      <c r="BS366" s="4">
        <f>+('3 Planilla Preadjudicación OTIC'!BS366)</f>
        <v>0</v>
      </c>
      <c r="BT366" s="4">
        <f>+('3 Planilla Preadjudicación OTIC'!BT366)</f>
        <v>0</v>
      </c>
      <c r="BU366" s="85">
        <f>IF(VLOOKUP(A366,'BD OFICIAL'!$A$1:$AL$2098,7,0)=D366,0,1)</f>
        <v>0</v>
      </c>
      <c r="BV366" s="85">
        <f>IF(VLOOKUP(A366,'BD OFICIAL'!$A$1:$AL$2098,11,0)=J366,0,1)</f>
        <v>0</v>
      </c>
      <c r="BW366" s="85">
        <f>IF(VLOOKUP(A366,'BD OFICIAL'!$A$1:$AL$2098,13,0)=L366,0,1)</f>
        <v>0</v>
      </c>
      <c r="BX366" s="2">
        <f>IF(VLOOKUP(A366,'BD OFICIAL'!$A$1:$AL$2098,16,0)=O366,0,1)</f>
        <v>0</v>
      </c>
      <c r="BY366" s="2">
        <f>IF(VLOOKUP(A366,'BD OFICIAL'!$A$1:$AL$2098,17,0)=P366,0,1)</f>
        <v>0</v>
      </c>
      <c r="BZ366" s="2">
        <f>IF(VLOOKUP(A366,'BD OFICIAL'!$A$1:$AL$2098,19,0)=R366,0,1)</f>
        <v>0</v>
      </c>
      <c r="CA366" s="2">
        <f>IF(VLOOKUP(A366,'BD OFICIAL'!$A$1:$AL$2098,21,0)=T366,0,1)</f>
        <v>0</v>
      </c>
      <c r="CB366" s="2">
        <f>IF(VLOOKUP(A366,'BD OFICIAL'!$A$1:$AL$2098,24,0)=AK366,0,1)</f>
        <v>0</v>
      </c>
      <c r="CC366" s="2">
        <f>IF(VLOOKUP(A366,'BD OFICIAL'!$A$1:$AL$2098,25,0)=X366,0,1)</f>
        <v>0</v>
      </c>
      <c r="CD366" s="2">
        <f>IF(VLOOKUP(A366,'BD OFICIAL'!$A$1:$AL$2098,26,0)=Y366,0,1)</f>
        <v>0</v>
      </c>
      <c r="CE366" s="2">
        <f>IF(VLOOKUP(A366,'BD OFICIAL'!$A$1:$AL$2098,27,0)=Z366,0,1)</f>
        <v>0</v>
      </c>
      <c r="CF366" s="2">
        <f>IF(VLOOKUP(A366,'BD OFICIAL'!$A$1:$AL$2098,28,0)=AA366,0,1)</f>
        <v>0</v>
      </c>
      <c r="CG366" s="2">
        <f>IF(VLOOKUP(A366,'BD OFICIAL'!$A$1:$AL$2098,33,0)=AF366,0,1)</f>
        <v>0</v>
      </c>
      <c r="CH366" s="2">
        <f>IF(VLOOKUP(A366,'BD OFICIAL'!$A$1:$AL$2098,35,0)=AH366,0,1)</f>
        <v>0</v>
      </c>
      <c r="CI366" s="85">
        <f>IF(VLOOKUP(A366,'BD OFICIAL'!$A$1:$AL$2098,34,0)=AL366,0,1)</f>
        <v>0</v>
      </c>
      <c r="CJ366" s="12">
        <f>VLOOKUP(A366,'BD OFICIAL'!$A$1:$AM$2098,36,0)*AM366-AP366</f>
        <v>0</v>
      </c>
      <c r="CK366" s="85" t="str">
        <f t="shared" si="190"/>
        <v>SHMAN</v>
      </c>
      <c r="CL366" s="85" t="str">
        <f t="shared" si="191"/>
        <v>SI</v>
      </c>
      <c r="CM366" s="85" t="str">
        <f t="shared" ref="CM366:CM429" si="205">IF(SUM(AZ366:BF366)&gt;0,"SI","NO")</f>
        <v>NO</v>
      </c>
      <c r="CN366" s="31">
        <f t="shared" ref="CN366:CN429" si="206">IF(AND(AV366="NO",CM366="NO"),0,1)*IF(AND(AV366="SI",CL366="SI",CM366="NO"),0,1)*IF(AND(AV366="SI",CL366="NO",CM366="SI"),0,1)</f>
        <v>0</v>
      </c>
      <c r="CO366" s="31">
        <f t="shared" si="192"/>
        <v>0</v>
      </c>
      <c r="CP366" s="31">
        <f t="shared" ref="CP366:CP429" si="207">IF(AND(CJ366&gt;-1,CJ366&lt;1),0,1)</f>
        <v>0</v>
      </c>
      <c r="CQ366" s="31">
        <f>IF(Y366="NO",0,IF(Y366="SI",IF(VLOOKUP(A366,'BD OFICIAL'!$A:$AO,40,0)=AQ366,0,1)))</f>
        <v>0</v>
      </c>
      <c r="CR366" s="31">
        <f>IF(Z366="NO",0,IF(Z366="SI",IF(VLOOKUP(B366,'BD OFICIAL'!$A:$AO,41,0)=AS366,0,1)))</f>
        <v>0</v>
      </c>
      <c r="CS366" s="31">
        <f t="shared" si="193"/>
        <v>0</v>
      </c>
      <c r="CT366" s="31">
        <f t="shared" si="194"/>
        <v>0</v>
      </c>
      <c r="CU366" s="31">
        <f>IF(VLOOKUP(A366,'BD OFICIAL'!$A$1:$AL$1056,31,0)="SI",IF(AT366&gt;0,0,1),IF(AT366=0,0,1))</f>
        <v>0</v>
      </c>
      <c r="CV366" s="31">
        <f t="shared" si="195"/>
        <v>0</v>
      </c>
      <c r="CW366" s="31">
        <f t="shared" ref="CW366:CW429" si="208">IF((AP366+AQ366+AR366+AS366+AT366-AU366=0),0,1)</f>
        <v>0</v>
      </c>
      <c r="CX366" s="85" t="str">
        <f t="shared" ref="CX366:CX429" si="209">IF(AND(AV366="SI",SUM(BU366+BV366+BW366+BX366+BY366+BZ366+CA366+CB366+CC366+CD366+CE366+CF366+CG366+CH366+CI366+CJ366+CN366+CO366+CP366+CQ366+CR366+CS366+CT366+CU366+CV366+CW366)=0),"SI","NO")</f>
        <v>SI</v>
      </c>
      <c r="CY366" s="31">
        <f t="shared" ref="CY366:CY429" si="210">IF(AV366=CX366,0,1)</f>
        <v>0</v>
      </c>
      <c r="CZ366" s="85" t="str">
        <f>IF(ISERROR(VLOOKUP(AI366,EXPERIENCIA!$A$1:$C$2100,1,0)),"NO","SI")</f>
        <v>SI</v>
      </c>
      <c r="DA366" s="85">
        <f>IF(CX366="no","NO APLICA",IF(AX366=0,"ERROR NOTA",IF(AND(AX366&gt;1,CZ366="NO"),"ERROR NOTA",IF(AND(CZ366="NO",AX366=1),0,IF(VLOOKUP(AI366,EXPERIENCIA!$A$1:$C$2100,3,0)=AX366,0,"ERROR NOTA")))))</f>
        <v>0</v>
      </c>
      <c r="DB366" s="85" t="str">
        <f>IF(ISERROR(VLOOKUP(AI366,COMPORTAMIENTO!$A$1:$C$2100,1,0)),"NO","SI")</f>
        <v>SI</v>
      </c>
      <c r="DC366" s="85">
        <f>IF(CX366="NO","NO APLICA",IF(AY366=0,"ERROR NOTA",IF(AND(DB366="NO",AY366=7),0,IF(VLOOKUP(AI366,COMPORTAMIENTO!$A$2:$H$2100,8,0)=AY366,0,"ERROR NOTA"))))</f>
        <v>0</v>
      </c>
      <c r="DD366" s="104">
        <f t="shared" ref="DD366:DD429" si="211">IF(CX366="no","NO APLICA",IF(DA366=0,(AX366*0.1),"ERROR NOTA"))</f>
        <v>0.5</v>
      </c>
      <c r="DE366" s="104">
        <f t="shared" ref="DE366:DE429" si="212">IF(CX366="no","NO APLICA",IF(DC366=0,(AY366*0.1),"ERROR NOTA"))</f>
        <v>0.70000000000000007</v>
      </c>
      <c r="DF366" s="85" t="str">
        <f t="shared" si="196"/>
        <v>SI</v>
      </c>
      <c r="DG366" s="85">
        <f t="shared" ref="DG366:DG429" si="213">IF(OR(CX366="NO",DF366="SI"),0,(AZ366*0.5+BA366*0.5))</f>
        <v>0</v>
      </c>
      <c r="DH366" s="85">
        <f t="shared" ref="DH366:DH429" si="214">IF(OR(CX366="NO",DF366="SI"),0,(BB366*0.15+BC366*0.25+BD366*0.2+BE366*0.25+BF366*0.15))</f>
        <v>0</v>
      </c>
      <c r="DI366" s="85">
        <f t="shared" ref="DI366:DI429" si="215">IF(CX366="NO","NO APLICA",(DG366*0.35+DH366*0.65))</f>
        <v>0</v>
      </c>
      <c r="DJ366" s="12">
        <f t="shared" ref="DJ366:DJ429" si="216">IF(CX366="NO","NO APLICA",(BG366*0.3+BH366*0.3+BI366*0.2+BJ366*0.1+BK366*0.1))</f>
        <v>7.0000000000000009</v>
      </c>
      <c r="DK366" s="7">
        <f t="shared" ref="DK366:DK429" si="217">IF(CX366="NO","NO APLICA",IF(DF366="NO",DI366*0.45+DJ366*0.55,DJ366))</f>
        <v>7.0000000000000009</v>
      </c>
      <c r="DL366" s="12">
        <f t="shared" si="197"/>
        <v>5075</v>
      </c>
      <c r="DM366" s="12">
        <f>VLOOKUP(A366,'5 TD'!$A:$B,2,0)</f>
        <v>5075</v>
      </c>
      <c r="DN366" s="7">
        <f t="shared" si="198"/>
        <v>7</v>
      </c>
      <c r="DO366" s="85" t="str">
        <f t="shared" ref="DO366:DO429" si="218">IF(DN366="NO APLICA","NO APLICA",IF(AND(DN366=BL366),"APROBADO","ERROR NOTA"))</f>
        <v>APROBADO</v>
      </c>
      <c r="DP366" s="85" t="str">
        <f t="shared" ref="DP366:DP429" si="219">IF(CX366="NO","NO APLICA",IF(AND(DA366&lt;&gt;"NO APLICA",DA366&lt;&gt;"ERROR NOTA",DC366&lt;&gt;"NO APLICA",DC366&lt;&gt;"ERROR NOTA",DO366&lt;&gt;"ERROR NOTA"),"APROBADO"))</f>
        <v>APROBADO</v>
      </c>
      <c r="DQ366" s="7">
        <f t="shared" ref="DQ366:DQ429" si="220">IF(DP366="APROBADO",ROUND((DD366+DE366+0.75*DK366+DN366*0.05),1),IF(DP366="ERROR NOTA","ERROR NOTA","NO APLICA"))</f>
        <v>6.8</v>
      </c>
      <c r="DR366" s="85" t="str">
        <f t="shared" si="199"/>
        <v>APROBADO</v>
      </c>
      <c r="DS366" s="2" t="str">
        <f>+('3 Planilla Preadjudicación OTIC'!BN366)</f>
        <v>NO</v>
      </c>
      <c r="DT366" s="2">
        <f>IF(DR366="APROBADO",VLOOKUP(A366,'5 TD'!$D$3:$E$270,2,0),"NO APLICA")</f>
        <v>7</v>
      </c>
      <c r="DU366" s="2" t="str">
        <f t="shared" si="200"/>
        <v>NO</v>
      </c>
      <c r="DV366" s="2" t="str">
        <f>IF(DU366="SI",VLOOKUP(A366,'5 TD'!$G$3:$H$270,2,0),"NO APLICA ")</f>
        <v xml:space="preserve">NO APLICA </v>
      </c>
      <c r="DW366" s="2" t="str">
        <f t="shared" si="201"/>
        <v>NO</v>
      </c>
      <c r="DX366" s="2" t="str">
        <f>IF(DW366="SI",VLOOKUP(A366,'5 TD'!$J$4:$K$472,2,0),"NO APLICA")</f>
        <v>NO APLICA</v>
      </c>
      <c r="DY366" s="2" t="str">
        <f t="shared" si="202"/>
        <v>NO APLICA</v>
      </c>
      <c r="DZ366" s="7" t="str">
        <f>IF(DY366="SI",VLOOKUP(A366,'5 TD'!$M$4:$N$350,2,0),"NO APLICA")</f>
        <v>NO APLICA</v>
      </c>
      <c r="EA366" s="2" t="str">
        <f t="shared" si="203"/>
        <v>NO APLICA</v>
      </c>
      <c r="EB366" s="12" t="str">
        <f t="shared" si="204"/>
        <v/>
      </c>
      <c r="EC366" s="12" t="str">
        <f>IF(EA366="SI",VLOOKUP(A366,'5 TD'!$V$4:$W$479,2,0),"NO APLICA")</f>
        <v>NO APLICA</v>
      </c>
      <c r="ED366" s="2" t="str">
        <f t="shared" ref="ED366:ED429" si="221">IF(AND(EA366="SI",EB366=EC366),"SI","NO")</f>
        <v>NO</v>
      </c>
      <c r="EE366" s="79" t="str">
        <f>IF(ED366="SI",VLOOKUP(AI366,COMPORTAMIENTO!$A$1:$H$2100,7,0),"NO APLICA")</f>
        <v>NO APLICA</v>
      </c>
      <c r="EF366" s="12" t="str">
        <f>IF(ED366="SI",VLOOKUP(A366,'5 TD'!$P$2:$Q$479,2,0),"NO APLICA")</f>
        <v>NO APLICA</v>
      </c>
      <c r="EG366" s="2" t="str">
        <f t="shared" ref="EG366:EG429" si="222">IF(AND(ED366="SI",EE366=EF366),"SI","NO")</f>
        <v>NO</v>
      </c>
      <c r="EH366" s="2">
        <f>IF(CZ366="no",0,VLOOKUP(AI366,EXPERIENCIA!$A$1:$C$2100,2,0))</f>
        <v>52</v>
      </c>
      <c r="EI366" s="2">
        <f>IF(CZ366="si",VLOOKUP(A366,'5 TD'!$S$3:$T$2103,2,0),0)</f>
        <v>122</v>
      </c>
      <c r="EJ366" s="2" t="str">
        <f t="shared" ref="EJ366:EJ429" si="223">IF(EI366="NO APLICA","NO",IF(EI366=EH366,"SI","NO"))</f>
        <v>NO</v>
      </c>
      <c r="EK366" s="2">
        <f>+('3 Planilla Preadjudicación OTIC'!BU366)</f>
        <v>0</v>
      </c>
      <c r="EL366" s="4"/>
      <c r="EM366" s="3"/>
      <c r="EN366" s="3"/>
      <c r="EQ366" s="86"/>
    </row>
    <row r="367" spans="1:147" s="248" customFormat="1" ht="15" customHeight="1" x14ac:dyDescent="0.3">
      <c r="A367" s="2">
        <f>+('3 Planilla Preadjudicación OTIC'!A367)</f>
        <v>14266</v>
      </c>
      <c r="B367" s="2" t="str">
        <f>+('3 Planilla Preadjudicación OTIC'!B367)</f>
        <v>65181652-1</v>
      </c>
      <c r="C367" s="4">
        <f>+('3 Planilla Preadjudicación OTIC'!E367)</f>
        <v>2025</v>
      </c>
      <c r="D367" s="4" t="str">
        <f>+('3 Planilla Preadjudicación OTIC'!F367)</f>
        <v>MANDATO</v>
      </c>
      <c r="E367" s="4" t="str">
        <f>+('3 Planilla Preadjudicación OTIC'!G367)</f>
        <v>65196907-7</v>
      </c>
      <c r="F367" s="4" t="str">
        <f>+('3 Planilla Preadjudicación OTIC'!H367)</f>
        <v>FUNDACIÓN ATENEA MUJER</v>
      </c>
      <c r="G367" s="4"/>
      <c r="H367" s="4"/>
      <c r="I367" s="4" t="str">
        <f>+('3 Planilla Preadjudicación OTIC'!I367)</f>
        <v>SERVICIOS DE MANICURE Y PEDICURE</v>
      </c>
      <c r="J367" s="4" t="str">
        <f>+('3 Planilla Preadjudicación OTIC'!J367)</f>
        <v>PF0611</v>
      </c>
      <c r="K367" s="4" t="str">
        <f>+('3 Planilla Preadjudicación OTIC'!K367)</f>
        <v>TÉCNICAS PARA EL EMPRENDIMIENTO</v>
      </c>
      <c r="L367" s="4" t="str">
        <f>+('3 Planilla Preadjudicación OTIC'!L367)</f>
        <v>PF0921</v>
      </c>
      <c r="M367" s="2">
        <f>+('3 Planilla Preadjudicación OTIC'!M367)</f>
        <v>13</v>
      </c>
      <c r="N367" s="4" t="str">
        <f>+('3 Planilla Preadjudicación OTIC'!N367)</f>
        <v>METROPOLITANA</v>
      </c>
      <c r="O367" s="4" t="str">
        <f>+('3 Planilla Preadjudicación OTIC'!O367)</f>
        <v>SANTIAGO</v>
      </c>
      <c r="P367" s="4" t="str">
        <f>+('3 Planilla Preadjudicación OTIC'!P367)</f>
        <v>EMPRENDEDORES/AS INFORMALES O PERSONAS VULNERABLES PERTENECIENTES AL 80% MAS VULNERABLE</v>
      </c>
      <c r="Q367" s="4" t="str">
        <f>+('3 Planilla Preadjudicación OTIC'!Q367)</f>
        <v>PRESENCIAL</v>
      </c>
      <c r="R367" s="4" t="str">
        <f>+('3 Planilla Preadjudicación OTIC'!R367)</f>
        <v>INDEPENDIENTE</v>
      </c>
      <c r="S367" s="4">
        <f>+('3 Planilla Preadjudicación OTIC'!S367)</f>
        <v>41</v>
      </c>
      <c r="T367" s="2">
        <f>+('3 Planilla Preadjudicación OTIC'!T367)</f>
        <v>11</v>
      </c>
      <c r="U367" s="2">
        <f>+('3 Planilla Preadjudicación OTIC'!U367)</f>
        <v>110</v>
      </c>
      <c r="V367" s="2">
        <f>+('3 Planilla Preadjudicación OTIC'!V367)</f>
        <v>12</v>
      </c>
      <c r="W367" s="2">
        <f>+('3 Planilla Preadjudicación OTIC'!W367)</f>
        <v>122</v>
      </c>
      <c r="X367" s="2">
        <f>+('3 Planilla Preadjudicación OTIC'!X367)</f>
        <v>3</v>
      </c>
      <c r="Y367" s="2" t="str">
        <f>+('3 Planilla Preadjudicación OTIC'!Y367)</f>
        <v>SI</v>
      </c>
      <c r="Z367" s="2" t="str">
        <f>+('3 Planilla Preadjudicación OTIC'!Z367)</f>
        <v>NO</v>
      </c>
      <c r="AA367" s="2" t="str">
        <f>+('3 Planilla Preadjudicación OTIC'!AA367)</f>
        <v>SI</v>
      </c>
      <c r="AB367" s="4" t="str">
        <f>+('3 Planilla Preadjudicación OTIC'!AB367)</f>
        <v>SE AJUSTA A PLAN FORMATIVO</v>
      </c>
      <c r="AC367" s="4" t="str">
        <f>+('3 Planilla Preadjudicación OTIC'!AC367)</f>
        <v>PERSONAS PERTENECIENTES AL 80% DE LA POBLACIÓN VULNERABLE, HOMBRES Y MUJERES DE 18 AÑOS O MAS, CON EDUCACIÓN BASICA COMPLETA PREFERENTEMENTE, DE LA COMUNA DE LA REINA</v>
      </c>
      <c r="AD367" s="2" t="str">
        <f>+('3 Planilla Preadjudicación OTIC'!AD367)</f>
        <v>NO</v>
      </c>
      <c r="AE367" s="4">
        <f>+('3 Planilla Preadjudicación OTIC'!AE367)</f>
        <v>0</v>
      </c>
      <c r="AF367" s="2" t="str">
        <f>+('3 Planilla Preadjudicación OTIC'!AF367)</f>
        <v>CERRADA</v>
      </c>
      <c r="AG367" s="2">
        <f>+('3 Planilla Preadjudicación OTIC'!AG367)</f>
        <v>41</v>
      </c>
      <c r="AH367" s="218">
        <f>+('3 Planilla Preadjudicación OTIC'!AH367)</f>
        <v>2</v>
      </c>
      <c r="AI367" s="135" t="str">
        <f>+('3 Planilla Preadjudicación OTIC'!AI367)</f>
        <v>77823470-k</v>
      </c>
      <c r="AJ367" s="4" t="str">
        <f>+('3 Planilla Preadjudicación OTIC'!AJ367)</f>
        <v>INGENIERIA DE FORMACION EN CAPACITACION LABORAL SOLANES Y SAPIAIN</v>
      </c>
      <c r="AK367" s="2">
        <f>+('3 Planilla Preadjudicación OTIC'!AK367)</f>
        <v>122</v>
      </c>
      <c r="AL367" s="2">
        <f>+('3 Planilla Preadjudicación OTIC'!AL367)</f>
        <v>41</v>
      </c>
      <c r="AM367" s="12">
        <f>+('3 Planilla Preadjudicación OTIC'!AM367)</f>
        <v>5075</v>
      </c>
      <c r="AN367" s="12">
        <f>+('3 Planilla Preadjudicación OTIC'!AN367)</f>
        <v>115000</v>
      </c>
      <c r="AO367" s="12">
        <f>+('3 Planilla Preadjudicación OTIC'!AO367)</f>
        <v>0</v>
      </c>
      <c r="AP367" s="12">
        <f>+('3 Planilla Preadjudicación OTIC'!AP367)</f>
        <v>6810650</v>
      </c>
      <c r="AQ367" s="12">
        <f>+('3 Planilla Preadjudicación OTIC'!AQ367)</f>
        <v>1804000</v>
      </c>
      <c r="AR367" s="12">
        <f>+('3 Planilla Preadjudicación OTIC'!AR367)</f>
        <v>1265000</v>
      </c>
      <c r="AS367" s="12">
        <f>+('3 Planilla Preadjudicación OTIC'!AS367)</f>
        <v>0</v>
      </c>
      <c r="AT367" s="12">
        <f>+('3 Planilla Preadjudicación OTIC'!AT367)</f>
        <v>0</v>
      </c>
      <c r="AU367" s="12">
        <f>+('3 Planilla Preadjudicación OTIC'!AU367)</f>
        <v>9879650</v>
      </c>
      <c r="AV367" s="2" t="str">
        <f>+('3 Planilla Preadjudicación OTIC'!AV367)</f>
        <v>SI</v>
      </c>
      <c r="AW367" s="4">
        <f>+('3 Planilla Preadjudicación OTIC'!AW367)</f>
        <v>0</v>
      </c>
      <c r="AX367" s="2">
        <f>+('3 Planilla Preadjudicación OTIC'!AX367)</f>
        <v>5</v>
      </c>
      <c r="AY367" s="2">
        <f>+('3 Planilla Preadjudicación OTIC'!AY367)</f>
        <v>7</v>
      </c>
      <c r="AZ367" s="2">
        <f>+('3 Planilla Preadjudicación OTIC'!AZ367)</f>
        <v>0</v>
      </c>
      <c r="BA367" s="2">
        <f>+('3 Planilla Preadjudicación OTIC'!BA367)</f>
        <v>0</v>
      </c>
      <c r="BB367" s="2">
        <f>+('3 Planilla Preadjudicación OTIC'!BB367)</f>
        <v>0</v>
      </c>
      <c r="BC367" s="2">
        <f>+('3 Planilla Preadjudicación OTIC'!BC367)</f>
        <v>0</v>
      </c>
      <c r="BD367" s="2">
        <f>+('3 Planilla Preadjudicación OTIC'!BD367)</f>
        <v>0</v>
      </c>
      <c r="BE367" s="2">
        <f>+('3 Planilla Preadjudicación OTIC'!BE367)</f>
        <v>0</v>
      </c>
      <c r="BF367" s="2">
        <f>+('3 Planilla Preadjudicación OTIC'!BF367)</f>
        <v>0</v>
      </c>
      <c r="BG367" s="2">
        <f>+('3 Planilla Preadjudicación OTIC'!BG367)</f>
        <v>7</v>
      </c>
      <c r="BH367" s="2">
        <f>+('3 Planilla Preadjudicación OTIC'!BH367)</f>
        <v>7</v>
      </c>
      <c r="BI367" s="2">
        <f>+('3 Planilla Preadjudicación OTIC'!BI367)</f>
        <v>7</v>
      </c>
      <c r="BJ367" s="2">
        <f>+('3 Planilla Preadjudicación OTIC'!BJ367)</f>
        <v>7</v>
      </c>
      <c r="BK367" s="2">
        <f>+('3 Planilla Preadjudicación OTIC'!BK367)</f>
        <v>7</v>
      </c>
      <c r="BL367" s="218">
        <f>+('3 Planilla Preadjudicación OTIC'!BL367)</f>
        <v>7</v>
      </c>
      <c r="BM367" s="104">
        <f>ROUND(('3 Planilla Preadjudicación OTIC'!BM367),1)</f>
        <v>6.8</v>
      </c>
      <c r="BN367" s="4" t="str">
        <f>+('3 Planilla Preadjudicación OTIC'!BN367)</f>
        <v>NO</v>
      </c>
      <c r="BO367" s="4">
        <f>+('3 Planilla Preadjudicación OTIC'!BO367)</f>
        <v>0</v>
      </c>
      <c r="BP367" s="4">
        <f>+('3 Planilla Preadjudicación OTIC'!BP367)</f>
        <v>0</v>
      </c>
      <c r="BQ367" s="4">
        <f>+('3 Planilla Preadjudicación OTIC'!BQ367)</f>
        <v>0</v>
      </c>
      <c r="BR367" s="4">
        <f>+('3 Planilla Preadjudicación OTIC'!BR367)</f>
        <v>0</v>
      </c>
      <c r="BS367" s="4">
        <f>+('3 Planilla Preadjudicación OTIC'!BS367)</f>
        <v>0</v>
      </c>
      <c r="BT367" s="4">
        <f>+('3 Planilla Preadjudicación OTIC'!BT367)</f>
        <v>0</v>
      </c>
      <c r="BU367" s="85">
        <f>IF(VLOOKUP(A367,'BD OFICIAL'!$A$1:$AL$2098,7,0)=D367,0,1)</f>
        <v>0</v>
      </c>
      <c r="BV367" s="85">
        <f>IF(VLOOKUP(A367,'BD OFICIAL'!$A$1:$AL$2098,11,0)=J367,0,1)</f>
        <v>0</v>
      </c>
      <c r="BW367" s="85">
        <f>IF(VLOOKUP(A367,'BD OFICIAL'!$A$1:$AL$2098,13,0)=L367,0,1)</f>
        <v>0</v>
      </c>
      <c r="BX367" s="2">
        <f>IF(VLOOKUP(A367,'BD OFICIAL'!$A$1:$AL$2098,16,0)=O367,0,1)</f>
        <v>0</v>
      </c>
      <c r="BY367" s="2">
        <f>IF(VLOOKUP(A367,'BD OFICIAL'!$A$1:$AL$2098,17,0)=P367,0,1)</f>
        <v>0</v>
      </c>
      <c r="BZ367" s="2">
        <f>IF(VLOOKUP(A367,'BD OFICIAL'!$A$1:$AL$2098,19,0)=R367,0,1)</f>
        <v>0</v>
      </c>
      <c r="CA367" s="2">
        <f>IF(VLOOKUP(A367,'BD OFICIAL'!$A$1:$AL$2098,21,0)=T367,0,1)</f>
        <v>0</v>
      </c>
      <c r="CB367" s="2">
        <f>IF(VLOOKUP(A367,'BD OFICIAL'!$A$1:$AL$2098,24,0)=AK367,0,1)</f>
        <v>0</v>
      </c>
      <c r="CC367" s="2">
        <f>IF(VLOOKUP(A367,'BD OFICIAL'!$A$1:$AL$2098,25,0)=X367,0,1)</f>
        <v>0</v>
      </c>
      <c r="CD367" s="2">
        <f>IF(VLOOKUP(A367,'BD OFICIAL'!$A$1:$AL$2098,26,0)=Y367,0,1)</f>
        <v>0</v>
      </c>
      <c r="CE367" s="2">
        <f>IF(VLOOKUP(A367,'BD OFICIAL'!$A$1:$AL$2098,27,0)=Z367,0,1)</f>
        <v>0</v>
      </c>
      <c r="CF367" s="2">
        <f>IF(VLOOKUP(A367,'BD OFICIAL'!$A$1:$AL$2098,28,0)=AA367,0,1)</f>
        <v>0</v>
      </c>
      <c r="CG367" s="2">
        <f>IF(VLOOKUP(A367,'BD OFICIAL'!$A$1:$AL$2098,33,0)=AF367,0,1)</f>
        <v>0</v>
      </c>
      <c r="CH367" s="2">
        <f>IF(VLOOKUP(A367,'BD OFICIAL'!$A$1:$AL$2098,35,0)=AH367,0,1)</f>
        <v>0</v>
      </c>
      <c r="CI367" s="85">
        <f>IF(VLOOKUP(A367,'BD OFICIAL'!$A$1:$AL$2098,34,0)=AL367,0,1)</f>
        <v>0</v>
      </c>
      <c r="CJ367" s="12">
        <f>VLOOKUP(A367,'BD OFICIAL'!$A$1:$AM$2098,36,0)*AM367-AP367</f>
        <v>0</v>
      </c>
      <c r="CK367" s="85" t="str">
        <f t="shared" si="190"/>
        <v>SHMAN</v>
      </c>
      <c r="CL367" s="85" t="str">
        <f t="shared" si="191"/>
        <v>SI</v>
      </c>
      <c r="CM367" s="85" t="str">
        <f t="shared" si="205"/>
        <v>NO</v>
      </c>
      <c r="CN367" s="31">
        <f t="shared" si="206"/>
        <v>0</v>
      </c>
      <c r="CO367" s="31">
        <f t="shared" si="192"/>
        <v>0</v>
      </c>
      <c r="CP367" s="31">
        <f t="shared" si="207"/>
        <v>0</v>
      </c>
      <c r="CQ367" s="31">
        <f>IF(Y367="NO",0,IF(Y367="SI",IF(VLOOKUP(A367,'BD OFICIAL'!$A:$AO,40,0)=AQ367,0,1)))</f>
        <v>0</v>
      </c>
      <c r="CR367" s="31">
        <f>IF(Z367="NO",0,IF(Z367="SI",IF(VLOOKUP(B367,'BD OFICIAL'!$A:$AO,41,0)=AS367,0,1)))</f>
        <v>0</v>
      </c>
      <c r="CS367" s="31">
        <f t="shared" si="193"/>
        <v>0</v>
      </c>
      <c r="CT367" s="31">
        <f t="shared" si="194"/>
        <v>0</v>
      </c>
      <c r="CU367" s="31">
        <f>IF(VLOOKUP(A367,'BD OFICIAL'!$A$1:$AL$1056,31,0)="SI",IF(AT367&gt;0,0,1),IF(AT367=0,0,1))</f>
        <v>0</v>
      </c>
      <c r="CV367" s="31">
        <f t="shared" si="195"/>
        <v>0</v>
      </c>
      <c r="CW367" s="31">
        <f t="shared" si="208"/>
        <v>0</v>
      </c>
      <c r="CX367" s="85" t="str">
        <f t="shared" si="209"/>
        <v>SI</v>
      </c>
      <c r="CY367" s="31">
        <f t="shared" si="210"/>
        <v>0</v>
      </c>
      <c r="CZ367" s="85" t="str">
        <f>IF(ISERROR(VLOOKUP(AI367,EXPERIENCIA!$A$1:$C$2100,1,0)),"NO","SI")</f>
        <v>SI</v>
      </c>
      <c r="DA367" s="85">
        <f>IF(CX367="no","NO APLICA",IF(AX367=0,"ERROR NOTA",IF(AND(AX367&gt;1,CZ367="NO"),"ERROR NOTA",IF(AND(CZ367="NO",AX367=1),0,IF(VLOOKUP(AI367,EXPERIENCIA!$A$1:$C$2100,3,0)=AX367,0,"ERROR NOTA")))))</f>
        <v>0</v>
      </c>
      <c r="DB367" s="85" t="str">
        <f>IF(ISERROR(VLOOKUP(AI367,COMPORTAMIENTO!$A$1:$C$2100,1,0)),"NO","SI")</f>
        <v>SI</v>
      </c>
      <c r="DC367" s="85">
        <f>IF(CX367="NO","NO APLICA",IF(AY367=0,"ERROR NOTA",IF(AND(DB367="NO",AY367=7),0,IF(VLOOKUP(AI367,COMPORTAMIENTO!$A$2:$H$2100,8,0)=AY367,0,"ERROR NOTA"))))</f>
        <v>0</v>
      </c>
      <c r="DD367" s="104">
        <f t="shared" si="211"/>
        <v>0.5</v>
      </c>
      <c r="DE367" s="104">
        <f t="shared" si="212"/>
        <v>0.70000000000000007</v>
      </c>
      <c r="DF367" s="85" t="str">
        <f t="shared" si="196"/>
        <v>SI</v>
      </c>
      <c r="DG367" s="85">
        <f t="shared" si="213"/>
        <v>0</v>
      </c>
      <c r="DH367" s="85">
        <f t="shared" si="214"/>
        <v>0</v>
      </c>
      <c r="DI367" s="85">
        <f t="shared" si="215"/>
        <v>0</v>
      </c>
      <c r="DJ367" s="12">
        <f t="shared" si="216"/>
        <v>7.0000000000000009</v>
      </c>
      <c r="DK367" s="7">
        <f t="shared" si="217"/>
        <v>7.0000000000000009</v>
      </c>
      <c r="DL367" s="12">
        <f t="shared" si="197"/>
        <v>5075</v>
      </c>
      <c r="DM367" s="12">
        <f>VLOOKUP(A367,'5 TD'!$A:$B,2,0)</f>
        <v>5075</v>
      </c>
      <c r="DN367" s="7">
        <f t="shared" si="198"/>
        <v>7</v>
      </c>
      <c r="DO367" s="85" t="str">
        <f t="shared" si="218"/>
        <v>APROBADO</v>
      </c>
      <c r="DP367" s="85" t="str">
        <f t="shared" si="219"/>
        <v>APROBADO</v>
      </c>
      <c r="DQ367" s="7">
        <f t="shared" si="220"/>
        <v>6.8</v>
      </c>
      <c r="DR367" s="85" t="str">
        <f t="shared" si="199"/>
        <v>APROBADO</v>
      </c>
      <c r="DS367" s="242" t="str">
        <f>+('3 Planilla Preadjudicación OTIC'!BN367)</f>
        <v>NO</v>
      </c>
      <c r="DT367" s="242">
        <f>IF(DR367="APROBADO",VLOOKUP(A367,'5 TD'!$D$3:$E$270,2,0),"NO APLICA")</f>
        <v>6.8</v>
      </c>
      <c r="DU367" s="242" t="str">
        <f t="shared" si="200"/>
        <v>SI</v>
      </c>
      <c r="DV367" s="242">
        <f>IF(DU367="SI",VLOOKUP(A367,'5 TD'!$G$3:$H$270,2,0),"NO APLICA ")</f>
        <v>7.0000000000000009</v>
      </c>
      <c r="DW367" s="242" t="str">
        <f t="shared" si="201"/>
        <v>SI</v>
      </c>
      <c r="DX367" s="242">
        <f>IF(DW367="SI",VLOOKUP(A367,'5 TD'!$J$4:$K$472,2,0),"NO APLICA")</f>
        <v>7</v>
      </c>
      <c r="DY367" s="242" t="str">
        <f t="shared" si="202"/>
        <v>SI</v>
      </c>
      <c r="DZ367" s="245">
        <f>IF(DY367="SI",VLOOKUP(A367,'5 TD'!$M$4:$N$350,2,0),"NO APLICA")</f>
        <v>7</v>
      </c>
      <c r="EA367" s="242" t="str">
        <f t="shared" si="203"/>
        <v>NO</v>
      </c>
      <c r="EB367" s="246" t="str">
        <f t="shared" si="204"/>
        <v/>
      </c>
      <c r="EC367" s="246" t="str">
        <f>IF(EA367="SI",VLOOKUP(A367,'5 TD'!$V$4:$W$479,2,0),"NO APLICA")</f>
        <v>NO APLICA</v>
      </c>
      <c r="ED367" s="242" t="str">
        <f t="shared" si="221"/>
        <v>NO</v>
      </c>
      <c r="EE367" s="247" t="str">
        <f>IF(ED367="SI",VLOOKUP(AI367,COMPORTAMIENTO!$A$1:$H$2100,7,0),"NO APLICA")</f>
        <v>NO APLICA</v>
      </c>
      <c r="EF367" s="246" t="str">
        <f>IF(ED367="SI",VLOOKUP(A367,'5 TD'!$P$2:$Q$479,2,0),"NO APLICA")</f>
        <v>NO APLICA</v>
      </c>
      <c r="EG367" s="242" t="str">
        <f t="shared" si="222"/>
        <v>NO</v>
      </c>
      <c r="EH367" s="242">
        <f>IF(CZ367="no",0,VLOOKUP(AI367,EXPERIENCIA!$A$1:$C$2100,2,0))</f>
        <v>52</v>
      </c>
      <c r="EI367" s="242">
        <f>IF(CZ367="si",VLOOKUP(A367,'5 TD'!$S$3:$T$2103,2,0),0)</f>
        <v>125</v>
      </c>
      <c r="EJ367" s="242" t="str">
        <f t="shared" si="223"/>
        <v>NO</v>
      </c>
      <c r="EK367" s="242" t="str">
        <f>+('3 Planilla Preadjudicación OTIC'!BU367)</f>
        <v>e) Menor “porcentaje de multas ponderadas” en ítem evaluación comportamiento considerando 4 decimales.</v>
      </c>
      <c r="EL367" s="244"/>
      <c r="EQ367" s="250"/>
    </row>
    <row r="368" spans="1:147" ht="15" customHeight="1" x14ac:dyDescent="0.3">
      <c r="A368" s="2">
        <f>+('3 Planilla Preadjudicación OTIC'!A368)</f>
        <v>14390</v>
      </c>
      <c r="B368" s="2" t="str">
        <f>+('3 Planilla Preadjudicación OTIC'!B368)</f>
        <v>65181652-1</v>
      </c>
      <c r="C368" s="4">
        <f>+('3 Planilla Preadjudicación OTIC'!E368)</f>
        <v>2025</v>
      </c>
      <c r="D368" s="4" t="str">
        <f>+('3 Planilla Preadjudicación OTIC'!F368)</f>
        <v>MANDATO</v>
      </c>
      <c r="E368" s="4" t="str">
        <f>+('3 Planilla Preadjudicación OTIC'!G368)</f>
        <v>71404100-2</v>
      </c>
      <c r="F368" s="4" t="str">
        <f>+('3 Planilla Preadjudicación OTIC'!H368)</f>
        <v>FUNDACIÓN DE BENEFICENCIA ALDEA DE NIÑOS CARDENAL RAÚL SILVA HENRÍQUEZ</v>
      </c>
      <c r="G368" s="4"/>
      <c r="H368" s="4"/>
      <c r="I368" s="4" t="str">
        <f>+('3 Planilla Preadjudicación OTIC'!I368)</f>
        <v>DESARROLLO DEL TRABAJO COLABORATIVO</v>
      </c>
      <c r="J368" s="4" t="str">
        <f>+('3 Planilla Preadjudicación OTIC'!J368)</f>
        <v>PF0918</v>
      </c>
      <c r="K368" s="4" t="str">
        <f>+('3 Planilla Preadjudicación OTIC'!K368)</f>
        <v xml:space="preserve">TECNICAS PARA LA RESOLUCION DE PROBLEMAS </v>
      </c>
      <c r="L368" s="4" t="str">
        <f>+('3 Planilla Preadjudicación OTIC'!L368)</f>
        <v>PF0922</v>
      </c>
      <c r="M368" s="2">
        <f>+('3 Planilla Preadjudicación OTIC'!M368)</f>
        <v>5</v>
      </c>
      <c r="N368" s="4" t="str">
        <f>+('3 Planilla Preadjudicación OTIC'!N368)</f>
        <v>VALPARAISO</v>
      </c>
      <c r="O368" s="4" t="str">
        <f>+('3 Planilla Preadjudicación OTIC'!O368)</f>
        <v>EL QUISCO</v>
      </c>
      <c r="P368" s="4" t="str">
        <f>+('3 Planilla Preadjudicación OTIC'!P368)</f>
        <v>TRABAJADORES ACTIVOS O EN PROCESO DE RECONVERSIÓN LABORAL</v>
      </c>
      <c r="Q368" s="4" t="str">
        <f>+('3 Planilla Preadjudicación OTIC'!Q368)</f>
        <v>PRESENCIAL</v>
      </c>
      <c r="R368" s="4" t="str">
        <f>+('3 Planilla Preadjudicación OTIC'!R368)</f>
        <v>DEPENDIENTE</v>
      </c>
      <c r="S368" s="4">
        <f>+('3 Planilla Preadjudicación OTIC'!S368)</f>
        <v>4</v>
      </c>
      <c r="T368" s="2">
        <f>+('3 Planilla Preadjudicación OTIC'!T368)</f>
        <v>20</v>
      </c>
      <c r="U368" s="2">
        <f>+('3 Planilla Preadjudicación OTIC'!U368)</f>
        <v>8</v>
      </c>
      <c r="V368" s="2">
        <f>+('3 Planilla Preadjudicación OTIC'!V368)</f>
        <v>8</v>
      </c>
      <c r="W368" s="2">
        <f>+('3 Planilla Preadjudicación OTIC'!W368)</f>
        <v>16</v>
      </c>
      <c r="X368" s="2">
        <f>+('3 Planilla Preadjudicación OTIC'!X368)</f>
        <v>4</v>
      </c>
      <c r="Y368" s="2" t="str">
        <f>+('3 Planilla Preadjudicación OTIC'!Y368)</f>
        <v>SI</v>
      </c>
      <c r="Z368" s="2" t="str">
        <f>+('3 Planilla Preadjudicación OTIC'!Z368)</f>
        <v>NO</v>
      </c>
      <c r="AA368" s="2" t="str">
        <f>+('3 Planilla Preadjudicación OTIC'!AA368)</f>
        <v>NO</v>
      </c>
      <c r="AB368" s="4" t="str">
        <f>+('3 Planilla Preadjudicación OTIC'!AB368)</f>
        <v>SE AJUSTA A PLAN FORMATIVO</v>
      </c>
      <c r="AC368" s="4" t="str">
        <f>+('3 Planilla Preadjudicación OTIC'!AC368)</f>
        <v>TRABAJADORES ACTIVOS O EN PROCESO DE RECONVERSIÓN LABORAL, HOMBRES Y MUJERES, DE 18 AÑOS DE EDAD O MÁS, CON EDUCACIÓN MEDIA COMPLETA PREFERENTEMENTE Y QUE RESIDEN EN LA REGION DE VALPARAISO</v>
      </c>
      <c r="AD368" s="2" t="str">
        <f>+('3 Planilla Preadjudicación OTIC'!AD368)</f>
        <v>NO</v>
      </c>
      <c r="AE368" s="4">
        <f>+('3 Planilla Preadjudicación OTIC'!AE368)</f>
        <v>0</v>
      </c>
      <c r="AF368" s="2" t="str">
        <f>+('3 Planilla Preadjudicación OTIC'!AF368)</f>
        <v>CERRADA</v>
      </c>
      <c r="AG368" s="2">
        <f>+('3 Planilla Preadjudicación OTIC'!AG368)</f>
        <v>4</v>
      </c>
      <c r="AH368" s="2">
        <f>+('3 Planilla Preadjudicación OTIC'!AH368)</f>
        <v>1</v>
      </c>
      <c r="AI368" s="135" t="str">
        <f>+('3 Planilla Preadjudicación OTIC'!AI368)</f>
        <v>76232950-6</v>
      </c>
      <c r="AJ368" s="4" t="str">
        <f>+('3 Planilla Preadjudicación OTIC'!AJ368)</f>
        <v>INSTITUTO DE CALIDAD Y MEDIOAMBIENTE DE CHILE IGNACIO JAVIER CARO AGUILERA E.I.R.L</v>
      </c>
      <c r="AK368" s="2">
        <f>+('3 Planilla Preadjudicación OTIC'!AK368)</f>
        <v>16</v>
      </c>
      <c r="AL368" s="2">
        <f>+('3 Planilla Preadjudicación OTIC'!AL368)</f>
        <v>4</v>
      </c>
      <c r="AM368" s="12">
        <f>+('3 Planilla Preadjudicación OTIC'!AM368)</f>
        <v>4500</v>
      </c>
      <c r="AN368" s="12">
        <f>+('3 Planilla Preadjudicación OTIC'!AN368)</f>
        <v>0</v>
      </c>
      <c r="AO368" s="12">
        <f>+('3 Planilla Preadjudicación OTIC'!AO368)</f>
        <v>0</v>
      </c>
      <c r="AP368" s="12">
        <f>+('3 Planilla Preadjudicación OTIC'!AP368)</f>
        <v>1440000</v>
      </c>
      <c r="AQ368" s="12">
        <f>+('3 Planilla Preadjudicación OTIC'!AQ368)</f>
        <v>320000</v>
      </c>
      <c r="AR368" s="12">
        <f>+('3 Planilla Preadjudicación OTIC'!AR368)</f>
        <v>0</v>
      </c>
      <c r="AS368" s="12">
        <f>+('3 Planilla Preadjudicación OTIC'!AS368)</f>
        <v>0</v>
      </c>
      <c r="AT368" s="12">
        <f>+('3 Planilla Preadjudicación OTIC'!AT368)</f>
        <v>0</v>
      </c>
      <c r="AU368" s="12">
        <f>+('3 Planilla Preadjudicación OTIC'!AU368)</f>
        <v>1760000</v>
      </c>
      <c r="AV368" s="2" t="str">
        <f>+('3 Planilla Preadjudicación OTIC'!AV368)</f>
        <v>SI</v>
      </c>
      <c r="AW368" s="4">
        <f>+('3 Planilla Preadjudicación OTIC'!AW368)</f>
        <v>0</v>
      </c>
      <c r="AX368" s="2">
        <f>+('3 Planilla Preadjudicación OTIC'!AX368)</f>
        <v>1</v>
      </c>
      <c r="AY368" s="2">
        <f>+('3 Planilla Preadjudicación OTIC'!AY368)</f>
        <v>7</v>
      </c>
      <c r="AZ368" s="2">
        <f>+('3 Planilla Preadjudicación OTIC'!AZ368)</f>
        <v>0</v>
      </c>
      <c r="BA368" s="2">
        <f>+('3 Planilla Preadjudicación OTIC'!BA368)</f>
        <v>0</v>
      </c>
      <c r="BB368" s="2">
        <f>+('3 Planilla Preadjudicación OTIC'!BB368)</f>
        <v>0</v>
      </c>
      <c r="BC368" s="2">
        <f>+('3 Planilla Preadjudicación OTIC'!BC368)</f>
        <v>0</v>
      </c>
      <c r="BD368" s="2">
        <f>+('3 Planilla Preadjudicación OTIC'!BD368)</f>
        <v>0</v>
      </c>
      <c r="BE368" s="2">
        <f>+('3 Planilla Preadjudicación OTIC'!BE368)</f>
        <v>0</v>
      </c>
      <c r="BF368" s="2">
        <f>+('3 Planilla Preadjudicación OTIC'!BF368)</f>
        <v>0</v>
      </c>
      <c r="BG368" s="2">
        <f>+('3 Planilla Preadjudicación OTIC'!BG368)</f>
        <v>7</v>
      </c>
      <c r="BH368" s="2">
        <f>+('3 Planilla Preadjudicación OTIC'!BH368)</f>
        <v>7</v>
      </c>
      <c r="BI368" s="2">
        <f>+('3 Planilla Preadjudicación OTIC'!BI368)</f>
        <v>7</v>
      </c>
      <c r="BJ368" s="2">
        <f>+('3 Planilla Preadjudicación OTIC'!BJ368)</f>
        <v>7</v>
      </c>
      <c r="BK368" s="2">
        <f>+('3 Planilla Preadjudicación OTIC'!BK368)</f>
        <v>7</v>
      </c>
      <c r="BL368" s="2">
        <f>+('3 Planilla Preadjudicación OTIC'!BL368)</f>
        <v>6.4</v>
      </c>
      <c r="BM368" s="104">
        <f>ROUND(('3 Planilla Preadjudicación OTIC'!BM368),1)</f>
        <v>6.4</v>
      </c>
      <c r="BN368" s="4" t="str">
        <f>+('3 Planilla Preadjudicación OTIC'!BN368)</f>
        <v>NO</v>
      </c>
      <c r="BO368" s="4">
        <f>+('3 Planilla Preadjudicación OTIC'!BO368)</f>
        <v>0</v>
      </c>
      <c r="BP368" s="4">
        <f>+('3 Planilla Preadjudicación OTIC'!BP368)</f>
        <v>0</v>
      </c>
      <c r="BQ368" s="4">
        <f>+('3 Planilla Preadjudicación OTIC'!BQ368)</f>
        <v>0</v>
      </c>
      <c r="BR368" s="4">
        <f>+('3 Planilla Preadjudicación OTIC'!BR368)</f>
        <v>0</v>
      </c>
      <c r="BS368" s="4">
        <f>+('3 Planilla Preadjudicación OTIC'!BS368)</f>
        <v>0</v>
      </c>
      <c r="BT368" s="4">
        <f>+('3 Planilla Preadjudicación OTIC'!BT368)</f>
        <v>0</v>
      </c>
      <c r="BU368" s="85">
        <f>IF(VLOOKUP(A368,'BD OFICIAL'!$A$1:$AL$2098,7,0)=D368,0,1)</f>
        <v>0</v>
      </c>
      <c r="BV368" s="85">
        <f>IF(VLOOKUP(A368,'BD OFICIAL'!$A$1:$AL$2098,11,0)=J368,0,1)</f>
        <v>0</v>
      </c>
      <c r="BW368" s="85">
        <f>IF(VLOOKUP(A368,'BD OFICIAL'!$A$1:$AL$2098,13,0)=L368,0,1)</f>
        <v>0</v>
      </c>
      <c r="BX368" s="2">
        <f>IF(VLOOKUP(A368,'BD OFICIAL'!$A$1:$AL$2098,16,0)=O368,0,1)</f>
        <v>0</v>
      </c>
      <c r="BY368" s="2">
        <f>IF(VLOOKUP(A368,'BD OFICIAL'!$A$1:$AL$2098,17,0)=P368,0,1)</f>
        <v>0</v>
      </c>
      <c r="BZ368" s="2">
        <f>IF(VLOOKUP(A368,'BD OFICIAL'!$A$1:$AL$2098,19,0)=R368,0,1)</f>
        <v>0</v>
      </c>
      <c r="CA368" s="2">
        <f>IF(VLOOKUP(A368,'BD OFICIAL'!$A$1:$AL$2098,21,0)=T368,0,1)</f>
        <v>0</v>
      </c>
      <c r="CB368" s="2">
        <f>IF(VLOOKUP(A368,'BD OFICIAL'!$A$1:$AL$2098,24,0)=AK368,0,1)</f>
        <v>0</v>
      </c>
      <c r="CC368" s="2">
        <f>IF(VLOOKUP(A368,'BD OFICIAL'!$A$1:$AL$2098,25,0)=X368,0,1)</f>
        <v>0</v>
      </c>
      <c r="CD368" s="2">
        <f>IF(VLOOKUP(A368,'BD OFICIAL'!$A$1:$AL$2098,26,0)=Y368,0,1)</f>
        <v>0</v>
      </c>
      <c r="CE368" s="2">
        <f>IF(VLOOKUP(A368,'BD OFICIAL'!$A$1:$AL$2098,27,0)=Z368,0,1)</f>
        <v>0</v>
      </c>
      <c r="CF368" s="2">
        <f>IF(VLOOKUP(A368,'BD OFICIAL'!$A$1:$AL$2098,28,0)=AA368,0,1)</f>
        <v>0</v>
      </c>
      <c r="CG368" s="2">
        <f>IF(VLOOKUP(A368,'BD OFICIAL'!$A$1:$AL$2098,33,0)=AF368,0,1)</f>
        <v>0</v>
      </c>
      <c r="CH368" s="2">
        <f>IF(VLOOKUP(A368,'BD OFICIAL'!$A$1:$AL$2098,35,0)=AH368,0,1)</f>
        <v>0</v>
      </c>
      <c r="CI368" s="85">
        <f>IF(VLOOKUP(A368,'BD OFICIAL'!$A$1:$AL$2098,34,0)=AL368,0,1)</f>
        <v>0</v>
      </c>
      <c r="CJ368" s="12">
        <f>VLOOKUP(A368,'BD OFICIAL'!$A$1:$AM$2098,36,0)*AM368-AP368</f>
        <v>0</v>
      </c>
      <c r="CK368" s="85" t="str">
        <f t="shared" si="190"/>
        <v>SSH</v>
      </c>
      <c r="CL368" s="85" t="str">
        <f t="shared" si="191"/>
        <v>SI</v>
      </c>
      <c r="CM368" s="85" t="str">
        <f t="shared" si="205"/>
        <v>NO</v>
      </c>
      <c r="CN368" s="31">
        <f t="shared" si="206"/>
        <v>0</v>
      </c>
      <c r="CO368" s="31">
        <f t="shared" si="192"/>
        <v>0</v>
      </c>
      <c r="CP368" s="31">
        <f t="shared" si="207"/>
        <v>0</v>
      </c>
      <c r="CQ368" s="31">
        <f>IF(Y368="NO",0,IF(Y368="SI",IF(VLOOKUP(A368,'BD OFICIAL'!$A:$AO,40,0)=AQ368,0,1)))</f>
        <v>0</v>
      </c>
      <c r="CR368" s="31">
        <f>IF(Z368="NO",0,IF(Z368="SI",IF(VLOOKUP(B368,'BD OFICIAL'!$A:$AO,41,0)=AS368,0,1)))</f>
        <v>0</v>
      </c>
      <c r="CS368" s="31">
        <f t="shared" si="193"/>
        <v>0</v>
      </c>
      <c r="CT368" s="31">
        <f t="shared" si="194"/>
        <v>0</v>
      </c>
      <c r="CU368" s="31">
        <f>IF(VLOOKUP(A368,'BD OFICIAL'!$A$1:$AL$1056,31,0)="SI",IF(AT368&gt;0,0,1),IF(AT368=0,0,1))</f>
        <v>0</v>
      </c>
      <c r="CV368" s="31">
        <f t="shared" si="195"/>
        <v>0</v>
      </c>
      <c r="CW368" s="31">
        <f t="shared" si="208"/>
        <v>0</v>
      </c>
      <c r="CX368" s="85" t="str">
        <f t="shared" si="209"/>
        <v>SI</v>
      </c>
      <c r="CY368" s="31">
        <f t="shared" si="210"/>
        <v>0</v>
      </c>
      <c r="CZ368" s="85" t="str">
        <f>IF(ISERROR(VLOOKUP(AI368,EXPERIENCIA!$A$1:$C$2100,1,0)),"NO","SI")</f>
        <v>SI</v>
      </c>
      <c r="DA368" s="85">
        <f>IF(CX368="no","NO APLICA",IF(AX368=0,"ERROR NOTA",IF(AND(AX368&gt;1,CZ368="NO"),"ERROR NOTA",IF(AND(CZ368="NO",AX368=1),0,IF(VLOOKUP(AI368,EXPERIENCIA!$A$1:$C$2100,3,0)=AX368,0,"ERROR NOTA")))))</f>
        <v>0</v>
      </c>
      <c r="DB368" s="85" t="str">
        <f>IF(ISERROR(VLOOKUP(AI368,COMPORTAMIENTO!$A$1:$C$2100,1,0)),"NO","SI")</f>
        <v>SI</v>
      </c>
      <c r="DC368" s="85">
        <f>IF(CX368="NO","NO APLICA",IF(AY368=0,"ERROR NOTA",IF(AND(DB368="NO",AY368=7),0,IF(VLOOKUP(AI368,COMPORTAMIENTO!$A$2:$H$2100,8,0)=AY368,0,"ERROR NOTA"))))</f>
        <v>0</v>
      </c>
      <c r="DD368" s="104">
        <f t="shared" si="211"/>
        <v>0.1</v>
      </c>
      <c r="DE368" s="104">
        <f t="shared" si="212"/>
        <v>0.70000000000000007</v>
      </c>
      <c r="DF368" s="85" t="str">
        <f t="shared" si="196"/>
        <v>SI</v>
      </c>
      <c r="DG368" s="85">
        <f t="shared" si="213"/>
        <v>0</v>
      </c>
      <c r="DH368" s="85">
        <f t="shared" si="214"/>
        <v>0</v>
      </c>
      <c r="DI368" s="85">
        <f t="shared" si="215"/>
        <v>0</v>
      </c>
      <c r="DJ368" s="12">
        <f t="shared" si="216"/>
        <v>7.0000000000000009</v>
      </c>
      <c r="DK368" s="7">
        <f t="shared" si="217"/>
        <v>7.0000000000000009</v>
      </c>
      <c r="DL368" s="12">
        <f t="shared" si="197"/>
        <v>4500</v>
      </c>
      <c r="DM368" s="12">
        <f>VLOOKUP(A368,'5 TD'!$A:$B,2,0)</f>
        <v>4130</v>
      </c>
      <c r="DN368" s="7">
        <f t="shared" si="198"/>
        <v>6.4</v>
      </c>
      <c r="DO368" s="85" t="str">
        <f t="shared" si="218"/>
        <v>APROBADO</v>
      </c>
      <c r="DP368" s="85" t="str">
        <f t="shared" si="219"/>
        <v>APROBADO</v>
      </c>
      <c r="DQ368" s="7">
        <f t="shared" si="220"/>
        <v>6.4</v>
      </c>
      <c r="DR368" s="85" t="str">
        <f t="shared" si="199"/>
        <v>APROBADO</v>
      </c>
      <c r="DS368" s="2" t="str">
        <f>+('3 Planilla Preadjudicación OTIC'!BN368)</f>
        <v>NO</v>
      </c>
      <c r="DT368" s="2">
        <f>IF(DR368="APROBADO",VLOOKUP(A368,'5 TD'!$D$3:$E$270,2,0),"NO APLICA")</f>
        <v>7</v>
      </c>
      <c r="DU368" s="2" t="str">
        <f t="shared" si="200"/>
        <v>NO</v>
      </c>
      <c r="DV368" s="2" t="str">
        <f>IF(DU368="SI",VLOOKUP(A368,'5 TD'!$G$3:$H$270,2,0),"NO APLICA ")</f>
        <v xml:space="preserve">NO APLICA </v>
      </c>
      <c r="DW368" s="2" t="str">
        <f t="shared" si="201"/>
        <v>NO</v>
      </c>
      <c r="DX368" s="2" t="str">
        <f>IF(DW368="SI",VLOOKUP(A368,'5 TD'!$J$4:$K$472,2,0),"NO APLICA")</f>
        <v>NO APLICA</v>
      </c>
      <c r="DY368" s="2" t="str">
        <f t="shared" si="202"/>
        <v>NO APLICA</v>
      </c>
      <c r="DZ368" s="7" t="str">
        <f>IF(DY368="SI",VLOOKUP(A368,'5 TD'!$M$4:$N$350,2,0),"NO APLICA")</f>
        <v>NO APLICA</v>
      </c>
      <c r="EA368" s="2" t="str">
        <f t="shared" si="203"/>
        <v>NO APLICA</v>
      </c>
      <c r="EB368" s="12" t="str">
        <f t="shared" si="204"/>
        <v/>
      </c>
      <c r="EC368" s="12" t="str">
        <f>IF(EA368="SI",VLOOKUP(A368,'5 TD'!$V$4:$W$479,2,0),"NO APLICA")</f>
        <v>NO APLICA</v>
      </c>
      <c r="ED368" s="2" t="str">
        <f t="shared" si="221"/>
        <v>NO</v>
      </c>
      <c r="EE368" s="79" t="str">
        <f>IF(ED368="SI",VLOOKUP(AI368,COMPORTAMIENTO!$A$1:$H$2100,7,0),"NO APLICA")</f>
        <v>NO APLICA</v>
      </c>
      <c r="EF368" s="12" t="str">
        <f>IF(ED368="SI",VLOOKUP(A368,'5 TD'!$P$2:$Q$479,2,0),"NO APLICA")</f>
        <v>NO APLICA</v>
      </c>
      <c r="EG368" s="2" t="str">
        <f t="shared" si="222"/>
        <v>NO</v>
      </c>
      <c r="EH368" s="2">
        <f>IF(CZ368="no",0,VLOOKUP(AI368,EXPERIENCIA!$A$1:$C$2100,2,0))</f>
        <v>17</v>
      </c>
      <c r="EI368" s="2">
        <f>IF(CZ368="si",VLOOKUP(A368,'5 TD'!$S$3:$T$2103,2,0),0)</f>
        <v>125</v>
      </c>
      <c r="EJ368" s="2" t="str">
        <f t="shared" si="223"/>
        <v>NO</v>
      </c>
      <c r="EK368" s="2">
        <f>+('3 Planilla Preadjudicación OTIC'!BU368)</f>
        <v>0</v>
      </c>
      <c r="EL368" s="4"/>
      <c r="EM368" s="3"/>
      <c r="EN368" s="3"/>
      <c r="EQ368" s="86"/>
    </row>
    <row r="369" spans="1:147" ht="15" customHeight="1" x14ac:dyDescent="0.3">
      <c r="A369" s="2">
        <f>+('3 Planilla Preadjudicación OTIC'!A369)</f>
        <v>14393</v>
      </c>
      <c r="B369" s="2" t="str">
        <f>+('3 Planilla Preadjudicación OTIC'!B369)</f>
        <v>65181652-1</v>
      </c>
      <c r="C369" s="4">
        <f>+('3 Planilla Preadjudicación OTIC'!E369)</f>
        <v>2025</v>
      </c>
      <c r="D369" s="4" t="str">
        <f>+('3 Planilla Preadjudicación OTIC'!F369)</f>
        <v>MANDATO</v>
      </c>
      <c r="E369" s="4" t="str">
        <f>+('3 Planilla Preadjudicación OTIC'!G369)</f>
        <v>96532330-9</v>
      </c>
      <c r="F369" s="4" t="str">
        <f>+('3 Planilla Preadjudicación OTIC'!H369)</f>
        <v>CMPC PULP SPA</v>
      </c>
      <c r="G369" s="4"/>
      <c r="H369" s="4"/>
      <c r="I369" s="4" t="str">
        <f>+('3 Planilla Preadjudicación OTIC'!I369)</f>
        <v>CUIDADOS BÁSICOS DEL GANADO: OVINO, BOVINO Y EQUINO</v>
      </c>
      <c r="J369" s="4" t="str">
        <f>+('3 Planilla Preadjudicación OTIC'!J369)</f>
        <v>PF0708</v>
      </c>
      <c r="K369" s="4" t="str">
        <f>+('3 Planilla Preadjudicación OTIC'!K369)</f>
        <v>TÉCNICAS PARA EL EMPRENDIMIENTO</v>
      </c>
      <c r="L369" s="4" t="str">
        <f>+('3 Planilla Preadjudicación OTIC'!L369)</f>
        <v>PF0921</v>
      </c>
      <c r="M369" s="2">
        <f>+('3 Planilla Preadjudicación OTIC'!M369)</f>
        <v>9</v>
      </c>
      <c r="N369" s="4" t="str">
        <f>+('3 Planilla Preadjudicación OTIC'!N369)</f>
        <v>ARAUCANIA</v>
      </c>
      <c r="O369" s="4" t="str">
        <f>+('3 Planilla Preadjudicación OTIC'!O369)</f>
        <v>COLLIPULLI</v>
      </c>
      <c r="P369" s="4" t="str">
        <f>+('3 Planilla Preadjudicación OTIC'!P369)</f>
        <v>EMPRENDEDORES/AS INFORMALES O PERSONAS VULNERABLES PERTENECIENTES AL 80% MAS VULNERABLE</v>
      </c>
      <c r="Q369" s="4" t="str">
        <f>+('3 Planilla Preadjudicación OTIC'!Q369)</f>
        <v>PRESENCIAL</v>
      </c>
      <c r="R369" s="4" t="str">
        <f>+('3 Planilla Preadjudicación OTIC'!R369)</f>
        <v>INDEPENDIENTE</v>
      </c>
      <c r="S369" s="4">
        <f>+('3 Planilla Preadjudicación OTIC'!S369)</f>
        <v>43</v>
      </c>
      <c r="T369" s="2">
        <f>+('3 Planilla Preadjudicación OTIC'!T369)</f>
        <v>15</v>
      </c>
      <c r="U369" s="2">
        <f>+('3 Planilla Preadjudicación OTIC'!U369)</f>
        <v>160</v>
      </c>
      <c r="V369" s="2">
        <f>+('3 Planilla Preadjudicación OTIC'!V369)</f>
        <v>12</v>
      </c>
      <c r="W369" s="2">
        <f>+('3 Planilla Preadjudicación OTIC'!W369)</f>
        <v>172</v>
      </c>
      <c r="X369" s="2">
        <f>+('3 Planilla Preadjudicación OTIC'!X369)</f>
        <v>4</v>
      </c>
      <c r="Y369" s="2" t="str">
        <f>+('3 Planilla Preadjudicación OTIC'!Y369)</f>
        <v>SI</v>
      </c>
      <c r="Z369" s="2" t="str">
        <f>+('3 Planilla Preadjudicación OTIC'!Z369)</f>
        <v>NO</v>
      </c>
      <c r="AA369" s="2" t="str">
        <f>+('3 Planilla Preadjudicación OTIC'!AA369)</f>
        <v>SI</v>
      </c>
      <c r="AB369" s="4" t="str">
        <f>+('3 Planilla Preadjudicación OTIC'!AB369)</f>
        <v>SE AJUSTA A PLAN FORMATIVO</v>
      </c>
      <c r="AC369" s="4" t="str">
        <f>+('3 Planilla Preadjudicación OTIC'!AC369)</f>
        <v>HOMBRES Y MUJERES MAYORES DE 18 AÑOS PERTENECIENTES AL 80% MÁS VULNERABLES, CORRESPINDIENTES A COLLIPULLI</v>
      </c>
      <c r="AD369" s="2" t="str">
        <f>+('3 Planilla Preadjudicación OTIC'!AD369)</f>
        <v>NO</v>
      </c>
      <c r="AE369" s="4">
        <f>+('3 Planilla Preadjudicación OTIC'!AE369)</f>
        <v>0</v>
      </c>
      <c r="AF369" s="2" t="str">
        <f>+('3 Planilla Preadjudicación OTIC'!AF369)</f>
        <v>CERRADA</v>
      </c>
      <c r="AG369" s="2">
        <f>+('3 Planilla Preadjudicación OTIC'!AG369)</f>
        <v>43</v>
      </c>
      <c r="AH369" s="2">
        <f>+('3 Planilla Preadjudicación OTIC'!AH369)</f>
        <v>1</v>
      </c>
      <c r="AI369" s="135" t="str">
        <f>+('3 Planilla Preadjudicación OTIC'!AI369)</f>
        <v>76232950-6</v>
      </c>
      <c r="AJ369" s="4" t="str">
        <f>+('3 Planilla Preadjudicación OTIC'!AJ369)</f>
        <v>INSTITUTO DE CALIDAD Y MEDIOAMBIENTE DE CHILE IGNACIO JAVIER CARO AGUILERA E.I.R.L</v>
      </c>
      <c r="AK369" s="2">
        <f>+('3 Planilla Preadjudicación OTIC'!AK369)</f>
        <v>172</v>
      </c>
      <c r="AL369" s="2">
        <f>+('3 Planilla Preadjudicación OTIC'!AL369)</f>
        <v>43</v>
      </c>
      <c r="AM369" s="12">
        <f>+('3 Planilla Preadjudicación OTIC'!AM369)</f>
        <v>4500</v>
      </c>
      <c r="AN369" s="12">
        <f>+('3 Planilla Preadjudicación OTIC'!AN369)</f>
        <v>50000</v>
      </c>
      <c r="AO369" s="12">
        <f>+('3 Planilla Preadjudicación OTIC'!AO369)</f>
        <v>0</v>
      </c>
      <c r="AP369" s="12">
        <f>+('3 Planilla Preadjudicación OTIC'!AP369)</f>
        <v>11610000</v>
      </c>
      <c r="AQ369" s="12">
        <f>+('3 Planilla Preadjudicación OTIC'!AQ369)</f>
        <v>2580000</v>
      </c>
      <c r="AR369" s="12">
        <f>+('3 Planilla Preadjudicación OTIC'!AR369)</f>
        <v>750000</v>
      </c>
      <c r="AS369" s="12">
        <f>+('3 Planilla Preadjudicación OTIC'!AS369)</f>
        <v>0</v>
      </c>
      <c r="AT369" s="12">
        <f>+('3 Planilla Preadjudicación OTIC'!AT369)</f>
        <v>0</v>
      </c>
      <c r="AU369" s="12">
        <f>+('3 Planilla Preadjudicación OTIC'!AU369)</f>
        <v>14940000</v>
      </c>
      <c r="AV369" s="2" t="str">
        <f>+('3 Planilla Preadjudicación OTIC'!AV369)</f>
        <v>SI</v>
      </c>
      <c r="AW369" s="4">
        <f>+('3 Planilla Preadjudicación OTIC'!AW369)</f>
        <v>0</v>
      </c>
      <c r="AX369" s="2">
        <f>+('3 Planilla Preadjudicación OTIC'!AX369)</f>
        <v>1</v>
      </c>
      <c r="AY369" s="2">
        <f>+('3 Planilla Preadjudicación OTIC'!AY369)</f>
        <v>7</v>
      </c>
      <c r="AZ369" s="2">
        <f>+('3 Planilla Preadjudicación OTIC'!AZ369)</f>
        <v>0</v>
      </c>
      <c r="BA369" s="2">
        <f>+('3 Planilla Preadjudicación OTIC'!BA369)</f>
        <v>0</v>
      </c>
      <c r="BB369" s="2">
        <f>+('3 Planilla Preadjudicación OTIC'!BB369)</f>
        <v>0</v>
      </c>
      <c r="BC369" s="2">
        <f>+('3 Planilla Preadjudicación OTIC'!BC369)</f>
        <v>0</v>
      </c>
      <c r="BD369" s="2">
        <f>+('3 Planilla Preadjudicación OTIC'!BD369)</f>
        <v>0</v>
      </c>
      <c r="BE369" s="2">
        <f>+('3 Planilla Preadjudicación OTIC'!BE369)</f>
        <v>0</v>
      </c>
      <c r="BF369" s="2">
        <f>+('3 Planilla Preadjudicación OTIC'!BF369)</f>
        <v>0</v>
      </c>
      <c r="BG369" s="2">
        <f>+('3 Planilla Preadjudicación OTIC'!BG369)</f>
        <v>7</v>
      </c>
      <c r="BH369" s="2">
        <f>+('3 Planilla Preadjudicación OTIC'!BH369)</f>
        <v>7</v>
      </c>
      <c r="BI369" s="2">
        <f>+('3 Planilla Preadjudicación OTIC'!BI369)</f>
        <v>7</v>
      </c>
      <c r="BJ369" s="2">
        <f>+('3 Planilla Preadjudicación OTIC'!BJ369)</f>
        <v>7</v>
      </c>
      <c r="BK369" s="2">
        <f>+('3 Planilla Preadjudicación OTIC'!BK369)</f>
        <v>7</v>
      </c>
      <c r="BL369" s="2">
        <f>+('3 Planilla Preadjudicación OTIC'!BL369)</f>
        <v>6.4</v>
      </c>
      <c r="BM369" s="104">
        <f>ROUND(('3 Planilla Preadjudicación OTIC'!BM369),1)</f>
        <v>6.4</v>
      </c>
      <c r="BN369" s="4" t="str">
        <f>+('3 Planilla Preadjudicación OTIC'!BN369)</f>
        <v>NO</v>
      </c>
      <c r="BO369" s="4">
        <f>+('3 Planilla Preadjudicación OTIC'!BO369)</f>
        <v>0</v>
      </c>
      <c r="BP369" s="4">
        <f>+('3 Planilla Preadjudicación OTIC'!BP369)</f>
        <v>0</v>
      </c>
      <c r="BQ369" s="4">
        <f>+('3 Planilla Preadjudicación OTIC'!BQ369)</f>
        <v>0</v>
      </c>
      <c r="BR369" s="4">
        <f>+('3 Planilla Preadjudicación OTIC'!BR369)</f>
        <v>0</v>
      </c>
      <c r="BS369" s="4">
        <f>+('3 Planilla Preadjudicación OTIC'!BS369)</f>
        <v>0</v>
      </c>
      <c r="BT369" s="4">
        <f>+('3 Planilla Preadjudicación OTIC'!BT369)</f>
        <v>0</v>
      </c>
      <c r="BU369" s="85">
        <f>IF(VLOOKUP(A369,'BD OFICIAL'!$A$1:$AL$2098,7,0)=D369,0,1)</f>
        <v>0</v>
      </c>
      <c r="BV369" s="85">
        <f>IF(VLOOKUP(A369,'BD OFICIAL'!$A$1:$AL$2098,11,0)=J369,0,1)</f>
        <v>0</v>
      </c>
      <c r="BW369" s="85">
        <f>IF(VLOOKUP(A369,'BD OFICIAL'!$A$1:$AL$2098,13,0)=L369,0,1)</f>
        <v>0</v>
      </c>
      <c r="BX369" s="2">
        <f>IF(VLOOKUP(A369,'BD OFICIAL'!$A$1:$AL$2098,16,0)=O369,0,1)</f>
        <v>0</v>
      </c>
      <c r="BY369" s="2">
        <f>IF(VLOOKUP(A369,'BD OFICIAL'!$A$1:$AL$2098,17,0)=P369,0,1)</f>
        <v>0</v>
      </c>
      <c r="BZ369" s="2">
        <f>IF(VLOOKUP(A369,'BD OFICIAL'!$A$1:$AL$2098,19,0)=R369,0,1)</f>
        <v>0</v>
      </c>
      <c r="CA369" s="2">
        <f>IF(VLOOKUP(A369,'BD OFICIAL'!$A$1:$AL$2098,21,0)=T369,0,1)</f>
        <v>0</v>
      </c>
      <c r="CB369" s="2">
        <f>IF(VLOOKUP(A369,'BD OFICIAL'!$A$1:$AL$2098,24,0)=AK369,0,1)</f>
        <v>0</v>
      </c>
      <c r="CC369" s="2">
        <f>IF(VLOOKUP(A369,'BD OFICIAL'!$A$1:$AL$2098,25,0)=X369,0,1)</f>
        <v>0</v>
      </c>
      <c r="CD369" s="2">
        <f>IF(VLOOKUP(A369,'BD OFICIAL'!$A$1:$AL$2098,26,0)=Y369,0,1)</f>
        <v>0</v>
      </c>
      <c r="CE369" s="2">
        <f>IF(VLOOKUP(A369,'BD OFICIAL'!$A$1:$AL$2098,27,0)=Z369,0,1)</f>
        <v>0</v>
      </c>
      <c r="CF369" s="2">
        <f>IF(VLOOKUP(A369,'BD OFICIAL'!$A$1:$AL$2098,28,0)=AA369,0,1)</f>
        <v>0</v>
      </c>
      <c r="CG369" s="2">
        <f>IF(VLOOKUP(A369,'BD OFICIAL'!$A$1:$AL$2098,33,0)=AF369,0,1)</f>
        <v>0</v>
      </c>
      <c r="CH369" s="2">
        <f>IF(VLOOKUP(A369,'BD OFICIAL'!$A$1:$AL$2098,35,0)=AH369,0,1)</f>
        <v>0</v>
      </c>
      <c r="CI369" s="85">
        <f>IF(VLOOKUP(A369,'BD OFICIAL'!$A$1:$AL$2098,34,0)=AL369,0,1)</f>
        <v>0</v>
      </c>
      <c r="CJ369" s="12">
        <f>VLOOKUP(A369,'BD OFICIAL'!$A$1:$AM$2098,36,0)*AM369-AP369</f>
        <v>0</v>
      </c>
      <c r="CK369" s="85" t="str">
        <f t="shared" si="190"/>
        <v>SHMAN</v>
      </c>
      <c r="CL369" s="85" t="str">
        <f t="shared" si="191"/>
        <v>SI</v>
      </c>
      <c r="CM369" s="85" t="str">
        <f t="shared" si="205"/>
        <v>NO</v>
      </c>
      <c r="CN369" s="31">
        <f t="shared" si="206"/>
        <v>0</v>
      </c>
      <c r="CO369" s="31">
        <f t="shared" si="192"/>
        <v>0</v>
      </c>
      <c r="CP369" s="31">
        <f t="shared" si="207"/>
        <v>0</v>
      </c>
      <c r="CQ369" s="31">
        <f>IF(Y369="NO",0,IF(Y369="SI",IF(VLOOKUP(A369,'BD OFICIAL'!$A:$AO,40,0)=AQ369,0,1)))</f>
        <v>0</v>
      </c>
      <c r="CR369" s="31">
        <f>IF(Z369="NO",0,IF(Z369="SI",IF(VLOOKUP(B369,'BD OFICIAL'!$A:$AO,41,0)=AS369,0,1)))</f>
        <v>0</v>
      </c>
      <c r="CS369" s="31">
        <f t="shared" si="193"/>
        <v>0</v>
      </c>
      <c r="CT369" s="31">
        <f t="shared" si="194"/>
        <v>0</v>
      </c>
      <c r="CU369" s="31">
        <f>IF(VLOOKUP(A369,'BD OFICIAL'!$A$1:$AL$1056,31,0)="SI",IF(AT369&gt;0,0,1),IF(AT369=0,0,1))</f>
        <v>0</v>
      </c>
      <c r="CV369" s="31">
        <f t="shared" si="195"/>
        <v>0</v>
      </c>
      <c r="CW369" s="31">
        <f t="shared" si="208"/>
        <v>0</v>
      </c>
      <c r="CX369" s="85" t="str">
        <f t="shared" si="209"/>
        <v>SI</v>
      </c>
      <c r="CY369" s="31">
        <f t="shared" si="210"/>
        <v>0</v>
      </c>
      <c r="CZ369" s="85" t="str">
        <f>IF(ISERROR(VLOOKUP(AI369,EXPERIENCIA!$A$1:$C$2100,1,0)),"NO","SI")</f>
        <v>SI</v>
      </c>
      <c r="DA369" s="85">
        <f>IF(CX369="no","NO APLICA",IF(AX369=0,"ERROR NOTA",IF(AND(AX369&gt;1,CZ369="NO"),"ERROR NOTA",IF(AND(CZ369="NO",AX369=1),0,IF(VLOOKUP(AI369,EXPERIENCIA!$A$1:$C$2100,3,0)=AX369,0,"ERROR NOTA")))))</f>
        <v>0</v>
      </c>
      <c r="DB369" s="85" t="str">
        <f>IF(ISERROR(VLOOKUP(AI369,COMPORTAMIENTO!$A$1:$C$2100,1,0)),"NO","SI")</f>
        <v>SI</v>
      </c>
      <c r="DC369" s="85">
        <f>IF(CX369="NO","NO APLICA",IF(AY369=0,"ERROR NOTA",IF(AND(DB369="NO",AY369=7),0,IF(VLOOKUP(AI369,COMPORTAMIENTO!$A$2:$H$2100,8,0)=AY369,0,"ERROR NOTA"))))</f>
        <v>0</v>
      </c>
      <c r="DD369" s="104">
        <f t="shared" si="211"/>
        <v>0.1</v>
      </c>
      <c r="DE369" s="104">
        <f t="shared" si="212"/>
        <v>0.70000000000000007</v>
      </c>
      <c r="DF369" s="85" t="str">
        <f t="shared" si="196"/>
        <v>SI</v>
      </c>
      <c r="DG369" s="85">
        <f t="shared" si="213"/>
        <v>0</v>
      </c>
      <c r="DH369" s="85">
        <f t="shared" si="214"/>
        <v>0</v>
      </c>
      <c r="DI369" s="85">
        <f t="shared" si="215"/>
        <v>0</v>
      </c>
      <c r="DJ369" s="12">
        <f t="shared" si="216"/>
        <v>7.0000000000000009</v>
      </c>
      <c r="DK369" s="7">
        <f t="shared" si="217"/>
        <v>7.0000000000000009</v>
      </c>
      <c r="DL369" s="12">
        <f t="shared" si="197"/>
        <v>4500</v>
      </c>
      <c r="DM369" s="12">
        <f>VLOOKUP(A369,'5 TD'!$A:$B,2,0)</f>
        <v>4130</v>
      </c>
      <c r="DN369" s="7">
        <f t="shared" si="198"/>
        <v>6.4</v>
      </c>
      <c r="DO369" s="85" t="str">
        <f t="shared" si="218"/>
        <v>APROBADO</v>
      </c>
      <c r="DP369" s="85" t="str">
        <f t="shared" si="219"/>
        <v>APROBADO</v>
      </c>
      <c r="DQ369" s="7">
        <f t="shared" si="220"/>
        <v>6.4</v>
      </c>
      <c r="DR369" s="85" t="str">
        <f t="shared" si="199"/>
        <v>APROBADO</v>
      </c>
      <c r="DS369" s="2" t="str">
        <f>+('3 Planilla Preadjudicación OTIC'!BN369)</f>
        <v>NO</v>
      </c>
      <c r="DT369" s="2">
        <f>IF(DR369="APROBADO",VLOOKUP(A369,'5 TD'!$D$3:$E$270,2,0),"NO APLICA")</f>
        <v>7</v>
      </c>
      <c r="DU369" s="2" t="str">
        <f t="shared" si="200"/>
        <v>NO</v>
      </c>
      <c r="DV369" s="2" t="str">
        <f>IF(DU369="SI",VLOOKUP(A369,'5 TD'!$G$3:$H$270,2,0),"NO APLICA ")</f>
        <v xml:space="preserve">NO APLICA </v>
      </c>
      <c r="DW369" s="2" t="str">
        <f t="shared" si="201"/>
        <v>NO</v>
      </c>
      <c r="DX369" s="2" t="str">
        <f>IF(DW369="SI",VLOOKUP(A369,'5 TD'!$J$4:$K$472,2,0),"NO APLICA")</f>
        <v>NO APLICA</v>
      </c>
      <c r="DY369" s="2" t="str">
        <f t="shared" si="202"/>
        <v>NO APLICA</v>
      </c>
      <c r="DZ369" s="7" t="str">
        <f>IF(DY369="SI",VLOOKUP(A369,'5 TD'!$M$4:$N$350,2,0),"NO APLICA")</f>
        <v>NO APLICA</v>
      </c>
      <c r="EA369" s="2" t="str">
        <f t="shared" si="203"/>
        <v>NO APLICA</v>
      </c>
      <c r="EB369" s="12" t="str">
        <f t="shared" si="204"/>
        <v/>
      </c>
      <c r="EC369" s="12" t="str">
        <f>IF(EA369="SI",VLOOKUP(A369,'5 TD'!$V$4:$W$479,2,0),"NO APLICA")</f>
        <v>NO APLICA</v>
      </c>
      <c r="ED369" s="2" t="str">
        <f t="shared" si="221"/>
        <v>NO</v>
      </c>
      <c r="EE369" s="79" t="str">
        <f>IF(ED369="SI",VLOOKUP(AI369,COMPORTAMIENTO!$A$1:$H$2100,7,0),"NO APLICA")</f>
        <v>NO APLICA</v>
      </c>
      <c r="EF369" s="12" t="str">
        <f>IF(ED369="SI",VLOOKUP(A369,'5 TD'!$P$2:$Q$479,2,0),"NO APLICA")</f>
        <v>NO APLICA</v>
      </c>
      <c r="EG369" s="2" t="str">
        <f t="shared" si="222"/>
        <v>NO</v>
      </c>
      <c r="EH369" s="2">
        <f>IF(CZ369="no",0,VLOOKUP(AI369,EXPERIENCIA!$A$1:$C$2100,2,0))</f>
        <v>17</v>
      </c>
      <c r="EI369" s="2">
        <f>IF(CZ369="si",VLOOKUP(A369,'5 TD'!$S$3:$T$2103,2,0),0)</f>
        <v>146</v>
      </c>
      <c r="EJ369" s="2" t="str">
        <f t="shared" si="223"/>
        <v>NO</v>
      </c>
      <c r="EK369" s="2">
        <f>+('3 Planilla Preadjudicación OTIC'!BU369)</f>
        <v>0</v>
      </c>
      <c r="EL369" s="4"/>
      <c r="EM369" s="3"/>
      <c r="EN369" s="3"/>
      <c r="EQ369" s="86"/>
    </row>
    <row r="370" spans="1:147" ht="15" customHeight="1" x14ac:dyDescent="0.3">
      <c r="A370" s="2">
        <f>+('3 Planilla Preadjudicación OTIC'!A370)</f>
        <v>14394</v>
      </c>
      <c r="B370" s="2" t="str">
        <f>+('3 Planilla Preadjudicación OTIC'!B370)</f>
        <v>65181652-1</v>
      </c>
      <c r="C370" s="4">
        <f>+('3 Planilla Preadjudicación OTIC'!E370)</f>
        <v>2025</v>
      </c>
      <c r="D370" s="4" t="str">
        <f>+('3 Planilla Preadjudicación OTIC'!F370)</f>
        <v>MANDATO</v>
      </c>
      <c r="E370" s="4" t="str">
        <f>+('3 Planilla Preadjudicación OTIC'!G370)</f>
        <v>96532330-9</v>
      </c>
      <c r="F370" s="4" t="str">
        <f>+('3 Planilla Preadjudicación OTIC'!H370)</f>
        <v>CMPC PULP SPA</v>
      </c>
      <c r="G370" s="4"/>
      <c r="H370" s="4"/>
      <c r="I370" s="4" t="str">
        <f>+('3 Planilla Preadjudicación OTIC'!I370)</f>
        <v>FABRICACIÓN ARTESANAL DE MUEBLES DE MADERA</v>
      </c>
      <c r="J370" s="4" t="str">
        <f>+('3 Planilla Preadjudicación OTIC'!J370)</f>
        <v>PF0725</v>
      </c>
      <c r="K370" s="4" t="str">
        <f>+('3 Planilla Preadjudicación OTIC'!K370)</f>
        <v>TÉCNICAS PARA EL EMPRENDIMIENTO</v>
      </c>
      <c r="L370" s="4" t="str">
        <f>+('3 Planilla Preadjudicación OTIC'!L370)</f>
        <v>PF0921</v>
      </c>
      <c r="M370" s="2">
        <f>+('3 Planilla Preadjudicación OTIC'!M370)</f>
        <v>9</v>
      </c>
      <c r="N370" s="4" t="str">
        <f>+('3 Planilla Preadjudicación OTIC'!N370)</f>
        <v>ARAUCANIA</v>
      </c>
      <c r="O370" s="4" t="str">
        <f>+('3 Planilla Preadjudicación OTIC'!O370)</f>
        <v>COLLIPULLI</v>
      </c>
      <c r="P370" s="4" t="str">
        <f>+('3 Planilla Preadjudicación OTIC'!P370)</f>
        <v>EMPRENDEDORES/AS INFORMALES O PERSONAS VULNERABLES PERTENECIENTES AL 80% MAS VULNERABLE</v>
      </c>
      <c r="Q370" s="4" t="str">
        <f>+('3 Planilla Preadjudicación OTIC'!Q370)</f>
        <v>PRESENCIAL</v>
      </c>
      <c r="R370" s="4" t="str">
        <f>+('3 Planilla Preadjudicación OTIC'!R370)</f>
        <v>INDEPENDIENTE</v>
      </c>
      <c r="S370" s="4">
        <f>+('3 Planilla Preadjudicación OTIC'!S370)</f>
        <v>52</v>
      </c>
      <c r="T370" s="2">
        <f>+('3 Planilla Preadjudicación OTIC'!T370)</f>
        <v>15</v>
      </c>
      <c r="U370" s="2">
        <f>+('3 Planilla Preadjudicación OTIC'!U370)</f>
        <v>195</v>
      </c>
      <c r="V370" s="2">
        <f>+('3 Planilla Preadjudicación OTIC'!V370)</f>
        <v>12</v>
      </c>
      <c r="W370" s="2">
        <f>+('3 Planilla Preadjudicación OTIC'!W370)</f>
        <v>207</v>
      </c>
      <c r="X370" s="2">
        <f>+('3 Planilla Preadjudicación OTIC'!X370)</f>
        <v>4</v>
      </c>
      <c r="Y370" s="2" t="str">
        <f>+('3 Planilla Preadjudicación OTIC'!Y370)</f>
        <v>SI</v>
      </c>
      <c r="Z370" s="2" t="str">
        <f>+('3 Planilla Preadjudicación OTIC'!Z370)</f>
        <v>NO</v>
      </c>
      <c r="AA370" s="2" t="str">
        <f>+('3 Planilla Preadjudicación OTIC'!AA370)</f>
        <v>SI</v>
      </c>
      <c r="AB370" s="4" t="str">
        <f>+('3 Planilla Preadjudicación OTIC'!AB370)</f>
        <v>SE AJUSTA A PLAN FORMATIVO</v>
      </c>
      <c r="AC370" s="4" t="str">
        <f>+('3 Planilla Preadjudicación OTIC'!AC370)</f>
        <v>HOMBRES Y MUJERES MAYORES DE 18 AÑOS PERTENECIENTES AL 80% MÁS VULNERABLES, CORRESPINDIENTES A COLLIPULLI</v>
      </c>
      <c r="AD370" s="2" t="str">
        <f>+('3 Planilla Preadjudicación OTIC'!AD370)</f>
        <v>NO</v>
      </c>
      <c r="AE370" s="4">
        <f>+('3 Planilla Preadjudicación OTIC'!AE370)</f>
        <v>0</v>
      </c>
      <c r="AF370" s="2" t="str">
        <f>+('3 Planilla Preadjudicación OTIC'!AF370)</f>
        <v>CERRADA</v>
      </c>
      <c r="AG370" s="2">
        <f>+('3 Planilla Preadjudicación OTIC'!AG370)</f>
        <v>52</v>
      </c>
      <c r="AH370" s="2">
        <f>+('3 Planilla Preadjudicación OTIC'!AH370)</f>
        <v>2</v>
      </c>
      <c r="AI370" s="135" t="str">
        <f>+('3 Planilla Preadjudicación OTIC'!AI370)</f>
        <v>76232950-6</v>
      </c>
      <c r="AJ370" s="4" t="str">
        <f>+('3 Planilla Preadjudicación OTIC'!AJ370)</f>
        <v>INSTITUTO DE CALIDAD Y MEDIOAMBIENTE DE CHILE IGNACIO JAVIER CARO AGUILERA E.I.R.L</v>
      </c>
      <c r="AK370" s="2">
        <f>+('3 Planilla Preadjudicación OTIC'!AK370)</f>
        <v>207</v>
      </c>
      <c r="AL370" s="2">
        <f>+('3 Planilla Preadjudicación OTIC'!AL370)</f>
        <v>52</v>
      </c>
      <c r="AM370" s="12">
        <f>+('3 Planilla Preadjudicación OTIC'!AM370)</f>
        <v>5600</v>
      </c>
      <c r="AN370" s="12">
        <f>+('3 Planilla Preadjudicación OTIC'!AN370)</f>
        <v>50000</v>
      </c>
      <c r="AO370" s="12">
        <f>+('3 Planilla Preadjudicación OTIC'!AO370)</f>
        <v>0</v>
      </c>
      <c r="AP370" s="12">
        <f>+('3 Planilla Preadjudicación OTIC'!AP370)</f>
        <v>17388000</v>
      </c>
      <c r="AQ370" s="12">
        <f>+('3 Planilla Preadjudicación OTIC'!AQ370)</f>
        <v>3120000</v>
      </c>
      <c r="AR370" s="12">
        <f>+('3 Planilla Preadjudicación OTIC'!AR370)</f>
        <v>750000</v>
      </c>
      <c r="AS370" s="12">
        <f>+('3 Planilla Preadjudicación OTIC'!AS370)</f>
        <v>0</v>
      </c>
      <c r="AT370" s="12">
        <f>+('3 Planilla Preadjudicación OTIC'!AT370)</f>
        <v>0</v>
      </c>
      <c r="AU370" s="12">
        <f>+('3 Planilla Preadjudicación OTIC'!AU370)</f>
        <v>21258000</v>
      </c>
      <c r="AV370" s="2" t="str">
        <f>+('3 Planilla Preadjudicación OTIC'!AV370)</f>
        <v>SI</v>
      </c>
      <c r="AW370" s="4">
        <f>+('3 Planilla Preadjudicación OTIC'!AW370)</f>
        <v>0</v>
      </c>
      <c r="AX370" s="2">
        <f>+('3 Planilla Preadjudicación OTIC'!AX370)</f>
        <v>1</v>
      </c>
      <c r="AY370" s="2">
        <f>+('3 Planilla Preadjudicación OTIC'!AY370)</f>
        <v>7</v>
      </c>
      <c r="AZ370" s="2">
        <f>+('3 Planilla Preadjudicación OTIC'!AZ370)</f>
        <v>0</v>
      </c>
      <c r="BA370" s="2">
        <f>+('3 Planilla Preadjudicación OTIC'!BA370)</f>
        <v>0</v>
      </c>
      <c r="BB370" s="2">
        <f>+('3 Planilla Preadjudicación OTIC'!BB370)</f>
        <v>0</v>
      </c>
      <c r="BC370" s="2">
        <f>+('3 Planilla Preadjudicación OTIC'!BC370)</f>
        <v>0</v>
      </c>
      <c r="BD370" s="2">
        <f>+('3 Planilla Preadjudicación OTIC'!BD370)</f>
        <v>0</v>
      </c>
      <c r="BE370" s="2">
        <f>+('3 Planilla Preadjudicación OTIC'!BE370)</f>
        <v>0</v>
      </c>
      <c r="BF370" s="2">
        <f>+('3 Planilla Preadjudicación OTIC'!BF370)</f>
        <v>0</v>
      </c>
      <c r="BG370" s="2">
        <f>+('3 Planilla Preadjudicación OTIC'!BG370)</f>
        <v>7</v>
      </c>
      <c r="BH370" s="2">
        <f>+('3 Planilla Preadjudicación OTIC'!BH370)</f>
        <v>7</v>
      </c>
      <c r="BI370" s="2">
        <f>+('3 Planilla Preadjudicación OTIC'!BI370)</f>
        <v>7</v>
      </c>
      <c r="BJ370" s="2">
        <f>+('3 Planilla Preadjudicación OTIC'!BJ370)</f>
        <v>7</v>
      </c>
      <c r="BK370" s="2">
        <f>+('3 Planilla Preadjudicación OTIC'!BK370)</f>
        <v>7</v>
      </c>
      <c r="BL370" s="2">
        <f>+('3 Planilla Preadjudicación OTIC'!BL370)</f>
        <v>6.3</v>
      </c>
      <c r="BM370" s="104">
        <f>ROUND(('3 Planilla Preadjudicación OTIC'!BM370),1)</f>
        <v>6.4</v>
      </c>
      <c r="BN370" s="4" t="str">
        <f>+('3 Planilla Preadjudicación OTIC'!BN370)</f>
        <v>NO</v>
      </c>
      <c r="BO370" s="4">
        <f>+('3 Planilla Preadjudicación OTIC'!BO370)</f>
        <v>0</v>
      </c>
      <c r="BP370" s="4">
        <f>+('3 Planilla Preadjudicación OTIC'!BP370)</f>
        <v>0</v>
      </c>
      <c r="BQ370" s="4">
        <f>+('3 Planilla Preadjudicación OTIC'!BQ370)</f>
        <v>0</v>
      </c>
      <c r="BR370" s="4">
        <f>+('3 Planilla Preadjudicación OTIC'!BR370)</f>
        <v>0</v>
      </c>
      <c r="BS370" s="4">
        <f>+('3 Planilla Preadjudicación OTIC'!BS370)</f>
        <v>0</v>
      </c>
      <c r="BT370" s="4">
        <f>+('3 Planilla Preadjudicación OTIC'!BT370)</f>
        <v>0</v>
      </c>
      <c r="BU370" s="85">
        <f>IF(VLOOKUP(A370,'BD OFICIAL'!$A$1:$AL$2098,7,0)=D370,0,1)</f>
        <v>0</v>
      </c>
      <c r="BV370" s="85">
        <f>IF(VLOOKUP(A370,'BD OFICIAL'!$A$1:$AL$2098,11,0)=J370,0,1)</f>
        <v>0</v>
      </c>
      <c r="BW370" s="85">
        <f>IF(VLOOKUP(A370,'BD OFICIAL'!$A$1:$AL$2098,13,0)=L370,0,1)</f>
        <v>0</v>
      </c>
      <c r="BX370" s="2">
        <f>IF(VLOOKUP(A370,'BD OFICIAL'!$A$1:$AL$2098,16,0)=O370,0,1)</f>
        <v>0</v>
      </c>
      <c r="BY370" s="2">
        <f>IF(VLOOKUP(A370,'BD OFICIAL'!$A$1:$AL$2098,17,0)=P370,0,1)</f>
        <v>0</v>
      </c>
      <c r="BZ370" s="2">
        <f>IF(VLOOKUP(A370,'BD OFICIAL'!$A$1:$AL$2098,19,0)=R370,0,1)</f>
        <v>0</v>
      </c>
      <c r="CA370" s="2">
        <f>IF(VLOOKUP(A370,'BD OFICIAL'!$A$1:$AL$2098,21,0)=T370,0,1)</f>
        <v>0</v>
      </c>
      <c r="CB370" s="2">
        <f>IF(VLOOKUP(A370,'BD OFICIAL'!$A$1:$AL$2098,24,0)=AK370,0,1)</f>
        <v>0</v>
      </c>
      <c r="CC370" s="2">
        <f>IF(VLOOKUP(A370,'BD OFICIAL'!$A$1:$AL$2098,25,0)=X370,0,1)</f>
        <v>0</v>
      </c>
      <c r="CD370" s="2">
        <f>IF(VLOOKUP(A370,'BD OFICIAL'!$A$1:$AL$2098,26,0)=Y370,0,1)</f>
        <v>0</v>
      </c>
      <c r="CE370" s="2">
        <f>IF(VLOOKUP(A370,'BD OFICIAL'!$A$1:$AL$2098,27,0)=Z370,0,1)</f>
        <v>0</v>
      </c>
      <c r="CF370" s="2">
        <f>IF(VLOOKUP(A370,'BD OFICIAL'!$A$1:$AL$2098,28,0)=AA370,0,1)</f>
        <v>0</v>
      </c>
      <c r="CG370" s="2">
        <f>IF(VLOOKUP(A370,'BD OFICIAL'!$A$1:$AL$2098,33,0)=AF370,0,1)</f>
        <v>0</v>
      </c>
      <c r="CH370" s="2">
        <f>IF(VLOOKUP(A370,'BD OFICIAL'!$A$1:$AL$2098,35,0)=AH370,0,1)</f>
        <v>0</v>
      </c>
      <c r="CI370" s="85">
        <f>IF(VLOOKUP(A370,'BD OFICIAL'!$A$1:$AL$2098,34,0)=AL370,0,1)</f>
        <v>0</v>
      </c>
      <c r="CJ370" s="12">
        <f>VLOOKUP(A370,'BD OFICIAL'!$A$1:$AM$2098,36,0)*AM370-AP370</f>
        <v>0</v>
      </c>
      <c r="CK370" s="85" t="str">
        <f t="shared" si="190"/>
        <v>SHMAN</v>
      </c>
      <c r="CL370" s="85" t="str">
        <f t="shared" si="191"/>
        <v>SI</v>
      </c>
      <c r="CM370" s="85" t="str">
        <f t="shared" si="205"/>
        <v>NO</v>
      </c>
      <c r="CN370" s="31">
        <f t="shared" si="206"/>
        <v>0</v>
      </c>
      <c r="CO370" s="31">
        <f t="shared" si="192"/>
        <v>0</v>
      </c>
      <c r="CP370" s="31">
        <f t="shared" si="207"/>
        <v>0</v>
      </c>
      <c r="CQ370" s="31">
        <f>IF(Y370="NO",0,IF(Y370="SI",IF(VLOOKUP(A370,'BD OFICIAL'!$A:$AO,40,0)=AQ370,0,1)))</f>
        <v>0</v>
      </c>
      <c r="CR370" s="31">
        <f>IF(Z370="NO",0,IF(Z370="SI",IF(VLOOKUP(B370,'BD OFICIAL'!$A:$AO,41,0)=AS370,0,1)))</f>
        <v>0</v>
      </c>
      <c r="CS370" s="31">
        <f t="shared" si="193"/>
        <v>0</v>
      </c>
      <c r="CT370" s="31">
        <f t="shared" si="194"/>
        <v>0</v>
      </c>
      <c r="CU370" s="31">
        <f>IF(VLOOKUP(A370,'BD OFICIAL'!$A$1:$AL$1056,31,0)="SI",IF(AT370&gt;0,0,1),IF(AT370=0,0,1))</f>
        <v>0</v>
      </c>
      <c r="CV370" s="31">
        <f t="shared" si="195"/>
        <v>0</v>
      </c>
      <c r="CW370" s="31">
        <f t="shared" si="208"/>
        <v>0</v>
      </c>
      <c r="CX370" s="85" t="str">
        <f t="shared" si="209"/>
        <v>SI</v>
      </c>
      <c r="CY370" s="31">
        <f t="shared" si="210"/>
        <v>0</v>
      </c>
      <c r="CZ370" s="85" t="str">
        <f>IF(ISERROR(VLOOKUP(AI370,EXPERIENCIA!$A$1:$C$2100,1,0)),"NO","SI")</f>
        <v>SI</v>
      </c>
      <c r="DA370" s="85">
        <f>IF(CX370="no","NO APLICA",IF(AX370=0,"ERROR NOTA",IF(AND(AX370&gt;1,CZ370="NO"),"ERROR NOTA",IF(AND(CZ370="NO",AX370=1),0,IF(VLOOKUP(AI370,EXPERIENCIA!$A$1:$C$2100,3,0)=AX370,0,"ERROR NOTA")))))</f>
        <v>0</v>
      </c>
      <c r="DB370" s="85" t="str">
        <f>IF(ISERROR(VLOOKUP(AI370,COMPORTAMIENTO!$A$1:$C$2100,1,0)),"NO","SI")</f>
        <v>SI</v>
      </c>
      <c r="DC370" s="85">
        <f>IF(CX370="NO","NO APLICA",IF(AY370=0,"ERROR NOTA",IF(AND(DB370="NO",AY370=7),0,IF(VLOOKUP(AI370,COMPORTAMIENTO!$A$2:$H$2100,8,0)=AY370,0,"ERROR NOTA"))))</f>
        <v>0</v>
      </c>
      <c r="DD370" s="104">
        <f t="shared" si="211"/>
        <v>0.1</v>
      </c>
      <c r="DE370" s="104">
        <f t="shared" si="212"/>
        <v>0.70000000000000007</v>
      </c>
      <c r="DF370" s="85" t="str">
        <f t="shared" si="196"/>
        <v>SI</v>
      </c>
      <c r="DG370" s="85">
        <f t="shared" si="213"/>
        <v>0</v>
      </c>
      <c r="DH370" s="85">
        <f t="shared" si="214"/>
        <v>0</v>
      </c>
      <c r="DI370" s="85">
        <f t="shared" si="215"/>
        <v>0</v>
      </c>
      <c r="DJ370" s="12">
        <f t="shared" si="216"/>
        <v>7.0000000000000009</v>
      </c>
      <c r="DK370" s="7">
        <f t="shared" si="217"/>
        <v>7.0000000000000009</v>
      </c>
      <c r="DL370" s="12">
        <f t="shared" si="197"/>
        <v>5600</v>
      </c>
      <c r="DM370" s="12">
        <f>VLOOKUP(A370,'5 TD'!$A:$B,2,0)</f>
        <v>5075</v>
      </c>
      <c r="DN370" s="7">
        <f t="shared" si="198"/>
        <v>6.3</v>
      </c>
      <c r="DO370" s="85" t="str">
        <f t="shared" si="218"/>
        <v>APROBADO</v>
      </c>
      <c r="DP370" s="85" t="str">
        <f t="shared" si="219"/>
        <v>APROBADO</v>
      </c>
      <c r="DQ370" s="7">
        <f t="shared" si="220"/>
        <v>6.4</v>
      </c>
      <c r="DR370" s="85" t="str">
        <f t="shared" si="199"/>
        <v>APROBADO</v>
      </c>
      <c r="DS370" s="2" t="str">
        <f>+('3 Planilla Preadjudicación OTIC'!BN370)</f>
        <v>NO</v>
      </c>
      <c r="DT370" s="2">
        <f>IF(DR370="APROBADO",VLOOKUP(A370,'5 TD'!$D$3:$E$270,2,0),"NO APLICA")</f>
        <v>7</v>
      </c>
      <c r="DU370" s="2" t="str">
        <f t="shared" si="200"/>
        <v>NO</v>
      </c>
      <c r="DV370" s="2" t="str">
        <f>IF(DU370="SI",VLOOKUP(A370,'5 TD'!$G$3:$H$270,2,0),"NO APLICA ")</f>
        <v xml:space="preserve">NO APLICA </v>
      </c>
      <c r="DW370" s="2" t="str">
        <f t="shared" si="201"/>
        <v>NO</v>
      </c>
      <c r="DX370" s="2" t="str">
        <f>IF(DW370="SI",VLOOKUP(A370,'5 TD'!$J$4:$K$472,2,0),"NO APLICA")</f>
        <v>NO APLICA</v>
      </c>
      <c r="DY370" s="2" t="str">
        <f t="shared" si="202"/>
        <v>NO APLICA</v>
      </c>
      <c r="DZ370" s="7" t="str">
        <f>IF(DY370="SI",VLOOKUP(A370,'5 TD'!$M$4:$N$350,2,0),"NO APLICA")</f>
        <v>NO APLICA</v>
      </c>
      <c r="EA370" s="2" t="str">
        <f t="shared" si="203"/>
        <v>NO APLICA</v>
      </c>
      <c r="EB370" s="12" t="str">
        <f t="shared" si="204"/>
        <v/>
      </c>
      <c r="EC370" s="12" t="str">
        <f>IF(EA370="SI",VLOOKUP(A370,'5 TD'!$V$4:$W$479,2,0),"NO APLICA")</f>
        <v>NO APLICA</v>
      </c>
      <c r="ED370" s="2" t="str">
        <f t="shared" si="221"/>
        <v>NO</v>
      </c>
      <c r="EE370" s="79" t="str">
        <f>IF(ED370="SI",VLOOKUP(AI370,COMPORTAMIENTO!$A$1:$H$2100,7,0),"NO APLICA")</f>
        <v>NO APLICA</v>
      </c>
      <c r="EF370" s="12" t="str">
        <f>IF(ED370="SI",VLOOKUP(A370,'5 TD'!$P$2:$Q$479,2,0),"NO APLICA")</f>
        <v>NO APLICA</v>
      </c>
      <c r="EG370" s="2" t="str">
        <f t="shared" si="222"/>
        <v>NO</v>
      </c>
      <c r="EH370" s="2">
        <f>IF(CZ370="no",0,VLOOKUP(AI370,EXPERIENCIA!$A$1:$C$2100,2,0))</f>
        <v>17</v>
      </c>
      <c r="EI370" s="2">
        <f>IF(CZ370="si",VLOOKUP(A370,'5 TD'!$S$3:$T$2103,2,0),0)</f>
        <v>146</v>
      </c>
      <c r="EJ370" s="2" t="str">
        <f t="shared" si="223"/>
        <v>NO</v>
      </c>
      <c r="EK370" s="2">
        <f>+('3 Planilla Preadjudicación OTIC'!BU370)</f>
        <v>0</v>
      </c>
      <c r="EL370" s="4"/>
      <c r="EM370" s="3"/>
      <c r="EN370" s="3"/>
      <c r="EQ370" s="86"/>
    </row>
    <row r="371" spans="1:147" s="3" customFormat="1" ht="15" customHeight="1" x14ac:dyDescent="0.3">
      <c r="A371" s="2">
        <f>+('3 Planilla Preadjudicación OTIC'!A371)</f>
        <v>14402</v>
      </c>
      <c r="B371" s="2" t="str">
        <f>+('3 Planilla Preadjudicación OTIC'!B371)</f>
        <v>65181652-1</v>
      </c>
      <c r="C371" s="4">
        <f>+('3 Planilla Preadjudicación OTIC'!E371)</f>
        <v>2025</v>
      </c>
      <c r="D371" s="4" t="str">
        <f>+('3 Planilla Preadjudicación OTIC'!F371)</f>
        <v>MANDATO</v>
      </c>
      <c r="E371" s="4" t="str">
        <f>+('3 Planilla Preadjudicación OTIC'!G371)</f>
        <v>73188700-4</v>
      </c>
      <c r="F371" s="4" t="str">
        <f>+('3 Planilla Preadjudicación OTIC'!H371)</f>
        <v>ONG CASA DE ACOGIDA LA ESPERANZA</v>
      </c>
      <c r="G371" s="4"/>
      <c r="H371" s="4"/>
      <c r="I371" s="4" t="str">
        <f>+('3 Planilla Preadjudicación OTIC'!I371)</f>
        <v>CORTE Y CONFECCIÓN DE CORTINAS Y ROPA DE CASA</v>
      </c>
      <c r="J371" s="4" t="str">
        <f>+('3 Planilla Preadjudicación OTIC'!J371)</f>
        <v>PF0704</v>
      </c>
      <c r="K371" s="4" t="str">
        <f>+('3 Planilla Preadjudicación OTIC'!K371)</f>
        <v/>
      </c>
      <c r="L371" s="4" t="str">
        <f>+('3 Planilla Preadjudicación OTIC'!L371)</f>
        <v/>
      </c>
      <c r="M371" s="2">
        <f>+('3 Planilla Preadjudicación OTIC'!M371)</f>
        <v>13</v>
      </c>
      <c r="N371" s="4" t="str">
        <f>+('3 Planilla Preadjudicación OTIC'!N371)</f>
        <v>METROPOLITANA</v>
      </c>
      <c r="O371" s="4" t="str">
        <f>+('3 Planilla Preadjudicación OTIC'!O371)</f>
        <v>PUDAHUEL</v>
      </c>
      <c r="P371" s="4" t="str">
        <f>+('3 Planilla Preadjudicación OTIC'!P371)</f>
        <v>EMPRENDEDORES/AS INFORMALES O PERSONAS VULNERABLES PERTENECIENTES AL 80% MAS VULNERABLE</v>
      </c>
      <c r="Q371" s="4" t="str">
        <f>+('3 Planilla Preadjudicación OTIC'!Q371)</f>
        <v>PRESENCIAL</v>
      </c>
      <c r="R371" s="4" t="str">
        <f>+('3 Planilla Preadjudicación OTIC'!R371)</f>
        <v>DEPENDIENTE</v>
      </c>
      <c r="S371" s="4">
        <f>+('3 Planilla Preadjudicación OTIC'!S371)</f>
        <v>38</v>
      </c>
      <c r="T371" s="2">
        <f>+('3 Planilla Preadjudicación OTIC'!T371)</f>
        <v>19</v>
      </c>
      <c r="U371" s="2">
        <f>+('3 Planilla Preadjudicación OTIC'!U371)</f>
        <v>150</v>
      </c>
      <c r="V371" s="2">
        <f>+('3 Planilla Preadjudicación OTIC'!V371)</f>
        <v>0</v>
      </c>
      <c r="W371" s="2">
        <f>+('3 Planilla Preadjudicación OTIC'!W371)</f>
        <v>150</v>
      </c>
      <c r="X371" s="2">
        <f>+('3 Planilla Preadjudicación OTIC'!X371)</f>
        <v>4</v>
      </c>
      <c r="Y371" s="2" t="str">
        <f>+('3 Planilla Preadjudicación OTIC'!Y371)</f>
        <v>SI</v>
      </c>
      <c r="Z371" s="2" t="str">
        <f>+('3 Planilla Preadjudicación OTIC'!Z371)</f>
        <v>NO</v>
      </c>
      <c r="AA371" s="2" t="str">
        <f>+('3 Planilla Preadjudicación OTIC'!AA371)</f>
        <v>NO</v>
      </c>
      <c r="AB371" s="4" t="str">
        <f>+('3 Planilla Preadjudicación OTIC'!AB371)</f>
        <v>SE AJUSTA A PLAN FORMATIVO</v>
      </c>
      <c r="AC371" s="4" t="str">
        <f>+('3 Planilla Preadjudicación OTIC'!AC371)</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71" s="2" t="str">
        <f>+('3 Planilla Preadjudicación OTIC'!AD371)</f>
        <v>NO</v>
      </c>
      <c r="AE371" s="4">
        <f>+('3 Planilla Preadjudicación OTIC'!AE371)</f>
        <v>0</v>
      </c>
      <c r="AF371" s="2" t="str">
        <f>+('3 Planilla Preadjudicación OTIC'!AF371)</f>
        <v>CERRADA</v>
      </c>
      <c r="AG371" s="2">
        <f>+('3 Planilla Preadjudicación OTIC'!AG371)</f>
        <v>38</v>
      </c>
      <c r="AH371" s="2">
        <f>+('3 Planilla Preadjudicación OTIC'!AH371)</f>
        <v>3</v>
      </c>
      <c r="AI371" s="135" t="str">
        <f>+('3 Planilla Preadjudicación OTIC'!AI371)</f>
        <v>76232950-6</v>
      </c>
      <c r="AJ371" s="4" t="str">
        <f>+('3 Planilla Preadjudicación OTIC'!AJ371)</f>
        <v>INSTITUTO DE CALIDAD Y MEDIOAMBIENTE DE CHILE IGNACIO JAVIER CARO AGUILERA E.I.R.L</v>
      </c>
      <c r="AK371" s="2">
        <f>+('3 Planilla Preadjudicación OTIC'!AK371)</f>
        <v>150</v>
      </c>
      <c r="AL371" s="2">
        <f>+('3 Planilla Preadjudicación OTIC'!AL371)</f>
        <v>38</v>
      </c>
      <c r="AM371" s="12">
        <f>+('3 Planilla Preadjudicación OTIC'!AM371)</f>
        <v>6700</v>
      </c>
      <c r="AN371" s="12">
        <f>+('3 Planilla Preadjudicación OTIC'!AN371)</f>
        <v>0</v>
      </c>
      <c r="AO371" s="12">
        <f>+('3 Planilla Preadjudicación OTIC'!AO371)</f>
        <v>0</v>
      </c>
      <c r="AP371" s="12">
        <f>+('3 Planilla Preadjudicación OTIC'!AP371)</f>
        <v>19095000</v>
      </c>
      <c r="AQ371" s="12">
        <f>+('3 Planilla Preadjudicación OTIC'!AQ371)</f>
        <v>2888000</v>
      </c>
      <c r="AR371" s="12">
        <f>+('3 Planilla Preadjudicación OTIC'!AR371)</f>
        <v>0</v>
      </c>
      <c r="AS371" s="12">
        <f>+('3 Planilla Preadjudicación OTIC'!AS371)</f>
        <v>0</v>
      </c>
      <c r="AT371" s="12">
        <f>+('3 Planilla Preadjudicación OTIC'!AT371)</f>
        <v>0</v>
      </c>
      <c r="AU371" s="12">
        <f>+('3 Planilla Preadjudicación OTIC'!AU371)</f>
        <v>21983000</v>
      </c>
      <c r="AV371" s="2" t="str">
        <f>+('3 Planilla Preadjudicación OTIC'!AV371)</f>
        <v>SI</v>
      </c>
      <c r="AW371" s="4">
        <f>+('3 Planilla Preadjudicación OTIC'!AW371)</f>
        <v>0</v>
      </c>
      <c r="AX371" s="2">
        <f>+('3 Planilla Preadjudicación OTIC'!AX371)</f>
        <v>1</v>
      </c>
      <c r="AY371" s="2">
        <f>+('3 Planilla Preadjudicación OTIC'!AY371)</f>
        <v>7</v>
      </c>
      <c r="AZ371" s="2">
        <f>+('3 Planilla Preadjudicación OTIC'!AZ371)</f>
        <v>0</v>
      </c>
      <c r="BA371" s="2">
        <f>+('3 Planilla Preadjudicación OTIC'!BA371)</f>
        <v>0</v>
      </c>
      <c r="BB371" s="2">
        <f>+('3 Planilla Preadjudicación OTIC'!BB371)</f>
        <v>0</v>
      </c>
      <c r="BC371" s="2">
        <f>+('3 Planilla Preadjudicación OTIC'!BC371)</f>
        <v>0</v>
      </c>
      <c r="BD371" s="2">
        <f>+('3 Planilla Preadjudicación OTIC'!BD371)</f>
        <v>0</v>
      </c>
      <c r="BE371" s="2">
        <f>+('3 Planilla Preadjudicación OTIC'!BE371)</f>
        <v>0</v>
      </c>
      <c r="BF371" s="2">
        <f>+('3 Planilla Preadjudicación OTIC'!BF371)</f>
        <v>0</v>
      </c>
      <c r="BG371" s="2">
        <f>+('3 Planilla Preadjudicación OTIC'!BG371)</f>
        <v>7</v>
      </c>
      <c r="BH371" s="2">
        <f>+('3 Planilla Preadjudicación OTIC'!BH371)</f>
        <v>7</v>
      </c>
      <c r="BI371" s="2">
        <f>+('3 Planilla Preadjudicación OTIC'!BI371)</f>
        <v>7</v>
      </c>
      <c r="BJ371" s="2">
        <f>+('3 Planilla Preadjudicación OTIC'!BJ371)</f>
        <v>7</v>
      </c>
      <c r="BK371" s="2">
        <f>+('3 Planilla Preadjudicación OTIC'!BK371)</f>
        <v>7</v>
      </c>
      <c r="BL371" s="218">
        <f>+('3 Planilla Preadjudicación OTIC'!BL371)</f>
        <v>6.7</v>
      </c>
      <c r="BM371" s="104">
        <f>ROUND(('3 Planilla Preadjudicación OTIC'!BM371),1)</f>
        <v>6.4</v>
      </c>
      <c r="BN371" s="4" t="str">
        <f>+('3 Planilla Preadjudicación OTIC'!BN371)</f>
        <v>NO</v>
      </c>
      <c r="BO371" s="4">
        <f>+('3 Planilla Preadjudicación OTIC'!BO371)</f>
        <v>0</v>
      </c>
      <c r="BP371" s="4">
        <f>+('3 Planilla Preadjudicación OTIC'!BP371)</f>
        <v>0</v>
      </c>
      <c r="BQ371" s="4">
        <f>+('3 Planilla Preadjudicación OTIC'!BQ371)</f>
        <v>0</v>
      </c>
      <c r="BR371" s="4">
        <f>+('3 Planilla Preadjudicación OTIC'!BR371)</f>
        <v>0</v>
      </c>
      <c r="BS371" s="4">
        <f>+('3 Planilla Preadjudicación OTIC'!BS371)</f>
        <v>0</v>
      </c>
      <c r="BT371" s="4">
        <f>+('3 Planilla Preadjudicación OTIC'!BT371)</f>
        <v>0</v>
      </c>
      <c r="BU371" s="85">
        <f>IF(VLOOKUP(A371,'BD OFICIAL'!$A$1:$AL$2098,7,0)=D371,0,1)</f>
        <v>0</v>
      </c>
      <c r="BV371" s="85">
        <f>IF(VLOOKUP(A371,'BD OFICIAL'!$A$1:$AL$2098,11,0)=J371,0,1)</f>
        <v>0</v>
      </c>
      <c r="BW371" s="85">
        <f>IF(VLOOKUP(A371,'BD OFICIAL'!$A$1:$AL$2098,13,0)=L371,0,1)</f>
        <v>0</v>
      </c>
      <c r="BX371" s="2">
        <f>IF(VLOOKUP(A371,'BD OFICIAL'!$A$1:$AL$2098,16,0)=O371,0,1)</f>
        <v>0</v>
      </c>
      <c r="BY371" s="2">
        <f>IF(VLOOKUP(A371,'BD OFICIAL'!$A$1:$AL$2098,17,0)=P371,0,1)</f>
        <v>0</v>
      </c>
      <c r="BZ371" s="2">
        <f>IF(VLOOKUP(A371,'BD OFICIAL'!$A$1:$AL$2098,19,0)=R371,0,1)</f>
        <v>0</v>
      </c>
      <c r="CA371" s="2">
        <f>IF(VLOOKUP(A371,'BD OFICIAL'!$A$1:$AL$2098,21,0)=T371,0,1)</f>
        <v>0</v>
      </c>
      <c r="CB371" s="2">
        <f>IF(VLOOKUP(A371,'BD OFICIAL'!$A$1:$AL$2098,24,0)=AK371,0,1)</f>
        <v>0</v>
      </c>
      <c r="CC371" s="2">
        <f>IF(VLOOKUP(A371,'BD OFICIAL'!$A$1:$AL$2098,25,0)=X371,0,1)</f>
        <v>0</v>
      </c>
      <c r="CD371" s="2">
        <f>IF(VLOOKUP(A371,'BD OFICIAL'!$A$1:$AL$2098,26,0)=Y371,0,1)</f>
        <v>0</v>
      </c>
      <c r="CE371" s="2">
        <f>IF(VLOOKUP(A371,'BD OFICIAL'!$A$1:$AL$2098,27,0)=Z371,0,1)</f>
        <v>0</v>
      </c>
      <c r="CF371" s="2">
        <f>IF(VLOOKUP(A371,'BD OFICIAL'!$A$1:$AL$2098,28,0)=AA371,0,1)</f>
        <v>0</v>
      </c>
      <c r="CG371" s="2">
        <f>IF(VLOOKUP(A371,'BD OFICIAL'!$A$1:$AL$2098,33,0)=AF371,0,1)</f>
        <v>0</v>
      </c>
      <c r="CH371" s="2">
        <f>IF(VLOOKUP(A371,'BD OFICIAL'!$A$1:$AL$2098,35,0)=AH371,0,1)</f>
        <v>0</v>
      </c>
      <c r="CI371" s="85">
        <f>IF(VLOOKUP(A371,'BD OFICIAL'!$A$1:$AL$2098,34,0)=AL371,0,1)</f>
        <v>0</v>
      </c>
      <c r="CJ371" s="12">
        <f>VLOOKUP(A371,'BD OFICIAL'!$A$1:$AM$2098,36,0)*AM371-AP371</f>
        <v>0</v>
      </c>
      <c r="CK371" s="85" t="str">
        <f t="shared" si="190"/>
        <v>SSH</v>
      </c>
      <c r="CL371" s="85" t="str">
        <f t="shared" si="191"/>
        <v>SI</v>
      </c>
      <c r="CM371" s="85" t="str">
        <f t="shared" si="205"/>
        <v>NO</v>
      </c>
      <c r="CN371" s="31">
        <f t="shared" si="206"/>
        <v>0</v>
      </c>
      <c r="CO371" s="31">
        <f t="shared" si="192"/>
        <v>0</v>
      </c>
      <c r="CP371" s="31">
        <f t="shared" si="207"/>
        <v>0</v>
      </c>
      <c r="CQ371" s="31">
        <f>IF(Y371="NO",0,IF(Y371="SI",IF(VLOOKUP(A371,'BD OFICIAL'!$A:$AO,40,0)=AQ371,0,1)))</f>
        <v>0</v>
      </c>
      <c r="CR371" s="31">
        <f>IF(Z371="NO",0,IF(Z371="SI",IF(VLOOKUP(B371,'BD OFICIAL'!$A:$AO,41,0)=AS371,0,1)))</f>
        <v>0</v>
      </c>
      <c r="CS371" s="31">
        <f t="shared" si="193"/>
        <v>0</v>
      </c>
      <c r="CT371" s="31">
        <f t="shared" si="194"/>
        <v>0</v>
      </c>
      <c r="CU371" s="31">
        <f>IF(VLOOKUP(A371,'BD OFICIAL'!$A$1:$AL$1056,31,0)="SI",IF(AT371&gt;0,0,1),IF(AT371=0,0,1))</f>
        <v>0</v>
      </c>
      <c r="CV371" s="31">
        <f t="shared" si="195"/>
        <v>0</v>
      </c>
      <c r="CW371" s="31">
        <f t="shared" si="208"/>
        <v>0</v>
      </c>
      <c r="CX371" s="85" t="str">
        <f t="shared" si="209"/>
        <v>SI</v>
      </c>
      <c r="CY371" s="31">
        <f t="shared" si="210"/>
        <v>0</v>
      </c>
      <c r="CZ371" s="85" t="str">
        <f>IF(ISERROR(VLOOKUP(AI371,EXPERIENCIA!$A$1:$C$2100,1,0)),"NO","SI")</f>
        <v>SI</v>
      </c>
      <c r="DA371" s="85">
        <f>IF(CX371="no","NO APLICA",IF(AX371=0,"ERROR NOTA",IF(AND(AX371&gt;1,CZ371="NO"),"ERROR NOTA",IF(AND(CZ371="NO",AX371=1),0,IF(VLOOKUP(AI371,EXPERIENCIA!$A$1:$C$2100,3,0)=AX371,0,"ERROR NOTA")))))</f>
        <v>0</v>
      </c>
      <c r="DB371" s="85" t="str">
        <f>IF(ISERROR(VLOOKUP(AI371,COMPORTAMIENTO!$A$1:$C$2100,1,0)),"NO","SI")</f>
        <v>SI</v>
      </c>
      <c r="DC371" s="85">
        <f>IF(CX371="NO","NO APLICA",IF(AY371=0,"ERROR NOTA",IF(AND(DB371="NO",AY371=7),0,IF(VLOOKUP(AI371,COMPORTAMIENTO!$A$2:$H$2100,8,0)=AY371,0,"ERROR NOTA"))))</f>
        <v>0</v>
      </c>
      <c r="DD371" s="104">
        <f t="shared" si="211"/>
        <v>0.1</v>
      </c>
      <c r="DE371" s="104">
        <f t="shared" si="212"/>
        <v>0.70000000000000007</v>
      </c>
      <c r="DF371" s="85" t="str">
        <f t="shared" si="196"/>
        <v>SI</v>
      </c>
      <c r="DG371" s="85">
        <f t="shared" si="213"/>
        <v>0</v>
      </c>
      <c r="DH371" s="85">
        <f t="shared" si="214"/>
        <v>0</v>
      </c>
      <c r="DI371" s="85">
        <f t="shared" si="215"/>
        <v>0</v>
      </c>
      <c r="DJ371" s="12">
        <f t="shared" si="216"/>
        <v>7.0000000000000009</v>
      </c>
      <c r="DK371" s="7">
        <f t="shared" si="217"/>
        <v>7.0000000000000009</v>
      </c>
      <c r="DL371" s="12">
        <f t="shared" si="197"/>
        <v>6700</v>
      </c>
      <c r="DM371" s="12">
        <f>VLOOKUP(A371,'5 TD'!$A:$B,2,0)</f>
        <v>6373</v>
      </c>
      <c r="DN371" s="7">
        <f t="shared" si="198"/>
        <v>6.7</v>
      </c>
      <c r="DO371" s="85" t="str">
        <f t="shared" si="218"/>
        <v>APROBADO</v>
      </c>
      <c r="DP371" s="85" t="str">
        <f t="shared" si="219"/>
        <v>APROBADO</v>
      </c>
      <c r="DQ371" s="7">
        <f t="shared" si="220"/>
        <v>6.4</v>
      </c>
      <c r="DR371" s="85" t="str">
        <f t="shared" si="199"/>
        <v>APROBADO</v>
      </c>
      <c r="DS371" s="2" t="str">
        <f>+('3 Planilla Preadjudicación OTIC'!BN371)</f>
        <v>NO</v>
      </c>
      <c r="DT371" s="2">
        <f>IF(DR371="APROBADO",VLOOKUP(A371,'5 TD'!$D$3:$E$270,2,0),"NO APLICA")</f>
        <v>7</v>
      </c>
      <c r="DU371" s="2" t="str">
        <f t="shared" si="200"/>
        <v>NO</v>
      </c>
      <c r="DV371" s="2" t="str">
        <f>IF(DU371="SI",VLOOKUP(A371,'5 TD'!$G$3:$H$270,2,0),"NO APLICA ")</f>
        <v xml:space="preserve">NO APLICA </v>
      </c>
      <c r="DW371" s="2" t="str">
        <f t="shared" si="201"/>
        <v>NO</v>
      </c>
      <c r="DX371" s="2" t="str">
        <f>IF(DW371="SI",VLOOKUP(A371,'5 TD'!$J$4:$K$472,2,0),"NO APLICA")</f>
        <v>NO APLICA</v>
      </c>
      <c r="DY371" s="2" t="str">
        <f t="shared" si="202"/>
        <v>NO APLICA</v>
      </c>
      <c r="DZ371" s="7" t="str">
        <f>IF(DY371="SI",VLOOKUP(A371,'5 TD'!$M$4:$N$350,2,0),"NO APLICA")</f>
        <v>NO APLICA</v>
      </c>
      <c r="EA371" s="2" t="str">
        <f t="shared" si="203"/>
        <v>NO APLICA</v>
      </c>
      <c r="EB371" s="12" t="str">
        <f t="shared" si="204"/>
        <v/>
      </c>
      <c r="EC371" s="12" t="str">
        <f>IF(EA371="SI",VLOOKUP(A371,'5 TD'!$V$4:$W$479,2,0),"NO APLICA")</f>
        <v>NO APLICA</v>
      </c>
      <c r="ED371" s="2" t="str">
        <f t="shared" si="221"/>
        <v>NO</v>
      </c>
      <c r="EE371" s="79" t="str">
        <f>IF(ED371="SI",VLOOKUP(AI371,COMPORTAMIENTO!$A$1:$H$2100,7,0),"NO APLICA")</f>
        <v>NO APLICA</v>
      </c>
      <c r="EF371" s="12" t="str">
        <f>IF(ED371="SI",VLOOKUP(A371,'5 TD'!$P$2:$Q$479,2,0),"NO APLICA")</f>
        <v>NO APLICA</v>
      </c>
      <c r="EG371" s="2" t="str">
        <f t="shared" si="222"/>
        <v>NO</v>
      </c>
      <c r="EH371" s="2">
        <f>IF(CZ371="no",0,VLOOKUP(AI371,EXPERIENCIA!$A$1:$C$2100,2,0))</f>
        <v>17</v>
      </c>
      <c r="EI371" s="2">
        <f>IF(CZ371="si",VLOOKUP(A371,'5 TD'!$S$3:$T$2103,2,0),0)</f>
        <v>254</v>
      </c>
      <c r="EJ371" s="2" t="str">
        <f t="shared" si="223"/>
        <v>NO</v>
      </c>
      <c r="EK371" s="2">
        <f>+('3 Planilla Preadjudicación OTIC'!BU371)</f>
        <v>0</v>
      </c>
      <c r="EL371" s="4"/>
      <c r="EQ371" s="86"/>
    </row>
    <row r="372" spans="1:147" ht="15" customHeight="1" x14ac:dyDescent="0.3">
      <c r="A372" s="2">
        <f>+('3 Planilla Preadjudicación OTIC'!A372)</f>
        <v>14404</v>
      </c>
      <c r="B372" s="2" t="str">
        <f>+('3 Planilla Preadjudicación OTIC'!B372)</f>
        <v>65181652-1</v>
      </c>
      <c r="C372" s="4">
        <f>+('3 Planilla Preadjudicación OTIC'!E372)</f>
        <v>2025</v>
      </c>
      <c r="D372" s="4" t="str">
        <f>+('3 Planilla Preadjudicación OTIC'!F372)</f>
        <v>MANDATO</v>
      </c>
      <c r="E372" s="4" t="str">
        <f>+('3 Planilla Preadjudicación OTIC'!G372)</f>
        <v>73188700-4</v>
      </c>
      <c r="F372" s="4" t="str">
        <f>+('3 Planilla Preadjudicación OTIC'!H372)</f>
        <v>ONG CASA DE ACOGIDA LA ESPERANZA</v>
      </c>
      <c r="G372" s="4"/>
      <c r="H372" s="4"/>
      <c r="I372" s="4" t="str">
        <f>+('3 Planilla Preadjudicación OTIC'!I372)</f>
        <v>CORTE Y CONFECCIÓN DE CORTINAS Y ROPA DE CASA</v>
      </c>
      <c r="J372" s="4" t="str">
        <f>+('3 Planilla Preadjudicación OTIC'!J372)</f>
        <v>PF0704</v>
      </c>
      <c r="K372" s="4" t="str">
        <f>+('3 Planilla Preadjudicación OTIC'!K372)</f>
        <v/>
      </c>
      <c r="L372" s="4" t="str">
        <f>+('3 Planilla Preadjudicación OTIC'!L372)</f>
        <v/>
      </c>
      <c r="M372" s="2">
        <f>+('3 Planilla Preadjudicación OTIC'!M372)</f>
        <v>13</v>
      </c>
      <c r="N372" s="4" t="str">
        <f>+('3 Planilla Preadjudicación OTIC'!N372)</f>
        <v>METROPOLITANA</v>
      </c>
      <c r="O372" s="4" t="str">
        <f>+('3 Planilla Preadjudicación OTIC'!O372)</f>
        <v>LA GRANJA</v>
      </c>
      <c r="P372" s="4" t="str">
        <f>+('3 Planilla Preadjudicación OTIC'!P372)</f>
        <v>EMPRENDEDORES/AS INFORMALES O PERSONAS VULNERABLES PERTENECIENTES AL 80% MAS VULNERABLE</v>
      </c>
      <c r="Q372" s="4" t="str">
        <f>+('3 Planilla Preadjudicación OTIC'!Q372)</f>
        <v>PRESENCIAL</v>
      </c>
      <c r="R372" s="4" t="str">
        <f>+('3 Planilla Preadjudicación OTIC'!R372)</f>
        <v>DEPENDIENTE</v>
      </c>
      <c r="S372" s="4">
        <f>+('3 Planilla Preadjudicación OTIC'!S372)</f>
        <v>38</v>
      </c>
      <c r="T372" s="2">
        <f>+('3 Planilla Preadjudicación OTIC'!T372)</f>
        <v>20</v>
      </c>
      <c r="U372" s="2">
        <f>+('3 Planilla Preadjudicación OTIC'!U372)</f>
        <v>150</v>
      </c>
      <c r="V372" s="2">
        <f>+('3 Planilla Preadjudicación OTIC'!V372)</f>
        <v>0</v>
      </c>
      <c r="W372" s="2">
        <f>+('3 Planilla Preadjudicación OTIC'!W372)</f>
        <v>150</v>
      </c>
      <c r="X372" s="2">
        <f>+('3 Planilla Preadjudicación OTIC'!X372)</f>
        <v>4</v>
      </c>
      <c r="Y372" s="2" t="str">
        <f>+('3 Planilla Preadjudicación OTIC'!Y372)</f>
        <v>SI</v>
      </c>
      <c r="Z372" s="2" t="str">
        <f>+('3 Planilla Preadjudicación OTIC'!Z372)</f>
        <v>NO</v>
      </c>
      <c r="AA372" s="2" t="str">
        <f>+('3 Planilla Preadjudicación OTIC'!AA372)</f>
        <v>NO</v>
      </c>
      <c r="AB372" s="4" t="str">
        <f>+('3 Planilla Preadjudicación OTIC'!AB372)</f>
        <v>SE AJUSTA A PLAN FORMATIVO</v>
      </c>
      <c r="AC372" s="4" t="str">
        <f>+('3 Planilla Preadjudicación OTIC'!AC372)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372" s="2" t="str">
        <f>+('3 Planilla Preadjudicación OTIC'!AD372)</f>
        <v>NO</v>
      </c>
      <c r="AE372" s="4">
        <f>+('3 Planilla Preadjudicación OTIC'!AE372)</f>
        <v>0</v>
      </c>
      <c r="AF372" s="2" t="str">
        <f>+('3 Planilla Preadjudicación OTIC'!AF372)</f>
        <v>CERRADA</v>
      </c>
      <c r="AG372" s="2">
        <f>+('3 Planilla Preadjudicación OTIC'!AG372)</f>
        <v>38</v>
      </c>
      <c r="AH372" s="2">
        <f>+('3 Planilla Preadjudicación OTIC'!AH372)</f>
        <v>3</v>
      </c>
      <c r="AI372" s="135" t="str">
        <f>+('3 Planilla Preadjudicación OTIC'!AI372)</f>
        <v>76232950-6</v>
      </c>
      <c r="AJ372" s="4" t="str">
        <f>+('3 Planilla Preadjudicación OTIC'!AJ372)</f>
        <v>INSTITUTO DE CALIDAD Y MEDIOAMBIENTE DE CHILE IGNACIO JAVIER CARO AGUILERA E.I.R.L</v>
      </c>
      <c r="AK372" s="2">
        <f>+('3 Planilla Preadjudicación OTIC'!AK372)</f>
        <v>150</v>
      </c>
      <c r="AL372" s="2">
        <f>+('3 Planilla Preadjudicación OTIC'!AL372)</f>
        <v>38</v>
      </c>
      <c r="AM372" s="12">
        <f>+('3 Planilla Preadjudicación OTIC'!AM372)</f>
        <v>6700</v>
      </c>
      <c r="AN372" s="12">
        <f>+('3 Planilla Preadjudicación OTIC'!AN372)</f>
        <v>0</v>
      </c>
      <c r="AO372" s="12">
        <f>+('3 Planilla Preadjudicación OTIC'!AO372)</f>
        <v>0</v>
      </c>
      <c r="AP372" s="12">
        <f>+('3 Planilla Preadjudicación OTIC'!AP372)</f>
        <v>20100000</v>
      </c>
      <c r="AQ372" s="12">
        <f>+('3 Planilla Preadjudicación OTIC'!AQ372)</f>
        <v>3040000</v>
      </c>
      <c r="AR372" s="12">
        <f>+('3 Planilla Preadjudicación OTIC'!AR372)</f>
        <v>0</v>
      </c>
      <c r="AS372" s="12">
        <f>+('3 Planilla Preadjudicación OTIC'!AS372)</f>
        <v>0</v>
      </c>
      <c r="AT372" s="12">
        <f>+('3 Planilla Preadjudicación OTIC'!AT372)</f>
        <v>0</v>
      </c>
      <c r="AU372" s="12">
        <f>+('3 Planilla Preadjudicación OTIC'!AU372)</f>
        <v>23140000</v>
      </c>
      <c r="AV372" s="2" t="str">
        <f>+('3 Planilla Preadjudicación OTIC'!AV372)</f>
        <v>SI</v>
      </c>
      <c r="AW372" s="4">
        <f>+('3 Planilla Preadjudicación OTIC'!AW372)</f>
        <v>0</v>
      </c>
      <c r="AX372" s="2">
        <f>+('3 Planilla Preadjudicación OTIC'!AX372)</f>
        <v>1</v>
      </c>
      <c r="AY372" s="2">
        <f>+('3 Planilla Preadjudicación OTIC'!AY372)</f>
        <v>7</v>
      </c>
      <c r="AZ372" s="2">
        <f>+('3 Planilla Preadjudicación OTIC'!AZ372)</f>
        <v>0</v>
      </c>
      <c r="BA372" s="2">
        <f>+('3 Planilla Preadjudicación OTIC'!BA372)</f>
        <v>0</v>
      </c>
      <c r="BB372" s="2">
        <f>+('3 Planilla Preadjudicación OTIC'!BB372)</f>
        <v>0</v>
      </c>
      <c r="BC372" s="2">
        <f>+('3 Planilla Preadjudicación OTIC'!BC372)</f>
        <v>0</v>
      </c>
      <c r="BD372" s="2">
        <f>+('3 Planilla Preadjudicación OTIC'!BD372)</f>
        <v>0</v>
      </c>
      <c r="BE372" s="2">
        <f>+('3 Planilla Preadjudicación OTIC'!BE372)</f>
        <v>0</v>
      </c>
      <c r="BF372" s="2">
        <f>+('3 Planilla Preadjudicación OTIC'!BF372)</f>
        <v>0</v>
      </c>
      <c r="BG372" s="2">
        <f>+('3 Planilla Preadjudicación OTIC'!BG372)</f>
        <v>7</v>
      </c>
      <c r="BH372" s="2">
        <f>+('3 Planilla Preadjudicación OTIC'!BH372)</f>
        <v>7</v>
      </c>
      <c r="BI372" s="2">
        <f>+('3 Planilla Preadjudicación OTIC'!BI372)</f>
        <v>7</v>
      </c>
      <c r="BJ372" s="2">
        <f>+('3 Planilla Preadjudicación OTIC'!BJ372)</f>
        <v>7</v>
      </c>
      <c r="BK372" s="2">
        <f>+('3 Planilla Preadjudicación OTIC'!BK372)</f>
        <v>7</v>
      </c>
      <c r="BL372" s="2">
        <f>+('3 Planilla Preadjudicación OTIC'!BL372)</f>
        <v>6.7</v>
      </c>
      <c r="BM372" s="104">
        <f>ROUND(('3 Planilla Preadjudicación OTIC'!BM372),1)</f>
        <v>6.4</v>
      </c>
      <c r="BN372" s="4" t="str">
        <f>+('3 Planilla Preadjudicación OTIC'!BN372)</f>
        <v>NO</v>
      </c>
      <c r="BO372" s="4">
        <f>+('3 Planilla Preadjudicación OTIC'!BO372)</f>
        <v>0</v>
      </c>
      <c r="BP372" s="4">
        <f>+('3 Planilla Preadjudicación OTIC'!BP372)</f>
        <v>0</v>
      </c>
      <c r="BQ372" s="4">
        <f>+('3 Planilla Preadjudicación OTIC'!BQ372)</f>
        <v>0</v>
      </c>
      <c r="BR372" s="4">
        <f>+('3 Planilla Preadjudicación OTIC'!BR372)</f>
        <v>0</v>
      </c>
      <c r="BS372" s="4">
        <f>+('3 Planilla Preadjudicación OTIC'!BS372)</f>
        <v>0</v>
      </c>
      <c r="BT372" s="4">
        <f>+('3 Planilla Preadjudicación OTIC'!BT372)</f>
        <v>0</v>
      </c>
      <c r="BU372" s="85">
        <f>IF(VLOOKUP(A372,'BD OFICIAL'!$A$1:$AL$2098,7,0)=D372,0,1)</f>
        <v>0</v>
      </c>
      <c r="BV372" s="85">
        <f>IF(VLOOKUP(A372,'BD OFICIAL'!$A$1:$AL$2098,11,0)=J372,0,1)</f>
        <v>0</v>
      </c>
      <c r="BW372" s="85">
        <f>IF(VLOOKUP(A372,'BD OFICIAL'!$A$1:$AL$2098,13,0)=L372,0,1)</f>
        <v>0</v>
      </c>
      <c r="BX372" s="2">
        <f>IF(VLOOKUP(A372,'BD OFICIAL'!$A$1:$AL$2098,16,0)=O372,0,1)</f>
        <v>0</v>
      </c>
      <c r="BY372" s="2">
        <f>IF(VLOOKUP(A372,'BD OFICIAL'!$A$1:$AL$2098,17,0)=P372,0,1)</f>
        <v>0</v>
      </c>
      <c r="BZ372" s="2">
        <f>IF(VLOOKUP(A372,'BD OFICIAL'!$A$1:$AL$2098,19,0)=R372,0,1)</f>
        <v>0</v>
      </c>
      <c r="CA372" s="2">
        <f>IF(VLOOKUP(A372,'BD OFICIAL'!$A$1:$AL$2098,21,0)=T372,0,1)</f>
        <v>0</v>
      </c>
      <c r="CB372" s="2">
        <f>IF(VLOOKUP(A372,'BD OFICIAL'!$A$1:$AL$2098,24,0)=AK372,0,1)</f>
        <v>0</v>
      </c>
      <c r="CC372" s="2">
        <f>IF(VLOOKUP(A372,'BD OFICIAL'!$A$1:$AL$2098,25,0)=X372,0,1)</f>
        <v>0</v>
      </c>
      <c r="CD372" s="2">
        <f>IF(VLOOKUP(A372,'BD OFICIAL'!$A$1:$AL$2098,26,0)=Y372,0,1)</f>
        <v>0</v>
      </c>
      <c r="CE372" s="2">
        <f>IF(VLOOKUP(A372,'BD OFICIAL'!$A$1:$AL$2098,27,0)=Z372,0,1)</f>
        <v>0</v>
      </c>
      <c r="CF372" s="2">
        <f>IF(VLOOKUP(A372,'BD OFICIAL'!$A$1:$AL$2098,28,0)=AA372,0,1)</f>
        <v>0</v>
      </c>
      <c r="CG372" s="2">
        <f>IF(VLOOKUP(A372,'BD OFICIAL'!$A$1:$AL$2098,33,0)=AF372,0,1)</f>
        <v>0</v>
      </c>
      <c r="CH372" s="2">
        <f>IF(VLOOKUP(A372,'BD OFICIAL'!$A$1:$AL$2098,35,0)=AH372,0,1)</f>
        <v>0</v>
      </c>
      <c r="CI372" s="85">
        <f>IF(VLOOKUP(A372,'BD OFICIAL'!$A$1:$AL$2098,34,0)=AL372,0,1)</f>
        <v>0</v>
      </c>
      <c r="CJ372" s="12">
        <f>VLOOKUP(A372,'BD OFICIAL'!$A$1:$AM$2098,36,0)*AM372-AP372</f>
        <v>0</v>
      </c>
      <c r="CK372" s="85" t="str">
        <f t="shared" si="190"/>
        <v>SSH</v>
      </c>
      <c r="CL372" s="85" t="str">
        <f t="shared" si="191"/>
        <v>SI</v>
      </c>
      <c r="CM372" s="85" t="str">
        <f t="shared" si="205"/>
        <v>NO</v>
      </c>
      <c r="CN372" s="31">
        <f t="shared" si="206"/>
        <v>0</v>
      </c>
      <c r="CO372" s="31">
        <f t="shared" si="192"/>
        <v>0</v>
      </c>
      <c r="CP372" s="31">
        <f t="shared" si="207"/>
        <v>0</v>
      </c>
      <c r="CQ372" s="31">
        <f>IF(Y372="NO",0,IF(Y372="SI",IF(VLOOKUP(A372,'BD OFICIAL'!$A:$AO,40,0)=AQ372,0,1)))</f>
        <v>0</v>
      </c>
      <c r="CR372" s="31">
        <f>IF(Z372="NO",0,IF(Z372="SI",IF(VLOOKUP(B372,'BD OFICIAL'!$A:$AO,41,0)=AS372,0,1)))</f>
        <v>0</v>
      </c>
      <c r="CS372" s="31">
        <f t="shared" si="193"/>
        <v>0</v>
      </c>
      <c r="CT372" s="31">
        <f t="shared" si="194"/>
        <v>0</v>
      </c>
      <c r="CU372" s="31">
        <f>IF(VLOOKUP(A372,'BD OFICIAL'!$A$1:$AL$1056,31,0)="SI",IF(AT372&gt;0,0,1),IF(AT372=0,0,1))</f>
        <v>0</v>
      </c>
      <c r="CV372" s="31">
        <f t="shared" si="195"/>
        <v>0</v>
      </c>
      <c r="CW372" s="31">
        <f t="shared" si="208"/>
        <v>0</v>
      </c>
      <c r="CX372" s="85" t="str">
        <f t="shared" si="209"/>
        <v>SI</v>
      </c>
      <c r="CY372" s="31">
        <f t="shared" si="210"/>
        <v>0</v>
      </c>
      <c r="CZ372" s="85" t="str">
        <f>IF(ISERROR(VLOOKUP(AI372,EXPERIENCIA!$A$1:$C$2100,1,0)),"NO","SI")</f>
        <v>SI</v>
      </c>
      <c r="DA372" s="85">
        <f>IF(CX372="no","NO APLICA",IF(AX372=0,"ERROR NOTA",IF(AND(AX372&gt;1,CZ372="NO"),"ERROR NOTA",IF(AND(CZ372="NO",AX372=1),0,IF(VLOOKUP(AI372,EXPERIENCIA!$A$1:$C$2100,3,0)=AX372,0,"ERROR NOTA")))))</f>
        <v>0</v>
      </c>
      <c r="DB372" s="85" t="str">
        <f>IF(ISERROR(VLOOKUP(AI372,COMPORTAMIENTO!$A$1:$C$2100,1,0)),"NO","SI")</f>
        <v>SI</v>
      </c>
      <c r="DC372" s="85">
        <f>IF(CX372="NO","NO APLICA",IF(AY372=0,"ERROR NOTA",IF(AND(DB372="NO",AY372=7),0,IF(VLOOKUP(AI372,COMPORTAMIENTO!$A$2:$H$2100,8,0)=AY372,0,"ERROR NOTA"))))</f>
        <v>0</v>
      </c>
      <c r="DD372" s="104">
        <f t="shared" si="211"/>
        <v>0.1</v>
      </c>
      <c r="DE372" s="104">
        <f t="shared" si="212"/>
        <v>0.70000000000000007</v>
      </c>
      <c r="DF372" s="85" t="str">
        <f t="shared" si="196"/>
        <v>SI</v>
      </c>
      <c r="DG372" s="85">
        <f t="shared" si="213"/>
        <v>0</v>
      </c>
      <c r="DH372" s="85">
        <f t="shared" si="214"/>
        <v>0</v>
      </c>
      <c r="DI372" s="85">
        <f t="shared" si="215"/>
        <v>0</v>
      </c>
      <c r="DJ372" s="12">
        <f t="shared" si="216"/>
        <v>7.0000000000000009</v>
      </c>
      <c r="DK372" s="7">
        <f t="shared" si="217"/>
        <v>7.0000000000000009</v>
      </c>
      <c r="DL372" s="12">
        <f t="shared" si="197"/>
        <v>6700</v>
      </c>
      <c r="DM372" s="12">
        <f>VLOOKUP(A372,'5 TD'!$A:$B,2,0)</f>
        <v>6373</v>
      </c>
      <c r="DN372" s="7">
        <f t="shared" si="198"/>
        <v>6.7</v>
      </c>
      <c r="DO372" s="85" t="str">
        <f t="shared" si="218"/>
        <v>APROBADO</v>
      </c>
      <c r="DP372" s="85" t="str">
        <f t="shared" si="219"/>
        <v>APROBADO</v>
      </c>
      <c r="DQ372" s="7">
        <f t="shared" si="220"/>
        <v>6.4</v>
      </c>
      <c r="DR372" s="85" t="str">
        <f t="shared" si="199"/>
        <v>APROBADO</v>
      </c>
      <c r="DS372" s="2" t="str">
        <f>+('3 Planilla Preadjudicación OTIC'!BN372)</f>
        <v>NO</v>
      </c>
      <c r="DT372" s="2">
        <f>IF(DR372="APROBADO",VLOOKUP(A372,'5 TD'!$D$3:$E$270,2,0),"NO APLICA")</f>
        <v>7</v>
      </c>
      <c r="DU372" s="2" t="str">
        <f t="shared" si="200"/>
        <v>NO</v>
      </c>
      <c r="DV372" s="2" t="str">
        <f>IF(DU372="SI",VLOOKUP(A372,'5 TD'!$G$3:$H$270,2,0),"NO APLICA ")</f>
        <v xml:space="preserve">NO APLICA </v>
      </c>
      <c r="DW372" s="2" t="str">
        <f t="shared" si="201"/>
        <v>NO</v>
      </c>
      <c r="DX372" s="2" t="str">
        <f>IF(DW372="SI",VLOOKUP(A372,'5 TD'!$J$4:$K$472,2,0),"NO APLICA")</f>
        <v>NO APLICA</v>
      </c>
      <c r="DY372" s="2" t="str">
        <f t="shared" si="202"/>
        <v>NO APLICA</v>
      </c>
      <c r="DZ372" s="7" t="str">
        <f>IF(DY372="SI",VLOOKUP(A372,'5 TD'!$M$4:$N$350,2,0),"NO APLICA")</f>
        <v>NO APLICA</v>
      </c>
      <c r="EA372" s="2" t="str">
        <f t="shared" si="203"/>
        <v>NO APLICA</v>
      </c>
      <c r="EB372" s="12" t="str">
        <f t="shared" si="204"/>
        <v/>
      </c>
      <c r="EC372" s="12" t="str">
        <f>IF(EA372="SI",VLOOKUP(A372,'5 TD'!$V$4:$W$479,2,0),"NO APLICA")</f>
        <v>NO APLICA</v>
      </c>
      <c r="ED372" s="2" t="str">
        <f t="shared" si="221"/>
        <v>NO</v>
      </c>
      <c r="EE372" s="79" t="str">
        <f>IF(ED372="SI",VLOOKUP(AI372,COMPORTAMIENTO!$A$1:$H$2100,7,0),"NO APLICA")</f>
        <v>NO APLICA</v>
      </c>
      <c r="EF372" s="12" t="str">
        <f>IF(ED372="SI",VLOOKUP(A372,'5 TD'!$P$2:$Q$479,2,0),"NO APLICA")</f>
        <v>NO APLICA</v>
      </c>
      <c r="EG372" s="2" t="str">
        <f t="shared" si="222"/>
        <v>NO</v>
      </c>
      <c r="EH372" s="2">
        <f>IF(CZ372="no",0,VLOOKUP(AI372,EXPERIENCIA!$A$1:$C$2100,2,0))</f>
        <v>17</v>
      </c>
      <c r="EI372" s="2">
        <f>IF(CZ372="si",VLOOKUP(A372,'5 TD'!$S$3:$T$2103,2,0),0)</f>
        <v>254</v>
      </c>
      <c r="EJ372" s="2" t="str">
        <f t="shared" si="223"/>
        <v>NO</v>
      </c>
      <c r="EK372" s="2">
        <f>+('3 Planilla Preadjudicación OTIC'!BU372)</f>
        <v>0</v>
      </c>
      <c r="EL372" s="4"/>
      <c r="EM372" s="3"/>
      <c r="EN372" s="3"/>
      <c r="EQ372" s="86"/>
    </row>
    <row r="373" spans="1:147" ht="15" customHeight="1" x14ac:dyDescent="0.3">
      <c r="A373" s="2">
        <f>+('3 Planilla Preadjudicación OTIC'!A373)</f>
        <v>14418</v>
      </c>
      <c r="B373" s="2" t="str">
        <f>+('3 Planilla Preadjudicación OTIC'!B373)</f>
        <v>65181652-1</v>
      </c>
      <c r="C373" s="4">
        <f>+('3 Planilla Preadjudicación OTIC'!E373)</f>
        <v>2025</v>
      </c>
      <c r="D373" s="4" t="str">
        <f>+('3 Planilla Preadjudicación OTIC'!F373)</f>
        <v>MANDATO</v>
      </c>
      <c r="E373" s="4" t="str">
        <f>+('3 Planilla Preadjudicación OTIC'!G373)</f>
        <v>69253800-5</v>
      </c>
      <c r="F373" s="4" t="str">
        <f>+('3 Planilla Preadjudicación OTIC'!H373)</f>
        <v>I. MUNICIPALIDAD DE LA PINTANA</v>
      </c>
      <c r="G373" s="4"/>
      <c r="H373" s="4"/>
      <c r="I373" s="4" t="str">
        <f>+('3 Planilla Preadjudicación OTIC'!I373)</f>
        <v>MONTAJE DE SISTEMAS SOLARES FOTOVOLTAICOS</v>
      </c>
      <c r="J373" s="4" t="str">
        <f>+('3 Planilla Preadjudicación OTIC'!J373)</f>
        <v>PF1418</v>
      </c>
      <c r="K373" s="4" t="str">
        <f>+('3 Planilla Preadjudicación OTIC'!K373)</f>
        <v>TÉCNICAS PARA EL EMPRENDIMIENTO</v>
      </c>
      <c r="L373" s="4" t="str">
        <f>+('3 Planilla Preadjudicación OTIC'!L373)</f>
        <v>PF0921</v>
      </c>
      <c r="M373" s="2">
        <f>+('3 Planilla Preadjudicación OTIC'!M373)</f>
        <v>13</v>
      </c>
      <c r="N373" s="4" t="str">
        <f>+('3 Planilla Preadjudicación OTIC'!N373)</f>
        <v>METROPOLITANA</v>
      </c>
      <c r="O373" s="4" t="str">
        <f>+('3 Planilla Preadjudicación OTIC'!O373)</f>
        <v>LA PINTANA</v>
      </c>
      <c r="P373" s="4" t="str">
        <f>+('3 Planilla Preadjudicación OTIC'!P373)</f>
        <v>EMPRENDEDORES/AS INFORMALES O PERSONAS VULNERABLES PERTENECIENTES AL 80% MAS VULNERABLE</v>
      </c>
      <c r="Q373" s="4" t="str">
        <f>+('3 Planilla Preadjudicación OTIC'!Q373)</f>
        <v>PRESENCIAL</v>
      </c>
      <c r="R373" s="4" t="str">
        <f>+('3 Planilla Preadjudicación OTIC'!R373)</f>
        <v>INDEPENDIENTE</v>
      </c>
      <c r="S373" s="4">
        <f>+('3 Planilla Preadjudicación OTIC'!S373)</f>
        <v>13</v>
      </c>
      <c r="T373" s="2">
        <f>+('3 Planilla Preadjudicación OTIC'!T373)</f>
        <v>20</v>
      </c>
      <c r="U373" s="2">
        <f>+('3 Planilla Preadjudicación OTIC'!U373)</f>
        <v>40</v>
      </c>
      <c r="V373" s="2">
        <f>+('3 Planilla Preadjudicación OTIC'!V373)</f>
        <v>12</v>
      </c>
      <c r="W373" s="2">
        <f>+('3 Planilla Preadjudicación OTIC'!W373)</f>
        <v>52</v>
      </c>
      <c r="X373" s="2">
        <f>+('3 Planilla Preadjudicación OTIC'!X373)</f>
        <v>4</v>
      </c>
      <c r="Y373" s="2" t="str">
        <f>+('3 Planilla Preadjudicación OTIC'!Y373)</f>
        <v>SI</v>
      </c>
      <c r="Z373" s="2" t="str">
        <f>+('3 Planilla Preadjudicación OTIC'!Z373)</f>
        <v>NO</v>
      </c>
      <c r="AA373" s="2" t="str">
        <f>+('3 Planilla Preadjudicación OTIC'!AA373)</f>
        <v>NO</v>
      </c>
      <c r="AB373" s="4" t="str">
        <f>+('3 Planilla Preadjudicación OTIC'!AB373)</f>
        <v>SE AJUSTA A PLAN FORMATIVO</v>
      </c>
      <c r="AC373" s="4" t="str">
        <f>+('3 Planilla Preadjudicación OTIC'!AC373)</f>
        <v>MUJERES ENTRE 18 A 64 AÑOS CESANTE O EN BUSQUEDA DE EMPLEO O ESPECIALIZACIÓN EN EL AREA, PERTENECIENTES AL 80% MAS VULNERABLE</v>
      </c>
      <c r="AD373" s="2" t="str">
        <f>+('3 Planilla Preadjudicación OTIC'!AD373)</f>
        <v>NO</v>
      </c>
      <c r="AE373" s="4">
        <f>+('3 Planilla Preadjudicación OTIC'!AE373)</f>
        <v>0</v>
      </c>
      <c r="AF373" s="2" t="str">
        <f>+('3 Planilla Preadjudicación OTIC'!AF373)</f>
        <v>CERRADA</v>
      </c>
      <c r="AG373" s="2">
        <f>+('3 Planilla Preadjudicación OTIC'!AG373)</f>
        <v>13</v>
      </c>
      <c r="AH373" s="2">
        <f>+('3 Planilla Preadjudicación OTIC'!AH373)</f>
        <v>3</v>
      </c>
      <c r="AI373" s="135" t="str">
        <f>+('3 Planilla Preadjudicación OTIC'!AI373)</f>
        <v>76232950-6</v>
      </c>
      <c r="AJ373" s="4" t="str">
        <f>+('3 Planilla Preadjudicación OTIC'!AJ373)</f>
        <v>INSTITUTO DE CALIDAD Y MEDIOAMBIENTE DE CHILE IGNACIO JAVIER CARO AGUILERA E.I.R.L</v>
      </c>
      <c r="AK373" s="2">
        <f>+('3 Planilla Preadjudicación OTIC'!AK373)</f>
        <v>52</v>
      </c>
      <c r="AL373" s="2">
        <f>+('3 Planilla Preadjudicación OTIC'!AL373)</f>
        <v>13</v>
      </c>
      <c r="AM373" s="12">
        <f>+('3 Planilla Preadjudicación OTIC'!AM373)</f>
        <v>6700</v>
      </c>
      <c r="AN373" s="12">
        <f>+('3 Planilla Preadjudicación OTIC'!AN373)</f>
        <v>0</v>
      </c>
      <c r="AO373" s="12">
        <f>+('3 Planilla Preadjudicación OTIC'!AO373)</f>
        <v>0</v>
      </c>
      <c r="AP373" s="12">
        <f>+('3 Planilla Preadjudicación OTIC'!AP373)</f>
        <v>6968000</v>
      </c>
      <c r="AQ373" s="12">
        <f>+('3 Planilla Preadjudicación OTIC'!AQ373)</f>
        <v>1040000</v>
      </c>
      <c r="AR373" s="12">
        <f>+('3 Planilla Preadjudicación OTIC'!AR373)</f>
        <v>0</v>
      </c>
      <c r="AS373" s="12">
        <f>+('3 Planilla Preadjudicación OTIC'!AS373)</f>
        <v>0</v>
      </c>
      <c r="AT373" s="12">
        <f>+('3 Planilla Preadjudicación OTIC'!AT373)</f>
        <v>0</v>
      </c>
      <c r="AU373" s="12">
        <f>+('3 Planilla Preadjudicación OTIC'!AU373)</f>
        <v>8008000</v>
      </c>
      <c r="AV373" s="2" t="str">
        <f>+('3 Planilla Preadjudicación OTIC'!AV373)</f>
        <v>SI</v>
      </c>
      <c r="AW373" s="4">
        <f>+('3 Planilla Preadjudicación OTIC'!AW373)</f>
        <v>0</v>
      </c>
      <c r="AX373" s="2">
        <f>+('3 Planilla Preadjudicación OTIC'!AX373)</f>
        <v>1</v>
      </c>
      <c r="AY373" s="2">
        <f>+('3 Planilla Preadjudicación OTIC'!AY373)</f>
        <v>7</v>
      </c>
      <c r="AZ373" s="2">
        <f>+('3 Planilla Preadjudicación OTIC'!AZ373)</f>
        <v>0</v>
      </c>
      <c r="BA373" s="2">
        <f>+('3 Planilla Preadjudicación OTIC'!BA373)</f>
        <v>0</v>
      </c>
      <c r="BB373" s="2">
        <f>+('3 Planilla Preadjudicación OTIC'!BB373)</f>
        <v>0</v>
      </c>
      <c r="BC373" s="2">
        <f>+('3 Planilla Preadjudicación OTIC'!BC373)</f>
        <v>0</v>
      </c>
      <c r="BD373" s="2">
        <f>+('3 Planilla Preadjudicación OTIC'!BD373)</f>
        <v>0</v>
      </c>
      <c r="BE373" s="2">
        <f>+('3 Planilla Preadjudicación OTIC'!BE373)</f>
        <v>0</v>
      </c>
      <c r="BF373" s="2">
        <f>+('3 Planilla Preadjudicación OTIC'!BF373)</f>
        <v>0</v>
      </c>
      <c r="BG373" s="2">
        <f>+('3 Planilla Preadjudicación OTIC'!BG373)</f>
        <v>7</v>
      </c>
      <c r="BH373" s="2">
        <f>+('3 Planilla Preadjudicación OTIC'!BH373)</f>
        <v>7</v>
      </c>
      <c r="BI373" s="2">
        <f>+('3 Planilla Preadjudicación OTIC'!BI373)</f>
        <v>7</v>
      </c>
      <c r="BJ373" s="2">
        <f>+('3 Planilla Preadjudicación OTIC'!BJ373)</f>
        <v>7</v>
      </c>
      <c r="BK373" s="2">
        <f>+('3 Planilla Preadjudicación OTIC'!BK373)</f>
        <v>7</v>
      </c>
      <c r="BL373" s="2">
        <f>+('3 Planilla Preadjudicación OTIC'!BL373)</f>
        <v>6.7</v>
      </c>
      <c r="BM373" s="104">
        <f>ROUND(('3 Planilla Preadjudicación OTIC'!BM373),1)</f>
        <v>6.4</v>
      </c>
      <c r="BN373" s="4" t="str">
        <f>+('3 Planilla Preadjudicación OTIC'!BN373)</f>
        <v>NO</v>
      </c>
      <c r="BO373" s="4">
        <f>+('3 Planilla Preadjudicación OTIC'!BO373)</f>
        <v>0</v>
      </c>
      <c r="BP373" s="4">
        <f>+('3 Planilla Preadjudicación OTIC'!BP373)</f>
        <v>0</v>
      </c>
      <c r="BQ373" s="4">
        <f>+('3 Planilla Preadjudicación OTIC'!BQ373)</f>
        <v>0</v>
      </c>
      <c r="BR373" s="4">
        <f>+('3 Planilla Preadjudicación OTIC'!BR373)</f>
        <v>0</v>
      </c>
      <c r="BS373" s="4">
        <f>+('3 Planilla Preadjudicación OTIC'!BS373)</f>
        <v>0</v>
      </c>
      <c r="BT373" s="4">
        <f>+('3 Planilla Preadjudicación OTIC'!BT373)</f>
        <v>0</v>
      </c>
      <c r="BU373" s="85">
        <f>IF(VLOOKUP(A373,'BD OFICIAL'!$A$1:$AL$2098,7,0)=D373,0,1)</f>
        <v>0</v>
      </c>
      <c r="BV373" s="85">
        <f>IF(VLOOKUP(A373,'BD OFICIAL'!$A$1:$AL$2098,11,0)=J373,0,1)</f>
        <v>0</v>
      </c>
      <c r="BW373" s="85">
        <f>IF(VLOOKUP(A373,'BD OFICIAL'!$A$1:$AL$2098,13,0)=L373,0,1)</f>
        <v>0</v>
      </c>
      <c r="BX373" s="2">
        <f>IF(VLOOKUP(A373,'BD OFICIAL'!$A$1:$AL$2098,16,0)=O373,0,1)</f>
        <v>0</v>
      </c>
      <c r="BY373" s="2">
        <f>IF(VLOOKUP(A373,'BD OFICIAL'!$A$1:$AL$2098,17,0)=P373,0,1)</f>
        <v>0</v>
      </c>
      <c r="BZ373" s="2">
        <f>IF(VLOOKUP(A373,'BD OFICIAL'!$A$1:$AL$2098,19,0)=R373,0,1)</f>
        <v>0</v>
      </c>
      <c r="CA373" s="2">
        <f>IF(VLOOKUP(A373,'BD OFICIAL'!$A$1:$AL$2098,21,0)=T373,0,1)</f>
        <v>0</v>
      </c>
      <c r="CB373" s="2">
        <f>IF(VLOOKUP(A373,'BD OFICIAL'!$A$1:$AL$2098,24,0)=AK373,0,1)</f>
        <v>0</v>
      </c>
      <c r="CC373" s="2">
        <f>IF(VLOOKUP(A373,'BD OFICIAL'!$A$1:$AL$2098,25,0)=X373,0,1)</f>
        <v>0</v>
      </c>
      <c r="CD373" s="2">
        <f>IF(VLOOKUP(A373,'BD OFICIAL'!$A$1:$AL$2098,26,0)=Y373,0,1)</f>
        <v>0</v>
      </c>
      <c r="CE373" s="2">
        <f>IF(VLOOKUP(A373,'BD OFICIAL'!$A$1:$AL$2098,27,0)=Z373,0,1)</f>
        <v>0</v>
      </c>
      <c r="CF373" s="2">
        <f>IF(VLOOKUP(A373,'BD OFICIAL'!$A$1:$AL$2098,28,0)=AA373,0,1)</f>
        <v>0</v>
      </c>
      <c r="CG373" s="2">
        <f>IF(VLOOKUP(A373,'BD OFICIAL'!$A$1:$AL$2098,33,0)=AF373,0,1)</f>
        <v>0</v>
      </c>
      <c r="CH373" s="2">
        <f>IF(VLOOKUP(A373,'BD OFICIAL'!$A$1:$AL$2098,35,0)=AH373,0,1)</f>
        <v>0</v>
      </c>
      <c r="CI373" s="85">
        <f>IF(VLOOKUP(A373,'BD OFICIAL'!$A$1:$AL$2098,34,0)=AL373,0,1)</f>
        <v>0</v>
      </c>
      <c r="CJ373" s="12">
        <f>VLOOKUP(A373,'BD OFICIAL'!$A$1:$AM$2098,36,0)*AM373-AP373</f>
        <v>0</v>
      </c>
      <c r="CK373" s="85" t="str">
        <f t="shared" si="190"/>
        <v>SSH</v>
      </c>
      <c r="CL373" s="85" t="str">
        <f t="shared" si="191"/>
        <v>SI</v>
      </c>
      <c r="CM373" s="85" t="str">
        <f t="shared" si="205"/>
        <v>NO</v>
      </c>
      <c r="CN373" s="31">
        <f t="shared" si="206"/>
        <v>0</v>
      </c>
      <c r="CO373" s="31">
        <f t="shared" si="192"/>
        <v>0</v>
      </c>
      <c r="CP373" s="31">
        <f t="shared" si="207"/>
        <v>0</v>
      </c>
      <c r="CQ373" s="31">
        <f>IF(Y373="NO",0,IF(Y373="SI",IF(VLOOKUP(A373,'BD OFICIAL'!$A:$AO,40,0)=AQ373,0,1)))</f>
        <v>0</v>
      </c>
      <c r="CR373" s="31">
        <f>IF(Z373="NO",0,IF(Z373="SI",IF(VLOOKUP(B373,'BD OFICIAL'!$A:$AO,41,0)=AS373,0,1)))</f>
        <v>0</v>
      </c>
      <c r="CS373" s="31">
        <f t="shared" si="193"/>
        <v>0</v>
      </c>
      <c r="CT373" s="31">
        <f t="shared" si="194"/>
        <v>0</v>
      </c>
      <c r="CU373" s="31">
        <f>IF(VLOOKUP(A373,'BD OFICIAL'!$A$1:$AL$1056,31,0)="SI",IF(AT373&gt;0,0,1),IF(AT373=0,0,1))</f>
        <v>0</v>
      </c>
      <c r="CV373" s="31">
        <f t="shared" si="195"/>
        <v>0</v>
      </c>
      <c r="CW373" s="31">
        <f t="shared" si="208"/>
        <v>0</v>
      </c>
      <c r="CX373" s="85" t="str">
        <f t="shared" si="209"/>
        <v>SI</v>
      </c>
      <c r="CY373" s="31">
        <f t="shared" si="210"/>
        <v>0</v>
      </c>
      <c r="CZ373" s="85" t="str">
        <f>IF(ISERROR(VLOOKUP(AI373,EXPERIENCIA!$A$1:$C$2100,1,0)),"NO","SI")</f>
        <v>SI</v>
      </c>
      <c r="DA373" s="85">
        <f>IF(CX373="no","NO APLICA",IF(AX373=0,"ERROR NOTA",IF(AND(AX373&gt;1,CZ373="NO"),"ERROR NOTA",IF(AND(CZ373="NO",AX373=1),0,IF(VLOOKUP(AI373,EXPERIENCIA!$A$1:$C$2100,3,0)=AX373,0,"ERROR NOTA")))))</f>
        <v>0</v>
      </c>
      <c r="DB373" s="85" t="str">
        <f>IF(ISERROR(VLOOKUP(AI373,COMPORTAMIENTO!$A$1:$C$2100,1,0)),"NO","SI")</f>
        <v>SI</v>
      </c>
      <c r="DC373" s="85">
        <f>IF(CX373="NO","NO APLICA",IF(AY373=0,"ERROR NOTA",IF(AND(DB373="NO",AY373=7),0,IF(VLOOKUP(AI373,COMPORTAMIENTO!$A$2:$H$2100,8,0)=AY373,0,"ERROR NOTA"))))</f>
        <v>0</v>
      </c>
      <c r="DD373" s="104">
        <f t="shared" si="211"/>
        <v>0.1</v>
      </c>
      <c r="DE373" s="104">
        <f t="shared" si="212"/>
        <v>0.70000000000000007</v>
      </c>
      <c r="DF373" s="85" t="str">
        <f t="shared" si="196"/>
        <v>SI</v>
      </c>
      <c r="DG373" s="85">
        <f t="shared" si="213"/>
        <v>0</v>
      </c>
      <c r="DH373" s="85">
        <f t="shared" si="214"/>
        <v>0</v>
      </c>
      <c r="DI373" s="85">
        <f t="shared" si="215"/>
        <v>0</v>
      </c>
      <c r="DJ373" s="12">
        <f t="shared" si="216"/>
        <v>7.0000000000000009</v>
      </c>
      <c r="DK373" s="7">
        <f t="shared" si="217"/>
        <v>7.0000000000000009</v>
      </c>
      <c r="DL373" s="12">
        <f t="shared" si="197"/>
        <v>6700</v>
      </c>
      <c r="DM373" s="12">
        <f>VLOOKUP(A373,'5 TD'!$A:$B,2,0)</f>
        <v>6373</v>
      </c>
      <c r="DN373" s="7">
        <f t="shared" si="198"/>
        <v>6.7</v>
      </c>
      <c r="DO373" s="85" t="str">
        <f t="shared" si="218"/>
        <v>APROBADO</v>
      </c>
      <c r="DP373" s="85" t="str">
        <f t="shared" si="219"/>
        <v>APROBADO</v>
      </c>
      <c r="DQ373" s="7">
        <f t="shared" si="220"/>
        <v>6.4</v>
      </c>
      <c r="DR373" s="85" t="str">
        <f t="shared" si="199"/>
        <v>APROBADO</v>
      </c>
      <c r="DS373" s="2" t="str">
        <f>+('3 Planilla Preadjudicación OTIC'!BN373)</f>
        <v>NO</v>
      </c>
      <c r="DT373" s="2">
        <f>IF(DR373="APROBADO",VLOOKUP(A373,'5 TD'!$D$3:$E$270,2,0),"NO APLICA")</f>
        <v>6.8</v>
      </c>
      <c r="DU373" s="2" t="str">
        <f t="shared" si="200"/>
        <v>NO</v>
      </c>
      <c r="DV373" s="2" t="str">
        <f>IF(DU373="SI",VLOOKUP(A373,'5 TD'!$G$3:$H$270,2,0),"NO APLICA ")</f>
        <v xml:space="preserve">NO APLICA </v>
      </c>
      <c r="DW373" s="2" t="str">
        <f t="shared" si="201"/>
        <v>NO</v>
      </c>
      <c r="DX373" s="2" t="str">
        <f>IF(DW373="SI",VLOOKUP(A373,'5 TD'!$J$4:$K$472,2,0),"NO APLICA")</f>
        <v>NO APLICA</v>
      </c>
      <c r="DY373" s="2" t="str">
        <f t="shared" si="202"/>
        <v>NO APLICA</v>
      </c>
      <c r="DZ373" s="7" t="str">
        <f>IF(DY373="SI",VLOOKUP(A373,'5 TD'!$M$4:$N$350,2,0),"NO APLICA")</f>
        <v>NO APLICA</v>
      </c>
      <c r="EA373" s="2" t="str">
        <f t="shared" si="203"/>
        <v>NO APLICA</v>
      </c>
      <c r="EB373" s="12" t="str">
        <f t="shared" si="204"/>
        <v/>
      </c>
      <c r="EC373" s="12" t="str">
        <f>IF(EA373="SI",VLOOKUP(A373,'5 TD'!$V$4:$W$479,2,0),"NO APLICA")</f>
        <v>NO APLICA</v>
      </c>
      <c r="ED373" s="2" t="str">
        <f t="shared" si="221"/>
        <v>NO</v>
      </c>
      <c r="EE373" s="79" t="str">
        <f>IF(ED373="SI",VLOOKUP(AI373,COMPORTAMIENTO!$A$1:$H$2100,7,0),"NO APLICA")</f>
        <v>NO APLICA</v>
      </c>
      <c r="EF373" s="12" t="str">
        <f>IF(ED373="SI",VLOOKUP(A373,'5 TD'!$P$2:$Q$479,2,0),"NO APLICA")</f>
        <v>NO APLICA</v>
      </c>
      <c r="EG373" s="2" t="str">
        <f t="shared" si="222"/>
        <v>NO</v>
      </c>
      <c r="EH373" s="2">
        <f>IF(CZ373="no",0,VLOOKUP(AI373,EXPERIENCIA!$A$1:$C$2100,2,0))</f>
        <v>17</v>
      </c>
      <c r="EI373" s="2">
        <f>IF(CZ373="si",VLOOKUP(A373,'5 TD'!$S$3:$T$2103,2,0),0)</f>
        <v>125</v>
      </c>
      <c r="EJ373" s="2" t="str">
        <f t="shared" si="223"/>
        <v>NO</v>
      </c>
      <c r="EK373" s="2">
        <f>+('3 Planilla Preadjudicación OTIC'!BU373)</f>
        <v>0</v>
      </c>
      <c r="EL373" s="4"/>
      <c r="EM373" s="3"/>
      <c r="EN373" s="3"/>
      <c r="EQ373" s="86"/>
    </row>
    <row r="374" spans="1:147" ht="15" customHeight="1" x14ac:dyDescent="0.3">
      <c r="A374" s="2">
        <f>+('3 Planilla Preadjudicación OTIC'!A374)</f>
        <v>14480</v>
      </c>
      <c r="B374" s="2" t="str">
        <f>+('3 Planilla Preadjudicación OTIC'!B374)</f>
        <v>65181652-1</v>
      </c>
      <c r="C374" s="4">
        <f>+('3 Planilla Preadjudicación OTIC'!E374)</f>
        <v>2025</v>
      </c>
      <c r="D374" s="4" t="str">
        <f>+('3 Planilla Preadjudicación OTIC'!F374)</f>
        <v>MANDATO</v>
      </c>
      <c r="E374" s="4" t="str">
        <f>+('3 Planilla Preadjudicación OTIC'!G374)</f>
        <v>82648400-4</v>
      </c>
      <c r="F374" s="4" t="str">
        <f>+('3 Planilla Preadjudicación OTIC'!H374)</f>
        <v>SIP RED DE COLEGIOS</v>
      </c>
      <c r="G374" s="4"/>
      <c r="H374" s="4"/>
      <c r="I374" s="4" t="str">
        <f>+('3 Planilla Preadjudicación OTIC'!I374)</f>
        <v>TÉCNICAS PARA EL EMPRENDIMIENTO</v>
      </c>
      <c r="J374" s="4" t="str">
        <f>+('3 Planilla Preadjudicación OTIC'!J374)</f>
        <v>PF0921</v>
      </c>
      <c r="K374" s="4" t="str">
        <f>+('3 Planilla Preadjudicación OTIC'!K374)</f>
        <v/>
      </c>
      <c r="L374" s="4" t="str">
        <f>+('3 Planilla Preadjudicación OTIC'!L374)</f>
        <v/>
      </c>
      <c r="M374" s="2">
        <f>+('3 Planilla Preadjudicación OTIC'!M374)</f>
        <v>13</v>
      </c>
      <c r="N374" s="4" t="str">
        <f>+('3 Planilla Preadjudicación OTIC'!N374)</f>
        <v>METROPOLITANA</v>
      </c>
      <c r="O374" s="4" t="str">
        <f>+('3 Planilla Preadjudicación OTIC'!O374)</f>
        <v>RECOLETA</v>
      </c>
      <c r="P374" s="4" t="str">
        <f>+('3 Planilla Preadjudicación OTIC'!P374)</f>
        <v>TRABAJADORES POR CUENTA PROPIA CON RENTA INFERIOR A 3 INGRESOS MENSUALES</v>
      </c>
      <c r="Q374" s="4" t="str">
        <f>+('3 Planilla Preadjudicación OTIC'!Q374)</f>
        <v>PRESENCIAL</v>
      </c>
      <c r="R374" s="4" t="str">
        <f>+('3 Planilla Preadjudicación OTIC'!R374)</f>
        <v>INDEPENDIENTE</v>
      </c>
      <c r="S374" s="4">
        <f>+('3 Planilla Preadjudicación OTIC'!S374)</f>
        <v>3</v>
      </c>
      <c r="T374" s="2">
        <f>+('3 Planilla Preadjudicación OTIC'!T374)</f>
        <v>15</v>
      </c>
      <c r="U374" s="2">
        <f>+('3 Planilla Preadjudicación OTIC'!U374)</f>
        <v>12</v>
      </c>
      <c r="V374" s="2">
        <f>+('3 Planilla Preadjudicación OTIC'!V374)</f>
        <v>0</v>
      </c>
      <c r="W374" s="2">
        <f>+('3 Planilla Preadjudicación OTIC'!W374)</f>
        <v>12</v>
      </c>
      <c r="X374" s="2">
        <f>+('3 Planilla Preadjudicación OTIC'!X374)</f>
        <v>4</v>
      </c>
      <c r="Y374" s="2" t="str">
        <f>+('3 Planilla Preadjudicación OTIC'!Y374)</f>
        <v>SI</v>
      </c>
      <c r="Z374" s="2" t="str">
        <f>+('3 Planilla Preadjudicación OTIC'!Z374)</f>
        <v>NO</v>
      </c>
      <c r="AA374" s="2" t="str">
        <f>+('3 Planilla Preadjudicación OTIC'!AA374)</f>
        <v>NO</v>
      </c>
      <c r="AB374" s="4" t="str">
        <f>+('3 Planilla Preadjudicación OTIC'!AB374)</f>
        <v>SE AJUSTA A PLAN FORMATIVO</v>
      </c>
      <c r="AC374" s="4" t="str">
        <f>+('3 Planilla Preadjudicación OTIC'!AC374)</f>
        <v>ADULTOS MAYORES DE 18 AÑOS, EMPLEADOS Y/O DESEMPLEADOS, HOMBRES Y MUJERES, CHILENOS Y EXTRANJEROS, QUE RESIDAN EN LA REGION METROPOLITANA Y QUE CUENTEN CON EDUCACIÓN MEDIA COMPLETA</v>
      </c>
      <c r="AD374" s="2" t="str">
        <f>+('3 Planilla Preadjudicación OTIC'!AD374)</f>
        <v>NO</v>
      </c>
      <c r="AE374" s="4">
        <f>+('3 Planilla Preadjudicación OTIC'!AE374)</f>
        <v>0</v>
      </c>
      <c r="AF374" s="2" t="str">
        <f>+('3 Planilla Preadjudicación OTIC'!AF374)</f>
        <v>CERRADA</v>
      </c>
      <c r="AG374" s="2">
        <f>+('3 Planilla Preadjudicación OTIC'!AG374)</f>
        <v>3</v>
      </c>
      <c r="AH374" s="2">
        <f>+('3 Planilla Preadjudicación OTIC'!AH374)</f>
        <v>1</v>
      </c>
      <c r="AI374" s="135" t="str">
        <f>+('3 Planilla Preadjudicación OTIC'!AI374)</f>
        <v>76232950-6</v>
      </c>
      <c r="AJ374" s="4" t="str">
        <f>+('3 Planilla Preadjudicación OTIC'!AJ374)</f>
        <v>INSTITUTO DE CALIDAD Y MEDIOAMBIENTE DE CHILE IGNACIO JAVIER CARO AGUILERA E.I.R.L</v>
      </c>
      <c r="AK374" s="2">
        <f>+('3 Planilla Preadjudicación OTIC'!AK374)</f>
        <v>12</v>
      </c>
      <c r="AL374" s="2">
        <f>+('3 Planilla Preadjudicación OTIC'!AL374)</f>
        <v>3</v>
      </c>
      <c r="AM374" s="12">
        <f>+('3 Planilla Preadjudicación OTIC'!AM374)</f>
        <v>4500</v>
      </c>
      <c r="AN374" s="12">
        <f>+('3 Planilla Preadjudicación OTIC'!AN374)</f>
        <v>0</v>
      </c>
      <c r="AO374" s="12">
        <f>+('3 Planilla Preadjudicación OTIC'!AO374)</f>
        <v>0</v>
      </c>
      <c r="AP374" s="12">
        <f>+('3 Planilla Preadjudicación OTIC'!AP374)</f>
        <v>810000</v>
      </c>
      <c r="AQ374" s="12">
        <f>+('3 Planilla Preadjudicación OTIC'!AQ374)</f>
        <v>180000</v>
      </c>
      <c r="AR374" s="12">
        <f>+('3 Planilla Preadjudicación OTIC'!AR374)</f>
        <v>0</v>
      </c>
      <c r="AS374" s="12">
        <f>+('3 Planilla Preadjudicación OTIC'!AS374)</f>
        <v>0</v>
      </c>
      <c r="AT374" s="12">
        <f>+('3 Planilla Preadjudicación OTIC'!AT374)</f>
        <v>0</v>
      </c>
      <c r="AU374" s="12">
        <f>+('3 Planilla Preadjudicación OTIC'!AU374)</f>
        <v>990000</v>
      </c>
      <c r="AV374" s="2" t="str">
        <f>+('3 Planilla Preadjudicación OTIC'!AV374)</f>
        <v>SI</v>
      </c>
      <c r="AW374" s="4">
        <f>+('3 Planilla Preadjudicación OTIC'!AW374)</f>
        <v>0</v>
      </c>
      <c r="AX374" s="2">
        <f>+('3 Planilla Preadjudicación OTIC'!AX374)</f>
        <v>1</v>
      </c>
      <c r="AY374" s="2">
        <f>+('3 Planilla Preadjudicación OTIC'!AY374)</f>
        <v>7</v>
      </c>
      <c r="AZ374" s="2">
        <f>+('3 Planilla Preadjudicación OTIC'!AZ374)</f>
        <v>0</v>
      </c>
      <c r="BA374" s="2">
        <f>+('3 Planilla Preadjudicación OTIC'!BA374)</f>
        <v>0</v>
      </c>
      <c r="BB374" s="2">
        <f>+('3 Planilla Preadjudicación OTIC'!BB374)</f>
        <v>0</v>
      </c>
      <c r="BC374" s="2">
        <f>+('3 Planilla Preadjudicación OTIC'!BC374)</f>
        <v>0</v>
      </c>
      <c r="BD374" s="2">
        <f>+('3 Planilla Preadjudicación OTIC'!BD374)</f>
        <v>0</v>
      </c>
      <c r="BE374" s="2">
        <f>+('3 Planilla Preadjudicación OTIC'!BE374)</f>
        <v>0</v>
      </c>
      <c r="BF374" s="2">
        <f>+('3 Planilla Preadjudicación OTIC'!BF374)</f>
        <v>0</v>
      </c>
      <c r="BG374" s="2">
        <f>+('3 Planilla Preadjudicación OTIC'!BG374)</f>
        <v>7</v>
      </c>
      <c r="BH374" s="2">
        <f>+('3 Planilla Preadjudicación OTIC'!BH374)</f>
        <v>7</v>
      </c>
      <c r="BI374" s="2">
        <f>+('3 Planilla Preadjudicación OTIC'!BI374)</f>
        <v>7</v>
      </c>
      <c r="BJ374" s="2">
        <f>+('3 Planilla Preadjudicación OTIC'!BJ374)</f>
        <v>7</v>
      </c>
      <c r="BK374" s="2">
        <f>+('3 Planilla Preadjudicación OTIC'!BK374)</f>
        <v>7</v>
      </c>
      <c r="BL374" s="2">
        <f>+('3 Planilla Preadjudicación OTIC'!BL374)</f>
        <v>6.4</v>
      </c>
      <c r="BM374" s="104">
        <f>ROUND(('3 Planilla Preadjudicación OTIC'!BM374),1)</f>
        <v>6.4</v>
      </c>
      <c r="BN374" s="4" t="str">
        <f>+('3 Planilla Preadjudicación OTIC'!BN374)</f>
        <v>NO</v>
      </c>
      <c r="BO374" s="4">
        <f>+('3 Planilla Preadjudicación OTIC'!BO374)</f>
        <v>0</v>
      </c>
      <c r="BP374" s="4">
        <f>+('3 Planilla Preadjudicación OTIC'!BP374)</f>
        <v>0</v>
      </c>
      <c r="BQ374" s="4">
        <f>+('3 Planilla Preadjudicación OTIC'!BQ374)</f>
        <v>0</v>
      </c>
      <c r="BR374" s="4">
        <f>+('3 Planilla Preadjudicación OTIC'!BR374)</f>
        <v>0</v>
      </c>
      <c r="BS374" s="4">
        <f>+('3 Planilla Preadjudicación OTIC'!BS374)</f>
        <v>0</v>
      </c>
      <c r="BT374" s="4">
        <f>+('3 Planilla Preadjudicación OTIC'!BT374)</f>
        <v>0</v>
      </c>
      <c r="BU374" s="85">
        <f>IF(VLOOKUP(A374,'BD OFICIAL'!$A$1:$AL$2098,7,0)=D374,0,1)</f>
        <v>0</v>
      </c>
      <c r="BV374" s="85">
        <f>IF(VLOOKUP(A374,'BD OFICIAL'!$A$1:$AL$2098,11,0)=J374,0,1)</f>
        <v>0</v>
      </c>
      <c r="BW374" s="85">
        <f>IF(VLOOKUP(A374,'BD OFICIAL'!$A$1:$AL$2098,13,0)=L374,0,1)</f>
        <v>0</v>
      </c>
      <c r="BX374" s="2">
        <f>IF(VLOOKUP(A374,'BD OFICIAL'!$A$1:$AL$2098,16,0)=O374,0,1)</f>
        <v>0</v>
      </c>
      <c r="BY374" s="2">
        <f>IF(VLOOKUP(A374,'BD OFICIAL'!$A$1:$AL$2098,17,0)=P374,0,1)</f>
        <v>0</v>
      </c>
      <c r="BZ374" s="2">
        <f>IF(VLOOKUP(A374,'BD OFICIAL'!$A$1:$AL$2098,19,0)=R374,0,1)</f>
        <v>0</v>
      </c>
      <c r="CA374" s="2">
        <f>IF(VLOOKUP(A374,'BD OFICIAL'!$A$1:$AL$2098,21,0)=T374,0,1)</f>
        <v>0</v>
      </c>
      <c r="CB374" s="2">
        <f>IF(VLOOKUP(A374,'BD OFICIAL'!$A$1:$AL$2098,24,0)=AK374,0,1)</f>
        <v>0</v>
      </c>
      <c r="CC374" s="2">
        <f>IF(VLOOKUP(A374,'BD OFICIAL'!$A$1:$AL$2098,25,0)=X374,0,1)</f>
        <v>0</v>
      </c>
      <c r="CD374" s="2">
        <f>IF(VLOOKUP(A374,'BD OFICIAL'!$A$1:$AL$2098,26,0)=Y374,0,1)</f>
        <v>0</v>
      </c>
      <c r="CE374" s="2">
        <f>IF(VLOOKUP(A374,'BD OFICIAL'!$A$1:$AL$2098,27,0)=Z374,0,1)</f>
        <v>0</v>
      </c>
      <c r="CF374" s="2">
        <f>IF(VLOOKUP(A374,'BD OFICIAL'!$A$1:$AL$2098,28,0)=AA374,0,1)</f>
        <v>0</v>
      </c>
      <c r="CG374" s="2">
        <f>IF(VLOOKUP(A374,'BD OFICIAL'!$A$1:$AL$2098,33,0)=AF374,0,1)</f>
        <v>0</v>
      </c>
      <c r="CH374" s="2">
        <f>IF(VLOOKUP(A374,'BD OFICIAL'!$A$1:$AL$2098,35,0)=AH374,0,1)</f>
        <v>0</v>
      </c>
      <c r="CI374" s="85">
        <f>IF(VLOOKUP(A374,'BD OFICIAL'!$A$1:$AL$2098,34,0)=AL374,0,1)</f>
        <v>0</v>
      </c>
      <c r="CJ374" s="12">
        <f>VLOOKUP(A374,'BD OFICIAL'!$A$1:$AM$2098,36,0)*AM374-AP374</f>
        <v>0</v>
      </c>
      <c r="CK374" s="85" t="str">
        <f t="shared" si="190"/>
        <v>SSH</v>
      </c>
      <c r="CL374" s="85" t="str">
        <f t="shared" si="191"/>
        <v>SI</v>
      </c>
      <c r="CM374" s="85" t="str">
        <f t="shared" si="205"/>
        <v>NO</v>
      </c>
      <c r="CN374" s="31">
        <f t="shared" si="206"/>
        <v>0</v>
      </c>
      <c r="CO374" s="31">
        <f t="shared" si="192"/>
        <v>0</v>
      </c>
      <c r="CP374" s="31">
        <f t="shared" si="207"/>
        <v>0</v>
      </c>
      <c r="CQ374" s="31">
        <f>IF(Y374="NO",0,IF(Y374="SI",IF(VLOOKUP(A374,'BD OFICIAL'!$A:$AO,40,0)=AQ374,0,1)))</f>
        <v>0</v>
      </c>
      <c r="CR374" s="31">
        <f>IF(Z374="NO",0,IF(Z374="SI",IF(VLOOKUP(B374,'BD OFICIAL'!$A:$AO,41,0)=AS374,0,1)))</f>
        <v>0</v>
      </c>
      <c r="CS374" s="31">
        <f t="shared" si="193"/>
        <v>0</v>
      </c>
      <c r="CT374" s="31">
        <f t="shared" si="194"/>
        <v>0</v>
      </c>
      <c r="CU374" s="31">
        <f>IF(VLOOKUP(A374,'BD OFICIAL'!$A$1:$AL$1056,31,0)="SI",IF(AT374&gt;0,0,1),IF(AT374=0,0,1))</f>
        <v>0</v>
      </c>
      <c r="CV374" s="31">
        <f t="shared" si="195"/>
        <v>0</v>
      </c>
      <c r="CW374" s="31">
        <f t="shared" si="208"/>
        <v>0</v>
      </c>
      <c r="CX374" s="85" t="str">
        <f t="shared" si="209"/>
        <v>SI</v>
      </c>
      <c r="CY374" s="31">
        <f t="shared" si="210"/>
        <v>0</v>
      </c>
      <c r="CZ374" s="85" t="str">
        <f>IF(ISERROR(VLOOKUP(AI374,EXPERIENCIA!$A$1:$C$2100,1,0)),"NO","SI")</f>
        <v>SI</v>
      </c>
      <c r="DA374" s="85">
        <f>IF(CX374="no","NO APLICA",IF(AX374=0,"ERROR NOTA",IF(AND(AX374&gt;1,CZ374="NO"),"ERROR NOTA",IF(AND(CZ374="NO",AX374=1),0,IF(VLOOKUP(AI374,EXPERIENCIA!$A$1:$C$2100,3,0)=AX374,0,"ERROR NOTA")))))</f>
        <v>0</v>
      </c>
      <c r="DB374" s="85" t="str">
        <f>IF(ISERROR(VLOOKUP(AI374,COMPORTAMIENTO!$A$1:$C$2100,1,0)),"NO","SI")</f>
        <v>SI</v>
      </c>
      <c r="DC374" s="85">
        <f>IF(CX374="NO","NO APLICA",IF(AY374=0,"ERROR NOTA",IF(AND(DB374="NO",AY374=7),0,IF(VLOOKUP(AI374,COMPORTAMIENTO!$A$2:$H$2100,8,0)=AY374,0,"ERROR NOTA"))))</f>
        <v>0</v>
      </c>
      <c r="DD374" s="104">
        <f t="shared" si="211"/>
        <v>0.1</v>
      </c>
      <c r="DE374" s="104">
        <f t="shared" si="212"/>
        <v>0.70000000000000007</v>
      </c>
      <c r="DF374" s="85" t="str">
        <f t="shared" si="196"/>
        <v>SI</v>
      </c>
      <c r="DG374" s="85">
        <f t="shared" si="213"/>
        <v>0</v>
      </c>
      <c r="DH374" s="85">
        <f t="shared" si="214"/>
        <v>0</v>
      </c>
      <c r="DI374" s="85">
        <f t="shared" si="215"/>
        <v>0</v>
      </c>
      <c r="DJ374" s="12">
        <f t="shared" si="216"/>
        <v>7.0000000000000009</v>
      </c>
      <c r="DK374" s="7">
        <f t="shared" si="217"/>
        <v>7.0000000000000009</v>
      </c>
      <c r="DL374" s="12">
        <f t="shared" si="197"/>
        <v>4500</v>
      </c>
      <c r="DM374" s="12">
        <f>VLOOKUP(A374,'5 TD'!$A:$B,2,0)</f>
        <v>4130</v>
      </c>
      <c r="DN374" s="7">
        <f t="shared" si="198"/>
        <v>6.4</v>
      </c>
      <c r="DO374" s="85" t="str">
        <f t="shared" si="218"/>
        <v>APROBADO</v>
      </c>
      <c r="DP374" s="85" t="str">
        <f t="shared" si="219"/>
        <v>APROBADO</v>
      </c>
      <c r="DQ374" s="7">
        <f t="shared" si="220"/>
        <v>6.4</v>
      </c>
      <c r="DR374" s="85" t="str">
        <f t="shared" si="199"/>
        <v>APROBADO</v>
      </c>
      <c r="DS374" s="2" t="str">
        <f>+('3 Planilla Preadjudicación OTIC'!BN374)</f>
        <v>NO</v>
      </c>
      <c r="DT374" s="2">
        <f>IF(DR374="APROBADO",VLOOKUP(A374,'5 TD'!$D$3:$E$270,2,0),"NO APLICA")</f>
        <v>6.4</v>
      </c>
      <c r="DU374" s="2" t="str">
        <f t="shared" si="200"/>
        <v>SI</v>
      </c>
      <c r="DV374" s="2">
        <f>IF(DU374="SI",VLOOKUP(A374,'5 TD'!$G$3:$H$270,2,0),"NO APLICA ")</f>
        <v>7.0000000000000009</v>
      </c>
      <c r="DW374" s="2" t="str">
        <f t="shared" si="201"/>
        <v>SI</v>
      </c>
      <c r="DX374" s="2">
        <f>IF(DW374="SI",VLOOKUP(A374,'5 TD'!$J$4:$K$472,2,0),"NO APLICA")</f>
        <v>7</v>
      </c>
      <c r="DY374" s="2" t="str">
        <f t="shared" si="202"/>
        <v>SI</v>
      </c>
      <c r="DZ374" s="7">
        <f>IF(DY374="SI",VLOOKUP(A374,'5 TD'!$M$4:$N$350,2,0),"NO APLICA")</f>
        <v>7</v>
      </c>
      <c r="EA374" s="2" t="str">
        <f t="shared" si="203"/>
        <v>NO</v>
      </c>
      <c r="EB374" s="12" t="str">
        <f t="shared" si="204"/>
        <v/>
      </c>
      <c r="EC374" s="12" t="str">
        <f>IF(EA374="SI",VLOOKUP(A374,'5 TD'!$V$4:$W$479,2,0),"NO APLICA")</f>
        <v>NO APLICA</v>
      </c>
      <c r="ED374" s="2" t="str">
        <f t="shared" si="221"/>
        <v>NO</v>
      </c>
      <c r="EE374" s="79" t="str">
        <f>IF(ED374="SI",VLOOKUP(AI374,COMPORTAMIENTO!$A$1:$H$2100,7,0),"NO APLICA")</f>
        <v>NO APLICA</v>
      </c>
      <c r="EF374" s="12" t="str">
        <f>IF(ED374="SI",VLOOKUP(A374,'5 TD'!$P$2:$Q$479,2,0),"NO APLICA")</f>
        <v>NO APLICA</v>
      </c>
      <c r="EG374" s="2" t="str">
        <f t="shared" si="222"/>
        <v>NO</v>
      </c>
      <c r="EH374" s="2">
        <f>IF(CZ374="no",0,VLOOKUP(AI374,EXPERIENCIA!$A$1:$C$2100,2,0))</f>
        <v>17</v>
      </c>
      <c r="EI374" s="2">
        <f>IF(CZ374="si",VLOOKUP(A374,'5 TD'!$S$3:$T$2103,2,0),0)</f>
        <v>125</v>
      </c>
      <c r="EJ374" s="2" t="str">
        <f t="shared" si="223"/>
        <v>NO</v>
      </c>
      <c r="EK374" s="2" t="str">
        <f>+('3 Planilla Preadjudicación OTIC'!BU374)</f>
        <v>d) Menor valor hora en su oferta económica para el curso.</v>
      </c>
      <c r="EL374" s="4"/>
      <c r="EM374" s="3"/>
      <c r="EN374" s="3"/>
      <c r="EQ374" s="86"/>
    </row>
    <row r="375" spans="1:147" ht="15" customHeight="1" x14ac:dyDescent="0.3">
      <c r="A375" s="2">
        <f>+('3 Planilla Preadjudicación OTIC'!A375)</f>
        <v>14481</v>
      </c>
      <c r="B375" s="2" t="str">
        <f>+('3 Planilla Preadjudicación OTIC'!B375)</f>
        <v>65181652-1</v>
      </c>
      <c r="C375" s="4">
        <f>+('3 Planilla Preadjudicación OTIC'!E375)</f>
        <v>2025</v>
      </c>
      <c r="D375" s="4" t="str">
        <f>+('3 Planilla Preadjudicación OTIC'!F375)</f>
        <v>MANDATO</v>
      </c>
      <c r="E375" s="4" t="str">
        <f>+('3 Planilla Preadjudicación OTIC'!G375)</f>
        <v>82648400-4</v>
      </c>
      <c r="F375" s="4" t="str">
        <f>+('3 Planilla Preadjudicación OTIC'!H375)</f>
        <v>SIP RED DE COLEGIOS</v>
      </c>
      <c r="G375" s="4"/>
      <c r="H375" s="4"/>
      <c r="I375" s="4" t="str">
        <f>+('3 Planilla Preadjudicación OTIC'!I375)</f>
        <v>CONTABILIDAD BÁSICA</v>
      </c>
      <c r="J375" s="4" t="str">
        <f>+('3 Planilla Preadjudicación OTIC'!J375)</f>
        <v>PF0594</v>
      </c>
      <c r="K375" s="4" t="str">
        <f>+('3 Planilla Preadjudicación OTIC'!K375)</f>
        <v/>
      </c>
      <c r="L375" s="4" t="str">
        <f>+('3 Planilla Preadjudicación OTIC'!L375)</f>
        <v/>
      </c>
      <c r="M375" s="2">
        <f>+('3 Planilla Preadjudicación OTIC'!M375)</f>
        <v>13</v>
      </c>
      <c r="N375" s="4" t="str">
        <f>+('3 Planilla Preadjudicación OTIC'!N375)</f>
        <v>METROPOLITANA</v>
      </c>
      <c r="O375" s="4" t="str">
        <f>+('3 Planilla Preadjudicación OTIC'!O375)</f>
        <v>QUINTA NORMAL</v>
      </c>
      <c r="P375" s="4" t="str">
        <f>+('3 Planilla Preadjudicación OTIC'!P375)</f>
        <v>TRABAJADORES POR CUENTA PROPIA CON RENTA INFERIOR A 3 INGRESOS MENSUALES</v>
      </c>
      <c r="Q375" s="4" t="str">
        <f>+('3 Planilla Preadjudicación OTIC'!Q375)</f>
        <v>PRESENCIAL</v>
      </c>
      <c r="R375" s="4" t="str">
        <f>+('3 Planilla Preadjudicación OTIC'!R375)</f>
        <v>INDEPENDIENTE</v>
      </c>
      <c r="S375" s="4">
        <f>+('3 Planilla Preadjudicación OTIC'!S375)</f>
        <v>25</v>
      </c>
      <c r="T375" s="2">
        <f>+('3 Planilla Preadjudicación OTIC'!T375)</f>
        <v>15</v>
      </c>
      <c r="U375" s="2">
        <f>+('3 Planilla Preadjudicación OTIC'!U375)</f>
        <v>100</v>
      </c>
      <c r="V375" s="2">
        <f>+('3 Planilla Preadjudicación OTIC'!V375)</f>
        <v>0</v>
      </c>
      <c r="W375" s="2">
        <f>+('3 Planilla Preadjudicación OTIC'!W375)</f>
        <v>100</v>
      </c>
      <c r="X375" s="2">
        <f>+('3 Planilla Preadjudicación OTIC'!X375)</f>
        <v>4</v>
      </c>
      <c r="Y375" s="2" t="str">
        <f>+('3 Planilla Preadjudicación OTIC'!Y375)</f>
        <v>SI</v>
      </c>
      <c r="Z375" s="2" t="str">
        <f>+('3 Planilla Preadjudicación OTIC'!Z375)</f>
        <v>NO</v>
      </c>
      <c r="AA375" s="2" t="str">
        <f>+('3 Planilla Preadjudicación OTIC'!AA375)</f>
        <v>NO</v>
      </c>
      <c r="AB375" s="4" t="str">
        <f>+('3 Planilla Preadjudicación OTIC'!AB375)</f>
        <v>SE AJUSTA A PLAN FORMATIVO</v>
      </c>
      <c r="AC375" s="4" t="str">
        <f>+('3 Planilla Preadjudicación OTIC'!AC375)</f>
        <v>ADULTOS MAYORES DE 18 AÑOS, EMPLEADOS Y/O DESEMPLEADOS, HOMBRES Y MUJERES, CHILENOS Y EXTRANJEROS, QUE RESIDAN EN LA REGION METROPOLITANA Y QUE CUENTEN CON EDUCACIÓN MEDIA COMPLETA</v>
      </c>
      <c r="AD375" s="2" t="str">
        <f>+('3 Planilla Preadjudicación OTIC'!AD375)</f>
        <v>NO</v>
      </c>
      <c r="AE375" s="4">
        <f>+('3 Planilla Preadjudicación OTIC'!AE375)</f>
        <v>0</v>
      </c>
      <c r="AF375" s="2" t="str">
        <f>+('3 Planilla Preadjudicación OTIC'!AF375)</f>
        <v>CERRADA</v>
      </c>
      <c r="AG375" s="2">
        <f>+('3 Planilla Preadjudicación OTIC'!AG375)</f>
        <v>25</v>
      </c>
      <c r="AH375" s="2">
        <f>+('3 Planilla Preadjudicación OTIC'!AH375)</f>
        <v>1</v>
      </c>
      <c r="AI375" s="135" t="str">
        <f>+('3 Planilla Preadjudicación OTIC'!AI375)</f>
        <v>76232950-6</v>
      </c>
      <c r="AJ375" s="4" t="str">
        <f>+('3 Planilla Preadjudicación OTIC'!AJ375)</f>
        <v>INSTITUTO DE CALIDAD Y MEDIOAMBIENTE DE CHILE IGNACIO JAVIER CARO AGUILERA E.I.R.L</v>
      </c>
      <c r="AK375" s="2">
        <f>+('3 Planilla Preadjudicación OTIC'!AK375)</f>
        <v>100</v>
      </c>
      <c r="AL375" s="2">
        <f>+('3 Planilla Preadjudicación OTIC'!AL375)</f>
        <v>25</v>
      </c>
      <c r="AM375" s="12">
        <f>+('3 Planilla Preadjudicación OTIC'!AM375)</f>
        <v>4500</v>
      </c>
      <c r="AN375" s="12">
        <f>+('3 Planilla Preadjudicación OTIC'!AN375)</f>
        <v>0</v>
      </c>
      <c r="AO375" s="12">
        <f>+('3 Planilla Preadjudicación OTIC'!AO375)</f>
        <v>0</v>
      </c>
      <c r="AP375" s="12">
        <f>+('3 Planilla Preadjudicación OTIC'!AP375)</f>
        <v>6750000</v>
      </c>
      <c r="AQ375" s="12">
        <f>+('3 Planilla Preadjudicación OTIC'!AQ375)</f>
        <v>1500000</v>
      </c>
      <c r="AR375" s="12">
        <f>+('3 Planilla Preadjudicación OTIC'!AR375)</f>
        <v>0</v>
      </c>
      <c r="AS375" s="12">
        <f>+('3 Planilla Preadjudicación OTIC'!AS375)</f>
        <v>0</v>
      </c>
      <c r="AT375" s="12">
        <f>+('3 Planilla Preadjudicación OTIC'!AT375)</f>
        <v>0</v>
      </c>
      <c r="AU375" s="12">
        <f>+('3 Planilla Preadjudicación OTIC'!AU375)</f>
        <v>8250000</v>
      </c>
      <c r="AV375" s="2" t="str">
        <f>+('3 Planilla Preadjudicación OTIC'!AV375)</f>
        <v>SI</v>
      </c>
      <c r="AW375" s="4">
        <f>+('3 Planilla Preadjudicación OTIC'!AW375)</f>
        <v>0</v>
      </c>
      <c r="AX375" s="2">
        <f>+('3 Planilla Preadjudicación OTIC'!AX375)</f>
        <v>1</v>
      </c>
      <c r="AY375" s="2">
        <f>+('3 Planilla Preadjudicación OTIC'!AY375)</f>
        <v>7</v>
      </c>
      <c r="AZ375" s="2">
        <f>+('3 Planilla Preadjudicación OTIC'!AZ375)</f>
        <v>0</v>
      </c>
      <c r="BA375" s="2">
        <f>+('3 Planilla Preadjudicación OTIC'!BA375)</f>
        <v>0</v>
      </c>
      <c r="BB375" s="2">
        <f>+('3 Planilla Preadjudicación OTIC'!BB375)</f>
        <v>0</v>
      </c>
      <c r="BC375" s="2">
        <f>+('3 Planilla Preadjudicación OTIC'!BC375)</f>
        <v>0</v>
      </c>
      <c r="BD375" s="2">
        <f>+('3 Planilla Preadjudicación OTIC'!BD375)</f>
        <v>0</v>
      </c>
      <c r="BE375" s="2">
        <f>+('3 Planilla Preadjudicación OTIC'!BE375)</f>
        <v>0</v>
      </c>
      <c r="BF375" s="2">
        <f>+('3 Planilla Preadjudicación OTIC'!BF375)</f>
        <v>0</v>
      </c>
      <c r="BG375" s="2">
        <f>+('3 Planilla Preadjudicación OTIC'!BG375)</f>
        <v>7</v>
      </c>
      <c r="BH375" s="2">
        <f>+('3 Planilla Preadjudicación OTIC'!BH375)</f>
        <v>7</v>
      </c>
      <c r="BI375" s="2">
        <f>+('3 Planilla Preadjudicación OTIC'!BI375)</f>
        <v>7</v>
      </c>
      <c r="BJ375" s="2">
        <f>+('3 Planilla Preadjudicación OTIC'!BJ375)</f>
        <v>7</v>
      </c>
      <c r="BK375" s="2">
        <f>+('3 Planilla Preadjudicación OTIC'!BK375)</f>
        <v>7</v>
      </c>
      <c r="BL375" s="2">
        <f>+('3 Planilla Preadjudicación OTIC'!BL375)</f>
        <v>6.4</v>
      </c>
      <c r="BM375" s="104">
        <f>ROUND(('3 Planilla Preadjudicación OTIC'!BM375),1)</f>
        <v>6.4</v>
      </c>
      <c r="BN375" s="4" t="str">
        <f>+('3 Planilla Preadjudicación OTIC'!BN375)</f>
        <v>NO</v>
      </c>
      <c r="BO375" s="4">
        <f>+('3 Planilla Preadjudicación OTIC'!BO375)</f>
        <v>0</v>
      </c>
      <c r="BP375" s="4">
        <f>+('3 Planilla Preadjudicación OTIC'!BP375)</f>
        <v>0</v>
      </c>
      <c r="BQ375" s="4">
        <f>+('3 Planilla Preadjudicación OTIC'!BQ375)</f>
        <v>0</v>
      </c>
      <c r="BR375" s="4">
        <f>+('3 Planilla Preadjudicación OTIC'!BR375)</f>
        <v>0</v>
      </c>
      <c r="BS375" s="4">
        <f>+('3 Planilla Preadjudicación OTIC'!BS375)</f>
        <v>0</v>
      </c>
      <c r="BT375" s="4">
        <f>+('3 Planilla Preadjudicación OTIC'!BT375)</f>
        <v>0</v>
      </c>
      <c r="BU375" s="85">
        <f>IF(VLOOKUP(A375,'BD OFICIAL'!$A$1:$AL$2098,7,0)=D375,0,1)</f>
        <v>0</v>
      </c>
      <c r="BV375" s="85">
        <f>IF(VLOOKUP(A375,'BD OFICIAL'!$A$1:$AL$2098,11,0)=J375,0,1)</f>
        <v>0</v>
      </c>
      <c r="BW375" s="85">
        <f>IF(VLOOKUP(A375,'BD OFICIAL'!$A$1:$AL$2098,13,0)=L375,0,1)</f>
        <v>0</v>
      </c>
      <c r="BX375" s="2">
        <f>IF(VLOOKUP(A375,'BD OFICIAL'!$A$1:$AL$2098,16,0)=O375,0,1)</f>
        <v>0</v>
      </c>
      <c r="BY375" s="2">
        <f>IF(VLOOKUP(A375,'BD OFICIAL'!$A$1:$AL$2098,17,0)=P375,0,1)</f>
        <v>0</v>
      </c>
      <c r="BZ375" s="2">
        <f>IF(VLOOKUP(A375,'BD OFICIAL'!$A$1:$AL$2098,19,0)=R375,0,1)</f>
        <v>0</v>
      </c>
      <c r="CA375" s="2">
        <f>IF(VLOOKUP(A375,'BD OFICIAL'!$A$1:$AL$2098,21,0)=T375,0,1)</f>
        <v>0</v>
      </c>
      <c r="CB375" s="2">
        <f>IF(VLOOKUP(A375,'BD OFICIAL'!$A$1:$AL$2098,24,0)=AK375,0,1)</f>
        <v>0</v>
      </c>
      <c r="CC375" s="2">
        <f>IF(VLOOKUP(A375,'BD OFICIAL'!$A$1:$AL$2098,25,0)=X375,0,1)</f>
        <v>0</v>
      </c>
      <c r="CD375" s="2">
        <f>IF(VLOOKUP(A375,'BD OFICIAL'!$A$1:$AL$2098,26,0)=Y375,0,1)</f>
        <v>0</v>
      </c>
      <c r="CE375" s="2">
        <f>IF(VLOOKUP(A375,'BD OFICIAL'!$A$1:$AL$2098,27,0)=Z375,0,1)</f>
        <v>0</v>
      </c>
      <c r="CF375" s="2">
        <f>IF(VLOOKUP(A375,'BD OFICIAL'!$A$1:$AL$2098,28,0)=AA375,0,1)</f>
        <v>0</v>
      </c>
      <c r="CG375" s="2">
        <f>IF(VLOOKUP(A375,'BD OFICIAL'!$A$1:$AL$2098,33,0)=AF375,0,1)</f>
        <v>0</v>
      </c>
      <c r="CH375" s="2">
        <f>IF(VLOOKUP(A375,'BD OFICIAL'!$A$1:$AL$2098,35,0)=AH375,0,1)</f>
        <v>0</v>
      </c>
      <c r="CI375" s="85">
        <f>IF(VLOOKUP(A375,'BD OFICIAL'!$A$1:$AL$2098,34,0)=AL375,0,1)</f>
        <v>0</v>
      </c>
      <c r="CJ375" s="12">
        <f>VLOOKUP(A375,'BD OFICIAL'!$A$1:$AM$2098,36,0)*AM375-AP375</f>
        <v>0</v>
      </c>
      <c r="CK375" s="85" t="str">
        <f t="shared" si="190"/>
        <v>SSH</v>
      </c>
      <c r="CL375" s="85" t="str">
        <f t="shared" si="191"/>
        <v>SI</v>
      </c>
      <c r="CM375" s="85" t="str">
        <f t="shared" si="205"/>
        <v>NO</v>
      </c>
      <c r="CN375" s="31">
        <f t="shared" si="206"/>
        <v>0</v>
      </c>
      <c r="CO375" s="31">
        <f t="shared" si="192"/>
        <v>0</v>
      </c>
      <c r="CP375" s="31">
        <f t="shared" si="207"/>
        <v>0</v>
      </c>
      <c r="CQ375" s="31">
        <f>IF(Y375="NO",0,IF(Y375="SI",IF(VLOOKUP(A375,'BD OFICIAL'!$A:$AO,40,0)=AQ375,0,1)))</f>
        <v>0</v>
      </c>
      <c r="CR375" s="31">
        <f>IF(Z375="NO",0,IF(Z375="SI",IF(VLOOKUP(B375,'BD OFICIAL'!$A:$AO,41,0)=AS375,0,1)))</f>
        <v>0</v>
      </c>
      <c r="CS375" s="31">
        <f t="shared" si="193"/>
        <v>0</v>
      </c>
      <c r="CT375" s="31">
        <f t="shared" si="194"/>
        <v>0</v>
      </c>
      <c r="CU375" s="31">
        <f>IF(VLOOKUP(A375,'BD OFICIAL'!$A$1:$AL$1056,31,0)="SI",IF(AT375&gt;0,0,1),IF(AT375=0,0,1))</f>
        <v>0</v>
      </c>
      <c r="CV375" s="31">
        <f t="shared" si="195"/>
        <v>0</v>
      </c>
      <c r="CW375" s="31">
        <f t="shared" si="208"/>
        <v>0</v>
      </c>
      <c r="CX375" s="85" t="str">
        <f t="shared" si="209"/>
        <v>SI</v>
      </c>
      <c r="CY375" s="31">
        <f t="shared" si="210"/>
        <v>0</v>
      </c>
      <c r="CZ375" s="85" t="str">
        <f>IF(ISERROR(VLOOKUP(AI375,EXPERIENCIA!$A$1:$C$2100,1,0)),"NO","SI")</f>
        <v>SI</v>
      </c>
      <c r="DA375" s="85">
        <f>IF(CX375="no","NO APLICA",IF(AX375=0,"ERROR NOTA",IF(AND(AX375&gt;1,CZ375="NO"),"ERROR NOTA",IF(AND(CZ375="NO",AX375=1),0,IF(VLOOKUP(AI375,EXPERIENCIA!$A$1:$C$2100,3,0)=AX375,0,"ERROR NOTA")))))</f>
        <v>0</v>
      </c>
      <c r="DB375" s="85" t="str">
        <f>IF(ISERROR(VLOOKUP(AI375,COMPORTAMIENTO!$A$1:$C$2100,1,0)),"NO","SI")</f>
        <v>SI</v>
      </c>
      <c r="DC375" s="85">
        <f>IF(CX375="NO","NO APLICA",IF(AY375=0,"ERROR NOTA",IF(AND(DB375="NO",AY375=7),0,IF(VLOOKUP(AI375,COMPORTAMIENTO!$A$2:$H$2100,8,0)=AY375,0,"ERROR NOTA"))))</f>
        <v>0</v>
      </c>
      <c r="DD375" s="104">
        <f t="shared" si="211"/>
        <v>0.1</v>
      </c>
      <c r="DE375" s="104">
        <f t="shared" si="212"/>
        <v>0.70000000000000007</v>
      </c>
      <c r="DF375" s="85" t="str">
        <f t="shared" si="196"/>
        <v>SI</v>
      </c>
      <c r="DG375" s="85">
        <f t="shared" si="213"/>
        <v>0</v>
      </c>
      <c r="DH375" s="85">
        <f t="shared" si="214"/>
        <v>0</v>
      </c>
      <c r="DI375" s="85">
        <f t="shared" si="215"/>
        <v>0</v>
      </c>
      <c r="DJ375" s="12">
        <f t="shared" si="216"/>
        <v>7.0000000000000009</v>
      </c>
      <c r="DK375" s="7">
        <f t="shared" si="217"/>
        <v>7.0000000000000009</v>
      </c>
      <c r="DL375" s="12">
        <f t="shared" si="197"/>
        <v>4500</v>
      </c>
      <c r="DM375" s="12">
        <f>VLOOKUP(A375,'5 TD'!$A:$B,2,0)</f>
        <v>4130</v>
      </c>
      <c r="DN375" s="7">
        <f t="shared" si="198"/>
        <v>6.4</v>
      </c>
      <c r="DO375" s="85" t="str">
        <f t="shared" si="218"/>
        <v>APROBADO</v>
      </c>
      <c r="DP375" s="85" t="str">
        <f t="shared" si="219"/>
        <v>APROBADO</v>
      </c>
      <c r="DQ375" s="7">
        <f t="shared" si="220"/>
        <v>6.4</v>
      </c>
      <c r="DR375" s="85" t="str">
        <f t="shared" si="199"/>
        <v>APROBADO</v>
      </c>
      <c r="DS375" s="2" t="str">
        <f>+('3 Planilla Preadjudicación OTIC'!BN375)</f>
        <v>NO</v>
      </c>
      <c r="DT375" s="2">
        <f>IF(DR375="APROBADO",VLOOKUP(A375,'5 TD'!$D$3:$E$270,2,0),"NO APLICA")</f>
        <v>7</v>
      </c>
      <c r="DU375" s="2" t="str">
        <f t="shared" si="200"/>
        <v>NO</v>
      </c>
      <c r="DV375" s="2" t="str">
        <f>IF(DU375="SI",VLOOKUP(A375,'5 TD'!$G$3:$H$270,2,0),"NO APLICA ")</f>
        <v xml:space="preserve">NO APLICA </v>
      </c>
      <c r="DW375" s="2" t="str">
        <f t="shared" si="201"/>
        <v>NO</v>
      </c>
      <c r="DX375" s="2" t="str">
        <f>IF(DW375="SI",VLOOKUP(A375,'5 TD'!$J$4:$K$472,2,0),"NO APLICA")</f>
        <v>NO APLICA</v>
      </c>
      <c r="DY375" s="2" t="str">
        <f t="shared" si="202"/>
        <v>NO APLICA</v>
      </c>
      <c r="DZ375" s="7" t="str">
        <f>IF(DY375="SI",VLOOKUP(A375,'5 TD'!$M$4:$N$350,2,0),"NO APLICA")</f>
        <v>NO APLICA</v>
      </c>
      <c r="EA375" s="2" t="str">
        <f t="shared" si="203"/>
        <v>NO APLICA</v>
      </c>
      <c r="EB375" s="12" t="str">
        <f t="shared" si="204"/>
        <v/>
      </c>
      <c r="EC375" s="12" t="str">
        <f>IF(EA375="SI",VLOOKUP(A375,'5 TD'!$V$4:$W$479,2,0),"NO APLICA")</f>
        <v>NO APLICA</v>
      </c>
      <c r="ED375" s="2" t="str">
        <f t="shared" si="221"/>
        <v>NO</v>
      </c>
      <c r="EE375" s="79" t="str">
        <f>IF(ED375="SI",VLOOKUP(AI375,COMPORTAMIENTO!$A$1:$H$2100,7,0),"NO APLICA")</f>
        <v>NO APLICA</v>
      </c>
      <c r="EF375" s="12" t="str">
        <f>IF(ED375="SI",VLOOKUP(A375,'5 TD'!$P$2:$Q$479,2,0),"NO APLICA")</f>
        <v>NO APLICA</v>
      </c>
      <c r="EG375" s="2" t="str">
        <f t="shared" si="222"/>
        <v>NO</v>
      </c>
      <c r="EH375" s="2">
        <f>IF(CZ375="no",0,VLOOKUP(AI375,EXPERIENCIA!$A$1:$C$2100,2,0))</f>
        <v>17</v>
      </c>
      <c r="EI375" s="2">
        <f>IF(CZ375="si",VLOOKUP(A375,'5 TD'!$S$3:$T$2103,2,0),0)</f>
        <v>125</v>
      </c>
      <c r="EJ375" s="2" t="str">
        <f t="shared" si="223"/>
        <v>NO</v>
      </c>
      <c r="EK375" s="2">
        <f>+('3 Planilla Preadjudicación OTIC'!BU375)</f>
        <v>0</v>
      </c>
      <c r="EL375" s="4"/>
      <c r="EM375" s="3"/>
      <c r="EN375" s="3"/>
      <c r="EQ375" s="86"/>
    </row>
    <row r="376" spans="1:147" ht="15" customHeight="1" x14ac:dyDescent="0.3">
      <c r="A376" s="2">
        <f>+('3 Planilla Preadjudicación OTIC'!A376)</f>
        <v>14483</v>
      </c>
      <c r="B376" s="2" t="str">
        <f>+('3 Planilla Preadjudicación OTIC'!B376)</f>
        <v>65181652-1</v>
      </c>
      <c r="C376" s="4">
        <f>+('3 Planilla Preadjudicación OTIC'!E376)</f>
        <v>2025</v>
      </c>
      <c r="D376" s="4" t="str">
        <f>+('3 Planilla Preadjudicación OTIC'!F376)</f>
        <v>MANDATO</v>
      </c>
      <c r="E376" s="4" t="str">
        <f>+('3 Planilla Preadjudicación OTIC'!G376)</f>
        <v>82648400-4</v>
      </c>
      <c r="F376" s="4" t="str">
        <f>+('3 Planilla Preadjudicación OTIC'!H376)</f>
        <v>SIP RED DE COLEGIOS</v>
      </c>
      <c r="G376" s="4"/>
      <c r="H376" s="4"/>
      <c r="I376" s="4" t="str">
        <f>+('3 Planilla Preadjudicación OTIC'!I376)</f>
        <v>ORGANIZACIÓN DE EVENTOS</v>
      </c>
      <c r="J376" s="4" t="str">
        <f>+('3 Planilla Preadjudicación OTIC'!J376)</f>
        <v>PF0660</v>
      </c>
      <c r="K376" s="4" t="str">
        <f>+('3 Planilla Preadjudicación OTIC'!K376)</f>
        <v/>
      </c>
      <c r="L376" s="4" t="str">
        <f>+('3 Planilla Preadjudicación OTIC'!L376)</f>
        <v/>
      </c>
      <c r="M376" s="2">
        <f>+('3 Planilla Preadjudicación OTIC'!M376)</f>
        <v>13</v>
      </c>
      <c r="N376" s="4" t="str">
        <f>+('3 Planilla Preadjudicación OTIC'!N376)</f>
        <v>METROPOLITANA</v>
      </c>
      <c r="O376" s="4" t="str">
        <f>+('3 Planilla Preadjudicación OTIC'!O376)</f>
        <v>LO ESPEJO</v>
      </c>
      <c r="P376" s="4" t="str">
        <f>+('3 Planilla Preadjudicación OTIC'!P376)</f>
        <v>TRABAJADORES POR CUENTA PROPIA CON RENTA INFERIOR A 3 INGRESOS MENSUALES</v>
      </c>
      <c r="Q376" s="4" t="str">
        <f>+('3 Planilla Preadjudicación OTIC'!Q376)</f>
        <v>PRESENCIAL</v>
      </c>
      <c r="R376" s="4" t="str">
        <f>+('3 Planilla Preadjudicación OTIC'!R376)</f>
        <v>INDEPENDIENTE</v>
      </c>
      <c r="S376" s="4">
        <f>+('3 Planilla Preadjudicación OTIC'!S376)</f>
        <v>33</v>
      </c>
      <c r="T376" s="2">
        <f>+('3 Planilla Preadjudicación OTIC'!T376)</f>
        <v>15</v>
      </c>
      <c r="U376" s="2">
        <f>+('3 Planilla Preadjudicación OTIC'!U376)</f>
        <v>130</v>
      </c>
      <c r="V376" s="2">
        <f>+('3 Planilla Preadjudicación OTIC'!V376)</f>
        <v>0</v>
      </c>
      <c r="W376" s="2">
        <f>+('3 Planilla Preadjudicación OTIC'!W376)</f>
        <v>130</v>
      </c>
      <c r="X376" s="2">
        <f>+('3 Planilla Preadjudicación OTIC'!X376)</f>
        <v>4</v>
      </c>
      <c r="Y376" s="2" t="str">
        <f>+('3 Planilla Preadjudicación OTIC'!Y376)</f>
        <v>SI</v>
      </c>
      <c r="Z376" s="2" t="str">
        <f>+('3 Planilla Preadjudicación OTIC'!Z376)</f>
        <v>NO</v>
      </c>
      <c r="AA376" s="2" t="str">
        <f>+('3 Planilla Preadjudicación OTIC'!AA376)</f>
        <v>NO</v>
      </c>
      <c r="AB376" s="4" t="str">
        <f>+('3 Planilla Preadjudicación OTIC'!AB376)</f>
        <v>SE AJUSTA A PLAN FORMATIVO</v>
      </c>
      <c r="AC376" s="4" t="str">
        <f>+('3 Planilla Preadjudicación OTIC'!AC376)</f>
        <v>ADULTOS MAYORES DE 18 AÑOS, EMPLEADOS Y/O DESEMPLEADOS, HOMBRES Y MUJERES, CHILENOS Y EXTRANJEROS, QUE RESIDAN EN LA REGION METROPOLITANA Y QUE CUENTEN CON EDUCACIÓN MEDIA COMPLETA Y MANEJO DE COMPUTACIÓN A NIVEL USUARIO.</v>
      </c>
      <c r="AD376" s="2" t="str">
        <f>+('3 Planilla Preadjudicación OTIC'!AD376)</f>
        <v>NO</v>
      </c>
      <c r="AE376" s="4">
        <f>+('3 Planilla Preadjudicación OTIC'!AE376)</f>
        <v>0</v>
      </c>
      <c r="AF376" s="2" t="str">
        <f>+('3 Planilla Preadjudicación OTIC'!AF376)</f>
        <v>CERRADA</v>
      </c>
      <c r="AG376" s="2">
        <f>+('3 Planilla Preadjudicación OTIC'!AG376)</f>
        <v>33</v>
      </c>
      <c r="AH376" s="2">
        <f>+('3 Planilla Preadjudicación OTIC'!AH376)</f>
        <v>2</v>
      </c>
      <c r="AI376" s="135" t="str">
        <f>+('3 Planilla Preadjudicación OTIC'!AI376)</f>
        <v>76232950-6</v>
      </c>
      <c r="AJ376" s="4" t="str">
        <f>+('3 Planilla Preadjudicación OTIC'!AJ376)</f>
        <v>INSTITUTO DE CALIDAD Y MEDIOAMBIENTE DE CHILE IGNACIO JAVIER CARO AGUILERA E.I.R.L</v>
      </c>
      <c r="AK376" s="2">
        <f>+('3 Planilla Preadjudicación OTIC'!AK376)</f>
        <v>130</v>
      </c>
      <c r="AL376" s="2">
        <f>+('3 Planilla Preadjudicación OTIC'!AL376)</f>
        <v>33</v>
      </c>
      <c r="AM376" s="12">
        <f>+('3 Planilla Preadjudicación OTIC'!AM376)</f>
        <v>5600</v>
      </c>
      <c r="AN376" s="12">
        <f>+('3 Planilla Preadjudicación OTIC'!AN376)</f>
        <v>0</v>
      </c>
      <c r="AO376" s="12">
        <f>+('3 Planilla Preadjudicación OTIC'!AO376)</f>
        <v>0</v>
      </c>
      <c r="AP376" s="12">
        <f>+('3 Planilla Preadjudicación OTIC'!AP376)</f>
        <v>10920000</v>
      </c>
      <c r="AQ376" s="12">
        <f>+('3 Planilla Preadjudicación OTIC'!AQ376)</f>
        <v>1980000</v>
      </c>
      <c r="AR376" s="12">
        <f>+('3 Planilla Preadjudicación OTIC'!AR376)</f>
        <v>0</v>
      </c>
      <c r="AS376" s="12">
        <f>+('3 Planilla Preadjudicación OTIC'!AS376)</f>
        <v>0</v>
      </c>
      <c r="AT376" s="12">
        <f>+('3 Planilla Preadjudicación OTIC'!AT376)</f>
        <v>0</v>
      </c>
      <c r="AU376" s="12">
        <f>+('3 Planilla Preadjudicación OTIC'!AU376)</f>
        <v>12900000</v>
      </c>
      <c r="AV376" s="2" t="str">
        <f>+('3 Planilla Preadjudicación OTIC'!AV376)</f>
        <v>SI</v>
      </c>
      <c r="AW376" s="4">
        <f>+('3 Planilla Preadjudicación OTIC'!AW376)</f>
        <v>0</v>
      </c>
      <c r="AX376" s="2">
        <f>+('3 Planilla Preadjudicación OTIC'!AX376)</f>
        <v>1</v>
      </c>
      <c r="AY376" s="2">
        <f>+('3 Planilla Preadjudicación OTIC'!AY376)</f>
        <v>7</v>
      </c>
      <c r="AZ376" s="2">
        <f>+('3 Planilla Preadjudicación OTIC'!AZ376)</f>
        <v>0</v>
      </c>
      <c r="BA376" s="2">
        <f>+('3 Planilla Preadjudicación OTIC'!BA376)</f>
        <v>0</v>
      </c>
      <c r="BB376" s="2">
        <f>+('3 Planilla Preadjudicación OTIC'!BB376)</f>
        <v>0</v>
      </c>
      <c r="BC376" s="2">
        <f>+('3 Planilla Preadjudicación OTIC'!BC376)</f>
        <v>0</v>
      </c>
      <c r="BD376" s="2">
        <f>+('3 Planilla Preadjudicación OTIC'!BD376)</f>
        <v>0</v>
      </c>
      <c r="BE376" s="2">
        <f>+('3 Planilla Preadjudicación OTIC'!BE376)</f>
        <v>0</v>
      </c>
      <c r="BF376" s="2">
        <f>+('3 Planilla Preadjudicación OTIC'!BF376)</f>
        <v>0</v>
      </c>
      <c r="BG376" s="2">
        <f>+('3 Planilla Preadjudicación OTIC'!BG376)</f>
        <v>7</v>
      </c>
      <c r="BH376" s="2">
        <f>+('3 Planilla Preadjudicación OTIC'!BH376)</f>
        <v>7</v>
      </c>
      <c r="BI376" s="2">
        <f>+('3 Planilla Preadjudicación OTIC'!BI376)</f>
        <v>7</v>
      </c>
      <c r="BJ376" s="2">
        <f>+('3 Planilla Preadjudicación OTIC'!BJ376)</f>
        <v>7</v>
      </c>
      <c r="BK376" s="2">
        <f>+('3 Planilla Preadjudicación OTIC'!BK376)</f>
        <v>7</v>
      </c>
      <c r="BL376" s="2">
        <f>+('3 Planilla Preadjudicación OTIC'!BL376)</f>
        <v>6.3</v>
      </c>
      <c r="BM376" s="104">
        <f>ROUND(('3 Planilla Preadjudicación OTIC'!BM376),1)</f>
        <v>6.4</v>
      </c>
      <c r="BN376" s="4" t="str">
        <f>+('3 Planilla Preadjudicación OTIC'!BN376)</f>
        <v>NO</v>
      </c>
      <c r="BO376" s="4">
        <f>+('3 Planilla Preadjudicación OTIC'!BO376)</f>
        <v>0</v>
      </c>
      <c r="BP376" s="4">
        <f>+('3 Planilla Preadjudicación OTIC'!BP376)</f>
        <v>0</v>
      </c>
      <c r="BQ376" s="4">
        <f>+('3 Planilla Preadjudicación OTIC'!BQ376)</f>
        <v>0</v>
      </c>
      <c r="BR376" s="4">
        <f>+('3 Planilla Preadjudicación OTIC'!BR376)</f>
        <v>0</v>
      </c>
      <c r="BS376" s="4">
        <f>+('3 Planilla Preadjudicación OTIC'!BS376)</f>
        <v>0</v>
      </c>
      <c r="BT376" s="4">
        <f>+('3 Planilla Preadjudicación OTIC'!BT376)</f>
        <v>0</v>
      </c>
      <c r="BU376" s="85">
        <f>IF(VLOOKUP(A376,'BD OFICIAL'!$A$1:$AL$2098,7,0)=D376,0,1)</f>
        <v>0</v>
      </c>
      <c r="BV376" s="85">
        <f>IF(VLOOKUP(A376,'BD OFICIAL'!$A$1:$AL$2098,11,0)=J376,0,1)</f>
        <v>0</v>
      </c>
      <c r="BW376" s="85">
        <f>IF(VLOOKUP(A376,'BD OFICIAL'!$A$1:$AL$2098,13,0)=L376,0,1)</f>
        <v>0</v>
      </c>
      <c r="BX376" s="2">
        <f>IF(VLOOKUP(A376,'BD OFICIAL'!$A$1:$AL$2098,16,0)=O376,0,1)</f>
        <v>0</v>
      </c>
      <c r="BY376" s="2">
        <f>IF(VLOOKUP(A376,'BD OFICIAL'!$A$1:$AL$2098,17,0)=P376,0,1)</f>
        <v>0</v>
      </c>
      <c r="BZ376" s="2">
        <f>IF(VLOOKUP(A376,'BD OFICIAL'!$A$1:$AL$2098,19,0)=R376,0,1)</f>
        <v>0</v>
      </c>
      <c r="CA376" s="2">
        <f>IF(VLOOKUP(A376,'BD OFICIAL'!$A$1:$AL$2098,21,0)=T376,0,1)</f>
        <v>0</v>
      </c>
      <c r="CB376" s="2">
        <f>IF(VLOOKUP(A376,'BD OFICIAL'!$A$1:$AL$2098,24,0)=AK376,0,1)</f>
        <v>0</v>
      </c>
      <c r="CC376" s="2">
        <f>IF(VLOOKUP(A376,'BD OFICIAL'!$A$1:$AL$2098,25,0)=X376,0,1)</f>
        <v>0</v>
      </c>
      <c r="CD376" s="2">
        <f>IF(VLOOKUP(A376,'BD OFICIAL'!$A$1:$AL$2098,26,0)=Y376,0,1)</f>
        <v>0</v>
      </c>
      <c r="CE376" s="2">
        <f>IF(VLOOKUP(A376,'BD OFICIAL'!$A$1:$AL$2098,27,0)=Z376,0,1)</f>
        <v>0</v>
      </c>
      <c r="CF376" s="2">
        <f>IF(VLOOKUP(A376,'BD OFICIAL'!$A$1:$AL$2098,28,0)=AA376,0,1)</f>
        <v>0</v>
      </c>
      <c r="CG376" s="2">
        <f>IF(VLOOKUP(A376,'BD OFICIAL'!$A$1:$AL$2098,33,0)=AF376,0,1)</f>
        <v>0</v>
      </c>
      <c r="CH376" s="2">
        <f>IF(VLOOKUP(A376,'BD OFICIAL'!$A$1:$AL$2098,35,0)=AH376,0,1)</f>
        <v>0</v>
      </c>
      <c r="CI376" s="85">
        <f>IF(VLOOKUP(A376,'BD OFICIAL'!$A$1:$AL$2098,34,0)=AL376,0,1)</f>
        <v>0</v>
      </c>
      <c r="CJ376" s="12">
        <f>VLOOKUP(A376,'BD OFICIAL'!$A$1:$AM$2098,36,0)*AM376-AP376</f>
        <v>0</v>
      </c>
      <c r="CK376" s="85" t="str">
        <f t="shared" si="190"/>
        <v>SSH</v>
      </c>
      <c r="CL376" s="85" t="str">
        <f t="shared" si="191"/>
        <v>SI</v>
      </c>
      <c r="CM376" s="85" t="str">
        <f t="shared" si="205"/>
        <v>NO</v>
      </c>
      <c r="CN376" s="31">
        <f t="shared" si="206"/>
        <v>0</v>
      </c>
      <c r="CO376" s="31">
        <f t="shared" si="192"/>
        <v>0</v>
      </c>
      <c r="CP376" s="31">
        <f t="shared" si="207"/>
        <v>0</v>
      </c>
      <c r="CQ376" s="31">
        <f>IF(Y376="NO",0,IF(Y376="SI",IF(VLOOKUP(A376,'BD OFICIAL'!$A:$AO,40,0)=AQ376,0,1)))</f>
        <v>0</v>
      </c>
      <c r="CR376" s="31">
        <f>IF(Z376="NO",0,IF(Z376="SI",IF(VLOOKUP(B376,'BD OFICIAL'!$A:$AO,41,0)=AS376,0,1)))</f>
        <v>0</v>
      </c>
      <c r="CS376" s="31">
        <f t="shared" si="193"/>
        <v>0</v>
      </c>
      <c r="CT376" s="31">
        <f t="shared" si="194"/>
        <v>0</v>
      </c>
      <c r="CU376" s="31">
        <f>IF(VLOOKUP(A376,'BD OFICIAL'!$A$1:$AL$1056,31,0)="SI",IF(AT376&gt;0,0,1),IF(AT376=0,0,1))</f>
        <v>0</v>
      </c>
      <c r="CV376" s="31">
        <f t="shared" si="195"/>
        <v>0</v>
      </c>
      <c r="CW376" s="31">
        <f t="shared" si="208"/>
        <v>0</v>
      </c>
      <c r="CX376" s="85" t="str">
        <f t="shared" si="209"/>
        <v>SI</v>
      </c>
      <c r="CY376" s="31">
        <f t="shared" si="210"/>
        <v>0</v>
      </c>
      <c r="CZ376" s="85" t="str">
        <f>IF(ISERROR(VLOOKUP(AI376,EXPERIENCIA!$A$1:$C$2100,1,0)),"NO","SI")</f>
        <v>SI</v>
      </c>
      <c r="DA376" s="85">
        <f>IF(CX376="no","NO APLICA",IF(AX376=0,"ERROR NOTA",IF(AND(AX376&gt;1,CZ376="NO"),"ERROR NOTA",IF(AND(CZ376="NO",AX376=1),0,IF(VLOOKUP(AI376,EXPERIENCIA!$A$1:$C$2100,3,0)=AX376,0,"ERROR NOTA")))))</f>
        <v>0</v>
      </c>
      <c r="DB376" s="85" t="str">
        <f>IF(ISERROR(VLOOKUP(AI376,COMPORTAMIENTO!$A$1:$C$2100,1,0)),"NO","SI")</f>
        <v>SI</v>
      </c>
      <c r="DC376" s="85">
        <f>IF(CX376="NO","NO APLICA",IF(AY376=0,"ERROR NOTA",IF(AND(DB376="NO",AY376=7),0,IF(VLOOKUP(AI376,COMPORTAMIENTO!$A$2:$H$2100,8,0)=AY376,0,"ERROR NOTA"))))</f>
        <v>0</v>
      </c>
      <c r="DD376" s="104">
        <f t="shared" si="211"/>
        <v>0.1</v>
      </c>
      <c r="DE376" s="104">
        <f t="shared" si="212"/>
        <v>0.70000000000000007</v>
      </c>
      <c r="DF376" s="85" t="str">
        <f t="shared" si="196"/>
        <v>SI</v>
      </c>
      <c r="DG376" s="85">
        <f t="shared" si="213"/>
        <v>0</v>
      </c>
      <c r="DH376" s="85">
        <f t="shared" si="214"/>
        <v>0</v>
      </c>
      <c r="DI376" s="85">
        <f t="shared" si="215"/>
        <v>0</v>
      </c>
      <c r="DJ376" s="12">
        <f t="shared" si="216"/>
        <v>7.0000000000000009</v>
      </c>
      <c r="DK376" s="7">
        <f t="shared" si="217"/>
        <v>7.0000000000000009</v>
      </c>
      <c r="DL376" s="12">
        <f t="shared" si="197"/>
        <v>5600</v>
      </c>
      <c r="DM376" s="12">
        <f>VLOOKUP(A376,'5 TD'!$A:$B,2,0)</f>
        <v>5075</v>
      </c>
      <c r="DN376" s="7">
        <f t="shared" si="198"/>
        <v>6.3</v>
      </c>
      <c r="DO376" s="85" t="str">
        <f t="shared" si="218"/>
        <v>APROBADO</v>
      </c>
      <c r="DP376" s="85" t="str">
        <f t="shared" si="219"/>
        <v>APROBADO</v>
      </c>
      <c r="DQ376" s="7">
        <f t="shared" si="220"/>
        <v>6.4</v>
      </c>
      <c r="DR376" s="85" t="str">
        <f t="shared" si="199"/>
        <v>APROBADO</v>
      </c>
      <c r="DS376" s="2" t="str">
        <f>+('3 Planilla Preadjudicación OTIC'!BN376)</f>
        <v>NO</v>
      </c>
      <c r="DT376" s="2">
        <f>IF(DR376="APROBADO",VLOOKUP(A376,'5 TD'!$D$3:$E$270,2,0),"NO APLICA")</f>
        <v>6.4</v>
      </c>
      <c r="DU376" s="2" t="str">
        <f t="shared" si="200"/>
        <v>SI</v>
      </c>
      <c r="DV376" s="2">
        <f>IF(DU376="SI",VLOOKUP(A376,'5 TD'!$G$3:$H$270,2,0),"NO APLICA ")</f>
        <v>7.0000000000000009</v>
      </c>
      <c r="DW376" s="2" t="str">
        <f t="shared" si="201"/>
        <v>SI</v>
      </c>
      <c r="DX376" s="2">
        <f>IF(DW376="SI",VLOOKUP(A376,'5 TD'!$J$4:$K$472,2,0),"NO APLICA")</f>
        <v>7</v>
      </c>
      <c r="DY376" s="2" t="str">
        <f t="shared" si="202"/>
        <v>SI</v>
      </c>
      <c r="DZ376" s="7">
        <f>IF(DY376="SI",VLOOKUP(A376,'5 TD'!$M$4:$N$350,2,0),"NO APLICA")</f>
        <v>7</v>
      </c>
      <c r="EA376" s="2" t="str">
        <f t="shared" si="203"/>
        <v>NO</v>
      </c>
      <c r="EB376" s="12" t="str">
        <f t="shared" si="204"/>
        <v/>
      </c>
      <c r="EC376" s="12" t="str">
        <f>IF(EA376="SI",VLOOKUP(A376,'5 TD'!$V$4:$W$479,2,0),"NO APLICA")</f>
        <v>NO APLICA</v>
      </c>
      <c r="ED376" s="2" t="str">
        <f t="shared" si="221"/>
        <v>NO</v>
      </c>
      <c r="EE376" s="79" t="str">
        <f>IF(ED376="SI",VLOOKUP(AI376,COMPORTAMIENTO!$A$1:$H$2100,7,0),"NO APLICA")</f>
        <v>NO APLICA</v>
      </c>
      <c r="EF376" s="12" t="str">
        <f>IF(ED376="SI",VLOOKUP(A376,'5 TD'!$P$2:$Q$479,2,0),"NO APLICA")</f>
        <v>NO APLICA</v>
      </c>
      <c r="EG376" s="2" t="str">
        <f t="shared" si="222"/>
        <v>NO</v>
      </c>
      <c r="EH376" s="2">
        <f>IF(CZ376="no",0,VLOOKUP(AI376,EXPERIENCIA!$A$1:$C$2100,2,0))</f>
        <v>17</v>
      </c>
      <c r="EI376" s="2">
        <f>IF(CZ376="si",VLOOKUP(A376,'5 TD'!$S$3:$T$2103,2,0),0)</f>
        <v>125</v>
      </c>
      <c r="EJ376" s="2" t="str">
        <f t="shared" si="223"/>
        <v>NO</v>
      </c>
      <c r="EK376" s="2" t="str">
        <f>+('3 Planilla Preadjudicación OTIC'!BU376)</f>
        <v>d) Menor valor hora en su oferta económica para el curso.</v>
      </c>
      <c r="EL376" s="4"/>
      <c r="EM376" s="3"/>
      <c r="EN376" s="3"/>
      <c r="EQ376" s="86"/>
    </row>
    <row r="377" spans="1:147" ht="15" customHeight="1" x14ac:dyDescent="0.3">
      <c r="A377" s="2">
        <f>+('3 Planilla Preadjudicación OTIC'!A377)</f>
        <v>14502</v>
      </c>
      <c r="B377" s="2" t="str">
        <f>+('3 Planilla Preadjudicación OTIC'!B377)</f>
        <v>65181652-1</v>
      </c>
      <c r="C377" s="4">
        <f>+('3 Planilla Preadjudicación OTIC'!E377)</f>
        <v>2025</v>
      </c>
      <c r="D377" s="4" t="str">
        <f>+('3 Planilla Preadjudicación OTIC'!F377)</f>
        <v>MANDATO</v>
      </c>
      <c r="E377" s="4" t="str">
        <f>+('3 Planilla Preadjudicación OTIC'!G377)</f>
        <v>91337000-7</v>
      </c>
      <c r="F377" s="4" t="str">
        <f>+('3 Planilla Preadjudicación OTIC'!H377)</f>
        <v>CEMENTO POLPAICO S.A.</v>
      </c>
      <c r="G377" s="4"/>
      <c r="H377" s="4"/>
      <c r="I377" s="4" t="str">
        <f>+('3 Planilla Preadjudicación OTIC'!I377)</f>
        <v>HERRAMIENTAS BÁSICAS DE COMUNICACIÓN EN INGLÉS</v>
      </c>
      <c r="J377" s="4" t="str">
        <f>+('3 Planilla Preadjudicación OTIC'!J377)</f>
        <v>PF0728</v>
      </c>
      <c r="K377" s="4" t="str">
        <f>+('3 Planilla Preadjudicación OTIC'!K377)</f>
        <v/>
      </c>
      <c r="L377" s="4" t="str">
        <f>+('3 Planilla Preadjudicación OTIC'!L377)</f>
        <v/>
      </c>
      <c r="M377" s="2">
        <f>+('3 Planilla Preadjudicación OTIC'!M377)</f>
        <v>4</v>
      </c>
      <c r="N377" s="4" t="str">
        <f>+('3 Planilla Preadjudicación OTIC'!N377)</f>
        <v>COQUIMBO</v>
      </c>
      <c r="O377" s="4" t="str">
        <f>+('3 Planilla Preadjudicación OTIC'!O377)</f>
        <v>ILLAPEL</v>
      </c>
      <c r="P377" s="4" t="str">
        <f>+('3 Planilla Preadjudicación OTIC'!P377)</f>
        <v>PERSONAS DESOCUPADAS (CESANTES Y PERSONAS QUE BUSCAN TRABAJO POR PRIMERA VEZ).</v>
      </c>
      <c r="Q377" s="4" t="str">
        <f>+('3 Planilla Preadjudicación OTIC'!Q377)</f>
        <v>PRESENCIAL</v>
      </c>
      <c r="R377" s="4" t="str">
        <f>+('3 Planilla Preadjudicación OTIC'!R377)</f>
        <v>INDEPENDIENTE</v>
      </c>
      <c r="S377" s="4">
        <f>+('3 Planilla Preadjudicación OTIC'!S377)</f>
        <v>16</v>
      </c>
      <c r="T377" s="2">
        <f>+('3 Planilla Preadjudicación OTIC'!T377)</f>
        <v>10</v>
      </c>
      <c r="U377" s="2">
        <f>+('3 Planilla Preadjudicación OTIC'!U377)</f>
        <v>80</v>
      </c>
      <c r="V377" s="2">
        <f>+('3 Planilla Preadjudicación OTIC'!V377)</f>
        <v>0</v>
      </c>
      <c r="W377" s="2">
        <f>+('3 Planilla Preadjudicación OTIC'!W377)</f>
        <v>80</v>
      </c>
      <c r="X377" s="2">
        <f>+('3 Planilla Preadjudicación OTIC'!X377)</f>
        <v>5</v>
      </c>
      <c r="Y377" s="2" t="str">
        <f>+('3 Planilla Preadjudicación OTIC'!Y377)</f>
        <v>SI</v>
      </c>
      <c r="Z377" s="2" t="str">
        <f>+('3 Planilla Preadjudicación OTIC'!Z377)</f>
        <v>NO</v>
      </c>
      <c r="AA377" s="2" t="str">
        <f>+('3 Planilla Preadjudicación OTIC'!AA377)</f>
        <v>NO</v>
      </c>
      <c r="AB377" s="4" t="str">
        <f>+('3 Planilla Preadjudicación OTIC'!AB377)</f>
        <v>SE AJUSTA A PLAN FORMATIVO</v>
      </c>
      <c r="AC377" s="4" t="str">
        <f>+('3 Planilla Preadjudicación OTIC'!AC377)</f>
        <v>HOMBRES Y MUJERES MAYORES DE 18 AÑOS, CESANTES O QUE BUSCA TRABAJO POR PRIMERA VEZ, CON EDUCACIÓN BÁSICA COMPLETA, HABITANTES DE LA COMUNA DE ILLAPEL</v>
      </c>
      <c r="AD377" s="2" t="str">
        <f>+('3 Planilla Preadjudicación OTIC'!AD377)</f>
        <v>NO</v>
      </c>
      <c r="AE377" s="4">
        <f>+('3 Planilla Preadjudicación OTIC'!AE377)</f>
        <v>0</v>
      </c>
      <c r="AF377" s="2" t="str">
        <f>+('3 Planilla Preadjudicación OTIC'!AF377)</f>
        <v>CERRADA</v>
      </c>
      <c r="AG377" s="2">
        <f>+('3 Planilla Preadjudicación OTIC'!AG377)</f>
        <v>16</v>
      </c>
      <c r="AH377" s="2">
        <f>+('3 Planilla Preadjudicación OTIC'!AH377)</f>
        <v>1</v>
      </c>
      <c r="AI377" s="135" t="str">
        <f>+('3 Planilla Preadjudicación OTIC'!AI377)</f>
        <v>76232950-6</v>
      </c>
      <c r="AJ377" s="4" t="str">
        <f>+('3 Planilla Preadjudicación OTIC'!AJ377)</f>
        <v>INSTITUTO DE CALIDAD Y MEDIOAMBIENTE DE CHILE IGNACIO JAVIER CARO AGUILERA E.I.R.L</v>
      </c>
      <c r="AK377" s="2">
        <f>+('3 Planilla Preadjudicación OTIC'!AK377)</f>
        <v>80</v>
      </c>
      <c r="AL377" s="2">
        <f>+('3 Planilla Preadjudicación OTIC'!AL377)</f>
        <v>16</v>
      </c>
      <c r="AM377" s="12">
        <f>+('3 Planilla Preadjudicación OTIC'!AM377)</f>
        <v>4500</v>
      </c>
      <c r="AN377" s="12">
        <f>+('3 Planilla Preadjudicación OTIC'!AN377)</f>
        <v>0</v>
      </c>
      <c r="AO377" s="12">
        <f>+('3 Planilla Preadjudicación OTIC'!AO377)</f>
        <v>0</v>
      </c>
      <c r="AP377" s="12">
        <f>+('3 Planilla Preadjudicación OTIC'!AP377)</f>
        <v>3600000</v>
      </c>
      <c r="AQ377" s="12">
        <f>+('3 Planilla Preadjudicación OTIC'!AQ377)</f>
        <v>640000</v>
      </c>
      <c r="AR377" s="12">
        <f>+('3 Planilla Preadjudicación OTIC'!AR377)</f>
        <v>0</v>
      </c>
      <c r="AS377" s="12">
        <f>+('3 Planilla Preadjudicación OTIC'!AS377)</f>
        <v>0</v>
      </c>
      <c r="AT377" s="12">
        <f>+('3 Planilla Preadjudicación OTIC'!AT377)</f>
        <v>0</v>
      </c>
      <c r="AU377" s="12">
        <f>+('3 Planilla Preadjudicación OTIC'!AU377)</f>
        <v>4240000</v>
      </c>
      <c r="AV377" s="2" t="str">
        <f>+('3 Planilla Preadjudicación OTIC'!AV377)</f>
        <v>SI</v>
      </c>
      <c r="AW377" s="4">
        <f>+('3 Planilla Preadjudicación OTIC'!AW377)</f>
        <v>0</v>
      </c>
      <c r="AX377" s="2">
        <f>+('3 Planilla Preadjudicación OTIC'!AX377)</f>
        <v>1</v>
      </c>
      <c r="AY377" s="2">
        <f>+('3 Planilla Preadjudicación OTIC'!AY377)</f>
        <v>7</v>
      </c>
      <c r="AZ377" s="2">
        <f>+('3 Planilla Preadjudicación OTIC'!AZ377)</f>
        <v>0</v>
      </c>
      <c r="BA377" s="2">
        <f>+('3 Planilla Preadjudicación OTIC'!BA377)</f>
        <v>0</v>
      </c>
      <c r="BB377" s="2">
        <f>+('3 Planilla Preadjudicación OTIC'!BB377)</f>
        <v>0</v>
      </c>
      <c r="BC377" s="2">
        <f>+('3 Planilla Preadjudicación OTIC'!BC377)</f>
        <v>0</v>
      </c>
      <c r="BD377" s="2">
        <f>+('3 Planilla Preadjudicación OTIC'!BD377)</f>
        <v>0</v>
      </c>
      <c r="BE377" s="2">
        <f>+('3 Planilla Preadjudicación OTIC'!BE377)</f>
        <v>0</v>
      </c>
      <c r="BF377" s="2">
        <f>+('3 Planilla Preadjudicación OTIC'!BF377)</f>
        <v>0</v>
      </c>
      <c r="BG377" s="2">
        <f>+('3 Planilla Preadjudicación OTIC'!BG377)</f>
        <v>7</v>
      </c>
      <c r="BH377" s="2">
        <f>+('3 Planilla Preadjudicación OTIC'!BH377)</f>
        <v>7</v>
      </c>
      <c r="BI377" s="2">
        <f>+('3 Planilla Preadjudicación OTIC'!BI377)</f>
        <v>7</v>
      </c>
      <c r="BJ377" s="2">
        <f>+('3 Planilla Preadjudicación OTIC'!BJ377)</f>
        <v>7</v>
      </c>
      <c r="BK377" s="2">
        <f>+('3 Planilla Preadjudicación OTIC'!BK377)</f>
        <v>7</v>
      </c>
      <c r="BL377" s="2">
        <f>+('3 Planilla Preadjudicación OTIC'!BL377)</f>
        <v>6.7</v>
      </c>
      <c r="BM377" s="104">
        <f>ROUND(('3 Planilla Preadjudicación OTIC'!BM377),1)</f>
        <v>6.4</v>
      </c>
      <c r="BN377" s="4" t="str">
        <f>+('3 Planilla Preadjudicación OTIC'!BN377)</f>
        <v>SI</v>
      </c>
      <c r="BO377" s="4" t="str">
        <f>+('3 Planilla Preadjudicación OTIC'!BO377)</f>
        <v>JUDITH TORO</v>
      </c>
      <c r="BP377" s="4" t="str">
        <f>+('3 Planilla Preadjudicación OTIC'!BP377)</f>
        <v>judith.toro@icmchile.cl</v>
      </c>
      <c r="BQ377" s="4">
        <f>+('3 Planilla Preadjudicación OTIC'!BQ377)</f>
        <v>946133009</v>
      </c>
      <c r="BR377" s="4" t="str">
        <f>+('3 Planilla Preadjudicación OTIC'!BR377)</f>
        <v>Buin 0257, Illapel</v>
      </c>
      <c r="BS377" s="4" t="str">
        <f>+('3 Planilla Preadjudicación OTIC'!BS377)</f>
        <v>Desarrollar habilidades comunicativas básicas en inglés para desenvolverse en situaciones cotidianas y laborales simples.</v>
      </c>
      <c r="BT377" s="4" t="str">
        <f>+('3 Planilla Preadjudicación OTIC'!BT377)</f>
        <v>El curso entrega conocimientos fundamentales de vocabulario, estructuras gramaticales y expresiones comunes en inglés, enfocados en la comprensión y producción oral y escrita. Está dirigido a personas que buscan mejorar su empleabilidad y ampliar sus oportunidades mediante el aprendizaje de una lengua extranjera.</v>
      </c>
      <c r="BU377" s="85">
        <f>IF(VLOOKUP(A377,'BD OFICIAL'!$A$1:$AL$2098,7,0)=D377,0,1)</f>
        <v>0</v>
      </c>
      <c r="BV377" s="85">
        <f>IF(VLOOKUP(A377,'BD OFICIAL'!$A$1:$AL$2098,11,0)=J377,0,1)</f>
        <v>0</v>
      </c>
      <c r="BW377" s="85">
        <f>IF(VLOOKUP(A377,'BD OFICIAL'!$A$1:$AL$2098,13,0)=L377,0,1)</f>
        <v>0</v>
      </c>
      <c r="BX377" s="2">
        <f>IF(VLOOKUP(A377,'BD OFICIAL'!$A$1:$AL$2098,16,0)=O377,0,1)</f>
        <v>0</v>
      </c>
      <c r="BY377" s="2">
        <f>IF(VLOOKUP(A377,'BD OFICIAL'!$A$1:$AL$2098,17,0)=P377,0,1)</f>
        <v>0</v>
      </c>
      <c r="BZ377" s="2">
        <f>IF(VLOOKUP(A377,'BD OFICIAL'!$A$1:$AL$2098,19,0)=R377,0,1)</f>
        <v>0</v>
      </c>
      <c r="CA377" s="2">
        <f>IF(VLOOKUP(A377,'BD OFICIAL'!$A$1:$AL$2098,21,0)=T377,0,1)</f>
        <v>0</v>
      </c>
      <c r="CB377" s="2">
        <f>IF(VLOOKUP(A377,'BD OFICIAL'!$A$1:$AL$2098,24,0)=AK377,0,1)</f>
        <v>0</v>
      </c>
      <c r="CC377" s="2">
        <f>IF(VLOOKUP(A377,'BD OFICIAL'!$A$1:$AL$2098,25,0)=X377,0,1)</f>
        <v>0</v>
      </c>
      <c r="CD377" s="2">
        <f>IF(VLOOKUP(A377,'BD OFICIAL'!$A$1:$AL$2098,26,0)=Y377,0,1)</f>
        <v>0</v>
      </c>
      <c r="CE377" s="2">
        <f>IF(VLOOKUP(A377,'BD OFICIAL'!$A$1:$AL$2098,27,0)=Z377,0,1)</f>
        <v>0</v>
      </c>
      <c r="CF377" s="2">
        <f>IF(VLOOKUP(A377,'BD OFICIAL'!$A$1:$AL$2098,28,0)=AA377,0,1)</f>
        <v>0</v>
      </c>
      <c r="CG377" s="2">
        <f>IF(VLOOKUP(A377,'BD OFICIAL'!$A$1:$AL$2098,33,0)=AF377,0,1)</f>
        <v>0</v>
      </c>
      <c r="CH377" s="2">
        <f>IF(VLOOKUP(A377,'BD OFICIAL'!$A$1:$AL$2098,35,0)=AH377,0,1)</f>
        <v>0</v>
      </c>
      <c r="CI377" s="85">
        <f>IF(VLOOKUP(A377,'BD OFICIAL'!$A$1:$AL$2098,34,0)=AL377,0,1)</f>
        <v>0</v>
      </c>
      <c r="CJ377" s="12">
        <f>VLOOKUP(A377,'BD OFICIAL'!$A$1:$AM$2098,36,0)*AM377-AP377</f>
        <v>0</v>
      </c>
      <c r="CK377" s="85" t="str">
        <f t="shared" si="190"/>
        <v>SSH</v>
      </c>
      <c r="CL377" s="85" t="str">
        <f t="shared" si="191"/>
        <v>SI</v>
      </c>
      <c r="CM377" s="85" t="str">
        <f t="shared" si="205"/>
        <v>NO</v>
      </c>
      <c r="CN377" s="31">
        <f t="shared" si="206"/>
        <v>0</v>
      </c>
      <c r="CO377" s="31">
        <f t="shared" si="192"/>
        <v>0</v>
      </c>
      <c r="CP377" s="31">
        <f t="shared" si="207"/>
        <v>0</v>
      </c>
      <c r="CQ377" s="31">
        <f>IF(Y377="NO",0,IF(Y377="SI",IF(VLOOKUP(A377,'BD OFICIAL'!$A:$AO,40,0)=AQ377,0,1)))</f>
        <v>0</v>
      </c>
      <c r="CR377" s="31">
        <f>IF(Z377="NO",0,IF(Z377="SI",IF(VLOOKUP(B377,'BD OFICIAL'!$A:$AO,41,0)=AS377,0,1)))</f>
        <v>0</v>
      </c>
      <c r="CS377" s="31">
        <f t="shared" si="193"/>
        <v>0</v>
      </c>
      <c r="CT377" s="31">
        <f t="shared" si="194"/>
        <v>0</v>
      </c>
      <c r="CU377" s="31">
        <f>IF(VLOOKUP(A377,'BD OFICIAL'!$A$1:$AL$1056,31,0)="SI",IF(AT377&gt;0,0,1),IF(AT377=0,0,1))</f>
        <v>0</v>
      </c>
      <c r="CV377" s="31">
        <f t="shared" si="195"/>
        <v>0</v>
      </c>
      <c r="CW377" s="31">
        <f t="shared" si="208"/>
        <v>0</v>
      </c>
      <c r="CX377" s="85" t="str">
        <f t="shared" si="209"/>
        <v>SI</v>
      </c>
      <c r="CY377" s="31">
        <f t="shared" si="210"/>
        <v>0</v>
      </c>
      <c r="CZ377" s="85" t="str">
        <f>IF(ISERROR(VLOOKUP(AI377,EXPERIENCIA!$A$1:$C$2100,1,0)),"NO","SI")</f>
        <v>SI</v>
      </c>
      <c r="DA377" s="85">
        <f>IF(CX377="no","NO APLICA",IF(AX377=0,"ERROR NOTA",IF(AND(AX377&gt;1,CZ377="NO"),"ERROR NOTA",IF(AND(CZ377="NO",AX377=1),0,IF(VLOOKUP(AI377,EXPERIENCIA!$A$1:$C$2100,3,0)=AX377,0,"ERROR NOTA")))))</f>
        <v>0</v>
      </c>
      <c r="DB377" s="85" t="str">
        <f>IF(ISERROR(VLOOKUP(AI377,COMPORTAMIENTO!$A$1:$C$2100,1,0)),"NO","SI")</f>
        <v>SI</v>
      </c>
      <c r="DC377" s="85">
        <f>IF(CX377="NO","NO APLICA",IF(AY377=0,"ERROR NOTA",IF(AND(DB377="NO",AY377=7),0,IF(VLOOKUP(AI377,COMPORTAMIENTO!$A$2:$H$2100,8,0)=AY377,0,"ERROR NOTA"))))</f>
        <v>0</v>
      </c>
      <c r="DD377" s="104">
        <f t="shared" si="211"/>
        <v>0.1</v>
      </c>
      <c r="DE377" s="104">
        <f t="shared" si="212"/>
        <v>0.70000000000000007</v>
      </c>
      <c r="DF377" s="85" t="str">
        <f t="shared" si="196"/>
        <v>SI</v>
      </c>
      <c r="DG377" s="85">
        <f t="shared" si="213"/>
        <v>0</v>
      </c>
      <c r="DH377" s="85">
        <f t="shared" si="214"/>
        <v>0</v>
      </c>
      <c r="DI377" s="85">
        <f t="shared" si="215"/>
        <v>0</v>
      </c>
      <c r="DJ377" s="12">
        <f t="shared" si="216"/>
        <v>7.0000000000000009</v>
      </c>
      <c r="DK377" s="7">
        <f t="shared" si="217"/>
        <v>7.0000000000000009</v>
      </c>
      <c r="DL377" s="12">
        <f t="shared" si="197"/>
        <v>4500</v>
      </c>
      <c r="DM377" s="12">
        <f>VLOOKUP(A377,'5 TD'!$A:$B,2,0)</f>
        <v>4300</v>
      </c>
      <c r="DN377" s="7">
        <f t="shared" si="198"/>
        <v>6.7</v>
      </c>
      <c r="DO377" s="85" t="str">
        <f t="shared" si="218"/>
        <v>APROBADO</v>
      </c>
      <c r="DP377" s="85" t="str">
        <f t="shared" si="219"/>
        <v>APROBADO</v>
      </c>
      <c r="DQ377" s="7">
        <f t="shared" si="220"/>
        <v>6.4</v>
      </c>
      <c r="DR377" s="85" t="str">
        <f t="shared" si="199"/>
        <v>APROBADO</v>
      </c>
      <c r="DS377" s="2" t="str">
        <f>+('3 Planilla Preadjudicación OTIC'!BN377)</f>
        <v>SI</v>
      </c>
      <c r="DT377" s="2">
        <f>IF(DR377="APROBADO",VLOOKUP(A377,'5 TD'!$D$3:$E$270,2,0),"NO APLICA")</f>
        <v>6.4</v>
      </c>
      <c r="DU377" s="2" t="str">
        <f t="shared" si="200"/>
        <v>SI</v>
      </c>
      <c r="DV377" s="2">
        <f>IF(DU377="SI",VLOOKUP(A377,'5 TD'!$G$3:$H$270,2,0),"NO APLICA ")</f>
        <v>7.0000000000000009</v>
      </c>
      <c r="DW377" s="2" t="str">
        <f t="shared" si="201"/>
        <v>SI</v>
      </c>
      <c r="DX377" s="2">
        <f>IF(DW377="SI",VLOOKUP(A377,'5 TD'!$J$4:$K$472,2,0),"NO APLICA")</f>
        <v>7</v>
      </c>
      <c r="DY377" s="2" t="str">
        <f t="shared" si="202"/>
        <v>SI</v>
      </c>
      <c r="DZ377" s="7">
        <f>IF(DY377="SI",VLOOKUP(A377,'5 TD'!$M$4:$N$350,2,0),"NO APLICA")</f>
        <v>7</v>
      </c>
      <c r="EA377" s="2" t="str">
        <f t="shared" si="203"/>
        <v>NO</v>
      </c>
      <c r="EB377" s="12" t="str">
        <f t="shared" si="204"/>
        <v/>
      </c>
      <c r="EC377" s="12" t="str">
        <f>IF(EA377="SI",VLOOKUP(A377,'5 TD'!$V$4:$W$479,2,0),"NO APLICA")</f>
        <v>NO APLICA</v>
      </c>
      <c r="ED377" s="2" t="str">
        <f t="shared" si="221"/>
        <v>NO</v>
      </c>
      <c r="EE377" s="79" t="str">
        <f>IF(ED377="SI",VLOOKUP(AI377,COMPORTAMIENTO!$A$1:$H$2100,7,0),"NO APLICA")</f>
        <v>NO APLICA</v>
      </c>
      <c r="EF377" s="12" t="str">
        <f>IF(ED377="SI",VLOOKUP(A377,'5 TD'!$P$2:$Q$479,2,0),"NO APLICA")</f>
        <v>NO APLICA</v>
      </c>
      <c r="EG377" s="2" t="str">
        <f t="shared" si="222"/>
        <v>NO</v>
      </c>
      <c r="EH377" s="2">
        <f>IF(CZ377="no",0,VLOOKUP(AI377,EXPERIENCIA!$A$1:$C$2100,2,0))</f>
        <v>17</v>
      </c>
      <c r="EI377" s="2">
        <f>IF(CZ377="si",VLOOKUP(A377,'5 TD'!$S$3:$T$2103,2,0),0)</f>
        <v>80</v>
      </c>
      <c r="EJ377" s="2" t="str">
        <f t="shared" si="223"/>
        <v>NO</v>
      </c>
      <c r="EK377" s="2" t="str">
        <f>+('3 Planilla Preadjudicación OTIC'!BU377)</f>
        <v>a) Mayor nota obtenida en el criterio propuesta técnica.</v>
      </c>
      <c r="EL377" s="4"/>
      <c r="EM377" s="3"/>
      <c r="EN377" s="3"/>
      <c r="EO377" s="86" t="s">
        <v>64</v>
      </c>
      <c r="EQ377" s="86"/>
    </row>
    <row r="378" spans="1:147" ht="15" customHeight="1" x14ac:dyDescent="0.3">
      <c r="A378" s="2">
        <f>+('3 Planilla Preadjudicación OTIC'!A378)</f>
        <v>14504</v>
      </c>
      <c r="B378" s="2" t="str">
        <f>+('3 Planilla Preadjudicación OTIC'!B378)</f>
        <v>65181652-1</v>
      </c>
      <c r="C378" s="4">
        <f>+('3 Planilla Preadjudicación OTIC'!E378)</f>
        <v>2025</v>
      </c>
      <c r="D378" s="4" t="str">
        <f>+('3 Planilla Preadjudicación OTIC'!F378)</f>
        <v>MANDATO</v>
      </c>
      <c r="E378" s="4" t="str">
        <f>+('3 Planilla Preadjudicación OTIC'!G378)</f>
        <v>91337000-7</v>
      </c>
      <c r="F378" s="4" t="str">
        <f>+('3 Planilla Preadjudicación OTIC'!H378)</f>
        <v>CEMENTO POLPAICO S.A.</v>
      </c>
      <c r="G378" s="4"/>
      <c r="H378" s="4"/>
      <c r="I378" s="4" t="str">
        <f>+('3 Planilla Preadjudicación OTIC'!I378)</f>
        <v>MEJORANDO EL MARKETING DE MI NEGOCIO</v>
      </c>
      <c r="J378" s="4" t="str">
        <f>+('3 Planilla Preadjudicación OTIC'!J378)</f>
        <v>PF0840</v>
      </c>
      <c r="K378" s="4" t="str">
        <f>+('3 Planilla Preadjudicación OTIC'!K378)</f>
        <v/>
      </c>
      <c r="L378" s="4" t="str">
        <f>+('3 Planilla Preadjudicación OTIC'!L378)</f>
        <v/>
      </c>
      <c r="M378" s="2">
        <f>+('3 Planilla Preadjudicación OTIC'!M378)</f>
        <v>9</v>
      </c>
      <c r="N378" s="4" t="str">
        <f>+('3 Planilla Preadjudicación OTIC'!N378)</f>
        <v>ARAUCANIA</v>
      </c>
      <c r="O378" s="4" t="str">
        <f>+('3 Planilla Preadjudicación OTIC'!O378)</f>
        <v>TEMUCO</v>
      </c>
      <c r="P378" s="4" t="str">
        <f>+('3 Planilla Preadjudicación OTIC'!P378)</f>
        <v>PERSONAS DESOCUPADAS (CESANTES Y PERSONAS QUE BUSCAN TRABAJO POR PRIMERA VEZ).</v>
      </c>
      <c r="Q378" s="4" t="str">
        <f>+('3 Planilla Preadjudicación OTIC'!Q378)</f>
        <v>PRESENCIAL</v>
      </c>
      <c r="R378" s="4" t="str">
        <f>+('3 Planilla Preadjudicación OTIC'!R378)</f>
        <v>INDEPENDIENTE</v>
      </c>
      <c r="S378" s="4">
        <f>+('3 Planilla Preadjudicación OTIC'!S378)</f>
        <v>8</v>
      </c>
      <c r="T378" s="2">
        <f>+('3 Planilla Preadjudicación OTIC'!T378)</f>
        <v>10</v>
      </c>
      <c r="U378" s="2">
        <f>+('3 Planilla Preadjudicación OTIC'!U378)</f>
        <v>36</v>
      </c>
      <c r="V378" s="2">
        <f>+('3 Planilla Preadjudicación OTIC'!V378)</f>
        <v>0</v>
      </c>
      <c r="W378" s="2">
        <f>+('3 Planilla Preadjudicación OTIC'!W378)</f>
        <v>36</v>
      </c>
      <c r="X378" s="2">
        <f>+('3 Planilla Preadjudicación OTIC'!X378)</f>
        <v>5</v>
      </c>
      <c r="Y378" s="2" t="str">
        <f>+('3 Planilla Preadjudicación OTIC'!Y378)</f>
        <v>SI</v>
      </c>
      <c r="Z378" s="2" t="str">
        <f>+('3 Planilla Preadjudicación OTIC'!Z378)</f>
        <v>NO</v>
      </c>
      <c r="AA378" s="2" t="str">
        <f>+('3 Planilla Preadjudicación OTIC'!AA378)</f>
        <v>NO</v>
      </c>
      <c r="AB378" s="4" t="str">
        <f>+('3 Planilla Preadjudicación OTIC'!AB378)</f>
        <v>SE AJUSTA A PLAN FORMATIVO</v>
      </c>
      <c r="AC378" s="4" t="str">
        <f>+('3 Planilla Preadjudicación OTIC'!AC378)</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78" s="2" t="str">
        <f>+('3 Planilla Preadjudicación OTIC'!AD378)</f>
        <v>NO</v>
      </c>
      <c r="AE378" s="4">
        <f>+('3 Planilla Preadjudicación OTIC'!AE378)</f>
        <v>0</v>
      </c>
      <c r="AF378" s="2" t="str">
        <f>+('3 Planilla Preadjudicación OTIC'!AF378)</f>
        <v>CERRADA</v>
      </c>
      <c r="AG378" s="2">
        <f>+('3 Planilla Preadjudicación OTIC'!AG378)</f>
        <v>8</v>
      </c>
      <c r="AH378" s="2">
        <f>+('3 Planilla Preadjudicación OTIC'!AH378)</f>
        <v>1</v>
      </c>
      <c r="AI378" s="135" t="str">
        <f>+('3 Planilla Preadjudicación OTIC'!AI378)</f>
        <v>76232950-6</v>
      </c>
      <c r="AJ378" s="4" t="str">
        <f>+('3 Planilla Preadjudicación OTIC'!AJ378)</f>
        <v>INSTITUTO DE CALIDAD Y MEDIOAMBIENTE DE CHILE IGNACIO JAVIER CARO AGUILERA E.I.R.L</v>
      </c>
      <c r="AK378" s="2">
        <f>+('3 Planilla Preadjudicación OTIC'!AK378)</f>
        <v>36</v>
      </c>
      <c r="AL378" s="2">
        <f>+('3 Planilla Preadjudicación OTIC'!AL378)</f>
        <v>8</v>
      </c>
      <c r="AM378" s="12">
        <f>+('3 Planilla Preadjudicación OTIC'!AM378)</f>
        <v>4500</v>
      </c>
      <c r="AN378" s="12">
        <f>+('3 Planilla Preadjudicación OTIC'!AN378)</f>
        <v>0</v>
      </c>
      <c r="AO378" s="12">
        <f>+('3 Planilla Preadjudicación OTIC'!AO378)</f>
        <v>0</v>
      </c>
      <c r="AP378" s="12">
        <f>+('3 Planilla Preadjudicación OTIC'!AP378)</f>
        <v>1620000</v>
      </c>
      <c r="AQ378" s="12">
        <f>+('3 Planilla Preadjudicación OTIC'!AQ378)</f>
        <v>320000</v>
      </c>
      <c r="AR378" s="12">
        <f>+('3 Planilla Preadjudicación OTIC'!AR378)</f>
        <v>0</v>
      </c>
      <c r="AS378" s="12">
        <f>+('3 Planilla Preadjudicación OTIC'!AS378)</f>
        <v>0</v>
      </c>
      <c r="AT378" s="12">
        <f>+('3 Planilla Preadjudicación OTIC'!AT378)</f>
        <v>0</v>
      </c>
      <c r="AU378" s="12">
        <f>+('3 Planilla Preadjudicación OTIC'!AU378)</f>
        <v>1940000</v>
      </c>
      <c r="AV378" s="2" t="str">
        <f>+('3 Planilla Preadjudicación OTIC'!AV378)</f>
        <v>SI</v>
      </c>
      <c r="AW378" s="4">
        <f>+('3 Planilla Preadjudicación OTIC'!AW378)</f>
        <v>0</v>
      </c>
      <c r="AX378" s="2">
        <f>+('3 Planilla Preadjudicación OTIC'!AX378)</f>
        <v>1</v>
      </c>
      <c r="AY378" s="2">
        <f>+('3 Planilla Preadjudicación OTIC'!AY378)</f>
        <v>7</v>
      </c>
      <c r="AZ378" s="2">
        <f>+('3 Planilla Preadjudicación OTIC'!AZ378)</f>
        <v>0</v>
      </c>
      <c r="BA378" s="2">
        <f>+('3 Planilla Preadjudicación OTIC'!BA378)</f>
        <v>0</v>
      </c>
      <c r="BB378" s="2">
        <f>+('3 Planilla Preadjudicación OTIC'!BB378)</f>
        <v>0</v>
      </c>
      <c r="BC378" s="2">
        <f>+('3 Planilla Preadjudicación OTIC'!BC378)</f>
        <v>0</v>
      </c>
      <c r="BD378" s="2">
        <f>+('3 Planilla Preadjudicación OTIC'!BD378)</f>
        <v>0</v>
      </c>
      <c r="BE378" s="2">
        <f>+('3 Planilla Preadjudicación OTIC'!BE378)</f>
        <v>0</v>
      </c>
      <c r="BF378" s="2">
        <f>+('3 Planilla Preadjudicación OTIC'!BF378)</f>
        <v>0</v>
      </c>
      <c r="BG378" s="2">
        <f>+('3 Planilla Preadjudicación OTIC'!BG378)</f>
        <v>7</v>
      </c>
      <c r="BH378" s="2">
        <f>+('3 Planilla Preadjudicación OTIC'!BH378)</f>
        <v>7</v>
      </c>
      <c r="BI378" s="2">
        <f>+('3 Planilla Preadjudicación OTIC'!BI378)</f>
        <v>7</v>
      </c>
      <c r="BJ378" s="2">
        <f>+('3 Planilla Preadjudicación OTIC'!BJ378)</f>
        <v>7</v>
      </c>
      <c r="BK378" s="2">
        <f>+('3 Planilla Preadjudicación OTIC'!BK378)</f>
        <v>7</v>
      </c>
      <c r="BL378" s="2">
        <f>+('3 Planilla Preadjudicación OTIC'!BL378)</f>
        <v>6.4</v>
      </c>
      <c r="BM378" s="104">
        <f>ROUND(('3 Planilla Preadjudicación OTIC'!BM378),1)</f>
        <v>6.4</v>
      </c>
      <c r="BN378" s="4" t="str">
        <f>+('3 Planilla Preadjudicación OTIC'!BN378)</f>
        <v>NO</v>
      </c>
      <c r="BO378" s="4">
        <f>+('3 Planilla Preadjudicación OTIC'!BO378)</f>
        <v>0</v>
      </c>
      <c r="BP378" s="4">
        <f>+('3 Planilla Preadjudicación OTIC'!BP378)</f>
        <v>0</v>
      </c>
      <c r="BQ378" s="4">
        <f>+('3 Planilla Preadjudicación OTIC'!BQ378)</f>
        <v>0</v>
      </c>
      <c r="BR378" s="4">
        <f>+('3 Planilla Preadjudicación OTIC'!BR378)</f>
        <v>0</v>
      </c>
      <c r="BS378" s="4">
        <f>+('3 Planilla Preadjudicación OTIC'!BS378)</f>
        <v>0</v>
      </c>
      <c r="BT378" s="4">
        <f>+('3 Planilla Preadjudicación OTIC'!BT378)</f>
        <v>0</v>
      </c>
      <c r="BU378" s="85">
        <f>IF(VLOOKUP(A378,'BD OFICIAL'!$A$1:$AL$2098,7,0)=D378,0,1)</f>
        <v>0</v>
      </c>
      <c r="BV378" s="85">
        <f>IF(VLOOKUP(A378,'BD OFICIAL'!$A$1:$AL$2098,11,0)=J378,0,1)</f>
        <v>0</v>
      </c>
      <c r="BW378" s="85">
        <f>IF(VLOOKUP(A378,'BD OFICIAL'!$A$1:$AL$2098,13,0)=L378,0,1)</f>
        <v>0</v>
      </c>
      <c r="BX378" s="2">
        <f>IF(VLOOKUP(A378,'BD OFICIAL'!$A$1:$AL$2098,16,0)=O378,0,1)</f>
        <v>0</v>
      </c>
      <c r="BY378" s="2">
        <f>IF(VLOOKUP(A378,'BD OFICIAL'!$A$1:$AL$2098,17,0)=P378,0,1)</f>
        <v>0</v>
      </c>
      <c r="BZ378" s="2">
        <f>IF(VLOOKUP(A378,'BD OFICIAL'!$A$1:$AL$2098,19,0)=R378,0,1)</f>
        <v>0</v>
      </c>
      <c r="CA378" s="2">
        <f>IF(VLOOKUP(A378,'BD OFICIAL'!$A$1:$AL$2098,21,0)=T378,0,1)</f>
        <v>0</v>
      </c>
      <c r="CB378" s="2">
        <f>IF(VLOOKUP(A378,'BD OFICIAL'!$A$1:$AL$2098,24,0)=AK378,0,1)</f>
        <v>0</v>
      </c>
      <c r="CC378" s="2">
        <f>IF(VLOOKUP(A378,'BD OFICIAL'!$A$1:$AL$2098,25,0)=X378,0,1)</f>
        <v>0</v>
      </c>
      <c r="CD378" s="2">
        <f>IF(VLOOKUP(A378,'BD OFICIAL'!$A$1:$AL$2098,26,0)=Y378,0,1)</f>
        <v>0</v>
      </c>
      <c r="CE378" s="2">
        <f>IF(VLOOKUP(A378,'BD OFICIAL'!$A$1:$AL$2098,27,0)=Z378,0,1)</f>
        <v>0</v>
      </c>
      <c r="CF378" s="2">
        <f>IF(VLOOKUP(A378,'BD OFICIAL'!$A$1:$AL$2098,28,0)=AA378,0,1)</f>
        <v>0</v>
      </c>
      <c r="CG378" s="2">
        <f>IF(VLOOKUP(A378,'BD OFICIAL'!$A$1:$AL$2098,33,0)=AF378,0,1)</f>
        <v>0</v>
      </c>
      <c r="CH378" s="2">
        <f>IF(VLOOKUP(A378,'BD OFICIAL'!$A$1:$AL$2098,35,0)=AH378,0,1)</f>
        <v>0</v>
      </c>
      <c r="CI378" s="85">
        <f>IF(VLOOKUP(A378,'BD OFICIAL'!$A$1:$AL$2098,34,0)=AL378,0,1)</f>
        <v>0</v>
      </c>
      <c r="CJ378" s="12">
        <f>VLOOKUP(A378,'BD OFICIAL'!$A$1:$AM$2098,36,0)*AM378-AP378</f>
        <v>0</v>
      </c>
      <c r="CK378" s="85" t="str">
        <f t="shared" si="190"/>
        <v>SSH</v>
      </c>
      <c r="CL378" s="85" t="str">
        <f t="shared" si="191"/>
        <v>SI</v>
      </c>
      <c r="CM378" s="85" t="str">
        <f t="shared" si="205"/>
        <v>NO</v>
      </c>
      <c r="CN378" s="31">
        <f t="shared" si="206"/>
        <v>0</v>
      </c>
      <c r="CO378" s="31">
        <f t="shared" si="192"/>
        <v>0</v>
      </c>
      <c r="CP378" s="31">
        <f t="shared" si="207"/>
        <v>0</v>
      </c>
      <c r="CQ378" s="31">
        <f>IF(Y378="NO",0,IF(Y378="SI",IF(VLOOKUP(A378,'BD OFICIAL'!$A:$AO,40,0)=AQ378,0,1)))</f>
        <v>0</v>
      </c>
      <c r="CR378" s="31">
        <f>IF(Z378="NO",0,IF(Z378="SI",IF(VLOOKUP(B378,'BD OFICIAL'!$A:$AO,41,0)=AS378,0,1)))</f>
        <v>0</v>
      </c>
      <c r="CS378" s="31">
        <f t="shared" si="193"/>
        <v>0</v>
      </c>
      <c r="CT378" s="31">
        <f t="shared" si="194"/>
        <v>0</v>
      </c>
      <c r="CU378" s="31">
        <f>IF(VLOOKUP(A378,'BD OFICIAL'!$A$1:$AL$1056,31,0)="SI",IF(AT378&gt;0,0,1),IF(AT378=0,0,1))</f>
        <v>0</v>
      </c>
      <c r="CV378" s="31">
        <f t="shared" si="195"/>
        <v>0</v>
      </c>
      <c r="CW378" s="31">
        <f t="shared" si="208"/>
        <v>0</v>
      </c>
      <c r="CX378" s="85" t="str">
        <f t="shared" si="209"/>
        <v>SI</v>
      </c>
      <c r="CY378" s="31">
        <f t="shared" si="210"/>
        <v>0</v>
      </c>
      <c r="CZ378" s="85" t="str">
        <f>IF(ISERROR(VLOOKUP(AI378,EXPERIENCIA!$A$1:$C$2100,1,0)),"NO","SI")</f>
        <v>SI</v>
      </c>
      <c r="DA378" s="85">
        <f>IF(CX378="no","NO APLICA",IF(AX378=0,"ERROR NOTA",IF(AND(AX378&gt;1,CZ378="NO"),"ERROR NOTA",IF(AND(CZ378="NO",AX378=1),0,IF(VLOOKUP(AI378,EXPERIENCIA!$A$1:$C$2100,3,0)=AX378,0,"ERROR NOTA")))))</f>
        <v>0</v>
      </c>
      <c r="DB378" s="85" t="str">
        <f>IF(ISERROR(VLOOKUP(AI378,COMPORTAMIENTO!$A$1:$C$2100,1,0)),"NO","SI")</f>
        <v>SI</v>
      </c>
      <c r="DC378" s="85">
        <f>IF(CX378="NO","NO APLICA",IF(AY378=0,"ERROR NOTA",IF(AND(DB378="NO",AY378=7),0,IF(VLOOKUP(AI378,COMPORTAMIENTO!$A$2:$H$2100,8,0)=AY378,0,"ERROR NOTA"))))</f>
        <v>0</v>
      </c>
      <c r="DD378" s="104">
        <f t="shared" si="211"/>
        <v>0.1</v>
      </c>
      <c r="DE378" s="104">
        <f t="shared" si="212"/>
        <v>0.70000000000000007</v>
      </c>
      <c r="DF378" s="85" t="str">
        <f t="shared" si="196"/>
        <v>SI</v>
      </c>
      <c r="DG378" s="85">
        <f t="shared" si="213"/>
        <v>0</v>
      </c>
      <c r="DH378" s="85">
        <f t="shared" si="214"/>
        <v>0</v>
      </c>
      <c r="DI378" s="85">
        <f t="shared" si="215"/>
        <v>0</v>
      </c>
      <c r="DJ378" s="12">
        <f t="shared" si="216"/>
        <v>7.0000000000000009</v>
      </c>
      <c r="DK378" s="7">
        <f t="shared" si="217"/>
        <v>7.0000000000000009</v>
      </c>
      <c r="DL378" s="12">
        <f t="shared" si="197"/>
        <v>4500</v>
      </c>
      <c r="DM378" s="12">
        <f>VLOOKUP(A378,'5 TD'!$A:$B,2,0)</f>
        <v>4130</v>
      </c>
      <c r="DN378" s="7">
        <f t="shared" si="198"/>
        <v>6.4</v>
      </c>
      <c r="DO378" s="85" t="str">
        <f t="shared" si="218"/>
        <v>APROBADO</v>
      </c>
      <c r="DP378" s="85" t="str">
        <f t="shared" si="219"/>
        <v>APROBADO</v>
      </c>
      <c r="DQ378" s="7">
        <f t="shared" si="220"/>
        <v>6.4</v>
      </c>
      <c r="DR378" s="85" t="str">
        <f t="shared" si="199"/>
        <v>APROBADO</v>
      </c>
      <c r="DS378" s="2" t="str">
        <f>+('3 Planilla Preadjudicación OTIC'!BN378)</f>
        <v>NO</v>
      </c>
      <c r="DT378" s="2">
        <f>IF(DR378="APROBADO",VLOOKUP(A378,'5 TD'!$D$3:$E$270,2,0),"NO APLICA")</f>
        <v>7</v>
      </c>
      <c r="DU378" s="2" t="str">
        <f t="shared" si="200"/>
        <v>NO</v>
      </c>
      <c r="DV378" s="2" t="str">
        <f>IF(DU378="SI",VLOOKUP(A378,'5 TD'!$G$3:$H$270,2,0),"NO APLICA ")</f>
        <v xml:space="preserve">NO APLICA </v>
      </c>
      <c r="DW378" s="2" t="str">
        <f t="shared" si="201"/>
        <v>NO</v>
      </c>
      <c r="DX378" s="2" t="str">
        <f>IF(DW378="SI",VLOOKUP(A378,'5 TD'!$J$4:$K$472,2,0),"NO APLICA")</f>
        <v>NO APLICA</v>
      </c>
      <c r="DY378" s="2" t="str">
        <f t="shared" si="202"/>
        <v>NO APLICA</v>
      </c>
      <c r="DZ378" s="7" t="str">
        <f>IF(DY378="SI",VLOOKUP(A378,'5 TD'!$M$4:$N$350,2,0),"NO APLICA")</f>
        <v>NO APLICA</v>
      </c>
      <c r="EA378" s="2" t="str">
        <f t="shared" si="203"/>
        <v>NO APLICA</v>
      </c>
      <c r="EB378" s="12" t="str">
        <f t="shared" si="204"/>
        <v/>
      </c>
      <c r="EC378" s="12" t="str">
        <f>IF(EA378="SI",VLOOKUP(A378,'5 TD'!$V$4:$W$479,2,0),"NO APLICA")</f>
        <v>NO APLICA</v>
      </c>
      <c r="ED378" s="2" t="str">
        <f t="shared" si="221"/>
        <v>NO</v>
      </c>
      <c r="EE378" s="79" t="str">
        <f>IF(ED378="SI",VLOOKUP(AI378,COMPORTAMIENTO!$A$1:$H$2100,7,0),"NO APLICA")</f>
        <v>NO APLICA</v>
      </c>
      <c r="EF378" s="12" t="str">
        <f>IF(ED378="SI",VLOOKUP(A378,'5 TD'!$P$2:$Q$479,2,0),"NO APLICA")</f>
        <v>NO APLICA</v>
      </c>
      <c r="EG378" s="2" t="str">
        <f t="shared" si="222"/>
        <v>NO</v>
      </c>
      <c r="EH378" s="2">
        <f>IF(CZ378="no",0,VLOOKUP(AI378,EXPERIENCIA!$A$1:$C$2100,2,0))</f>
        <v>17</v>
      </c>
      <c r="EI378" s="2">
        <f>IF(CZ378="si",VLOOKUP(A378,'5 TD'!$S$3:$T$2103,2,0),0)</f>
        <v>146</v>
      </c>
      <c r="EJ378" s="2" t="str">
        <f t="shared" si="223"/>
        <v>NO</v>
      </c>
      <c r="EK378" s="2">
        <f>+('3 Planilla Preadjudicación OTIC'!BU378)</f>
        <v>0</v>
      </c>
      <c r="EL378" s="4"/>
      <c r="EM378" s="3"/>
      <c r="EN378" s="3"/>
      <c r="EQ378" s="86"/>
    </row>
    <row r="379" spans="1:147" ht="15" customHeight="1" x14ac:dyDescent="0.3">
      <c r="A379" s="2">
        <f>+('3 Planilla Preadjudicación OTIC'!A379)</f>
        <v>14505</v>
      </c>
      <c r="B379" s="2" t="str">
        <f>+('3 Planilla Preadjudicación OTIC'!B379)</f>
        <v>65181652-1</v>
      </c>
      <c r="C379" s="4">
        <f>+('3 Planilla Preadjudicación OTIC'!E379)</f>
        <v>2025</v>
      </c>
      <c r="D379" s="4" t="str">
        <f>+('3 Planilla Preadjudicación OTIC'!F379)</f>
        <v>MANDATO</v>
      </c>
      <c r="E379" s="4" t="str">
        <f>+('3 Planilla Preadjudicación OTIC'!G379)</f>
        <v>91337000-7</v>
      </c>
      <c r="F379" s="4" t="str">
        <f>+('3 Planilla Preadjudicación OTIC'!H379)</f>
        <v>CEMENTO POLPAICO S.A.</v>
      </c>
      <c r="G379" s="4"/>
      <c r="H379" s="4"/>
      <c r="I379" s="4" t="str">
        <f>+('3 Planilla Preadjudicación OTIC'!I379)</f>
        <v>MEJORANDO EL MARKETING DE MI NEGOCIO</v>
      </c>
      <c r="J379" s="4" t="str">
        <f>+('3 Planilla Preadjudicación OTIC'!J379)</f>
        <v>PF0840</v>
      </c>
      <c r="K379" s="4" t="str">
        <f>+('3 Planilla Preadjudicación OTIC'!K379)</f>
        <v/>
      </c>
      <c r="L379" s="4" t="str">
        <f>+('3 Planilla Preadjudicación OTIC'!L379)</f>
        <v/>
      </c>
      <c r="M379" s="2">
        <f>+('3 Planilla Preadjudicación OTIC'!M379)</f>
        <v>9</v>
      </c>
      <c r="N379" s="4" t="str">
        <f>+('3 Planilla Preadjudicación OTIC'!N379)</f>
        <v>ARAUCANIA</v>
      </c>
      <c r="O379" s="4" t="str">
        <f>+('3 Planilla Preadjudicación OTIC'!O379)</f>
        <v>TEMUCO</v>
      </c>
      <c r="P379" s="4" t="str">
        <f>+('3 Planilla Preadjudicación OTIC'!P379)</f>
        <v>PERSONAS DESOCUPADAS (CESANTES Y PERSONAS QUE BUSCAN TRABAJO POR PRIMERA VEZ).</v>
      </c>
      <c r="Q379" s="4" t="str">
        <f>+('3 Planilla Preadjudicación OTIC'!Q379)</f>
        <v>PRESENCIAL</v>
      </c>
      <c r="R379" s="4" t="str">
        <f>+('3 Planilla Preadjudicación OTIC'!R379)</f>
        <v>INDEPENDIENTE</v>
      </c>
      <c r="S379" s="4">
        <f>+('3 Planilla Preadjudicación OTIC'!S379)</f>
        <v>8</v>
      </c>
      <c r="T379" s="2">
        <f>+('3 Planilla Preadjudicación OTIC'!T379)</f>
        <v>10</v>
      </c>
      <c r="U379" s="2">
        <f>+('3 Planilla Preadjudicación OTIC'!U379)</f>
        <v>36</v>
      </c>
      <c r="V379" s="2">
        <f>+('3 Planilla Preadjudicación OTIC'!V379)</f>
        <v>0</v>
      </c>
      <c r="W379" s="2">
        <f>+('3 Planilla Preadjudicación OTIC'!W379)</f>
        <v>36</v>
      </c>
      <c r="X379" s="2">
        <f>+('3 Planilla Preadjudicación OTIC'!X379)</f>
        <v>5</v>
      </c>
      <c r="Y379" s="2" t="str">
        <f>+('3 Planilla Preadjudicación OTIC'!Y379)</f>
        <v>SI</v>
      </c>
      <c r="Z379" s="2" t="str">
        <f>+('3 Planilla Preadjudicación OTIC'!Z379)</f>
        <v>NO</v>
      </c>
      <c r="AA379" s="2" t="str">
        <f>+('3 Planilla Preadjudicación OTIC'!AA379)</f>
        <v>NO</v>
      </c>
      <c r="AB379" s="4" t="str">
        <f>+('3 Planilla Preadjudicación OTIC'!AB379)</f>
        <v>SE AJUSTA A PLAN FORMATIVO</v>
      </c>
      <c r="AC379" s="4" t="str">
        <f>+('3 Planilla Preadjudicación OTIC'!AC379)</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79" s="2" t="str">
        <f>+('3 Planilla Preadjudicación OTIC'!AD379)</f>
        <v>NO</v>
      </c>
      <c r="AE379" s="4">
        <f>+('3 Planilla Preadjudicación OTIC'!AE379)</f>
        <v>0</v>
      </c>
      <c r="AF379" s="2" t="str">
        <f>+('3 Planilla Preadjudicación OTIC'!AF379)</f>
        <v>CERRADA</v>
      </c>
      <c r="AG379" s="2">
        <f>+('3 Planilla Preadjudicación OTIC'!AG379)</f>
        <v>8</v>
      </c>
      <c r="AH379" s="2">
        <f>+('3 Planilla Preadjudicación OTIC'!AH379)</f>
        <v>1</v>
      </c>
      <c r="AI379" s="135" t="str">
        <f>+('3 Planilla Preadjudicación OTIC'!AI379)</f>
        <v>76232950-6</v>
      </c>
      <c r="AJ379" s="4" t="str">
        <f>+('3 Planilla Preadjudicación OTIC'!AJ379)</f>
        <v>INSTITUTO DE CALIDAD Y MEDIOAMBIENTE DE CHILE IGNACIO JAVIER CARO AGUILERA E.I.R.L</v>
      </c>
      <c r="AK379" s="2">
        <f>+('3 Planilla Preadjudicación OTIC'!AK379)</f>
        <v>36</v>
      </c>
      <c r="AL379" s="2">
        <f>+('3 Planilla Preadjudicación OTIC'!AL379)</f>
        <v>8</v>
      </c>
      <c r="AM379" s="12">
        <f>+('3 Planilla Preadjudicación OTIC'!AM379)</f>
        <v>4500</v>
      </c>
      <c r="AN379" s="12">
        <f>+('3 Planilla Preadjudicación OTIC'!AN379)</f>
        <v>0</v>
      </c>
      <c r="AO379" s="12">
        <f>+('3 Planilla Preadjudicación OTIC'!AO379)</f>
        <v>0</v>
      </c>
      <c r="AP379" s="12">
        <f>+('3 Planilla Preadjudicación OTIC'!AP379)</f>
        <v>1620000</v>
      </c>
      <c r="AQ379" s="12">
        <f>+('3 Planilla Preadjudicación OTIC'!AQ379)</f>
        <v>320000</v>
      </c>
      <c r="AR379" s="12">
        <f>+('3 Planilla Preadjudicación OTIC'!AR379)</f>
        <v>0</v>
      </c>
      <c r="AS379" s="12">
        <f>+('3 Planilla Preadjudicación OTIC'!AS379)</f>
        <v>0</v>
      </c>
      <c r="AT379" s="12">
        <f>+('3 Planilla Preadjudicación OTIC'!AT379)</f>
        <v>0</v>
      </c>
      <c r="AU379" s="12">
        <f>+('3 Planilla Preadjudicación OTIC'!AU379)</f>
        <v>1940000</v>
      </c>
      <c r="AV379" s="2" t="str">
        <f>+('3 Planilla Preadjudicación OTIC'!AV379)</f>
        <v>SI</v>
      </c>
      <c r="AW379" s="4">
        <f>+('3 Planilla Preadjudicación OTIC'!AW379)</f>
        <v>0</v>
      </c>
      <c r="AX379" s="2">
        <f>+('3 Planilla Preadjudicación OTIC'!AX379)</f>
        <v>1</v>
      </c>
      <c r="AY379" s="2">
        <f>+('3 Planilla Preadjudicación OTIC'!AY379)</f>
        <v>7</v>
      </c>
      <c r="AZ379" s="2">
        <f>+('3 Planilla Preadjudicación OTIC'!AZ379)</f>
        <v>0</v>
      </c>
      <c r="BA379" s="2">
        <f>+('3 Planilla Preadjudicación OTIC'!BA379)</f>
        <v>0</v>
      </c>
      <c r="BB379" s="2">
        <f>+('3 Planilla Preadjudicación OTIC'!BB379)</f>
        <v>0</v>
      </c>
      <c r="BC379" s="2">
        <f>+('3 Planilla Preadjudicación OTIC'!BC379)</f>
        <v>0</v>
      </c>
      <c r="BD379" s="2">
        <f>+('3 Planilla Preadjudicación OTIC'!BD379)</f>
        <v>0</v>
      </c>
      <c r="BE379" s="2">
        <f>+('3 Planilla Preadjudicación OTIC'!BE379)</f>
        <v>0</v>
      </c>
      <c r="BF379" s="2">
        <f>+('3 Planilla Preadjudicación OTIC'!BF379)</f>
        <v>0</v>
      </c>
      <c r="BG379" s="2">
        <f>+('3 Planilla Preadjudicación OTIC'!BG379)</f>
        <v>7</v>
      </c>
      <c r="BH379" s="2">
        <f>+('3 Planilla Preadjudicación OTIC'!BH379)</f>
        <v>7</v>
      </c>
      <c r="BI379" s="2">
        <f>+('3 Planilla Preadjudicación OTIC'!BI379)</f>
        <v>7</v>
      </c>
      <c r="BJ379" s="2">
        <f>+('3 Planilla Preadjudicación OTIC'!BJ379)</f>
        <v>7</v>
      </c>
      <c r="BK379" s="2">
        <f>+('3 Planilla Preadjudicación OTIC'!BK379)</f>
        <v>7</v>
      </c>
      <c r="BL379" s="2">
        <f>+('3 Planilla Preadjudicación OTIC'!BL379)</f>
        <v>6.4</v>
      </c>
      <c r="BM379" s="104">
        <f>ROUND(('3 Planilla Preadjudicación OTIC'!BM379),1)</f>
        <v>6.4</v>
      </c>
      <c r="BN379" s="4" t="str">
        <f>+('3 Planilla Preadjudicación OTIC'!BN379)</f>
        <v>NO</v>
      </c>
      <c r="BO379" s="4">
        <f>+('3 Planilla Preadjudicación OTIC'!BO379)</f>
        <v>0</v>
      </c>
      <c r="BP379" s="4">
        <f>+('3 Planilla Preadjudicación OTIC'!BP379)</f>
        <v>0</v>
      </c>
      <c r="BQ379" s="4">
        <f>+('3 Planilla Preadjudicación OTIC'!BQ379)</f>
        <v>0</v>
      </c>
      <c r="BR379" s="4">
        <f>+('3 Planilla Preadjudicación OTIC'!BR379)</f>
        <v>0</v>
      </c>
      <c r="BS379" s="4">
        <f>+('3 Planilla Preadjudicación OTIC'!BS379)</f>
        <v>0</v>
      </c>
      <c r="BT379" s="4">
        <f>+('3 Planilla Preadjudicación OTIC'!BT379)</f>
        <v>0</v>
      </c>
      <c r="BU379" s="85">
        <f>IF(VLOOKUP(A379,'BD OFICIAL'!$A$1:$AL$2098,7,0)=D379,0,1)</f>
        <v>0</v>
      </c>
      <c r="BV379" s="85">
        <f>IF(VLOOKUP(A379,'BD OFICIAL'!$A$1:$AL$2098,11,0)=J379,0,1)</f>
        <v>0</v>
      </c>
      <c r="BW379" s="85">
        <f>IF(VLOOKUP(A379,'BD OFICIAL'!$A$1:$AL$2098,13,0)=L379,0,1)</f>
        <v>0</v>
      </c>
      <c r="BX379" s="2">
        <f>IF(VLOOKUP(A379,'BD OFICIAL'!$A$1:$AL$2098,16,0)=O379,0,1)</f>
        <v>0</v>
      </c>
      <c r="BY379" s="2">
        <f>IF(VLOOKUP(A379,'BD OFICIAL'!$A$1:$AL$2098,17,0)=P379,0,1)</f>
        <v>0</v>
      </c>
      <c r="BZ379" s="2">
        <f>IF(VLOOKUP(A379,'BD OFICIAL'!$A$1:$AL$2098,19,0)=R379,0,1)</f>
        <v>0</v>
      </c>
      <c r="CA379" s="2">
        <f>IF(VLOOKUP(A379,'BD OFICIAL'!$A$1:$AL$2098,21,0)=T379,0,1)</f>
        <v>0</v>
      </c>
      <c r="CB379" s="2">
        <f>IF(VLOOKUP(A379,'BD OFICIAL'!$A$1:$AL$2098,24,0)=AK379,0,1)</f>
        <v>0</v>
      </c>
      <c r="CC379" s="2">
        <f>IF(VLOOKUP(A379,'BD OFICIAL'!$A$1:$AL$2098,25,0)=X379,0,1)</f>
        <v>0</v>
      </c>
      <c r="CD379" s="2">
        <f>IF(VLOOKUP(A379,'BD OFICIAL'!$A$1:$AL$2098,26,0)=Y379,0,1)</f>
        <v>0</v>
      </c>
      <c r="CE379" s="2">
        <f>IF(VLOOKUP(A379,'BD OFICIAL'!$A$1:$AL$2098,27,0)=Z379,0,1)</f>
        <v>0</v>
      </c>
      <c r="CF379" s="2">
        <f>IF(VLOOKUP(A379,'BD OFICIAL'!$A$1:$AL$2098,28,0)=AA379,0,1)</f>
        <v>0</v>
      </c>
      <c r="CG379" s="2">
        <f>IF(VLOOKUP(A379,'BD OFICIAL'!$A$1:$AL$2098,33,0)=AF379,0,1)</f>
        <v>0</v>
      </c>
      <c r="CH379" s="2">
        <f>IF(VLOOKUP(A379,'BD OFICIAL'!$A$1:$AL$2098,35,0)=AH379,0,1)</f>
        <v>0</v>
      </c>
      <c r="CI379" s="85">
        <f>IF(VLOOKUP(A379,'BD OFICIAL'!$A$1:$AL$2098,34,0)=AL379,0,1)</f>
        <v>0</v>
      </c>
      <c r="CJ379" s="12">
        <f>VLOOKUP(A379,'BD OFICIAL'!$A$1:$AM$2098,36,0)*AM379-AP379</f>
        <v>0</v>
      </c>
      <c r="CK379" s="85" t="str">
        <f t="shared" si="190"/>
        <v>SSH</v>
      </c>
      <c r="CL379" s="85" t="str">
        <f t="shared" si="191"/>
        <v>SI</v>
      </c>
      <c r="CM379" s="85" t="str">
        <f t="shared" si="205"/>
        <v>NO</v>
      </c>
      <c r="CN379" s="31">
        <f t="shared" si="206"/>
        <v>0</v>
      </c>
      <c r="CO379" s="31">
        <f t="shared" si="192"/>
        <v>0</v>
      </c>
      <c r="CP379" s="31">
        <f t="shared" si="207"/>
        <v>0</v>
      </c>
      <c r="CQ379" s="31">
        <f>IF(Y379="NO",0,IF(Y379="SI",IF(VLOOKUP(A379,'BD OFICIAL'!$A:$AO,40,0)=AQ379,0,1)))</f>
        <v>0</v>
      </c>
      <c r="CR379" s="31">
        <f>IF(Z379="NO",0,IF(Z379="SI",IF(VLOOKUP(B379,'BD OFICIAL'!$A:$AO,41,0)=AS379,0,1)))</f>
        <v>0</v>
      </c>
      <c r="CS379" s="31">
        <f t="shared" si="193"/>
        <v>0</v>
      </c>
      <c r="CT379" s="31">
        <f t="shared" si="194"/>
        <v>0</v>
      </c>
      <c r="CU379" s="31">
        <f>IF(VLOOKUP(A379,'BD OFICIAL'!$A$1:$AL$1056,31,0)="SI",IF(AT379&gt;0,0,1),IF(AT379=0,0,1))</f>
        <v>0</v>
      </c>
      <c r="CV379" s="31">
        <f t="shared" si="195"/>
        <v>0</v>
      </c>
      <c r="CW379" s="31">
        <f t="shared" si="208"/>
        <v>0</v>
      </c>
      <c r="CX379" s="85" t="str">
        <f t="shared" si="209"/>
        <v>SI</v>
      </c>
      <c r="CY379" s="31">
        <f t="shared" si="210"/>
        <v>0</v>
      </c>
      <c r="CZ379" s="85" t="str">
        <f>IF(ISERROR(VLOOKUP(AI379,EXPERIENCIA!$A$1:$C$2100,1,0)),"NO","SI")</f>
        <v>SI</v>
      </c>
      <c r="DA379" s="85">
        <f>IF(CX379="no","NO APLICA",IF(AX379=0,"ERROR NOTA",IF(AND(AX379&gt;1,CZ379="NO"),"ERROR NOTA",IF(AND(CZ379="NO",AX379=1),0,IF(VLOOKUP(AI379,EXPERIENCIA!$A$1:$C$2100,3,0)=AX379,0,"ERROR NOTA")))))</f>
        <v>0</v>
      </c>
      <c r="DB379" s="85" t="str">
        <f>IF(ISERROR(VLOOKUP(AI379,COMPORTAMIENTO!$A$1:$C$2100,1,0)),"NO","SI")</f>
        <v>SI</v>
      </c>
      <c r="DC379" s="85">
        <f>IF(CX379="NO","NO APLICA",IF(AY379=0,"ERROR NOTA",IF(AND(DB379="NO",AY379=7),0,IF(VLOOKUP(AI379,COMPORTAMIENTO!$A$2:$H$2100,8,0)=AY379,0,"ERROR NOTA"))))</f>
        <v>0</v>
      </c>
      <c r="DD379" s="104">
        <f t="shared" si="211"/>
        <v>0.1</v>
      </c>
      <c r="DE379" s="104">
        <f t="shared" si="212"/>
        <v>0.70000000000000007</v>
      </c>
      <c r="DF379" s="85" t="str">
        <f t="shared" si="196"/>
        <v>SI</v>
      </c>
      <c r="DG379" s="85">
        <f t="shared" si="213"/>
        <v>0</v>
      </c>
      <c r="DH379" s="85">
        <f t="shared" si="214"/>
        <v>0</v>
      </c>
      <c r="DI379" s="85">
        <f t="shared" si="215"/>
        <v>0</v>
      </c>
      <c r="DJ379" s="12">
        <f t="shared" si="216"/>
        <v>7.0000000000000009</v>
      </c>
      <c r="DK379" s="7">
        <f t="shared" si="217"/>
        <v>7.0000000000000009</v>
      </c>
      <c r="DL379" s="12">
        <f t="shared" si="197"/>
        <v>4500</v>
      </c>
      <c r="DM379" s="12">
        <f>VLOOKUP(A379,'5 TD'!$A:$B,2,0)</f>
        <v>4130</v>
      </c>
      <c r="DN379" s="7">
        <f t="shared" si="198"/>
        <v>6.4</v>
      </c>
      <c r="DO379" s="85" t="str">
        <f t="shared" si="218"/>
        <v>APROBADO</v>
      </c>
      <c r="DP379" s="85" t="str">
        <f t="shared" si="219"/>
        <v>APROBADO</v>
      </c>
      <c r="DQ379" s="7">
        <f t="shared" si="220"/>
        <v>6.4</v>
      </c>
      <c r="DR379" s="85" t="str">
        <f t="shared" si="199"/>
        <v>APROBADO</v>
      </c>
      <c r="DS379" s="2" t="str">
        <f>+('3 Planilla Preadjudicación OTIC'!BN379)</f>
        <v>NO</v>
      </c>
      <c r="DT379" s="2">
        <f>IF(DR379="APROBADO",VLOOKUP(A379,'5 TD'!$D$3:$E$270,2,0),"NO APLICA")</f>
        <v>7</v>
      </c>
      <c r="DU379" s="2" t="str">
        <f t="shared" si="200"/>
        <v>NO</v>
      </c>
      <c r="DV379" s="2" t="str">
        <f>IF(DU379="SI",VLOOKUP(A379,'5 TD'!$G$3:$H$270,2,0),"NO APLICA ")</f>
        <v xml:space="preserve">NO APLICA </v>
      </c>
      <c r="DW379" s="2" t="str">
        <f t="shared" si="201"/>
        <v>NO</v>
      </c>
      <c r="DX379" s="2" t="str">
        <f>IF(DW379="SI",VLOOKUP(A379,'5 TD'!$J$4:$K$472,2,0),"NO APLICA")</f>
        <v>NO APLICA</v>
      </c>
      <c r="DY379" s="2" t="str">
        <f t="shared" si="202"/>
        <v>NO APLICA</v>
      </c>
      <c r="DZ379" s="7" t="str">
        <f>IF(DY379="SI",VLOOKUP(A379,'5 TD'!$M$4:$N$350,2,0),"NO APLICA")</f>
        <v>NO APLICA</v>
      </c>
      <c r="EA379" s="2" t="str">
        <f t="shared" si="203"/>
        <v>NO APLICA</v>
      </c>
      <c r="EB379" s="12" t="str">
        <f t="shared" si="204"/>
        <v/>
      </c>
      <c r="EC379" s="12" t="str">
        <f>IF(EA379="SI",VLOOKUP(A379,'5 TD'!$V$4:$W$479,2,0),"NO APLICA")</f>
        <v>NO APLICA</v>
      </c>
      <c r="ED379" s="2" t="str">
        <f t="shared" si="221"/>
        <v>NO</v>
      </c>
      <c r="EE379" s="79" t="str">
        <f>IF(ED379="SI",VLOOKUP(AI379,COMPORTAMIENTO!$A$1:$H$2100,7,0),"NO APLICA")</f>
        <v>NO APLICA</v>
      </c>
      <c r="EF379" s="12" t="str">
        <f>IF(ED379="SI",VLOOKUP(A379,'5 TD'!$P$2:$Q$479,2,0),"NO APLICA")</f>
        <v>NO APLICA</v>
      </c>
      <c r="EG379" s="2" t="str">
        <f t="shared" si="222"/>
        <v>NO</v>
      </c>
      <c r="EH379" s="2">
        <f>IF(CZ379="no",0,VLOOKUP(AI379,EXPERIENCIA!$A$1:$C$2100,2,0))</f>
        <v>17</v>
      </c>
      <c r="EI379" s="2">
        <f>IF(CZ379="si",VLOOKUP(A379,'5 TD'!$S$3:$T$2103,2,0),0)</f>
        <v>146</v>
      </c>
      <c r="EJ379" s="2" t="str">
        <f t="shared" si="223"/>
        <v>NO</v>
      </c>
      <c r="EK379" s="2">
        <f>+('3 Planilla Preadjudicación OTIC'!BU379)</f>
        <v>0</v>
      </c>
      <c r="EL379" s="4"/>
      <c r="EM379" s="3"/>
      <c r="EN379" s="3"/>
      <c r="EQ379" s="86"/>
    </row>
    <row r="380" spans="1:147" ht="15" customHeight="1" x14ac:dyDescent="0.3">
      <c r="A380" s="2">
        <f>+('3 Planilla Preadjudicación OTIC'!A380)</f>
        <v>14586</v>
      </c>
      <c r="B380" s="2" t="str">
        <f>+('3 Planilla Preadjudicación OTIC'!B380)</f>
        <v>65181652-1</v>
      </c>
      <c r="C380" s="4">
        <f>+('3 Planilla Preadjudicación OTIC'!E380)</f>
        <v>2025</v>
      </c>
      <c r="D380" s="4" t="str">
        <f>+('3 Planilla Preadjudicación OTIC'!F380)</f>
        <v>MANDATO</v>
      </c>
      <c r="E380" s="4" t="str">
        <f>+('3 Planilla Preadjudicación OTIC'!G380)</f>
        <v>65077645-3</v>
      </c>
      <c r="F380" s="4" t="str">
        <f>+('3 Planilla Preadjudicación OTIC'!H380)</f>
        <v>AVANZA INCLUSIÓN</v>
      </c>
      <c r="G380" s="4"/>
      <c r="H380" s="4"/>
      <c r="I380" s="4" t="str">
        <f>+('3 Planilla Preadjudicación OTIC'!I380)</f>
        <v>OPERACIÓN DE GRÚA HORQUILLA</v>
      </c>
      <c r="J380" s="4" t="str">
        <f>+('3 Planilla Preadjudicación OTIC'!J380)</f>
        <v>PF1257</v>
      </c>
      <c r="K380" s="4" t="str">
        <f>+('3 Planilla Preadjudicación OTIC'!K380)</f>
        <v/>
      </c>
      <c r="L380" s="4" t="str">
        <f>+('3 Planilla Preadjudicación OTIC'!L380)</f>
        <v/>
      </c>
      <c r="M380" s="2">
        <f>+('3 Planilla Preadjudicación OTIC'!M380)</f>
        <v>5</v>
      </c>
      <c r="N380" s="4" t="str">
        <f>+('3 Planilla Preadjudicación OTIC'!N380)</f>
        <v>VALPARAISO</v>
      </c>
      <c r="O380" s="4" t="str">
        <f>+('3 Planilla Preadjudicación OTIC'!O380)</f>
        <v>QUILPUÉ</v>
      </c>
      <c r="P380" s="4" t="str">
        <f>+('3 Planilla Preadjudicación OTIC'!P380)</f>
        <v>EMPRENDEDORES/AS INFORMALES O PERSONAS VULNERABLES PERTENECIENTES AL 80% MAS VULNERABLE</v>
      </c>
      <c r="Q380" s="4" t="str">
        <f>+('3 Planilla Preadjudicación OTIC'!Q380)</f>
        <v>PRESENCIAL</v>
      </c>
      <c r="R380" s="4" t="str">
        <f>+('3 Planilla Preadjudicación OTIC'!R380)</f>
        <v>DEPENDIENTE</v>
      </c>
      <c r="S380" s="4">
        <f>+('3 Planilla Preadjudicación OTIC'!S380)</f>
        <v>40</v>
      </c>
      <c r="T380" s="2">
        <f>+('3 Planilla Preadjudicación OTIC'!T380)</f>
        <v>15</v>
      </c>
      <c r="U380" s="2">
        <f>+('3 Planilla Preadjudicación OTIC'!U380)</f>
        <v>160</v>
      </c>
      <c r="V380" s="2">
        <f>+('3 Planilla Preadjudicación OTIC'!V380)</f>
        <v>0</v>
      </c>
      <c r="W380" s="2">
        <f>+('3 Planilla Preadjudicación OTIC'!W380)</f>
        <v>160</v>
      </c>
      <c r="X380" s="2">
        <f>+('3 Planilla Preadjudicación OTIC'!X380)</f>
        <v>4</v>
      </c>
      <c r="Y380" s="2" t="str">
        <f>+('3 Planilla Preadjudicación OTIC'!Y380)</f>
        <v>SI</v>
      </c>
      <c r="Z380" s="2" t="str">
        <f>+('3 Planilla Preadjudicación OTIC'!Z380)</f>
        <v>NO</v>
      </c>
      <c r="AA380" s="2" t="str">
        <f>+('3 Planilla Preadjudicación OTIC'!AA380)</f>
        <v>NO</v>
      </c>
      <c r="AB380" s="4" t="str">
        <f>+('3 Planilla Preadjudicación OTIC'!AB380)</f>
        <v>SE AJUSTA A PLAN FORMATIVO</v>
      </c>
      <c r="AC380" s="4" t="str">
        <f>+('3 Planilla Preadjudicación OTIC'!AC380)</f>
        <v>HOMBRES Y MUJERES DE 18 AÑOS O MAS PERTENECIENTES AL 80% MAS VULNERABLE, CON EDUCACION MEDIA COMPLETA PREFERENTEMENTE QUE RESIDAN EN LA COMUNA DE QUILPUÉ Y SUS AL REDERDORES</v>
      </c>
      <c r="AD380" s="2" t="str">
        <f>+('3 Planilla Preadjudicación OTIC'!AD380)</f>
        <v>SI</v>
      </c>
      <c r="AE380" s="4" t="str">
        <f>+('3 Planilla Preadjudicación OTIC'!AE380)</f>
        <v>LICENCIAS DE CONDUCIR CLASE D.</v>
      </c>
      <c r="AF380" s="2" t="str">
        <f>+('3 Planilla Preadjudicación OTIC'!AF380)</f>
        <v>CERRADA</v>
      </c>
      <c r="AG380" s="2">
        <f>+('3 Planilla Preadjudicación OTIC'!AG380)</f>
        <v>40</v>
      </c>
      <c r="AH380" s="2">
        <f>+('3 Planilla Preadjudicación OTIC'!AH380)</f>
        <v>3</v>
      </c>
      <c r="AI380" s="135" t="str">
        <f>+('3 Planilla Preadjudicación OTIC'!AI380)</f>
        <v>76232950-6</v>
      </c>
      <c r="AJ380" s="4" t="str">
        <f>+('3 Planilla Preadjudicación OTIC'!AJ380)</f>
        <v>INSTITUTO DE CALIDAD Y MEDIOAMBIENTE DE CHILE IGNACIO JAVIER CARO AGUILERA E.I.R.L</v>
      </c>
      <c r="AK380" s="2">
        <f>+('3 Planilla Preadjudicación OTIC'!AK380)</f>
        <v>160</v>
      </c>
      <c r="AL380" s="2">
        <f>+('3 Planilla Preadjudicación OTIC'!AL380)</f>
        <v>40</v>
      </c>
      <c r="AM380" s="12">
        <f>+('3 Planilla Preadjudicación OTIC'!AM380)</f>
        <v>6700</v>
      </c>
      <c r="AN380" s="12">
        <f>+('3 Planilla Preadjudicación OTIC'!AN380)</f>
        <v>0</v>
      </c>
      <c r="AO380" s="12">
        <f>+('3 Planilla Preadjudicación OTIC'!AO380)</f>
        <v>50000</v>
      </c>
      <c r="AP380" s="12">
        <f>+('3 Planilla Preadjudicación OTIC'!AP380)</f>
        <v>16080000</v>
      </c>
      <c r="AQ380" s="12">
        <f>+('3 Planilla Preadjudicación OTIC'!AQ380)</f>
        <v>2400000</v>
      </c>
      <c r="AR380" s="12">
        <f>+('3 Planilla Preadjudicación OTIC'!AR380)</f>
        <v>0</v>
      </c>
      <c r="AS380" s="12">
        <f>+('3 Planilla Preadjudicación OTIC'!AS380)</f>
        <v>0</v>
      </c>
      <c r="AT380" s="12">
        <f>+('3 Planilla Preadjudicación OTIC'!AT380)</f>
        <v>750000</v>
      </c>
      <c r="AU380" s="12">
        <f>+('3 Planilla Preadjudicación OTIC'!AU380)</f>
        <v>19230000</v>
      </c>
      <c r="AV380" s="2" t="str">
        <f>+('3 Planilla Preadjudicación OTIC'!AV380)</f>
        <v>SI</v>
      </c>
      <c r="AW380" s="4">
        <f>+('3 Planilla Preadjudicación OTIC'!AW380)</f>
        <v>0</v>
      </c>
      <c r="AX380" s="2">
        <f>+('3 Planilla Preadjudicación OTIC'!AX380)</f>
        <v>1</v>
      </c>
      <c r="AY380" s="2">
        <f>+('3 Planilla Preadjudicación OTIC'!AY380)</f>
        <v>7</v>
      </c>
      <c r="AZ380" s="2">
        <f>+('3 Planilla Preadjudicación OTIC'!AZ380)</f>
        <v>0</v>
      </c>
      <c r="BA380" s="2">
        <f>+('3 Planilla Preadjudicación OTIC'!BA380)</f>
        <v>0</v>
      </c>
      <c r="BB380" s="2">
        <f>+('3 Planilla Preadjudicación OTIC'!BB380)</f>
        <v>0</v>
      </c>
      <c r="BC380" s="2">
        <f>+('3 Planilla Preadjudicación OTIC'!BC380)</f>
        <v>0</v>
      </c>
      <c r="BD380" s="2">
        <f>+('3 Planilla Preadjudicación OTIC'!BD380)</f>
        <v>0</v>
      </c>
      <c r="BE380" s="2">
        <f>+('3 Planilla Preadjudicación OTIC'!BE380)</f>
        <v>0</v>
      </c>
      <c r="BF380" s="2">
        <f>+('3 Planilla Preadjudicación OTIC'!BF380)</f>
        <v>0</v>
      </c>
      <c r="BG380" s="2">
        <f>+('3 Planilla Preadjudicación OTIC'!BG380)</f>
        <v>7</v>
      </c>
      <c r="BH380" s="2">
        <f>+('3 Planilla Preadjudicación OTIC'!BH380)</f>
        <v>7</v>
      </c>
      <c r="BI380" s="2">
        <f>+('3 Planilla Preadjudicación OTIC'!BI380)</f>
        <v>7</v>
      </c>
      <c r="BJ380" s="2">
        <f>+('3 Planilla Preadjudicación OTIC'!BJ380)</f>
        <v>7</v>
      </c>
      <c r="BK380" s="2">
        <f>+('3 Planilla Preadjudicación OTIC'!BK380)</f>
        <v>7</v>
      </c>
      <c r="BL380" s="2">
        <f>+('3 Planilla Preadjudicación OTIC'!BL380)</f>
        <v>6.7</v>
      </c>
      <c r="BM380" s="104">
        <f>ROUND(('3 Planilla Preadjudicación OTIC'!BM380),1)</f>
        <v>6.4</v>
      </c>
      <c r="BN380" s="4" t="str">
        <f>+('3 Planilla Preadjudicación OTIC'!BN380)</f>
        <v>NO</v>
      </c>
      <c r="BO380" s="4">
        <f>+('3 Planilla Preadjudicación OTIC'!BO380)</f>
        <v>0</v>
      </c>
      <c r="BP380" s="4">
        <f>+('3 Planilla Preadjudicación OTIC'!BP380)</f>
        <v>0</v>
      </c>
      <c r="BQ380" s="4">
        <f>+('3 Planilla Preadjudicación OTIC'!BQ380)</f>
        <v>0</v>
      </c>
      <c r="BR380" s="4">
        <f>+('3 Planilla Preadjudicación OTIC'!BR380)</f>
        <v>0</v>
      </c>
      <c r="BS380" s="4">
        <f>+('3 Planilla Preadjudicación OTIC'!BS380)</f>
        <v>0</v>
      </c>
      <c r="BT380" s="4">
        <f>+('3 Planilla Preadjudicación OTIC'!BT380)</f>
        <v>0</v>
      </c>
      <c r="BU380" s="85">
        <f>IF(VLOOKUP(A380,'BD OFICIAL'!$A$1:$AL$2098,7,0)=D380,0,1)</f>
        <v>0</v>
      </c>
      <c r="BV380" s="85">
        <f>IF(VLOOKUP(A380,'BD OFICIAL'!$A$1:$AL$2098,11,0)=J380,0,1)</f>
        <v>0</v>
      </c>
      <c r="BW380" s="85">
        <f>IF(VLOOKUP(A380,'BD OFICIAL'!$A$1:$AL$2098,13,0)=L380,0,1)</f>
        <v>0</v>
      </c>
      <c r="BX380" s="2">
        <f>IF(VLOOKUP(A380,'BD OFICIAL'!$A$1:$AL$2098,16,0)=O380,0,1)</f>
        <v>0</v>
      </c>
      <c r="BY380" s="2">
        <f>IF(VLOOKUP(A380,'BD OFICIAL'!$A$1:$AL$2098,17,0)=P380,0,1)</f>
        <v>0</v>
      </c>
      <c r="BZ380" s="2">
        <f>IF(VLOOKUP(A380,'BD OFICIAL'!$A$1:$AL$2098,19,0)=R380,0,1)</f>
        <v>0</v>
      </c>
      <c r="CA380" s="2">
        <f>IF(VLOOKUP(A380,'BD OFICIAL'!$A$1:$AL$2098,21,0)=T380,0,1)</f>
        <v>0</v>
      </c>
      <c r="CB380" s="2">
        <f>IF(VLOOKUP(A380,'BD OFICIAL'!$A$1:$AL$2098,24,0)=AK380,0,1)</f>
        <v>0</v>
      </c>
      <c r="CC380" s="2">
        <f>IF(VLOOKUP(A380,'BD OFICIAL'!$A$1:$AL$2098,25,0)=X380,0,1)</f>
        <v>0</v>
      </c>
      <c r="CD380" s="2">
        <f>IF(VLOOKUP(A380,'BD OFICIAL'!$A$1:$AL$2098,26,0)=Y380,0,1)</f>
        <v>0</v>
      </c>
      <c r="CE380" s="2">
        <f>IF(VLOOKUP(A380,'BD OFICIAL'!$A$1:$AL$2098,27,0)=Z380,0,1)</f>
        <v>0</v>
      </c>
      <c r="CF380" s="2">
        <f>IF(VLOOKUP(A380,'BD OFICIAL'!$A$1:$AL$2098,28,0)=AA380,0,1)</f>
        <v>0</v>
      </c>
      <c r="CG380" s="2">
        <f>IF(VLOOKUP(A380,'BD OFICIAL'!$A$1:$AL$2098,33,0)=AF380,0,1)</f>
        <v>0</v>
      </c>
      <c r="CH380" s="2">
        <f>IF(VLOOKUP(A380,'BD OFICIAL'!$A$1:$AL$2098,35,0)=AH380,0,1)</f>
        <v>0</v>
      </c>
      <c r="CI380" s="85">
        <f>IF(VLOOKUP(A380,'BD OFICIAL'!$A$1:$AL$2098,34,0)=AL380,0,1)</f>
        <v>0</v>
      </c>
      <c r="CJ380" s="12">
        <f>VLOOKUP(A380,'BD OFICIAL'!$A$1:$AM$2098,36,0)*AM380-AP380</f>
        <v>0</v>
      </c>
      <c r="CK380" s="85" t="str">
        <f t="shared" si="190"/>
        <v>SSH</v>
      </c>
      <c r="CL380" s="85" t="str">
        <f t="shared" si="191"/>
        <v>SI</v>
      </c>
      <c r="CM380" s="85" t="str">
        <f t="shared" si="205"/>
        <v>NO</v>
      </c>
      <c r="CN380" s="31">
        <f t="shared" si="206"/>
        <v>0</v>
      </c>
      <c r="CO380" s="31">
        <f t="shared" si="192"/>
        <v>0</v>
      </c>
      <c r="CP380" s="31">
        <f t="shared" si="207"/>
        <v>0</v>
      </c>
      <c r="CQ380" s="31">
        <f>IF(Y380="NO",0,IF(Y380="SI",IF(VLOOKUP(A380,'BD OFICIAL'!$A:$AO,40,0)=AQ380,0,1)))</f>
        <v>0</v>
      </c>
      <c r="CR380" s="31">
        <f>IF(Z380="NO",0,IF(Z380="SI",IF(VLOOKUP(B380,'BD OFICIAL'!$A:$AO,41,0)=AS380,0,1)))</f>
        <v>0</v>
      </c>
      <c r="CS380" s="31">
        <f t="shared" si="193"/>
        <v>0</v>
      </c>
      <c r="CT380" s="31">
        <f t="shared" si="194"/>
        <v>0</v>
      </c>
      <c r="CU380" s="31">
        <f>IF(VLOOKUP(A380,'BD OFICIAL'!$A$1:$AL$1056,31,0)="SI",IF(AT380&gt;0,0,1),IF(AT380=0,0,1))</f>
        <v>0</v>
      </c>
      <c r="CV380" s="31">
        <f t="shared" si="195"/>
        <v>0</v>
      </c>
      <c r="CW380" s="31">
        <f t="shared" si="208"/>
        <v>0</v>
      </c>
      <c r="CX380" s="85" t="str">
        <f t="shared" si="209"/>
        <v>SI</v>
      </c>
      <c r="CY380" s="31">
        <f t="shared" si="210"/>
        <v>0</v>
      </c>
      <c r="CZ380" s="85" t="str">
        <f>IF(ISERROR(VLOOKUP(AI380,EXPERIENCIA!$A$1:$C$2100,1,0)),"NO","SI")</f>
        <v>SI</v>
      </c>
      <c r="DA380" s="85">
        <f>IF(CX380="no","NO APLICA",IF(AX380=0,"ERROR NOTA",IF(AND(AX380&gt;1,CZ380="NO"),"ERROR NOTA",IF(AND(CZ380="NO",AX380=1),0,IF(VLOOKUP(AI380,EXPERIENCIA!$A$1:$C$2100,3,0)=AX380,0,"ERROR NOTA")))))</f>
        <v>0</v>
      </c>
      <c r="DB380" s="85" t="str">
        <f>IF(ISERROR(VLOOKUP(AI380,COMPORTAMIENTO!$A$1:$C$2100,1,0)),"NO","SI")</f>
        <v>SI</v>
      </c>
      <c r="DC380" s="85">
        <f>IF(CX380="NO","NO APLICA",IF(AY380=0,"ERROR NOTA",IF(AND(DB380="NO",AY380=7),0,IF(VLOOKUP(AI380,COMPORTAMIENTO!$A$2:$H$2100,8,0)=AY380,0,"ERROR NOTA"))))</f>
        <v>0</v>
      </c>
      <c r="DD380" s="104">
        <f t="shared" si="211"/>
        <v>0.1</v>
      </c>
      <c r="DE380" s="104">
        <f t="shared" si="212"/>
        <v>0.70000000000000007</v>
      </c>
      <c r="DF380" s="85" t="str">
        <f t="shared" si="196"/>
        <v>SI</v>
      </c>
      <c r="DG380" s="85">
        <f t="shared" si="213"/>
        <v>0</v>
      </c>
      <c r="DH380" s="85">
        <f t="shared" si="214"/>
        <v>0</v>
      </c>
      <c r="DI380" s="85">
        <f t="shared" si="215"/>
        <v>0</v>
      </c>
      <c r="DJ380" s="12">
        <f t="shared" si="216"/>
        <v>7.0000000000000009</v>
      </c>
      <c r="DK380" s="7">
        <f t="shared" si="217"/>
        <v>7.0000000000000009</v>
      </c>
      <c r="DL380" s="12">
        <f t="shared" si="197"/>
        <v>6700</v>
      </c>
      <c r="DM380" s="12">
        <f>VLOOKUP(A380,'5 TD'!$A:$B,2,0)</f>
        <v>6373</v>
      </c>
      <c r="DN380" s="7">
        <f t="shared" si="198"/>
        <v>6.7</v>
      </c>
      <c r="DO380" s="85" t="str">
        <f t="shared" si="218"/>
        <v>APROBADO</v>
      </c>
      <c r="DP380" s="85" t="str">
        <f t="shared" si="219"/>
        <v>APROBADO</v>
      </c>
      <c r="DQ380" s="7">
        <f t="shared" si="220"/>
        <v>6.4</v>
      </c>
      <c r="DR380" s="85" t="str">
        <f t="shared" si="199"/>
        <v>APROBADO</v>
      </c>
      <c r="DS380" s="2" t="str">
        <f>+('3 Planilla Preadjudicación OTIC'!BN380)</f>
        <v>NO</v>
      </c>
      <c r="DT380" s="2">
        <f>IF(DR380="APROBADO",VLOOKUP(A380,'5 TD'!$D$3:$E$270,2,0),"NO APLICA")</f>
        <v>7</v>
      </c>
      <c r="DU380" s="2" t="str">
        <f t="shared" si="200"/>
        <v>NO</v>
      </c>
      <c r="DV380" s="2" t="str">
        <f>IF(DU380="SI",VLOOKUP(A380,'5 TD'!$G$3:$H$270,2,0),"NO APLICA ")</f>
        <v xml:space="preserve">NO APLICA </v>
      </c>
      <c r="DW380" s="2" t="str">
        <f t="shared" si="201"/>
        <v>NO</v>
      </c>
      <c r="DX380" s="2" t="str">
        <f>IF(DW380="SI",VLOOKUP(A380,'5 TD'!$J$4:$K$472,2,0),"NO APLICA")</f>
        <v>NO APLICA</v>
      </c>
      <c r="DY380" s="2" t="str">
        <f t="shared" si="202"/>
        <v>NO APLICA</v>
      </c>
      <c r="DZ380" s="7" t="str">
        <f>IF(DY380="SI",VLOOKUP(A380,'5 TD'!$M$4:$N$350,2,0),"NO APLICA")</f>
        <v>NO APLICA</v>
      </c>
      <c r="EA380" s="2" t="str">
        <f t="shared" si="203"/>
        <v>NO APLICA</v>
      </c>
      <c r="EB380" s="12" t="str">
        <f t="shared" si="204"/>
        <v/>
      </c>
      <c r="EC380" s="12" t="str">
        <f>IF(EA380="SI",VLOOKUP(A380,'5 TD'!$V$4:$W$479,2,0),"NO APLICA")</f>
        <v>NO APLICA</v>
      </c>
      <c r="ED380" s="2" t="str">
        <f t="shared" si="221"/>
        <v>NO</v>
      </c>
      <c r="EE380" s="79" t="str">
        <f>IF(ED380="SI",VLOOKUP(AI380,COMPORTAMIENTO!$A$1:$H$2100,7,0),"NO APLICA")</f>
        <v>NO APLICA</v>
      </c>
      <c r="EF380" s="12" t="str">
        <f>IF(ED380="SI",VLOOKUP(A380,'5 TD'!$P$2:$Q$479,2,0),"NO APLICA")</f>
        <v>NO APLICA</v>
      </c>
      <c r="EG380" s="2" t="str">
        <f t="shared" si="222"/>
        <v>NO</v>
      </c>
      <c r="EH380" s="2">
        <f>IF(CZ380="no",0,VLOOKUP(AI380,EXPERIENCIA!$A$1:$C$2100,2,0))</f>
        <v>17</v>
      </c>
      <c r="EI380" s="2">
        <f>IF(CZ380="si",VLOOKUP(A380,'5 TD'!$S$3:$T$2103,2,0),0)</f>
        <v>125</v>
      </c>
      <c r="EJ380" s="2" t="str">
        <f t="shared" si="223"/>
        <v>NO</v>
      </c>
      <c r="EK380" s="2">
        <f>+('3 Planilla Preadjudicación OTIC'!BU380)</f>
        <v>0</v>
      </c>
      <c r="EL380" s="4"/>
      <c r="EM380" s="3"/>
      <c r="EN380" s="3"/>
      <c r="EQ380" s="86"/>
    </row>
    <row r="381" spans="1:147" ht="15" customHeight="1" x14ac:dyDescent="0.3">
      <c r="A381" s="2">
        <f>+('3 Planilla Preadjudicación OTIC'!A381)</f>
        <v>14440</v>
      </c>
      <c r="B381" s="2" t="str">
        <f>+('3 Planilla Preadjudicación OTIC'!B381)</f>
        <v>65181652-1</v>
      </c>
      <c r="C381" s="4">
        <f>+('3 Planilla Preadjudicación OTIC'!E381)</f>
        <v>2025</v>
      </c>
      <c r="D381" s="4" t="str">
        <f>+('3 Planilla Preadjudicación OTIC'!F381)</f>
        <v>MANDATO</v>
      </c>
      <c r="E381" s="4" t="str">
        <f>+('3 Planilla Preadjudicación OTIC'!G381)</f>
        <v>96505760-9</v>
      </c>
      <c r="F381" s="4" t="str">
        <f>+('3 Planilla Preadjudicación OTIC'!H381)</f>
        <v>COLBÚN</v>
      </c>
      <c r="G381" s="4"/>
      <c r="H381" s="4"/>
      <c r="I381" s="4" t="str">
        <f>+('3 Planilla Preadjudicación OTIC'!I381)</f>
        <v>HABILIDADES Y HERRAMIENTAS PARA EL EMPRENDIMIENTO</v>
      </c>
      <c r="J381" s="4" t="str">
        <f>+('3 Planilla Preadjudicación OTIC'!J381)</f>
        <v>PF0911</v>
      </c>
      <c r="K381" s="4" t="str">
        <f>+('3 Planilla Preadjudicación OTIC'!K381)</f>
        <v/>
      </c>
      <c r="L381" s="4" t="str">
        <f>+('3 Planilla Preadjudicación OTIC'!L381)</f>
        <v/>
      </c>
      <c r="M381" s="2">
        <f>+('3 Planilla Preadjudicación OTIC'!M381)</f>
        <v>6</v>
      </c>
      <c r="N381" s="4" t="str">
        <f>+('3 Planilla Preadjudicación OTIC'!N381)</f>
        <v>Lib. Bdo. Ohiggins</v>
      </c>
      <c r="O381" s="4" t="str">
        <f>+('3 Planilla Preadjudicación OTIC'!O381)</f>
        <v>MARCHIGÜE</v>
      </c>
      <c r="P381" s="4" t="str">
        <f>+('3 Planilla Preadjudicación OTIC'!P381)</f>
        <v>EMPRENDEDORES/AS INFORMALES O PERSONAS VULNERABLES PERTENECIENTES AL 80% MAS VULNERABLE</v>
      </c>
      <c r="Q381" s="4" t="str">
        <f>+('3 Planilla Preadjudicación OTIC'!Q381)</f>
        <v>PRESENCIAL</v>
      </c>
      <c r="R381" s="4" t="str">
        <f>+('3 Planilla Preadjudicación OTIC'!R381)</f>
        <v>INDEPENDIENTE</v>
      </c>
      <c r="S381" s="4">
        <f>+('3 Planilla Preadjudicación OTIC'!S381)</f>
        <v>4</v>
      </c>
      <c r="T381" s="2">
        <f>+('3 Planilla Preadjudicación OTIC'!T381)</f>
        <v>10</v>
      </c>
      <c r="U381" s="2">
        <f>+('3 Planilla Preadjudicación OTIC'!U381)</f>
        <v>15</v>
      </c>
      <c r="V381" s="2">
        <f>+('3 Planilla Preadjudicación OTIC'!V381)</f>
        <v>0</v>
      </c>
      <c r="W381" s="2">
        <f>+('3 Planilla Preadjudicación OTIC'!W381)</f>
        <v>15</v>
      </c>
      <c r="X381" s="2">
        <f>+('3 Planilla Preadjudicación OTIC'!X381)</f>
        <v>4</v>
      </c>
      <c r="Y381" s="2" t="str">
        <f>+('3 Planilla Preadjudicación OTIC'!Y381)</f>
        <v>SI</v>
      </c>
      <c r="Z381" s="2" t="str">
        <f>+('3 Planilla Preadjudicación OTIC'!Z381)</f>
        <v>NO</v>
      </c>
      <c r="AA381" s="2" t="str">
        <f>+('3 Planilla Preadjudicación OTIC'!AA381)</f>
        <v>NO</v>
      </c>
      <c r="AB381" s="4" t="str">
        <f>+('3 Planilla Preadjudicación OTIC'!AB381)</f>
        <v>SE AJUSTA A PLAN FORMATIVO</v>
      </c>
      <c r="AC381" s="4" t="str">
        <f>+('3 Planilla Preadjudicación OTIC'!AC381)</f>
        <v>HOMBRES Y MUJERES DE 18 AÑOS O MAS, QUE PERTENECEN AL 80% MAS VULNERABLES, RESIDEN EN LA COMUNA DE MARCHIGUE Y TENER EDUCACIÓN BÁSICA COMPLETA</v>
      </c>
      <c r="AD381" s="2" t="str">
        <f>+('3 Planilla Preadjudicación OTIC'!AD381)</f>
        <v>NO</v>
      </c>
      <c r="AE381" s="4">
        <f>+('3 Planilla Preadjudicación OTIC'!AE381)</f>
        <v>0</v>
      </c>
      <c r="AF381" s="2" t="str">
        <f>+('3 Planilla Preadjudicación OTIC'!AF381)</f>
        <v>CERRADA</v>
      </c>
      <c r="AG381" s="2">
        <f>+('3 Planilla Preadjudicación OTIC'!AG381)</f>
        <v>4</v>
      </c>
      <c r="AH381" s="2">
        <f>+('3 Planilla Preadjudicación OTIC'!AH381)</f>
        <v>1</v>
      </c>
      <c r="AI381" s="135" t="str">
        <f>+('3 Planilla Preadjudicación OTIC'!AI381)</f>
        <v>76232950-6</v>
      </c>
      <c r="AJ381" s="4" t="str">
        <f>+('3 Planilla Preadjudicación OTIC'!AJ381)</f>
        <v>INSTITUTO DE CALIDAD Y MEDIOAMBIENTE DE CHILE IGNACIO JAVIER CARO AGUILERA E.I.R.L</v>
      </c>
      <c r="AK381" s="2">
        <f>+('3 Planilla Preadjudicación OTIC'!AK381)</f>
        <v>15</v>
      </c>
      <c r="AL381" s="2">
        <f>+('3 Planilla Preadjudicación OTIC'!AL381)</f>
        <v>4</v>
      </c>
      <c r="AM381" s="12">
        <f>+('3 Planilla Preadjudicación OTIC'!AM381)</f>
        <v>4500</v>
      </c>
      <c r="AN381" s="12">
        <f>+('3 Planilla Preadjudicación OTIC'!AN381)</f>
        <v>0</v>
      </c>
      <c r="AO381" s="12">
        <f>+('3 Planilla Preadjudicación OTIC'!AO381)</f>
        <v>0</v>
      </c>
      <c r="AP381" s="12">
        <f>+('3 Planilla Preadjudicación OTIC'!AP381)</f>
        <v>675000</v>
      </c>
      <c r="AQ381" s="12">
        <f>+('3 Planilla Preadjudicación OTIC'!AQ381)</f>
        <v>160000</v>
      </c>
      <c r="AR381" s="12">
        <f>+('3 Planilla Preadjudicación OTIC'!AR381)</f>
        <v>0</v>
      </c>
      <c r="AS381" s="12">
        <f>+('3 Planilla Preadjudicación OTIC'!AS381)</f>
        <v>0</v>
      </c>
      <c r="AT381" s="12">
        <f>+('3 Planilla Preadjudicación OTIC'!AT381)</f>
        <v>0</v>
      </c>
      <c r="AU381" s="12">
        <f>+('3 Planilla Preadjudicación OTIC'!AU381)</f>
        <v>835000</v>
      </c>
      <c r="AV381" s="2" t="str">
        <f>+('3 Planilla Preadjudicación OTIC'!AV381)</f>
        <v>SI</v>
      </c>
      <c r="AW381" s="4">
        <f>+('3 Planilla Preadjudicación OTIC'!AW381)</f>
        <v>0</v>
      </c>
      <c r="AX381" s="2">
        <f>+('3 Planilla Preadjudicación OTIC'!AX381)</f>
        <v>1</v>
      </c>
      <c r="AY381" s="2">
        <f>+('3 Planilla Preadjudicación OTIC'!AY381)</f>
        <v>7</v>
      </c>
      <c r="AZ381" s="2">
        <f>+('3 Planilla Preadjudicación OTIC'!AZ381)</f>
        <v>0</v>
      </c>
      <c r="BA381" s="2">
        <f>+('3 Planilla Preadjudicación OTIC'!BA381)</f>
        <v>0</v>
      </c>
      <c r="BB381" s="2">
        <f>+('3 Planilla Preadjudicación OTIC'!BB381)</f>
        <v>0</v>
      </c>
      <c r="BC381" s="2">
        <f>+('3 Planilla Preadjudicación OTIC'!BC381)</f>
        <v>0</v>
      </c>
      <c r="BD381" s="2">
        <f>+('3 Planilla Preadjudicación OTIC'!BD381)</f>
        <v>0</v>
      </c>
      <c r="BE381" s="2">
        <f>+('3 Planilla Preadjudicación OTIC'!BE381)</f>
        <v>0</v>
      </c>
      <c r="BF381" s="2">
        <f>+('3 Planilla Preadjudicación OTIC'!BF381)</f>
        <v>0</v>
      </c>
      <c r="BG381" s="2">
        <f>+('3 Planilla Preadjudicación OTIC'!BG381)</f>
        <v>7</v>
      </c>
      <c r="BH381" s="2">
        <f>+('3 Planilla Preadjudicación OTIC'!BH381)</f>
        <v>7</v>
      </c>
      <c r="BI381" s="2">
        <f>+('3 Planilla Preadjudicación OTIC'!BI381)</f>
        <v>7</v>
      </c>
      <c r="BJ381" s="2">
        <f>+('3 Planilla Preadjudicación OTIC'!BJ381)</f>
        <v>7</v>
      </c>
      <c r="BK381" s="2">
        <f>+('3 Planilla Preadjudicación OTIC'!BK381)</f>
        <v>7</v>
      </c>
      <c r="BL381" s="2">
        <f>+('3 Planilla Preadjudicación OTIC'!BL381)</f>
        <v>7</v>
      </c>
      <c r="BM381" s="104">
        <f>ROUND(('3 Planilla Preadjudicación OTIC'!BM381),1)</f>
        <v>6.4</v>
      </c>
      <c r="BN381" s="4" t="str">
        <f>+('3 Planilla Preadjudicación OTIC'!BN381)</f>
        <v>SI</v>
      </c>
      <c r="BO381" s="4" t="str">
        <f>+('3 Planilla Preadjudicación OTIC'!BO381)</f>
        <v>JUDITH TORO</v>
      </c>
      <c r="BP381" s="4" t="str">
        <f>+('3 Planilla Preadjudicación OTIC'!BP381)</f>
        <v>judith.toro@icmchile.cl</v>
      </c>
      <c r="BQ381" s="4">
        <f>+('3 Planilla Preadjudicación OTIC'!BQ381)</f>
        <v>946133009</v>
      </c>
      <c r="BR381" s="4" t="str">
        <f>+('3 Planilla Preadjudicación OTIC'!BR381)</f>
        <v>Juan Pablo II 1090, Marchigüe</v>
      </c>
      <c r="BS381" s="4" t="str">
        <f>+('3 Planilla Preadjudicación OTIC'!BS381)</f>
        <v>Fortalecer capacidades personales y técnicas para iniciar, desarrollar y gestionar proyectos de emprendimiento sostenibles.</v>
      </c>
      <c r="BT381" s="4" t="str">
        <f>+('3 Planilla Preadjudicación OTIC'!BT381)</f>
        <v>El curso entrega herramientas para identificar oportunidades de negocio, elaborar planes, gestionar recursos, y aplicar estrategias de marketing y ventas. Está dirigido a personas que desean emprender con enfoque práctico, creativo y orientado al desarrollo económico local.</v>
      </c>
      <c r="BU381" s="85">
        <f>IF(VLOOKUP(A381,'BD OFICIAL'!$A$1:$AL$2098,7,0)=D381,0,1)</f>
        <v>0</v>
      </c>
      <c r="BV381" s="85">
        <f>IF(VLOOKUP(A381,'BD OFICIAL'!$A$1:$AL$2098,11,0)=J381,0,1)</f>
        <v>0</v>
      </c>
      <c r="BW381" s="85">
        <f>IF(VLOOKUP(A381,'BD OFICIAL'!$A$1:$AL$2098,13,0)=L381,0,1)</f>
        <v>0</v>
      </c>
      <c r="BX381" s="2">
        <f>IF(VLOOKUP(A381,'BD OFICIAL'!$A$1:$AL$2098,16,0)=O381,0,1)</f>
        <v>0</v>
      </c>
      <c r="BY381" s="2">
        <f>IF(VLOOKUP(A381,'BD OFICIAL'!$A$1:$AL$2098,17,0)=P381,0,1)</f>
        <v>0</v>
      </c>
      <c r="BZ381" s="2">
        <f>IF(VLOOKUP(A381,'BD OFICIAL'!$A$1:$AL$2098,19,0)=R381,0,1)</f>
        <v>0</v>
      </c>
      <c r="CA381" s="2">
        <f>IF(VLOOKUP(A381,'BD OFICIAL'!$A$1:$AL$2098,21,0)=T381,0,1)</f>
        <v>0</v>
      </c>
      <c r="CB381" s="2">
        <f>IF(VLOOKUP(A381,'BD OFICIAL'!$A$1:$AL$2098,24,0)=AK381,0,1)</f>
        <v>0</v>
      </c>
      <c r="CC381" s="2">
        <f>IF(VLOOKUP(A381,'BD OFICIAL'!$A$1:$AL$2098,25,0)=X381,0,1)</f>
        <v>0</v>
      </c>
      <c r="CD381" s="2">
        <f>IF(VLOOKUP(A381,'BD OFICIAL'!$A$1:$AL$2098,26,0)=Y381,0,1)</f>
        <v>0</v>
      </c>
      <c r="CE381" s="2">
        <f>IF(VLOOKUP(A381,'BD OFICIAL'!$A$1:$AL$2098,27,0)=Z381,0,1)</f>
        <v>0</v>
      </c>
      <c r="CF381" s="2">
        <f>IF(VLOOKUP(A381,'BD OFICIAL'!$A$1:$AL$2098,28,0)=AA381,0,1)</f>
        <v>0</v>
      </c>
      <c r="CG381" s="2">
        <f>IF(VLOOKUP(A381,'BD OFICIAL'!$A$1:$AL$2098,33,0)=AF381,0,1)</f>
        <v>0</v>
      </c>
      <c r="CH381" s="2">
        <f>IF(VLOOKUP(A381,'BD OFICIAL'!$A$1:$AL$2098,35,0)=AH381,0,1)</f>
        <v>0</v>
      </c>
      <c r="CI381" s="85">
        <f>IF(VLOOKUP(A381,'BD OFICIAL'!$A$1:$AL$2098,34,0)=AL381,0,1)</f>
        <v>0</v>
      </c>
      <c r="CJ381" s="12">
        <f>VLOOKUP(A381,'BD OFICIAL'!$A$1:$AM$2098,36,0)*AM381-AP381</f>
        <v>0</v>
      </c>
      <c r="CK381" s="85" t="str">
        <f t="shared" si="190"/>
        <v>SSH</v>
      </c>
      <c r="CL381" s="85" t="str">
        <f t="shared" si="191"/>
        <v>SI</v>
      </c>
      <c r="CM381" s="85" t="str">
        <f t="shared" si="205"/>
        <v>NO</v>
      </c>
      <c r="CN381" s="31">
        <f t="shared" si="206"/>
        <v>0</v>
      </c>
      <c r="CO381" s="31">
        <f t="shared" si="192"/>
        <v>0</v>
      </c>
      <c r="CP381" s="31">
        <f t="shared" si="207"/>
        <v>0</v>
      </c>
      <c r="CQ381" s="31">
        <f>IF(Y381="NO",0,IF(Y381="SI",IF(VLOOKUP(A381,'BD OFICIAL'!$A:$AO,40,0)=AQ381,0,1)))</f>
        <v>0</v>
      </c>
      <c r="CR381" s="31">
        <f>IF(Z381="NO",0,IF(Z381="SI",IF(VLOOKUP(B381,'BD OFICIAL'!$A:$AO,41,0)=AS381,0,1)))</f>
        <v>0</v>
      </c>
      <c r="CS381" s="31">
        <f t="shared" si="193"/>
        <v>0</v>
      </c>
      <c r="CT381" s="31">
        <f t="shared" si="194"/>
        <v>0</v>
      </c>
      <c r="CU381" s="31">
        <f>IF(VLOOKUP(A381,'BD OFICIAL'!$A$1:$AL$1056,31,0)="SI",IF(AT381&gt;0,0,1),IF(AT381=0,0,1))</f>
        <v>0</v>
      </c>
      <c r="CV381" s="31">
        <f t="shared" si="195"/>
        <v>0</v>
      </c>
      <c r="CW381" s="31">
        <f t="shared" si="208"/>
        <v>0</v>
      </c>
      <c r="CX381" s="85" t="str">
        <f t="shared" si="209"/>
        <v>SI</v>
      </c>
      <c r="CY381" s="31">
        <f t="shared" si="210"/>
        <v>0</v>
      </c>
      <c r="CZ381" s="85" t="str">
        <f>IF(ISERROR(VLOOKUP(AI381,EXPERIENCIA!$A$1:$C$2100,1,0)),"NO","SI")</f>
        <v>SI</v>
      </c>
      <c r="DA381" s="85">
        <f>IF(CX381="no","NO APLICA",IF(AX381=0,"ERROR NOTA",IF(AND(AX381&gt;1,CZ381="NO"),"ERROR NOTA",IF(AND(CZ381="NO",AX381=1),0,IF(VLOOKUP(AI381,EXPERIENCIA!$A$1:$C$2100,3,0)=AX381,0,"ERROR NOTA")))))</f>
        <v>0</v>
      </c>
      <c r="DB381" s="85" t="str">
        <f>IF(ISERROR(VLOOKUP(AI381,COMPORTAMIENTO!$A$1:$C$2100,1,0)),"NO","SI")</f>
        <v>SI</v>
      </c>
      <c r="DC381" s="85">
        <f>IF(CX381="NO","NO APLICA",IF(AY381=0,"ERROR NOTA",IF(AND(DB381="NO",AY381=7),0,IF(VLOOKUP(AI381,COMPORTAMIENTO!$A$2:$H$2100,8,0)=AY381,0,"ERROR NOTA"))))</f>
        <v>0</v>
      </c>
      <c r="DD381" s="104">
        <f t="shared" si="211"/>
        <v>0.1</v>
      </c>
      <c r="DE381" s="104">
        <f t="shared" si="212"/>
        <v>0.70000000000000007</v>
      </c>
      <c r="DF381" s="85" t="str">
        <f t="shared" si="196"/>
        <v>SI</v>
      </c>
      <c r="DG381" s="85">
        <f t="shared" si="213"/>
        <v>0</v>
      </c>
      <c r="DH381" s="85">
        <f t="shared" si="214"/>
        <v>0</v>
      </c>
      <c r="DI381" s="85">
        <f t="shared" si="215"/>
        <v>0</v>
      </c>
      <c r="DJ381" s="12">
        <f t="shared" si="216"/>
        <v>7.0000000000000009</v>
      </c>
      <c r="DK381" s="7">
        <f t="shared" si="217"/>
        <v>7.0000000000000009</v>
      </c>
      <c r="DL381" s="12">
        <f t="shared" si="197"/>
        <v>4500</v>
      </c>
      <c r="DM381" s="12">
        <f>VLOOKUP(A381,'5 TD'!$A:$B,2,0)</f>
        <v>4500</v>
      </c>
      <c r="DN381" s="7">
        <f t="shared" si="198"/>
        <v>7</v>
      </c>
      <c r="DO381" s="85" t="str">
        <f t="shared" si="218"/>
        <v>APROBADO</v>
      </c>
      <c r="DP381" s="85" t="str">
        <f t="shared" si="219"/>
        <v>APROBADO</v>
      </c>
      <c r="DQ381" s="7">
        <f t="shared" si="220"/>
        <v>6.4</v>
      </c>
      <c r="DR381" s="85" t="str">
        <f t="shared" si="199"/>
        <v>APROBADO</v>
      </c>
      <c r="DS381" s="2" t="str">
        <f>+('3 Planilla Preadjudicación OTIC'!BN381)</f>
        <v>SI</v>
      </c>
      <c r="DT381" s="2">
        <f>IF(DR381="APROBADO",VLOOKUP(A381,'5 TD'!$D$3:$E$270,2,0),"NO APLICA")</f>
        <v>6.4</v>
      </c>
      <c r="DU381" s="2" t="str">
        <f t="shared" si="200"/>
        <v>SI</v>
      </c>
      <c r="DV381" s="2">
        <f>IF(DU381="SI",VLOOKUP(A381,'5 TD'!$G$3:$H$270,2,0),"NO APLICA ")</f>
        <v>7.0000000000000009</v>
      </c>
      <c r="DW381" s="2" t="str">
        <f t="shared" si="201"/>
        <v>SI</v>
      </c>
      <c r="DX381" s="2">
        <f>IF(DW381="SI",VLOOKUP(A381,'5 TD'!$J$4:$K$472,2,0),"NO APLICA")</f>
        <v>7</v>
      </c>
      <c r="DY381" s="2" t="str">
        <f t="shared" si="202"/>
        <v>SI</v>
      </c>
      <c r="DZ381" s="7">
        <f>IF(DY381="SI",VLOOKUP(A381,'5 TD'!$M$4:$N$350,2,0),"NO APLICA")</f>
        <v>1</v>
      </c>
      <c r="EA381" s="2" t="str">
        <f t="shared" si="203"/>
        <v>SI</v>
      </c>
      <c r="EB381" s="12">
        <f t="shared" si="204"/>
        <v>4500</v>
      </c>
      <c r="EC381" s="12">
        <f>IF(EA381="SI",VLOOKUP(A381,'5 TD'!$V$4:$W$479,2,0),"NO APLICA")</f>
        <v>4500</v>
      </c>
      <c r="ED381" s="2" t="str">
        <f t="shared" si="221"/>
        <v>SI</v>
      </c>
      <c r="EE381" s="79">
        <f>IF(ED381="SI",VLOOKUP(AI381,COMPORTAMIENTO!$A$1:$H$2100,7,0),"NO APLICA")</f>
        <v>0.24930747922437671</v>
      </c>
      <c r="EF381" s="12">
        <f>IF(ED381="SI",VLOOKUP(A381,'5 TD'!$P$2:$Q$479,2,0),"NO APLICA")</f>
        <v>0.24930747922437671</v>
      </c>
      <c r="EG381" s="2" t="str">
        <f t="shared" si="222"/>
        <v>SI</v>
      </c>
      <c r="EH381" s="2">
        <f>IF(CZ381="no",0,VLOOKUP(AI381,EXPERIENCIA!$A$1:$C$2100,2,0))</f>
        <v>17</v>
      </c>
      <c r="EI381" s="2">
        <f>IF(CZ381="si",VLOOKUP(A381,'5 TD'!$S$3:$T$2103,2,0),0)</f>
        <v>17</v>
      </c>
      <c r="EJ381" s="2" t="str">
        <f t="shared" si="223"/>
        <v>SI</v>
      </c>
      <c r="EK381" s="2">
        <f>+('3 Planilla Preadjudicación OTIC'!BU381)</f>
        <v>0</v>
      </c>
      <c r="EL381" s="4"/>
      <c r="EM381" s="3"/>
      <c r="EN381" s="3"/>
      <c r="EO381" s="86" t="s">
        <v>64</v>
      </c>
      <c r="EQ381" s="86"/>
    </row>
    <row r="382" spans="1:147" ht="15" customHeight="1" x14ac:dyDescent="0.3">
      <c r="A382" s="2">
        <f>+('3 Planilla Preadjudicación OTIC'!A382)</f>
        <v>14223</v>
      </c>
      <c r="B382" s="2" t="str">
        <f>+('3 Planilla Preadjudicación OTIC'!B382)</f>
        <v>65181652-1</v>
      </c>
      <c r="C382" s="4">
        <f>+('3 Planilla Preadjudicación OTIC'!E382)</f>
        <v>2025</v>
      </c>
      <c r="D382" s="4" t="str">
        <f>+('3 Planilla Preadjudicación OTIC'!F382)</f>
        <v>MANDATO</v>
      </c>
      <c r="E382" s="4" t="str">
        <f>+('3 Planilla Preadjudicación OTIC'!G382)</f>
        <v>96802690-9</v>
      </c>
      <c r="F382" s="4" t="str">
        <f>+('3 Planilla Preadjudicación OTIC'!H382)</f>
        <v>MASISA</v>
      </c>
      <c r="G382" s="4"/>
      <c r="H382" s="4"/>
      <c r="I382" s="4" t="str">
        <f>+('3 Planilla Preadjudicación OTIC'!I382)</f>
        <v>TÉCNICAS DE SOLDADURA POR ARCO VOLTAICO</v>
      </c>
      <c r="J382" s="4" t="str">
        <f>+('3 Planilla Preadjudicación OTIC'!J382)</f>
        <v>PF1005</v>
      </c>
      <c r="K382" s="4" t="str">
        <f>+('3 Planilla Preadjudicación OTIC'!K382)</f>
        <v/>
      </c>
      <c r="L382" s="4" t="str">
        <f>+('3 Planilla Preadjudicación OTIC'!L382)</f>
        <v/>
      </c>
      <c r="M382" s="2">
        <f>+('3 Planilla Preadjudicación OTIC'!M382)</f>
        <v>8</v>
      </c>
      <c r="N382" s="4" t="str">
        <f>+('3 Planilla Preadjudicación OTIC'!N382)</f>
        <v>BIO BIO</v>
      </c>
      <c r="O382" s="4" t="str">
        <f>+('3 Planilla Preadjudicación OTIC'!O382)</f>
        <v>CABRERO</v>
      </c>
      <c r="P382" s="4" t="str">
        <f>+('3 Planilla Preadjudicación OTIC'!P382)</f>
        <v>PERSONAS DESOCUPADAS (CESANTES Y PERSONAS QUE BUSCAN TRABAJO POR PRIMERA VEZ).</v>
      </c>
      <c r="Q382" s="4" t="str">
        <f>+('3 Planilla Preadjudicación OTIC'!Q382)</f>
        <v>PRESENCIAL</v>
      </c>
      <c r="R382" s="4" t="str">
        <f>+('3 Planilla Preadjudicación OTIC'!R382)</f>
        <v>INDEPENDIENTE</v>
      </c>
      <c r="S382" s="4">
        <f>+('3 Planilla Preadjudicación OTIC'!S382)</f>
        <v>44</v>
      </c>
      <c r="T382" s="2">
        <f>+('3 Planilla Preadjudicación OTIC'!T382)</f>
        <v>10</v>
      </c>
      <c r="U382" s="2">
        <f>+('3 Planilla Preadjudicación OTIC'!U382)</f>
        <v>176</v>
      </c>
      <c r="V382" s="2">
        <f>+('3 Planilla Preadjudicación OTIC'!V382)</f>
        <v>0</v>
      </c>
      <c r="W382" s="2">
        <f>+('3 Planilla Preadjudicación OTIC'!W382)</f>
        <v>176</v>
      </c>
      <c r="X382" s="2">
        <f>+('3 Planilla Preadjudicación OTIC'!X382)</f>
        <v>4</v>
      </c>
      <c r="Y382" s="2" t="str">
        <f>+('3 Planilla Preadjudicación OTIC'!Y382)</f>
        <v>SI</v>
      </c>
      <c r="Z382" s="2" t="str">
        <f>+('3 Planilla Preadjudicación OTIC'!Z382)</f>
        <v>NO</v>
      </c>
      <c r="AA382" s="2" t="str">
        <f>+('3 Planilla Preadjudicación OTIC'!AA382)</f>
        <v>NO</v>
      </c>
      <c r="AB382" s="4" t="str">
        <f>+('3 Planilla Preadjudicación OTIC'!AB382)</f>
        <v>SE AJUSTA A PLAN FORMATIVO</v>
      </c>
      <c r="AC382" s="4" t="str">
        <f>+('3 Planilla Preadjudicación OTIC'!AC382)</f>
        <v>PERSONAS CON 18 AÑOS CUMPLIDOS, DESEMPLEADOS, HOMBRES Y MUJERES DE LA COMUNA DE CABRERO. QUE TENGAN EDUCACIÓN MEDIA COMPLETA</v>
      </c>
      <c r="AD382" s="2" t="str">
        <f>+('3 Planilla Preadjudicación OTIC'!AD382)</f>
        <v>SI</v>
      </c>
      <c r="AE382" s="4" t="str">
        <f>+('3 Planilla Preadjudicación OTIC'!AE382)</f>
        <v>CERTIFICACIÓN COMO SOLDADOR.</v>
      </c>
      <c r="AF382" s="2" t="str">
        <f>+('3 Planilla Preadjudicación OTIC'!AF382)</f>
        <v>CERRADA</v>
      </c>
      <c r="AG382" s="2">
        <f>+('3 Planilla Preadjudicación OTIC'!AG382)</f>
        <v>44</v>
      </c>
      <c r="AH382" s="2">
        <f>+('3 Planilla Preadjudicación OTIC'!AH382)</f>
        <v>2</v>
      </c>
      <c r="AI382" s="135" t="str">
        <f>+('3 Planilla Preadjudicación OTIC'!AI382)</f>
        <v>87730100-1</v>
      </c>
      <c r="AJ382" s="4" t="str">
        <f>+('3 Planilla Preadjudicación OTIC'!AJ382)</f>
        <v>CENTRO TECNICO INDURA LIMITADA</v>
      </c>
      <c r="AK382" s="2">
        <f>+('3 Planilla Preadjudicación OTIC'!AK382)</f>
        <v>176</v>
      </c>
      <c r="AL382" s="2">
        <f>+('3 Planilla Preadjudicación OTIC'!AL382)</f>
        <v>44</v>
      </c>
      <c r="AM382" s="12">
        <f>+('3 Planilla Preadjudicación OTIC'!AM382)</f>
        <v>5900</v>
      </c>
      <c r="AN382" s="12">
        <f>+('3 Planilla Preadjudicación OTIC'!AN382)</f>
        <v>0</v>
      </c>
      <c r="AO382" s="12">
        <f>+('3 Planilla Preadjudicación OTIC'!AO382)</f>
        <v>250000</v>
      </c>
      <c r="AP382" s="12">
        <f>+('3 Planilla Preadjudicación OTIC'!AP382)</f>
        <v>10384000</v>
      </c>
      <c r="AQ382" s="12">
        <f>+('3 Planilla Preadjudicación OTIC'!AQ382)</f>
        <v>1760000</v>
      </c>
      <c r="AR382" s="12">
        <f>+('3 Planilla Preadjudicación OTIC'!AR382)</f>
        <v>0</v>
      </c>
      <c r="AS382" s="12">
        <f>+('3 Planilla Preadjudicación OTIC'!AS382)</f>
        <v>0</v>
      </c>
      <c r="AT382" s="12">
        <f>+('3 Planilla Preadjudicación OTIC'!AT382)</f>
        <v>2500000</v>
      </c>
      <c r="AU382" s="12">
        <f>+('3 Planilla Preadjudicación OTIC'!AU382)</f>
        <v>14644000</v>
      </c>
      <c r="AV382" s="2" t="str">
        <f>+('3 Planilla Preadjudicación OTIC'!AV382)</f>
        <v>SI</v>
      </c>
      <c r="AW382" s="4">
        <f>+('3 Planilla Preadjudicación OTIC'!AW382)</f>
        <v>0</v>
      </c>
      <c r="AX382" s="2">
        <f>+('3 Planilla Preadjudicación OTIC'!AX382)</f>
        <v>1</v>
      </c>
      <c r="AY382" s="2">
        <f>+('3 Planilla Preadjudicación OTIC'!AY382)</f>
        <v>7</v>
      </c>
      <c r="AZ382" s="2">
        <f>+('3 Planilla Preadjudicación OTIC'!AZ382)</f>
        <v>0</v>
      </c>
      <c r="BA382" s="2">
        <f>+('3 Planilla Preadjudicación OTIC'!BA382)</f>
        <v>0</v>
      </c>
      <c r="BB382" s="2">
        <f>+('3 Planilla Preadjudicación OTIC'!BB382)</f>
        <v>0</v>
      </c>
      <c r="BC382" s="2">
        <f>+('3 Planilla Preadjudicación OTIC'!BC382)</f>
        <v>0</v>
      </c>
      <c r="BD382" s="2">
        <f>+('3 Planilla Preadjudicación OTIC'!BD382)</f>
        <v>0</v>
      </c>
      <c r="BE382" s="2">
        <f>+('3 Planilla Preadjudicación OTIC'!BE382)</f>
        <v>0</v>
      </c>
      <c r="BF382" s="2">
        <f>+('3 Planilla Preadjudicación OTIC'!BF382)</f>
        <v>0</v>
      </c>
      <c r="BG382" s="2">
        <f>+('3 Planilla Preadjudicación OTIC'!BG382)</f>
        <v>7</v>
      </c>
      <c r="BH382" s="2">
        <f>+('3 Planilla Preadjudicación OTIC'!BH382)</f>
        <v>7</v>
      </c>
      <c r="BI382" s="2">
        <f>+('3 Planilla Preadjudicación OTIC'!BI382)</f>
        <v>7</v>
      </c>
      <c r="BJ382" s="2">
        <f>+('3 Planilla Preadjudicación OTIC'!BJ382)</f>
        <v>7</v>
      </c>
      <c r="BK382" s="2">
        <f>+('3 Planilla Preadjudicación OTIC'!BK382)</f>
        <v>7</v>
      </c>
      <c r="BL382" s="2">
        <f>+('3 Planilla Preadjudicación OTIC'!BL382)</f>
        <v>6</v>
      </c>
      <c r="BM382" s="104">
        <f>ROUND(('3 Planilla Preadjudicación OTIC'!BM382),1)</f>
        <v>6.4</v>
      </c>
      <c r="BN382" s="4" t="str">
        <f>+('3 Planilla Preadjudicación OTIC'!BN382)</f>
        <v>NO</v>
      </c>
      <c r="BO382" s="4">
        <f>+('3 Planilla Preadjudicación OTIC'!BO382)</f>
        <v>0</v>
      </c>
      <c r="BP382" s="4">
        <f>+('3 Planilla Preadjudicación OTIC'!BP382)</f>
        <v>0</v>
      </c>
      <c r="BQ382" s="4">
        <f>+('3 Planilla Preadjudicación OTIC'!BQ382)</f>
        <v>0</v>
      </c>
      <c r="BR382" s="4">
        <f>+('3 Planilla Preadjudicación OTIC'!BR382)</f>
        <v>0</v>
      </c>
      <c r="BS382" s="4">
        <f>+('3 Planilla Preadjudicación OTIC'!BS382)</f>
        <v>0</v>
      </c>
      <c r="BT382" s="4">
        <f>+('3 Planilla Preadjudicación OTIC'!BT382)</f>
        <v>0</v>
      </c>
      <c r="BU382" s="85">
        <f>IF(VLOOKUP(A382,'BD OFICIAL'!$A$1:$AL$2098,7,0)=D382,0,1)</f>
        <v>0</v>
      </c>
      <c r="BV382" s="85">
        <f>IF(VLOOKUP(A382,'BD OFICIAL'!$A$1:$AL$2098,11,0)=J382,0,1)</f>
        <v>0</v>
      </c>
      <c r="BW382" s="85">
        <f>IF(VLOOKUP(A382,'BD OFICIAL'!$A$1:$AL$2098,13,0)=L382,0,1)</f>
        <v>0</v>
      </c>
      <c r="BX382" s="2">
        <f>IF(VLOOKUP(A382,'BD OFICIAL'!$A$1:$AL$2098,16,0)=O382,0,1)</f>
        <v>0</v>
      </c>
      <c r="BY382" s="2">
        <f>IF(VLOOKUP(A382,'BD OFICIAL'!$A$1:$AL$2098,17,0)=P382,0,1)</f>
        <v>0</v>
      </c>
      <c r="BZ382" s="2">
        <f>IF(VLOOKUP(A382,'BD OFICIAL'!$A$1:$AL$2098,19,0)=R382,0,1)</f>
        <v>0</v>
      </c>
      <c r="CA382" s="2">
        <f>IF(VLOOKUP(A382,'BD OFICIAL'!$A$1:$AL$2098,21,0)=T382,0,1)</f>
        <v>0</v>
      </c>
      <c r="CB382" s="2">
        <f>IF(VLOOKUP(A382,'BD OFICIAL'!$A$1:$AL$2098,24,0)=AK382,0,1)</f>
        <v>0</v>
      </c>
      <c r="CC382" s="2">
        <f>IF(VLOOKUP(A382,'BD OFICIAL'!$A$1:$AL$2098,25,0)=X382,0,1)</f>
        <v>0</v>
      </c>
      <c r="CD382" s="2">
        <f>IF(VLOOKUP(A382,'BD OFICIAL'!$A$1:$AL$2098,26,0)=Y382,0,1)</f>
        <v>0</v>
      </c>
      <c r="CE382" s="2">
        <f>IF(VLOOKUP(A382,'BD OFICIAL'!$A$1:$AL$2098,27,0)=Z382,0,1)</f>
        <v>0</v>
      </c>
      <c r="CF382" s="2">
        <f>IF(VLOOKUP(A382,'BD OFICIAL'!$A$1:$AL$2098,28,0)=AA382,0,1)</f>
        <v>0</v>
      </c>
      <c r="CG382" s="2">
        <f>IF(VLOOKUP(A382,'BD OFICIAL'!$A$1:$AL$2098,33,0)=AF382,0,1)</f>
        <v>0</v>
      </c>
      <c r="CH382" s="2">
        <f>IF(VLOOKUP(A382,'BD OFICIAL'!$A$1:$AL$2098,35,0)=AH382,0,1)</f>
        <v>0</v>
      </c>
      <c r="CI382" s="85">
        <f>IF(VLOOKUP(A382,'BD OFICIAL'!$A$1:$AL$2098,34,0)=AL382,0,1)</f>
        <v>0</v>
      </c>
      <c r="CJ382" s="12">
        <f>VLOOKUP(A382,'BD OFICIAL'!$A$1:$AM$2098,36,0)*AM382-AP382</f>
        <v>0</v>
      </c>
      <c r="CK382" s="85" t="str">
        <f t="shared" si="190"/>
        <v>SSH</v>
      </c>
      <c r="CL382" s="85" t="str">
        <f t="shared" si="191"/>
        <v>SI</v>
      </c>
      <c r="CM382" s="85" t="str">
        <f t="shared" si="205"/>
        <v>NO</v>
      </c>
      <c r="CN382" s="31">
        <f t="shared" si="206"/>
        <v>0</v>
      </c>
      <c r="CO382" s="31">
        <f t="shared" si="192"/>
        <v>0</v>
      </c>
      <c r="CP382" s="31">
        <f t="shared" si="207"/>
        <v>0</v>
      </c>
      <c r="CQ382" s="31">
        <f>IF(Y382="NO",0,IF(Y382="SI",IF(VLOOKUP(A382,'BD OFICIAL'!$A:$AO,40,0)=AQ382,0,1)))</f>
        <v>0</v>
      </c>
      <c r="CR382" s="31">
        <f>IF(Z382="NO",0,IF(Z382="SI",IF(VLOOKUP(B382,'BD OFICIAL'!$A:$AO,41,0)=AS382,0,1)))</f>
        <v>0</v>
      </c>
      <c r="CS382" s="31">
        <f t="shared" si="193"/>
        <v>0</v>
      </c>
      <c r="CT382" s="31">
        <f t="shared" si="194"/>
        <v>0</v>
      </c>
      <c r="CU382" s="31">
        <f>IF(VLOOKUP(A382,'BD OFICIAL'!$A$1:$AL$1056,31,0)="SI",IF(AT382&gt;0,0,1),IF(AT382=0,0,1))</f>
        <v>0</v>
      </c>
      <c r="CV382" s="31">
        <f t="shared" si="195"/>
        <v>0</v>
      </c>
      <c r="CW382" s="31">
        <f t="shared" si="208"/>
        <v>0</v>
      </c>
      <c r="CX382" s="85" t="str">
        <f t="shared" si="209"/>
        <v>SI</v>
      </c>
      <c r="CY382" s="31">
        <f t="shared" si="210"/>
        <v>0</v>
      </c>
      <c r="CZ382" s="85" t="str">
        <f>IF(ISERROR(VLOOKUP(AI382,EXPERIENCIA!$A$1:$C$2100,1,0)),"NO","SI")</f>
        <v>SI</v>
      </c>
      <c r="DA382" s="85">
        <f>IF(CX382="no","NO APLICA",IF(AX382=0,"ERROR NOTA",IF(AND(AX382&gt;1,CZ382="NO"),"ERROR NOTA",IF(AND(CZ382="NO",AX382=1),0,IF(VLOOKUP(AI382,EXPERIENCIA!$A$1:$C$2100,3,0)=AX382,0,"ERROR NOTA")))))</f>
        <v>0</v>
      </c>
      <c r="DB382" s="85" t="str">
        <f>IF(ISERROR(VLOOKUP(AI382,COMPORTAMIENTO!$A$1:$C$2100,1,0)),"NO","SI")</f>
        <v>SI</v>
      </c>
      <c r="DC382" s="85">
        <f>IF(CX382="NO","NO APLICA",IF(AY382=0,"ERROR NOTA",IF(AND(DB382="NO",AY382=7),0,IF(VLOOKUP(AI382,COMPORTAMIENTO!$A$2:$H$2100,8,0)=AY382,0,"ERROR NOTA"))))</f>
        <v>0</v>
      </c>
      <c r="DD382" s="104">
        <f t="shared" si="211"/>
        <v>0.1</v>
      </c>
      <c r="DE382" s="104">
        <f t="shared" si="212"/>
        <v>0.70000000000000007</v>
      </c>
      <c r="DF382" s="85" t="str">
        <f t="shared" si="196"/>
        <v>SI</v>
      </c>
      <c r="DG382" s="85">
        <f t="shared" si="213"/>
        <v>0</v>
      </c>
      <c r="DH382" s="85">
        <f t="shared" si="214"/>
        <v>0</v>
      </c>
      <c r="DI382" s="85">
        <f t="shared" si="215"/>
        <v>0</v>
      </c>
      <c r="DJ382" s="12">
        <f t="shared" si="216"/>
        <v>7.0000000000000009</v>
      </c>
      <c r="DK382" s="7">
        <f t="shared" si="217"/>
        <v>7.0000000000000009</v>
      </c>
      <c r="DL382" s="12">
        <f t="shared" si="197"/>
        <v>5900</v>
      </c>
      <c r="DM382" s="12">
        <f>VLOOKUP(A382,'5 TD'!$A:$B,2,0)</f>
        <v>5075</v>
      </c>
      <c r="DN382" s="7">
        <f t="shared" si="198"/>
        <v>6</v>
      </c>
      <c r="DO382" s="85" t="str">
        <f t="shared" si="218"/>
        <v>APROBADO</v>
      </c>
      <c r="DP382" s="85" t="str">
        <f t="shared" si="219"/>
        <v>APROBADO</v>
      </c>
      <c r="DQ382" s="7">
        <f t="shared" si="220"/>
        <v>6.4</v>
      </c>
      <c r="DR382" s="85" t="str">
        <f t="shared" si="199"/>
        <v>APROBADO</v>
      </c>
      <c r="DS382" s="2" t="str">
        <f>+('3 Planilla Preadjudicación OTIC'!BN382)</f>
        <v>NO</v>
      </c>
      <c r="DT382" s="2">
        <f>IF(DR382="APROBADO",VLOOKUP(A382,'5 TD'!$D$3:$E$270,2,0),"NO APLICA")</f>
        <v>7</v>
      </c>
      <c r="DU382" s="2" t="str">
        <f t="shared" si="200"/>
        <v>NO</v>
      </c>
      <c r="DV382" s="2" t="str">
        <f>IF(DU382="SI",VLOOKUP(A382,'5 TD'!$G$3:$H$270,2,0),"NO APLICA ")</f>
        <v xml:space="preserve">NO APLICA </v>
      </c>
      <c r="DW382" s="2" t="str">
        <f t="shared" si="201"/>
        <v>NO</v>
      </c>
      <c r="DX382" s="2" t="str">
        <f>IF(DW382="SI",VLOOKUP(A382,'5 TD'!$J$4:$K$472,2,0),"NO APLICA")</f>
        <v>NO APLICA</v>
      </c>
      <c r="DY382" s="2" t="str">
        <f t="shared" si="202"/>
        <v>NO APLICA</v>
      </c>
      <c r="DZ382" s="7" t="str">
        <f>IF(DY382="SI",VLOOKUP(A382,'5 TD'!$M$4:$N$350,2,0),"NO APLICA")</f>
        <v>NO APLICA</v>
      </c>
      <c r="EA382" s="2" t="str">
        <f t="shared" si="203"/>
        <v>NO APLICA</v>
      </c>
      <c r="EB382" s="12" t="str">
        <f t="shared" si="204"/>
        <v/>
      </c>
      <c r="EC382" s="12" t="str">
        <f>IF(EA382="SI",VLOOKUP(A382,'5 TD'!$V$4:$W$479,2,0),"NO APLICA")</f>
        <v>NO APLICA</v>
      </c>
      <c r="ED382" s="2" t="str">
        <f t="shared" si="221"/>
        <v>NO</v>
      </c>
      <c r="EE382" s="79" t="str">
        <f>IF(ED382="SI",VLOOKUP(AI382,COMPORTAMIENTO!$A$1:$H$2100,7,0),"NO APLICA")</f>
        <v>NO APLICA</v>
      </c>
      <c r="EF382" s="12" t="str">
        <f>IF(ED382="SI",VLOOKUP(A382,'5 TD'!$P$2:$Q$479,2,0),"NO APLICA")</f>
        <v>NO APLICA</v>
      </c>
      <c r="EG382" s="2" t="str">
        <f t="shared" si="222"/>
        <v>NO</v>
      </c>
      <c r="EH382" s="2">
        <f>IF(CZ382="no",0,VLOOKUP(AI382,EXPERIENCIA!$A$1:$C$2100,2,0))</f>
        <v>8</v>
      </c>
      <c r="EI382" s="2">
        <f>IF(CZ382="si",VLOOKUP(A382,'5 TD'!$S$3:$T$2103,2,0),0)</f>
        <v>164</v>
      </c>
      <c r="EJ382" s="2" t="str">
        <f t="shared" si="223"/>
        <v>NO</v>
      </c>
      <c r="EK382" s="2">
        <f>+('3 Planilla Preadjudicación OTIC'!BU382)</f>
        <v>0</v>
      </c>
      <c r="EL382" s="4"/>
      <c r="EM382" s="3"/>
      <c r="EN382" s="3"/>
      <c r="EQ382" s="86"/>
    </row>
    <row r="383" spans="1:147" ht="15" customHeight="1" x14ac:dyDescent="0.3">
      <c r="A383" s="2">
        <f>+('3 Planilla Preadjudicación OTIC'!A383)</f>
        <v>14315</v>
      </c>
      <c r="B383" s="2" t="str">
        <f>+('3 Planilla Preadjudicación OTIC'!B383)</f>
        <v>65181652-1</v>
      </c>
      <c r="C383" s="4">
        <f>+('3 Planilla Preadjudicación OTIC'!E383)</f>
        <v>2025</v>
      </c>
      <c r="D383" s="4" t="str">
        <f>+('3 Planilla Preadjudicación OTIC'!F383)</f>
        <v>MANDATO</v>
      </c>
      <c r="E383" s="4" t="str">
        <f>+('3 Planilla Preadjudicación OTIC'!G383)</f>
        <v>72026600-8</v>
      </c>
      <c r="F383" s="4" t="str">
        <f>+('3 Planilla Preadjudicación OTIC'!H383)</f>
        <v>FUNDACIÓN PATERNITAS</v>
      </c>
      <c r="G383" s="4"/>
      <c r="H383" s="4"/>
      <c r="I383" s="4" t="str">
        <f>+('3 Planilla Preadjudicación OTIC'!I383)</f>
        <v>TÉCNICAS DE SOLDADURA POR ARCO VOLTAICO</v>
      </c>
      <c r="J383" s="4" t="str">
        <f>+('3 Planilla Preadjudicación OTIC'!J383)</f>
        <v>PF1005</v>
      </c>
      <c r="K383" s="4" t="str">
        <f>+('3 Planilla Preadjudicación OTIC'!K383)</f>
        <v>TÉCNICAS PARA EL EMPRENDIMIENTO</v>
      </c>
      <c r="L383" s="4" t="str">
        <f>+('3 Planilla Preadjudicación OTIC'!L383)</f>
        <v>PF0921</v>
      </c>
      <c r="M383" s="2">
        <f>+('3 Planilla Preadjudicación OTIC'!M383)</f>
        <v>13</v>
      </c>
      <c r="N383" s="4" t="str">
        <f>+('3 Planilla Preadjudicación OTIC'!N383)</f>
        <v>METROPOLITANA</v>
      </c>
      <c r="O383" s="4" t="str">
        <f>+('3 Planilla Preadjudicación OTIC'!O383)</f>
        <v>HUECHURABA</v>
      </c>
      <c r="P383" s="4" t="str">
        <f>+('3 Planilla Preadjudicación OTIC'!P383)</f>
        <v>EMPRENDEDORES/AS INFORMALES O PERSONAS VULNERABLES PERTENECIENTES AL 80% MAS VULNERABLE</v>
      </c>
      <c r="Q383" s="4" t="str">
        <f>+('3 Planilla Preadjudicación OTIC'!Q383)</f>
        <v>PRESENCIAL</v>
      </c>
      <c r="R383" s="4" t="str">
        <f>+('3 Planilla Preadjudicación OTIC'!R383)</f>
        <v>INDEPENDIENTE</v>
      </c>
      <c r="S383" s="4">
        <f>+('3 Planilla Preadjudicación OTIC'!S383)</f>
        <v>47</v>
      </c>
      <c r="T383" s="2">
        <f>+('3 Planilla Preadjudicación OTIC'!T383)</f>
        <v>19</v>
      </c>
      <c r="U383" s="2">
        <f>+('3 Planilla Preadjudicación OTIC'!U383)</f>
        <v>176</v>
      </c>
      <c r="V383" s="2">
        <f>+('3 Planilla Preadjudicación OTIC'!V383)</f>
        <v>12</v>
      </c>
      <c r="W383" s="2">
        <f>+('3 Planilla Preadjudicación OTIC'!W383)</f>
        <v>188</v>
      </c>
      <c r="X383" s="2">
        <f>+('3 Planilla Preadjudicación OTIC'!X383)</f>
        <v>4</v>
      </c>
      <c r="Y383" s="2" t="str">
        <f>+('3 Planilla Preadjudicación OTIC'!Y383)</f>
        <v>SI</v>
      </c>
      <c r="Z383" s="2" t="str">
        <f>+('3 Planilla Preadjudicación OTIC'!Z383)</f>
        <v>NO</v>
      </c>
      <c r="AA383" s="2" t="str">
        <f>+('3 Planilla Preadjudicación OTIC'!AA383)</f>
        <v>NO</v>
      </c>
      <c r="AB383" s="4" t="str">
        <f>+('3 Planilla Preadjudicación OTIC'!AB383)</f>
        <v>SE AJUSTA A PLAN FORMATIVO</v>
      </c>
      <c r="AC383" s="4" t="str">
        <f>+('3 Planilla Preadjudicación OTIC'!AC383)</f>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v>
      </c>
      <c r="AD383" s="2" t="str">
        <f>+('3 Planilla Preadjudicación OTIC'!AD383)</f>
        <v>SI</v>
      </c>
      <c r="AE383" s="4" t="str">
        <f>+('3 Planilla Preadjudicación OTIC'!AE383)</f>
        <v>CERTIFICACIÓN COMO SOLDADOR.</v>
      </c>
      <c r="AF383" s="2" t="str">
        <f>+('3 Planilla Preadjudicación OTIC'!AF383)</f>
        <v>CERRADA</v>
      </c>
      <c r="AG383" s="2">
        <f>+('3 Planilla Preadjudicación OTIC'!AG383)</f>
        <v>47</v>
      </c>
      <c r="AH383" s="2">
        <f>+('3 Planilla Preadjudicación OTIC'!AH383)</f>
        <v>2</v>
      </c>
      <c r="AI383" s="135" t="str">
        <f>+('3 Planilla Preadjudicación OTIC'!AI383)</f>
        <v>87730100-1</v>
      </c>
      <c r="AJ383" s="4" t="str">
        <f>+('3 Planilla Preadjudicación OTIC'!AJ383)</f>
        <v>CENTRO TECNICO INDURA LIMITADA</v>
      </c>
      <c r="AK383" s="2">
        <f>+('3 Planilla Preadjudicación OTIC'!AK383)</f>
        <v>188</v>
      </c>
      <c r="AL383" s="2">
        <f>+('3 Planilla Preadjudicación OTIC'!AL383)</f>
        <v>47</v>
      </c>
      <c r="AM383" s="12">
        <f>+('3 Planilla Preadjudicación OTIC'!AM383)</f>
        <v>6300</v>
      </c>
      <c r="AN383" s="12">
        <f>+('3 Planilla Preadjudicación OTIC'!AN383)</f>
        <v>0</v>
      </c>
      <c r="AO383" s="12">
        <f>+('3 Planilla Preadjudicación OTIC'!AO383)</f>
        <v>250000</v>
      </c>
      <c r="AP383" s="12">
        <f>+('3 Planilla Preadjudicación OTIC'!AP383)</f>
        <v>22503600</v>
      </c>
      <c r="AQ383" s="12">
        <f>+('3 Planilla Preadjudicación OTIC'!AQ383)</f>
        <v>3572000</v>
      </c>
      <c r="AR383" s="12">
        <f>+('3 Planilla Preadjudicación OTIC'!AR383)</f>
        <v>0</v>
      </c>
      <c r="AS383" s="12">
        <f>+('3 Planilla Preadjudicación OTIC'!AS383)</f>
        <v>0</v>
      </c>
      <c r="AT383" s="12">
        <f>+('3 Planilla Preadjudicación OTIC'!AT383)</f>
        <v>4750000</v>
      </c>
      <c r="AU383" s="12">
        <f>+('3 Planilla Preadjudicación OTIC'!AU383)</f>
        <v>30825600</v>
      </c>
      <c r="AV383" s="2" t="str">
        <f>+('3 Planilla Preadjudicación OTIC'!AV383)</f>
        <v>SI</v>
      </c>
      <c r="AW383" s="4">
        <f>+('3 Planilla Preadjudicación OTIC'!AW383)</f>
        <v>0</v>
      </c>
      <c r="AX383" s="2">
        <f>+('3 Planilla Preadjudicación OTIC'!AX383)</f>
        <v>1</v>
      </c>
      <c r="AY383" s="2">
        <f>+('3 Planilla Preadjudicación OTIC'!AY383)</f>
        <v>7</v>
      </c>
      <c r="AZ383" s="2">
        <f>+('3 Planilla Preadjudicación OTIC'!AZ383)</f>
        <v>0</v>
      </c>
      <c r="BA383" s="2">
        <f>+('3 Planilla Preadjudicación OTIC'!BA383)</f>
        <v>0</v>
      </c>
      <c r="BB383" s="2">
        <f>+('3 Planilla Preadjudicación OTIC'!BB383)</f>
        <v>0</v>
      </c>
      <c r="BC383" s="2">
        <f>+('3 Planilla Preadjudicación OTIC'!BC383)</f>
        <v>0</v>
      </c>
      <c r="BD383" s="2">
        <f>+('3 Planilla Preadjudicación OTIC'!BD383)</f>
        <v>0</v>
      </c>
      <c r="BE383" s="2">
        <f>+('3 Planilla Preadjudicación OTIC'!BE383)</f>
        <v>0</v>
      </c>
      <c r="BF383" s="2">
        <f>+('3 Planilla Preadjudicación OTIC'!BF383)</f>
        <v>0</v>
      </c>
      <c r="BG383" s="2">
        <f>+('3 Planilla Preadjudicación OTIC'!BG383)</f>
        <v>7</v>
      </c>
      <c r="BH383" s="2">
        <f>+('3 Planilla Preadjudicación OTIC'!BH383)</f>
        <v>7</v>
      </c>
      <c r="BI383" s="2">
        <f>+('3 Planilla Preadjudicación OTIC'!BI383)</f>
        <v>7</v>
      </c>
      <c r="BJ383" s="2">
        <f>+('3 Planilla Preadjudicación OTIC'!BJ383)</f>
        <v>7</v>
      </c>
      <c r="BK383" s="2">
        <f>+('3 Planilla Preadjudicación OTIC'!BK383)</f>
        <v>7</v>
      </c>
      <c r="BL383" s="2">
        <f>+('3 Planilla Preadjudicación OTIC'!BL383)</f>
        <v>5.6</v>
      </c>
      <c r="BM383" s="104">
        <f>ROUND(('3 Planilla Preadjudicación OTIC'!BM383),1)</f>
        <v>6.3</v>
      </c>
      <c r="BN383" s="4" t="str">
        <f>+('3 Planilla Preadjudicación OTIC'!BN383)</f>
        <v>NO</v>
      </c>
      <c r="BO383" s="4">
        <f>+('3 Planilla Preadjudicación OTIC'!BO383)</f>
        <v>0</v>
      </c>
      <c r="BP383" s="4">
        <f>+('3 Planilla Preadjudicación OTIC'!BP383)</f>
        <v>0</v>
      </c>
      <c r="BQ383" s="4">
        <f>+('3 Planilla Preadjudicación OTIC'!BQ383)</f>
        <v>0</v>
      </c>
      <c r="BR383" s="4">
        <f>+('3 Planilla Preadjudicación OTIC'!BR383)</f>
        <v>0</v>
      </c>
      <c r="BS383" s="4">
        <f>+('3 Planilla Preadjudicación OTIC'!BS383)</f>
        <v>0</v>
      </c>
      <c r="BT383" s="4">
        <f>+('3 Planilla Preadjudicación OTIC'!BT383)</f>
        <v>0</v>
      </c>
      <c r="BU383" s="85">
        <f>IF(VLOOKUP(A383,'BD OFICIAL'!$A$1:$AL$2098,7,0)=D383,0,1)</f>
        <v>0</v>
      </c>
      <c r="BV383" s="85">
        <f>IF(VLOOKUP(A383,'BD OFICIAL'!$A$1:$AL$2098,11,0)=J383,0,1)</f>
        <v>0</v>
      </c>
      <c r="BW383" s="85">
        <f>IF(VLOOKUP(A383,'BD OFICIAL'!$A$1:$AL$2098,13,0)=L383,0,1)</f>
        <v>0</v>
      </c>
      <c r="BX383" s="2">
        <f>IF(VLOOKUP(A383,'BD OFICIAL'!$A$1:$AL$2098,16,0)=O383,0,1)</f>
        <v>0</v>
      </c>
      <c r="BY383" s="2">
        <f>IF(VLOOKUP(A383,'BD OFICIAL'!$A$1:$AL$2098,17,0)=P383,0,1)</f>
        <v>0</v>
      </c>
      <c r="BZ383" s="2">
        <f>IF(VLOOKUP(A383,'BD OFICIAL'!$A$1:$AL$2098,19,0)=R383,0,1)</f>
        <v>0</v>
      </c>
      <c r="CA383" s="2">
        <f>IF(VLOOKUP(A383,'BD OFICIAL'!$A$1:$AL$2098,21,0)=T383,0,1)</f>
        <v>0</v>
      </c>
      <c r="CB383" s="2">
        <f>IF(VLOOKUP(A383,'BD OFICIAL'!$A$1:$AL$2098,24,0)=AK383,0,1)</f>
        <v>0</v>
      </c>
      <c r="CC383" s="2">
        <f>IF(VLOOKUP(A383,'BD OFICIAL'!$A$1:$AL$2098,25,0)=X383,0,1)</f>
        <v>0</v>
      </c>
      <c r="CD383" s="2">
        <f>IF(VLOOKUP(A383,'BD OFICIAL'!$A$1:$AL$2098,26,0)=Y383,0,1)</f>
        <v>0</v>
      </c>
      <c r="CE383" s="2">
        <f>IF(VLOOKUP(A383,'BD OFICIAL'!$A$1:$AL$2098,27,0)=Z383,0,1)</f>
        <v>0</v>
      </c>
      <c r="CF383" s="2">
        <f>IF(VLOOKUP(A383,'BD OFICIAL'!$A$1:$AL$2098,28,0)=AA383,0,1)</f>
        <v>0</v>
      </c>
      <c r="CG383" s="2">
        <f>IF(VLOOKUP(A383,'BD OFICIAL'!$A$1:$AL$2098,33,0)=AF383,0,1)</f>
        <v>0</v>
      </c>
      <c r="CH383" s="2">
        <f>IF(VLOOKUP(A383,'BD OFICIAL'!$A$1:$AL$2098,35,0)=AH383,0,1)</f>
        <v>0</v>
      </c>
      <c r="CI383" s="85">
        <f>IF(VLOOKUP(A383,'BD OFICIAL'!$A$1:$AL$2098,34,0)=AL383,0,1)</f>
        <v>0</v>
      </c>
      <c r="CJ383" s="12">
        <f>VLOOKUP(A383,'BD OFICIAL'!$A$1:$AM$2098,36,0)*AM383-AP383</f>
        <v>0</v>
      </c>
      <c r="CK383" s="85" t="str">
        <f t="shared" si="190"/>
        <v>SSH</v>
      </c>
      <c r="CL383" s="85" t="str">
        <f t="shared" si="191"/>
        <v>SI</v>
      </c>
      <c r="CM383" s="85" t="str">
        <f t="shared" si="205"/>
        <v>NO</v>
      </c>
      <c r="CN383" s="31">
        <f t="shared" si="206"/>
        <v>0</v>
      </c>
      <c r="CO383" s="31">
        <f t="shared" si="192"/>
        <v>0</v>
      </c>
      <c r="CP383" s="31">
        <f t="shared" si="207"/>
        <v>0</v>
      </c>
      <c r="CQ383" s="31">
        <f>IF(Y383="NO",0,IF(Y383="SI",IF(VLOOKUP(A383,'BD OFICIAL'!$A:$AO,40,0)=AQ383,0,1)))</f>
        <v>0</v>
      </c>
      <c r="CR383" s="31">
        <f>IF(Z383="NO",0,IF(Z383="SI",IF(VLOOKUP(B383,'BD OFICIAL'!$A:$AO,41,0)=AS383,0,1)))</f>
        <v>0</v>
      </c>
      <c r="CS383" s="31">
        <f t="shared" si="193"/>
        <v>0</v>
      </c>
      <c r="CT383" s="31">
        <f t="shared" si="194"/>
        <v>0</v>
      </c>
      <c r="CU383" s="31">
        <f>IF(VLOOKUP(A383,'BD OFICIAL'!$A$1:$AL$1056,31,0)="SI",IF(AT383&gt;0,0,1),IF(AT383=0,0,1))</f>
        <v>0</v>
      </c>
      <c r="CV383" s="31">
        <f t="shared" si="195"/>
        <v>0</v>
      </c>
      <c r="CW383" s="31">
        <f t="shared" si="208"/>
        <v>0</v>
      </c>
      <c r="CX383" s="85" t="str">
        <f t="shared" si="209"/>
        <v>SI</v>
      </c>
      <c r="CY383" s="31">
        <f t="shared" si="210"/>
        <v>0</v>
      </c>
      <c r="CZ383" s="85" t="str">
        <f>IF(ISERROR(VLOOKUP(AI383,EXPERIENCIA!$A$1:$C$2100,1,0)),"NO","SI")</f>
        <v>SI</v>
      </c>
      <c r="DA383" s="85">
        <f>IF(CX383="no","NO APLICA",IF(AX383=0,"ERROR NOTA",IF(AND(AX383&gt;1,CZ383="NO"),"ERROR NOTA",IF(AND(CZ383="NO",AX383=1),0,IF(VLOOKUP(AI383,EXPERIENCIA!$A$1:$C$2100,3,0)=AX383,0,"ERROR NOTA")))))</f>
        <v>0</v>
      </c>
      <c r="DB383" s="85" t="str">
        <f>IF(ISERROR(VLOOKUP(AI383,COMPORTAMIENTO!$A$1:$C$2100,1,0)),"NO","SI")</f>
        <v>SI</v>
      </c>
      <c r="DC383" s="85">
        <f>IF(CX383="NO","NO APLICA",IF(AY383=0,"ERROR NOTA",IF(AND(DB383="NO",AY383=7),0,IF(VLOOKUP(AI383,COMPORTAMIENTO!$A$2:$H$2100,8,0)=AY383,0,"ERROR NOTA"))))</f>
        <v>0</v>
      </c>
      <c r="DD383" s="104">
        <f t="shared" si="211"/>
        <v>0.1</v>
      </c>
      <c r="DE383" s="104">
        <f t="shared" si="212"/>
        <v>0.70000000000000007</v>
      </c>
      <c r="DF383" s="85" t="str">
        <f t="shared" si="196"/>
        <v>SI</v>
      </c>
      <c r="DG383" s="85">
        <f t="shared" si="213"/>
        <v>0</v>
      </c>
      <c r="DH383" s="85">
        <f t="shared" si="214"/>
        <v>0</v>
      </c>
      <c r="DI383" s="85">
        <f t="shared" si="215"/>
        <v>0</v>
      </c>
      <c r="DJ383" s="12">
        <f t="shared" si="216"/>
        <v>7.0000000000000009</v>
      </c>
      <c r="DK383" s="7">
        <f t="shared" si="217"/>
        <v>7.0000000000000009</v>
      </c>
      <c r="DL383" s="12">
        <f t="shared" si="197"/>
        <v>6300</v>
      </c>
      <c r="DM383" s="12">
        <f>VLOOKUP(A383,'5 TD'!$A:$B,2,0)</f>
        <v>5075</v>
      </c>
      <c r="DN383" s="7">
        <f t="shared" si="198"/>
        <v>5.6</v>
      </c>
      <c r="DO383" s="85" t="str">
        <f t="shared" si="218"/>
        <v>APROBADO</v>
      </c>
      <c r="DP383" s="85" t="str">
        <f t="shared" si="219"/>
        <v>APROBADO</v>
      </c>
      <c r="DQ383" s="7">
        <f t="shared" si="220"/>
        <v>6.3</v>
      </c>
      <c r="DR383" s="85" t="str">
        <f t="shared" si="199"/>
        <v>APROBADO</v>
      </c>
      <c r="DS383" s="2" t="str">
        <f>+('3 Planilla Preadjudicación OTIC'!BN383)</f>
        <v>NO</v>
      </c>
      <c r="DT383" s="2">
        <f>IF(DR383="APROBADO",VLOOKUP(A383,'5 TD'!$D$3:$E$270,2,0),"NO APLICA")</f>
        <v>7</v>
      </c>
      <c r="DU383" s="2" t="str">
        <f t="shared" si="200"/>
        <v>NO</v>
      </c>
      <c r="DV383" s="2" t="str">
        <f>IF(DU383="SI",VLOOKUP(A383,'5 TD'!$G$3:$H$270,2,0),"NO APLICA ")</f>
        <v xml:space="preserve">NO APLICA </v>
      </c>
      <c r="DW383" s="2" t="str">
        <f t="shared" si="201"/>
        <v>NO</v>
      </c>
      <c r="DX383" s="2" t="str">
        <f>IF(DW383="SI",VLOOKUP(A383,'5 TD'!$J$4:$K$472,2,0),"NO APLICA")</f>
        <v>NO APLICA</v>
      </c>
      <c r="DY383" s="2" t="str">
        <f t="shared" si="202"/>
        <v>NO APLICA</v>
      </c>
      <c r="DZ383" s="7" t="str">
        <f>IF(DY383="SI",VLOOKUP(A383,'5 TD'!$M$4:$N$350,2,0),"NO APLICA")</f>
        <v>NO APLICA</v>
      </c>
      <c r="EA383" s="2" t="str">
        <f t="shared" si="203"/>
        <v>NO APLICA</v>
      </c>
      <c r="EB383" s="12" t="str">
        <f t="shared" si="204"/>
        <v/>
      </c>
      <c r="EC383" s="12" t="str">
        <f>IF(EA383="SI",VLOOKUP(A383,'5 TD'!$V$4:$W$479,2,0),"NO APLICA")</f>
        <v>NO APLICA</v>
      </c>
      <c r="ED383" s="2" t="str">
        <f t="shared" si="221"/>
        <v>NO</v>
      </c>
      <c r="EE383" s="79" t="str">
        <f>IF(ED383="SI",VLOOKUP(AI383,COMPORTAMIENTO!$A$1:$H$2100,7,0),"NO APLICA")</f>
        <v>NO APLICA</v>
      </c>
      <c r="EF383" s="12" t="str">
        <f>IF(ED383="SI",VLOOKUP(A383,'5 TD'!$P$2:$Q$479,2,0),"NO APLICA")</f>
        <v>NO APLICA</v>
      </c>
      <c r="EG383" s="2" t="str">
        <f t="shared" si="222"/>
        <v>NO</v>
      </c>
      <c r="EH383" s="2">
        <f>IF(CZ383="no",0,VLOOKUP(AI383,EXPERIENCIA!$A$1:$C$2100,2,0))</f>
        <v>8</v>
      </c>
      <c r="EI383" s="2">
        <f>IF(CZ383="si",VLOOKUP(A383,'5 TD'!$S$3:$T$2103,2,0),0)</f>
        <v>125</v>
      </c>
      <c r="EJ383" s="2" t="str">
        <f t="shared" si="223"/>
        <v>NO</v>
      </c>
      <c r="EK383" s="2">
        <f>+('3 Planilla Preadjudicación OTIC'!BU383)</f>
        <v>0</v>
      </c>
      <c r="EL383" s="4"/>
      <c r="EM383" s="3"/>
      <c r="EN383" s="3"/>
      <c r="EQ383" s="86"/>
    </row>
    <row r="384" spans="1:147" ht="15" customHeight="1" x14ac:dyDescent="0.3">
      <c r="A384" s="2">
        <f>+('3 Planilla Preadjudicación OTIC'!A384)</f>
        <v>14422</v>
      </c>
      <c r="B384" s="2" t="str">
        <f>+('3 Planilla Preadjudicación OTIC'!B384)</f>
        <v>65181652-1</v>
      </c>
      <c r="C384" s="4">
        <f>+('3 Planilla Preadjudicación OTIC'!E384)</f>
        <v>2025</v>
      </c>
      <c r="D384" s="4" t="str">
        <f>+('3 Planilla Preadjudicación OTIC'!F384)</f>
        <v>MANDATO</v>
      </c>
      <c r="E384" s="4" t="str">
        <f>+('3 Planilla Preadjudicación OTIC'!G384)</f>
        <v>96505760-9</v>
      </c>
      <c r="F384" s="4" t="str">
        <f>+('3 Planilla Preadjudicación OTIC'!H384)</f>
        <v>COLBÚN</v>
      </c>
      <c r="G384" s="4"/>
      <c r="H384" s="4"/>
      <c r="I384" s="4" t="str">
        <f>+('3 Planilla Preadjudicación OTIC'!I384)</f>
        <v>TÉCNICAS DE SOLDADURA POR OXIGÁS, ARCO VOLTAICO, TIG Y MIG</v>
      </c>
      <c r="J384" s="4" t="str">
        <f>+('3 Planilla Preadjudicación OTIC'!J384)</f>
        <v>PF0622</v>
      </c>
      <c r="K384" s="4" t="str">
        <f>+('3 Planilla Preadjudicación OTIC'!K384)</f>
        <v>TÉCNICAS PARA EL EMPRENDIMIENTO</v>
      </c>
      <c r="L384" s="4" t="str">
        <f>+('3 Planilla Preadjudicación OTIC'!L384)</f>
        <v>PF0921</v>
      </c>
      <c r="M384" s="2">
        <f>+('3 Planilla Preadjudicación OTIC'!M384)</f>
        <v>8</v>
      </c>
      <c r="N384" s="4" t="str">
        <f>+('3 Planilla Preadjudicación OTIC'!N384)</f>
        <v>BIO BIO</v>
      </c>
      <c r="O384" s="4" t="str">
        <f>+('3 Planilla Preadjudicación OTIC'!O384)</f>
        <v>CABRERO</v>
      </c>
      <c r="P384" s="4" t="str">
        <f>+('3 Planilla Preadjudicación OTIC'!P384)</f>
        <v>EMPRENDEDORES/AS INFORMALES O PERSONAS VULNERABLES PERTENECIENTES AL 80% MAS VULNERABLE</v>
      </c>
      <c r="Q384" s="4" t="str">
        <f>+('3 Planilla Preadjudicación OTIC'!Q384)</f>
        <v>PRESENCIAL</v>
      </c>
      <c r="R384" s="4" t="str">
        <f>+('3 Planilla Preadjudicación OTIC'!R384)</f>
        <v>INDEPENDIENTE</v>
      </c>
      <c r="S384" s="4">
        <f>+('3 Planilla Preadjudicación OTIC'!S384)</f>
        <v>68</v>
      </c>
      <c r="T384" s="2">
        <f>+('3 Planilla Preadjudicación OTIC'!T384)</f>
        <v>10</v>
      </c>
      <c r="U384" s="2">
        <f>+('3 Planilla Preadjudicación OTIC'!U384)</f>
        <v>260</v>
      </c>
      <c r="V384" s="2">
        <f>+('3 Planilla Preadjudicación OTIC'!V384)</f>
        <v>12</v>
      </c>
      <c r="W384" s="2">
        <f>+('3 Planilla Preadjudicación OTIC'!W384)</f>
        <v>272</v>
      </c>
      <c r="X384" s="2">
        <f>+('3 Planilla Preadjudicación OTIC'!X384)</f>
        <v>4</v>
      </c>
      <c r="Y384" s="2" t="str">
        <f>+('3 Planilla Preadjudicación OTIC'!Y384)</f>
        <v>SI</v>
      </c>
      <c r="Z384" s="2" t="str">
        <f>+('3 Planilla Preadjudicación OTIC'!Z384)</f>
        <v>NO</v>
      </c>
      <c r="AA384" s="2" t="str">
        <f>+('3 Planilla Preadjudicación OTIC'!AA384)</f>
        <v>SI</v>
      </c>
      <c r="AB384" s="4" t="str">
        <f>+('3 Planilla Preadjudicación OTIC'!AB384)</f>
        <v>SE AJUSTA A PLAN FORMATIVO</v>
      </c>
      <c r="AC384" s="4" t="str">
        <f>+('3 Planilla Preadjudicación OTIC'!AC384)</f>
        <v>HOMBRES Y MUJERES DE 18 AÑOS O MAS, QUE PERTENECEN AL 80% MAS VULNERABLES, RESIDEN EN LA COMUNA DE CABRERO Y QUE TENGAN EDUCACIÓN BÁSICA COMPLETA DE PREFERENCIA; NOCIONES BÁSICAS DE OPERACIONES MATEMÁTICAS (SUMA, RESTA, MULTIPLICACIÓN, DIVISIÓN).</v>
      </c>
      <c r="AD384" s="2" t="str">
        <f>+('3 Planilla Preadjudicación OTIC'!AD384)</f>
        <v>SI</v>
      </c>
      <c r="AE384" s="4" t="str">
        <f>+('3 Planilla Preadjudicación OTIC'!AE384)</f>
        <v>CERTIFICACIÓN COMO SOLDADOR.</v>
      </c>
      <c r="AF384" s="2" t="str">
        <f>+('3 Planilla Preadjudicación OTIC'!AF384)</f>
        <v>CERRADA</v>
      </c>
      <c r="AG384" s="2">
        <f>+('3 Planilla Preadjudicación OTIC'!AG384)</f>
        <v>68</v>
      </c>
      <c r="AH384" s="2">
        <f>+('3 Planilla Preadjudicación OTIC'!AH384)</f>
        <v>2</v>
      </c>
      <c r="AI384" s="135" t="str">
        <f>+('3 Planilla Preadjudicación OTIC'!AI384)</f>
        <v>87730100-1</v>
      </c>
      <c r="AJ384" s="4" t="str">
        <f>+('3 Planilla Preadjudicación OTIC'!AJ384)</f>
        <v>CENTRO TECNICO INDURA LIMITADA</v>
      </c>
      <c r="AK384" s="2">
        <f>+('3 Planilla Preadjudicación OTIC'!AK384)</f>
        <v>272</v>
      </c>
      <c r="AL384" s="2">
        <f>+('3 Planilla Preadjudicación OTIC'!AL384)</f>
        <v>68</v>
      </c>
      <c r="AM384" s="12">
        <f>+('3 Planilla Preadjudicación OTIC'!AM384)</f>
        <v>5900</v>
      </c>
      <c r="AN384" s="12">
        <f>+('3 Planilla Preadjudicación OTIC'!AN384)</f>
        <v>100000</v>
      </c>
      <c r="AO384" s="12">
        <f>+('3 Planilla Preadjudicación OTIC'!AO384)</f>
        <v>250000</v>
      </c>
      <c r="AP384" s="12">
        <f>+('3 Planilla Preadjudicación OTIC'!AP384)</f>
        <v>16048000</v>
      </c>
      <c r="AQ384" s="12">
        <f>+('3 Planilla Preadjudicación OTIC'!AQ384)</f>
        <v>2720000</v>
      </c>
      <c r="AR384" s="12">
        <f>+('3 Planilla Preadjudicación OTIC'!AR384)</f>
        <v>1000000</v>
      </c>
      <c r="AS384" s="12">
        <f>+('3 Planilla Preadjudicación OTIC'!AS384)</f>
        <v>0</v>
      </c>
      <c r="AT384" s="12">
        <f>+('3 Planilla Preadjudicación OTIC'!AT384)</f>
        <v>2500000</v>
      </c>
      <c r="AU384" s="12">
        <f>+('3 Planilla Preadjudicación OTIC'!AU384)</f>
        <v>22268000</v>
      </c>
      <c r="AV384" s="2" t="str">
        <f>+('3 Planilla Preadjudicación OTIC'!AV384)</f>
        <v>SI</v>
      </c>
      <c r="AW384" s="4">
        <f>+('3 Planilla Preadjudicación OTIC'!AW384)</f>
        <v>0</v>
      </c>
      <c r="AX384" s="2">
        <f>+('3 Planilla Preadjudicación OTIC'!AX384)</f>
        <v>1</v>
      </c>
      <c r="AY384" s="2">
        <f>+('3 Planilla Preadjudicación OTIC'!AY384)</f>
        <v>7</v>
      </c>
      <c r="AZ384" s="2">
        <f>+('3 Planilla Preadjudicación OTIC'!AZ384)</f>
        <v>0</v>
      </c>
      <c r="BA384" s="2">
        <f>+('3 Planilla Preadjudicación OTIC'!BA384)</f>
        <v>0</v>
      </c>
      <c r="BB384" s="2">
        <f>+('3 Planilla Preadjudicación OTIC'!BB384)</f>
        <v>0</v>
      </c>
      <c r="BC384" s="2">
        <f>+('3 Planilla Preadjudicación OTIC'!BC384)</f>
        <v>0</v>
      </c>
      <c r="BD384" s="2">
        <f>+('3 Planilla Preadjudicación OTIC'!BD384)</f>
        <v>0</v>
      </c>
      <c r="BE384" s="2">
        <f>+('3 Planilla Preadjudicación OTIC'!BE384)</f>
        <v>0</v>
      </c>
      <c r="BF384" s="2">
        <f>+('3 Planilla Preadjudicación OTIC'!BF384)</f>
        <v>0</v>
      </c>
      <c r="BG384" s="2">
        <f>+('3 Planilla Preadjudicación OTIC'!BG384)</f>
        <v>7</v>
      </c>
      <c r="BH384" s="2">
        <f>+('3 Planilla Preadjudicación OTIC'!BH384)</f>
        <v>7</v>
      </c>
      <c r="BI384" s="2">
        <f>+('3 Planilla Preadjudicación OTIC'!BI384)</f>
        <v>7</v>
      </c>
      <c r="BJ384" s="2">
        <f>+('3 Planilla Preadjudicación OTIC'!BJ384)</f>
        <v>7</v>
      </c>
      <c r="BK384" s="2">
        <f>+('3 Planilla Preadjudicación OTIC'!BK384)</f>
        <v>7</v>
      </c>
      <c r="BL384" s="2">
        <f>+('3 Planilla Preadjudicación OTIC'!BL384)</f>
        <v>6</v>
      </c>
      <c r="BM384" s="104">
        <f>ROUND(('3 Planilla Preadjudicación OTIC'!BM384),1)</f>
        <v>6.4</v>
      </c>
      <c r="BN384" s="4" t="str">
        <f>+('3 Planilla Preadjudicación OTIC'!BN384)</f>
        <v>NO</v>
      </c>
      <c r="BO384" s="4">
        <f>+('3 Planilla Preadjudicación OTIC'!BO384)</f>
        <v>0</v>
      </c>
      <c r="BP384" s="4">
        <f>+('3 Planilla Preadjudicación OTIC'!BP384)</f>
        <v>0</v>
      </c>
      <c r="BQ384" s="4">
        <f>+('3 Planilla Preadjudicación OTIC'!BQ384)</f>
        <v>0</v>
      </c>
      <c r="BR384" s="4">
        <f>+('3 Planilla Preadjudicación OTIC'!BR384)</f>
        <v>0</v>
      </c>
      <c r="BS384" s="4">
        <f>+('3 Planilla Preadjudicación OTIC'!BS384)</f>
        <v>0</v>
      </c>
      <c r="BT384" s="4">
        <f>+('3 Planilla Preadjudicación OTIC'!BT384)</f>
        <v>0</v>
      </c>
      <c r="BU384" s="85">
        <f>IF(VLOOKUP(A384,'BD OFICIAL'!$A$1:$AL$2098,7,0)=D384,0,1)</f>
        <v>0</v>
      </c>
      <c r="BV384" s="85">
        <f>IF(VLOOKUP(A384,'BD OFICIAL'!$A$1:$AL$2098,11,0)=J384,0,1)</f>
        <v>0</v>
      </c>
      <c r="BW384" s="85">
        <f>IF(VLOOKUP(A384,'BD OFICIAL'!$A$1:$AL$2098,13,0)=L384,0,1)</f>
        <v>0</v>
      </c>
      <c r="BX384" s="2">
        <f>IF(VLOOKUP(A384,'BD OFICIAL'!$A$1:$AL$2098,16,0)=O384,0,1)</f>
        <v>0</v>
      </c>
      <c r="BY384" s="2">
        <f>IF(VLOOKUP(A384,'BD OFICIAL'!$A$1:$AL$2098,17,0)=P384,0,1)</f>
        <v>0</v>
      </c>
      <c r="BZ384" s="2">
        <f>IF(VLOOKUP(A384,'BD OFICIAL'!$A$1:$AL$2098,19,0)=R384,0,1)</f>
        <v>0</v>
      </c>
      <c r="CA384" s="2">
        <f>IF(VLOOKUP(A384,'BD OFICIAL'!$A$1:$AL$2098,21,0)=T384,0,1)</f>
        <v>0</v>
      </c>
      <c r="CB384" s="2">
        <f>IF(VLOOKUP(A384,'BD OFICIAL'!$A$1:$AL$2098,24,0)=AK384,0,1)</f>
        <v>0</v>
      </c>
      <c r="CC384" s="2">
        <f>IF(VLOOKUP(A384,'BD OFICIAL'!$A$1:$AL$2098,25,0)=X384,0,1)</f>
        <v>0</v>
      </c>
      <c r="CD384" s="2">
        <f>IF(VLOOKUP(A384,'BD OFICIAL'!$A$1:$AL$2098,26,0)=Y384,0,1)</f>
        <v>0</v>
      </c>
      <c r="CE384" s="2">
        <f>IF(VLOOKUP(A384,'BD OFICIAL'!$A$1:$AL$2098,27,0)=Z384,0,1)</f>
        <v>0</v>
      </c>
      <c r="CF384" s="2">
        <f>IF(VLOOKUP(A384,'BD OFICIAL'!$A$1:$AL$2098,28,0)=AA384,0,1)</f>
        <v>0</v>
      </c>
      <c r="CG384" s="2">
        <f>IF(VLOOKUP(A384,'BD OFICIAL'!$A$1:$AL$2098,33,0)=AF384,0,1)</f>
        <v>0</v>
      </c>
      <c r="CH384" s="2">
        <f>IF(VLOOKUP(A384,'BD OFICIAL'!$A$1:$AL$2098,35,0)=AH384,0,1)</f>
        <v>0</v>
      </c>
      <c r="CI384" s="85">
        <f>IF(VLOOKUP(A384,'BD OFICIAL'!$A$1:$AL$2098,34,0)=AL384,0,1)</f>
        <v>0</v>
      </c>
      <c r="CJ384" s="12">
        <f>VLOOKUP(A384,'BD OFICIAL'!$A$1:$AM$2098,36,0)*AM384-AP384</f>
        <v>0</v>
      </c>
      <c r="CK384" s="85" t="str">
        <f t="shared" si="190"/>
        <v>SHMAN</v>
      </c>
      <c r="CL384" s="85" t="str">
        <f t="shared" si="191"/>
        <v>SI</v>
      </c>
      <c r="CM384" s="85" t="str">
        <f t="shared" si="205"/>
        <v>NO</v>
      </c>
      <c r="CN384" s="31">
        <f t="shared" si="206"/>
        <v>0</v>
      </c>
      <c r="CO384" s="31">
        <f t="shared" si="192"/>
        <v>0</v>
      </c>
      <c r="CP384" s="31">
        <f t="shared" si="207"/>
        <v>0</v>
      </c>
      <c r="CQ384" s="31">
        <f>IF(Y384="NO",0,IF(Y384="SI",IF(VLOOKUP(A384,'BD OFICIAL'!$A:$AO,40,0)=AQ384,0,1)))</f>
        <v>0</v>
      </c>
      <c r="CR384" s="31">
        <f>IF(Z384="NO",0,IF(Z384="SI",IF(VLOOKUP(B384,'BD OFICIAL'!$A:$AO,41,0)=AS384,0,1)))</f>
        <v>0</v>
      </c>
      <c r="CS384" s="31">
        <f t="shared" si="193"/>
        <v>0</v>
      </c>
      <c r="CT384" s="31">
        <f t="shared" si="194"/>
        <v>0</v>
      </c>
      <c r="CU384" s="31">
        <f>IF(VLOOKUP(A384,'BD OFICIAL'!$A$1:$AL$1056,31,0)="SI",IF(AT384&gt;0,0,1),IF(AT384=0,0,1))</f>
        <v>0</v>
      </c>
      <c r="CV384" s="31">
        <f t="shared" si="195"/>
        <v>0</v>
      </c>
      <c r="CW384" s="31">
        <f t="shared" si="208"/>
        <v>0</v>
      </c>
      <c r="CX384" s="85" t="str">
        <f t="shared" si="209"/>
        <v>SI</v>
      </c>
      <c r="CY384" s="31">
        <f t="shared" si="210"/>
        <v>0</v>
      </c>
      <c r="CZ384" s="85" t="str">
        <f>IF(ISERROR(VLOOKUP(AI384,EXPERIENCIA!$A$1:$C$2100,1,0)),"NO","SI")</f>
        <v>SI</v>
      </c>
      <c r="DA384" s="85">
        <f>IF(CX384="no","NO APLICA",IF(AX384=0,"ERROR NOTA",IF(AND(AX384&gt;1,CZ384="NO"),"ERROR NOTA",IF(AND(CZ384="NO",AX384=1),0,IF(VLOOKUP(AI384,EXPERIENCIA!$A$1:$C$2100,3,0)=AX384,0,"ERROR NOTA")))))</f>
        <v>0</v>
      </c>
      <c r="DB384" s="85" t="str">
        <f>IF(ISERROR(VLOOKUP(AI384,COMPORTAMIENTO!$A$1:$C$2100,1,0)),"NO","SI")</f>
        <v>SI</v>
      </c>
      <c r="DC384" s="85">
        <f>IF(CX384="NO","NO APLICA",IF(AY384=0,"ERROR NOTA",IF(AND(DB384="NO",AY384=7),0,IF(VLOOKUP(AI384,COMPORTAMIENTO!$A$2:$H$2100,8,0)=AY384,0,"ERROR NOTA"))))</f>
        <v>0</v>
      </c>
      <c r="DD384" s="104">
        <f t="shared" si="211"/>
        <v>0.1</v>
      </c>
      <c r="DE384" s="104">
        <f t="shared" si="212"/>
        <v>0.70000000000000007</v>
      </c>
      <c r="DF384" s="85" t="str">
        <f t="shared" si="196"/>
        <v>SI</v>
      </c>
      <c r="DG384" s="85">
        <f t="shared" si="213"/>
        <v>0</v>
      </c>
      <c r="DH384" s="85">
        <f t="shared" si="214"/>
        <v>0</v>
      </c>
      <c r="DI384" s="85">
        <f t="shared" si="215"/>
        <v>0</v>
      </c>
      <c r="DJ384" s="12">
        <f t="shared" si="216"/>
        <v>7.0000000000000009</v>
      </c>
      <c r="DK384" s="7">
        <f t="shared" si="217"/>
        <v>7.0000000000000009</v>
      </c>
      <c r="DL384" s="12">
        <f t="shared" si="197"/>
        <v>5900</v>
      </c>
      <c r="DM384" s="12">
        <f>VLOOKUP(A384,'5 TD'!$A:$B,2,0)</f>
        <v>5075</v>
      </c>
      <c r="DN384" s="7">
        <f t="shared" si="198"/>
        <v>6</v>
      </c>
      <c r="DO384" s="85" t="str">
        <f t="shared" si="218"/>
        <v>APROBADO</v>
      </c>
      <c r="DP384" s="85" t="str">
        <f t="shared" si="219"/>
        <v>APROBADO</v>
      </c>
      <c r="DQ384" s="7">
        <f t="shared" si="220"/>
        <v>6.4</v>
      </c>
      <c r="DR384" s="85" t="str">
        <f t="shared" si="199"/>
        <v>APROBADO</v>
      </c>
      <c r="DS384" s="2" t="str">
        <f>+('3 Planilla Preadjudicación OTIC'!BN384)</f>
        <v>NO</v>
      </c>
      <c r="DT384" s="2">
        <f>IF(DR384="APROBADO",VLOOKUP(A384,'5 TD'!$D$3:$E$270,2,0),"NO APLICA")</f>
        <v>7</v>
      </c>
      <c r="DU384" s="2" t="str">
        <f t="shared" si="200"/>
        <v>NO</v>
      </c>
      <c r="DV384" s="2" t="str">
        <f>IF(DU384="SI",VLOOKUP(A384,'5 TD'!$G$3:$H$270,2,0),"NO APLICA ")</f>
        <v xml:space="preserve">NO APLICA </v>
      </c>
      <c r="DW384" s="2" t="str">
        <f t="shared" si="201"/>
        <v>NO</v>
      </c>
      <c r="DX384" s="2" t="str">
        <f>IF(DW384="SI",VLOOKUP(A384,'5 TD'!$J$4:$K$472,2,0),"NO APLICA")</f>
        <v>NO APLICA</v>
      </c>
      <c r="DY384" s="2" t="str">
        <f t="shared" si="202"/>
        <v>NO APLICA</v>
      </c>
      <c r="DZ384" s="7" t="str">
        <f>IF(DY384="SI",VLOOKUP(A384,'5 TD'!$M$4:$N$350,2,0),"NO APLICA")</f>
        <v>NO APLICA</v>
      </c>
      <c r="EA384" s="2" t="str">
        <f t="shared" si="203"/>
        <v>NO APLICA</v>
      </c>
      <c r="EB384" s="12" t="str">
        <f t="shared" si="204"/>
        <v/>
      </c>
      <c r="EC384" s="12" t="str">
        <f>IF(EA384="SI",VLOOKUP(A384,'5 TD'!$V$4:$W$479,2,0),"NO APLICA")</f>
        <v>NO APLICA</v>
      </c>
      <c r="ED384" s="2" t="str">
        <f t="shared" si="221"/>
        <v>NO</v>
      </c>
      <c r="EE384" s="79" t="str">
        <f>IF(ED384="SI",VLOOKUP(AI384,COMPORTAMIENTO!$A$1:$H$2100,7,0),"NO APLICA")</f>
        <v>NO APLICA</v>
      </c>
      <c r="EF384" s="12" t="str">
        <f>IF(ED384="SI",VLOOKUP(A384,'5 TD'!$P$2:$Q$479,2,0),"NO APLICA")</f>
        <v>NO APLICA</v>
      </c>
      <c r="EG384" s="2" t="str">
        <f t="shared" si="222"/>
        <v>NO</v>
      </c>
      <c r="EH384" s="2">
        <f>IF(CZ384="no",0,VLOOKUP(AI384,EXPERIENCIA!$A$1:$C$2100,2,0))</f>
        <v>8</v>
      </c>
      <c r="EI384" s="2">
        <f>IF(CZ384="si",VLOOKUP(A384,'5 TD'!$S$3:$T$2103,2,0),0)</f>
        <v>164</v>
      </c>
      <c r="EJ384" s="2" t="str">
        <f t="shared" si="223"/>
        <v>NO</v>
      </c>
      <c r="EK384" s="2">
        <f>+('3 Planilla Preadjudicación OTIC'!BU384)</f>
        <v>0</v>
      </c>
      <c r="EL384" s="4"/>
      <c r="EM384" s="3"/>
      <c r="EN384" s="3"/>
      <c r="EQ384" s="86"/>
    </row>
    <row r="385" spans="1:147" ht="15" customHeight="1" x14ac:dyDescent="0.3">
      <c r="A385" s="2">
        <f>+('3 Planilla Preadjudicación OTIC'!A385)</f>
        <v>14432</v>
      </c>
      <c r="B385" s="2" t="str">
        <f>+('3 Planilla Preadjudicación OTIC'!B385)</f>
        <v>65181652-1</v>
      </c>
      <c r="C385" s="4">
        <f>+('3 Planilla Preadjudicación OTIC'!E385)</f>
        <v>2025</v>
      </c>
      <c r="D385" s="4" t="str">
        <f>+('3 Planilla Preadjudicación OTIC'!F385)</f>
        <v>MANDATO</v>
      </c>
      <c r="E385" s="4" t="str">
        <f>+('3 Planilla Preadjudicación OTIC'!G385)</f>
        <v>96505760-9</v>
      </c>
      <c r="F385" s="4" t="str">
        <f>+('3 Planilla Preadjudicación OTIC'!H385)</f>
        <v>COLBÚN</v>
      </c>
      <c r="G385" s="4"/>
      <c r="H385" s="4"/>
      <c r="I385" s="4" t="str">
        <f>+('3 Planilla Preadjudicación OTIC'!I385)</f>
        <v>OPERACIÓN DE GRÚA HORQUILLA</v>
      </c>
      <c r="J385" s="4" t="str">
        <f>+('3 Planilla Preadjudicación OTIC'!J385)</f>
        <v>PF1257</v>
      </c>
      <c r="K385" s="4" t="str">
        <f>+('3 Planilla Preadjudicación OTIC'!K385)</f>
        <v/>
      </c>
      <c r="L385" s="4" t="str">
        <f>+('3 Planilla Preadjudicación OTIC'!L385)</f>
        <v/>
      </c>
      <c r="M385" s="2">
        <f>+('3 Planilla Preadjudicación OTIC'!M385)</f>
        <v>8</v>
      </c>
      <c r="N385" s="4" t="str">
        <f>+('3 Planilla Preadjudicación OTIC'!N385)</f>
        <v>BIO BIO</v>
      </c>
      <c r="O385" s="4" t="str">
        <f>+('3 Planilla Preadjudicación OTIC'!O385)</f>
        <v>CORONEL</v>
      </c>
      <c r="P385" s="4" t="str">
        <f>+('3 Planilla Preadjudicación OTIC'!P385)</f>
        <v>EMPRENDEDORES/AS INFORMALES O PERSONAS VULNERABLES PERTENECIENTES AL 80% MAS VULNERABLE</v>
      </c>
      <c r="Q385" s="4" t="str">
        <f>+('3 Planilla Preadjudicación OTIC'!Q385)</f>
        <v>PRESENCIAL</v>
      </c>
      <c r="R385" s="4" t="str">
        <f>+('3 Planilla Preadjudicación OTIC'!R385)</f>
        <v>DEPENDIENTE</v>
      </c>
      <c r="S385" s="4">
        <f>+('3 Planilla Preadjudicación OTIC'!S385)</f>
        <v>40</v>
      </c>
      <c r="T385" s="2">
        <f>+('3 Planilla Preadjudicación OTIC'!T385)</f>
        <v>10</v>
      </c>
      <c r="U385" s="2">
        <f>+('3 Planilla Preadjudicación OTIC'!U385)</f>
        <v>160</v>
      </c>
      <c r="V385" s="2">
        <f>+('3 Planilla Preadjudicación OTIC'!V385)</f>
        <v>0</v>
      </c>
      <c r="W385" s="2">
        <f>+('3 Planilla Preadjudicación OTIC'!W385)</f>
        <v>160</v>
      </c>
      <c r="X385" s="2">
        <f>+('3 Planilla Preadjudicación OTIC'!X385)</f>
        <v>4</v>
      </c>
      <c r="Y385" s="2" t="str">
        <f>+('3 Planilla Preadjudicación OTIC'!Y385)</f>
        <v>SI</v>
      </c>
      <c r="Z385" s="2" t="str">
        <f>+('3 Planilla Preadjudicación OTIC'!Z385)</f>
        <v>NO</v>
      </c>
      <c r="AA385" s="2" t="str">
        <f>+('3 Planilla Preadjudicación OTIC'!AA385)</f>
        <v>NO</v>
      </c>
      <c r="AB385" s="4" t="str">
        <f>+('3 Planilla Preadjudicación OTIC'!AB385)</f>
        <v>SE AJUSTA A PLAN FORMATIVO</v>
      </c>
      <c r="AC385" s="4" t="str">
        <f>+('3 Planilla Preadjudicación OTIC'!AC385)</f>
        <v>HOMBRES Y MUJERES DE 18 AÑOS O MAS, QUE PERTENECEN AL 80% MAS VULNERABLES, RESIDEN EN LA COMUNA DE CORONEL Y QUE CUENTAN CON EDUCACIÓN MEDIA COMPLETA, PREFERENTEMENTE</v>
      </c>
      <c r="AD385" s="2" t="str">
        <f>+('3 Planilla Preadjudicación OTIC'!AD385)</f>
        <v>SI</v>
      </c>
      <c r="AE385" s="4" t="str">
        <f>+('3 Planilla Preadjudicación OTIC'!AE385)</f>
        <v>LICENCIAS DE CONDUCIR CLASE D.</v>
      </c>
      <c r="AF385" s="2" t="str">
        <f>+('3 Planilla Preadjudicación OTIC'!AF385)</f>
        <v>CERRADA</v>
      </c>
      <c r="AG385" s="2">
        <f>+('3 Planilla Preadjudicación OTIC'!AG385)</f>
        <v>40</v>
      </c>
      <c r="AH385" s="2">
        <f>+('3 Planilla Preadjudicación OTIC'!AH385)</f>
        <v>3</v>
      </c>
      <c r="AI385" s="135" t="str">
        <f>+('3 Planilla Preadjudicación OTIC'!AI385)</f>
        <v>76151025-8</v>
      </c>
      <c r="AJ385" s="4" t="str">
        <f>+('3 Planilla Preadjudicación OTIC'!AJ385)</f>
        <v>Instituto profesional de capacitacion y perfeccionamiento laboral Ltda.</v>
      </c>
      <c r="AK385" s="2">
        <f>+('3 Planilla Preadjudicación OTIC'!AK385)</f>
        <v>160</v>
      </c>
      <c r="AL385" s="2">
        <f>+('3 Planilla Preadjudicación OTIC'!AL385)</f>
        <v>40</v>
      </c>
      <c r="AM385" s="12">
        <f>+('3 Planilla Preadjudicación OTIC'!AM385)</f>
        <v>7300</v>
      </c>
      <c r="AN385" s="12">
        <f>+('3 Planilla Preadjudicación OTIC'!AN385)</f>
        <v>0</v>
      </c>
      <c r="AO385" s="12">
        <f>+('3 Planilla Preadjudicación OTIC'!AO385)</f>
        <v>50000</v>
      </c>
      <c r="AP385" s="12">
        <f>+('3 Planilla Preadjudicación OTIC'!AP385)</f>
        <v>11680000</v>
      </c>
      <c r="AQ385" s="12">
        <f>+('3 Planilla Preadjudicación OTIC'!AQ385)</f>
        <v>1600000</v>
      </c>
      <c r="AR385" s="12">
        <f>+('3 Planilla Preadjudicación OTIC'!AR385)</f>
        <v>0</v>
      </c>
      <c r="AS385" s="12">
        <f>+('3 Planilla Preadjudicación OTIC'!AS385)</f>
        <v>0</v>
      </c>
      <c r="AT385" s="12">
        <f>+('3 Planilla Preadjudicación OTIC'!AT385)</f>
        <v>500000</v>
      </c>
      <c r="AU385" s="12">
        <f>+('3 Planilla Preadjudicación OTIC'!AU385)</f>
        <v>13780000</v>
      </c>
      <c r="AV385" s="2" t="str">
        <f>+('3 Planilla Preadjudicación OTIC'!AV385)</f>
        <v>SI</v>
      </c>
      <c r="AW385" s="4">
        <f>+('3 Planilla Preadjudicación OTIC'!AW385)</f>
        <v>0</v>
      </c>
      <c r="AX385" s="2">
        <f>+('3 Planilla Preadjudicación OTIC'!AX385)</f>
        <v>1</v>
      </c>
      <c r="AY385" s="2">
        <f>+('3 Planilla Preadjudicación OTIC'!AY385)</f>
        <v>7</v>
      </c>
      <c r="AZ385" s="2">
        <f>+('3 Planilla Preadjudicación OTIC'!AZ385)</f>
        <v>0</v>
      </c>
      <c r="BA385" s="2">
        <f>+('3 Planilla Preadjudicación OTIC'!BA385)</f>
        <v>0</v>
      </c>
      <c r="BB385" s="2">
        <f>+('3 Planilla Preadjudicación OTIC'!BB385)</f>
        <v>0</v>
      </c>
      <c r="BC385" s="2">
        <f>+('3 Planilla Preadjudicación OTIC'!BC385)</f>
        <v>0</v>
      </c>
      <c r="BD385" s="2">
        <f>+('3 Planilla Preadjudicación OTIC'!BD385)</f>
        <v>0</v>
      </c>
      <c r="BE385" s="2">
        <f>+('3 Planilla Preadjudicación OTIC'!BE385)</f>
        <v>0</v>
      </c>
      <c r="BF385" s="2">
        <f>+('3 Planilla Preadjudicación OTIC'!BF385)</f>
        <v>0</v>
      </c>
      <c r="BG385" s="2">
        <f>+('3 Planilla Preadjudicación OTIC'!BG385)</f>
        <v>7</v>
      </c>
      <c r="BH385" s="2">
        <f>+('3 Planilla Preadjudicación OTIC'!BH385)</f>
        <v>7</v>
      </c>
      <c r="BI385" s="2">
        <f>+('3 Planilla Preadjudicación OTIC'!BI385)</f>
        <v>7</v>
      </c>
      <c r="BJ385" s="2">
        <f>+('3 Planilla Preadjudicación OTIC'!BJ385)</f>
        <v>7</v>
      </c>
      <c r="BK385" s="2">
        <f>+('3 Planilla Preadjudicación OTIC'!BK385)</f>
        <v>7</v>
      </c>
      <c r="BL385" s="2">
        <f>+('3 Planilla Preadjudicación OTIC'!BL385)</f>
        <v>6.1</v>
      </c>
      <c r="BM385" s="104">
        <f>ROUND(('3 Planilla Preadjudicación OTIC'!BM385),1)</f>
        <v>6.4</v>
      </c>
      <c r="BN385" s="4" t="str">
        <f>+('3 Planilla Preadjudicación OTIC'!BN385)</f>
        <v>NO</v>
      </c>
      <c r="BO385" s="4">
        <f>+('3 Planilla Preadjudicación OTIC'!BO385)</f>
        <v>0</v>
      </c>
      <c r="BP385" s="4">
        <f>+('3 Planilla Preadjudicación OTIC'!BP385)</f>
        <v>0</v>
      </c>
      <c r="BQ385" s="4">
        <f>+('3 Planilla Preadjudicación OTIC'!BQ385)</f>
        <v>0</v>
      </c>
      <c r="BR385" s="4">
        <f>+('3 Planilla Preadjudicación OTIC'!BR385)</f>
        <v>0</v>
      </c>
      <c r="BS385" s="4">
        <f>+('3 Planilla Preadjudicación OTIC'!BS385)</f>
        <v>0</v>
      </c>
      <c r="BT385" s="4">
        <f>+('3 Planilla Preadjudicación OTIC'!BT385)</f>
        <v>0</v>
      </c>
      <c r="BU385" s="85">
        <f>IF(VLOOKUP(A385,'BD OFICIAL'!$A$1:$AL$2098,7,0)=D385,0,1)</f>
        <v>0</v>
      </c>
      <c r="BV385" s="85">
        <f>IF(VLOOKUP(A385,'BD OFICIAL'!$A$1:$AL$2098,11,0)=J385,0,1)</f>
        <v>0</v>
      </c>
      <c r="BW385" s="85">
        <f>IF(VLOOKUP(A385,'BD OFICIAL'!$A$1:$AL$2098,13,0)=L385,0,1)</f>
        <v>0</v>
      </c>
      <c r="BX385" s="2">
        <f>IF(VLOOKUP(A385,'BD OFICIAL'!$A$1:$AL$2098,16,0)=O385,0,1)</f>
        <v>0</v>
      </c>
      <c r="BY385" s="2">
        <f>IF(VLOOKUP(A385,'BD OFICIAL'!$A$1:$AL$2098,17,0)=P385,0,1)</f>
        <v>0</v>
      </c>
      <c r="BZ385" s="2">
        <f>IF(VLOOKUP(A385,'BD OFICIAL'!$A$1:$AL$2098,19,0)=R385,0,1)</f>
        <v>0</v>
      </c>
      <c r="CA385" s="2">
        <f>IF(VLOOKUP(A385,'BD OFICIAL'!$A$1:$AL$2098,21,0)=T385,0,1)</f>
        <v>0</v>
      </c>
      <c r="CB385" s="2">
        <f>IF(VLOOKUP(A385,'BD OFICIAL'!$A$1:$AL$2098,24,0)=AK385,0,1)</f>
        <v>0</v>
      </c>
      <c r="CC385" s="2">
        <f>IF(VLOOKUP(A385,'BD OFICIAL'!$A$1:$AL$2098,25,0)=X385,0,1)</f>
        <v>0</v>
      </c>
      <c r="CD385" s="2">
        <f>IF(VLOOKUP(A385,'BD OFICIAL'!$A$1:$AL$2098,26,0)=Y385,0,1)</f>
        <v>0</v>
      </c>
      <c r="CE385" s="2">
        <f>IF(VLOOKUP(A385,'BD OFICIAL'!$A$1:$AL$2098,27,0)=Z385,0,1)</f>
        <v>0</v>
      </c>
      <c r="CF385" s="2">
        <f>IF(VLOOKUP(A385,'BD OFICIAL'!$A$1:$AL$2098,28,0)=AA385,0,1)</f>
        <v>0</v>
      </c>
      <c r="CG385" s="2">
        <f>IF(VLOOKUP(A385,'BD OFICIAL'!$A$1:$AL$2098,33,0)=AF385,0,1)</f>
        <v>0</v>
      </c>
      <c r="CH385" s="2">
        <f>IF(VLOOKUP(A385,'BD OFICIAL'!$A$1:$AL$2098,35,0)=AH385,0,1)</f>
        <v>0</v>
      </c>
      <c r="CI385" s="85">
        <f>IF(VLOOKUP(A385,'BD OFICIAL'!$A$1:$AL$2098,34,0)=AL385,0,1)</f>
        <v>0</v>
      </c>
      <c r="CJ385" s="12">
        <f>VLOOKUP(A385,'BD OFICIAL'!$A$1:$AM$2098,36,0)*AM385-AP385</f>
        <v>0</v>
      </c>
      <c r="CK385" s="85" t="str">
        <f t="shared" si="190"/>
        <v>SSH</v>
      </c>
      <c r="CL385" s="85" t="str">
        <f t="shared" si="191"/>
        <v>SI</v>
      </c>
      <c r="CM385" s="85" t="str">
        <f t="shared" si="205"/>
        <v>NO</v>
      </c>
      <c r="CN385" s="31">
        <f t="shared" si="206"/>
        <v>0</v>
      </c>
      <c r="CO385" s="31">
        <f t="shared" si="192"/>
        <v>0</v>
      </c>
      <c r="CP385" s="31">
        <f t="shared" si="207"/>
        <v>0</v>
      </c>
      <c r="CQ385" s="31">
        <f>IF(Y385="NO",0,IF(Y385="SI",IF(VLOOKUP(A385,'BD OFICIAL'!$A:$AO,40,0)=AQ385,0,1)))</f>
        <v>0</v>
      </c>
      <c r="CR385" s="31">
        <f>IF(Z385="NO",0,IF(Z385="SI",IF(VLOOKUP(B385,'BD OFICIAL'!$A:$AO,41,0)=AS385,0,1)))</f>
        <v>0</v>
      </c>
      <c r="CS385" s="31">
        <f t="shared" si="193"/>
        <v>0</v>
      </c>
      <c r="CT385" s="31">
        <f t="shared" si="194"/>
        <v>0</v>
      </c>
      <c r="CU385" s="31">
        <f>IF(VLOOKUP(A385,'BD OFICIAL'!$A$1:$AL$1056,31,0)="SI",IF(AT385&gt;0,0,1),IF(AT385=0,0,1))</f>
        <v>0</v>
      </c>
      <c r="CV385" s="31">
        <f t="shared" si="195"/>
        <v>0</v>
      </c>
      <c r="CW385" s="31">
        <f t="shared" si="208"/>
        <v>0</v>
      </c>
      <c r="CX385" s="85" t="str">
        <f t="shared" si="209"/>
        <v>SI</v>
      </c>
      <c r="CY385" s="31">
        <f t="shared" si="210"/>
        <v>0</v>
      </c>
      <c r="CZ385" s="85" t="str">
        <f>IF(ISERROR(VLOOKUP(AI385,EXPERIENCIA!$A$1:$C$2100,1,0)),"NO","SI")</f>
        <v>NO</v>
      </c>
      <c r="DA385" s="85">
        <f>IF(CX385="no","NO APLICA",IF(AX385=0,"ERROR NOTA",IF(AND(AX385&gt;1,CZ385="NO"),"ERROR NOTA",IF(AND(CZ385="NO",AX385=1),0,IF(VLOOKUP(AI385,EXPERIENCIA!$A$1:$C$2100,3,0)=AX385,0,"ERROR NOTA")))))</f>
        <v>0</v>
      </c>
      <c r="DB385" s="85" t="str">
        <f>IF(ISERROR(VLOOKUP(AI385,COMPORTAMIENTO!$A$1:$C$2100,1,0)),"NO","SI")</f>
        <v>NO</v>
      </c>
      <c r="DC385" s="85">
        <f>IF(CX385="NO","NO APLICA",IF(AY385=0,"ERROR NOTA",IF(AND(DB385="NO",AY385=7),0,IF(VLOOKUP(AI385,COMPORTAMIENTO!$A$2:$H$2100,8,0)=AY385,0,"ERROR NOTA"))))</f>
        <v>0</v>
      </c>
      <c r="DD385" s="104">
        <f t="shared" si="211"/>
        <v>0.1</v>
      </c>
      <c r="DE385" s="104">
        <f t="shared" si="212"/>
        <v>0.70000000000000007</v>
      </c>
      <c r="DF385" s="85" t="str">
        <f t="shared" si="196"/>
        <v>SI</v>
      </c>
      <c r="DG385" s="85">
        <f t="shared" si="213"/>
        <v>0</v>
      </c>
      <c r="DH385" s="85">
        <f t="shared" si="214"/>
        <v>0</v>
      </c>
      <c r="DI385" s="85">
        <f t="shared" si="215"/>
        <v>0</v>
      </c>
      <c r="DJ385" s="12">
        <f t="shared" si="216"/>
        <v>7.0000000000000009</v>
      </c>
      <c r="DK385" s="7">
        <f t="shared" si="217"/>
        <v>7.0000000000000009</v>
      </c>
      <c r="DL385" s="12">
        <f t="shared" si="197"/>
        <v>7300</v>
      </c>
      <c r="DM385" s="12">
        <f>VLOOKUP(A385,'5 TD'!$A:$B,2,0)</f>
        <v>6373</v>
      </c>
      <c r="DN385" s="7">
        <f t="shared" si="198"/>
        <v>6.1</v>
      </c>
      <c r="DO385" s="85" t="str">
        <f t="shared" si="218"/>
        <v>APROBADO</v>
      </c>
      <c r="DP385" s="85" t="str">
        <f t="shared" si="219"/>
        <v>APROBADO</v>
      </c>
      <c r="DQ385" s="7">
        <f t="shared" si="220"/>
        <v>6.4</v>
      </c>
      <c r="DR385" s="85" t="str">
        <f t="shared" si="199"/>
        <v>APROBADO</v>
      </c>
      <c r="DS385" s="2" t="str">
        <f>+('3 Planilla Preadjudicación OTIC'!BN385)</f>
        <v>NO</v>
      </c>
      <c r="DT385" s="2">
        <f>IF(DR385="APROBADO",VLOOKUP(A385,'5 TD'!$D$3:$E$270,2,0),"NO APLICA")</f>
        <v>7</v>
      </c>
      <c r="DU385" s="2" t="str">
        <f t="shared" si="200"/>
        <v>NO</v>
      </c>
      <c r="DV385" s="2" t="str">
        <f>IF(DU385="SI",VLOOKUP(A385,'5 TD'!$G$3:$H$270,2,0),"NO APLICA ")</f>
        <v xml:space="preserve">NO APLICA </v>
      </c>
      <c r="DW385" s="2" t="str">
        <f t="shared" si="201"/>
        <v>NO</v>
      </c>
      <c r="DX385" s="2" t="str">
        <f>IF(DW385="SI",VLOOKUP(A385,'5 TD'!$J$4:$K$472,2,0),"NO APLICA")</f>
        <v>NO APLICA</v>
      </c>
      <c r="DY385" s="2" t="str">
        <f t="shared" si="202"/>
        <v>NO APLICA</v>
      </c>
      <c r="DZ385" s="7" t="str">
        <f>IF(DY385="SI",VLOOKUP(A385,'5 TD'!$M$4:$N$350,2,0),"NO APLICA")</f>
        <v>NO APLICA</v>
      </c>
      <c r="EA385" s="2" t="str">
        <f t="shared" si="203"/>
        <v>NO APLICA</v>
      </c>
      <c r="EB385" s="12" t="str">
        <f t="shared" si="204"/>
        <v/>
      </c>
      <c r="EC385" s="12" t="str">
        <f>IF(EA385="SI",VLOOKUP(A385,'5 TD'!$V$4:$W$479,2,0),"NO APLICA")</f>
        <v>NO APLICA</v>
      </c>
      <c r="ED385" s="2" t="str">
        <f t="shared" si="221"/>
        <v>NO</v>
      </c>
      <c r="EE385" s="79" t="str">
        <f>IF(ED385="SI",VLOOKUP(AI385,COMPORTAMIENTO!$A$1:$H$2100,7,0),"NO APLICA")</f>
        <v>NO APLICA</v>
      </c>
      <c r="EF385" s="12" t="str">
        <f>IF(ED385="SI",VLOOKUP(A385,'5 TD'!$P$2:$Q$479,2,0),"NO APLICA")</f>
        <v>NO APLICA</v>
      </c>
      <c r="EG385" s="2" t="str">
        <f t="shared" si="222"/>
        <v>NO</v>
      </c>
      <c r="EH385" s="2">
        <f>IF(CZ385="no",0,VLOOKUP(AI385,EXPERIENCIA!$A$1:$C$2100,2,0))</f>
        <v>0</v>
      </c>
      <c r="EI385" s="2">
        <f>IF(CZ385="si",VLOOKUP(A385,'5 TD'!$S$3:$T$2103,2,0),0)</f>
        <v>0</v>
      </c>
      <c r="EJ385" s="2" t="str">
        <f t="shared" si="223"/>
        <v>SI</v>
      </c>
      <c r="EK385" s="2">
        <f>+('3 Planilla Preadjudicación OTIC'!BU385)</f>
        <v>0</v>
      </c>
      <c r="EL385" s="4"/>
      <c r="EM385" s="3"/>
      <c r="EN385" s="3"/>
      <c r="EQ385" s="86"/>
    </row>
    <row r="386" spans="1:147" ht="15" customHeight="1" x14ac:dyDescent="0.3">
      <c r="A386" s="2">
        <f>+('3 Planilla Preadjudicación OTIC'!A386)</f>
        <v>14262</v>
      </c>
      <c r="B386" s="2" t="str">
        <f>+('3 Planilla Preadjudicación OTIC'!B386)</f>
        <v>65181652-1</v>
      </c>
      <c r="C386" s="4">
        <f>+('3 Planilla Preadjudicación OTIC'!E386)</f>
        <v>2025</v>
      </c>
      <c r="D386" s="4" t="str">
        <f>+('3 Planilla Preadjudicación OTIC'!F386)</f>
        <v>MANDATO</v>
      </c>
      <c r="E386" s="4" t="str">
        <f>+('3 Planilla Preadjudicación OTIC'!G386)</f>
        <v>65073010-0</v>
      </c>
      <c r="F386" s="4" t="str">
        <f>+('3 Planilla Preadjudicación OTIC'!H386)</f>
        <v>CORPORACIÓN DE EDUCACIÓN Y SALUD PARA EL SÍNDROME DE DOWN, EDUDOWN</v>
      </c>
      <c r="G386" s="4"/>
      <c r="H386" s="4"/>
      <c r="I386" s="4" t="str">
        <f>+('3 Planilla Preadjudicación OTIC'!I386)</f>
        <v>COCINA INCLUSIVA CON APOYO</v>
      </c>
      <c r="J386" s="4" t="str">
        <f>+('3 Planilla Preadjudicación OTIC'!J386)</f>
        <v>SIN PLAN FORMATIVO</v>
      </c>
      <c r="K386" s="4" t="str">
        <f>+('3 Planilla Preadjudicación OTIC'!K386)</f>
        <v>TÉCNICAS PARA LA RESOLUCIÓN DE PROBLEMAS</v>
      </c>
      <c r="L386" s="4" t="str">
        <f>+('3 Planilla Preadjudicación OTIC'!L386)</f>
        <v>PF0922</v>
      </c>
      <c r="M386" s="2">
        <f>+('3 Planilla Preadjudicación OTIC'!M386)</f>
        <v>13</v>
      </c>
      <c r="N386" s="4" t="str">
        <f>+('3 Planilla Preadjudicación OTIC'!N386)</f>
        <v>METROPOLITANA</v>
      </c>
      <c r="O386" s="4" t="str">
        <f>+('3 Planilla Preadjudicación OTIC'!O386)</f>
        <v>SAN BERNARDO</v>
      </c>
      <c r="P386" s="4" t="str">
        <f>+('3 Planilla Preadjudicación OTIC'!P386)</f>
        <v>PERSONAS DE 18 AÑOS O MÁS, EN SITUACIÓN DE DISCAPACIDAD.</v>
      </c>
      <c r="Q386" s="4" t="str">
        <f>+('3 Planilla Preadjudicación OTIC'!Q386)</f>
        <v>PRESENCIAL</v>
      </c>
      <c r="R386" s="4" t="str">
        <f>+('3 Planilla Preadjudicación OTIC'!R386)</f>
        <v>DEPENDIENTE</v>
      </c>
      <c r="S386" s="4">
        <f>+('3 Planilla Preadjudicación OTIC'!S386)</f>
        <v>47</v>
      </c>
      <c r="T386" s="2">
        <f>+('3 Planilla Preadjudicación OTIC'!T386)</f>
        <v>15</v>
      </c>
      <c r="U386" s="2">
        <f>+('3 Planilla Preadjudicación OTIC'!U386)</f>
        <v>0</v>
      </c>
      <c r="V386" s="2">
        <f>+('3 Planilla Preadjudicación OTIC'!V386)</f>
        <v>8</v>
      </c>
      <c r="W386" s="2">
        <f>+('3 Planilla Preadjudicación OTIC'!W386)</f>
        <v>188</v>
      </c>
      <c r="X386" s="2">
        <f>+('3 Planilla Preadjudicación OTIC'!X386)</f>
        <v>4</v>
      </c>
      <c r="Y386" s="2" t="str">
        <f>+('3 Planilla Preadjudicación OTIC'!Y386)</f>
        <v>SI</v>
      </c>
      <c r="Z386" s="2" t="str">
        <f>+('3 Planilla Preadjudicación OTIC'!Z386)</f>
        <v>NO</v>
      </c>
      <c r="AA386" s="2" t="str">
        <f>+('3 Planilla Preadjudicación OTIC'!AA386)</f>
        <v>NO</v>
      </c>
      <c r="AB386" s="4" t="str">
        <f>+('3 Planilla Preadjudicación OTIC'!AB386)</f>
        <v>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v>
      </c>
      <c r="AC386" s="4" t="str">
        <f>+('3 Planilla Preadjudicación OTIC'!AC386)</f>
        <v>PERSONAS EN SITUACIÓN DE DISCAPACIDAD, DE 18 AÑOS O MÁS, QUE SE ATIENDEN EN EDUDOWN, HOMBRES Y MUJERES, QUE TIENEN O NO EXPERIENCIA LABORAL, RESIDENTES DE LA REGIÓN METROPOLITANA Y QUE BUSCAN CON LA CAPACITACIÓN INSERTARSE AL MUNDO LABORAL.</v>
      </c>
      <c r="AD386" s="2" t="str">
        <f>+('3 Planilla Preadjudicación OTIC'!AD386)</f>
        <v>NO</v>
      </c>
      <c r="AE386" s="4">
        <f>+('3 Planilla Preadjudicación OTIC'!AE386)</f>
        <v>0</v>
      </c>
      <c r="AF386" s="2" t="str">
        <f>+('3 Planilla Preadjudicación OTIC'!AF386)</f>
        <v>CERRADA</v>
      </c>
      <c r="AG386" s="2">
        <f>+('3 Planilla Preadjudicación OTIC'!AG386)</f>
        <v>47</v>
      </c>
      <c r="AH386" s="2">
        <f>+('3 Planilla Preadjudicación OTIC'!AH386)</f>
        <v>3</v>
      </c>
      <c r="AI386" s="135" t="str">
        <f>+('3 Planilla Preadjudicación OTIC'!AI386)</f>
        <v>77703557-6</v>
      </c>
      <c r="AJ386" s="4" t="str">
        <f>+('3 Planilla Preadjudicación OTIC'!AJ386)</f>
        <v>NAEDU LTDA</v>
      </c>
      <c r="AK386" s="2">
        <f>+('3 Planilla Preadjudicación OTIC'!AK386)</f>
        <v>188</v>
      </c>
      <c r="AL386" s="2">
        <f>+('3 Planilla Preadjudicación OTIC'!AL386)</f>
        <v>47</v>
      </c>
      <c r="AM386" s="12">
        <f>+('3 Planilla Preadjudicación OTIC'!AM386)</f>
        <v>6373</v>
      </c>
      <c r="AN386" s="12">
        <f>+('3 Planilla Preadjudicación OTIC'!AN386)</f>
        <v>0</v>
      </c>
      <c r="AO386" s="12">
        <f>+('3 Planilla Preadjudicación OTIC'!AO386)</f>
        <v>0</v>
      </c>
      <c r="AP386" s="12">
        <f>+('3 Planilla Preadjudicación OTIC'!AP386)</f>
        <v>17971860</v>
      </c>
      <c r="AQ386" s="12">
        <f>+('3 Planilla Preadjudicación OTIC'!AQ386)</f>
        <v>2820000</v>
      </c>
      <c r="AR386" s="12">
        <f>+('3 Planilla Preadjudicación OTIC'!AR386)</f>
        <v>0</v>
      </c>
      <c r="AS386" s="12">
        <f>+('3 Planilla Preadjudicación OTIC'!AS386)</f>
        <v>0</v>
      </c>
      <c r="AT386" s="12">
        <f>+('3 Planilla Preadjudicación OTIC'!AT386)</f>
        <v>0</v>
      </c>
      <c r="AU386" s="12">
        <f>+('3 Planilla Preadjudicación OTIC'!AU386)</f>
        <v>20791860</v>
      </c>
      <c r="AV386" s="2" t="str">
        <f>+('3 Planilla Preadjudicación OTIC'!AV386)</f>
        <v>SI</v>
      </c>
      <c r="AW386" s="4">
        <f>+('3 Planilla Preadjudicación OTIC'!AW386)</f>
        <v>0</v>
      </c>
      <c r="AX386" s="2">
        <f>+('3 Planilla Preadjudicación OTIC'!AX386)</f>
        <v>1</v>
      </c>
      <c r="AY386" s="2">
        <f>+('3 Planilla Preadjudicación OTIC'!AY386)</f>
        <v>7</v>
      </c>
      <c r="AZ386" s="2">
        <f>+('3 Planilla Preadjudicación OTIC'!AZ386)</f>
        <v>7</v>
      </c>
      <c r="BA386" s="2">
        <f>+('3 Planilla Preadjudicación OTIC'!BA386)</f>
        <v>7</v>
      </c>
      <c r="BB386" s="2">
        <f>+('3 Planilla Preadjudicación OTIC'!BB386)</f>
        <v>7</v>
      </c>
      <c r="BC386" s="2">
        <f>+('3 Planilla Preadjudicación OTIC'!BC386)</f>
        <v>7</v>
      </c>
      <c r="BD386" s="2">
        <f>+('3 Planilla Preadjudicación OTIC'!BD386)</f>
        <v>7</v>
      </c>
      <c r="BE386" s="2">
        <f>+('3 Planilla Preadjudicación OTIC'!BE386)</f>
        <v>7</v>
      </c>
      <c r="BF386" s="2">
        <f>+('3 Planilla Preadjudicación OTIC'!BF386)</f>
        <v>7</v>
      </c>
      <c r="BG386" s="2">
        <f>+('3 Planilla Preadjudicación OTIC'!BG386)</f>
        <v>7</v>
      </c>
      <c r="BH386" s="2">
        <f>+('3 Planilla Preadjudicación OTIC'!BH386)</f>
        <v>7</v>
      </c>
      <c r="BI386" s="2">
        <f>+('3 Planilla Preadjudicación OTIC'!BI386)</f>
        <v>7</v>
      </c>
      <c r="BJ386" s="2">
        <f>+('3 Planilla Preadjudicación OTIC'!BJ386)</f>
        <v>7</v>
      </c>
      <c r="BK386" s="2">
        <f>+('3 Planilla Preadjudicación OTIC'!BK386)</f>
        <v>7</v>
      </c>
      <c r="BL386" s="2">
        <f>+('3 Planilla Preadjudicación OTIC'!BL386)</f>
        <v>7</v>
      </c>
      <c r="BM386" s="104">
        <f>ROUND(('3 Planilla Preadjudicación OTIC'!BM386),1)</f>
        <v>6.4</v>
      </c>
      <c r="BN386" s="4" t="str">
        <f>+('3 Planilla Preadjudicación OTIC'!BN386)</f>
        <v>NO</v>
      </c>
      <c r="BO386" s="4">
        <f>+('3 Planilla Preadjudicación OTIC'!BO386)</f>
        <v>0</v>
      </c>
      <c r="BP386" s="4">
        <f>+('3 Planilla Preadjudicación OTIC'!BP386)</f>
        <v>0</v>
      </c>
      <c r="BQ386" s="4">
        <f>+('3 Planilla Preadjudicación OTIC'!BQ386)</f>
        <v>0</v>
      </c>
      <c r="BR386" s="4">
        <f>+('3 Planilla Preadjudicación OTIC'!BR386)</f>
        <v>0</v>
      </c>
      <c r="BS386" s="4">
        <f>+('3 Planilla Preadjudicación OTIC'!BS386)</f>
        <v>0</v>
      </c>
      <c r="BT386" s="4">
        <f>+('3 Planilla Preadjudicación OTIC'!BT386)</f>
        <v>0</v>
      </c>
      <c r="BU386" s="85">
        <f>IF(VLOOKUP(A386,'BD OFICIAL'!$A$1:$AL$2098,7,0)=D386,0,1)</f>
        <v>0</v>
      </c>
      <c r="BV386" s="85">
        <f>IF(VLOOKUP(A386,'BD OFICIAL'!$A$1:$AL$2098,11,0)=J386,0,1)</f>
        <v>0</v>
      </c>
      <c r="BW386" s="85">
        <f>IF(VLOOKUP(A386,'BD OFICIAL'!$A$1:$AL$2098,13,0)=L386,0,1)</f>
        <v>0</v>
      </c>
      <c r="BX386" s="2">
        <f>IF(VLOOKUP(A386,'BD OFICIAL'!$A$1:$AL$2098,16,0)=O386,0,1)</f>
        <v>0</v>
      </c>
      <c r="BY386" s="2">
        <f>IF(VLOOKUP(A386,'BD OFICIAL'!$A$1:$AL$2098,17,0)=P386,0,1)</f>
        <v>0</v>
      </c>
      <c r="BZ386" s="2">
        <f>IF(VLOOKUP(A386,'BD OFICIAL'!$A$1:$AL$2098,19,0)=R386,0,1)</f>
        <v>0</v>
      </c>
      <c r="CA386" s="2">
        <f>IF(VLOOKUP(A386,'BD OFICIAL'!$A$1:$AL$2098,21,0)=T386,0,1)</f>
        <v>0</v>
      </c>
      <c r="CB386" s="2">
        <f>IF(VLOOKUP(A386,'BD OFICIAL'!$A$1:$AL$2098,24,0)=AK386,0,1)</f>
        <v>0</v>
      </c>
      <c r="CC386" s="2">
        <f>IF(VLOOKUP(A386,'BD OFICIAL'!$A$1:$AL$2098,25,0)=X386,0,1)</f>
        <v>0</v>
      </c>
      <c r="CD386" s="2">
        <f>IF(VLOOKUP(A386,'BD OFICIAL'!$A$1:$AL$2098,26,0)=Y386,0,1)</f>
        <v>0</v>
      </c>
      <c r="CE386" s="2">
        <f>IF(VLOOKUP(A386,'BD OFICIAL'!$A$1:$AL$2098,27,0)=Z386,0,1)</f>
        <v>0</v>
      </c>
      <c r="CF386" s="2">
        <f>IF(VLOOKUP(A386,'BD OFICIAL'!$A$1:$AL$2098,28,0)=AA386,0,1)</f>
        <v>0</v>
      </c>
      <c r="CG386" s="2">
        <f>IF(VLOOKUP(A386,'BD OFICIAL'!$A$1:$AL$2098,33,0)=AF386,0,1)</f>
        <v>0</v>
      </c>
      <c r="CH386" s="2">
        <f>IF(VLOOKUP(A386,'BD OFICIAL'!$A$1:$AL$2098,35,0)=AH386,0,1)</f>
        <v>0</v>
      </c>
      <c r="CI386" s="85">
        <f>IF(VLOOKUP(A386,'BD OFICIAL'!$A$1:$AL$2098,34,0)=AL386,0,1)</f>
        <v>0</v>
      </c>
      <c r="CJ386" s="12">
        <f>VLOOKUP(A386,'BD OFICIAL'!$A$1:$AM$2098,36,0)*AM386-AP386</f>
        <v>0</v>
      </c>
      <c r="CK386" s="85" t="str">
        <f t="shared" ref="CK386:CK449" si="224">IF(AND(AA386="SI",D386="EMERGENCIA"),"SHNOM",IF(AND(AA386="SI",D386="FONDOS REGIONALES"),"SHNOM",IF(AND(AA386="SI",D386="FONDOS CONCURSABLES"),"SHNOM",IF(AND(AA386="SI",D386="Mandato"),"SHMAN","SSH"))))</f>
        <v>SSH</v>
      </c>
      <c r="CL386" s="85" t="str">
        <f t="shared" ref="CL386:CL449" si="225">IF(J386="SIN PLAN FORMATIVO","NO","SI")</f>
        <v>NO</v>
      </c>
      <c r="CM386" s="85" t="str">
        <f t="shared" si="205"/>
        <v>SI</v>
      </c>
      <c r="CN386" s="31">
        <f t="shared" si="206"/>
        <v>0</v>
      </c>
      <c r="CO386" s="31">
        <f t="shared" ref="CO386:CO449" si="226">IF(AND(AH386=1,AND(AM386&gt;=4130,AM386&lt;=5074)),0,IF(AND(AH386=2,AND(AM386&gt;=5075,AM386&lt;=6372)),0,IF(AND(AH386=3,AND(AM386&gt;=6373,AM386&lt;=7434)),0,1)))</f>
        <v>0</v>
      </c>
      <c r="CP386" s="31">
        <f t="shared" si="207"/>
        <v>0</v>
      </c>
      <c r="CQ386" s="31">
        <f>IF(Y386="NO",0,IF(Y386="SI",IF(VLOOKUP(A386,'BD OFICIAL'!$A:$AO,40,0)=AQ386,0,1)))</f>
        <v>0</v>
      </c>
      <c r="CR386" s="31">
        <f>IF(Z386="NO",0,IF(Z386="SI",IF(VLOOKUP(B386,'BD OFICIAL'!$A:$AO,41,0)=AS386,0,1)))</f>
        <v>0</v>
      </c>
      <c r="CS386" s="31">
        <f t="shared" ref="CS386:CS449" si="227">IF(AND(CK386="SHNOM",AN386=275000),0,IF(AND(CK386="SHMAN",AN386&lt;=275000),0,IF(AND(CK386="SSH",AN386=0),0,1)))</f>
        <v>0</v>
      </c>
      <c r="CT386" s="31">
        <f t="shared" ref="CT386:CT449" si="228">IF(T386*AN386=AR386,0,1)</f>
        <v>0</v>
      </c>
      <c r="CU386" s="31">
        <f>IF(VLOOKUP(A386,'BD OFICIAL'!$A$1:$AL$1056,31,0)="SI",IF(AT386&gt;0,0,1),IF(AT386=0,0,1))</f>
        <v>0</v>
      </c>
      <c r="CV386" s="31">
        <f t="shared" ref="CV386:CV449" si="229">IF(AO386*T386-AT386=0,0,1)</f>
        <v>0</v>
      </c>
      <c r="CW386" s="31">
        <f t="shared" si="208"/>
        <v>0</v>
      </c>
      <c r="CX386" s="85" t="str">
        <f t="shared" si="209"/>
        <v>SI</v>
      </c>
      <c r="CY386" s="31">
        <f t="shared" si="210"/>
        <v>0</v>
      </c>
      <c r="CZ386" s="85" t="str">
        <f>IF(ISERROR(VLOOKUP(AI386,EXPERIENCIA!$A$1:$C$2100,1,0)),"NO","SI")</f>
        <v>NO</v>
      </c>
      <c r="DA386" s="85">
        <f>IF(CX386="no","NO APLICA",IF(AX386=0,"ERROR NOTA",IF(AND(AX386&gt;1,CZ386="NO"),"ERROR NOTA",IF(AND(CZ386="NO",AX386=1),0,IF(VLOOKUP(AI386,EXPERIENCIA!$A$1:$C$2100,3,0)=AX386,0,"ERROR NOTA")))))</f>
        <v>0</v>
      </c>
      <c r="DB386" s="85" t="str">
        <f>IF(ISERROR(VLOOKUP(AI386,COMPORTAMIENTO!$A$1:$C$2100,1,0)),"NO","SI")</f>
        <v>NO</v>
      </c>
      <c r="DC386" s="85">
        <f>IF(CX386="NO","NO APLICA",IF(AY386=0,"ERROR NOTA",IF(AND(DB386="NO",AY386=7),0,IF(VLOOKUP(AI386,COMPORTAMIENTO!$A$2:$H$2100,8,0)=AY386,0,"ERROR NOTA"))))</f>
        <v>0</v>
      </c>
      <c r="DD386" s="104">
        <f t="shared" si="211"/>
        <v>0.1</v>
      </c>
      <c r="DE386" s="104">
        <f t="shared" si="212"/>
        <v>0.70000000000000007</v>
      </c>
      <c r="DF386" s="85" t="str">
        <f t="shared" ref="DF386:DF449" si="230">IF(J386="","NO",IF(J386="SIN PLAN FORMATIVO","NO",IF(J386=0,"NO","SI")))</f>
        <v>NO</v>
      </c>
      <c r="DG386" s="85">
        <f t="shared" si="213"/>
        <v>7</v>
      </c>
      <c r="DH386" s="85">
        <f t="shared" si="214"/>
        <v>7</v>
      </c>
      <c r="DI386" s="85">
        <f t="shared" si="215"/>
        <v>7</v>
      </c>
      <c r="DJ386" s="12">
        <f t="shared" si="216"/>
        <v>7.0000000000000009</v>
      </c>
      <c r="DK386" s="7">
        <f t="shared" si="217"/>
        <v>7.0000000000000009</v>
      </c>
      <c r="DL386" s="12">
        <f t="shared" ref="DL386:DL449" si="231">+(AM386)</f>
        <v>6373</v>
      </c>
      <c r="DM386" s="12">
        <f>VLOOKUP(A386,'5 TD'!$A:$B,2,0)</f>
        <v>6373</v>
      </c>
      <c r="DN386" s="7">
        <f t="shared" ref="DN386:DN449" si="232">IF(CX386="SI",ROUND((DM386/AM386)*7,1),"NO APLICA")</f>
        <v>7</v>
      </c>
      <c r="DO386" s="85" t="str">
        <f t="shared" si="218"/>
        <v>APROBADO</v>
      </c>
      <c r="DP386" s="85" t="str">
        <f t="shared" si="219"/>
        <v>APROBADO</v>
      </c>
      <c r="DQ386" s="7">
        <f t="shared" si="220"/>
        <v>6.4</v>
      </c>
      <c r="DR386" s="85" t="str">
        <f t="shared" ref="DR386:DR449" si="233">IF(AND(DP386="APROBADO",DQ386=BM386),"APROBADO",IF(AND(DP386="APROBADO",DQ386&lt;&gt;BM386),"ERROR NOTA","NO APLICA"))</f>
        <v>APROBADO</v>
      </c>
      <c r="DS386" s="2" t="str">
        <f>+('3 Planilla Preadjudicación OTIC'!BN386)</f>
        <v>NO</v>
      </c>
      <c r="DT386" s="2">
        <f>IF(DR386="APROBADO",VLOOKUP(A386,'5 TD'!$D$3:$E$270,2,0),"NO APLICA")</f>
        <v>7</v>
      </c>
      <c r="DU386" s="2" t="str">
        <f t="shared" ref="DU386:DU449" si="234">IF(DT386="NO APLICA","NO APLICA",IF(DT386=DQ386,"SI","NO"))</f>
        <v>NO</v>
      </c>
      <c r="DV386" s="2" t="str">
        <f>IF(DU386="SI",VLOOKUP(A386,'5 TD'!$G$3:$H$270,2,0),"NO APLICA ")</f>
        <v xml:space="preserve">NO APLICA </v>
      </c>
      <c r="DW386" s="2" t="str">
        <f t="shared" ref="DW386:DW449" si="235">IF(DV386="NO APLICA","NO",IF(DV386=DJ386,"SI","NO"))</f>
        <v>NO</v>
      </c>
      <c r="DX386" s="2" t="str">
        <f>IF(DW386="SI",VLOOKUP(A386,'5 TD'!$J$4:$K$472,2,0),"NO APLICA")</f>
        <v>NO APLICA</v>
      </c>
      <c r="DY386" s="2" t="str">
        <f t="shared" ref="DY386:DY449" si="236">IF(DX386="NO APLICA","NO APLICA",IF(DX386=AY386,"SI","NO"))</f>
        <v>NO APLICA</v>
      </c>
      <c r="DZ386" s="7" t="str">
        <f>IF(DY386="SI",VLOOKUP(A386,'5 TD'!$M$4:$N$350,2,0),"NO APLICA")</f>
        <v>NO APLICA</v>
      </c>
      <c r="EA386" s="2" t="str">
        <f t="shared" ref="EA386:EA449" si="237">IF(DZ386="NO APLICA","NO APLICA",IF(DZ386=AX386,"SI","NO"))</f>
        <v>NO APLICA</v>
      </c>
      <c r="EB386" s="12" t="str">
        <f t="shared" ref="EB386:EB449" si="238">IF(EA386="SI",AM386,"")</f>
        <v/>
      </c>
      <c r="EC386" s="12" t="str">
        <f>IF(EA386="SI",VLOOKUP(A386,'5 TD'!$V$4:$W$479,2,0),"NO APLICA")</f>
        <v>NO APLICA</v>
      </c>
      <c r="ED386" s="2" t="str">
        <f t="shared" si="221"/>
        <v>NO</v>
      </c>
      <c r="EE386" s="79" t="str">
        <f>IF(ED386="SI",VLOOKUP(AI386,COMPORTAMIENTO!$A$1:$H$2100,7,0),"NO APLICA")</f>
        <v>NO APLICA</v>
      </c>
      <c r="EF386" s="12" t="str">
        <f>IF(ED386="SI",VLOOKUP(A386,'5 TD'!$P$2:$Q$479,2,0),"NO APLICA")</f>
        <v>NO APLICA</v>
      </c>
      <c r="EG386" s="2" t="str">
        <f t="shared" si="222"/>
        <v>NO</v>
      </c>
      <c r="EH386" s="2">
        <f>IF(CZ386="no",0,VLOOKUP(AI386,EXPERIENCIA!$A$1:$C$2100,2,0))</f>
        <v>0</v>
      </c>
      <c r="EI386" s="2">
        <f>IF(CZ386="si",VLOOKUP(A386,'5 TD'!$S$3:$T$2103,2,0),0)</f>
        <v>0</v>
      </c>
      <c r="EJ386" s="2" t="str">
        <f t="shared" si="223"/>
        <v>SI</v>
      </c>
      <c r="EK386" s="2">
        <f>+('3 Planilla Preadjudicación OTIC'!BU386)</f>
        <v>0</v>
      </c>
      <c r="EL386" s="4"/>
      <c r="EM386" s="3"/>
      <c r="EN386" s="3"/>
      <c r="EQ386" s="86"/>
    </row>
    <row r="387" spans="1:147" ht="15" customHeight="1" x14ac:dyDescent="0.3">
      <c r="A387" s="2">
        <f>+('3 Planilla Preadjudicación OTIC'!A387)</f>
        <v>14294</v>
      </c>
      <c r="B387" s="2" t="str">
        <f>+('3 Planilla Preadjudicación OTIC'!B387)</f>
        <v>65181652-1</v>
      </c>
      <c r="C387" s="4">
        <f>+('3 Planilla Preadjudicación OTIC'!E387)</f>
        <v>2025</v>
      </c>
      <c r="D387" s="4" t="str">
        <f>+('3 Planilla Preadjudicación OTIC'!F387)</f>
        <v>MANDATO</v>
      </c>
      <c r="E387" s="4" t="str">
        <f>+('3 Planilla Preadjudicación OTIC'!G387)</f>
        <v>65073010-0</v>
      </c>
      <c r="F387" s="4" t="str">
        <f>+('3 Planilla Preadjudicación OTIC'!H387)</f>
        <v>CORPORACIÓN DE EDUCACIÓN Y SALUD PARA EL SÍNDROME DE DOWN, EDUDOWN</v>
      </c>
      <c r="G387" s="4"/>
      <c r="H387" s="4"/>
      <c r="I387" s="4" t="str">
        <f>+('3 Planilla Preadjudicación OTIC'!I387)</f>
        <v>GARZONERÍA PARA PERSONAS CON DISCAPACIDAD INTELECTUAL</v>
      </c>
      <c r="J387" s="4" t="str">
        <f>+('3 Planilla Preadjudicación OTIC'!J387)</f>
        <v>SIN PLAN FORMATIVO</v>
      </c>
      <c r="K387" s="4" t="str">
        <f>+('3 Planilla Preadjudicación OTIC'!K387)</f>
        <v>PLANIFICACIÓN DEL PROYECTO OCUPACIONAL</v>
      </c>
      <c r="L387" s="4" t="str">
        <f>+('3 Planilla Preadjudicación OTIC'!L387)</f>
        <v>PF0920</v>
      </c>
      <c r="M387" s="2">
        <f>+('3 Planilla Preadjudicación OTIC'!M387)</f>
        <v>13</v>
      </c>
      <c r="N387" s="4" t="str">
        <f>+('3 Planilla Preadjudicación OTIC'!N387)</f>
        <v>METROPOLITANA</v>
      </c>
      <c r="O387" s="4" t="str">
        <f>+('3 Planilla Preadjudicación OTIC'!O387)</f>
        <v>SAN BERNARDO</v>
      </c>
      <c r="P387" s="4" t="str">
        <f>+('3 Planilla Preadjudicación OTIC'!P387)</f>
        <v>CUIDADORES DE PERSONAS CON DISCAPACIDAD Y/O DEPENDENCIA MODERADA O SEVERA.</v>
      </c>
      <c r="Q387" s="4" t="str">
        <f>+('3 Planilla Preadjudicación OTIC'!Q387)</f>
        <v>PRESENCIAL</v>
      </c>
      <c r="R387" s="4" t="str">
        <f>+('3 Planilla Preadjudicación OTIC'!R387)</f>
        <v>DEPENDIENTE</v>
      </c>
      <c r="S387" s="4">
        <f>+('3 Planilla Preadjudicación OTIC'!S387)</f>
        <v>48</v>
      </c>
      <c r="T387" s="2">
        <f>+('3 Planilla Preadjudicación OTIC'!T387)</f>
        <v>15</v>
      </c>
      <c r="U387" s="2">
        <f>+('3 Planilla Preadjudicación OTIC'!U387)</f>
        <v>0</v>
      </c>
      <c r="V387" s="2">
        <f>+('3 Planilla Preadjudicación OTIC'!V387)</f>
        <v>12</v>
      </c>
      <c r="W387" s="2">
        <f>+('3 Planilla Preadjudicación OTIC'!W387)</f>
        <v>192</v>
      </c>
      <c r="X387" s="2">
        <f>+('3 Planilla Preadjudicación OTIC'!X387)</f>
        <v>4</v>
      </c>
      <c r="Y387" s="2" t="str">
        <f>+('3 Planilla Preadjudicación OTIC'!Y387)</f>
        <v>SI</v>
      </c>
      <c r="Z387" s="2" t="str">
        <f>+('3 Planilla Preadjudicación OTIC'!Z387)</f>
        <v>NO</v>
      </c>
      <c r="AA387" s="2" t="str">
        <f>+('3 Planilla Preadjudicación OTIC'!AA387)</f>
        <v>NO</v>
      </c>
      <c r="AB387" s="4" t="str">
        <f>+('3 Planilla Preadjudicación OTIC'!AB387)</f>
        <v>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v>
      </c>
      <c r="AC387" s="4" t="str">
        <f>+('3 Planilla Preadjudicación OTIC'!AC387)</f>
        <v>PERSONAS EN SITUACIÓN DE DISCAPACIDAD, DE 18 AÑOS O MÁS, QUE SE ATIENDEN EN EDUDOWN, HOMBRES Y MUJERES, QUE TIENEN O NO EXPERIENCIA LABORAL, RESIDENTES DE LA REGIÓN METROPOLITANA Y QUE BUSCAN CON LA CAPACITACIÓN INSERTARSE AL MUNDO LABORAL.</v>
      </c>
      <c r="AD387" s="2" t="str">
        <f>+('3 Planilla Preadjudicación OTIC'!AD387)</f>
        <v>NO</v>
      </c>
      <c r="AE387" s="4">
        <f>+('3 Planilla Preadjudicación OTIC'!AE387)</f>
        <v>0</v>
      </c>
      <c r="AF387" s="2" t="str">
        <f>+('3 Planilla Preadjudicación OTIC'!AF387)</f>
        <v>CERRADA</v>
      </c>
      <c r="AG387" s="2">
        <f>+('3 Planilla Preadjudicación OTIC'!AG387)</f>
        <v>48</v>
      </c>
      <c r="AH387" s="2">
        <f>+('3 Planilla Preadjudicación OTIC'!AH387)</f>
        <v>2</v>
      </c>
      <c r="AI387" s="135" t="str">
        <f>+('3 Planilla Preadjudicación OTIC'!AI387)</f>
        <v>77703557-6</v>
      </c>
      <c r="AJ387" s="4" t="str">
        <f>+('3 Planilla Preadjudicación OTIC'!AJ387)</f>
        <v>NAEDU LTDA</v>
      </c>
      <c r="AK387" s="2">
        <f>+('3 Planilla Preadjudicación OTIC'!AK387)</f>
        <v>192</v>
      </c>
      <c r="AL387" s="2">
        <f>+('3 Planilla Preadjudicación OTIC'!AL387)</f>
        <v>48</v>
      </c>
      <c r="AM387" s="12">
        <f>+('3 Planilla Preadjudicación OTIC'!AM387)</f>
        <v>5075</v>
      </c>
      <c r="AN387" s="12">
        <f>+('3 Planilla Preadjudicación OTIC'!AN387)</f>
        <v>0</v>
      </c>
      <c r="AO387" s="12">
        <f>+('3 Planilla Preadjudicación OTIC'!AO387)</f>
        <v>0</v>
      </c>
      <c r="AP387" s="12">
        <f>+('3 Planilla Preadjudicación OTIC'!AP387)</f>
        <v>14616000</v>
      </c>
      <c r="AQ387" s="12">
        <f>+('3 Planilla Preadjudicación OTIC'!AQ387)</f>
        <v>2880000</v>
      </c>
      <c r="AR387" s="12">
        <f>+('3 Planilla Preadjudicación OTIC'!AR387)</f>
        <v>0</v>
      </c>
      <c r="AS387" s="12">
        <f>+('3 Planilla Preadjudicación OTIC'!AS387)</f>
        <v>0</v>
      </c>
      <c r="AT387" s="12">
        <f>+('3 Planilla Preadjudicación OTIC'!AT387)</f>
        <v>0</v>
      </c>
      <c r="AU387" s="12">
        <f>+('3 Planilla Preadjudicación OTIC'!AU387)</f>
        <v>17496000</v>
      </c>
      <c r="AV387" s="2" t="str">
        <f>+('3 Planilla Preadjudicación OTIC'!AV387)</f>
        <v>SI</v>
      </c>
      <c r="AW387" s="4">
        <f>+('3 Planilla Preadjudicación OTIC'!AW387)</f>
        <v>0</v>
      </c>
      <c r="AX387" s="2">
        <f>+('3 Planilla Preadjudicación OTIC'!AX387)</f>
        <v>1</v>
      </c>
      <c r="AY387" s="2">
        <f>+('3 Planilla Preadjudicación OTIC'!AY387)</f>
        <v>7</v>
      </c>
      <c r="AZ387" s="2">
        <f>+('3 Planilla Preadjudicación OTIC'!AZ387)</f>
        <v>7</v>
      </c>
      <c r="BA387" s="2">
        <f>+('3 Planilla Preadjudicación OTIC'!BA387)</f>
        <v>7</v>
      </c>
      <c r="BB387" s="2">
        <f>+('3 Planilla Preadjudicación OTIC'!BB387)</f>
        <v>7</v>
      </c>
      <c r="BC387" s="2">
        <f>+('3 Planilla Preadjudicación OTIC'!BC387)</f>
        <v>7</v>
      </c>
      <c r="BD387" s="2">
        <f>+('3 Planilla Preadjudicación OTIC'!BD387)</f>
        <v>7</v>
      </c>
      <c r="BE387" s="2">
        <f>+('3 Planilla Preadjudicación OTIC'!BE387)</f>
        <v>7</v>
      </c>
      <c r="BF387" s="2">
        <f>+('3 Planilla Preadjudicación OTIC'!BF387)</f>
        <v>7</v>
      </c>
      <c r="BG387" s="2">
        <f>+('3 Planilla Preadjudicación OTIC'!BG387)</f>
        <v>7</v>
      </c>
      <c r="BH387" s="2">
        <f>+('3 Planilla Preadjudicación OTIC'!BH387)</f>
        <v>7</v>
      </c>
      <c r="BI387" s="2">
        <f>+('3 Planilla Preadjudicación OTIC'!BI387)</f>
        <v>7</v>
      </c>
      <c r="BJ387" s="2">
        <f>+('3 Planilla Preadjudicación OTIC'!BJ387)</f>
        <v>7</v>
      </c>
      <c r="BK387" s="2">
        <f>+('3 Planilla Preadjudicación OTIC'!BK387)</f>
        <v>7</v>
      </c>
      <c r="BL387" s="2">
        <f>+('3 Planilla Preadjudicación OTIC'!BL387)</f>
        <v>7</v>
      </c>
      <c r="BM387" s="104">
        <f>ROUND(('3 Planilla Preadjudicación OTIC'!BM387),1)</f>
        <v>6.4</v>
      </c>
      <c r="BN387" s="4" t="str">
        <f>+('3 Planilla Preadjudicación OTIC'!BN387)</f>
        <v>NO</v>
      </c>
      <c r="BO387" s="4">
        <f>+('3 Planilla Preadjudicación OTIC'!BO387)</f>
        <v>0</v>
      </c>
      <c r="BP387" s="4">
        <f>+('3 Planilla Preadjudicación OTIC'!BP387)</f>
        <v>0</v>
      </c>
      <c r="BQ387" s="4">
        <f>+('3 Planilla Preadjudicación OTIC'!BQ387)</f>
        <v>0</v>
      </c>
      <c r="BR387" s="4">
        <f>+('3 Planilla Preadjudicación OTIC'!BR387)</f>
        <v>0</v>
      </c>
      <c r="BS387" s="4">
        <f>+('3 Planilla Preadjudicación OTIC'!BS387)</f>
        <v>0</v>
      </c>
      <c r="BT387" s="4">
        <f>+('3 Planilla Preadjudicación OTIC'!BT387)</f>
        <v>0</v>
      </c>
      <c r="BU387" s="85">
        <f>IF(VLOOKUP(A387,'BD OFICIAL'!$A$1:$AL$2098,7,0)=D387,0,1)</f>
        <v>0</v>
      </c>
      <c r="BV387" s="85">
        <f>IF(VLOOKUP(A387,'BD OFICIAL'!$A$1:$AL$2098,11,0)=J387,0,1)</f>
        <v>0</v>
      </c>
      <c r="BW387" s="85">
        <f>IF(VLOOKUP(A387,'BD OFICIAL'!$A$1:$AL$2098,13,0)=L387,0,1)</f>
        <v>0</v>
      </c>
      <c r="BX387" s="2">
        <f>IF(VLOOKUP(A387,'BD OFICIAL'!$A$1:$AL$2098,16,0)=O387,0,1)</f>
        <v>0</v>
      </c>
      <c r="BY387" s="2">
        <f>IF(VLOOKUP(A387,'BD OFICIAL'!$A$1:$AL$2098,17,0)=P387,0,1)</f>
        <v>0</v>
      </c>
      <c r="BZ387" s="2">
        <f>IF(VLOOKUP(A387,'BD OFICIAL'!$A$1:$AL$2098,19,0)=R387,0,1)</f>
        <v>0</v>
      </c>
      <c r="CA387" s="2">
        <f>IF(VLOOKUP(A387,'BD OFICIAL'!$A$1:$AL$2098,21,0)=T387,0,1)</f>
        <v>0</v>
      </c>
      <c r="CB387" s="2">
        <f>IF(VLOOKUP(A387,'BD OFICIAL'!$A$1:$AL$2098,24,0)=AK387,0,1)</f>
        <v>0</v>
      </c>
      <c r="CC387" s="2">
        <f>IF(VLOOKUP(A387,'BD OFICIAL'!$A$1:$AL$2098,25,0)=X387,0,1)</f>
        <v>0</v>
      </c>
      <c r="CD387" s="2">
        <f>IF(VLOOKUP(A387,'BD OFICIAL'!$A$1:$AL$2098,26,0)=Y387,0,1)</f>
        <v>0</v>
      </c>
      <c r="CE387" s="2">
        <f>IF(VLOOKUP(A387,'BD OFICIAL'!$A$1:$AL$2098,27,0)=Z387,0,1)</f>
        <v>0</v>
      </c>
      <c r="CF387" s="2">
        <f>IF(VLOOKUP(A387,'BD OFICIAL'!$A$1:$AL$2098,28,0)=AA387,0,1)</f>
        <v>0</v>
      </c>
      <c r="CG387" s="2">
        <f>IF(VLOOKUP(A387,'BD OFICIAL'!$A$1:$AL$2098,33,0)=AF387,0,1)</f>
        <v>0</v>
      </c>
      <c r="CH387" s="2">
        <f>IF(VLOOKUP(A387,'BD OFICIAL'!$A$1:$AL$2098,35,0)=AH387,0,1)</f>
        <v>0</v>
      </c>
      <c r="CI387" s="85">
        <f>IF(VLOOKUP(A387,'BD OFICIAL'!$A$1:$AL$2098,34,0)=AL387,0,1)</f>
        <v>0</v>
      </c>
      <c r="CJ387" s="12">
        <f>VLOOKUP(A387,'BD OFICIAL'!$A$1:$AM$2098,36,0)*AM387-AP387</f>
        <v>0</v>
      </c>
      <c r="CK387" s="85" t="str">
        <f t="shared" si="224"/>
        <v>SSH</v>
      </c>
      <c r="CL387" s="85" t="str">
        <f t="shared" si="225"/>
        <v>NO</v>
      </c>
      <c r="CM387" s="85" t="str">
        <f t="shared" si="205"/>
        <v>SI</v>
      </c>
      <c r="CN387" s="31">
        <f t="shared" si="206"/>
        <v>0</v>
      </c>
      <c r="CO387" s="31">
        <f t="shared" si="226"/>
        <v>0</v>
      </c>
      <c r="CP387" s="31">
        <f t="shared" si="207"/>
        <v>0</v>
      </c>
      <c r="CQ387" s="31">
        <f>IF(Y387="NO",0,IF(Y387="SI",IF(VLOOKUP(A387,'BD OFICIAL'!$A:$AO,40,0)=AQ387,0,1)))</f>
        <v>0</v>
      </c>
      <c r="CR387" s="31">
        <f>IF(Z387="NO",0,IF(Z387="SI",IF(VLOOKUP(B387,'BD OFICIAL'!$A:$AO,41,0)=AS387,0,1)))</f>
        <v>0</v>
      </c>
      <c r="CS387" s="31">
        <f t="shared" si="227"/>
        <v>0</v>
      </c>
      <c r="CT387" s="31">
        <f t="shared" si="228"/>
        <v>0</v>
      </c>
      <c r="CU387" s="31">
        <f>IF(VLOOKUP(A387,'BD OFICIAL'!$A$1:$AL$1056,31,0)="SI",IF(AT387&gt;0,0,1),IF(AT387=0,0,1))</f>
        <v>0</v>
      </c>
      <c r="CV387" s="31">
        <f t="shared" si="229"/>
        <v>0</v>
      </c>
      <c r="CW387" s="31">
        <f t="shared" si="208"/>
        <v>0</v>
      </c>
      <c r="CX387" s="85" t="str">
        <f t="shared" si="209"/>
        <v>SI</v>
      </c>
      <c r="CY387" s="31">
        <f t="shared" si="210"/>
        <v>0</v>
      </c>
      <c r="CZ387" s="85" t="str">
        <f>IF(ISERROR(VLOOKUP(AI387,EXPERIENCIA!$A$1:$C$2100,1,0)),"NO","SI")</f>
        <v>NO</v>
      </c>
      <c r="DA387" s="85">
        <f>IF(CX387="no","NO APLICA",IF(AX387=0,"ERROR NOTA",IF(AND(AX387&gt;1,CZ387="NO"),"ERROR NOTA",IF(AND(CZ387="NO",AX387=1),0,IF(VLOOKUP(AI387,EXPERIENCIA!$A$1:$C$2100,3,0)=AX387,0,"ERROR NOTA")))))</f>
        <v>0</v>
      </c>
      <c r="DB387" s="85" t="str">
        <f>IF(ISERROR(VLOOKUP(AI387,COMPORTAMIENTO!$A$1:$C$2100,1,0)),"NO","SI")</f>
        <v>NO</v>
      </c>
      <c r="DC387" s="85">
        <f>IF(CX387="NO","NO APLICA",IF(AY387=0,"ERROR NOTA",IF(AND(DB387="NO",AY387=7),0,IF(VLOOKUP(AI387,COMPORTAMIENTO!$A$2:$H$2100,8,0)=AY387,0,"ERROR NOTA"))))</f>
        <v>0</v>
      </c>
      <c r="DD387" s="104">
        <f t="shared" si="211"/>
        <v>0.1</v>
      </c>
      <c r="DE387" s="104">
        <f t="shared" si="212"/>
        <v>0.70000000000000007</v>
      </c>
      <c r="DF387" s="85" t="str">
        <f t="shared" si="230"/>
        <v>NO</v>
      </c>
      <c r="DG387" s="85">
        <f t="shared" si="213"/>
        <v>7</v>
      </c>
      <c r="DH387" s="85">
        <f t="shared" si="214"/>
        <v>7</v>
      </c>
      <c r="DI387" s="85">
        <f t="shared" si="215"/>
        <v>7</v>
      </c>
      <c r="DJ387" s="12">
        <f t="shared" si="216"/>
        <v>7.0000000000000009</v>
      </c>
      <c r="DK387" s="7">
        <f t="shared" si="217"/>
        <v>7.0000000000000009</v>
      </c>
      <c r="DL387" s="12">
        <f t="shared" si="231"/>
        <v>5075</v>
      </c>
      <c r="DM387" s="12">
        <f>VLOOKUP(A387,'5 TD'!$A:$B,2,0)</f>
        <v>5075</v>
      </c>
      <c r="DN387" s="7">
        <f t="shared" si="232"/>
        <v>7</v>
      </c>
      <c r="DO387" s="85" t="str">
        <f t="shared" si="218"/>
        <v>APROBADO</v>
      </c>
      <c r="DP387" s="85" t="str">
        <f t="shared" si="219"/>
        <v>APROBADO</v>
      </c>
      <c r="DQ387" s="7">
        <f t="shared" si="220"/>
        <v>6.4</v>
      </c>
      <c r="DR387" s="85" t="str">
        <f t="shared" si="233"/>
        <v>APROBADO</v>
      </c>
      <c r="DS387" s="2" t="str">
        <f>+('3 Planilla Preadjudicación OTIC'!BN387)</f>
        <v>NO</v>
      </c>
      <c r="DT387" s="2">
        <f>IF(DR387="APROBADO",VLOOKUP(A387,'5 TD'!$D$3:$E$270,2,0),"NO APLICA")</f>
        <v>7</v>
      </c>
      <c r="DU387" s="2" t="str">
        <f t="shared" si="234"/>
        <v>NO</v>
      </c>
      <c r="DV387" s="2" t="str">
        <f>IF(DU387="SI",VLOOKUP(A387,'5 TD'!$G$3:$H$270,2,0),"NO APLICA ")</f>
        <v xml:space="preserve">NO APLICA </v>
      </c>
      <c r="DW387" s="2" t="str">
        <f t="shared" si="235"/>
        <v>NO</v>
      </c>
      <c r="DX387" s="2" t="str">
        <f>IF(DW387="SI",VLOOKUP(A387,'5 TD'!$J$4:$K$472,2,0),"NO APLICA")</f>
        <v>NO APLICA</v>
      </c>
      <c r="DY387" s="2" t="str">
        <f t="shared" si="236"/>
        <v>NO APLICA</v>
      </c>
      <c r="DZ387" s="7" t="str">
        <f>IF(DY387="SI",VLOOKUP(A387,'5 TD'!$M$4:$N$350,2,0),"NO APLICA")</f>
        <v>NO APLICA</v>
      </c>
      <c r="EA387" s="2" t="str">
        <f t="shared" si="237"/>
        <v>NO APLICA</v>
      </c>
      <c r="EB387" s="12" t="str">
        <f t="shared" si="238"/>
        <v/>
      </c>
      <c r="EC387" s="12" t="str">
        <f>IF(EA387="SI",VLOOKUP(A387,'5 TD'!$V$4:$W$479,2,0),"NO APLICA")</f>
        <v>NO APLICA</v>
      </c>
      <c r="ED387" s="2" t="str">
        <f t="shared" si="221"/>
        <v>NO</v>
      </c>
      <c r="EE387" s="79" t="str">
        <f>IF(ED387="SI",VLOOKUP(AI387,COMPORTAMIENTO!$A$1:$H$2100,7,0),"NO APLICA")</f>
        <v>NO APLICA</v>
      </c>
      <c r="EF387" s="12" t="str">
        <f>IF(ED387="SI",VLOOKUP(A387,'5 TD'!$P$2:$Q$479,2,0),"NO APLICA")</f>
        <v>NO APLICA</v>
      </c>
      <c r="EG387" s="2" t="str">
        <f t="shared" si="222"/>
        <v>NO</v>
      </c>
      <c r="EH387" s="2">
        <f>IF(CZ387="no",0,VLOOKUP(AI387,EXPERIENCIA!$A$1:$C$2100,2,0))</f>
        <v>0</v>
      </c>
      <c r="EI387" s="2">
        <f>IF(CZ387="si",VLOOKUP(A387,'5 TD'!$S$3:$T$2103,2,0),0)</f>
        <v>0</v>
      </c>
      <c r="EJ387" s="2" t="str">
        <f t="shared" si="223"/>
        <v>SI</v>
      </c>
      <c r="EK387" s="2">
        <f>+('3 Planilla Preadjudicación OTIC'!BU387)</f>
        <v>0</v>
      </c>
      <c r="EL387" s="4"/>
      <c r="EM387" s="3"/>
      <c r="EN387" s="3"/>
      <c r="EQ387" s="86"/>
    </row>
    <row r="388" spans="1:147" ht="15" customHeight="1" x14ac:dyDescent="0.3">
      <c r="A388" s="2">
        <f>+('3 Planilla Preadjudicación OTIC'!A388)</f>
        <v>14290</v>
      </c>
      <c r="B388" s="2" t="str">
        <f>+('3 Planilla Preadjudicación OTIC'!B388)</f>
        <v>65181652-1</v>
      </c>
      <c r="C388" s="4">
        <f>+('3 Planilla Preadjudicación OTIC'!E388)</f>
        <v>2025</v>
      </c>
      <c r="D388" s="4" t="str">
        <f>+('3 Planilla Preadjudicación OTIC'!F388)</f>
        <v>MANDATO</v>
      </c>
      <c r="E388" s="4" t="str">
        <f>+('3 Planilla Preadjudicación OTIC'!G388)</f>
        <v>65073010-0</v>
      </c>
      <c r="F388" s="4" t="str">
        <f>+('3 Planilla Preadjudicación OTIC'!H388)</f>
        <v>CORPORACIÓN DE EDUCACIÓN Y SALUD PARA EL SÍNDROME DE DOWN, EDUDOWN</v>
      </c>
      <c r="G388" s="4"/>
      <c r="H388" s="4"/>
      <c r="I388" s="4" t="str">
        <f>+('3 Planilla Preadjudicación OTIC'!I388)</f>
        <v>IMPLEMENTACIÓN Y MANTENIMIENTO DE HUERTOS CON FOCO EN LA INCLUSION</v>
      </c>
      <c r="J388" s="4" t="str">
        <f>+('3 Planilla Preadjudicación OTIC'!J388)</f>
        <v>SIN PLAN FORMATIVO</v>
      </c>
      <c r="K388" s="4" t="str">
        <f>+('3 Planilla Preadjudicación OTIC'!K388)</f>
        <v>PLANIFICACIÓN DEL PROYECTO OCUPACIONAL</v>
      </c>
      <c r="L388" s="4" t="str">
        <f>+('3 Planilla Preadjudicación OTIC'!L388)</f>
        <v>PF0920</v>
      </c>
      <c r="M388" s="2">
        <f>+('3 Planilla Preadjudicación OTIC'!M388)</f>
        <v>13</v>
      </c>
      <c r="N388" s="4" t="str">
        <f>+('3 Planilla Preadjudicación OTIC'!N388)</f>
        <v>METROPOLITANA</v>
      </c>
      <c r="O388" s="4" t="str">
        <f>+('3 Planilla Preadjudicación OTIC'!O388)</f>
        <v>SAN BERNARDO</v>
      </c>
      <c r="P388" s="4" t="str">
        <f>+('3 Planilla Preadjudicación OTIC'!P388)</f>
        <v>PERSONAS DE 18 AÑOS O MÁS, EN SITUACIÓN DE DISCAPACIDAD.</v>
      </c>
      <c r="Q388" s="4" t="str">
        <f>+('3 Planilla Preadjudicación OTIC'!Q388)</f>
        <v>PRESENCIAL</v>
      </c>
      <c r="R388" s="4" t="str">
        <f>+('3 Planilla Preadjudicación OTIC'!R388)</f>
        <v>DEPENDIENTE</v>
      </c>
      <c r="S388" s="4">
        <f>+('3 Planilla Preadjudicación OTIC'!S388)</f>
        <v>48</v>
      </c>
      <c r="T388" s="2">
        <f>+('3 Planilla Preadjudicación OTIC'!T388)</f>
        <v>15</v>
      </c>
      <c r="U388" s="2">
        <f>+('3 Planilla Preadjudicación OTIC'!U388)</f>
        <v>0</v>
      </c>
      <c r="V388" s="2">
        <f>+('3 Planilla Preadjudicación OTIC'!V388)</f>
        <v>12</v>
      </c>
      <c r="W388" s="2">
        <f>+('3 Planilla Preadjudicación OTIC'!W388)</f>
        <v>192</v>
      </c>
      <c r="X388" s="2">
        <f>+('3 Planilla Preadjudicación OTIC'!X388)</f>
        <v>4</v>
      </c>
      <c r="Y388" s="2" t="str">
        <f>+('3 Planilla Preadjudicación OTIC'!Y388)</f>
        <v>SI</v>
      </c>
      <c r="Z388" s="2" t="str">
        <f>+('3 Planilla Preadjudicación OTIC'!Z388)</f>
        <v>NO</v>
      </c>
      <c r="AA388" s="2" t="str">
        <f>+('3 Planilla Preadjudicación OTIC'!AA388)</f>
        <v>NO</v>
      </c>
      <c r="AB388" s="4" t="str">
        <f>+('3 Planilla Preadjudicación OTIC'!AB388)</f>
        <v>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v>
      </c>
      <c r="AC388" s="4" t="str">
        <f>+('3 Planilla Preadjudicación OTIC'!AC388)</f>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v>
      </c>
      <c r="AD388" s="2" t="str">
        <f>+('3 Planilla Preadjudicación OTIC'!AD388)</f>
        <v>NO</v>
      </c>
      <c r="AE388" s="4">
        <f>+('3 Planilla Preadjudicación OTIC'!AE388)</f>
        <v>0</v>
      </c>
      <c r="AF388" s="2" t="str">
        <f>+('3 Planilla Preadjudicación OTIC'!AF388)</f>
        <v>CERRADA</v>
      </c>
      <c r="AG388" s="2">
        <f>+('3 Planilla Preadjudicación OTIC'!AG388)</f>
        <v>48</v>
      </c>
      <c r="AH388" s="2">
        <f>+('3 Planilla Preadjudicación OTIC'!AH388)</f>
        <v>2</v>
      </c>
      <c r="AI388" s="135" t="str">
        <f>+('3 Planilla Preadjudicación OTIC'!AI388)</f>
        <v>77703557-6</v>
      </c>
      <c r="AJ388" s="4" t="str">
        <f>+('3 Planilla Preadjudicación OTIC'!AJ388)</f>
        <v>NAEDU LTDA</v>
      </c>
      <c r="AK388" s="2">
        <f>+('3 Planilla Preadjudicación OTIC'!AK388)</f>
        <v>192</v>
      </c>
      <c r="AL388" s="2">
        <f>+('3 Planilla Preadjudicación OTIC'!AL388)</f>
        <v>48</v>
      </c>
      <c r="AM388" s="12">
        <f>+('3 Planilla Preadjudicación OTIC'!AM388)</f>
        <v>5075</v>
      </c>
      <c r="AN388" s="12">
        <f>+('3 Planilla Preadjudicación OTIC'!AN388)</f>
        <v>0</v>
      </c>
      <c r="AO388" s="12">
        <f>+('3 Planilla Preadjudicación OTIC'!AO388)</f>
        <v>0</v>
      </c>
      <c r="AP388" s="12">
        <f>+('3 Planilla Preadjudicación OTIC'!AP388)</f>
        <v>14616000</v>
      </c>
      <c r="AQ388" s="12">
        <f>+('3 Planilla Preadjudicación OTIC'!AQ388)</f>
        <v>2880000</v>
      </c>
      <c r="AR388" s="12">
        <f>+('3 Planilla Preadjudicación OTIC'!AR388)</f>
        <v>0</v>
      </c>
      <c r="AS388" s="12">
        <f>+('3 Planilla Preadjudicación OTIC'!AS388)</f>
        <v>0</v>
      </c>
      <c r="AT388" s="12">
        <f>+('3 Planilla Preadjudicación OTIC'!AT388)</f>
        <v>0</v>
      </c>
      <c r="AU388" s="12">
        <f>+('3 Planilla Preadjudicación OTIC'!AU388)</f>
        <v>17496000</v>
      </c>
      <c r="AV388" s="2" t="str">
        <f>+('3 Planilla Preadjudicación OTIC'!AV388)</f>
        <v>SI</v>
      </c>
      <c r="AW388" s="4">
        <f>+('3 Planilla Preadjudicación OTIC'!AW388)</f>
        <v>0</v>
      </c>
      <c r="AX388" s="2">
        <f>+('3 Planilla Preadjudicación OTIC'!AX388)</f>
        <v>1</v>
      </c>
      <c r="AY388" s="2">
        <f>+('3 Planilla Preadjudicación OTIC'!AY388)</f>
        <v>7</v>
      </c>
      <c r="AZ388" s="2">
        <f>+('3 Planilla Preadjudicación OTIC'!AZ388)</f>
        <v>7</v>
      </c>
      <c r="BA388" s="2">
        <f>+('3 Planilla Preadjudicación OTIC'!BA388)</f>
        <v>7</v>
      </c>
      <c r="BB388" s="2">
        <f>+('3 Planilla Preadjudicación OTIC'!BB388)</f>
        <v>7</v>
      </c>
      <c r="BC388" s="2">
        <f>+('3 Planilla Preadjudicación OTIC'!BC388)</f>
        <v>7</v>
      </c>
      <c r="BD388" s="2">
        <f>+('3 Planilla Preadjudicación OTIC'!BD388)</f>
        <v>7</v>
      </c>
      <c r="BE388" s="2">
        <f>+('3 Planilla Preadjudicación OTIC'!BE388)</f>
        <v>7</v>
      </c>
      <c r="BF388" s="2">
        <f>+('3 Planilla Preadjudicación OTIC'!BF388)</f>
        <v>7</v>
      </c>
      <c r="BG388" s="2">
        <f>+('3 Planilla Preadjudicación OTIC'!BG388)</f>
        <v>7</v>
      </c>
      <c r="BH388" s="2">
        <f>+('3 Planilla Preadjudicación OTIC'!BH388)</f>
        <v>7</v>
      </c>
      <c r="BI388" s="2">
        <f>+('3 Planilla Preadjudicación OTIC'!BI388)</f>
        <v>7</v>
      </c>
      <c r="BJ388" s="2">
        <f>+('3 Planilla Preadjudicación OTIC'!BJ388)</f>
        <v>7</v>
      </c>
      <c r="BK388" s="2">
        <f>+('3 Planilla Preadjudicación OTIC'!BK388)</f>
        <v>7</v>
      </c>
      <c r="BL388" s="2">
        <f>+('3 Planilla Preadjudicación OTIC'!BL388)</f>
        <v>7</v>
      </c>
      <c r="BM388" s="104">
        <f>ROUND(('3 Planilla Preadjudicación OTIC'!BM388),1)</f>
        <v>6.4</v>
      </c>
      <c r="BN388" s="4" t="str">
        <f>+('3 Planilla Preadjudicación OTIC'!BN388)</f>
        <v>NO</v>
      </c>
      <c r="BO388" s="4">
        <f>+('3 Planilla Preadjudicación OTIC'!BO388)</f>
        <v>0</v>
      </c>
      <c r="BP388" s="4">
        <f>+('3 Planilla Preadjudicación OTIC'!BP388)</f>
        <v>0</v>
      </c>
      <c r="BQ388" s="4">
        <f>+('3 Planilla Preadjudicación OTIC'!BQ388)</f>
        <v>0</v>
      </c>
      <c r="BR388" s="4">
        <f>+('3 Planilla Preadjudicación OTIC'!BR388)</f>
        <v>0</v>
      </c>
      <c r="BS388" s="4">
        <f>+('3 Planilla Preadjudicación OTIC'!BS388)</f>
        <v>0</v>
      </c>
      <c r="BT388" s="4">
        <f>+('3 Planilla Preadjudicación OTIC'!BT388)</f>
        <v>0</v>
      </c>
      <c r="BU388" s="85">
        <f>IF(VLOOKUP(A388,'BD OFICIAL'!$A$1:$AL$2098,7,0)=D388,0,1)</f>
        <v>0</v>
      </c>
      <c r="BV388" s="85">
        <f>IF(VLOOKUP(A388,'BD OFICIAL'!$A$1:$AL$2098,11,0)=J388,0,1)</f>
        <v>0</v>
      </c>
      <c r="BW388" s="85">
        <f>IF(VLOOKUP(A388,'BD OFICIAL'!$A$1:$AL$2098,13,0)=L388,0,1)</f>
        <v>0</v>
      </c>
      <c r="BX388" s="2">
        <f>IF(VLOOKUP(A388,'BD OFICIAL'!$A$1:$AL$2098,16,0)=O388,0,1)</f>
        <v>0</v>
      </c>
      <c r="BY388" s="2">
        <f>IF(VLOOKUP(A388,'BD OFICIAL'!$A$1:$AL$2098,17,0)=P388,0,1)</f>
        <v>0</v>
      </c>
      <c r="BZ388" s="2">
        <f>IF(VLOOKUP(A388,'BD OFICIAL'!$A$1:$AL$2098,19,0)=R388,0,1)</f>
        <v>0</v>
      </c>
      <c r="CA388" s="2">
        <f>IF(VLOOKUP(A388,'BD OFICIAL'!$A$1:$AL$2098,21,0)=T388,0,1)</f>
        <v>0</v>
      </c>
      <c r="CB388" s="2">
        <f>IF(VLOOKUP(A388,'BD OFICIAL'!$A$1:$AL$2098,24,0)=AK388,0,1)</f>
        <v>0</v>
      </c>
      <c r="CC388" s="2">
        <f>IF(VLOOKUP(A388,'BD OFICIAL'!$A$1:$AL$2098,25,0)=X388,0,1)</f>
        <v>0</v>
      </c>
      <c r="CD388" s="2">
        <f>IF(VLOOKUP(A388,'BD OFICIAL'!$A$1:$AL$2098,26,0)=Y388,0,1)</f>
        <v>0</v>
      </c>
      <c r="CE388" s="2">
        <f>IF(VLOOKUP(A388,'BD OFICIAL'!$A$1:$AL$2098,27,0)=Z388,0,1)</f>
        <v>0</v>
      </c>
      <c r="CF388" s="2">
        <f>IF(VLOOKUP(A388,'BD OFICIAL'!$A$1:$AL$2098,28,0)=AA388,0,1)</f>
        <v>0</v>
      </c>
      <c r="CG388" s="2">
        <f>IF(VLOOKUP(A388,'BD OFICIAL'!$A$1:$AL$2098,33,0)=AF388,0,1)</f>
        <v>0</v>
      </c>
      <c r="CH388" s="2">
        <f>IF(VLOOKUP(A388,'BD OFICIAL'!$A$1:$AL$2098,35,0)=AH388,0,1)</f>
        <v>0</v>
      </c>
      <c r="CI388" s="85">
        <f>IF(VLOOKUP(A388,'BD OFICIAL'!$A$1:$AL$2098,34,0)=AL388,0,1)</f>
        <v>0</v>
      </c>
      <c r="CJ388" s="12">
        <f>VLOOKUP(A388,'BD OFICIAL'!$A$1:$AM$2098,36,0)*AM388-AP388</f>
        <v>0</v>
      </c>
      <c r="CK388" s="85" t="str">
        <f t="shared" si="224"/>
        <v>SSH</v>
      </c>
      <c r="CL388" s="85" t="str">
        <f t="shared" si="225"/>
        <v>NO</v>
      </c>
      <c r="CM388" s="85" t="str">
        <f t="shared" si="205"/>
        <v>SI</v>
      </c>
      <c r="CN388" s="31">
        <f t="shared" si="206"/>
        <v>0</v>
      </c>
      <c r="CO388" s="31">
        <f t="shared" si="226"/>
        <v>0</v>
      </c>
      <c r="CP388" s="31">
        <f t="shared" si="207"/>
        <v>0</v>
      </c>
      <c r="CQ388" s="31">
        <f>IF(Y388="NO",0,IF(Y388="SI",IF(VLOOKUP(A388,'BD OFICIAL'!$A:$AO,40,0)=AQ388,0,1)))</f>
        <v>0</v>
      </c>
      <c r="CR388" s="31">
        <f>IF(Z388="NO",0,IF(Z388="SI",IF(VLOOKUP(B388,'BD OFICIAL'!$A:$AO,41,0)=AS388,0,1)))</f>
        <v>0</v>
      </c>
      <c r="CS388" s="31">
        <f t="shared" si="227"/>
        <v>0</v>
      </c>
      <c r="CT388" s="31">
        <f t="shared" si="228"/>
        <v>0</v>
      </c>
      <c r="CU388" s="31">
        <f>IF(VLOOKUP(A388,'BD OFICIAL'!$A$1:$AL$1056,31,0)="SI",IF(AT388&gt;0,0,1),IF(AT388=0,0,1))</f>
        <v>0</v>
      </c>
      <c r="CV388" s="31">
        <f t="shared" si="229"/>
        <v>0</v>
      </c>
      <c r="CW388" s="31">
        <f t="shared" si="208"/>
        <v>0</v>
      </c>
      <c r="CX388" s="85" t="str">
        <f t="shared" si="209"/>
        <v>SI</v>
      </c>
      <c r="CY388" s="31">
        <f t="shared" si="210"/>
        <v>0</v>
      </c>
      <c r="CZ388" s="85" t="str">
        <f>IF(ISERROR(VLOOKUP(AI388,EXPERIENCIA!$A$1:$C$2100,1,0)),"NO","SI")</f>
        <v>NO</v>
      </c>
      <c r="DA388" s="85">
        <f>IF(CX388="no","NO APLICA",IF(AX388=0,"ERROR NOTA",IF(AND(AX388&gt;1,CZ388="NO"),"ERROR NOTA",IF(AND(CZ388="NO",AX388=1),0,IF(VLOOKUP(AI388,EXPERIENCIA!$A$1:$C$2100,3,0)=AX388,0,"ERROR NOTA")))))</f>
        <v>0</v>
      </c>
      <c r="DB388" s="85" t="str">
        <f>IF(ISERROR(VLOOKUP(AI388,COMPORTAMIENTO!$A$1:$C$2100,1,0)),"NO","SI")</f>
        <v>NO</v>
      </c>
      <c r="DC388" s="85">
        <f>IF(CX388="NO","NO APLICA",IF(AY388=0,"ERROR NOTA",IF(AND(DB388="NO",AY388=7),0,IF(VLOOKUP(AI388,COMPORTAMIENTO!$A$2:$H$2100,8,0)=AY388,0,"ERROR NOTA"))))</f>
        <v>0</v>
      </c>
      <c r="DD388" s="104">
        <f t="shared" si="211"/>
        <v>0.1</v>
      </c>
      <c r="DE388" s="104">
        <f t="shared" si="212"/>
        <v>0.70000000000000007</v>
      </c>
      <c r="DF388" s="85" t="str">
        <f t="shared" si="230"/>
        <v>NO</v>
      </c>
      <c r="DG388" s="85">
        <f t="shared" si="213"/>
        <v>7</v>
      </c>
      <c r="DH388" s="85">
        <f t="shared" si="214"/>
        <v>7</v>
      </c>
      <c r="DI388" s="85">
        <f t="shared" si="215"/>
        <v>7</v>
      </c>
      <c r="DJ388" s="12">
        <f t="shared" si="216"/>
        <v>7.0000000000000009</v>
      </c>
      <c r="DK388" s="7">
        <f t="shared" si="217"/>
        <v>7.0000000000000009</v>
      </c>
      <c r="DL388" s="12">
        <f t="shared" si="231"/>
        <v>5075</v>
      </c>
      <c r="DM388" s="12">
        <f>VLOOKUP(A388,'5 TD'!$A:$B,2,0)</f>
        <v>5075</v>
      </c>
      <c r="DN388" s="7">
        <f t="shared" si="232"/>
        <v>7</v>
      </c>
      <c r="DO388" s="85" t="str">
        <f t="shared" si="218"/>
        <v>APROBADO</v>
      </c>
      <c r="DP388" s="85" t="str">
        <f t="shared" si="219"/>
        <v>APROBADO</v>
      </c>
      <c r="DQ388" s="7">
        <f t="shared" si="220"/>
        <v>6.4</v>
      </c>
      <c r="DR388" s="85" t="str">
        <f t="shared" si="233"/>
        <v>APROBADO</v>
      </c>
      <c r="DS388" s="2" t="str">
        <f>+('3 Planilla Preadjudicación OTIC'!BN388)</f>
        <v>NO</v>
      </c>
      <c r="DT388" s="2">
        <f>IF(DR388="APROBADO",VLOOKUP(A388,'5 TD'!$D$3:$E$270,2,0),"NO APLICA")</f>
        <v>7</v>
      </c>
      <c r="DU388" s="2" t="str">
        <f t="shared" si="234"/>
        <v>NO</v>
      </c>
      <c r="DV388" s="2" t="str">
        <f>IF(DU388="SI",VLOOKUP(A388,'5 TD'!$G$3:$H$270,2,0),"NO APLICA ")</f>
        <v xml:space="preserve">NO APLICA </v>
      </c>
      <c r="DW388" s="2" t="str">
        <f t="shared" si="235"/>
        <v>NO</v>
      </c>
      <c r="DX388" s="2" t="str">
        <f>IF(DW388="SI",VLOOKUP(A388,'5 TD'!$J$4:$K$472,2,0),"NO APLICA")</f>
        <v>NO APLICA</v>
      </c>
      <c r="DY388" s="2" t="str">
        <f t="shared" si="236"/>
        <v>NO APLICA</v>
      </c>
      <c r="DZ388" s="7" t="str">
        <f>IF(DY388="SI",VLOOKUP(A388,'5 TD'!$M$4:$N$350,2,0),"NO APLICA")</f>
        <v>NO APLICA</v>
      </c>
      <c r="EA388" s="2" t="str">
        <f t="shared" si="237"/>
        <v>NO APLICA</v>
      </c>
      <c r="EB388" s="12" t="str">
        <f t="shared" si="238"/>
        <v/>
      </c>
      <c r="EC388" s="12" t="str">
        <f>IF(EA388="SI",VLOOKUP(A388,'5 TD'!$V$4:$W$479,2,0),"NO APLICA")</f>
        <v>NO APLICA</v>
      </c>
      <c r="ED388" s="2" t="str">
        <f t="shared" si="221"/>
        <v>NO</v>
      </c>
      <c r="EE388" s="79" t="str">
        <f>IF(ED388="SI",VLOOKUP(AI388,COMPORTAMIENTO!$A$1:$H$2100,7,0),"NO APLICA")</f>
        <v>NO APLICA</v>
      </c>
      <c r="EF388" s="12" t="str">
        <f>IF(ED388="SI",VLOOKUP(A388,'5 TD'!$P$2:$Q$479,2,0),"NO APLICA")</f>
        <v>NO APLICA</v>
      </c>
      <c r="EG388" s="2" t="str">
        <f t="shared" si="222"/>
        <v>NO</v>
      </c>
      <c r="EH388" s="2">
        <f>IF(CZ388="no",0,VLOOKUP(AI388,EXPERIENCIA!$A$1:$C$2100,2,0))</f>
        <v>0</v>
      </c>
      <c r="EI388" s="2">
        <f>IF(CZ388="si",VLOOKUP(A388,'5 TD'!$S$3:$T$2103,2,0),0)</f>
        <v>0</v>
      </c>
      <c r="EJ388" s="2" t="str">
        <f t="shared" si="223"/>
        <v>SI</v>
      </c>
      <c r="EK388" s="2">
        <f>+('3 Planilla Preadjudicación OTIC'!BU388)</f>
        <v>0</v>
      </c>
      <c r="EL388" s="4"/>
      <c r="EM388" s="3"/>
      <c r="EN388" s="3"/>
      <c r="EQ388" s="86"/>
    </row>
    <row r="389" spans="1:147" ht="15" customHeight="1" x14ac:dyDescent="0.3">
      <c r="A389" s="2">
        <f>+('3 Planilla Preadjudicación OTIC'!A389)</f>
        <v>14292</v>
      </c>
      <c r="B389" s="2" t="str">
        <f>+('3 Planilla Preadjudicación OTIC'!B389)</f>
        <v>65181652-1</v>
      </c>
      <c r="C389" s="4">
        <f>+('3 Planilla Preadjudicación OTIC'!E389)</f>
        <v>2025</v>
      </c>
      <c r="D389" s="4" t="str">
        <f>+('3 Planilla Preadjudicación OTIC'!F389)</f>
        <v>MANDATO</v>
      </c>
      <c r="E389" s="4" t="str">
        <f>+('3 Planilla Preadjudicación OTIC'!G389)</f>
        <v>65073010-0</v>
      </c>
      <c r="F389" s="4" t="str">
        <f>+('3 Planilla Preadjudicación OTIC'!H389)</f>
        <v>CORPORACIÓN DE EDUCACIÓN Y SALUD PARA EL SÍNDROME DE DOWN, EDUDOWN</v>
      </c>
      <c r="G389" s="4"/>
      <c r="H389" s="4"/>
      <c r="I389" s="4" t="str">
        <f>+('3 Planilla Preadjudicación OTIC'!I389)</f>
        <v>PAUSAS ACTIVAS, RECREACIÓN Y ENTRETENIMIENTO</v>
      </c>
      <c r="J389" s="4" t="str">
        <f>+('3 Planilla Preadjudicación OTIC'!J389)</f>
        <v>SIN PLAN FORMATIVO</v>
      </c>
      <c r="K389" s="4" t="str">
        <f>+('3 Planilla Preadjudicación OTIC'!K389)</f>
        <v>TÉCNICAS PARA LA RESOLUCIÓN DE PROBLEMAS</v>
      </c>
      <c r="L389" s="4" t="str">
        <f>+('3 Planilla Preadjudicación OTIC'!L389)</f>
        <v>PF0922</v>
      </c>
      <c r="M389" s="2">
        <f>+('3 Planilla Preadjudicación OTIC'!M389)</f>
        <v>13</v>
      </c>
      <c r="N389" s="4" t="str">
        <f>+('3 Planilla Preadjudicación OTIC'!N389)</f>
        <v>METROPOLITANA</v>
      </c>
      <c r="O389" s="4" t="str">
        <f>+('3 Planilla Preadjudicación OTIC'!O389)</f>
        <v>SAN BERNARDO</v>
      </c>
      <c r="P389" s="4" t="str">
        <f>+('3 Planilla Preadjudicación OTIC'!P389)</f>
        <v>PERSONAS DE 18 AÑOS O MÁS, EN SITUACIÓN DE DISCAPACIDAD.</v>
      </c>
      <c r="Q389" s="4" t="str">
        <f>+('3 Planilla Preadjudicación OTIC'!Q389)</f>
        <v>PRESENCIAL</v>
      </c>
      <c r="R389" s="4" t="str">
        <f>+('3 Planilla Preadjudicación OTIC'!R389)</f>
        <v>DEPENDIENTE</v>
      </c>
      <c r="S389" s="4">
        <f>+('3 Planilla Preadjudicación OTIC'!S389)</f>
        <v>47</v>
      </c>
      <c r="T389" s="2">
        <f>+('3 Planilla Preadjudicación OTIC'!T389)</f>
        <v>20</v>
      </c>
      <c r="U389" s="2">
        <f>+('3 Planilla Preadjudicación OTIC'!U389)</f>
        <v>0</v>
      </c>
      <c r="V389" s="2">
        <f>+('3 Planilla Preadjudicación OTIC'!V389)</f>
        <v>8</v>
      </c>
      <c r="W389" s="2">
        <f>+('3 Planilla Preadjudicación OTIC'!W389)</f>
        <v>188</v>
      </c>
      <c r="X389" s="2">
        <f>+('3 Planilla Preadjudicación OTIC'!X389)</f>
        <v>4</v>
      </c>
      <c r="Y389" s="2" t="str">
        <f>+('3 Planilla Preadjudicación OTIC'!Y389)</f>
        <v>SI</v>
      </c>
      <c r="Z389" s="2" t="str">
        <f>+('3 Planilla Preadjudicación OTIC'!Z389)</f>
        <v>NO</v>
      </c>
      <c r="AA389" s="2" t="str">
        <f>+('3 Planilla Preadjudicación OTIC'!AA389)</f>
        <v>NO</v>
      </c>
      <c r="AB389" s="4" t="str">
        <f>+('3 Planilla Preadjudicación OTIC'!AB389)</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389" s="4" t="str">
        <f>+('3 Planilla Preadjudicación OTIC'!AC389)</f>
        <v>PERSONAS EN SITUACIÓN DE DISCAPACIDAD, DE 18 AÑOS O MÁS, QUE SE ATIENDEN EN EDUDOWN, HOMBRES Y MUJERES, QUE TIENEN O NO EXPERIENCIA LABORAL, RESIDENTES DE LA REGIÓN METROPOLITANA Y QUE BUSCAN CON LA CAPACITACIÓN INSERTARSE AL MUNDO LABORAL.</v>
      </c>
      <c r="AD389" s="2" t="str">
        <f>+('3 Planilla Preadjudicación OTIC'!AD389)</f>
        <v>NO</v>
      </c>
      <c r="AE389" s="4">
        <f>+('3 Planilla Preadjudicación OTIC'!AE389)</f>
        <v>0</v>
      </c>
      <c r="AF389" s="2" t="str">
        <f>+('3 Planilla Preadjudicación OTIC'!AF389)</f>
        <v>CERRADA</v>
      </c>
      <c r="AG389" s="2">
        <f>+('3 Planilla Preadjudicación OTIC'!AG389)</f>
        <v>47</v>
      </c>
      <c r="AH389" s="2">
        <f>+('3 Planilla Preadjudicación OTIC'!AH389)</f>
        <v>2</v>
      </c>
      <c r="AI389" s="135" t="str">
        <f>+('3 Planilla Preadjudicación OTIC'!AI389)</f>
        <v>77703557-6</v>
      </c>
      <c r="AJ389" s="4" t="str">
        <f>+('3 Planilla Preadjudicación OTIC'!AJ389)</f>
        <v>NAEDU LTDA</v>
      </c>
      <c r="AK389" s="2">
        <f>+('3 Planilla Preadjudicación OTIC'!AK389)</f>
        <v>188</v>
      </c>
      <c r="AL389" s="2">
        <f>+('3 Planilla Preadjudicación OTIC'!AL389)</f>
        <v>47</v>
      </c>
      <c r="AM389" s="12">
        <f>+('3 Planilla Preadjudicación OTIC'!AM389)</f>
        <v>5075</v>
      </c>
      <c r="AN389" s="12">
        <f>+('3 Planilla Preadjudicación OTIC'!AN389)</f>
        <v>0</v>
      </c>
      <c r="AO389" s="12">
        <f>+('3 Planilla Preadjudicación OTIC'!AO389)</f>
        <v>0</v>
      </c>
      <c r="AP389" s="12">
        <f>+('3 Planilla Preadjudicación OTIC'!AP389)</f>
        <v>19082000</v>
      </c>
      <c r="AQ389" s="12">
        <f>+('3 Planilla Preadjudicación OTIC'!AQ389)</f>
        <v>3760000</v>
      </c>
      <c r="AR389" s="12">
        <f>+('3 Planilla Preadjudicación OTIC'!AR389)</f>
        <v>0</v>
      </c>
      <c r="AS389" s="12">
        <f>+('3 Planilla Preadjudicación OTIC'!AS389)</f>
        <v>0</v>
      </c>
      <c r="AT389" s="12">
        <f>+('3 Planilla Preadjudicación OTIC'!AT389)</f>
        <v>0</v>
      </c>
      <c r="AU389" s="12">
        <f>+('3 Planilla Preadjudicación OTIC'!AU389)</f>
        <v>22842000</v>
      </c>
      <c r="AV389" s="2" t="str">
        <f>+('3 Planilla Preadjudicación OTIC'!AV389)</f>
        <v>SI</v>
      </c>
      <c r="AW389" s="4">
        <f>+('3 Planilla Preadjudicación OTIC'!AW389)</f>
        <v>0</v>
      </c>
      <c r="AX389" s="2">
        <f>+('3 Planilla Preadjudicación OTIC'!AX389)</f>
        <v>1</v>
      </c>
      <c r="AY389" s="2">
        <f>+('3 Planilla Preadjudicación OTIC'!AY389)</f>
        <v>7</v>
      </c>
      <c r="AZ389" s="2">
        <f>+('3 Planilla Preadjudicación OTIC'!AZ389)</f>
        <v>7</v>
      </c>
      <c r="BA389" s="2">
        <f>+('3 Planilla Preadjudicación OTIC'!BA389)</f>
        <v>7</v>
      </c>
      <c r="BB389" s="2">
        <f>+('3 Planilla Preadjudicación OTIC'!BB389)</f>
        <v>7</v>
      </c>
      <c r="BC389" s="2">
        <f>+('3 Planilla Preadjudicación OTIC'!BC389)</f>
        <v>7</v>
      </c>
      <c r="BD389" s="2">
        <f>+('3 Planilla Preadjudicación OTIC'!BD389)</f>
        <v>7</v>
      </c>
      <c r="BE389" s="2">
        <f>+('3 Planilla Preadjudicación OTIC'!BE389)</f>
        <v>7</v>
      </c>
      <c r="BF389" s="2">
        <f>+('3 Planilla Preadjudicación OTIC'!BF389)</f>
        <v>7</v>
      </c>
      <c r="BG389" s="2">
        <f>+('3 Planilla Preadjudicación OTIC'!BG389)</f>
        <v>7</v>
      </c>
      <c r="BH389" s="2">
        <f>+('3 Planilla Preadjudicación OTIC'!BH389)</f>
        <v>7</v>
      </c>
      <c r="BI389" s="2">
        <f>+('3 Planilla Preadjudicación OTIC'!BI389)</f>
        <v>7</v>
      </c>
      <c r="BJ389" s="2">
        <f>+('3 Planilla Preadjudicación OTIC'!BJ389)</f>
        <v>7</v>
      </c>
      <c r="BK389" s="2">
        <f>+('3 Planilla Preadjudicación OTIC'!BK389)</f>
        <v>7</v>
      </c>
      <c r="BL389" s="2">
        <f>+('3 Planilla Preadjudicación OTIC'!BL389)</f>
        <v>7</v>
      </c>
      <c r="BM389" s="104">
        <f>ROUND(('3 Planilla Preadjudicación OTIC'!BM389),1)</f>
        <v>6.4</v>
      </c>
      <c r="BN389" s="4" t="str">
        <f>+('3 Planilla Preadjudicación OTIC'!BN389)</f>
        <v>NO</v>
      </c>
      <c r="BO389" s="4">
        <f>+('3 Planilla Preadjudicación OTIC'!BO389)</f>
        <v>0</v>
      </c>
      <c r="BP389" s="4">
        <f>+('3 Planilla Preadjudicación OTIC'!BP389)</f>
        <v>0</v>
      </c>
      <c r="BQ389" s="4">
        <f>+('3 Planilla Preadjudicación OTIC'!BQ389)</f>
        <v>0</v>
      </c>
      <c r="BR389" s="4">
        <f>+('3 Planilla Preadjudicación OTIC'!BR389)</f>
        <v>0</v>
      </c>
      <c r="BS389" s="4">
        <f>+('3 Planilla Preadjudicación OTIC'!BS389)</f>
        <v>0</v>
      </c>
      <c r="BT389" s="4">
        <f>+('3 Planilla Preadjudicación OTIC'!BT389)</f>
        <v>0</v>
      </c>
      <c r="BU389" s="85">
        <f>IF(VLOOKUP(A389,'BD OFICIAL'!$A$1:$AL$2098,7,0)=D389,0,1)</f>
        <v>0</v>
      </c>
      <c r="BV389" s="85">
        <f>IF(VLOOKUP(A389,'BD OFICIAL'!$A$1:$AL$2098,11,0)=J389,0,1)</f>
        <v>0</v>
      </c>
      <c r="BW389" s="85">
        <f>IF(VLOOKUP(A389,'BD OFICIAL'!$A$1:$AL$2098,13,0)=L389,0,1)</f>
        <v>0</v>
      </c>
      <c r="BX389" s="2">
        <f>IF(VLOOKUP(A389,'BD OFICIAL'!$A$1:$AL$2098,16,0)=O389,0,1)</f>
        <v>0</v>
      </c>
      <c r="BY389" s="2">
        <f>IF(VLOOKUP(A389,'BD OFICIAL'!$A$1:$AL$2098,17,0)=P389,0,1)</f>
        <v>0</v>
      </c>
      <c r="BZ389" s="2">
        <f>IF(VLOOKUP(A389,'BD OFICIAL'!$A$1:$AL$2098,19,0)=R389,0,1)</f>
        <v>0</v>
      </c>
      <c r="CA389" s="2">
        <f>IF(VLOOKUP(A389,'BD OFICIAL'!$A$1:$AL$2098,21,0)=T389,0,1)</f>
        <v>0</v>
      </c>
      <c r="CB389" s="2">
        <f>IF(VLOOKUP(A389,'BD OFICIAL'!$A$1:$AL$2098,24,0)=AK389,0,1)</f>
        <v>0</v>
      </c>
      <c r="CC389" s="2">
        <f>IF(VLOOKUP(A389,'BD OFICIAL'!$A$1:$AL$2098,25,0)=X389,0,1)</f>
        <v>0</v>
      </c>
      <c r="CD389" s="2">
        <f>IF(VLOOKUP(A389,'BD OFICIAL'!$A$1:$AL$2098,26,0)=Y389,0,1)</f>
        <v>0</v>
      </c>
      <c r="CE389" s="2">
        <f>IF(VLOOKUP(A389,'BD OFICIAL'!$A$1:$AL$2098,27,0)=Z389,0,1)</f>
        <v>0</v>
      </c>
      <c r="CF389" s="2">
        <f>IF(VLOOKUP(A389,'BD OFICIAL'!$A$1:$AL$2098,28,0)=AA389,0,1)</f>
        <v>0</v>
      </c>
      <c r="CG389" s="2">
        <f>IF(VLOOKUP(A389,'BD OFICIAL'!$A$1:$AL$2098,33,0)=AF389,0,1)</f>
        <v>0</v>
      </c>
      <c r="CH389" s="2">
        <f>IF(VLOOKUP(A389,'BD OFICIAL'!$A$1:$AL$2098,35,0)=AH389,0,1)</f>
        <v>0</v>
      </c>
      <c r="CI389" s="85">
        <f>IF(VLOOKUP(A389,'BD OFICIAL'!$A$1:$AL$2098,34,0)=AL389,0,1)</f>
        <v>0</v>
      </c>
      <c r="CJ389" s="12">
        <f>VLOOKUP(A389,'BD OFICIAL'!$A$1:$AM$2098,36,0)*AM389-AP389</f>
        <v>0</v>
      </c>
      <c r="CK389" s="85" t="str">
        <f t="shared" si="224"/>
        <v>SSH</v>
      </c>
      <c r="CL389" s="85" t="str">
        <f t="shared" si="225"/>
        <v>NO</v>
      </c>
      <c r="CM389" s="85" t="str">
        <f t="shared" si="205"/>
        <v>SI</v>
      </c>
      <c r="CN389" s="31">
        <f t="shared" si="206"/>
        <v>0</v>
      </c>
      <c r="CO389" s="31">
        <f t="shared" si="226"/>
        <v>0</v>
      </c>
      <c r="CP389" s="31">
        <f t="shared" si="207"/>
        <v>0</v>
      </c>
      <c r="CQ389" s="31">
        <f>IF(Y389="NO",0,IF(Y389="SI",IF(VLOOKUP(A389,'BD OFICIAL'!$A:$AO,40,0)=AQ389,0,1)))</f>
        <v>0</v>
      </c>
      <c r="CR389" s="31">
        <f>IF(Z389="NO",0,IF(Z389="SI",IF(VLOOKUP(B389,'BD OFICIAL'!$A:$AO,41,0)=AS389,0,1)))</f>
        <v>0</v>
      </c>
      <c r="CS389" s="31">
        <f t="shared" si="227"/>
        <v>0</v>
      </c>
      <c r="CT389" s="31">
        <f t="shared" si="228"/>
        <v>0</v>
      </c>
      <c r="CU389" s="31">
        <f>IF(VLOOKUP(A389,'BD OFICIAL'!$A$1:$AL$1056,31,0)="SI",IF(AT389&gt;0,0,1),IF(AT389=0,0,1))</f>
        <v>0</v>
      </c>
      <c r="CV389" s="31">
        <f t="shared" si="229"/>
        <v>0</v>
      </c>
      <c r="CW389" s="31">
        <f t="shared" si="208"/>
        <v>0</v>
      </c>
      <c r="CX389" s="85" t="str">
        <f t="shared" si="209"/>
        <v>SI</v>
      </c>
      <c r="CY389" s="31">
        <f t="shared" si="210"/>
        <v>0</v>
      </c>
      <c r="CZ389" s="85" t="str">
        <f>IF(ISERROR(VLOOKUP(AI389,EXPERIENCIA!$A$1:$C$2100,1,0)),"NO","SI")</f>
        <v>NO</v>
      </c>
      <c r="DA389" s="85">
        <f>IF(CX389="no","NO APLICA",IF(AX389=0,"ERROR NOTA",IF(AND(AX389&gt;1,CZ389="NO"),"ERROR NOTA",IF(AND(CZ389="NO",AX389=1),0,IF(VLOOKUP(AI389,EXPERIENCIA!$A$1:$C$2100,3,0)=AX389,0,"ERROR NOTA")))))</f>
        <v>0</v>
      </c>
      <c r="DB389" s="85" t="str">
        <f>IF(ISERROR(VLOOKUP(AI389,COMPORTAMIENTO!$A$1:$C$2100,1,0)),"NO","SI")</f>
        <v>NO</v>
      </c>
      <c r="DC389" s="85">
        <f>IF(CX389="NO","NO APLICA",IF(AY389=0,"ERROR NOTA",IF(AND(DB389="NO",AY389=7),0,IF(VLOOKUP(AI389,COMPORTAMIENTO!$A$2:$H$2100,8,0)=AY389,0,"ERROR NOTA"))))</f>
        <v>0</v>
      </c>
      <c r="DD389" s="104">
        <f t="shared" si="211"/>
        <v>0.1</v>
      </c>
      <c r="DE389" s="104">
        <f t="shared" si="212"/>
        <v>0.70000000000000007</v>
      </c>
      <c r="DF389" s="85" t="str">
        <f t="shared" si="230"/>
        <v>NO</v>
      </c>
      <c r="DG389" s="85">
        <f t="shared" si="213"/>
        <v>7</v>
      </c>
      <c r="DH389" s="85">
        <f t="shared" si="214"/>
        <v>7</v>
      </c>
      <c r="DI389" s="85">
        <f t="shared" si="215"/>
        <v>7</v>
      </c>
      <c r="DJ389" s="12">
        <f t="shared" si="216"/>
        <v>7.0000000000000009</v>
      </c>
      <c r="DK389" s="7">
        <f t="shared" si="217"/>
        <v>7.0000000000000009</v>
      </c>
      <c r="DL389" s="12">
        <f t="shared" si="231"/>
        <v>5075</v>
      </c>
      <c r="DM389" s="12">
        <f>VLOOKUP(A389,'5 TD'!$A:$B,2,0)</f>
        <v>5075</v>
      </c>
      <c r="DN389" s="7">
        <f t="shared" si="232"/>
        <v>7</v>
      </c>
      <c r="DO389" s="85" t="str">
        <f t="shared" si="218"/>
        <v>APROBADO</v>
      </c>
      <c r="DP389" s="85" t="str">
        <f t="shared" si="219"/>
        <v>APROBADO</v>
      </c>
      <c r="DQ389" s="7">
        <f t="shared" si="220"/>
        <v>6.4</v>
      </c>
      <c r="DR389" s="85" t="str">
        <f t="shared" si="233"/>
        <v>APROBADO</v>
      </c>
      <c r="DS389" s="2" t="str">
        <f>+('3 Planilla Preadjudicación OTIC'!BN389)</f>
        <v>NO</v>
      </c>
      <c r="DT389" s="2">
        <f>IF(DR389="APROBADO",VLOOKUP(A389,'5 TD'!$D$3:$E$270,2,0),"NO APLICA")</f>
        <v>7</v>
      </c>
      <c r="DU389" s="2" t="str">
        <f t="shared" si="234"/>
        <v>NO</v>
      </c>
      <c r="DV389" s="2" t="str">
        <f>IF(DU389="SI",VLOOKUP(A389,'5 TD'!$G$3:$H$270,2,0),"NO APLICA ")</f>
        <v xml:space="preserve">NO APLICA </v>
      </c>
      <c r="DW389" s="2" t="str">
        <f t="shared" si="235"/>
        <v>NO</v>
      </c>
      <c r="DX389" s="2" t="str">
        <f>IF(DW389="SI",VLOOKUP(A389,'5 TD'!$J$4:$K$472,2,0),"NO APLICA")</f>
        <v>NO APLICA</v>
      </c>
      <c r="DY389" s="2" t="str">
        <f t="shared" si="236"/>
        <v>NO APLICA</v>
      </c>
      <c r="DZ389" s="7" t="str">
        <f>IF(DY389="SI",VLOOKUP(A389,'5 TD'!$M$4:$N$350,2,0),"NO APLICA")</f>
        <v>NO APLICA</v>
      </c>
      <c r="EA389" s="2" t="str">
        <f t="shared" si="237"/>
        <v>NO APLICA</v>
      </c>
      <c r="EB389" s="12" t="str">
        <f t="shared" si="238"/>
        <v/>
      </c>
      <c r="EC389" s="12" t="str">
        <f>IF(EA389="SI",VLOOKUP(A389,'5 TD'!$V$4:$W$479,2,0),"NO APLICA")</f>
        <v>NO APLICA</v>
      </c>
      <c r="ED389" s="2" t="str">
        <f t="shared" si="221"/>
        <v>NO</v>
      </c>
      <c r="EE389" s="79" t="str">
        <f>IF(ED389="SI",VLOOKUP(AI389,COMPORTAMIENTO!$A$1:$H$2100,7,0),"NO APLICA")</f>
        <v>NO APLICA</v>
      </c>
      <c r="EF389" s="12" t="str">
        <f>IF(ED389="SI",VLOOKUP(A389,'5 TD'!$P$2:$Q$479,2,0),"NO APLICA")</f>
        <v>NO APLICA</v>
      </c>
      <c r="EG389" s="2" t="str">
        <f t="shared" si="222"/>
        <v>NO</v>
      </c>
      <c r="EH389" s="2">
        <f>IF(CZ389="no",0,VLOOKUP(AI389,EXPERIENCIA!$A$1:$C$2100,2,0))</f>
        <v>0</v>
      </c>
      <c r="EI389" s="2">
        <f>IF(CZ389="si",VLOOKUP(A389,'5 TD'!$S$3:$T$2103,2,0),0)</f>
        <v>0</v>
      </c>
      <c r="EJ389" s="2" t="str">
        <f t="shared" si="223"/>
        <v>SI</v>
      </c>
      <c r="EK389" s="2">
        <f>+('3 Planilla Preadjudicación OTIC'!BU389)</f>
        <v>0</v>
      </c>
      <c r="EL389" s="4"/>
      <c r="EM389" s="3"/>
      <c r="EN389" s="3"/>
      <c r="EQ389" s="86"/>
    </row>
    <row r="390" spans="1:147" ht="15" customHeight="1" x14ac:dyDescent="0.3">
      <c r="A390" s="2">
        <f>+('3 Planilla Preadjudicación OTIC'!A390)</f>
        <v>14223</v>
      </c>
      <c r="B390" s="2" t="str">
        <f>+('3 Planilla Preadjudicación OTIC'!B390)</f>
        <v>65181652-1</v>
      </c>
      <c r="C390" s="4">
        <f>+('3 Planilla Preadjudicación OTIC'!E390)</f>
        <v>2025</v>
      </c>
      <c r="D390" s="4" t="str">
        <f>+('3 Planilla Preadjudicación OTIC'!F390)</f>
        <v>MANDATO</v>
      </c>
      <c r="E390" s="4" t="str">
        <f>+('3 Planilla Preadjudicación OTIC'!G390)</f>
        <v>96802690-9</v>
      </c>
      <c r="F390" s="4" t="str">
        <f>+('3 Planilla Preadjudicación OTIC'!H390)</f>
        <v>MASISA</v>
      </c>
      <c r="G390" s="4"/>
      <c r="H390" s="4"/>
      <c r="I390" s="4" t="str">
        <f>+('3 Planilla Preadjudicación OTIC'!I390)</f>
        <v>TÉCNICAS DE SOLDADURA POR ARCO VOLTAICO</v>
      </c>
      <c r="J390" s="4" t="str">
        <f>+('3 Planilla Preadjudicación OTIC'!J390)</f>
        <v>PF1005</v>
      </c>
      <c r="K390" s="4" t="str">
        <f>+('3 Planilla Preadjudicación OTIC'!K390)</f>
        <v/>
      </c>
      <c r="L390" s="4" t="str">
        <f>+('3 Planilla Preadjudicación OTIC'!L390)</f>
        <v/>
      </c>
      <c r="M390" s="2">
        <f>+('3 Planilla Preadjudicación OTIC'!M390)</f>
        <v>8</v>
      </c>
      <c r="N390" s="4" t="str">
        <f>+('3 Planilla Preadjudicación OTIC'!N390)</f>
        <v>BIO BIO</v>
      </c>
      <c r="O390" s="4" t="str">
        <f>+('3 Planilla Preadjudicación OTIC'!O390)</f>
        <v>CABRERO</v>
      </c>
      <c r="P390" s="4" t="str">
        <f>+('3 Planilla Preadjudicación OTIC'!P390)</f>
        <v>PERSONAS DESOCUPADAS (CESANTES Y PERSONAS QUE BUSCAN TRABAJO POR PRIMERA VEZ).</v>
      </c>
      <c r="Q390" s="4" t="str">
        <f>+('3 Planilla Preadjudicación OTIC'!Q390)</f>
        <v>PRESENCIAL</v>
      </c>
      <c r="R390" s="4" t="str">
        <f>+('3 Planilla Preadjudicación OTIC'!R390)</f>
        <v>INDEPENDIENTE</v>
      </c>
      <c r="S390" s="4">
        <f>+('3 Planilla Preadjudicación OTIC'!S390)</f>
        <v>44</v>
      </c>
      <c r="T390" s="2">
        <f>+('3 Planilla Preadjudicación OTIC'!T390)</f>
        <v>10</v>
      </c>
      <c r="U390" s="2">
        <f>+('3 Planilla Preadjudicación OTIC'!U390)</f>
        <v>176</v>
      </c>
      <c r="V390" s="2">
        <f>+('3 Planilla Preadjudicación OTIC'!V390)</f>
        <v>0</v>
      </c>
      <c r="W390" s="2">
        <f>+('3 Planilla Preadjudicación OTIC'!W390)</f>
        <v>176</v>
      </c>
      <c r="X390" s="2">
        <f>+('3 Planilla Preadjudicación OTIC'!X390)</f>
        <v>4</v>
      </c>
      <c r="Y390" s="2" t="str">
        <f>+('3 Planilla Preadjudicación OTIC'!Y390)</f>
        <v>SI</v>
      </c>
      <c r="Z390" s="2" t="str">
        <f>+('3 Planilla Preadjudicación OTIC'!Z390)</f>
        <v>NO</v>
      </c>
      <c r="AA390" s="2" t="str">
        <f>+('3 Planilla Preadjudicación OTIC'!AA390)</f>
        <v>NO</v>
      </c>
      <c r="AB390" s="4" t="str">
        <f>+('3 Planilla Preadjudicación OTIC'!AB390)</f>
        <v>SE AJUSTA A PLAN FORMATIVO</v>
      </c>
      <c r="AC390" s="4" t="str">
        <f>+('3 Planilla Preadjudicación OTIC'!AC390)</f>
        <v>PERSONAS CON 18 AÑOS CUMPLIDOS, DESEMPLEADOS, HOMBRES Y MUJERES DE LA COMUNA DE CABRERO. QUE TENGAN EDUCACIÓN MEDIA COMPLETA</v>
      </c>
      <c r="AD390" s="2" t="str">
        <f>+('3 Planilla Preadjudicación OTIC'!AD390)</f>
        <v>SI</v>
      </c>
      <c r="AE390" s="4" t="str">
        <f>+('3 Planilla Preadjudicación OTIC'!AE390)</f>
        <v>CERTIFICACIÓN COMO SOLDADOR.</v>
      </c>
      <c r="AF390" s="2" t="str">
        <f>+('3 Planilla Preadjudicación OTIC'!AF390)</f>
        <v>CERRADA</v>
      </c>
      <c r="AG390" s="2">
        <f>+('3 Planilla Preadjudicación OTIC'!AG390)</f>
        <v>44</v>
      </c>
      <c r="AH390" s="2">
        <f>+('3 Planilla Preadjudicación OTIC'!AH390)</f>
        <v>2</v>
      </c>
      <c r="AI390" s="135" t="str">
        <f>+('3 Planilla Preadjudicación OTIC'!AI390)</f>
        <v>77703557-6</v>
      </c>
      <c r="AJ390" s="4" t="str">
        <f>+('3 Planilla Preadjudicación OTIC'!AJ390)</f>
        <v>NAEDU LTDA</v>
      </c>
      <c r="AK390" s="2">
        <f>+('3 Planilla Preadjudicación OTIC'!AK390)</f>
        <v>176</v>
      </c>
      <c r="AL390" s="2">
        <f>+('3 Planilla Preadjudicación OTIC'!AL390)</f>
        <v>44</v>
      </c>
      <c r="AM390" s="12">
        <f>+('3 Planilla Preadjudicación OTIC'!AM390)</f>
        <v>5075</v>
      </c>
      <c r="AN390" s="12">
        <f>+('3 Planilla Preadjudicación OTIC'!AN390)</f>
        <v>0</v>
      </c>
      <c r="AO390" s="12">
        <f>+('3 Planilla Preadjudicación OTIC'!AO390)</f>
        <v>250000</v>
      </c>
      <c r="AP390" s="12">
        <f>+('3 Planilla Preadjudicación OTIC'!AP390)</f>
        <v>8932000</v>
      </c>
      <c r="AQ390" s="12">
        <f>+('3 Planilla Preadjudicación OTIC'!AQ390)</f>
        <v>1760000</v>
      </c>
      <c r="AR390" s="12">
        <f>+('3 Planilla Preadjudicación OTIC'!AR390)</f>
        <v>0</v>
      </c>
      <c r="AS390" s="12">
        <f>+('3 Planilla Preadjudicación OTIC'!AS390)</f>
        <v>0</v>
      </c>
      <c r="AT390" s="12">
        <f>+('3 Planilla Preadjudicación OTIC'!AT390)</f>
        <v>2500000</v>
      </c>
      <c r="AU390" s="12">
        <f>+('3 Planilla Preadjudicación OTIC'!AU390)</f>
        <v>13192000</v>
      </c>
      <c r="AV390" s="2" t="str">
        <f>+('3 Planilla Preadjudicación OTIC'!AV390)</f>
        <v>SI</v>
      </c>
      <c r="AW390" s="4">
        <f>+('3 Planilla Preadjudicación OTIC'!AW390)</f>
        <v>0</v>
      </c>
      <c r="AX390" s="2">
        <f>+('3 Planilla Preadjudicación OTIC'!AX390)</f>
        <v>1</v>
      </c>
      <c r="AY390" s="2">
        <f>+('3 Planilla Preadjudicación OTIC'!AY390)</f>
        <v>7</v>
      </c>
      <c r="AZ390" s="2">
        <f>+('3 Planilla Preadjudicación OTIC'!AZ390)</f>
        <v>0</v>
      </c>
      <c r="BA390" s="2">
        <f>+('3 Planilla Preadjudicación OTIC'!BA390)</f>
        <v>0</v>
      </c>
      <c r="BB390" s="2">
        <f>+('3 Planilla Preadjudicación OTIC'!BB390)</f>
        <v>0</v>
      </c>
      <c r="BC390" s="2">
        <f>+('3 Planilla Preadjudicación OTIC'!BC390)</f>
        <v>0</v>
      </c>
      <c r="BD390" s="2">
        <f>+('3 Planilla Preadjudicación OTIC'!BD390)</f>
        <v>0</v>
      </c>
      <c r="BE390" s="2">
        <f>+('3 Planilla Preadjudicación OTIC'!BE390)</f>
        <v>0</v>
      </c>
      <c r="BF390" s="2">
        <f>+('3 Planilla Preadjudicación OTIC'!BF390)</f>
        <v>0</v>
      </c>
      <c r="BG390" s="2">
        <f>+('3 Planilla Preadjudicación OTIC'!BG390)</f>
        <v>7</v>
      </c>
      <c r="BH390" s="2">
        <f>+('3 Planilla Preadjudicación OTIC'!BH390)</f>
        <v>7</v>
      </c>
      <c r="BI390" s="2">
        <f>+('3 Planilla Preadjudicación OTIC'!BI390)</f>
        <v>7</v>
      </c>
      <c r="BJ390" s="2">
        <f>+('3 Planilla Preadjudicación OTIC'!BJ390)</f>
        <v>7</v>
      </c>
      <c r="BK390" s="2">
        <f>+('3 Planilla Preadjudicación OTIC'!BK390)</f>
        <v>7</v>
      </c>
      <c r="BL390" s="2">
        <f>+('3 Planilla Preadjudicación OTIC'!BL390)</f>
        <v>7</v>
      </c>
      <c r="BM390" s="104">
        <f>ROUND(('3 Planilla Preadjudicación OTIC'!BM390),1)</f>
        <v>6.4</v>
      </c>
      <c r="BN390" s="4" t="str">
        <f>+('3 Planilla Preadjudicación OTIC'!BN390)</f>
        <v>NO</v>
      </c>
      <c r="BO390" s="4">
        <f>+('3 Planilla Preadjudicación OTIC'!BO390)</f>
        <v>0</v>
      </c>
      <c r="BP390" s="4">
        <f>+('3 Planilla Preadjudicación OTIC'!BP390)</f>
        <v>0</v>
      </c>
      <c r="BQ390" s="4">
        <f>+('3 Planilla Preadjudicación OTIC'!BQ390)</f>
        <v>0</v>
      </c>
      <c r="BR390" s="4">
        <f>+('3 Planilla Preadjudicación OTIC'!BR390)</f>
        <v>0</v>
      </c>
      <c r="BS390" s="4">
        <f>+('3 Planilla Preadjudicación OTIC'!BS390)</f>
        <v>0</v>
      </c>
      <c r="BT390" s="4">
        <f>+('3 Planilla Preadjudicación OTIC'!BT390)</f>
        <v>0</v>
      </c>
      <c r="BU390" s="85">
        <f>IF(VLOOKUP(A390,'BD OFICIAL'!$A$1:$AL$2098,7,0)=D390,0,1)</f>
        <v>0</v>
      </c>
      <c r="BV390" s="85">
        <f>IF(VLOOKUP(A390,'BD OFICIAL'!$A$1:$AL$2098,11,0)=J390,0,1)</f>
        <v>0</v>
      </c>
      <c r="BW390" s="85">
        <f>IF(VLOOKUP(A390,'BD OFICIAL'!$A$1:$AL$2098,13,0)=L390,0,1)</f>
        <v>0</v>
      </c>
      <c r="BX390" s="2">
        <f>IF(VLOOKUP(A390,'BD OFICIAL'!$A$1:$AL$2098,16,0)=O390,0,1)</f>
        <v>0</v>
      </c>
      <c r="BY390" s="2">
        <f>IF(VLOOKUP(A390,'BD OFICIAL'!$A$1:$AL$2098,17,0)=P390,0,1)</f>
        <v>0</v>
      </c>
      <c r="BZ390" s="2">
        <f>IF(VLOOKUP(A390,'BD OFICIAL'!$A$1:$AL$2098,19,0)=R390,0,1)</f>
        <v>0</v>
      </c>
      <c r="CA390" s="2">
        <f>IF(VLOOKUP(A390,'BD OFICIAL'!$A$1:$AL$2098,21,0)=T390,0,1)</f>
        <v>0</v>
      </c>
      <c r="CB390" s="2">
        <f>IF(VLOOKUP(A390,'BD OFICIAL'!$A$1:$AL$2098,24,0)=AK390,0,1)</f>
        <v>0</v>
      </c>
      <c r="CC390" s="2">
        <f>IF(VLOOKUP(A390,'BD OFICIAL'!$A$1:$AL$2098,25,0)=X390,0,1)</f>
        <v>0</v>
      </c>
      <c r="CD390" s="2">
        <f>IF(VLOOKUP(A390,'BD OFICIAL'!$A$1:$AL$2098,26,0)=Y390,0,1)</f>
        <v>0</v>
      </c>
      <c r="CE390" s="2">
        <f>IF(VLOOKUP(A390,'BD OFICIAL'!$A$1:$AL$2098,27,0)=Z390,0,1)</f>
        <v>0</v>
      </c>
      <c r="CF390" s="2">
        <f>IF(VLOOKUP(A390,'BD OFICIAL'!$A$1:$AL$2098,28,0)=AA390,0,1)</f>
        <v>0</v>
      </c>
      <c r="CG390" s="2">
        <f>IF(VLOOKUP(A390,'BD OFICIAL'!$A$1:$AL$2098,33,0)=AF390,0,1)</f>
        <v>0</v>
      </c>
      <c r="CH390" s="2">
        <f>IF(VLOOKUP(A390,'BD OFICIAL'!$A$1:$AL$2098,35,0)=AH390,0,1)</f>
        <v>0</v>
      </c>
      <c r="CI390" s="85">
        <f>IF(VLOOKUP(A390,'BD OFICIAL'!$A$1:$AL$2098,34,0)=AL390,0,1)</f>
        <v>0</v>
      </c>
      <c r="CJ390" s="12">
        <f>VLOOKUP(A390,'BD OFICIAL'!$A$1:$AM$2098,36,0)*AM390-AP390</f>
        <v>0</v>
      </c>
      <c r="CK390" s="85" t="str">
        <f t="shared" si="224"/>
        <v>SSH</v>
      </c>
      <c r="CL390" s="85" t="str">
        <f t="shared" si="225"/>
        <v>SI</v>
      </c>
      <c r="CM390" s="85" t="str">
        <f t="shared" si="205"/>
        <v>NO</v>
      </c>
      <c r="CN390" s="31">
        <f t="shared" si="206"/>
        <v>0</v>
      </c>
      <c r="CO390" s="31">
        <f t="shared" si="226"/>
        <v>0</v>
      </c>
      <c r="CP390" s="31">
        <f t="shared" si="207"/>
        <v>0</v>
      </c>
      <c r="CQ390" s="31">
        <f>IF(Y390="NO",0,IF(Y390="SI",IF(VLOOKUP(A390,'BD OFICIAL'!$A:$AO,40,0)=AQ390,0,1)))</f>
        <v>0</v>
      </c>
      <c r="CR390" s="31">
        <f>IF(Z390="NO",0,IF(Z390="SI",IF(VLOOKUP(B390,'BD OFICIAL'!$A:$AO,41,0)=AS390,0,1)))</f>
        <v>0</v>
      </c>
      <c r="CS390" s="31">
        <f t="shared" si="227"/>
        <v>0</v>
      </c>
      <c r="CT390" s="31">
        <f t="shared" si="228"/>
        <v>0</v>
      </c>
      <c r="CU390" s="31">
        <f>IF(VLOOKUP(A390,'BD OFICIAL'!$A$1:$AL$1056,31,0)="SI",IF(AT390&gt;0,0,1),IF(AT390=0,0,1))</f>
        <v>0</v>
      </c>
      <c r="CV390" s="31">
        <f t="shared" si="229"/>
        <v>0</v>
      </c>
      <c r="CW390" s="31">
        <f t="shared" si="208"/>
        <v>0</v>
      </c>
      <c r="CX390" s="85" t="str">
        <f t="shared" si="209"/>
        <v>SI</v>
      </c>
      <c r="CY390" s="31">
        <f t="shared" si="210"/>
        <v>0</v>
      </c>
      <c r="CZ390" s="85" t="str">
        <f>IF(ISERROR(VLOOKUP(AI390,EXPERIENCIA!$A$1:$C$2100,1,0)),"NO","SI")</f>
        <v>NO</v>
      </c>
      <c r="DA390" s="85">
        <f>IF(CX390="no","NO APLICA",IF(AX390=0,"ERROR NOTA",IF(AND(AX390&gt;1,CZ390="NO"),"ERROR NOTA",IF(AND(CZ390="NO",AX390=1),0,IF(VLOOKUP(AI390,EXPERIENCIA!$A$1:$C$2100,3,0)=AX390,0,"ERROR NOTA")))))</f>
        <v>0</v>
      </c>
      <c r="DB390" s="85" t="str">
        <f>IF(ISERROR(VLOOKUP(AI390,COMPORTAMIENTO!$A$1:$C$2100,1,0)),"NO","SI")</f>
        <v>NO</v>
      </c>
      <c r="DC390" s="85">
        <f>IF(CX390="NO","NO APLICA",IF(AY390=0,"ERROR NOTA",IF(AND(DB390="NO",AY390=7),0,IF(VLOOKUP(AI390,COMPORTAMIENTO!$A$2:$H$2100,8,0)=AY390,0,"ERROR NOTA"))))</f>
        <v>0</v>
      </c>
      <c r="DD390" s="104">
        <f t="shared" si="211"/>
        <v>0.1</v>
      </c>
      <c r="DE390" s="104">
        <f t="shared" si="212"/>
        <v>0.70000000000000007</v>
      </c>
      <c r="DF390" s="85" t="str">
        <f t="shared" si="230"/>
        <v>SI</v>
      </c>
      <c r="DG390" s="85">
        <f t="shared" si="213"/>
        <v>0</v>
      </c>
      <c r="DH390" s="85">
        <f t="shared" si="214"/>
        <v>0</v>
      </c>
      <c r="DI390" s="85">
        <f t="shared" si="215"/>
        <v>0</v>
      </c>
      <c r="DJ390" s="12">
        <f t="shared" si="216"/>
        <v>7.0000000000000009</v>
      </c>
      <c r="DK390" s="7">
        <f t="shared" si="217"/>
        <v>7.0000000000000009</v>
      </c>
      <c r="DL390" s="12">
        <f t="shared" si="231"/>
        <v>5075</v>
      </c>
      <c r="DM390" s="12">
        <f>VLOOKUP(A390,'5 TD'!$A:$B,2,0)</f>
        <v>5075</v>
      </c>
      <c r="DN390" s="7">
        <f t="shared" si="232"/>
        <v>7</v>
      </c>
      <c r="DO390" s="85" t="str">
        <f t="shared" si="218"/>
        <v>APROBADO</v>
      </c>
      <c r="DP390" s="85" t="str">
        <f t="shared" si="219"/>
        <v>APROBADO</v>
      </c>
      <c r="DQ390" s="7">
        <f t="shared" si="220"/>
        <v>6.4</v>
      </c>
      <c r="DR390" s="85" t="str">
        <f t="shared" si="233"/>
        <v>APROBADO</v>
      </c>
      <c r="DS390" s="2" t="str">
        <f>+('3 Planilla Preadjudicación OTIC'!BN390)</f>
        <v>NO</v>
      </c>
      <c r="DT390" s="2">
        <f>IF(DR390="APROBADO",VLOOKUP(A390,'5 TD'!$D$3:$E$270,2,0),"NO APLICA")</f>
        <v>7</v>
      </c>
      <c r="DU390" s="2" t="str">
        <f t="shared" si="234"/>
        <v>NO</v>
      </c>
      <c r="DV390" s="2" t="str">
        <f>IF(DU390="SI",VLOOKUP(A390,'5 TD'!$G$3:$H$270,2,0),"NO APLICA ")</f>
        <v xml:space="preserve">NO APLICA </v>
      </c>
      <c r="DW390" s="2" t="str">
        <f t="shared" si="235"/>
        <v>NO</v>
      </c>
      <c r="DX390" s="2" t="str">
        <f>IF(DW390="SI",VLOOKUP(A390,'5 TD'!$J$4:$K$472,2,0),"NO APLICA")</f>
        <v>NO APLICA</v>
      </c>
      <c r="DY390" s="2" t="str">
        <f t="shared" si="236"/>
        <v>NO APLICA</v>
      </c>
      <c r="DZ390" s="7" t="str">
        <f>IF(DY390="SI",VLOOKUP(A390,'5 TD'!$M$4:$N$350,2,0),"NO APLICA")</f>
        <v>NO APLICA</v>
      </c>
      <c r="EA390" s="2" t="str">
        <f t="shared" si="237"/>
        <v>NO APLICA</v>
      </c>
      <c r="EB390" s="12" t="str">
        <f t="shared" si="238"/>
        <v/>
      </c>
      <c r="EC390" s="12" t="str">
        <f>IF(EA390="SI",VLOOKUP(A390,'5 TD'!$V$4:$W$479,2,0),"NO APLICA")</f>
        <v>NO APLICA</v>
      </c>
      <c r="ED390" s="2" t="str">
        <f t="shared" si="221"/>
        <v>NO</v>
      </c>
      <c r="EE390" s="79" t="str">
        <f>IF(ED390="SI",VLOOKUP(AI390,COMPORTAMIENTO!$A$1:$H$2100,7,0),"NO APLICA")</f>
        <v>NO APLICA</v>
      </c>
      <c r="EF390" s="12" t="str">
        <f>IF(ED390="SI",VLOOKUP(A390,'5 TD'!$P$2:$Q$479,2,0),"NO APLICA")</f>
        <v>NO APLICA</v>
      </c>
      <c r="EG390" s="2" t="str">
        <f t="shared" si="222"/>
        <v>NO</v>
      </c>
      <c r="EH390" s="2">
        <f>IF(CZ390="no",0,VLOOKUP(AI390,EXPERIENCIA!$A$1:$C$2100,2,0))</f>
        <v>0</v>
      </c>
      <c r="EI390" s="2">
        <f>IF(CZ390="si",VLOOKUP(A390,'5 TD'!$S$3:$T$2103,2,0),0)</f>
        <v>0</v>
      </c>
      <c r="EJ390" s="2" t="str">
        <f t="shared" si="223"/>
        <v>SI</v>
      </c>
      <c r="EK390" s="2">
        <f>+('3 Planilla Preadjudicación OTIC'!BU390)</f>
        <v>0</v>
      </c>
      <c r="EL390" s="4"/>
      <c r="EM390" s="3"/>
      <c r="EN390" s="3"/>
      <c r="EQ390" s="86"/>
    </row>
    <row r="391" spans="1:147" ht="15" customHeight="1" x14ac:dyDescent="0.3">
      <c r="A391" s="2">
        <f>+('3 Planilla Preadjudicación OTIC'!A391)</f>
        <v>14422</v>
      </c>
      <c r="B391" s="2" t="str">
        <f>+('3 Planilla Preadjudicación OTIC'!B391)</f>
        <v>65181652-1</v>
      </c>
      <c r="C391" s="4">
        <f>+('3 Planilla Preadjudicación OTIC'!E391)</f>
        <v>2025</v>
      </c>
      <c r="D391" s="4" t="str">
        <f>+('3 Planilla Preadjudicación OTIC'!F391)</f>
        <v>MANDATO</v>
      </c>
      <c r="E391" s="4" t="str">
        <f>+('3 Planilla Preadjudicación OTIC'!G391)</f>
        <v>96505760-9</v>
      </c>
      <c r="F391" s="4" t="str">
        <f>+('3 Planilla Preadjudicación OTIC'!H391)</f>
        <v>COLBÚN</v>
      </c>
      <c r="G391" s="4"/>
      <c r="H391" s="4"/>
      <c r="I391" s="4" t="str">
        <f>+('3 Planilla Preadjudicación OTIC'!I391)</f>
        <v>TÉCNICAS DE SOLDADURA POR OXIGÁS, ARCO VOLTAICO, TIG Y MIG</v>
      </c>
      <c r="J391" s="4" t="str">
        <f>+('3 Planilla Preadjudicación OTIC'!J391)</f>
        <v>PF0622</v>
      </c>
      <c r="K391" s="4" t="str">
        <f>+('3 Planilla Preadjudicación OTIC'!K391)</f>
        <v>TÉCNICAS PARA EL EMPRENDIMIENTO</v>
      </c>
      <c r="L391" s="4" t="str">
        <f>+('3 Planilla Preadjudicación OTIC'!L391)</f>
        <v>PF0921</v>
      </c>
      <c r="M391" s="2">
        <f>+('3 Planilla Preadjudicación OTIC'!M391)</f>
        <v>8</v>
      </c>
      <c r="N391" s="4" t="str">
        <f>+('3 Planilla Preadjudicación OTIC'!N391)</f>
        <v>BIO BIO</v>
      </c>
      <c r="O391" s="4" t="str">
        <f>+('3 Planilla Preadjudicación OTIC'!O391)</f>
        <v>CABRERO</v>
      </c>
      <c r="P391" s="4" t="str">
        <f>+('3 Planilla Preadjudicación OTIC'!P391)</f>
        <v>EMPRENDEDORES/AS INFORMALES O PERSONAS VULNERABLES PERTENECIENTES AL 80% MAS VULNERABLE</v>
      </c>
      <c r="Q391" s="4" t="str">
        <f>+('3 Planilla Preadjudicación OTIC'!Q391)</f>
        <v>PRESENCIAL</v>
      </c>
      <c r="R391" s="4" t="str">
        <f>+('3 Planilla Preadjudicación OTIC'!R391)</f>
        <v>INDEPENDIENTE</v>
      </c>
      <c r="S391" s="4">
        <f>+('3 Planilla Preadjudicación OTIC'!S391)</f>
        <v>68</v>
      </c>
      <c r="T391" s="2">
        <f>+('3 Planilla Preadjudicación OTIC'!T391)</f>
        <v>10</v>
      </c>
      <c r="U391" s="2">
        <f>+('3 Planilla Preadjudicación OTIC'!U391)</f>
        <v>260</v>
      </c>
      <c r="V391" s="2">
        <f>+('3 Planilla Preadjudicación OTIC'!V391)</f>
        <v>12</v>
      </c>
      <c r="W391" s="2">
        <f>+('3 Planilla Preadjudicación OTIC'!W391)</f>
        <v>272</v>
      </c>
      <c r="X391" s="2">
        <f>+('3 Planilla Preadjudicación OTIC'!X391)</f>
        <v>4</v>
      </c>
      <c r="Y391" s="2" t="str">
        <f>+('3 Planilla Preadjudicación OTIC'!Y391)</f>
        <v>SI</v>
      </c>
      <c r="Z391" s="2" t="str">
        <f>+('3 Planilla Preadjudicación OTIC'!Z391)</f>
        <v>NO</v>
      </c>
      <c r="AA391" s="2" t="str">
        <f>+('3 Planilla Preadjudicación OTIC'!AA391)</f>
        <v>SI</v>
      </c>
      <c r="AB391" s="4" t="str">
        <f>+('3 Planilla Preadjudicación OTIC'!AB391)</f>
        <v>SE AJUSTA A PLAN FORMATIVO</v>
      </c>
      <c r="AC391" s="4" t="str">
        <f>+('3 Planilla Preadjudicación OTIC'!AC391)</f>
        <v>HOMBRES Y MUJERES DE 18 AÑOS O MAS, QUE PERTENECEN AL 80% MAS VULNERABLES, RESIDEN EN LA COMUNA DE CABRERO Y QUE TENGAN EDUCACIÓN BÁSICA COMPLETA DE PREFERENCIA; NOCIONES BÁSICAS DE OPERACIONES MATEMÁTICAS (SUMA, RESTA, MULTIPLICACIÓN, DIVISIÓN).</v>
      </c>
      <c r="AD391" s="2" t="str">
        <f>+('3 Planilla Preadjudicación OTIC'!AD391)</f>
        <v>SI</v>
      </c>
      <c r="AE391" s="4" t="str">
        <f>+('3 Planilla Preadjudicación OTIC'!AE391)</f>
        <v>CERTIFICACIÓN COMO SOLDADOR.</v>
      </c>
      <c r="AF391" s="2" t="str">
        <f>+('3 Planilla Preadjudicación OTIC'!AF391)</f>
        <v>CERRADA</v>
      </c>
      <c r="AG391" s="2">
        <f>+('3 Planilla Preadjudicación OTIC'!AG391)</f>
        <v>68</v>
      </c>
      <c r="AH391" s="2">
        <f>+('3 Planilla Preadjudicación OTIC'!AH391)</f>
        <v>2</v>
      </c>
      <c r="AI391" s="135" t="str">
        <f>+('3 Planilla Preadjudicación OTIC'!AI391)</f>
        <v>77703557-6</v>
      </c>
      <c r="AJ391" s="4" t="str">
        <f>+('3 Planilla Preadjudicación OTIC'!AJ391)</f>
        <v>NAEDU LTDA</v>
      </c>
      <c r="AK391" s="2">
        <f>+('3 Planilla Preadjudicación OTIC'!AK391)</f>
        <v>272</v>
      </c>
      <c r="AL391" s="2">
        <f>+('3 Planilla Preadjudicación OTIC'!AL391)</f>
        <v>68</v>
      </c>
      <c r="AM391" s="12">
        <f>+('3 Planilla Preadjudicación OTIC'!AM391)</f>
        <v>5075</v>
      </c>
      <c r="AN391" s="12">
        <f>+('3 Planilla Preadjudicación OTIC'!AN391)</f>
        <v>100000</v>
      </c>
      <c r="AO391" s="12">
        <f>+('3 Planilla Preadjudicación OTIC'!AO391)</f>
        <v>250000</v>
      </c>
      <c r="AP391" s="12">
        <f>+('3 Planilla Preadjudicación OTIC'!AP391)</f>
        <v>13804000</v>
      </c>
      <c r="AQ391" s="12">
        <f>+('3 Planilla Preadjudicación OTIC'!AQ391)</f>
        <v>2720000</v>
      </c>
      <c r="AR391" s="12">
        <f>+('3 Planilla Preadjudicación OTIC'!AR391)</f>
        <v>1000000</v>
      </c>
      <c r="AS391" s="12">
        <f>+('3 Planilla Preadjudicación OTIC'!AS391)</f>
        <v>0</v>
      </c>
      <c r="AT391" s="12">
        <f>+('3 Planilla Preadjudicación OTIC'!AT391)</f>
        <v>2500000</v>
      </c>
      <c r="AU391" s="12">
        <f>+('3 Planilla Preadjudicación OTIC'!AU391)</f>
        <v>20024000</v>
      </c>
      <c r="AV391" s="2" t="str">
        <f>+('3 Planilla Preadjudicación OTIC'!AV391)</f>
        <v>NO</v>
      </c>
      <c r="AW391" s="4" t="str">
        <f>+('3 Planilla Preadjudicación OTIC'!AW391)</f>
        <v>NUMERAL 6.1.2. ITEM 1 - NO PRESENTA PROPUESTA PARA EL CURSO 14422. 
NUMERAL 6.1.2. ITEM 13 - NO PRESENTA LA INFORMACIÓN DE LA PROPUESTA DEL CURSO EN EL FORMATO DE ANEXO 2, CORRECTAMENTE LLENADO,</v>
      </c>
      <c r="AX391" s="2">
        <f>+('3 Planilla Preadjudicación OTIC'!AX391)</f>
        <v>0</v>
      </c>
      <c r="AY391" s="2">
        <f>+('3 Planilla Preadjudicación OTIC'!AY391)</f>
        <v>0</v>
      </c>
      <c r="AZ391" s="2">
        <f>+('3 Planilla Preadjudicación OTIC'!AZ391)</f>
        <v>0</v>
      </c>
      <c r="BA391" s="2">
        <f>+('3 Planilla Preadjudicación OTIC'!BA391)</f>
        <v>0</v>
      </c>
      <c r="BB391" s="2">
        <f>+('3 Planilla Preadjudicación OTIC'!BB391)</f>
        <v>0</v>
      </c>
      <c r="BC391" s="2">
        <f>+('3 Planilla Preadjudicación OTIC'!BC391)</f>
        <v>0</v>
      </c>
      <c r="BD391" s="2">
        <f>+('3 Planilla Preadjudicación OTIC'!BD391)</f>
        <v>0</v>
      </c>
      <c r="BE391" s="2">
        <f>+('3 Planilla Preadjudicación OTIC'!BE391)</f>
        <v>0</v>
      </c>
      <c r="BF391" s="2">
        <f>+('3 Planilla Preadjudicación OTIC'!BF391)</f>
        <v>0</v>
      </c>
      <c r="BG391" s="2">
        <f>+('3 Planilla Preadjudicación OTIC'!BG391)</f>
        <v>0</v>
      </c>
      <c r="BH391" s="2">
        <f>+('3 Planilla Preadjudicación OTIC'!BH391)</f>
        <v>0</v>
      </c>
      <c r="BI391" s="2">
        <f>+('3 Planilla Preadjudicación OTIC'!BI391)</f>
        <v>0</v>
      </c>
      <c r="BJ391" s="2">
        <f>+('3 Planilla Preadjudicación OTIC'!BJ391)</f>
        <v>0</v>
      </c>
      <c r="BK391" s="2">
        <f>+('3 Planilla Preadjudicación OTIC'!BK391)</f>
        <v>0</v>
      </c>
      <c r="BL391" s="2">
        <f>+('3 Planilla Preadjudicación OTIC'!BL391)</f>
        <v>0</v>
      </c>
      <c r="BM391" s="104">
        <f>ROUND(('3 Planilla Preadjudicación OTIC'!BM391),1)</f>
        <v>0</v>
      </c>
      <c r="BN391" s="4" t="str">
        <f>+('3 Planilla Preadjudicación OTIC'!BN391)</f>
        <v>NO</v>
      </c>
      <c r="BO391" s="4">
        <f>+('3 Planilla Preadjudicación OTIC'!BO391)</f>
        <v>0</v>
      </c>
      <c r="BP391" s="4">
        <f>+('3 Planilla Preadjudicación OTIC'!BP391)</f>
        <v>0</v>
      </c>
      <c r="BQ391" s="4">
        <f>+('3 Planilla Preadjudicación OTIC'!BQ391)</f>
        <v>0</v>
      </c>
      <c r="BR391" s="4">
        <f>+('3 Planilla Preadjudicación OTIC'!BR391)</f>
        <v>0</v>
      </c>
      <c r="BS391" s="4">
        <f>+('3 Planilla Preadjudicación OTIC'!BS391)</f>
        <v>0</v>
      </c>
      <c r="BT391" s="4">
        <f>+('3 Planilla Preadjudicación OTIC'!BT391)</f>
        <v>0</v>
      </c>
      <c r="BU391" s="85">
        <f>IF(VLOOKUP(A391,'BD OFICIAL'!$A$1:$AL$2098,7,0)=D391,0,1)</f>
        <v>0</v>
      </c>
      <c r="BV391" s="85">
        <f>IF(VLOOKUP(A391,'BD OFICIAL'!$A$1:$AL$2098,11,0)=J391,0,1)</f>
        <v>0</v>
      </c>
      <c r="BW391" s="85">
        <f>IF(VLOOKUP(A391,'BD OFICIAL'!$A$1:$AL$2098,13,0)=L391,0,1)</f>
        <v>0</v>
      </c>
      <c r="BX391" s="2">
        <f>IF(VLOOKUP(A391,'BD OFICIAL'!$A$1:$AL$2098,16,0)=O391,0,1)</f>
        <v>0</v>
      </c>
      <c r="BY391" s="2">
        <f>IF(VLOOKUP(A391,'BD OFICIAL'!$A$1:$AL$2098,17,0)=P391,0,1)</f>
        <v>0</v>
      </c>
      <c r="BZ391" s="2">
        <f>IF(VLOOKUP(A391,'BD OFICIAL'!$A$1:$AL$2098,19,0)=R391,0,1)</f>
        <v>0</v>
      </c>
      <c r="CA391" s="2">
        <f>IF(VLOOKUP(A391,'BD OFICIAL'!$A$1:$AL$2098,21,0)=T391,0,1)</f>
        <v>0</v>
      </c>
      <c r="CB391" s="2">
        <f>IF(VLOOKUP(A391,'BD OFICIAL'!$A$1:$AL$2098,24,0)=AK391,0,1)</f>
        <v>0</v>
      </c>
      <c r="CC391" s="2">
        <f>IF(VLOOKUP(A391,'BD OFICIAL'!$A$1:$AL$2098,25,0)=X391,0,1)</f>
        <v>0</v>
      </c>
      <c r="CD391" s="2">
        <f>IF(VLOOKUP(A391,'BD OFICIAL'!$A$1:$AL$2098,26,0)=Y391,0,1)</f>
        <v>0</v>
      </c>
      <c r="CE391" s="2">
        <f>IF(VLOOKUP(A391,'BD OFICIAL'!$A$1:$AL$2098,27,0)=Z391,0,1)</f>
        <v>0</v>
      </c>
      <c r="CF391" s="2">
        <f>IF(VLOOKUP(A391,'BD OFICIAL'!$A$1:$AL$2098,28,0)=AA391,0,1)</f>
        <v>0</v>
      </c>
      <c r="CG391" s="2">
        <f>IF(VLOOKUP(A391,'BD OFICIAL'!$A$1:$AL$2098,33,0)=AF391,0,1)</f>
        <v>0</v>
      </c>
      <c r="CH391" s="2">
        <f>IF(VLOOKUP(A391,'BD OFICIAL'!$A$1:$AL$2098,35,0)=AH391,0,1)</f>
        <v>0</v>
      </c>
      <c r="CI391" s="85">
        <f>IF(VLOOKUP(A391,'BD OFICIAL'!$A$1:$AL$2098,34,0)=AL391,0,1)</f>
        <v>0</v>
      </c>
      <c r="CJ391" s="12">
        <f>VLOOKUP(A391,'BD OFICIAL'!$A$1:$AM$2098,36,0)*AM391-AP391</f>
        <v>0</v>
      </c>
      <c r="CK391" s="85" t="str">
        <f t="shared" si="224"/>
        <v>SHMAN</v>
      </c>
      <c r="CL391" s="85" t="str">
        <f t="shared" si="225"/>
        <v>SI</v>
      </c>
      <c r="CM391" s="85" t="str">
        <f t="shared" si="205"/>
        <v>NO</v>
      </c>
      <c r="CN391" s="31">
        <f t="shared" si="206"/>
        <v>0</v>
      </c>
      <c r="CO391" s="31">
        <f t="shared" si="226"/>
        <v>0</v>
      </c>
      <c r="CP391" s="31">
        <f t="shared" si="207"/>
        <v>0</v>
      </c>
      <c r="CQ391" s="31">
        <f>IF(Y391="NO",0,IF(Y391="SI",IF(VLOOKUP(A391,'BD OFICIAL'!$A:$AO,40,0)=AQ391,0,1)))</f>
        <v>0</v>
      </c>
      <c r="CR391" s="31">
        <f>IF(Z391="NO",0,IF(Z391="SI",IF(VLOOKUP(B391,'BD OFICIAL'!$A:$AO,41,0)=AS391,0,1)))</f>
        <v>0</v>
      </c>
      <c r="CS391" s="31">
        <f t="shared" si="227"/>
        <v>0</v>
      </c>
      <c r="CT391" s="31">
        <f t="shared" si="228"/>
        <v>0</v>
      </c>
      <c r="CU391" s="31">
        <f>IF(VLOOKUP(A391,'BD OFICIAL'!$A$1:$AL$1056,31,0)="SI",IF(AT391&gt;0,0,1),IF(AT391=0,0,1))</f>
        <v>0</v>
      </c>
      <c r="CV391" s="31">
        <f t="shared" si="229"/>
        <v>0</v>
      </c>
      <c r="CW391" s="31">
        <f t="shared" si="208"/>
        <v>0</v>
      </c>
      <c r="CX391" s="85" t="str">
        <f t="shared" si="209"/>
        <v>NO</v>
      </c>
      <c r="CY391" s="31">
        <f t="shared" si="210"/>
        <v>0</v>
      </c>
      <c r="CZ391" s="85" t="str">
        <f>IF(ISERROR(VLOOKUP(AI391,EXPERIENCIA!$A$1:$C$2100,1,0)),"NO","SI")</f>
        <v>NO</v>
      </c>
      <c r="DA391" s="85" t="str">
        <f>IF(CX391="no","NO APLICA",IF(AX391=0,"ERROR NOTA",IF(AND(AX391&gt;1,CZ391="NO"),"ERROR NOTA",IF(AND(CZ391="NO",AX391=1),0,IF(VLOOKUP(AI391,EXPERIENCIA!$A$1:$C$2100,3,0)=AX391,0,"ERROR NOTA")))))</f>
        <v>NO APLICA</v>
      </c>
      <c r="DB391" s="85" t="str">
        <f>IF(ISERROR(VLOOKUP(AI391,COMPORTAMIENTO!$A$1:$C$2100,1,0)),"NO","SI")</f>
        <v>NO</v>
      </c>
      <c r="DC391" s="85" t="str">
        <f>IF(CX391="NO","NO APLICA",IF(AY391=0,"ERROR NOTA",IF(AND(DB391="NO",AY391=7),0,IF(VLOOKUP(AI391,COMPORTAMIENTO!$A$2:$H$2100,8,0)=AY391,0,"ERROR NOTA"))))</f>
        <v>NO APLICA</v>
      </c>
      <c r="DD391" s="104" t="str">
        <f t="shared" si="211"/>
        <v>NO APLICA</v>
      </c>
      <c r="DE391" s="104" t="str">
        <f t="shared" si="212"/>
        <v>NO APLICA</v>
      </c>
      <c r="DF391" s="85" t="str">
        <f t="shared" si="230"/>
        <v>SI</v>
      </c>
      <c r="DG391" s="85">
        <f t="shared" si="213"/>
        <v>0</v>
      </c>
      <c r="DH391" s="85">
        <f t="shared" si="214"/>
        <v>0</v>
      </c>
      <c r="DI391" s="85" t="str">
        <f t="shared" si="215"/>
        <v>NO APLICA</v>
      </c>
      <c r="DJ391" s="12" t="str">
        <f t="shared" si="216"/>
        <v>NO APLICA</v>
      </c>
      <c r="DK391" s="7" t="str">
        <f t="shared" si="217"/>
        <v>NO APLICA</v>
      </c>
      <c r="DL391" s="12">
        <f t="shared" si="231"/>
        <v>5075</v>
      </c>
      <c r="DM391" s="12">
        <f>VLOOKUP(A391,'5 TD'!$A:$B,2,0)</f>
        <v>5075</v>
      </c>
      <c r="DN391" s="7" t="str">
        <f t="shared" si="232"/>
        <v>NO APLICA</v>
      </c>
      <c r="DO391" s="85" t="str">
        <f t="shared" si="218"/>
        <v>NO APLICA</v>
      </c>
      <c r="DP391" s="85" t="str">
        <f t="shared" si="219"/>
        <v>NO APLICA</v>
      </c>
      <c r="DQ391" s="7" t="str">
        <f t="shared" si="220"/>
        <v>NO APLICA</v>
      </c>
      <c r="DR391" s="85" t="str">
        <f t="shared" si="233"/>
        <v>NO APLICA</v>
      </c>
      <c r="DS391" s="2" t="str">
        <f>+('3 Planilla Preadjudicación OTIC'!BN391)</f>
        <v>NO</v>
      </c>
      <c r="DT391" s="2" t="str">
        <f>IF(DR391="APROBADO",VLOOKUP(A391,'5 TD'!$D$3:$E$270,2,0),"NO APLICA")</f>
        <v>NO APLICA</v>
      </c>
      <c r="DU391" s="2" t="str">
        <f t="shared" si="234"/>
        <v>NO APLICA</v>
      </c>
      <c r="DV391" s="2" t="str">
        <f>IF(DU391="SI",VLOOKUP(A391,'5 TD'!$G$3:$H$270,2,0),"NO APLICA ")</f>
        <v xml:space="preserve">NO APLICA </v>
      </c>
      <c r="DW391" s="2" t="str">
        <f t="shared" si="235"/>
        <v>NO</v>
      </c>
      <c r="DX391" s="2" t="str">
        <f>IF(DW391="SI",VLOOKUP(A391,'5 TD'!$J$4:$K$472,2,0),"NO APLICA")</f>
        <v>NO APLICA</v>
      </c>
      <c r="DY391" s="2" t="str">
        <f t="shared" si="236"/>
        <v>NO APLICA</v>
      </c>
      <c r="DZ391" s="7" t="str">
        <f>IF(DY391="SI",VLOOKUP(A391,'5 TD'!$M$4:$N$350,2,0),"NO APLICA")</f>
        <v>NO APLICA</v>
      </c>
      <c r="EA391" s="2" t="str">
        <f t="shared" si="237"/>
        <v>NO APLICA</v>
      </c>
      <c r="EB391" s="12" t="str">
        <f t="shared" si="238"/>
        <v/>
      </c>
      <c r="EC391" s="12" t="str">
        <f>IF(EA391="SI",VLOOKUP(A391,'5 TD'!$V$4:$W$479,2,0),"NO APLICA")</f>
        <v>NO APLICA</v>
      </c>
      <c r="ED391" s="2" t="str">
        <f t="shared" si="221"/>
        <v>NO</v>
      </c>
      <c r="EE391" s="79" t="str">
        <f>IF(ED391="SI",VLOOKUP(AI391,COMPORTAMIENTO!$A$1:$H$2100,7,0),"NO APLICA")</f>
        <v>NO APLICA</v>
      </c>
      <c r="EF391" s="12" t="str">
        <f>IF(ED391="SI",VLOOKUP(A391,'5 TD'!$P$2:$Q$479,2,0),"NO APLICA")</f>
        <v>NO APLICA</v>
      </c>
      <c r="EG391" s="2" t="str">
        <f t="shared" si="222"/>
        <v>NO</v>
      </c>
      <c r="EH391" s="2">
        <f>IF(CZ391="no",0,VLOOKUP(AI391,EXPERIENCIA!$A$1:$C$2100,2,0))</f>
        <v>0</v>
      </c>
      <c r="EI391" s="2">
        <f>IF(CZ391="si",VLOOKUP(A391,'5 TD'!$S$3:$T$2103,2,0),0)</f>
        <v>0</v>
      </c>
      <c r="EJ391" s="2" t="str">
        <f t="shared" si="223"/>
        <v>SI</v>
      </c>
      <c r="EK391" s="2">
        <f>+('3 Planilla Preadjudicación OTIC'!BU391)</f>
        <v>0</v>
      </c>
      <c r="EL391" s="3"/>
      <c r="EM391" s="3"/>
      <c r="EN391" s="3"/>
      <c r="EQ391" s="86"/>
    </row>
    <row r="392" spans="1:147" ht="15" customHeight="1" x14ac:dyDescent="0.3">
      <c r="A392" s="2">
        <f>+('3 Planilla Preadjudicación OTIC'!A392)</f>
        <v>14430</v>
      </c>
      <c r="B392" s="2" t="str">
        <f>+('3 Planilla Preadjudicación OTIC'!B392)</f>
        <v>65181652-1</v>
      </c>
      <c r="C392" s="4">
        <f>+('3 Planilla Preadjudicación OTIC'!E392)</f>
        <v>2025</v>
      </c>
      <c r="D392" s="4" t="str">
        <f>+('3 Planilla Preadjudicación OTIC'!F392)</f>
        <v>MANDATO</v>
      </c>
      <c r="E392" s="4" t="str">
        <f>+('3 Planilla Preadjudicación OTIC'!G392)</f>
        <v>96505760-9</v>
      </c>
      <c r="F392" s="4" t="str">
        <f>+('3 Planilla Preadjudicación OTIC'!H392)</f>
        <v>COLBÚN</v>
      </c>
      <c r="G392" s="4"/>
      <c r="H392" s="4"/>
      <c r="I392" s="4" t="str">
        <f>+('3 Planilla Preadjudicación OTIC'!I392)</f>
        <v>TÉCNICAS DE SOLDADURA POR OXIGÁS, ARCO VOLTAICO, TIG Y MIG</v>
      </c>
      <c r="J392" s="4" t="str">
        <f>+('3 Planilla Preadjudicación OTIC'!J392)</f>
        <v>PF0622</v>
      </c>
      <c r="K392" s="4" t="str">
        <f>+('3 Planilla Preadjudicación OTIC'!K392)</f>
        <v>TÉCNICAS PARA EL EMPRENDIMIENTO</v>
      </c>
      <c r="L392" s="4" t="str">
        <f>+('3 Planilla Preadjudicación OTIC'!L392)</f>
        <v>PF0921</v>
      </c>
      <c r="M392" s="2">
        <f>+('3 Planilla Preadjudicación OTIC'!M392)</f>
        <v>7</v>
      </c>
      <c r="N392" s="4" t="str">
        <f>+('3 Planilla Preadjudicación OTIC'!N392)</f>
        <v>MAULE</v>
      </c>
      <c r="O392" s="4" t="str">
        <f>+('3 Planilla Preadjudicación OTIC'!O392)</f>
        <v>COLBÚN</v>
      </c>
      <c r="P392" s="4" t="str">
        <f>+('3 Planilla Preadjudicación OTIC'!P392)</f>
        <v>EMPRENDEDORES/AS INFORMALES O PERSONAS VULNERABLES PERTENECIENTES AL 80% MAS VULNERABLE</v>
      </c>
      <c r="Q392" s="4" t="str">
        <f>+('3 Planilla Preadjudicación OTIC'!Q392)</f>
        <v>PRESENCIAL</v>
      </c>
      <c r="R392" s="4" t="str">
        <f>+('3 Planilla Preadjudicación OTIC'!R392)</f>
        <v>INDEPENDIENTE</v>
      </c>
      <c r="S392" s="4">
        <f>+('3 Planilla Preadjudicación OTIC'!S392)</f>
        <v>68</v>
      </c>
      <c r="T392" s="2">
        <f>+('3 Planilla Preadjudicación OTIC'!T392)</f>
        <v>10</v>
      </c>
      <c r="U392" s="2">
        <f>+('3 Planilla Preadjudicación OTIC'!U392)</f>
        <v>260</v>
      </c>
      <c r="V392" s="2">
        <f>+('3 Planilla Preadjudicación OTIC'!V392)</f>
        <v>12</v>
      </c>
      <c r="W392" s="2">
        <f>+('3 Planilla Preadjudicación OTIC'!W392)</f>
        <v>272</v>
      </c>
      <c r="X392" s="2">
        <f>+('3 Planilla Preadjudicación OTIC'!X392)</f>
        <v>4</v>
      </c>
      <c r="Y392" s="2" t="str">
        <f>+('3 Planilla Preadjudicación OTIC'!Y392)</f>
        <v>SI</v>
      </c>
      <c r="Z392" s="2" t="str">
        <f>+('3 Planilla Preadjudicación OTIC'!Z392)</f>
        <v>NO</v>
      </c>
      <c r="AA392" s="2" t="str">
        <f>+('3 Planilla Preadjudicación OTIC'!AA392)</f>
        <v>SI</v>
      </c>
      <c r="AB392" s="4" t="str">
        <f>+('3 Planilla Preadjudicación OTIC'!AB392)</f>
        <v>SE AJUSTA A PLAN FORMATIVO</v>
      </c>
      <c r="AC392" s="4" t="str">
        <f>+('3 Planilla Preadjudicación OTIC'!AC392)</f>
        <v>HOMBRES Y MUJERES DE 18 AÑOS O MAS, QUE PERTENECEN AL 80% MAS VULNERABLES, RESIDEN EN LA COMUNA DE COLBUN Y QUE TENGAN EDUCACIÓN BÁSICA COMPLETA DE PREFERENCIA; NOCIONES BÁSICAS DE OPERACIONES MATEMÁTICAS (SUMA, RESTA, MULTIPLICACIÓN, DIVISIÓN).</v>
      </c>
      <c r="AD392" s="2" t="str">
        <f>+('3 Planilla Preadjudicación OTIC'!AD392)</f>
        <v>SI</v>
      </c>
      <c r="AE392" s="4" t="str">
        <f>+('3 Planilla Preadjudicación OTIC'!AE392)</f>
        <v>CERTIFICACIÓN COMO SOLDADOR.</v>
      </c>
      <c r="AF392" s="2" t="str">
        <f>+('3 Planilla Preadjudicación OTIC'!AF392)</f>
        <v>CERRADA</v>
      </c>
      <c r="AG392" s="2">
        <f>+('3 Planilla Preadjudicación OTIC'!AG392)</f>
        <v>68</v>
      </c>
      <c r="AH392" s="2">
        <f>+('3 Planilla Preadjudicación OTIC'!AH392)</f>
        <v>2</v>
      </c>
      <c r="AI392" s="135" t="str">
        <f>+('3 Planilla Preadjudicación OTIC'!AI392)</f>
        <v>77703557-6</v>
      </c>
      <c r="AJ392" s="4" t="str">
        <f>+('3 Planilla Preadjudicación OTIC'!AJ392)</f>
        <v>NAEDU LTDA</v>
      </c>
      <c r="AK392" s="2">
        <f>+('3 Planilla Preadjudicación OTIC'!AK392)</f>
        <v>272</v>
      </c>
      <c r="AL392" s="2">
        <f>+('3 Planilla Preadjudicación OTIC'!AL392)</f>
        <v>68</v>
      </c>
      <c r="AM392" s="12">
        <f>+('3 Planilla Preadjudicación OTIC'!AM392)</f>
        <v>5075</v>
      </c>
      <c r="AN392" s="12">
        <f>+('3 Planilla Preadjudicación OTIC'!AN392)</f>
        <v>100000</v>
      </c>
      <c r="AO392" s="12">
        <f>+('3 Planilla Preadjudicación OTIC'!AO392)</f>
        <v>250000</v>
      </c>
      <c r="AP392" s="12">
        <f>+('3 Planilla Preadjudicación OTIC'!AP392)</f>
        <v>13804000</v>
      </c>
      <c r="AQ392" s="12">
        <f>+('3 Planilla Preadjudicación OTIC'!AQ392)</f>
        <v>2720000</v>
      </c>
      <c r="AR392" s="12">
        <f>+('3 Planilla Preadjudicación OTIC'!AR392)</f>
        <v>1000000</v>
      </c>
      <c r="AS392" s="12">
        <f>+('3 Planilla Preadjudicación OTIC'!AS392)</f>
        <v>0</v>
      </c>
      <c r="AT392" s="12">
        <f>+('3 Planilla Preadjudicación OTIC'!AT392)</f>
        <v>2500000</v>
      </c>
      <c r="AU392" s="12">
        <f>+('3 Planilla Preadjudicación OTIC'!AU392)</f>
        <v>20024000</v>
      </c>
      <c r="AV392" s="2" t="str">
        <f>+('3 Planilla Preadjudicación OTIC'!AV392)</f>
        <v>SI</v>
      </c>
      <c r="AW392" s="4">
        <f>+('3 Planilla Preadjudicación OTIC'!AW392)</f>
        <v>0</v>
      </c>
      <c r="AX392" s="2">
        <f>+('3 Planilla Preadjudicación OTIC'!AX392)</f>
        <v>1</v>
      </c>
      <c r="AY392" s="2">
        <f>+('3 Planilla Preadjudicación OTIC'!AY392)</f>
        <v>7</v>
      </c>
      <c r="AZ392" s="2">
        <f>+('3 Planilla Preadjudicación OTIC'!AZ392)</f>
        <v>0</v>
      </c>
      <c r="BA392" s="2">
        <f>+('3 Planilla Preadjudicación OTIC'!BA392)</f>
        <v>0</v>
      </c>
      <c r="BB392" s="2">
        <f>+('3 Planilla Preadjudicación OTIC'!BB392)</f>
        <v>0</v>
      </c>
      <c r="BC392" s="2">
        <f>+('3 Planilla Preadjudicación OTIC'!BC392)</f>
        <v>0</v>
      </c>
      <c r="BD392" s="2">
        <f>+('3 Planilla Preadjudicación OTIC'!BD392)</f>
        <v>0</v>
      </c>
      <c r="BE392" s="2">
        <f>+('3 Planilla Preadjudicación OTIC'!BE392)</f>
        <v>0</v>
      </c>
      <c r="BF392" s="2">
        <f>+('3 Planilla Preadjudicación OTIC'!BF392)</f>
        <v>0</v>
      </c>
      <c r="BG392" s="2">
        <f>+('3 Planilla Preadjudicación OTIC'!BG392)</f>
        <v>7</v>
      </c>
      <c r="BH392" s="2">
        <f>+('3 Planilla Preadjudicación OTIC'!BH392)</f>
        <v>7</v>
      </c>
      <c r="BI392" s="2">
        <f>+('3 Planilla Preadjudicación OTIC'!BI392)</f>
        <v>7</v>
      </c>
      <c r="BJ392" s="2">
        <f>+('3 Planilla Preadjudicación OTIC'!BJ392)</f>
        <v>7</v>
      </c>
      <c r="BK392" s="2">
        <f>+('3 Planilla Preadjudicación OTIC'!BK392)</f>
        <v>7</v>
      </c>
      <c r="BL392" s="2">
        <f>+('3 Planilla Preadjudicación OTIC'!BL392)</f>
        <v>7</v>
      </c>
      <c r="BM392" s="104">
        <f>ROUND(('3 Planilla Preadjudicación OTIC'!BM392),1)</f>
        <v>6.4</v>
      </c>
      <c r="BN392" s="4" t="str">
        <f>+('3 Planilla Preadjudicación OTIC'!BN392)</f>
        <v>NO</v>
      </c>
      <c r="BO392" s="4">
        <f>+('3 Planilla Preadjudicación OTIC'!BO392)</f>
        <v>0</v>
      </c>
      <c r="BP392" s="4">
        <f>+('3 Planilla Preadjudicación OTIC'!BP392)</f>
        <v>0</v>
      </c>
      <c r="BQ392" s="4">
        <f>+('3 Planilla Preadjudicación OTIC'!BQ392)</f>
        <v>0</v>
      </c>
      <c r="BR392" s="4">
        <f>+('3 Planilla Preadjudicación OTIC'!BR392)</f>
        <v>0</v>
      </c>
      <c r="BS392" s="4">
        <f>+('3 Planilla Preadjudicación OTIC'!BS392)</f>
        <v>0</v>
      </c>
      <c r="BT392" s="4">
        <f>+('3 Planilla Preadjudicación OTIC'!BT392)</f>
        <v>0</v>
      </c>
      <c r="BU392" s="85">
        <f>IF(VLOOKUP(A392,'BD OFICIAL'!$A$1:$AL$2098,7,0)=D392,0,1)</f>
        <v>0</v>
      </c>
      <c r="BV392" s="85">
        <f>IF(VLOOKUP(A392,'BD OFICIAL'!$A$1:$AL$2098,11,0)=J392,0,1)</f>
        <v>0</v>
      </c>
      <c r="BW392" s="85">
        <f>IF(VLOOKUP(A392,'BD OFICIAL'!$A$1:$AL$2098,13,0)=L392,0,1)</f>
        <v>0</v>
      </c>
      <c r="BX392" s="2">
        <f>IF(VLOOKUP(A392,'BD OFICIAL'!$A$1:$AL$2098,16,0)=O392,0,1)</f>
        <v>0</v>
      </c>
      <c r="BY392" s="2">
        <f>IF(VLOOKUP(A392,'BD OFICIAL'!$A$1:$AL$2098,17,0)=P392,0,1)</f>
        <v>0</v>
      </c>
      <c r="BZ392" s="2">
        <f>IF(VLOOKUP(A392,'BD OFICIAL'!$A$1:$AL$2098,19,0)=R392,0,1)</f>
        <v>0</v>
      </c>
      <c r="CA392" s="2">
        <f>IF(VLOOKUP(A392,'BD OFICIAL'!$A$1:$AL$2098,21,0)=T392,0,1)</f>
        <v>0</v>
      </c>
      <c r="CB392" s="2">
        <f>IF(VLOOKUP(A392,'BD OFICIAL'!$A$1:$AL$2098,24,0)=AK392,0,1)</f>
        <v>0</v>
      </c>
      <c r="CC392" s="2">
        <f>IF(VLOOKUP(A392,'BD OFICIAL'!$A$1:$AL$2098,25,0)=X392,0,1)</f>
        <v>0</v>
      </c>
      <c r="CD392" s="2">
        <f>IF(VLOOKUP(A392,'BD OFICIAL'!$A$1:$AL$2098,26,0)=Y392,0,1)</f>
        <v>0</v>
      </c>
      <c r="CE392" s="2">
        <f>IF(VLOOKUP(A392,'BD OFICIAL'!$A$1:$AL$2098,27,0)=Z392,0,1)</f>
        <v>0</v>
      </c>
      <c r="CF392" s="2">
        <f>IF(VLOOKUP(A392,'BD OFICIAL'!$A$1:$AL$2098,28,0)=AA392,0,1)</f>
        <v>0</v>
      </c>
      <c r="CG392" s="2">
        <f>IF(VLOOKUP(A392,'BD OFICIAL'!$A$1:$AL$2098,33,0)=AF392,0,1)</f>
        <v>0</v>
      </c>
      <c r="CH392" s="2">
        <f>IF(VLOOKUP(A392,'BD OFICIAL'!$A$1:$AL$2098,35,0)=AH392,0,1)</f>
        <v>0</v>
      </c>
      <c r="CI392" s="85">
        <f>IF(VLOOKUP(A392,'BD OFICIAL'!$A$1:$AL$2098,34,0)=AL392,0,1)</f>
        <v>0</v>
      </c>
      <c r="CJ392" s="12">
        <f>VLOOKUP(A392,'BD OFICIAL'!$A$1:$AM$2098,36,0)*AM392-AP392</f>
        <v>0</v>
      </c>
      <c r="CK392" s="85" t="str">
        <f t="shared" si="224"/>
        <v>SHMAN</v>
      </c>
      <c r="CL392" s="85" t="str">
        <f t="shared" si="225"/>
        <v>SI</v>
      </c>
      <c r="CM392" s="85" t="str">
        <f t="shared" si="205"/>
        <v>NO</v>
      </c>
      <c r="CN392" s="31">
        <f t="shared" si="206"/>
        <v>0</v>
      </c>
      <c r="CO392" s="31">
        <f t="shared" si="226"/>
        <v>0</v>
      </c>
      <c r="CP392" s="31">
        <f t="shared" si="207"/>
        <v>0</v>
      </c>
      <c r="CQ392" s="31">
        <f>IF(Y392="NO",0,IF(Y392="SI",IF(VLOOKUP(A392,'BD OFICIAL'!$A:$AO,40,0)=AQ392,0,1)))</f>
        <v>0</v>
      </c>
      <c r="CR392" s="31">
        <f>IF(Z392="NO",0,IF(Z392="SI",IF(VLOOKUP(B392,'BD OFICIAL'!$A:$AO,41,0)=AS392,0,1)))</f>
        <v>0</v>
      </c>
      <c r="CS392" s="31">
        <f t="shared" si="227"/>
        <v>0</v>
      </c>
      <c r="CT392" s="31">
        <f t="shared" si="228"/>
        <v>0</v>
      </c>
      <c r="CU392" s="31">
        <f>IF(VLOOKUP(A392,'BD OFICIAL'!$A$1:$AL$1056,31,0)="SI",IF(AT392&gt;0,0,1),IF(AT392=0,0,1))</f>
        <v>0</v>
      </c>
      <c r="CV392" s="31">
        <f t="shared" si="229"/>
        <v>0</v>
      </c>
      <c r="CW392" s="31">
        <f t="shared" si="208"/>
        <v>0</v>
      </c>
      <c r="CX392" s="85" t="str">
        <f t="shared" si="209"/>
        <v>SI</v>
      </c>
      <c r="CY392" s="31">
        <f t="shared" si="210"/>
        <v>0</v>
      </c>
      <c r="CZ392" s="85" t="str">
        <f>IF(ISERROR(VLOOKUP(AI392,EXPERIENCIA!$A$1:$C$2100,1,0)),"NO","SI")</f>
        <v>NO</v>
      </c>
      <c r="DA392" s="85">
        <f>IF(CX392="no","NO APLICA",IF(AX392=0,"ERROR NOTA",IF(AND(AX392&gt;1,CZ392="NO"),"ERROR NOTA",IF(AND(CZ392="NO",AX392=1),0,IF(VLOOKUP(AI392,EXPERIENCIA!$A$1:$C$2100,3,0)=AX392,0,"ERROR NOTA")))))</f>
        <v>0</v>
      </c>
      <c r="DB392" s="85" t="str">
        <f>IF(ISERROR(VLOOKUP(AI392,COMPORTAMIENTO!$A$1:$C$2100,1,0)),"NO","SI")</f>
        <v>NO</v>
      </c>
      <c r="DC392" s="85">
        <f>IF(CX392="NO","NO APLICA",IF(AY392=0,"ERROR NOTA",IF(AND(DB392="NO",AY392=7),0,IF(VLOOKUP(AI392,COMPORTAMIENTO!$A$2:$H$2100,8,0)=AY392,0,"ERROR NOTA"))))</f>
        <v>0</v>
      </c>
      <c r="DD392" s="104">
        <f t="shared" si="211"/>
        <v>0.1</v>
      </c>
      <c r="DE392" s="104">
        <f t="shared" si="212"/>
        <v>0.70000000000000007</v>
      </c>
      <c r="DF392" s="85" t="str">
        <f t="shared" si="230"/>
        <v>SI</v>
      </c>
      <c r="DG392" s="85">
        <f t="shared" si="213"/>
        <v>0</v>
      </c>
      <c r="DH392" s="85">
        <f t="shared" si="214"/>
        <v>0</v>
      </c>
      <c r="DI392" s="85">
        <f t="shared" si="215"/>
        <v>0</v>
      </c>
      <c r="DJ392" s="12">
        <f t="shared" si="216"/>
        <v>7.0000000000000009</v>
      </c>
      <c r="DK392" s="7">
        <f t="shared" si="217"/>
        <v>7.0000000000000009</v>
      </c>
      <c r="DL392" s="12">
        <f t="shared" si="231"/>
        <v>5075</v>
      </c>
      <c r="DM392" s="12">
        <f>VLOOKUP(A392,'5 TD'!$A:$B,2,0)</f>
        <v>5075</v>
      </c>
      <c r="DN392" s="7">
        <f t="shared" si="232"/>
        <v>7</v>
      </c>
      <c r="DO392" s="85" t="str">
        <f t="shared" si="218"/>
        <v>APROBADO</v>
      </c>
      <c r="DP392" s="85" t="str">
        <f t="shared" si="219"/>
        <v>APROBADO</v>
      </c>
      <c r="DQ392" s="7">
        <f t="shared" si="220"/>
        <v>6.4</v>
      </c>
      <c r="DR392" s="85" t="str">
        <f t="shared" si="233"/>
        <v>APROBADO</v>
      </c>
      <c r="DS392" s="2" t="str">
        <f>+('3 Planilla Preadjudicación OTIC'!BN392)</f>
        <v>NO</v>
      </c>
      <c r="DT392" s="2">
        <f>IF(DR392="APROBADO",VLOOKUP(A392,'5 TD'!$D$3:$E$270,2,0),"NO APLICA")</f>
        <v>7</v>
      </c>
      <c r="DU392" s="2" t="str">
        <f t="shared" si="234"/>
        <v>NO</v>
      </c>
      <c r="DV392" s="2" t="str">
        <f>IF(DU392="SI",VLOOKUP(A392,'5 TD'!$G$3:$H$270,2,0),"NO APLICA ")</f>
        <v xml:space="preserve">NO APLICA </v>
      </c>
      <c r="DW392" s="2" t="str">
        <f t="shared" si="235"/>
        <v>NO</v>
      </c>
      <c r="DX392" s="2" t="str">
        <f>IF(DW392="SI",VLOOKUP(A392,'5 TD'!$J$4:$K$472,2,0),"NO APLICA")</f>
        <v>NO APLICA</v>
      </c>
      <c r="DY392" s="2" t="str">
        <f t="shared" si="236"/>
        <v>NO APLICA</v>
      </c>
      <c r="DZ392" s="7" t="str">
        <f>IF(DY392="SI",VLOOKUP(A392,'5 TD'!$M$4:$N$350,2,0),"NO APLICA")</f>
        <v>NO APLICA</v>
      </c>
      <c r="EA392" s="2" t="str">
        <f t="shared" si="237"/>
        <v>NO APLICA</v>
      </c>
      <c r="EB392" s="12" t="str">
        <f t="shared" si="238"/>
        <v/>
      </c>
      <c r="EC392" s="12" t="str">
        <f>IF(EA392="SI",VLOOKUP(A392,'5 TD'!$V$4:$W$479,2,0),"NO APLICA")</f>
        <v>NO APLICA</v>
      </c>
      <c r="ED392" s="2" t="str">
        <f t="shared" si="221"/>
        <v>NO</v>
      </c>
      <c r="EE392" s="79" t="str">
        <f>IF(ED392="SI",VLOOKUP(AI392,COMPORTAMIENTO!$A$1:$H$2100,7,0),"NO APLICA")</f>
        <v>NO APLICA</v>
      </c>
      <c r="EF392" s="12" t="str">
        <f>IF(ED392="SI",VLOOKUP(A392,'5 TD'!$P$2:$Q$479,2,0),"NO APLICA")</f>
        <v>NO APLICA</v>
      </c>
      <c r="EG392" s="2" t="str">
        <f t="shared" si="222"/>
        <v>NO</v>
      </c>
      <c r="EH392" s="2">
        <f>IF(CZ392="no",0,VLOOKUP(AI392,EXPERIENCIA!$A$1:$C$2100,2,0))</f>
        <v>0</v>
      </c>
      <c r="EI392" s="2">
        <f>IF(CZ392="si",VLOOKUP(A392,'5 TD'!$S$3:$T$2103,2,0),0)</f>
        <v>0</v>
      </c>
      <c r="EJ392" s="2" t="str">
        <f t="shared" si="223"/>
        <v>SI</v>
      </c>
      <c r="EK392" s="2">
        <f>+('3 Planilla Preadjudicación OTIC'!BU392)</f>
        <v>0</v>
      </c>
      <c r="EL392" s="4"/>
      <c r="EM392" s="3"/>
      <c r="EN392" s="3"/>
      <c r="EQ392" s="86"/>
    </row>
    <row r="393" spans="1:147" ht="15" customHeight="1" x14ac:dyDescent="0.3">
      <c r="A393" s="2">
        <f>+('3 Planilla Preadjudicación OTIC'!A393)</f>
        <v>14393</v>
      </c>
      <c r="B393" s="2" t="str">
        <f>+('3 Planilla Preadjudicación OTIC'!B393)</f>
        <v>65181652-1</v>
      </c>
      <c r="C393" s="4">
        <f>+('3 Planilla Preadjudicación OTIC'!E393)</f>
        <v>2025</v>
      </c>
      <c r="D393" s="4" t="str">
        <f>+('3 Planilla Preadjudicación OTIC'!F393)</f>
        <v>MANDATO</v>
      </c>
      <c r="E393" s="4" t="str">
        <f>+('3 Planilla Preadjudicación OTIC'!G393)</f>
        <v>96532330-9</v>
      </c>
      <c r="F393" s="4" t="str">
        <f>+('3 Planilla Preadjudicación OTIC'!H393)</f>
        <v>CMPC PULP SPA</v>
      </c>
      <c r="G393" s="4"/>
      <c r="H393" s="4"/>
      <c r="I393" s="4" t="str">
        <f>+('3 Planilla Preadjudicación OTIC'!I393)</f>
        <v>CUIDADOS BÁSICOS DEL GANADO: OVINO, BOVINO Y EQUINO</v>
      </c>
      <c r="J393" s="4" t="str">
        <f>+('3 Planilla Preadjudicación OTIC'!J393)</f>
        <v>PF0708</v>
      </c>
      <c r="K393" s="4" t="str">
        <f>+('3 Planilla Preadjudicación OTIC'!K393)</f>
        <v>TÉCNICAS PARA EL EMPRENDIMIENTO</v>
      </c>
      <c r="L393" s="4" t="str">
        <f>+('3 Planilla Preadjudicación OTIC'!L393)</f>
        <v>PF0921</v>
      </c>
      <c r="M393" s="2">
        <f>+('3 Planilla Preadjudicación OTIC'!M393)</f>
        <v>9</v>
      </c>
      <c r="N393" s="4" t="str">
        <f>+('3 Planilla Preadjudicación OTIC'!N393)</f>
        <v>ARAUCANIA</v>
      </c>
      <c r="O393" s="4" t="str">
        <f>+('3 Planilla Preadjudicación OTIC'!O393)</f>
        <v>COLLIPULLI</v>
      </c>
      <c r="P393" s="4" t="str">
        <f>+('3 Planilla Preadjudicación OTIC'!P393)</f>
        <v>EMPRENDEDORES/AS INFORMALES O PERSONAS VULNERABLES PERTENECIENTES AL 80% MAS VULNERABLE</v>
      </c>
      <c r="Q393" s="4" t="str">
        <f>+('3 Planilla Preadjudicación OTIC'!Q393)</f>
        <v>PRESENCIAL</v>
      </c>
      <c r="R393" s="4" t="str">
        <f>+('3 Planilla Preadjudicación OTIC'!R393)</f>
        <v>INDEPENDIENTE</v>
      </c>
      <c r="S393" s="4">
        <f>+('3 Planilla Preadjudicación OTIC'!S393)</f>
        <v>43</v>
      </c>
      <c r="T393" s="2">
        <f>+('3 Planilla Preadjudicación OTIC'!T393)</f>
        <v>15</v>
      </c>
      <c r="U393" s="2">
        <f>+('3 Planilla Preadjudicación OTIC'!U393)</f>
        <v>160</v>
      </c>
      <c r="V393" s="2">
        <f>+('3 Planilla Preadjudicación OTIC'!V393)</f>
        <v>12</v>
      </c>
      <c r="W393" s="2">
        <f>+('3 Planilla Preadjudicación OTIC'!W393)</f>
        <v>172</v>
      </c>
      <c r="X393" s="2">
        <f>+('3 Planilla Preadjudicación OTIC'!X393)</f>
        <v>4</v>
      </c>
      <c r="Y393" s="2" t="str">
        <f>+('3 Planilla Preadjudicación OTIC'!Y393)</f>
        <v>SI</v>
      </c>
      <c r="Z393" s="2" t="str">
        <f>+('3 Planilla Preadjudicación OTIC'!Z393)</f>
        <v>NO</v>
      </c>
      <c r="AA393" s="2" t="str">
        <f>+('3 Planilla Preadjudicación OTIC'!AA393)</f>
        <v>SI</v>
      </c>
      <c r="AB393" s="4" t="str">
        <f>+('3 Planilla Preadjudicación OTIC'!AB393)</f>
        <v>SE AJUSTA A PLAN FORMATIVO</v>
      </c>
      <c r="AC393" s="4" t="str">
        <f>+('3 Planilla Preadjudicación OTIC'!AC393)</f>
        <v>HOMBRES Y MUJERES MAYORES DE 18 AÑOS PERTENECIENTES AL 80% MÁS VULNERABLES, CORRESPINDIENTES A COLLIPULLI</v>
      </c>
      <c r="AD393" s="2" t="str">
        <f>+('3 Planilla Preadjudicación OTIC'!AD393)</f>
        <v>NO</v>
      </c>
      <c r="AE393" s="4">
        <f>+('3 Planilla Preadjudicación OTIC'!AE393)</f>
        <v>0</v>
      </c>
      <c r="AF393" s="2" t="str">
        <f>+('3 Planilla Preadjudicación OTIC'!AF393)</f>
        <v>CERRADA</v>
      </c>
      <c r="AG393" s="2">
        <f>+('3 Planilla Preadjudicación OTIC'!AG393)</f>
        <v>43</v>
      </c>
      <c r="AH393" s="2">
        <f>+('3 Planilla Preadjudicación OTIC'!AH393)</f>
        <v>1</v>
      </c>
      <c r="AI393" s="135" t="str">
        <f>+('3 Planilla Preadjudicación OTIC'!AI393)</f>
        <v>77703557-6</v>
      </c>
      <c r="AJ393" s="4" t="str">
        <f>+('3 Planilla Preadjudicación OTIC'!AJ393)</f>
        <v>NAEDU LTDA</v>
      </c>
      <c r="AK393" s="2">
        <f>+('3 Planilla Preadjudicación OTIC'!AK393)</f>
        <v>172</v>
      </c>
      <c r="AL393" s="2">
        <f>+('3 Planilla Preadjudicación OTIC'!AL393)</f>
        <v>43</v>
      </c>
      <c r="AM393" s="12">
        <f>+('3 Planilla Preadjudicación OTIC'!AM393)</f>
        <v>4130</v>
      </c>
      <c r="AN393" s="12">
        <f>+('3 Planilla Preadjudicación OTIC'!AN393)</f>
        <v>50000</v>
      </c>
      <c r="AO393" s="12">
        <f>+('3 Planilla Preadjudicación OTIC'!AO393)</f>
        <v>0</v>
      </c>
      <c r="AP393" s="12">
        <f>+('3 Planilla Preadjudicación OTIC'!AP393)</f>
        <v>10655400</v>
      </c>
      <c r="AQ393" s="12">
        <f>+('3 Planilla Preadjudicación OTIC'!AQ393)</f>
        <v>2580000</v>
      </c>
      <c r="AR393" s="12">
        <f>+('3 Planilla Preadjudicación OTIC'!AR393)</f>
        <v>750000</v>
      </c>
      <c r="AS393" s="12">
        <f>+('3 Planilla Preadjudicación OTIC'!AS393)</f>
        <v>0</v>
      </c>
      <c r="AT393" s="12">
        <f>+('3 Planilla Preadjudicación OTIC'!AT393)</f>
        <v>0</v>
      </c>
      <c r="AU393" s="12">
        <f>+('3 Planilla Preadjudicación OTIC'!AU393)</f>
        <v>13985400</v>
      </c>
      <c r="AV393" s="2" t="str">
        <f>+('3 Planilla Preadjudicación OTIC'!AV393)</f>
        <v>SI</v>
      </c>
      <c r="AW393" s="4">
        <f>+('3 Planilla Preadjudicación OTIC'!AW393)</f>
        <v>0</v>
      </c>
      <c r="AX393" s="2">
        <f>+('3 Planilla Preadjudicación OTIC'!AX393)</f>
        <v>1</v>
      </c>
      <c r="AY393" s="2">
        <f>+('3 Planilla Preadjudicación OTIC'!AY393)</f>
        <v>7</v>
      </c>
      <c r="AZ393" s="2">
        <f>+('3 Planilla Preadjudicación OTIC'!AZ393)</f>
        <v>0</v>
      </c>
      <c r="BA393" s="2">
        <f>+('3 Planilla Preadjudicación OTIC'!BA393)</f>
        <v>0</v>
      </c>
      <c r="BB393" s="2">
        <f>+('3 Planilla Preadjudicación OTIC'!BB393)</f>
        <v>0</v>
      </c>
      <c r="BC393" s="2">
        <f>+('3 Planilla Preadjudicación OTIC'!BC393)</f>
        <v>0</v>
      </c>
      <c r="BD393" s="2">
        <f>+('3 Planilla Preadjudicación OTIC'!BD393)</f>
        <v>0</v>
      </c>
      <c r="BE393" s="2">
        <f>+('3 Planilla Preadjudicación OTIC'!BE393)</f>
        <v>0</v>
      </c>
      <c r="BF393" s="2">
        <f>+('3 Planilla Preadjudicación OTIC'!BF393)</f>
        <v>0</v>
      </c>
      <c r="BG393" s="2">
        <f>+('3 Planilla Preadjudicación OTIC'!BG393)</f>
        <v>7</v>
      </c>
      <c r="BH393" s="2">
        <f>+('3 Planilla Preadjudicación OTIC'!BH393)</f>
        <v>7</v>
      </c>
      <c r="BI393" s="2">
        <f>+('3 Planilla Preadjudicación OTIC'!BI393)</f>
        <v>7</v>
      </c>
      <c r="BJ393" s="2">
        <f>+('3 Planilla Preadjudicación OTIC'!BJ393)</f>
        <v>7</v>
      </c>
      <c r="BK393" s="2">
        <f>+('3 Planilla Preadjudicación OTIC'!BK393)</f>
        <v>7</v>
      </c>
      <c r="BL393" s="2">
        <f>+('3 Planilla Preadjudicación OTIC'!BL393)</f>
        <v>7</v>
      </c>
      <c r="BM393" s="104">
        <f>ROUND(('3 Planilla Preadjudicación OTIC'!BM393),1)</f>
        <v>6.4</v>
      </c>
      <c r="BN393" s="4" t="str">
        <f>+('3 Planilla Preadjudicación OTIC'!BN393)</f>
        <v>NO</v>
      </c>
      <c r="BO393" s="4">
        <f>+('3 Planilla Preadjudicación OTIC'!BO393)</f>
        <v>0</v>
      </c>
      <c r="BP393" s="4">
        <f>+('3 Planilla Preadjudicación OTIC'!BP393)</f>
        <v>0</v>
      </c>
      <c r="BQ393" s="4">
        <f>+('3 Planilla Preadjudicación OTIC'!BQ393)</f>
        <v>0</v>
      </c>
      <c r="BR393" s="4">
        <f>+('3 Planilla Preadjudicación OTIC'!BR393)</f>
        <v>0</v>
      </c>
      <c r="BS393" s="4">
        <f>+('3 Planilla Preadjudicación OTIC'!BS393)</f>
        <v>0</v>
      </c>
      <c r="BT393" s="4">
        <f>+('3 Planilla Preadjudicación OTIC'!BT393)</f>
        <v>0</v>
      </c>
      <c r="BU393" s="85">
        <f>IF(VLOOKUP(A393,'BD OFICIAL'!$A$1:$AL$2098,7,0)=D393,0,1)</f>
        <v>0</v>
      </c>
      <c r="BV393" s="85">
        <f>IF(VLOOKUP(A393,'BD OFICIAL'!$A$1:$AL$2098,11,0)=J393,0,1)</f>
        <v>0</v>
      </c>
      <c r="BW393" s="85">
        <f>IF(VLOOKUP(A393,'BD OFICIAL'!$A$1:$AL$2098,13,0)=L393,0,1)</f>
        <v>0</v>
      </c>
      <c r="BX393" s="2">
        <f>IF(VLOOKUP(A393,'BD OFICIAL'!$A$1:$AL$2098,16,0)=O393,0,1)</f>
        <v>0</v>
      </c>
      <c r="BY393" s="2">
        <f>IF(VLOOKUP(A393,'BD OFICIAL'!$A$1:$AL$2098,17,0)=P393,0,1)</f>
        <v>0</v>
      </c>
      <c r="BZ393" s="2">
        <f>IF(VLOOKUP(A393,'BD OFICIAL'!$A$1:$AL$2098,19,0)=R393,0,1)</f>
        <v>0</v>
      </c>
      <c r="CA393" s="2">
        <f>IF(VLOOKUP(A393,'BD OFICIAL'!$A$1:$AL$2098,21,0)=T393,0,1)</f>
        <v>0</v>
      </c>
      <c r="CB393" s="2">
        <f>IF(VLOOKUP(A393,'BD OFICIAL'!$A$1:$AL$2098,24,0)=AK393,0,1)</f>
        <v>0</v>
      </c>
      <c r="CC393" s="2">
        <f>IF(VLOOKUP(A393,'BD OFICIAL'!$A$1:$AL$2098,25,0)=X393,0,1)</f>
        <v>0</v>
      </c>
      <c r="CD393" s="2">
        <f>IF(VLOOKUP(A393,'BD OFICIAL'!$A$1:$AL$2098,26,0)=Y393,0,1)</f>
        <v>0</v>
      </c>
      <c r="CE393" s="2">
        <f>IF(VLOOKUP(A393,'BD OFICIAL'!$A$1:$AL$2098,27,0)=Z393,0,1)</f>
        <v>0</v>
      </c>
      <c r="CF393" s="2">
        <f>IF(VLOOKUP(A393,'BD OFICIAL'!$A$1:$AL$2098,28,0)=AA393,0,1)</f>
        <v>0</v>
      </c>
      <c r="CG393" s="2">
        <f>IF(VLOOKUP(A393,'BD OFICIAL'!$A$1:$AL$2098,33,0)=AF393,0,1)</f>
        <v>0</v>
      </c>
      <c r="CH393" s="2">
        <f>IF(VLOOKUP(A393,'BD OFICIAL'!$A$1:$AL$2098,35,0)=AH393,0,1)</f>
        <v>0</v>
      </c>
      <c r="CI393" s="85">
        <f>IF(VLOOKUP(A393,'BD OFICIAL'!$A$1:$AL$2098,34,0)=AL393,0,1)</f>
        <v>0</v>
      </c>
      <c r="CJ393" s="12">
        <f>VLOOKUP(A393,'BD OFICIAL'!$A$1:$AM$2098,36,0)*AM393-AP393</f>
        <v>0</v>
      </c>
      <c r="CK393" s="85" t="str">
        <f t="shared" si="224"/>
        <v>SHMAN</v>
      </c>
      <c r="CL393" s="85" t="str">
        <f t="shared" si="225"/>
        <v>SI</v>
      </c>
      <c r="CM393" s="85" t="str">
        <f t="shared" si="205"/>
        <v>NO</v>
      </c>
      <c r="CN393" s="31">
        <f t="shared" si="206"/>
        <v>0</v>
      </c>
      <c r="CO393" s="31">
        <f t="shared" si="226"/>
        <v>0</v>
      </c>
      <c r="CP393" s="31">
        <f t="shared" si="207"/>
        <v>0</v>
      </c>
      <c r="CQ393" s="31">
        <f>IF(Y393="NO",0,IF(Y393="SI",IF(VLOOKUP(A393,'BD OFICIAL'!$A:$AO,40,0)=AQ393,0,1)))</f>
        <v>0</v>
      </c>
      <c r="CR393" s="31">
        <f>IF(Z393="NO",0,IF(Z393="SI",IF(VLOOKUP(B393,'BD OFICIAL'!$A:$AO,41,0)=AS393,0,1)))</f>
        <v>0</v>
      </c>
      <c r="CS393" s="31">
        <f t="shared" si="227"/>
        <v>0</v>
      </c>
      <c r="CT393" s="31">
        <f t="shared" si="228"/>
        <v>0</v>
      </c>
      <c r="CU393" s="31">
        <f>IF(VLOOKUP(A393,'BD OFICIAL'!$A$1:$AL$1056,31,0)="SI",IF(AT393&gt;0,0,1),IF(AT393=0,0,1))</f>
        <v>0</v>
      </c>
      <c r="CV393" s="31">
        <f t="shared" si="229"/>
        <v>0</v>
      </c>
      <c r="CW393" s="31">
        <f t="shared" si="208"/>
        <v>0</v>
      </c>
      <c r="CX393" s="85" t="str">
        <f t="shared" si="209"/>
        <v>SI</v>
      </c>
      <c r="CY393" s="31">
        <f t="shared" si="210"/>
        <v>0</v>
      </c>
      <c r="CZ393" s="85" t="str">
        <f>IF(ISERROR(VLOOKUP(AI393,EXPERIENCIA!$A$1:$C$2100,1,0)),"NO","SI")</f>
        <v>NO</v>
      </c>
      <c r="DA393" s="85">
        <f>IF(CX393="no","NO APLICA",IF(AX393=0,"ERROR NOTA",IF(AND(AX393&gt;1,CZ393="NO"),"ERROR NOTA",IF(AND(CZ393="NO",AX393=1),0,IF(VLOOKUP(AI393,EXPERIENCIA!$A$1:$C$2100,3,0)=AX393,0,"ERROR NOTA")))))</f>
        <v>0</v>
      </c>
      <c r="DB393" s="85" t="str">
        <f>IF(ISERROR(VLOOKUP(AI393,COMPORTAMIENTO!$A$1:$C$2100,1,0)),"NO","SI")</f>
        <v>NO</v>
      </c>
      <c r="DC393" s="85">
        <f>IF(CX393="NO","NO APLICA",IF(AY393=0,"ERROR NOTA",IF(AND(DB393="NO",AY393=7),0,IF(VLOOKUP(AI393,COMPORTAMIENTO!$A$2:$H$2100,8,0)=AY393,0,"ERROR NOTA"))))</f>
        <v>0</v>
      </c>
      <c r="DD393" s="104">
        <f t="shared" si="211"/>
        <v>0.1</v>
      </c>
      <c r="DE393" s="104">
        <f t="shared" si="212"/>
        <v>0.70000000000000007</v>
      </c>
      <c r="DF393" s="85" t="str">
        <f t="shared" si="230"/>
        <v>SI</v>
      </c>
      <c r="DG393" s="85">
        <f t="shared" si="213"/>
        <v>0</v>
      </c>
      <c r="DH393" s="85">
        <f t="shared" si="214"/>
        <v>0</v>
      </c>
      <c r="DI393" s="85">
        <f t="shared" si="215"/>
        <v>0</v>
      </c>
      <c r="DJ393" s="12">
        <f t="shared" si="216"/>
        <v>7.0000000000000009</v>
      </c>
      <c r="DK393" s="7">
        <f t="shared" si="217"/>
        <v>7.0000000000000009</v>
      </c>
      <c r="DL393" s="12">
        <f t="shared" si="231"/>
        <v>4130</v>
      </c>
      <c r="DM393" s="12">
        <f>VLOOKUP(A393,'5 TD'!$A:$B,2,0)</f>
        <v>4130</v>
      </c>
      <c r="DN393" s="7">
        <f t="shared" si="232"/>
        <v>7</v>
      </c>
      <c r="DO393" s="85" t="str">
        <f t="shared" si="218"/>
        <v>APROBADO</v>
      </c>
      <c r="DP393" s="85" t="str">
        <f t="shared" si="219"/>
        <v>APROBADO</v>
      </c>
      <c r="DQ393" s="7">
        <f t="shared" si="220"/>
        <v>6.4</v>
      </c>
      <c r="DR393" s="85" t="str">
        <f t="shared" si="233"/>
        <v>APROBADO</v>
      </c>
      <c r="DS393" s="2" t="str">
        <f>+('3 Planilla Preadjudicación OTIC'!BN393)</f>
        <v>NO</v>
      </c>
      <c r="DT393" s="2">
        <f>IF(DR393="APROBADO",VLOOKUP(A393,'5 TD'!$D$3:$E$270,2,0),"NO APLICA")</f>
        <v>7</v>
      </c>
      <c r="DU393" s="2" t="str">
        <f t="shared" si="234"/>
        <v>NO</v>
      </c>
      <c r="DV393" s="2" t="str">
        <f>IF(DU393="SI",VLOOKUP(A393,'5 TD'!$G$3:$H$270,2,0),"NO APLICA ")</f>
        <v xml:space="preserve">NO APLICA </v>
      </c>
      <c r="DW393" s="2" t="str">
        <f t="shared" si="235"/>
        <v>NO</v>
      </c>
      <c r="DX393" s="2" t="str">
        <f>IF(DW393="SI",VLOOKUP(A393,'5 TD'!$J$4:$K$472,2,0),"NO APLICA")</f>
        <v>NO APLICA</v>
      </c>
      <c r="DY393" s="2" t="str">
        <f t="shared" si="236"/>
        <v>NO APLICA</v>
      </c>
      <c r="DZ393" s="7" t="str">
        <f>IF(DY393="SI",VLOOKUP(A393,'5 TD'!$M$4:$N$350,2,0),"NO APLICA")</f>
        <v>NO APLICA</v>
      </c>
      <c r="EA393" s="2" t="str">
        <f t="shared" si="237"/>
        <v>NO APLICA</v>
      </c>
      <c r="EB393" s="12" t="str">
        <f t="shared" si="238"/>
        <v/>
      </c>
      <c r="EC393" s="12" t="str">
        <f>IF(EA393="SI",VLOOKUP(A393,'5 TD'!$V$4:$W$479,2,0),"NO APLICA")</f>
        <v>NO APLICA</v>
      </c>
      <c r="ED393" s="2" t="str">
        <f t="shared" si="221"/>
        <v>NO</v>
      </c>
      <c r="EE393" s="79" t="str">
        <f>IF(ED393="SI",VLOOKUP(AI393,COMPORTAMIENTO!$A$1:$H$2100,7,0),"NO APLICA")</f>
        <v>NO APLICA</v>
      </c>
      <c r="EF393" s="12" t="str">
        <f>IF(ED393="SI",VLOOKUP(A393,'5 TD'!$P$2:$Q$479,2,0),"NO APLICA")</f>
        <v>NO APLICA</v>
      </c>
      <c r="EG393" s="2" t="str">
        <f t="shared" si="222"/>
        <v>NO</v>
      </c>
      <c r="EH393" s="2">
        <f>IF(CZ393="no",0,VLOOKUP(AI393,EXPERIENCIA!$A$1:$C$2100,2,0))</f>
        <v>0</v>
      </c>
      <c r="EI393" s="2">
        <f>IF(CZ393="si",VLOOKUP(A393,'5 TD'!$S$3:$T$2103,2,0),0)</f>
        <v>0</v>
      </c>
      <c r="EJ393" s="2" t="str">
        <f t="shared" si="223"/>
        <v>SI</v>
      </c>
      <c r="EK393" s="2">
        <f>+('3 Planilla Preadjudicación OTIC'!BU393)</f>
        <v>0</v>
      </c>
      <c r="EL393" s="4"/>
      <c r="EM393" s="3"/>
      <c r="EN393" s="3"/>
      <c r="EQ393" s="86"/>
    </row>
    <row r="394" spans="1:147" ht="15" customHeight="1" x14ac:dyDescent="0.3">
      <c r="A394" s="2">
        <f>+('3 Planilla Preadjudicación OTIC'!A394)</f>
        <v>14432</v>
      </c>
      <c r="B394" s="2" t="str">
        <f>+('3 Planilla Preadjudicación OTIC'!B394)</f>
        <v>65181652-1</v>
      </c>
      <c r="C394" s="4">
        <f>+('3 Planilla Preadjudicación OTIC'!E394)</f>
        <v>2025</v>
      </c>
      <c r="D394" s="4" t="str">
        <f>+('3 Planilla Preadjudicación OTIC'!F394)</f>
        <v>MANDATO</v>
      </c>
      <c r="E394" s="4" t="str">
        <f>+('3 Planilla Preadjudicación OTIC'!G394)</f>
        <v>96505760-9</v>
      </c>
      <c r="F394" s="4" t="str">
        <f>+('3 Planilla Preadjudicación OTIC'!H394)</f>
        <v>COLBÚN</v>
      </c>
      <c r="G394" s="4"/>
      <c r="H394" s="4"/>
      <c r="I394" s="4" t="str">
        <f>+('3 Planilla Preadjudicación OTIC'!I394)</f>
        <v>OPERACIÓN DE GRÚA HORQUILLA</v>
      </c>
      <c r="J394" s="4" t="str">
        <f>+('3 Planilla Preadjudicación OTIC'!J394)</f>
        <v>PF1257</v>
      </c>
      <c r="K394" s="4" t="str">
        <f>+('3 Planilla Preadjudicación OTIC'!K394)</f>
        <v/>
      </c>
      <c r="L394" s="4" t="str">
        <f>+('3 Planilla Preadjudicación OTIC'!L394)</f>
        <v/>
      </c>
      <c r="M394" s="2">
        <f>+('3 Planilla Preadjudicación OTIC'!M394)</f>
        <v>8</v>
      </c>
      <c r="N394" s="4" t="str">
        <f>+('3 Planilla Preadjudicación OTIC'!N394)</f>
        <v>BIO BIO</v>
      </c>
      <c r="O394" s="4" t="str">
        <f>+('3 Planilla Preadjudicación OTIC'!O394)</f>
        <v>CORONEL</v>
      </c>
      <c r="P394" s="4" t="str">
        <f>+('3 Planilla Preadjudicación OTIC'!P394)</f>
        <v>EMPRENDEDORES/AS INFORMALES O PERSONAS VULNERABLES PERTENECIENTES AL 80% MAS VULNERABLE</v>
      </c>
      <c r="Q394" s="4" t="str">
        <f>+('3 Planilla Preadjudicación OTIC'!Q394)</f>
        <v>PRESENCIAL</v>
      </c>
      <c r="R394" s="4" t="str">
        <f>+('3 Planilla Preadjudicación OTIC'!R394)</f>
        <v>DEPENDIENTE</v>
      </c>
      <c r="S394" s="4">
        <f>+('3 Planilla Preadjudicación OTIC'!S394)</f>
        <v>40</v>
      </c>
      <c r="T394" s="2">
        <f>+('3 Planilla Preadjudicación OTIC'!T394)</f>
        <v>10</v>
      </c>
      <c r="U394" s="2">
        <f>+('3 Planilla Preadjudicación OTIC'!U394)</f>
        <v>160</v>
      </c>
      <c r="V394" s="2">
        <f>+('3 Planilla Preadjudicación OTIC'!V394)</f>
        <v>0</v>
      </c>
      <c r="W394" s="2">
        <f>+('3 Planilla Preadjudicación OTIC'!W394)</f>
        <v>160</v>
      </c>
      <c r="X394" s="2">
        <f>+('3 Planilla Preadjudicación OTIC'!X394)</f>
        <v>4</v>
      </c>
      <c r="Y394" s="2" t="str">
        <f>+('3 Planilla Preadjudicación OTIC'!Y394)</f>
        <v>SI</v>
      </c>
      <c r="Z394" s="2" t="str">
        <f>+('3 Planilla Preadjudicación OTIC'!Z394)</f>
        <v>NO</v>
      </c>
      <c r="AA394" s="2" t="str">
        <f>+('3 Planilla Preadjudicación OTIC'!AA394)</f>
        <v>NO</v>
      </c>
      <c r="AB394" s="4" t="str">
        <f>+('3 Planilla Preadjudicación OTIC'!AB394)</f>
        <v>SE AJUSTA A PLAN FORMATIVO</v>
      </c>
      <c r="AC394" s="4" t="str">
        <f>+('3 Planilla Preadjudicación OTIC'!AC394)</f>
        <v>HOMBRES Y MUJERES DE 18 AÑOS O MAS, QUE PERTENECEN AL 80% MAS VULNERABLES, RESIDEN EN LA COMUNA DE CORONEL Y QUE CUENTAN CON EDUCACIÓN MEDIA COMPLETA, PREFERENTEMENTE</v>
      </c>
      <c r="AD394" s="2" t="str">
        <f>+('3 Planilla Preadjudicación OTIC'!AD394)</f>
        <v>SI</v>
      </c>
      <c r="AE394" s="4" t="str">
        <f>+('3 Planilla Preadjudicación OTIC'!AE394)</f>
        <v>LICENCIAS DE CONDUCIR CLASE D.</v>
      </c>
      <c r="AF394" s="2" t="str">
        <f>+('3 Planilla Preadjudicación OTIC'!AF394)</f>
        <v>CERRADA</v>
      </c>
      <c r="AG394" s="2">
        <f>+('3 Planilla Preadjudicación OTIC'!AG394)</f>
        <v>40</v>
      </c>
      <c r="AH394" s="2">
        <f>+('3 Planilla Preadjudicación OTIC'!AH394)</f>
        <v>3</v>
      </c>
      <c r="AI394" s="135" t="str">
        <f>+('3 Planilla Preadjudicación OTIC'!AI394)</f>
        <v>77703557-6</v>
      </c>
      <c r="AJ394" s="4" t="str">
        <f>+('3 Planilla Preadjudicación OTIC'!AJ394)</f>
        <v>NAEDU LTDA</v>
      </c>
      <c r="AK394" s="2">
        <f>+('3 Planilla Preadjudicación OTIC'!AK394)</f>
        <v>160</v>
      </c>
      <c r="AL394" s="2">
        <f>+('3 Planilla Preadjudicación OTIC'!AL394)</f>
        <v>40</v>
      </c>
      <c r="AM394" s="12">
        <f>+('3 Planilla Preadjudicación OTIC'!AM394)</f>
        <v>6373</v>
      </c>
      <c r="AN394" s="12">
        <f>+('3 Planilla Preadjudicación OTIC'!AN394)</f>
        <v>0</v>
      </c>
      <c r="AO394" s="12">
        <f>+('3 Planilla Preadjudicación OTIC'!AO394)</f>
        <v>50000</v>
      </c>
      <c r="AP394" s="12">
        <f>+('3 Planilla Preadjudicación OTIC'!AP394)</f>
        <v>10196800</v>
      </c>
      <c r="AQ394" s="12">
        <f>+('3 Planilla Preadjudicación OTIC'!AQ394)</f>
        <v>1600000</v>
      </c>
      <c r="AR394" s="12">
        <f>+('3 Planilla Preadjudicación OTIC'!AR394)</f>
        <v>0</v>
      </c>
      <c r="AS394" s="12">
        <f>+('3 Planilla Preadjudicación OTIC'!AS394)</f>
        <v>0</v>
      </c>
      <c r="AT394" s="12">
        <f>+('3 Planilla Preadjudicación OTIC'!AT394)</f>
        <v>500000</v>
      </c>
      <c r="AU394" s="12">
        <f>+('3 Planilla Preadjudicación OTIC'!AU394)</f>
        <v>12296800</v>
      </c>
      <c r="AV394" s="2" t="str">
        <f>+('3 Planilla Preadjudicación OTIC'!AV394)</f>
        <v>SI</v>
      </c>
      <c r="AW394" s="4">
        <f>+('3 Planilla Preadjudicación OTIC'!AW394)</f>
        <v>0</v>
      </c>
      <c r="AX394" s="2">
        <f>+('3 Planilla Preadjudicación OTIC'!AX394)</f>
        <v>1</v>
      </c>
      <c r="AY394" s="2">
        <f>+('3 Planilla Preadjudicación OTIC'!AY394)</f>
        <v>7</v>
      </c>
      <c r="AZ394" s="2">
        <f>+('3 Planilla Preadjudicación OTIC'!AZ394)</f>
        <v>0</v>
      </c>
      <c r="BA394" s="2">
        <f>+('3 Planilla Preadjudicación OTIC'!BA394)</f>
        <v>0</v>
      </c>
      <c r="BB394" s="2">
        <f>+('3 Planilla Preadjudicación OTIC'!BB394)</f>
        <v>0</v>
      </c>
      <c r="BC394" s="2">
        <f>+('3 Planilla Preadjudicación OTIC'!BC394)</f>
        <v>0</v>
      </c>
      <c r="BD394" s="2">
        <f>+('3 Planilla Preadjudicación OTIC'!BD394)</f>
        <v>0</v>
      </c>
      <c r="BE394" s="2">
        <f>+('3 Planilla Preadjudicación OTIC'!BE394)</f>
        <v>0</v>
      </c>
      <c r="BF394" s="2">
        <f>+('3 Planilla Preadjudicación OTIC'!BF394)</f>
        <v>0</v>
      </c>
      <c r="BG394" s="2">
        <f>+('3 Planilla Preadjudicación OTIC'!BG394)</f>
        <v>7</v>
      </c>
      <c r="BH394" s="2">
        <f>+('3 Planilla Preadjudicación OTIC'!BH394)</f>
        <v>7</v>
      </c>
      <c r="BI394" s="2">
        <f>+('3 Planilla Preadjudicación OTIC'!BI394)</f>
        <v>7</v>
      </c>
      <c r="BJ394" s="2">
        <f>+('3 Planilla Preadjudicación OTIC'!BJ394)</f>
        <v>7</v>
      </c>
      <c r="BK394" s="2">
        <f>+('3 Planilla Preadjudicación OTIC'!BK394)</f>
        <v>7</v>
      </c>
      <c r="BL394" s="2">
        <f>+('3 Planilla Preadjudicación OTIC'!BL394)</f>
        <v>7</v>
      </c>
      <c r="BM394" s="104">
        <f>ROUND(('3 Planilla Preadjudicación OTIC'!BM394),1)</f>
        <v>6.4</v>
      </c>
      <c r="BN394" s="4" t="str">
        <f>+('3 Planilla Preadjudicación OTIC'!BN394)</f>
        <v>NO</v>
      </c>
      <c r="BO394" s="4">
        <f>+('3 Planilla Preadjudicación OTIC'!BO394)</f>
        <v>0</v>
      </c>
      <c r="BP394" s="4">
        <f>+('3 Planilla Preadjudicación OTIC'!BP394)</f>
        <v>0</v>
      </c>
      <c r="BQ394" s="4">
        <f>+('3 Planilla Preadjudicación OTIC'!BQ394)</f>
        <v>0</v>
      </c>
      <c r="BR394" s="4">
        <f>+('3 Planilla Preadjudicación OTIC'!BR394)</f>
        <v>0</v>
      </c>
      <c r="BS394" s="4">
        <f>+('3 Planilla Preadjudicación OTIC'!BS394)</f>
        <v>0</v>
      </c>
      <c r="BT394" s="4">
        <f>+('3 Planilla Preadjudicación OTIC'!BT394)</f>
        <v>0</v>
      </c>
      <c r="BU394" s="85">
        <f>IF(VLOOKUP(A394,'BD OFICIAL'!$A$1:$AL$2098,7,0)=D394,0,1)</f>
        <v>0</v>
      </c>
      <c r="BV394" s="85">
        <f>IF(VLOOKUP(A394,'BD OFICIAL'!$A$1:$AL$2098,11,0)=J394,0,1)</f>
        <v>0</v>
      </c>
      <c r="BW394" s="85">
        <f>IF(VLOOKUP(A394,'BD OFICIAL'!$A$1:$AL$2098,13,0)=L394,0,1)</f>
        <v>0</v>
      </c>
      <c r="BX394" s="2">
        <f>IF(VLOOKUP(A394,'BD OFICIAL'!$A$1:$AL$2098,16,0)=O394,0,1)</f>
        <v>0</v>
      </c>
      <c r="BY394" s="2">
        <f>IF(VLOOKUP(A394,'BD OFICIAL'!$A$1:$AL$2098,17,0)=P394,0,1)</f>
        <v>0</v>
      </c>
      <c r="BZ394" s="2">
        <f>IF(VLOOKUP(A394,'BD OFICIAL'!$A$1:$AL$2098,19,0)=R394,0,1)</f>
        <v>0</v>
      </c>
      <c r="CA394" s="2">
        <f>IF(VLOOKUP(A394,'BD OFICIAL'!$A$1:$AL$2098,21,0)=T394,0,1)</f>
        <v>0</v>
      </c>
      <c r="CB394" s="2">
        <f>IF(VLOOKUP(A394,'BD OFICIAL'!$A$1:$AL$2098,24,0)=AK394,0,1)</f>
        <v>0</v>
      </c>
      <c r="CC394" s="2">
        <f>IF(VLOOKUP(A394,'BD OFICIAL'!$A$1:$AL$2098,25,0)=X394,0,1)</f>
        <v>0</v>
      </c>
      <c r="CD394" s="2">
        <f>IF(VLOOKUP(A394,'BD OFICIAL'!$A$1:$AL$2098,26,0)=Y394,0,1)</f>
        <v>0</v>
      </c>
      <c r="CE394" s="2">
        <f>IF(VLOOKUP(A394,'BD OFICIAL'!$A$1:$AL$2098,27,0)=Z394,0,1)</f>
        <v>0</v>
      </c>
      <c r="CF394" s="2">
        <f>IF(VLOOKUP(A394,'BD OFICIAL'!$A$1:$AL$2098,28,0)=AA394,0,1)</f>
        <v>0</v>
      </c>
      <c r="CG394" s="2">
        <f>IF(VLOOKUP(A394,'BD OFICIAL'!$A$1:$AL$2098,33,0)=AF394,0,1)</f>
        <v>0</v>
      </c>
      <c r="CH394" s="2">
        <f>IF(VLOOKUP(A394,'BD OFICIAL'!$A$1:$AL$2098,35,0)=AH394,0,1)</f>
        <v>0</v>
      </c>
      <c r="CI394" s="85">
        <f>IF(VLOOKUP(A394,'BD OFICIAL'!$A$1:$AL$2098,34,0)=AL394,0,1)</f>
        <v>0</v>
      </c>
      <c r="CJ394" s="12">
        <f>VLOOKUP(A394,'BD OFICIAL'!$A$1:$AM$2098,36,0)*AM394-AP394</f>
        <v>0</v>
      </c>
      <c r="CK394" s="85" t="str">
        <f t="shared" si="224"/>
        <v>SSH</v>
      </c>
      <c r="CL394" s="85" t="str">
        <f t="shared" si="225"/>
        <v>SI</v>
      </c>
      <c r="CM394" s="85" t="str">
        <f t="shared" si="205"/>
        <v>NO</v>
      </c>
      <c r="CN394" s="31">
        <f t="shared" si="206"/>
        <v>0</v>
      </c>
      <c r="CO394" s="31">
        <f t="shared" si="226"/>
        <v>0</v>
      </c>
      <c r="CP394" s="31">
        <f t="shared" si="207"/>
        <v>0</v>
      </c>
      <c r="CQ394" s="31">
        <f>IF(Y394="NO",0,IF(Y394="SI",IF(VLOOKUP(A394,'BD OFICIAL'!$A:$AO,40,0)=AQ394,0,1)))</f>
        <v>0</v>
      </c>
      <c r="CR394" s="31">
        <f>IF(Z394="NO",0,IF(Z394="SI",IF(VLOOKUP(B394,'BD OFICIAL'!$A:$AO,41,0)=AS394,0,1)))</f>
        <v>0</v>
      </c>
      <c r="CS394" s="31">
        <f t="shared" si="227"/>
        <v>0</v>
      </c>
      <c r="CT394" s="31">
        <f t="shared" si="228"/>
        <v>0</v>
      </c>
      <c r="CU394" s="31">
        <f>IF(VLOOKUP(A394,'BD OFICIAL'!$A$1:$AL$1056,31,0)="SI",IF(AT394&gt;0,0,1),IF(AT394=0,0,1))</f>
        <v>0</v>
      </c>
      <c r="CV394" s="31">
        <f t="shared" si="229"/>
        <v>0</v>
      </c>
      <c r="CW394" s="31">
        <f t="shared" si="208"/>
        <v>0</v>
      </c>
      <c r="CX394" s="85" t="str">
        <f t="shared" si="209"/>
        <v>SI</v>
      </c>
      <c r="CY394" s="31">
        <f t="shared" si="210"/>
        <v>0</v>
      </c>
      <c r="CZ394" s="85" t="str">
        <f>IF(ISERROR(VLOOKUP(AI394,EXPERIENCIA!$A$1:$C$2100,1,0)),"NO","SI")</f>
        <v>NO</v>
      </c>
      <c r="DA394" s="85">
        <f>IF(CX394="no","NO APLICA",IF(AX394=0,"ERROR NOTA",IF(AND(AX394&gt;1,CZ394="NO"),"ERROR NOTA",IF(AND(CZ394="NO",AX394=1),0,IF(VLOOKUP(AI394,EXPERIENCIA!$A$1:$C$2100,3,0)=AX394,0,"ERROR NOTA")))))</f>
        <v>0</v>
      </c>
      <c r="DB394" s="85" t="str">
        <f>IF(ISERROR(VLOOKUP(AI394,COMPORTAMIENTO!$A$1:$C$2100,1,0)),"NO","SI")</f>
        <v>NO</v>
      </c>
      <c r="DC394" s="85">
        <f>IF(CX394="NO","NO APLICA",IF(AY394=0,"ERROR NOTA",IF(AND(DB394="NO",AY394=7),0,IF(VLOOKUP(AI394,COMPORTAMIENTO!$A$2:$H$2100,8,0)=AY394,0,"ERROR NOTA"))))</f>
        <v>0</v>
      </c>
      <c r="DD394" s="104">
        <f t="shared" si="211"/>
        <v>0.1</v>
      </c>
      <c r="DE394" s="104">
        <f t="shared" si="212"/>
        <v>0.70000000000000007</v>
      </c>
      <c r="DF394" s="85" t="str">
        <f t="shared" si="230"/>
        <v>SI</v>
      </c>
      <c r="DG394" s="85">
        <f t="shared" si="213"/>
        <v>0</v>
      </c>
      <c r="DH394" s="85">
        <f t="shared" si="214"/>
        <v>0</v>
      </c>
      <c r="DI394" s="85">
        <f t="shared" si="215"/>
        <v>0</v>
      </c>
      <c r="DJ394" s="12">
        <f t="shared" si="216"/>
        <v>7.0000000000000009</v>
      </c>
      <c r="DK394" s="7">
        <f t="shared" si="217"/>
        <v>7.0000000000000009</v>
      </c>
      <c r="DL394" s="12">
        <f t="shared" si="231"/>
        <v>6373</v>
      </c>
      <c r="DM394" s="12">
        <f>VLOOKUP(A394,'5 TD'!$A:$B,2,0)</f>
        <v>6373</v>
      </c>
      <c r="DN394" s="7">
        <f t="shared" si="232"/>
        <v>7</v>
      </c>
      <c r="DO394" s="85" t="str">
        <f t="shared" si="218"/>
        <v>APROBADO</v>
      </c>
      <c r="DP394" s="85" t="str">
        <f t="shared" si="219"/>
        <v>APROBADO</v>
      </c>
      <c r="DQ394" s="7">
        <f t="shared" si="220"/>
        <v>6.4</v>
      </c>
      <c r="DR394" s="85" t="str">
        <f t="shared" si="233"/>
        <v>APROBADO</v>
      </c>
      <c r="DS394" s="2" t="str">
        <f>+('3 Planilla Preadjudicación OTIC'!BN394)</f>
        <v>NO</v>
      </c>
      <c r="DT394" s="2">
        <f>IF(DR394="APROBADO",VLOOKUP(A394,'5 TD'!$D$3:$E$270,2,0),"NO APLICA")</f>
        <v>7</v>
      </c>
      <c r="DU394" s="2" t="str">
        <f t="shared" si="234"/>
        <v>NO</v>
      </c>
      <c r="DV394" s="2" t="str">
        <f>IF(DU394="SI",VLOOKUP(A394,'5 TD'!$G$3:$H$270,2,0),"NO APLICA ")</f>
        <v xml:space="preserve">NO APLICA </v>
      </c>
      <c r="DW394" s="2" t="str">
        <f t="shared" si="235"/>
        <v>NO</v>
      </c>
      <c r="DX394" s="2" t="str">
        <f>IF(DW394="SI",VLOOKUP(A394,'5 TD'!$J$4:$K$472,2,0),"NO APLICA")</f>
        <v>NO APLICA</v>
      </c>
      <c r="DY394" s="2" t="str">
        <f t="shared" si="236"/>
        <v>NO APLICA</v>
      </c>
      <c r="DZ394" s="7" t="str">
        <f>IF(DY394="SI",VLOOKUP(A394,'5 TD'!$M$4:$N$350,2,0),"NO APLICA")</f>
        <v>NO APLICA</v>
      </c>
      <c r="EA394" s="2" t="str">
        <f t="shared" si="237"/>
        <v>NO APLICA</v>
      </c>
      <c r="EB394" s="12" t="str">
        <f t="shared" si="238"/>
        <v/>
      </c>
      <c r="EC394" s="12" t="str">
        <f>IF(EA394="SI",VLOOKUP(A394,'5 TD'!$V$4:$W$479,2,0),"NO APLICA")</f>
        <v>NO APLICA</v>
      </c>
      <c r="ED394" s="2" t="str">
        <f t="shared" si="221"/>
        <v>NO</v>
      </c>
      <c r="EE394" s="79" t="str">
        <f>IF(ED394="SI",VLOOKUP(AI394,COMPORTAMIENTO!$A$1:$H$2100,7,0),"NO APLICA")</f>
        <v>NO APLICA</v>
      </c>
      <c r="EF394" s="12" t="str">
        <f>IF(ED394="SI",VLOOKUP(A394,'5 TD'!$P$2:$Q$479,2,0),"NO APLICA")</f>
        <v>NO APLICA</v>
      </c>
      <c r="EG394" s="2" t="str">
        <f t="shared" si="222"/>
        <v>NO</v>
      </c>
      <c r="EH394" s="2">
        <f>IF(CZ394="no",0,VLOOKUP(AI394,EXPERIENCIA!$A$1:$C$2100,2,0))</f>
        <v>0</v>
      </c>
      <c r="EI394" s="2">
        <f>IF(CZ394="si",VLOOKUP(A394,'5 TD'!$S$3:$T$2103,2,0),0)</f>
        <v>0</v>
      </c>
      <c r="EJ394" s="2" t="str">
        <f t="shared" si="223"/>
        <v>SI</v>
      </c>
      <c r="EK394" s="2">
        <f>+('3 Planilla Preadjudicación OTIC'!BU394)</f>
        <v>0</v>
      </c>
      <c r="EL394" s="4"/>
      <c r="EM394" s="3"/>
      <c r="EN394" s="3"/>
      <c r="EQ394" s="86"/>
    </row>
    <row r="395" spans="1:147" ht="15" customHeight="1" x14ac:dyDescent="0.3">
      <c r="A395" s="2">
        <f>+('3 Planilla Preadjudicación OTIC'!A395)</f>
        <v>14265</v>
      </c>
      <c r="B395" s="2" t="str">
        <f>+('3 Planilla Preadjudicación OTIC'!B395)</f>
        <v>65181652-1</v>
      </c>
      <c r="C395" s="4">
        <f>+('3 Planilla Preadjudicación OTIC'!E395)</f>
        <v>2025</v>
      </c>
      <c r="D395" s="4" t="str">
        <f>+('3 Planilla Preadjudicación OTIC'!F395)</f>
        <v>MANDATO</v>
      </c>
      <c r="E395" s="4" t="str">
        <f>+('3 Planilla Preadjudicación OTIC'!G395)</f>
        <v>90687000-2</v>
      </c>
      <c r="F395" s="4" t="str">
        <f>+('3 Planilla Preadjudicación OTIC'!H395)</f>
        <v>VIDRIOS LIRQUEN S.A</v>
      </c>
      <c r="G395" s="4"/>
      <c r="H395" s="4"/>
      <c r="I395" s="4" t="str">
        <f>+('3 Planilla Preadjudicación OTIC'!I395)</f>
        <v>LABORES EN VIVEROS</v>
      </c>
      <c r="J395" s="4" t="str">
        <f>+('3 Planilla Preadjudicación OTIC'!J395)</f>
        <v>PF0720</v>
      </c>
      <c r="K395" s="4" t="str">
        <f>+('3 Planilla Preadjudicación OTIC'!K395)</f>
        <v/>
      </c>
      <c r="L395" s="4" t="str">
        <f>+('3 Planilla Preadjudicación OTIC'!L395)</f>
        <v/>
      </c>
      <c r="M395" s="2">
        <f>+('3 Planilla Preadjudicación OTIC'!M395)</f>
        <v>8</v>
      </c>
      <c r="N395" s="4" t="str">
        <f>+('3 Planilla Preadjudicación OTIC'!N395)</f>
        <v>BIO BIO</v>
      </c>
      <c r="O395" s="4" t="str">
        <f>+('3 Planilla Preadjudicación OTIC'!O395)</f>
        <v>PENCO</v>
      </c>
      <c r="P395" s="4" t="str">
        <f>+('3 Planilla Preadjudicación OTIC'!P395)</f>
        <v>EMPRENDEDORES/AS INFORMALES O PERSONAS VULNERABLES PERTENECIENTES AL 80% MAS VULNERABLE</v>
      </c>
      <c r="Q395" s="4" t="str">
        <f>+('3 Planilla Preadjudicación OTIC'!Q395)</f>
        <v>PRESENCIAL</v>
      </c>
      <c r="R395" s="4" t="str">
        <f>+('3 Planilla Preadjudicación OTIC'!R395)</f>
        <v>INDEPENDIENTE</v>
      </c>
      <c r="S395" s="4">
        <f>+('3 Planilla Preadjudicación OTIC'!S395)</f>
        <v>16</v>
      </c>
      <c r="T395" s="2">
        <f>+('3 Planilla Preadjudicación OTIC'!T395)</f>
        <v>10</v>
      </c>
      <c r="U395" s="2">
        <f>+('3 Planilla Preadjudicación OTIC'!U395)</f>
        <v>64</v>
      </c>
      <c r="V395" s="2">
        <f>+('3 Planilla Preadjudicación OTIC'!V395)</f>
        <v>0</v>
      </c>
      <c r="W395" s="2">
        <f>+('3 Planilla Preadjudicación OTIC'!W395)</f>
        <v>64</v>
      </c>
      <c r="X395" s="2">
        <f>+('3 Planilla Preadjudicación OTIC'!X395)</f>
        <v>4</v>
      </c>
      <c r="Y395" s="2" t="str">
        <f>+('3 Planilla Preadjudicación OTIC'!Y395)</f>
        <v>SI</v>
      </c>
      <c r="Z395" s="2" t="str">
        <f>+('3 Planilla Preadjudicación OTIC'!Z395)</f>
        <v>NO</v>
      </c>
      <c r="AA395" s="2" t="str">
        <f>+('3 Planilla Preadjudicación OTIC'!AA395)</f>
        <v>NO</v>
      </c>
      <c r="AB395" s="4" t="str">
        <f>+('3 Planilla Preadjudicación OTIC'!AB395)</f>
        <v>SE AJUSTA A PLAN FORMATIVO</v>
      </c>
      <c r="AC395" s="4" t="str">
        <f>+('3 Planilla Preadjudicación OTIC'!AC395)</f>
        <v>PERSONAS CON 18 AÑOS CUMPLIDOS PERTENENCIENTES AL 80% MÁS VULNERBLE, HOMBRE Y/O MUJERES DE LA COMUNA DE PENCO.</v>
      </c>
      <c r="AD395" s="2" t="str">
        <f>+('3 Planilla Preadjudicación OTIC'!AD395)</f>
        <v>NO</v>
      </c>
      <c r="AE395" s="4">
        <f>+('3 Planilla Preadjudicación OTIC'!AE395)</f>
        <v>0</v>
      </c>
      <c r="AF395" s="2" t="str">
        <f>+('3 Planilla Preadjudicación OTIC'!AF395)</f>
        <v>CERRADA</v>
      </c>
      <c r="AG395" s="2">
        <f>+('3 Planilla Preadjudicación OTIC'!AG395)</f>
        <v>16</v>
      </c>
      <c r="AH395" s="2">
        <f>+('3 Planilla Preadjudicación OTIC'!AH395)</f>
        <v>2</v>
      </c>
      <c r="AI395" s="135" t="str">
        <f>+('3 Planilla Preadjudicación OTIC'!AI395)</f>
        <v>77703557-6</v>
      </c>
      <c r="AJ395" s="4" t="str">
        <f>+('3 Planilla Preadjudicación OTIC'!AJ395)</f>
        <v>NAEDU LTDA</v>
      </c>
      <c r="AK395" s="2">
        <f>+('3 Planilla Preadjudicación OTIC'!AK395)</f>
        <v>64</v>
      </c>
      <c r="AL395" s="2">
        <f>+('3 Planilla Preadjudicación OTIC'!AL395)</f>
        <v>16</v>
      </c>
      <c r="AM395" s="12">
        <f>+('3 Planilla Preadjudicación OTIC'!AM395)</f>
        <v>5075</v>
      </c>
      <c r="AN395" s="12">
        <f>+('3 Planilla Preadjudicación OTIC'!AN395)</f>
        <v>0</v>
      </c>
      <c r="AO395" s="12">
        <f>+('3 Planilla Preadjudicación OTIC'!AO395)</f>
        <v>0</v>
      </c>
      <c r="AP395" s="12">
        <f>+('3 Planilla Preadjudicación OTIC'!AP395)</f>
        <v>3248000</v>
      </c>
      <c r="AQ395" s="12">
        <f>+('3 Planilla Preadjudicación OTIC'!AQ395)</f>
        <v>640000</v>
      </c>
      <c r="AR395" s="12">
        <f>+('3 Planilla Preadjudicación OTIC'!AR395)</f>
        <v>0</v>
      </c>
      <c r="AS395" s="12">
        <f>+('3 Planilla Preadjudicación OTIC'!AS395)</f>
        <v>0</v>
      </c>
      <c r="AT395" s="12">
        <f>+('3 Planilla Preadjudicación OTIC'!AT395)</f>
        <v>0</v>
      </c>
      <c r="AU395" s="12">
        <f>+('3 Planilla Preadjudicación OTIC'!AU395)</f>
        <v>3888000</v>
      </c>
      <c r="AV395" s="2" t="str">
        <f>+('3 Planilla Preadjudicación OTIC'!AV395)</f>
        <v>SI</v>
      </c>
      <c r="AW395" s="4">
        <f>+('3 Planilla Preadjudicación OTIC'!AW395)</f>
        <v>0</v>
      </c>
      <c r="AX395" s="2">
        <f>+('3 Planilla Preadjudicación OTIC'!AX395)</f>
        <v>1</v>
      </c>
      <c r="AY395" s="2">
        <f>+('3 Planilla Preadjudicación OTIC'!AY395)</f>
        <v>7</v>
      </c>
      <c r="AZ395" s="2">
        <f>+('3 Planilla Preadjudicación OTIC'!AZ395)</f>
        <v>0</v>
      </c>
      <c r="BA395" s="2">
        <f>+('3 Planilla Preadjudicación OTIC'!BA395)</f>
        <v>0</v>
      </c>
      <c r="BB395" s="2">
        <f>+('3 Planilla Preadjudicación OTIC'!BB395)</f>
        <v>0</v>
      </c>
      <c r="BC395" s="2">
        <f>+('3 Planilla Preadjudicación OTIC'!BC395)</f>
        <v>0</v>
      </c>
      <c r="BD395" s="2">
        <f>+('3 Planilla Preadjudicación OTIC'!BD395)</f>
        <v>0</v>
      </c>
      <c r="BE395" s="2">
        <f>+('3 Planilla Preadjudicación OTIC'!BE395)</f>
        <v>0</v>
      </c>
      <c r="BF395" s="2">
        <f>+('3 Planilla Preadjudicación OTIC'!BF395)</f>
        <v>0</v>
      </c>
      <c r="BG395" s="2">
        <f>+('3 Planilla Preadjudicación OTIC'!BG395)</f>
        <v>7</v>
      </c>
      <c r="BH395" s="2">
        <f>+('3 Planilla Preadjudicación OTIC'!BH395)</f>
        <v>7</v>
      </c>
      <c r="BI395" s="2">
        <f>+('3 Planilla Preadjudicación OTIC'!BI395)</f>
        <v>7</v>
      </c>
      <c r="BJ395" s="2">
        <f>+('3 Planilla Preadjudicación OTIC'!BJ395)</f>
        <v>7</v>
      </c>
      <c r="BK395" s="2">
        <f>+('3 Planilla Preadjudicación OTIC'!BK395)</f>
        <v>7</v>
      </c>
      <c r="BL395" s="2">
        <f>+('3 Planilla Preadjudicación OTIC'!BL395)</f>
        <v>7</v>
      </c>
      <c r="BM395" s="104">
        <f>ROUND(('3 Planilla Preadjudicación OTIC'!BM395),1)</f>
        <v>6.4</v>
      </c>
      <c r="BN395" s="4" t="str">
        <f>+('3 Planilla Preadjudicación OTIC'!BN395)</f>
        <v>NO</v>
      </c>
      <c r="BO395" s="4">
        <f>+('3 Planilla Preadjudicación OTIC'!BO395)</f>
        <v>0</v>
      </c>
      <c r="BP395" s="4">
        <f>+('3 Planilla Preadjudicación OTIC'!BP395)</f>
        <v>0</v>
      </c>
      <c r="BQ395" s="4">
        <f>+('3 Planilla Preadjudicación OTIC'!BQ395)</f>
        <v>0</v>
      </c>
      <c r="BR395" s="4">
        <f>+('3 Planilla Preadjudicación OTIC'!BR395)</f>
        <v>0</v>
      </c>
      <c r="BS395" s="4">
        <f>+('3 Planilla Preadjudicación OTIC'!BS395)</f>
        <v>0</v>
      </c>
      <c r="BT395" s="4">
        <f>+('3 Planilla Preadjudicación OTIC'!BT395)</f>
        <v>0</v>
      </c>
      <c r="BU395" s="85">
        <f>IF(VLOOKUP(A395,'BD OFICIAL'!$A$1:$AL$2098,7,0)=D395,0,1)</f>
        <v>0</v>
      </c>
      <c r="BV395" s="85">
        <f>IF(VLOOKUP(A395,'BD OFICIAL'!$A$1:$AL$2098,11,0)=J395,0,1)</f>
        <v>0</v>
      </c>
      <c r="BW395" s="85">
        <f>IF(VLOOKUP(A395,'BD OFICIAL'!$A$1:$AL$2098,13,0)=L395,0,1)</f>
        <v>0</v>
      </c>
      <c r="BX395" s="2">
        <f>IF(VLOOKUP(A395,'BD OFICIAL'!$A$1:$AL$2098,16,0)=O395,0,1)</f>
        <v>0</v>
      </c>
      <c r="BY395" s="2">
        <f>IF(VLOOKUP(A395,'BD OFICIAL'!$A$1:$AL$2098,17,0)=P395,0,1)</f>
        <v>0</v>
      </c>
      <c r="BZ395" s="2">
        <f>IF(VLOOKUP(A395,'BD OFICIAL'!$A$1:$AL$2098,19,0)=R395,0,1)</f>
        <v>0</v>
      </c>
      <c r="CA395" s="2">
        <f>IF(VLOOKUP(A395,'BD OFICIAL'!$A$1:$AL$2098,21,0)=T395,0,1)</f>
        <v>0</v>
      </c>
      <c r="CB395" s="2">
        <f>IF(VLOOKUP(A395,'BD OFICIAL'!$A$1:$AL$2098,24,0)=AK395,0,1)</f>
        <v>0</v>
      </c>
      <c r="CC395" s="2">
        <f>IF(VLOOKUP(A395,'BD OFICIAL'!$A$1:$AL$2098,25,0)=X395,0,1)</f>
        <v>0</v>
      </c>
      <c r="CD395" s="2">
        <f>IF(VLOOKUP(A395,'BD OFICIAL'!$A$1:$AL$2098,26,0)=Y395,0,1)</f>
        <v>0</v>
      </c>
      <c r="CE395" s="2">
        <f>IF(VLOOKUP(A395,'BD OFICIAL'!$A$1:$AL$2098,27,0)=Z395,0,1)</f>
        <v>0</v>
      </c>
      <c r="CF395" s="2">
        <f>IF(VLOOKUP(A395,'BD OFICIAL'!$A$1:$AL$2098,28,0)=AA395,0,1)</f>
        <v>0</v>
      </c>
      <c r="CG395" s="2">
        <f>IF(VLOOKUP(A395,'BD OFICIAL'!$A$1:$AL$2098,33,0)=AF395,0,1)</f>
        <v>0</v>
      </c>
      <c r="CH395" s="2">
        <f>IF(VLOOKUP(A395,'BD OFICIAL'!$A$1:$AL$2098,35,0)=AH395,0,1)</f>
        <v>0</v>
      </c>
      <c r="CI395" s="85">
        <f>IF(VLOOKUP(A395,'BD OFICIAL'!$A$1:$AL$2098,34,0)=AL395,0,1)</f>
        <v>0</v>
      </c>
      <c r="CJ395" s="12">
        <f>VLOOKUP(A395,'BD OFICIAL'!$A$1:$AM$2098,36,0)*AM395-AP395</f>
        <v>0</v>
      </c>
      <c r="CK395" s="85" t="str">
        <f t="shared" si="224"/>
        <v>SSH</v>
      </c>
      <c r="CL395" s="85" t="str">
        <f t="shared" si="225"/>
        <v>SI</v>
      </c>
      <c r="CM395" s="85" t="str">
        <f t="shared" si="205"/>
        <v>NO</v>
      </c>
      <c r="CN395" s="31">
        <f t="shared" si="206"/>
        <v>0</v>
      </c>
      <c r="CO395" s="31">
        <f t="shared" si="226"/>
        <v>0</v>
      </c>
      <c r="CP395" s="31">
        <f t="shared" si="207"/>
        <v>0</v>
      </c>
      <c r="CQ395" s="31">
        <f>IF(Y395="NO",0,IF(Y395="SI",IF(VLOOKUP(A395,'BD OFICIAL'!$A:$AO,40,0)=AQ395,0,1)))</f>
        <v>0</v>
      </c>
      <c r="CR395" s="31">
        <f>IF(Z395="NO",0,IF(Z395="SI",IF(VLOOKUP(B395,'BD OFICIAL'!$A:$AO,41,0)=AS395,0,1)))</f>
        <v>0</v>
      </c>
      <c r="CS395" s="31">
        <f t="shared" si="227"/>
        <v>0</v>
      </c>
      <c r="CT395" s="31">
        <f t="shared" si="228"/>
        <v>0</v>
      </c>
      <c r="CU395" s="31">
        <f>IF(VLOOKUP(A395,'BD OFICIAL'!$A$1:$AL$1056,31,0)="SI",IF(AT395&gt;0,0,1),IF(AT395=0,0,1))</f>
        <v>0</v>
      </c>
      <c r="CV395" s="31">
        <f t="shared" si="229"/>
        <v>0</v>
      </c>
      <c r="CW395" s="31">
        <f t="shared" si="208"/>
        <v>0</v>
      </c>
      <c r="CX395" s="85" t="str">
        <f t="shared" si="209"/>
        <v>SI</v>
      </c>
      <c r="CY395" s="31">
        <f t="shared" si="210"/>
        <v>0</v>
      </c>
      <c r="CZ395" s="85" t="str">
        <f>IF(ISERROR(VLOOKUP(AI395,EXPERIENCIA!$A$1:$C$2100,1,0)),"NO","SI")</f>
        <v>NO</v>
      </c>
      <c r="DA395" s="85">
        <f>IF(CX395="no","NO APLICA",IF(AX395=0,"ERROR NOTA",IF(AND(AX395&gt;1,CZ395="NO"),"ERROR NOTA",IF(AND(CZ395="NO",AX395=1),0,IF(VLOOKUP(AI395,EXPERIENCIA!$A$1:$C$2100,3,0)=AX395,0,"ERROR NOTA")))))</f>
        <v>0</v>
      </c>
      <c r="DB395" s="85" t="str">
        <f>IF(ISERROR(VLOOKUP(AI395,COMPORTAMIENTO!$A$1:$C$2100,1,0)),"NO","SI")</f>
        <v>NO</v>
      </c>
      <c r="DC395" s="85">
        <f>IF(CX395="NO","NO APLICA",IF(AY395=0,"ERROR NOTA",IF(AND(DB395="NO",AY395=7),0,IF(VLOOKUP(AI395,COMPORTAMIENTO!$A$2:$H$2100,8,0)=AY395,0,"ERROR NOTA"))))</f>
        <v>0</v>
      </c>
      <c r="DD395" s="104">
        <f t="shared" si="211"/>
        <v>0.1</v>
      </c>
      <c r="DE395" s="104">
        <f t="shared" si="212"/>
        <v>0.70000000000000007</v>
      </c>
      <c r="DF395" s="85" t="str">
        <f t="shared" si="230"/>
        <v>SI</v>
      </c>
      <c r="DG395" s="85">
        <f t="shared" si="213"/>
        <v>0</v>
      </c>
      <c r="DH395" s="85">
        <f t="shared" si="214"/>
        <v>0</v>
      </c>
      <c r="DI395" s="85">
        <f t="shared" si="215"/>
        <v>0</v>
      </c>
      <c r="DJ395" s="12">
        <f t="shared" si="216"/>
        <v>7.0000000000000009</v>
      </c>
      <c r="DK395" s="7">
        <f t="shared" si="217"/>
        <v>7.0000000000000009</v>
      </c>
      <c r="DL395" s="12">
        <f t="shared" si="231"/>
        <v>5075</v>
      </c>
      <c r="DM395" s="12">
        <f>VLOOKUP(A395,'5 TD'!$A:$B,2,0)</f>
        <v>5075</v>
      </c>
      <c r="DN395" s="7">
        <f t="shared" si="232"/>
        <v>7</v>
      </c>
      <c r="DO395" s="85" t="str">
        <f t="shared" si="218"/>
        <v>APROBADO</v>
      </c>
      <c r="DP395" s="85" t="str">
        <f t="shared" si="219"/>
        <v>APROBADO</v>
      </c>
      <c r="DQ395" s="7">
        <f t="shared" si="220"/>
        <v>6.4</v>
      </c>
      <c r="DR395" s="85" t="str">
        <f t="shared" si="233"/>
        <v>APROBADO</v>
      </c>
      <c r="DS395" s="2" t="str">
        <f>+('3 Planilla Preadjudicación OTIC'!BN395)</f>
        <v>NO</v>
      </c>
      <c r="DT395" s="2">
        <f>IF(DR395="APROBADO",VLOOKUP(A395,'5 TD'!$D$3:$E$270,2,0),"NO APLICA")</f>
        <v>6.6</v>
      </c>
      <c r="DU395" s="2" t="str">
        <f t="shared" si="234"/>
        <v>NO</v>
      </c>
      <c r="DV395" s="2" t="str">
        <f>IF(DU395="SI",VLOOKUP(A395,'5 TD'!$G$3:$H$270,2,0),"NO APLICA ")</f>
        <v xml:space="preserve">NO APLICA </v>
      </c>
      <c r="DW395" s="2" t="str">
        <f t="shared" si="235"/>
        <v>NO</v>
      </c>
      <c r="DX395" s="2" t="str">
        <f>IF(DW395="SI",VLOOKUP(A395,'5 TD'!$J$4:$K$472,2,0),"NO APLICA")</f>
        <v>NO APLICA</v>
      </c>
      <c r="DY395" s="2" t="str">
        <f t="shared" si="236"/>
        <v>NO APLICA</v>
      </c>
      <c r="DZ395" s="7" t="str">
        <f>IF(DY395="SI",VLOOKUP(A395,'5 TD'!$M$4:$N$350,2,0),"NO APLICA")</f>
        <v>NO APLICA</v>
      </c>
      <c r="EA395" s="2" t="str">
        <f t="shared" si="237"/>
        <v>NO APLICA</v>
      </c>
      <c r="EB395" s="12" t="str">
        <f t="shared" si="238"/>
        <v/>
      </c>
      <c r="EC395" s="12" t="str">
        <f>IF(EA395="SI",VLOOKUP(A395,'5 TD'!$V$4:$W$479,2,0),"NO APLICA")</f>
        <v>NO APLICA</v>
      </c>
      <c r="ED395" s="2" t="str">
        <f t="shared" si="221"/>
        <v>NO</v>
      </c>
      <c r="EE395" s="79" t="str">
        <f>IF(ED395="SI",VLOOKUP(AI395,COMPORTAMIENTO!$A$1:$H$2100,7,0),"NO APLICA")</f>
        <v>NO APLICA</v>
      </c>
      <c r="EF395" s="12" t="str">
        <f>IF(ED395="SI",VLOOKUP(A395,'5 TD'!$P$2:$Q$479,2,0),"NO APLICA")</f>
        <v>NO APLICA</v>
      </c>
      <c r="EG395" s="2" t="str">
        <f t="shared" si="222"/>
        <v>NO</v>
      </c>
      <c r="EH395" s="2">
        <f>IF(CZ395="no",0,VLOOKUP(AI395,EXPERIENCIA!$A$1:$C$2100,2,0))</f>
        <v>0</v>
      </c>
      <c r="EI395" s="2">
        <f>IF(CZ395="si",VLOOKUP(A395,'5 TD'!$S$3:$T$2103,2,0),0)</f>
        <v>0</v>
      </c>
      <c r="EJ395" s="2" t="str">
        <f t="shared" si="223"/>
        <v>SI</v>
      </c>
      <c r="EK395" s="2">
        <f>+('3 Planilla Preadjudicación OTIC'!BU395)</f>
        <v>0</v>
      </c>
      <c r="EL395" s="4"/>
      <c r="EM395" s="3"/>
      <c r="EN395" s="3"/>
      <c r="EQ395" s="86"/>
    </row>
    <row r="396" spans="1:147" ht="15" customHeight="1" x14ac:dyDescent="0.3">
      <c r="A396" s="2">
        <f>+('3 Planilla Preadjudicación OTIC'!A396)</f>
        <v>14586</v>
      </c>
      <c r="B396" s="2" t="str">
        <f>+('3 Planilla Preadjudicación OTIC'!B396)</f>
        <v>65181652-1</v>
      </c>
      <c r="C396" s="4">
        <f>+('3 Planilla Preadjudicación OTIC'!E396)</f>
        <v>2025</v>
      </c>
      <c r="D396" s="4" t="str">
        <f>+('3 Planilla Preadjudicación OTIC'!F396)</f>
        <v>MANDATO</v>
      </c>
      <c r="E396" s="4" t="str">
        <f>+('3 Planilla Preadjudicación OTIC'!G396)</f>
        <v>65077645-3</v>
      </c>
      <c r="F396" s="4" t="str">
        <f>+('3 Planilla Preadjudicación OTIC'!H396)</f>
        <v>AVANZA INCLUSIÓN</v>
      </c>
      <c r="G396" s="4"/>
      <c r="H396" s="4"/>
      <c r="I396" s="4" t="str">
        <f>+('3 Planilla Preadjudicación OTIC'!I396)</f>
        <v>OPERACIÓN DE GRÚA HORQUILLA</v>
      </c>
      <c r="J396" s="4" t="str">
        <f>+('3 Planilla Preadjudicación OTIC'!J396)</f>
        <v>PF1257</v>
      </c>
      <c r="K396" s="4" t="str">
        <f>+('3 Planilla Preadjudicación OTIC'!K396)</f>
        <v/>
      </c>
      <c r="L396" s="4" t="str">
        <f>+('3 Planilla Preadjudicación OTIC'!L396)</f>
        <v/>
      </c>
      <c r="M396" s="2">
        <f>+('3 Planilla Preadjudicación OTIC'!M396)</f>
        <v>5</v>
      </c>
      <c r="N396" s="4" t="str">
        <f>+('3 Planilla Preadjudicación OTIC'!N396)</f>
        <v>VALPARAISO</v>
      </c>
      <c r="O396" s="4" t="str">
        <f>+('3 Planilla Preadjudicación OTIC'!O396)</f>
        <v>QUILPUÉ</v>
      </c>
      <c r="P396" s="4" t="str">
        <f>+('3 Planilla Preadjudicación OTIC'!P396)</f>
        <v>EMPRENDEDORES/AS INFORMALES O PERSONAS VULNERABLES PERTENECIENTES AL 80% MAS VULNERABLE</v>
      </c>
      <c r="Q396" s="4" t="str">
        <f>+('3 Planilla Preadjudicación OTIC'!Q396)</f>
        <v>PRESENCIAL</v>
      </c>
      <c r="R396" s="4" t="str">
        <f>+('3 Planilla Preadjudicación OTIC'!R396)</f>
        <v>DEPENDIENTE</v>
      </c>
      <c r="S396" s="4">
        <f>+('3 Planilla Preadjudicación OTIC'!S396)</f>
        <v>40</v>
      </c>
      <c r="T396" s="2">
        <f>+('3 Planilla Preadjudicación OTIC'!T396)</f>
        <v>15</v>
      </c>
      <c r="U396" s="2">
        <f>+('3 Planilla Preadjudicación OTIC'!U396)</f>
        <v>160</v>
      </c>
      <c r="V396" s="2">
        <f>+('3 Planilla Preadjudicación OTIC'!V396)</f>
        <v>0</v>
      </c>
      <c r="W396" s="2">
        <f>+('3 Planilla Preadjudicación OTIC'!W396)</f>
        <v>160</v>
      </c>
      <c r="X396" s="2">
        <f>+('3 Planilla Preadjudicación OTIC'!X396)</f>
        <v>4</v>
      </c>
      <c r="Y396" s="2" t="str">
        <f>+('3 Planilla Preadjudicación OTIC'!Y396)</f>
        <v>SI</v>
      </c>
      <c r="Z396" s="2" t="str">
        <f>+('3 Planilla Preadjudicación OTIC'!Z396)</f>
        <v>NO</v>
      </c>
      <c r="AA396" s="2" t="str">
        <f>+('3 Planilla Preadjudicación OTIC'!AA396)</f>
        <v>NO</v>
      </c>
      <c r="AB396" s="4" t="str">
        <f>+('3 Planilla Preadjudicación OTIC'!AB396)</f>
        <v>SE AJUSTA A PLAN FORMATIVO</v>
      </c>
      <c r="AC396" s="4" t="str">
        <f>+('3 Planilla Preadjudicación OTIC'!AC396)</f>
        <v>HOMBRES Y MUJERES DE 18 AÑOS O MAS PERTENECIENTES AL 80% MAS VULNERABLE, CON EDUCACION MEDIA COMPLETA PREFERENTEMENTE QUE RESIDAN EN LA COMUNA DE QUILPUÉ Y SUS AL REDERDORES</v>
      </c>
      <c r="AD396" s="2" t="str">
        <f>+('3 Planilla Preadjudicación OTIC'!AD396)</f>
        <v>SI</v>
      </c>
      <c r="AE396" s="4" t="str">
        <f>+('3 Planilla Preadjudicación OTIC'!AE396)</f>
        <v>LICENCIAS DE CONDUCIR CLASE D.</v>
      </c>
      <c r="AF396" s="2" t="str">
        <f>+('3 Planilla Preadjudicación OTIC'!AF396)</f>
        <v>CERRADA</v>
      </c>
      <c r="AG396" s="2">
        <f>+('3 Planilla Preadjudicación OTIC'!AG396)</f>
        <v>40</v>
      </c>
      <c r="AH396" s="2">
        <f>+('3 Planilla Preadjudicación OTIC'!AH396)</f>
        <v>3</v>
      </c>
      <c r="AI396" s="135" t="str">
        <f>+('3 Planilla Preadjudicación OTIC'!AI396)</f>
        <v>77703557-6</v>
      </c>
      <c r="AJ396" s="4" t="str">
        <f>+('3 Planilla Preadjudicación OTIC'!AJ396)</f>
        <v>NAEDU LTDA</v>
      </c>
      <c r="AK396" s="2">
        <f>+('3 Planilla Preadjudicación OTIC'!AK396)</f>
        <v>160</v>
      </c>
      <c r="AL396" s="2">
        <f>+('3 Planilla Preadjudicación OTIC'!AL396)</f>
        <v>40</v>
      </c>
      <c r="AM396" s="12">
        <f>+('3 Planilla Preadjudicación OTIC'!AM396)</f>
        <v>6373</v>
      </c>
      <c r="AN396" s="12">
        <f>+('3 Planilla Preadjudicación OTIC'!AN396)</f>
        <v>0</v>
      </c>
      <c r="AO396" s="12">
        <f>+('3 Planilla Preadjudicación OTIC'!AO396)</f>
        <v>50000</v>
      </c>
      <c r="AP396" s="12">
        <f>+('3 Planilla Preadjudicación OTIC'!AP396)</f>
        <v>15295200</v>
      </c>
      <c r="AQ396" s="12">
        <f>+('3 Planilla Preadjudicación OTIC'!AQ396)</f>
        <v>2400000</v>
      </c>
      <c r="AR396" s="12">
        <f>+('3 Planilla Preadjudicación OTIC'!AR396)</f>
        <v>0</v>
      </c>
      <c r="AS396" s="12">
        <f>+('3 Planilla Preadjudicación OTIC'!AS396)</f>
        <v>0</v>
      </c>
      <c r="AT396" s="12">
        <f>+('3 Planilla Preadjudicación OTIC'!AT396)</f>
        <v>750000</v>
      </c>
      <c r="AU396" s="12">
        <f>+('3 Planilla Preadjudicación OTIC'!AU396)</f>
        <v>18445200</v>
      </c>
      <c r="AV396" s="2" t="str">
        <f>+('3 Planilla Preadjudicación OTIC'!AV396)</f>
        <v>SI</v>
      </c>
      <c r="AW396" s="4">
        <f>+('3 Planilla Preadjudicación OTIC'!AW396)</f>
        <v>0</v>
      </c>
      <c r="AX396" s="2">
        <f>+('3 Planilla Preadjudicación OTIC'!AX396)</f>
        <v>1</v>
      </c>
      <c r="AY396" s="2">
        <f>+('3 Planilla Preadjudicación OTIC'!AY396)</f>
        <v>7</v>
      </c>
      <c r="AZ396" s="2">
        <f>+('3 Planilla Preadjudicación OTIC'!AZ396)</f>
        <v>0</v>
      </c>
      <c r="BA396" s="2">
        <f>+('3 Planilla Preadjudicación OTIC'!BA396)</f>
        <v>0</v>
      </c>
      <c r="BB396" s="2">
        <f>+('3 Planilla Preadjudicación OTIC'!BB396)</f>
        <v>0</v>
      </c>
      <c r="BC396" s="2">
        <f>+('3 Planilla Preadjudicación OTIC'!BC396)</f>
        <v>0</v>
      </c>
      <c r="BD396" s="2">
        <f>+('3 Planilla Preadjudicación OTIC'!BD396)</f>
        <v>0</v>
      </c>
      <c r="BE396" s="2">
        <f>+('3 Planilla Preadjudicación OTIC'!BE396)</f>
        <v>0</v>
      </c>
      <c r="BF396" s="2">
        <f>+('3 Planilla Preadjudicación OTIC'!BF396)</f>
        <v>0</v>
      </c>
      <c r="BG396" s="2">
        <f>+('3 Planilla Preadjudicación OTIC'!BG396)</f>
        <v>7</v>
      </c>
      <c r="BH396" s="2">
        <f>+('3 Planilla Preadjudicación OTIC'!BH396)</f>
        <v>7</v>
      </c>
      <c r="BI396" s="2">
        <f>+('3 Planilla Preadjudicación OTIC'!BI396)</f>
        <v>7</v>
      </c>
      <c r="BJ396" s="2">
        <f>+('3 Planilla Preadjudicación OTIC'!BJ396)</f>
        <v>7</v>
      </c>
      <c r="BK396" s="2">
        <f>+('3 Planilla Preadjudicación OTIC'!BK396)</f>
        <v>7</v>
      </c>
      <c r="BL396" s="2">
        <f>+('3 Planilla Preadjudicación OTIC'!BL396)</f>
        <v>7</v>
      </c>
      <c r="BM396" s="104">
        <f>ROUND(('3 Planilla Preadjudicación OTIC'!BM396),1)</f>
        <v>6.4</v>
      </c>
      <c r="BN396" s="4" t="str">
        <f>+('3 Planilla Preadjudicación OTIC'!BN396)</f>
        <v>NO</v>
      </c>
      <c r="BO396" s="4">
        <f>+('3 Planilla Preadjudicación OTIC'!BO396)</f>
        <v>0</v>
      </c>
      <c r="BP396" s="4">
        <f>+('3 Planilla Preadjudicación OTIC'!BP396)</f>
        <v>0</v>
      </c>
      <c r="BQ396" s="4">
        <f>+('3 Planilla Preadjudicación OTIC'!BQ396)</f>
        <v>0</v>
      </c>
      <c r="BR396" s="4">
        <f>+('3 Planilla Preadjudicación OTIC'!BR396)</f>
        <v>0</v>
      </c>
      <c r="BS396" s="4">
        <f>+('3 Planilla Preadjudicación OTIC'!BS396)</f>
        <v>0</v>
      </c>
      <c r="BT396" s="4">
        <f>+('3 Planilla Preadjudicación OTIC'!BT396)</f>
        <v>0</v>
      </c>
      <c r="BU396" s="85">
        <f>IF(VLOOKUP(A396,'BD OFICIAL'!$A$1:$AL$2098,7,0)=D396,0,1)</f>
        <v>0</v>
      </c>
      <c r="BV396" s="85">
        <f>IF(VLOOKUP(A396,'BD OFICIAL'!$A$1:$AL$2098,11,0)=J396,0,1)</f>
        <v>0</v>
      </c>
      <c r="BW396" s="85">
        <f>IF(VLOOKUP(A396,'BD OFICIAL'!$A$1:$AL$2098,13,0)=L396,0,1)</f>
        <v>0</v>
      </c>
      <c r="BX396" s="2">
        <f>IF(VLOOKUP(A396,'BD OFICIAL'!$A$1:$AL$2098,16,0)=O396,0,1)</f>
        <v>0</v>
      </c>
      <c r="BY396" s="2">
        <f>IF(VLOOKUP(A396,'BD OFICIAL'!$A$1:$AL$2098,17,0)=P396,0,1)</f>
        <v>0</v>
      </c>
      <c r="BZ396" s="2">
        <f>IF(VLOOKUP(A396,'BD OFICIAL'!$A$1:$AL$2098,19,0)=R396,0,1)</f>
        <v>0</v>
      </c>
      <c r="CA396" s="2">
        <f>IF(VLOOKUP(A396,'BD OFICIAL'!$A$1:$AL$2098,21,0)=T396,0,1)</f>
        <v>0</v>
      </c>
      <c r="CB396" s="2">
        <f>IF(VLOOKUP(A396,'BD OFICIAL'!$A$1:$AL$2098,24,0)=AK396,0,1)</f>
        <v>0</v>
      </c>
      <c r="CC396" s="2">
        <f>IF(VLOOKUP(A396,'BD OFICIAL'!$A$1:$AL$2098,25,0)=X396,0,1)</f>
        <v>0</v>
      </c>
      <c r="CD396" s="2">
        <f>IF(VLOOKUP(A396,'BD OFICIAL'!$A$1:$AL$2098,26,0)=Y396,0,1)</f>
        <v>0</v>
      </c>
      <c r="CE396" s="2">
        <f>IF(VLOOKUP(A396,'BD OFICIAL'!$A$1:$AL$2098,27,0)=Z396,0,1)</f>
        <v>0</v>
      </c>
      <c r="CF396" s="2">
        <f>IF(VLOOKUP(A396,'BD OFICIAL'!$A$1:$AL$2098,28,0)=AA396,0,1)</f>
        <v>0</v>
      </c>
      <c r="CG396" s="2">
        <f>IF(VLOOKUP(A396,'BD OFICIAL'!$A$1:$AL$2098,33,0)=AF396,0,1)</f>
        <v>0</v>
      </c>
      <c r="CH396" s="2">
        <f>IF(VLOOKUP(A396,'BD OFICIAL'!$A$1:$AL$2098,35,0)=AH396,0,1)</f>
        <v>0</v>
      </c>
      <c r="CI396" s="85">
        <f>IF(VLOOKUP(A396,'BD OFICIAL'!$A$1:$AL$2098,34,0)=AL396,0,1)</f>
        <v>0</v>
      </c>
      <c r="CJ396" s="12">
        <f>VLOOKUP(A396,'BD OFICIAL'!$A$1:$AM$2098,36,0)*AM396-AP396</f>
        <v>0</v>
      </c>
      <c r="CK396" s="85" t="str">
        <f t="shared" si="224"/>
        <v>SSH</v>
      </c>
      <c r="CL396" s="85" t="str">
        <f t="shared" si="225"/>
        <v>SI</v>
      </c>
      <c r="CM396" s="85" t="str">
        <f t="shared" si="205"/>
        <v>NO</v>
      </c>
      <c r="CN396" s="31">
        <f t="shared" si="206"/>
        <v>0</v>
      </c>
      <c r="CO396" s="31">
        <f t="shared" si="226"/>
        <v>0</v>
      </c>
      <c r="CP396" s="31">
        <f t="shared" si="207"/>
        <v>0</v>
      </c>
      <c r="CQ396" s="31">
        <f>IF(Y396="NO",0,IF(Y396="SI",IF(VLOOKUP(A396,'BD OFICIAL'!$A:$AO,40,0)=AQ396,0,1)))</f>
        <v>0</v>
      </c>
      <c r="CR396" s="31">
        <f>IF(Z396="NO",0,IF(Z396="SI",IF(VLOOKUP(B396,'BD OFICIAL'!$A:$AO,41,0)=AS396,0,1)))</f>
        <v>0</v>
      </c>
      <c r="CS396" s="31">
        <f t="shared" si="227"/>
        <v>0</v>
      </c>
      <c r="CT396" s="31">
        <f t="shared" si="228"/>
        <v>0</v>
      </c>
      <c r="CU396" s="31">
        <f>IF(VLOOKUP(A396,'BD OFICIAL'!$A$1:$AL$1056,31,0)="SI",IF(AT396&gt;0,0,1),IF(AT396=0,0,1))</f>
        <v>0</v>
      </c>
      <c r="CV396" s="31">
        <f t="shared" si="229"/>
        <v>0</v>
      </c>
      <c r="CW396" s="31">
        <f t="shared" si="208"/>
        <v>0</v>
      </c>
      <c r="CX396" s="85" t="str">
        <f t="shared" si="209"/>
        <v>SI</v>
      </c>
      <c r="CY396" s="31">
        <f t="shared" si="210"/>
        <v>0</v>
      </c>
      <c r="CZ396" s="85" t="str">
        <f>IF(ISERROR(VLOOKUP(AI396,EXPERIENCIA!$A$1:$C$2100,1,0)),"NO","SI")</f>
        <v>NO</v>
      </c>
      <c r="DA396" s="85">
        <f>IF(CX396="no","NO APLICA",IF(AX396=0,"ERROR NOTA",IF(AND(AX396&gt;1,CZ396="NO"),"ERROR NOTA",IF(AND(CZ396="NO",AX396=1),0,IF(VLOOKUP(AI396,EXPERIENCIA!$A$1:$C$2100,3,0)=AX396,0,"ERROR NOTA")))))</f>
        <v>0</v>
      </c>
      <c r="DB396" s="85" t="str">
        <f>IF(ISERROR(VLOOKUP(AI396,COMPORTAMIENTO!$A$1:$C$2100,1,0)),"NO","SI")</f>
        <v>NO</v>
      </c>
      <c r="DC396" s="85">
        <f>IF(CX396="NO","NO APLICA",IF(AY396=0,"ERROR NOTA",IF(AND(DB396="NO",AY396=7),0,IF(VLOOKUP(AI396,COMPORTAMIENTO!$A$2:$H$2100,8,0)=AY396,0,"ERROR NOTA"))))</f>
        <v>0</v>
      </c>
      <c r="DD396" s="104">
        <f t="shared" si="211"/>
        <v>0.1</v>
      </c>
      <c r="DE396" s="104">
        <f t="shared" si="212"/>
        <v>0.70000000000000007</v>
      </c>
      <c r="DF396" s="85" t="str">
        <f t="shared" si="230"/>
        <v>SI</v>
      </c>
      <c r="DG396" s="85">
        <f t="shared" si="213"/>
        <v>0</v>
      </c>
      <c r="DH396" s="85">
        <f t="shared" si="214"/>
        <v>0</v>
      </c>
      <c r="DI396" s="85">
        <f t="shared" si="215"/>
        <v>0</v>
      </c>
      <c r="DJ396" s="12">
        <f t="shared" si="216"/>
        <v>7.0000000000000009</v>
      </c>
      <c r="DK396" s="7">
        <f t="shared" si="217"/>
        <v>7.0000000000000009</v>
      </c>
      <c r="DL396" s="12">
        <f t="shared" si="231"/>
        <v>6373</v>
      </c>
      <c r="DM396" s="12">
        <f>VLOOKUP(A396,'5 TD'!$A:$B,2,0)</f>
        <v>6373</v>
      </c>
      <c r="DN396" s="7">
        <f t="shared" si="232"/>
        <v>7</v>
      </c>
      <c r="DO396" s="85" t="str">
        <f t="shared" si="218"/>
        <v>APROBADO</v>
      </c>
      <c r="DP396" s="85" t="str">
        <f t="shared" si="219"/>
        <v>APROBADO</v>
      </c>
      <c r="DQ396" s="7">
        <f t="shared" si="220"/>
        <v>6.4</v>
      </c>
      <c r="DR396" s="85" t="str">
        <f t="shared" si="233"/>
        <v>APROBADO</v>
      </c>
      <c r="DS396" s="2" t="str">
        <f>+('3 Planilla Preadjudicación OTIC'!BN396)</f>
        <v>NO</v>
      </c>
      <c r="DT396" s="2">
        <f>IF(DR396="APROBADO",VLOOKUP(A396,'5 TD'!$D$3:$E$270,2,0),"NO APLICA")</f>
        <v>7</v>
      </c>
      <c r="DU396" s="2" t="str">
        <f t="shared" si="234"/>
        <v>NO</v>
      </c>
      <c r="DV396" s="2" t="str">
        <f>IF(DU396="SI",VLOOKUP(A396,'5 TD'!$G$3:$H$270,2,0),"NO APLICA ")</f>
        <v xml:space="preserve">NO APLICA </v>
      </c>
      <c r="DW396" s="2" t="str">
        <f t="shared" si="235"/>
        <v>NO</v>
      </c>
      <c r="DX396" s="2" t="str">
        <f>IF(DW396="SI",VLOOKUP(A396,'5 TD'!$J$4:$K$472,2,0),"NO APLICA")</f>
        <v>NO APLICA</v>
      </c>
      <c r="DY396" s="2" t="str">
        <f t="shared" si="236"/>
        <v>NO APLICA</v>
      </c>
      <c r="DZ396" s="7" t="str">
        <f>IF(DY396="SI",VLOOKUP(A396,'5 TD'!$M$4:$N$350,2,0),"NO APLICA")</f>
        <v>NO APLICA</v>
      </c>
      <c r="EA396" s="2" t="str">
        <f t="shared" si="237"/>
        <v>NO APLICA</v>
      </c>
      <c r="EB396" s="12" t="str">
        <f t="shared" si="238"/>
        <v/>
      </c>
      <c r="EC396" s="12" t="str">
        <f>IF(EA396="SI",VLOOKUP(A396,'5 TD'!$V$4:$W$479,2,0),"NO APLICA")</f>
        <v>NO APLICA</v>
      </c>
      <c r="ED396" s="2" t="str">
        <f t="shared" si="221"/>
        <v>NO</v>
      </c>
      <c r="EE396" s="79" t="str">
        <f>IF(ED396="SI",VLOOKUP(AI396,COMPORTAMIENTO!$A$1:$H$2100,7,0),"NO APLICA")</f>
        <v>NO APLICA</v>
      </c>
      <c r="EF396" s="12" t="str">
        <f>IF(ED396="SI",VLOOKUP(A396,'5 TD'!$P$2:$Q$479,2,0),"NO APLICA")</f>
        <v>NO APLICA</v>
      </c>
      <c r="EG396" s="2" t="str">
        <f t="shared" si="222"/>
        <v>NO</v>
      </c>
      <c r="EH396" s="2">
        <f>IF(CZ396="no",0,VLOOKUP(AI396,EXPERIENCIA!$A$1:$C$2100,2,0))</f>
        <v>0</v>
      </c>
      <c r="EI396" s="2">
        <f>IF(CZ396="si",VLOOKUP(A396,'5 TD'!$S$3:$T$2103,2,0),0)</f>
        <v>0</v>
      </c>
      <c r="EJ396" s="2" t="str">
        <f t="shared" si="223"/>
        <v>SI</v>
      </c>
      <c r="EK396" s="2">
        <f>+('3 Planilla Preadjudicación OTIC'!BU396)</f>
        <v>0</v>
      </c>
      <c r="EL396" s="4"/>
      <c r="EM396" s="3"/>
      <c r="EN396" s="3"/>
      <c r="EQ396" s="86"/>
    </row>
    <row r="397" spans="1:147" ht="15" customHeight="1" x14ac:dyDescent="0.3">
      <c r="A397" s="2">
        <f>+('3 Planilla Preadjudicación OTIC'!A397)</f>
        <v>14504</v>
      </c>
      <c r="B397" s="2" t="str">
        <f>+('3 Planilla Preadjudicación OTIC'!B397)</f>
        <v>65181652-1</v>
      </c>
      <c r="C397" s="4">
        <f>+('3 Planilla Preadjudicación OTIC'!E397)</f>
        <v>2025</v>
      </c>
      <c r="D397" s="4" t="str">
        <f>+('3 Planilla Preadjudicación OTIC'!F397)</f>
        <v>MANDATO</v>
      </c>
      <c r="E397" s="4" t="str">
        <f>+('3 Planilla Preadjudicación OTIC'!G397)</f>
        <v>91337000-7</v>
      </c>
      <c r="F397" s="4" t="str">
        <f>+('3 Planilla Preadjudicación OTIC'!H397)</f>
        <v>CEMENTO POLPAICO S.A.</v>
      </c>
      <c r="G397" s="4"/>
      <c r="H397" s="4"/>
      <c r="I397" s="4" t="str">
        <f>+('3 Planilla Preadjudicación OTIC'!I397)</f>
        <v>MEJORANDO EL MARKETING DE MI NEGOCIO</v>
      </c>
      <c r="J397" s="4" t="str">
        <f>+('3 Planilla Preadjudicación OTIC'!J397)</f>
        <v>PF0840</v>
      </c>
      <c r="K397" s="4" t="str">
        <f>+('3 Planilla Preadjudicación OTIC'!K397)</f>
        <v/>
      </c>
      <c r="L397" s="4" t="str">
        <f>+('3 Planilla Preadjudicación OTIC'!L397)</f>
        <v/>
      </c>
      <c r="M397" s="2">
        <f>+('3 Planilla Preadjudicación OTIC'!M397)</f>
        <v>9</v>
      </c>
      <c r="N397" s="4" t="str">
        <f>+('3 Planilla Preadjudicación OTIC'!N397)</f>
        <v>ARAUCANIA</v>
      </c>
      <c r="O397" s="4" t="str">
        <f>+('3 Planilla Preadjudicación OTIC'!O397)</f>
        <v>TEMUCO</v>
      </c>
      <c r="P397" s="4" t="str">
        <f>+('3 Planilla Preadjudicación OTIC'!P397)</f>
        <v>PERSONAS DESOCUPADAS (CESANTES Y PERSONAS QUE BUSCAN TRABAJO POR PRIMERA VEZ).</v>
      </c>
      <c r="Q397" s="4" t="str">
        <f>+('3 Planilla Preadjudicación OTIC'!Q397)</f>
        <v>PRESENCIAL</v>
      </c>
      <c r="R397" s="4" t="str">
        <f>+('3 Planilla Preadjudicación OTIC'!R397)</f>
        <v>INDEPENDIENTE</v>
      </c>
      <c r="S397" s="4">
        <f>+('3 Planilla Preadjudicación OTIC'!S397)</f>
        <v>8</v>
      </c>
      <c r="T397" s="2">
        <f>+('3 Planilla Preadjudicación OTIC'!T397)</f>
        <v>10</v>
      </c>
      <c r="U397" s="2">
        <f>+('3 Planilla Preadjudicación OTIC'!U397)</f>
        <v>36</v>
      </c>
      <c r="V397" s="2">
        <f>+('3 Planilla Preadjudicación OTIC'!V397)</f>
        <v>0</v>
      </c>
      <c r="W397" s="2">
        <f>+('3 Planilla Preadjudicación OTIC'!W397)</f>
        <v>36</v>
      </c>
      <c r="X397" s="2">
        <f>+('3 Planilla Preadjudicación OTIC'!X397)</f>
        <v>5</v>
      </c>
      <c r="Y397" s="2" t="str">
        <f>+('3 Planilla Preadjudicación OTIC'!Y397)</f>
        <v>SI</v>
      </c>
      <c r="Z397" s="2" t="str">
        <f>+('3 Planilla Preadjudicación OTIC'!Z397)</f>
        <v>NO</v>
      </c>
      <c r="AA397" s="2" t="str">
        <f>+('3 Planilla Preadjudicación OTIC'!AA397)</f>
        <v>NO</v>
      </c>
      <c r="AB397" s="4" t="str">
        <f>+('3 Planilla Preadjudicación OTIC'!AB397)</f>
        <v>SE AJUSTA A PLAN FORMATIVO</v>
      </c>
      <c r="AC397" s="4" t="str">
        <f>+('3 Planilla Preadjudicación OTIC'!AC397)</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97" s="2" t="str">
        <f>+('3 Planilla Preadjudicación OTIC'!AD397)</f>
        <v>NO</v>
      </c>
      <c r="AE397" s="4">
        <f>+('3 Planilla Preadjudicación OTIC'!AE397)</f>
        <v>0</v>
      </c>
      <c r="AF397" s="2" t="str">
        <f>+('3 Planilla Preadjudicación OTIC'!AF397)</f>
        <v>CERRADA</v>
      </c>
      <c r="AG397" s="2">
        <f>+('3 Planilla Preadjudicación OTIC'!AG397)</f>
        <v>8</v>
      </c>
      <c r="AH397" s="2">
        <f>+('3 Planilla Preadjudicación OTIC'!AH397)</f>
        <v>1</v>
      </c>
      <c r="AI397" s="135" t="str">
        <f>+('3 Planilla Preadjudicación OTIC'!AI397)</f>
        <v>77703557-6</v>
      </c>
      <c r="AJ397" s="4" t="str">
        <f>+('3 Planilla Preadjudicación OTIC'!AJ397)</f>
        <v>NAEDU LTDA</v>
      </c>
      <c r="AK397" s="2">
        <f>+('3 Planilla Preadjudicación OTIC'!AK397)</f>
        <v>36</v>
      </c>
      <c r="AL397" s="2">
        <f>+('3 Planilla Preadjudicación OTIC'!AL397)</f>
        <v>8</v>
      </c>
      <c r="AM397" s="12">
        <f>+('3 Planilla Preadjudicación OTIC'!AM397)</f>
        <v>4130</v>
      </c>
      <c r="AN397" s="12">
        <f>+('3 Planilla Preadjudicación OTIC'!AN397)</f>
        <v>0</v>
      </c>
      <c r="AO397" s="12">
        <f>+('3 Planilla Preadjudicación OTIC'!AO397)</f>
        <v>0</v>
      </c>
      <c r="AP397" s="12">
        <f>+('3 Planilla Preadjudicación OTIC'!AP397)</f>
        <v>1486800</v>
      </c>
      <c r="AQ397" s="12">
        <f>+('3 Planilla Preadjudicación OTIC'!AQ397)</f>
        <v>320000</v>
      </c>
      <c r="AR397" s="12">
        <f>+('3 Planilla Preadjudicación OTIC'!AR397)</f>
        <v>0</v>
      </c>
      <c r="AS397" s="12">
        <f>+('3 Planilla Preadjudicación OTIC'!AS397)</f>
        <v>0</v>
      </c>
      <c r="AT397" s="12">
        <f>+('3 Planilla Preadjudicación OTIC'!AT397)</f>
        <v>0</v>
      </c>
      <c r="AU397" s="12">
        <f>+('3 Planilla Preadjudicación OTIC'!AU397)</f>
        <v>1806800</v>
      </c>
      <c r="AV397" s="2" t="str">
        <f>+('3 Planilla Preadjudicación OTIC'!AV397)</f>
        <v>SI</v>
      </c>
      <c r="AW397" s="4">
        <f>+('3 Planilla Preadjudicación OTIC'!AW397)</f>
        <v>0</v>
      </c>
      <c r="AX397" s="2">
        <f>+('3 Planilla Preadjudicación OTIC'!AX397)</f>
        <v>1</v>
      </c>
      <c r="AY397" s="2">
        <f>+('3 Planilla Preadjudicación OTIC'!AY397)</f>
        <v>7</v>
      </c>
      <c r="AZ397" s="2">
        <f>+('3 Planilla Preadjudicación OTIC'!AZ397)</f>
        <v>0</v>
      </c>
      <c r="BA397" s="2">
        <f>+('3 Planilla Preadjudicación OTIC'!BA397)</f>
        <v>0</v>
      </c>
      <c r="BB397" s="2">
        <f>+('3 Planilla Preadjudicación OTIC'!BB397)</f>
        <v>0</v>
      </c>
      <c r="BC397" s="2">
        <f>+('3 Planilla Preadjudicación OTIC'!BC397)</f>
        <v>0</v>
      </c>
      <c r="BD397" s="2">
        <f>+('3 Planilla Preadjudicación OTIC'!BD397)</f>
        <v>0</v>
      </c>
      <c r="BE397" s="2">
        <f>+('3 Planilla Preadjudicación OTIC'!BE397)</f>
        <v>0</v>
      </c>
      <c r="BF397" s="2">
        <f>+('3 Planilla Preadjudicación OTIC'!BF397)</f>
        <v>0</v>
      </c>
      <c r="BG397" s="2">
        <f>+('3 Planilla Preadjudicación OTIC'!BG397)</f>
        <v>7</v>
      </c>
      <c r="BH397" s="2">
        <f>+('3 Planilla Preadjudicación OTIC'!BH397)</f>
        <v>7</v>
      </c>
      <c r="BI397" s="2">
        <f>+('3 Planilla Preadjudicación OTIC'!BI397)</f>
        <v>7</v>
      </c>
      <c r="BJ397" s="2">
        <f>+('3 Planilla Preadjudicación OTIC'!BJ397)</f>
        <v>7</v>
      </c>
      <c r="BK397" s="2">
        <f>+('3 Planilla Preadjudicación OTIC'!BK397)</f>
        <v>7</v>
      </c>
      <c r="BL397" s="2">
        <f>+('3 Planilla Preadjudicación OTIC'!BL397)</f>
        <v>7</v>
      </c>
      <c r="BM397" s="104">
        <f>ROUND(('3 Planilla Preadjudicación OTIC'!BM397),1)</f>
        <v>6.4</v>
      </c>
      <c r="BN397" s="4" t="str">
        <f>+('3 Planilla Preadjudicación OTIC'!BN397)</f>
        <v>NO</v>
      </c>
      <c r="BO397" s="4">
        <f>+('3 Planilla Preadjudicación OTIC'!BO397)</f>
        <v>0</v>
      </c>
      <c r="BP397" s="4">
        <f>+('3 Planilla Preadjudicación OTIC'!BP397)</f>
        <v>0</v>
      </c>
      <c r="BQ397" s="4">
        <f>+('3 Planilla Preadjudicación OTIC'!BQ397)</f>
        <v>0</v>
      </c>
      <c r="BR397" s="4">
        <f>+('3 Planilla Preadjudicación OTIC'!BR397)</f>
        <v>0</v>
      </c>
      <c r="BS397" s="4">
        <f>+('3 Planilla Preadjudicación OTIC'!BS397)</f>
        <v>0</v>
      </c>
      <c r="BT397" s="4">
        <f>+('3 Planilla Preadjudicación OTIC'!BT397)</f>
        <v>0</v>
      </c>
      <c r="BU397" s="85">
        <f>IF(VLOOKUP(A397,'BD OFICIAL'!$A$1:$AL$2098,7,0)=D397,0,1)</f>
        <v>0</v>
      </c>
      <c r="BV397" s="85">
        <f>IF(VLOOKUP(A397,'BD OFICIAL'!$A$1:$AL$2098,11,0)=J397,0,1)</f>
        <v>0</v>
      </c>
      <c r="BW397" s="85">
        <f>IF(VLOOKUP(A397,'BD OFICIAL'!$A$1:$AL$2098,13,0)=L397,0,1)</f>
        <v>0</v>
      </c>
      <c r="BX397" s="2">
        <f>IF(VLOOKUP(A397,'BD OFICIAL'!$A$1:$AL$2098,16,0)=O397,0,1)</f>
        <v>0</v>
      </c>
      <c r="BY397" s="2">
        <f>IF(VLOOKUP(A397,'BD OFICIAL'!$A$1:$AL$2098,17,0)=P397,0,1)</f>
        <v>0</v>
      </c>
      <c r="BZ397" s="2">
        <f>IF(VLOOKUP(A397,'BD OFICIAL'!$A$1:$AL$2098,19,0)=R397,0,1)</f>
        <v>0</v>
      </c>
      <c r="CA397" s="2">
        <f>IF(VLOOKUP(A397,'BD OFICIAL'!$A$1:$AL$2098,21,0)=T397,0,1)</f>
        <v>0</v>
      </c>
      <c r="CB397" s="2">
        <f>IF(VLOOKUP(A397,'BD OFICIAL'!$A$1:$AL$2098,24,0)=AK397,0,1)</f>
        <v>0</v>
      </c>
      <c r="CC397" s="2">
        <f>IF(VLOOKUP(A397,'BD OFICIAL'!$A$1:$AL$2098,25,0)=X397,0,1)</f>
        <v>0</v>
      </c>
      <c r="CD397" s="2">
        <f>IF(VLOOKUP(A397,'BD OFICIAL'!$A$1:$AL$2098,26,0)=Y397,0,1)</f>
        <v>0</v>
      </c>
      <c r="CE397" s="2">
        <f>IF(VLOOKUP(A397,'BD OFICIAL'!$A$1:$AL$2098,27,0)=Z397,0,1)</f>
        <v>0</v>
      </c>
      <c r="CF397" s="2">
        <f>IF(VLOOKUP(A397,'BD OFICIAL'!$A$1:$AL$2098,28,0)=AA397,0,1)</f>
        <v>0</v>
      </c>
      <c r="CG397" s="2">
        <f>IF(VLOOKUP(A397,'BD OFICIAL'!$A$1:$AL$2098,33,0)=AF397,0,1)</f>
        <v>0</v>
      </c>
      <c r="CH397" s="2">
        <f>IF(VLOOKUP(A397,'BD OFICIAL'!$A$1:$AL$2098,35,0)=AH397,0,1)</f>
        <v>0</v>
      </c>
      <c r="CI397" s="85">
        <f>IF(VLOOKUP(A397,'BD OFICIAL'!$A$1:$AL$2098,34,0)=AL397,0,1)</f>
        <v>0</v>
      </c>
      <c r="CJ397" s="12">
        <f>VLOOKUP(A397,'BD OFICIAL'!$A$1:$AM$2098,36,0)*AM397-AP397</f>
        <v>0</v>
      </c>
      <c r="CK397" s="85" t="str">
        <f t="shared" si="224"/>
        <v>SSH</v>
      </c>
      <c r="CL397" s="85" t="str">
        <f t="shared" si="225"/>
        <v>SI</v>
      </c>
      <c r="CM397" s="85" t="str">
        <f t="shared" si="205"/>
        <v>NO</v>
      </c>
      <c r="CN397" s="31">
        <f t="shared" si="206"/>
        <v>0</v>
      </c>
      <c r="CO397" s="31">
        <f t="shared" si="226"/>
        <v>0</v>
      </c>
      <c r="CP397" s="31">
        <f t="shared" si="207"/>
        <v>0</v>
      </c>
      <c r="CQ397" s="31">
        <f>IF(Y397="NO",0,IF(Y397="SI",IF(VLOOKUP(A397,'BD OFICIAL'!$A:$AO,40,0)=AQ397,0,1)))</f>
        <v>0</v>
      </c>
      <c r="CR397" s="31">
        <f>IF(Z397="NO",0,IF(Z397="SI",IF(VLOOKUP(B397,'BD OFICIAL'!$A:$AO,41,0)=AS397,0,1)))</f>
        <v>0</v>
      </c>
      <c r="CS397" s="31">
        <f t="shared" si="227"/>
        <v>0</v>
      </c>
      <c r="CT397" s="31">
        <f t="shared" si="228"/>
        <v>0</v>
      </c>
      <c r="CU397" s="31">
        <f>IF(VLOOKUP(A397,'BD OFICIAL'!$A$1:$AL$1056,31,0)="SI",IF(AT397&gt;0,0,1),IF(AT397=0,0,1))</f>
        <v>0</v>
      </c>
      <c r="CV397" s="31">
        <f t="shared" si="229"/>
        <v>0</v>
      </c>
      <c r="CW397" s="31">
        <f t="shared" si="208"/>
        <v>0</v>
      </c>
      <c r="CX397" s="85" t="str">
        <f t="shared" si="209"/>
        <v>SI</v>
      </c>
      <c r="CY397" s="31">
        <f t="shared" si="210"/>
        <v>0</v>
      </c>
      <c r="CZ397" s="85" t="str">
        <f>IF(ISERROR(VLOOKUP(AI397,EXPERIENCIA!$A$1:$C$2100,1,0)),"NO","SI")</f>
        <v>NO</v>
      </c>
      <c r="DA397" s="85">
        <f>IF(CX397="no","NO APLICA",IF(AX397=0,"ERROR NOTA",IF(AND(AX397&gt;1,CZ397="NO"),"ERROR NOTA",IF(AND(CZ397="NO",AX397=1),0,IF(VLOOKUP(AI397,EXPERIENCIA!$A$1:$C$2100,3,0)=AX397,0,"ERROR NOTA")))))</f>
        <v>0</v>
      </c>
      <c r="DB397" s="85" t="str">
        <f>IF(ISERROR(VLOOKUP(AI397,COMPORTAMIENTO!$A$1:$C$2100,1,0)),"NO","SI")</f>
        <v>NO</v>
      </c>
      <c r="DC397" s="85">
        <f>IF(CX397="NO","NO APLICA",IF(AY397=0,"ERROR NOTA",IF(AND(DB397="NO",AY397=7),0,IF(VLOOKUP(AI397,COMPORTAMIENTO!$A$2:$H$2100,8,0)=AY397,0,"ERROR NOTA"))))</f>
        <v>0</v>
      </c>
      <c r="DD397" s="104">
        <f t="shared" si="211"/>
        <v>0.1</v>
      </c>
      <c r="DE397" s="104">
        <f t="shared" si="212"/>
        <v>0.70000000000000007</v>
      </c>
      <c r="DF397" s="85" t="str">
        <f t="shared" si="230"/>
        <v>SI</v>
      </c>
      <c r="DG397" s="85">
        <f t="shared" si="213"/>
        <v>0</v>
      </c>
      <c r="DH397" s="85">
        <f t="shared" si="214"/>
        <v>0</v>
      </c>
      <c r="DI397" s="85">
        <f t="shared" si="215"/>
        <v>0</v>
      </c>
      <c r="DJ397" s="12">
        <f t="shared" si="216"/>
        <v>7.0000000000000009</v>
      </c>
      <c r="DK397" s="7">
        <f t="shared" si="217"/>
        <v>7.0000000000000009</v>
      </c>
      <c r="DL397" s="12">
        <f t="shared" si="231"/>
        <v>4130</v>
      </c>
      <c r="DM397" s="12">
        <f>VLOOKUP(A397,'5 TD'!$A:$B,2,0)</f>
        <v>4130</v>
      </c>
      <c r="DN397" s="7">
        <f t="shared" si="232"/>
        <v>7</v>
      </c>
      <c r="DO397" s="85" t="str">
        <f t="shared" si="218"/>
        <v>APROBADO</v>
      </c>
      <c r="DP397" s="85" t="str">
        <f t="shared" si="219"/>
        <v>APROBADO</v>
      </c>
      <c r="DQ397" s="7">
        <f t="shared" si="220"/>
        <v>6.4</v>
      </c>
      <c r="DR397" s="85" t="str">
        <f t="shared" si="233"/>
        <v>APROBADO</v>
      </c>
      <c r="DS397" s="2" t="str">
        <f>+('3 Planilla Preadjudicación OTIC'!BN397)</f>
        <v>NO</v>
      </c>
      <c r="DT397" s="2">
        <f>IF(DR397="APROBADO",VLOOKUP(A397,'5 TD'!$D$3:$E$270,2,0),"NO APLICA")</f>
        <v>7</v>
      </c>
      <c r="DU397" s="2" t="str">
        <f t="shared" si="234"/>
        <v>NO</v>
      </c>
      <c r="DV397" s="2" t="str">
        <f>IF(DU397="SI",VLOOKUP(A397,'5 TD'!$G$3:$H$270,2,0),"NO APLICA ")</f>
        <v xml:space="preserve">NO APLICA </v>
      </c>
      <c r="DW397" s="2" t="str">
        <f t="shared" si="235"/>
        <v>NO</v>
      </c>
      <c r="DX397" s="2" t="str">
        <f>IF(DW397="SI",VLOOKUP(A397,'5 TD'!$J$4:$K$472,2,0),"NO APLICA")</f>
        <v>NO APLICA</v>
      </c>
      <c r="DY397" s="2" t="str">
        <f t="shared" si="236"/>
        <v>NO APLICA</v>
      </c>
      <c r="DZ397" s="7" t="str">
        <f>IF(DY397="SI",VLOOKUP(A397,'5 TD'!$M$4:$N$350,2,0),"NO APLICA")</f>
        <v>NO APLICA</v>
      </c>
      <c r="EA397" s="2" t="str">
        <f t="shared" si="237"/>
        <v>NO APLICA</v>
      </c>
      <c r="EB397" s="12" t="str">
        <f t="shared" si="238"/>
        <v/>
      </c>
      <c r="EC397" s="12" t="str">
        <f>IF(EA397="SI",VLOOKUP(A397,'5 TD'!$V$4:$W$479,2,0),"NO APLICA")</f>
        <v>NO APLICA</v>
      </c>
      <c r="ED397" s="2" t="str">
        <f t="shared" si="221"/>
        <v>NO</v>
      </c>
      <c r="EE397" s="79" t="str">
        <f>IF(ED397="SI",VLOOKUP(AI397,COMPORTAMIENTO!$A$1:$H$2100,7,0),"NO APLICA")</f>
        <v>NO APLICA</v>
      </c>
      <c r="EF397" s="12" t="str">
        <f>IF(ED397="SI",VLOOKUP(A397,'5 TD'!$P$2:$Q$479,2,0),"NO APLICA")</f>
        <v>NO APLICA</v>
      </c>
      <c r="EG397" s="2" t="str">
        <f t="shared" si="222"/>
        <v>NO</v>
      </c>
      <c r="EH397" s="2">
        <f>IF(CZ397="no",0,VLOOKUP(AI397,EXPERIENCIA!$A$1:$C$2100,2,0))</f>
        <v>0</v>
      </c>
      <c r="EI397" s="2">
        <f>IF(CZ397="si",VLOOKUP(A397,'5 TD'!$S$3:$T$2103,2,0),0)</f>
        <v>0</v>
      </c>
      <c r="EJ397" s="2" t="str">
        <f t="shared" si="223"/>
        <v>SI</v>
      </c>
      <c r="EK397" s="2">
        <f>+('3 Planilla Preadjudicación OTIC'!BU397)</f>
        <v>0</v>
      </c>
      <c r="EL397" s="4"/>
      <c r="EM397" s="3"/>
      <c r="EN397" s="3"/>
      <c r="EQ397" s="86"/>
    </row>
    <row r="398" spans="1:147" ht="15" customHeight="1" x14ac:dyDescent="0.3">
      <c r="A398" s="2">
        <f>+('3 Planilla Preadjudicación OTIC'!A398)</f>
        <v>14505</v>
      </c>
      <c r="B398" s="2" t="str">
        <f>+('3 Planilla Preadjudicación OTIC'!B398)</f>
        <v>65181652-1</v>
      </c>
      <c r="C398" s="4">
        <f>+('3 Planilla Preadjudicación OTIC'!E398)</f>
        <v>2025</v>
      </c>
      <c r="D398" s="4" t="str">
        <f>+('3 Planilla Preadjudicación OTIC'!F398)</f>
        <v>MANDATO</v>
      </c>
      <c r="E398" s="4" t="str">
        <f>+('3 Planilla Preadjudicación OTIC'!G398)</f>
        <v>91337000-7</v>
      </c>
      <c r="F398" s="4" t="str">
        <f>+('3 Planilla Preadjudicación OTIC'!H398)</f>
        <v>CEMENTO POLPAICO S.A.</v>
      </c>
      <c r="G398" s="4"/>
      <c r="H398" s="4"/>
      <c r="I398" s="4" t="str">
        <f>+('3 Planilla Preadjudicación OTIC'!I398)</f>
        <v>MEJORANDO EL MARKETING DE MI NEGOCIO</v>
      </c>
      <c r="J398" s="4" t="str">
        <f>+('3 Planilla Preadjudicación OTIC'!J398)</f>
        <v>PF0840</v>
      </c>
      <c r="K398" s="4" t="str">
        <f>+('3 Planilla Preadjudicación OTIC'!K398)</f>
        <v/>
      </c>
      <c r="L398" s="4" t="str">
        <f>+('3 Planilla Preadjudicación OTIC'!L398)</f>
        <v/>
      </c>
      <c r="M398" s="2">
        <f>+('3 Planilla Preadjudicación OTIC'!M398)</f>
        <v>9</v>
      </c>
      <c r="N398" s="4" t="str">
        <f>+('3 Planilla Preadjudicación OTIC'!N398)</f>
        <v>ARAUCANIA</v>
      </c>
      <c r="O398" s="4" t="str">
        <f>+('3 Planilla Preadjudicación OTIC'!O398)</f>
        <v>TEMUCO</v>
      </c>
      <c r="P398" s="4" t="str">
        <f>+('3 Planilla Preadjudicación OTIC'!P398)</f>
        <v>PERSONAS DESOCUPADAS (CESANTES Y PERSONAS QUE BUSCAN TRABAJO POR PRIMERA VEZ).</v>
      </c>
      <c r="Q398" s="4" t="str">
        <f>+('3 Planilla Preadjudicación OTIC'!Q398)</f>
        <v>PRESENCIAL</v>
      </c>
      <c r="R398" s="4" t="str">
        <f>+('3 Planilla Preadjudicación OTIC'!R398)</f>
        <v>INDEPENDIENTE</v>
      </c>
      <c r="S398" s="4">
        <f>+('3 Planilla Preadjudicación OTIC'!S398)</f>
        <v>8</v>
      </c>
      <c r="T398" s="2">
        <f>+('3 Planilla Preadjudicación OTIC'!T398)</f>
        <v>10</v>
      </c>
      <c r="U398" s="2">
        <f>+('3 Planilla Preadjudicación OTIC'!U398)</f>
        <v>36</v>
      </c>
      <c r="V398" s="2">
        <f>+('3 Planilla Preadjudicación OTIC'!V398)</f>
        <v>0</v>
      </c>
      <c r="W398" s="2">
        <f>+('3 Planilla Preadjudicación OTIC'!W398)</f>
        <v>36</v>
      </c>
      <c r="X398" s="2">
        <f>+('3 Planilla Preadjudicación OTIC'!X398)</f>
        <v>5</v>
      </c>
      <c r="Y398" s="2" t="str">
        <f>+('3 Planilla Preadjudicación OTIC'!Y398)</f>
        <v>SI</v>
      </c>
      <c r="Z398" s="2" t="str">
        <f>+('3 Planilla Preadjudicación OTIC'!Z398)</f>
        <v>NO</v>
      </c>
      <c r="AA398" s="2" t="str">
        <f>+('3 Planilla Preadjudicación OTIC'!AA398)</f>
        <v>NO</v>
      </c>
      <c r="AB398" s="4" t="str">
        <f>+('3 Planilla Preadjudicación OTIC'!AB398)</f>
        <v>SE AJUSTA A PLAN FORMATIVO</v>
      </c>
      <c r="AC398" s="4" t="str">
        <f>+('3 Planilla Preadjudicación OTIC'!AC398)</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398" s="2" t="str">
        <f>+('3 Planilla Preadjudicación OTIC'!AD398)</f>
        <v>NO</v>
      </c>
      <c r="AE398" s="4">
        <f>+('3 Planilla Preadjudicación OTIC'!AE398)</f>
        <v>0</v>
      </c>
      <c r="AF398" s="2" t="str">
        <f>+('3 Planilla Preadjudicación OTIC'!AF398)</f>
        <v>CERRADA</v>
      </c>
      <c r="AG398" s="2">
        <f>+('3 Planilla Preadjudicación OTIC'!AG398)</f>
        <v>8</v>
      </c>
      <c r="AH398" s="2">
        <f>+('3 Planilla Preadjudicación OTIC'!AH398)</f>
        <v>1</v>
      </c>
      <c r="AI398" s="135" t="str">
        <f>+('3 Planilla Preadjudicación OTIC'!AI398)</f>
        <v>77703557-6</v>
      </c>
      <c r="AJ398" s="4" t="str">
        <f>+('3 Planilla Preadjudicación OTIC'!AJ398)</f>
        <v>NAEDU LTDA</v>
      </c>
      <c r="AK398" s="2">
        <f>+('3 Planilla Preadjudicación OTIC'!AK398)</f>
        <v>36</v>
      </c>
      <c r="AL398" s="2">
        <f>+('3 Planilla Preadjudicación OTIC'!AL398)</f>
        <v>8</v>
      </c>
      <c r="AM398" s="12">
        <f>+('3 Planilla Preadjudicación OTIC'!AM398)</f>
        <v>4130</v>
      </c>
      <c r="AN398" s="12">
        <f>+('3 Planilla Preadjudicación OTIC'!AN398)</f>
        <v>0</v>
      </c>
      <c r="AO398" s="12">
        <f>+('3 Planilla Preadjudicación OTIC'!AO398)</f>
        <v>0</v>
      </c>
      <c r="AP398" s="12">
        <f>+('3 Planilla Preadjudicación OTIC'!AP398)</f>
        <v>1486800</v>
      </c>
      <c r="AQ398" s="12">
        <f>+('3 Planilla Preadjudicación OTIC'!AQ398)</f>
        <v>320000</v>
      </c>
      <c r="AR398" s="12">
        <f>+('3 Planilla Preadjudicación OTIC'!AR398)</f>
        <v>0</v>
      </c>
      <c r="AS398" s="12">
        <f>+('3 Planilla Preadjudicación OTIC'!AS398)</f>
        <v>0</v>
      </c>
      <c r="AT398" s="12">
        <f>+('3 Planilla Preadjudicación OTIC'!AT398)</f>
        <v>0</v>
      </c>
      <c r="AU398" s="12">
        <f>+('3 Planilla Preadjudicación OTIC'!AU398)</f>
        <v>1806800</v>
      </c>
      <c r="AV398" s="2" t="str">
        <f>+('3 Planilla Preadjudicación OTIC'!AV398)</f>
        <v>SI</v>
      </c>
      <c r="AW398" s="4">
        <f>+('3 Planilla Preadjudicación OTIC'!AW398)</f>
        <v>0</v>
      </c>
      <c r="AX398" s="2">
        <f>+('3 Planilla Preadjudicación OTIC'!AX398)</f>
        <v>1</v>
      </c>
      <c r="AY398" s="2">
        <f>+('3 Planilla Preadjudicación OTIC'!AY398)</f>
        <v>7</v>
      </c>
      <c r="AZ398" s="2">
        <f>+('3 Planilla Preadjudicación OTIC'!AZ398)</f>
        <v>0</v>
      </c>
      <c r="BA398" s="2">
        <f>+('3 Planilla Preadjudicación OTIC'!BA398)</f>
        <v>0</v>
      </c>
      <c r="BB398" s="2">
        <f>+('3 Planilla Preadjudicación OTIC'!BB398)</f>
        <v>0</v>
      </c>
      <c r="BC398" s="2">
        <f>+('3 Planilla Preadjudicación OTIC'!BC398)</f>
        <v>0</v>
      </c>
      <c r="BD398" s="2">
        <f>+('3 Planilla Preadjudicación OTIC'!BD398)</f>
        <v>0</v>
      </c>
      <c r="BE398" s="2">
        <f>+('3 Planilla Preadjudicación OTIC'!BE398)</f>
        <v>0</v>
      </c>
      <c r="BF398" s="2">
        <f>+('3 Planilla Preadjudicación OTIC'!BF398)</f>
        <v>0</v>
      </c>
      <c r="BG398" s="2">
        <f>+('3 Planilla Preadjudicación OTIC'!BG398)</f>
        <v>7</v>
      </c>
      <c r="BH398" s="2">
        <f>+('3 Planilla Preadjudicación OTIC'!BH398)</f>
        <v>7</v>
      </c>
      <c r="BI398" s="2">
        <f>+('3 Planilla Preadjudicación OTIC'!BI398)</f>
        <v>7</v>
      </c>
      <c r="BJ398" s="2">
        <f>+('3 Planilla Preadjudicación OTIC'!BJ398)</f>
        <v>7</v>
      </c>
      <c r="BK398" s="2">
        <f>+('3 Planilla Preadjudicación OTIC'!BK398)</f>
        <v>7</v>
      </c>
      <c r="BL398" s="2">
        <f>+('3 Planilla Preadjudicación OTIC'!BL398)</f>
        <v>7</v>
      </c>
      <c r="BM398" s="104">
        <f>ROUND(('3 Planilla Preadjudicación OTIC'!BM398),1)</f>
        <v>6.4</v>
      </c>
      <c r="BN398" s="4" t="str">
        <f>+('3 Planilla Preadjudicación OTIC'!BN398)</f>
        <v>NO</v>
      </c>
      <c r="BO398" s="4">
        <f>+('3 Planilla Preadjudicación OTIC'!BO398)</f>
        <v>0</v>
      </c>
      <c r="BP398" s="4">
        <f>+('3 Planilla Preadjudicación OTIC'!BP398)</f>
        <v>0</v>
      </c>
      <c r="BQ398" s="4">
        <f>+('3 Planilla Preadjudicación OTIC'!BQ398)</f>
        <v>0</v>
      </c>
      <c r="BR398" s="4">
        <f>+('3 Planilla Preadjudicación OTIC'!BR398)</f>
        <v>0</v>
      </c>
      <c r="BS398" s="4">
        <f>+('3 Planilla Preadjudicación OTIC'!BS398)</f>
        <v>0</v>
      </c>
      <c r="BT398" s="4">
        <f>+('3 Planilla Preadjudicación OTIC'!BT398)</f>
        <v>0</v>
      </c>
      <c r="BU398" s="85">
        <f>IF(VLOOKUP(A398,'BD OFICIAL'!$A$1:$AL$2098,7,0)=D398,0,1)</f>
        <v>0</v>
      </c>
      <c r="BV398" s="85">
        <f>IF(VLOOKUP(A398,'BD OFICIAL'!$A$1:$AL$2098,11,0)=J398,0,1)</f>
        <v>0</v>
      </c>
      <c r="BW398" s="85">
        <f>IF(VLOOKUP(A398,'BD OFICIAL'!$A$1:$AL$2098,13,0)=L398,0,1)</f>
        <v>0</v>
      </c>
      <c r="BX398" s="2">
        <f>IF(VLOOKUP(A398,'BD OFICIAL'!$A$1:$AL$2098,16,0)=O398,0,1)</f>
        <v>0</v>
      </c>
      <c r="BY398" s="2">
        <f>IF(VLOOKUP(A398,'BD OFICIAL'!$A$1:$AL$2098,17,0)=P398,0,1)</f>
        <v>0</v>
      </c>
      <c r="BZ398" s="2">
        <f>IF(VLOOKUP(A398,'BD OFICIAL'!$A$1:$AL$2098,19,0)=R398,0,1)</f>
        <v>0</v>
      </c>
      <c r="CA398" s="2">
        <f>IF(VLOOKUP(A398,'BD OFICIAL'!$A$1:$AL$2098,21,0)=T398,0,1)</f>
        <v>0</v>
      </c>
      <c r="CB398" s="2">
        <f>IF(VLOOKUP(A398,'BD OFICIAL'!$A$1:$AL$2098,24,0)=AK398,0,1)</f>
        <v>0</v>
      </c>
      <c r="CC398" s="2">
        <f>IF(VLOOKUP(A398,'BD OFICIAL'!$A$1:$AL$2098,25,0)=X398,0,1)</f>
        <v>0</v>
      </c>
      <c r="CD398" s="2">
        <f>IF(VLOOKUP(A398,'BD OFICIAL'!$A$1:$AL$2098,26,0)=Y398,0,1)</f>
        <v>0</v>
      </c>
      <c r="CE398" s="2">
        <f>IF(VLOOKUP(A398,'BD OFICIAL'!$A$1:$AL$2098,27,0)=Z398,0,1)</f>
        <v>0</v>
      </c>
      <c r="CF398" s="2">
        <f>IF(VLOOKUP(A398,'BD OFICIAL'!$A$1:$AL$2098,28,0)=AA398,0,1)</f>
        <v>0</v>
      </c>
      <c r="CG398" s="2">
        <f>IF(VLOOKUP(A398,'BD OFICIAL'!$A$1:$AL$2098,33,0)=AF398,0,1)</f>
        <v>0</v>
      </c>
      <c r="CH398" s="2">
        <f>IF(VLOOKUP(A398,'BD OFICIAL'!$A$1:$AL$2098,35,0)=AH398,0,1)</f>
        <v>0</v>
      </c>
      <c r="CI398" s="85">
        <f>IF(VLOOKUP(A398,'BD OFICIAL'!$A$1:$AL$2098,34,0)=AL398,0,1)</f>
        <v>0</v>
      </c>
      <c r="CJ398" s="12">
        <f>VLOOKUP(A398,'BD OFICIAL'!$A$1:$AM$2098,36,0)*AM398-AP398</f>
        <v>0</v>
      </c>
      <c r="CK398" s="85" t="str">
        <f t="shared" si="224"/>
        <v>SSH</v>
      </c>
      <c r="CL398" s="85" t="str">
        <f t="shared" si="225"/>
        <v>SI</v>
      </c>
      <c r="CM398" s="85" t="str">
        <f t="shared" si="205"/>
        <v>NO</v>
      </c>
      <c r="CN398" s="31">
        <f t="shared" si="206"/>
        <v>0</v>
      </c>
      <c r="CO398" s="31">
        <f t="shared" si="226"/>
        <v>0</v>
      </c>
      <c r="CP398" s="31">
        <f t="shared" si="207"/>
        <v>0</v>
      </c>
      <c r="CQ398" s="31">
        <f>IF(Y398="NO",0,IF(Y398="SI",IF(VLOOKUP(A398,'BD OFICIAL'!$A:$AO,40,0)=AQ398,0,1)))</f>
        <v>0</v>
      </c>
      <c r="CR398" s="31">
        <f>IF(Z398="NO",0,IF(Z398="SI",IF(VLOOKUP(B398,'BD OFICIAL'!$A:$AO,41,0)=AS398,0,1)))</f>
        <v>0</v>
      </c>
      <c r="CS398" s="31">
        <f t="shared" si="227"/>
        <v>0</v>
      </c>
      <c r="CT398" s="31">
        <f t="shared" si="228"/>
        <v>0</v>
      </c>
      <c r="CU398" s="31">
        <f>IF(VLOOKUP(A398,'BD OFICIAL'!$A$1:$AL$1056,31,0)="SI",IF(AT398&gt;0,0,1),IF(AT398=0,0,1))</f>
        <v>0</v>
      </c>
      <c r="CV398" s="31">
        <f t="shared" si="229"/>
        <v>0</v>
      </c>
      <c r="CW398" s="31">
        <f t="shared" si="208"/>
        <v>0</v>
      </c>
      <c r="CX398" s="85" t="str">
        <f t="shared" si="209"/>
        <v>SI</v>
      </c>
      <c r="CY398" s="31">
        <f t="shared" si="210"/>
        <v>0</v>
      </c>
      <c r="CZ398" s="85" t="str">
        <f>IF(ISERROR(VLOOKUP(AI398,EXPERIENCIA!$A$1:$C$2100,1,0)),"NO","SI")</f>
        <v>NO</v>
      </c>
      <c r="DA398" s="85">
        <f>IF(CX398="no","NO APLICA",IF(AX398=0,"ERROR NOTA",IF(AND(AX398&gt;1,CZ398="NO"),"ERROR NOTA",IF(AND(CZ398="NO",AX398=1),0,IF(VLOOKUP(AI398,EXPERIENCIA!$A$1:$C$2100,3,0)=AX398,0,"ERROR NOTA")))))</f>
        <v>0</v>
      </c>
      <c r="DB398" s="85" t="str">
        <f>IF(ISERROR(VLOOKUP(AI398,COMPORTAMIENTO!$A$1:$C$2100,1,0)),"NO","SI")</f>
        <v>NO</v>
      </c>
      <c r="DC398" s="85">
        <f>IF(CX398="NO","NO APLICA",IF(AY398=0,"ERROR NOTA",IF(AND(DB398="NO",AY398=7),0,IF(VLOOKUP(AI398,COMPORTAMIENTO!$A$2:$H$2100,8,0)=AY398,0,"ERROR NOTA"))))</f>
        <v>0</v>
      </c>
      <c r="DD398" s="104">
        <f t="shared" si="211"/>
        <v>0.1</v>
      </c>
      <c r="DE398" s="104">
        <f t="shared" si="212"/>
        <v>0.70000000000000007</v>
      </c>
      <c r="DF398" s="85" t="str">
        <f t="shared" si="230"/>
        <v>SI</v>
      </c>
      <c r="DG398" s="85">
        <f t="shared" si="213"/>
        <v>0</v>
      </c>
      <c r="DH398" s="85">
        <f t="shared" si="214"/>
        <v>0</v>
      </c>
      <c r="DI398" s="85">
        <f t="shared" si="215"/>
        <v>0</v>
      </c>
      <c r="DJ398" s="12">
        <f t="shared" si="216"/>
        <v>7.0000000000000009</v>
      </c>
      <c r="DK398" s="7">
        <f t="shared" si="217"/>
        <v>7.0000000000000009</v>
      </c>
      <c r="DL398" s="12">
        <f t="shared" si="231"/>
        <v>4130</v>
      </c>
      <c r="DM398" s="12">
        <f>VLOOKUP(A398,'5 TD'!$A:$B,2,0)</f>
        <v>4130</v>
      </c>
      <c r="DN398" s="7">
        <f t="shared" si="232"/>
        <v>7</v>
      </c>
      <c r="DO398" s="85" t="str">
        <f t="shared" si="218"/>
        <v>APROBADO</v>
      </c>
      <c r="DP398" s="85" t="str">
        <f t="shared" si="219"/>
        <v>APROBADO</v>
      </c>
      <c r="DQ398" s="7">
        <f t="shared" si="220"/>
        <v>6.4</v>
      </c>
      <c r="DR398" s="85" t="str">
        <f t="shared" si="233"/>
        <v>APROBADO</v>
      </c>
      <c r="DS398" s="2" t="str">
        <f>+('3 Planilla Preadjudicación OTIC'!BN398)</f>
        <v>NO</v>
      </c>
      <c r="DT398" s="2">
        <f>IF(DR398="APROBADO",VLOOKUP(A398,'5 TD'!$D$3:$E$270,2,0),"NO APLICA")</f>
        <v>7</v>
      </c>
      <c r="DU398" s="2" t="str">
        <f t="shared" si="234"/>
        <v>NO</v>
      </c>
      <c r="DV398" s="2" t="str">
        <f>IF(DU398="SI",VLOOKUP(A398,'5 TD'!$G$3:$H$270,2,0),"NO APLICA ")</f>
        <v xml:space="preserve">NO APLICA </v>
      </c>
      <c r="DW398" s="2" t="str">
        <f t="shared" si="235"/>
        <v>NO</v>
      </c>
      <c r="DX398" s="2" t="str">
        <f>IF(DW398="SI",VLOOKUP(A398,'5 TD'!$J$4:$K$472,2,0),"NO APLICA")</f>
        <v>NO APLICA</v>
      </c>
      <c r="DY398" s="2" t="str">
        <f t="shared" si="236"/>
        <v>NO APLICA</v>
      </c>
      <c r="DZ398" s="7" t="str">
        <f>IF(DY398="SI",VLOOKUP(A398,'5 TD'!$M$4:$N$350,2,0),"NO APLICA")</f>
        <v>NO APLICA</v>
      </c>
      <c r="EA398" s="2" t="str">
        <f t="shared" si="237"/>
        <v>NO APLICA</v>
      </c>
      <c r="EB398" s="12" t="str">
        <f t="shared" si="238"/>
        <v/>
      </c>
      <c r="EC398" s="12" t="str">
        <f>IF(EA398="SI",VLOOKUP(A398,'5 TD'!$V$4:$W$479,2,0),"NO APLICA")</f>
        <v>NO APLICA</v>
      </c>
      <c r="ED398" s="2" t="str">
        <f t="shared" si="221"/>
        <v>NO</v>
      </c>
      <c r="EE398" s="79" t="str">
        <f>IF(ED398="SI",VLOOKUP(AI398,COMPORTAMIENTO!$A$1:$H$2100,7,0),"NO APLICA")</f>
        <v>NO APLICA</v>
      </c>
      <c r="EF398" s="12" t="str">
        <f>IF(ED398="SI",VLOOKUP(A398,'5 TD'!$P$2:$Q$479,2,0),"NO APLICA")</f>
        <v>NO APLICA</v>
      </c>
      <c r="EG398" s="2" t="str">
        <f t="shared" si="222"/>
        <v>NO</v>
      </c>
      <c r="EH398" s="2">
        <f>IF(CZ398="no",0,VLOOKUP(AI398,EXPERIENCIA!$A$1:$C$2100,2,0))</f>
        <v>0</v>
      </c>
      <c r="EI398" s="2">
        <f>IF(CZ398="si",VLOOKUP(A398,'5 TD'!$S$3:$T$2103,2,0),0)</f>
        <v>0</v>
      </c>
      <c r="EJ398" s="2" t="str">
        <f t="shared" si="223"/>
        <v>SI</v>
      </c>
      <c r="EK398" s="2">
        <f>+('3 Planilla Preadjudicación OTIC'!BU398)</f>
        <v>0</v>
      </c>
      <c r="EL398" s="4"/>
      <c r="EM398" s="3"/>
      <c r="EN398" s="3"/>
      <c r="EQ398" s="86"/>
    </row>
    <row r="399" spans="1:147" s="3" customFormat="1" ht="15" customHeight="1" x14ac:dyDescent="0.3">
      <c r="A399" s="2">
        <f>+('3 Planilla Preadjudicación OTIC'!A399)</f>
        <v>14266</v>
      </c>
      <c r="B399" s="2" t="str">
        <f>+('3 Planilla Preadjudicación OTIC'!B399)</f>
        <v>65181652-1</v>
      </c>
      <c r="C399" s="4">
        <f>+('3 Planilla Preadjudicación OTIC'!E399)</f>
        <v>2025</v>
      </c>
      <c r="D399" s="4" t="str">
        <f>+('3 Planilla Preadjudicación OTIC'!F399)</f>
        <v>MANDATO</v>
      </c>
      <c r="E399" s="4" t="str">
        <f>+('3 Planilla Preadjudicación OTIC'!G399)</f>
        <v>65196907-7</v>
      </c>
      <c r="F399" s="4" t="str">
        <f>+('3 Planilla Preadjudicación OTIC'!H399)</f>
        <v>FUNDACIÓN ATENEA MUJER</v>
      </c>
      <c r="G399" s="4"/>
      <c r="H399" s="4"/>
      <c r="I399" s="4" t="str">
        <f>+('3 Planilla Preadjudicación OTIC'!I399)</f>
        <v>SERVICIOS DE MANICURE Y PEDICURE</v>
      </c>
      <c r="J399" s="4" t="str">
        <f>+('3 Planilla Preadjudicación OTIC'!J399)</f>
        <v>PF0611</v>
      </c>
      <c r="K399" s="4" t="str">
        <f>+('3 Planilla Preadjudicación OTIC'!K399)</f>
        <v>TÉCNICAS PARA EL EMPRENDIMIENTO</v>
      </c>
      <c r="L399" s="4" t="str">
        <f>+('3 Planilla Preadjudicación OTIC'!L399)</f>
        <v>PF0921</v>
      </c>
      <c r="M399" s="2">
        <f>+('3 Planilla Preadjudicación OTIC'!M399)</f>
        <v>13</v>
      </c>
      <c r="N399" s="4" t="str">
        <f>+('3 Planilla Preadjudicación OTIC'!N399)</f>
        <v>METROPOLITANA</v>
      </c>
      <c r="O399" s="4" t="str">
        <f>+('3 Planilla Preadjudicación OTIC'!O399)</f>
        <v>SANTIAGO</v>
      </c>
      <c r="P399" s="4" t="str">
        <f>+('3 Planilla Preadjudicación OTIC'!P399)</f>
        <v>EMPRENDEDORES/AS INFORMALES O PERSONAS VULNERABLES PERTENECIENTES AL 80% MAS VULNERABLE</v>
      </c>
      <c r="Q399" s="4" t="str">
        <f>+('3 Planilla Preadjudicación OTIC'!Q399)</f>
        <v>PRESENCIAL</v>
      </c>
      <c r="R399" s="4" t="str">
        <f>+('3 Planilla Preadjudicación OTIC'!R399)</f>
        <v>INDEPENDIENTE</v>
      </c>
      <c r="S399" s="4">
        <f>+('3 Planilla Preadjudicación OTIC'!S399)</f>
        <v>41</v>
      </c>
      <c r="T399" s="2">
        <f>+('3 Planilla Preadjudicación OTIC'!T399)</f>
        <v>11</v>
      </c>
      <c r="U399" s="2">
        <f>+('3 Planilla Preadjudicación OTIC'!U399)</f>
        <v>110</v>
      </c>
      <c r="V399" s="2">
        <f>+('3 Planilla Preadjudicación OTIC'!V399)</f>
        <v>12</v>
      </c>
      <c r="W399" s="2">
        <f>+('3 Planilla Preadjudicación OTIC'!W399)</f>
        <v>122</v>
      </c>
      <c r="X399" s="2">
        <f>+('3 Planilla Preadjudicación OTIC'!X399)</f>
        <v>3</v>
      </c>
      <c r="Y399" s="2" t="str">
        <f>+('3 Planilla Preadjudicación OTIC'!Y399)</f>
        <v>SI</v>
      </c>
      <c r="Z399" s="2" t="str">
        <f>+('3 Planilla Preadjudicación OTIC'!Z399)</f>
        <v>NO</v>
      </c>
      <c r="AA399" s="2" t="str">
        <f>+('3 Planilla Preadjudicación OTIC'!AA399)</f>
        <v>SI</v>
      </c>
      <c r="AB399" s="4" t="str">
        <f>+('3 Planilla Preadjudicación OTIC'!AB399)</f>
        <v>SE AJUSTA A PLAN FORMATIVO</v>
      </c>
      <c r="AC399" s="4" t="str">
        <f>+('3 Planilla Preadjudicación OTIC'!AC399)</f>
        <v>PERSONAS PERTENECIENTES AL 80% DE LA POBLACIÓN VULNERABLE, HOMBRES Y MUJERES DE 18 AÑOS O MAS, CON EDUCACIÓN BASICA COMPLETA PREFERENTEMENTE, DE LA COMUNA DE LA REINA</v>
      </c>
      <c r="AD399" s="2" t="str">
        <f>+('3 Planilla Preadjudicación OTIC'!AD399)</f>
        <v>NO</v>
      </c>
      <c r="AE399" s="4">
        <f>+('3 Planilla Preadjudicación OTIC'!AE399)</f>
        <v>0</v>
      </c>
      <c r="AF399" s="2" t="str">
        <f>+('3 Planilla Preadjudicación OTIC'!AF399)</f>
        <v>CERRADA</v>
      </c>
      <c r="AG399" s="2">
        <f>+('3 Planilla Preadjudicación OTIC'!AG399)</f>
        <v>41</v>
      </c>
      <c r="AH399" s="218">
        <f>+('3 Planilla Preadjudicación OTIC'!AH399)</f>
        <v>2</v>
      </c>
      <c r="AI399" s="135" t="str">
        <f>+('3 Planilla Preadjudicación OTIC'!AI399)</f>
        <v>76272762-5</v>
      </c>
      <c r="AJ399" s="4" t="str">
        <f>+('3 Planilla Preadjudicación OTIC'!AJ399)</f>
        <v>Lilian Rosario Rivas Avila Capacitación en el Trabajo EIRL</v>
      </c>
      <c r="AK399" s="2">
        <f>+('3 Planilla Preadjudicación OTIC'!AK399)</f>
        <v>122</v>
      </c>
      <c r="AL399" s="2">
        <f>+('3 Planilla Preadjudicación OTIC'!AL399)</f>
        <v>41</v>
      </c>
      <c r="AM399" s="12">
        <f>+('3 Planilla Preadjudicación OTIC'!AM399)</f>
        <v>5075</v>
      </c>
      <c r="AN399" s="12">
        <f>+('3 Planilla Preadjudicación OTIC'!AN399)</f>
        <v>115000</v>
      </c>
      <c r="AO399" s="12">
        <f>+('3 Planilla Preadjudicación OTIC'!AO399)</f>
        <v>0</v>
      </c>
      <c r="AP399" s="12">
        <f>+('3 Planilla Preadjudicación OTIC'!AP399)</f>
        <v>6810650</v>
      </c>
      <c r="AQ399" s="12">
        <f>+('3 Planilla Preadjudicación OTIC'!AQ399)</f>
        <v>1804000</v>
      </c>
      <c r="AR399" s="12">
        <f>+('3 Planilla Preadjudicación OTIC'!AR399)</f>
        <v>1265000</v>
      </c>
      <c r="AS399" s="12">
        <f>+('3 Planilla Preadjudicación OTIC'!AS399)</f>
        <v>0</v>
      </c>
      <c r="AT399" s="12">
        <f>+('3 Planilla Preadjudicación OTIC'!AT399)</f>
        <v>0</v>
      </c>
      <c r="AU399" s="12">
        <f>+('3 Planilla Preadjudicación OTIC'!AU399)</f>
        <v>9879650</v>
      </c>
      <c r="AV399" s="2" t="str">
        <f>+('3 Planilla Preadjudicación OTIC'!AV399)</f>
        <v>SI</v>
      </c>
      <c r="AW399" s="4">
        <f>+('3 Planilla Preadjudicación OTIC'!AW399)</f>
        <v>0</v>
      </c>
      <c r="AX399" s="2">
        <f>+('3 Planilla Preadjudicación OTIC'!AX399)</f>
        <v>1</v>
      </c>
      <c r="AY399" s="2">
        <f>+('3 Planilla Preadjudicación OTIC'!AY399)</f>
        <v>7</v>
      </c>
      <c r="AZ399" s="2">
        <f>+('3 Planilla Preadjudicación OTIC'!AZ399)</f>
        <v>0</v>
      </c>
      <c r="BA399" s="2">
        <f>+('3 Planilla Preadjudicación OTIC'!BA399)</f>
        <v>0</v>
      </c>
      <c r="BB399" s="2">
        <f>+('3 Planilla Preadjudicación OTIC'!BB399)</f>
        <v>0</v>
      </c>
      <c r="BC399" s="2">
        <f>+('3 Planilla Preadjudicación OTIC'!BC399)</f>
        <v>0</v>
      </c>
      <c r="BD399" s="2">
        <f>+('3 Planilla Preadjudicación OTIC'!BD399)</f>
        <v>0</v>
      </c>
      <c r="BE399" s="2">
        <f>+('3 Planilla Preadjudicación OTIC'!BE399)</f>
        <v>0</v>
      </c>
      <c r="BF399" s="2">
        <f>+('3 Planilla Preadjudicación OTIC'!BF399)</f>
        <v>0</v>
      </c>
      <c r="BG399" s="2">
        <f>+('3 Planilla Preadjudicación OTIC'!BG399)</f>
        <v>7</v>
      </c>
      <c r="BH399" s="2">
        <f>+('3 Planilla Preadjudicación OTIC'!BH399)</f>
        <v>7</v>
      </c>
      <c r="BI399" s="2">
        <f>+('3 Planilla Preadjudicación OTIC'!BI399)</f>
        <v>7</v>
      </c>
      <c r="BJ399" s="2">
        <f>+('3 Planilla Preadjudicación OTIC'!BJ399)</f>
        <v>7</v>
      </c>
      <c r="BK399" s="2">
        <f>+('3 Planilla Preadjudicación OTIC'!BK399)</f>
        <v>7</v>
      </c>
      <c r="BL399" s="218">
        <f>+('3 Planilla Preadjudicación OTIC'!BL399)</f>
        <v>7</v>
      </c>
      <c r="BM399" s="104">
        <f>ROUND(('3 Planilla Preadjudicación OTIC'!BM399),1)</f>
        <v>6.4</v>
      </c>
      <c r="BN399" s="4" t="str">
        <f>+('3 Planilla Preadjudicación OTIC'!BN399)</f>
        <v>NO</v>
      </c>
      <c r="BO399" s="4">
        <f>+('3 Planilla Preadjudicación OTIC'!BO399)</f>
        <v>0</v>
      </c>
      <c r="BP399" s="4">
        <f>+('3 Planilla Preadjudicación OTIC'!BP399)</f>
        <v>0</v>
      </c>
      <c r="BQ399" s="4">
        <f>+('3 Planilla Preadjudicación OTIC'!BQ399)</f>
        <v>0</v>
      </c>
      <c r="BR399" s="4">
        <f>+('3 Planilla Preadjudicación OTIC'!BR399)</f>
        <v>0</v>
      </c>
      <c r="BS399" s="4">
        <f>+('3 Planilla Preadjudicación OTIC'!BS399)</f>
        <v>0</v>
      </c>
      <c r="BT399" s="4">
        <f>+('3 Planilla Preadjudicación OTIC'!BT399)</f>
        <v>0</v>
      </c>
      <c r="BU399" s="85">
        <f>IF(VLOOKUP(A399,'BD OFICIAL'!$A$1:$AL$2098,7,0)=D399,0,1)</f>
        <v>0</v>
      </c>
      <c r="BV399" s="85">
        <f>IF(VLOOKUP(A399,'BD OFICIAL'!$A$1:$AL$2098,11,0)=J399,0,1)</f>
        <v>0</v>
      </c>
      <c r="BW399" s="85">
        <f>IF(VLOOKUP(A399,'BD OFICIAL'!$A$1:$AL$2098,13,0)=L399,0,1)</f>
        <v>0</v>
      </c>
      <c r="BX399" s="2">
        <f>IF(VLOOKUP(A399,'BD OFICIAL'!$A$1:$AL$2098,16,0)=O399,0,1)</f>
        <v>0</v>
      </c>
      <c r="BY399" s="2">
        <f>IF(VLOOKUP(A399,'BD OFICIAL'!$A$1:$AL$2098,17,0)=P399,0,1)</f>
        <v>0</v>
      </c>
      <c r="BZ399" s="2">
        <f>IF(VLOOKUP(A399,'BD OFICIAL'!$A$1:$AL$2098,19,0)=R399,0,1)</f>
        <v>0</v>
      </c>
      <c r="CA399" s="2">
        <f>IF(VLOOKUP(A399,'BD OFICIAL'!$A$1:$AL$2098,21,0)=T399,0,1)</f>
        <v>0</v>
      </c>
      <c r="CB399" s="2">
        <f>IF(VLOOKUP(A399,'BD OFICIAL'!$A$1:$AL$2098,24,0)=AK399,0,1)</f>
        <v>0</v>
      </c>
      <c r="CC399" s="2">
        <f>IF(VLOOKUP(A399,'BD OFICIAL'!$A$1:$AL$2098,25,0)=X399,0,1)</f>
        <v>0</v>
      </c>
      <c r="CD399" s="2">
        <f>IF(VLOOKUP(A399,'BD OFICIAL'!$A$1:$AL$2098,26,0)=Y399,0,1)</f>
        <v>0</v>
      </c>
      <c r="CE399" s="2">
        <f>IF(VLOOKUP(A399,'BD OFICIAL'!$A$1:$AL$2098,27,0)=Z399,0,1)</f>
        <v>0</v>
      </c>
      <c r="CF399" s="2">
        <f>IF(VLOOKUP(A399,'BD OFICIAL'!$A$1:$AL$2098,28,0)=AA399,0,1)</f>
        <v>0</v>
      </c>
      <c r="CG399" s="2">
        <f>IF(VLOOKUP(A399,'BD OFICIAL'!$A$1:$AL$2098,33,0)=AF399,0,1)</f>
        <v>0</v>
      </c>
      <c r="CH399" s="2">
        <f>IF(VLOOKUP(A399,'BD OFICIAL'!$A$1:$AL$2098,35,0)=AH399,0,1)</f>
        <v>0</v>
      </c>
      <c r="CI399" s="85">
        <f>IF(VLOOKUP(A399,'BD OFICIAL'!$A$1:$AL$2098,34,0)=AL399,0,1)</f>
        <v>0</v>
      </c>
      <c r="CJ399" s="12">
        <f>VLOOKUP(A399,'BD OFICIAL'!$A$1:$AM$2098,36,0)*AM399-AP399</f>
        <v>0</v>
      </c>
      <c r="CK399" s="85" t="str">
        <f t="shared" si="224"/>
        <v>SHMAN</v>
      </c>
      <c r="CL399" s="85" t="str">
        <f t="shared" si="225"/>
        <v>SI</v>
      </c>
      <c r="CM399" s="85" t="str">
        <f t="shared" si="205"/>
        <v>NO</v>
      </c>
      <c r="CN399" s="31">
        <f t="shared" si="206"/>
        <v>0</v>
      </c>
      <c r="CO399" s="31">
        <f t="shared" si="226"/>
        <v>0</v>
      </c>
      <c r="CP399" s="31">
        <f t="shared" si="207"/>
        <v>0</v>
      </c>
      <c r="CQ399" s="31">
        <f>IF(Y399="NO",0,IF(Y399="SI",IF(VLOOKUP(A399,'BD OFICIAL'!$A:$AO,40,0)=AQ399,0,1)))</f>
        <v>0</v>
      </c>
      <c r="CR399" s="31">
        <f>IF(Z399="NO",0,IF(Z399="SI",IF(VLOOKUP(B399,'BD OFICIAL'!$A:$AO,41,0)=AS399,0,1)))</f>
        <v>0</v>
      </c>
      <c r="CS399" s="31">
        <f t="shared" si="227"/>
        <v>0</v>
      </c>
      <c r="CT399" s="31">
        <f t="shared" si="228"/>
        <v>0</v>
      </c>
      <c r="CU399" s="31">
        <f>IF(VLOOKUP(A399,'BD OFICIAL'!$A$1:$AL$1056,31,0)="SI",IF(AT399&gt;0,0,1),IF(AT399=0,0,1))</f>
        <v>0</v>
      </c>
      <c r="CV399" s="31">
        <f t="shared" si="229"/>
        <v>0</v>
      </c>
      <c r="CW399" s="31">
        <f t="shared" si="208"/>
        <v>0</v>
      </c>
      <c r="CX399" s="85" t="str">
        <f t="shared" si="209"/>
        <v>SI</v>
      </c>
      <c r="CY399" s="31">
        <f t="shared" si="210"/>
        <v>0</v>
      </c>
      <c r="CZ399" s="85" t="str">
        <f>IF(ISERROR(VLOOKUP(AI399,EXPERIENCIA!$A$1:$C$2100,1,0)),"NO","SI")</f>
        <v>SI</v>
      </c>
      <c r="DA399" s="85">
        <f>IF(CX399="no","NO APLICA",IF(AX399=0,"ERROR NOTA",IF(AND(AX399&gt;1,CZ399="NO"),"ERROR NOTA",IF(AND(CZ399="NO",AX399=1),0,IF(VLOOKUP(AI399,EXPERIENCIA!$A$1:$C$2100,3,0)=AX399,0,"ERROR NOTA")))))</f>
        <v>0</v>
      </c>
      <c r="DB399" s="85" t="str">
        <f>IF(ISERROR(VLOOKUP(AI399,COMPORTAMIENTO!$A$1:$C$2100,1,0)),"NO","SI")</f>
        <v>SI</v>
      </c>
      <c r="DC399" s="85">
        <f>IF(CX399="NO","NO APLICA",IF(AY399=0,"ERROR NOTA",IF(AND(DB399="NO",AY399=7),0,IF(VLOOKUP(AI399,COMPORTAMIENTO!$A$2:$H$2100,8,0)=AY399,0,"ERROR NOTA"))))</f>
        <v>0</v>
      </c>
      <c r="DD399" s="104">
        <f t="shared" si="211"/>
        <v>0.1</v>
      </c>
      <c r="DE399" s="104">
        <f t="shared" si="212"/>
        <v>0.70000000000000007</v>
      </c>
      <c r="DF399" s="85" t="str">
        <f t="shared" si="230"/>
        <v>SI</v>
      </c>
      <c r="DG399" s="85">
        <f t="shared" si="213"/>
        <v>0</v>
      </c>
      <c r="DH399" s="85">
        <f t="shared" si="214"/>
        <v>0</v>
      </c>
      <c r="DI399" s="85">
        <f t="shared" si="215"/>
        <v>0</v>
      </c>
      <c r="DJ399" s="12">
        <f t="shared" si="216"/>
        <v>7.0000000000000009</v>
      </c>
      <c r="DK399" s="7">
        <f t="shared" si="217"/>
        <v>7.0000000000000009</v>
      </c>
      <c r="DL399" s="12">
        <f t="shared" si="231"/>
        <v>5075</v>
      </c>
      <c r="DM399" s="12">
        <f>VLOOKUP(A399,'5 TD'!$A:$B,2,0)</f>
        <v>5075</v>
      </c>
      <c r="DN399" s="7">
        <f t="shared" si="232"/>
        <v>7</v>
      </c>
      <c r="DO399" s="85" t="str">
        <f t="shared" si="218"/>
        <v>APROBADO</v>
      </c>
      <c r="DP399" s="85" t="str">
        <f t="shared" si="219"/>
        <v>APROBADO</v>
      </c>
      <c r="DQ399" s="7">
        <f t="shared" si="220"/>
        <v>6.4</v>
      </c>
      <c r="DR399" s="85" t="str">
        <f t="shared" si="233"/>
        <v>APROBADO</v>
      </c>
      <c r="DS399" s="2" t="str">
        <f>+('3 Planilla Preadjudicación OTIC'!BN399)</f>
        <v>NO</v>
      </c>
      <c r="DT399" s="2">
        <f>IF(DR399="APROBADO",VLOOKUP(A399,'5 TD'!$D$3:$E$270,2,0),"NO APLICA")</f>
        <v>6.8</v>
      </c>
      <c r="DU399" s="2" t="str">
        <f t="shared" si="234"/>
        <v>NO</v>
      </c>
      <c r="DV399" s="2" t="str">
        <f>IF(DU399="SI",VLOOKUP(A399,'5 TD'!$G$3:$H$270,2,0),"NO APLICA ")</f>
        <v xml:space="preserve">NO APLICA </v>
      </c>
      <c r="DW399" s="2" t="str">
        <f t="shared" si="235"/>
        <v>NO</v>
      </c>
      <c r="DX399" s="2" t="str">
        <f>IF(DW399="SI",VLOOKUP(A399,'5 TD'!$J$4:$K$472,2,0),"NO APLICA")</f>
        <v>NO APLICA</v>
      </c>
      <c r="DY399" s="2" t="str">
        <f t="shared" si="236"/>
        <v>NO APLICA</v>
      </c>
      <c r="DZ399" s="7" t="str">
        <f>IF(DY399="SI",VLOOKUP(A399,'5 TD'!$M$4:$N$350,2,0),"NO APLICA")</f>
        <v>NO APLICA</v>
      </c>
      <c r="EA399" s="2" t="str">
        <f t="shared" si="237"/>
        <v>NO APLICA</v>
      </c>
      <c r="EB399" s="12" t="str">
        <f t="shared" si="238"/>
        <v/>
      </c>
      <c r="EC399" s="12" t="str">
        <f>IF(EA399="SI",VLOOKUP(A399,'5 TD'!$V$4:$W$479,2,0),"NO APLICA")</f>
        <v>NO APLICA</v>
      </c>
      <c r="ED399" s="2" t="str">
        <f t="shared" si="221"/>
        <v>NO</v>
      </c>
      <c r="EE399" s="79" t="str">
        <f>IF(ED399="SI",VLOOKUP(AI399,COMPORTAMIENTO!$A$1:$H$2100,7,0),"NO APLICA")</f>
        <v>NO APLICA</v>
      </c>
      <c r="EF399" s="12" t="str">
        <f>IF(ED399="SI",VLOOKUP(A399,'5 TD'!$P$2:$Q$479,2,0),"NO APLICA")</f>
        <v>NO APLICA</v>
      </c>
      <c r="EG399" s="2" t="str">
        <f t="shared" si="222"/>
        <v>NO</v>
      </c>
      <c r="EH399" s="2">
        <f>IF(CZ399="no",0,VLOOKUP(AI399,EXPERIENCIA!$A$1:$C$2100,2,0))</f>
        <v>11</v>
      </c>
      <c r="EI399" s="2">
        <f>IF(CZ399="si",VLOOKUP(A399,'5 TD'!$S$3:$T$2103,2,0),0)</f>
        <v>125</v>
      </c>
      <c r="EJ399" s="2" t="str">
        <f t="shared" si="223"/>
        <v>NO</v>
      </c>
      <c r="EK399" s="2">
        <f>+('3 Planilla Preadjudicación OTIC'!BU399)</f>
        <v>0</v>
      </c>
      <c r="EL399" s="4"/>
      <c r="EQ399" s="86"/>
    </row>
    <row r="400" spans="1:147" ht="15" customHeight="1" x14ac:dyDescent="0.3">
      <c r="A400" s="2">
        <f>+('3 Planilla Preadjudicación OTIC'!A400)</f>
        <v>14407</v>
      </c>
      <c r="B400" s="2" t="str">
        <f>+('3 Planilla Preadjudicación OTIC'!B400)</f>
        <v>65181652-1</v>
      </c>
      <c r="C400" s="4">
        <f>+('3 Planilla Preadjudicación OTIC'!E400)</f>
        <v>2025</v>
      </c>
      <c r="D400" s="4" t="str">
        <f>+('3 Planilla Preadjudicación OTIC'!F400)</f>
        <v>MANDATO</v>
      </c>
      <c r="E400" s="4" t="str">
        <f>+('3 Planilla Preadjudicación OTIC'!G400)</f>
        <v>73188700-4</v>
      </c>
      <c r="F400" s="4" t="str">
        <f>+('3 Planilla Preadjudicación OTIC'!H400)</f>
        <v>ONG CASA DE ACOGIDA LA ESPERANZA</v>
      </c>
      <c r="G400" s="4"/>
      <c r="H400" s="4"/>
      <c r="I400" s="4" t="str">
        <f>+('3 Planilla Preadjudicación OTIC'!I400)</f>
        <v>MASAJES CORPORALES CON FINES ESTÉTICOS Y DE RELAJACIÓN</v>
      </c>
      <c r="J400" s="4" t="str">
        <f>+('3 Planilla Preadjudicación OTIC'!J400)</f>
        <v>SIN PLAN FORMATIVO</v>
      </c>
      <c r="K400" s="4" t="str">
        <f>+('3 Planilla Preadjudicación OTIC'!K400)</f>
        <v/>
      </c>
      <c r="L400" s="4" t="str">
        <f>+('3 Planilla Preadjudicación OTIC'!L400)</f>
        <v/>
      </c>
      <c r="M400" s="2">
        <f>+('3 Planilla Preadjudicación OTIC'!M400)</f>
        <v>13</v>
      </c>
      <c r="N400" s="4" t="str">
        <f>+('3 Planilla Preadjudicación OTIC'!N400)</f>
        <v>METROPOLITANA</v>
      </c>
      <c r="O400" s="4" t="str">
        <f>+('3 Planilla Preadjudicación OTIC'!O400)</f>
        <v>LA GRANJA</v>
      </c>
      <c r="P400" s="4" t="str">
        <f>+('3 Planilla Preadjudicación OTIC'!P400)</f>
        <v>EMPRENDEDORES/AS INFORMALES O PERSONAS VULNERABLES PERTENECIENTES AL 80% MAS VULNERABLE</v>
      </c>
      <c r="Q400" s="4" t="str">
        <f>+('3 Planilla Preadjudicación OTIC'!Q400)</f>
        <v>PRESENCIAL</v>
      </c>
      <c r="R400" s="4" t="str">
        <f>+('3 Planilla Preadjudicación OTIC'!R400)</f>
        <v>DEPENDIENTE</v>
      </c>
      <c r="S400" s="4">
        <f>+('3 Planilla Preadjudicación OTIC'!S400)</f>
        <v>50</v>
      </c>
      <c r="T400" s="2">
        <f>+('3 Planilla Preadjudicación OTIC'!T400)</f>
        <v>20</v>
      </c>
      <c r="U400" s="2">
        <f>+('3 Planilla Preadjudicación OTIC'!U400)</f>
        <v>0</v>
      </c>
      <c r="V400" s="2">
        <f>+('3 Planilla Preadjudicación OTIC'!V400)</f>
        <v>0</v>
      </c>
      <c r="W400" s="2">
        <f>+('3 Planilla Preadjudicación OTIC'!W400)</f>
        <v>200</v>
      </c>
      <c r="X400" s="2">
        <f>+('3 Planilla Preadjudicación OTIC'!X400)</f>
        <v>4</v>
      </c>
      <c r="Y400" s="2" t="str">
        <f>+('3 Planilla Preadjudicación OTIC'!Y400)</f>
        <v>SI</v>
      </c>
      <c r="Z400" s="2" t="str">
        <f>+('3 Planilla Preadjudicación OTIC'!Z400)</f>
        <v>NO</v>
      </c>
      <c r="AA400" s="2" t="str">
        <f>+('3 Planilla Preadjudicación OTIC'!AA400)</f>
        <v>NO</v>
      </c>
      <c r="AB400" s="4" t="str">
        <f>+('3 Planilla Preadjudicación OTIC'!AB400)</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400" s="4" t="str">
        <f>+('3 Planilla Preadjudicación OTIC'!AC400)</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400" s="2" t="str">
        <f>+('3 Planilla Preadjudicación OTIC'!AD400)</f>
        <v>NO</v>
      </c>
      <c r="AE400" s="4">
        <f>+('3 Planilla Preadjudicación OTIC'!AE400)</f>
        <v>0</v>
      </c>
      <c r="AF400" s="2" t="str">
        <f>+('3 Planilla Preadjudicación OTIC'!AF400)</f>
        <v>CERRADA</v>
      </c>
      <c r="AG400" s="2">
        <f>+('3 Planilla Preadjudicación OTIC'!AG400)</f>
        <v>50</v>
      </c>
      <c r="AH400" s="2">
        <f>+('3 Planilla Preadjudicación OTIC'!AH400)</f>
        <v>2</v>
      </c>
      <c r="AI400" s="135" t="str">
        <f>+('3 Planilla Preadjudicación OTIC'!AI400)</f>
        <v>76272762-5</v>
      </c>
      <c r="AJ400" s="4" t="str">
        <f>+('3 Planilla Preadjudicación OTIC'!AJ400)</f>
        <v>Lilian Rosario Rivas Avila Capacitación en el Trabajo EIRL</v>
      </c>
      <c r="AK400" s="2">
        <f>+('3 Planilla Preadjudicación OTIC'!AK400)</f>
        <v>200</v>
      </c>
      <c r="AL400" s="2">
        <f>+('3 Planilla Preadjudicación OTIC'!AL400)</f>
        <v>50</v>
      </c>
      <c r="AM400" s="12">
        <f>+('3 Planilla Preadjudicación OTIC'!AM400)</f>
        <v>5075</v>
      </c>
      <c r="AN400" s="12">
        <f>+('3 Planilla Preadjudicación OTIC'!AN400)</f>
        <v>0</v>
      </c>
      <c r="AO400" s="12">
        <f>+('3 Planilla Preadjudicación OTIC'!AO400)</f>
        <v>0</v>
      </c>
      <c r="AP400" s="12">
        <f>+('3 Planilla Preadjudicación OTIC'!AP400)</f>
        <v>20300000</v>
      </c>
      <c r="AQ400" s="12">
        <f>+('3 Planilla Preadjudicación OTIC'!AQ400)</f>
        <v>4000000</v>
      </c>
      <c r="AR400" s="12">
        <f>+('3 Planilla Preadjudicación OTIC'!AR400)</f>
        <v>0</v>
      </c>
      <c r="AS400" s="12">
        <f>+('3 Planilla Preadjudicación OTIC'!AS400)</f>
        <v>0</v>
      </c>
      <c r="AT400" s="12">
        <f>+('3 Planilla Preadjudicación OTIC'!AT400)</f>
        <v>0</v>
      </c>
      <c r="AU400" s="12">
        <f>+('3 Planilla Preadjudicación OTIC'!AU400)</f>
        <v>24300000</v>
      </c>
      <c r="AV400" s="2" t="str">
        <f>+('3 Planilla Preadjudicación OTIC'!AV400)</f>
        <v>SI</v>
      </c>
      <c r="AW400" s="4">
        <f>+('3 Planilla Preadjudicación OTIC'!AW400)</f>
        <v>0</v>
      </c>
      <c r="AX400" s="2">
        <f>+('3 Planilla Preadjudicación OTIC'!AX400)</f>
        <v>1</v>
      </c>
      <c r="AY400" s="2">
        <f>+('3 Planilla Preadjudicación OTIC'!AY400)</f>
        <v>7</v>
      </c>
      <c r="AZ400" s="2">
        <f>+('3 Planilla Preadjudicación OTIC'!AZ400)</f>
        <v>7</v>
      </c>
      <c r="BA400" s="2">
        <f>+('3 Planilla Preadjudicación OTIC'!BA400)</f>
        <v>7</v>
      </c>
      <c r="BB400" s="2">
        <f>+('3 Planilla Preadjudicación OTIC'!BB400)</f>
        <v>7</v>
      </c>
      <c r="BC400" s="2">
        <f>+('3 Planilla Preadjudicación OTIC'!BC400)</f>
        <v>7</v>
      </c>
      <c r="BD400" s="2">
        <f>+('3 Planilla Preadjudicación OTIC'!BD400)</f>
        <v>7</v>
      </c>
      <c r="BE400" s="2">
        <f>+('3 Planilla Preadjudicación OTIC'!BE400)</f>
        <v>7</v>
      </c>
      <c r="BF400" s="2">
        <f>+('3 Planilla Preadjudicación OTIC'!BF400)</f>
        <v>7</v>
      </c>
      <c r="BG400" s="2">
        <f>+('3 Planilla Preadjudicación OTIC'!BG400)</f>
        <v>7</v>
      </c>
      <c r="BH400" s="2">
        <f>+('3 Planilla Preadjudicación OTIC'!BH400)</f>
        <v>7</v>
      </c>
      <c r="BI400" s="2">
        <f>+('3 Planilla Preadjudicación OTIC'!BI400)</f>
        <v>7</v>
      </c>
      <c r="BJ400" s="2">
        <f>+('3 Planilla Preadjudicación OTIC'!BJ400)</f>
        <v>7</v>
      </c>
      <c r="BK400" s="2">
        <f>+('3 Planilla Preadjudicación OTIC'!BK400)</f>
        <v>7</v>
      </c>
      <c r="BL400" s="2">
        <f>+('3 Planilla Preadjudicación OTIC'!BL400)</f>
        <v>7</v>
      </c>
      <c r="BM400" s="104">
        <f>ROUND(('3 Planilla Preadjudicación OTIC'!BM400),1)</f>
        <v>6.4</v>
      </c>
      <c r="BN400" s="4" t="str">
        <f>+('3 Planilla Preadjudicación OTIC'!BN400)</f>
        <v>NO</v>
      </c>
      <c r="BO400" s="4">
        <f>+('3 Planilla Preadjudicación OTIC'!BO400)</f>
        <v>0</v>
      </c>
      <c r="BP400" s="4">
        <f>+('3 Planilla Preadjudicación OTIC'!BP400)</f>
        <v>0</v>
      </c>
      <c r="BQ400" s="4">
        <f>+('3 Planilla Preadjudicación OTIC'!BQ400)</f>
        <v>0</v>
      </c>
      <c r="BR400" s="4">
        <f>+('3 Planilla Preadjudicación OTIC'!BR400)</f>
        <v>0</v>
      </c>
      <c r="BS400" s="4">
        <f>+('3 Planilla Preadjudicación OTIC'!BS400)</f>
        <v>0</v>
      </c>
      <c r="BT400" s="4">
        <f>+('3 Planilla Preadjudicación OTIC'!BT400)</f>
        <v>0</v>
      </c>
      <c r="BU400" s="85">
        <f>IF(VLOOKUP(A400,'BD OFICIAL'!$A$1:$AL$2098,7,0)=D400,0,1)</f>
        <v>0</v>
      </c>
      <c r="BV400" s="85">
        <f>IF(VLOOKUP(A400,'BD OFICIAL'!$A$1:$AL$2098,11,0)=J400,0,1)</f>
        <v>0</v>
      </c>
      <c r="BW400" s="85">
        <f>IF(VLOOKUP(A400,'BD OFICIAL'!$A$1:$AL$2098,13,0)=L400,0,1)</f>
        <v>0</v>
      </c>
      <c r="BX400" s="2">
        <f>IF(VLOOKUP(A400,'BD OFICIAL'!$A$1:$AL$2098,16,0)=O400,0,1)</f>
        <v>0</v>
      </c>
      <c r="BY400" s="2">
        <f>IF(VLOOKUP(A400,'BD OFICIAL'!$A$1:$AL$2098,17,0)=P400,0,1)</f>
        <v>0</v>
      </c>
      <c r="BZ400" s="2">
        <f>IF(VLOOKUP(A400,'BD OFICIAL'!$A$1:$AL$2098,19,0)=R400,0,1)</f>
        <v>0</v>
      </c>
      <c r="CA400" s="2">
        <f>IF(VLOOKUP(A400,'BD OFICIAL'!$A$1:$AL$2098,21,0)=T400,0,1)</f>
        <v>0</v>
      </c>
      <c r="CB400" s="2">
        <f>IF(VLOOKUP(A400,'BD OFICIAL'!$A$1:$AL$2098,24,0)=AK400,0,1)</f>
        <v>0</v>
      </c>
      <c r="CC400" s="2">
        <f>IF(VLOOKUP(A400,'BD OFICIAL'!$A$1:$AL$2098,25,0)=X400,0,1)</f>
        <v>0</v>
      </c>
      <c r="CD400" s="2">
        <f>IF(VLOOKUP(A400,'BD OFICIAL'!$A$1:$AL$2098,26,0)=Y400,0,1)</f>
        <v>0</v>
      </c>
      <c r="CE400" s="2">
        <f>IF(VLOOKUP(A400,'BD OFICIAL'!$A$1:$AL$2098,27,0)=Z400,0,1)</f>
        <v>0</v>
      </c>
      <c r="CF400" s="2">
        <f>IF(VLOOKUP(A400,'BD OFICIAL'!$A$1:$AL$2098,28,0)=AA400,0,1)</f>
        <v>0</v>
      </c>
      <c r="CG400" s="2">
        <f>IF(VLOOKUP(A400,'BD OFICIAL'!$A$1:$AL$2098,33,0)=AF400,0,1)</f>
        <v>0</v>
      </c>
      <c r="CH400" s="2">
        <f>IF(VLOOKUP(A400,'BD OFICIAL'!$A$1:$AL$2098,35,0)=AH400,0,1)</f>
        <v>0</v>
      </c>
      <c r="CI400" s="85">
        <f>IF(VLOOKUP(A400,'BD OFICIAL'!$A$1:$AL$2098,34,0)=AL400,0,1)</f>
        <v>0</v>
      </c>
      <c r="CJ400" s="12">
        <f>VLOOKUP(A400,'BD OFICIAL'!$A$1:$AM$2098,36,0)*AM400-AP400</f>
        <v>0</v>
      </c>
      <c r="CK400" s="85" t="str">
        <f t="shared" si="224"/>
        <v>SSH</v>
      </c>
      <c r="CL400" s="85" t="str">
        <f t="shared" si="225"/>
        <v>NO</v>
      </c>
      <c r="CM400" s="85" t="str">
        <f t="shared" si="205"/>
        <v>SI</v>
      </c>
      <c r="CN400" s="31">
        <f t="shared" si="206"/>
        <v>0</v>
      </c>
      <c r="CO400" s="31">
        <f t="shared" si="226"/>
        <v>0</v>
      </c>
      <c r="CP400" s="31">
        <f t="shared" si="207"/>
        <v>0</v>
      </c>
      <c r="CQ400" s="31">
        <f>IF(Y400="NO",0,IF(Y400="SI",IF(VLOOKUP(A400,'BD OFICIAL'!$A:$AO,40,0)=AQ400,0,1)))</f>
        <v>0</v>
      </c>
      <c r="CR400" s="31">
        <f>IF(Z400="NO",0,IF(Z400="SI",IF(VLOOKUP(B400,'BD OFICIAL'!$A:$AO,41,0)=AS400,0,1)))</f>
        <v>0</v>
      </c>
      <c r="CS400" s="31">
        <f t="shared" si="227"/>
        <v>0</v>
      </c>
      <c r="CT400" s="31">
        <f t="shared" si="228"/>
        <v>0</v>
      </c>
      <c r="CU400" s="31">
        <f>IF(VLOOKUP(A400,'BD OFICIAL'!$A$1:$AL$1056,31,0)="SI",IF(AT400&gt;0,0,1),IF(AT400=0,0,1))</f>
        <v>0</v>
      </c>
      <c r="CV400" s="31">
        <f t="shared" si="229"/>
        <v>0</v>
      </c>
      <c r="CW400" s="31">
        <f t="shared" si="208"/>
        <v>0</v>
      </c>
      <c r="CX400" s="85" t="str">
        <f t="shared" si="209"/>
        <v>SI</v>
      </c>
      <c r="CY400" s="31">
        <f t="shared" si="210"/>
        <v>0</v>
      </c>
      <c r="CZ400" s="85" t="str">
        <f>IF(ISERROR(VLOOKUP(AI400,EXPERIENCIA!$A$1:$C$2100,1,0)),"NO","SI")</f>
        <v>SI</v>
      </c>
      <c r="DA400" s="85">
        <f>IF(CX400="no","NO APLICA",IF(AX400=0,"ERROR NOTA",IF(AND(AX400&gt;1,CZ400="NO"),"ERROR NOTA",IF(AND(CZ400="NO",AX400=1),0,IF(VLOOKUP(AI400,EXPERIENCIA!$A$1:$C$2100,3,0)=AX400,0,"ERROR NOTA")))))</f>
        <v>0</v>
      </c>
      <c r="DB400" s="85" t="str">
        <f>IF(ISERROR(VLOOKUP(AI400,COMPORTAMIENTO!$A$1:$C$2100,1,0)),"NO","SI")</f>
        <v>SI</v>
      </c>
      <c r="DC400" s="85">
        <f>IF(CX400="NO","NO APLICA",IF(AY400=0,"ERROR NOTA",IF(AND(DB400="NO",AY400=7),0,IF(VLOOKUP(AI400,COMPORTAMIENTO!$A$2:$H$2100,8,0)=AY400,0,"ERROR NOTA"))))</f>
        <v>0</v>
      </c>
      <c r="DD400" s="104">
        <f t="shared" si="211"/>
        <v>0.1</v>
      </c>
      <c r="DE400" s="104">
        <f t="shared" si="212"/>
        <v>0.70000000000000007</v>
      </c>
      <c r="DF400" s="85" t="str">
        <f t="shared" si="230"/>
        <v>NO</v>
      </c>
      <c r="DG400" s="85">
        <f t="shared" si="213"/>
        <v>7</v>
      </c>
      <c r="DH400" s="85">
        <f t="shared" si="214"/>
        <v>7</v>
      </c>
      <c r="DI400" s="85">
        <f t="shared" si="215"/>
        <v>7</v>
      </c>
      <c r="DJ400" s="12">
        <f t="shared" si="216"/>
        <v>7.0000000000000009</v>
      </c>
      <c r="DK400" s="7">
        <f t="shared" si="217"/>
        <v>7.0000000000000009</v>
      </c>
      <c r="DL400" s="12">
        <f t="shared" si="231"/>
        <v>5075</v>
      </c>
      <c r="DM400" s="12">
        <f>VLOOKUP(A400,'5 TD'!$A:$B,2,0)</f>
        <v>5075</v>
      </c>
      <c r="DN400" s="7">
        <f t="shared" si="232"/>
        <v>7</v>
      </c>
      <c r="DO400" s="85" t="str">
        <f t="shared" si="218"/>
        <v>APROBADO</v>
      </c>
      <c r="DP400" s="85" t="str">
        <f t="shared" si="219"/>
        <v>APROBADO</v>
      </c>
      <c r="DQ400" s="7">
        <f t="shared" si="220"/>
        <v>6.4</v>
      </c>
      <c r="DR400" s="85" t="str">
        <f t="shared" si="233"/>
        <v>APROBADO</v>
      </c>
      <c r="DS400" s="2" t="str">
        <f>+('3 Planilla Preadjudicación OTIC'!BN400)</f>
        <v>NO</v>
      </c>
      <c r="DT400" s="2">
        <f>IF(DR400="APROBADO",VLOOKUP(A400,'5 TD'!$D$3:$E$270,2,0),"NO APLICA")</f>
        <v>7</v>
      </c>
      <c r="DU400" s="2" t="str">
        <f t="shared" si="234"/>
        <v>NO</v>
      </c>
      <c r="DV400" s="2" t="str">
        <f>IF(DU400="SI",VLOOKUP(A400,'5 TD'!$G$3:$H$270,2,0),"NO APLICA ")</f>
        <v xml:space="preserve">NO APLICA </v>
      </c>
      <c r="DW400" s="2" t="str">
        <f t="shared" si="235"/>
        <v>NO</v>
      </c>
      <c r="DX400" s="2" t="str">
        <f>IF(DW400="SI",VLOOKUP(A400,'5 TD'!$J$4:$K$472,2,0),"NO APLICA")</f>
        <v>NO APLICA</v>
      </c>
      <c r="DY400" s="2" t="str">
        <f t="shared" si="236"/>
        <v>NO APLICA</v>
      </c>
      <c r="DZ400" s="7" t="str">
        <f>IF(DY400="SI",VLOOKUP(A400,'5 TD'!$M$4:$N$350,2,0),"NO APLICA")</f>
        <v>NO APLICA</v>
      </c>
      <c r="EA400" s="2" t="str">
        <f t="shared" si="237"/>
        <v>NO APLICA</v>
      </c>
      <c r="EB400" s="12" t="str">
        <f t="shared" si="238"/>
        <v/>
      </c>
      <c r="EC400" s="12" t="str">
        <f>IF(EA400="SI",VLOOKUP(A400,'5 TD'!$V$4:$W$479,2,0),"NO APLICA")</f>
        <v>NO APLICA</v>
      </c>
      <c r="ED400" s="2" t="str">
        <f t="shared" si="221"/>
        <v>NO</v>
      </c>
      <c r="EE400" s="79" t="str">
        <f>IF(ED400="SI",VLOOKUP(AI400,COMPORTAMIENTO!$A$1:$H$2100,7,0),"NO APLICA")</f>
        <v>NO APLICA</v>
      </c>
      <c r="EF400" s="12" t="str">
        <f>IF(ED400="SI",VLOOKUP(A400,'5 TD'!$P$2:$Q$479,2,0),"NO APLICA")</f>
        <v>NO APLICA</v>
      </c>
      <c r="EG400" s="2" t="str">
        <f t="shared" si="222"/>
        <v>NO</v>
      </c>
      <c r="EH400" s="2">
        <f>IF(CZ400="no",0,VLOOKUP(AI400,EXPERIENCIA!$A$1:$C$2100,2,0))</f>
        <v>11</v>
      </c>
      <c r="EI400" s="2">
        <f>IF(CZ400="si",VLOOKUP(A400,'5 TD'!$S$3:$T$2103,2,0),0)</f>
        <v>254</v>
      </c>
      <c r="EJ400" s="2" t="str">
        <f t="shared" si="223"/>
        <v>NO</v>
      </c>
      <c r="EK400" s="2">
        <f>+('3 Planilla Preadjudicación OTIC'!BU400)</f>
        <v>0</v>
      </c>
      <c r="EL400" s="4"/>
      <c r="EM400" s="3"/>
      <c r="EN400" s="3"/>
      <c r="EQ400" s="86"/>
    </row>
    <row r="401" spans="1:147" ht="15" customHeight="1" x14ac:dyDescent="0.3">
      <c r="A401" s="2">
        <f>+('3 Planilla Preadjudicación OTIC'!A401)</f>
        <v>14453</v>
      </c>
      <c r="B401" s="2" t="str">
        <f>+('3 Planilla Preadjudicación OTIC'!B401)</f>
        <v>65181652-1</v>
      </c>
      <c r="C401" s="4">
        <f>+('3 Planilla Preadjudicación OTIC'!E401)</f>
        <v>2025</v>
      </c>
      <c r="D401" s="4" t="str">
        <f>+('3 Planilla Preadjudicación OTIC'!F401)</f>
        <v>MANDATO</v>
      </c>
      <c r="E401" s="4" t="str">
        <f>+('3 Planilla Preadjudicación OTIC'!G401)</f>
        <v>65006242-6</v>
      </c>
      <c r="F401" s="4" t="str">
        <f>+('3 Planilla Preadjudicación OTIC'!H401)</f>
        <v>CORPORACIÓN ABRIENDO PUERTAS</v>
      </c>
      <c r="G401" s="4"/>
      <c r="H401" s="4"/>
      <c r="I401" s="4" t="str">
        <f>+('3 Planilla Preadjudicación OTIC'!I401)</f>
        <v>SERVICIOS DE MANICURE Y PEDICURE</v>
      </c>
      <c r="J401" s="4" t="str">
        <f>+('3 Planilla Preadjudicación OTIC'!J401)</f>
        <v>PF0611</v>
      </c>
      <c r="K401" s="4" t="str">
        <f>+('3 Planilla Preadjudicación OTIC'!K401)</f>
        <v>TÉCNICAS PARA EL EMPRENDIMIENTO</v>
      </c>
      <c r="L401" s="4" t="str">
        <f>+('3 Planilla Preadjudicación OTIC'!L401)</f>
        <v>PF0921</v>
      </c>
      <c r="M401" s="2">
        <f>+('3 Planilla Preadjudicación OTIC'!M401)</f>
        <v>13</v>
      </c>
      <c r="N401" s="4" t="str">
        <f>+('3 Planilla Preadjudicación OTIC'!N401)</f>
        <v>METROPOLITANA</v>
      </c>
      <c r="O401" s="4" t="str">
        <f>+('3 Planilla Preadjudicación OTIC'!O401)</f>
        <v>SAN JOAQUÍN</v>
      </c>
      <c r="P401" s="4" t="str">
        <f>+('3 Planilla Preadjudicación OTIC'!P401)</f>
        <v xml:space="preserve">Personas derivadas por Gendarmeria </v>
      </c>
      <c r="Q401" s="4" t="str">
        <f>+('3 Planilla Preadjudicación OTIC'!Q401)</f>
        <v>PRESENCIAL</v>
      </c>
      <c r="R401" s="4" t="str">
        <f>+('3 Planilla Preadjudicación OTIC'!R401)</f>
        <v>INDEPENDIENTE</v>
      </c>
      <c r="S401" s="4">
        <f>+('3 Planilla Preadjudicación OTIC'!S401)</f>
        <v>31</v>
      </c>
      <c r="T401" s="2">
        <f>+('3 Planilla Preadjudicación OTIC'!T401)</f>
        <v>10</v>
      </c>
      <c r="U401" s="2">
        <f>+('3 Planilla Preadjudicación OTIC'!U401)</f>
        <v>110</v>
      </c>
      <c r="V401" s="2">
        <f>+('3 Planilla Preadjudicación OTIC'!V401)</f>
        <v>12</v>
      </c>
      <c r="W401" s="2">
        <f>+('3 Planilla Preadjudicación OTIC'!W401)</f>
        <v>122</v>
      </c>
      <c r="X401" s="2">
        <f>+('3 Planilla Preadjudicación OTIC'!X401)</f>
        <v>4</v>
      </c>
      <c r="Y401" s="2" t="str">
        <f>+('3 Planilla Preadjudicación OTIC'!Y401)</f>
        <v>NO</v>
      </c>
      <c r="Z401" s="2" t="str">
        <f>+('3 Planilla Preadjudicación OTIC'!Z401)</f>
        <v>NO</v>
      </c>
      <c r="AA401" s="2" t="str">
        <f>+('3 Planilla Preadjudicación OTIC'!AA401)</f>
        <v>SI</v>
      </c>
      <c r="AB401" s="4" t="str">
        <f>+('3 Planilla Preadjudicación OTIC'!AB401)</f>
        <v>SE AJUSTA A PLAN FORMATIVO</v>
      </c>
      <c r="AC401" s="4" t="str">
        <f>+('3 Planilla Preadjudicación OTIC'!AC401)</f>
        <v>MUJERES MAYORES DE 18 AÑOS, PRIVADAS DE LIBERTAD EN EL CENTRO PENITENCIARIO FEMENINO DE SANTIAGO, EN SITUACIÓN DE VULNERABILIDAD SOCIAL (PERTENECIENTES AL 80% MÁS VULNERABLE), CON BAJA ESCOLARIDAD Y LIMITADA EXPERIENCIA LABORAL.</v>
      </c>
      <c r="AD401" s="2" t="str">
        <f>+('3 Planilla Preadjudicación OTIC'!AD401)</f>
        <v>NO</v>
      </c>
      <c r="AE401" s="4">
        <f>+('3 Planilla Preadjudicación OTIC'!AE401)</f>
        <v>0</v>
      </c>
      <c r="AF401" s="2" t="str">
        <f>+('3 Planilla Preadjudicación OTIC'!AF401)</f>
        <v>CERRADA</v>
      </c>
      <c r="AG401" s="2">
        <f>+('3 Planilla Preadjudicación OTIC'!AG401)</f>
        <v>31</v>
      </c>
      <c r="AH401" s="2">
        <f>+('3 Planilla Preadjudicación OTIC'!AH401)</f>
        <v>2</v>
      </c>
      <c r="AI401" s="135" t="str">
        <f>+('3 Planilla Preadjudicación OTIC'!AI401)</f>
        <v>76272762-5</v>
      </c>
      <c r="AJ401" s="4" t="str">
        <f>+('3 Planilla Preadjudicación OTIC'!AJ401)</f>
        <v>Lilian Rosario Rivas Avila Capacitación en el Trabajo EIRL</v>
      </c>
      <c r="AK401" s="2">
        <f>+('3 Planilla Preadjudicación OTIC'!AK401)</f>
        <v>122</v>
      </c>
      <c r="AL401" s="2">
        <f>+('3 Planilla Preadjudicación OTIC'!AL401)</f>
        <v>31</v>
      </c>
      <c r="AM401" s="12">
        <f>+('3 Planilla Preadjudicación OTIC'!AM401)</f>
        <v>5075</v>
      </c>
      <c r="AN401" s="12">
        <f>+('3 Planilla Preadjudicación OTIC'!AN401)</f>
        <v>115000</v>
      </c>
      <c r="AO401" s="12">
        <f>+('3 Planilla Preadjudicación OTIC'!AO401)</f>
        <v>0</v>
      </c>
      <c r="AP401" s="12">
        <f>+('3 Planilla Preadjudicación OTIC'!AP401)</f>
        <v>6191500</v>
      </c>
      <c r="AQ401" s="12">
        <f>+('3 Planilla Preadjudicación OTIC'!AQ401)</f>
        <v>0</v>
      </c>
      <c r="AR401" s="12">
        <f>+('3 Planilla Preadjudicación OTIC'!AR401)</f>
        <v>1150000</v>
      </c>
      <c r="AS401" s="12">
        <f>+('3 Planilla Preadjudicación OTIC'!AS401)</f>
        <v>0</v>
      </c>
      <c r="AT401" s="12">
        <f>+('3 Planilla Preadjudicación OTIC'!AT401)</f>
        <v>0</v>
      </c>
      <c r="AU401" s="12">
        <f>+('3 Planilla Preadjudicación OTIC'!AU401)</f>
        <v>7341500</v>
      </c>
      <c r="AV401" s="2" t="str">
        <f>+('3 Planilla Preadjudicación OTIC'!AV401)</f>
        <v>NO</v>
      </c>
      <c r="AW401" s="4" t="str">
        <f>+('3 Planilla Preadjudicación OTIC'!AW401)</f>
        <v>NUMERAL 6.1.2. ÍTEM 8 - LA POBLACIÓN OBJETIVO ES DERIVADA POR GENDARMERÍA. OTEC NO PRESENTA CARTA DE DICHA INSTITUCIÓN PARA PODER AUTORIZAR SU EJECUCIÓN DENTRO DEL RECINTO RESPECTIVO.</v>
      </c>
      <c r="AX401" s="2">
        <f>+('3 Planilla Preadjudicación OTIC'!AX401)</f>
        <v>0</v>
      </c>
      <c r="AY401" s="2">
        <f>+('3 Planilla Preadjudicación OTIC'!AY401)</f>
        <v>0</v>
      </c>
      <c r="AZ401" s="2">
        <f>+('3 Planilla Preadjudicación OTIC'!AZ401)</f>
        <v>0</v>
      </c>
      <c r="BA401" s="2">
        <f>+('3 Planilla Preadjudicación OTIC'!BA401)</f>
        <v>0</v>
      </c>
      <c r="BB401" s="2">
        <f>+('3 Planilla Preadjudicación OTIC'!BB401)</f>
        <v>0</v>
      </c>
      <c r="BC401" s="2">
        <f>+('3 Planilla Preadjudicación OTIC'!BC401)</f>
        <v>0</v>
      </c>
      <c r="BD401" s="2">
        <f>+('3 Planilla Preadjudicación OTIC'!BD401)</f>
        <v>0</v>
      </c>
      <c r="BE401" s="2">
        <f>+('3 Planilla Preadjudicación OTIC'!BE401)</f>
        <v>0</v>
      </c>
      <c r="BF401" s="2">
        <f>+('3 Planilla Preadjudicación OTIC'!BF401)</f>
        <v>0</v>
      </c>
      <c r="BG401" s="2">
        <f>+('3 Planilla Preadjudicación OTIC'!BG401)</f>
        <v>0</v>
      </c>
      <c r="BH401" s="2">
        <f>+('3 Planilla Preadjudicación OTIC'!BH401)</f>
        <v>0</v>
      </c>
      <c r="BI401" s="2">
        <f>+('3 Planilla Preadjudicación OTIC'!BI401)</f>
        <v>0</v>
      </c>
      <c r="BJ401" s="2">
        <f>+('3 Planilla Preadjudicación OTIC'!BJ401)</f>
        <v>0</v>
      </c>
      <c r="BK401" s="2">
        <f>+('3 Planilla Preadjudicación OTIC'!BK401)</f>
        <v>0</v>
      </c>
      <c r="BL401" s="2">
        <f>+('3 Planilla Preadjudicación OTIC'!BL401)</f>
        <v>0</v>
      </c>
      <c r="BM401" s="104">
        <f>ROUND(('3 Planilla Preadjudicación OTIC'!BM401),1)</f>
        <v>0</v>
      </c>
      <c r="BN401" s="4" t="str">
        <f>+('3 Planilla Preadjudicación OTIC'!BN401)</f>
        <v>NO</v>
      </c>
      <c r="BO401" s="4">
        <f>+('3 Planilla Preadjudicación OTIC'!BO401)</f>
        <v>0</v>
      </c>
      <c r="BP401" s="4">
        <f>+('3 Planilla Preadjudicación OTIC'!BP401)</f>
        <v>0</v>
      </c>
      <c r="BQ401" s="4">
        <f>+('3 Planilla Preadjudicación OTIC'!BQ401)</f>
        <v>0</v>
      </c>
      <c r="BR401" s="4">
        <f>+('3 Planilla Preadjudicación OTIC'!BR401)</f>
        <v>0</v>
      </c>
      <c r="BS401" s="4">
        <f>+('3 Planilla Preadjudicación OTIC'!BS401)</f>
        <v>0</v>
      </c>
      <c r="BT401" s="4">
        <f>+('3 Planilla Preadjudicación OTIC'!BT401)</f>
        <v>0</v>
      </c>
      <c r="BU401" s="85">
        <f>IF(VLOOKUP(A401,'BD OFICIAL'!$A$1:$AL$2098,7,0)=D401,0,1)</f>
        <v>0</v>
      </c>
      <c r="BV401" s="85">
        <f>IF(VLOOKUP(A401,'BD OFICIAL'!$A$1:$AL$2098,11,0)=J401,0,1)</f>
        <v>0</v>
      </c>
      <c r="BW401" s="85">
        <f>IF(VLOOKUP(A401,'BD OFICIAL'!$A$1:$AL$2098,13,0)=L401,0,1)</f>
        <v>0</v>
      </c>
      <c r="BX401" s="2">
        <f>IF(VLOOKUP(A401,'BD OFICIAL'!$A$1:$AL$2098,16,0)=O401,0,1)</f>
        <v>0</v>
      </c>
      <c r="BY401" s="2">
        <f>IF(VLOOKUP(A401,'BD OFICIAL'!$A$1:$AL$2098,17,0)=P401,0,1)</f>
        <v>0</v>
      </c>
      <c r="BZ401" s="2">
        <f>IF(VLOOKUP(A401,'BD OFICIAL'!$A$1:$AL$2098,19,0)=R401,0,1)</f>
        <v>0</v>
      </c>
      <c r="CA401" s="2">
        <f>IF(VLOOKUP(A401,'BD OFICIAL'!$A$1:$AL$2098,21,0)=T401,0,1)</f>
        <v>0</v>
      </c>
      <c r="CB401" s="2">
        <f>IF(VLOOKUP(A401,'BD OFICIAL'!$A$1:$AL$2098,24,0)=AK401,0,1)</f>
        <v>0</v>
      </c>
      <c r="CC401" s="2">
        <f>IF(VLOOKUP(A401,'BD OFICIAL'!$A$1:$AL$2098,25,0)=X401,0,1)</f>
        <v>0</v>
      </c>
      <c r="CD401" s="2">
        <f>IF(VLOOKUP(A401,'BD OFICIAL'!$A$1:$AL$2098,26,0)=Y401,0,1)</f>
        <v>0</v>
      </c>
      <c r="CE401" s="2">
        <f>IF(VLOOKUP(A401,'BD OFICIAL'!$A$1:$AL$2098,27,0)=Z401,0,1)</f>
        <v>0</v>
      </c>
      <c r="CF401" s="2">
        <f>IF(VLOOKUP(A401,'BD OFICIAL'!$A$1:$AL$2098,28,0)=AA401,0,1)</f>
        <v>0</v>
      </c>
      <c r="CG401" s="2">
        <f>IF(VLOOKUP(A401,'BD OFICIAL'!$A$1:$AL$2098,33,0)=AF401,0,1)</f>
        <v>0</v>
      </c>
      <c r="CH401" s="2">
        <f>IF(VLOOKUP(A401,'BD OFICIAL'!$A$1:$AL$2098,35,0)=AH401,0,1)</f>
        <v>0</v>
      </c>
      <c r="CI401" s="85">
        <f>IF(VLOOKUP(A401,'BD OFICIAL'!$A$1:$AL$2098,34,0)=AL401,0,1)</f>
        <v>0</v>
      </c>
      <c r="CJ401" s="12">
        <f>VLOOKUP(A401,'BD OFICIAL'!$A$1:$AM$2098,36,0)*AM401-AP401</f>
        <v>0</v>
      </c>
      <c r="CK401" s="85" t="str">
        <f t="shared" si="224"/>
        <v>SHMAN</v>
      </c>
      <c r="CL401" s="85" t="str">
        <f t="shared" si="225"/>
        <v>SI</v>
      </c>
      <c r="CM401" s="85" t="str">
        <f t="shared" si="205"/>
        <v>NO</v>
      </c>
      <c r="CN401" s="31">
        <f t="shared" si="206"/>
        <v>0</v>
      </c>
      <c r="CO401" s="31">
        <f t="shared" si="226"/>
        <v>0</v>
      </c>
      <c r="CP401" s="31">
        <f t="shared" si="207"/>
        <v>0</v>
      </c>
      <c r="CQ401" s="31">
        <f>IF(Y401="NO",0,IF(Y401="SI",IF(VLOOKUP(A401,'BD OFICIAL'!$A:$AO,40,0)=AQ401,0,1)))</f>
        <v>0</v>
      </c>
      <c r="CR401" s="31">
        <f>IF(Z401="NO",0,IF(Z401="SI",IF(VLOOKUP(B401,'BD OFICIAL'!$A:$AO,41,0)=AS401,0,1)))</f>
        <v>0</v>
      </c>
      <c r="CS401" s="31">
        <f t="shared" si="227"/>
        <v>0</v>
      </c>
      <c r="CT401" s="31">
        <f t="shared" si="228"/>
        <v>0</v>
      </c>
      <c r="CU401" s="31">
        <f>IF(VLOOKUP(A401,'BD OFICIAL'!$A$1:$AL$1056,31,0)="SI",IF(AT401&gt;0,0,1),IF(AT401=0,0,1))</f>
        <v>0</v>
      </c>
      <c r="CV401" s="31">
        <f t="shared" si="229"/>
        <v>0</v>
      </c>
      <c r="CW401" s="31">
        <f t="shared" si="208"/>
        <v>0</v>
      </c>
      <c r="CX401" s="85" t="str">
        <f t="shared" si="209"/>
        <v>NO</v>
      </c>
      <c r="CY401" s="31">
        <f t="shared" si="210"/>
        <v>0</v>
      </c>
      <c r="CZ401" s="85" t="str">
        <f>IF(ISERROR(VLOOKUP(AI401,EXPERIENCIA!$A$1:$C$2100,1,0)),"NO","SI")</f>
        <v>SI</v>
      </c>
      <c r="DA401" s="85" t="str">
        <f>IF(CX401="no","NO APLICA",IF(AX401=0,"ERROR NOTA",IF(AND(AX401&gt;1,CZ401="NO"),"ERROR NOTA",IF(AND(CZ401="NO",AX401=1),0,IF(VLOOKUP(AI401,EXPERIENCIA!$A$1:$C$2100,3,0)=AX401,0,"ERROR NOTA")))))</f>
        <v>NO APLICA</v>
      </c>
      <c r="DB401" s="85" t="str">
        <f>IF(ISERROR(VLOOKUP(AI401,COMPORTAMIENTO!$A$1:$C$2100,1,0)),"NO","SI")</f>
        <v>SI</v>
      </c>
      <c r="DC401" s="85" t="str">
        <f>IF(CX401="NO","NO APLICA",IF(AY401=0,"ERROR NOTA",IF(AND(DB401="NO",AY401=7),0,IF(VLOOKUP(AI401,COMPORTAMIENTO!$A$2:$H$2100,8,0)=AY401,0,"ERROR NOTA"))))</f>
        <v>NO APLICA</v>
      </c>
      <c r="DD401" s="104" t="str">
        <f t="shared" si="211"/>
        <v>NO APLICA</v>
      </c>
      <c r="DE401" s="104" t="str">
        <f t="shared" si="212"/>
        <v>NO APLICA</v>
      </c>
      <c r="DF401" s="85" t="str">
        <f t="shared" si="230"/>
        <v>SI</v>
      </c>
      <c r="DG401" s="85">
        <f t="shared" si="213"/>
        <v>0</v>
      </c>
      <c r="DH401" s="85">
        <f t="shared" si="214"/>
        <v>0</v>
      </c>
      <c r="DI401" s="85" t="str">
        <f t="shared" si="215"/>
        <v>NO APLICA</v>
      </c>
      <c r="DJ401" s="12" t="str">
        <f t="shared" si="216"/>
        <v>NO APLICA</v>
      </c>
      <c r="DK401" s="7" t="str">
        <f t="shared" si="217"/>
        <v>NO APLICA</v>
      </c>
      <c r="DL401" s="12">
        <f t="shared" si="231"/>
        <v>5075</v>
      </c>
      <c r="DM401" s="12">
        <f>VLOOKUP(A401,'5 TD'!$A:$B,2,0)</f>
        <v>5075</v>
      </c>
      <c r="DN401" s="7" t="str">
        <f t="shared" si="232"/>
        <v>NO APLICA</v>
      </c>
      <c r="DO401" s="85" t="str">
        <f t="shared" si="218"/>
        <v>NO APLICA</v>
      </c>
      <c r="DP401" s="85" t="str">
        <f t="shared" si="219"/>
        <v>NO APLICA</v>
      </c>
      <c r="DQ401" s="7" t="str">
        <f t="shared" si="220"/>
        <v>NO APLICA</v>
      </c>
      <c r="DR401" s="85" t="str">
        <f t="shared" si="233"/>
        <v>NO APLICA</v>
      </c>
      <c r="DS401" s="2" t="str">
        <f>+('3 Planilla Preadjudicación OTIC'!BN401)</f>
        <v>NO</v>
      </c>
      <c r="DT401" s="2" t="str">
        <f>IF(DR401="APROBADO",VLOOKUP(A401,'5 TD'!$D$3:$E$270,2,0),"NO APLICA")</f>
        <v>NO APLICA</v>
      </c>
      <c r="DU401" s="2" t="str">
        <f t="shared" si="234"/>
        <v>NO APLICA</v>
      </c>
      <c r="DV401" s="2" t="str">
        <f>IF(DU401="SI",VLOOKUP(A401,'5 TD'!$G$3:$H$270,2,0),"NO APLICA ")</f>
        <v xml:space="preserve">NO APLICA </v>
      </c>
      <c r="DW401" s="2" t="str">
        <f t="shared" si="235"/>
        <v>NO</v>
      </c>
      <c r="DX401" s="2" t="str">
        <f>IF(DW401="SI",VLOOKUP(A401,'5 TD'!$J$4:$K$472,2,0),"NO APLICA")</f>
        <v>NO APLICA</v>
      </c>
      <c r="DY401" s="2" t="str">
        <f t="shared" si="236"/>
        <v>NO APLICA</v>
      </c>
      <c r="DZ401" s="7" t="str">
        <f>IF(DY401="SI",VLOOKUP(A401,'5 TD'!$M$4:$N$350,2,0),"NO APLICA")</f>
        <v>NO APLICA</v>
      </c>
      <c r="EA401" s="2" t="str">
        <f t="shared" si="237"/>
        <v>NO APLICA</v>
      </c>
      <c r="EB401" s="12" t="str">
        <f t="shared" si="238"/>
        <v/>
      </c>
      <c r="EC401" s="12" t="str">
        <f>IF(EA401="SI",VLOOKUP(A401,'5 TD'!$V$4:$W$479,2,0),"NO APLICA")</f>
        <v>NO APLICA</v>
      </c>
      <c r="ED401" s="2" t="str">
        <f t="shared" si="221"/>
        <v>NO</v>
      </c>
      <c r="EE401" s="79" t="str">
        <f>IF(ED401="SI",VLOOKUP(AI401,COMPORTAMIENTO!$A$1:$H$2100,7,0),"NO APLICA")</f>
        <v>NO APLICA</v>
      </c>
      <c r="EF401" s="12" t="str">
        <f>IF(ED401="SI",VLOOKUP(A401,'5 TD'!$P$2:$Q$479,2,0),"NO APLICA")</f>
        <v>NO APLICA</v>
      </c>
      <c r="EG401" s="2" t="str">
        <f t="shared" si="222"/>
        <v>NO</v>
      </c>
      <c r="EH401" s="2">
        <f>IF(CZ401="no",0,VLOOKUP(AI401,EXPERIENCIA!$A$1:$C$2100,2,0))</f>
        <v>11</v>
      </c>
      <c r="EI401" s="2">
        <f>IF(CZ401="si",VLOOKUP(A401,'5 TD'!$S$3:$T$2103,2,0),0)</f>
        <v>32</v>
      </c>
      <c r="EJ401" s="2" t="str">
        <f t="shared" si="223"/>
        <v>NO</v>
      </c>
      <c r="EK401" s="2">
        <f>+('3 Planilla Preadjudicación OTIC'!BU401)</f>
        <v>0</v>
      </c>
      <c r="EL401" s="3"/>
      <c r="EM401" s="3"/>
      <c r="EN401" s="3"/>
      <c r="EQ401" s="86"/>
    </row>
    <row r="402" spans="1:147" ht="15" customHeight="1" x14ac:dyDescent="0.3">
      <c r="A402" s="2">
        <f>+('3 Planilla Preadjudicación OTIC'!A402)</f>
        <v>14458</v>
      </c>
      <c r="B402" s="2" t="str">
        <f>+('3 Planilla Preadjudicación OTIC'!B402)</f>
        <v>65181652-1</v>
      </c>
      <c r="C402" s="4">
        <f>+('3 Planilla Preadjudicación OTIC'!E402)</f>
        <v>2025</v>
      </c>
      <c r="D402" s="4" t="str">
        <f>+('3 Planilla Preadjudicación OTIC'!F402)</f>
        <v>MANDATO</v>
      </c>
      <c r="E402" s="4" t="str">
        <f>+('3 Planilla Preadjudicación OTIC'!G402)</f>
        <v>65006242-6</v>
      </c>
      <c r="F402" s="4" t="str">
        <f>+('3 Planilla Preadjudicación OTIC'!H402)</f>
        <v>CORPORACIÓN ABRIENDO PUERTAS</v>
      </c>
      <c r="G402" s="4"/>
      <c r="H402" s="4"/>
      <c r="I402" s="4" t="str">
        <f>+('3 Planilla Preadjudicación OTIC'!I402)</f>
        <v>SERVICIOS DE MANICURE Y PEDICURE</v>
      </c>
      <c r="J402" s="4" t="str">
        <f>+('3 Planilla Preadjudicación OTIC'!J402)</f>
        <v>PF0611</v>
      </c>
      <c r="K402" s="4" t="str">
        <f>+('3 Planilla Preadjudicación OTIC'!K402)</f>
        <v/>
      </c>
      <c r="L402" s="4" t="str">
        <f>+('3 Planilla Preadjudicación OTIC'!L402)</f>
        <v/>
      </c>
      <c r="M402" s="2">
        <f>+('3 Planilla Preadjudicación OTIC'!M402)</f>
        <v>13</v>
      </c>
      <c r="N402" s="4" t="str">
        <f>+('3 Planilla Preadjudicación OTIC'!N402)</f>
        <v>METROPOLITANA</v>
      </c>
      <c r="O402" s="4" t="str">
        <f>+('3 Planilla Preadjudicación OTIC'!O402)</f>
        <v>SAN JOAQUÍN</v>
      </c>
      <c r="P402" s="4" t="str">
        <f>+('3 Planilla Preadjudicación OTIC'!P402)</f>
        <v xml:space="preserve">Personas derivadas por Gendarmeria </v>
      </c>
      <c r="Q402" s="4" t="str">
        <f>+('3 Planilla Preadjudicación OTIC'!Q402)</f>
        <v>PRESENCIAL</v>
      </c>
      <c r="R402" s="4" t="str">
        <f>+('3 Planilla Preadjudicación OTIC'!R402)</f>
        <v>INDEPENDIENTE</v>
      </c>
      <c r="S402" s="4">
        <f>+('3 Planilla Preadjudicación OTIC'!S402)</f>
        <v>28</v>
      </c>
      <c r="T402" s="2">
        <f>+('3 Planilla Preadjudicación OTIC'!T402)</f>
        <v>10</v>
      </c>
      <c r="U402" s="2">
        <f>+('3 Planilla Preadjudicación OTIC'!U402)</f>
        <v>110</v>
      </c>
      <c r="V402" s="2">
        <f>+('3 Planilla Preadjudicación OTIC'!V402)</f>
        <v>0</v>
      </c>
      <c r="W402" s="2">
        <f>+('3 Planilla Preadjudicación OTIC'!W402)</f>
        <v>110</v>
      </c>
      <c r="X402" s="2">
        <f>+('3 Planilla Preadjudicación OTIC'!X402)</f>
        <v>4</v>
      </c>
      <c r="Y402" s="2" t="str">
        <f>+('3 Planilla Preadjudicación OTIC'!Y402)</f>
        <v>SI</v>
      </c>
      <c r="Z402" s="2" t="str">
        <f>+('3 Planilla Preadjudicación OTIC'!Z402)</f>
        <v>NO</v>
      </c>
      <c r="AA402" s="2" t="str">
        <f>+('3 Planilla Preadjudicación OTIC'!AA402)</f>
        <v>NO</v>
      </c>
      <c r="AB402" s="4" t="str">
        <f>+('3 Planilla Preadjudicación OTIC'!AB402)</f>
        <v>SE AJUSTA A PLAN FORMATIVO</v>
      </c>
      <c r="AC402" s="4" t="str">
        <f>+('3 Planilla Preadjudicación OTIC'!AC402)</f>
        <v>MUJERES MAYORES DE 18 AÑOS, PRIVADAS DE LIBERTAD EN EL CENTRO PENITENCIARIO FEMENINO DE SANTIAGO, EN SITUACIÓN DE VULNERABILIDAD SOCIAL (PERTENECIENTES AL 80% MÁS VULNERABLE), CON BAJA ESCOLARIDAD Y LIMITADA EXPERIENCIA LABORAL.</v>
      </c>
      <c r="AD402" s="2" t="str">
        <f>+('3 Planilla Preadjudicación OTIC'!AD402)</f>
        <v>NO</v>
      </c>
      <c r="AE402" s="4">
        <f>+('3 Planilla Preadjudicación OTIC'!AE402)</f>
        <v>0</v>
      </c>
      <c r="AF402" s="2" t="str">
        <f>+('3 Planilla Preadjudicación OTIC'!AF402)</f>
        <v>CERRADA</v>
      </c>
      <c r="AG402" s="2">
        <f>+('3 Planilla Preadjudicación OTIC'!AG402)</f>
        <v>28</v>
      </c>
      <c r="AH402" s="2">
        <f>+('3 Planilla Preadjudicación OTIC'!AH402)</f>
        <v>2</v>
      </c>
      <c r="AI402" s="135" t="str">
        <f>+('3 Planilla Preadjudicación OTIC'!AI402)</f>
        <v>76272762-5</v>
      </c>
      <c r="AJ402" s="4" t="str">
        <f>+('3 Planilla Preadjudicación OTIC'!AJ402)</f>
        <v>Lilian Rosario Rivas Avila Capacitación en el Trabajo EIRL</v>
      </c>
      <c r="AK402" s="2">
        <f>+('3 Planilla Preadjudicación OTIC'!AK402)</f>
        <v>110</v>
      </c>
      <c r="AL402" s="2">
        <f>+('3 Planilla Preadjudicación OTIC'!AL402)</f>
        <v>28</v>
      </c>
      <c r="AM402" s="12">
        <f>+('3 Planilla Preadjudicación OTIC'!AM402)</f>
        <v>5075</v>
      </c>
      <c r="AN402" s="12">
        <f>+('3 Planilla Preadjudicación OTIC'!AN402)</f>
        <v>0</v>
      </c>
      <c r="AO402" s="12">
        <f>+('3 Planilla Preadjudicación OTIC'!AO402)</f>
        <v>0</v>
      </c>
      <c r="AP402" s="12">
        <f>+('3 Planilla Preadjudicación OTIC'!AP402)</f>
        <v>5582500</v>
      </c>
      <c r="AQ402" s="12">
        <f>+('3 Planilla Preadjudicación OTIC'!AQ402)</f>
        <v>1120000</v>
      </c>
      <c r="AR402" s="12">
        <f>+('3 Planilla Preadjudicación OTIC'!AR402)</f>
        <v>0</v>
      </c>
      <c r="AS402" s="12">
        <f>+('3 Planilla Preadjudicación OTIC'!AS402)</f>
        <v>0</v>
      </c>
      <c r="AT402" s="12">
        <f>+('3 Planilla Preadjudicación OTIC'!AT402)</f>
        <v>0</v>
      </c>
      <c r="AU402" s="12">
        <f>+('3 Planilla Preadjudicación OTIC'!AU402)</f>
        <v>6702500</v>
      </c>
      <c r="AV402" s="2" t="str">
        <f>+('3 Planilla Preadjudicación OTIC'!AV402)</f>
        <v>NO</v>
      </c>
      <c r="AW402" s="4" t="str">
        <f>+('3 Planilla Preadjudicación OTIC'!AW402)</f>
        <v>NUMERAL 6.1.2. ÍTEM 8 - LA POBLACIÓN OBJETIVO ES DERIVADA POR GENDARMERÍA. OTEC NO PRESENTA CARTA DE DICHA INSTITUCIÓN PARA PODER AUTORIZAR SU EJECUCIÓN DENTRO DEL RECINTO RESPECTIVO.</v>
      </c>
      <c r="AX402" s="2">
        <f>+('3 Planilla Preadjudicación OTIC'!AX402)</f>
        <v>0</v>
      </c>
      <c r="AY402" s="2">
        <f>+('3 Planilla Preadjudicación OTIC'!AY402)</f>
        <v>0</v>
      </c>
      <c r="AZ402" s="2">
        <f>+('3 Planilla Preadjudicación OTIC'!AZ402)</f>
        <v>0</v>
      </c>
      <c r="BA402" s="2">
        <f>+('3 Planilla Preadjudicación OTIC'!BA402)</f>
        <v>0</v>
      </c>
      <c r="BB402" s="2">
        <f>+('3 Planilla Preadjudicación OTIC'!BB402)</f>
        <v>0</v>
      </c>
      <c r="BC402" s="2">
        <f>+('3 Planilla Preadjudicación OTIC'!BC402)</f>
        <v>0</v>
      </c>
      <c r="BD402" s="2">
        <f>+('3 Planilla Preadjudicación OTIC'!BD402)</f>
        <v>0</v>
      </c>
      <c r="BE402" s="2">
        <f>+('3 Planilla Preadjudicación OTIC'!BE402)</f>
        <v>0</v>
      </c>
      <c r="BF402" s="2">
        <f>+('3 Planilla Preadjudicación OTIC'!BF402)</f>
        <v>0</v>
      </c>
      <c r="BG402" s="2">
        <f>+('3 Planilla Preadjudicación OTIC'!BG402)</f>
        <v>0</v>
      </c>
      <c r="BH402" s="2">
        <f>+('3 Planilla Preadjudicación OTIC'!BH402)</f>
        <v>0</v>
      </c>
      <c r="BI402" s="2">
        <f>+('3 Planilla Preadjudicación OTIC'!BI402)</f>
        <v>0</v>
      </c>
      <c r="BJ402" s="2">
        <f>+('3 Planilla Preadjudicación OTIC'!BJ402)</f>
        <v>0</v>
      </c>
      <c r="BK402" s="2">
        <f>+('3 Planilla Preadjudicación OTIC'!BK402)</f>
        <v>0</v>
      </c>
      <c r="BL402" s="2">
        <f>+('3 Planilla Preadjudicación OTIC'!BL402)</f>
        <v>0</v>
      </c>
      <c r="BM402" s="104">
        <f>ROUND(('3 Planilla Preadjudicación OTIC'!BM402),1)</f>
        <v>0</v>
      </c>
      <c r="BN402" s="4" t="str">
        <f>+('3 Planilla Preadjudicación OTIC'!BN402)</f>
        <v>NO</v>
      </c>
      <c r="BO402" s="4">
        <f>+('3 Planilla Preadjudicación OTIC'!BO402)</f>
        <v>0</v>
      </c>
      <c r="BP402" s="4">
        <f>+('3 Planilla Preadjudicación OTIC'!BP402)</f>
        <v>0</v>
      </c>
      <c r="BQ402" s="4">
        <f>+('3 Planilla Preadjudicación OTIC'!BQ402)</f>
        <v>0</v>
      </c>
      <c r="BR402" s="4">
        <f>+('3 Planilla Preadjudicación OTIC'!BR402)</f>
        <v>0</v>
      </c>
      <c r="BS402" s="4">
        <f>+('3 Planilla Preadjudicación OTIC'!BS402)</f>
        <v>0</v>
      </c>
      <c r="BT402" s="4">
        <f>+('3 Planilla Preadjudicación OTIC'!BT402)</f>
        <v>0</v>
      </c>
      <c r="BU402" s="85">
        <f>IF(VLOOKUP(A402,'BD OFICIAL'!$A$1:$AL$2098,7,0)=D402,0,1)</f>
        <v>0</v>
      </c>
      <c r="BV402" s="85">
        <f>IF(VLOOKUP(A402,'BD OFICIAL'!$A$1:$AL$2098,11,0)=J402,0,1)</f>
        <v>0</v>
      </c>
      <c r="BW402" s="85">
        <f>IF(VLOOKUP(A402,'BD OFICIAL'!$A$1:$AL$2098,13,0)=L402,0,1)</f>
        <v>0</v>
      </c>
      <c r="BX402" s="2">
        <f>IF(VLOOKUP(A402,'BD OFICIAL'!$A$1:$AL$2098,16,0)=O402,0,1)</f>
        <v>0</v>
      </c>
      <c r="BY402" s="2">
        <f>IF(VLOOKUP(A402,'BD OFICIAL'!$A$1:$AL$2098,17,0)=P402,0,1)</f>
        <v>0</v>
      </c>
      <c r="BZ402" s="2">
        <f>IF(VLOOKUP(A402,'BD OFICIAL'!$A$1:$AL$2098,19,0)=R402,0,1)</f>
        <v>0</v>
      </c>
      <c r="CA402" s="2">
        <f>IF(VLOOKUP(A402,'BD OFICIAL'!$A$1:$AL$2098,21,0)=T402,0,1)</f>
        <v>0</v>
      </c>
      <c r="CB402" s="2">
        <f>IF(VLOOKUP(A402,'BD OFICIAL'!$A$1:$AL$2098,24,0)=AK402,0,1)</f>
        <v>0</v>
      </c>
      <c r="CC402" s="2">
        <f>IF(VLOOKUP(A402,'BD OFICIAL'!$A$1:$AL$2098,25,0)=X402,0,1)</f>
        <v>0</v>
      </c>
      <c r="CD402" s="2">
        <f>IF(VLOOKUP(A402,'BD OFICIAL'!$A$1:$AL$2098,26,0)=Y402,0,1)</f>
        <v>0</v>
      </c>
      <c r="CE402" s="2">
        <f>IF(VLOOKUP(A402,'BD OFICIAL'!$A$1:$AL$2098,27,0)=Z402,0,1)</f>
        <v>0</v>
      </c>
      <c r="CF402" s="2">
        <f>IF(VLOOKUP(A402,'BD OFICIAL'!$A$1:$AL$2098,28,0)=AA402,0,1)</f>
        <v>0</v>
      </c>
      <c r="CG402" s="2">
        <f>IF(VLOOKUP(A402,'BD OFICIAL'!$A$1:$AL$2098,33,0)=AF402,0,1)</f>
        <v>0</v>
      </c>
      <c r="CH402" s="2">
        <f>IF(VLOOKUP(A402,'BD OFICIAL'!$A$1:$AL$2098,35,0)=AH402,0,1)</f>
        <v>0</v>
      </c>
      <c r="CI402" s="85">
        <f>IF(VLOOKUP(A402,'BD OFICIAL'!$A$1:$AL$2098,34,0)=AL402,0,1)</f>
        <v>0</v>
      </c>
      <c r="CJ402" s="12">
        <f>VLOOKUP(A402,'BD OFICIAL'!$A$1:$AM$2098,36,0)*AM402-AP402</f>
        <v>0</v>
      </c>
      <c r="CK402" s="85" t="str">
        <f t="shared" si="224"/>
        <v>SSH</v>
      </c>
      <c r="CL402" s="85" t="str">
        <f t="shared" si="225"/>
        <v>SI</v>
      </c>
      <c r="CM402" s="85" t="str">
        <f t="shared" si="205"/>
        <v>NO</v>
      </c>
      <c r="CN402" s="31">
        <f t="shared" si="206"/>
        <v>0</v>
      </c>
      <c r="CO402" s="31">
        <f t="shared" si="226"/>
        <v>0</v>
      </c>
      <c r="CP402" s="31">
        <f t="shared" si="207"/>
        <v>0</v>
      </c>
      <c r="CQ402" s="31">
        <f>IF(Y402="NO",0,IF(Y402="SI",IF(VLOOKUP(A402,'BD OFICIAL'!$A:$AO,40,0)=AQ402,0,1)))</f>
        <v>0</v>
      </c>
      <c r="CR402" s="31">
        <f>IF(Z402="NO",0,IF(Z402="SI",IF(VLOOKUP(B402,'BD OFICIAL'!$A:$AO,41,0)=AS402,0,1)))</f>
        <v>0</v>
      </c>
      <c r="CS402" s="31">
        <f t="shared" si="227"/>
        <v>0</v>
      </c>
      <c r="CT402" s="31">
        <f t="shared" si="228"/>
        <v>0</v>
      </c>
      <c r="CU402" s="31">
        <f>IF(VLOOKUP(A402,'BD OFICIAL'!$A$1:$AL$1056,31,0)="SI",IF(AT402&gt;0,0,1),IF(AT402=0,0,1))</f>
        <v>0</v>
      </c>
      <c r="CV402" s="31">
        <f t="shared" si="229"/>
        <v>0</v>
      </c>
      <c r="CW402" s="31">
        <f t="shared" si="208"/>
        <v>0</v>
      </c>
      <c r="CX402" s="85" t="str">
        <f t="shared" si="209"/>
        <v>NO</v>
      </c>
      <c r="CY402" s="31">
        <f t="shared" si="210"/>
        <v>0</v>
      </c>
      <c r="CZ402" s="85" t="str">
        <f>IF(ISERROR(VLOOKUP(AI402,EXPERIENCIA!$A$1:$C$2100,1,0)),"NO","SI")</f>
        <v>SI</v>
      </c>
      <c r="DA402" s="85" t="str">
        <f>IF(CX402="no","NO APLICA",IF(AX402=0,"ERROR NOTA",IF(AND(AX402&gt;1,CZ402="NO"),"ERROR NOTA",IF(AND(CZ402="NO",AX402=1),0,IF(VLOOKUP(AI402,EXPERIENCIA!$A$1:$C$2100,3,0)=AX402,0,"ERROR NOTA")))))</f>
        <v>NO APLICA</v>
      </c>
      <c r="DB402" s="85" t="str">
        <f>IF(ISERROR(VLOOKUP(AI402,COMPORTAMIENTO!$A$1:$C$2100,1,0)),"NO","SI")</f>
        <v>SI</v>
      </c>
      <c r="DC402" s="85" t="str">
        <f>IF(CX402="NO","NO APLICA",IF(AY402=0,"ERROR NOTA",IF(AND(DB402="NO",AY402=7),0,IF(VLOOKUP(AI402,COMPORTAMIENTO!$A$2:$H$2100,8,0)=AY402,0,"ERROR NOTA"))))</f>
        <v>NO APLICA</v>
      </c>
      <c r="DD402" s="104" t="str">
        <f t="shared" si="211"/>
        <v>NO APLICA</v>
      </c>
      <c r="DE402" s="104" t="str">
        <f t="shared" si="212"/>
        <v>NO APLICA</v>
      </c>
      <c r="DF402" s="85" t="str">
        <f t="shared" si="230"/>
        <v>SI</v>
      </c>
      <c r="DG402" s="85">
        <f t="shared" si="213"/>
        <v>0</v>
      </c>
      <c r="DH402" s="85">
        <f t="shared" si="214"/>
        <v>0</v>
      </c>
      <c r="DI402" s="85" t="str">
        <f t="shared" si="215"/>
        <v>NO APLICA</v>
      </c>
      <c r="DJ402" s="12" t="str">
        <f t="shared" si="216"/>
        <v>NO APLICA</v>
      </c>
      <c r="DK402" s="7" t="str">
        <f t="shared" si="217"/>
        <v>NO APLICA</v>
      </c>
      <c r="DL402" s="12">
        <f t="shared" si="231"/>
        <v>5075</v>
      </c>
      <c r="DM402" s="12">
        <f>VLOOKUP(A402,'5 TD'!$A:$B,2,0)</f>
        <v>5075</v>
      </c>
      <c r="DN402" s="7" t="str">
        <f t="shared" si="232"/>
        <v>NO APLICA</v>
      </c>
      <c r="DO402" s="85" t="str">
        <f t="shared" si="218"/>
        <v>NO APLICA</v>
      </c>
      <c r="DP402" s="85" t="str">
        <f t="shared" si="219"/>
        <v>NO APLICA</v>
      </c>
      <c r="DQ402" s="7" t="str">
        <f t="shared" si="220"/>
        <v>NO APLICA</v>
      </c>
      <c r="DR402" s="85" t="str">
        <f t="shared" si="233"/>
        <v>NO APLICA</v>
      </c>
      <c r="DS402" s="2" t="str">
        <f>+('3 Planilla Preadjudicación OTIC'!BN402)</f>
        <v>NO</v>
      </c>
      <c r="DT402" s="2" t="str">
        <f>IF(DR402="APROBADO",VLOOKUP(A402,'5 TD'!$D$3:$E$270,2,0),"NO APLICA")</f>
        <v>NO APLICA</v>
      </c>
      <c r="DU402" s="2" t="str">
        <f t="shared" si="234"/>
        <v>NO APLICA</v>
      </c>
      <c r="DV402" s="2" t="str">
        <f>IF(DU402="SI",VLOOKUP(A402,'5 TD'!$G$3:$H$270,2,0),"NO APLICA ")</f>
        <v xml:space="preserve">NO APLICA </v>
      </c>
      <c r="DW402" s="2" t="str">
        <f t="shared" si="235"/>
        <v>NO</v>
      </c>
      <c r="DX402" s="2" t="str">
        <f>IF(DW402="SI",VLOOKUP(A402,'5 TD'!$J$4:$K$472,2,0),"NO APLICA")</f>
        <v>NO APLICA</v>
      </c>
      <c r="DY402" s="2" t="str">
        <f t="shared" si="236"/>
        <v>NO APLICA</v>
      </c>
      <c r="DZ402" s="7" t="str">
        <f>IF(DY402="SI",VLOOKUP(A402,'5 TD'!$M$4:$N$350,2,0),"NO APLICA")</f>
        <v>NO APLICA</v>
      </c>
      <c r="EA402" s="2" t="str">
        <f t="shared" si="237"/>
        <v>NO APLICA</v>
      </c>
      <c r="EB402" s="12" t="str">
        <f t="shared" si="238"/>
        <v/>
      </c>
      <c r="EC402" s="12" t="str">
        <f>IF(EA402="SI",VLOOKUP(A402,'5 TD'!$V$4:$W$479,2,0),"NO APLICA")</f>
        <v>NO APLICA</v>
      </c>
      <c r="ED402" s="2" t="str">
        <f t="shared" si="221"/>
        <v>NO</v>
      </c>
      <c r="EE402" s="79" t="str">
        <f>IF(ED402="SI",VLOOKUP(AI402,COMPORTAMIENTO!$A$1:$H$2100,7,0),"NO APLICA")</f>
        <v>NO APLICA</v>
      </c>
      <c r="EF402" s="12" t="str">
        <f>IF(ED402="SI",VLOOKUP(A402,'5 TD'!$P$2:$Q$479,2,0),"NO APLICA")</f>
        <v>NO APLICA</v>
      </c>
      <c r="EG402" s="2" t="str">
        <f t="shared" si="222"/>
        <v>NO</v>
      </c>
      <c r="EH402" s="2">
        <f>IF(CZ402="no",0,VLOOKUP(AI402,EXPERIENCIA!$A$1:$C$2100,2,0))</f>
        <v>11</v>
      </c>
      <c r="EI402" s="2">
        <f>IF(CZ402="si",VLOOKUP(A402,'5 TD'!$S$3:$T$2103,2,0),0)</f>
        <v>32</v>
      </c>
      <c r="EJ402" s="2" t="str">
        <f t="shared" si="223"/>
        <v>NO</v>
      </c>
      <c r="EK402" s="2">
        <f>+('3 Planilla Preadjudicación OTIC'!BU402)</f>
        <v>0</v>
      </c>
      <c r="EL402" s="3"/>
      <c r="EM402" s="3"/>
      <c r="EN402" s="3"/>
      <c r="EQ402" s="86"/>
    </row>
    <row r="403" spans="1:147" ht="15" customHeight="1" x14ac:dyDescent="0.3">
      <c r="A403" s="2">
        <f>+('3 Planilla Preadjudicación OTIC'!A403)</f>
        <v>14508</v>
      </c>
      <c r="B403" s="2" t="str">
        <f>+('3 Planilla Preadjudicación OTIC'!B403)</f>
        <v>65181652-1</v>
      </c>
      <c r="C403" s="4">
        <f>+('3 Planilla Preadjudicación OTIC'!E403)</f>
        <v>2025</v>
      </c>
      <c r="D403" s="4" t="str">
        <f>+('3 Planilla Preadjudicación OTIC'!F403)</f>
        <v>MANDATO</v>
      </c>
      <c r="E403" s="4" t="str">
        <f>+('3 Planilla Preadjudicación OTIC'!G403)</f>
        <v>91337000-7</v>
      </c>
      <c r="F403" s="4" t="str">
        <f>+('3 Planilla Preadjudicación OTIC'!H403)</f>
        <v>CEMENTO POLPAICO S.A.</v>
      </c>
      <c r="G403" s="4"/>
      <c r="H403" s="4"/>
      <c r="I403" s="4" t="str">
        <f>+('3 Planilla Preadjudicación OTIC'!I403)</f>
        <v>CURSO CONVENCIONAL CONDUCENTE A LICENCIA DE CONDUCIR CLASE B</v>
      </c>
      <c r="J403" s="4" t="str">
        <f>+('3 Planilla Preadjudicación OTIC'!J403)</f>
        <v>PF1454</v>
      </c>
      <c r="K403" s="4" t="str">
        <f>+('3 Planilla Preadjudicación OTIC'!K403)</f>
        <v/>
      </c>
      <c r="L403" s="4" t="str">
        <f>+('3 Planilla Preadjudicación OTIC'!L403)</f>
        <v/>
      </c>
      <c r="M403" s="2">
        <f>+('3 Planilla Preadjudicación OTIC'!M403)</f>
        <v>8</v>
      </c>
      <c r="N403" s="4" t="str">
        <f>+('3 Planilla Preadjudicación OTIC'!N403)</f>
        <v>BIO BIO</v>
      </c>
      <c r="O403" s="4" t="str">
        <f>+('3 Planilla Preadjudicación OTIC'!O403)</f>
        <v>CORONEL</v>
      </c>
      <c r="P403" s="4" t="str">
        <f>+('3 Planilla Preadjudicación OTIC'!P403)</f>
        <v>PERSONAS DESOCUPADAS (CESANTES Y PERSONAS QUE BUSCAN TRABAJO POR PRIMERA VEZ).</v>
      </c>
      <c r="Q403" s="4" t="str">
        <f>+('3 Planilla Preadjudicación OTIC'!Q403)</f>
        <v>PRESENCIAL</v>
      </c>
      <c r="R403" s="4" t="str">
        <f>+('3 Planilla Preadjudicación OTIC'!R403)</f>
        <v>INDEPENDIENTE</v>
      </c>
      <c r="S403" s="4">
        <f>+('3 Planilla Preadjudicación OTIC'!S403)</f>
        <v>5</v>
      </c>
      <c r="T403" s="2">
        <f>+('3 Planilla Preadjudicación OTIC'!T403)</f>
        <v>10</v>
      </c>
      <c r="U403" s="2">
        <f>+('3 Planilla Preadjudicación OTIC'!U403)</f>
        <v>24</v>
      </c>
      <c r="V403" s="2">
        <f>+('3 Planilla Preadjudicación OTIC'!V403)</f>
        <v>0</v>
      </c>
      <c r="W403" s="2">
        <f>+('3 Planilla Preadjudicación OTIC'!W403)</f>
        <v>24</v>
      </c>
      <c r="X403" s="2">
        <f>+('3 Planilla Preadjudicación OTIC'!X403)</f>
        <v>5</v>
      </c>
      <c r="Y403" s="2" t="str">
        <f>+('3 Planilla Preadjudicación OTIC'!Y403)</f>
        <v>SI</v>
      </c>
      <c r="Z403" s="2" t="str">
        <f>+('3 Planilla Preadjudicación OTIC'!Z403)</f>
        <v>NO</v>
      </c>
      <c r="AA403" s="2" t="str">
        <f>+('3 Planilla Preadjudicación OTIC'!AA403)</f>
        <v>NO</v>
      </c>
      <c r="AB403" s="4" t="str">
        <f>+('3 Planilla Preadjudicación OTIC'!AB403)</f>
        <v>SE AJUSTA A PLAN FORMATIVO</v>
      </c>
      <c r="AC403" s="4" t="str">
        <f>+('3 Planilla Preadjudicación OTIC'!AC403)</f>
        <v>HOMBRES Y MUJERES MAYORES DE 18 AÑOS, CESANTES O QUE BUSCA TRABAJO POR PRIMERA VEZ, CON EDUCACIÓN BÁSICA COMPLETA, HABITANTES DE LA COMUNA DE CORONEL</v>
      </c>
      <c r="AD403" s="2" t="str">
        <f>+('3 Planilla Preadjudicación OTIC'!AD403)</f>
        <v>SI</v>
      </c>
      <c r="AE403" s="4" t="str">
        <f>+('3 Planilla Preadjudicación OTIC'!AE403)</f>
        <v>LICENCIA DE CONDUCIR CLASE B.</v>
      </c>
      <c r="AF403" s="2" t="str">
        <f>+('3 Planilla Preadjudicación OTIC'!AF403)</f>
        <v>CERRADA</v>
      </c>
      <c r="AG403" s="2">
        <f>+('3 Planilla Preadjudicación OTIC'!AG403)</f>
        <v>5</v>
      </c>
      <c r="AH403" s="2">
        <f>+('3 Planilla Preadjudicación OTIC'!AH403)</f>
        <v>3</v>
      </c>
      <c r="AI403" s="135" t="str">
        <f>+('3 Planilla Preadjudicación OTIC'!AI403)</f>
        <v>76171691-3</v>
      </c>
      <c r="AJ403" s="4" t="str">
        <f>+('3 Planilla Preadjudicación OTIC'!AJ403)</f>
        <v>Capacitacion Ríos y Huilipán Compañia Limitada</v>
      </c>
      <c r="AK403" s="2">
        <f>+('3 Planilla Preadjudicación OTIC'!AK403)</f>
        <v>24</v>
      </c>
      <c r="AL403" s="2">
        <f>+('3 Planilla Preadjudicación OTIC'!AL403)</f>
        <v>5</v>
      </c>
      <c r="AM403" s="12">
        <f>+('3 Planilla Preadjudicación OTIC'!AM403)</f>
        <v>7150</v>
      </c>
      <c r="AN403" s="12">
        <f>+('3 Planilla Preadjudicación OTIC'!AN403)</f>
        <v>0</v>
      </c>
      <c r="AO403" s="12">
        <f>+('3 Planilla Preadjudicación OTIC'!AO403)</f>
        <v>50000</v>
      </c>
      <c r="AP403" s="12">
        <f>+('3 Planilla Preadjudicación OTIC'!AP403)</f>
        <v>1716000</v>
      </c>
      <c r="AQ403" s="12">
        <f>+('3 Planilla Preadjudicación OTIC'!AQ403)</f>
        <v>200000</v>
      </c>
      <c r="AR403" s="12">
        <f>+('3 Planilla Preadjudicación OTIC'!AR403)</f>
        <v>0</v>
      </c>
      <c r="AS403" s="12">
        <f>+('3 Planilla Preadjudicación OTIC'!AS403)</f>
        <v>0</v>
      </c>
      <c r="AT403" s="12">
        <f>+('3 Planilla Preadjudicación OTIC'!AT403)</f>
        <v>500000</v>
      </c>
      <c r="AU403" s="12">
        <f>+('3 Planilla Preadjudicación OTIC'!AU403)</f>
        <v>2416000</v>
      </c>
      <c r="AV403" s="2" t="str">
        <f>+('3 Planilla Preadjudicación OTIC'!AV403)</f>
        <v>NO</v>
      </c>
      <c r="AW403" s="4" t="str">
        <f>+('3 Planilla Preadjudicación OTIC'!AW403)</f>
        <v>NUMERAL 6.1.2. ITEM 2 - OTEC NO PRESENTA AUTORIZACIÓN DE ACREDITACIÓN COMO ESCUELA DE CONDUCTORES EN LA COMUNA DEL CURSO LICITADO. 
NUMERAL 6.1.2. ITEM 6 - ERROR VALOR TOTAL DEL CURSO EN ESTRUCTURA DE COSTOS.
NUMERAEL 6.1.2. ITEM 11: NO PRESENTA FOTOS QUE ACREDITEN LAS CARACTERISTICAS DESCRITAS EN LA PROPUESTA, NO PRESENTA MODELO CARTA COMPROMISO DE INFRAESTRUCTURA</v>
      </c>
      <c r="AX403" s="2">
        <f>+('3 Planilla Preadjudicación OTIC'!AX403)</f>
        <v>0</v>
      </c>
      <c r="AY403" s="2">
        <f>+('3 Planilla Preadjudicación OTIC'!AY403)</f>
        <v>0</v>
      </c>
      <c r="AZ403" s="2">
        <f>+('3 Planilla Preadjudicación OTIC'!AZ403)</f>
        <v>0</v>
      </c>
      <c r="BA403" s="2">
        <f>+('3 Planilla Preadjudicación OTIC'!BA403)</f>
        <v>0</v>
      </c>
      <c r="BB403" s="2">
        <f>+('3 Planilla Preadjudicación OTIC'!BB403)</f>
        <v>0</v>
      </c>
      <c r="BC403" s="2">
        <f>+('3 Planilla Preadjudicación OTIC'!BC403)</f>
        <v>0</v>
      </c>
      <c r="BD403" s="2">
        <f>+('3 Planilla Preadjudicación OTIC'!BD403)</f>
        <v>0</v>
      </c>
      <c r="BE403" s="2">
        <f>+('3 Planilla Preadjudicación OTIC'!BE403)</f>
        <v>0</v>
      </c>
      <c r="BF403" s="2">
        <f>+('3 Planilla Preadjudicación OTIC'!BF403)</f>
        <v>0</v>
      </c>
      <c r="BG403" s="2">
        <f>+('3 Planilla Preadjudicación OTIC'!BG403)</f>
        <v>0</v>
      </c>
      <c r="BH403" s="2">
        <f>+('3 Planilla Preadjudicación OTIC'!BH403)</f>
        <v>0</v>
      </c>
      <c r="BI403" s="2">
        <f>+('3 Planilla Preadjudicación OTIC'!BI403)</f>
        <v>0</v>
      </c>
      <c r="BJ403" s="2">
        <f>+('3 Planilla Preadjudicación OTIC'!BJ403)</f>
        <v>0</v>
      </c>
      <c r="BK403" s="2">
        <f>+('3 Planilla Preadjudicación OTIC'!BK403)</f>
        <v>0</v>
      </c>
      <c r="BL403" s="2">
        <f>+('3 Planilla Preadjudicación OTIC'!BL403)</f>
        <v>0</v>
      </c>
      <c r="BM403" s="104">
        <f>ROUND(('3 Planilla Preadjudicación OTIC'!BM403),1)</f>
        <v>0</v>
      </c>
      <c r="BN403" s="4" t="str">
        <f>+('3 Planilla Preadjudicación OTIC'!BN403)</f>
        <v>NO</v>
      </c>
      <c r="BO403" s="4">
        <f>+('3 Planilla Preadjudicación OTIC'!BO403)</f>
        <v>0</v>
      </c>
      <c r="BP403" s="4">
        <f>+('3 Planilla Preadjudicación OTIC'!BP403)</f>
        <v>0</v>
      </c>
      <c r="BQ403" s="4">
        <f>+('3 Planilla Preadjudicación OTIC'!BQ403)</f>
        <v>0</v>
      </c>
      <c r="BR403" s="4">
        <f>+('3 Planilla Preadjudicación OTIC'!BR403)</f>
        <v>0</v>
      </c>
      <c r="BS403" s="4">
        <f>+('3 Planilla Preadjudicación OTIC'!BS403)</f>
        <v>0</v>
      </c>
      <c r="BT403" s="4">
        <f>+('3 Planilla Preadjudicación OTIC'!BT403)</f>
        <v>0</v>
      </c>
      <c r="BU403" s="85">
        <f>IF(VLOOKUP(A403,'BD OFICIAL'!$A$1:$AL$2098,7,0)=D403,0,1)</f>
        <v>0</v>
      </c>
      <c r="BV403" s="85">
        <f>IF(VLOOKUP(A403,'BD OFICIAL'!$A$1:$AL$2098,11,0)=J403,0,1)</f>
        <v>0</v>
      </c>
      <c r="BW403" s="85">
        <f>IF(VLOOKUP(A403,'BD OFICIAL'!$A$1:$AL$2098,13,0)=L403,0,1)</f>
        <v>0</v>
      </c>
      <c r="BX403" s="2">
        <f>IF(VLOOKUP(A403,'BD OFICIAL'!$A$1:$AL$2098,16,0)=O403,0,1)</f>
        <v>0</v>
      </c>
      <c r="BY403" s="2">
        <f>IF(VLOOKUP(A403,'BD OFICIAL'!$A$1:$AL$2098,17,0)=P403,0,1)</f>
        <v>0</v>
      </c>
      <c r="BZ403" s="2">
        <f>IF(VLOOKUP(A403,'BD OFICIAL'!$A$1:$AL$2098,19,0)=R403,0,1)</f>
        <v>0</v>
      </c>
      <c r="CA403" s="2">
        <f>IF(VLOOKUP(A403,'BD OFICIAL'!$A$1:$AL$2098,21,0)=T403,0,1)</f>
        <v>0</v>
      </c>
      <c r="CB403" s="2">
        <f>IF(VLOOKUP(A403,'BD OFICIAL'!$A$1:$AL$2098,24,0)=AK403,0,1)</f>
        <v>0</v>
      </c>
      <c r="CC403" s="2">
        <f>IF(VLOOKUP(A403,'BD OFICIAL'!$A$1:$AL$2098,25,0)=X403,0,1)</f>
        <v>0</v>
      </c>
      <c r="CD403" s="2">
        <f>IF(VLOOKUP(A403,'BD OFICIAL'!$A$1:$AL$2098,26,0)=Y403,0,1)</f>
        <v>0</v>
      </c>
      <c r="CE403" s="2">
        <f>IF(VLOOKUP(A403,'BD OFICIAL'!$A$1:$AL$2098,27,0)=Z403,0,1)</f>
        <v>0</v>
      </c>
      <c r="CF403" s="2">
        <f>IF(VLOOKUP(A403,'BD OFICIAL'!$A$1:$AL$2098,28,0)=AA403,0,1)</f>
        <v>0</v>
      </c>
      <c r="CG403" s="2">
        <f>IF(VLOOKUP(A403,'BD OFICIAL'!$A$1:$AL$2098,33,0)=AF403,0,1)</f>
        <v>0</v>
      </c>
      <c r="CH403" s="2">
        <f>IF(VLOOKUP(A403,'BD OFICIAL'!$A$1:$AL$2098,35,0)=AH403,0,1)</f>
        <v>0</v>
      </c>
      <c r="CI403" s="85">
        <f>IF(VLOOKUP(A403,'BD OFICIAL'!$A$1:$AL$2098,34,0)=AL403,0,1)</f>
        <v>0</v>
      </c>
      <c r="CJ403" s="12">
        <f>VLOOKUP(A403,'BD OFICIAL'!$A$1:$AM$2098,36,0)*AM403-AP403</f>
        <v>0</v>
      </c>
      <c r="CK403" s="85" t="str">
        <f t="shared" si="224"/>
        <v>SSH</v>
      </c>
      <c r="CL403" s="85" t="str">
        <f t="shared" si="225"/>
        <v>SI</v>
      </c>
      <c r="CM403" s="85" t="str">
        <f t="shared" si="205"/>
        <v>NO</v>
      </c>
      <c r="CN403" s="31">
        <f t="shared" si="206"/>
        <v>0</v>
      </c>
      <c r="CO403" s="31">
        <f t="shared" si="226"/>
        <v>0</v>
      </c>
      <c r="CP403" s="31">
        <f t="shared" si="207"/>
        <v>0</v>
      </c>
      <c r="CQ403" s="31">
        <f>IF(Y403="NO",0,IF(Y403="SI",IF(VLOOKUP(A403,'BD OFICIAL'!$A:$AO,40,0)=AQ403,0,1)))</f>
        <v>0</v>
      </c>
      <c r="CR403" s="31">
        <f>IF(Z403="NO",0,IF(Z403="SI",IF(VLOOKUP(B403,'BD OFICIAL'!$A:$AO,41,0)=AS403,0,1)))</f>
        <v>0</v>
      </c>
      <c r="CS403" s="31">
        <f t="shared" si="227"/>
        <v>0</v>
      </c>
      <c r="CT403" s="31">
        <f t="shared" si="228"/>
        <v>0</v>
      </c>
      <c r="CU403" s="31">
        <f>IF(VLOOKUP(A403,'BD OFICIAL'!$A$1:$AL$1056,31,0)="SI",IF(AT403&gt;0,0,1),IF(AT403=0,0,1))</f>
        <v>0</v>
      </c>
      <c r="CV403" s="31">
        <f t="shared" si="229"/>
        <v>0</v>
      </c>
      <c r="CW403" s="31">
        <f t="shared" si="208"/>
        <v>0</v>
      </c>
      <c r="CX403" s="85" t="str">
        <f t="shared" si="209"/>
        <v>NO</v>
      </c>
      <c r="CY403" s="31">
        <f t="shared" si="210"/>
        <v>0</v>
      </c>
      <c r="CZ403" s="85" t="str">
        <f>IF(ISERROR(VLOOKUP(AI403,EXPERIENCIA!$A$1:$C$2100,1,0)),"NO","SI")</f>
        <v>NO</v>
      </c>
      <c r="DA403" s="85" t="str">
        <f>IF(CX403="no","NO APLICA",IF(AX403=0,"ERROR NOTA",IF(AND(AX403&gt;1,CZ403="NO"),"ERROR NOTA",IF(AND(CZ403="NO",AX403=1),0,IF(VLOOKUP(AI403,EXPERIENCIA!$A$1:$C$2100,3,0)=AX403,0,"ERROR NOTA")))))</f>
        <v>NO APLICA</v>
      </c>
      <c r="DB403" s="85" t="str">
        <f>IF(ISERROR(VLOOKUP(AI403,COMPORTAMIENTO!$A$1:$C$2100,1,0)),"NO","SI")</f>
        <v>NO</v>
      </c>
      <c r="DC403" s="85" t="str">
        <f>IF(CX403="NO","NO APLICA",IF(AY403=0,"ERROR NOTA",IF(AND(DB403="NO",AY403=7),0,IF(VLOOKUP(AI403,COMPORTAMIENTO!$A$2:$H$2100,8,0)=AY403,0,"ERROR NOTA"))))</f>
        <v>NO APLICA</v>
      </c>
      <c r="DD403" s="104" t="str">
        <f t="shared" si="211"/>
        <v>NO APLICA</v>
      </c>
      <c r="DE403" s="104" t="str">
        <f t="shared" si="212"/>
        <v>NO APLICA</v>
      </c>
      <c r="DF403" s="85" t="str">
        <f t="shared" si="230"/>
        <v>SI</v>
      </c>
      <c r="DG403" s="85">
        <f t="shared" si="213"/>
        <v>0</v>
      </c>
      <c r="DH403" s="85">
        <f t="shared" si="214"/>
        <v>0</v>
      </c>
      <c r="DI403" s="85" t="str">
        <f t="shared" si="215"/>
        <v>NO APLICA</v>
      </c>
      <c r="DJ403" s="12" t="str">
        <f t="shared" si="216"/>
        <v>NO APLICA</v>
      </c>
      <c r="DK403" s="7" t="str">
        <f t="shared" si="217"/>
        <v>NO APLICA</v>
      </c>
      <c r="DL403" s="12">
        <f t="shared" si="231"/>
        <v>7150</v>
      </c>
      <c r="DM403" s="12" t="e">
        <f>VLOOKUP(A403,'5 TD'!$A:$B,2,0)</f>
        <v>#N/A</v>
      </c>
      <c r="DN403" s="7" t="str">
        <f t="shared" si="232"/>
        <v>NO APLICA</v>
      </c>
      <c r="DO403" s="85" t="str">
        <f t="shared" si="218"/>
        <v>NO APLICA</v>
      </c>
      <c r="DP403" s="85" t="str">
        <f t="shared" si="219"/>
        <v>NO APLICA</v>
      </c>
      <c r="DQ403" s="7" t="str">
        <f t="shared" si="220"/>
        <v>NO APLICA</v>
      </c>
      <c r="DR403" s="85" t="str">
        <f t="shared" si="233"/>
        <v>NO APLICA</v>
      </c>
      <c r="DS403" s="2" t="str">
        <f>+('3 Planilla Preadjudicación OTIC'!BN403)</f>
        <v>NO</v>
      </c>
      <c r="DT403" s="2" t="str">
        <f>IF(DR403="APROBADO",VLOOKUP(A403,'5 TD'!$D$3:$E$270,2,0),"NO APLICA")</f>
        <v>NO APLICA</v>
      </c>
      <c r="DU403" s="2" t="str">
        <f t="shared" si="234"/>
        <v>NO APLICA</v>
      </c>
      <c r="DV403" s="2" t="str">
        <f>IF(DU403="SI",VLOOKUP(A403,'5 TD'!$G$3:$H$270,2,0),"NO APLICA ")</f>
        <v xml:space="preserve">NO APLICA </v>
      </c>
      <c r="DW403" s="2" t="str">
        <f t="shared" si="235"/>
        <v>NO</v>
      </c>
      <c r="DX403" s="2" t="str">
        <f>IF(DW403="SI",VLOOKUP(A403,'5 TD'!$J$4:$K$472,2,0),"NO APLICA")</f>
        <v>NO APLICA</v>
      </c>
      <c r="DY403" s="2" t="str">
        <f t="shared" si="236"/>
        <v>NO APLICA</v>
      </c>
      <c r="DZ403" s="7" t="str">
        <f>IF(DY403="SI",VLOOKUP(A403,'5 TD'!$M$4:$N$350,2,0),"NO APLICA")</f>
        <v>NO APLICA</v>
      </c>
      <c r="EA403" s="2" t="str">
        <f t="shared" si="237"/>
        <v>NO APLICA</v>
      </c>
      <c r="EB403" s="12" t="str">
        <f t="shared" si="238"/>
        <v/>
      </c>
      <c r="EC403" s="12" t="str">
        <f>IF(EA403="SI",VLOOKUP(A403,'5 TD'!$V$4:$W$479,2,0),"NO APLICA")</f>
        <v>NO APLICA</v>
      </c>
      <c r="ED403" s="2" t="str">
        <f t="shared" si="221"/>
        <v>NO</v>
      </c>
      <c r="EE403" s="79" t="str">
        <f>IF(ED403="SI",VLOOKUP(AI403,COMPORTAMIENTO!$A$1:$H$2100,7,0),"NO APLICA")</f>
        <v>NO APLICA</v>
      </c>
      <c r="EF403" s="12" t="str">
        <f>IF(ED403="SI",VLOOKUP(A403,'5 TD'!$P$2:$Q$479,2,0),"NO APLICA")</f>
        <v>NO APLICA</v>
      </c>
      <c r="EG403" s="2" t="str">
        <f t="shared" si="222"/>
        <v>NO</v>
      </c>
      <c r="EH403" s="2">
        <f>IF(CZ403="no",0,VLOOKUP(AI403,EXPERIENCIA!$A$1:$C$2100,2,0))</f>
        <v>0</v>
      </c>
      <c r="EI403" s="2">
        <f>IF(CZ403="si",VLOOKUP(A403,'5 TD'!$S$3:$T$2103,2,0),0)</f>
        <v>0</v>
      </c>
      <c r="EJ403" s="2" t="str">
        <f t="shared" si="223"/>
        <v>SI</v>
      </c>
      <c r="EK403" s="2">
        <f>+('3 Planilla Preadjudicación OTIC'!BU403)</f>
        <v>0</v>
      </c>
      <c r="EL403" s="3"/>
      <c r="EM403" s="3"/>
      <c r="EN403" s="3"/>
      <c r="EQ403" s="86"/>
    </row>
    <row r="404" spans="1:147" ht="15" customHeight="1" x14ac:dyDescent="0.3">
      <c r="A404" s="2">
        <f>+('3 Planilla Preadjudicación OTIC'!A404)</f>
        <v>14432</v>
      </c>
      <c r="B404" s="2" t="str">
        <f>+('3 Planilla Preadjudicación OTIC'!B404)</f>
        <v>65181652-1</v>
      </c>
      <c r="C404" s="4">
        <f>+('3 Planilla Preadjudicación OTIC'!E404)</f>
        <v>2025</v>
      </c>
      <c r="D404" s="4" t="str">
        <f>+('3 Planilla Preadjudicación OTIC'!F404)</f>
        <v>MANDATO</v>
      </c>
      <c r="E404" s="4" t="str">
        <f>+('3 Planilla Preadjudicación OTIC'!G404)</f>
        <v>96505760-9</v>
      </c>
      <c r="F404" s="4" t="str">
        <f>+('3 Planilla Preadjudicación OTIC'!H404)</f>
        <v>COLBÚN</v>
      </c>
      <c r="G404" s="4"/>
      <c r="H404" s="4"/>
      <c r="I404" s="4" t="str">
        <f>+('3 Planilla Preadjudicación OTIC'!I404)</f>
        <v>OPERACIÓN DE GRÚA HORQUILLA</v>
      </c>
      <c r="J404" s="4" t="str">
        <f>+('3 Planilla Preadjudicación OTIC'!J404)</f>
        <v>PF1257</v>
      </c>
      <c r="K404" s="4" t="str">
        <f>+('3 Planilla Preadjudicación OTIC'!K404)</f>
        <v/>
      </c>
      <c r="L404" s="4" t="str">
        <f>+('3 Planilla Preadjudicación OTIC'!L404)</f>
        <v/>
      </c>
      <c r="M404" s="2">
        <f>+('3 Planilla Preadjudicación OTIC'!M404)</f>
        <v>8</v>
      </c>
      <c r="N404" s="4" t="str">
        <f>+('3 Planilla Preadjudicación OTIC'!N404)</f>
        <v>BIO BIO</v>
      </c>
      <c r="O404" s="4" t="str">
        <f>+('3 Planilla Preadjudicación OTIC'!O404)</f>
        <v>CORONEL</v>
      </c>
      <c r="P404" s="4" t="str">
        <f>+('3 Planilla Preadjudicación OTIC'!P404)</f>
        <v>EMPRENDEDORES/AS INFORMALES O PERSONAS VULNERABLES PERTENECIENTES AL 80% MAS VULNERABLE</v>
      </c>
      <c r="Q404" s="4" t="str">
        <f>+('3 Planilla Preadjudicación OTIC'!Q404)</f>
        <v>PRESENCIAL</v>
      </c>
      <c r="R404" s="4" t="str">
        <f>+('3 Planilla Preadjudicación OTIC'!R404)</f>
        <v>DEPENDIENTE</v>
      </c>
      <c r="S404" s="4">
        <f>+('3 Planilla Preadjudicación OTIC'!S404)</f>
        <v>40</v>
      </c>
      <c r="T404" s="2">
        <f>+('3 Planilla Preadjudicación OTIC'!T404)</f>
        <v>10</v>
      </c>
      <c r="U404" s="2">
        <f>+('3 Planilla Preadjudicación OTIC'!U404)</f>
        <v>160</v>
      </c>
      <c r="V404" s="2">
        <f>+('3 Planilla Preadjudicación OTIC'!V404)</f>
        <v>0</v>
      </c>
      <c r="W404" s="2">
        <f>+('3 Planilla Preadjudicación OTIC'!W404)</f>
        <v>160</v>
      </c>
      <c r="X404" s="2">
        <f>+('3 Planilla Preadjudicación OTIC'!X404)</f>
        <v>4</v>
      </c>
      <c r="Y404" s="2" t="str">
        <f>+('3 Planilla Preadjudicación OTIC'!Y404)</f>
        <v>SI</v>
      </c>
      <c r="Z404" s="2" t="str">
        <f>+('3 Planilla Preadjudicación OTIC'!Z404)</f>
        <v>NO</v>
      </c>
      <c r="AA404" s="2" t="str">
        <f>+('3 Planilla Preadjudicación OTIC'!AA404)</f>
        <v>NO</v>
      </c>
      <c r="AB404" s="4" t="str">
        <f>+('3 Planilla Preadjudicación OTIC'!AB404)</f>
        <v>SE AJUSTA A PLAN FORMATIVO</v>
      </c>
      <c r="AC404" s="4" t="str">
        <f>+('3 Planilla Preadjudicación OTIC'!AC404)</f>
        <v>HOMBRES Y MUJERES DE 18 AÑOS O MAS, QUE PERTENECEN AL 80% MAS VULNERABLES, RESIDEN EN LA COMUNA DE CORONEL Y QUE CUENTAN CON EDUCACIÓN MEDIA COMPLETA, PREFERENTEMENTE</v>
      </c>
      <c r="AD404" s="2" t="str">
        <f>+('3 Planilla Preadjudicación OTIC'!AD404)</f>
        <v>SI</v>
      </c>
      <c r="AE404" s="4" t="str">
        <f>+('3 Planilla Preadjudicación OTIC'!AE404)</f>
        <v>LICENCIAS DE CONDUCIR CLASE D.</v>
      </c>
      <c r="AF404" s="2" t="str">
        <f>+('3 Planilla Preadjudicación OTIC'!AF404)</f>
        <v>CERRADA</v>
      </c>
      <c r="AG404" s="2">
        <f>+('3 Planilla Preadjudicación OTIC'!AG404)</f>
        <v>40</v>
      </c>
      <c r="AH404" s="2">
        <f>+('3 Planilla Preadjudicación OTIC'!AH404)</f>
        <v>3</v>
      </c>
      <c r="AI404" s="135" t="str">
        <f>+('3 Planilla Preadjudicación OTIC'!AI404)</f>
        <v>78936150-9</v>
      </c>
      <c r="AJ404" s="4" t="str">
        <f>+('3 Planilla Preadjudicación OTIC'!AJ404)</f>
        <v>Blase Pascal Capacitación Limitada</v>
      </c>
      <c r="AK404" s="2">
        <f>+('3 Planilla Preadjudicación OTIC'!AK404)</f>
        <v>160</v>
      </c>
      <c r="AL404" s="2">
        <f>+('3 Planilla Preadjudicación OTIC'!AL404)</f>
        <v>40</v>
      </c>
      <c r="AM404" s="12">
        <f>+('3 Planilla Preadjudicación OTIC'!AM404)</f>
        <v>6373</v>
      </c>
      <c r="AN404" s="12">
        <f>+('3 Planilla Preadjudicación OTIC'!AN404)</f>
        <v>0</v>
      </c>
      <c r="AO404" s="12">
        <f>+('3 Planilla Preadjudicación OTIC'!AO404)</f>
        <v>50000</v>
      </c>
      <c r="AP404" s="12">
        <f>+('3 Planilla Preadjudicación OTIC'!AP404)</f>
        <v>10196800</v>
      </c>
      <c r="AQ404" s="12">
        <f>+('3 Planilla Preadjudicación OTIC'!AQ404)</f>
        <v>1600000</v>
      </c>
      <c r="AR404" s="12">
        <f>+('3 Planilla Preadjudicación OTIC'!AR404)</f>
        <v>0</v>
      </c>
      <c r="AS404" s="12">
        <f>+('3 Planilla Preadjudicación OTIC'!AS404)</f>
        <v>0</v>
      </c>
      <c r="AT404" s="12">
        <f>+('3 Planilla Preadjudicación OTIC'!AT404)</f>
        <v>500000</v>
      </c>
      <c r="AU404" s="12">
        <f>+('3 Planilla Preadjudicación OTIC'!AU404)</f>
        <v>12296800</v>
      </c>
      <c r="AV404" s="2" t="str">
        <f>+('3 Planilla Preadjudicación OTIC'!AV404)</f>
        <v>SI</v>
      </c>
      <c r="AW404" s="4">
        <f>+('3 Planilla Preadjudicación OTIC'!AW404)</f>
        <v>0</v>
      </c>
      <c r="AX404" s="2">
        <f>+('3 Planilla Preadjudicación OTIC'!AX404)</f>
        <v>7</v>
      </c>
      <c r="AY404" s="2">
        <f>+('3 Planilla Preadjudicación OTIC'!AY404)</f>
        <v>7</v>
      </c>
      <c r="AZ404" s="2">
        <f>+('3 Planilla Preadjudicación OTIC'!AZ404)</f>
        <v>0</v>
      </c>
      <c r="BA404" s="2">
        <f>+('3 Planilla Preadjudicación OTIC'!BA404)</f>
        <v>0</v>
      </c>
      <c r="BB404" s="2">
        <f>+('3 Planilla Preadjudicación OTIC'!BB404)</f>
        <v>0</v>
      </c>
      <c r="BC404" s="2">
        <f>+('3 Planilla Preadjudicación OTIC'!BC404)</f>
        <v>0</v>
      </c>
      <c r="BD404" s="2">
        <f>+('3 Planilla Preadjudicación OTIC'!BD404)</f>
        <v>0</v>
      </c>
      <c r="BE404" s="2">
        <f>+('3 Planilla Preadjudicación OTIC'!BE404)</f>
        <v>0</v>
      </c>
      <c r="BF404" s="2">
        <f>+('3 Planilla Preadjudicación OTIC'!BF404)</f>
        <v>0</v>
      </c>
      <c r="BG404" s="2">
        <f>+('3 Planilla Preadjudicación OTIC'!BG404)</f>
        <v>7</v>
      </c>
      <c r="BH404" s="2">
        <f>+('3 Planilla Preadjudicación OTIC'!BH404)</f>
        <v>7</v>
      </c>
      <c r="BI404" s="2">
        <f>+('3 Planilla Preadjudicación OTIC'!BI404)</f>
        <v>7</v>
      </c>
      <c r="BJ404" s="2">
        <f>+('3 Planilla Preadjudicación OTIC'!BJ404)</f>
        <v>7</v>
      </c>
      <c r="BK404" s="2">
        <f>+('3 Planilla Preadjudicación OTIC'!BK404)</f>
        <v>7</v>
      </c>
      <c r="BL404" s="2">
        <f>+('3 Planilla Preadjudicación OTIC'!BL404)</f>
        <v>7</v>
      </c>
      <c r="BM404" s="104">
        <f>ROUND(('3 Planilla Preadjudicación OTIC'!BM404),1)</f>
        <v>7</v>
      </c>
      <c r="BN404" s="4" t="str">
        <f>+('3 Planilla Preadjudicación OTIC'!BN404)</f>
        <v>NO</v>
      </c>
      <c r="BO404" s="4">
        <f>+('3 Planilla Preadjudicación OTIC'!BO404)</f>
        <v>0</v>
      </c>
      <c r="BP404" s="4">
        <f>+('3 Planilla Preadjudicación OTIC'!BP404)</f>
        <v>0</v>
      </c>
      <c r="BQ404" s="4">
        <f>+('3 Planilla Preadjudicación OTIC'!BQ404)</f>
        <v>0</v>
      </c>
      <c r="BR404" s="4">
        <f>+('3 Planilla Preadjudicación OTIC'!BR404)</f>
        <v>0</v>
      </c>
      <c r="BS404" s="4">
        <f>+('3 Planilla Preadjudicación OTIC'!BS404)</f>
        <v>0</v>
      </c>
      <c r="BT404" s="4">
        <f>+('3 Planilla Preadjudicación OTIC'!BT404)</f>
        <v>0</v>
      </c>
      <c r="BU404" s="85">
        <f>IF(VLOOKUP(A404,'BD OFICIAL'!$A$1:$AL$2098,7,0)=D404,0,1)</f>
        <v>0</v>
      </c>
      <c r="BV404" s="85">
        <f>IF(VLOOKUP(A404,'BD OFICIAL'!$A$1:$AL$2098,11,0)=J404,0,1)</f>
        <v>0</v>
      </c>
      <c r="BW404" s="85">
        <f>IF(VLOOKUP(A404,'BD OFICIAL'!$A$1:$AL$2098,13,0)=L404,0,1)</f>
        <v>0</v>
      </c>
      <c r="BX404" s="2">
        <f>IF(VLOOKUP(A404,'BD OFICIAL'!$A$1:$AL$2098,16,0)=O404,0,1)</f>
        <v>0</v>
      </c>
      <c r="BY404" s="2">
        <f>IF(VLOOKUP(A404,'BD OFICIAL'!$A$1:$AL$2098,17,0)=P404,0,1)</f>
        <v>0</v>
      </c>
      <c r="BZ404" s="2">
        <f>IF(VLOOKUP(A404,'BD OFICIAL'!$A$1:$AL$2098,19,0)=R404,0,1)</f>
        <v>0</v>
      </c>
      <c r="CA404" s="2">
        <f>IF(VLOOKUP(A404,'BD OFICIAL'!$A$1:$AL$2098,21,0)=T404,0,1)</f>
        <v>0</v>
      </c>
      <c r="CB404" s="2">
        <f>IF(VLOOKUP(A404,'BD OFICIAL'!$A$1:$AL$2098,24,0)=AK404,0,1)</f>
        <v>0</v>
      </c>
      <c r="CC404" s="2">
        <f>IF(VLOOKUP(A404,'BD OFICIAL'!$A$1:$AL$2098,25,0)=X404,0,1)</f>
        <v>0</v>
      </c>
      <c r="CD404" s="2">
        <f>IF(VLOOKUP(A404,'BD OFICIAL'!$A$1:$AL$2098,26,0)=Y404,0,1)</f>
        <v>0</v>
      </c>
      <c r="CE404" s="2">
        <f>IF(VLOOKUP(A404,'BD OFICIAL'!$A$1:$AL$2098,27,0)=Z404,0,1)</f>
        <v>0</v>
      </c>
      <c r="CF404" s="2">
        <f>IF(VLOOKUP(A404,'BD OFICIAL'!$A$1:$AL$2098,28,0)=AA404,0,1)</f>
        <v>0</v>
      </c>
      <c r="CG404" s="2">
        <f>IF(VLOOKUP(A404,'BD OFICIAL'!$A$1:$AL$2098,33,0)=AF404,0,1)</f>
        <v>0</v>
      </c>
      <c r="CH404" s="2">
        <f>IF(VLOOKUP(A404,'BD OFICIAL'!$A$1:$AL$2098,35,0)=AH404,0,1)</f>
        <v>0</v>
      </c>
      <c r="CI404" s="85">
        <f>IF(VLOOKUP(A404,'BD OFICIAL'!$A$1:$AL$2098,34,0)=AL404,0,1)</f>
        <v>0</v>
      </c>
      <c r="CJ404" s="12">
        <f>VLOOKUP(A404,'BD OFICIAL'!$A$1:$AM$2098,36,0)*AM404-AP404</f>
        <v>0</v>
      </c>
      <c r="CK404" s="85" t="str">
        <f t="shared" si="224"/>
        <v>SSH</v>
      </c>
      <c r="CL404" s="85" t="str">
        <f t="shared" si="225"/>
        <v>SI</v>
      </c>
      <c r="CM404" s="85" t="str">
        <f t="shared" si="205"/>
        <v>NO</v>
      </c>
      <c r="CN404" s="31">
        <f t="shared" si="206"/>
        <v>0</v>
      </c>
      <c r="CO404" s="31">
        <f t="shared" si="226"/>
        <v>0</v>
      </c>
      <c r="CP404" s="31">
        <f t="shared" si="207"/>
        <v>0</v>
      </c>
      <c r="CQ404" s="31">
        <f>IF(Y404="NO",0,IF(Y404="SI",IF(VLOOKUP(A404,'BD OFICIAL'!$A:$AO,40,0)=AQ404,0,1)))</f>
        <v>0</v>
      </c>
      <c r="CR404" s="31">
        <f>IF(Z404="NO",0,IF(Z404="SI",IF(VLOOKUP(B404,'BD OFICIAL'!$A:$AO,41,0)=AS404,0,1)))</f>
        <v>0</v>
      </c>
      <c r="CS404" s="31">
        <f t="shared" si="227"/>
        <v>0</v>
      </c>
      <c r="CT404" s="31">
        <f t="shared" si="228"/>
        <v>0</v>
      </c>
      <c r="CU404" s="31">
        <f>IF(VLOOKUP(A404,'BD OFICIAL'!$A$1:$AL$1056,31,0)="SI",IF(AT404&gt;0,0,1),IF(AT404=0,0,1))</f>
        <v>0</v>
      </c>
      <c r="CV404" s="31">
        <f t="shared" si="229"/>
        <v>0</v>
      </c>
      <c r="CW404" s="31">
        <f t="shared" si="208"/>
        <v>0</v>
      </c>
      <c r="CX404" s="85" t="str">
        <f t="shared" si="209"/>
        <v>SI</v>
      </c>
      <c r="CY404" s="31">
        <f t="shared" si="210"/>
        <v>0</v>
      </c>
      <c r="CZ404" s="85" t="str">
        <f>IF(ISERROR(VLOOKUP(AI404,EXPERIENCIA!$A$1:$C$2100,1,0)),"NO","SI")</f>
        <v>SI</v>
      </c>
      <c r="DA404" s="85">
        <f>IF(CX404="no","NO APLICA",IF(AX404=0,"ERROR NOTA",IF(AND(AX404&gt;1,CZ404="NO"),"ERROR NOTA",IF(AND(CZ404="NO",AX404=1),0,IF(VLOOKUP(AI404,EXPERIENCIA!$A$1:$C$2100,3,0)=AX404,0,"ERROR NOTA")))))</f>
        <v>0</v>
      </c>
      <c r="DB404" s="85" t="str">
        <f>IF(ISERROR(VLOOKUP(AI404,COMPORTAMIENTO!$A$1:$C$2100,1,0)),"NO","SI")</f>
        <v>SI</v>
      </c>
      <c r="DC404" s="85">
        <f>IF(CX404="NO","NO APLICA",IF(AY404=0,"ERROR NOTA",IF(AND(DB404="NO",AY404=7),0,IF(VLOOKUP(AI404,COMPORTAMIENTO!$A$2:$H$2100,8,0)=AY404,0,"ERROR NOTA"))))</f>
        <v>0</v>
      </c>
      <c r="DD404" s="104">
        <f t="shared" si="211"/>
        <v>0.70000000000000007</v>
      </c>
      <c r="DE404" s="104">
        <f t="shared" si="212"/>
        <v>0.70000000000000007</v>
      </c>
      <c r="DF404" s="85" t="str">
        <f t="shared" si="230"/>
        <v>SI</v>
      </c>
      <c r="DG404" s="85">
        <f t="shared" si="213"/>
        <v>0</v>
      </c>
      <c r="DH404" s="85">
        <f t="shared" si="214"/>
        <v>0</v>
      </c>
      <c r="DI404" s="85">
        <f t="shared" si="215"/>
        <v>0</v>
      </c>
      <c r="DJ404" s="12">
        <f t="shared" si="216"/>
        <v>7.0000000000000009</v>
      </c>
      <c r="DK404" s="7">
        <f t="shared" si="217"/>
        <v>7.0000000000000009</v>
      </c>
      <c r="DL404" s="12">
        <f t="shared" si="231"/>
        <v>6373</v>
      </c>
      <c r="DM404" s="12">
        <f>VLOOKUP(A404,'5 TD'!$A:$B,2,0)</f>
        <v>6373</v>
      </c>
      <c r="DN404" s="7">
        <f t="shared" si="232"/>
        <v>7</v>
      </c>
      <c r="DO404" s="85" t="str">
        <f t="shared" si="218"/>
        <v>APROBADO</v>
      </c>
      <c r="DP404" s="85" t="str">
        <f t="shared" si="219"/>
        <v>APROBADO</v>
      </c>
      <c r="DQ404" s="7">
        <f t="shared" si="220"/>
        <v>7</v>
      </c>
      <c r="DR404" s="85" t="str">
        <f t="shared" si="233"/>
        <v>APROBADO</v>
      </c>
      <c r="DS404" s="2" t="str">
        <f>+('3 Planilla Preadjudicación OTIC'!BN404)</f>
        <v>NO</v>
      </c>
      <c r="DT404" s="2">
        <f>IF(DR404="APROBADO",VLOOKUP(A404,'5 TD'!$D$3:$E$270,2,0),"NO APLICA")</f>
        <v>7</v>
      </c>
      <c r="DU404" s="2" t="str">
        <f t="shared" si="234"/>
        <v>SI</v>
      </c>
      <c r="DV404" s="2">
        <f>IF(DU404="SI",VLOOKUP(A404,'5 TD'!$G$3:$H$270,2,0),"NO APLICA ")</f>
        <v>7.0000000000000009</v>
      </c>
      <c r="DW404" s="2" t="str">
        <f t="shared" si="235"/>
        <v>SI</v>
      </c>
      <c r="DX404" s="2">
        <f>IF(DW404="SI",VLOOKUP(A404,'5 TD'!$J$4:$K$472,2,0),"NO APLICA")</f>
        <v>7</v>
      </c>
      <c r="DY404" s="2" t="str">
        <f t="shared" si="236"/>
        <v>SI</v>
      </c>
      <c r="DZ404" s="7">
        <f>IF(DY404="SI",VLOOKUP(A404,'5 TD'!$M$4:$N$350,2,0),"NO APLICA")</f>
        <v>7</v>
      </c>
      <c r="EA404" s="2" t="str">
        <f t="shared" si="237"/>
        <v>SI</v>
      </c>
      <c r="EB404" s="12">
        <f t="shared" si="238"/>
        <v>6373</v>
      </c>
      <c r="EC404" s="12">
        <f>IF(EA404="SI",VLOOKUP(A404,'5 TD'!$V$4:$W$479,2,0),"NO APLICA")</f>
        <v>6373</v>
      </c>
      <c r="ED404" s="2" t="str">
        <f t="shared" si="221"/>
        <v>SI</v>
      </c>
      <c r="EE404" s="79">
        <f>IF(ED404="SI",VLOOKUP(AI404,COMPORTAMIENTO!$A$1:$H$2100,7,0),"NO APLICA")</f>
        <v>0</v>
      </c>
      <c r="EF404" s="12">
        <f>IF(ED404="SI",VLOOKUP(A404,'5 TD'!$P$2:$Q$479,2,0),"NO APLICA")</f>
        <v>0</v>
      </c>
      <c r="EG404" s="2" t="str">
        <f t="shared" si="222"/>
        <v>SI</v>
      </c>
      <c r="EH404" s="2">
        <f>IF(CZ404="no",0,VLOOKUP(AI404,EXPERIENCIA!$A$1:$C$2100,2,0))</f>
        <v>73</v>
      </c>
      <c r="EI404" s="2">
        <f>IF(CZ404="si",VLOOKUP(A404,'5 TD'!$S$3:$T$2103,2,0),0)</f>
        <v>164</v>
      </c>
      <c r="EJ404" s="2" t="str">
        <f t="shared" si="223"/>
        <v>NO</v>
      </c>
      <c r="EK404" s="2" t="str">
        <f>+('3 Planilla Preadjudicación OTIC'!BU404)</f>
        <v>f) Mayor número de cursos SENCE ejecutados (Evaluación Experiencia).</v>
      </c>
      <c r="EL404" s="4"/>
      <c r="EM404" s="3"/>
      <c r="EN404" s="3"/>
      <c r="EQ404" s="86"/>
    </row>
    <row r="405" spans="1:147" ht="15" customHeight="1" x14ac:dyDescent="0.3">
      <c r="A405" s="2">
        <f>+('3 Planilla Preadjudicación OTIC'!A405)</f>
        <v>14296</v>
      </c>
      <c r="B405" s="2" t="str">
        <f>+('3 Planilla Preadjudicación OTIC'!B405)</f>
        <v>65181652-1</v>
      </c>
      <c r="C405" s="4">
        <f>+('3 Planilla Preadjudicación OTIC'!E405)</f>
        <v>2025</v>
      </c>
      <c r="D405" s="4" t="str">
        <f>+('3 Planilla Preadjudicación OTIC'!F405)</f>
        <v>MANDATO</v>
      </c>
      <c r="E405" s="4" t="str">
        <f>+('3 Planilla Preadjudicación OTIC'!G405)</f>
        <v>65073010-0</v>
      </c>
      <c r="F405" s="4" t="str">
        <f>+('3 Planilla Preadjudicación OTIC'!H405)</f>
        <v>CORPORACIÓN DE EDUCACIÓN Y SALUD PARA EL SÍNDROME DE DOWN, EDUDOWN</v>
      </c>
      <c r="G405" s="4"/>
      <c r="H405" s="4"/>
      <c r="I405" s="4" t="str">
        <f>+('3 Planilla Preadjudicación OTIC'!I405)</f>
        <v>ATENCIÓN AL CLIENTE Y GARZONERÍA PARA PERSONAS CON DISCAPACIDAD</v>
      </c>
      <c r="J405" s="4" t="str">
        <f>+('3 Planilla Preadjudicación OTIC'!J405)</f>
        <v>SIN PLAN FORMATIVO</v>
      </c>
      <c r="K405" s="4" t="str">
        <f>+('3 Planilla Preadjudicación OTIC'!K405)</f>
        <v>TÉCNICAS PARA LA RESOLUCIÓN DE PROBLEMAS</v>
      </c>
      <c r="L405" s="4" t="str">
        <f>+('3 Planilla Preadjudicación OTIC'!L405)</f>
        <v>PF0922</v>
      </c>
      <c r="M405" s="2">
        <f>+('3 Planilla Preadjudicación OTIC'!M405)</f>
        <v>13</v>
      </c>
      <c r="N405" s="4" t="str">
        <f>+('3 Planilla Preadjudicación OTIC'!N405)</f>
        <v>METROPOLITANA</v>
      </c>
      <c r="O405" s="4" t="str">
        <f>+('3 Planilla Preadjudicación OTIC'!O405)</f>
        <v>SAN BERNARDO</v>
      </c>
      <c r="P405" s="4" t="str">
        <f>+('3 Planilla Preadjudicación OTIC'!P405)</f>
        <v>CUIDADORES DE PERSONAS CON DISCAPACIDAD Y/O DEPENDENCIA MODERADA O SEVERA.</v>
      </c>
      <c r="Q405" s="4" t="str">
        <f>+('3 Planilla Preadjudicación OTIC'!Q405)</f>
        <v>PRESENCIAL</v>
      </c>
      <c r="R405" s="4" t="str">
        <f>+('3 Planilla Preadjudicación OTIC'!R405)</f>
        <v>DEPENDIENTE</v>
      </c>
      <c r="S405" s="4">
        <f>+('3 Planilla Preadjudicación OTIC'!S405)</f>
        <v>47</v>
      </c>
      <c r="T405" s="2">
        <f>+('3 Planilla Preadjudicación OTIC'!T405)</f>
        <v>10</v>
      </c>
      <c r="U405" s="2">
        <f>+('3 Planilla Preadjudicación OTIC'!U405)</f>
        <v>0</v>
      </c>
      <c r="V405" s="2">
        <f>+('3 Planilla Preadjudicación OTIC'!V405)</f>
        <v>8</v>
      </c>
      <c r="W405" s="2">
        <f>+('3 Planilla Preadjudicación OTIC'!W405)</f>
        <v>188</v>
      </c>
      <c r="X405" s="2">
        <f>+('3 Planilla Preadjudicación OTIC'!X405)</f>
        <v>4</v>
      </c>
      <c r="Y405" s="2" t="str">
        <f>+('3 Planilla Preadjudicación OTIC'!Y405)</f>
        <v>SI</v>
      </c>
      <c r="Z405" s="2" t="str">
        <f>+('3 Planilla Preadjudicación OTIC'!Z405)</f>
        <v>NO</v>
      </c>
      <c r="AA405" s="2" t="str">
        <f>+('3 Planilla Preadjudicación OTIC'!AA405)</f>
        <v>NO</v>
      </c>
      <c r="AB405" s="4" t="str">
        <f>+('3 Planilla Preadjudicación OTIC'!AB405)</f>
        <v>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v>
      </c>
      <c r="AC405" s="4" t="str">
        <f>+('3 Planilla Preadjudicación OTIC'!AC405)</f>
        <v>PERSONAS EN SITUACIÓN DE DISCAPACIDAD, DE 18 AÑOS O MÁS, QUE SE ATIENDEN EN EDUDOWN, HOMBRES Y MUJERES, QUE TIENEN O NO EXPERIENCIA LABORAL, RESIDENTES DE LA REGIÓN METROPOLITANA Y QUE BUSCAN CON LA CAPACITACIÓN INSERTARSE AL MUNDO LABORAL.</v>
      </c>
      <c r="AD405" s="2" t="str">
        <f>+('3 Planilla Preadjudicación OTIC'!AD405)</f>
        <v>NO</v>
      </c>
      <c r="AE405" s="4">
        <f>+('3 Planilla Preadjudicación OTIC'!AE405)</f>
        <v>0</v>
      </c>
      <c r="AF405" s="2" t="str">
        <f>+('3 Planilla Preadjudicación OTIC'!AF405)</f>
        <v>CERRADA</v>
      </c>
      <c r="AG405" s="2">
        <f>+('3 Planilla Preadjudicación OTIC'!AG405)</f>
        <v>47</v>
      </c>
      <c r="AH405" s="2">
        <f>+('3 Planilla Preadjudicación OTIC'!AH405)</f>
        <v>2</v>
      </c>
      <c r="AI405" s="135" t="str">
        <f>+('3 Planilla Preadjudicación OTIC'!AI405)</f>
        <v>77153644-1</v>
      </c>
      <c r="AJ405" s="4" t="str">
        <f>+('3 Planilla Preadjudicación OTIC'!AJ405)</f>
        <v>CAPACITACIONES SINAPSIS SPA</v>
      </c>
      <c r="AK405" s="2">
        <f>+('3 Planilla Preadjudicación OTIC'!AK405)</f>
        <v>188</v>
      </c>
      <c r="AL405" s="2">
        <f>+('3 Planilla Preadjudicación OTIC'!AL405)</f>
        <v>47</v>
      </c>
      <c r="AM405" s="12">
        <f>+('3 Planilla Preadjudicación OTIC'!AM405)</f>
        <v>5075</v>
      </c>
      <c r="AN405" s="12">
        <f>+('3 Planilla Preadjudicación OTIC'!AN405)</f>
        <v>0</v>
      </c>
      <c r="AO405" s="12">
        <f>+('3 Planilla Preadjudicación OTIC'!AO405)</f>
        <v>0</v>
      </c>
      <c r="AP405" s="12">
        <f>+('3 Planilla Preadjudicación OTIC'!AP405)</f>
        <v>9541000</v>
      </c>
      <c r="AQ405" s="12">
        <f>+('3 Planilla Preadjudicación OTIC'!AQ405)</f>
        <v>1880000</v>
      </c>
      <c r="AR405" s="12">
        <f>+('3 Planilla Preadjudicación OTIC'!AR405)</f>
        <v>0</v>
      </c>
      <c r="AS405" s="12">
        <f>+('3 Planilla Preadjudicación OTIC'!AS405)</f>
        <v>0</v>
      </c>
      <c r="AT405" s="12">
        <f>+('3 Planilla Preadjudicación OTIC'!AT405)</f>
        <v>0</v>
      </c>
      <c r="AU405" s="12">
        <f>+('3 Planilla Preadjudicación OTIC'!AU405)</f>
        <v>11421000</v>
      </c>
      <c r="AV405" s="2" t="str">
        <f>+('3 Planilla Preadjudicación OTIC'!AV405)</f>
        <v>SI</v>
      </c>
      <c r="AW405" s="4">
        <f>+('3 Planilla Preadjudicación OTIC'!AW405)</f>
        <v>0</v>
      </c>
      <c r="AX405" s="2">
        <f>+('3 Planilla Preadjudicación OTIC'!AX405)</f>
        <v>1</v>
      </c>
      <c r="AY405" s="2">
        <f>+('3 Planilla Preadjudicación OTIC'!AY405)</f>
        <v>7</v>
      </c>
      <c r="AZ405" s="2">
        <f>+('3 Planilla Preadjudicación OTIC'!AZ405)</f>
        <v>7</v>
      </c>
      <c r="BA405" s="2">
        <f>+('3 Planilla Preadjudicación OTIC'!BA405)</f>
        <v>7</v>
      </c>
      <c r="BB405" s="2">
        <f>+('3 Planilla Preadjudicación OTIC'!BB405)</f>
        <v>7</v>
      </c>
      <c r="BC405" s="2">
        <f>+('3 Planilla Preadjudicación OTIC'!BC405)</f>
        <v>7</v>
      </c>
      <c r="BD405" s="2">
        <f>+('3 Planilla Preadjudicación OTIC'!BD405)</f>
        <v>7</v>
      </c>
      <c r="BE405" s="2">
        <f>+('3 Planilla Preadjudicación OTIC'!BE405)</f>
        <v>7</v>
      </c>
      <c r="BF405" s="2">
        <f>+('3 Planilla Preadjudicación OTIC'!BF405)</f>
        <v>7</v>
      </c>
      <c r="BG405" s="2">
        <f>+('3 Planilla Preadjudicación OTIC'!BG405)</f>
        <v>7</v>
      </c>
      <c r="BH405" s="2">
        <f>+('3 Planilla Preadjudicación OTIC'!BH405)</f>
        <v>7</v>
      </c>
      <c r="BI405" s="2">
        <f>+('3 Planilla Preadjudicación OTIC'!BI405)</f>
        <v>7</v>
      </c>
      <c r="BJ405" s="2">
        <f>+('3 Planilla Preadjudicación OTIC'!BJ405)</f>
        <v>7</v>
      </c>
      <c r="BK405" s="2">
        <f>+('3 Planilla Preadjudicación OTIC'!BK405)</f>
        <v>7</v>
      </c>
      <c r="BL405" s="2">
        <f>+('3 Planilla Preadjudicación OTIC'!BL405)</f>
        <v>7</v>
      </c>
      <c r="BM405" s="104">
        <f>ROUND(('3 Planilla Preadjudicación OTIC'!BM405),1)</f>
        <v>6.4</v>
      </c>
      <c r="BN405" s="4" t="str">
        <f>+('3 Planilla Preadjudicación OTIC'!BN405)</f>
        <v>NO</v>
      </c>
      <c r="BO405" s="4">
        <f>+('3 Planilla Preadjudicación OTIC'!BO405)</f>
        <v>0</v>
      </c>
      <c r="BP405" s="4">
        <f>+('3 Planilla Preadjudicación OTIC'!BP405)</f>
        <v>0</v>
      </c>
      <c r="BQ405" s="4">
        <f>+('3 Planilla Preadjudicación OTIC'!BQ405)</f>
        <v>0</v>
      </c>
      <c r="BR405" s="4">
        <f>+('3 Planilla Preadjudicación OTIC'!BR405)</f>
        <v>0</v>
      </c>
      <c r="BS405" s="4">
        <f>+('3 Planilla Preadjudicación OTIC'!BS405)</f>
        <v>0</v>
      </c>
      <c r="BT405" s="4">
        <f>+('3 Planilla Preadjudicación OTIC'!BT405)</f>
        <v>0</v>
      </c>
      <c r="BU405" s="85">
        <f>IF(VLOOKUP(A405,'BD OFICIAL'!$A$1:$AL$2098,7,0)=D405,0,1)</f>
        <v>0</v>
      </c>
      <c r="BV405" s="85">
        <f>IF(VLOOKUP(A405,'BD OFICIAL'!$A$1:$AL$2098,11,0)=J405,0,1)</f>
        <v>0</v>
      </c>
      <c r="BW405" s="85">
        <f>IF(VLOOKUP(A405,'BD OFICIAL'!$A$1:$AL$2098,13,0)=L405,0,1)</f>
        <v>0</v>
      </c>
      <c r="BX405" s="2">
        <f>IF(VLOOKUP(A405,'BD OFICIAL'!$A$1:$AL$2098,16,0)=O405,0,1)</f>
        <v>0</v>
      </c>
      <c r="BY405" s="2">
        <f>IF(VLOOKUP(A405,'BD OFICIAL'!$A$1:$AL$2098,17,0)=P405,0,1)</f>
        <v>0</v>
      </c>
      <c r="BZ405" s="2">
        <f>IF(VLOOKUP(A405,'BD OFICIAL'!$A$1:$AL$2098,19,0)=R405,0,1)</f>
        <v>0</v>
      </c>
      <c r="CA405" s="2">
        <f>IF(VLOOKUP(A405,'BD OFICIAL'!$A$1:$AL$2098,21,0)=T405,0,1)</f>
        <v>0</v>
      </c>
      <c r="CB405" s="2">
        <f>IF(VLOOKUP(A405,'BD OFICIAL'!$A$1:$AL$2098,24,0)=AK405,0,1)</f>
        <v>0</v>
      </c>
      <c r="CC405" s="2">
        <f>IF(VLOOKUP(A405,'BD OFICIAL'!$A$1:$AL$2098,25,0)=X405,0,1)</f>
        <v>0</v>
      </c>
      <c r="CD405" s="2">
        <f>IF(VLOOKUP(A405,'BD OFICIAL'!$A$1:$AL$2098,26,0)=Y405,0,1)</f>
        <v>0</v>
      </c>
      <c r="CE405" s="2">
        <f>IF(VLOOKUP(A405,'BD OFICIAL'!$A$1:$AL$2098,27,0)=Z405,0,1)</f>
        <v>0</v>
      </c>
      <c r="CF405" s="2">
        <f>IF(VLOOKUP(A405,'BD OFICIAL'!$A$1:$AL$2098,28,0)=AA405,0,1)</f>
        <v>0</v>
      </c>
      <c r="CG405" s="2">
        <f>IF(VLOOKUP(A405,'BD OFICIAL'!$A$1:$AL$2098,33,0)=AF405,0,1)</f>
        <v>0</v>
      </c>
      <c r="CH405" s="2">
        <f>IF(VLOOKUP(A405,'BD OFICIAL'!$A$1:$AL$2098,35,0)=AH405,0,1)</f>
        <v>0</v>
      </c>
      <c r="CI405" s="85">
        <f>IF(VLOOKUP(A405,'BD OFICIAL'!$A$1:$AL$2098,34,0)=AL405,0,1)</f>
        <v>0</v>
      </c>
      <c r="CJ405" s="12">
        <f>VLOOKUP(A405,'BD OFICIAL'!$A$1:$AM$2098,36,0)*AM405-AP405</f>
        <v>0</v>
      </c>
      <c r="CK405" s="85" t="str">
        <f t="shared" si="224"/>
        <v>SSH</v>
      </c>
      <c r="CL405" s="85" t="str">
        <f t="shared" si="225"/>
        <v>NO</v>
      </c>
      <c r="CM405" s="85" t="str">
        <f t="shared" si="205"/>
        <v>SI</v>
      </c>
      <c r="CN405" s="31">
        <f t="shared" si="206"/>
        <v>0</v>
      </c>
      <c r="CO405" s="31">
        <f t="shared" si="226"/>
        <v>0</v>
      </c>
      <c r="CP405" s="31">
        <f t="shared" si="207"/>
        <v>0</v>
      </c>
      <c r="CQ405" s="31">
        <f>IF(Y405="NO",0,IF(Y405="SI",IF(VLOOKUP(A405,'BD OFICIAL'!$A:$AO,40,0)=AQ405,0,1)))</f>
        <v>0</v>
      </c>
      <c r="CR405" s="31">
        <f>IF(Z405="NO",0,IF(Z405="SI",IF(VLOOKUP(B405,'BD OFICIAL'!$A:$AO,41,0)=AS405,0,1)))</f>
        <v>0</v>
      </c>
      <c r="CS405" s="31">
        <f t="shared" si="227"/>
        <v>0</v>
      </c>
      <c r="CT405" s="31">
        <f t="shared" si="228"/>
        <v>0</v>
      </c>
      <c r="CU405" s="31">
        <f>IF(VLOOKUP(A405,'BD OFICIAL'!$A$1:$AL$1056,31,0)="SI",IF(AT405&gt;0,0,1),IF(AT405=0,0,1))</f>
        <v>0</v>
      </c>
      <c r="CV405" s="31">
        <f t="shared" si="229"/>
        <v>0</v>
      </c>
      <c r="CW405" s="31">
        <f t="shared" si="208"/>
        <v>0</v>
      </c>
      <c r="CX405" s="85" t="str">
        <f t="shared" si="209"/>
        <v>SI</v>
      </c>
      <c r="CY405" s="31">
        <f t="shared" si="210"/>
        <v>0</v>
      </c>
      <c r="CZ405" s="85" t="str">
        <f>IF(ISERROR(VLOOKUP(AI405,EXPERIENCIA!$A$1:$C$2100,1,0)),"NO","SI")</f>
        <v>NO</v>
      </c>
      <c r="DA405" s="85">
        <f>IF(CX405="no","NO APLICA",IF(AX405=0,"ERROR NOTA",IF(AND(AX405&gt;1,CZ405="NO"),"ERROR NOTA",IF(AND(CZ405="NO",AX405=1),0,IF(VLOOKUP(AI405,EXPERIENCIA!$A$1:$C$2100,3,0)=AX405,0,"ERROR NOTA")))))</f>
        <v>0</v>
      </c>
      <c r="DB405" s="85" t="str">
        <f>IF(ISERROR(VLOOKUP(AI405,COMPORTAMIENTO!$A$1:$C$2100,1,0)),"NO","SI")</f>
        <v>SI</v>
      </c>
      <c r="DC405" s="85">
        <f>IF(CX405="NO","NO APLICA",IF(AY405=0,"ERROR NOTA",IF(AND(DB405="NO",AY405=7),0,IF(VLOOKUP(AI405,COMPORTAMIENTO!$A$2:$H$2100,8,0)=AY405,0,"ERROR NOTA"))))</f>
        <v>0</v>
      </c>
      <c r="DD405" s="104">
        <f t="shared" si="211"/>
        <v>0.1</v>
      </c>
      <c r="DE405" s="104">
        <f t="shared" si="212"/>
        <v>0.70000000000000007</v>
      </c>
      <c r="DF405" s="85" t="str">
        <f t="shared" si="230"/>
        <v>NO</v>
      </c>
      <c r="DG405" s="85">
        <f t="shared" si="213"/>
        <v>7</v>
      </c>
      <c r="DH405" s="85">
        <f t="shared" si="214"/>
        <v>7</v>
      </c>
      <c r="DI405" s="85">
        <f t="shared" si="215"/>
        <v>7</v>
      </c>
      <c r="DJ405" s="12">
        <f t="shared" si="216"/>
        <v>7.0000000000000009</v>
      </c>
      <c r="DK405" s="7">
        <f t="shared" si="217"/>
        <v>7.0000000000000009</v>
      </c>
      <c r="DL405" s="12">
        <f t="shared" si="231"/>
        <v>5075</v>
      </c>
      <c r="DM405" s="12">
        <f>VLOOKUP(A405,'5 TD'!$A:$B,2,0)</f>
        <v>5075</v>
      </c>
      <c r="DN405" s="7">
        <f t="shared" si="232"/>
        <v>7</v>
      </c>
      <c r="DO405" s="85" t="str">
        <f t="shared" si="218"/>
        <v>APROBADO</v>
      </c>
      <c r="DP405" s="85" t="str">
        <f t="shared" si="219"/>
        <v>APROBADO</v>
      </c>
      <c r="DQ405" s="7">
        <f t="shared" si="220"/>
        <v>6.4</v>
      </c>
      <c r="DR405" s="85" t="str">
        <f t="shared" si="233"/>
        <v>APROBADO</v>
      </c>
      <c r="DS405" s="2" t="str">
        <f>+('3 Planilla Preadjudicación OTIC'!BN405)</f>
        <v>NO</v>
      </c>
      <c r="DT405" s="2">
        <f>IF(DR405="APROBADO",VLOOKUP(A405,'5 TD'!$D$3:$E$270,2,0),"NO APLICA")</f>
        <v>6.8</v>
      </c>
      <c r="DU405" s="2" t="str">
        <f t="shared" si="234"/>
        <v>NO</v>
      </c>
      <c r="DV405" s="2" t="str">
        <f>IF(DU405="SI",VLOOKUP(A405,'5 TD'!$G$3:$H$270,2,0),"NO APLICA ")</f>
        <v xml:space="preserve">NO APLICA </v>
      </c>
      <c r="DW405" s="2" t="str">
        <f t="shared" si="235"/>
        <v>NO</v>
      </c>
      <c r="DX405" s="2" t="str">
        <f>IF(DW405="SI",VLOOKUP(A405,'5 TD'!$J$4:$K$472,2,0),"NO APLICA")</f>
        <v>NO APLICA</v>
      </c>
      <c r="DY405" s="2" t="str">
        <f t="shared" si="236"/>
        <v>NO APLICA</v>
      </c>
      <c r="DZ405" s="7" t="str">
        <f>IF(DY405="SI",VLOOKUP(A405,'5 TD'!$M$4:$N$350,2,0),"NO APLICA")</f>
        <v>NO APLICA</v>
      </c>
      <c r="EA405" s="2" t="str">
        <f t="shared" si="237"/>
        <v>NO APLICA</v>
      </c>
      <c r="EB405" s="12" t="str">
        <f t="shared" si="238"/>
        <v/>
      </c>
      <c r="EC405" s="12" t="str">
        <f>IF(EA405="SI",VLOOKUP(A405,'5 TD'!$V$4:$W$479,2,0),"NO APLICA")</f>
        <v>NO APLICA</v>
      </c>
      <c r="ED405" s="2" t="str">
        <f t="shared" si="221"/>
        <v>NO</v>
      </c>
      <c r="EE405" s="79" t="str">
        <f>IF(ED405="SI",VLOOKUP(AI405,COMPORTAMIENTO!$A$1:$H$2100,7,0),"NO APLICA")</f>
        <v>NO APLICA</v>
      </c>
      <c r="EF405" s="12" t="str">
        <f>IF(ED405="SI",VLOOKUP(A405,'5 TD'!$P$2:$Q$479,2,0),"NO APLICA")</f>
        <v>NO APLICA</v>
      </c>
      <c r="EG405" s="2" t="str">
        <f t="shared" si="222"/>
        <v>NO</v>
      </c>
      <c r="EH405" s="2">
        <f>IF(CZ405="no",0,VLOOKUP(AI405,EXPERIENCIA!$A$1:$C$2100,2,0))</f>
        <v>0</v>
      </c>
      <c r="EI405" s="2">
        <f>IF(CZ405="si",VLOOKUP(A405,'5 TD'!$S$3:$T$2103,2,0),0)</f>
        <v>0</v>
      </c>
      <c r="EJ405" s="2" t="str">
        <f t="shared" si="223"/>
        <v>SI</v>
      </c>
      <c r="EK405" s="2">
        <f>+('3 Planilla Preadjudicación OTIC'!BU405)</f>
        <v>0</v>
      </c>
      <c r="EL405" s="4"/>
      <c r="EM405" s="3"/>
      <c r="EN405" s="3"/>
      <c r="EQ405" s="86"/>
    </row>
    <row r="406" spans="1:147" ht="15" customHeight="1" x14ac:dyDescent="0.3">
      <c r="A406" s="2">
        <f>+('3 Planilla Preadjudicación OTIC'!A406)</f>
        <v>14298</v>
      </c>
      <c r="B406" s="2" t="str">
        <f>+('3 Planilla Preadjudicación OTIC'!B406)</f>
        <v>65181652-1</v>
      </c>
      <c r="C406" s="4">
        <f>+('3 Planilla Preadjudicación OTIC'!E406)</f>
        <v>2025</v>
      </c>
      <c r="D406" s="4" t="str">
        <f>+('3 Planilla Preadjudicación OTIC'!F406)</f>
        <v>MANDATO</v>
      </c>
      <c r="E406" s="4" t="str">
        <f>+('3 Planilla Preadjudicación OTIC'!G406)</f>
        <v>65073010-0</v>
      </c>
      <c r="F406" s="4" t="str">
        <f>+('3 Planilla Preadjudicación OTIC'!H406)</f>
        <v>CORPORACIÓN DE EDUCACIÓN Y SALUD PARA EL SÍNDROME DE DOWN, EDUDOWN</v>
      </c>
      <c r="G406" s="4"/>
      <c r="H406" s="4"/>
      <c r="I406" s="4" t="str">
        <f>+('3 Planilla Preadjudicación OTIC'!I406)</f>
        <v>CAPACITACIÓN LABORAL PARA EL TRABAJO</v>
      </c>
      <c r="J406" s="4" t="str">
        <f>+('3 Planilla Preadjudicación OTIC'!J406)</f>
        <v>SIN PLAN FORMATIVO</v>
      </c>
      <c r="K406" s="4" t="str">
        <f>+('3 Planilla Preadjudicación OTIC'!K406)</f>
        <v>PLANIFICACIÓN DEL PROYECTO OCUPACIONAL</v>
      </c>
      <c r="L406" s="4" t="str">
        <f>+('3 Planilla Preadjudicación OTIC'!L406)</f>
        <v>PF0920</v>
      </c>
      <c r="M406" s="2">
        <f>+('3 Planilla Preadjudicación OTIC'!M406)</f>
        <v>13</v>
      </c>
      <c r="N406" s="4" t="str">
        <f>+('3 Planilla Preadjudicación OTIC'!N406)</f>
        <v>METROPOLITANA</v>
      </c>
      <c r="O406" s="4" t="str">
        <f>+('3 Planilla Preadjudicación OTIC'!O406)</f>
        <v>SAN BERNARDO</v>
      </c>
      <c r="P406" s="4" t="str">
        <f>+('3 Planilla Preadjudicación OTIC'!P406)</f>
        <v>PERSONAS DE 18 AÑOS O MÁS, EN SITUACIÓN DE DISCAPACIDAD.</v>
      </c>
      <c r="Q406" s="4" t="str">
        <f>+('3 Planilla Preadjudicación OTIC'!Q406)</f>
        <v>PRESENCIAL</v>
      </c>
      <c r="R406" s="4" t="str">
        <f>+('3 Planilla Preadjudicación OTIC'!R406)</f>
        <v>DEPENDIENTE</v>
      </c>
      <c r="S406" s="4">
        <f>+('3 Planilla Preadjudicación OTIC'!S406)</f>
        <v>48</v>
      </c>
      <c r="T406" s="2">
        <f>+('3 Planilla Preadjudicación OTIC'!T406)</f>
        <v>15</v>
      </c>
      <c r="U406" s="2">
        <f>+('3 Planilla Preadjudicación OTIC'!U406)</f>
        <v>0</v>
      </c>
      <c r="V406" s="2">
        <f>+('3 Planilla Preadjudicación OTIC'!V406)</f>
        <v>12</v>
      </c>
      <c r="W406" s="2">
        <f>+('3 Planilla Preadjudicación OTIC'!W406)</f>
        <v>192</v>
      </c>
      <c r="X406" s="2">
        <f>+('3 Planilla Preadjudicación OTIC'!X406)</f>
        <v>4</v>
      </c>
      <c r="Y406" s="2" t="str">
        <f>+('3 Planilla Preadjudicación OTIC'!Y406)</f>
        <v>SI</v>
      </c>
      <c r="Z406" s="2" t="str">
        <f>+('3 Planilla Preadjudicación OTIC'!Z406)</f>
        <v>NO</v>
      </c>
      <c r="AA406" s="2" t="str">
        <f>+('3 Planilla Preadjudicación OTIC'!AA406)</f>
        <v>NO</v>
      </c>
      <c r="AB406" s="4" t="str">
        <f>+('3 Planilla Preadjudicación OTIC'!AB406)</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406" s="4" t="str">
        <f>+('3 Planilla Preadjudicación OTIC'!AC406)</f>
        <v>PERSONAS EN SITUACIÓN DE DISCAPACIDAD, DE 18 AÑOS O MÁS, QUE SE ATIENDEN EN EDUDOWN, HOMBRES Y MUJERES, QUE TIENEN O NO EXPERIENCIA LABORAL, RESIDENTES DE LA REGIÓN METROPOLITANA Y QUE BUSCAN CON LA CAPACITACIÓN INSERTARSE AL MUNDO LABORAL.</v>
      </c>
      <c r="AD406" s="2" t="str">
        <f>+('3 Planilla Preadjudicación OTIC'!AD406)</f>
        <v>NO</v>
      </c>
      <c r="AE406" s="4">
        <f>+('3 Planilla Preadjudicación OTIC'!AE406)</f>
        <v>0</v>
      </c>
      <c r="AF406" s="2" t="str">
        <f>+('3 Planilla Preadjudicación OTIC'!AF406)</f>
        <v>CERRADA</v>
      </c>
      <c r="AG406" s="2">
        <f>+('3 Planilla Preadjudicación OTIC'!AG406)</f>
        <v>48</v>
      </c>
      <c r="AH406" s="2">
        <f>+('3 Planilla Preadjudicación OTIC'!AH406)</f>
        <v>1</v>
      </c>
      <c r="AI406" s="135" t="str">
        <f>+('3 Planilla Preadjudicación OTIC'!AI406)</f>
        <v>77153644-1</v>
      </c>
      <c r="AJ406" s="4" t="str">
        <f>+('3 Planilla Preadjudicación OTIC'!AJ406)</f>
        <v>CAPACITACIONES SINAPSIS SPA</v>
      </c>
      <c r="AK406" s="2">
        <f>+('3 Planilla Preadjudicación OTIC'!AK406)</f>
        <v>192</v>
      </c>
      <c r="AL406" s="2">
        <f>+('3 Planilla Preadjudicación OTIC'!AL406)</f>
        <v>48</v>
      </c>
      <c r="AM406" s="12">
        <f>+('3 Planilla Preadjudicación OTIC'!AM406)</f>
        <v>4130</v>
      </c>
      <c r="AN406" s="12">
        <f>+('3 Planilla Preadjudicación OTIC'!AN406)</f>
        <v>0</v>
      </c>
      <c r="AO406" s="12">
        <f>+('3 Planilla Preadjudicación OTIC'!AO406)</f>
        <v>0</v>
      </c>
      <c r="AP406" s="12">
        <f>+('3 Planilla Preadjudicación OTIC'!AP406)</f>
        <v>11894400</v>
      </c>
      <c r="AQ406" s="12">
        <f>+('3 Planilla Preadjudicación OTIC'!AQ406)</f>
        <v>2880000</v>
      </c>
      <c r="AR406" s="12">
        <f>+('3 Planilla Preadjudicación OTIC'!AR406)</f>
        <v>0</v>
      </c>
      <c r="AS406" s="12">
        <f>+('3 Planilla Preadjudicación OTIC'!AS406)</f>
        <v>0</v>
      </c>
      <c r="AT406" s="12">
        <f>+('3 Planilla Preadjudicación OTIC'!AT406)</f>
        <v>0</v>
      </c>
      <c r="AU406" s="12">
        <f>+('3 Planilla Preadjudicación OTIC'!AU406)</f>
        <v>14774400</v>
      </c>
      <c r="AV406" s="2" t="str">
        <f>+('3 Planilla Preadjudicación OTIC'!AV406)</f>
        <v>SI</v>
      </c>
      <c r="AW406" s="4">
        <f>+('3 Planilla Preadjudicación OTIC'!AW406)</f>
        <v>0</v>
      </c>
      <c r="AX406" s="2">
        <f>+('3 Planilla Preadjudicación OTIC'!AX406)</f>
        <v>1</v>
      </c>
      <c r="AY406" s="2">
        <f>+('3 Planilla Preadjudicación OTIC'!AY406)</f>
        <v>7</v>
      </c>
      <c r="AZ406" s="2">
        <f>+('3 Planilla Preadjudicación OTIC'!AZ406)</f>
        <v>7</v>
      </c>
      <c r="BA406" s="2">
        <f>+('3 Planilla Preadjudicación OTIC'!BA406)</f>
        <v>7</v>
      </c>
      <c r="BB406" s="2">
        <f>+('3 Planilla Preadjudicación OTIC'!BB406)</f>
        <v>7</v>
      </c>
      <c r="BC406" s="2">
        <f>+('3 Planilla Preadjudicación OTIC'!BC406)</f>
        <v>7</v>
      </c>
      <c r="BD406" s="2">
        <f>+('3 Planilla Preadjudicación OTIC'!BD406)</f>
        <v>7</v>
      </c>
      <c r="BE406" s="2">
        <f>+('3 Planilla Preadjudicación OTIC'!BE406)</f>
        <v>7</v>
      </c>
      <c r="BF406" s="2">
        <f>+('3 Planilla Preadjudicación OTIC'!BF406)</f>
        <v>7</v>
      </c>
      <c r="BG406" s="2">
        <f>+('3 Planilla Preadjudicación OTIC'!BG406)</f>
        <v>7</v>
      </c>
      <c r="BH406" s="2">
        <f>+('3 Planilla Preadjudicación OTIC'!BH406)</f>
        <v>7</v>
      </c>
      <c r="BI406" s="2">
        <f>+('3 Planilla Preadjudicación OTIC'!BI406)</f>
        <v>7</v>
      </c>
      <c r="BJ406" s="2">
        <f>+('3 Planilla Preadjudicación OTIC'!BJ406)</f>
        <v>7</v>
      </c>
      <c r="BK406" s="2">
        <f>+('3 Planilla Preadjudicación OTIC'!BK406)</f>
        <v>7</v>
      </c>
      <c r="BL406" s="2">
        <f>+('3 Planilla Preadjudicación OTIC'!BL406)</f>
        <v>7</v>
      </c>
      <c r="BM406" s="104">
        <f>ROUND(('3 Planilla Preadjudicación OTIC'!BM406),1)</f>
        <v>6.4</v>
      </c>
      <c r="BN406" s="4" t="str">
        <f>+('3 Planilla Preadjudicación OTIC'!BN406)</f>
        <v>NO</v>
      </c>
      <c r="BO406" s="4">
        <f>+('3 Planilla Preadjudicación OTIC'!BO406)</f>
        <v>0</v>
      </c>
      <c r="BP406" s="4">
        <f>+('3 Planilla Preadjudicación OTIC'!BP406)</f>
        <v>0</v>
      </c>
      <c r="BQ406" s="4">
        <f>+('3 Planilla Preadjudicación OTIC'!BQ406)</f>
        <v>0</v>
      </c>
      <c r="BR406" s="4">
        <f>+('3 Planilla Preadjudicación OTIC'!BR406)</f>
        <v>0</v>
      </c>
      <c r="BS406" s="4">
        <f>+('3 Planilla Preadjudicación OTIC'!BS406)</f>
        <v>0</v>
      </c>
      <c r="BT406" s="4">
        <f>+('3 Planilla Preadjudicación OTIC'!BT406)</f>
        <v>0</v>
      </c>
      <c r="BU406" s="85">
        <f>IF(VLOOKUP(A406,'BD OFICIAL'!$A$1:$AL$2098,7,0)=D406,0,1)</f>
        <v>0</v>
      </c>
      <c r="BV406" s="85">
        <f>IF(VLOOKUP(A406,'BD OFICIAL'!$A$1:$AL$2098,11,0)=J406,0,1)</f>
        <v>0</v>
      </c>
      <c r="BW406" s="85">
        <f>IF(VLOOKUP(A406,'BD OFICIAL'!$A$1:$AL$2098,13,0)=L406,0,1)</f>
        <v>0</v>
      </c>
      <c r="BX406" s="2">
        <f>IF(VLOOKUP(A406,'BD OFICIAL'!$A$1:$AL$2098,16,0)=O406,0,1)</f>
        <v>0</v>
      </c>
      <c r="BY406" s="2">
        <f>IF(VLOOKUP(A406,'BD OFICIAL'!$A$1:$AL$2098,17,0)=P406,0,1)</f>
        <v>0</v>
      </c>
      <c r="BZ406" s="2">
        <f>IF(VLOOKUP(A406,'BD OFICIAL'!$A$1:$AL$2098,19,0)=R406,0,1)</f>
        <v>0</v>
      </c>
      <c r="CA406" s="2">
        <f>IF(VLOOKUP(A406,'BD OFICIAL'!$A$1:$AL$2098,21,0)=T406,0,1)</f>
        <v>0</v>
      </c>
      <c r="CB406" s="2">
        <f>IF(VLOOKUP(A406,'BD OFICIAL'!$A$1:$AL$2098,24,0)=AK406,0,1)</f>
        <v>0</v>
      </c>
      <c r="CC406" s="2">
        <f>IF(VLOOKUP(A406,'BD OFICIAL'!$A$1:$AL$2098,25,0)=X406,0,1)</f>
        <v>0</v>
      </c>
      <c r="CD406" s="2">
        <f>IF(VLOOKUP(A406,'BD OFICIAL'!$A$1:$AL$2098,26,0)=Y406,0,1)</f>
        <v>0</v>
      </c>
      <c r="CE406" s="2">
        <f>IF(VLOOKUP(A406,'BD OFICIAL'!$A$1:$AL$2098,27,0)=Z406,0,1)</f>
        <v>0</v>
      </c>
      <c r="CF406" s="2">
        <f>IF(VLOOKUP(A406,'BD OFICIAL'!$A$1:$AL$2098,28,0)=AA406,0,1)</f>
        <v>0</v>
      </c>
      <c r="CG406" s="2">
        <f>IF(VLOOKUP(A406,'BD OFICIAL'!$A$1:$AL$2098,33,0)=AF406,0,1)</f>
        <v>0</v>
      </c>
      <c r="CH406" s="2">
        <f>IF(VLOOKUP(A406,'BD OFICIAL'!$A$1:$AL$2098,35,0)=AH406,0,1)</f>
        <v>0</v>
      </c>
      <c r="CI406" s="85">
        <f>IF(VLOOKUP(A406,'BD OFICIAL'!$A$1:$AL$2098,34,0)=AL406,0,1)</f>
        <v>0</v>
      </c>
      <c r="CJ406" s="12">
        <f>VLOOKUP(A406,'BD OFICIAL'!$A$1:$AM$2098,36,0)*AM406-AP406</f>
        <v>0</v>
      </c>
      <c r="CK406" s="85" t="str">
        <f t="shared" si="224"/>
        <v>SSH</v>
      </c>
      <c r="CL406" s="85" t="str">
        <f t="shared" si="225"/>
        <v>NO</v>
      </c>
      <c r="CM406" s="85" t="str">
        <f t="shared" si="205"/>
        <v>SI</v>
      </c>
      <c r="CN406" s="31">
        <f t="shared" si="206"/>
        <v>0</v>
      </c>
      <c r="CO406" s="31">
        <f t="shared" si="226"/>
        <v>0</v>
      </c>
      <c r="CP406" s="31">
        <f t="shared" si="207"/>
        <v>0</v>
      </c>
      <c r="CQ406" s="31">
        <f>IF(Y406="NO",0,IF(Y406="SI",IF(VLOOKUP(A406,'BD OFICIAL'!$A:$AO,40,0)=AQ406,0,1)))</f>
        <v>0</v>
      </c>
      <c r="CR406" s="31">
        <f>IF(Z406="NO",0,IF(Z406="SI",IF(VLOOKUP(B406,'BD OFICIAL'!$A:$AO,41,0)=AS406,0,1)))</f>
        <v>0</v>
      </c>
      <c r="CS406" s="31">
        <f t="shared" si="227"/>
        <v>0</v>
      </c>
      <c r="CT406" s="31">
        <f t="shared" si="228"/>
        <v>0</v>
      </c>
      <c r="CU406" s="31">
        <f>IF(VLOOKUP(A406,'BD OFICIAL'!$A$1:$AL$1056,31,0)="SI",IF(AT406&gt;0,0,1),IF(AT406=0,0,1))</f>
        <v>0</v>
      </c>
      <c r="CV406" s="31">
        <f t="shared" si="229"/>
        <v>0</v>
      </c>
      <c r="CW406" s="31">
        <f t="shared" si="208"/>
        <v>0</v>
      </c>
      <c r="CX406" s="85" t="str">
        <f t="shared" si="209"/>
        <v>SI</v>
      </c>
      <c r="CY406" s="31">
        <f t="shared" si="210"/>
        <v>0</v>
      </c>
      <c r="CZ406" s="85" t="str">
        <f>IF(ISERROR(VLOOKUP(AI406,EXPERIENCIA!$A$1:$C$2100,1,0)),"NO","SI")</f>
        <v>NO</v>
      </c>
      <c r="DA406" s="85">
        <f>IF(CX406="no","NO APLICA",IF(AX406=0,"ERROR NOTA",IF(AND(AX406&gt;1,CZ406="NO"),"ERROR NOTA",IF(AND(CZ406="NO",AX406=1),0,IF(VLOOKUP(AI406,EXPERIENCIA!$A$1:$C$2100,3,0)=AX406,0,"ERROR NOTA")))))</f>
        <v>0</v>
      </c>
      <c r="DB406" s="85" t="str">
        <f>IF(ISERROR(VLOOKUP(AI406,COMPORTAMIENTO!$A$1:$C$2100,1,0)),"NO","SI")</f>
        <v>SI</v>
      </c>
      <c r="DC406" s="85">
        <f>IF(CX406="NO","NO APLICA",IF(AY406=0,"ERROR NOTA",IF(AND(DB406="NO",AY406=7),0,IF(VLOOKUP(AI406,COMPORTAMIENTO!$A$2:$H$2100,8,0)=AY406,0,"ERROR NOTA"))))</f>
        <v>0</v>
      </c>
      <c r="DD406" s="104">
        <f t="shared" si="211"/>
        <v>0.1</v>
      </c>
      <c r="DE406" s="104">
        <f t="shared" si="212"/>
        <v>0.70000000000000007</v>
      </c>
      <c r="DF406" s="85" t="str">
        <f t="shared" si="230"/>
        <v>NO</v>
      </c>
      <c r="DG406" s="85">
        <f t="shared" si="213"/>
        <v>7</v>
      </c>
      <c r="DH406" s="85">
        <f t="shared" si="214"/>
        <v>7</v>
      </c>
      <c r="DI406" s="85">
        <f t="shared" si="215"/>
        <v>7</v>
      </c>
      <c r="DJ406" s="12">
        <f t="shared" si="216"/>
        <v>7.0000000000000009</v>
      </c>
      <c r="DK406" s="7">
        <f t="shared" si="217"/>
        <v>7.0000000000000009</v>
      </c>
      <c r="DL406" s="12">
        <f t="shared" si="231"/>
        <v>4130</v>
      </c>
      <c r="DM406" s="12">
        <f>VLOOKUP(A406,'5 TD'!$A:$B,2,0)</f>
        <v>4130</v>
      </c>
      <c r="DN406" s="7">
        <f t="shared" si="232"/>
        <v>7</v>
      </c>
      <c r="DO406" s="85" t="str">
        <f t="shared" si="218"/>
        <v>APROBADO</v>
      </c>
      <c r="DP406" s="85" t="str">
        <f t="shared" si="219"/>
        <v>APROBADO</v>
      </c>
      <c r="DQ406" s="7">
        <f t="shared" si="220"/>
        <v>6.4</v>
      </c>
      <c r="DR406" s="85" t="str">
        <f t="shared" si="233"/>
        <v>APROBADO</v>
      </c>
      <c r="DS406" s="2" t="str">
        <f>+('3 Planilla Preadjudicación OTIC'!BN406)</f>
        <v>NO</v>
      </c>
      <c r="DT406" s="2">
        <f>IF(DR406="APROBADO",VLOOKUP(A406,'5 TD'!$D$3:$E$270,2,0),"NO APLICA")</f>
        <v>6.8</v>
      </c>
      <c r="DU406" s="2" t="str">
        <f t="shared" si="234"/>
        <v>NO</v>
      </c>
      <c r="DV406" s="2" t="str">
        <f>IF(DU406="SI",VLOOKUP(A406,'5 TD'!$G$3:$H$270,2,0),"NO APLICA ")</f>
        <v xml:space="preserve">NO APLICA </v>
      </c>
      <c r="DW406" s="2" t="str">
        <f t="shared" si="235"/>
        <v>NO</v>
      </c>
      <c r="DX406" s="2" t="str">
        <f>IF(DW406="SI",VLOOKUP(A406,'5 TD'!$J$4:$K$472,2,0),"NO APLICA")</f>
        <v>NO APLICA</v>
      </c>
      <c r="DY406" s="2" t="str">
        <f t="shared" si="236"/>
        <v>NO APLICA</v>
      </c>
      <c r="DZ406" s="7" t="str">
        <f>IF(DY406="SI",VLOOKUP(A406,'5 TD'!$M$4:$N$350,2,0),"NO APLICA")</f>
        <v>NO APLICA</v>
      </c>
      <c r="EA406" s="2" t="str">
        <f t="shared" si="237"/>
        <v>NO APLICA</v>
      </c>
      <c r="EB406" s="12" t="str">
        <f t="shared" si="238"/>
        <v/>
      </c>
      <c r="EC406" s="12" t="str">
        <f>IF(EA406="SI",VLOOKUP(A406,'5 TD'!$V$4:$W$479,2,0),"NO APLICA")</f>
        <v>NO APLICA</v>
      </c>
      <c r="ED406" s="2" t="str">
        <f t="shared" si="221"/>
        <v>NO</v>
      </c>
      <c r="EE406" s="79" t="str">
        <f>IF(ED406="SI",VLOOKUP(AI406,COMPORTAMIENTO!$A$1:$H$2100,7,0),"NO APLICA")</f>
        <v>NO APLICA</v>
      </c>
      <c r="EF406" s="12" t="str">
        <f>IF(ED406="SI",VLOOKUP(A406,'5 TD'!$P$2:$Q$479,2,0),"NO APLICA")</f>
        <v>NO APLICA</v>
      </c>
      <c r="EG406" s="2" t="str">
        <f t="shared" si="222"/>
        <v>NO</v>
      </c>
      <c r="EH406" s="2">
        <f>IF(CZ406="no",0,VLOOKUP(AI406,EXPERIENCIA!$A$1:$C$2100,2,0))</f>
        <v>0</v>
      </c>
      <c r="EI406" s="2">
        <f>IF(CZ406="si",VLOOKUP(A406,'5 TD'!$S$3:$T$2103,2,0),0)</f>
        <v>0</v>
      </c>
      <c r="EJ406" s="2" t="str">
        <f t="shared" si="223"/>
        <v>SI</v>
      </c>
      <c r="EK406" s="2">
        <f>+('3 Planilla Preadjudicación OTIC'!BU406)</f>
        <v>0</v>
      </c>
      <c r="EL406" s="4"/>
      <c r="EM406" s="3"/>
      <c r="EN406" s="3"/>
      <c r="EQ406" s="86"/>
    </row>
    <row r="407" spans="1:147" ht="15" customHeight="1" x14ac:dyDescent="0.3">
      <c r="A407" s="2">
        <f>+('3 Planilla Preadjudicación OTIC'!A407)</f>
        <v>14262</v>
      </c>
      <c r="B407" s="2" t="str">
        <f>+('3 Planilla Preadjudicación OTIC'!B407)</f>
        <v>65181652-1</v>
      </c>
      <c r="C407" s="4">
        <f>+('3 Planilla Preadjudicación OTIC'!E407)</f>
        <v>2025</v>
      </c>
      <c r="D407" s="4" t="str">
        <f>+('3 Planilla Preadjudicación OTIC'!F407)</f>
        <v>MANDATO</v>
      </c>
      <c r="E407" s="4" t="str">
        <f>+('3 Planilla Preadjudicación OTIC'!G407)</f>
        <v>65073010-0</v>
      </c>
      <c r="F407" s="4" t="str">
        <f>+('3 Planilla Preadjudicación OTIC'!H407)</f>
        <v>CORPORACIÓN DE EDUCACIÓN Y SALUD PARA EL SÍNDROME DE DOWN, EDUDOWN</v>
      </c>
      <c r="G407" s="4"/>
      <c r="H407" s="4"/>
      <c r="I407" s="4" t="str">
        <f>+('3 Planilla Preadjudicación OTIC'!I407)</f>
        <v>COCINA INCLUSIVA CON APOYO</v>
      </c>
      <c r="J407" s="4" t="str">
        <f>+('3 Planilla Preadjudicación OTIC'!J407)</f>
        <v>SIN PLAN FORMATIVO</v>
      </c>
      <c r="K407" s="4" t="str">
        <f>+('3 Planilla Preadjudicación OTIC'!K407)</f>
        <v>TÉCNICAS PARA LA RESOLUCIÓN DE PROBLEMAS</v>
      </c>
      <c r="L407" s="4" t="str">
        <f>+('3 Planilla Preadjudicación OTIC'!L407)</f>
        <v>PF0922</v>
      </c>
      <c r="M407" s="2">
        <f>+('3 Planilla Preadjudicación OTIC'!M407)</f>
        <v>13</v>
      </c>
      <c r="N407" s="4" t="str">
        <f>+('3 Planilla Preadjudicación OTIC'!N407)</f>
        <v>METROPOLITANA</v>
      </c>
      <c r="O407" s="4" t="str">
        <f>+('3 Planilla Preadjudicación OTIC'!O407)</f>
        <v>SAN BERNARDO</v>
      </c>
      <c r="P407" s="4" t="str">
        <f>+('3 Planilla Preadjudicación OTIC'!P407)</f>
        <v>PERSONAS DE 18 AÑOS O MÁS, EN SITUACIÓN DE DISCAPACIDAD.</v>
      </c>
      <c r="Q407" s="4" t="str">
        <f>+('3 Planilla Preadjudicación OTIC'!Q407)</f>
        <v>PRESENCIAL</v>
      </c>
      <c r="R407" s="4" t="str">
        <f>+('3 Planilla Preadjudicación OTIC'!R407)</f>
        <v>DEPENDIENTE</v>
      </c>
      <c r="S407" s="4">
        <f>+('3 Planilla Preadjudicación OTIC'!S407)</f>
        <v>47</v>
      </c>
      <c r="T407" s="2">
        <f>+('3 Planilla Preadjudicación OTIC'!T407)</f>
        <v>15</v>
      </c>
      <c r="U407" s="2">
        <f>+('3 Planilla Preadjudicación OTIC'!U407)</f>
        <v>0</v>
      </c>
      <c r="V407" s="2">
        <f>+('3 Planilla Preadjudicación OTIC'!V407)</f>
        <v>8</v>
      </c>
      <c r="W407" s="2">
        <f>+('3 Planilla Preadjudicación OTIC'!W407)</f>
        <v>188</v>
      </c>
      <c r="X407" s="2">
        <f>+('3 Planilla Preadjudicación OTIC'!X407)</f>
        <v>4</v>
      </c>
      <c r="Y407" s="2" t="str">
        <f>+('3 Planilla Preadjudicación OTIC'!Y407)</f>
        <v>SI</v>
      </c>
      <c r="Z407" s="2" t="str">
        <f>+('3 Planilla Preadjudicación OTIC'!Z407)</f>
        <v>NO</v>
      </c>
      <c r="AA407" s="2" t="str">
        <f>+('3 Planilla Preadjudicación OTIC'!AA407)</f>
        <v>NO</v>
      </c>
      <c r="AB407" s="4" t="str">
        <f>+('3 Planilla Preadjudicación OTIC'!AB407)</f>
        <v>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v>
      </c>
      <c r="AC407" s="4" t="str">
        <f>+('3 Planilla Preadjudicación OTIC'!AC407)</f>
        <v>PERSONAS EN SITUACIÓN DE DISCAPACIDAD, DE 18 AÑOS O MÁS, QUE SE ATIENDEN EN EDUDOWN, HOMBRES Y MUJERES, QUE TIENEN O NO EXPERIENCIA LABORAL, RESIDENTES DE LA REGIÓN METROPOLITANA Y QUE BUSCAN CON LA CAPACITACIÓN INSERTARSE AL MUNDO LABORAL.</v>
      </c>
      <c r="AD407" s="2" t="str">
        <f>+('3 Planilla Preadjudicación OTIC'!AD407)</f>
        <v>NO</v>
      </c>
      <c r="AE407" s="4">
        <f>+('3 Planilla Preadjudicación OTIC'!AE407)</f>
        <v>0</v>
      </c>
      <c r="AF407" s="2" t="str">
        <f>+('3 Planilla Preadjudicación OTIC'!AF407)</f>
        <v>CERRADA</v>
      </c>
      <c r="AG407" s="2">
        <f>+('3 Planilla Preadjudicación OTIC'!AG407)</f>
        <v>47</v>
      </c>
      <c r="AH407" s="2">
        <f>+('3 Planilla Preadjudicación OTIC'!AH407)</f>
        <v>3</v>
      </c>
      <c r="AI407" s="135" t="str">
        <f>+('3 Planilla Preadjudicación OTIC'!AI407)</f>
        <v>77153644-1</v>
      </c>
      <c r="AJ407" s="4" t="str">
        <f>+('3 Planilla Preadjudicación OTIC'!AJ407)</f>
        <v>CAPACITACIONES SINAPSIS SPA</v>
      </c>
      <c r="AK407" s="2">
        <f>+('3 Planilla Preadjudicación OTIC'!AK407)</f>
        <v>188</v>
      </c>
      <c r="AL407" s="2">
        <f>+('3 Planilla Preadjudicación OTIC'!AL407)</f>
        <v>47</v>
      </c>
      <c r="AM407" s="12">
        <f>+('3 Planilla Preadjudicación OTIC'!AM407)</f>
        <v>6373</v>
      </c>
      <c r="AN407" s="12">
        <f>+('3 Planilla Preadjudicación OTIC'!AN407)</f>
        <v>0</v>
      </c>
      <c r="AO407" s="12">
        <f>+('3 Planilla Preadjudicación OTIC'!AO407)</f>
        <v>0</v>
      </c>
      <c r="AP407" s="12">
        <f>+('3 Planilla Preadjudicación OTIC'!AP407)</f>
        <v>17971860</v>
      </c>
      <c r="AQ407" s="12">
        <f>+('3 Planilla Preadjudicación OTIC'!AQ407)</f>
        <v>2820000</v>
      </c>
      <c r="AR407" s="12">
        <f>+('3 Planilla Preadjudicación OTIC'!AR407)</f>
        <v>0</v>
      </c>
      <c r="AS407" s="12">
        <f>+('3 Planilla Preadjudicación OTIC'!AS407)</f>
        <v>0</v>
      </c>
      <c r="AT407" s="12">
        <f>+('3 Planilla Preadjudicación OTIC'!AT407)</f>
        <v>0</v>
      </c>
      <c r="AU407" s="12">
        <f>+('3 Planilla Preadjudicación OTIC'!AU407)</f>
        <v>20791860</v>
      </c>
      <c r="AV407" s="2" t="str">
        <f>+('3 Planilla Preadjudicación OTIC'!AV407)</f>
        <v>SI</v>
      </c>
      <c r="AW407" s="4">
        <f>+('3 Planilla Preadjudicación OTIC'!AW407)</f>
        <v>0</v>
      </c>
      <c r="AX407" s="2">
        <f>+('3 Planilla Preadjudicación OTIC'!AX407)</f>
        <v>1</v>
      </c>
      <c r="AY407" s="2">
        <f>+('3 Planilla Preadjudicación OTIC'!AY407)</f>
        <v>7</v>
      </c>
      <c r="AZ407" s="2">
        <f>+('3 Planilla Preadjudicación OTIC'!AZ407)</f>
        <v>7</v>
      </c>
      <c r="BA407" s="2">
        <f>+('3 Planilla Preadjudicación OTIC'!BA407)</f>
        <v>7</v>
      </c>
      <c r="BB407" s="2">
        <f>+('3 Planilla Preadjudicación OTIC'!BB407)</f>
        <v>7</v>
      </c>
      <c r="BC407" s="2">
        <f>+('3 Planilla Preadjudicación OTIC'!BC407)</f>
        <v>7</v>
      </c>
      <c r="BD407" s="2">
        <f>+('3 Planilla Preadjudicación OTIC'!BD407)</f>
        <v>7</v>
      </c>
      <c r="BE407" s="2">
        <f>+('3 Planilla Preadjudicación OTIC'!BE407)</f>
        <v>7</v>
      </c>
      <c r="BF407" s="2">
        <f>+('3 Planilla Preadjudicación OTIC'!BF407)</f>
        <v>7</v>
      </c>
      <c r="BG407" s="2">
        <f>+('3 Planilla Preadjudicación OTIC'!BG407)</f>
        <v>7</v>
      </c>
      <c r="BH407" s="2">
        <f>+('3 Planilla Preadjudicación OTIC'!BH407)</f>
        <v>7</v>
      </c>
      <c r="BI407" s="2">
        <f>+('3 Planilla Preadjudicación OTIC'!BI407)</f>
        <v>7</v>
      </c>
      <c r="BJ407" s="2">
        <f>+('3 Planilla Preadjudicación OTIC'!BJ407)</f>
        <v>7</v>
      </c>
      <c r="BK407" s="2">
        <f>+('3 Planilla Preadjudicación OTIC'!BK407)</f>
        <v>7</v>
      </c>
      <c r="BL407" s="2">
        <f>+('3 Planilla Preadjudicación OTIC'!BL407)</f>
        <v>7</v>
      </c>
      <c r="BM407" s="104">
        <f>ROUND(('3 Planilla Preadjudicación OTIC'!BM407),1)</f>
        <v>6.4</v>
      </c>
      <c r="BN407" s="4" t="str">
        <f>+('3 Planilla Preadjudicación OTIC'!BN407)</f>
        <v>NO</v>
      </c>
      <c r="BO407" s="4">
        <f>+('3 Planilla Preadjudicación OTIC'!BO407)</f>
        <v>0</v>
      </c>
      <c r="BP407" s="4">
        <f>+('3 Planilla Preadjudicación OTIC'!BP407)</f>
        <v>0</v>
      </c>
      <c r="BQ407" s="4">
        <f>+('3 Planilla Preadjudicación OTIC'!BQ407)</f>
        <v>0</v>
      </c>
      <c r="BR407" s="4">
        <f>+('3 Planilla Preadjudicación OTIC'!BR407)</f>
        <v>0</v>
      </c>
      <c r="BS407" s="4">
        <f>+('3 Planilla Preadjudicación OTIC'!BS407)</f>
        <v>0</v>
      </c>
      <c r="BT407" s="4">
        <f>+('3 Planilla Preadjudicación OTIC'!BT407)</f>
        <v>0</v>
      </c>
      <c r="BU407" s="85">
        <f>IF(VLOOKUP(A407,'BD OFICIAL'!$A$1:$AL$2098,7,0)=D407,0,1)</f>
        <v>0</v>
      </c>
      <c r="BV407" s="85">
        <f>IF(VLOOKUP(A407,'BD OFICIAL'!$A$1:$AL$2098,11,0)=J407,0,1)</f>
        <v>0</v>
      </c>
      <c r="BW407" s="85">
        <f>IF(VLOOKUP(A407,'BD OFICIAL'!$A$1:$AL$2098,13,0)=L407,0,1)</f>
        <v>0</v>
      </c>
      <c r="BX407" s="2">
        <f>IF(VLOOKUP(A407,'BD OFICIAL'!$A$1:$AL$2098,16,0)=O407,0,1)</f>
        <v>0</v>
      </c>
      <c r="BY407" s="2">
        <f>IF(VLOOKUP(A407,'BD OFICIAL'!$A$1:$AL$2098,17,0)=P407,0,1)</f>
        <v>0</v>
      </c>
      <c r="BZ407" s="2">
        <f>IF(VLOOKUP(A407,'BD OFICIAL'!$A$1:$AL$2098,19,0)=R407,0,1)</f>
        <v>0</v>
      </c>
      <c r="CA407" s="2">
        <f>IF(VLOOKUP(A407,'BD OFICIAL'!$A$1:$AL$2098,21,0)=T407,0,1)</f>
        <v>0</v>
      </c>
      <c r="CB407" s="2">
        <f>IF(VLOOKUP(A407,'BD OFICIAL'!$A$1:$AL$2098,24,0)=AK407,0,1)</f>
        <v>0</v>
      </c>
      <c r="CC407" s="2">
        <f>IF(VLOOKUP(A407,'BD OFICIAL'!$A$1:$AL$2098,25,0)=X407,0,1)</f>
        <v>0</v>
      </c>
      <c r="CD407" s="2">
        <f>IF(VLOOKUP(A407,'BD OFICIAL'!$A$1:$AL$2098,26,0)=Y407,0,1)</f>
        <v>0</v>
      </c>
      <c r="CE407" s="2">
        <f>IF(VLOOKUP(A407,'BD OFICIAL'!$A$1:$AL$2098,27,0)=Z407,0,1)</f>
        <v>0</v>
      </c>
      <c r="CF407" s="2">
        <f>IF(VLOOKUP(A407,'BD OFICIAL'!$A$1:$AL$2098,28,0)=AA407,0,1)</f>
        <v>0</v>
      </c>
      <c r="CG407" s="2">
        <f>IF(VLOOKUP(A407,'BD OFICIAL'!$A$1:$AL$2098,33,0)=AF407,0,1)</f>
        <v>0</v>
      </c>
      <c r="CH407" s="2">
        <f>IF(VLOOKUP(A407,'BD OFICIAL'!$A$1:$AL$2098,35,0)=AH407,0,1)</f>
        <v>0</v>
      </c>
      <c r="CI407" s="85">
        <f>IF(VLOOKUP(A407,'BD OFICIAL'!$A$1:$AL$2098,34,0)=AL407,0,1)</f>
        <v>0</v>
      </c>
      <c r="CJ407" s="12">
        <f>VLOOKUP(A407,'BD OFICIAL'!$A$1:$AM$2098,36,0)*AM407-AP407</f>
        <v>0</v>
      </c>
      <c r="CK407" s="85" t="str">
        <f t="shared" si="224"/>
        <v>SSH</v>
      </c>
      <c r="CL407" s="85" t="str">
        <f t="shared" si="225"/>
        <v>NO</v>
      </c>
      <c r="CM407" s="85" t="str">
        <f t="shared" si="205"/>
        <v>SI</v>
      </c>
      <c r="CN407" s="31">
        <f t="shared" si="206"/>
        <v>0</v>
      </c>
      <c r="CO407" s="31">
        <f t="shared" si="226"/>
        <v>0</v>
      </c>
      <c r="CP407" s="31">
        <f t="shared" si="207"/>
        <v>0</v>
      </c>
      <c r="CQ407" s="31">
        <f>IF(Y407="NO",0,IF(Y407="SI",IF(VLOOKUP(A407,'BD OFICIAL'!$A:$AO,40,0)=AQ407,0,1)))</f>
        <v>0</v>
      </c>
      <c r="CR407" s="31">
        <f>IF(Z407="NO",0,IF(Z407="SI",IF(VLOOKUP(B407,'BD OFICIAL'!$A:$AO,41,0)=AS407,0,1)))</f>
        <v>0</v>
      </c>
      <c r="CS407" s="31">
        <f t="shared" si="227"/>
        <v>0</v>
      </c>
      <c r="CT407" s="31">
        <f t="shared" si="228"/>
        <v>0</v>
      </c>
      <c r="CU407" s="31">
        <f>IF(VLOOKUP(A407,'BD OFICIAL'!$A$1:$AL$1056,31,0)="SI",IF(AT407&gt;0,0,1),IF(AT407=0,0,1))</f>
        <v>0</v>
      </c>
      <c r="CV407" s="31">
        <f t="shared" si="229"/>
        <v>0</v>
      </c>
      <c r="CW407" s="31">
        <f t="shared" si="208"/>
        <v>0</v>
      </c>
      <c r="CX407" s="85" t="str">
        <f t="shared" si="209"/>
        <v>SI</v>
      </c>
      <c r="CY407" s="31">
        <f t="shared" si="210"/>
        <v>0</v>
      </c>
      <c r="CZ407" s="85" t="str">
        <f>IF(ISERROR(VLOOKUP(AI407,EXPERIENCIA!$A$1:$C$2100,1,0)),"NO","SI")</f>
        <v>NO</v>
      </c>
      <c r="DA407" s="85">
        <f>IF(CX407="no","NO APLICA",IF(AX407=0,"ERROR NOTA",IF(AND(AX407&gt;1,CZ407="NO"),"ERROR NOTA",IF(AND(CZ407="NO",AX407=1),0,IF(VLOOKUP(AI407,EXPERIENCIA!$A$1:$C$2100,3,0)=AX407,0,"ERROR NOTA")))))</f>
        <v>0</v>
      </c>
      <c r="DB407" s="85" t="str">
        <f>IF(ISERROR(VLOOKUP(AI407,COMPORTAMIENTO!$A$1:$C$2100,1,0)),"NO","SI")</f>
        <v>SI</v>
      </c>
      <c r="DC407" s="85">
        <f>IF(CX407="NO","NO APLICA",IF(AY407=0,"ERROR NOTA",IF(AND(DB407="NO",AY407=7),0,IF(VLOOKUP(AI407,COMPORTAMIENTO!$A$2:$H$2100,8,0)=AY407,0,"ERROR NOTA"))))</f>
        <v>0</v>
      </c>
      <c r="DD407" s="104">
        <f t="shared" si="211"/>
        <v>0.1</v>
      </c>
      <c r="DE407" s="104">
        <f t="shared" si="212"/>
        <v>0.70000000000000007</v>
      </c>
      <c r="DF407" s="85" t="str">
        <f t="shared" si="230"/>
        <v>NO</v>
      </c>
      <c r="DG407" s="85">
        <f t="shared" si="213"/>
        <v>7</v>
      </c>
      <c r="DH407" s="85">
        <f t="shared" si="214"/>
        <v>7</v>
      </c>
      <c r="DI407" s="85">
        <f t="shared" si="215"/>
        <v>7</v>
      </c>
      <c r="DJ407" s="12">
        <f t="shared" si="216"/>
        <v>7.0000000000000009</v>
      </c>
      <c r="DK407" s="7">
        <f t="shared" si="217"/>
        <v>7.0000000000000009</v>
      </c>
      <c r="DL407" s="12">
        <f t="shared" si="231"/>
        <v>6373</v>
      </c>
      <c r="DM407" s="12">
        <f>VLOOKUP(A407,'5 TD'!$A:$B,2,0)</f>
        <v>6373</v>
      </c>
      <c r="DN407" s="7">
        <f t="shared" si="232"/>
        <v>7</v>
      </c>
      <c r="DO407" s="85" t="str">
        <f t="shared" si="218"/>
        <v>APROBADO</v>
      </c>
      <c r="DP407" s="85" t="str">
        <f t="shared" si="219"/>
        <v>APROBADO</v>
      </c>
      <c r="DQ407" s="7">
        <f t="shared" si="220"/>
        <v>6.4</v>
      </c>
      <c r="DR407" s="85" t="str">
        <f t="shared" si="233"/>
        <v>APROBADO</v>
      </c>
      <c r="DS407" s="2" t="str">
        <f>+('3 Planilla Preadjudicación OTIC'!BN407)</f>
        <v>NO</v>
      </c>
      <c r="DT407" s="2">
        <f>IF(DR407="APROBADO",VLOOKUP(A407,'5 TD'!$D$3:$E$270,2,0),"NO APLICA")</f>
        <v>7</v>
      </c>
      <c r="DU407" s="2" t="str">
        <f t="shared" si="234"/>
        <v>NO</v>
      </c>
      <c r="DV407" s="2" t="str">
        <f>IF(DU407="SI",VLOOKUP(A407,'5 TD'!$G$3:$H$270,2,0),"NO APLICA ")</f>
        <v xml:space="preserve">NO APLICA </v>
      </c>
      <c r="DW407" s="2" t="str">
        <f t="shared" si="235"/>
        <v>NO</v>
      </c>
      <c r="DX407" s="2" t="str">
        <f>IF(DW407="SI",VLOOKUP(A407,'5 TD'!$J$4:$K$472,2,0),"NO APLICA")</f>
        <v>NO APLICA</v>
      </c>
      <c r="DY407" s="2" t="str">
        <f t="shared" si="236"/>
        <v>NO APLICA</v>
      </c>
      <c r="DZ407" s="7" t="str">
        <f>IF(DY407="SI",VLOOKUP(A407,'5 TD'!$M$4:$N$350,2,0),"NO APLICA")</f>
        <v>NO APLICA</v>
      </c>
      <c r="EA407" s="2" t="str">
        <f t="shared" si="237"/>
        <v>NO APLICA</v>
      </c>
      <c r="EB407" s="12" t="str">
        <f t="shared" si="238"/>
        <v/>
      </c>
      <c r="EC407" s="12" t="str">
        <f>IF(EA407="SI",VLOOKUP(A407,'5 TD'!$V$4:$W$479,2,0),"NO APLICA")</f>
        <v>NO APLICA</v>
      </c>
      <c r="ED407" s="2" t="str">
        <f t="shared" si="221"/>
        <v>NO</v>
      </c>
      <c r="EE407" s="79" t="str">
        <f>IF(ED407="SI",VLOOKUP(AI407,COMPORTAMIENTO!$A$1:$H$2100,7,0),"NO APLICA")</f>
        <v>NO APLICA</v>
      </c>
      <c r="EF407" s="12" t="str">
        <f>IF(ED407="SI",VLOOKUP(A407,'5 TD'!$P$2:$Q$479,2,0),"NO APLICA")</f>
        <v>NO APLICA</v>
      </c>
      <c r="EG407" s="2" t="str">
        <f t="shared" si="222"/>
        <v>NO</v>
      </c>
      <c r="EH407" s="2">
        <f>IF(CZ407="no",0,VLOOKUP(AI407,EXPERIENCIA!$A$1:$C$2100,2,0))</f>
        <v>0</v>
      </c>
      <c r="EI407" s="2">
        <f>IF(CZ407="si",VLOOKUP(A407,'5 TD'!$S$3:$T$2103,2,0),0)</f>
        <v>0</v>
      </c>
      <c r="EJ407" s="2" t="str">
        <f t="shared" si="223"/>
        <v>SI</v>
      </c>
      <c r="EK407" s="2">
        <f>+('3 Planilla Preadjudicación OTIC'!BU407)</f>
        <v>0</v>
      </c>
      <c r="EL407" s="4"/>
      <c r="EM407" s="3"/>
      <c r="EN407" s="3"/>
      <c r="EQ407" s="86"/>
    </row>
    <row r="408" spans="1:147" ht="15" customHeight="1" x14ac:dyDescent="0.3">
      <c r="A408" s="2">
        <f>+('3 Planilla Preadjudicación OTIC'!A408)</f>
        <v>14444</v>
      </c>
      <c r="B408" s="2" t="str">
        <f>+('3 Planilla Preadjudicación OTIC'!B408)</f>
        <v>65181652-1</v>
      </c>
      <c r="C408" s="4">
        <f>+('3 Planilla Preadjudicación OTIC'!E408)</f>
        <v>2025</v>
      </c>
      <c r="D408" s="4" t="str">
        <f>+('3 Planilla Preadjudicación OTIC'!F408)</f>
        <v>MANDATO</v>
      </c>
      <c r="E408" s="4" t="str">
        <f>+('3 Planilla Preadjudicación OTIC'!G408)</f>
        <v>96505760-9</v>
      </c>
      <c r="F408" s="4" t="str">
        <f>+('3 Planilla Preadjudicación OTIC'!H408)</f>
        <v>COLBÚN</v>
      </c>
      <c r="G408" s="4"/>
      <c r="H408" s="4"/>
      <c r="I408" s="4" t="str">
        <f>+('3 Planilla Preadjudicación OTIC'!I408)</f>
        <v>COCINA NACIONAL</v>
      </c>
      <c r="J408" s="4" t="str">
        <f>+('3 Planilla Preadjudicación OTIC'!J408)</f>
        <v>PF0981</v>
      </c>
      <c r="K408" s="4" t="str">
        <f>+('3 Planilla Preadjudicación OTIC'!K408)</f>
        <v>TÉCNICAS PARA EL EMPRENDIMIENTO</v>
      </c>
      <c r="L408" s="4" t="str">
        <f>+('3 Planilla Preadjudicación OTIC'!L408)</f>
        <v>PF0921</v>
      </c>
      <c r="M408" s="2">
        <f>+('3 Planilla Preadjudicación OTIC'!M408)</f>
        <v>8</v>
      </c>
      <c r="N408" s="4" t="str">
        <f>+('3 Planilla Preadjudicación OTIC'!N408)</f>
        <v>BIO BIO</v>
      </c>
      <c r="O408" s="4" t="str">
        <f>+('3 Planilla Preadjudicación OTIC'!O408)</f>
        <v>MULCHÉN</v>
      </c>
      <c r="P408" s="4" t="str">
        <f>+('3 Planilla Preadjudicación OTIC'!P408)</f>
        <v>EMPRENDEDORES/AS INFORMALES O PERSONAS VULNERABLES PERTENECIENTES AL 80% MAS VULNERABLE</v>
      </c>
      <c r="Q408" s="4" t="str">
        <f>+('3 Planilla Preadjudicación OTIC'!Q408)</f>
        <v>PRESENCIAL</v>
      </c>
      <c r="R408" s="4" t="str">
        <f>+('3 Planilla Preadjudicación OTIC'!R408)</f>
        <v>INDEPENDIENTE</v>
      </c>
      <c r="S408" s="4">
        <f>+('3 Planilla Preadjudicación OTIC'!S408)</f>
        <v>33</v>
      </c>
      <c r="T408" s="2">
        <f>+('3 Planilla Preadjudicación OTIC'!T408)</f>
        <v>10</v>
      </c>
      <c r="U408" s="2">
        <f>+('3 Planilla Preadjudicación OTIC'!U408)</f>
        <v>120</v>
      </c>
      <c r="V408" s="2">
        <f>+('3 Planilla Preadjudicación OTIC'!V408)</f>
        <v>12</v>
      </c>
      <c r="W408" s="2">
        <f>+('3 Planilla Preadjudicación OTIC'!W408)</f>
        <v>132</v>
      </c>
      <c r="X408" s="2">
        <f>+('3 Planilla Preadjudicación OTIC'!X408)</f>
        <v>4</v>
      </c>
      <c r="Y408" s="2" t="str">
        <f>+('3 Planilla Preadjudicación OTIC'!Y408)</f>
        <v>SI</v>
      </c>
      <c r="Z408" s="2" t="str">
        <f>+('3 Planilla Preadjudicación OTIC'!Z408)</f>
        <v>NO</v>
      </c>
      <c r="AA408" s="2" t="str">
        <f>+('3 Planilla Preadjudicación OTIC'!AA408)</f>
        <v>SI</v>
      </c>
      <c r="AB408" s="4" t="str">
        <f>+('3 Planilla Preadjudicación OTIC'!AB408)</f>
        <v>SE AJUSTA A PLAN FORMATIVO</v>
      </c>
      <c r="AC408" s="4" t="str">
        <f>+('3 Planilla Preadjudicación OTIC'!AC408)</f>
        <v>HOMBRES Y MUJERES DE 18 AÑOS O MAS, QUE PERTENECEN AL 80% MAS VULNERABLES, RESIDEN EN LA COMUNA DE MULCHEN Y TENER EDUCACIÓN MEDIA COMPLETA, PREFERENTEMENTE.</v>
      </c>
      <c r="AD408" s="2" t="str">
        <f>+('3 Planilla Preadjudicación OTIC'!AD408)</f>
        <v>NO</v>
      </c>
      <c r="AE408" s="4">
        <f>+('3 Planilla Preadjudicación OTIC'!AE408)</f>
        <v>0</v>
      </c>
      <c r="AF408" s="2" t="str">
        <f>+('3 Planilla Preadjudicación OTIC'!AF408)</f>
        <v>CERRADA</v>
      </c>
      <c r="AG408" s="2">
        <f>+('3 Planilla Preadjudicación OTIC'!AG408)</f>
        <v>33</v>
      </c>
      <c r="AH408" s="2">
        <f>+('3 Planilla Preadjudicación OTIC'!AH408)</f>
        <v>3</v>
      </c>
      <c r="AI408" s="135" t="str">
        <f>+('3 Planilla Preadjudicación OTIC'!AI408)</f>
        <v>77153644-1</v>
      </c>
      <c r="AJ408" s="4" t="str">
        <f>+('3 Planilla Preadjudicación OTIC'!AJ408)</f>
        <v>CAPACITACIONES SINAPSIS SPA</v>
      </c>
      <c r="AK408" s="2">
        <f>+('3 Planilla Preadjudicación OTIC'!AK408)</f>
        <v>132</v>
      </c>
      <c r="AL408" s="2">
        <f>+('3 Planilla Preadjudicación OTIC'!AL408)</f>
        <v>33</v>
      </c>
      <c r="AM408" s="12">
        <f>+('3 Planilla Preadjudicación OTIC'!AM408)</f>
        <v>6373</v>
      </c>
      <c r="AN408" s="12">
        <f>+('3 Planilla Preadjudicación OTIC'!AN408)</f>
        <v>100000</v>
      </c>
      <c r="AO408" s="12">
        <f>+('3 Planilla Preadjudicación OTIC'!AO408)</f>
        <v>0</v>
      </c>
      <c r="AP408" s="12">
        <f>+('3 Planilla Preadjudicación OTIC'!AP408)</f>
        <v>8412360</v>
      </c>
      <c r="AQ408" s="12">
        <f>+('3 Planilla Preadjudicación OTIC'!AQ408)</f>
        <v>1320000</v>
      </c>
      <c r="AR408" s="12">
        <f>+('3 Planilla Preadjudicación OTIC'!AR408)</f>
        <v>1000000</v>
      </c>
      <c r="AS408" s="12">
        <f>+('3 Planilla Preadjudicación OTIC'!AS408)</f>
        <v>0</v>
      </c>
      <c r="AT408" s="12">
        <f>+('3 Planilla Preadjudicación OTIC'!AT408)</f>
        <v>0</v>
      </c>
      <c r="AU408" s="12">
        <f>+('3 Planilla Preadjudicación OTIC'!AU408)</f>
        <v>10732360</v>
      </c>
      <c r="AV408" s="2" t="str">
        <f>+('3 Planilla Preadjudicación OTIC'!AV408)</f>
        <v>SI</v>
      </c>
      <c r="AW408" s="4">
        <f>+('3 Planilla Preadjudicación OTIC'!AW408)</f>
        <v>0</v>
      </c>
      <c r="AX408" s="2">
        <f>+('3 Planilla Preadjudicación OTIC'!AX408)</f>
        <v>1</v>
      </c>
      <c r="AY408" s="2">
        <f>+('3 Planilla Preadjudicación OTIC'!AY408)</f>
        <v>7</v>
      </c>
      <c r="AZ408" s="2">
        <f>+('3 Planilla Preadjudicación OTIC'!AZ408)</f>
        <v>0</v>
      </c>
      <c r="BA408" s="2">
        <f>+('3 Planilla Preadjudicación OTIC'!BA408)</f>
        <v>0</v>
      </c>
      <c r="BB408" s="2">
        <f>+('3 Planilla Preadjudicación OTIC'!BB408)</f>
        <v>0</v>
      </c>
      <c r="BC408" s="2">
        <f>+('3 Planilla Preadjudicación OTIC'!BC408)</f>
        <v>0</v>
      </c>
      <c r="BD408" s="2">
        <f>+('3 Planilla Preadjudicación OTIC'!BD408)</f>
        <v>0</v>
      </c>
      <c r="BE408" s="2">
        <f>+('3 Planilla Preadjudicación OTIC'!BE408)</f>
        <v>0</v>
      </c>
      <c r="BF408" s="2">
        <f>+('3 Planilla Preadjudicación OTIC'!BF408)</f>
        <v>0</v>
      </c>
      <c r="BG408" s="2">
        <f>+('3 Planilla Preadjudicación OTIC'!BG408)</f>
        <v>7</v>
      </c>
      <c r="BH408" s="2">
        <f>+('3 Planilla Preadjudicación OTIC'!BH408)</f>
        <v>7</v>
      </c>
      <c r="BI408" s="2">
        <f>+('3 Planilla Preadjudicación OTIC'!BI408)</f>
        <v>7</v>
      </c>
      <c r="BJ408" s="2">
        <f>+('3 Planilla Preadjudicación OTIC'!BJ408)</f>
        <v>7</v>
      </c>
      <c r="BK408" s="2">
        <f>+('3 Planilla Preadjudicación OTIC'!BK408)</f>
        <v>7</v>
      </c>
      <c r="BL408" s="2">
        <f>+('3 Planilla Preadjudicación OTIC'!BL408)</f>
        <v>7</v>
      </c>
      <c r="BM408" s="104">
        <f>ROUND(('3 Planilla Preadjudicación OTIC'!BM408),1)</f>
        <v>6.4</v>
      </c>
      <c r="BN408" s="4" t="str">
        <f>+('3 Planilla Preadjudicación OTIC'!BN408)</f>
        <v>NO</v>
      </c>
      <c r="BO408" s="4">
        <f>+('3 Planilla Preadjudicación OTIC'!BO408)</f>
        <v>0</v>
      </c>
      <c r="BP408" s="4">
        <f>+('3 Planilla Preadjudicación OTIC'!BP408)</f>
        <v>0</v>
      </c>
      <c r="BQ408" s="4">
        <f>+('3 Planilla Preadjudicación OTIC'!BQ408)</f>
        <v>0</v>
      </c>
      <c r="BR408" s="4">
        <f>+('3 Planilla Preadjudicación OTIC'!BR408)</f>
        <v>0</v>
      </c>
      <c r="BS408" s="4">
        <f>+('3 Planilla Preadjudicación OTIC'!BS408)</f>
        <v>0</v>
      </c>
      <c r="BT408" s="4">
        <f>+('3 Planilla Preadjudicación OTIC'!BT408)</f>
        <v>0</v>
      </c>
      <c r="BU408" s="85">
        <f>IF(VLOOKUP(A408,'BD OFICIAL'!$A$1:$AL$2098,7,0)=D408,0,1)</f>
        <v>0</v>
      </c>
      <c r="BV408" s="85">
        <f>IF(VLOOKUP(A408,'BD OFICIAL'!$A$1:$AL$2098,11,0)=J408,0,1)</f>
        <v>0</v>
      </c>
      <c r="BW408" s="85">
        <f>IF(VLOOKUP(A408,'BD OFICIAL'!$A$1:$AL$2098,13,0)=L408,0,1)</f>
        <v>0</v>
      </c>
      <c r="BX408" s="2">
        <f>IF(VLOOKUP(A408,'BD OFICIAL'!$A$1:$AL$2098,16,0)=O408,0,1)</f>
        <v>0</v>
      </c>
      <c r="BY408" s="2">
        <f>IF(VLOOKUP(A408,'BD OFICIAL'!$A$1:$AL$2098,17,0)=P408,0,1)</f>
        <v>0</v>
      </c>
      <c r="BZ408" s="2">
        <f>IF(VLOOKUP(A408,'BD OFICIAL'!$A$1:$AL$2098,19,0)=R408,0,1)</f>
        <v>0</v>
      </c>
      <c r="CA408" s="2">
        <f>IF(VLOOKUP(A408,'BD OFICIAL'!$A$1:$AL$2098,21,0)=T408,0,1)</f>
        <v>0</v>
      </c>
      <c r="CB408" s="2">
        <f>IF(VLOOKUP(A408,'BD OFICIAL'!$A$1:$AL$2098,24,0)=AK408,0,1)</f>
        <v>0</v>
      </c>
      <c r="CC408" s="2">
        <f>IF(VLOOKUP(A408,'BD OFICIAL'!$A$1:$AL$2098,25,0)=X408,0,1)</f>
        <v>0</v>
      </c>
      <c r="CD408" s="2">
        <f>IF(VLOOKUP(A408,'BD OFICIAL'!$A$1:$AL$2098,26,0)=Y408,0,1)</f>
        <v>0</v>
      </c>
      <c r="CE408" s="2">
        <f>IF(VLOOKUP(A408,'BD OFICIAL'!$A$1:$AL$2098,27,0)=Z408,0,1)</f>
        <v>0</v>
      </c>
      <c r="CF408" s="2">
        <f>IF(VLOOKUP(A408,'BD OFICIAL'!$A$1:$AL$2098,28,0)=AA408,0,1)</f>
        <v>0</v>
      </c>
      <c r="CG408" s="2">
        <f>IF(VLOOKUP(A408,'BD OFICIAL'!$A$1:$AL$2098,33,0)=AF408,0,1)</f>
        <v>0</v>
      </c>
      <c r="CH408" s="2">
        <f>IF(VLOOKUP(A408,'BD OFICIAL'!$A$1:$AL$2098,35,0)=AH408,0,1)</f>
        <v>0</v>
      </c>
      <c r="CI408" s="85">
        <f>IF(VLOOKUP(A408,'BD OFICIAL'!$A$1:$AL$2098,34,0)=AL408,0,1)</f>
        <v>0</v>
      </c>
      <c r="CJ408" s="12">
        <f>VLOOKUP(A408,'BD OFICIAL'!$A$1:$AM$2098,36,0)*AM408-AP408</f>
        <v>0</v>
      </c>
      <c r="CK408" s="85" t="str">
        <f t="shared" si="224"/>
        <v>SHMAN</v>
      </c>
      <c r="CL408" s="85" t="str">
        <f t="shared" si="225"/>
        <v>SI</v>
      </c>
      <c r="CM408" s="85" t="str">
        <f t="shared" si="205"/>
        <v>NO</v>
      </c>
      <c r="CN408" s="31">
        <f t="shared" si="206"/>
        <v>0</v>
      </c>
      <c r="CO408" s="31">
        <f t="shared" si="226"/>
        <v>0</v>
      </c>
      <c r="CP408" s="31">
        <f t="shared" si="207"/>
        <v>0</v>
      </c>
      <c r="CQ408" s="31">
        <f>IF(Y408="NO",0,IF(Y408="SI",IF(VLOOKUP(A408,'BD OFICIAL'!$A:$AO,40,0)=AQ408,0,1)))</f>
        <v>0</v>
      </c>
      <c r="CR408" s="31">
        <f>IF(Z408="NO",0,IF(Z408="SI",IF(VLOOKUP(B408,'BD OFICIAL'!$A:$AO,41,0)=AS408,0,1)))</f>
        <v>0</v>
      </c>
      <c r="CS408" s="31">
        <f t="shared" si="227"/>
        <v>0</v>
      </c>
      <c r="CT408" s="31">
        <f t="shared" si="228"/>
        <v>0</v>
      </c>
      <c r="CU408" s="31">
        <f>IF(VLOOKUP(A408,'BD OFICIAL'!$A$1:$AL$1056,31,0)="SI",IF(AT408&gt;0,0,1),IF(AT408=0,0,1))</f>
        <v>0</v>
      </c>
      <c r="CV408" s="31">
        <f t="shared" si="229"/>
        <v>0</v>
      </c>
      <c r="CW408" s="31">
        <f t="shared" si="208"/>
        <v>0</v>
      </c>
      <c r="CX408" s="85" t="str">
        <f t="shared" si="209"/>
        <v>SI</v>
      </c>
      <c r="CY408" s="31">
        <f t="shared" si="210"/>
        <v>0</v>
      </c>
      <c r="CZ408" s="85" t="str">
        <f>IF(ISERROR(VLOOKUP(AI408,EXPERIENCIA!$A$1:$C$2100,1,0)),"NO","SI")</f>
        <v>NO</v>
      </c>
      <c r="DA408" s="85">
        <f>IF(CX408="no","NO APLICA",IF(AX408=0,"ERROR NOTA",IF(AND(AX408&gt;1,CZ408="NO"),"ERROR NOTA",IF(AND(CZ408="NO",AX408=1),0,IF(VLOOKUP(AI408,EXPERIENCIA!$A$1:$C$2100,3,0)=AX408,0,"ERROR NOTA")))))</f>
        <v>0</v>
      </c>
      <c r="DB408" s="85" t="str">
        <f>IF(ISERROR(VLOOKUP(AI408,COMPORTAMIENTO!$A$1:$C$2100,1,0)),"NO","SI")</f>
        <v>SI</v>
      </c>
      <c r="DC408" s="85">
        <f>IF(CX408="NO","NO APLICA",IF(AY408=0,"ERROR NOTA",IF(AND(DB408="NO",AY408=7),0,IF(VLOOKUP(AI408,COMPORTAMIENTO!$A$2:$H$2100,8,0)=AY408,0,"ERROR NOTA"))))</f>
        <v>0</v>
      </c>
      <c r="DD408" s="104">
        <f t="shared" si="211"/>
        <v>0.1</v>
      </c>
      <c r="DE408" s="104">
        <f t="shared" si="212"/>
        <v>0.70000000000000007</v>
      </c>
      <c r="DF408" s="85" t="str">
        <f t="shared" si="230"/>
        <v>SI</v>
      </c>
      <c r="DG408" s="85">
        <f t="shared" si="213"/>
        <v>0</v>
      </c>
      <c r="DH408" s="85">
        <f t="shared" si="214"/>
        <v>0</v>
      </c>
      <c r="DI408" s="85">
        <f t="shared" si="215"/>
        <v>0</v>
      </c>
      <c r="DJ408" s="12">
        <f t="shared" si="216"/>
        <v>7.0000000000000009</v>
      </c>
      <c r="DK408" s="7">
        <f t="shared" si="217"/>
        <v>7.0000000000000009</v>
      </c>
      <c r="DL408" s="12">
        <f t="shared" si="231"/>
        <v>6373</v>
      </c>
      <c r="DM408" s="12">
        <f>VLOOKUP(A408,'5 TD'!$A:$B,2,0)</f>
        <v>6373</v>
      </c>
      <c r="DN408" s="7">
        <f t="shared" si="232"/>
        <v>7</v>
      </c>
      <c r="DO408" s="85" t="str">
        <f t="shared" si="218"/>
        <v>APROBADO</v>
      </c>
      <c r="DP408" s="85" t="str">
        <f t="shared" si="219"/>
        <v>APROBADO</v>
      </c>
      <c r="DQ408" s="7">
        <f t="shared" si="220"/>
        <v>6.4</v>
      </c>
      <c r="DR408" s="85" t="str">
        <f t="shared" si="233"/>
        <v>APROBADO</v>
      </c>
      <c r="DS408" s="2" t="str">
        <f>+('3 Planilla Preadjudicación OTIC'!BN408)</f>
        <v>NO</v>
      </c>
      <c r="DT408" s="2">
        <f>IF(DR408="APROBADO",VLOOKUP(A408,'5 TD'!$D$3:$E$270,2,0),"NO APLICA")</f>
        <v>7</v>
      </c>
      <c r="DU408" s="2" t="str">
        <f t="shared" si="234"/>
        <v>NO</v>
      </c>
      <c r="DV408" s="2" t="str">
        <f>IF(DU408="SI",VLOOKUP(A408,'5 TD'!$G$3:$H$270,2,0),"NO APLICA ")</f>
        <v xml:space="preserve">NO APLICA </v>
      </c>
      <c r="DW408" s="2" t="str">
        <f t="shared" si="235"/>
        <v>NO</v>
      </c>
      <c r="DX408" s="2" t="str">
        <f>IF(DW408="SI",VLOOKUP(A408,'5 TD'!$J$4:$K$472,2,0),"NO APLICA")</f>
        <v>NO APLICA</v>
      </c>
      <c r="DY408" s="2" t="str">
        <f t="shared" si="236"/>
        <v>NO APLICA</v>
      </c>
      <c r="DZ408" s="7" t="str">
        <f>IF(DY408="SI",VLOOKUP(A408,'5 TD'!$M$4:$N$350,2,0),"NO APLICA")</f>
        <v>NO APLICA</v>
      </c>
      <c r="EA408" s="2" t="str">
        <f t="shared" si="237"/>
        <v>NO APLICA</v>
      </c>
      <c r="EB408" s="12" t="str">
        <f t="shared" si="238"/>
        <v/>
      </c>
      <c r="EC408" s="12" t="str">
        <f>IF(EA408="SI",VLOOKUP(A408,'5 TD'!$V$4:$W$479,2,0),"NO APLICA")</f>
        <v>NO APLICA</v>
      </c>
      <c r="ED408" s="2" t="str">
        <f t="shared" si="221"/>
        <v>NO</v>
      </c>
      <c r="EE408" s="79" t="str">
        <f>IF(ED408="SI",VLOOKUP(AI408,COMPORTAMIENTO!$A$1:$H$2100,7,0),"NO APLICA")</f>
        <v>NO APLICA</v>
      </c>
      <c r="EF408" s="12" t="str">
        <f>IF(ED408="SI",VLOOKUP(A408,'5 TD'!$P$2:$Q$479,2,0),"NO APLICA")</f>
        <v>NO APLICA</v>
      </c>
      <c r="EG408" s="2" t="str">
        <f t="shared" si="222"/>
        <v>NO</v>
      </c>
      <c r="EH408" s="2">
        <f>IF(CZ408="no",0,VLOOKUP(AI408,EXPERIENCIA!$A$1:$C$2100,2,0))</f>
        <v>0</v>
      </c>
      <c r="EI408" s="2">
        <f>IF(CZ408="si",VLOOKUP(A408,'5 TD'!$S$3:$T$2103,2,0),0)</f>
        <v>0</v>
      </c>
      <c r="EJ408" s="2" t="str">
        <f t="shared" si="223"/>
        <v>SI</v>
      </c>
      <c r="EK408" s="2">
        <f>+('3 Planilla Preadjudicación OTIC'!BU408)</f>
        <v>0</v>
      </c>
      <c r="EL408" s="4"/>
      <c r="EM408" s="3"/>
      <c r="EN408" s="3"/>
      <c r="EQ408" s="86"/>
    </row>
    <row r="409" spans="1:147" ht="15" customHeight="1" x14ac:dyDescent="0.3">
      <c r="A409" s="2">
        <f>+('3 Planilla Preadjudicación OTIC'!A409)</f>
        <v>14325</v>
      </c>
      <c r="B409" s="2" t="str">
        <f>+('3 Planilla Preadjudicación OTIC'!B409)</f>
        <v>65181652-1</v>
      </c>
      <c r="C409" s="4">
        <f>+('3 Planilla Preadjudicación OTIC'!E409)</f>
        <v>2025</v>
      </c>
      <c r="D409" s="4" t="str">
        <f>+('3 Planilla Preadjudicación OTIC'!F409)</f>
        <v>MANDATO</v>
      </c>
      <c r="E409" s="4" t="str">
        <f>+('3 Planilla Preadjudicación OTIC'!G409)</f>
        <v>81897500-7</v>
      </c>
      <c r="F409" s="4" t="str">
        <f>+('3 Planilla Preadjudicación OTIC'!H409)</f>
        <v>SOCIEDAD PRO AYUDA DEL NIÑO LISIADO TELETON</v>
      </c>
      <c r="G409" s="4"/>
      <c r="H409" s="4"/>
      <c r="I409" s="4" t="str">
        <f>+('3 Planilla Preadjudicación OTIC'!I409)</f>
        <v>COCINA NACIONAL E INTERNACIONAL</v>
      </c>
      <c r="J409" s="4" t="str">
        <f>+('3 Planilla Preadjudicación OTIC'!J409)</f>
        <v>PF0576</v>
      </c>
      <c r="K409" s="4" t="str">
        <f>+('3 Planilla Preadjudicación OTIC'!K409)</f>
        <v>TÉCNICAS PARA EL EMPRENDIMIENTO</v>
      </c>
      <c r="L409" s="4" t="str">
        <f>+('3 Planilla Preadjudicación OTIC'!L409)</f>
        <v>PF0921</v>
      </c>
      <c r="M409" s="2">
        <f>+('3 Planilla Preadjudicación OTIC'!M409)</f>
        <v>13</v>
      </c>
      <c r="N409" s="4" t="str">
        <f>+('3 Planilla Preadjudicación OTIC'!N409)</f>
        <v>METROPOLITANA</v>
      </c>
      <c r="O409" s="4" t="str">
        <f>+('3 Planilla Preadjudicación OTIC'!O409)</f>
        <v>SANTIAGO</v>
      </c>
      <c r="P409" s="4" t="str">
        <f>+('3 Planilla Preadjudicación OTIC'!P409)</f>
        <v>PERSONAS DE 18 AÑOS O MÁS, EN SITUACIÓN DE DISCAPACIDAD.</v>
      </c>
      <c r="Q409" s="4" t="str">
        <f>+('3 Planilla Preadjudicación OTIC'!Q409)</f>
        <v>PRESENCIAL</v>
      </c>
      <c r="R409" s="4" t="str">
        <f>+('3 Planilla Preadjudicación OTIC'!R409)</f>
        <v>INDEPENDIENTE</v>
      </c>
      <c r="S409" s="4">
        <f>+('3 Planilla Preadjudicación OTIC'!S409)</f>
        <v>63</v>
      </c>
      <c r="T409" s="2">
        <f>+('3 Planilla Preadjudicación OTIC'!T409)</f>
        <v>10</v>
      </c>
      <c r="U409" s="2">
        <f>+('3 Planilla Preadjudicación OTIC'!U409)</f>
        <v>240</v>
      </c>
      <c r="V409" s="2">
        <f>+('3 Planilla Preadjudicación OTIC'!V409)</f>
        <v>12</v>
      </c>
      <c r="W409" s="2">
        <f>+('3 Planilla Preadjudicación OTIC'!W409)</f>
        <v>252</v>
      </c>
      <c r="X409" s="2">
        <f>+('3 Planilla Preadjudicación OTIC'!X409)</f>
        <v>4</v>
      </c>
      <c r="Y409" s="2" t="str">
        <f>+('3 Planilla Preadjudicación OTIC'!Y409)</f>
        <v>SI</v>
      </c>
      <c r="Z409" s="2" t="str">
        <f>+('3 Planilla Preadjudicación OTIC'!Z409)</f>
        <v>NO</v>
      </c>
      <c r="AA409" s="2" t="str">
        <f>+('3 Planilla Preadjudicación OTIC'!AA409)</f>
        <v>SI</v>
      </c>
      <c r="AB409" s="4" t="str">
        <f>+('3 Planilla Preadjudicación OTIC'!AB409)</f>
        <v>SE AJUSTA A PLAN FORMATIVO</v>
      </c>
      <c r="AC409" s="4" t="str">
        <f>+('3 Planilla Preadjudicación OTIC'!AC409)</f>
        <v>PERSONAS CON DISCAPACIDAD MAYORES DE 18 AÑOS, SIN TRABAJO FORMAL Y PERTENECIENTES A LA POBLACIÓN MÁS VULNERABLE SEGÚN RSH. QUE RESIDEN EN LA REGION METROPOLITANA Y CUENTAN CON EDUCACION MEDIA COMPLETA PREFERENTEMENTE</v>
      </c>
      <c r="AD409" s="2" t="str">
        <f>+('3 Planilla Preadjudicación OTIC'!AD409)</f>
        <v>NO</v>
      </c>
      <c r="AE409" s="4">
        <f>+('3 Planilla Preadjudicación OTIC'!AE409)</f>
        <v>0</v>
      </c>
      <c r="AF409" s="2" t="str">
        <f>+('3 Planilla Preadjudicación OTIC'!AF409)</f>
        <v>CERRADA</v>
      </c>
      <c r="AG409" s="2">
        <f>+('3 Planilla Preadjudicación OTIC'!AG409)</f>
        <v>63</v>
      </c>
      <c r="AH409" s="2">
        <f>+('3 Planilla Preadjudicación OTIC'!AH409)</f>
        <v>3</v>
      </c>
      <c r="AI409" s="135" t="str">
        <f>+('3 Planilla Preadjudicación OTIC'!AI409)</f>
        <v>77153644-1</v>
      </c>
      <c r="AJ409" s="4" t="str">
        <f>+('3 Planilla Preadjudicación OTIC'!AJ409)</f>
        <v>CAPACITACIONES SINAPSIS SPA</v>
      </c>
      <c r="AK409" s="2">
        <f>+('3 Planilla Preadjudicación OTIC'!AK409)</f>
        <v>252</v>
      </c>
      <c r="AL409" s="2">
        <f>+('3 Planilla Preadjudicación OTIC'!AL409)</f>
        <v>63</v>
      </c>
      <c r="AM409" s="12">
        <f>+('3 Planilla Preadjudicación OTIC'!AM409)</f>
        <v>6373</v>
      </c>
      <c r="AN409" s="12">
        <f>+('3 Planilla Preadjudicación OTIC'!AN409)</f>
        <v>70000</v>
      </c>
      <c r="AO409" s="12">
        <f>+('3 Planilla Preadjudicación OTIC'!AO409)</f>
        <v>0</v>
      </c>
      <c r="AP409" s="12">
        <f>+('3 Planilla Preadjudicación OTIC'!AP409)</f>
        <v>16059960</v>
      </c>
      <c r="AQ409" s="12">
        <f>+('3 Planilla Preadjudicación OTIC'!AQ409)</f>
        <v>2520000</v>
      </c>
      <c r="AR409" s="12">
        <f>+('3 Planilla Preadjudicación OTIC'!AR409)</f>
        <v>700000</v>
      </c>
      <c r="AS409" s="12">
        <f>+('3 Planilla Preadjudicación OTIC'!AS409)</f>
        <v>0</v>
      </c>
      <c r="AT409" s="12">
        <f>+('3 Planilla Preadjudicación OTIC'!AT409)</f>
        <v>0</v>
      </c>
      <c r="AU409" s="12">
        <f>+('3 Planilla Preadjudicación OTIC'!AU409)</f>
        <v>19279960</v>
      </c>
      <c r="AV409" s="2" t="str">
        <f>+('3 Planilla Preadjudicación OTIC'!AV409)</f>
        <v>SI</v>
      </c>
      <c r="AW409" s="4">
        <f>+('3 Planilla Preadjudicación OTIC'!AW409)</f>
        <v>0</v>
      </c>
      <c r="AX409" s="2">
        <f>+('3 Planilla Preadjudicación OTIC'!AX409)</f>
        <v>1</v>
      </c>
      <c r="AY409" s="2">
        <f>+('3 Planilla Preadjudicación OTIC'!AY409)</f>
        <v>7</v>
      </c>
      <c r="AZ409" s="2">
        <f>+('3 Planilla Preadjudicación OTIC'!AZ409)</f>
        <v>0</v>
      </c>
      <c r="BA409" s="2">
        <f>+('3 Planilla Preadjudicación OTIC'!BA409)</f>
        <v>0</v>
      </c>
      <c r="BB409" s="2">
        <f>+('3 Planilla Preadjudicación OTIC'!BB409)</f>
        <v>0</v>
      </c>
      <c r="BC409" s="2">
        <f>+('3 Planilla Preadjudicación OTIC'!BC409)</f>
        <v>0</v>
      </c>
      <c r="BD409" s="2">
        <f>+('3 Planilla Preadjudicación OTIC'!BD409)</f>
        <v>0</v>
      </c>
      <c r="BE409" s="2">
        <f>+('3 Planilla Preadjudicación OTIC'!BE409)</f>
        <v>0</v>
      </c>
      <c r="BF409" s="2">
        <f>+('3 Planilla Preadjudicación OTIC'!BF409)</f>
        <v>0</v>
      </c>
      <c r="BG409" s="2">
        <f>+('3 Planilla Preadjudicación OTIC'!BG409)</f>
        <v>7</v>
      </c>
      <c r="BH409" s="2">
        <f>+('3 Planilla Preadjudicación OTIC'!BH409)</f>
        <v>7</v>
      </c>
      <c r="BI409" s="2">
        <f>+('3 Planilla Preadjudicación OTIC'!BI409)</f>
        <v>7</v>
      </c>
      <c r="BJ409" s="2">
        <f>+('3 Planilla Preadjudicación OTIC'!BJ409)</f>
        <v>7</v>
      </c>
      <c r="BK409" s="2">
        <f>+('3 Planilla Preadjudicación OTIC'!BK409)</f>
        <v>7</v>
      </c>
      <c r="BL409" s="2">
        <f>+('3 Planilla Preadjudicación OTIC'!BL409)</f>
        <v>7</v>
      </c>
      <c r="BM409" s="104">
        <f>ROUND(('3 Planilla Preadjudicación OTIC'!BM409),1)</f>
        <v>6.4</v>
      </c>
      <c r="BN409" s="4" t="str">
        <f>+('3 Planilla Preadjudicación OTIC'!BN409)</f>
        <v>NO</v>
      </c>
      <c r="BO409" s="4">
        <f>+('3 Planilla Preadjudicación OTIC'!BO409)</f>
        <v>0</v>
      </c>
      <c r="BP409" s="4">
        <f>+('3 Planilla Preadjudicación OTIC'!BP409)</f>
        <v>0</v>
      </c>
      <c r="BQ409" s="4">
        <f>+('3 Planilla Preadjudicación OTIC'!BQ409)</f>
        <v>0</v>
      </c>
      <c r="BR409" s="4">
        <f>+('3 Planilla Preadjudicación OTIC'!BR409)</f>
        <v>0</v>
      </c>
      <c r="BS409" s="4">
        <f>+('3 Planilla Preadjudicación OTIC'!BS409)</f>
        <v>0</v>
      </c>
      <c r="BT409" s="4">
        <f>+('3 Planilla Preadjudicación OTIC'!BT409)</f>
        <v>0</v>
      </c>
      <c r="BU409" s="85">
        <f>IF(VLOOKUP(A409,'BD OFICIAL'!$A$1:$AL$2098,7,0)=D409,0,1)</f>
        <v>0</v>
      </c>
      <c r="BV409" s="85">
        <f>IF(VLOOKUP(A409,'BD OFICIAL'!$A$1:$AL$2098,11,0)=J409,0,1)</f>
        <v>0</v>
      </c>
      <c r="BW409" s="85">
        <f>IF(VLOOKUP(A409,'BD OFICIAL'!$A$1:$AL$2098,13,0)=L409,0,1)</f>
        <v>0</v>
      </c>
      <c r="BX409" s="2">
        <f>IF(VLOOKUP(A409,'BD OFICIAL'!$A$1:$AL$2098,16,0)=O409,0,1)</f>
        <v>0</v>
      </c>
      <c r="BY409" s="2">
        <f>IF(VLOOKUP(A409,'BD OFICIAL'!$A$1:$AL$2098,17,0)=P409,0,1)</f>
        <v>0</v>
      </c>
      <c r="BZ409" s="2">
        <f>IF(VLOOKUP(A409,'BD OFICIAL'!$A$1:$AL$2098,19,0)=R409,0,1)</f>
        <v>0</v>
      </c>
      <c r="CA409" s="2">
        <f>IF(VLOOKUP(A409,'BD OFICIAL'!$A$1:$AL$2098,21,0)=T409,0,1)</f>
        <v>0</v>
      </c>
      <c r="CB409" s="2">
        <f>IF(VLOOKUP(A409,'BD OFICIAL'!$A$1:$AL$2098,24,0)=AK409,0,1)</f>
        <v>0</v>
      </c>
      <c r="CC409" s="2">
        <f>IF(VLOOKUP(A409,'BD OFICIAL'!$A$1:$AL$2098,25,0)=X409,0,1)</f>
        <v>0</v>
      </c>
      <c r="CD409" s="2">
        <f>IF(VLOOKUP(A409,'BD OFICIAL'!$A$1:$AL$2098,26,0)=Y409,0,1)</f>
        <v>0</v>
      </c>
      <c r="CE409" s="2">
        <f>IF(VLOOKUP(A409,'BD OFICIAL'!$A$1:$AL$2098,27,0)=Z409,0,1)</f>
        <v>0</v>
      </c>
      <c r="CF409" s="2">
        <f>IF(VLOOKUP(A409,'BD OFICIAL'!$A$1:$AL$2098,28,0)=AA409,0,1)</f>
        <v>0</v>
      </c>
      <c r="CG409" s="2">
        <f>IF(VLOOKUP(A409,'BD OFICIAL'!$A$1:$AL$2098,33,0)=AF409,0,1)</f>
        <v>0</v>
      </c>
      <c r="CH409" s="2">
        <f>IF(VLOOKUP(A409,'BD OFICIAL'!$A$1:$AL$2098,35,0)=AH409,0,1)</f>
        <v>0</v>
      </c>
      <c r="CI409" s="85">
        <f>IF(VLOOKUP(A409,'BD OFICIAL'!$A$1:$AL$2098,34,0)=AL409,0,1)</f>
        <v>0</v>
      </c>
      <c r="CJ409" s="12">
        <f>VLOOKUP(A409,'BD OFICIAL'!$A$1:$AM$2098,36,0)*AM409-AP409</f>
        <v>0</v>
      </c>
      <c r="CK409" s="85" t="str">
        <f t="shared" si="224"/>
        <v>SHMAN</v>
      </c>
      <c r="CL409" s="85" t="str">
        <f t="shared" si="225"/>
        <v>SI</v>
      </c>
      <c r="CM409" s="85" t="str">
        <f t="shared" si="205"/>
        <v>NO</v>
      </c>
      <c r="CN409" s="31">
        <f t="shared" si="206"/>
        <v>0</v>
      </c>
      <c r="CO409" s="31">
        <f t="shared" si="226"/>
        <v>0</v>
      </c>
      <c r="CP409" s="31">
        <f t="shared" si="207"/>
        <v>0</v>
      </c>
      <c r="CQ409" s="31">
        <f>IF(Y409="NO",0,IF(Y409="SI",IF(VLOOKUP(A409,'BD OFICIAL'!$A:$AO,40,0)=AQ409,0,1)))</f>
        <v>0</v>
      </c>
      <c r="CR409" s="31">
        <f>IF(Z409="NO",0,IF(Z409="SI",IF(VLOOKUP(B409,'BD OFICIAL'!$A:$AO,41,0)=AS409,0,1)))</f>
        <v>0</v>
      </c>
      <c r="CS409" s="31">
        <f t="shared" si="227"/>
        <v>0</v>
      </c>
      <c r="CT409" s="31">
        <f t="shared" si="228"/>
        <v>0</v>
      </c>
      <c r="CU409" s="31">
        <f>IF(VLOOKUP(A409,'BD OFICIAL'!$A$1:$AL$1056,31,0)="SI",IF(AT409&gt;0,0,1),IF(AT409=0,0,1))</f>
        <v>0</v>
      </c>
      <c r="CV409" s="31">
        <f t="shared" si="229"/>
        <v>0</v>
      </c>
      <c r="CW409" s="31">
        <f t="shared" si="208"/>
        <v>0</v>
      </c>
      <c r="CX409" s="85" t="str">
        <f t="shared" si="209"/>
        <v>SI</v>
      </c>
      <c r="CY409" s="31">
        <f t="shared" si="210"/>
        <v>0</v>
      </c>
      <c r="CZ409" s="85" t="str">
        <f>IF(ISERROR(VLOOKUP(AI409,EXPERIENCIA!$A$1:$C$2100,1,0)),"NO","SI")</f>
        <v>NO</v>
      </c>
      <c r="DA409" s="85">
        <f>IF(CX409="no","NO APLICA",IF(AX409=0,"ERROR NOTA",IF(AND(AX409&gt;1,CZ409="NO"),"ERROR NOTA",IF(AND(CZ409="NO",AX409=1),0,IF(VLOOKUP(AI409,EXPERIENCIA!$A$1:$C$2100,3,0)=AX409,0,"ERROR NOTA")))))</f>
        <v>0</v>
      </c>
      <c r="DB409" s="85" t="str">
        <f>IF(ISERROR(VLOOKUP(AI409,COMPORTAMIENTO!$A$1:$C$2100,1,0)),"NO","SI")</f>
        <v>SI</v>
      </c>
      <c r="DC409" s="85">
        <f>IF(CX409="NO","NO APLICA",IF(AY409=0,"ERROR NOTA",IF(AND(DB409="NO",AY409=7),0,IF(VLOOKUP(AI409,COMPORTAMIENTO!$A$2:$H$2100,8,0)=AY409,0,"ERROR NOTA"))))</f>
        <v>0</v>
      </c>
      <c r="DD409" s="104">
        <f t="shared" si="211"/>
        <v>0.1</v>
      </c>
      <c r="DE409" s="104">
        <f t="shared" si="212"/>
        <v>0.70000000000000007</v>
      </c>
      <c r="DF409" s="85" t="str">
        <f t="shared" si="230"/>
        <v>SI</v>
      </c>
      <c r="DG409" s="85">
        <f t="shared" si="213"/>
        <v>0</v>
      </c>
      <c r="DH409" s="85">
        <f t="shared" si="214"/>
        <v>0</v>
      </c>
      <c r="DI409" s="85">
        <f t="shared" si="215"/>
        <v>0</v>
      </c>
      <c r="DJ409" s="12">
        <f t="shared" si="216"/>
        <v>7.0000000000000009</v>
      </c>
      <c r="DK409" s="7">
        <f t="shared" si="217"/>
        <v>7.0000000000000009</v>
      </c>
      <c r="DL409" s="12">
        <f t="shared" si="231"/>
        <v>6373</v>
      </c>
      <c r="DM409" s="12">
        <f>VLOOKUP(A409,'5 TD'!$A:$B,2,0)</f>
        <v>6373</v>
      </c>
      <c r="DN409" s="7">
        <f t="shared" si="232"/>
        <v>7</v>
      </c>
      <c r="DO409" s="85" t="str">
        <f t="shared" si="218"/>
        <v>APROBADO</v>
      </c>
      <c r="DP409" s="85" t="str">
        <f t="shared" si="219"/>
        <v>APROBADO</v>
      </c>
      <c r="DQ409" s="7">
        <f t="shared" si="220"/>
        <v>6.4</v>
      </c>
      <c r="DR409" s="85" t="str">
        <f t="shared" si="233"/>
        <v>APROBADO</v>
      </c>
      <c r="DS409" s="2" t="str">
        <f>+('3 Planilla Preadjudicación OTIC'!BN409)</f>
        <v>NO</v>
      </c>
      <c r="DT409" s="2">
        <f>IF(DR409="APROBADO",VLOOKUP(A409,'5 TD'!$D$3:$E$270,2,0),"NO APLICA")</f>
        <v>7</v>
      </c>
      <c r="DU409" s="2" t="str">
        <f t="shared" si="234"/>
        <v>NO</v>
      </c>
      <c r="DV409" s="2" t="str">
        <f>IF(DU409="SI",VLOOKUP(A409,'5 TD'!$G$3:$H$270,2,0),"NO APLICA ")</f>
        <v xml:space="preserve">NO APLICA </v>
      </c>
      <c r="DW409" s="2" t="str">
        <f t="shared" si="235"/>
        <v>NO</v>
      </c>
      <c r="DX409" s="2" t="str">
        <f>IF(DW409="SI",VLOOKUP(A409,'5 TD'!$J$4:$K$472,2,0),"NO APLICA")</f>
        <v>NO APLICA</v>
      </c>
      <c r="DY409" s="2" t="str">
        <f t="shared" si="236"/>
        <v>NO APLICA</v>
      </c>
      <c r="DZ409" s="7" t="str">
        <f>IF(DY409="SI",VLOOKUP(A409,'5 TD'!$M$4:$N$350,2,0),"NO APLICA")</f>
        <v>NO APLICA</v>
      </c>
      <c r="EA409" s="2" t="str">
        <f t="shared" si="237"/>
        <v>NO APLICA</v>
      </c>
      <c r="EB409" s="12" t="str">
        <f t="shared" si="238"/>
        <v/>
      </c>
      <c r="EC409" s="12" t="str">
        <f>IF(EA409="SI",VLOOKUP(A409,'5 TD'!$V$4:$W$479,2,0),"NO APLICA")</f>
        <v>NO APLICA</v>
      </c>
      <c r="ED409" s="2" t="str">
        <f t="shared" si="221"/>
        <v>NO</v>
      </c>
      <c r="EE409" s="79" t="str">
        <f>IF(ED409="SI",VLOOKUP(AI409,COMPORTAMIENTO!$A$1:$H$2100,7,0),"NO APLICA")</f>
        <v>NO APLICA</v>
      </c>
      <c r="EF409" s="12" t="str">
        <f>IF(ED409="SI",VLOOKUP(A409,'5 TD'!$P$2:$Q$479,2,0),"NO APLICA")</f>
        <v>NO APLICA</v>
      </c>
      <c r="EG409" s="2" t="str">
        <f t="shared" si="222"/>
        <v>NO</v>
      </c>
      <c r="EH409" s="2">
        <f>IF(CZ409="no",0,VLOOKUP(AI409,EXPERIENCIA!$A$1:$C$2100,2,0))</f>
        <v>0</v>
      </c>
      <c r="EI409" s="2">
        <f>IF(CZ409="si",VLOOKUP(A409,'5 TD'!$S$3:$T$2103,2,0),0)</f>
        <v>0</v>
      </c>
      <c r="EJ409" s="2" t="str">
        <f t="shared" si="223"/>
        <v>SI</v>
      </c>
      <c r="EK409" s="2">
        <f>+('3 Planilla Preadjudicación OTIC'!BU409)</f>
        <v>0</v>
      </c>
      <c r="EL409" s="4"/>
      <c r="EM409" s="3"/>
      <c r="EN409" s="3"/>
      <c r="EQ409" s="86"/>
    </row>
    <row r="410" spans="1:147" ht="15" customHeight="1" x14ac:dyDescent="0.3">
      <c r="A410" s="2">
        <f>+('3 Planilla Preadjudicación OTIC'!A410)</f>
        <v>14481</v>
      </c>
      <c r="B410" s="2" t="str">
        <f>+('3 Planilla Preadjudicación OTIC'!B410)</f>
        <v>65181652-1</v>
      </c>
      <c r="C410" s="4">
        <f>+('3 Planilla Preadjudicación OTIC'!E410)</f>
        <v>2025</v>
      </c>
      <c r="D410" s="4" t="str">
        <f>+('3 Planilla Preadjudicación OTIC'!F410)</f>
        <v>MANDATO</v>
      </c>
      <c r="E410" s="4" t="str">
        <f>+('3 Planilla Preadjudicación OTIC'!G410)</f>
        <v>82648400-4</v>
      </c>
      <c r="F410" s="4" t="str">
        <f>+('3 Planilla Preadjudicación OTIC'!H410)</f>
        <v>SIP RED DE COLEGIOS</v>
      </c>
      <c r="G410" s="4"/>
      <c r="H410" s="4"/>
      <c r="I410" s="4" t="str">
        <f>+('3 Planilla Preadjudicación OTIC'!I410)</f>
        <v>CONTABILIDAD BÁSICA</v>
      </c>
      <c r="J410" s="4" t="str">
        <f>+('3 Planilla Preadjudicación OTIC'!J410)</f>
        <v>PF0594</v>
      </c>
      <c r="K410" s="4" t="str">
        <f>+('3 Planilla Preadjudicación OTIC'!K410)</f>
        <v/>
      </c>
      <c r="L410" s="4" t="str">
        <f>+('3 Planilla Preadjudicación OTIC'!L410)</f>
        <v/>
      </c>
      <c r="M410" s="2">
        <f>+('3 Planilla Preadjudicación OTIC'!M410)</f>
        <v>13</v>
      </c>
      <c r="N410" s="4" t="str">
        <f>+('3 Planilla Preadjudicación OTIC'!N410)</f>
        <v>METROPOLITANA</v>
      </c>
      <c r="O410" s="4" t="str">
        <f>+('3 Planilla Preadjudicación OTIC'!O410)</f>
        <v>QUINTA NORMAL</v>
      </c>
      <c r="P410" s="4" t="str">
        <f>+('3 Planilla Preadjudicación OTIC'!P410)</f>
        <v>TRABAJADORES POR CUENTA PROPIA CON RENTA INFERIOR A 3 INGRESOS MENSUALES</v>
      </c>
      <c r="Q410" s="4" t="str">
        <f>+('3 Planilla Preadjudicación OTIC'!Q410)</f>
        <v>PRESENCIAL</v>
      </c>
      <c r="R410" s="4" t="str">
        <f>+('3 Planilla Preadjudicación OTIC'!R410)</f>
        <v>INDEPENDIENTE</v>
      </c>
      <c r="S410" s="4">
        <f>+('3 Planilla Preadjudicación OTIC'!S410)</f>
        <v>25</v>
      </c>
      <c r="T410" s="2">
        <f>+('3 Planilla Preadjudicación OTIC'!T410)</f>
        <v>15</v>
      </c>
      <c r="U410" s="2">
        <f>+('3 Planilla Preadjudicación OTIC'!U410)</f>
        <v>100</v>
      </c>
      <c r="V410" s="2">
        <f>+('3 Planilla Preadjudicación OTIC'!V410)</f>
        <v>0</v>
      </c>
      <c r="W410" s="2">
        <f>+('3 Planilla Preadjudicación OTIC'!W410)</f>
        <v>100</v>
      </c>
      <c r="X410" s="2">
        <f>+('3 Planilla Preadjudicación OTIC'!X410)</f>
        <v>4</v>
      </c>
      <c r="Y410" s="2" t="str">
        <f>+('3 Planilla Preadjudicación OTIC'!Y410)</f>
        <v>SI</v>
      </c>
      <c r="Z410" s="2" t="str">
        <f>+('3 Planilla Preadjudicación OTIC'!Z410)</f>
        <v>NO</v>
      </c>
      <c r="AA410" s="2" t="str">
        <f>+('3 Planilla Preadjudicación OTIC'!AA410)</f>
        <v>NO</v>
      </c>
      <c r="AB410" s="4" t="str">
        <f>+('3 Planilla Preadjudicación OTIC'!AB410)</f>
        <v>SE AJUSTA A PLAN FORMATIVO</v>
      </c>
      <c r="AC410" s="4" t="str">
        <f>+('3 Planilla Preadjudicación OTIC'!AC410)</f>
        <v>ADULTOS MAYORES DE 18 AÑOS, EMPLEADOS Y/O DESEMPLEADOS, HOMBRES Y MUJERES, CHILENOS Y EXTRANJEROS, QUE RESIDAN EN LA REGION METROPOLITANA Y QUE CUENTEN CON EDUCACIÓN MEDIA COMPLETA</v>
      </c>
      <c r="AD410" s="2" t="str">
        <f>+('3 Planilla Preadjudicación OTIC'!AD410)</f>
        <v>NO</v>
      </c>
      <c r="AE410" s="4">
        <f>+('3 Planilla Preadjudicación OTIC'!AE410)</f>
        <v>0</v>
      </c>
      <c r="AF410" s="2" t="str">
        <f>+('3 Planilla Preadjudicación OTIC'!AF410)</f>
        <v>CERRADA</v>
      </c>
      <c r="AG410" s="2">
        <f>+('3 Planilla Preadjudicación OTIC'!AG410)</f>
        <v>25</v>
      </c>
      <c r="AH410" s="2">
        <f>+('3 Planilla Preadjudicación OTIC'!AH410)</f>
        <v>1</v>
      </c>
      <c r="AI410" s="135" t="str">
        <f>+('3 Planilla Preadjudicación OTIC'!AI410)</f>
        <v>77153644-1</v>
      </c>
      <c r="AJ410" s="4" t="str">
        <f>+('3 Planilla Preadjudicación OTIC'!AJ410)</f>
        <v>CAPACITACIONES SINAPSIS SPA</v>
      </c>
      <c r="AK410" s="2">
        <f>+('3 Planilla Preadjudicación OTIC'!AK410)</f>
        <v>100</v>
      </c>
      <c r="AL410" s="2">
        <f>+('3 Planilla Preadjudicación OTIC'!AL410)</f>
        <v>25</v>
      </c>
      <c r="AM410" s="12">
        <f>+('3 Planilla Preadjudicación OTIC'!AM410)</f>
        <v>4130</v>
      </c>
      <c r="AN410" s="12">
        <f>+('3 Planilla Preadjudicación OTIC'!AN410)</f>
        <v>0</v>
      </c>
      <c r="AO410" s="12">
        <f>+('3 Planilla Preadjudicación OTIC'!AO410)</f>
        <v>0</v>
      </c>
      <c r="AP410" s="12">
        <f>+('3 Planilla Preadjudicación OTIC'!AP410)</f>
        <v>6195000</v>
      </c>
      <c r="AQ410" s="12">
        <f>+('3 Planilla Preadjudicación OTIC'!AQ410)</f>
        <v>1500000</v>
      </c>
      <c r="AR410" s="12">
        <f>+('3 Planilla Preadjudicación OTIC'!AR410)</f>
        <v>0</v>
      </c>
      <c r="AS410" s="12">
        <f>+('3 Planilla Preadjudicación OTIC'!AS410)</f>
        <v>0</v>
      </c>
      <c r="AT410" s="12">
        <f>+('3 Planilla Preadjudicación OTIC'!AT410)</f>
        <v>0</v>
      </c>
      <c r="AU410" s="12">
        <f>+('3 Planilla Preadjudicación OTIC'!AU410)</f>
        <v>7695000</v>
      </c>
      <c r="AV410" s="2" t="str">
        <f>+('3 Planilla Preadjudicación OTIC'!AV410)</f>
        <v>SI</v>
      </c>
      <c r="AW410" s="4">
        <f>+('3 Planilla Preadjudicación OTIC'!AW410)</f>
        <v>0</v>
      </c>
      <c r="AX410" s="2">
        <f>+('3 Planilla Preadjudicación OTIC'!AX410)</f>
        <v>1</v>
      </c>
      <c r="AY410" s="2">
        <f>+('3 Planilla Preadjudicación OTIC'!AY410)</f>
        <v>7</v>
      </c>
      <c r="AZ410" s="2">
        <f>+('3 Planilla Preadjudicación OTIC'!AZ410)</f>
        <v>0</v>
      </c>
      <c r="BA410" s="2">
        <f>+('3 Planilla Preadjudicación OTIC'!BA410)</f>
        <v>0</v>
      </c>
      <c r="BB410" s="2">
        <f>+('3 Planilla Preadjudicación OTIC'!BB410)</f>
        <v>0</v>
      </c>
      <c r="BC410" s="2">
        <f>+('3 Planilla Preadjudicación OTIC'!BC410)</f>
        <v>0</v>
      </c>
      <c r="BD410" s="2">
        <f>+('3 Planilla Preadjudicación OTIC'!BD410)</f>
        <v>0</v>
      </c>
      <c r="BE410" s="2">
        <f>+('3 Planilla Preadjudicación OTIC'!BE410)</f>
        <v>0</v>
      </c>
      <c r="BF410" s="2">
        <f>+('3 Planilla Preadjudicación OTIC'!BF410)</f>
        <v>0</v>
      </c>
      <c r="BG410" s="2">
        <f>+('3 Planilla Preadjudicación OTIC'!BG410)</f>
        <v>7</v>
      </c>
      <c r="BH410" s="2">
        <f>+('3 Planilla Preadjudicación OTIC'!BH410)</f>
        <v>7</v>
      </c>
      <c r="BI410" s="2">
        <f>+('3 Planilla Preadjudicación OTIC'!BI410)</f>
        <v>7</v>
      </c>
      <c r="BJ410" s="2">
        <f>+('3 Planilla Preadjudicación OTIC'!BJ410)</f>
        <v>7</v>
      </c>
      <c r="BK410" s="2">
        <f>+('3 Planilla Preadjudicación OTIC'!BK410)</f>
        <v>7</v>
      </c>
      <c r="BL410" s="2">
        <f>+('3 Planilla Preadjudicación OTIC'!BL410)</f>
        <v>7</v>
      </c>
      <c r="BM410" s="104">
        <f>ROUND(('3 Planilla Preadjudicación OTIC'!BM410),1)</f>
        <v>6.4</v>
      </c>
      <c r="BN410" s="4" t="str">
        <f>+('3 Planilla Preadjudicación OTIC'!BN410)</f>
        <v>NO</v>
      </c>
      <c r="BO410" s="4">
        <f>+('3 Planilla Preadjudicación OTIC'!BO410)</f>
        <v>0</v>
      </c>
      <c r="BP410" s="4">
        <f>+('3 Planilla Preadjudicación OTIC'!BP410)</f>
        <v>0</v>
      </c>
      <c r="BQ410" s="4">
        <f>+('3 Planilla Preadjudicación OTIC'!BQ410)</f>
        <v>0</v>
      </c>
      <c r="BR410" s="4">
        <f>+('3 Planilla Preadjudicación OTIC'!BR410)</f>
        <v>0</v>
      </c>
      <c r="BS410" s="4">
        <f>+('3 Planilla Preadjudicación OTIC'!BS410)</f>
        <v>0</v>
      </c>
      <c r="BT410" s="4">
        <f>+('3 Planilla Preadjudicación OTIC'!BT410)</f>
        <v>0</v>
      </c>
      <c r="BU410" s="85">
        <f>IF(VLOOKUP(A410,'BD OFICIAL'!$A$1:$AL$2098,7,0)=D410,0,1)</f>
        <v>0</v>
      </c>
      <c r="BV410" s="85">
        <f>IF(VLOOKUP(A410,'BD OFICIAL'!$A$1:$AL$2098,11,0)=J410,0,1)</f>
        <v>0</v>
      </c>
      <c r="BW410" s="85">
        <f>IF(VLOOKUP(A410,'BD OFICIAL'!$A$1:$AL$2098,13,0)=L410,0,1)</f>
        <v>0</v>
      </c>
      <c r="BX410" s="2">
        <f>IF(VLOOKUP(A410,'BD OFICIAL'!$A$1:$AL$2098,16,0)=O410,0,1)</f>
        <v>0</v>
      </c>
      <c r="BY410" s="2">
        <f>IF(VLOOKUP(A410,'BD OFICIAL'!$A$1:$AL$2098,17,0)=P410,0,1)</f>
        <v>0</v>
      </c>
      <c r="BZ410" s="2">
        <f>IF(VLOOKUP(A410,'BD OFICIAL'!$A$1:$AL$2098,19,0)=R410,0,1)</f>
        <v>0</v>
      </c>
      <c r="CA410" s="2">
        <f>IF(VLOOKUP(A410,'BD OFICIAL'!$A$1:$AL$2098,21,0)=T410,0,1)</f>
        <v>0</v>
      </c>
      <c r="CB410" s="2">
        <f>IF(VLOOKUP(A410,'BD OFICIAL'!$A$1:$AL$2098,24,0)=AK410,0,1)</f>
        <v>0</v>
      </c>
      <c r="CC410" s="2">
        <f>IF(VLOOKUP(A410,'BD OFICIAL'!$A$1:$AL$2098,25,0)=X410,0,1)</f>
        <v>0</v>
      </c>
      <c r="CD410" s="2">
        <f>IF(VLOOKUP(A410,'BD OFICIAL'!$A$1:$AL$2098,26,0)=Y410,0,1)</f>
        <v>0</v>
      </c>
      <c r="CE410" s="2">
        <f>IF(VLOOKUP(A410,'BD OFICIAL'!$A$1:$AL$2098,27,0)=Z410,0,1)</f>
        <v>0</v>
      </c>
      <c r="CF410" s="2">
        <f>IF(VLOOKUP(A410,'BD OFICIAL'!$A$1:$AL$2098,28,0)=AA410,0,1)</f>
        <v>0</v>
      </c>
      <c r="CG410" s="2">
        <f>IF(VLOOKUP(A410,'BD OFICIAL'!$A$1:$AL$2098,33,0)=AF410,0,1)</f>
        <v>0</v>
      </c>
      <c r="CH410" s="2">
        <f>IF(VLOOKUP(A410,'BD OFICIAL'!$A$1:$AL$2098,35,0)=AH410,0,1)</f>
        <v>0</v>
      </c>
      <c r="CI410" s="85">
        <f>IF(VLOOKUP(A410,'BD OFICIAL'!$A$1:$AL$2098,34,0)=AL410,0,1)</f>
        <v>0</v>
      </c>
      <c r="CJ410" s="12">
        <f>VLOOKUP(A410,'BD OFICIAL'!$A$1:$AM$2098,36,0)*AM410-AP410</f>
        <v>0</v>
      </c>
      <c r="CK410" s="85" t="str">
        <f t="shared" si="224"/>
        <v>SSH</v>
      </c>
      <c r="CL410" s="85" t="str">
        <f t="shared" si="225"/>
        <v>SI</v>
      </c>
      <c r="CM410" s="85" t="str">
        <f t="shared" si="205"/>
        <v>NO</v>
      </c>
      <c r="CN410" s="31">
        <f t="shared" si="206"/>
        <v>0</v>
      </c>
      <c r="CO410" s="31">
        <f t="shared" si="226"/>
        <v>0</v>
      </c>
      <c r="CP410" s="31">
        <f t="shared" si="207"/>
        <v>0</v>
      </c>
      <c r="CQ410" s="31">
        <f>IF(Y410="NO",0,IF(Y410="SI",IF(VLOOKUP(A410,'BD OFICIAL'!$A:$AO,40,0)=AQ410,0,1)))</f>
        <v>0</v>
      </c>
      <c r="CR410" s="31">
        <f>IF(Z410="NO",0,IF(Z410="SI",IF(VLOOKUP(B410,'BD OFICIAL'!$A:$AO,41,0)=AS410,0,1)))</f>
        <v>0</v>
      </c>
      <c r="CS410" s="31">
        <f t="shared" si="227"/>
        <v>0</v>
      </c>
      <c r="CT410" s="31">
        <f t="shared" si="228"/>
        <v>0</v>
      </c>
      <c r="CU410" s="31">
        <f>IF(VLOOKUP(A410,'BD OFICIAL'!$A$1:$AL$1056,31,0)="SI",IF(AT410&gt;0,0,1),IF(AT410=0,0,1))</f>
        <v>0</v>
      </c>
      <c r="CV410" s="31">
        <f t="shared" si="229"/>
        <v>0</v>
      </c>
      <c r="CW410" s="31">
        <f t="shared" si="208"/>
        <v>0</v>
      </c>
      <c r="CX410" s="85" t="str">
        <f t="shared" si="209"/>
        <v>SI</v>
      </c>
      <c r="CY410" s="31">
        <f t="shared" si="210"/>
        <v>0</v>
      </c>
      <c r="CZ410" s="85" t="str">
        <f>IF(ISERROR(VLOOKUP(AI410,EXPERIENCIA!$A$1:$C$2100,1,0)),"NO","SI")</f>
        <v>NO</v>
      </c>
      <c r="DA410" s="85">
        <f>IF(CX410="no","NO APLICA",IF(AX410=0,"ERROR NOTA",IF(AND(AX410&gt;1,CZ410="NO"),"ERROR NOTA",IF(AND(CZ410="NO",AX410=1),0,IF(VLOOKUP(AI410,EXPERIENCIA!$A$1:$C$2100,3,0)=AX410,0,"ERROR NOTA")))))</f>
        <v>0</v>
      </c>
      <c r="DB410" s="85" t="str">
        <f>IF(ISERROR(VLOOKUP(AI410,COMPORTAMIENTO!$A$1:$C$2100,1,0)),"NO","SI")</f>
        <v>SI</v>
      </c>
      <c r="DC410" s="85">
        <f>IF(CX410="NO","NO APLICA",IF(AY410=0,"ERROR NOTA",IF(AND(DB410="NO",AY410=7),0,IF(VLOOKUP(AI410,COMPORTAMIENTO!$A$2:$H$2100,8,0)=AY410,0,"ERROR NOTA"))))</f>
        <v>0</v>
      </c>
      <c r="DD410" s="104">
        <f t="shared" si="211"/>
        <v>0.1</v>
      </c>
      <c r="DE410" s="104">
        <f t="shared" si="212"/>
        <v>0.70000000000000007</v>
      </c>
      <c r="DF410" s="85" t="str">
        <f t="shared" si="230"/>
        <v>SI</v>
      </c>
      <c r="DG410" s="85">
        <f t="shared" si="213"/>
        <v>0</v>
      </c>
      <c r="DH410" s="85">
        <f t="shared" si="214"/>
        <v>0</v>
      </c>
      <c r="DI410" s="85">
        <f t="shared" si="215"/>
        <v>0</v>
      </c>
      <c r="DJ410" s="12">
        <f t="shared" si="216"/>
        <v>7.0000000000000009</v>
      </c>
      <c r="DK410" s="7">
        <f t="shared" si="217"/>
        <v>7.0000000000000009</v>
      </c>
      <c r="DL410" s="12">
        <f t="shared" si="231"/>
        <v>4130</v>
      </c>
      <c r="DM410" s="12">
        <f>VLOOKUP(A410,'5 TD'!$A:$B,2,0)</f>
        <v>4130</v>
      </c>
      <c r="DN410" s="7">
        <f t="shared" si="232"/>
        <v>7</v>
      </c>
      <c r="DO410" s="85" t="str">
        <f t="shared" si="218"/>
        <v>APROBADO</v>
      </c>
      <c r="DP410" s="85" t="str">
        <f t="shared" si="219"/>
        <v>APROBADO</v>
      </c>
      <c r="DQ410" s="7">
        <f t="shared" si="220"/>
        <v>6.4</v>
      </c>
      <c r="DR410" s="85" t="str">
        <f t="shared" si="233"/>
        <v>APROBADO</v>
      </c>
      <c r="DS410" s="2" t="str">
        <f>+('3 Planilla Preadjudicación OTIC'!BN410)</f>
        <v>NO</v>
      </c>
      <c r="DT410" s="2">
        <f>IF(DR410="APROBADO",VLOOKUP(A410,'5 TD'!$D$3:$E$270,2,0),"NO APLICA")</f>
        <v>7</v>
      </c>
      <c r="DU410" s="2" t="str">
        <f t="shared" si="234"/>
        <v>NO</v>
      </c>
      <c r="DV410" s="2" t="str">
        <f>IF(DU410="SI",VLOOKUP(A410,'5 TD'!$G$3:$H$270,2,0),"NO APLICA ")</f>
        <v xml:space="preserve">NO APLICA </v>
      </c>
      <c r="DW410" s="2" t="str">
        <f t="shared" si="235"/>
        <v>NO</v>
      </c>
      <c r="DX410" s="2" t="str">
        <f>IF(DW410="SI",VLOOKUP(A410,'5 TD'!$J$4:$K$472,2,0),"NO APLICA")</f>
        <v>NO APLICA</v>
      </c>
      <c r="DY410" s="2" t="str">
        <f t="shared" si="236"/>
        <v>NO APLICA</v>
      </c>
      <c r="DZ410" s="7" t="str">
        <f>IF(DY410="SI",VLOOKUP(A410,'5 TD'!$M$4:$N$350,2,0),"NO APLICA")</f>
        <v>NO APLICA</v>
      </c>
      <c r="EA410" s="2" t="str">
        <f t="shared" si="237"/>
        <v>NO APLICA</v>
      </c>
      <c r="EB410" s="12" t="str">
        <f t="shared" si="238"/>
        <v/>
      </c>
      <c r="EC410" s="12" t="str">
        <f>IF(EA410="SI",VLOOKUP(A410,'5 TD'!$V$4:$W$479,2,0),"NO APLICA")</f>
        <v>NO APLICA</v>
      </c>
      <c r="ED410" s="2" t="str">
        <f t="shared" si="221"/>
        <v>NO</v>
      </c>
      <c r="EE410" s="79" t="str">
        <f>IF(ED410="SI",VLOOKUP(AI410,COMPORTAMIENTO!$A$1:$H$2100,7,0),"NO APLICA")</f>
        <v>NO APLICA</v>
      </c>
      <c r="EF410" s="12" t="str">
        <f>IF(ED410="SI",VLOOKUP(A410,'5 TD'!$P$2:$Q$479,2,0),"NO APLICA")</f>
        <v>NO APLICA</v>
      </c>
      <c r="EG410" s="2" t="str">
        <f t="shared" si="222"/>
        <v>NO</v>
      </c>
      <c r="EH410" s="2">
        <f>IF(CZ410="no",0,VLOOKUP(AI410,EXPERIENCIA!$A$1:$C$2100,2,0))</f>
        <v>0</v>
      </c>
      <c r="EI410" s="2">
        <f>IF(CZ410="si",VLOOKUP(A410,'5 TD'!$S$3:$T$2103,2,0),0)</f>
        <v>0</v>
      </c>
      <c r="EJ410" s="2" t="str">
        <f t="shared" si="223"/>
        <v>SI</v>
      </c>
      <c r="EK410" s="2">
        <f>+('3 Planilla Preadjudicación OTIC'!BU410)</f>
        <v>0</v>
      </c>
      <c r="EL410" s="4"/>
      <c r="EM410" s="3"/>
      <c r="EN410" s="3"/>
      <c r="EQ410" s="86"/>
    </row>
    <row r="411" spans="1:147" ht="15" customHeight="1" x14ac:dyDescent="0.3">
      <c r="A411" s="2">
        <f>+('3 Planilla Preadjudicación OTIC'!A411)</f>
        <v>14404</v>
      </c>
      <c r="B411" s="2" t="str">
        <f>+('3 Planilla Preadjudicación OTIC'!B411)</f>
        <v>65181652-1</v>
      </c>
      <c r="C411" s="4">
        <f>+('3 Planilla Preadjudicación OTIC'!E411)</f>
        <v>2025</v>
      </c>
      <c r="D411" s="4" t="str">
        <f>+('3 Planilla Preadjudicación OTIC'!F411)</f>
        <v>MANDATO</v>
      </c>
      <c r="E411" s="4" t="str">
        <f>+('3 Planilla Preadjudicación OTIC'!G411)</f>
        <v>73188700-4</v>
      </c>
      <c r="F411" s="4" t="str">
        <f>+('3 Planilla Preadjudicación OTIC'!H411)</f>
        <v>ONG CASA DE ACOGIDA LA ESPERANZA</v>
      </c>
      <c r="G411" s="4"/>
      <c r="H411" s="4"/>
      <c r="I411" s="4" t="str">
        <f>+('3 Planilla Preadjudicación OTIC'!I411)</f>
        <v>CORTE Y CONFECCIÓN DE CORTINAS Y ROPA DE CASA</v>
      </c>
      <c r="J411" s="4" t="str">
        <f>+('3 Planilla Preadjudicación OTIC'!J411)</f>
        <v>PF0704</v>
      </c>
      <c r="K411" s="4" t="str">
        <f>+('3 Planilla Preadjudicación OTIC'!K411)</f>
        <v/>
      </c>
      <c r="L411" s="4" t="str">
        <f>+('3 Planilla Preadjudicación OTIC'!L411)</f>
        <v/>
      </c>
      <c r="M411" s="2">
        <f>+('3 Planilla Preadjudicación OTIC'!M411)</f>
        <v>13</v>
      </c>
      <c r="N411" s="4" t="str">
        <f>+('3 Planilla Preadjudicación OTIC'!N411)</f>
        <v>METROPOLITANA</v>
      </c>
      <c r="O411" s="4" t="str">
        <f>+('3 Planilla Preadjudicación OTIC'!O411)</f>
        <v>LA GRANJA</v>
      </c>
      <c r="P411" s="4" t="str">
        <f>+('3 Planilla Preadjudicación OTIC'!P411)</f>
        <v>EMPRENDEDORES/AS INFORMALES O PERSONAS VULNERABLES PERTENECIENTES AL 80% MAS VULNERABLE</v>
      </c>
      <c r="Q411" s="4" t="str">
        <f>+('3 Planilla Preadjudicación OTIC'!Q411)</f>
        <v>PRESENCIAL</v>
      </c>
      <c r="R411" s="4" t="str">
        <f>+('3 Planilla Preadjudicación OTIC'!R411)</f>
        <v>DEPENDIENTE</v>
      </c>
      <c r="S411" s="4">
        <f>+('3 Planilla Preadjudicación OTIC'!S411)</f>
        <v>38</v>
      </c>
      <c r="T411" s="2">
        <f>+('3 Planilla Preadjudicación OTIC'!T411)</f>
        <v>20</v>
      </c>
      <c r="U411" s="2">
        <f>+('3 Planilla Preadjudicación OTIC'!U411)</f>
        <v>150</v>
      </c>
      <c r="V411" s="2">
        <f>+('3 Planilla Preadjudicación OTIC'!V411)</f>
        <v>0</v>
      </c>
      <c r="W411" s="2">
        <f>+('3 Planilla Preadjudicación OTIC'!W411)</f>
        <v>150</v>
      </c>
      <c r="X411" s="2">
        <f>+('3 Planilla Preadjudicación OTIC'!X411)</f>
        <v>4</v>
      </c>
      <c r="Y411" s="2" t="str">
        <f>+('3 Planilla Preadjudicación OTIC'!Y411)</f>
        <v>SI</v>
      </c>
      <c r="Z411" s="2" t="str">
        <f>+('3 Planilla Preadjudicación OTIC'!Z411)</f>
        <v>NO</v>
      </c>
      <c r="AA411" s="2" t="str">
        <f>+('3 Planilla Preadjudicación OTIC'!AA411)</f>
        <v>NO</v>
      </c>
      <c r="AB411" s="4" t="str">
        <f>+('3 Planilla Preadjudicación OTIC'!AB411)</f>
        <v>SE AJUSTA A PLAN FORMATIVO</v>
      </c>
      <c r="AC411" s="4" t="str">
        <f>+('3 Planilla Preadjudicación OTIC'!AC411)</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11" s="2" t="str">
        <f>+('3 Planilla Preadjudicación OTIC'!AD411)</f>
        <v>NO</v>
      </c>
      <c r="AE411" s="4">
        <f>+('3 Planilla Preadjudicación OTIC'!AE411)</f>
        <v>0</v>
      </c>
      <c r="AF411" s="2" t="str">
        <f>+('3 Planilla Preadjudicación OTIC'!AF411)</f>
        <v>CERRADA</v>
      </c>
      <c r="AG411" s="2">
        <f>+('3 Planilla Preadjudicación OTIC'!AG411)</f>
        <v>38</v>
      </c>
      <c r="AH411" s="2">
        <f>+('3 Planilla Preadjudicación OTIC'!AH411)</f>
        <v>3</v>
      </c>
      <c r="AI411" s="135" t="str">
        <f>+('3 Planilla Preadjudicación OTIC'!AI411)</f>
        <v>77153644-1</v>
      </c>
      <c r="AJ411" s="4" t="str">
        <f>+('3 Planilla Preadjudicación OTIC'!AJ411)</f>
        <v>CAPACITACIONES SINAPSIS SPA</v>
      </c>
      <c r="AK411" s="2">
        <f>+('3 Planilla Preadjudicación OTIC'!AK411)</f>
        <v>150</v>
      </c>
      <c r="AL411" s="2">
        <f>+('3 Planilla Preadjudicación OTIC'!AL411)</f>
        <v>38</v>
      </c>
      <c r="AM411" s="12">
        <f>+('3 Planilla Preadjudicación OTIC'!AM411)</f>
        <v>6373</v>
      </c>
      <c r="AN411" s="12">
        <f>+('3 Planilla Preadjudicación OTIC'!AN411)</f>
        <v>0</v>
      </c>
      <c r="AO411" s="12">
        <f>+('3 Planilla Preadjudicación OTIC'!AO411)</f>
        <v>0</v>
      </c>
      <c r="AP411" s="12">
        <f>+('3 Planilla Preadjudicación OTIC'!AP411)</f>
        <v>19119000</v>
      </c>
      <c r="AQ411" s="12">
        <f>+('3 Planilla Preadjudicación OTIC'!AQ411)</f>
        <v>3040000</v>
      </c>
      <c r="AR411" s="12">
        <f>+('3 Planilla Preadjudicación OTIC'!AR411)</f>
        <v>0</v>
      </c>
      <c r="AS411" s="12">
        <f>+('3 Planilla Preadjudicación OTIC'!AS411)</f>
        <v>0</v>
      </c>
      <c r="AT411" s="12">
        <f>+('3 Planilla Preadjudicación OTIC'!AT411)</f>
        <v>0</v>
      </c>
      <c r="AU411" s="12">
        <f>+('3 Planilla Preadjudicación OTIC'!AU411)</f>
        <v>22159000</v>
      </c>
      <c r="AV411" s="2" t="str">
        <f>+('3 Planilla Preadjudicación OTIC'!AV411)</f>
        <v>SI</v>
      </c>
      <c r="AW411" s="4">
        <f>+('3 Planilla Preadjudicación OTIC'!AW411)</f>
        <v>0</v>
      </c>
      <c r="AX411" s="2">
        <f>+('3 Planilla Preadjudicación OTIC'!AX411)</f>
        <v>1</v>
      </c>
      <c r="AY411" s="2">
        <f>+('3 Planilla Preadjudicación OTIC'!AY411)</f>
        <v>7</v>
      </c>
      <c r="AZ411" s="2">
        <f>+('3 Planilla Preadjudicación OTIC'!AZ411)</f>
        <v>0</v>
      </c>
      <c r="BA411" s="2">
        <f>+('3 Planilla Preadjudicación OTIC'!BA411)</f>
        <v>0</v>
      </c>
      <c r="BB411" s="2">
        <f>+('3 Planilla Preadjudicación OTIC'!BB411)</f>
        <v>0</v>
      </c>
      <c r="BC411" s="2">
        <f>+('3 Planilla Preadjudicación OTIC'!BC411)</f>
        <v>0</v>
      </c>
      <c r="BD411" s="2">
        <f>+('3 Planilla Preadjudicación OTIC'!BD411)</f>
        <v>0</v>
      </c>
      <c r="BE411" s="2">
        <f>+('3 Planilla Preadjudicación OTIC'!BE411)</f>
        <v>0</v>
      </c>
      <c r="BF411" s="2">
        <f>+('3 Planilla Preadjudicación OTIC'!BF411)</f>
        <v>0</v>
      </c>
      <c r="BG411" s="2">
        <f>+('3 Planilla Preadjudicación OTIC'!BG411)</f>
        <v>7</v>
      </c>
      <c r="BH411" s="2">
        <f>+('3 Planilla Preadjudicación OTIC'!BH411)</f>
        <v>7</v>
      </c>
      <c r="BI411" s="2">
        <f>+('3 Planilla Preadjudicación OTIC'!BI411)</f>
        <v>7</v>
      </c>
      <c r="BJ411" s="2">
        <f>+('3 Planilla Preadjudicación OTIC'!BJ411)</f>
        <v>7</v>
      </c>
      <c r="BK411" s="2">
        <f>+('3 Planilla Preadjudicación OTIC'!BK411)</f>
        <v>7</v>
      </c>
      <c r="BL411" s="2">
        <f>+('3 Planilla Preadjudicación OTIC'!BL411)</f>
        <v>7</v>
      </c>
      <c r="BM411" s="104">
        <f>ROUND(('3 Planilla Preadjudicación OTIC'!BM411),1)</f>
        <v>6.4</v>
      </c>
      <c r="BN411" s="4" t="str">
        <f>+('3 Planilla Preadjudicación OTIC'!BN411)</f>
        <v>NO</v>
      </c>
      <c r="BO411" s="4">
        <f>+('3 Planilla Preadjudicación OTIC'!BO411)</f>
        <v>0</v>
      </c>
      <c r="BP411" s="4">
        <f>+('3 Planilla Preadjudicación OTIC'!BP411)</f>
        <v>0</v>
      </c>
      <c r="BQ411" s="4">
        <f>+('3 Planilla Preadjudicación OTIC'!BQ411)</f>
        <v>0</v>
      </c>
      <c r="BR411" s="4">
        <f>+('3 Planilla Preadjudicación OTIC'!BR411)</f>
        <v>0</v>
      </c>
      <c r="BS411" s="4">
        <f>+('3 Planilla Preadjudicación OTIC'!BS411)</f>
        <v>0</v>
      </c>
      <c r="BT411" s="4">
        <f>+('3 Planilla Preadjudicación OTIC'!BT411)</f>
        <v>0</v>
      </c>
      <c r="BU411" s="85">
        <f>IF(VLOOKUP(A411,'BD OFICIAL'!$A$1:$AL$2098,7,0)=D411,0,1)</f>
        <v>0</v>
      </c>
      <c r="BV411" s="85">
        <f>IF(VLOOKUP(A411,'BD OFICIAL'!$A$1:$AL$2098,11,0)=J411,0,1)</f>
        <v>0</v>
      </c>
      <c r="BW411" s="85">
        <f>IF(VLOOKUP(A411,'BD OFICIAL'!$A$1:$AL$2098,13,0)=L411,0,1)</f>
        <v>0</v>
      </c>
      <c r="BX411" s="2">
        <f>IF(VLOOKUP(A411,'BD OFICIAL'!$A$1:$AL$2098,16,0)=O411,0,1)</f>
        <v>0</v>
      </c>
      <c r="BY411" s="2">
        <f>IF(VLOOKUP(A411,'BD OFICIAL'!$A$1:$AL$2098,17,0)=P411,0,1)</f>
        <v>0</v>
      </c>
      <c r="BZ411" s="2">
        <f>IF(VLOOKUP(A411,'BD OFICIAL'!$A$1:$AL$2098,19,0)=R411,0,1)</f>
        <v>0</v>
      </c>
      <c r="CA411" s="2">
        <f>IF(VLOOKUP(A411,'BD OFICIAL'!$A$1:$AL$2098,21,0)=T411,0,1)</f>
        <v>0</v>
      </c>
      <c r="CB411" s="2">
        <f>IF(VLOOKUP(A411,'BD OFICIAL'!$A$1:$AL$2098,24,0)=AK411,0,1)</f>
        <v>0</v>
      </c>
      <c r="CC411" s="2">
        <f>IF(VLOOKUP(A411,'BD OFICIAL'!$A$1:$AL$2098,25,0)=X411,0,1)</f>
        <v>0</v>
      </c>
      <c r="CD411" s="2">
        <f>IF(VLOOKUP(A411,'BD OFICIAL'!$A$1:$AL$2098,26,0)=Y411,0,1)</f>
        <v>0</v>
      </c>
      <c r="CE411" s="2">
        <f>IF(VLOOKUP(A411,'BD OFICIAL'!$A$1:$AL$2098,27,0)=Z411,0,1)</f>
        <v>0</v>
      </c>
      <c r="CF411" s="2">
        <f>IF(VLOOKUP(A411,'BD OFICIAL'!$A$1:$AL$2098,28,0)=AA411,0,1)</f>
        <v>0</v>
      </c>
      <c r="CG411" s="2">
        <f>IF(VLOOKUP(A411,'BD OFICIAL'!$A$1:$AL$2098,33,0)=AF411,0,1)</f>
        <v>0</v>
      </c>
      <c r="CH411" s="2">
        <f>IF(VLOOKUP(A411,'BD OFICIAL'!$A$1:$AL$2098,35,0)=AH411,0,1)</f>
        <v>0</v>
      </c>
      <c r="CI411" s="85">
        <f>IF(VLOOKUP(A411,'BD OFICIAL'!$A$1:$AL$2098,34,0)=AL411,0,1)</f>
        <v>0</v>
      </c>
      <c r="CJ411" s="12">
        <f>VLOOKUP(A411,'BD OFICIAL'!$A$1:$AM$2098,36,0)*AM411-AP411</f>
        <v>0</v>
      </c>
      <c r="CK411" s="85" t="str">
        <f t="shared" si="224"/>
        <v>SSH</v>
      </c>
      <c r="CL411" s="85" t="str">
        <f t="shared" si="225"/>
        <v>SI</v>
      </c>
      <c r="CM411" s="85" t="str">
        <f t="shared" si="205"/>
        <v>NO</v>
      </c>
      <c r="CN411" s="31">
        <f t="shared" si="206"/>
        <v>0</v>
      </c>
      <c r="CO411" s="31">
        <f t="shared" si="226"/>
        <v>0</v>
      </c>
      <c r="CP411" s="31">
        <f t="shared" si="207"/>
        <v>0</v>
      </c>
      <c r="CQ411" s="31">
        <f>IF(Y411="NO",0,IF(Y411="SI",IF(VLOOKUP(A411,'BD OFICIAL'!$A:$AO,40,0)=AQ411,0,1)))</f>
        <v>0</v>
      </c>
      <c r="CR411" s="31">
        <f>IF(Z411="NO",0,IF(Z411="SI",IF(VLOOKUP(B411,'BD OFICIAL'!$A:$AO,41,0)=AS411,0,1)))</f>
        <v>0</v>
      </c>
      <c r="CS411" s="31">
        <f t="shared" si="227"/>
        <v>0</v>
      </c>
      <c r="CT411" s="31">
        <f t="shared" si="228"/>
        <v>0</v>
      </c>
      <c r="CU411" s="31">
        <f>IF(VLOOKUP(A411,'BD OFICIAL'!$A$1:$AL$1056,31,0)="SI",IF(AT411&gt;0,0,1),IF(AT411=0,0,1))</f>
        <v>0</v>
      </c>
      <c r="CV411" s="31">
        <f t="shared" si="229"/>
        <v>0</v>
      </c>
      <c r="CW411" s="31">
        <f t="shared" si="208"/>
        <v>0</v>
      </c>
      <c r="CX411" s="85" t="str">
        <f t="shared" si="209"/>
        <v>SI</v>
      </c>
      <c r="CY411" s="31">
        <f t="shared" si="210"/>
        <v>0</v>
      </c>
      <c r="CZ411" s="85" t="str">
        <f>IF(ISERROR(VLOOKUP(AI411,EXPERIENCIA!$A$1:$C$2100,1,0)),"NO","SI")</f>
        <v>NO</v>
      </c>
      <c r="DA411" s="85">
        <f>IF(CX411="no","NO APLICA",IF(AX411=0,"ERROR NOTA",IF(AND(AX411&gt;1,CZ411="NO"),"ERROR NOTA",IF(AND(CZ411="NO",AX411=1),0,IF(VLOOKUP(AI411,EXPERIENCIA!$A$1:$C$2100,3,0)=AX411,0,"ERROR NOTA")))))</f>
        <v>0</v>
      </c>
      <c r="DB411" s="85" t="str">
        <f>IF(ISERROR(VLOOKUP(AI411,COMPORTAMIENTO!$A$1:$C$2100,1,0)),"NO","SI")</f>
        <v>SI</v>
      </c>
      <c r="DC411" s="85">
        <f>IF(CX411="NO","NO APLICA",IF(AY411=0,"ERROR NOTA",IF(AND(DB411="NO",AY411=7),0,IF(VLOOKUP(AI411,COMPORTAMIENTO!$A$2:$H$2100,8,0)=AY411,0,"ERROR NOTA"))))</f>
        <v>0</v>
      </c>
      <c r="DD411" s="104">
        <f t="shared" si="211"/>
        <v>0.1</v>
      </c>
      <c r="DE411" s="104">
        <f t="shared" si="212"/>
        <v>0.70000000000000007</v>
      </c>
      <c r="DF411" s="85" t="str">
        <f t="shared" si="230"/>
        <v>SI</v>
      </c>
      <c r="DG411" s="85">
        <f t="shared" si="213"/>
        <v>0</v>
      </c>
      <c r="DH411" s="85">
        <f t="shared" si="214"/>
        <v>0</v>
      </c>
      <c r="DI411" s="85">
        <f t="shared" si="215"/>
        <v>0</v>
      </c>
      <c r="DJ411" s="12">
        <f t="shared" si="216"/>
        <v>7.0000000000000009</v>
      </c>
      <c r="DK411" s="7">
        <f t="shared" si="217"/>
        <v>7.0000000000000009</v>
      </c>
      <c r="DL411" s="12">
        <f t="shared" si="231"/>
        <v>6373</v>
      </c>
      <c r="DM411" s="12">
        <f>VLOOKUP(A411,'5 TD'!$A:$B,2,0)</f>
        <v>6373</v>
      </c>
      <c r="DN411" s="7">
        <f t="shared" si="232"/>
        <v>7</v>
      </c>
      <c r="DO411" s="85" t="str">
        <f t="shared" si="218"/>
        <v>APROBADO</v>
      </c>
      <c r="DP411" s="85" t="str">
        <f t="shared" si="219"/>
        <v>APROBADO</v>
      </c>
      <c r="DQ411" s="7">
        <f t="shared" si="220"/>
        <v>6.4</v>
      </c>
      <c r="DR411" s="85" t="str">
        <f t="shared" si="233"/>
        <v>APROBADO</v>
      </c>
      <c r="DS411" s="2" t="str">
        <f>+('3 Planilla Preadjudicación OTIC'!BN411)</f>
        <v>NO</v>
      </c>
      <c r="DT411" s="2">
        <f>IF(DR411="APROBADO",VLOOKUP(A411,'5 TD'!$D$3:$E$270,2,0),"NO APLICA")</f>
        <v>7</v>
      </c>
      <c r="DU411" s="2" t="str">
        <f t="shared" si="234"/>
        <v>NO</v>
      </c>
      <c r="DV411" s="2" t="str">
        <f>IF(DU411="SI",VLOOKUP(A411,'5 TD'!$G$3:$H$270,2,0),"NO APLICA ")</f>
        <v xml:space="preserve">NO APLICA </v>
      </c>
      <c r="DW411" s="2" t="str">
        <f t="shared" si="235"/>
        <v>NO</v>
      </c>
      <c r="DX411" s="2" t="str">
        <f>IF(DW411="SI",VLOOKUP(A411,'5 TD'!$J$4:$K$472,2,0),"NO APLICA")</f>
        <v>NO APLICA</v>
      </c>
      <c r="DY411" s="2" t="str">
        <f t="shared" si="236"/>
        <v>NO APLICA</v>
      </c>
      <c r="DZ411" s="7" t="str">
        <f>IF(DY411="SI",VLOOKUP(A411,'5 TD'!$M$4:$N$350,2,0),"NO APLICA")</f>
        <v>NO APLICA</v>
      </c>
      <c r="EA411" s="2" t="str">
        <f t="shared" si="237"/>
        <v>NO APLICA</v>
      </c>
      <c r="EB411" s="12" t="str">
        <f t="shared" si="238"/>
        <v/>
      </c>
      <c r="EC411" s="12" t="str">
        <f>IF(EA411="SI",VLOOKUP(A411,'5 TD'!$V$4:$W$479,2,0),"NO APLICA")</f>
        <v>NO APLICA</v>
      </c>
      <c r="ED411" s="2" t="str">
        <f t="shared" si="221"/>
        <v>NO</v>
      </c>
      <c r="EE411" s="79" t="str">
        <f>IF(ED411="SI",VLOOKUP(AI411,COMPORTAMIENTO!$A$1:$H$2100,7,0),"NO APLICA")</f>
        <v>NO APLICA</v>
      </c>
      <c r="EF411" s="12" t="str">
        <f>IF(ED411="SI",VLOOKUP(A411,'5 TD'!$P$2:$Q$479,2,0),"NO APLICA")</f>
        <v>NO APLICA</v>
      </c>
      <c r="EG411" s="2" t="str">
        <f t="shared" si="222"/>
        <v>NO</v>
      </c>
      <c r="EH411" s="2">
        <f>IF(CZ411="no",0,VLOOKUP(AI411,EXPERIENCIA!$A$1:$C$2100,2,0))</f>
        <v>0</v>
      </c>
      <c r="EI411" s="2">
        <f>IF(CZ411="si",VLOOKUP(A411,'5 TD'!$S$3:$T$2103,2,0),0)</f>
        <v>0</v>
      </c>
      <c r="EJ411" s="2" t="str">
        <f t="shared" si="223"/>
        <v>SI</v>
      </c>
      <c r="EK411" s="2">
        <f>+('3 Planilla Preadjudicación OTIC'!BU411)</f>
        <v>0</v>
      </c>
      <c r="EL411" s="4"/>
      <c r="EM411" s="3"/>
      <c r="EN411" s="3"/>
      <c r="EQ411" s="86"/>
    </row>
    <row r="412" spans="1:147" s="3" customFormat="1" ht="15" customHeight="1" x14ac:dyDescent="0.3">
      <c r="A412" s="2">
        <f>+('3 Planilla Preadjudicación OTIC'!A412)</f>
        <v>14402</v>
      </c>
      <c r="B412" s="2" t="str">
        <f>+('3 Planilla Preadjudicación OTIC'!B412)</f>
        <v>65181652-1</v>
      </c>
      <c r="C412" s="4">
        <f>+('3 Planilla Preadjudicación OTIC'!E412)</f>
        <v>2025</v>
      </c>
      <c r="D412" s="4" t="str">
        <f>+('3 Planilla Preadjudicación OTIC'!F412)</f>
        <v>MANDATO</v>
      </c>
      <c r="E412" s="4" t="str">
        <f>+('3 Planilla Preadjudicación OTIC'!G412)</f>
        <v>73188700-4</v>
      </c>
      <c r="F412" s="4" t="str">
        <f>+('3 Planilla Preadjudicación OTIC'!H412)</f>
        <v>ONG CASA DE ACOGIDA LA ESPERANZA</v>
      </c>
      <c r="G412" s="4"/>
      <c r="H412" s="4"/>
      <c r="I412" s="4" t="str">
        <f>+('3 Planilla Preadjudicación OTIC'!I412)</f>
        <v>CORTE Y CONFECCIÓN DE CORTINAS Y ROPA DE CASA</v>
      </c>
      <c r="J412" s="4" t="str">
        <f>+('3 Planilla Preadjudicación OTIC'!J412)</f>
        <v>PF0704</v>
      </c>
      <c r="K412" s="4" t="str">
        <f>+('3 Planilla Preadjudicación OTIC'!K412)</f>
        <v/>
      </c>
      <c r="L412" s="4" t="str">
        <f>+('3 Planilla Preadjudicación OTIC'!L412)</f>
        <v/>
      </c>
      <c r="M412" s="2">
        <f>+('3 Planilla Preadjudicación OTIC'!M412)</f>
        <v>13</v>
      </c>
      <c r="N412" s="4" t="str">
        <f>+('3 Planilla Preadjudicación OTIC'!N412)</f>
        <v>METROPOLITANA</v>
      </c>
      <c r="O412" s="4" t="str">
        <f>+('3 Planilla Preadjudicación OTIC'!O412)</f>
        <v>PUDAHUEL</v>
      </c>
      <c r="P412" s="4" t="str">
        <f>+('3 Planilla Preadjudicación OTIC'!P412)</f>
        <v>EMPRENDEDORES/AS INFORMALES O PERSONAS VULNERABLES PERTENECIENTES AL 80% MAS VULNERABLE</v>
      </c>
      <c r="Q412" s="4" t="str">
        <f>+('3 Planilla Preadjudicación OTIC'!Q412)</f>
        <v>PRESENCIAL</v>
      </c>
      <c r="R412" s="4" t="str">
        <f>+('3 Planilla Preadjudicación OTIC'!R412)</f>
        <v>DEPENDIENTE</v>
      </c>
      <c r="S412" s="4">
        <f>+('3 Planilla Preadjudicación OTIC'!S412)</f>
        <v>38</v>
      </c>
      <c r="T412" s="2">
        <f>+('3 Planilla Preadjudicación OTIC'!T412)</f>
        <v>19</v>
      </c>
      <c r="U412" s="2">
        <f>+('3 Planilla Preadjudicación OTIC'!U412)</f>
        <v>150</v>
      </c>
      <c r="V412" s="2">
        <f>+('3 Planilla Preadjudicación OTIC'!V412)</f>
        <v>0</v>
      </c>
      <c r="W412" s="2">
        <f>+('3 Planilla Preadjudicación OTIC'!W412)</f>
        <v>150</v>
      </c>
      <c r="X412" s="2">
        <f>+('3 Planilla Preadjudicación OTIC'!X412)</f>
        <v>4</v>
      </c>
      <c r="Y412" s="2" t="str">
        <f>+('3 Planilla Preadjudicación OTIC'!Y412)</f>
        <v>SI</v>
      </c>
      <c r="Z412" s="2" t="str">
        <f>+('3 Planilla Preadjudicación OTIC'!Z412)</f>
        <v>NO</v>
      </c>
      <c r="AA412" s="2" t="str">
        <f>+('3 Planilla Preadjudicación OTIC'!AA412)</f>
        <v>NO</v>
      </c>
      <c r="AB412" s="4" t="str">
        <f>+('3 Planilla Preadjudicación OTIC'!AB412)</f>
        <v>SE AJUSTA A PLAN FORMATIVO</v>
      </c>
      <c r="AC412" s="4" t="str">
        <f>+('3 Planilla Preadjudicación OTIC'!AC412)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12" s="2" t="str">
        <f>+('3 Planilla Preadjudicación OTIC'!AD412)</f>
        <v>NO</v>
      </c>
      <c r="AE412" s="4">
        <f>+('3 Planilla Preadjudicación OTIC'!AE412)</f>
        <v>0</v>
      </c>
      <c r="AF412" s="2" t="str">
        <f>+('3 Planilla Preadjudicación OTIC'!AF412)</f>
        <v>CERRADA</v>
      </c>
      <c r="AG412" s="2">
        <f>+('3 Planilla Preadjudicación OTIC'!AG412)</f>
        <v>38</v>
      </c>
      <c r="AH412" s="2">
        <f>+('3 Planilla Preadjudicación OTIC'!AH412)</f>
        <v>3</v>
      </c>
      <c r="AI412" s="135" t="str">
        <f>+('3 Planilla Preadjudicación OTIC'!AI412)</f>
        <v>77153644-1</v>
      </c>
      <c r="AJ412" s="4" t="str">
        <f>+('3 Planilla Preadjudicación OTIC'!AJ412)</f>
        <v>CAPACITACIONES SINAPSIS SPA</v>
      </c>
      <c r="AK412" s="2">
        <f>+('3 Planilla Preadjudicación OTIC'!AK412)</f>
        <v>150</v>
      </c>
      <c r="AL412" s="2">
        <f>+('3 Planilla Preadjudicación OTIC'!AL412)</f>
        <v>38</v>
      </c>
      <c r="AM412" s="12">
        <f>+('3 Planilla Preadjudicación OTIC'!AM412)</f>
        <v>6373</v>
      </c>
      <c r="AN412" s="12">
        <f>+('3 Planilla Preadjudicación OTIC'!AN412)</f>
        <v>0</v>
      </c>
      <c r="AO412" s="12">
        <f>+('3 Planilla Preadjudicación OTIC'!AO412)</f>
        <v>0</v>
      </c>
      <c r="AP412" s="12">
        <f>+('3 Planilla Preadjudicación OTIC'!AP412)</f>
        <v>18163050</v>
      </c>
      <c r="AQ412" s="12">
        <f>+('3 Planilla Preadjudicación OTIC'!AQ412)</f>
        <v>2888000</v>
      </c>
      <c r="AR412" s="12">
        <f>+('3 Planilla Preadjudicación OTIC'!AR412)</f>
        <v>0</v>
      </c>
      <c r="AS412" s="12">
        <f>+('3 Planilla Preadjudicación OTIC'!AS412)</f>
        <v>0</v>
      </c>
      <c r="AT412" s="12">
        <f>+('3 Planilla Preadjudicación OTIC'!AT412)</f>
        <v>0</v>
      </c>
      <c r="AU412" s="12">
        <f>+('3 Planilla Preadjudicación OTIC'!AU412)</f>
        <v>21051050</v>
      </c>
      <c r="AV412" s="2" t="str">
        <f>+('3 Planilla Preadjudicación OTIC'!AV412)</f>
        <v>SI</v>
      </c>
      <c r="AW412" s="4">
        <f>+('3 Planilla Preadjudicación OTIC'!AW412)</f>
        <v>0</v>
      </c>
      <c r="AX412" s="2">
        <f>+('3 Planilla Preadjudicación OTIC'!AX412)</f>
        <v>1</v>
      </c>
      <c r="AY412" s="2">
        <f>+('3 Planilla Preadjudicación OTIC'!AY412)</f>
        <v>7</v>
      </c>
      <c r="AZ412" s="2">
        <f>+('3 Planilla Preadjudicación OTIC'!AZ412)</f>
        <v>0</v>
      </c>
      <c r="BA412" s="2">
        <f>+('3 Planilla Preadjudicación OTIC'!BA412)</f>
        <v>0</v>
      </c>
      <c r="BB412" s="2">
        <f>+('3 Planilla Preadjudicación OTIC'!BB412)</f>
        <v>0</v>
      </c>
      <c r="BC412" s="2">
        <f>+('3 Planilla Preadjudicación OTIC'!BC412)</f>
        <v>0</v>
      </c>
      <c r="BD412" s="2">
        <f>+('3 Planilla Preadjudicación OTIC'!BD412)</f>
        <v>0</v>
      </c>
      <c r="BE412" s="2">
        <f>+('3 Planilla Preadjudicación OTIC'!BE412)</f>
        <v>0</v>
      </c>
      <c r="BF412" s="2">
        <f>+('3 Planilla Preadjudicación OTIC'!BF412)</f>
        <v>0</v>
      </c>
      <c r="BG412" s="2">
        <f>+('3 Planilla Preadjudicación OTIC'!BG412)</f>
        <v>7</v>
      </c>
      <c r="BH412" s="2">
        <f>+('3 Planilla Preadjudicación OTIC'!BH412)</f>
        <v>7</v>
      </c>
      <c r="BI412" s="2">
        <f>+('3 Planilla Preadjudicación OTIC'!BI412)</f>
        <v>7</v>
      </c>
      <c r="BJ412" s="2">
        <f>+('3 Planilla Preadjudicación OTIC'!BJ412)</f>
        <v>7</v>
      </c>
      <c r="BK412" s="2">
        <f>+('3 Planilla Preadjudicación OTIC'!BK412)</f>
        <v>7</v>
      </c>
      <c r="BL412" s="218">
        <f>+('3 Planilla Preadjudicación OTIC'!BL412)</f>
        <v>7</v>
      </c>
      <c r="BM412" s="104">
        <f>ROUND(('3 Planilla Preadjudicación OTIC'!BM412),1)</f>
        <v>6.4</v>
      </c>
      <c r="BN412" s="4" t="str">
        <f>+('3 Planilla Preadjudicación OTIC'!BN412)</f>
        <v>NO</v>
      </c>
      <c r="BO412" s="4">
        <f>+('3 Planilla Preadjudicación OTIC'!BO412)</f>
        <v>0</v>
      </c>
      <c r="BP412" s="4">
        <f>+('3 Planilla Preadjudicación OTIC'!BP412)</f>
        <v>0</v>
      </c>
      <c r="BQ412" s="4">
        <f>+('3 Planilla Preadjudicación OTIC'!BQ412)</f>
        <v>0</v>
      </c>
      <c r="BR412" s="4">
        <f>+('3 Planilla Preadjudicación OTIC'!BR412)</f>
        <v>0</v>
      </c>
      <c r="BS412" s="4">
        <f>+('3 Planilla Preadjudicación OTIC'!BS412)</f>
        <v>0</v>
      </c>
      <c r="BT412" s="4">
        <f>+('3 Planilla Preadjudicación OTIC'!BT412)</f>
        <v>0</v>
      </c>
      <c r="BU412" s="85">
        <f>IF(VLOOKUP(A412,'BD OFICIAL'!$A$1:$AL$2098,7,0)=D412,0,1)</f>
        <v>0</v>
      </c>
      <c r="BV412" s="85">
        <f>IF(VLOOKUP(A412,'BD OFICIAL'!$A$1:$AL$2098,11,0)=J412,0,1)</f>
        <v>0</v>
      </c>
      <c r="BW412" s="85">
        <f>IF(VLOOKUP(A412,'BD OFICIAL'!$A$1:$AL$2098,13,0)=L412,0,1)</f>
        <v>0</v>
      </c>
      <c r="BX412" s="2">
        <f>IF(VLOOKUP(A412,'BD OFICIAL'!$A$1:$AL$2098,16,0)=O412,0,1)</f>
        <v>0</v>
      </c>
      <c r="BY412" s="2">
        <f>IF(VLOOKUP(A412,'BD OFICIAL'!$A$1:$AL$2098,17,0)=P412,0,1)</f>
        <v>0</v>
      </c>
      <c r="BZ412" s="2">
        <f>IF(VLOOKUP(A412,'BD OFICIAL'!$A$1:$AL$2098,19,0)=R412,0,1)</f>
        <v>0</v>
      </c>
      <c r="CA412" s="2">
        <f>IF(VLOOKUP(A412,'BD OFICIAL'!$A$1:$AL$2098,21,0)=T412,0,1)</f>
        <v>0</v>
      </c>
      <c r="CB412" s="2">
        <f>IF(VLOOKUP(A412,'BD OFICIAL'!$A$1:$AL$2098,24,0)=AK412,0,1)</f>
        <v>0</v>
      </c>
      <c r="CC412" s="2">
        <f>IF(VLOOKUP(A412,'BD OFICIAL'!$A$1:$AL$2098,25,0)=X412,0,1)</f>
        <v>0</v>
      </c>
      <c r="CD412" s="2">
        <f>IF(VLOOKUP(A412,'BD OFICIAL'!$A$1:$AL$2098,26,0)=Y412,0,1)</f>
        <v>0</v>
      </c>
      <c r="CE412" s="2">
        <f>IF(VLOOKUP(A412,'BD OFICIAL'!$A$1:$AL$2098,27,0)=Z412,0,1)</f>
        <v>0</v>
      </c>
      <c r="CF412" s="2">
        <f>IF(VLOOKUP(A412,'BD OFICIAL'!$A$1:$AL$2098,28,0)=AA412,0,1)</f>
        <v>0</v>
      </c>
      <c r="CG412" s="2">
        <f>IF(VLOOKUP(A412,'BD OFICIAL'!$A$1:$AL$2098,33,0)=AF412,0,1)</f>
        <v>0</v>
      </c>
      <c r="CH412" s="2">
        <f>IF(VLOOKUP(A412,'BD OFICIAL'!$A$1:$AL$2098,35,0)=AH412,0,1)</f>
        <v>0</v>
      </c>
      <c r="CI412" s="85">
        <f>IF(VLOOKUP(A412,'BD OFICIAL'!$A$1:$AL$2098,34,0)=AL412,0,1)</f>
        <v>0</v>
      </c>
      <c r="CJ412" s="12">
        <f>VLOOKUP(A412,'BD OFICIAL'!$A$1:$AM$2098,36,0)*AM412-AP412</f>
        <v>0</v>
      </c>
      <c r="CK412" s="85" t="str">
        <f t="shared" si="224"/>
        <v>SSH</v>
      </c>
      <c r="CL412" s="85" t="str">
        <f t="shared" si="225"/>
        <v>SI</v>
      </c>
      <c r="CM412" s="85" t="str">
        <f t="shared" si="205"/>
        <v>NO</v>
      </c>
      <c r="CN412" s="31">
        <f t="shared" si="206"/>
        <v>0</v>
      </c>
      <c r="CO412" s="31">
        <f t="shared" si="226"/>
        <v>0</v>
      </c>
      <c r="CP412" s="31">
        <f t="shared" si="207"/>
        <v>0</v>
      </c>
      <c r="CQ412" s="31">
        <f>IF(Y412="NO",0,IF(Y412="SI",IF(VLOOKUP(A412,'BD OFICIAL'!$A:$AO,40,0)=AQ412,0,1)))</f>
        <v>0</v>
      </c>
      <c r="CR412" s="31">
        <f>IF(Z412="NO",0,IF(Z412="SI",IF(VLOOKUP(B412,'BD OFICIAL'!$A:$AO,41,0)=AS412,0,1)))</f>
        <v>0</v>
      </c>
      <c r="CS412" s="31">
        <f t="shared" si="227"/>
        <v>0</v>
      </c>
      <c r="CT412" s="31">
        <f t="shared" si="228"/>
        <v>0</v>
      </c>
      <c r="CU412" s="31">
        <f>IF(VLOOKUP(A412,'BD OFICIAL'!$A$1:$AL$1056,31,0)="SI",IF(AT412&gt;0,0,1),IF(AT412=0,0,1))</f>
        <v>0</v>
      </c>
      <c r="CV412" s="31">
        <f t="shared" si="229"/>
        <v>0</v>
      </c>
      <c r="CW412" s="31">
        <f t="shared" si="208"/>
        <v>0</v>
      </c>
      <c r="CX412" s="85" t="str">
        <f t="shared" si="209"/>
        <v>SI</v>
      </c>
      <c r="CY412" s="31">
        <f t="shared" si="210"/>
        <v>0</v>
      </c>
      <c r="CZ412" s="85" t="str">
        <f>IF(ISERROR(VLOOKUP(AI412,EXPERIENCIA!$A$1:$C$2100,1,0)),"NO","SI")</f>
        <v>NO</v>
      </c>
      <c r="DA412" s="85">
        <f>IF(CX412="no","NO APLICA",IF(AX412=0,"ERROR NOTA",IF(AND(AX412&gt;1,CZ412="NO"),"ERROR NOTA",IF(AND(CZ412="NO",AX412=1),0,IF(VLOOKUP(AI412,EXPERIENCIA!$A$1:$C$2100,3,0)=AX412,0,"ERROR NOTA")))))</f>
        <v>0</v>
      </c>
      <c r="DB412" s="85" t="str">
        <f>IF(ISERROR(VLOOKUP(AI412,COMPORTAMIENTO!$A$1:$C$2100,1,0)),"NO","SI")</f>
        <v>SI</v>
      </c>
      <c r="DC412" s="85">
        <f>IF(CX412="NO","NO APLICA",IF(AY412=0,"ERROR NOTA",IF(AND(DB412="NO",AY412=7),0,IF(VLOOKUP(AI412,COMPORTAMIENTO!$A$2:$H$2100,8,0)=AY412,0,"ERROR NOTA"))))</f>
        <v>0</v>
      </c>
      <c r="DD412" s="104">
        <f t="shared" si="211"/>
        <v>0.1</v>
      </c>
      <c r="DE412" s="104">
        <f t="shared" si="212"/>
        <v>0.70000000000000007</v>
      </c>
      <c r="DF412" s="85" t="str">
        <f t="shared" si="230"/>
        <v>SI</v>
      </c>
      <c r="DG412" s="85">
        <f t="shared" si="213"/>
        <v>0</v>
      </c>
      <c r="DH412" s="85">
        <f t="shared" si="214"/>
        <v>0</v>
      </c>
      <c r="DI412" s="85">
        <f t="shared" si="215"/>
        <v>0</v>
      </c>
      <c r="DJ412" s="12">
        <f t="shared" si="216"/>
        <v>7.0000000000000009</v>
      </c>
      <c r="DK412" s="7">
        <f t="shared" si="217"/>
        <v>7.0000000000000009</v>
      </c>
      <c r="DL412" s="12">
        <f t="shared" si="231"/>
        <v>6373</v>
      </c>
      <c r="DM412" s="12">
        <f>VLOOKUP(A412,'5 TD'!$A:$B,2,0)</f>
        <v>6373</v>
      </c>
      <c r="DN412" s="7">
        <f t="shared" si="232"/>
        <v>7</v>
      </c>
      <c r="DO412" s="85" t="str">
        <f t="shared" si="218"/>
        <v>APROBADO</v>
      </c>
      <c r="DP412" s="85" t="str">
        <f t="shared" si="219"/>
        <v>APROBADO</v>
      </c>
      <c r="DQ412" s="7">
        <f t="shared" si="220"/>
        <v>6.4</v>
      </c>
      <c r="DR412" s="85" t="str">
        <f t="shared" si="233"/>
        <v>APROBADO</v>
      </c>
      <c r="DS412" s="2" t="str">
        <f>+('3 Planilla Preadjudicación OTIC'!BN412)</f>
        <v>NO</v>
      </c>
      <c r="DT412" s="2">
        <f>IF(DR412="APROBADO",VLOOKUP(A412,'5 TD'!$D$3:$E$270,2,0),"NO APLICA")</f>
        <v>7</v>
      </c>
      <c r="DU412" s="2" t="str">
        <f t="shared" si="234"/>
        <v>NO</v>
      </c>
      <c r="DV412" s="2" t="str">
        <f>IF(DU412="SI",VLOOKUP(A412,'5 TD'!$G$3:$H$270,2,0),"NO APLICA ")</f>
        <v xml:space="preserve">NO APLICA </v>
      </c>
      <c r="DW412" s="2" t="str">
        <f t="shared" si="235"/>
        <v>NO</v>
      </c>
      <c r="DX412" s="2" t="str">
        <f>IF(DW412="SI",VLOOKUP(A412,'5 TD'!$J$4:$K$472,2,0),"NO APLICA")</f>
        <v>NO APLICA</v>
      </c>
      <c r="DY412" s="2" t="str">
        <f t="shared" si="236"/>
        <v>NO APLICA</v>
      </c>
      <c r="DZ412" s="7" t="str">
        <f>IF(DY412="SI",VLOOKUP(A412,'5 TD'!$M$4:$N$350,2,0),"NO APLICA")</f>
        <v>NO APLICA</v>
      </c>
      <c r="EA412" s="2" t="str">
        <f t="shared" si="237"/>
        <v>NO APLICA</v>
      </c>
      <c r="EB412" s="12" t="str">
        <f t="shared" si="238"/>
        <v/>
      </c>
      <c r="EC412" s="12" t="str">
        <f>IF(EA412="SI",VLOOKUP(A412,'5 TD'!$V$4:$W$479,2,0),"NO APLICA")</f>
        <v>NO APLICA</v>
      </c>
      <c r="ED412" s="2" t="str">
        <f t="shared" si="221"/>
        <v>NO</v>
      </c>
      <c r="EE412" s="79" t="str">
        <f>IF(ED412="SI",VLOOKUP(AI412,COMPORTAMIENTO!$A$1:$H$2100,7,0),"NO APLICA")</f>
        <v>NO APLICA</v>
      </c>
      <c r="EF412" s="12" t="str">
        <f>IF(ED412="SI",VLOOKUP(A412,'5 TD'!$P$2:$Q$479,2,0),"NO APLICA")</f>
        <v>NO APLICA</v>
      </c>
      <c r="EG412" s="2" t="str">
        <f t="shared" si="222"/>
        <v>NO</v>
      </c>
      <c r="EH412" s="2">
        <f>IF(CZ412="no",0,VLOOKUP(AI412,EXPERIENCIA!$A$1:$C$2100,2,0))</f>
        <v>0</v>
      </c>
      <c r="EI412" s="2">
        <f>IF(CZ412="si",VLOOKUP(A412,'5 TD'!$S$3:$T$2103,2,0),0)</f>
        <v>0</v>
      </c>
      <c r="EJ412" s="2" t="str">
        <f t="shared" si="223"/>
        <v>SI</v>
      </c>
      <c r="EK412" s="2">
        <f>+('3 Planilla Preadjudicación OTIC'!BU412)</f>
        <v>0</v>
      </c>
      <c r="EL412" s="4"/>
      <c r="EQ412" s="86"/>
    </row>
    <row r="413" spans="1:147" ht="15" customHeight="1" x14ac:dyDescent="0.3">
      <c r="A413" s="2">
        <f>+('3 Planilla Preadjudicación OTIC'!A413)</f>
        <v>14435</v>
      </c>
      <c r="B413" s="2" t="str">
        <f>+('3 Planilla Preadjudicación OTIC'!B413)</f>
        <v>65181652-1</v>
      </c>
      <c r="C413" s="4">
        <f>+('3 Planilla Preadjudicación OTIC'!E413)</f>
        <v>2025</v>
      </c>
      <c r="D413" s="4" t="str">
        <f>+('3 Planilla Preadjudicación OTIC'!F413)</f>
        <v>MANDATO</v>
      </c>
      <c r="E413" s="4" t="str">
        <f>+('3 Planilla Preadjudicación OTIC'!G413)</f>
        <v>96505760-9</v>
      </c>
      <c r="F413" s="4" t="str">
        <f>+('3 Planilla Preadjudicación OTIC'!H413)</f>
        <v>COLBÚN</v>
      </c>
      <c r="G413" s="4"/>
      <c r="H413" s="4"/>
      <c r="I413" s="4" t="str">
        <f>+('3 Planilla Preadjudicación OTIC'!I413)</f>
        <v>CORTE Y CONFECCIÓN DE PRENDAS DE VESTIR PARA NIÑOS Y ADULTOS</v>
      </c>
      <c r="J413" s="4" t="str">
        <f>+('3 Planilla Preadjudicación OTIC'!J413)</f>
        <v>PF0625</v>
      </c>
      <c r="K413" s="4" t="str">
        <f>+('3 Planilla Preadjudicación OTIC'!K413)</f>
        <v>TÉCNICAS PARA EL EMPRENDIMIENTO</v>
      </c>
      <c r="L413" s="4" t="str">
        <f>+('3 Planilla Preadjudicación OTIC'!L413)</f>
        <v>PF0921</v>
      </c>
      <c r="M413" s="2">
        <f>+('3 Planilla Preadjudicación OTIC'!M413)</f>
        <v>10</v>
      </c>
      <c r="N413" s="4" t="str">
        <f>+('3 Planilla Preadjudicación OTIC'!N413)</f>
        <v>LOS LAGOS</v>
      </c>
      <c r="O413" s="4" t="str">
        <f>+('3 Planilla Preadjudicación OTIC'!O413)</f>
        <v>LLANQUIHUE</v>
      </c>
      <c r="P413" s="4" t="str">
        <f>+('3 Planilla Preadjudicación OTIC'!P413)</f>
        <v>EMPRENDEDORES/AS INFORMALES O PERSONAS VULNERABLES PERTENECIENTES AL 80% MAS VULNERABLE</v>
      </c>
      <c r="Q413" s="4" t="str">
        <f>+('3 Planilla Preadjudicación OTIC'!Q413)</f>
        <v>PRESENCIAL</v>
      </c>
      <c r="R413" s="4" t="str">
        <f>+('3 Planilla Preadjudicación OTIC'!R413)</f>
        <v>INDEPENDIENTE</v>
      </c>
      <c r="S413" s="4">
        <f>+('3 Planilla Preadjudicación OTIC'!S413)</f>
        <v>43</v>
      </c>
      <c r="T413" s="2">
        <f>+('3 Planilla Preadjudicación OTIC'!T413)</f>
        <v>10</v>
      </c>
      <c r="U413" s="2">
        <f>+('3 Planilla Preadjudicación OTIC'!U413)</f>
        <v>160</v>
      </c>
      <c r="V413" s="2">
        <f>+('3 Planilla Preadjudicación OTIC'!V413)</f>
        <v>12</v>
      </c>
      <c r="W413" s="2">
        <f>+('3 Planilla Preadjudicación OTIC'!W413)</f>
        <v>172</v>
      </c>
      <c r="X413" s="2">
        <f>+('3 Planilla Preadjudicación OTIC'!X413)</f>
        <v>4</v>
      </c>
      <c r="Y413" s="2" t="str">
        <f>+('3 Planilla Preadjudicación OTIC'!Y413)</f>
        <v>SI</v>
      </c>
      <c r="Z413" s="2" t="str">
        <f>+('3 Planilla Preadjudicación OTIC'!Z413)</f>
        <v>NO</v>
      </c>
      <c r="AA413" s="2" t="str">
        <f>+('3 Planilla Preadjudicación OTIC'!AA413)</f>
        <v>SI</v>
      </c>
      <c r="AB413" s="4" t="str">
        <f>+('3 Planilla Preadjudicación OTIC'!AB413)</f>
        <v>SE AJUSTA A PLAN FORMATIVO</v>
      </c>
      <c r="AC413" s="4" t="str">
        <f>+('3 Planilla Preadjudicación OTIC'!AC413)</f>
        <v>HOMBRES Y MUJERES DE 18 AÑOS O MAS, QUE PERTENECEN AL 80% MAS VULNERABLES, RESIDEN EN LA COMUNA DE LLANQUIHUE Y QUE CUENTAN CON EDUCACIÓN MEDIA COMPLETA, PREFERENTEMENTE</v>
      </c>
      <c r="AD413" s="2" t="str">
        <f>+('3 Planilla Preadjudicación OTIC'!AD413)</f>
        <v>NO</v>
      </c>
      <c r="AE413" s="4">
        <f>+('3 Planilla Preadjudicación OTIC'!AE413)</f>
        <v>0</v>
      </c>
      <c r="AF413" s="2" t="str">
        <f>+('3 Planilla Preadjudicación OTIC'!AF413)</f>
        <v>CERRADA</v>
      </c>
      <c r="AG413" s="2">
        <f>+('3 Planilla Preadjudicación OTIC'!AG413)</f>
        <v>43</v>
      </c>
      <c r="AH413" s="2">
        <f>+('3 Planilla Preadjudicación OTIC'!AH413)</f>
        <v>3</v>
      </c>
      <c r="AI413" s="135" t="str">
        <f>+('3 Planilla Preadjudicación OTIC'!AI413)</f>
        <v>77153644-1</v>
      </c>
      <c r="AJ413" s="4" t="str">
        <f>+('3 Planilla Preadjudicación OTIC'!AJ413)</f>
        <v>CAPACITACIONES SINAPSIS SPA</v>
      </c>
      <c r="AK413" s="2">
        <f>+('3 Planilla Preadjudicación OTIC'!AK413)</f>
        <v>172</v>
      </c>
      <c r="AL413" s="2">
        <f>+('3 Planilla Preadjudicación OTIC'!AL413)</f>
        <v>43</v>
      </c>
      <c r="AM413" s="12">
        <f>+('3 Planilla Preadjudicación OTIC'!AM413)</f>
        <v>6373</v>
      </c>
      <c r="AN413" s="12">
        <f>+('3 Planilla Preadjudicación OTIC'!AN413)</f>
        <v>100000</v>
      </c>
      <c r="AO413" s="12">
        <f>+('3 Planilla Preadjudicación OTIC'!AO413)</f>
        <v>0</v>
      </c>
      <c r="AP413" s="12">
        <f>+('3 Planilla Preadjudicación OTIC'!AP413)</f>
        <v>10961560</v>
      </c>
      <c r="AQ413" s="12">
        <f>+('3 Planilla Preadjudicación OTIC'!AQ413)</f>
        <v>1720000</v>
      </c>
      <c r="AR413" s="12">
        <f>+('3 Planilla Preadjudicación OTIC'!AR413)</f>
        <v>1000000</v>
      </c>
      <c r="AS413" s="12">
        <f>+('3 Planilla Preadjudicación OTIC'!AS413)</f>
        <v>0</v>
      </c>
      <c r="AT413" s="12">
        <f>+('3 Planilla Preadjudicación OTIC'!AT413)</f>
        <v>0</v>
      </c>
      <c r="AU413" s="12">
        <f>+('3 Planilla Preadjudicación OTIC'!AU413)</f>
        <v>13681560</v>
      </c>
      <c r="AV413" s="2" t="str">
        <f>+('3 Planilla Preadjudicación OTIC'!AV413)</f>
        <v>SI</v>
      </c>
      <c r="AW413" s="4">
        <f>+('3 Planilla Preadjudicación OTIC'!AW413)</f>
        <v>0</v>
      </c>
      <c r="AX413" s="2">
        <f>+('3 Planilla Preadjudicación OTIC'!AX413)</f>
        <v>1</v>
      </c>
      <c r="AY413" s="2">
        <f>+('3 Planilla Preadjudicación OTIC'!AY413)</f>
        <v>7</v>
      </c>
      <c r="AZ413" s="2">
        <f>+('3 Planilla Preadjudicación OTIC'!AZ413)</f>
        <v>0</v>
      </c>
      <c r="BA413" s="2">
        <f>+('3 Planilla Preadjudicación OTIC'!BA413)</f>
        <v>0</v>
      </c>
      <c r="BB413" s="2">
        <f>+('3 Planilla Preadjudicación OTIC'!BB413)</f>
        <v>0</v>
      </c>
      <c r="BC413" s="2">
        <f>+('3 Planilla Preadjudicación OTIC'!BC413)</f>
        <v>0</v>
      </c>
      <c r="BD413" s="2">
        <f>+('3 Planilla Preadjudicación OTIC'!BD413)</f>
        <v>0</v>
      </c>
      <c r="BE413" s="2">
        <f>+('3 Planilla Preadjudicación OTIC'!BE413)</f>
        <v>0</v>
      </c>
      <c r="BF413" s="2">
        <f>+('3 Planilla Preadjudicación OTIC'!BF413)</f>
        <v>0</v>
      </c>
      <c r="BG413" s="2">
        <f>+('3 Planilla Preadjudicación OTIC'!BG413)</f>
        <v>7</v>
      </c>
      <c r="BH413" s="2">
        <f>+('3 Planilla Preadjudicación OTIC'!BH413)</f>
        <v>7</v>
      </c>
      <c r="BI413" s="2">
        <f>+('3 Planilla Preadjudicación OTIC'!BI413)</f>
        <v>7</v>
      </c>
      <c r="BJ413" s="2">
        <f>+('3 Planilla Preadjudicación OTIC'!BJ413)</f>
        <v>7</v>
      </c>
      <c r="BK413" s="2">
        <f>+('3 Planilla Preadjudicación OTIC'!BK413)</f>
        <v>7</v>
      </c>
      <c r="BL413" s="2">
        <f>+('3 Planilla Preadjudicación OTIC'!BL413)</f>
        <v>7</v>
      </c>
      <c r="BM413" s="104">
        <f>ROUND(('3 Planilla Preadjudicación OTIC'!BM413),1)</f>
        <v>6.4</v>
      </c>
      <c r="BN413" s="4" t="str">
        <f>+('3 Planilla Preadjudicación OTIC'!BN413)</f>
        <v>NO</v>
      </c>
      <c r="BO413" s="4">
        <f>+('3 Planilla Preadjudicación OTIC'!BO413)</f>
        <v>0</v>
      </c>
      <c r="BP413" s="4">
        <f>+('3 Planilla Preadjudicación OTIC'!BP413)</f>
        <v>0</v>
      </c>
      <c r="BQ413" s="4">
        <f>+('3 Planilla Preadjudicación OTIC'!BQ413)</f>
        <v>0</v>
      </c>
      <c r="BR413" s="4">
        <f>+('3 Planilla Preadjudicación OTIC'!BR413)</f>
        <v>0</v>
      </c>
      <c r="BS413" s="4">
        <f>+('3 Planilla Preadjudicación OTIC'!BS413)</f>
        <v>0</v>
      </c>
      <c r="BT413" s="4">
        <f>+('3 Planilla Preadjudicación OTIC'!BT413)</f>
        <v>0</v>
      </c>
      <c r="BU413" s="85">
        <f>IF(VLOOKUP(A413,'BD OFICIAL'!$A$1:$AL$2098,7,0)=D413,0,1)</f>
        <v>0</v>
      </c>
      <c r="BV413" s="85">
        <f>IF(VLOOKUP(A413,'BD OFICIAL'!$A$1:$AL$2098,11,0)=J413,0,1)</f>
        <v>0</v>
      </c>
      <c r="BW413" s="85">
        <f>IF(VLOOKUP(A413,'BD OFICIAL'!$A$1:$AL$2098,13,0)=L413,0,1)</f>
        <v>0</v>
      </c>
      <c r="BX413" s="2">
        <f>IF(VLOOKUP(A413,'BD OFICIAL'!$A$1:$AL$2098,16,0)=O413,0,1)</f>
        <v>0</v>
      </c>
      <c r="BY413" s="2">
        <f>IF(VLOOKUP(A413,'BD OFICIAL'!$A$1:$AL$2098,17,0)=P413,0,1)</f>
        <v>0</v>
      </c>
      <c r="BZ413" s="2">
        <f>IF(VLOOKUP(A413,'BD OFICIAL'!$A$1:$AL$2098,19,0)=R413,0,1)</f>
        <v>0</v>
      </c>
      <c r="CA413" s="2">
        <f>IF(VLOOKUP(A413,'BD OFICIAL'!$A$1:$AL$2098,21,0)=T413,0,1)</f>
        <v>0</v>
      </c>
      <c r="CB413" s="2">
        <f>IF(VLOOKUP(A413,'BD OFICIAL'!$A$1:$AL$2098,24,0)=AK413,0,1)</f>
        <v>0</v>
      </c>
      <c r="CC413" s="2">
        <f>IF(VLOOKUP(A413,'BD OFICIAL'!$A$1:$AL$2098,25,0)=X413,0,1)</f>
        <v>0</v>
      </c>
      <c r="CD413" s="2">
        <f>IF(VLOOKUP(A413,'BD OFICIAL'!$A$1:$AL$2098,26,0)=Y413,0,1)</f>
        <v>0</v>
      </c>
      <c r="CE413" s="2">
        <f>IF(VLOOKUP(A413,'BD OFICIAL'!$A$1:$AL$2098,27,0)=Z413,0,1)</f>
        <v>0</v>
      </c>
      <c r="CF413" s="2">
        <f>IF(VLOOKUP(A413,'BD OFICIAL'!$A$1:$AL$2098,28,0)=AA413,0,1)</f>
        <v>0</v>
      </c>
      <c r="CG413" s="2">
        <f>IF(VLOOKUP(A413,'BD OFICIAL'!$A$1:$AL$2098,33,0)=AF413,0,1)</f>
        <v>0</v>
      </c>
      <c r="CH413" s="2">
        <f>IF(VLOOKUP(A413,'BD OFICIAL'!$A$1:$AL$2098,35,0)=AH413,0,1)</f>
        <v>0</v>
      </c>
      <c r="CI413" s="85">
        <f>IF(VLOOKUP(A413,'BD OFICIAL'!$A$1:$AL$2098,34,0)=AL413,0,1)</f>
        <v>0</v>
      </c>
      <c r="CJ413" s="12">
        <f>VLOOKUP(A413,'BD OFICIAL'!$A$1:$AM$2098,36,0)*AM413-AP413</f>
        <v>0</v>
      </c>
      <c r="CK413" s="85" t="str">
        <f t="shared" si="224"/>
        <v>SHMAN</v>
      </c>
      <c r="CL413" s="85" t="str">
        <f t="shared" si="225"/>
        <v>SI</v>
      </c>
      <c r="CM413" s="85" t="str">
        <f t="shared" si="205"/>
        <v>NO</v>
      </c>
      <c r="CN413" s="31">
        <f t="shared" si="206"/>
        <v>0</v>
      </c>
      <c r="CO413" s="31">
        <f t="shared" si="226"/>
        <v>0</v>
      </c>
      <c r="CP413" s="31">
        <f t="shared" si="207"/>
        <v>0</v>
      </c>
      <c r="CQ413" s="31">
        <f>IF(Y413="NO",0,IF(Y413="SI",IF(VLOOKUP(A413,'BD OFICIAL'!$A:$AO,40,0)=AQ413,0,1)))</f>
        <v>0</v>
      </c>
      <c r="CR413" s="31">
        <f>IF(Z413="NO",0,IF(Z413="SI",IF(VLOOKUP(B413,'BD OFICIAL'!$A:$AO,41,0)=AS413,0,1)))</f>
        <v>0</v>
      </c>
      <c r="CS413" s="31">
        <f t="shared" si="227"/>
        <v>0</v>
      </c>
      <c r="CT413" s="31">
        <f t="shared" si="228"/>
        <v>0</v>
      </c>
      <c r="CU413" s="31">
        <f>IF(VLOOKUP(A413,'BD OFICIAL'!$A$1:$AL$1056,31,0)="SI",IF(AT413&gt;0,0,1),IF(AT413=0,0,1))</f>
        <v>0</v>
      </c>
      <c r="CV413" s="31">
        <f t="shared" si="229"/>
        <v>0</v>
      </c>
      <c r="CW413" s="31">
        <f t="shared" si="208"/>
        <v>0</v>
      </c>
      <c r="CX413" s="85" t="str">
        <f t="shared" si="209"/>
        <v>SI</v>
      </c>
      <c r="CY413" s="31">
        <f t="shared" si="210"/>
        <v>0</v>
      </c>
      <c r="CZ413" s="85" t="str">
        <f>IF(ISERROR(VLOOKUP(AI413,EXPERIENCIA!$A$1:$C$2100,1,0)),"NO","SI")</f>
        <v>NO</v>
      </c>
      <c r="DA413" s="85">
        <f>IF(CX413="no","NO APLICA",IF(AX413=0,"ERROR NOTA",IF(AND(AX413&gt;1,CZ413="NO"),"ERROR NOTA",IF(AND(CZ413="NO",AX413=1),0,IF(VLOOKUP(AI413,EXPERIENCIA!$A$1:$C$2100,3,0)=AX413,0,"ERROR NOTA")))))</f>
        <v>0</v>
      </c>
      <c r="DB413" s="85" t="str">
        <f>IF(ISERROR(VLOOKUP(AI413,COMPORTAMIENTO!$A$1:$C$2100,1,0)),"NO","SI")</f>
        <v>SI</v>
      </c>
      <c r="DC413" s="85">
        <f>IF(CX413="NO","NO APLICA",IF(AY413=0,"ERROR NOTA",IF(AND(DB413="NO",AY413=7),0,IF(VLOOKUP(AI413,COMPORTAMIENTO!$A$2:$H$2100,8,0)=AY413,0,"ERROR NOTA"))))</f>
        <v>0</v>
      </c>
      <c r="DD413" s="104">
        <f t="shared" si="211"/>
        <v>0.1</v>
      </c>
      <c r="DE413" s="104">
        <f t="shared" si="212"/>
        <v>0.70000000000000007</v>
      </c>
      <c r="DF413" s="85" t="str">
        <f t="shared" si="230"/>
        <v>SI</v>
      </c>
      <c r="DG413" s="85">
        <f t="shared" si="213"/>
        <v>0</v>
      </c>
      <c r="DH413" s="85">
        <f t="shared" si="214"/>
        <v>0</v>
      </c>
      <c r="DI413" s="85">
        <f t="shared" si="215"/>
        <v>0</v>
      </c>
      <c r="DJ413" s="12">
        <f t="shared" si="216"/>
        <v>7.0000000000000009</v>
      </c>
      <c r="DK413" s="7">
        <f t="shared" si="217"/>
        <v>7.0000000000000009</v>
      </c>
      <c r="DL413" s="12">
        <f t="shared" si="231"/>
        <v>6373</v>
      </c>
      <c r="DM413" s="12">
        <f>VLOOKUP(A413,'5 TD'!$A:$B,2,0)</f>
        <v>6373</v>
      </c>
      <c r="DN413" s="7">
        <f t="shared" si="232"/>
        <v>7</v>
      </c>
      <c r="DO413" s="85" t="str">
        <f t="shared" si="218"/>
        <v>APROBADO</v>
      </c>
      <c r="DP413" s="85" t="str">
        <f t="shared" si="219"/>
        <v>APROBADO</v>
      </c>
      <c r="DQ413" s="7">
        <f t="shared" si="220"/>
        <v>6.4</v>
      </c>
      <c r="DR413" s="85" t="str">
        <f t="shared" si="233"/>
        <v>APROBADO</v>
      </c>
      <c r="DS413" s="2" t="str">
        <f>+('3 Planilla Preadjudicación OTIC'!BN413)</f>
        <v>NO</v>
      </c>
      <c r="DT413" s="2">
        <f>IF(DR413="APROBADO",VLOOKUP(A413,'5 TD'!$D$3:$E$270,2,0),"NO APLICA")</f>
        <v>7</v>
      </c>
      <c r="DU413" s="2" t="str">
        <f t="shared" si="234"/>
        <v>NO</v>
      </c>
      <c r="DV413" s="2" t="str">
        <f>IF(DU413="SI",VLOOKUP(A413,'5 TD'!$G$3:$H$270,2,0),"NO APLICA ")</f>
        <v xml:space="preserve">NO APLICA </v>
      </c>
      <c r="DW413" s="2" t="str">
        <f t="shared" si="235"/>
        <v>NO</v>
      </c>
      <c r="DX413" s="2" t="str">
        <f>IF(DW413="SI",VLOOKUP(A413,'5 TD'!$J$4:$K$472,2,0),"NO APLICA")</f>
        <v>NO APLICA</v>
      </c>
      <c r="DY413" s="2" t="str">
        <f t="shared" si="236"/>
        <v>NO APLICA</v>
      </c>
      <c r="DZ413" s="7" t="str">
        <f>IF(DY413="SI",VLOOKUP(A413,'5 TD'!$M$4:$N$350,2,0),"NO APLICA")</f>
        <v>NO APLICA</v>
      </c>
      <c r="EA413" s="2" t="str">
        <f t="shared" si="237"/>
        <v>NO APLICA</v>
      </c>
      <c r="EB413" s="12" t="str">
        <f t="shared" si="238"/>
        <v/>
      </c>
      <c r="EC413" s="12" t="str">
        <f>IF(EA413="SI",VLOOKUP(A413,'5 TD'!$V$4:$W$479,2,0),"NO APLICA")</f>
        <v>NO APLICA</v>
      </c>
      <c r="ED413" s="2" t="str">
        <f t="shared" si="221"/>
        <v>NO</v>
      </c>
      <c r="EE413" s="79" t="str">
        <f>IF(ED413="SI",VLOOKUP(AI413,COMPORTAMIENTO!$A$1:$H$2100,7,0),"NO APLICA")</f>
        <v>NO APLICA</v>
      </c>
      <c r="EF413" s="12" t="str">
        <f>IF(ED413="SI",VLOOKUP(A413,'5 TD'!$P$2:$Q$479,2,0),"NO APLICA")</f>
        <v>NO APLICA</v>
      </c>
      <c r="EG413" s="2" t="str">
        <f t="shared" si="222"/>
        <v>NO</v>
      </c>
      <c r="EH413" s="2">
        <f>IF(CZ413="no",0,VLOOKUP(AI413,EXPERIENCIA!$A$1:$C$2100,2,0))</f>
        <v>0</v>
      </c>
      <c r="EI413" s="2">
        <f>IF(CZ413="si",VLOOKUP(A413,'5 TD'!$S$3:$T$2103,2,0),0)</f>
        <v>0</v>
      </c>
      <c r="EJ413" s="2" t="str">
        <f t="shared" si="223"/>
        <v>SI</v>
      </c>
      <c r="EK413" s="2">
        <f>+('3 Planilla Preadjudicación OTIC'!BU413)</f>
        <v>0</v>
      </c>
      <c r="EL413" s="4"/>
      <c r="EM413" s="3"/>
      <c r="EN413" s="3"/>
      <c r="EQ413" s="86"/>
    </row>
    <row r="414" spans="1:147" ht="15" customHeight="1" x14ac:dyDescent="0.3">
      <c r="A414" s="2">
        <f>+('3 Planilla Preadjudicación OTIC'!A414)</f>
        <v>14438</v>
      </c>
      <c r="B414" s="2" t="str">
        <f>+('3 Planilla Preadjudicación OTIC'!B414)</f>
        <v>65181652-1</v>
      </c>
      <c r="C414" s="4">
        <f>+('3 Planilla Preadjudicación OTIC'!E414)</f>
        <v>2025</v>
      </c>
      <c r="D414" s="4" t="str">
        <f>+('3 Planilla Preadjudicación OTIC'!F414)</f>
        <v>MANDATO</v>
      </c>
      <c r="E414" s="4" t="str">
        <f>+('3 Planilla Preadjudicación OTIC'!G414)</f>
        <v>96505760-9</v>
      </c>
      <c r="F414" s="4" t="str">
        <f>+('3 Planilla Preadjudicación OTIC'!H414)</f>
        <v>COLBÚN</v>
      </c>
      <c r="G414" s="4"/>
      <c r="H414" s="4"/>
      <c r="I414" s="4" t="str">
        <f>+('3 Planilla Preadjudicación OTIC'!I414)</f>
        <v>DISEÑO Y CONFECCIÓN DE TEJIDOS A TELAR</v>
      </c>
      <c r="J414" s="4" t="str">
        <f>+('3 Planilla Preadjudicación OTIC'!J414)</f>
        <v>PF0572</v>
      </c>
      <c r="K414" s="4" t="str">
        <f>+('3 Planilla Preadjudicación OTIC'!K414)</f>
        <v>TÉCNICAS PARA EL EMPRENDIMIENTO</v>
      </c>
      <c r="L414" s="4" t="str">
        <f>+('3 Planilla Preadjudicación OTIC'!L414)</f>
        <v>PF0921</v>
      </c>
      <c r="M414" s="2">
        <f>+('3 Planilla Preadjudicación OTIC'!M414)</f>
        <v>10</v>
      </c>
      <c r="N414" s="4" t="str">
        <f>+('3 Planilla Preadjudicación OTIC'!N414)</f>
        <v>LOS LAGOS</v>
      </c>
      <c r="O414" s="4" t="str">
        <f>+('3 Planilla Preadjudicación OTIC'!O414)</f>
        <v>LLANQUIHUE</v>
      </c>
      <c r="P414" s="4" t="str">
        <f>+('3 Planilla Preadjudicación OTIC'!P414)</f>
        <v>EMPRENDEDORES/AS INFORMALES O PERSONAS VULNERABLES PERTENECIENTES AL 80% MAS VULNERABLE</v>
      </c>
      <c r="Q414" s="4" t="str">
        <f>+('3 Planilla Preadjudicación OTIC'!Q414)</f>
        <v>PRESENCIAL</v>
      </c>
      <c r="R414" s="4" t="str">
        <f>+('3 Planilla Preadjudicación OTIC'!R414)</f>
        <v>INDEPENDIENTE</v>
      </c>
      <c r="S414" s="4">
        <f>+('3 Planilla Preadjudicación OTIC'!S414)</f>
        <v>48</v>
      </c>
      <c r="T414" s="2">
        <f>+('3 Planilla Preadjudicación OTIC'!T414)</f>
        <v>10</v>
      </c>
      <c r="U414" s="2">
        <f>+('3 Planilla Preadjudicación OTIC'!U414)</f>
        <v>180</v>
      </c>
      <c r="V414" s="2">
        <f>+('3 Planilla Preadjudicación OTIC'!V414)</f>
        <v>12</v>
      </c>
      <c r="W414" s="2">
        <f>+('3 Planilla Preadjudicación OTIC'!W414)</f>
        <v>192</v>
      </c>
      <c r="X414" s="2">
        <f>+('3 Planilla Preadjudicación OTIC'!X414)</f>
        <v>4</v>
      </c>
      <c r="Y414" s="2" t="str">
        <f>+('3 Planilla Preadjudicación OTIC'!Y414)</f>
        <v>SI</v>
      </c>
      <c r="Z414" s="2" t="str">
        <f>+('3 Planilla Preadjudicación OTIC'!Z414)</f>
        <v>NO</v>
      </c>
      <c r="AA414" s="2" t="str">
        <f>+('3 Planilla Preadjudicación OTIC'!AA414)</f>
        <v>SI</v>
      </c>
      <c r="AB414" s="4" t="str">
        <f>+('3 Planilla Preadjudicación OTIC'!AB414)</f>
        <v>SE AJUSTA A PLAN FORMATIVO</v>
      </c>
      <c r="AC414" s="4" t="str">
        <f>+('3 Planilla Preadjudicación OTIC'!AC414)</f>
        <v>HOMBRES Y MUJERES DE 18 AÑOS O MAS, QUE PERTENECEN AL 80% MAS VULNERABLES, RESIDEN EN LA COMUNA DE LLANQUIHUE Y QUE CUENTAN CON MANEJO DE LECTOESCRITURA BÁSICA MANEJO DE OPERACIONES MATEMÁTICAS BÁSICAS EDUCACIÓN BÁSICA COMPLETA, PREFERENTEMENTE</v>
      </c>
      <c r="AD414" s="2" t="str">
        <f>+('3 Planilla Preadjudicación OTIC'!AD414)</f>
        <v>NO</v>
      </c>
      <c r="AE414" s="4">
        <f>+('3 Planilla Preadjudicación OTIC'!AE414)</f>
        <v>0</v>
      </c>
      <c r="AF414" s="2" t="str">
        <f>+('3 Planilla Preadjudicación OTIC'!AF414)</f>
        <v>CERRADA</v>
      </c>
      <c r="AG414" s="2">
        <f>+('3 Planilla Preadjudicación OTIC'!AG414)</f>
        <v>48</v>
      </c>
      <c r="AH414" s="2">
        <f>+('3 Planilla Preadjudicación OTIC'!AH414)</f>
        <v>2</v>
      </c>
      <c r="AI414" s="135" t="str">
        <f>+('3 Planilla Preadjudicación OTIC'!AI414)</f>
        <v>77153644-1</v>
      </c>
      <c r="AJ414" s="4" t="str">
        <f>+('3 Planilla Preadjudicación OTIC'!AJ414)</f>
        <v>CAPACITACIONES SINAPSIS SPA</v>
      </c>
      <c r="AK414" s="2">
        <f>+('3 Planilla Preadjudicación OTIC'!AK414)</f>
        <v>192</v>
      </c>
      <c r="AL414" s="2">
        <f>+('3 Planilla Preadjudicación OTIC'!AL414)</f>
        <v>48</v>
      </c>
      <c r="AM414" s="12">
        <f>+('3 Planilla Preadjudicación OTIC'!AM414)</f>
        <v>5075</v>
      </c>
      <c r="AN414" s="12">
        <f>+('3 Planilla Preadjudicación OTIC'!AN414)</f>
        <v>100000</v>
      </c>
      <c r="AO414" s="12">
        <f>+('3 Planilla Preadjudicación OTIC'!AO414)</f>
        <v>0</v>
      </c>
      <c r="AP414" s="12">
        <f>+('3 Planilla Preadjudicación OTIC'!AP414)</f>
        <v>9744000</v>
      </c>
      <c r="AQ414" s="12">
        <f>+('3 Planilla Preadjudicación OTIC'!AQ414)</f>
        <v>1920000</v>
      </c>
      <c r="AR414" s="12">
        <f>+('3 Planilla Preadjudicación OTIC'!AR414)</f>
        <v>1000000</v>
      </c>
      <c r="AS414" s="12">
        <f>+('3 Planilla Preadjudicación OTIC'!AS414)</f>
        <v>0</v>
      </c>
      <c r="AT414" s="12">
        <f>+('3 Planilla Preadjudicación OTIC'!AT414)</f>
        <v>0</v>
      </c>
      <c r="AU414" s="12">
        <f>+('3 Planilla Preadjudicación OTIC'!AU414)</f>
        <v>12664000</v>
      </c>
      <c r="AV414" s="2" t="str">
        <f>+('3 Planilla Preadjudicación OTIC'!AV414)</f>
        <v>SI</v>
      </c>
      <c r="AW414" s="4">
        <f>+('3 Planilla Preadjudicación OTIC'!AW414)</f>
        <v>0</v>
      </c>
      <c r="AX414" s="2">
        <f>+('3 Planilla Preadjudicación OTIC'!AX414)</f>
        <v>1</v>
      </c>
      <c r="AY414" s="2">
        <f>+('3 Planilla Preadjudicación OTIC'!AY414)</f>
        <v>7</v>
      </c>
      <c r="AZ414" s="2">
        <f>+('3 Planilla Preadjudicación OTIC'!AZ414)</f>
        <v>0</v>
      </c>
      <c r="BA414" s="2">
        <f>+('3 Planilla Preadjudicación OTIC'!BA414)</f>
        <v>0</v>
      </c>
      <c r="BB414" s="2">
        <f>+('3 Planilla Preadjudicación OTIC'!BB414)</f>
        <v>0</v>
      </c>
      <c r="BC414" s="2">
        <f>+('3 Planilla Preadjudicación OTIC'!BC414)</f>
        <v>0</v>
      </c>
      <c r="BD414" s="2">
        <f>+('3 Planilla Preadjudicación OTIC'!BD414)</f>
        <v>0</v>
      </c>
      <c r="BE414" s="2">
        <f>+('3 Planilla Preadjudicación OTIC'!BE414)</f>
        <v>0</v>
      </c>
      <c r="BF414" s="2">
        <f>+('3 Planilla Preadjudicación OTIC'!BF414)</f>
        <v>0</v>
      </c>
      <c r="BG414" s="2">
        <f>+('3 Planilla Preadjudicación OTIC'!BG414)</f>
        <v>7</v>
      </c>
      <c r="BH414" s="2">
        <f>+('3 Planilla Preadjudicación OTIC'!BH414)</f>
        <v>7</v>
      </c>
      <c r="BI414" s="2">
        <f>+('3 Planilla Preadjudicación OTIC'!BI414)</f>
        <v>7</v>
      </c>
      <c r="BJ414" s="2">
        <f>+('3 Planilla Preadjudicación OTIC'!BJ414)</f>
        <v>7</v>
      </c>
      <c r="BK414" s="2">
        <f>+('3 Planilla Preadjudicación OTIC'!BK414)</f>
        <v>7</v>
      </c>
      <c r="BL414" s="2">
        <f>+('3 Planilla Preadjudicación OTIC'!BL414)</f>
        <v>7</v>
      </c>
      <c r="BM414" s="104">
        <f>ROUND(('3 Planilla Preadjudicación OTIC'!BM414),1)</f>
        <v>6.4</v>
      </c>
      <c r="BN414" s="4" t="str">
        <f>+('3 Planilla Preadjudicación OTIC'!BN414)</f>
        <v>NO</v>
      </c>
      <c r="BO414" s="4">
        <f>+('3 Planilla Preadjudicación OTIC'!BO414)</f>
        <v>0</v>
      </c>
      <c r="BP414" s="4">
        <f>+('3 Planilla Preadjudicación OTIC'!BP414)</f>
        <v>0</v>
      </c>
      <c r="BQ414" s="4">
        <f>+('3 Planilla Preadjudicación OTIC'!BQ414)</f>
        <v>0</v>
      </c>
      <c r="BR414" s="4">
        <f>+('3 Planilla Preadjudicación OTIC'!BR414)</f>
        <v>0</v>
      </c>
      <c r="BS414" s="4">
        <f>+('3 Planilla Preadjudicación OTIC'!BS414)</f>
        <v>0</v>
      </c>
      <c r="BT414" s="4">
        <f>+('3 Planilla Preadjudicación OTIC'!BT414)</f>
        <v>0</v>
      </c>
      <c r="BU414" s="85">
        <f>IF(VLOOKUP(A414,'BD OFICIAL'!$A$1:$AL$2098,7,0)=D414,0,1)</f>
        <v>0</v>
      </c>
      <c r="BV414" s="85">
        <f>IF(VLOOKUP(A414,'BD OFICIAL'!$A$1:$AL$2098,11,0)=J414,0,1)</f>
        <v>0</v>
      </c>
      <c r="BW414" s="85">
        <f>IF(VLOOKUP(A414,'BD OFICIAL'!$A$1:$AL$2098,13,0)=L414,0,1)</f>
        <v>0</v>
      </c>
      <c r="BX414" s="2">
        <f>IF(VLOOKUP(A414,'BD OFICIAL'!$A$1:$AL$2098,16,0)=O414,0,1)</f>
        <v>0</v>
      </c>
      <c r="BY414" s="2">
        <f>IF(VLOOKUP(A414,'BD OFICIAL'!$A$1:$AL$2098,17,0)=P414,0,1)</f>
        <v>0</v>
      </c>
      <c r="BZ414" s="2">
        <f>IF(VLOOKUP(A414,'BD OFICIAL'!$A$1:$AL$2098,19,0)=R414,0,1)</f>
        <v>0</v>
      </c>
      <c r="CA414" s="2">
        <f>IF(VLOOKUP(A414,'BD OFICIAL'!$A$1:$AL$2098,21,0)=T414,0,1)</f>
        <v>0</v>
      </c>
      <c r="CB414" s="2">
        <f>IF(VLOOKUP(A414,'BD OFICIAL'!$A$1:$AL$2098,24,0)=AK414,0,1)</f>
        <v>0</v>
      </c>
      <c r="CC414" s="2">
        <f>IF(VLOOKUP(A414,'BD OFICIAL'!$A$1:$AL$2098,25,0)=X414,0,1)</f>
        <v>0</v>
      </c>
      <c r="CD414" s="2">
        <f>IF(VLOOKUP(A414,'BD OFICIAL'!$A$1:$AL$2098,26,0)=Y414,0,1)</f>
        <v>0</v>
      </c>
      <c r="CE414" s="2">
        <f>IF(VLOOKUP(A414,'BD OFICIAL'!$A$1:$AL$2098,27,0)=Z414,0,1)</f>
        <v>0</v>
      </c>
      <c r="CF414" s="2">
        <f>IF(VLOOKUP(A414,'BD OFICIAL'!$A$1:$AL$2098,28,0)=AA414,0,1)</f>
        <v>0</v>
      </c>
      <c r="CG414" s="2">
        <f>IF(VLOOKUP(A414,'BD OFICIAL'!$A$1:$AL$2098,33,0)=AF414,0,1)</f>
        <v>0</v>
      </c>
      <c r="CH414" s="2">
        <f>IF(VLOOKUP(A414,'BD OFICIAL'!$A$1:$AL$2098,35,0)=AH414,0,1)</f>
        <v>0</v>
      </c>
      <c r="CI414" s="85">
        <f>IF(VLOOKUP(A414,'BD OFICIAL'!$A$1:$AL$2098,34,0)=AL414,0,1)</f>
        <v>0</v>
      </c>
      <c r="CJ414" s="12">
        <f>VLOOKUP(A414,'BD OFICIAL'!$A$1:$AM$2098,36,0)*AM414-AP414</f>
        <v>0</v>
      </c>
      <c r="CK414" s="85" t="str">
        <f t="shared" si="224"/>
        <v>SHMAN</v>
      </c>
      <c r="CL414" s="85" t="str">
        <f t="shared" si="225"/>
        <v>SI</v>
      </c>
      <c r="CM414" s="85" t="str">
        <f t="shared" si="205"/>
        <v>NO</v>
      </c>
      <c r="CN414" s="31">
        <f t="shared" si="206"/>
        <v>0</v>
      </c>
      <c r="CO414" s="31">
        <f t="shared" si="226"/>
        <v>0</v>
      </c>
      <c r="CP414" s="31">
        <f t="shared" si="207"/>
        <v>0</v>
      </c>
      <c r="CQ414" s="31">
        <f>IF(Y414="NO",0,IF(Y414="SI",IF(VLOOKUP(A414,'BD OFICIAL'!$A:$AO,40,0)=AQ414,0,1)))</f>
        <v>0</v>
      </c>
      <c r="CR414" s="31">
        <f>IF(Z414="NO",0,IF(Z414="SI",IF(VLOOKUP(B414,'BD OFICIAL'!$A:$AO,41,0)=AS414,0,1)))</f>
        <v>0</v>
      </c>
      <c r="CS414" s="31">
        <f t="shared" si="227"/>
        <v>0</v>
      </c>
      <c r="CT414" s="31">
        <f t="shared" si="228"/>
        <v>0</v>
      </c>
      <c r="CU414" s="31">
        <f>IF(VLOOKUP(A414,'BD OFICIAL'!$A$1:$AL$1056,31,0)="SI",IF(AT414&gt;0,0,1),IF(AT414=0,0,1))</f>
        <v>0</v>
      </c>
      <c r="CV414" s="31">
        <f t="shared" si="229"/>
        <v>0</v>
      </c>
      <c r="CW414" s="31">
        <f t="shared" si="208"/>
        <v>0</v>
      </c>
      <c r="CX414" s="85" t="str">
        <f t="shared" si="209"/>
        <v>SI</v>
      </c>
      <c r="CY414" s="31">
        <f t="shared" si="210"/>
        <v>0</v>
      </c>
      <c r="CZ414" s="85" t="str">
        <f>IF(ISERROR(VLOOKUP(AI414,EXPERIENCIA!$A$1:$C$2100,1,0)),"NO","SI")</f>
        <v>NO</v>
      </c>
      <c r="DA414" s="85">
        <f>IF(CX414="no","NO APLICA",IF(AX414=0,"ERROR NOTA",IF(AND(AX414&gt;1,CZ414="NO"),"ERROR NOTA",IF(AND(CZ414="NO",AX414=1),0,IF(VLOOKUP(AI414,EXPERIENCIA!$A$1:$C$2100,3,0)=AX414,0,"ERROR NOTA")))))</f>
        <v>0</v>
      </c>
      <c r="DB414" s="85" t="str">
        <f>IF(ISERROR(VLOOKUP(AI414,COMPORTAMIENTO!$A$1:$C$2100,1,0)),"NO","SI")</f>
        <v>SI</v>
      </c>
      <c r="DC414" s="85">
        <f>IF(CX414="NO","NO APLICA",IF(AY414=0,"ERROR NOTA",IF(AND(DB414="NO",AY414=7),0,IF(VLOOKUP(AI414,COMPORTAMIENTO!$A$2:$H$2100,8,0)=AY414,0,"ERROR NOTA"))))</f>
        <v>0</v>
      </c>
      <c r="DD414" s="104">
        <f t="shared" si="211"/>
        <v>0.1</v>
      </c>
      <c r="DE414" s="104">
        <f t="shared" si="212"/>
        <v>0.70000000000000007</v>
      </c>
      <c r="DF414" s="85" t="str">
        <f t="shared" si="230"/>
        <v>SI</v>
      </c>
      <c r="DG414" s="85">
        <f t="shared" si="213"/>
        <v>0</v>
      </c>
      <c r="DH414" s="85">
        <f t="shared" si="214"/>
        <v>0</v>
      </c>
      <c r="DI414" s="85">
        <f t="shared" si="215"/>
        <v>0</v>
      </c>
      <c r="DJ414" s="12">
        <f t="shared" si="216"/>
        <v>7.0000000000000009</v>
      </c>
      <c r="DK414" s="7">
        <f t="shared" si="217"/>
        <v>7.0000000000000009</v>
      </c>
      <c r="DL414" s="12">
        <f t="shared" si="231"/>
        <v>5075</v>
      </c>
      <c r="DM414" s="12">
        <f>VLOOKUP(A414,'5 TD'!$A:$B,2,0)</f>
        <v>5075</v>
      </c>
      <c r="DN414" s="7">
        <f t="shared" si="232"/>
        <v>7</v>
      </c>
      <c r="DO414" s="85" t="str">
        <f t="shared" si="218"/>
        <v>APROBADO</v>
      </c>
      <c r="DP414" s="85" t="str">
        <f t="shared" si="219"/>
        <v>APROBADO</v>
      </c>
      <c r="DQ414" s="7">
        <f t="shared" si="220"/>
        <v>6.4</v>
      </c>
      <c r="DR414" s="85" t="str">
        <f t="shared" si="233"/>
        <v>APROBADO</v>
      </c>
      <c r="DS414" s="2" t="str">
        <f>+('3 Planilla Preadjudicación OTIC'!BN414)</f>
        <v>NO</v>
      </c>
      <c r="DT414" s="2">
        <f>IF(DR414="APROBADO",VLOOKUP(A414,'5 TD'!$D$3:$E$270,2,0),"NO APLICA")</f>
        <v>7</v>
      </c>
      <c r="DU414" s="2" t="str">
        <f t="shared" si="234"/>
        <v>NO</v>
      </c>
      <c r="DV414" s="2" t="str">
        <f>IF(DU414="SI",VLOOKUP(A414,'5 TD'!$G$3:$H$270,2,0),"NO APLICA ")</f>
        <v xml:space="preserve">NO APLICA </v>
      </c>
      <c r="DW414" s="2" t="str">
        <f t="shared" si="235"/>
        <v>NO</v>
      </c>
      <c r="DX414" s="2" t="str">
        <f>IF(DW414="SI",VLOOKUP(A414,'5 TD'!$J$4:$K$472,2,0),"NO APLICA")</f>
        <v>NO APLICA</v>
      </c>
      <c r="DY414" s="2" t="str">
        <f t="shared" si="236"/>
        <v>NO APLICA</v>
      </c>
      <c r="DZ414" s="7" t="str">
        <f>IF(DY414="SI",VLOOKUP(A414,'5 TD'!$M$4:$N$350,2,0),"NO APLICA")</f>
        <v>NO APLICA</v>
      </c>
      <c r="EA414" s="2" t="str">
        <f t="shared" si="237"/>
        <v>NO APLICA</v>
      </c>
      <c r="EB414" s="12" t="str">
        <f t="shared" si="238"/>
        <v/>
      </c>
      <c r="EC414" s="12" t="str">
        <f>IF(EA414="SI",VLOOKUP(A414,'5 TD'!$V$4:$W$479,2,0),"NO APLICA")</f>
        <v>NO APLICA</v>
      </c>
      <c r="ED414" s="2" t="str">
        <f t="shared" si="221"/>
        <v>NO</v>
      </c>
      <c r="EE414" s="79" t="str">
        <f>IF(ED414="SI",VLOOKUP(AI414,COMPORTAMIENTO!$A$1:$H$2100,7,0),"NO APLICA")</f>
        <v>NO APLICA</v>
      </c>
      <c r="EF414" s="12" t="str">
        <f>IF(ED414="SI",VLOOKUP(A414,'5 TD'!$P$2:$Q$479,2,0),"NO APLICA")</f>
        <v>NO APLICA</v>
      </c>
      <c r="EG414" s="2" t="str">
        <f t="shared" si="222"/>
        <v>NO</v>
      </c>
      <c r="EH414" s="2">
        <f>IF(CZ414="no",0,VLOOKUP(AI414,EXPERIENCIA!$A$1:$C$2100,2,0))</f>
        <v>0</v>
      </c>
      <c r="EI414" s="2">
        <f>IF(CZ414="si",VLOOKUP(A414,'5 TD'!$S$3:$T$2103,2,0),0)</f>
        <v>0</v>
      </c>
      <c r="EJ414" s="2" t="str">
        <f t="shared" si="223"/>
        <v>SI</v>
      </c>
      <c r="EK414" s="2">
        <f>+('3 Planilla Preadjudicación OTIC'!BU414)</f>
        <v>0</v>
      </c>
      <c r="EL414" s="4"/>
      <c r="EM414" s="3"/>
      <c r="EN414" s="3"/>
      <c r="EQ414" s="86"/>
    </row>
    <row r="415" spans="1:147" s="3" customFormat="1" ht="15" customHeight="1" x14ac:dyDescent="0.3">
      <c r="A415" s="2">
        <f>+('3 Planilla Preadjudicación OTIC'!A415)</f>
        <v>14411</v>
      </c>
      <c r="B415" s="2" t="str">
        <f>+('3 Planilla Preadjudicación OTIC'!B415)</f>
        <v>65181652-1</v>
      </c>
      <c r="C415" s="4">
        <f>+('3 Planilla Preadjudicación OTIC'!E415)</f>
        <v>2025</v>
      </c>
      <c r="D415" s="4" t="str">
        <f>+('3 Planilla Preadjudicación OTIC'!F415)</f>
        <v>MANDATO</v>
      </c>
      <c r="E415" s="4" t="str">
        <f>+('3 Planilla Preadjudicación OTIC'!G415)</f>
        <v>73188700-4</v>
      </c>
      <c r="F415" s="4" t="str">
        <f>+('3 Planilla Preadjudicación OTIC'!H415)</f>
        <v>ONG CASA DE ACOGIDA LA ESPERANZA</v>
      </c>
      <c r="G415" s="4"/>
      <c r="H415" s="4"/>
      <c r="I415" s="4" t="str">
        <f>+('3 Planilla Preadjudicación OTIC'!I415)</f>
        <v>ELABORACIÓN DE PRODUCTOS DE PASTELERÍA Y REPOSTERÍA</v>
      </c>
      <c r="J415" s="4" t="str">
        <f>+('3 Planilla Preadjudicación OTIC'!J415)</f>
        <v>SIN PLAN FORMATIVO</v>
      </c>
      <c r="K415" s="4" t="str">
        <f>+('3 Planilla Preadjudicación OTIC'!K415)</f>
        <v/>
      </c>
      <c r="L415" s="4" t="str">
        <f>+('3 Planilla Preadjudicación OTIC'!L415)</f>
        <v/>
      </c>
      <c r="M415" s="2">
        <f>+('3 Planilla Preadjudicación OTIC'!M415)</f>
        <v>13</v>
      </c>
      <c r="N415" s="4" t="str">
        <f>+('3 Planilla Preadjudicación OTIC'!N415)</f>
        <v>METROPOLITANA</v>
      </c>
      <c r="O415" s="4" t="str">
        <f>+('3 Planilla Preadjudicación OTIC'!O415)</f>
        <v>PUDAHUEL</v>
      </c>
      <c r="P415" s="4" t="str">
        <f>+('3 Planilla Preadjudicación OTIC'!P415)</f>
        <v>EMPRENDEDORES/AS INFORMALES O PERSONAS VULNERABLES PERTENECIENTES AL 80% MAS VULNERABLE</v>
      </c>
      <c r="Q415" s="4" t="str">
        <f>+('3 Planilla Preadjudicación OTIC'!Q415)</f>
        <v>PRESENCIAL</v>
      </c>
      <c r="R415" s="4" t="str">
        <f>+('3 Planilla Preadjudicación OTIC'!R415)</f>
        <v>DEPENDIENTE</v>
      </c>
      <c r="S415" s="4">
        <f>+('3 Planilla Preadjudicación OTIC'!S415)</f>
        <v>50</v>
      </c>
      <c r="T415" s="2">
        <f>+('3 Planilla Preadjudicación OTIC'!T415)</f>
        <v>20</v>
      </c>
      <c r="U415" s="2">
        <f>+('3 Planilla Preadjudicación OTIC'!U415)</f>
        <v>0</v>
      </c>
      <c r="V415" s="2">
        <f>+('3 Planilla Preadjudicación OTIC'!V415)</f>
        <v>0</v>
      </c>
      <c r="W415" s="2">
        <f>+('3 Planilla Preadjudicación OTIC'!W415)</f>
        <v>200</v>
      </c>
      <c r="X415" s="2">
        <f>+('3 Planilla Preadjudicación OTIC'!X415)</f>
        <v>4</v>
      </c>
      <c r="Y415" s="2" t="str">
        <f>+('3 Planilla Preadjudicación OTIC'!Y415)</f>
        <v>SI</v>
      </c>
      <c r="Z415" s="2" t="str">
        <f>+('3 Planilla Preadjudicación OTIC'!Z415)</f>
        <v>NO</v>
      </c>
      <c r="AA415" s="2" t="str">
        <f>+('3 Planilla Preadjudicación OTIC'!AA415)</f>
        <v>NO</v>
      </c>
      <c r="AB415" s="4" t="str">
        <f>+('3 Planilla Preadjudicación OTIC'!AB415)</f>
        <v>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 EMPANADAS Y PANES, UTILIZANDO MÉTODOS ESPECÍFICOS DE AMASADO, REPOSO Y COCCIÓN.
- GESTIONAR EFICIENTEMENTE LOS INGREDIENTES Y EQUIPOS DURANTE LA PREPARACIÓN, OPTIMIZANDO TIEMPOS Y ASEGURANDO LA CALIDAD.</v>
      </c>
      <c r="AC415" s="4" t="str">
        <f>+('3 Planilla Preadjudicación OTIC'!AC415)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15" s="2" t="str">
        <f>+('3 Planilla Preadjudicación OTIC'!AD415)</f>
        <v>NO</v>
      </c>
      <c r="AE415" s="4">
        <f>+('3 Planilla Preadjudicación OTIC'!AE415)</f>
        <v>0</v>
      </c>
      <c r="AF415" s="2" t="str">
        <f>+('3 Planilla Preadjudicación OTIC'!AF415)</f>
        <v>CERRADA</v>
      </c>
      <c r="AG415" s="2">
        <f>+('3 Planilla Preadjudicación OTIC'!AG415)</f>
        <v>50</v>
      </c>
      <c r="AH415" s="2">
        <f>+('3 Planilla Preadjudicación OTIC'!AH415)</f>
        <v>2</v>
      </c>
      <c r="AI415" s="135" t="str">
        <f>+('3 Planilla Preadjudicación OTIC'!AI415)</f>
        <v>77153644-1</v>
      </c>
      <c r="AJ415" s="4" t="str">
        <f>+('3 Planilla Preadjudicación OTIC'!AJ415)</f>
        <v>CAPACITACIONES SINAPSIS SPA</v>
      </c>
      <c r="AK415" s="2">
        <f>+('3 Planilla Preadjudicación OTIC'!AK415)</f>
        <v>200</v>
      </c>
      <c r="AL415" s="2">
        <f>+('3 Planilla Preadjudicación OTIC'!AL415)</f>
        <v>50</v>
      </c>
      <c r="AM415" s="12">
        <f>+('3 Planilla Preadjudicación OTIC'!AM415)</f>
        <v>5075</v>
      </c>
      <c r="AN415" s="12">
        <f>+('3 Planilla Preadjudicación OTIC'!AN415)</f>
        <v>0</v>
      </c>
      <c r="AO415" s="12">
        <f>+('3 Planilla Preadjudicación OTIC'!AO415)</f>
        <v>0</v>
      </c>
      <c r="AP415" s="12">
        <f>+('3 Planilla Preadjudicación OTIC'!AP415)</f>
        <v>20300000</v>
      </c>
      <c r="AQ415" s="12">
        <f>+('3 Planilla Preadjudicación OTIC'!AQ415)</f>
        <v>4000000</v>
      </c>
      <c r="AR415" s="12">
        <f>+('3 Planilla Preadjudicación OTIC'!AR415)</f>
        <v>0</v>
      </c>
      <c r="AS415" s="12">
        <f>+('3 Planilla Preadjudicación OTIC'!AS415)</f>
        <v>0</v>
      </c>
      <c r="AT415" s="12">
        <f>+('3 Planilla Preadjudicación OTIC'!AT415)</f>
        <v>0</v>
      </c>
      <c r="AU415" s="12">
        <f>+('3 Planilla Preadjudicación OTIC'!AU415)</f>
        <v>24300000</v>
      </c>
      <c r="AV415" s="2" t="str">
        <f>+('3 Planilla Preadjudicación OTIC'!AV415)</f>
        <v>SI</v>
      </c>
      <c r="AW415" s="4">
        <f>+('3 Planilla Preadjudicación OTIC'!AW415)</f>
        <v>0</v>
      </c>
      <c r="AX415" s="2">
        <f>+('3 Planilla Preadjudicación OTIC'!AX415)</f>
        <v>1</v>
      </c>
      <c r="AY415" s="2">
        <f>+('3 Planilla Preadjudicación OTIC'!AY415)</f>
        <v>7</v>
      </c>
      <c r="AZ415" s="2">
        <f>+('3 Planilla Preadjudicación OTIC'!AZ415)</f>
        <v>7</v>
      </c>
      <c r="BA415" s="2">
        <f>+('3 Planilla Preadjudicación OTIC'!BA415)</f>
        <v>7</v>
      </c>
      <c r="BB415" s="2">
        <f>+('3 Planilla Preadjudicación OTIC'!BB415)</f>
        <v>7</v>
      </c>
      <c r="BC415" s="2">
        <f>+('3 Planilla Preadjudicación OTIC'!BC415)</f>
        <v>7</v>
      </c>
      <c r="BD415" s="2">
        <f>+('3 Planilla Preadjudicación OTIC'!BD415)</f>
        <v>7</v>
      </c>
      <c r="BE415" s="2">
        <f>+('3 Planilla Preadjudicación OTIC'!BE415)</f>
        <v>7</v>
      </c>
      <c r="BF415" s="2">
        <f>+('3 Planilla Preadjudicación OTIC'!BF415)</f>
        <v>7</v>
      </c>
      <c r="BG415" s="2">
        <f>+('3 Planilla Preadjudicación OTIC'!BG415)</f>
        <v>7</v>
      </c>
      <c r="BH415" s="2">
        <f>+('3 Planilla Preadjudicación OTIC'!BH415)</f>
        <v>7</v>
      </c>
      <c r="BI415" s="2">
        <f>+('3 Planilla Preadjudicación OTIC'!BI415)</f>
        <v>7</v>
      </c>
      <c r="BJ415" s="2">
        <f>+('3 Planilla Preadjudicación OTIC'!BJ415)</f>
        <v>7</v>
      </c>
      <c r="BK415" s="2">
        <f>+('3 Planilla Preadjudicación OTIC'!BK415)</f>
        <v>7</v>
      </c>
      <c r="BL415" s="218">
        <f>+('3 Planilla Preadjudicación OTIC'!BL415)</f>
        <v>7</v>
      </c>
      <c r="BM415" s="104">
        <f>ROUND(('3 Planilla Preadjudicación OTIC'!BM415),1)</f>
        <v>6.4</v>
      </c>
      <c r="BN415" s="4" t="str">
        <f>+('3 Planilla Preadjudicación OTIC'!BN415)</f>
        <v>NO</v>
      </c>
      <c r="BO415" s="4">
        <f>+('3 Planilla Preadjudicación OTIC'!BO415)</f>
        <v>0</v>
      </c>
      <c r="BP415" s="4">
        <f>+('3 Planilla Preadjudicación OTIC'!BP415)</f>
        <v>0</v>
      </c>
      <c r="BQ415" s="4">
        <f>+('3 Planilla Preadjudicación OTIC'!BQ415)</f>
        <v>0</v>
      </c>
      <c r="BR415" s="4">
        <f>+('3 Planilla Preadjudicación OTIC'!BR415)</f>
        <v>0</v>
      </c>
      <c r="BS415" s="4">
        <f>+('3 Planilla Preadjudicación OTIC'!BS415)</f>
        <v>0</v>
      </c>
      <c r="BT415" s="4">
        <f>+('3 Planilla Preadjudicación OTIC'!BT415)</f>
        <v>0</v>
      </c>
      <c r="BU415" s="85">
        <f>IF(VLOOKUP(A415,'BD OFICIAL'!$A$1:$AL$2098,7,0)=D415,0,1)</f>
        <v>0</v>
      </c>
      <c r="BV415" s="85">
        <f>IF(VLOOKUP(A415,'BD OFICIAL'!$A$1:$AL$2098,11,0)=J415,0,1)</f>
        <v>0</v>
      </c>
      <c r="BW415" s="85">
        <f>IF(VLOOKUP(A415,'BD OFICIAL'!$A$1:$AL$2098,13,0)=L415,0,1)</f>
        <v>0</v>
      </c>
      <c r="BX415" s="2">
        <f>IF(VLOOKUP(A415,'BD OFICIAL'!$A$1:$AL$2098,16,0)=O415,0,1)</f>
        <v>0</v>
      </c>
      <c r="BY415" s="2">
        <f>IF(VLOOKUP(A415,'BD OFICIAL'!$A$1:$AL$2098,17,0)=P415,0,1)</f>
        <v>0</v>
      </c>
      <c r="BZ415" s="2">
        <f>IF(VLOOKUP(A415,'BD OFICIAL'!$A$1:$AL$2098,19,0)=R415,0,1)</f>
        <v>0</v>
      </c>
      <c r="CA415" s="2">
        <f>IF(VLOOKUP(A415,'BD OFICIAL'!$A$1:$AL$2098,21,0)=T415,0,1)</f>
        <v>0</v>
      </c>
      <c r="CB415" s="2">
        <f>IF(VLOOKUP(A415,'BD OFICIAL'!$A$1:$AL$2098,24,0)=AK415,0,1)</f>
        <v>0</v>
      </c>
      <c r="CC415" s="2">
        <f>IF(VLOOKUP(A415,'BD OFICIAL'!$A$1:$AL$2098,25,0)=X415,0,1)</f>
        <v>0</v>
      </c>
      <c r="CD415" s="2">
        <f>IF(VLOOKUP(A415,'BD OFICIAL'!$A$1:$AL$2098,26,0)=Y415,0,1)</f>
        <v>0</v>
      </c>
      <c r="CE415" s="2">
        <f>IF(VLOOKUP(A415,'BD OFICIAL'!$A$1:$AL$2098,27,0)=Z415,0,1)</f>
        <v>0</v>
      </c>
      <c r="CF415" s="2">
        <f>IF(VLOOKUP(A415,'BD OFICIAL'!$A$1:$AL$2098,28,0)=AA415,0,1)</f>
        <v>0</v>
      </c>
      <c r="CG415" s="2">
        <f>IF(VLOOKUP(A415,'BD OFICIAL'!$A$1:$AL$2098,33,0)=AF415,0,1)</f>
        <v>0</v>
      </c>
      <c r="CH415" s="2">
        <f>IF(VLOOKUP(A415,'BD OFICIAL'!$A$1:$AL$2098,35,0)=AH415,0,1)</f>
        <v>0</v>
      </c>
      <c r="CI415" s="85">
        <f>IF(VLOOKUP(A415,'BD OFICIAL'!$A$1:$AL$2098,34,0)=AL415,0,1)</f>
        <v>0</v>
      </c>
      <c r="CJ415" s="12">
        <f>VLOOKUP(A415,'BD OFICIAL'!$A$1:$AM$2098,36,0)*AM415-AP415</f>
        <v>0</v>
      </c>
      <c r="CK415" s="85" t="str">
        <f t="shared" si="224"/>
        <v>SSH</v>
      </c>
      <c r="CL415" s="85" t="str">
        <f t="shared" si="225"/>
        <v>NO</v>
      </c>
      <c r="CM415" s="85" t="str">
        <f t="shared" si="205"/>
        <v>SI</v>
      </c>
      <c r="CN415" s="31">
        <f t="shared" si="206"/>
        <v>0</v>
      </c>
      <c r="CO415" s="31">
        <f t="shared" si="226"/>
        <v>0</v>
      </c>
      <c r="CP415" s="31">
        <f t="shared" si="207"/>
        <v>0</v>
      </c>
      <c r="CQ415" s="31">
        <f>IF(Y415="NO",0,IF(Y415="SI",IF(VLOOKUP(A415,'BD OFICIAL'!$A:$AO,40,0)=AQ415,0,1)))</f>
        <v>0</v>
      </c>
      <c r="CR415" s="31">
        <f>IF(Z415="NO",0,IF(Z415="SI",IF(VLOOKUP(B415,'BD OFICIAL'!$A:$AO,41,0)=AS415,0,1)))</f>
        <v>0</v>
      </c>
      <c r="CS415" s="31">
        <f t="shared" si="227"/>
        <v>0</v>
      </c>
      <c r="CT415" s="31">
        <f t="shared" si="228"/>
        <v>0</v>
      </c>
      <c r="CU415" s="31">
        <f>IF(VLOOKUP(A415,'BD OFICIAL'!$A$1:$AL$1056,31,0)="SI",IF(AT415&gt;0,0,1),IF(AT415=0,0,1))</f>
        <v>0</v>
      </c>
      <c r="CV415" s="31">
        <f t="shared" si="229"/>
        <v>0</v>
      </c>
      <c r="CW415" s="31">
        <f t="shared" si="208"/>
        <v>0</v>
      </c>
      <c r="CX415" s="85" t="str">
        <f t="shared" si="209"/>
        <v>SI</v>
      </c>
      <c r="CY415" s="31">
        <f t="shared" si="210"/>
        <v>0</v>
      </c>
      <c r="CZ415" s="85" t="str">
        <f>IF(ISERROR(VLOOKUP(AI415,EXPERIENCIA!$A$1:$C$2100,1,0)),"NO","SI")</f>
        <v>NO</v>
      </c>
      <c r="DA415" s="85">
        <f>IF(CX415="no","NO APLICA",IF(AX415=0,"ERROR NOTA",IF(AND(AX415&gt;1,CZ415="NO"),"ERROR NOTA",IF(AND(CZ415="NO",AX415=1),0,IF(VLOOKUP(AI415,EXPERIENCIA!$A$1:$C$2100,3,0)=AX415,0,"ERROR NOTA")))))</f>
        <v>0</v>
      </c>
      <c r="DB415" s="85" t="str">
        <f>IF(ISERROR(VLOOKUP(AI415,COMPORTAMIENTO!$A$1:$C$2100,1,0)),"NO","SI")</f>
        <v>SI</v>
      </c>
      <c r="DC415" s="85">
        <f>IF(CX415="NO","NO APLICA",IF(AY415=0,"ERROR NOTA",IF(AND(DB415="NO",AY415=7),0,IF(VLOOKUP(AI415,COMPORTAMIENTO!$A$2:$H$2100,8,0)=AY415,0,"ERROR NOTA"))))</f>
        <v>0</v>
      </c>
      <c r="DD415" s="104">
        <f t="shared" si="211"/>
        <v>0.1</v>
      </c>
      <c r="DE415" s="104">
        <f t="shared" si="212"/>
        <v>0.70000000000000007</v>
      </c>
      <c r="DF415" s="85" t="str">
        <f t="shared" si="230"/>
        <v>NO</v>
      </c>
      <c r="DG415" s="85">
        <f t="shared" si="213"/>
        <v>7</v>
      </c>
      <c r="DH415" s="85">
        <f t="shared" si="214"/>
        <v>7</v>
      </c>
      <c r="DI415" s="85">
        <f t="shared" si="215"/>
        <v>7</v>
      </c>
      <c r="DJ415" s="12">
        <f t="shared" si="216"/>
        <v>7.0000000000000009</v>
      </c>
      <c r="DK415" s="7">
        <f t="shared" si="217"/>
        <v>7.0000000000000009</v>
      </c>
      <c r="DL415" s="12">
        <f t="shared" si="231"/>
        <v>5075</v>
      </c>
      <c r="DM415" s="12">
        <f>VLOOKUP(A415,'5 TD'!$A:$B,2,0)</f>
        <v>5075</v>
      </c>
      <c r="DN415" s="7">
        <f t="shared" si="232"/>
        <v>7</v>
      </c>
      <c r="DO415" s="85" t="str">
        <f t="shared" si="218"/>
        <v>APROBADO</v>
      </c>
      <c r="DP415" s="85" t="str">
        <f t="shared" si="219"/>
        <v>APROBADO</v>
      </c>
      <c r="DQ415" s="7">
        <f t="shared" si="220"/>
        <v>6.4</v>
      </c>
      <c r="DR415" s="85" t="str">
        <f t="shared" si="233"/>
        <v>APROBADO</v>
      </c>
      <c r="DS415" s="2" t="str">
        <f>+('3 Planilla Preadjudicación OTIC'!BN415)</f>
        <v>NO</v>
      </c>
      <c r="DT415" s="2">
        <f>IF(DR415="APROBADO",VLOOKUP(A415,'5 TD'!$D$3:$E$270,2,0),"NO APLICA")</f>
        <v>7</v>
      </c>
      <c r="DU415" s="2" t="str">
        <f t="shared" si="234"/>
        <v>NO</v>
      </c>
      <c r="DV415" s="2" t="str">
        <f>IF(DU415="SI",VLOOKUP(A415,'5 TD'!$G$3:$H$270,2,0),"NO APLICA ")</f>
        <v xml:space="preserve">NO APLICA </v>
      </c>
      <c r="DW415" s="2" t="str">
        <f t="shared" si="235"/>
        <v>NO</v>
      </c>
      <c r="DX415" s="2" t="str">
        <f>IF(DW415="SI",VLOOKUP(A415,'5 TD'!$J$4:$K$472,2,0),"NO APLICA")</f>
        <v>NO APLICA</v>
      </c>
      <c r="DY415" s="2" t="str">
        <f t="shared" si="236"/>
        <v>NO APLICA</v>
      </c>
      <c r="DZ415" s="7" t="str">
        <f>IF(DY415="SI",VLOOKUP(A415,'5 TD'!$M$4:$N$350,2,0),"NO APLICA")</f>
        <v>NO APLICA</v>
      </c>
      <c r="EA415" s="2" t="str">
        <f t="shared" si="237"/>
        <v>NO APLICA</v>
      </c>
      <c r="EB415" s="12" t="str">
        <f t="shared" si="238"/>
        <v/>
      </c>
      <c r="EC415" s="12" t="str">
        <f>IF(EA415="SI",VLOOKUP(A415,'5 TD'!$V$4:$W$479,2,0),"NO APLICA")</f>
        <v>NO APLICA</v>
      </c>
      <c r="ED415" s="2" t="str">
        <f t="shared" si="221"/>
        <v>NO</v>
      </c>
      <c r="EE415" s="79" t="str">
        <f>IF(ED415="SI",VLOOKUP(AI415,COMPORTAMIENTO!$A$1:$H$2100,7,0),"NO APLICA")</f>
        <v>NO APLICA</v>
      </c>
      <c r="EF415" s="12" t="str">
        <f>IF(ED415="SI",VLOOKUP(A415,'5 TD'!$P$2:$Q$479,2,0),"NO APLICA")</f>
        <v>NO APLICA</v>
      </c>
      <c r="EG415" s="2" t="str">
        <f t="shared" si="222"/>
        <v>NO</v>
      </c>
      <c r="EH415" s="2">
        <f>IF(CZ415="no",0,VLOOKUP(AI415,EXPERIENCIA!$A$1:$C$2100,2,0))</f>
        <v>0</v>
      </c>
      <c r="EI415" s="2">
        <f>IF(CZ415="si",VLOOKUP(A415,'5 TD'!$S$3:$T$2103,2,0),0)</f>
        <v>0</v>
      </c>
      <c r="EJ415" s="2" t="str">
        <f t="shared" si="223"/>
        <v>SI</v>
      </c>
      <c r="EK415" s="2">
        <f>+('3 Planilla Preadjudicación OTIC'!BU415)</f>
        <v>0</v>
      </c>
      <c r="EL415" s="4"/>
      <c r="EQ415" s="86"/>
    </row>
    <row r="416" spans="1:147" ht="15" customHeight="1" x14ac:dyDescent="0.3">
      <c r="A416" s="2">
        <f>+('3 Planilla Preadjudicación OTIC'!A416)</f>
        <v>14302</v>
      </c>
      <c r="B416" s="2" t="str">
        <f>+('3 Planilla Preadjudicación OTIC'!B416)</f>
        <v>65181652-1</v>
      </c>
      <c r="C416" s="4">
        <f>+('3 Planilla Preadjudicación OTIC'!E416)</f>
        <v>2025</v>
      </c>
      <c r="D416" s="4" t="str">
        <f>+('3 Planilla Preadjudicación OTIC'!F416)</f>
        <v>MANDATO</v>
      </c>
      <c r="E416" s="4" t="str">
        <f>+('3 Planilla Preadjudicación OTIC'!G416)</f>
        <v>65073010-0</v>
      </c>
      <c r="F416" s="4" t="str">
        <f>+('3 Planilla Preadjudicación OTIC'!H416)</f>
        <v>CORPORACIÓN DE EDUCACIÓN Y SALUD PARA EL SÍNDROME DE DOWN, EDUDOWN</v>
      </c>
      <c r="G416" s="4"/>
      <c r="H416" s="4"/>
      <c r="I416" s="4" t="str">
        <f>+('3 Planilla Preadjudicación OTIC'!I416)</f>
        <v>HOUSEKEEPING INCLUSIVO: LIMPIEZA CON PROFESIONALISMO</v>
      </c>
      <c r="J416" s="4" t="str">
        <f>+('3 Planilla Preadjudicación OTIC'!J416)</f>
        <v>SIN PLAN FORMATIVO</v>
      </c>
      <c r="K416" s="4" t="str">
        <f>+('3 Planilla Preadjudicación OTIC'!K416)</f>
        <v>TÉCNICAS PARA LA RESOLUCIÓN DE PROBLEMAS</v>
      </c>
      <c r="L416" s="4" t="str">
        <f>+('3 Planilla Preadjudicación OTIC'!L416)</f>
        <v>PF0922</v>
      </c>
      <c r="M416" s="2">
        <f>+('3 Planilla Preadjudicación OTIC'!M416)</f>
        <v>13</v>
      </c>
      <c r="N416" s="4" t="str">
        <f>+('3 Planilla Preadjudicación OTIC'!N416)</f>
        <v>METROPOLITANA</v>
      </c>
      <c r="O416" s="4" t="str">
        <f>+('3 Planilla Preadjudicación OTIC'!O416)</f>
        <v>SAN BERNARDO</v>
      </c>
      <c r="P416" s="4" t="str">
        <f>+('3 Planilla Preadjudicación OTIC'!P416)</f>
        <v>PERSONAS DE 18 AÑOS O MÁS, EN SITUACIÓN DE DISCAPACIDAD.</v>
      </c>
      <c r="Q416" s="4" t="str">
        <f>+('3 Planilla Preadjudicación OTIC'!Q416)</f>
        <v>PRESENCIAL</v>
      </c>
      <c r="R416" s="4" t="str">
        <f>+('3 Planilla Preadjudicación OTIC'!R416)</f>
        <v>DEPENDIENTE</v>
      </c>
      <c r="S416" s="4">
        <f>+('3 Planilla Preadjudicación OTIC'!S416)</f>
        <v>47</v>
      </c>
      <c r="T416" s="2">
        <f>+('3 Planilla Preadjudicación OTIC'!T416)</f>
        <v>10</v>
      </c>
      <c r="U416" s="2">
        <f>+('3 Planilla Preadjudicación OTIC'!U416)</f>
        <v>0</v>
      </c>
      <c r="V416" s="2">
        <f>+('3 Planilla Preadjudicación OTIC'!V416)</f>
        <v>8</v>
      </c>
      <c r="W416" s="2">
        <f>+('3 Planilla Preadjudicación OTIC'!W416)</f>
        <v>188</v>
      </c>
      <c r="X416" s="2">
        <f>+('3 Planilla Preadjudicación OTIC'!X416)</f>
        <v>4</v>
      </c>
      <c r="Y416" s="2" t="str">
        <f>+('3 Planilla Preadjudicación OTIC'!Y416)</f>
        <v>SI</v>
      </c>
      <c r="Z416" s="2" t="str">
        <f>+('3 Planilla Preadjudicación OTIC'!Z416)</f>
        <v>NO</v>
      </c>
      <c r="AA416" s="2" t="str">
        <f>+('3 Planilla Preadjudicación OTIC'!AA416)</f>
        <v>NO</v>
      </c>
      <c r="AB416" s="4" t="str">
        <f>+('3 Planilla Preadjudicación OTIC'!AB416)</f>
        <v>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v>
      </c>
      <c r="AC416" s="4" t="str">
        <f>+('3 Planilla Preadjudicación OTIC'!AC416)</f>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v>
      </c>
      <c r="AD416" s="2" t="str">
        <f>+('3 Planilla Preadjudicación OTIC'!AD416)</f>
        <v>NO</v>
      </c>
      <c r="AE416" s="4">
        <f>+('3 Planilla Preadjudicación OTIC'!AE416)</f>
        <v>0</v>
      </c>
      <c r="AF416" s="2" t="str">
        <f>+('3 Planilla Preadjudicación OTIC'!AF416)</f>
        <v>CERRADA</v>
      </c>
      <c r="AG416" s="2">
        <f>+('3 Planilla Preadjudicación OTIC'!AG416)</f>
        <v>47</v>
      </c>
      <c r="AH416" s="2">
        <f>+('3 Planilla Preadjudicación OTIC'!AH416)</f>
        <v>1</v>
      </c>
      <c r="AI416" s="135" t="str">
        <f>+('3 Planilla Preadjudicación OTIC'!AI416)</f>
        <v>77153644-1</v>
      </c>
      <c r="AJ416" s="4" t="str">
        <f>+('3 Planilla Preadjudicación OTIC'!AJ416)</f>
        <v>CAPACITACIONES SINAPSIS SPA</v>
      </c>
      <c r="AK416" s="2">
        <f>+('3 Planilla Preadjudicación OTIC'!AK416)</f>
        <v>188</v>
      </c>
      <c r="AL416" s="2">
        <f>+('3 Planilla Preadjudicación OTIC'!AL416)</f>
        <v>47</v>
      </c>
      <c r="AM416" s="12">
        <f>+('3 Planilla Preadjudicación OTIC'!AM416)</f>
        <v>4130</v>
      </c>
      <c r="AN416" s="12">
        <f>+('3 Planilla Preadjudicación OTIC'!AN416)</f>
        <v>0</v>
      </c>
      <c r="AO416" s="12">
        <f>+('3 Planilla Preadjudicación OTIC'!AO416)</f>
        <v>0</v>
      </c>
      <c r="AP416" s="12">
        <f>+('3 Planilla Preadjudicación OTIC'!AP416)</f>
        <v>7764400</v>
      </c>
      <c r="AQ416" s="12">
        <f>+('3 Planilla Preadjudicación OTIC'!AQ416)</f>
        <v>1880000</v>
      </c>
      <c r="AR416" s="12">
        <f>+('3 Planilla Preadjudicación OTIC'!AR416)</f>
        <v>0</v>
      </c>
      <c r="AS416" s="12">
        <f>+('3 Planilla Preadjudicación OTIC'!AS416)</f>
        <v>0</v>
      </c>
      <c r="AT416" s="12">
        <f>+('3 Planilla Preadjudicación OTIC'!AT416)</f>
        <v>0</v>
      </c>
      <c r="AU416" s="12">
        <f>+('3 Planilla Preadjudicación OTIC'!AU416)</f>
        <v>9644400</v>
      </c>
      <c r="AV416" s="2" t="str">
        <f>+('3 Planilla Preadjudicación OTIC'!AV416)</f>
        <v>SI</v>
      </c>
      <c r="AW416" s="4">
        <f>+('3 Planilla Preadjudicación OTIC'!AW416)</f>
        <v>0</v>
      </c>
      <c r="AX416" s="2">
        <f>+('3 Planilla Preadjudicación OTIC'!AX416)</f>
        <v>1</v>
      </c>
      <c r="AY416" s="2">
        <f>+('3 Planilla Preadjudicación OTIC'!AY416)</f>
        <v>7</v>
      </c>
      <c r="AZ416" s="2">
        <f>+('3 Planilla Preadjudicación OTIC'!AZ416)</f>
        <v>7</v>
      </c>
      <c r="BA416" s="2">
        <f>+('3 Planilla Preadjudicación OTIC'!BA416)</f>
        <v>7</v>
      </c>
      <c r="BB416" s="2">
        <f>+('3 Planilla Preadjudicación OTIC'!BB416)</f>
        <v>7</v>
      </c>
      <c r="BC416" s="2">
        <f>+('3 Planilla Preadjudicación OTIC'!BC416)</f>
        <v>7</v>
      </c>
      <c r="BD416" s="2">
        <f>+('3 Planilla Preadjudicación OTIC'!BD416)</f>
        <v>7</v>
      </c>
      <c r="BE416" s="2">
        <f>+('3 Planilla Preadjudicación OTIC'!BE416)</f>
        <v>7</v>
      </c>
      <c r="BF416" s="2">
        <f>+('3 Planilla Preadjudicación OTIC'!BF416)</f>
        <v>7</v>
      </c>
      <c r="BG416" s="2">
        <f>+('3 Planilla Preadjudicación OTIC'!BG416)</f>
        <v>7</v>
      </c>
      <c r="BH416" s="2">
        <f>+('3 Planilla Preadjudicación OTIC'!BH416)</f>
        <v>7</v>
      </c>
      <c r="BI416" s="2">
        <f>+('3 Planilla Preadjudicación OTIC'!BI416)</f>
        <v>7</v>
      </c>
      <c r="BJ416" s="2">
        <f>+('3 Planilla Preadjudicación OTIC'!BJ416)</f>
        <v>7</v>
      </c>
      <c r="BK416" s="2">
        <f>+('3 Planilla Preadjudicación OTIC'!BK416)</f>
        <v>7</v>
      </c>
      <c r="BL416" s="2">
        <f>+('3 Planilla Preadjudicación OTIC'!BL416)</f>
        <v>7</v>
      </c>
      <c r="BM416" s="104">
        <f>ROUND(('3 Planilla Preadjudicación OTIC'!BM416),1)</f>
        <v>6.4</v>
      </c>
      <c r="BN416" s="4" t="str">
        <f>+('3 Planilla Preadjudicación OTIC'!BN416)</f>
        <v>NO</v>
      </c>
      <c r="BO416" s="4">
        <f>+('3 Planilla Preadjudicación OTIC'!BO416)</f>
        <v>0</v>
      </c>
      <c r="BP416" s="4">
        <f>+('3 Planilla Preadjudicación OTIC'!BP416)</f>
        <v>0</v>
      </c>
      <c r="BQ416" s="4">
        <f>+('3 Planilla Preadjudicación OTIC'!BQ416)</f>
        <v>0</v>
      </c>
      <c r="BR416" s="4">
        <f>+('3 Planilla Preadjudicación OTIC'!BR416)</f>
        <v>0</v>
      </c>
      <c r="BS416" s="4">
        <f>+('3 Planilla Preadjudicación OTIC'!BS416)</f>
        <v>0</v>
      </c>
      <c r="BT416" s="4">
        <f>+('3 Planilla Preadjudicación OTIC'!BT416)</f>
        <v>0</v>
      </c>
      <c r="BU416" s="85">
        <f>IF(VLOOKUP(A416,'BD OFICIAL'!$A$1:$AL$2098,7,0)=D416,0,1)</f>
        <v>0</v>
      </c>
      <c r="BV416" s="85">
        <f>IF(VLOOKUP(A416,'BD OFICIAL'!$A$1:$AL$2098,11,0)=J416,0,1)</f>
        <v>0</v>
      </c>
      <c r="BW416" s="85">
        <f>IF(VLOOKUP(A416,'BD OFICIAL'!$A$1:$AL$2098,13,0)=L416,0,1)</f>
        <v>0</v>
      </c>
      <c r="BX416" s="2">
        <f>IF(VLOOKUP(A416,'BD OFICIAL'!$A$1:$AL$2098,16,0)=O416,0,1)</f>
        <v>0</v>
      </c>
      <c r="BY416" s="2">
        <f>IF(VLOOKUP(A416,'BD OFICIAL'!$A$1:$AL$2098,17,0)=P416,0,1)</f>
        <v>0</v>
      </c>
      <c r="BZ416" s="2">
        <f>IF(VLOOKUP(A416,'BD OFICIAL'!$A$1:$AL$2098,19,0)=R416,0,1)</f>
        <v>0</v>
      </c>
      <c r="CA416" s="2">
        <f>IF(VLOOKUP(A416,'BD OFICIAL'!$A$1:$AL$2098,21,0)=T416,0,1)</f>
        <v>0</v>
      </c>
      <c r="CB416" s="2">
        <f>IF(VLOOKUP(A416,'BD OFICIAL'!$A$1:$AL$2098,24,0)=AK416,0,1)</f>
        <v>0</v>
      </c>
      <c r="CC416" s="2">
        <f>IF(VLOOKUP(A416,'BD OFICIAL'!$A$1:$AL$2098,25,0)=X416,0,1)</f>
        <v>0</v>
      </c>
      <c r="CD416" s="2">
        <f>IF(VLOOKUP(A416,'BD OFICIAL'!$A$1:$AL$2098,26,0)=Y416,0,1)</f>
        <v>0</v>
      </c>
      <c r="CE416" s="2">
        <f>IF(VLOOKUP(A416,'BD OFICIAL'!$A$1:$AL$2098,27,0)=Z416,0,1)</f>
        <v>0</v>
      </c>
      <c r="CF416" s="2">
        <f>IF(VLOOKUP(A416,'BD OFICIAL'!$A$1:$AL$2098,28,0)=AA416,0,1)</f>
        <v>0</v>
      </c>
      <c r="CG416" s="2">
        <f>IF(VLOOKUP(A416,'BD OFICIAL'!$A$1:$AL$2098,33,0)=AF416,0,1)</f>
        <v>0</v>
      </c>
      <c r="CH416" s="2">
        <f>IF(VLOOKUP(A416,'BD OFICIAL'!$A$1:$AL$2098,35,0)=AH416,0,1)</f>
        <v>0</v>
      </c>
      <c r="CI416" s="85">
        <f>IF(VLOOKUP(A416,'BD OFICIAL'!$A$1:$AL$2098,34,0)=AL416,0,1)</f>
        <v>0</v>
      </c>
      <c r="CJ416" s="12">
        <f>VLOOKUP(A416,'BD OFICIAL'!$A$1:$AM$2098,36,0)*AM416-AP416</f>
        <v>0</v>
      </c>
      <c r="CK416" s="85" t="str">
        <f t="shared" si="224"/>
        <v>SSH</v>
      </c>
      <c r="CL416" s="85" t="str">
        <f t="shared" si="225"/>
        <v>NO</v>
      </c>
      <c r="CM416" s="85" t="str">
        <f t="shared" si="205"/>
        <v>SI</v>
      </c>
      <c r="CN416" s="31">
        <f t="shared" si="206"/>
        <v>0</v>
      </c>
      <c r="CO416" s="31">
        <f t="shared" si="226"/>
        <v>0</v>
      </c>
      <c r="CP416" s="31">
        <f t="shared" si="207"/>
        <v>0</v>
      </c>
      <c r="CQ416" s="31">
        <f>IF(Y416="NO",0,IF(Y416="SI",IF(VLOOKUP(A416,'BD OFICIAL'!$A:$AO,40,0)=AQ416,0,1)))</f>
        <v>0</v>
      </c>
      <c r="CR416" s="31">
        <f>IF(Z416="NO",0,IF(Z416="SI",IF(VLOOKUP(B416,'BD OFICIAL'!$A:$AO,41,0)=AS416,0,1)))</f>
        <v>0</v>
      </c>
      <c r="CS416" s="31">
        <f t="shared" si="227"/>
        <v>0</v>
      </c>
      <c r="CT416" s="31">
        <f t="shared" si="228"/>
        <v>0</v>
      </c>
      <c r="CU416" s="31">
        <f>IF(VLOOKUP(A416,'BD OFICIAL'!$A$1:$AL$1056,31,0)="SI",IF(AT416&gt;0,0,1),IF(AT416=0,0,1))</f>
        <v>0</v>
      </c>
      <c r="CV416" s="31">
        <f t="shared" si="229"/>
        <v>0</v>
      </c>
      <c r="CW416" s="31">
        <f t="shared" si="208"/>
        <v>0</v>
      </c>
      <c r="CX416" s="85" t="str">
        <f t="shared" si="209"/>
        <v>SI</v>
      </c>
      <c r="CY416" s="31">
        <f t="shared" si="210"/>
        <v>0</v>
      </c>
      <c r="CZ416" s="85" t="str">
        <f>IF(ISERROR(VLOOKUP(AI416,EXPERIENCIA!$A$1:$C$2100,1,0)),"NO","SI")</f>
        <v>NO</v>
      </c>
      <c r="DA416" s="85">
        <f>IF(CX416="no","NO APLICA",IF(AX416=0,"ERROR NOTA",IF(AND(AX416&gt;1,CZ416="NO"),"ERROR NOTA",IF(AND(CZ416="NO",AX416=1),0,IF(VLOOKUP(AI416,EXPERIENCIA!$A$1:$C$2100,3,0)=AX416,0,"ERROR NOTA")))))</f>
        <v>0</v>
      </c>
      <c r="DB416" s="85" t="str">
        <f>IF(ISERROR(VLOOKUP(AI416,COMPORTAMIENTO!$A$1:$C$2100,1,0)),"NO","SI")</f>
        <v>SI</v>
      </c>
      <c r="DC416" s="85">
        <f>IF(CX416="NO","NO APLICA",IF(AY416=0,"ERROR NOTA",IF(AND(DB416="NO",AY416=7),0,IF(VLOOKUP(AI416,COMPORTAMIENTO!$A$2:$H$2100,8,0)=AY416,0,"ERROR NOTA"))))</f>
        <v>0</v>
      </c>
      <c r="DD416" s="104">
        <f t="shared" si="211"/>
        <v>0.1</v>
      </c>
      <c r="DE416" s="104">
        <f t="shared" si="212"/>
        <v>0.70000000000000007</v>
      </c>
      <c r="DF416" s="85" t="str">
        <f t="shared" si="230"/>
        <v>NO</v>
      </c>
      <c r="DG416" s="85">
        <f t="shared" si="213"/>
        <v>7</v>
      </c>
      <c r="DH416" s="85">
        <f t="shared" si="214"/>
        <v>7</v>
      </c>
      <c r="DI416" s="85">
        <f t="shared" si="215"/>
        <v>7</v>
      </c>
      <c r="DJ416" s="12">
        <f t="shared" si="216"/>
        <v>7.0000000000000009</v>
      </c>
      <c r="DK416" s="7">
        <f t="shared" si="217"/>
        <v>7.0000000000000009</v>
      </c>
      <c r="DL416" s="12">
        <f t="shared" si="231"/>
        <v>4130</v>
      </c>
      <c r="DM416" s="12">
        <f>VLOOKUP(A416,'5 TD'!$A:$B,2,0)</f>
        <v>4130</v>
      </c>
      <c r="DN416" s="7">
        <f t="shared" si="232"/>
        <v>7</v>
      </c>
      <c r="DO416" s="85" t="str">
        <f t="shared" si="218"/>
        <v>APROBADO</v>
      </c>
      <c r="DP416" s="85" t="str">
        <f t="shared" si="219"/>
        <v>APROBADO</v>
      </c>
      <c r="DQ416" s="7">
        <f t="shared" si="220"/>
        <v>6.4</v>
      </c>
      <c r="DR416" s="85" t="str">
        <f t="shared" si="233"/>
        <v>APROBADO</v>
      </c>
      <c r="DS416" s="2" t="str">
        <f>+('3 Planilla Preadjudicación OTIC'!BN416)</f>
        <v>NO</v>
      </c>
      <c r="DT416" s="2">
        <f>IF(DR416="APROBADO",VLOOKUP(A416,'5 TD'!$D$3:$E$270,2,0),"NO APLICA")</f>
        <v>6.4</v>
      </c>
      <c r="DU416" s="2" t="str">
        <f t="shared" si="234"/>
        <v>SI</v>
      </c>
      <c r="DV416" s="2">
        <f>IF(DU416="SI",VLOOKUP(A416,'5 TD'!$G$3:$H$270,2,0),"NO APLICA ")</f>
        <v>7.0000000000000009</v>
      </c>
      <c r="DW416" s="2" t="str">
        <f t="shared" si="235"/>
        <v>SI</v>
      </c>
      <c r="DX416" s="2">
        <f>IF(DW416="SI",VLOOKUP(A416,'5 TD'!$J$4:$K$472,2,0),"NO APLICA")</f>
        <v>7</v>
      </c>
      <c r="DY416" s="2" t="str">
        <f t="shared" si="236"/>
        <v>SI</v>
      </c>
      <c r="DZ416" s="7">
        <f>IF(DY416="SI",VLOOKUP(A416,'5 TD'!$M$4:$N$350,2,0),"NO APLICA")</f>
        <v>1</v>
      </c>
      <c r="EA416" s="2" t="str">
        <f t="shared" si="237"/>
        <v>SI</v>
      </c>
      <c r="EB416" s="12">
        <f t="shared" si="238"/>
        <v>4130</v>
      </c>
      <c r="EC416" s="12">
        <f>IF(EA416="SI",VLOOKUP(A416,'5 TD'!$V$4:$W$479,2,0),"NO APLICA")</f>
        <v>4130</v>
      </c>
      <c r="ED416" s="2" t="str">
        <f t="shared" si="221"/>
        <v>SI</v>
      </c>
      <c r="EE416" s="79">
        <f>IF(ED416="SI",VLOOKUP(AI416,COMPORTAMIENTO!$A$1:$H$2100,7,0),"NO APLICA")</f>
        <v>0</v>
      </c>
      <c r="EF416" s="12">
        <f>IF(ED416="SI",VLOOKUP(A416,'5 TD'!$P$2:$Q$479,2,0),"NO APLICA")</f>
        <v>0</v>
      </c>
      <c r="EG416" s="2" t="str">
        <f t="shared" si="222"/>
        <v>SI</v>
      </c>
      <c r="EH416" s="2">
        <f>IF(CZ416="no",0,VLOOKUP(AI416,EXPERIENCIA!$A$1:$C$2100,2,0))</f>
        <v>0</v>
      </c>
      <c r="EI416" s="2">
        <f>IF(CZ416="si",VLOOKUP(A416,'5 TD'!$S$3:$T$2103,2,0),0)</f>
        <v>0</v>
      </c>
      <c r="EJ416" s="2" t="str">
        <f t="shared" si="223"/>
        <v>SI</v>
      </c>
      <c r="EK416" s="2" t="str">
        <f>+('3 Planilla Preadjudicación OTIC'!BU416)</f>
        <v>f) Mayor número de cursos SENCE ejecutados (Evaluación Experiencia).</v>
      </c>
      <c r="EL416" s="4"/>
      <c r="EM416" s="3"/>
      <c r="EN416" s="3"/>
      <c r="EQ416" s="86"/>
    </row>
    <row r="417" spans="1:147" ht="15" customHeight="1" x14ac:dyDescent="0.3">
      <c r="A417" s="2">
        <f>+('3 Planilla Preadjudicación OTIC'!A417)</f>
        <v>14290</v>
      </c>
      <c r="B417" s="2" t="str">
        <f>+('3 Planilla Preadjudicación OTIC'!B417)</f>
        <v>65181652-1</v>
      </c>
      <c r="C417" s="4">
        <f>+('3 Planilla Preadjudicación OTIC'!E417)</f>
        <v>2025</v>
      </c>
      <c r="D417" s="4" t="str">
        <f>+('3 Planilla Preadjudicación OTIC'!F417)</f>
        <v>MANDATO</v>
      </c>
      <c r="E417" s="4" t="str">
        <f>+('3 Planilla Preadjudicación OTIC'!G417)</f>
        <v>65073010-0</v>
      </c>
      <c r="F417" s="4" t="str">
        <f>+('3 Planilla Preadjudicación OTIC'!H417)</f>
        <v>CORPORACIÓN DE EDUCACIÓN Y SALUD PARA EL SÍNDROME DE DOWN, EDUDOWN</v>
      </c>
      <c r="G417" s="4"/>
      <c r="H417" s="4"/>
      <c r="I417" s="4" t="str">
        <f>+('3 Planilla Preadjudicación OTIC'!I417)</f>
        <v>IMPLEMENTACIÓN Y MANTENIMIENTO DE HUERTOS CON FOCO EN LA INCLUSION</v>
      </c>
      <c r="J417" s="4" t="str">
        <f>+('3 Planilla Preadjudicación OTIC'!J417)</f>
        <v>SIN PLAN FORMATIVO</v>
      </c>
      <c r="K417" s="4" t="str">
        <f>+('3 Planilla Preadjudicación OTIC'!K417)</f>
        <v>PLANIFICACIÓN DEL PROYECTO OCUPACIONAL</v>
      </c>
      <c r="L417" s="4" t="str">
        <f>+('3 Planilla Preadjudicación OTIC'!L417)</f>
        <v>PF0920</v>
      </c>
      <c r="M417" s="2">
        <f>+('3 Planilla Preadjudicación OTIC'!M417)</f>
        <v>13</v>
      </c>
      <c r="N417" s="4" t="str">
        <f>+('3 Planilla Preadjudicación OTIC'!N417)</f>
        <v>METROPOLITANA</v>
      </c>
      <c r="O417" s="4" t="str">
        <f>+('3 Planilla Preadjudicación OTIC'!O417)</f>
        <v>SAN BERNARDO</v>
      </c>
      <c r="P417" s="4" t="str">
        <f>+('3 Planilla Preadjudicación OTIC'!P417)</f>
        <v>PERSONAS DE 18 AÑOS O MÁS, EN SITUACIÓN DE DISCAPACIDAD.</v>
      </c>
      <c r="Q417" s="4" t="str">
        <f>+('3 Planilla Preadjudicación OTIC'!Q417)</f>
        <v>PRESENCIAL</v>
      </c>
      <c r="R417" s="4" t="str">
        <f>+('3 Planilla Preadjudicación OTIC'!R417)</f>
        <v>DEPENDIENTE</v>
      </c>
      <c r="S417" s="4">
        <f>+('3 Planilla Preadjudicación OTIC'!S417)</f>
        <v>48</v>
      </c>
      <c r="T417" s="2">
        <f>+('3 Planilla Preadjudicación OTIC'!T417)</f>
        <v>15</v>
      </c>
      <c r="U417" s="2">
        <f>+('3 Planilla Preadjudicación OTIC'!U417)</f>
        <v>0</v>
      </c>
      <c r="V417" s="2">
        <f>+('3 Planilla Preadjudicación OTIC'!V417)</f>
        <v>12</v>
      </c>
      <c r="W417" s="2">
        <f>+('3 Planilla Preadjudicación OTIC'!W417)</f>
        <v>192</v>
      </c>
      <c r="X417" s="2">
        <f>+('3 Planilla Preadjudicación OTIC'!X417)</f>
        <v>4</v>
      </c>
      <c r="Y417" s="2" t="str">
        <f>+('3 Planilla Preadjudicación OTIC'!Y417)</f>
        <v>SI</v>
      </c>
      <c r="Z417" s="2" t="str">
        <f>+('3 Planilla Preadjudicación OTIC'!Z417)</f>
        <v>NO</v>
      </c>
      <c r="AA417" s="2" t="str">
        <f>+('3 Planilla Preadjudicación OTIC'!AA417)</f>
        <v>NO</v>
      </c>
      <c r="AB417" s="4" t="str">
        <f>+('3 Planilla Preadjudicación OTIC'!AB417)</f>
        <v>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v>
      </c>
      <c r="AC417" s="4" t="str">
        <f>+('3 Planilla Preadjudicación OTIC'!AC417)</f>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v>
      </c>
      <c r="AD417" s="2" t="str">
        <f>+('3 Planilla Preadjudicación OTIC'!AD417)</f>
        <v>NO</v>
      </c>
      <c r="AE417" s="4">
        <f>+('3 Planilla Preadjudicación OTIC'!AE417)</f>
        <v>0</v>
      </c>
      <c r="AF417" s="2" t="str">
        <f>+('3 Planilla Preadjudicación OTIC'!AF417)</f>
        <v>CERRADA</v>
      </c>
      <c r="AG417" s="2">
        <f>+('3 Planilla Preadjudicación OTIC'!AG417)</f>
        <v>48</v>
      </c>
      <c r="AH417" s="2">
        <f>+('3 Planilla Preadjudicación OTIC'!AH417)</f>
        <v>2</v>
      </c>
      <c r="AI417" s="135" t="str">
        <f>+('3 Planilla Preadjudicación OTIC'!AI417)</f>
        <v>77153644-1</v>
      </c>
      <c r="AJ417" s="4" t="str">
        <f>+('3 Planilla Preadjudicación OTIC'!AJ417)</f>
        <v>CAPACITACIONES SINAPSIS SPA</v>
      </c>
      <c r="AK417" s="2">
        <f>+('3 Planilla Preadjudicación OTIC'!AK417)</f>
        <v>192</v>
      </c>
      <c r="AL417" s="2">
        <f>+('3 Planilla Preadjudicación OTIC'!AL417)</f>
        <v>48</v>
      </c>
      <c r="AM417" s="12">
        <f>+('3 Planilla Preadjudicación OTIC'!AM417)</f>
        <v>5075</v>
      </c>
      <c r="AN417" s="12">
        <f>+('3 Planilla Preadjudicación OTIC'!AN417)</f>
        <v>0</v>
      </c>
      <c r="AO417" s="12">
        <f>+('3 Planilla Preadjudicación OTIC'!AO417)</f>
        <v>0</v>
      </c>
      <c r="AP417" s="12">
        <f>+('3 Planilla Preadjudicación OTIC'!AP417)</f>
        <v>14616000</v>
      </c>
      <c r="AQ417" s="12">
        <f>+('3 Planilla Preadjudicación OTIC'!AQ417)</f>
        <v>2880000</v>
      </c>
      <c r="AR417" s="12">
        <f>+('3 Planilla Preadjudicación OTIC'!AR417)</f>
        <v>0</v>
      </c>
      <c r="AS417" s="12">
        <f>+('3 Planilla Preadjudicación OTIC'!AS417)</f>
        <v>0</v>
      </c>
      <c r="AT417" s="12">
        <f>+('3 Planilla Preadjudicación OTIC'!AT417)</f>
        <v>0</v>
      </c>
      <c r="AU417" s="12">
        <f>+('3 Planilla Preadjudicación OTIC'!AU417)</f>
        <v>17496000</v>
      </c>
      <c r="AV417" s="2" t="str">
        <f>+('3 Planilla Preadjudicación OTIC'!AV417)</f>
        <v>SI</v>
      </c>
      <c r="AW417" s="4">
        <f>+('3 Planilla Preadjudicación OTIC'!AW417)</f>
        <v>0</v>
      </c>
      <c r="AX417" s="2">
        <f>+('3 Planilla Preadjudicación OTIC'!AX417)</f>
        <v>1</v>
      </c>
      <c r="AY417" s="2">
        <f>+('3 Planilla Preadjudicación OTIC'!AY417)</f>
        <v>7</v>
      </c>
      <c r="AZ417" s="2">
        <f>+('3 Planilla Preadjudicación OTIC'!AZ417)</f>
        <v>7</v>
      </c>
      <c r="BA417" s="2">
        <f>+('3 Planilla Preadjudicación OTIC'!BA417)</f>
        <v>7</v>
      </c>
      <c r="BB417" s="2">
        <f>+('3 Planilla Preadjudicación OTIC'!BB417)</f>
        <v>7</v>
      </c>
      <c r="BC417" s="2">
        <f>+('3 Planilla Preadjudicación OTIC'!BC417)</f>
        <v>7</v>
      </c>
      <c r="BD417" s="2">
        <f>+('3 Planilla Preadjudicación OTIC'!BD417)</f>
        <v>7</v>
      </c>
      <c r="BE417" s="2">
        <f>+('3 Planilla Preadjudicación OTIC'!BE417)</f>
        <v>7</v>
      </c>
      <c r="BF417" s="2">
        <f>+('3 Planilla Preadjudicación OTIC'!BF417)</f>
        <v>7</v>
      </c>
      <c r="BG417" s="2">
        <f>+('3 Planilla Preadjudicación OTIC'!BG417)</f>
        <v>7</v>
      </c>
      <c r="BH417" s="2">
        <f>+('3 Planilla Preadjudicación OTIC'!BH417)</f>
        <v>7</v>
      </c>
      <c r="BI417" s="2">
        <f>+('3 Planilla Preadjudicación OTIC'!BI417)</f>
        <v>7</v>
      </c>
      <c r="BJ417" s="2">
        <f>+('3 Planilla Preadjudicación OTIC'!BJ417)</f>
        <v>7</v>
      </c>
      <c r="BK417" s="2">
        <f>+('3 Planilla Preadjudicación OTIC'!BK417)</f>
        <v>7</v>
      </c>
      <c r="BL417" s="2">
        <f>+('3 Planilla Preadjudicación OTIC'!BL417)</f>
        <v>7</v>
      </c>
      <c r="BM417" s="104">
        <f>ROUND(('3 Planilla Preadjudicación OTIC'!BM417),1)</f>
        <v>6.4</v>
      </c>
      <c r="BN417" s="4" t="str">
        <f>+('3 Planilla Preadjudicación OTIC'!BN417)</f>
        <v>NO</v>
      </c>
      <c r="BO417" s="4">
        <f>+('3 Planilla Preadjudicación OTIC'!BO417)</f>
        <v>0</v>
      </c>
      <c r="BP417" s="4">
        <f>+('3 Planilla Preadjudicación OTIC'!BP417)</f>
        <v>0</v>
      </c>
      <c r="BQ417" s="4">
        <f>+('3 Planilla Preadjudicación OTIC'!BQ417)</f>
        <v>0</v>
      </c>
      <c r="BR417" s="4">
        <f>+('3 Planilla Preadjudicación OTIC'!BR417)</f>
        <v>0</v>
      </c>
      <c r="BS417" s="4">
        <f>+('3 Planilla Preadjudicación OTIC'!BS417)</f>
        <v>0</v>
      </c>
      <c r="BT417" s="4">
        <f>+('3 Planilla Preadjudicación OTIC'!BT417)</f>
        <v>0</v>
      </c>
      <c r="BU417" s="85">
        <f>IF(VLOOKUP(A417,'BD OFICIAL'!$A$1:$AL$2098,7,0)=D417,0,1)</f>
        <v>0</v>
      </c>
      <c r="BV417" s="85">
        <f>IF(VLOOKUP(A417,'BD OFICIAL'!$A$1:$AL$2098,11,0)=J417,0,1)</f>
        <v>0</v>
      </c>
      <c r="BW417" s="85">
        <f>IF(VLOOKUP(A417,'BD OFICIAL'!$A$1:$AL$2098,13,0)=L417,0,1)</f>
        <v>0</v>
      </c>
      <c r="BX417" s="2">
        <f>IF(VLOOKUP(A417,'BD OFICIAL'!$A$1:$AL$2098,16,0)=O417,0,1)</f>
        <v>0</v>
      </c>
      <c r="BY417" s="2">
        <f>IF(VLOOKUP(A417,'BD OFICIAL'!$A$1:$AL$2098,17,0)=P417,0,1)</f>
        <v>0</v>
      </c>
      <c r="BZ417" s="2">
        <f>IF(VLOOKUP(A417,'BD OFICIAL'!$A$1:$AL$2098,19,0)=R417,0,1)</f>
        <v>0</v>
      </c>
      <c r="CA417" s="2">
        <f>IF(VLOOKUP(A417,'BD OFICIAL'!$A$1:$AL$2098,21,0)=T417,0,1)</f>
        <v>0</v>
      </c>
      <c r="CB417" s="2">
        <f>IF(VLOOKUP(A417,'BD OFICIAL'!$A$1:$AL$2098,24,0)=AK417,0,1)</f>
        <v>0</v>
      </c>
      <c r="CC417" s="2">
        <f>IF(VLOOKUP(A417,'BD OFICIAL'!$A$1:$AL$2098,25,0)=X417,0,1)</f>
        <v>0</v>
      </c>
      <c r="CD417" s="2">
        <f>IF(VLOOKUP(A417,'BD OFICIAL'!$A$1:$AL$2098,26,0)=Y417,0,1)</f>
        <v>0</v>
      </c>
      <c r="CE417" s="2">
        <f>IF(VLOOKUP(A417,'BD OFICIAL'!$A$1:$AL$2098,27,0)=Z417,0,1)</f>
        <v>0</v>
      </c>
      <c r="CF417" s="2">
        <f>IF(VLOOKUP(A417,'BD OFICIAL'!$A$1:$AL$2098,28,0)=AA417,0,1)</f>
        <v>0</v>
      </c>
      <c r="CG417" s="2">
        <f>IF(VLOOKUP(A417,'BD OFICIAL'!$A$1:$AL$2098,33,0)=AF417,0,1)</f>
        <v>0</v>
      </c>
      <c r="CH417" s="2">
        <f>IF(VLOOKUP(A417,'BD OFICIAL'!$A$1:$AL$2098,35,0)=AH417,0,1)</f>
        <v>0</v>
      </c>
      <c r="CI417" s="85">
        <f>IF(VLOOKUP(A417,'BD OFICIAL'!$A$1:$AL$2098,34,0)=AL417,0,1)</f>
        <v>0</v>
      </c>
      <c r="CJ417" s="12">
        <f>VLOOKUP(A417,'BD OFICIAL'!$A$1:$AM$2098,36,0)*AM417-AP417</f>
        <v>0</v>
      </c>
      <c r="CK417" s="85" t="str">
        <f t="shared" si="224"/>
        <v>SSH</v>
      </c>
      <c r="CL417" s="85" t="str">
        <f t="shared" si="225"/>
        <v>NO</v>
      </c>
      <c r="CM417" s="85" t="str">
        <f t="shared" si="205"/>
        <v>SI</v>
      </c>
      <c r="CN417" s="31">
        <f t="shared" si="206"/>
        <v>0</v>
      </c>
      <c r="CO417" s="31">
        <f t="shared" si="226"/>
        <v>0</v>
      </c>
      <c r="CP417" s="31">
        <f t="shared" si="207"/>
        <v>0</v>
      </c>
      <c r="CQ417" s="31">
        <f>IF(Y417="NO",0,IF(Y417="SI",IF(VLOOKUP(A417,'BD OFICIAL'!$A:$AO,40,0)=AQ417,0,1)))</f>
        <v>0</v>
      </c>
      <c r="CR417" s="31">
        <f>IF(Z417="NO",0,IF(Z417="SI",IF(VLOOKUP(B417,'BD OFICIAL'!$A:$AO,41,0)=AS417,0,1)))</f>
        <v>0</v>
      </c>
      <c r="CS417" s="31">
        <f t="shared" si="227"/>
        <v>0</v>
      </c>
      <c r="CT417" s="31">
        <f t="shared" si="228"/>
        <v>0</v>
      </c>
      <c r="CU417" s="31">
        <f>IF(VLOOKUP(A417,'BD OFICIAL'!$A$1:$AL$1056,31,0)="SI",IF(AT417&gt;0,0,1),IF(AT417=0,0,1))</f>
        <v>0</v>
      </c>
      <c r="CV417" s="31">
        <f t="shared" si="229"/>
        <v>0</v>
      </c>
      <c r="CW417" s="31">
        <f t="shared" si="208"/>
        <v>0</v>
      </c>
      <c r="CX417" s="85" t="str">
        <f t="shared" si="209"/>
        <v>SI</v>
      </c>
      <c r="CY417" s="31">
        <f t="shared" si="210"/>
        <v>0</v>
      </c>
      <c r="CZ417" s="85" t="str">
        <f>IF(ISERROR(VLOOKUP(AI417,EXPERIENCIA!$A$1:$C$2100,1,0)),"NO","SI")</f>
        <v>NO</v>
      </c>
      <c r="DA417" s="85">
        <f>IF(CX417="no","NO APLICA",IF(AX417=0,"ERROR NOTA",IF(AND(AX417&gt;1,CZ417="NO"),"ERROR NOTA",IF(AND(CZ417="NO",AX417=1),0,IF(VLOOKUP(AI417,EXPERIENCIA!$A$1:$C$2100,3,0)=AX417,0,"ERROR NOTA")))))</f>
        <v>0</v>
      </c>
      <c r="DB417" s="85" t="str">
        <f>IF(ISERROR(VLOOKUP(AI417,COMPORTAMIENTO!$A$1:$C$2100,1,0)),"NO","SI")</f>
        <v>SI</v>
      </c>
      <c r="DC417" s="85">
        <f>IF(CX417="NO","NO APLICA",IF(AY417=0,"ERROR NOTA",IF(AND(DB417="NO",AY417=7),0,IF(VLOOKUP(AI417,COMPORTAMIENTO!$A$2:$H$2100,8,0)=AY417,0,"ERROR NOTA"))))</f>
        <v>0</v>
      </c>
      <c r="DD417" s="104">
        <f t="shared" si="211"/>
        <v>0.1</v>
      </c>
      <c r="DE417" s="104">
        <f t="shared" si="212"/>
        <v>0.70000000000000007</v>
      </c>
      <c r="DF417" s="85" t="str">
        <f t="shared" si="230"/>
        <v>NO</v>
      </c>
      <c r="DG417" s="85">
        <f t="shared" si="213"/>
        <v>7</v>
      </c>
      <c r="DH417" s="85">
        <f t="shared" si="214"/>
        <v>7</v>
      </c>
      <c r="DI417" s="85">
        <f t="shared" si="215"/>
        <v>7</v>
      </c>
      <c r="DJ417" s="12">
        <f t="shared" si="216"/>
        <v>7.0000000000000009</v>
      </c>
      <c r="DK417" s="7">
        <f t="shared" si="217"/>
        <v>7.0000000000000009</v>
      </c>
      <c r="DL417" s="12">
        <f t="shared" si="231"/>
        <v>5075</v>
      </c>
      <c r="DM417" s="12">
        <f>VLOOKUP(A417,'5 TD'!$A:$B,2,0)</f>
        <v>5075</v>
      </c>
      <c r="DN417" s="7">
        <f t="shared" si="232"/>
        <v>7</v>
      </c>
      <c r="DO417" s="85" t="str">
        <f t="shared" si="218"/>
        <v>APROBADO</v>
      </c>
      <c r="DP417" s="85" t="str">
        <f t="shared" si="219"/>
        <v>APROBADO</v>
      </c>
      <c r="DQ417" s="7">
        <f t="shared" si="220"/>
        <v>6.4</v>
      </c>
      <c r="DR417" s="85" t="str">
        <f t="shared" si="233"/>
        <v>APROBADO</v>
      </c>
      <c r="DS417" s="2" t="str">
        <f>+('3 Planilla Preadjudicación OTIC'!BN417)</f>
        <v>NO</v>
      </c>
      <c r="DT417" s="2">
        <f>IF(DR417="APROBADO",VLOOKUP(A417,'5 TD'!$D$3:$E$270,2,0),"NO APLICA")</f>
        <v>7</v>
      </c>
      <c r="DU417" s="2" t="str">
        <f t="shared" si="234"/>
        <v>NO</v>
      </c>
      <c r="DV417" s="2" t="str">
        <f>IF(DU417="SI",VLOOKUP(A417,'5 TD'!$G$3:$H$270,2,0),"NO APLICA ")</f>
        <v xml:space="preserve">NO APLICA </v>
      </c>
      <c r="DW417" s="2" t="str">
        <f t="shared" si="235"/>
        <v>NO</v>
      </c>
      <c r="DX417" s="2" t="str">
        <f>IF(DW417="SI",VLOOKUP(A417,'5 TD'!$J$4:$K$472,2,0),"NO APLICA")</f>
        <v>NO APLICA</v>
      </c>
      <c r="DY417" s="2" t="str">
        <f t="shared" si="236"/>
        <v>NO APLICA</v>
      </c>
      <c r="DZ417" s="7" t="str">
        <f>IF(DY417="SI",VLOOKUP(A417,'5 TD'!$M$4:$N$350,2,0),"NO APLICA")</f>
        <v>NO APLICA</v>
      </c>
      <c r="EA417" s="2" t="str">
        <f t="shared" si="237"/>
        <v>NO APLICA</v>
      </c>
      <c r="EB417" s="12" t="str">
        <f t="shared" si="238"/>
        <v/>
      </c>
      <c r="EC417" s="12" t="str">
        <f>IF(EA417="SI",VLOOKUP(A417,'5 TD'!$V$4:$W$479,2,0),"NO APLICA")</f>
        <v>NO APLICA</v>
      </c>
      <c r="ED417" s="2" t="str">
        <f t="shared" si="221"/>
        <v>NO</v>
      </c>
      <c r="EE417" s="79" t="str">
        <f>IF(ED417="SI",VLOOKUP(AI417,COMPORTAMIENTO!$A$1:$H$2100,7,0),"NO APLICA")</f>
        <v>NO APLICA</v>
      </c>
      <c r="EF417" s="12" t="str">
        <f>IF(ED417="SI",VLOOKUP(A417,'5 TD'!$P$2:$Q$479,2,0),"NO APLICA")</f>
        <v>NO APLICA</v>
      </c>
      <c r="EG417" s="2" t="str">
        <f t="shared" si="222"/>
        <v>NO</v>
      </c>
      <c r="EH417" s="2">
        <f>IF(CZ417="no",0,VLOOKUP(AI417,EXPERIENCIA!$A$1:$C$2100,2,0))</f>
        <v>0</v>
      </c>
      <c r="EI417" s="2">
        <f>IF(CZ417="si",VLOOKUP(A417,'5 TD'!$S$3:$T$2103,2,0),0)</f>
        <v>0</v>
      </c>
      <c r="EJ417" s="2" t="str">
        <f t="shared" si="223"/>
        <v>SI</v>
      </c>
      <c r="EK417" s="2">
        <f>+('3 Planilla Preadjudicación OTIC'!BU417)</f>
        <v>0</v>
      </c>
      <c r="EL417" s="4"/>
      <c r="EM417" s="3"/>
      <c r="EN417" s="3"/>
      <c r="EQ417" s="86"/>
    </row>
    <row r="418" spans="1:147" ht="15" customHeight="1" x14ac:dyDescent="0.3">
      <c r="A418" s="2">
        <f>+('3 Planilla Preadjudicación OTIC'!A418)</f>
        <v>14407</v>
      </c>
      <c r="B418" s="2" t="str">
        <f>+('3 Planilla Preadjudicación OTIC'!B418)</f>
        <v>65181652-1</v>
      </c>
      <c r="C418" s="4">
        <f>+('3 Planilla Preadjudicación OTIC'!E418)</f>
        <v>2025</v>
      </c>
      <c r="D418" s="4" t="str">
        <f>+('3 Planilla Preadjudicación OTIC'!F418)</f>
        <v>MANDATO</v>
      </c>
      <c r="E418" s="4" t="str">
        <f>+('3 Planilla Preadjudicación OTIC'!G418)</f>
        <v>73188700-4</v>
      </c>
      <c r="F418" s="4" t="str">
        <f>+('3 Planilla Preadjudicación OTIC'!H418)</f>
        <v>ONG CASA DE ACOGIDA LA ESPERANZA</v>
      </c>
      <c r="G418" s="4"/>
      <c r="H418" s="4"/>
      <c r="I418" s="4" t="str">
        <f>+('3 Planilla Preadjudicación OTIC'!I418)</f>
        <v>MASAJES CORPORALES CON FINES ESTÉTICOS Y DE RELAJACIÓN</v>
      </c>
      <c r="J418" s="4" t="str">
        <f>+('3 Planilla Preadjudicación OTIC'!J418)</f>
        <v>SIN PLAN FORMATIVO</v>
      </c>
      <c r="K418" s="4" t="str">
        <f>+('3 Planilla Preadjudicación OTIC'!K418)</f>
        <v/>
      </c>
      <c r="L418" s="4" t="str">
        <f>+('3 Planilla Preadjudicación OTIC'!L418)</f>
        <v/>
      </c>
      <c r="M418" s="2">
        <f>+('3 Planilla Preadjudicación OTIC'!M418)</f>
        <v>13</v>
      </c>
      <c r="N418" s="4" t="str">
        <f>+('3 Planilla Preadjudicación OTIC'!N418)</f>
        <v>METROPOLITANA</v>
      </c>
      <c r="O418" s="4" t="str">
        <f>+('3 Planilla Preadjudicación OTIC'!O418)</f>
        <v>LA GRANJA</v>
      </c>
      <c r="P418" s="4" t="str">
        <f>+('3 Planilla Preadjudicación OTIC'!P418)</f>
        <v>EMPRENDEDORES/AS INFORMALES O PERSONAS VULNERABLES PERTENECIENTES AL 80% MAS VULNERABLE</v>
      </c>
      <c r="Q418" s="4" t="str">
        <f>+('3 Planilla Preadjudicación OTIC'!Q418)</f>
        <v>PRESENCIAL</v>
      </c>
      <c r="R418" s="4" t="str">
        <f>+('3 Planilla Preadjudicación OTIC'!R418)</f>
        <v>DEPENDIENTE</v>
      </c>
      <c r="S418" s="4">
        <f>+('3 Planilla Preadjudicación OTIC'!S418)</f>
        <v>50</v>
      </c>
      <c r="T418" s="2">
        <f>+('3 Planilla Preadjudicación OTIC'!T418)</f>
        <v>20</v>
      </c>
      <c r="U418" s="2">
        <f>+('3 Planilla Preadjudicación OTIC'!U418)</f>
        <v>0</v>
      </c>
      <c r="V418" s="2">
        <f>+('3 Planilla Preadjudicación OTIC'!V418)</f>
        <v>0</v>
      </c>
      <c r="W418" s="2">
        <f>+('3 Planilla Preadjudicación OTIC'!W418)</f>
        <v>200</v>
      </c>
      <c r="X418" s="2">
        <f>+('3 Planilla Preadjudicación OTIC'!X418)</f>
        <v>4</v>
      </c>
      <c r="Y418" s="2" t="str">
        <f>+('3 Planilla Preadjudicación OTIC'!Y418)</f>
        <v>SI</v>
      </c>
      <c r="Z418" s="2" t="str">
        <f>+('3 Planilla Preadjudicación OTIC'!Z418)</f>
        <v>NO</v>
      </c>
      <c r="AA418" s="2" t="str">
        <f>+('3 Planilla Preadjudicación OTIC'!AA418)</f>
        <v>NO</v>
      </c>
      <c r="AB418" s="4" t="str">
        <f>+('3 Planilla Preadjudicación OTIC'!AB418)</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418" s="4" t="str">
        <f>+('3 Planilla Preadjudicación OTIC'!AC418)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418" s="2" t="str">
        <f>+('3 Planilla Preadjudicación OTIC'!AD418)</f>
        <v>NO</v>
      </c>
      <c r="AE418" s="4">
        <f>+('3 Planilla Preadjudicación OTIC'!AE418)</f>
        <v>0</v>
      </c>
      <c r="AF418" s="2" t="str">
        <f>+('3 Planilla Preadjudicación OTIC'!AF418)</f>
        <v>CERRADA</v>
      </c>
      <c r="AG418" s="2">
        <f>+('3 Planilla Preadjudicación OTIC'!AG418)</f>
        <v>50</v>
      </c>
      <c r="AH418" s="2">
        <f>+('3 Planilla Preadjudicación OTIC'!AH418)</f>
        <v>2</v>
      </c>
      <c r="AI418" s="135" t="str">
        <f>+('3 Planilla Preadjudicación OTIC'!AI418)</f>
        <v>77153644-1</v>
      </c>
      <c r="AJ418" s="4" t="str">
        <f>+('3 Planilla Preadjudicación OTIC'!AJ418)</f>
        <v>CAPACITACIONES SINAPSIS SPA</v>
      </c>
      <c r="AK418" s="2">
        <f>+('3 Planilla Preadjudicación OTIC'!AK418)</f>
        <v>200</v>
      </c>
      <c r="AL418" s="2">
        <f>+('3 Planilla Preadjudicación OTIC'!AL418)</f>
        <v>50</v>
      </c>
      <c r="AM418" s="12">
        <f>+('3 Planilla Preadjudicación OTIC'!AM418)</f>
        <v>5075</v>
      </c>
      <c r="AN418" s="12">
        <f>+('3 Planilla Preadjudicación OTIC'!AN418)</f>
        <v>0</v>
      </c>
      <c r="AO418" s="12">
        <f>+('3 Planilla Preadjudicación OTIC'!AO418)</f>
        <v>0</v>
      </c>
      <c r="AP418" s="12">
        <f>+('3 Planilla Preadjudicación OTIC'!AP418)</f>
        <v>20300000</v>
      </c>
      <c r="AQ418" s="12">
        <f>+('3 Planilla Preadjudicación OTIC'!AQ418)</f>
        <v>4000000</v>
      </c>
      <c r="AR418" s="12">
        <f>+('3 Planilla Preadjudicación OTIC'!AR418)</f>
        <v>0</v>
      </c>
      <c r="AS418" s="12">
        <f>+('3 Planilla Preadjudicación OTIC'!AS418)</f>
        <v>0</v>
      </c>
      <c r="AT418" s="12">
        <f>+('3 Planilla Preadjudicación OTIC'!AT418)</f>
        <v>0</v>
      </c>
      <c r="AU418" s="12">
        <f>+('3 Planilla Preadjudicación OTIC'!AU418)</f>
        <v>24300000</v>
      </c>
      <c r="AV418" s="2" t="str">
        <f>+('3 Planilla Preadjudicación OTIC'!AV418)</f>
        <v>SI</v>
      </c>
      <c r="AW418" s="4">
        <f>+('3 Planilla Preadjudicación OTIC'!AW418)</f>
        <v>0</v>
      </c>
      <c r="AX418" s="2">
        <f>+('3 Planilla Preadjudicación OTIC'!AX418)</f>
        <v>1</v>
      </c>
      <c r="AY418" s="2">
        <f>+('3 Planilla Preadjudicación OTIC'!AY418)</f>
        <v>7</v>
      </c>
      <c r="AZ418" s="2">
        <f>+('3 Planilla Preadjudicación OTIC'!AZ418)</f>
        <v>7</v>
      </c>
      <c r="BA418" s="2">
        <f>+('3 Planilla Preadjudicación OTIC'!BA418)</f>
        <v>7</v>
      </c>
      <c r="BB418" s="2">
        <f>+('3 Planilla Preadjudicación OTIC'!BB418)</f>
        <v>7</v>
      </c>
      <c r="BC418" s="2">
        <f>+('3 Planilla Preadjudicación OTIC'!BC418)</f>
        <v>7</v>
      </c>
      <c r="BD418" s="2">
        <f>+('3 Planilla Preadjudicación OTIC'!BD418)</f>
        <v>7</v>
      </c>
      <c r="BE418" s="2">
        <f>+('3 Planilla Preadjudicación OTIC'!BE418)</f>
        <v>7</v>
      </c>
      <c r="BF418" s="2">
        <f>+('3 Planilla Preadjudicación OTIC'!BF418)</f>
        <v>7</v>
      </c>
      <c r="BG418" s="2">
        <f>+('3 Planilla Preadjudicación OTIC'!BG418)</f>
        <v>7</v>
      </c>
      <c r="BH418" s="2">
        <f>+('3 Planilla Preadjudicación OTIC'!BH418)</f>
        <v>7</v>
      </c>
      <c r="BI418" s="2">
        <f>+('3 Planilla Preadjudicación OTIC'!BI418)</f>
        <v>7</v>
      </c>
      <c r="BJ418" s="2">
        <f>+('3 Planilla Preadjudicación OTIC'!BJ418)</f>
        <v>7</v>
      </c>
      <c r="BK418" s="2">
        <f>+('3 Planilla Preadjudicación OTIC'!BK418)</f>
        <v>7</v>
      </c>
      <c r="BL418" s="2">
        <f>+('3 Planilla Preadjudicación OTIC'!BL418)</f>
        <v>7</v>
      </c>
      <c r="BM418" s="104">
        <f>ROUND(('3 Planilla Preadjudicación OTIC'!BM418),1)</f>
        <v>6.4</v>
      </c>
      <c r="BN418" s="4" t="str">
        <f>+('3 Planilla Preadjudicación OTIC'!BN418)</f>
        <v>NO</v>
      </c>
      <c r="BO418" s="4">
        <f>+('3 Planilla Preadjudicación OTIC'!BO418)</f>
        <v>0</v>
      </c>
      <c r="BP418" s="4">
        <f>+('3 Planilla Preadjudicación OTIC'!BP418)</f>
        <v>0</v>
      </c>
      <c r="BQ418" s="4">
        <f>+('3 Planilla Preadjudicación OTIC'!BQ418)</f>
        <v>0</v>
      </c>
      <c r="BR418" s="4">
        <f>+('3 Planilla Preadjudicación OTIC'!BR418)</f>
        <v>0</v>
      </c>
      <c r="BS418" s="4">
        <f>+('3 Planilla Preadjudicación OTIC'!BS418)</f>
        <v>0</v>
      </c>
      <c r="BT418" s="4">
        <f>+('3 Planilla Preadjudicación OTIC'!BT418)</f>
        <v>0</v>
      </c>
      <c r="BU418" s="85">
        <f>IF(VLOOKUP(A418,'BD OFICIAL'!$A$1:$AL$2098,7,0)=D418,0,1)</f>
        <v>0</v>
      </c>
      <c r="BV418" s="85">
        <f>IF(VLOOKUP(A418,'BD OFICIAL'!$A$1:$AL$2098,11,0)=J418,0,1)</f>
        <v>0</v>
      </c>
      <c r="BW418" s="85">
        <f>IF(VLOOKUP(A418,'BD OFICIAL'!$A$1:$AL$2098,13,0)=L418,0,1)</f>
        <v>0</v>
      </c>
      <c r="BX418" s="2">
        <f>IF(VLOOKUP(A418,'BD OFICIAL'!$A$1:$AL$2098,16,0)=O418,0,1)</f>
        <v>0</v>
      </c>
      <c r="BY418" s="2">
        <f>IF(VLOOKUP(A418,'BD OFICIAL'!$A$1:$AL$2098,17,0)=P418,0,1)</f>
        <v>0</v>
      </c>
      <c r="BZ418" s="2">
        <f>IF(VLOOKUP(A418,'BD OFICIAL'!$A$1:$AL$2098,19,0)=R418,0,1)</f>
        <v>0</v>
      </c>
      <c r="CA418" s="2">
        <f>IF(VLOOKUP(A418,'BD OFICIAL'!$A$1:$AL$2098,21,0)=T418,0,1)</f>
        <v>0</v>
      </c>
      <c r="CB418" s="2">
        <f>IF(VLOOKUP(A418,'BD OFICIAL'!$A$1:$AL$2098,24,0)=AK418,0,1)</f>
        <v>0</v>
      </c>
      <c r="CC418" s="2">
        <f>IF(VLOOKUP(A418,'BD OFICIAL'!$A$1:$AL$2098,25,0)=X418,0,1)</f>
        <v>0</v>
      </c>
      <c r="CD418" s="2">
        <f>IF(VLOOKUP(A418,'BD OFICIAL'!$A$1:$AL$2098,26,0)=Y418,0,1)</f>
        <v>0</v>
      </c>
      <c r="CE418" s="2">
        <f>IF(VLOOKUP(A418,'BD OFICIAL'!$A$1:$AL$2098,27,0)=Z418,0,1)</f>
        <v>0</v>
      </c>
      <c r="CF418" s="2">
        <f>IF(VLOOKUP(A418,'BD OFICIAL'!$A$1:$AL$2098,28,0)=AA418,0,1)</f>
        <v>0</v>
      </c>
      <c r="CG418" s="2">
        <f>IF(VLOOKUP(A418,'BD OFICIAL'!$A$1:$AL$2098,33,0)=AF418,0,1)</f>
        <v>0</v>
      </c>
      <c r="CH418" s="2">
        <f>IF(VLOOKUP(A418,'BD OFICIAL'!$A$1:$AL$2098,35,0)=AH418,0,1)</f>
        <v>0</v>
      </c>
      <c r="CI418" s="85">
        <f>IF(VLOOKUP(A418,'BD OFICIAL'!$A$1:$AL$2098,34,0)=AL418,0,1)</f>
        <v>0</v>
      </c>
      <c r="CJ418" s="12">
        <f>VLOOKUP(A418,'BD OFICIAL'!$A$1:$AM$2098,36,0)*AM418-AP418</f>
        <v>0</v>
      </c>
      <c r="CK418" s="85" t="str">
        <f t="shared" si="224"/>
        <v>SSH</v>
      </c>
      <c r="CL418" s="85" t="str">
        <f t="shared" si="225"/>
        <v>NO</v>
      </c>
      <c r="CM418" s="85" t="str">
        <f t="shared" si="205"/>
        <v>SI</v>
      </c>
      <c r="CN418" s="31">
        <f t="shared" si="206"/>
        <v>0</v>
      </c>
      <c r="CO418" s="31">
        <f t="shared" si="226"/>
        <v>0</v>
      </c>
      <c r="CP418" s="31">
        <f t="shared" si="207"/>
        <v>0</v>
      </c>
      <c r="CQ418" s="31">
        <f>IF(Y418="NO",0,IF(Y418="SI",IF(VLOOKUP(A418,'BD OFICIAL'!$A:$AO,40,0)=AQ418,0,1)))</f>
        <v>0</v>
      </c>
      <c r="CR418" s="31">
        <f>IF(Z418="NO",0,IF(Z418="SI",IF(VLOOKUP(B418,'BD OFICIAL'!$A:$AO,41,0)=AS418,0,1)))</f>
        <v>0</v>
      </c>
      <c r="CS418" s="31">
        <f t="shared" si="227"/>
        <v>0</v>
      </c>
      <c r="CT418" s="31">
        <f t="shared" si="228"/>
        <v>0</v>
      </c>
      <c r="CU418" s="31">
        <f>IF(VLOOKUP(A418,'BD OFICIAL'!$A$1:$AL$1056,31,0)="SI",IF(AT418&gt;0,0,1),IF(AT418=0,0,1))</f>
        <v>0</v>
      </c>
      <c r="CV418" s="31">
        <f t="shared" si="229"/>
        <v>0</v>
      </c>
      <c r="CW418" s="31">
        <f t="shared" si="208"/>
        <v>0</v>
      </c>
      <c r="CX418" s="85" t="str">
        <f t="shared" si="209"/>
        <v>SI</v>
      </c>
      <c r="CY418" s="31">
        <f t="shared" si="210"/>
        <v>0</v>
      </c>
      <c r="CZ418" s="85" t="str">
        <f>IF(ISERROR(VLOOKUP(AI418,EXPERIENCIA!$A$1:$C$2100,1,0)),"NO","SI")</f>
        <v>NO</v>
      </c>
      <c r="DA418" s="85">
        <f>IF(CX418="no","NO APLICA",IF(AX418=0,"ERROR NOTA",IF(AND(AX418&gt;1,CZ418="NO"),"ERROR NOTA",IF(AND(CZ418="NO",AX418=1),0,IF(VLOOKUP(AI418,EXPERIENCIA!$A$1:$C$2100,3,0)=AX418,0,"ERROR NOTA")))))</f>
        <v>0</v>
      </c>
      <c r="DB418" s="85" t="str">
        <f>IF(ISERROR(VLOOKUP(AI418,COMPORTAMIENTO!$A$1:$C$2100,1,0)),"NO","SI")</f>
        <v>SI</v>
      </c>
      <c r="DC418" s="85">
        <f>IF(CX418="NO","NO APLICA",IF(AY418=0,"ERROR NOTA",IF(AND(DB418="NO",AY418=7),0,IF(VLOOKUP(AI418,COMPORTAMIENTO!$A$2:$H$2100,8,0)=AY418,0,"ERROR NOTA"))))</f>
        <v>0</v>
      </c>
      <c r="DD418" s="104">
        <f t="shared" si="211"/>
        <v>0.1</v>
      </c>
      <c r="DE418" s="104">
        <f t="shared" si="212"/>
        <v>0.70000000000000007</v>
      </c>
      <c r="DF418" s="85" t="str">
        <f t="shared" si="230"/>
        <v>NO</v>
      </c>
      <c r="DG418" s="85">
        <f t="shared" si="213"/>
        <v>7</v>
      </c>
      <c r="DH418" s="85">
        <f t="shared" si="214"/>
        <v>7</v>
      </c>
      <c r="DI418" s="85">
        <f t="shared" si="215"/>
        <v>7</v>
      </c>
      <c r="DJ418" s="12">
        <f t="shared" si="216"/>
        <v>7.0000000000000009</v>
      </c>
      <c r="DK418" s="7">
        <f t="shared" si="217"/>
        <v>7.0000000000000009</v>
      </c>
      <c r="DL418" s="12">
        <f t="shared" si="231"/>
        <v>5075</v>
      </c>
      <c r="DM418" s="12">
        <f>VLOOKUP(A418,'5 TD'!$A:$B,2,0)</f>
        <v>5075</v>
      </c>
      <c r="DN418" s="7">
        <f t="shared" si="232"/>
        <v>7</v>
      </c>
      <c r="DO418" s="85" t="str">
        <f t="shared" si="218"/>
        <v>APROBADO</v>
      </c>
      <c r="DP418" s="85" t="str">
        <f t="shared" si="219"/>
        <v>APROBADO</v>
      </c>
      <c r="DQ418" s="7">
        <f t="shared" si="220"/>
        <v>6.4</v>
      </c>
      <c r="DR418" s="85" t="str">
        <f t="shared" si="233"/>
        <v>APROBADO</v>
      </c>
      <c r="DS418" s="2" t="str">
        <f>+('3 Planilla Preadjudicación OTIC'!BN418)</f>
        <v>NO</v>
      </c>
      <c r="DT418" s="2">
        <f>IF(DR418="APROBADO",VLOOKUP(A418,'5 TD'!$D$3:$E$270,2,0),"NO APLICA")</f>
        <v>7</v>
      </c>
      <c r="DU418" s="2" t="str">
        <f t="shared" si="234"/>
        <v>NO</v>
      </c>
      <c r="DV418" s="2" t="str">
        <f>IF(DU418="SI",VLOOKUP(A418,'5 TD'!$G$3:$H$270,2,0),"NO APLICA ")</f>
        <v xml:space="preserve">NO APLICA </v>
      </c>
      <c r="DW418" s="2" t="str">
        <f t="shared" si="235"/>
        <v>NO</v>
      </c>
      <c r="DX418" s="2" t="str">
        <f>IF(DW418="SI",VLOOKUP(A418,'5 TD'!$J$4:$K$472,2,0),"NO APLICA")</f>
        <v>NO APLICA</v>
      </c>
      <c r="DY418" s="2" t="str">
        <f t="shared" si="236"/>
        <v>NO APLICA</v>
      </c>
      <c r="DZ418" s="7" t="str">
        <f>IF(DY418="SI",VLOOKUP(A418,'5 TD'!$M$4:$N$350,2,0),"NO APLICA")</f>
        <v>NO APLICA</v>
      </c>
      <c r="EA418" s="2" t="str">
        <f t="shared" si="237"/>
        <v>NO APLICA</v>
      </c>
      <c r="EB418" s="12" t="str">
        <f t="shared" si="238"/>
        <v/>
      </c>
      <c r="EC418" s="12" t="str">
        <f>IF(EA418="SI",VLOOKUP(A418,'5 TD'!$V$4:$W$479,2,0),"NO APLICA")</f>
        <v>NO APLICA</v>
      </c>
      <c r="ED418" s="2" t="str">
        <f t="shared" si="221"/>
        <v>NO</v>
      </c>
      <c r="EE418" s="79" t="str">
        <f>IF(ED418="SI",VLOOKUP(AI418,COMPORTAMIENTO!$A$1:$H$2100,7,0),"NO APLICA")</f>
        <v>NO APLICA</v>
      </c>
      <c r="EF418" s="12" t="str">
        <f>IF(ED418="SI",VLOOKUP(A418,'5 TD'!$P$2:$Q$479,2,0),"NO APLICA")</f>
        <v>NO APLICA</v>
      </c>
      <c r="EG418" s="2" t="str">
        <f t="shared" si="222"/>
        <v>NO</v>
      </c>
      <c r="EH418" s="2">
        <f>IF(CZ418="no",0,VLOOKUP(AI418,EXPERIENCIA!$A$1:$C$2100,2,0))</f>
        <v>0</v>
      </c>
      <c r="EI418" s="2">
        <f>IF(CZ418="si",VLOOKUP(A418,'5 TD'!$S$3:$T$2103,2,0),0)</f>
        <v>0</v>
      </c>
      <c r="EJ418" s="2" t="str">
        <f t="shared" si="223"/>
        <v>SI</v>
      </c>
      <c r="EK418" s="2">
        <f>+('3 Planilla Preadjudicación OTIC'!BU418)</f>
        <v>0</v>
      </c>
      <c r="EL418" s="4"/>
      <c r="EM418" s="3"/>
      <c r="EN418" s="3"/>
      <c r="EQ418" s="86"/>
    </row>
    <row r="419" spans="1:147" ht="15" customHeight="1" x14ac:dyDescent="0.3">
      <c r="A419" s="2">
        <f>+('3 Planilla Preadjudicación OTIC'!A419)</f>
        <v>14406</v>
      </c>
      <c r="B419" s="2" t="str">
        <f>+('3 Planilla Preadjudicación OTIC'!B419)</f>
        <v>65181652-1</v>
      </c>
      <c r="C419" s="4">
        <f>+('3 Planilla Preadjudicación OTIC'!E419)</f>
        <v>2025</v>
      </c>
      <c r="D419" s="4" t="str">
        <f>+('3 Planilla Preadjudicación OTIC'!F419)</f>
        <v>MANDATO</v>
      </c>
      <c r="E419" s="4" t="str">
        <f>+('3 Planilla Preadjudicación OTIC'!G419)</f>
        <v>73188700-4</v>
      </c>
      <c r="F419" s="4" t="str">
        <f>+('3 Planilla Preadjudicación OTIC'!H419)</f>
        <v>ONG CASA DE ACOGIDA LA ESPERANZA</v>
      </c>
      <c r="G419" s="4"/>
      <c r="H419" s="4"/>
      <c r="I419" s="4" t="str">
        <f>+('3 Planilla Preadjudicación OTIC'!I419)</f>
        <v>MASAJES CORPORALES CON FINES ESTÉTICOS Y DE RELAJACIÓN</v>
      </c>
      <c r="J419" s="4" t="str">
        <f>+('3 Planilla Preadjudicación OTIC'!J419)</f>
        <v>SIN PLAN FORMATIVO</v>
      </c>
      <c r="K419" s="4" t="str">
        <f>+('3 Planilla Preadjudicación OTIC'!K419)</f>
        <v/>
      </c>
      <c r="L419" s="4" t="str">
        <f>+('3 Planilla Preadjudicación OTIC'!L419)</f>
        <v/>
      </c>
      <c r="M419" s="2">
        <f>+('3 Planilla Preadjudicación OTIC'!M419)</f>
        <v>13</v>
      </c>
      <c r="N419" s="4" t="str">
        <f>+('3 Planilla Preadjudicación OTIC'!N419)</f>
        <v>METROPOLITANA</v>
      </c>
      <c r="O419" s="4" t="str">
        <f>+('3 Planilla Preadjudicación OTIC'!O419)</f>
        <v>PUDAHUEL</v>
      </c>
      <c r="P419" s="4" t="str">
        <f>+('3 Planilla Preadjudicación OTIC'!P419)</f>
        <v>EMPRENDEDORES/AS INFORMALES O PERSONAS VULNERABLES PERTENECIENTES AL 80% MAS VULNERABLE</v>
      </c>
      <c r="Q419" s="4" t="str">
        <f>+('3 Planilla Preadjudicación OTIC'!Q419)</f>
        <v>PRESENCIAL</v>
      </c>
      <c r="R419" s="4" t="str">
        <f>+('3 Planilla Preadjudicación OTIC'!R419)</f>
        <v>DEPENDIENTE</v>
      </c>
      <c r="S419" s="4">
        <f>+('3 Planilla Preadjudicación OTIC'!S419)</f>
        <v>50</v>
      </c>
      <c r="T419" s="2">
        <f>+('3 Planilla Preadjudicación OTIC'!T419)</f>
        <v>20</v>
      </c>
      <c r="U419" s="2">
        <f>+('3 Planilla Preadjudicación OTIC'!U419)</f>
        <v>0</v>
      </c>
      <c r="V419" s="2">
        <f>+('3 Planilla Preadjudicación OTIC'!V419)</f>
        <v>0</v>
      </c>
      <c r="W419" s="2">
        <f>+('3 Planilla Preadjudicación OTIC'!W419)</f>
        <v>200</v>
      </c>
      <c r="X419" s="2">
        <f>+('3 Planilla Preadjudicación OTIC'!X419)</f>
        <v>4</v>
      </c>
      <c r="Y419" s="2" t="str">
        <f>+('3 Planilla Preadjudicación OTIC'!Y419)</f>
        <v>SI</v>
      </c>
      <c r="Z419" s="2" t="str">
        <f>+('3 Planilla Preadjudicación OTIC'!Z419)</f>
        <v>NO</v>
      </c>
      <c r="AA419" s="2" t="str">
        <f>+('3 Planilla Preadjudicación OTIC'!AA419)</f>
        <v>NO</v>
      </c>
      <c r="AB419" s="4" t="str">
        <f>+('3 Planilla Preadjudicación OTIC'!AB419)</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419" s="4" t="str">
        <f>+('3 Planilla Preadjudicación OTIC'!AC419)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19" s="2" t="str">
        <f>+('3 Planilla Preadjudicación OTIC'!AD419)</f>
        <v>NO</v>
      </c>
      <c r="AE419" s="4">
        <f>+('3 Planilla Preadjudicación OTIC'!AE419)</f>
        <v>0</v>
      </c>
      <c r="AF419" s="2" t="str">
        <f>+('3 Planilla Preadjudicación OTIC'!AF419)</f>
        <v>CERRADA</v>
      </c>
      <c r="AG419" s="2">
        <f>+('3 Planilla Preadjudicación OTIC'!AG419)</f>
        <v>50</v>
      </c>
      <c r="AH419" s="2">
        <f>+('3 Planilla Preadjudicación OTIC'!AH419)</f>
        <v>2</v>
      </c>
      <c r="AI419" s="135" t="str">
        <f>+('3 Planilla Preadjudicación OTIC'!AI419)</f>
        <v>77153644-1</v>
      </c>
      <c r="AJ419" s="4" t="str">
        <f>+('3 Planilla Preadjudicación OTIC'!AJ419)</f>
        <v>CAPACITACIONES SINAPSIS SPA</v>
      </c>
      <c r="AK419" s="2">
        <f>+('3 Planilla Preadjudicación OTIC'!AK419)</f>
        <v>200</v>
      </c>
      <c r="AL419" s="2">
        <f>+('3 Planilla Preadjudicación OTIC'!AL419)</f>
        <v>50</v>
      </c>
      <c r="AM419" s="12">
        <f>+('3 Planilla Preadjudicación OTIC'!AM419)</f>
        <v>5075</v>
      </c>
      <c r="AN419" s="12">
        <f>+('3 Planilla Preadjudicación OTIC'!AN419)</f>
        <v>0</v>
      </c>
      <c r="AO419" s="12">
        <f>+('3 Planilla Preadjudicación OTIC'!AO419)</f>
        <v>0</v>
      </c>
      <c r="AP419" s="12">
        <f>+('3 Planilla Preadjudicación OTIC'!AP419)</f>
        <v>20300000</v>
      </c>
      <c r="AQ419" s="12">
        <f>+('3 Planilla Preadjudicación OTIC'!AQ419)</f>
        <v>4000000</v>
      </c>
      <c r="AR419" s="12">
        <f>+('3 Planilla Preadjudicación OTIC'!AR419)</f>
        <v>0</v>
      </c>
      <c r="AS419" s="12">
        <f>+('3 Planilla Preadjudicación OTIC'!AS419)</f>
        <v>0</v>
      </c>
      <c r="AT419" s="12">
        <f>+('3 Planilla Preadjudicación OTIC'!AT419)</f>
        <v>0</v>
      </c>
      <c r="AU419" s="12">
        <f>+('3 Planilla Preadjudicación OTIC'!AU419)</f>
        <v>24300000</v>
      </c>
      <c r="AV419" s="2" t="str">
        <f>+('3 Planilla Preadjudicación OTIC'!AV419)</f>
        <v>SI</v>
      </c>
      <c r="AW419" s="4">
        <f>+('3 Planilla Preadjudicación OTIC'!AW419)</f>
        <v>0</v>
      </c>
      <c r="AX419" s="2">
        <f>+('3 Planilla Preadjudicación OTIC'!AX419)</f>
        <v>1</v>
      </c>
      <c r="AY419" s="2">
        <f>+('3 Planilla Preadjudicación OTIC'!AY419)</f>
        <v>7</v>
      </c>
      <c r="AZ419" s="2">
        <f>+('3 Planilla Preadjudicación OTIC'!AZ419)</f>
        <v>7</v>
      </c>
      <c r="BA419" s="2">
        <f>+('3 Planilla Preadjudicación OTIC'!BA419)</f>
        <v>7</v>
      </c>
      <c r="BB419" s="2">
        <f>+('3 Planilla Preadjudicación OTIC'!BB419)</f>
        <v>7</v>
      </c>
      <c r="BC419" s="2">
        <f>+('3 Planilla Preadjudicación OTIC'!BC419)</f>
        <v>7</v>
      </c>
      <c r="BD419" s="2">
        <f>+('3 Planilla Preadjudicación OTIC'!BD419)</f>
        <v>7</v>
      </c>
      <c r="BE419" s="2">
        <f>+('3 Planilla Preadjudicación OTIC'!BE419)</f>
        <v>7</v>
      </c>
      <c r="BF419" s="2">
        <f>+('3 Planilla Preadjudicación OTIC'!BF419)</f>
        <v>7</v>
      </c>
      <c r="BG419" s="2">
        <f>+('3 Planilla Preadjudicación OTIC'!BG419)</f>
        <v>7</v>
      </c>
      <c r="BH419" s="2">
        <f>+('3 Planilla Preadjudicación OTIC'!BH419)</f>
        <v>7</v>
      </c>
      <c r="BI419" s="2">
        <f>+('3 Planilla Preadjudicación OTIC'!BI419)</f>
        <v>7</v>
      </c>
      <c r="BJ419" s="2">
        <f>+('3 Planilla Preadjudicación OTIC'!BJ419)</f>
        <v>7</v>
      </c>
      <c r="BK419" s="2">
        <f>+('3 Planilla Preadjudicación OTIC'!BK419)</f>
        <v>7</v>
      </c>
      <c r="BL419" s="2">
        <f>+('3 Planilla Preadjudicación OTIC'!BL419)</f>
        <v>7</v>
      </c>
      <c r="BM419" s="104">
        <f>ROUND(('3 Planilla Preadjudicación OTIC'!BM419),1)</f>
        <v>6.4</v>
      </c>
      <c r="BN419" s="4" t="str">
        <f>+('3 Planilla Preadjudicación OTIC'!BN419)</f>
        <v>NO</v>
      </c>
      <c r="BO419" s="4">
        <f>+('3 Planilla Preadjudicación OTIC'!BO419)</f>
        <v>0</v>
      </c>
      <c r="BP419" s="4">
        <f>+('3 Planilla Preadjudicación OTIC'!BP419)</f>
        <v>0</v>
      </c>
      <c r="BQ419" s="4">
        <f>+('3 Planilla Preadjudicación OTIC'!BQ419)</f>
        <v>0</v>
      </c>
      <c r="BR419" s="4">
        <f>+('3 Planilla Preadjudicación OTIC'!BR419)</f>
        <v>0</v>
      </c>
      <c r="BS419" s="4">
        <f>+('3 Planilla Preadjudicación OTIC'!BS419)</f>
        <v>0</v>
      </c>
      <c r="BT419" s="4">
        <f>+('3 Planilla Preadjudicación OTIC'!BT419)</f>
        <v>0</v>
      </c>
      <c r="BU419" s="85">
        <f>IF(VLOOKUP(A419,'BD OFICIAL'!$A$1:$AL$2098,7,0)=D419,0,1)</f>
        <v>0</v>
      </c>
      <c r="BV419" s="85">
        <f>IF(VLOOKUP(A419,'BD OFICIAL'!$A$1:$AL$2098,11,0)=J419,0,1)</f>
        <v>0</v>
      </c>
      <c r="BW419" s="85">
        <f>IF(VLOOKUP(A419,'BD OFICIAL'!$A$1:$AL$2098,13,0)=L419,0,1)</f>
        <v>0</v>
      </c>
      <c r="BX419" s="2">
        <f>IF(VLOOKUP(A419,'BD OFICIAL'!$A$1:$AL$2098,16,0)=O419,0,1)</f>
        <v>0</v>
      </c>
      <c r="BY419" s="2">
        <f>IF(VLOOKUP(A419,'BD OFICIAL'!$A$1:$AL$2098,17,0)=P419,0,1)</f>
        <v>0</v>
      </c>
      <c r="BZ419" s="2">
        <f>IF(VLOOKUP(A419,'BD OFICIAL'!$A$1:$AL$2098,19,0)=R419,0,1)</f>
        <v>0</v>
      </c>
      <c r="CA419" s="2">
        <f>IF(VLOOKUP(A419,'BD OFICIAL'!$A$1:$AL$2098,21,0)=T419,0,1)</f>
        <v>0</v>
      </c>
      <c r="CB419" s="2">
        <f>IF(VLOOKUP(A419,'BD OFICIAL'!$A$1:$AL$2098,24,0)=AK419,0,1)</f>
        <v>0</v>
      </c>
      <c r="CC419" s="2">
        <f>IF(VLOOKUP(A419,'BD OFICIAL'!$A$1:$AL$2098,25,0)=X419,0,1)</f>
        <v>0</v>
      </c>
      <c r="CD419" s="2">
        <f>IF(VLOOKUP(A419,'BD OFICIAL'!$A$1:$AL$2098,26,0)=Y419,0,1)</f>
        <v>0</v>
      </c>
      <c r="CE419" s="2">
        <f>IF(VLOOKUP(A419,'BD OFICIAL'!$A$1:$AL$2098,27,0)=Z419,0,1)</f>
        <v>0</v>
      </c>
      <c r="CF419" s="2">
        <f>IF(VLOOKUP(A419,'BD OFICIAL'!$A$1:$AL$2098,28,0)=AA419,0,1)</f>
        <v>0</v>
      </c>
      <c r="CG419" s="2">
        <f>IF(VLOOKUP(A419,'BD OFICIAL'!$A$1:$AL$2098,33,0)=AF419,0,1)</f>
        <v>0</v>
      </c>
      <c r="CH419" s="2">
        <f>IF(VLOOKUP(A419,'BD OFICIAL'!$A$1:$AL$2098,35,0)=AH419,0,1)</f>
        <v>0</v>
      </c>
      <c r="CI419" s="85">
        <f>IF(VLOOKUP(A419,'BD OFICIAL'!$A$1:$AL$2098,34,0)=AL419,0,1)</f>
        <v>0</v>
      </c>
      <c r="CJ419" s="12">
        <f>VLOOKUP(A419,'BD OFICIAL'!$A$1:$AM$2098,36,0)*AM419-AP419</f>
        <v>0</v>
      </c>
      <c r="CK419" s="85" t="str">
        <f t="shared" si="224"/>
        <v>SSH</v>
      </c>
      <c r="CL419" s="85" t="str">
        <f t="shared" si="225"/>
        <v>NO</v>
      </c>
      <c r="CM419" s="85" t="str">
        <f t="shared" si="205"/>
        <v>SI</v>
      </c>
      <c r="CN419" s="31">
        <f t="shared" si="206"/>
        <v>0</v>
      </c>
      <c r="CO419" s="31">
        <f t="shared" si="226"/>
        <v>0</v>
      </c>
      <c r="CP419" s="31">
        <f t="shared" si="207"/>
        <v>0</v>
      </c>
      <c r="CQ419" s="31">
        <f>IF(Y419="NO",0,IF(Y419="SI",IF(VLOOKUP(A419,'BD OFICIAL'!$A:$AO,40,0)=AQ419,0,1)))</f>
        <v>0</v>
      </c>
      <c r="CR419" s="31">
        <f>IF(Z419="NO",0,IF(Z419="SI",IF(VLOOKUP(B419,'BD OFICIAL'!$A:$AO,41,0)=AS419,0,1)))</f>
        <v>0</v>
      </c>
      <c r="CS419" s="31">
        <f t="shared" si="227"/>
        <v>0</v>
      </c>
      <c r="CT419" s="31">
        <f t="shared" si="228"/>
        <v>0</v>
      </c>
      <c r="CU419" s="31">
        <f>IF(VLOOKUP(A419,'BD OFICIAL'!$A$1:$AL$1056,31,0)="SI",IF(AT419&gt;0,0,1),IF(AT419=0,0,1))</f>
        <v>0</v>
      </c>
      <c r="CV419" s="31">
        <f t="shared" si="229"/>
        <v>0</v>
      </c>
      <c r="CW419" s="31">
        <f t="shared" si="208"/>
        <v>0</v>
      </c>
      <c r="CX419" s="85" t="str">
        <f t="shared" si="209"/>
        <v>SI</v>
      </c>
      <c r="CY419" s="31">
        <f t="shared" si="210"/>
        <v>0</v>
      </c>
      <c r="CZ419" s="85" t="str">
        <f>IF(ISERROR(VLOOKUP(AI419,EXPERIENCIA!$A$1:$C$2100,1,0)),"NO","SI")</f>
        <v>NO</v>
      </c>
      <c r="DA419" s="85">
        <f>IF(CX419="no","NO APLICA",IF(AX419=0,"ERROR NOTA",IF(AND(AX419&gt;1,CZ419="NO"),"ERROR NOTA",IF(AND(CZ419="NO",AX419=1),0,IF(VLOOKUP(AI419,EXPERIENCIA!$A$1:$C$2100,3,0)=AX419,0,"ERROR NOTA")))))</f>
        <v>0</v>
      </c>
      <c r="DB419" s="85" t="str">
        <f>IF(ISERROR(VLOOKUP(AI419,COMPORTAMIENTO!$A$1:$C$2100,1,0)),"NO","SI")</f>
        <v>SI</v>
      </c>
      <c r="DC419" s="85">
        <f>IF(CX419="NO","NO APLICA",IF(AY419=0,"ERROR NOTA",IF(AND(DB419="NO",AY419=7),0,IF(VLOOKUP(AI419,COMPORTAMIENTO!$A$2:$H$2100,8,0)=AY419,0,"ERROR NOTA"))))</f>
        <v>0</v>
      </c>
      <c r="DD419" s="104">
        <f t="shared" si="211"/>
        <v>0.1</v>
      </c>
      <c r="DE419" s="104">
        <f t="shared" si="212"/>
        <v>0.70000000000000007</v>
      </c>
      <c r="DF419" s="85" t="str">
        <f t="shared" si="230"/>
        <v>NO</v>
      </c>
      <c r="DG419" s="85">
        <f t="shared" si="213"/>
        <v>7</v>
      </c>
      <c r="DH419" s="85">
        <f t="shared" si="214"/>
        <v>7</v>
      </c>
      <c r="DI419" s="85">
        <f t="shared" si="215"/>
        <v>7</v>
      </c>
      <c r="DJ419" s="12">
        <f t="shared" si="216"/>
        <v>7.0000000000000009</v>
      </c>
      <c r="DK419" s="7">
        <f t="shared" si="217"/>
        <v>7.0000000000000009</v>
      </c>
      <c r="DL419" s="12">
        <f t="shared" si="231"/>
        <v>5075</v>
      </c>
      <c r="DM419" s="12">
        <f>VLOOKUP(A419,'5 TD'!$A:$B,2,0)</f>
        <v>5075</v>
      </c>
      <c r="DN419" s="7">
        <f t="shared" si="232"/>
        <v>7</v>
      </c>
      <c r="DO419" s="85" t="str">
        <f t="shared" si="218"/>
        <v>APROBADO</v>
      </c>
      <c r="DP419" s="85" t="str">
        <f t="shared" si="219"/>
        <v>APROBADO</v>
      </c>
      <c r="DQ419" s="7">
        <f t="shared" si="220"/>
        <v>6.4</v>
      </c>
      <c r="DR419" s="85" t="str">
        <f t="shared" si="233"/>
        <v>APROBADO</v>
      </c>
      <c r="DS419" s="2" t="str">
        <f>+('3 Planilla Preadjudicación OTIC'!BN419)</f>
        <v>NO</v>
      </c>
      <c r="DT419" s="2">
        <f>IF(DR419="APROBADO",VLOOKUP(A419,'5 TD'!$D$3:$E$270,2,0),"NO APLICA")</f>
        <v>7</v>
      </c>
      <c r="DU419" s="2" t="str">
        <f t="shared" si="234"/>
        <v>NO</v>
      </c>
      <c r="DV419" s="2" t="str">
        <f>IF(DU419="SI",VLOOKUP(A419,'5 TD'!$G$3:$H$270,2,0),"NO APLICA ")</f>
        <v xml:space="preserve">NO APLICA </v>
      </c>
      <c r="DW419" s="2" t="str">
        <f t="shared" si="235"/>
        <v>NO</v>
      </c>
      <c r="DX419" s="2" t="str">
        <f>IF(DW419="SI",VLOOKUP(A419,'5 TD'!$J$4:$K$472,2,0),"NO APLICA")</f>
        <v>NO APLICA</v>
      </c>
      <c r="DY419" s="2" t="str">
        <f t="shared" si="236"/>
        <v>NO APLICA</v>
      </c>
      <c r="DZ419" s="7" t="str">
        <f>IF(DY419="SI",VLOOKUP(A419,'5 TD'!$M$4:$N$350,2,0),"NO APLICA")</f>
        <v>NO APLICA</v>
      </c>
      <c r="EA419" s="2" t="str">
        <f t="shared" si="237"/>
        <v>NO APLICA</v>
      </c>
      <c r="EB419" s="12" t="str">
        <f t="shared" si="238"/>
        <v/>
      </c>
      <c r="EC419" s="12" t="str">
        <f>IF(EA419="SI",VLOOKUP(A419,'5 TD'!$V$4:$W$479,2,0),"NO APLICA")</f>
        <v>NO APLICA</v>
      </c>
      <c r="ED419" s="2" t="str">
        <f t="shared" si="221"/>
        <v>NO</v>
      </c>
      <c r="EE419" s="79" t="str">
        <f>IF(ED419="SI",VLOOKUP(AI419,COMPORTAMIENTO!$A$1:$H$2100,7,0),"NO APLICA")</f>
        <v>NO APLICA</v>
      </c>
      <c r="EF419" s="12" t="str">
        <f>IF(ED419="SI",VLOOKUP(A419,'5 TD'!$P$2:$Q$479,2,0),"NO APLICA")</f>
        <v>NO APLICA</v>
      </c>
      <c r="EG419" s="2" t="str">
        <f t="shared" si="222"/>
        <v>NO</v>
      </c>
      <c r="EH419" s="2">
        <f>IF(CZ419="no",0,VLOOKUP(AI419,EXPERIENCIA!$A$1:$C$2100,2,0))</f>
        <v>0</v>
      </c>
      <c r="EI419" s="2">
        <f>IF(CZ419="si",VLOOKUP(A419,'5 TD'!$S$3:$T$2103,2,0),0)</f>
        <v>0</v>
      </c>
      <c r="EJ419" s="2" t="str">
        <f t="shared" si="223"/>
        <v>SI</v>
      </c>
      <c r="EK419" s="2">
        <f>+('3 Planilla Preadjudicación OTIC'!BU419)</f>
        <v>0</v>
      </c>
      <c r="EL419" s="4"/>
      <c r="EM419" s="3"/>
      <c r="EN419" s="3"/>
      <c r="EQ419" s="86"/>
    </row>
    <row r="420" spans="1:147" ht="15" customHeight="1" x14ac:dyDescent="0.3">
      <c r="A420" s="2">
        <f>+('3 Planilla Preadjudicación OTIC'!A420)</f>
        <v>14329</v>
      </c>
      <c r="B420" s="2" t="str">
        <f>+('3 Planilla Preadjudicación OTIC'!B420)</f>
        <v>65181652-1</v>
      </c>
      <c r="C420" s="4">
        <f>+('3 Planilla Preadjudicación OTIC'!E420)</f>
        <v>2025</v>
      </c>
      <c r="D420" s="4" t="str">
        <f>+('3 Planilla Preadjudicación OTIC'!F420)</f>
        <v>MANDATO</v>
      </c>
      <c r="E420" s="4" t="str">
        <f>+('3 Planilla Preadjudicación OTIC'!G420)</f>
        <v>96602640-5</v>
      </c>
      <c r="F420" s="4" t="str">
        <f>+('3 Planilla Preadjudicación OTIC'!H420)</f>
        <v>PUERTO VENTANA</v>
      </c>
      <c r="G420" s="4"/>
      <c r="H420" s="4"/>
      <c r="I420" s="4" t="str">
        <f>+('3 Planilla Preadjudicación OTIC'!I420)</f>
        <v>SERVICIOS DE MANICURE Y PEDICURE</v>
      </c>
      <c r="J420" s="4" t="str">
        <f>+('3 Planilla Preadjudicación OTIC'!J420)</f>
        <v>PF0611</v>
      </c>
      <c r="K420" s="4" t="str">
        <f>+('3 Planilla Preadjudicación OTIC'!K420)</f>
        <v>TÉCNICAS PARA EL EMPRENDIMIENTO</v>
      </c>
      <c r="L420" s="4" t="str">
        <f>+('3 Planilla Preadjudicación OTIC'!L420)</f>
        <v>PF0921</v>
      </c>
      <c r="M420" s="2">
        <f>+('3 Planilla Preadjudicación OTIC'!M420)</f>
        <v>5</v>
      </c>
      <c r="N420" s="4" t="str">
        <f>+('3 Planilla Preadjudicación OTIC'!N420)</f>
        <v>VALPARAISO</v>
      </c>
      <c r="O420" s="4" t="str">
        <f>+('3 Planilla Preadjudicación OTIC'!O420)</f>
        <v>PUCHUNCAVÍ</v>
      </c>
      <c r="P420" s="4" t="str">
        <f>+('3 Planilla Preadjudicación OTIC'!P420)</f>
        <v>EMPRENDEDORES/AS INFORMALES O PERSONAS VULNERABLES PERTENECIENTES AL 80% MAS VULNERABLE</v>
      </c>
      <c r="Q420" s="4" t="str">
        <f>+('3 Planilla Preadjudicación OTIC'!Q420)</f>
        <v>PRESENCIAL</v>
      </c>
      <c r="R420" s="4" t="str">
        <f>+('3 Planilla Preadjudicación OTIC'!R420)</f>
        <v>INDEPENDIENTE</v>
      </c>
      <c r="S420" s="4">
        <f>+('3 Planilla Preadjudicación OTIC'!S420)</f>
        <v>31</v>
      </c>
      <c r="T420" s="2">
        <f>+('3 Planilla Preadjudicación OTIC'!T420)</f>
        <v>10</v>
      </c>
      <c r="U420" s="2">
        <f>+('3 Planilla Preadjudicación OTIC'!U420)</f>
        <v>110</v>
      </c>
      <c r="V420" s="2">
        <f>+('3 Planilla Preadjudicación OTIC'!V420)</f>
        <v>12</v>
      </c>
      <c r="W420" s="2">
        <f>+('3 Planilla Preadjudicación OTIC'!W420)</f>
        <v>122</v>
      </c>
      <c r="X420" s="2">
        <f>+('3 Planilla Preadjudicación OTIC'!X420)</f>
        <v>4</v>
      </c>
      <c r="Y420" s="2" t="str">
        <f>+('3 Planilla Preadjudicación OTIC'!Y420)</f>
        <v>SI</v>
      </c>
      <c r="Z420" s="2" t="str">
        <f>+('3 Planilla Preadjudicación OTIC'!Z420)</f>
        <v>NO</v>
      </c>
      <c r="AA420" s="2" t="str">
        <f>+('3 Planilla Preadjudicación OTIC'!AA420)</f>
        <v>SI</v>
      </c>
      <c r="AB420" s="4" t="str">
        <f>+('3 Planilla Preadjudicación OTIC'!AB420)</f>
        <v>SE AJUSTA A PLAN FORMATIVO</v>
      </c>
      <c r="AC420" s="4" t="str">
        <f>+('3 Planilla Preadjudicación OTIC'!AC420)</f>
        <v>HOMBRES Y MUJERES MAYORES DE 18 AÑOS, QUE RESIDEN EN LA COMUNA DE PUCHUNCAVI, PERTENECEN HASTA EL 80% MAS VULNERABLE SEGÚN REGISTRO SOCIAL DE HOGARES Y CUENTAN CON EDUCACIÓN MEDIA COMPLETA PREFERENTEMENTE</v>
      </c>
      <c r="AD420" s="2" t="str">
        <f>+('3 Planilla Preadjudicación OTIC'!AD420)</f>
        <v>NO</v>
      </c>
      <c r="AE420" s="4">
        <f>+('3 Planilla Preadjudicación OTIC'!AE420)</f>
        <v>0</v>
      </c>
      <c r="AF420" s="2" t="str">
        <f>+('3 Planilla Preadjudicación OTIC'!AF420)</f>
        <v>CERRADA</v>
      </c>
      <c r="AG420" s="2">
        <f>+('3 Planilla Preadjudicación OTIC'!AG420)</f>
        <v>31</v>
      </c>
      <c r="AH420" s="2">
        <f>+('3 Planilla Preadjudicación OTIC'!AH420)</f>
        <v>2</v>
      </c>
      <c r="AI420" s="135" t="str">
        <f>+('3 Planilla Preadjudicación OTIC'!AI420)</f>
        <v>77153644-1</v>
      </c>
      <c r="AJ420" s="4" t="str">
        <f>+('3 Planilla Preadjudicación OTIC'!AJ420)</f>
        <v>CAPACITACIONES SINAPSIS SPA</v>
      </c>
      <c r="AK420" s="2">
        <f>+('3 Planilla Preadjudicación OTIC'!AK420)</f>
        <v>122</v>
      </c>
      <c r="AL420" s="2">
        <f>+('3 Planilla Preadjudicación OTIC'!AL420)</f>
        <v>31</v>
      </c>
      <c r="AM420" s="12">
        <f>+('3 Planilla Preadjudicación OTIC'!AM420)</f>
        <v>5075</v>
      </c>
      <c r="AN420" s="12">
        <f>+('3 Planilla Preadjudicación OTIC'!AN420)</f>
        <v>100000</v>
      </c>
      <c r="AO420" s="12">
        <f>+('3 Planilla Preadjudicación OTIC'!AO420)</f>
        <v>0</v>
      </c>
      <c r="AP420" s="12">
        <f>+('3 Planilla Preadjudicación OTIC'!AP420)</f>
        <v>6191500</v>
      </c>
      <c r="AQ420" s="12">
        <f>+('3 Planilla Preadjudicación OTIC'!AQ420)</f>
        <v>1240000</v>
      </c>
      <c r="AR420" s="12">
        <f>+('3 Planilla Preadjudicación OTIC'!AR420)</f>
        <v>1000000</v>
      </c>
      <c r="AS420" s="12">
        <f>+('3 Planilla Preadjudicación OTIC'!AS420)</f>
        <v>0</v>
      </c>
      <c r="AT420" s="12">
        <f>+('3 Planilla Preadjudicación OTIC'!AT420)</f>
        <v>0</v>
      </c>
      <c r="AU420" s="12">
        <f>+('3 Planilla Preadjudicación OTIC'!AU420)</f>
        <v>8431500</v>
      </c>
      <c r="AV420" s="2" t="str">
        <f>+('3 Planilla Preadjudicación OTIC'!AV420)</f>
        <v>SI</v>
      </c>
      <c r="AW420" s="4">
        <f>+('3 Planilla Preadjudicación OTIC'!AW420)</f>
        <v>0</v>
      </c>
      <c r="AX420" s="2">
        <f>+('3 Planilla Preadjudicación OTIC'!AX420)</f>
        <v>1</v>
      </c>
      <c r="AY420" s="2">
        <f>+('3 Planilla Preadjudicación OTIC'!AY420)</f>
        <v>7</v>
      </c>
      <c r="AZ420" s="2">
        <f>+('3 Planilla Preadjudicación OTIC'!AZ420)</f>
        <v>0</v>
      </c>
      <c r="BA420" s="2">
        <f>+('3 Planilla Preadjudicación OTIC'!BA420)</f>
        <v>0</v>
      </c>
      <c r="BB420" s="2">
        <f>+('3 Planilla Preadjudicación OTIC'!BB420)</f>
        <v>0</v>
      </c>
      <c r="BC420" s="2">
        <f>+('3 Planilla Preadjudicación OTIC'!BC420)</f>
        <v>0</v>
      </c>
      <c r="BD420" s="2">
        <f>+('3 Planilla Preadjudicación OTIC'!BD420)</f>
        <v>0</v>
      </c>
      <c r="BE420" s="2">
        <f>+('3 Planilla Preadjudicación OTIC'!BE420)</f>
        <v>0</v>
      </c>
      <c r="BF420" s="2">
        <f>+('3 Planilla Preadjudicación OTIC'!BF420)</f>
        <v>0</v>
      </c>
      <c r="BG420" s="2">
        <f>+('3 Planilla Preadjudicación OTIC'!BG420)</f>
        <v>7</v>
      </c>
      <c r="BH420" s="2">
        <f>+('3 Planilla Preadjudicación OTIC'!BH420)</f>
        <v>7</v>
      </c>
      <c r="BI420" s="2">
        <f>+('3 Planilla Preadjudicación OTIC'!BI420)</f>
        <v>7</v>
      </c>
      <c r="BJ420" s="2">
        <f>+('3 Planilla Preadjudicación OTIC'!BJ420)</f>
        <v>7</v>
      </c>
      <c r="BK420" s="2">
        <f>+('3 Planilla Preadjudicación OTIC'!BK420)</f>
        <v>7</v>
      </c>
      <c r="BL420" s="2">
        <f>+('3 Planilla Preadjudicación OTIC'!BL420)</f>
        <v>7</v>
      </c>
      <c r="BM420" s="104">
        <f>ROUND(('3 Planilla Preadjudicación OTIC'!BM420),1)</f>
        <v>6.4</v>
      </c>
      <c r="BN420" s="4" t="str">
        <f>+('3 Planilla Preadjudicación OTIC'!BN420)</f>
        <v>NO</v>
      </c>
      <c r="BO420" s="4">
        <f>+('3 Planilla Preadjudicación OTIC'!BO420)</f>
        <v>0</v>
      </c>
      <c r="BP420" s="4">
        <f>+('3 Planilla Preadjudicación OTIC'!BP420)</f>
        <v>0</v>
      </c>
      <c r="BQ420" s="4">
        <f>+('3 Planilla Preadjudicación OTIC'!BQ420)</f>
        <v>0</v>
      </c>
      <c r="BR420" s="4">
        <f>+('3 Planilla Preadjudicación OTIC'!BR420)</f>
        <v>0</v>
      </c>
      <c r="BS420" s="4">
        <f>+('3 Planilla Preadjudicación OTIC'!BS420)</f>
        <v>0</v>
      </c>
      <c r="BT420" s="4">
        <f>+('3 Planilla Preadjudicación OTIC'!BT420)</f>
        <v>0</v>
      </c>
      <c r="BU420" s="85">
        <f>IF(VLOOKUP(A420,'BD OFICIAL'!$A$1:$AL$2098,7,0)=D420,0,1)</f>
        <v>0</v>
      </c>
      <c r="BV420" s="85">
        <f>IF(VLOOKUP(A420,'BD OFICIAL'!$A$1:$AL$2098,11,0)=J420,0,1)</f>
        <v>0</v>
      </c>
      <c r="BW420" s="85">
        <f>IF(VLOOKUP(A420,'BD OFICIAL'!$A$1:$AL$2098,13,0)=L420,0,1)</f>
        <v>0</v>
      </c>
      <c r="BX420" s="2">
        <f>IF(VLOOKUP(A420,'BD OFICIAL'!$A$1:$AL$2098,16,0)=O420,0,1)</f>
        <v>0</v>
      </c>
      <c r="BY420" s="2">
        <f>IF(VLOOKUP(A420,'BD OFICIAL'!$A$1:$AL$2098,17,0)=P420,0,1)</f>
        <v>0</v>
      </c>
      <c r="BZ420" s="2">
        <f>IF(VLOOKUP(A420,'BD OFICIAL'!$A$1:$AL$2098,19,0)=R420,0,1)</f>
        <v>0</v>
      </c>
      <c r="CA420" s="2">
        <f>IF(VLOOKUP(A420,'BD OFICIAL'!$A$1:$AL$2098,21,0)=T420,0,1)</f>
        <v>0</v>
      </c>
      <c r="CB420" s="2">
        <f>IF(VLOOKUP(A420,'BD OFICIAL'!$A$1:$AL$2098,24,0)=AK420,0,1)</f>
        <v>0</v>
      </c>
      <c r="CC420" s="2">
        <f>IF(VLOOKUP(A420,'BD OFICIAL'!$A$1:$AL$2098,25,0)=X420,0,1)</f>
        <v>0</v>
      </c>
      <c r="CD420" s="2">
        <f>IF(VLOOKUP(A420,'BD OFICIAL'!$A$1:$AL$2098,26,0)=Y420,0,1)</f>
        <v>0</v>
      </c>
      <c r="CE420" s="2">
        <f>IF(VLOOKUP(A420,'BD OFICIAL'!$A$1:$AL$2098,27,0)=Z420,0,1)</f>
        <v>0</v>
      </c>
      <c r="CF420" s="2">
        <f>IF(VLOOKUP(A420,'BD OFICIAL'!$A$1:$AL$2098,28,0)=AA420,0,1)</f>
        <v>0</v>
      </c>
      <c r="CG420" s="2">
        <f>IF(VLOOKUP(A420,'BD OFICIAL'!$A$1:$AL$2098,33,0)=AF420,0,1)</f>
        <v>0</v>
      </c>
      <c r="CH420" s="2">
        <f>IF(VLOOKUP(A420,'BD OFICIAL'!$A$1:$AL$2098,35,0)=AH420,0,1)</f>
        <v>0</v>
      </c>
      <c r="CI420" s="85">
        <f>IF(VLOOKUP(A420,'BD OFICIAL'!$A$1:$AL$2098,34,0)=AL420,0,1)</f>
        <v>0</v>
      </c>
      <c r="CJ420" s="12">
        <f>VLOOKUP(A420,'BD OFICIAL'!$A$1:$AM$2098,36,0)*AM420-AP420</f>
        <v>0</v>
      </c>
      <c r="CK420" s="85" t="str">
        <f t="shared" si="224"/>
        <v>SHMAN</v>
      </c>
      <c r="CL420" s="85" t="str">
        <f t="shared" si="225"/>
        <v>SI</v>
      </c>
      <c r="CM420" s="85" t="str">
        <f t="shared" si="205"/>
        <v>NO</v>
      </c>
      <c r="CN420" s="31">
        <f t="shared" si="206"/>
        <v>0</v>
      </c>
      <c r="CO420" s="31">
        <f t="shared" si="226"/>
        <v>0</v>
      </c>
      <c r="CP420" s="31">
        <f t="shared" si="207"/>
        <v>0</v>
      </c>
      <c r="CQ420" s="31">
        <f>IF(Y420="NO",0,IF(Y420="SI",IF(VLOOKUP(A420,'BD OFICIAL'!$A:$AO,40,0)=AQ420,0,1)))</f>
        <v>0</v>
      </c>
      <c r="CR420" s="31">
        <f>IF(Z420="NO",0,IF(Z420="SI",IF(VLOOKUP(B420,'BD OFICIAL'!$A:$AO,41,0)=AS420,0,1)))</f>
        <v>0</v>
      </c>
      <c r="CS420" s="31">
        <f t="shared" si="227"/>
        <v>0</v>
      </c>
      <c r="CT420" s="31">
        <f t="shared" si="228"/>
        <v>0</v>
      </c>
      <c r="CU420" s="31">
        <f>IF(VLOOKUP(A420,'BD OFICIAL'!$A$1:$AL$1056,31,0)="SI",IF(AT420&gt;0,0,1),IF(AT420=0,0,1))</f>
        <v>0</v>
      </c>
      <c r="CV420" s="31">
        <f t="shared" si="229"/>
        <v>0</v>
      </c>
      <c r="CW420" s="31">
        <f t="shared" si="208"/>
        <v>0</v>
      </c>
      <c r="CX420" s="85" t="str">
        <f t="shared" si="209"/>
        <v>SI</v>
      </c>
      <c r="CY420" s="31">
        <f t="shared" si="210"/>
        <v>0</v>
      </c>
      <c r="CZ420" s="85" t="str">
        <f>IF(ISERROR(VLOOKUP(AI420,EXPERIENCIA!$A$1:$C$2100,1,0)),"NO","SI")</f>
        <v>NO</v>
      </c>
      <c r="DA420" s="85">
        <f>IF(CX420="no","NO APLICA",IF(AX420=0,"ERROR NOTA",IF(AND(AX420&gt;1,CZ420="NO"),"ERROR NOTA",IF(AND(CZ420="NO",AX420=1),0,IF(VLOOKUP(AI420,EXPERIENCIA!$A$1:$C$2100,3,0)=AX420,0,"ERROR NOTA")))))</f>
        <v>0</v>
      </c>
      <c r="DB420" s="85" t="str">
        <f>IF(ISERROR(VLOOKUP(AI420,COMPORTAMIENTO!$A$1:$C$2100,1,0)),"NO","SI")</f>
        <v>SI</v>
      </c>
      <c r="DC420" s="85">
        <f>IF(CX420="NO","NO APLICA",IF(AY420=0,"ERROR NOTA",IF(AND(DB420="NO",AY420=7),0,IF(VLOOKUP(AI420,COMPORTAMIENTO!$A$2:$H$2100,8,0)=AY420,0,"ERROR NOTA"))))</f>
        <v>0</v>
      </c>
      <c r="DD420" s="104">
        <f t="shared" si="211"/>
        <v>0.1</v>
      </c>
      <c r="DE420" s="104">
        <f t="shared" si="212"/>
        <v>0.70000000000000007</v>
      </c>
      <c r="DF420" s="85" t="str">
        <f t="shared" si="230"/>
        <v>SI</v>
      </c>
      <c r="DG420" s="85">
        <f t="shared" si="213"/>
        <v>0</v>
      </c>
      <c r="DH420" s="85">
        <f t="shared" si="214"/>
        <v>0</v>
      </c>
      <c r="DI420" s="85">
        <f t="shared" si="215"/>
        <v>0</v>
      </c>
      <c r="DJ420" s="12">
        <f t="shared" si="216"/>
        <v>7.0000000000000009</v>
      </c>
      <c r="DK420" s="7">
        <f t="shared" si="217"/>
        <v>7.0000000000000009</v>
      </c>
      <c r="DL420" s="12">
        <f t="shared" si="231"/>
        <v>5075</v>
      </c>
      <c r="DM420" s="12">
        <f>VLOOKUP(A420,'5 TD'!$A:$B,2,0)</f>
        <v>5075</v>
      </c>
      <c r="DN420" s="7">
        <f t="shared" si="232"/>
        <v>7</v>
      </c>
      <c r="DO420" s="85" t="str">
        <f t="shared" si="218"/>
        <v>APROBADO</v>
      </c>
      <c r="DP420" s="85" t="str">
        <f t="shared" si="219"/>
        <v>APROBADO</v>
      </c>
      <c r="DQ420" s="7">
        <f t="shared" si="220"/>
        <v>6.4</v>
      </c>
      <c r="DR420" s="85" t="str">
        <f t="shared" si="233"/>
        <v>APROBADO</v>
      </c>
      <c r="DS420" s="2" t="str">
        <f>+('3 Planilla Preadjudicación OTIC'!BN420)</f>
        <v>NO</v>
      </c>
      <c r="DT420" s="2">
        <f>IF(DR420="APROBADO",VLOOKUP(A420,'5 TD'!$D$3:$E$270,2,0),"NO APLICA")</f>
        <v>7</v>
      </c>
      <c r="DU420" s="2" t="str">
        <f t="shared" si="234"/>
        <v>NO</v>
      </c>
      <c r="DV420" s="2" t="str">
        <f>IF(DU420="SI",VLOOKUP(A420,'5 TD'!$G$3:$H$270,2,0),"NO APLICA ")</f>
        <v xml:space="preserve">NO APLICA </v>
      </c>
      <c r="DW420" s="2" t="str">
        <f t="shared" si="235"/>
        <v>NO</v>
      </c>
      <c r="DX420" s="2" t="str">
        <f>IF(DW420="SI",VLOOKUP(A420,'5 TD'!$J$4:$K$472,2,0),"NO APLICA")</f>
        <v>NO APLICA</v>
      </c>
      <c r="DY420" s="2" t="str">
        <f t="shared" si="236"/>
        <v>NO APLICA</v>
      </c>
      <c r="DZ420" s="7" t="str">
        <f>IF(DY420="SI",VLOOKUP(A420,'5 TD'!$M$4:$N$350,2,0),"NO APLICA")</f>
        <v>NO APLICA</v>
      </c>
      <c r="EA420" s="2" t="str">
        <f t="shared" si="237"/>
        <v>NO APLICA</v>
      </c>
      <c r="EB420" s="12" t="str">
        <f t="shared" si="238"/>
        <v/>
      </c>
      <c r="EC420" s="12" t="str">
        <f>IF(EA420="SI",VLOOKUP(A420,'5 TD'!$V$4:$W$479,2,0),"NO APLICA")</f>
        <v>NO APLICA</v>
      </c>
      <c r="ED420" s="2" t="str">
        <f t="shared" si="221"/>
        <v>NO</v>
      </c>
      <c r="EE420" s="79" t="str">
        <f>IF(ED420="SI",VLOOKUP(AI420,COMPORTAMIENTO!$A$1:$H$2100,7,0),"NO APLICA")</f>
        <v>NO APLICA</v>
      </c>
      <c r="EF420" s="12" t="str">
        <f>IF(ED420="SI",VLOOKUP(A420,'5 TD'!$P$2:$Q$479,2,0),"NO APLICA")</f>
        <v>NO APLICA</v>
      </c>
      <c r="EG420" s="2" t="str">
        <f t="shared" si="222"/>
        <v>NO</v>
      </c>
      <c r="EH420" s="2">
        <f>IF(CZ420="no",0,VLOOKUP(AI420,EXPERIENCIA!$A$1:$C$2100,2,0))</f>
        <v>0</v>
      </c>
      <c r="EI420" s="2">
        <f>IF(CZ420="si",VLOOKUP(A420,'5 TD'!$S$3:$T$2103,2,0),0)</f>
        <v>0</v>
      </c>
      <c r="EJ420" s="2" t="str">
        <f t="shared" si="223"/>
        <v>SI</v>
      </c>
      <c r="EK420" s="2">
        <f>+('3 Planilla Preadjudicación OTIC'!BU420)</f>
        <v>0</v>
      </c>
      <c r="EL420" s="4"/>
      <c r="EM420" s="3"/>
      <c r="EN420" s="3"/>
      <c r="EQ420" s="86"/>
    </row>
    <row r="421" spans="1:147" s="3" customFormat="1" ht="15" customHeight="1" x14ac:dyDescent="0.3">
      <c r="A421" s="2">
        <f>+('3 Planilla Preadjudicación OTIC'!A421)</f>
        <v>14266</v>
      </c>
      <c r="B421" s="2" t="str">
        <f>+('3 Planilla Preadjudicación OTIC'!B421)</f>
        <v>65181652-1</v>
      </c>
      <c r="C421" s="4">
        <f>+('3 Planilla Preadjudicación OTIC'!E421)</f>
        <v>2025</v>
      </c>
      <c r="D421" s="4" t="str">
        <f>+('3 Planilla Preadjudicación OTIC'!F421)</f>
        <v>MANDATO</v>
      </c>
      <c r="E421" s="4" t="str">
        <f>+('3 Planilla Preadjudicación OTIC'!G421)</f>
        <v>65196907-7</v>
      </c>
      <c r="F421" s="4" t="str">
        <f>+('3 Planilla Preadjudicación OTIC'!H421)</f>
        <v>FUNDACIÓN ATENEA MUJER</v>
      </c>
      <c r="G421" s="4"/>
      <c r="H421" s="4"/>
      <c r="I421" s="4" t="str">
        <f>+('3 Planilla Preadjudicación OTIC'!I421)</f>
        <v>SERVICIOS DE MANICURE Y PEDICURE</v>
      </c>
      <c r="J421" s="4" t="str">
        <f>+('3 Planilla Preadjudicación OTIC'!J421)</f>
        <v>PF0611</v>
      </c>
      <c r="K421" s="4" t="str">
        <f>+('3 Planilla Preadjudicación OTIC'!K421)</f>
        <v>TÉCNICAS PARA EL EMPRENDIMIENTO</v>
      </c>
      <c r="L421" s="4" t="str">
        <f>+('3 Planilla Preadjudicación OTIC'!L421)</f>
        <v>PF0921</v>
      </c>
      <c r="M421" s="2">
        <f>+('3 Planilla Preadjudicación OTIC'!M421)</f>
        <v>13</v>
      </c>
      <c r="N421" s="4" t="str">
        <f>+('3 Planilla Preadjudicación OTIC'!N421)</f>
        <v>METROPOLITANA</v>
      </c>
      <c r="O421" s="4" t="str">
        <f>+('3 Planilla Preadjudicación OTIC'!O421)</f>
        <v>SANTIAGO</v>
      </c>
      <c r="P421" s="4" t="str">
        <f>+('3 Planilla Preadjudicación OTIC'!P421)</f>
        <v>EMPRENDEDORES/AS INFORMALES O PERSONAS VULNERABLES PERTENECIENTES AL 80% MAS VULNERABLE</v>
      </c>
      <c r="Q421" s="4" t="str">
        <f>+('3 Planilla Preadjudicación OTIC'!Q421)</f>
        <v>PRESENCIAL</v>
      </c>
      <c r="R421" s="4" t="str">
        <f>+('3 Planilla Preadjudicación OTIC'!R421)</f>
        <v>INDEPENDIENTE</v>
      </c>
      <c r="S421" s="4">
        <f>+('3 Planilla Preadjudicación OTIC'!S421)</f>
        <v>41</v>
      </c>
      <c r="T421" s="2">
        <f>+('3 Planilla Preadjudicación OTIC'!T421)</f>
        <v>11</v>
      </c>
      <c r="U421" s="2">
        <f>+('3 Planilla Preadjudicación OTIC'!U421)</f>
        <v>110</v>
      </c>
      <c r="V421" s="2">
        <f>+('3 Planilla Preadjudicación OTIC'!V421)</f>
        <v>12</v>
      </c>
      <c r="W421" s="2">
        <f>+('3 Planilla Preadjudicación OTIC'!W421)</f>
        <v>122</v>
      </c>
      <c r="X421" s="2">
        <f>+('3 Planilla Preadjudicación OTIC'!X421)</f>
        <v>3</v>
      </c>
      <c r="Y421" s="2" t="str">
        <f>+('3 Planilla Preadjudicación OTIC'!Y421)</f>
        <v>SI</v>
      </c>
      <c r="Z421" s="2" t="str">
        <f>+('3 Planilla Preadjudicación OTIC'!Z421)</f>
        <v>NO</v>
      </c>
      <c r="AA421" s="2" t="str">
        <f>+('3 Planilla Preadjudicación OTIC'!AA421)</f>
        <v>SI</v>
      </c>
      <c r="AB421" s="4" t="str">
        <f>+('3 Planilla Preadjudicación OTIC'!AB421)</f>
        <v>SE AJUSTA A PLAN FORMATIVO</v>
      </c>
      <c r="AC421" s="4" t="str">
        <f>+('3 Planilla Preadjudicación OTIC'!AC421)</f>
        <v>PERSONAS PERTENECIENTES AL 80% DE LA POBLACIÓN VULNERABLE, HOMBRES Y MUJERES DE 18 AÑOS O MAS, CON EDUCACIÓN BASICA COMPLETA PREFERENTEMENTE, DE LA COMUNA DE LA REINA</v>
      </c>
      <c r="AD421" s="2" t="str">
        <f>+('3 Planilla Preadjudicación OTIC'!AD421)</f>
        <v>NO</v>
      </c>
      <c r="AE421" s="4">
        <f>+('3 Planilla Preadjudicación OTIC'!AE421)</f>
        <v>0</v>
      </c>
      <c r="AF421" s="2" t="str">
        <f>+('3 Planilla Preadjudicación OTIC'!AF421)</f>
        <v>CERRADA</v>
      </c>
      <c r="AG421" s="2">
        <f>+('3 Planilla Preadjudicación OTIC'!AG421)</f>
        <v>41</v>
      </c>
      <c r="AH421" s="218">
        <f>+('3 Planilla Preadjudicación OTIC'!AH421)</f>
        <v>2</v>
      </c>
      <c r="AI421" s="135" t="str">
        <f>+('3 Planilla Preadjudicación OTIC'!AI421)</f>
        <v>77153644-1</v>
      </c>
      <c r="AJ421" s="4" t="str">
        <f>+('3 Planilla Preadjudicación OTIC'!AJ421)</f>
        <v>CAPACITACIONES SINAPSIS SPA</v>
      </c>
      <c r="AK421" s="2">
        <f>+('3 Planilla Preadjudicación OTIC'!AK421)</f>
        <v>122</v>
      </c>
      <c r="AL421" s="2">
        <f>+('3 Planilla Preadjudicación OTIC'!AL421)</f>
        <v>41</v>
      </c>
      <c r="AM421" s="12">
        <f>+('3 Planilla Preadjudicación OTIC'!AM421)</f>
        <v>5075</v>
      </c>
      <c r="AN421" s="12">
        <f>+('3 Planilla Preadjudicación OTIC'!AN421)</f>
        <v>115000</v>
      </c>
      <c r="AO421" s="12">
        <f>+('3 Planilla Preadjudicación OTIC'!AO421)</f>
        <v>0</v>
      </c>
      <c r="AP421" s="12">
        <f>+('3 Planilla Preadjudicación OTIC'!AP421)</f>
        <v>6810650</v>
      </c>
      <c r="AQ421" s="12">
        <f>+('3 Planilla Preadjudicación OTIC'!AQ421)</f>
        <v>1804000</v>
      </c>
      <c r="AR421" s="12">
        <f>+('3 Planilla Preadjudicación OTIC'!AR421)</f>
        <v>1265000</v>
      </c>
      <c r="AS421" s="12">
        <f>+('3 Planilla Preadjudicación OTIC'!AS421)</f>
        <v>0</v>
      </c>
      <c r="AT421" s="12">
        <f>+('3 Planilla Preadjudicación OTIC'!AT421)</f>
        <v>0</v>
      </c>
      <c r="AU421" s="12">
        <f>+('3 Planilla Preadjudicación OTIC'!AU421)</f>
        <v>9879650</v>
      </c>
      <c r="AV421" s="2" t="str">
        <f>+('3 Planilla Preadjudicación OTIC'!AV421)</f>
        <v>SI</v>
      </c>
      <c r="AW421" s="4">
        <f>+('3 Planilla Preadjudicación OTIC'!AW421)</f>
        <v>0</v>
      </c>
      <c r="AX421" s="2">
        <f>+('3 Planilla Preadjudicación OTIC'!AX421)</f>
        <v>1</v>
      </c>
      <c r="AY421" s="2">
        <f>+('3 Planilla Preadjudicación OTIC'!AY421)</f>
        <v>7</v>
      </c>
      <c r="AZ421" s="2">
        <f>+('3 Planilla Preadjudicación OTIC'!AZ421)</f>
        <v>0</v>
      </c>
      <c r="BA421" s="2">
        <f>+('3 Planilla Preadjudicación OTIC'!BA421)</f>
        <v>0</v>
      </c>
      <c r="BB421" s="2">
        <f>+('3 Planilla Preadjudicación OTIC'!BB421)</f>
        <v>0</v>
      </c>
      <c r="BC421" s="2">
        <f>+('3 Planilla Preadjudicación OTIC'!BC421)</f>
        <v>0</v>
      </c>
      <c r="BD421" s="2">
        <f>+('3 Planilla Preadjudicación OTIC'!BD421)</f>
        <v>0</v>
      </c>
      <c r="BE421" s="2">
        <f>+('3 Planilla Preadjudicación OTIC'!BE421)</f>
        <v>0</v>
      </c>
      <c r="BF421" s="2">
        <f>+('3 Planilla Preadjudicación OTIC'!BF421)</f>
        <v>0</v>
      </c>
      <c r="BG421" s="2">
        <f>+('3 Planilla Preadjudicación OTIC'!BG421)</f>
        <v>7</v>
      </c>
      <c r="BH421" s="2">
        <f>+('3 Planilla Preadjudicación OTIC'!BH421)</f>
        <v>7</v>
      </c>
      <c r="BI421" s="2">
        <f>+('3 Planilla Preadjudicación OTIC'!BI421)</f>
        <v>7</v>
      </c>
      <c r="BJ421" s="2">
        <f>+('3 Planilla Preadjudicación OTIC'!BJ421)</f>
        <v>7</v>
      </c>
      <c r="BK421" s="2">
        <f>+('3 Planilla Preadjudicación OTIC'!BK421)</f>
        <v>7</v>
      </c>
      <c r="BL421" s="218">
        <f>+('3 Planilla Preadjudicación OTIC'!BL421)</f>
        <v>7</v>
      </c>
      <c r="BM421" s="104">
        <f>ROUND(('3 Planilla Preadjudicación OTIC'!BM421),1)</f>
        <v>6.4</v>
      </c>
      <c r="BN421" s="4" t="str">
        <f>+('3 Planilla Preadjudicación OTIC'!BN421)</f>
        <v>NO</v>
      </c>
      <c r="BO421" s="4">
        <f>+('3 Planilla Preadjudicación OTIC'!BO421)</f>
        <v>0</v>
      </c>
      <c r="BP421" s="4">
        <f>+('3 Planilla Preadjudicación OTIC'!BP421)</f>
        <v>0</v>
      </c>
      <c r="BQ421" s="4">
        <f>+('3 Planilla Preadjudicación OTIC'!BQ421)</f>
        <v>0</v>
      </c>
      <c r="BR421" s="4">
        <f>+('3 Planilla Preadjudicación OTIC'!BR421)</f>
        <v>0</v>
      </c>
      <c r="BS421" s="4">
        <f>+('3 Planilla Preadjudicación OTIC'!BS421)</f>
        <v>0</v>
      </c>
      <c r="BT421" s="4">
        <f>+('3 Planilla Preadjudicación OTIC'!BT421)</f>
        <v>0</v>
      </c>
      <c r="BU421" s="85">
        <f>IF(VLOOKUP(A421,'BD OFICIAL'!$A$1:$AL$2098,7,0)=D421,0,1)</f>
        <v>0</v>
      </c>
      <c r="BV421" s="85">
        <f>IF(VLOOKUP(A421,'BD OFICIAL'!$A$1:$AL$2098,11,0)=J421,0,1)</f>
        <v>0</v>
      </c>
      <c r="BW421" s="85">
        <f>IF(VLOOKUP(A421,'BD OFICIAL'!$A$1:$AL$2098,13,0)=L421,0,1)</f>
        <v>0</v>
      </c>
      <c r="BX421" s="2">
        <f>IF(VLOOKUP(A421,'BD OFICIAL'!$A$1:$AL$2098,16,0)=O421,0,1)</f>
        <v>0</v>
      </c>
      <c r="BY421" s="2">
        <f>IF(VLOOKUP(A421,'BD OFICIAL'!$A$1:$AL$2098,17,0)=P421,0,1)</f>
        <v>0</v>
      </c>
      <c r="BZ421" s="2">
        <f>IF(VLOOKUP(A421,'BD OFICIAL'!$A$1:$AL$2098,19,0)=R421,0,1)</f>
        <v>0</v>
      </c>
      <c r="CA421" s="2">
        <f>IF(VLOOKUP(A421,'BD OFICIAL'!$A$1:$AL$2098,21,0)=T421,0,1)</f>
        <v>0</v>
      </c>
      <c r="CB421" s="2">
        <f>IF(VLOOKUP(A421,'BD OFICIAL'!$A$1:$AL$2098,24,0)=AK421,0,1)</f>
        <v>0</v>
      </c>
      <c r="CC421" s="2">
        <f>IF(VLOOKUP(A421,'BD OFICIAL'!$A$1:$AL$2098,25,0)=X421,0,1)</f>
        <v>0</v>
      </c>
      <c r="CD421" s="2">
        <f>IF(VLOOKUP(A421,'BD OFICIAL'!$A$1:$AL$2098,26,0)=Y421,0,1)</f>
        <v>0</v>
      </c>
      <c r="CE421" s="2">
        <f>IF(VLOOKUP(A421,'BD OFICIAL'!$A$1:$AL$2098,27,0)=Z421,0,1)</f>
        <v>0</v>
      </c>
      <c r="CF421" s="2">
        <f>IF(VLOOKUP(A421,'BD OFICIAL'!$A$1:$AL$2098,28,0)=AA421,0,1)</f>
        <v>0</v>
      </c>
      <c r="CG421" s="2">
        <f>IF(VLOOKUP(A421,'BD OFICIAL'!$A$1:$AL$2098,33,0)=AF421,0,1)</f>
        <v>0</v>
      </c>
      <c r="CH421" s="2">
        <f>IF(VLOOKUP(A421,'BD OFICIAL'!$A$1:$AL$2098,35,0)=AH421,0,1)</f>
        <v>0</v>
      </c>
      <c r="CI421" s="85">
        <f>IF(VLOOKUP(A421,'BD OFICIAL'!$A$1:$AL$2098,34,0)=AL421,0,1)</f>
        <v>0</v>
      </c>
      <c r="CJ421" s="12">
        <f>VLOOKUP(A421,'BD OFICIAL'!$A$1:$AM$2098,36,0)*AM421-AP421</f>
        <v>0</v>
      </c>
      <c r="CK421" s="85" t="str">
        <f t="shared" si="224"/>
        <v>SHMAN</v>
      </c>
      <c r="CL421" s="85" t="str">
        <f t="shared" si="225"/>
        <v>SI</v>
      </c>
      <c r="CM421" s="85" t="str">
        <f t="shared" si="205"/>
        <v>NO</v>
      </c>
      <c r="CN421" s="31">
        <f t="shared" si="206"/>
        <v>0</v>
      </c>
      <c r="CO421" s="31">
        <f t="shared" si="226"/>
        <v>0</v>
      </c>
      <c r="CP421" s="31">
        <f t="shared" si="207"/>
        <v>0</v>
      </c>
      <c r="CQ421" s="31">
        <f>IF(Y421="NO",0,IF(Y421="SI",IF(VLOOKUP(A421,'BD OFICIAL'!$A:$AO,40,0)=AQ421,0,1)))</f>
        <v>0</v>
      </c>
      <c r="CR421" s="31">
        <f>IF(Z421="NO",0,IF(Z421="SI",IF(VLOOKUP(B421,'BD OFICIAL'!$A:$AO,41,0)=AS421,0,1)))</f>
        <v>0</v>
      </c>
      <c r="CS421" s="31">
        <f t="shared" si="227"/>
        <v>0</v>
      </c>
      <c r="CT421" s="31">
        <f t="shared" si="228"/>
        <v>0</v>
      </c>
      <c r="CU421" s="31">
        <f>IF(VLOOKUP(A421,'BD OFICIAL'!$A$1:$AL$1056,31,0)="SI",IF(AT421&gt;0,0,1),IF(AT421=0,0,1))</f>
        <v>0</v>
      </c>
      <c r="CV421" s="31">
        <f t="shared" si="229"/>
        <v>0</v>
      </c>
      <c r="CW421" s="31">
        <f t="shared" si="208"/>
        <v>0</v>
      </c>
      <c r="CX421" s="85" t="str">
        <f t="shared" si="209"/>
        <v>SI</v>
      </c>
      <c r="CY421" s="31">
        <f t="shared" si="210"/>
        <v>0</v>
      </c>
      <c r="CZ421" s="85" t="str">
        <f>IF(ISERROR(VLOOKUP(AI421,EXPERIENCIA!$A$1:$C$2100,1,0)),"NO","SI")</f>
        <v>NO</v>
      </c>
      <c r="DA421" s="85">
        <f>IF(CX421="no","NO APLICA",IF(AX421=0,"ERROR NOTA",IF(AND(AX421&gt;1,CZ421="NO"),"ERROR NOTA",IF(AND(CZ421="NO",AX421=1),0,IF(VLOOKUP(AI421,EXPERIENCIA!$A$1:$C$2100,3,0)=AX421,0,"ERROR NOTA")))))</f>
        <v>0</v>
      </c>
      <c r="DB421" s="85" t="str">
        <f>IF(ISERROR(VLOOKUP(AI421,COMPORTAMIENTO!$A$1:$C$2100,1,0)),"NO","SI")</f>
        <v>SI</v>
      </c>
      <c r="DC421" s="85">
        <f>IF(CX421="NO","NO APLICA",IF(AY421=0,"ERROR NOTA",IF(AND(DB421="NO",AY421=7),0,IF(VLOOKUP(AI421,COMPORTAMIENTO!$A$2:$H$2100,8,0)=AY421,0,"ERROR NOTA"))))</f>
        <v>0</v>
      </c>
      <c r="DD421" s="104">
        <f t="shared" si="211"/>
        <v>0.1</v>
      </c>
      <c r="DE421" s="104">
        <f t="shared" si="212"/>
        <v>0.70000000000000007</v>
      </c>
      <c r="DF421" s="85" t="str">
        <f t="shared" si="230"/>
        <v>SI</v>
      </c>
      <c r="DG421" s="85">
        <f t="shared" si="213"/>
        <v>0</v>
      </c>
      <c r="DH421" s="85">
        <f t="shared" si="214"/>
        <v>0</v>
      </c>
      <c r="DI421" s="85">
        <f t="shared" si="215"/>
        <v>0</v>
      </c>
      <c r="DJ421" s="12">
        <f t="shared" si="216"/>
        <v>7.0000000000000009</v>
      </c>
      <c r="DK421" s="7">
        <f t="shared" si="217"/>
        <v>7.0000000000000009</v>
      </c>
      <c r="DL421" s="12">
        <f t="shared" si="231"/>
        <v>5075</v>
      </c>
      <c r="DM421" s="12">
        <f>VLOOKUP(A421,'5 TD'!$A:$B,2,0)</f>
        <v>5075</v>
      </c>
      <c r="DN421" s="7">
        <f t="shared" si="232"/>
        <v>7</v>
      </c>
      <c r="DO421" s="85" t="str">
        <f t="shared" si="218"/>
        <v>APROBADO</v>
      </c>
      <c r="DP421" s="85" t="str">
        <f t="shared" si="219"/>
        <v>APROBADO</v>
      </c>
      <c r="DQ421" s="7">
        <f t="shared" si="220"/>
        <v>6.4</v>
      </c>
      <c r="DR421" s="85" t="str">
        <f t="shared" si="233"/>
        <v>APROBADO</v>
      </c>
      <c r="DS421" s="2" t="str">
        <f>+('3 Planilla Preadjudicación OTIC'!BN421)</f>
        <v>NO</v>
      </c>
      <c r="DT421" s="2">
        <f>IF(DR421="APROBADO",VLOOKUP(A421,'5 TD'!$D$3:$E$270,2,0),"NO APLICA")</f>
        <v>6.8</v>
      </c>
      <c r="DU421" s="2" t="str">
        <f t="shared" si="234"/>
        <v>NO</v>
      </c>
      <c r="DV421" s="2" t="str">
        <f>IF(DU421="SI",VLOOKUP(A421,'5 TD'!$G$3:$H$270,2,0),"NO APLICA ")</f>
        <v xml:space="preserve">NO APLICA </v>
      </c>
      <c r="DW421" s="2" t="str">
        <f t="shared" si="235"/>
        <v>NO</v>
      </c>
      <c r="DX421" s="2" t="str">
        <f>IF(DW421="SI",VLOOKUP(A421,'5 TD'!$J$4:$K$472,2,0),"NO APLICA")</f>
        <v>NO APLICA</v>
      </c>
      <c r="DY421" s="2" t="str">
        <f t="shared" si="236"/>
        <v>NO APLICA</v>
      </c>
      <c r="DZ421" s="7" t="str">
        <f>IF(DY421="SI",VLOOKUP(A421,'5 TD'!$M$4:$N$350,2,0),"NO APLICA")</f>
        <v>NO APLICA</v>
      </c>
      <c r="EA421" s="2" t="str">
        <f t="shared" si="237"/>
        <v>NO APLICA</v>
      </c>
      <c r="EB421" s="12" t="str">
        <f t="shared" si="238"/>
        <v/>
      </c>
      <c r="EC421" s="12" t="str">
        <f>IF(EA421="SI",VLOOKUP(A421,'5 TD'!$V$4:$W$479,2,0),"NO APLICA")</f>
        <v>NO APLICA</v>
      </c>
      <c r="ED421" s="2" t="str">
        <f t="shared" si="221"/>
        <v>NO</v>
      </c>
      <c r="EE421" s="79" t="str">
        <f>IF(ED421="SI",VLOOKUP(AI421,COMPORTAMIENTO!$A$1:$H$2100,7,0),"NO APLICA")</f>
        <v>NO APLICA</v>
      </c>
      <c r="EF421" s="12" t="str">
        <f>IF(ED421="SI",VLOOKUP(A421,'5 TD'!$P$2:$Q$479,2,0),"NO APLICA")</f>
        <v>NO APLICA</v>
      </c>
      <c r="EG421" s="2" t="str">
        <f t="shared" si="222"/>
        <v>NO</v>
      </c>
      <c r="EH421" s="2">
        <f>IF(CZ421="no",0,VLOOKUP(AI421,EXPERIENCIA!$A$1:$C$2100,2,0))</f>
        <v>0</v>
      </c>
      <c r="EI421" s="2">
        <f>IF(CZ421="si",VLOOKUP(A421,'5 TD'!$S$3:$T$2103,2,0),0)</f>
        <v>0</v>
      </c>
      <c r="EJ421" s="2" t="str">
        <f t="shared" si="223"/>
        <v>SI</v>
      </c>
      <c r="EK421" s="2">
        <f>+('3 Planilla Preadjudicación OTIC'!BU421)</f>
        <v>0</v>
      </c>
      <c r="EL421" s="4"/>
      <c r="EQ421" s="86"/>
    </row>
    <row r="422" spans="1:147" ht="15" customHeight="1" x14ac:dyDescent="0.3">
      <c r="A422" s="2">
        <f>+('3 Planilla Preadjudicación OTIC'!A422)</f>
        <v>14413</v>
      </c>
      <c r="B422" s="2" t="str">
        <f>+('3 Planilla Preadjudicación OTIC'!B422)</f>
        <v>65181652-1</v>
      </c>
      <c r="C422" s="4">
        <f>+('3 Planilla Preadjudicación OTIC'!E422)</f>
        <v>2025</v>
      </c>
      <c r="D422" s="4" t="str">
        <f>+('3 Planilla Preadjudicación OTIC'!F422)</f>
        <v>MANDATO</v>
      </c>
      <c r="E422" s="4" t="str">
        <f>+('3 Planilla Preadjudicación OTIC'!G422)</f>
        <v>73188700-4</v>
      </c>
      <c r="F422" s="4" t="str">
        <f>+('3 Planilla Preadjudicación OTIC'!H422)</f>
        <v>ONG CASA DE ACOGIDA LA ESPERANZA</v>
      </c>
      <c r="G422" s="4"/>
      <c r="H422" s="4"/>
      <c r="I422" s="4" t="str">
        <f>+('3 Planilla Preadjudicación OTIC'!I422)</f>
        <v>TÉCNICAS DE ESTÉTICA FACIAL</v>
      </c>
      <c r="J422" s="4" t="str">
        <f>+('3 Planilla Preadjudicación OTIC'!J422)</f>
        <v>SIN PLAN FORMATIVO</v>
      </c>
      <c r="K422" s="4" t="str">
        <f>+('3 Planilla Preadjudicación OTIC'!K422)</f>
        <v/>
      </c>
      <c r="L422" s="4" t="str">
        <f>+('3 Planilla Preadjudicación OTIC'!L422)</f>
        <v/>
      </c>
      <c r="M422" s="2">
        <f>+('3 Planilla Preadjudicación OTIC'!M422)</f>
        <v>13</v>
      </c>
      <c r="N422" s="4" t="str">
        <f>+('3 Planilla Preadjudicación OTIC'!N422)</f>
        <v>METROPOLITANA</v>
      </c>
      <c r="O422" s="4" t="str">
        <f>+('3 Planilla Preadjudicación OTIC'!O422)</f>
        <v>LA GRANJA</v>
      </c>
      <c r="P422" s="4" t="str">
        <f>+('3 Planilla Preadjudicación OTIC'!P422)</f>
        <v>EMPRENDEDORES/AS INFORMALES O PERSONAS VULNERABLES PERTENECIENTES AL 80% MAS VULNERABLE</v>
      </c>
      <c r="Q422" s="4" t="str">
        <f>+('3 Planilla Preadjudicación OTIC'!Q422)</f>
        <v>PRESENCIAL</v>
      </c>
      <c r="R422" s="4" t="str">
        <f>+('3 Planilla Preadjudicación OTIC'!R422)</f>
        <v>DEPENDIENTE</v>
      </c>
      <c r="S422" s="4">
        <f>+('3 Planilla Preadjudicación OTIC'!S422)</f>
        <v>25</v>
      </c>
      <c r="T422" s="2">
        <f>+('3 Planilla Preadjudicación OTIC'!T422)</f>
        <v>20</v>
      </c>
      <c r="U422" s="2">
        <f>+('3 Planilla Preadjudicación OTIC'!U422)</f>
        <v>0</v>
      </c>
      <c r="V422" s="2">
        <f>+('3 Planilla Preadjudicación OTIC'!V422)</f>
        <v>0</v>
      </c>
      <c r="W422" s="2">
        <f>+('3 Planilla Preadjudicación OTIC'!W422)</f>
        <v>100</v>
      </c>
      <c r="X422" s="2">
        <f>+('3 Planilla Preadjudicación OTIC'!X422)</f>
        <v>4</v>
      </c>
      <c r="Y422" s="2" t="str">
        <f>+('3 Planilla Preadjudicación OTIC'!Y422)</f>
        <v>SI</v>
      </c>
      <c r="Z422" s="2" t="str">
        <f>+('3 Planilla Preadjudicación OTIC'!Z422)</f>
        <v>NO</v>
      </c>
      <c r="AA422" s="2" t="str">
        <f>+('3 Planilla Preadjudicación OTIC'!AA422)</f>
        <v>NO</v>
      </c>
      <c r="AB422" s="4" t="str">
        <f>+('3 Planilla Preadjudicación OTIC'!AB422)</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422" s="4" t="str">
        <f>+('3 Planilla Preadjudicación OTIC'!AC422)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22" s="2" t="str">
        <f>+('3 Planilla Preadjudicación OTIC'!AD422)</f>
        <v>NO</v>
      </c>
      <c r="AE422" s="4">
        <f>+('3 Planilla Preadjudicación OTIC'!AE422)</f>
        <v>0</v>
      </c>
      <c r="AF422" s="2" t="str">
        <f>+('3 Planilla Preadjudicación OTIC'!AF422)</f>
        <v>CERRADA</v>
      </c>
      <c r="AG422" s="2">
        <f>+('3 Planilla Preadjudicación OTIC'!AG422)</f>
        <v>25</v>
      </c>
      <c r="AH422" s="2">
        <f>+('3 Planilla Preadjudicación OTIC'!AH422)</f>
        <v>2</v>
      </c>
      <c r="AI422" s="135" t="str">
        <f>+('3 Planilla Preadjudicación OTIC'!AI422)</f>
        <v>77153644-1</v>
      </c>
      <c r="AJ422" s="4" t="str">
        <f>+('3 Planilla Preadjudicación OTIC'!AJ422)</f>
        <v>CAPACITACIONES SINAPSIS SPA</v>
      </c>
      <c r="AK422" s="2">
        <f>+('3 Planilla Preadjudicación OTIC'!AK422)</f>
        <v>100</v>
      </c>
      <c r="AL422" s="2">
        <f>+('3 Planilla Preadjudicación OTIC'!AL422)</f>
        <v>25</v>
      </c>
      <c r="AM422" s="12">
        <f>+('3 Planilla Preadjudicación OTIC'!AM422)</f>
        <v>5075</v>
      </c>
      <c r="AN422" s="12">
        <f>+('3 Planilla Preadjudicación OTIC'!AN422)</f>
        <v>0</v>
      </c>
      <c r="AO422" s="12">
        <f>+('3 Planilla Preadjudicación OTIC'!AO422)</f>
        <v>0</v>
      </c>
      <c r="AP422" s="12">
        <f>+('3 Planilla Preadjudicación OTIC'!AP422)</f>
        <v>10150000</v>
      </c>
      <c r="AQ422" s="12">
        <f>+('3 Planilla Preadjudicación OTIC'!AQ422)</f>
        <v>2000000</v>
      </c>
      <c r="AR422" s="12">
        <f>+('3 Planilla Preadjudicación OTIC'!AR422)</f>
        <v>0</v>
      </c>
      <c r="AS422" s="12">
        <f>+('3 Planilla Preadjudicación OTIC'!AS422)</f>
        <v>0</v>
      </c>
      <c r="AT422" s="12">
        <f>+('3 Planilla Preadjudicación OTIC'!AT422)</f>
        <v>0</v>
      </c>
      <c r="AU422" s="12">
        <f>+('3 Planilla Preadjudicación OTIC'!AU422)</f>
        <v>12150000</v>
      </c>
      <c r="AV422" s="2" t="str">
        <f>+('3 Planilla Preadjudicación OTIC'!AV422)</f>
        <v>SI</v>
      </c>
      <c r="AW422" s="4">
        <f>+('3 Planilla Preadjudicación OTIC'!AW422)</f>
        <v>0</v>
      </c>
      <c r="AX422" s="2">
        <f>+('3 Planilla Preadjudicación OTIC'!AX422)</f>
        <v>1</v>
      </c>
      <c r="AY422" s="2">
        <f>+('3 Planilla Preadjudicación OTIC'!AY422)</f>
        <v>7</v>
      </c>
      <c r="AZ422" s="2">
        <f>+('3 Planilla Preadjudicación OTIC'!AZ422)</f>
        <v>7</v>
      </c>
      <c r="BA422" s="2">
        <f>+('3 Planilla Preadjudicación OTIC'!BA422)</f>
        <v>7</v>
      </c>
      <c r="BB422" s="2">
        <f>+('3 Planilla Preadjudicación OTIC'!BB422)</f>
        <v>7</v>
      </c>
      <c r="BC422" s="2">
        <f>+('3 Planilla Preadjudicación OTIC'!BC422)</f>
        <v>7</v>
      </c>
      <c r="BD422" s="2">
        <f>+('3 Planilla Preadjudicación OTIC'!BD422)</f>
        <v>7</v>
      </c>
      <c r="BE422" s="2">
        <f>+('3 Planilla Preadjudicación OTIC'!BE422)</f>
        <v>7</v>
      </c>
      <c r="BF422" s="2">
        <f>+('3 Planilla Preadjudicación OTIC'!BF422)</f>
        <v>7</v>
      </c>
      <c r="BG422" s="2">
        <f>+('3 Planilla Preadjudicación OTIC'!BG422)</f>
        <v>7</v>
      </c>
      <c r="BH422" s="2">
        <f>+('3 Planilla Preadjudicación OTIC'!BH422)</f>
        <v>7</v>
      </c>
      <c r="BI422" s="2">
        <f>+('3 Planilla Preadjudicación OTIC'!BI422)</f>
        <v>7</v>
      </c>
      <c r="BJ422" s="2">
        <f>+('3 Planilla Preadjudicación OTIC'!BJ422)</f>
        <v>7</v>
      </c>
      <c r="BK422" s="2">
        <f>+('3 Planilla Preadjudicación OTIC'!BK422)</f>
        <v>7</v>
      </c>
      <c r="BL422" s="2">
        <f>+('3 Planilla Preadjudicación OTIC'!BL422)</f>
        <v>7</v>
      </c>
      <c r="BM422" s="104">
        <f>ROUND(('3 Planilla Preadjudicación OTIC'!BM422),1)</f>
        <v>6.4</v>
      </c>
      <c r="BN422" s="4" t="str">
        <f>+('3 Planilla Preadjudicación OTIC'!BN422)</f>
        <v>NO</v>
      </c>
      <c r="BO422" s="4">
        <f>+('3 Planilla Preadjudicación OTIC'!BO422)</f>
        <v>0</v>
      </c>
      <c r="BP422" s="4">
        <f>+('3 Planilla Preadjudicación OTIC'!BP422)</f>
        <v>0</v>
      </c>
      <c r="BQ422" s="4">
        <f>+('3 Planilla Preadjudicación OTIC'!BQ422)</f>
        <v>0</v>
      </c>
      <c r="BR422" s="4">
        <f>+('3 Planilla Preadjudicación OTIC'!BR422)</f>
        <v>0</v>
      </c>
      <c r="BS422" s="4">
        <f>+('3 Planilla Preadjudicación OTIC'!BS422)</f>
        <v>0</v>
      </c>
      <c r="BT422" s="4">
        <f>+('3 Planilla Preadjudicación OTIC'!BT422)</f>
        <v>0</v>
      </c>
      <c r="BU422" s="85">
        <f>IF(VLOOKUP(A422,'BD OFICIAL'!$A$1:$AL$2098,7,0)=D422,0,1)</f>
        <v>0</v>
      </c>
      <c r="BV422" s="85">
        <f>IF(VLOOKUP(A422,'BD OFICIAL'!$A$1:$AL$2098,11,0)=J422,0,1)</f>
        <v>0</v>
      </c>
      <c r="BW422" s="85">
        <f>IF(VLOOKUP(A422,'BD OFICIAL'!$A$1:$AL$2098,13,0)=L422,0,1)</f>
        <v>0</v>
      </c>
      <c r="BX422" s="2">
        <f>IF(VLOOKUP(A422,'BD OFICIAL'!$A$1:$AL$2098,16,0)=O422,0,1)</f>
        <v>0</v>
      </c>
      <c r="BY422" s="2">
        <f>IF(VLOOKUP(A422,'BD OFICIAL'!$A$1:$AL$2098,17,0)=P422,0,1)</f>
        <v>0</v>
      </c>
      <c r="BZ422" s="2">
        <f>IF(VLOOKUP(A422,'BD OFICIAL'!$A$1:$AL$2098,19,0)=R422,0,1)</f>
        <v>0</v>
      </c>
      <c r="CA422" s="2">
        <f>IF(VLOOKUP(A422,'BD OFICIAL'!$A$1:$AL$2098,21,0)=T422,0,1)</f>
        <v>0</v>
      </c>
      <c r="CB422" s="2">
        <f>IF(VLOOKUP(A422,'BD OFICIAL'!$A$1:$AL$2098,24,0)=AK422,0,1)</f>
        <v>0</v>
      </c>
      <c r="CC422" s="2">
        <f>IF(VLOOKUP(A422,'BD OFICIAL'!$A$1:$AL$2098,25,0)=X422,0,1)</f>
        <v>0</v>
      </c>
      <c r="CD422" s="2">
        <f>IF(VLOOKUP(A422,'BD OFICIAL'!$A$1:$AL$2098,26,0)=Y422,0,1)</f>
        <v>0</v>
      </c>
      <c r="CE422" s="2">
        <f>IF(VLOOKUP(A422,'BD OFICIAL'!$A$1:$AL$2098,27,0)=Z422,0,1)</f>
        <v>0</v>
      </c>
      <c r="CF422" s="2">
        <f>IF(VLOOKUP(A422,'BD OFICIAL'!$A$1:$AL$2098,28,0)=AA422,0,1)</f>
        <v>0</v>
      </c>
      <c r="CG422" s="2">
        <f>IF(VLOOKUP(A422,'BD OFICIAL'!$A$1:$AL$2098,33,0)=AF422,0,1)</f>
        <v>0</v>
      </c>
      <c r="CH422" s="2">
        <f>IF(VLOOKUP(A422,'BD OFICIAL'!$A$1:$AL$2098,35,0)=AH422,0,1)</f>
        <v>0</v>
      </c>
      <c r="CI422" s="85">
        <f>IF(VLOOKUP(A422,'BD OFICIAL'!$A$1:$AL$2098,34,0)=AL422,0,1)</f>
        <v>0</v>
      </c>
      <c r="CJ422" s="12">
        <f>VLOOKUP(A422,'BD OFICIAL'!$A$1:$AM$2098,36,0)*AM422-AP422</f>
        <v>0</v>
      </c>
      <c r="CK422" s="85" t="str">
        <f t="shared" si="224"/>
        <v>SSH</v>
      </c>
      <c r="CL422" s="85" t="str">
        <f t="shared" si="225"/>
        <v>NO</v>
      </c>
      <c r="CM422" s="85" t="str">
        <f t="shared" si="205"/>
        <v>SI</v>
      </c>
      <c r="CN422" s="31">
        <f t="shared" si="206"/>
        <v>0</v>
      </c>
      <c r="CO422" s="31">
        <f t="shared" si="226"/>
        <v>0</v>
      </c>
      <c r="CP422" s="31">
        <f t="shared" si="207"/>
        <v>0</v>
      </c>
      <c r="CQ422" s="31">
        <f>IF(Y422="NO",0,IF(Y422="SI",IF(VLOOKUP(A422,'BD OFICIAL'!$A:$AO,40,0)=AQ422,0,1)))</f>
        <v>0</v>
      </c>
      <c r="CR422" s="31">
        <f>IF(Z422="NO",0,IF(Z422="SI",IF(VLOOKUP(B422,'BD OFICIAL'!$A:$AO,41,0)=AS422,0,1)))</f>
        <v>0</v>
      </c>
      <c r="CS422" s="31">
        <f t="shared" si="227"/>
        <v>0</v>
      </c>
      <c r="CT422" s="31">
        <f t="shared" si="228"/>
        <v>0</v>
      </c>
      <c r="CU422" s="31">
        <f>IF(VLOOKUP(A422,'BD OFICIAL'!$A$1:$AL$1056,31,0)="SI",IF(AT422&gt;0,0,1),IF(AT422=0,0,1))</f>
        <v>0</v>
      </c>
      <c r="CV422" s="31">
        <f t="shared" si="229"/>
        <v>0</v>
      </c>
      <c r="CW422" s="31">
        <f t="shared" si="208"/>
        <v>0</v>
      </c>
      <c r="CX422" s="85" t="str">
        <f t="shared" si="209"/>
        <v>SI</v>
      </c>
      <c r="CY422" s="31">
        <f t="shared" si="210"/>
        <v>0</v>
      </c>
      <c r="CZ422" s="85" t="str">
        <f>IF(ISERROR(VLOOKUP(AI422,EXPERIENCIA!$A$1:$C$2100,1,0)),"NO","SI")</f>
        <v>NO</v>
      </c>
      <c r="DA422" s="85">
        <f>IF(CX422="no","NO APLICA",IF(AX422=0,"ERROR NOTA",IF(AND(AX422&gt;1,CZ422="NO"),"ERROR NOTA",IF(AND(CZ422="NO",AX422=1),0,IF(VLOOKUP(AI422,EXPERIENCIA!$A$1:$C$2100,3,0)=AX422,0,"ERROR NOTA")))))</f>
        <v>0</v>
      </c>
      <c r="DB422" s="85" t="str">
        <f>IF(ISERROR(VLOOKUP(AI422,COMPORTAMIENTO!$A$1:$C$2100,1,0)),"NO","SI")</f>
        <v>SI</v>
      </c>
      <c r="DC422" s="85">
        <f>IF(CX422="NO","NO APLICA",IF(AY422=0,"ERROR NOTA",IF(AND(DB422="NO",AY422=7),0,IF(VLOOKUP(AI422,COMPORTAMIENTO!$A$2:$H$2100,8,0)=AY422,0,"ERROR NOTA"))))</f>
        <v>0</v>
      </c>
      <c r="DD422" s="104">
        <f t="shared" si="211"/>
        <v>0.1</v>
      </c>
      <c r="DE422" s="104">
        <f t="shared" si="212"/>
        <v>0.70000000000000007</v>
      </c>
      <c r="DF422" s="85" t="str">
        <f t="shared" si="230"/>
        <v>NO</v>
      </c>
      <c r="DG422" s="85">
        <f t="shared" si="213"/>
        <v>7</v>
      </c>
      <c r="DH422" s="85">
        <f t="shared" si="214"/>
        <v>7</v>
      </c>
      <c r="DI422" s="85">
        <f t="shared" si="215"/>
        <v>7</v>
      </c>
      <c r="DJ422" s="12">
        <f t="shared" si="216"/>
        <v>7.0000000000000009</v>
      </c>
      <c r="DK422" s="7">
        <f t="shared" si="217"/>
        <v>7.0000000000000009</v>
      </c>
      <c r="DL422" s="12">
        <f t="shared" si="231"/>
        <v>5075</v>
      </c>
      <c r="DM422" s="12">
        <f>VLOOKUP(A422,'5 TD'!$A:$B,2,0)</f>
        <v>5075</v>
      </c>
      <c r="DN422" s="7">
        <f t="shared" si="232"/>
        <v>7</v>
      </c>
      <c r="DO422" s="85" t="str">
        <f t="shared" si="218"/>
        <v>APROBADO</v>
      </c>
      <c r="DP422" s="85" t="str">
        <f t="shared" si="219"/>
        <v>APROBADO</v>
      </c>
      <c r="DQ422" s="7">
        <f t="shared" si="220"/>
        <v>6.4</v>
      </c>
      <c r="DR422" s="85" t="str">
        <f t="shared" si="233"/>
        <v>APROBADO</v>
      </c>
      <c r="DS422" s="2" t="str">
        <f>+('3 Planilla Preadjudicación OTIC'!BN422)</f>
        <v>NO</v>
      </c>
      <c r="DT422" s="2">
        <f>IF(DR422="APROBADO",VLOOKUP(A422,'5 TD'!$D$3:$E$270,2,0),"NO APLICA")</f>
        <v>6.8</v>
      </c>
      <c r="DU422" s="2" t="str">
        <f t="shared" si="234"/>
        <v>NO</v>
      </c>
      <c r="DV422" s="2" t="str">
        <f>IF(DU422="SI",VLOOKUP(A422,'5 TD'!$G$3:$H$270,2,0),"NO APLICA ")</f>
        <v xml:space="preserve">NO APLICA </v>
      </c>
      <c r="DW422" s="2" t="str">
        <f t="shared" si="235"/>
        <v>NO</v>
      </c>
      <c r="DX422" s="2" t="str">
        <f>IF(DW422="SI",VLOOKUP(A422,'5 TD'!$J$4:$K$472,2,0),"NO APLICA")</f>
        <v>NO APLICA</v>
      </c>
      <c r="DY422" s="2" t="str">
        <f t="shared" si="236"/>
        <v>NO APLICA</v>
      </c>
      <c r="DZ422" s="7" t="str">
        <f>IF(DY422="SI",VLOOKUP(A422,'5 TD'!$M$4:$N$350,2,0),"NO APLICA")</f>
        <v>NO APLICA</v>
      </c>
      <c r="EA422" s="2" t="str">
        <f t="shared" si="237"/>
        <v>NO APLICA</v>
      </c>
      <c r="EB422" s="12" t="str">
        <f t="shared" si="238"/>
        <v/>
      </c>
      <c r="EC422" s="12" t="str">
        <f>IF(EA422="SI",VLOOKUP(A422,'5 TD'!$V$4:$W$479,2,0),"NO APLICA")</f>
        <v>NO APLICA</v>
      </c>
      <c r="ED422" s="2" t="str">
        <f t="shared" si="221"/>
        <v>NO</v>
      </c>
      <c r="EE422" s="79" t="str">
        <f>IF(ED422="SI",VLOOKUP(AI422,COMPORTAMIENTO!$A$1:$H$2100,7,0),"NO APLICA")</f>
        <v>NO APLICA</v>
      </c>
      <c r="EF422" s="12" t="str">
        <f>IF(ED422="SI",VLOOKUP(A422,'5 TD'!$P$2:$Q$479,2,0),"NO APLICA")</f>
        <v>NO APLICA</v>
      </c>
      <c r="EG422" s="2" t="str">
        <f t="shared" si="222"/>
        <v>NO</v>
      </c>
      <c r="EH422" s="2">
        <f>IF(CZ422="no",0,VLOOKUP(AI422,EXPERIENCIA!$A$1:$C$2100,2,0))</f>
        <v>0</v>
      </c>
      <c r="EI422" s="2">
        <f>IF(CZ422="si",VLOOKUP(A422,'5 TD'!$S$3:$T$2103,2,0),0)</f>
        <v>0</v>
      </c>
      <c r="EJ422" s="2" t="str">
        <f t="shared" si="223"/>
        <v>SI</v>
      </c>
      <c r="EK422" s="2">
        <f>+('3 Planilla Preadjudicación OTIC'!BU422)</f>
        <v>0</v>
      </c>
      <c r="EL422" s="4"/>
      <c r="EM422" s="3"/>
      <c r="EN422" s="3"/>
      <c r="EQ422" s="86"/>
    </row>
    <row r="423" spans="1:147" ht="15" customHeight="1" x14ac:dyDescent="0.3">
      <c r="A423" s="2">
        <f>+('3 Planilla Preadjudicación OTIC'!A423)</f>
        <v>14412</v>
      </c>
      <c r="B423" s="2" t="str">
        <f>+('3 Planilla Preadjudicación OTIC'!B423)</f>
        <v>65181652-1</v>
      </c>
      <c r="C423" s="4">
        <f>+('3 Planilla Preadjudicación OTIC'!E423)</f>
        <v>2025</v>
      </c>
      <c r="D423" s="4" t="str">
        <f>+('3 Planilla Preadjudicación OTIC'!F423)</f>
        <v>MANDATO</v>
      </c>
      <c r="E423" s="4" t="str">
        <f>+('3 Planilla Preadjudicación OTIC'!G423)</f>
        <v>73188700-4</v>
      </c>
      <c r="F423" s="4" t="str">
        <f>+('3 Planilla Preadjudicación OTIC'!H423)</f>
        <v>ONG CASA DE ACOGIDA LA ESPERANZA</v>
      </c>
      <c r="G423" s="4"/>
      <c r="H423" s="4"/>
      <c r="I423" s="4" t="str">
        <f>+('3 Planilla Preadjudicación OTIC'!I423)</f>
        <v>TÉCNICAS DE ESTÉTICA FACIAL</v>
      </c>
      <c r="J423" s="4" t="str">
        <f>+('3 Planilla Preadjudicación OTIC'!J423)</f>
        <v>SIN PLAN FORMATIVO</v>
      </c>
      <c r="K423" s="4" t="str">
        <f>+('3 Planilla Preadjudicación OTIC'!K423)</f>
        <v/>
      </c>
      <c r="L423" s="4" t="str">
        <f>+('3 Planilla Preadjudicación OTIC'!L423)</f>
        <v/>
      </c>
      <c r="M423" s="2">
        <f>+('3 Planilla Preadjudicación OTIC'!M423)</f>
        <v>13</v>
      </c>
      <c r="N423" s="4" t="str">
        <f>+('3 Planilla Preadjudicación OTIC'!N423)</f>
        <v>METROPOLITANA</v>
      </c>
      <c r="O423" s="4" t="str">
        <f>+('3 Planilla Preadjudicación OTIC'!O423)</f>
        <v>PUDAHUEL</v>
      </c>
      <c r="P423" s="4" t="str">
        <f>+('3 Planilla Preadjudicación OTIC'!P423)</f>
        <v>EMPRENDEDORES/AS INFORMALES O PERSONAS VULNERABLES PERTENECIENTES AL 80% MAS VULNERABLE</v>
      </c>
      <c r="Q423" s="4" t="str">
        <f>+('3 Planilla Preadjudicación OTIC'!Q423)</f>
        <v>PRESENCIAL</v>
      </c>
      <c r="R423" s="4" t="str">
        <f>+('3 Planilla Preadjudicación OTIC'!R423)</f>
        <v>DEPENDIENTE</v>
      </c>
      <c r="S423" s="4">
        <f>+('3 Planilla Preadjudicación OTIC'!S423)</f>
        <v>25</v>
      </c>
      <c r="T423" s="2">
        <f>+('3 Planilla Preadjudicación OTIC'!T423)</f>
        <v>20</v>
      </c>
      <c r="U423" s="2">
        <f>+('3 Planilla Preadjudicación OTIC'!U423)</f>
        <v>0</v>
      </c>
      <c r="V423" s="2">
        <f>+('3 Planilla Preadjudicación OTIC'!V423)</f>
        <v>0</v>
      </c>
      <c r="W423" s="2">
        <f>+('3 Planilla Preadjudicación OTIC'!W423)</f>
        <v>100</v>
      </c>
      <c r="X423" s="2">
        <f>+('3 Planilla Preadjudicación OTIC'!X423)</f>
        <v>4</v>
      </c>
      <c r="Y423" s="2" t="str">
        <f>+('3 Planilla Preadjudicación OTIC'!Y423)</f>
        <v>SI</v>
      </c>
      <c r="Z423" s="2" t="str">
        <f>+('3 Planilla Preadjudicación OTIC'!Z423)</f>
        <v>NO</v>
      </c>
      <c r="AA423" s="2" t="str">
        <f>+('3 Planilla Preadjudicación OTIC'!AA423)</f>
        <v>NO</v>
      </c>
      <c r="AB423" s="4" t="str">
        <f>+('3 Planilla Preadjudicación OTIC'!AB423)</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423" s="4" t="str">
        <f>+('3 Planilla Preadjudicación OTIC'!AC423)</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23" s="2" t="str">
        <f>+('3 Planilla Preadjudicación OTIC'!AD423)</f>
        <v>NO</v>
      </c>
      <c r="AE423" s="4">
        <f>+('3 Planilla Preadjudicación OTIC'!AE423)</f>
        <v>0</v>
      </c>
      <c r="AF423" s="2" t="str">
        <f>+('3 Planilla Preadjudicación OTIC'!AF423)</f>
        <v>CERRADA</v>
      </c>
      <c r="AG423" s="2">
        <f>+('3 Planilla Preadjudicación OTIC'!AG423)</f>
        <v>25</v>
      </c>
      <c r="AH423" s="2">
        <f>+('3 Planilla Preadjudicación OTIC'!AH423)</f>
        <v>2</v>
      </c>
      <c r="AI423" s="135" t="str">
        <f>+('3 Planilla Preadjudicación OTIC'!AI423)</f>
        <v>77153644-1</v>
      </c>
      <c r="AJ423" s="4" t="str">
        <f>+('3 Planilla Preadjudicación OTIC'!AJ423)</f>
        <v>CAPACITACIONES SINAPSIS SPA</v>
      </c>
      <c r="AK423" s="2">
        <f>+('3 Planilla Preadjudicación OTIC'!AK423)</f>
        <v>100</v>
      </c>
      <c r="AL423" s="2">
        <f>+('3 Planilla Preadjudicación OTIC'!AL423)</f>
        <v>25</v>
      </c>
      <c r="AM423" s="12">
        <f>+('3 Planilla Preadjudicación OTIC'!AM423)</f>
        <v>5075</v>
      </c>
      <c r="AN423" s="12">
        <f>+('3 Planilla Preadjudicación OTIC'!AN423)</f>
        <v>0</v>
      </c>
      <c r="AO423" s="12">
        <f>+('3 Planilla Preadjudicación OTIC'!AO423)</f>
        <v>0</v>
      </c>
      <c r="AP423" s="12">
        <f>+('3 Planilla Preadjudicación OTIC'!AP423)</f>
        <v>10150000</v>
      </c>
      <c r="AQ423" s="12">
        <f>+('3 Planilla Preadjudicación OTIC'!AQ423)</f>
        <v>2000000</v>
      </c>
      <c r="AR423" s="12">
        <f>+('3 Planilla Preadjudicación OTIC'!AR423)</f>
        <v>0</v>
      </c>
      <c r="AS423" s="12">
        <f>+('3 Planilla Preadjudicación OTIC'!AS423)</f>
        <v>0</v>
      </c>
      <c r="AT423" s="12">
        <f>+('3 Planilla Preadjudicación OTIC'!AT423)</f>
        <v>0</v>
      </c>
      <c r="AU423" s="12">
        <f>+('3 Planilla Preadjudicación OTIC'!AU423)</f>
        <v>12150000</v>
      </c>
      <c r="AV423" s="2" t="str">
        <f>+('3 Planilla Preadjudicación OTIC'!AV423)</f>
        <v>SI</v>
      </c>
      <c r="AW423" s="4">
        <f>+('3 Planilla Preadjudicación OTIC'!AW423)</f>
        <v>0</v>
      </c>
      <c r="AX423" s="2">
        <f>+('3 Planilla Preadjudicación OTIC'!AX423)</f>
        <v>1</v>
      </c>
      <c r="AY423" s="2">
        <f>+('3 Planilla Preadjudicación OTIC'!AY423)</f>
        <v>7</v>
      </c>
      <c r="AZ423" s="2">
        <f>+('3 Planilla Preadjudicación OTIC'!AZ423)</f>
        <v>7</v>
      </c>
      <c r="BA423" s="2">
        <f>+('3 Planilla Preadjudicación OTIC'!BA423)</f>
        <v>7</v>
      </c>
      <c r="BB423" s="2">
        <f>+('3 Planilla Preadjudicación OTIC'!BB423)</f>
        <v>7</v>
      </c>
      <c r="BC423" s="2">
        <f>+('3 Planilla Preadjudicación OTIC'!BC423)</f>
        <v>7</v>
      </c>
      <c r="BD423" s="2">
        <f>+('3 Planilla Preadjudicación OTIC'!BD423)</f>
        <v>7</v>
      </c>
      <c r="BE423" s="2">
        <f>+('3 Planilla Preadjudicación OTIC'!BE423)</f>
        <v>7</v>
      </c>
      <c r="BF423" s="2">
        <f>+('3 Planilla Preadjudicación OTIC'!BF423)</f>
        <v>7</v>
      </c>
      <c r="BG423" s="2">
        <f>+('3 Planilla Preadjudicación OTIC'!BG423)</f>
        <v>7</v>
      </c>
      <c r="BH423" s="2">
        <f>+('3 Planilla Preadjudicación OTIC'!BH423)</f>
        <v>7</v>
      </c>
      <c r="BI423" s="2">
        <f>+('3 Planilla Preadjudicación OTIC'!BI423)</f>
        <v>7</v>
      </c>
      <c r="BJ423" s="2">
        <f>+('3 Planilla Preadjudicación OTIC'!BJ423)</f>
        <v>7</v>
      </c>
      <c r="BK423" s="2">
        <f>+('3 Planilla Preadjudicación OTIC'!BK423)</f>
        <v>7</v>
      </c>
      <c r="BL423" s="2">
        <f>+('3 Planilla Preadjudicación OTIC'!BL423)</f>
        <v>7</v>
      </c>
      <c r="BM423" s="104">
        <f>ROUND(('3 Planilla Preadjudicación OTIC'!BM423),1)</f>
        <v>6.4</v>
      </c>
      <c r="BN423" s="4" t="str">
        <f>+('3 Planilla Preadjudicación OTIC'!BN423)</f>
        <v>NO</v>
      </c>
      <c r="BO423" s="4">
        <f>+('3 Planilla Preadjudicación OTIC'!BO423)</f>
        <v>0</v>
      </c>
      <c r="BP423" s="4">
        <f>+('3 Planilla Preadjudicación OTIC'!BP423)</f>
        <v>0</v>
      </c>
      <c r="BQ423" s="4">
        <f>+('3 Planilla Preadjudicación OTIC'!BQ423)</f>
        <v>0</v>
      </c>
      <c r="BR423" s="4">
        <f>+('3 Planilla Preadjudicación OTIC'!BR423)</f>
        <v>0</v>
      </c>
      <c r="BS423" s="4">
        <f>+('3 Planilla Preadjudicación OTIC'!BS423)</f>
        <v>0</v>
      </c>
      <c r="BT423" s="4">
        <f>+('3 Planilla Preadjudicación OTIC'!BT423)</f>
        <v>0</v>
      </c>
      <c r="BU423" s="85">
        <f>IF(VLOOKUP(A423,'BD OFICIAL'!$A$1:$AL$2098,7,0)=D423,0,1)</f>
        <v>0</v>
      </c>
      <c r="BV423" s="85">
        <f>IF(VLOOKUP(A423,'BD OFICIAL'!$A$1:$AL$2098,11,0)=J423,0,1)</f>
        <v>0</v>
      </c>
      <c r="BW423" s="85">
        <f>IF(VLOOKUP(A423,'BD OFICIAL'!$A$1:$AL$2098,13,0)=L423,0,1)</f>
        <v>0</v>
      </c>
      <c r="BX423" s="2">
        <f>IF(VLOOKUP(A423,'BD OFICIAL'!$A$1:$AL$2098,16,0)=O423,0,1)</f>
        <v>0</v>
      </c>
      <c r="BY423" s="2">
        <f>IF(VLOOKUP(A423,'BD OFICIAL'!$A$1:$AL$2098,17,0)=P423,0,1)</f>
        <v>0</v>
      </c>
      <c r="BZ423" s="2">
        <f>IF(VLOOKUP(A423,'BD OFICIAL'!$A$1:$AL$2098,19,0)=R423,0,1)</f>
        <v>0</v>
      </c>
      <c r="CA423" s="2">
        <f>IF(VLOOKUP(A423,'BD OFICIAL'!$A$1:$AL$2098,21,0)=T423,0,1)</f>
        <v>0</v>
      </c>
      <c r="CB423" s="2">
        <f>IF(VLOOKUP(A423,'BD OFICIAL'!$A$1:$AL$2098,24,0)=AK423,0,1)</f>
        <v>0</v>
      </c>
      <c r="CC423" s="2">
        <f>IF(VLOOKUP(A423,'BD OFICIAL'!$A$1:$AL$2098,25,0)=X423,0,1)</f>
        <v>0</v>
      </c>
      <c r="CD423" s="2">
        <f>IF(VLOOKUP(A423,'BD OFICIAL'!$A$1:$AL$2098,26,0)=Y423,0,1)</f>
        <v>0</v>
      </c>
      <c r="CE423" s="2">
        <f>IF(VLOOKUP(A423,'BD OFICIAL'!$A$1:$AL$2098,27,0)=Z423,0,1)</f>
        <v>0</v>
      </c>
      <c r="CF423" s="2">
        <f>IF(VLOOKUP(A423,'BD OFICIAL'!$A$1:$AL$2098,28,0)=AA423,0,1)</f>
        <v>0</v>
      </c>
      <c r="CG423" s="2">
        <f>IF(VLOOKUP(A423,'BD OFICIAL'!$A$1:$AL$2098,33,0)=AF423,0,1)</f>
        <v>0</v>
      </c>
      <c r="CH423" s="2">
        <f>IF(VLOOKUP(A423,'BD OFICIAL'!$A$1:$AL$2098,35,0)=AH423,0,1)</f>
        <v>0</v>
      </c>
      <c r="CI423" s="85">
        <f>IF(VLOOKUP(A423,'BD OFICIAL'!$A$1:$AL$2098,34,0)=AL423,0,1)</f>
        <v>0</v>
      </c>
      <c r="CJ423" s="12">
        <f>VLOOKUP(A423,'BD OFICIAL'!$A$1:$AM$2098,36,0)*AM423-AP423</f>
        <v>0</v>
      </c>
      <c r="CK423" s="85" t="str">
        <f t="shared" si="224"/>
        <v>SSH</v>
      </c>
      <c r="CL423" s="85" t="str">
        <f t="shared" si="225"/>
        <v>NO</v>
      </c>
      <c r="CM423" s="85" t="str">
        <f t="shared" si="205"/>
        <v>SI</v>
      </c>
      <c r="CN423" s="31">
        <f t="shared" si="206"/>
        <v>0</v>
      </c>
      <c r="CO423" s="31">
        <f t="shared" si="226"/>
        <v>0</v>
      </c>
      <c r="CP423" s="31">
        <f t="shared" si="207"/>
        <v>0</v>
      </c>
      <c r="CQ423" s="31">
        <f>IF(Y423="NO",0,IF(Y423="SI",IF(VLOOKUP(A423,'BD OFICIAL'!$A:$AO,40,0)=AQ423,0,1)))</f>
        <v>0</v>
      </c>
      <c r="CR423" s="31">
        <f>IF(Z423="NO",0,IF(Z423="SI",IF(VLOOKUP(B423,'BD OFICIAL'!$A:$AO,41,0)=AS423,0,1)))</f>
        <v>0</v>
      </c>
      <c r="CS423" s="31">
        <f t="shared" si="227"/>
        <v>0</v>
      </c>
      <c r="CT423" s="31">
        <f t="shared" si="228"/>
        <v>0</v>
      </c>
      <c r="CU423" s="31">
        <f>IF(VLOOKUP(A423,'BD OFICIAL'!$A$1:$AL$1056,31,0)="SI",IF(AT423&gt;0,0,1),IF(AT423=0,0,1))</f>
        <v>0</v>
      </c>
      <c r="CV423" s="31">
        <f t="shared" si="229"/>
        <v>0</v>
      </c>
      <c r="CW423" s="31">
        <f t="shared" si="208"/>
        <v>0</v>
      </c>
      <c r="CX423" s="85" t="str">
        <f t="shared" si="209"/>
        <v>SI</v>
      </c>
      <c r="CY423" s="31">
        <f t="shared" si="210"/>
        <v>0</v>
      </c>
      <c r="CZ423" s="85" t="str">
        <f>IF(ISERROR(VLOOKUP(AI423,EXPERIENCIA!$A$1:$C$2100,1,0)),"NO","SI")</f>
        <v>NO</v>
      </c>
      <c r="DA423" s="85">
        <f>IF(CX423="no","NO APLICA",IF(AX423=0,"ERROR NOTA",IF(AND(AX423&gt;1,CZ423="NO"),"ERROR NOTA",IF(AND(CZ423="NO",AX423=1),0,IF(VLOOKUP(AI423,EXPERIENCIA!$A$1:$C$2100,3,0)=AX423,0,"ERROR NOTA")))))</f>
        <v>0</v>
      </c>
      <c r="DB423" s="85" t="str">
        <f>IF(ISERROR(VLOOKUP(AI423,COMPORTAMIENTO!$A$1:$C$2100,1,0)),"NO","SI")</f>
        <v>SI</v>
      </c>
      <c r="DC423" s="85">
        <f>IF(CX423="NO","NO APLICA",IF(AY423=0,"ERROR NOTA",IF(AND(DB423="NO",AY423=7),0,IF(VLOOKUP(AI423,COMPORTAMIENTO!$A$2:$H$2100,8,0)=AY423,0,"ERROR NOTA"))))</f>
        <v>0</v>
      </c>
      <c r="DD423" s="104">
        <f t="shared" si="211"/>
        <v>0.1</v>
      </c>
      <c r="DE423" s="104">
        <f t="shared" si="212"/>
        <v>0.70000000000000007</v>
      </c>
      <c r="DF423" s="85" t="str">
        <f t="shared" si="230"/>
        <v>NO</v>
      </c>
      <c r="DG423" s="85">
        <f t="shared" si="213"/>
        <v>7</v>
      </c>
      <c r="DH423" s="85">
        <f t="shared" si="214"/>
        <v>7</v>
      </c>
      <c r="DI423" s="85">
        <f t="shared" si="215"/>
        <v>7</v>
      </c>
      <c r="DJ423" s="12">
        <f t="shared" si="216"/>
        <v>7.0000000000000009</v>
      </c>
      <c r="DK423" s="7">
        <f t="shared" si="217"/>
        <v>7.0000000000000009</v>
      </c>
      <c r="DL423" s="12">
        <f t="shared" si="231"/>
        <v>5075</v>
      </c>
      <c r="DM423" s="12">
        <f>VLOOKUP(A423,'5 TD'!$A:$B,2,0)</f>
        <v>5075</v>
      </c>
      <c r="DN423" s="7">
        <f t="shared" si="232"/>
        <v>7</v>
      </c>
      <c r="DO423" s="85" t="str">
        <f t="shared" si="218"/>
        <v>APROBADO</v>
      </c>
      <c r="DP423" s="85" t="str">
        <f t="shared" si="219"/>
        <v>APROBADO</v>
      </c>
      <c r="DQ423" s="7">
        <f t="shared" si="220"/>
        <v>6.4</v>
      </c>
      <c r="DR423" s="85" t="str">
        <f t="shared" si="233"/>
        <v>APROBADO</v>
      </c>
      <c r="DS423" s="2" t="str">
        <f>+('3 Planilla Preadjudicación OTIC'!BN423)</f>
        <v>NO</v>
      </c>
      <c r="DT423" s="2">
        <f>IF(DR423="APROBADO",VLOOKUP(A423,'5 TD'!$D$3:$E$270,2,0),"NO APLICA")</f>
        <v>6.8</v>
      </c>
      <c r="DU423" s="2" t="str">
        <f t="shared" si="234"/>
        <v>NO</v>
      </c>
      <c r="DV423" s="2" t="str">
        <f>IF(DU423="SI",VLOOKUP(A423,'5 TD'!$G$3:$H$270,2,0),"NO APLICA ")</f>
        <v xml:space="preserve">NO APLICA </v>
      </c>
      <c r="DW423" s="2" t="str">
        <f t="shared" si="235"/>
        <v>NO</v>
      </c>
      <c r="DX423" s="2" t="str">
        <f>IF(DW423="SI",VLOOKUP(A423,'5 TD'!$J$4:$K$472,2,0),"NO APLICA")</f>
        <v>NO APLICA</v>
      </c>
      <c r="DY423" s="2" t="str">
        <f t="shared" si="236"/>
        <v>NO APLICA</v>
      </c>
      <c r="DZ423" s="7" t="str">
        <f>IF(DY423="SI",VLOOKUP(A423,'5 TD'!$M$4:$N$350,2,0),"NO APLICA")</f>
        <v>NO APLICA</v>
      </c>
      <c r="EA423" s="2" t="str">
        <f t="shared" si="237"/>
        <v>NO APLICA</v>
      </c>
      <c r="EB423" s="12" t="str">
        <f t="shared" si="238"/>
        <v/>
      </c>
      <c r="EC423" s="12" t="str">
        <f>IF(EA423="SI",VLOOKUP(A423,'5 TD'!$V$4:$W$479,2,0),"NO APLICA")</f>
        <v>NO APLICA</v>
      </c>
      <c r="ED423" s="2" t="str">
        <f t="shared" si="221"/>
        <v>NO</v>
      </c>
      <c r="EE423" s="79" t="str">
        <f>IF(ED423="SI",VLOOKUP(AI423,COMPORTAMIENTO!$A$1:$H$2100,7,0),"NO APLICA")</f>
        <v>NO APLICA</v>
      </c>
      <c r="EF423" s="12" t="str">
        <f>IF(ED423="SI",VLOOKUP(A423,'5 TD'!$P$2:$Q$479,2,0),"NO APLICA")</f>
        <v>NO APLICA</v>
      </c>
      <c r="EG423" s="2" t="str">
        <f t="shared" si="222"/>
        <v>NO</v>
      </c>
      <c r="EH423" s="2">
        <f>IF(CZ423="no",0,VLOOKUP(AI423,EXPERIENCIA!$A$1:$C$2100,2,0))</f>
        <v>0</v>
      </c>
      <c r="EI423" s="2">
        <f>IF(CZ423="si",VLOOKUP(A423,'5 TD'!$S$3:$T$2103,2,0),0)</f>
        <v>0</v>
      </c>
      <c r="EJ423" s="2" t="str">
        <f t="shared" si="223"/>
        <v>SI</v>
      </c>
      <c r="EK423" s="2">
        <f>+('3 Planilla Preadjudicación OTIC'!BU423)</f>
        <v>0</v>
      </c>
      <c r="EL423" s="4"/>
      <c r="EM423" s="3"/>
      <c r="EN423" s="3"/>
      <c r="EQ423" s="86"/>
    </row>
    <row r="424" spans="1:147" ht="15" customHeight="1" x14ac:dyDescent="0.3">
      <c r="A424" s="2">
        <f>+('3 Planilla Preadjudicación OTIC'!A424)</f>
        <v>14284</v>
      </c>
      <c r="B424" s="2" t="str">
        <f>+('3 Planilla Preadjudicación OTIC'!B424)</f>
        <v>65181652-1</v>
      </c>
      <c r="C424" s="4">
        <f>+('3 Planilla Preadjudicación OTIC'!E424)</f>
        <v>2025</v>
      </c>
      <c r="D424" s="4" t="str">
        <f>+('3 Planilla Preadjudicación OTIC'!F424)</f>
        <v>MANDATO</v>
      </c>
      <c r="E424" s="4" t="str">
        <f>+('3 Planilla Preadjudicación OTIC'!G424)</f>
        <v>73238400-6</v>
      </c>
      <c r="F424" s="4" t="str">
        <f>+('3 Planilla Preadjudicación OTIC'!H424)</f>
        <v>FUNDACION KOINOMADELFIA</v>
      </c>
      <c r="G424" s="4"/>
      <c r="H424" s="4"/>
      <c r="I424" s="4" t="str">
        <f>+('3 Planilla Preadjudicación OTIC'!I424)</f>
        <v>ACOMPAÑAMIENTO Y APOYO EN EL CUIDADO DE NIÑOS, NIÑAS Y ADOLESCENTES EN SITUACIÓN DE VULNERABILIDAD DE DERECHOS</v>
      </c>
      <c r="J424" s="4" t="str">
        <f>+('3 Planilla Preadjudicación OTIC'!J424)</f>
        <v>PF1185</v>
      </c>
      <c r="K424" s="4" t="str">
        <f>+('3 Planilla Preadjudicación OTIC'!K424)</f>
        <v>DESARROLLO DEL TRABAJO COLABORATIVO</v>
      </c>
      <c r="L424" s="4" t="str">
        <f>+('3 Planilla Preadjudicación OTIC'!L424)</f>
        <v>PF0918</v>
      </c>
      <c r="M424" s="2">
        <f>+('3 Planilla Preadjudicación OTIC'!M424)</f>
        <v>13</v>
      </c>
      <c r="N424" s="4" t="str">
        <f>+('3 Planilla Preadjudicación OTIC'!N424)</f>
        <v>METROPOLITANA</v>
      </c>
      <c r="O424" s="4" t="str">
        <f>+('3 Planilla Preadjudicación OTIC'!O424)</f>
        <v>PEÑAFLOR</v>
      </c>
      <c r="P424" s="4" t="str">
        <f>+('3 Planilla Preadjudicación OTIC'!P424)</f>
        <v>TRABAJADORES ACTIVOS O EN PROCESO DE RECONVERSIÓN LABORAL</v>
      </c>
      <c r="Q424" s="4" t="str">
        <f>+('3 Planilla Preadjudicación OTIC'!Q424)</f>
        <v>PRESENCIAL</v>
      </c>
      <c r="R424" s="4" t="str">
        <f>+('3 Planilla Preadjudicación OTIC'!R424)</f>
        <v>DEPENDIENTE</v>
      </c>
      <c r="S424" s="4">
        <f>+('3 Planilla Preadjudicación OTIC'!S424)</f>
        <v>27</v>
      </c>
      <c r="T424" s="2">
        <f>+('3 Planilla Preadjudicación OTIC'!T424)</f>
        <v>20</v>
      </c>
      <c r="U424" s="2">
        <f>+('3 Planilla Preadjudicación OTIC'!U424)</f>
        <v>72</v>
      </c>
      <c r="V424" s="2">
        <f>+('3 Planilla Preadjudicación OTIC'!V424)</f>
        <v>8</v>
      </c>
      <c r="W424" s="2">
        <f>+('3 Planilla Preadjudicación OTIC'!W424)</f>
        <v>80</v>
      </c>
      <c r="X424" s="2">
        <f>+('3 Planilla Preadjudicación OTIC'!X424)</f>
        <v>3</v>
      </c>
      <c r="Y424" s="2" t="str">
        <f>+('3 Planilla Preadjudicación OTIC'!Y424)</f>
        <v>SI</v>
      </c>
      <c r="Z424" s="2" t="str">
        <f>+('3 Planilla Preadjudicación OTIC'!Z424)</f>
        <v>NO</v>
      </c>
      <c r="AA424" s="2" t="str">
        <f>+('3 Planilla Preadjudicación OTIC'!AA424)</f>
        <v>NO</v>
      </c>
      <c r="AB424" s="4" t="str">
        <f>+('3 Planilla Preadjudicación OTIC'!AB424)</f>
        <v>SE AJUSTA A PLAN FORMATIVO</v>
      </c>
      <c r="AC424" s="4" t="str">
        <f>+('3 Planilla Preadjudicación OTIC'!AC424)</f>
        <v>HOMBRES Y MUJERES MAYORES DE 18 AÑOS, DE AMBOS SEXOS QUE TRABAJAN EN UNA RESIDENCIA DE CUIDADO TERAPÉUTICO DE NIÑOS, NIÑAS Y ADOLESCENTES. CON EDUCACIÓN MEDIA COMPLETA, Y QUE RESIDAN EN LA COMUNA DE PEÑAFLOR Y SUS ALREDEDORES.</v>
      </c>
      <c r="AD424" s="2" t="str">
        <f>+('3 Planilla Preadjudicación OTIC'!AD424)</f>
        <v>NO</v>
      </c>
      <c r="AE424" s="4">
        <f>+('3 Planilla Preadjudicación OTIC'!AE424)</f>
        <v>0</v>
      </c>
      <c r="AF424" s="2" t="str">
        <f>+('3 Planilla Preadjudicación OTIC'!AF424)</f>
        <v>CERRADA</v>
      </c>
      <c r="AG424" s="2">
        <f>+('3 Planilla Preadjudicación OTIC'!AG424)</f>
        <v>27</v>
      </c>
      <c r="AH424" s="2">
        <f>+('3 Planilla Preadjudicación OTIC'!AH424)</f>
        <v>1</v>
      </c>
      <c r="AI424" s="135" t="str">
        <f>+('3 Planilla Preadjudicación OTIC'!AI424)</f>
        <v>77490687-8</v>
      </c>
      <c r="AJ424" s="4" t="str">
        <f>+('3 Planilla Preadjudicación OTIC'!AJ424)</f>
        <v>INSTITUTO ISEG SPA.</v>
      </c>
      <c r="AK424" s="2">
        <f>+('3 Planilla Preadjudicación OTIC'!AK424)</f>
        <v>80</v>
      </c>
      <c r="AL424" s="2">
        <f>+('3 Planilla Preadjudicación OTIC'!AL424)</f>
        <v>27</v>
      </c>
      <c r="AM424" s="12">
        <f>+('3 Planilla Preadjudicación OTIC'!AM424)</f>
        <v>4130</v>
      </c>
      <c r="AN424" s="12">
        <f>+('3 Planilla Preadjudicación OTIC'!AN424)</f>
        <v>0</v>
      </c>
      <c r="AO424" s="12">
        <f>+('3 Planilla Preadjudicación OTIC'!AO424)</f>
        <v>0</v>
      </c>
      <c r="AP424" s="12">
        <f>+('3 Planilla Preadjudicación OTIC'!AP424)</f>
        <v>6608000</v>
      </c>
      <c r="AQ424" s="12">
        <f>+('3 Planilla Preadjudicación OTIC'!AQ424)</f>
        <v>2160000</v>
      </c>
      <c r="AR424" s="12">
        <f>+('3 Planilla Preadjudicación OTIC'!AR424)</f>
        <v>0</v>
      </c>
      <c r="AS424" s="12">
        <f>+('3 Planilla Preadjudicación OTIC'!AS424)</f>
        <v>0</v>
      </c>
      <c r="AT424" s="12">
        <f>+('3 Planilla Preadjudicación OTIC'!AT424)</f>
        <v>0</v>
      </c>
      <c r="AU424" s="12">
        <f>+('3 Planilla Preadjudicación OTIC'!AU424)</f>
        <v>8768000</v>
      </c>
      <c r="AV424" s="2" t="str">
        <f>+('3 Planilla Preadjudicación OTIC'!AV424)</f>
        <v>SI</v>
      </c>
      <c r="AW424" s="4">
        <f>+('3 Planilla Preadjudicación OTIC'!AW424)</f>
        <v>0</v>
      </c>
      <c r="AX424" s="2">
        <f>+('3 Planilla Preadjudicación OTIC'!AX424)</f>
        <v>1</v>
      </c>
      <c r="AY424" s="2">
        <f>+('3 Planilla Preadjudicación OTIC'!AY424)</f>
        <v>7</v>
      </c>
      <c r="AZ424" s="2">
        <f>+('3 Planilla Preadjudicación OTIC'!AZ424)</f>
        <v>0</v>
      </c>
      <c r="BA424" s="2">
        <f>+('3 Planilla Preadjudicación OTIC'!BA424)</f>
        <v>0</v>
      </c>
      <c r="BB424" s="2">
        <f>+('3 Planilla Preadjudicación OTIC'!BB424)</f>
        <v>0</v>
      </c>
      <c r="BC424" s="2">
        <f>+('3 Planilla Preadjudicación OTIC'!BC424)</f>
        <v>0</v>
      </c>
      <c r="BD424" s="2">
        <f>+('3 Planilla Preadjudicación OTIC'!BD424)</f>
        <v>0</v>
      </c>
      <c r="BE424" s="2">
        <f>+('3 Planilla Preadjudicación OTIC'!BE424)</f>
        <v>0</v>
      </c>
      <c r="BF424" s="2">
        <f>+('3 Planilla Preadjudicación OTIC'!BF424)</f>
        <v>0</v>
      </c>
      <c r="BG424" s="2">
        <f>+('3 Planilla Preadjudicación OTIC'!BG424)</f>
        <v>7</v>
      </c>
      <c r="BH424" s="2">
        <f>+('3 Planilla Preadjudicación OTIC'!BH424)</f>
        <v>7</v>
      </c>
      <c r="BI424" s="2">
        <f>+('3 Planilla Preadjudicación OTIC'!BI424)</f>
        <v>7</v>
      </c>
      <c r="BJ424" s="2">
        <f>+('3 Planilla Preadjudicación OTIC'!BJ424)</f>
        <v>7</v>
      </c>
      <c r="BK424" s="2">
        <f>+('3 Planilla Preadjudicación OTIC'!BK424)</f>
        <v>7</v>
      </c>
      <c r="BL424" s="2">
        <f>+('3 Planilla Preadjudicación OTIC'!BL424)</f>
        <v>7</v>
      </c>
      <c r="BM424" s="104">
        <f>ROUND(('3 Planilla Preadjudicación OTIC'!BM424),1)</f>
        <v>6.4</v>
      </c>
      <c r="BN424" s="4" t="str">
        <f>+('3 Planilla Preadjudicación OTIC'!BN424)</f>
        <v>NO</v>
      </c>
      <c r="BO424" s="4">
        <f>+('3 Planilla Preadjudicación OTIC'!BO424)</f>
        <v>0</v>
      </c>
      <c r="BP424" s="4">
        <f>+('3 Planilla Preadjudicación OTIC'!BP424)</f>
        <v>0</v>
      </c>
      <c r="BQ424" s="4">
        <f>+('3 Planilla Preadjudicación OTIC'!BQ424)</f>
        <v>0</v>
      </c>
      <c r="BR424" s="4">
        <f>+('3 Planilla Preadjudicación OTIC'!BR424)</f>
        <v>0</v>
      </c>
      <c r="BS424" s="4">
        <f>+('3 Planilla Preadjudicación OTIC'!BS424)</f>
        <v>0</v>
      </c>
      <c r="BT424" s="4">
        <f>+('3 Planilla Preadjudicación OTIC'!BT424)</f>
        <v>0</v>
      </c>
      <c r="BU424" s="85">
        <f>IF(VLOOKUP(A424,'BD OFICIAL'!$A$1:$AL$2098,7,0)=D424,0,1)</f>
        <v>0</v>
      </c>
      <c r="BV424" s="85">
        <f>IF(VLOOKUP(A424,'BD OFICIAL'!$A$1:$AL$2098,11,0)=J424,0,1)</f>
        <v>0</v>
      </c>
      <c r="BW424" s="85">
        <f>IF(VLOOKUP(A424,'BD OFICIAL'!$A$1:$AL$2098,13,0)=L424,0,1)</f>
        <v>0</v>
      </c>
      <c r="BX424" s="2">
        <f>IF(VLOOKUP(A424,'BD OFICIAL'!$A$1:$AL$2098,16,0)=O424,0,1)</f>
        <v>0</v>
      </c>
      <c r="BY424" s="2">
        <f>IF(VLOOKUP(A424,'BD OFICIAL'!$A$1:$AL$2098,17,0)=P424,0,1)</f>
        <v>0</v>
      </c>
      <c r="BZ424" s="2">
        <f>IF(VLOOKUP(A424,'BD OFICIAL'!$A$1:$AL$2098,19,0)=R424,0,1)</f>
        <v>0</v>
      </c>
      <c r="CA424" s="2">
        <f>IF(VLOOKUP(A424,'BD OFICIAL'!$A$1:$AL$2098,21,0)=T424,0,1)</f>
        <v>0</v>
      </c>
      <c r="CB424" s="2">
        <f>IF(VLOOKUP(A424,'BD OFICIAL'!$A$1:$AL$2098,24,0)=AK424,0,1)</f>
        <v>0</v>
      </c>
      <c r="CC424" s="2">
        <f>IF(VLOOKUP(A424,'BD OFICIAL'!$A$1:$AL$2098,25,0)=X424,0,1)</f>
        <v>0</v>
      </c>
      <c r="CD424" s="2">
        <f>IF(VLOOKUP(A424,'BD OFICIAL'!$A$1:$AL$2098,26,0)=Y424,0,1)</f>
        <v>0</v>
      </c>
      <c r="CE424" s="2">
        <f>IF(VLOOKUP(A424,'BD OFICIAL'!$A$1:$AL$2098,27,0)=Z424,0,1)</f>
        <v>0</v>
      </c>
      <c r="CF424" s="2">
        <f>IF(VLOOKUP(A424,'BD OFICIAL'!$A$1:$AL$2098,28,0)=AA424,0,1)</f>
        <v>0</v>
      </c>
      <c r="CG424" s="2">
        <f>IF(VLOOKUP(A424,'BD OFICIAL'!$A$1:$AL$2098,33,0)=AF424,0,1)</f>
        <v>0</v>
      </c>
      <c r="CH424" s="2">
        <f>IF(VLOOKUP(A424,'BD OFICIAL'!$A$1:$AL$2098,35,0)=AH424,0,1)</f>
        <v>0</v>
      </c>
      <c r="CI424" s="85">
        <f>IF(VLOOKUP(A424,'BD OFICIAL'!$A$1:$AL$2098,34,0)=AL424,0,1)</f>
        <v>0</v>
      </c>
      <c r="CJ424" s="12">
        <f>VLOOKUP(A424,'BD OFICIAL'!$A$1:$AM$2098,36,0)*AM424-AP424</f>
        <v>0</v>
      </c>
      <c r="CK424" s="85" t="str">
        <f t="shared" si="224"/>
        <v>SSH</v>
      </c>
      <c r="CL424" s="85" t="str">
        <f t="shared" si="225"/>
        <v>SI</v>
      </c>
      <c r="CM424" s="85" t="str">
        <f t="shared" si="205"/>
        <v>NO</v>
      </c>
      <c r="CN424" s="31">
        <f t="shared" si="206"/>
        <v>0</v>
      </c>
      <c r="CO424" s="31">
        <f t="shared" si="226"/>
        <v>0</v>
      </c>
      <c r="CP424" s="31">
        <f t="shared" si="207"/>
        <v>0</v>
      </c>
      <c r="CQ424" s="31">
        <f>IF(Y424="NO",0,IF(Y424="SI",IF(VLOOKUP(A424,'BD OFICIAL'!$A:$AO,40,0)=AQ424,0,1)))</f>
        <v>0</v>
      </c>
      <c r="CR424" s="31">
        <f>IF(Z424="NO",0,IF(Z424="SI",IF(VLOOKUP(B424,'BD OFICIAL'!$A:$AO,41,0)=AS424,0,1)))</f>
        <v>0</v>
      </c>
      <c r="CS424" s="31">
        <f t="shared" si="227"/>
        <v>0</v>
      </c>
      <c r="CT424" s="31">
        <f t="shared" si="228"/>
        <v>0</v>
      </c>
      <c r="CU424" s="31">
        <f>IF(VLOOKUP(A424,'BD OFICIAL'!$A$1:$AL$1056,31,0)="SI",IF(AT424&gt;0,0,1),IF(AT424=0,0,1))</f>
        <v>0</v>
      </c>
      <c r="CV424" s="31">
        <f t="shared" si="229"/>
        <v>0</v>
      </c>
      <c r="CW424" s="31">
        <f t="shared" si="208"/>
        <v>0</v>
      </c>
      <c r="CX424" s="85" t="str">
        <f t="shared" si="209"/>
        <v>SI</v>
      </c>
      <c r="CY424" s="31">
        <f t="shared" si="210"/>
        <v>0</v>
      </c>
      <c r="CZ424" s="85" t="str">
        <f>IF(ISERROR(VLOOKUP(AI424,EXPERIENCIA!$A$1:$C$2100,1,0)),"NO","SI")</f>
        <v>NO</v>
      </c>
      <c r="DA424" s="85">
        <f>IF(CX424="no","NO APLICA",IF(AX424=0,"ERROR NOTA",IF(AND(AX424&gt;1,CZ424="NO"),"ERROR NOTA",IF(AND(CZ424="NO",AX424=1),0,IF(VLOOKUP(AI424,EXPERIENCIA!$A$1:$C$2100,3,0)=AX424,0,"ERROR NOTA")))))</f>
        <v>0</v>
      </c>
      <c r="DB424" s="85" t="str">
        <f>IF(ISERROR(VLOOKUP(AI424,COMPORTAMIENTO!$A$1:$C$2100,1,0)),"NO","SI")</f>
        <v>NO</v>
      </c>
      <c r="DC424" s="85">
        <f>IF(CX424="NO","NO APLICA",IF(AY424=0,"ERROR NOTA",IF(AND(DB424="NO",AY424=7),0,IF(VLOOKUP(AI424,COMPORTAMIENTO!$A$2:$H$2100,8,0)=AY424,0,"ERROR NOTA"))))</f>
        <v>0</v>
      </c>
      <c r="DD424" s="104">
        <f t="shared" si="211"/>
        <v>0.1</v>
      </c>
      <c r="DE424" s="104">
        <f t="shared" si="212"/>
        <v>0.70000000000000007</v>
      </c>
      <c r="DF424" s="85" t="str">
        <f t="shared" si="230"/>
        <v>SI</v>
      </c>
      <c r="DG424" s="85">
        <f t="shared" si="213"/>
        <v>0</v>
      </c>
      <c r="DH424" s="85">
        <f t="shared" si="214"/>
        <v>0</v>
      </c>
      <c r="DI424" s="85">
        <f t="shared" si="215"/>
        <v>0</v>
      </c>
      <c r="DJ424" s="12">
        <f t="shared" si="216"/>
        <v>7.0000000000000009</v>
      </c>
      <c r="DK424" s="7">
        <f t="shared" si="217"/>
        <v>7.0000000000000009</v>
      </c>
      <c r="DL424" s="12">
        <f t="shared" si="231"/>
        <v>4130</v>
      </c>
      <c r="DM424" s="12">
        <f>VLOOKUP(A424,'5 TD'!$A:$B,2,0)</f>
        <v>4130</v>
      </c>
      <c r="DN424" s="7">
        <f t="shared" si="232"/>
        <v>7</v>
      </c>
      <c r="DO424" s="85" t="str">
        <f t="shared" si="218"/>
        <v>APROBADO</v>
      </c>
      <c r="DP424" s="85" t="str">
        <f t="shared" si="219"/>
        <v>APROBADO</v>
      </c>
      <c r="DQ424" s="7">
        <f t="shared" si="220"/>
        <v>6.4</v>
      </c>
      <c r="DR424" s="85" t="str">
        <f t="shared" si="233"/>
        <v>APROBADO</v>
      </c>
      <c r="DS424" s="2" t="str">
        <f>+('3 Planilla Preadjudicación OTIC'!BN424)</f>
        <v>NO</v>
      </c>
      <c r="DT424" s="2">
        <f>IF(DR424="APROBADO",VLOOKUP(A424,'5 TD'!$D$3:$E$270,2,0),"NO APLICA")</f>
        <v>7</v>
      </c>
      <c r="DU424" s="2" t="str">
        <f t="shared" si="234"/>
        <v>NO</v>
      </c>
      <c r="DV424" s="2" t="str">
        <f>IF(DU424="SI",VLOOKUP(A424,'5 TD'!$G$3:$H$270,2,0),"NO APLICA ")</f>
        <v xml:space="preserve">NO APLICA </v>
      </c>
      <c r="DW424" s="2" t="str">
        <f t="shared" si="235"/>
        <v>NO</v>
      </c>
      <c r="DX424" s="2" t="str">
        <f>IF(DW424="SI",VLOOKUP(A424,'5 TD'!$J$4:$K$472,2,0),"NO APLICA")</f>
        <v>NO APLICA</v>
      </c>
      <c r="DY424" s="2" t="str">
        <f t="shared" si="236"/>
        <v>NO APLICA</v>
      </c>
      <c r="DZ424" s="7" t="str">
        <f>IF(DY424="SI",VLOOKUP(A424,'5 TD'!$M$4:$N$350,2,0),"NO APLICA")</f>
        <v>NO APLICA</v>
      </c>
      <c r="EA424" s="2" t="str">
        <f t="shared" si="237"/>
        <v>NO APLICA</v>
      </c>
      <c r="EB424" s="12" t="str">
        <f t="shared" si="238"/>
        <v/>
      </c>
      <c r="EC424" s="12" t="str">
        <f>IF(EA424="SI",VLOOKUP(A424,'5 TD'!$V$4:$W$479,2,0),"NO APLICA")</f>
        <v>NO APLICA</v>
      </c>
      <c r="ED424" s="2" t="str">
        <f t="shared" si="221"/>
        <v>NO</v>
      </c>
      <c r="EE424" s="79" t="str">
        <f>IF(ED424="SI",VLOOKUP(AI424,COMPORTAMIENTO!$A$1:$H$2100,7,0),"NO APLICA")</f>
        <v>NO APLICA</v>
      </c>
      <c r="EF424" s="12" t="str">
        <f>IF(ED424="SI",VLOOKUP(A424,'5 TD'!$P$2:$Q$479,2,0),"NO APLICA")</f>
        <v>NO APLICA</v>
      </c>
      <c r="EG424" s="2" t="str">
        <f t="shared" si="222"/>
        <v>NO</v>
      </c>
      <c r="EH424" s="2">
        <f>IF(CZ424="no",0,VLOOKUP(AI424,EXPERIENCIA!$A$1:$C$2100,2,0))</f>
        <v>0</v>
      </c>
      <c r="EI424" s="2">
        <f>IF(CZ424="si",VLOOKUP(A424,'5 TD'!$S$3:$T$2103,2,0),0)</f>
        <v>0</v>
      </c>
      <c r="EJ424" s="2" t="str">
        <f t="shared" si="223"/>
        <v>SI</v>
      </c>
      <c r="EK424" s="2">
        <f>+('3 Planilla Preadjudicación OTIC'!BU424)</f>
        <v>0</v>
      </c>
      <c r="EL424" s="4"/>
      <c r="EM424" s="3"/>
      <c r="EN424" s="3"/>
      <c r="EQ424" s="86"/>
    </row>
    <row r="425" spans="1:147" ht="15" customHeight="1" x14ac:dyDescent="0.3">
      <c r="A425" s="2">
        <f>+('3 Planilla Preadjudicación OTIC'!A425)</f>
        <v>14481</v>
      </c>
      <c r="B425" s="2" t="str">
        <f>+('3 Planilla Preadjudicación OTIC'!B425)</f>
        <v>65181652-1</v>
      </c>
      <c r="C425" s="4">
        <f>+('3 Planilla Preadjudicación OTIC'!E425)</f>
        <v>2025</v>
      </c>
      <c r="D425" s="4" t="str">
        <f>+('3 Planilla Preadjudicación OTIC'!F425)</f>
        <v>MANDATO</v>
      </c>
      <c r="E425" s="4" t="str">
        <f>+('3 Planilla Preadjudicación OTIC'!G425)</f>
        <v>82648400-4</v>
      </c>
      <c r="F425" s="4" t="str">
        <f>+('3 Planilla Preadjudicación OTIC'!H425)</f>
        <v>SIP RED DE COLEGIOS</v>
      </c>
      <c r="G425" s="4"/>
      <c r="H425" s="4"/>
      <c r="I425" s="4" t="str">
        <f>+('3 Planilla Preadjudicación OTIC'!I425)</f>
        <v>CONTABILIDAD BÁSICA</v>
      </c>
      <c r="J425" s="4" t="str">
        <f>+('3 Planilla Preadjudicación OTIC'!J425)</f>
        <v>PF0594</v>
      </c>
      <c r="K425" s="4" t="str">
        <f>+('3 Planilla Preadjudicación OTIC'!K425)</f>
        <v/>
      </c>
      <c r="L425" s="4" t="str">
        <f>+('3 Planilla Preadjudicación OTIC'!L425)</f>
        <v/>
      </c>
      <c r="M425" s="2">
        <f>+('3 Planilla Preadjudicación OTIC'!M425)</f>
        <v>13</v>
      </c>
      <c r="N425" s="4" t="str">
        <f>+('3 Planilla Preadjudicación OTIC'!N425)</f>
        <v>METROPOLITANA</v>
      </c>
      <c r="O425" s="4" t="str">
        <f>+('3 Planilla Preadjudicación OTIC'!O425)</f>
        <v>QUINTA NORMAL</v>
      </c>
      <c r="P425" s="4" t="str">
        <f>+('3 Planilla Preadjudicación OTIC'!P425)</f>
        <v>TRABAJADORES POR CUENTA PROPIA CON RENTA INFERIOR A 3 INGRESOS MENSUALES</v>
      </c>
      <c r="Q425" s="4" t="str">
        <f>+('3 Planilla Preadjudicación OTIC'!Q425)</f>
        <v>PRESENCIAL</v>
      </c>
      <c r="R425" s="4" t="str">
        <f>+('3 Planilla Preadjudicación OTIC'!R425)</f>
        <v>INDEPENDIENTE</v>
      </c>
      <c r="S425" s="4">
        <f>+('3 Planilla Preadjudicación OTIC'!S425)</f>
        <v>25</v>
      </c>
      <c r="T425" s="2">
        <f>+('3 Planilla Preadjudicación OTIC'!T425)</f>
        <v>15</v>
      </c>
      <c r="U425" s="2">
        <f>+('3 Planilla Preadjudicación OTIC'!U425)</f>
        <v>100</v>
      </c>
      <c r="V425" s="2">
        <f>+('3 Planilla Preadjudicación OTIC'!V425)</f>
        <v>0</v>
      </c>
      <c r="W425" s="2">
        <f>+('3 Planilla Preadjudicación OTIC'!W425)</f>
        <v>100</v>
      </c>
      <c r="X425" s="2">
        <f>+('3 Planilla Preadjudicación OTIC'!X425)</f>
        <v>4</v>
      </c>
      <c r="Y425" s="2" t="str">
        <f>+('3 Planilla Preadjudicación OTIC'!Y425)</f>
        <v>SI</v>
      </c>
      <c r="Z425" s="2" t="str">
        <f>+('3 Planilla Preadjudicación OTIC'!Z425)</f>
        <v>NO</v>
      </c>
      <c r="AA425" s="2" t="str">
        <f>+('3 Planilla Preadjudicación OTIC'!AA425)</f>
        <v>NO</v>
      </c>
      <c r="AB425" s="4" t="str">
        <f>+('3 Planilla Preadjudicación OTIC'!AB425)</f>
        <v>SE AJUSTA A PLAN FORMATIVO</v>
      </c>
      <c r="AC425" s="4" t="str">
        <f>+('3 Planilla Preadjudicación OTIC'!AC425)</f>
        <v>ADULTOS MAYORES DE 18 AÑOS, EMPLEADOS Y/O DESEMPLEADOS, HOMBRES Y MUJERES, CHILENOS Y EXTRANJEROS, QUE RESIDAN EN LA REGION METROPOLITANA Y QUE CUENTEN CON EDUCACIÓN MEDIA COMPLETA</v>
      </c>
      <c r="AD425" s="2" t="str">
        <f>+('3 Planilla Preadjudicación OTIC'!AD425)</f>
        <v>NO</v>
      </c>
      <c r="AE425" s="4">
        <f>+('3 Planilla Preadjudicación OTIC'!AE425)</f>
        <v>0</v>
      </c>
      <c r="AF425" s="2" t="str">
        <f>+('3 Planilla Preadjudicación OTIC'!AF425)</f>
        <v>CERRADA</v>
      </c>
      <c r="AG425" s="2">
        <f>+('3 Planilla Preadjudicación OTIC'!AG425)</f>
        <v>25</v>
      </c>
      <c r="AH425" s="2">
        <f>+('3 Planilla Preadjudicación OTIC'!AH425)</f>
        <v>1</v>
      </c>
      <c r="AI425" s="135" t="str">
        <f>+('3 Planilla Preadjudicación OTIC'!AI425)</f>
        <v>77490687-8</v>
      </c>
      <c r="AJ425" s="4" t="str">
        <f>+('3 Planilla Preadjudicación OTIC'!AJ425)</f>
        <v>INSTITUTO ISEG SPA.</v>
      </c>
      <c r="AK425" s="2">
        <f>+('3 Planilla Preadjudicación OTIC'!AK425)</f>
        <v>100</v>
      </c>
      <c r="AL425" s="2">
        <f>+('3 Planilla Preadjudicación OTIC'!AL425)</f>
        <v>25</v>
      </c>
      <c r="AM425" s="12">
        <f>+('3 Planilla Preadjudicación OTIC'!AM425)</f>
        <v>4130</v>
      </c>
      <c r="AN425" s="12">
        <f>+('3 Planilla Preadjudicación OTIC'!AN425)</f>
        <v>0</v>
      </c>
      <c r="AO425" s="12">
        <f>+('3 Planilla Preadjudicación OTIC'!AO425)</f>
        <v>0</v>
      </c>
      <c r="AP425" s="12">
        <f>+('3 Planilla Preadjudicación OTIC'!AP425)</f>
        <v>6195000</v>
      </c>
      <c r="AQ425" s="12">
        <f>+('3 Planilla Preadjudicación OTIC'!AQ425)</f>
        <v>1500000</v>
      </c>
      <c r="AR425" s="12">
        <f>+('3 Planilla Preadjudicación OTIC'!AR425)</f>
        <v>0</v>
      </c>
      <c r="AS425" s="12">
        <f>+('3 Planilla Preadjudicación OTIC'!AS425)</f>
        <v>0</v>
      </c>
      <c r="AT425" s="12">
        <f>+('3 Planilla Preadjudicación OTIC'!AT425)</f>
        <v>0</v>
      </c>
      <c r="AU425" s="12">
        <f>+('3 Planilla Preadjudicación OTIC'!AU425)</f>
        <v>7695000</v>
      </c>
      <c r="AV425" s="2" t="str">
        <f>+('3 Planilla Preadjudicación OTIC'!AV425)</f>
        <v>SI</v>
      </c>
      <c r="AW425" s="4">
        <f>+('3 Planilla Preadjudicación OTIC'!AW425)</f>
        <v>0</v>
      </c>
      <c r="AX425" s="2">
        <f>+('3 Planilla Preadjudicación OTIC'!AX425)</f>
        <v>1</v>
      </c>
      <c r="AY425" s="2">
        <f>+('3 Planilla Preadjudicación OTIC'!AY425)</f>
        <v>7</v>
      </c>
      <c r="AZ425" s="2">
        <f>+('3 Planilla Preadjudicación OTIC'!AZ425)</f>
        <v>0</v>
      </c>
      <c r="BA425" s="2">
        <f>+('3 Planilla Preadjudicación OTIC'!BA425)</f>
        <v>0</v>
      </c>
      <c r="BB425" s="2">
        <f>+('3 Planilla Preadjudicación OTIC'!BB425)</f>
        <v>0</v>
      </c>
      <c r="BC425" s="2">
        <f>+('3 Planilla Preadjudicación OTIC'!BC425)</f>
        <v>0</v>
      </c>
      <c r="BD425" s="2">
        <f>+('3 Planilla Preadjudicación OTIC'!BD425)</f>
        <v>0</v>
      </c>
      <c r="BE425" s="2">
        <f>+('3 Planilla Preadjudicación OTIC'!BE425)</f>
        <v>0</v>
      </c>
      <c r="BF425" s="2">
        <f>+('3 Planilla Preadjudicación OTIC'!BF425)</f>
        <v>0</v>
      </c>
      <c r="BG425" s="2">
        <f>+('3 Planilla Preadjudicación OTIC'!BG425)</f>
        <v>7</v>
      </c>
      <c r="BH425" s="2">
        <f>+('3 Planilla Preadjudicación OTIC'!BH425)</f>
        <v>7</v>
      </c>
      <c r="BI425" s="2">
        <f>+('3 Planilla Preadjudicación OTIC'!BI425)</f>
        <v>7</v>
      </c>
      <c r="BJ425" s="2">
        <f>+('3 Planilla Preadjudicación OTIC'!BJ425)</f>
        <v>7</v>
      </c>
      <c r="BK425" s="2">
        <f>+('3 Planilla Preadjudicación OTIC'!BK425)</f>
        <v>7</v>
      </c>
      <c r="BL425" s="2">
        <f>+('3 Planilla Preadjudicación OTIC'!BL425)</f>
        <v>7</v>
      </c>
      <c r="BM425" s="104">
        <f>ROUND(('3 Planilla Preadjudicación OTIC'!BM425),1)</f>
        <v>6.4</v>
      </c>
      <c r="BN425" s="4" t="str">
        <f>+('3 Planilla Preadjudicación OTIC'!BN425)</f>
        <v>NO</v>
      </c>
      <c r="BO425" s="4">
        <f>+('3 Planilla Preadjudicación OTIC'!BO425)</f>
        <v>0</v>
      </c>
      <c r="BP425" s="4">
        <f>+('3 Planilla Preadjudicación OTIC'!BP425)</f>
        <v>0</v>
      </c>
      <c r="BQ425" s="4">
        <f>+('3 Planilla Preadjudicación OTIC'!BQ425)</f>
        <v>0</v>
      </c>
      <c r="BR425" s="4">
        <f>+('3 Planilla Preadjudicación OTIC'!BR425)</f>
        <v>0</v>
      </c>
      <c r="BS425" s="4">
        <f>+('3 Planilla Preadjudicación OTIC'!BS425)</f>
        <v>0</v>
      </c>
      <c r="BT425" s="4">
        <f>+('3 Planilla Preadjudicación OTIC'!BT425)</f>
        <v>0</v>
      </c>
      <c r="BU425" s="85">
        <f>IF(VLOOKUP(A425,'BD OFICIAL'!$A$1:$AL$2098,7,0)=D425,0,1)</f>
        <v>0</v>
      </c>
      <c r="BV425" s="85">
        <f>IF(VLOOKUP(A425,'BD OFICIAL'!$A$1:$AL$2098,11,0)=J425,0,1)</f>
        <v>0</v>
      </c>
      <c r="BW425" s="85">
        <f>IF(VLOOKUP(A425,'BD OFICIAL'!$A$1:$AL$2098,13,0)=L425,0,1)</f>
        <v>0</v>
      </c>
      <c r="BX425" s="2">
        <f>IF(VLOOKUP(A425,'BD OFICIAL'!$A$1:$AL$2098,16,0)=O425,0,1)</f>
        <v>0</v>
      </c>
      <c r="BY425" s="2">
        <f>IF(VLOOKUP(A425,'BD OFICIAL'!$A$1:$AL$2098,17,0)=P425,0,1)</f>
        <v>0</v>
      </c>
      <c r="BZ425" s="2">
        <f>IF(VLOOKUP(A425,'BD OFICIAL'!$A$1:$AL$2098,19,0)=R425,0,1)</f>
        <v>0</v>
      </c>
      <c r="CA425" s="2">
        <f>IF(VLOOKUP(A425,'BD OFICIAL'!$A$1:$AL$2098,21,0)=T425,0,1)</f>
        <v>0</v>
      </c>
      <c r="CB425" s="2">
        <f>IF(VLOOKUP(A425,'BD OFICIAL'!$A$1:$AL$2098,24,0)=AK425,0,1)</f>
        <v>0</v>
      </c>
      <c r="CC425" s="2">
        <f>IF(VLOOKUP(A425,'BD OFICIAL'!$A$1:$AL$2098,25,0)=X425,0,1)</f>
        <v>0</v>
      </c>
      <c r="CD425" s="2">
        <f>IF(VLOOKUP(A425,'BD OFICIAL'!$A$1:$AL$2098,26,0)=Y425,0,1)</f>
        <v>0</v>
      </c>
      <c r="CE425" s="2">
        <f>IF(VLOOKUP(A425,'BD OFICIAL'!$A$1:$AL$2098,27,0)=Z425,0,1)</f>
        <v>0</v>
      </c>
      <c r="CF425" s="2">
        <f>IF(VLOOKUP(A425,'BD OFICIAL'!$A$1:$AL$2098,28,0)=AA425,0,1)</f>
        <v>0</v>
      </c>
      <c r="CG425" s="2">
        <f>IF(VLOOKUP(A425,'BD OFICIAL'!$A$1:$AL$2098,33,0)=AF425,0,1)</f>
        <v>0</v>
      </c>
      <c r="CH425" s="2">
        <f>IF(VLOOKUP(A425,'BD OFICIAL'!$A$1:$AL$2098,35,0)=AH425,0,1)</f>
        <v>0</v>
      </c>
      <c r="CI425" s="85">
        <f>IF(VLOOKUP(A425,'BD OFICIAL'!$A$1:$AL$2098,34,0)=AL425,0,1)</f>
        <v>0</v>
      </c>
      <c r="CJ425" s="12">
        <f>VLOOKUP(A425,'BD OFICIAL'!$A$1:$AM$2098,36,0)*AM425-AP425</f>
        <v>0</v>
      </c>
      <c r="CK425" s="85" t="str">
        <f t="shared" si="224"/>
        <v>SSH</v>
      </c>
      <c r="CL425" s="85" t="str">
        <f t="shared" si="225"/>
        <v>SI</v>
      </c>
      <c r="CM425" s="85" t="str">
        <f t="shared" si="205"/>
        <v>NO</v>
      </c>
      <c r="CN425" s="31">
        <f t="shared" si="206"/>
        <v>0</v>
      </c>
      <c r="CO425" s="31">
        <f t="shared" si="226"/>
        <v>0</v>
      </c>
      <c r="CP425" s="31">
        <f t="shared" si="207"/>
        <v>0</v>
      </c>
      <c r="CQ425" s="31">
        <f>IF(Y425="NO",0,IF(Y425="SI",IF(VLOOKUP(A425,'BD OFICIAL'!$A:$AO,40,0)=AQ425,0,1)))</f>
        <v>0</v>
      </c>
      <c r="CR425" s="31">
        <f>IF(Z425="NO",0,IF(Z425="SI",IF(VLOOKUP(B425,'BD OFICIAL'!$A:$AO,41,0)=AS425,0,1)))</f>
        <v>0</v>
      </c>
      <c r="CS425" s="31">
        <f t="shared" si="227"/>
        <v>0</v>
      </c>
      <c r="CT425" s="31">
        <f t="shared" si="228"/>
        <v>0</v>
      </c>
      <c r="CU425" s="31">
        <f>IF(VLOOKUP(A425,'BD OFICIAL'!$A$1:$AL$1056,31,0)="SI",IF(AT425&gt;0,0,1),IF(AT425=0,0,1))</f>
        <v>0</v>
      </c>
      <c r="CV425" s="31">
        <f t="shared" si="229"/>
        <v>0</v>
      </c>
      <c r="CW425" s="31">
        <f t="shared" si="208"/>
        <v>0</v>
      </c>
      <c r="CX425" s="85" t="str">
        <f t="shared" si="209"/>
        <v>SI</v>
      </c>
      <c r="CY425" s="31">
        <f t="shared" si="210"/>
        <v>0</v>
      </c>
      <c r="CZ425" s="85" t="str">
        <f>IF(ISERROR(VLOOKUP(AI425,EXPERIENCIA!$A$1:$C$2100,1,0)),"NO","SI")</f>
        <v>NO</v>
      </c>
      <c r="DA425" s="85">
        <f>IF(CX425="no","NO APLICA",IF(AX425=0,"ERROR NOTA",IF(AND(AX425&gt;1,CZ425="NO"),"ERROR NOTA",IF(AND(CZ425="NO",AX425=1),0,IF(VLOOKUP(AI425,EXPERIENCIA!$A$1:$C$2100,3,0)=AX425,0,"ERROR NOTA")))))</f>
        <v>0</v>
      </c>
      <c r="DB425" s="85" t="str">
        <f>IF(ISERROR(VLOOKUP(AI425,COMPORTAMIENTO!$A$1:$C$2100,1,0)),"NO","SI")</f>
        <v>NO</v>
      </c>
      <c r="DC425" s="85">
        <f>IF(CX425="NO","NO APLICA",IF(AY425=0,"ERROR NOTA",IF(AND(DB425="NO",AY425=7),0,IF(VLOOKUP(AI425,COMPORTAMIENTO!$A$2:$H$2100,8,0)=AY425,0,"ERROR NOTA"))))</f>
        <v>0</v>
      </c>
      <c r="DD425" s="104">
        <f t="shared" si="211"/>
        <v>0.1</v>
      </c>
      <c r="DE425" s="104">
        <f t="shared" si="212"/>
        <v>0.70000000000000007</v>
      </c>
      <c r="DF425" s="85" t="str">
        <f t="shared" si="230"/>
        <v>SI</v>
      </c>
      <c r="DG425" s="85">
        <f t="shared" si="213"/>
        <v>0</v>
      </c>
      <c r="DH425" s="85">
        <f t="shared" si="214"/>
        <v>0</v>
      </c>
      <c r="DI425" s="85">
        <f t="shared" si="215"/>
        <v>0</v>
      </c>
      <c r="DJ425" s="12">
        <f t="shared" si="216"/>
        <v>7.0000000000000009</v>
      </c>
      <c r="DK425" s="7">
        <f t="shared" si="217"/>
        <v>7.0000000000000009</v>
      </c>
      <c r="DL425" s="12">
        <f t="shared" si="231"/>
        <v>4130</v>
      </c>
      <c r="DM425" s="12">
        <f>VLOOKUP(A425,'5 TD'!$A:$B,2,0)</f>
        <v>4130</v>
      </c>
      <c r="DN425" s="7">
        <f t="shared" si="232"/>
        <v>7</v>
      </c>
      <c r="DO425" s="85" t="str">
        <f t="shared" si="218"/>
        <v>APROBADO</v>
      </c>
      <c r="DP425" s="85" t="str">
        <f t="shared" si="219"/>
        <v>APROBADO</v>
      </c>
      <c r="DQ425" s="7">
        <f t="shared" si="220"/>
        <v>6.4</v>
      </c>
      <c r="DR425" s="85" t="str">
        <f t="shared" si="233"/>
        <v>APROBADO</v>
      </c>
      <c r="DS425" s="2" t="str">
        <f>+('3 Planilla Preadjudicación OTIC'!BN425)</f>
        <v>NO</v>
      </c>
      <c r="DT425" s="2">
        <f>IF(DR425="APROBADO",VLOOKUP(A425,'5 TD'!$D$3:$E$270,2,0),"NO APLICA")</f>
        <v>7</v>
      </c>
      <c r="DU425" s="2" t="str">
        <f t="shared" si="234"/>
        <v>NO</v>
      </c>
      <c r="DV425" s="2" t="str">
        <f>IF(DU425="SI",VLOOKUP(A425,'5 TD'!$G$3:$H$270,2,0),"NO APLICA ")</f>
        <v xml:space="preserve">NO APLICA </v>
      </c>
      <c r="DW425" s="2" t="str">
        <f t="shared" si="235"/>
        <v>NO</v>
      </c>
      <c r="DX425" s="2" t="str">
        <f>IF(DW425="SI",VLOOKUP(A425,'5 TD'!$J$4:$K$472,2,0),"NO APLICA")</f>
        <v>NO APLICA</v>
      </c>
      <c r="DY425" s="2" t="str">
        <f t="shared" si="236"/>
        <v>NO APLICA</v>
      </c>
      <c r="DZ425" s="7" t="str">
        <f>IF(DY425="SI",VLOOKUP(A425,'5 TD'!$M$4:$N$350,2,0),"NO APLICA")</f>
        <v>NO APLICA</v>
      </c>
      <c r="EA425" s="2" t="str">
        <f t="shared" si="237"/>
        <v>NO APLICA</v>
      </c>
      <c r="EB425" s="12" t="str">
        <f t="shared" si="238"/>
        <v/>
      </c>
      <c r="EC425" s="12" t="str">
        <f>IF(EA425="SI",VLOOKUP(A425,'5 TD'!$V$4:$W$479,2,0),"NO APLICA")</f>
        <v>NO APLICA</v>
      </c>
      <c r="ED425" s="2" t="str">
        <f t="shared" si="221"/>
        <v>NO</v>
      </c>
      <c r="EE425" s="79" t="str">
        <f>IF(ED425="SI",VLOOKUP(AI425,COMPORTAMIENTO!$A$1:$H$2100,7,0),"NO APLICA")</f>
        <v>NO APLICA</v>
      </c>
      <c r="EF425" s="12" t="str">
        <f>IF(ED425="SI",VLOOKUP(A425,'5 TD'!$P$2:$Q$479,2,0),"NO APLICA")</f>
        <v>NO APLICA</v>
      </c>
      <c r="EG425" s="2" t="str">
        <f t="shared" si="222"/>
        <v>NO</v>
      </c>
      <c r="EH425" s="2">
        <f>IF(CZ425="no",0,VLOOKUP(AI425,EXPERIENCIA!$A$1:$C$2100,2,0))</f>
        <v>0</v>
      </c>
      <c r="EI425" s="2">
        <f>IF(CZ425="si",VLOOKUP(A425,'5 TD'!$S$3:$T$2103,2,0),0)</f>
        <v>0</v>
      </c>
      <c r="EJ425" s="2" t="str">
        <f t="shared" si="223"/>
        <v>SI</v>
      </c>
      <c r="EK425" s="2">
        <f>+('3 Planilla Preadjudicación OTIC'!BU425)</f>
        <v>0</v>
      </c>
      <c r="EL425" s="4"/>
      <c r="EM425" s="3"/>
      <c r="EN425" s="3"/>
      <c r="EQ425" s="86"/>
    </row>
    <row r="426" spans="1:147" ht="15" customHeight="1" x14ac:dyDescent="0.3">
      <c r="A426" s="2">
        <f>+('3 Planilla Preadjudicación OTIC'!A426)</f>
        <v>14461</v>
      </c>
      <c r="B426" s="2" t="str">
        <f>+('3 Planilla Preadjudicación OTIC'!B426)</f>
        <v>65181652-1</v>
      </c>
      <c r="C426" s="4">
        <f>+('3 Planilla Preadjudicación OTIC'!E426)</f>
        <v>2025</v>
      </c>
      <c r="D426" s="4" t="str">
        <f>+('3 Planilla Preadjudicación OTIC'!F426)</f>
        <v>MANDATO</v>
      </c>
      <c r="E426" s="4" t="str">
        <f>+('3 Planilla Preadjudicación OTIC'!G426)</f>
        <v>82623500-4</v>
      </c>
      <c r="F426" s="4" t="str">
        <f>+('3 Planilla Preadjudicación OTIC'!H426)</f>
        <v>IDEAL</v>
      </c>
      <c r="G426" s="4"/>
      <c r="H426" s="4"/>
      <c r="I426" s="4" t="str">
        <f>+('3 Planilla Preadjudicación OTIC'!I426)</f>
        <v>ELABORACIÓN DE JABONES Y SALES DE BAÑO</v>
      </c>
      <c r="J426" s="4" t="str">
        <f>+('3 Planilla Preadjudicación OTIC'!J426)</f>
        <v>PF0578</v>
      </c>
      <c r="K426" s="4" t="str">
        <f>+('3 Planilla Preadjudicación OTIC'!K426)</f>
        <v/>
      </c>
      <c r="L426" s="4" t="str">
        <f>+('3 Planilla Preadjudicación OTIC'!L426)</f>
        <v/>
      </c>
      <c r="M426" s="2">
        <f>+('3 Planilla Preadjudicación OTIC'!M426)</f>
        <v>13</v>
      </c>
      <c r="N426" s="4" t="str">
        <f>+('3 Planilla Preadjudicación OTIC'!N426)</f>
        <v>METROPOLITANA</v>
      </c>
      <c r="O426" s="4" t="str">
        <f>+('3 Planilla Preadjudicación OTIC'!O426)</f>
        <v>QUILICURA</v>
      </c>
      <c r="P426" s="4" t="str">
        <f>+('3 Planilla Preadjudicación OTIC'!P426)</f>
        <v>EMPRENDEDORES/AS INFORMALES O PERSONAS VULNERABLES PERTENECIENTES AL 80% MAS VULNERABLE</v>
      </c>
      <c r="Q426" s="4" t="str">
        <f>+('3 Planilla Preadjudicación OTIC'!Q426)</f>
        <v>PRESENCIAL</v>
      </c>
      <c r="R426" s="4" t="str">
        <f>+('3 Planilla Preadjudicación OTIC'!R426)</f>
        <v>INDEPENDIENTE</v>
      </c>
      <c r="S426" s="4">
        <f>+('3 Planilla Preadjudicación OTIC'!S426)</f>
        <v>25</v>
      </c>
      <c r="T426" s="2">
        <f>+('3 Planilla Preadjudicación OTIC'!T426)</f>
        <v>12</v>
      </c>
      <c r="U426" s="2">
        <f>+('3 Planilla Preadjudicación OTIC'!U426)</f>
        <v>100</v>
      </c>
      <c r="V426" s="2">
        <f>+('3 Planilla Preadjudicación OTIC'!V426)</f>
        <v>0</v>
      </c>
      <c r="W426" s="2">
        <f>+('3 Planilla Preadjudicación OTIC'!W426)</f>
        <v>100</v>
      </c>
      <c r="X426" s="2">
        <f>+('3 Planilla Preadjudicación OTIC'!X426)</f>
        <v>4</v>
      </c>
      <c r="Y426" s="2" t="str">
        <f>+('3 Planilla Preadjudicación OTIC'!Y426)</f>
        <v>SI</v>
      </c>
      <c r="Z426" s="2" t="str">
        <f>+('3 Planilla Preadjudicación OTIC'!Z426)</f>
        <v>NO</v>
      </c>
      <c r="AA426" s="2" t="str">
        <f>+('3 Planilla Preadjudicación OTIC'!AA426)</f>
        <v>NO</v>
      </c>
      <c r="AB426" s="4" t="str">
        <f>+('3 Planilla Preadjudicación OTIC'!AB426)</f>
        <v>SE AJUSTA A PLAN FORMATIVO</v>
      </c>
      <c r="AC426" s="4" t="str">
        <f>+('3 Planilla Preadjudicación OTIC'!AC426)</f>
        <v>HOMBRES Y MUJERES MAYORES DE 18 AÑOS Y MENOS DE 60, QUE PERTENEZCAN A LA COMUNA DE QUILICURA. QUE SON EMPRENDEDORES QUE ESTAN DENTRO DEL 80% MAS VULNERABLE Y QUE TIENEN EDUCACIÓN BASICA COMPLETA PREFERENTEMENTE</v>
      </c>
      <c r="AD426" s="2" t="str">
        <f>+('3 Planilla Preadjudicación OTIC'!AD426)</f>
        <v>NO</v>
      </c>
      <c r="AE426" s="4">
        <f>+('3 Planilla Preadjudicación OTIC'!AE426)</f>
        <v>0</v>
      </c>
      <c r="AF426" s="2" t="str">
        <f>+('3 Planilla Preadjudicación OTIC'!AF426)</f>
        <v>CERRADA</v>
      </c>
      <c r="AG426" s="2">
        <f>+('3 Planilla Preadjudicación OTIC'!AG426)</f>
        <v>25</v>
      </c>
      <c r="AH426" s="2">
        <f>+('3 Planilla Preadjudicación OTIC'!AH426)</f>
        <v>2</v>
      </c>
      <c r="AI426" s="135" t="str">
        <f>+('3 Planilla Preadjudicación OTIC'!AI426)</f>
        <v>77490687-8</v>
      </c>
      <c r="AJ426" s="4" t="str">
        <f>+('3 Planilla Preadjudicación OTIC'!AJ426)</f>
        <v>INSTITUTO ISEG SPA.</v>
      </c>
      <c r="AK426" s="2">
        <f>+('3 Planilla Preadjudicación OTIC'!AK426)</f>
        <v>100</v>
      </c>
      <c r="AL426" s="2">
        <f>+('3 Planilla Preadjudicación OTIC'!AL426)</f>
        <v>25</v>
      </c>
      <c r="AM426" s="12">
        <f>+('3 Planilla Preadjudicación OTIC'!AM426)</f>
        <v>5075</v>
      </c>
      <c r="AN426" s="12">
        <f>+('3 Planilla Preadjudicación OTIC'!AN426)</f>
        <v>0</v>
      </c>
      <c r="AO426" s="12">
        <f>+('3 Planilla Preadjudicación OTIC'!AO426)</f>
        <v>0</v>
      </c>
      <c r="AP426" s="12">
        <f>+('3 Planilla Preadjudicación OTIC'!AP426)</f>
        <v>6090000</v>
      </c>
      <c r="AQ426" s="12">
        <f>+('3 Planilla Preadjudicación OTIC'!AQ426)</f>
        <v>1200000</v>
      </c>
      <c r="AR426" s="12">
        <f>+('3 Planilla Preadjudicación OTIC'!AR426)</f>
        <v>0</v>
      </c>
      <c r="AS426" s="12">
        <f>+('3 Planilla Preadjudicación OTIC'!AS426)</f>
        <v>0</v>
      </c>
      <c r="AT426" s="12">
        <f>+('3 Planilla Preadjudicación OTIC'!AT426)</f>
        <v>0</v>
      </c>
      <c r="AU426" s="12">
        <f>+('3 Planilla Preadjudicación OTIC'!AU426)</f>
        <v>7290000</v>
      </c>
      <c r="AV426" s="2" t="str">
        <f>+('3 Planilla Preadjudicación OTIC'!AV426)</f>
        <v>SI</v>
      </c>
      <c r="AW426" s="4">
        <f>+('3 Planilla Preadjudicación OTIC'!AW426)</f>
        <v>0</v>
      </c>
      <c r="AX426" s="2">
        <f>+('3 Planilla Preadjudicación OTIC'!AX426)</f>
        <v>1</v>
      </c>
      <c r="AY426" s="2">
        <f>+('3 Planilla Preadjudicación OTIC'!AY426)</f>
        <v>7</v>
      </c>
      <c r="AZ426" s="2">
        <f>+('3 Planilla Preadjudicación OTIC'!AZ426)</f>
        <v>0</v>
      </c>
      <c r="BA426" s="2">
        <f>+('3 Planilla Preadjudicación OTIC'!BA426)</f>
        <v>0</v>
      </c>
      <c r="BB426" s="2">
        <f>+('3 Planilla Preadjudicación OTIC'!BB426)</f>
        <v>0</v>
      </c>
      <c r="BC426" s="2">
        <f>+('3 Planilla Preadjudicación OTIC'!BC426)</f>
        <v>0</v>
      </c>
      <c r="BD426" s="2">
        <f>+('3 Planilla Preadjudicación OTIC'!BD426)</f>
        <v>0</v>
      </c>
      <c r="BE426" s="2">
        <f>+('3 Planilla Preadjudicación OTIC'!BE426)</f>
        <v>0</v>
      </c>
      <c r="BF426" s="2">
        <f>+('3 Planilla Preadjudicación OTIC'!BF426)</f>
        <v>0</v>
      </c>
      <c r="BG426" s="2">
        <f>+('3 Planilla Preadjudicación OTIC'!BG426)</f>
        <v>7</v>
      </c>
      <c r="BH426" s="2">
        <f>+('3 Planilla Preadjudicación OTIC'!BH426)</f>
        <v>7</v>
      </c>
      <c r="BI426" s="2">
        <f>+('3 Planilla Preadjudicación OTIC'!BI426)</f>
        <v>7</v>
      </c>
      <c r="BJ426" s="2">
        <f>+('3 Planilla Preadjudicación OTIC'!BJ426)</f>
        <v>7</v>
      </c>
      <c r="BK426" s="2">
        <f>+('3 Planilla Preadjudicación OTIC'!BK426)</f>
        <v>7</v>
      </c>
      <c r="BL426" s="2">
        <f>+('3 Planilla Preadjudicación OTIC'!BL426)</f>
        <v>7</v>
      </c>
      <c r="BM426" s="104">
        <f>ROUND(('3 Planilla Preadjudicación OTIC'!BM426),1)</f>
        <v>6.4</v>
      </c>
      <c r="BN426" s="4" t="str">
        <f>+('3 Planilla Preadjudicación OTIC'!BN426)</f>
        <v>NO</v>
      </c>
      <c r="BO426" s="4">
        <f>+('3 Planilla Preadjudicación OTIC'!BO426)</f>
        <v>0</v>
      </c>
      <c r="BP426" s="4">
        <f>+('3 Planilla Preadjudicación OTIC'!BP426)</f>
        <v>0</v>
      </c>
      <c r="BQ426" s="4">
        <f>+('3 Planilla Preadjudicación OTIC'!BQ426)</f>
        <v>0</v>
      </c>
      <c r="BR426" s="4">
        <f>+('3 Planilla Preadjudicación OTIC'!BR426)</f>
        <v>0</v>
      </c>
      <c r="BS426" s="4">
        <f>+('3 Planilla Preadjudicación OTIC'!BS426)</f>
        <v>0</v>
      </c>
      <c r="BT426" s="4">
        <f>+('3 Planilla Preadjudicación OTIC'!BT426)</f>
        <v>0</v>
      </c>
      <c r="BU426" s="85">
        <f>IF(VLOOKUP(A426,'BD OFICIAL'!$A$1:$AL$2098,7,0)=D426,0,1)</f>
        <v>0</v>
      </c>
      <c r="BV426" s="85">
        <f>IF(VLOOKUP(A426,'BD OFICIAL'!$A$1:$AL$2098,11,0)=J426,0,1)</f>
        <v>0</v>
      </c>
      <c r="BW426" s="85">
        <f>IF(VLOOKUP(A426,'BD OFICIAL'!$A$1:$AL$2098,13,0)=L426,0,1)</f>
        <v>0</v>
      </c>
      <c r="BX426" s="2">
        <f>IF(VLOOKUP(A426,'BD OFICIAL'!$A$1:$AL$2098,16,0)=O426,0,1)</f>
        <v>0</v>
      </c>
      <c r="BY426" s="2">
        <f>IF(VLOOKUP(A426,'BD OFICIAL'!$A$1:$AL$2098,17,0)=P426,0,1)</f>
        <v>0</v>
      </c>
      <c r="BZ426" s="2">
        <f>IF(VLOOKUP(A426,'BD OFICIAL'!$A$1:$AL$2098,19,0)=R426,0,1)</f>
        <v>0</v>
      </c>
      <c r="CA426" s="2">
        <f>IF(VLOOKUP(A426,'BD OFICIAL'!$A$1:$AL$2098,21,0)=T426,0,1)</f>
        <v>0</v>
      </c>
      <c r="CB426" s="2">
        <f>IF(VLOOKUP(A426,'BD OFICIAL'!$A$1:$AL$2098,24,0)=AK426,0,1)</f>
        <v>0</v>
      </c>
      <c r="CC426" s="2">
        <f>IF(VLOOKUP(A426,'BD OFICIAL'!$A$1:$AL$2098,25,0)=X426,0,1)</f>
        <v>0</v>
      </c>
      <c r="CD426" s="2">
        <f>IF(VLOOKUP(A426,'BD OFICIAL'!$A$1:$AL$2098,26,0)=Y426,0,1)</f>
        <v>0</v>
      </c>
      <c r="CE426" s="2">
        <f>IF(VLOOKUP(A426,'BD OFICIAL'!$A$1:$AL$2098,27,0)=Z426,0,1)</f>
        <v>0</v>
      </c>
      <c r="CF426" s="2">
        <f>IF(VLOOKUP(A426,'BD OFICIAL'!$A$1:$AL$2098,28,0)=AA426,0,1)</f>
        <v>0</v>
      </c>
      <c r="CG426" s="2">
        <f>IF(VLOOKUP(A426,'BD OFICIAL'!$A$1:$AL$2098,33,0)=AF426,0,1)</f>
        <v>0</v>
      </c>
      <c r="CH426" s="2">
        <f>IF(VLOOKUP(A426,'BD OFICIAL'!$A$1:$AL$2098,35,0)=AH426,0,1)</f>
        <v>0</v>
      </c>
      <c r="CI426" s="85">
        <f>IF(VLOOKUP(A426,'BD OFICIAL'!$A$1:$AL$2098,34,0)=AL426,0,1)</f>
        <v>0</v>
      </c>
      <c r="CJ426" s="12">
        <f>VLOOKUP(A426,'BD OFICIAL'!$A$1:$AM$2098,36,0)*AM426-AP426</f>
        <v>0</v>
      </c>
      <c r="CK426" s="85" t="str">
        <f t="shared" si="224"/>
        <v>SSH</v>
      </c>
      <c r="CL426" s="85" t="str">
        <f t="shared" si="225"/>
        <v>SI</v>
      </c>
      <c r="CM426" s="85" t="str">
        <f t="shared" si="205"/>
        <v>NO</v>
      </c>
      <c r="CN426" s="31">
        <f t="shared" si="206"/>
        <v>0</v>
      </c>
      <c r="CO426" s="31">
        <f t="shared" si="226"/>
        <v>0</v>
      </c>
      <c r="CP426" s="31">
        <f t="shared" si="207"/>
        <v>0</v>
      </c>
      <c r="CQ426" s="31">
        <f>IF(Y426="NO",0,IF(Y426="SI",IF(VLOOKUP(A426,'BD OFICIAL'!$A:$AO,40,0)=AQ426,0,1)))</f>
        <v>0</v>
      </c>
      <c r="CR426" s="31">
        <f>IF(Z426="NO",0,IF(Z426="SI",IF(VLOOKUP(B426,'BD OFICIAL'!$A:$AO,41,0)=AS426,0,1)))</f>
        <v>0</v>
      </c>
      <c r="CS426" s="31">
        <f t="shared" si="227"/>
        <v>0</v>
      </c>
      <c r="CT426" s="31">
        <f t="shared" si="228"/>
        <v>0</v>
      </c>
      <c r="CU426" s="31">
        <f>IF(VLOOKUP(A426,'BD OFICIAL'!$A$1:$AL$1056,31,0)="SI",IF(AT426&gt;0,0,1),IF(AT426=0,0,1))</f>
        <v>0</v>
      </c>
      <c r="CV426" s="31">
        <f t="shared" si="229"/>
        <v>0</v>
      </c>
      <c r="CW426" s="31">
        <f t="shared" si="208"/>
        <v>0</v>
      </c>
      <c r="CX426" s="85" t="str">
        <f t="shared" si="209"/>
        <v>SI</v>
      </c>
      <c r="CY426" s="31">
        <f t="shared" si="210"/>
        <v>0</v>
      </c>
      <c r="CZ426" s="85" t="str">
        <f>IF(ISERROR(VLOOKUP(AI426,EXPERIENCIA!$A$1:$C$2100,1,0)),"NO","SI")</f>
        <v>NO</v>
      </c>
      <c r="DA426" s="85">
        <f>IF(CX426="no","NO APLICA",IF(AX426=0,"ERROR NOTA",IF(AND(AX426&gt;1,CZ426="NO"),"ERROR NOTA",IF(AND(CZ426="NO",AX426=1),0,IF(VLOOKUP(AI426,EXPERIENCIA!$A$1:$C$2100,3,0)=AX426,0,"ERROR NOTA")))))</f>
        <v>0</v>
      </c>
      <c r="DB426" s="85" t="str">
        <f>IF(ISERROR(VLOOKUP(AI426,COMPORTAMIENTO!$A$1:$C$2100,1,0)),"NO","SI")</f>
        <v>NO</v>
      </c>
      <c r="DC426" s="85">
        <f>IF(CX426="NO","NO APLICA",IF(AY426=0,"ERROR NOTA",IF(AND(DB426="NO",AY426=7),0,IF(VLOOKUP(AI426,COMPORTAMIENTO!$A$2:$H$2100,8,0)=AY426,0,"ERROR NOTA"))))</f>
        <v>0</v>
      </c>
      <c r="DD426" s="104">
        <f t="shared" si="211"/>
        <v>0.1</v>
      </c>
      <c r="DE426" s="104">
        <f t="shared" si="212"/>
        <v>0.70000000000000007</v>
      </c>
      <c r="DF426" s="85" t="str">
        <f t="shared" si="230"/>
        <v>SI</v>
      </c>
      <c r="DG426" s="85">
        <f t="shared" si="213"/>
        <v>0</v>
      </c>
      <c r="DH426" s="85">
        <f t="shared" si="214"/>
        <v>0</v>
      </c>
      <c r="DI426" s="85">
        <f t="shared" si="215"/>
        <v>0</v>
      </c>
      <c r="DJ426" s="12">
        <f t="shared" si="216"/>
        <v>7.0000000000000009</v>
      </c>
      <c r="DK426" s="7">
        <f t="shared" si="217"/>
        <v>7.0000000000000009</v>
      </c>
      <c r="DL426" s="12">
        <f t="shared" si="231"/>
        <v>5075</v>
      </c>
      <c r="DM426" s="12">
        <f>VLOOKUP(A426,'5 TD'!$A:$B,2,0)</f>
        <v>5075</v>
      </c>
      <c r="DN426" s="7">
        <f t="shared" si="232"/>
        <v>7</v>
      </c>
      <c r="DO426" s="85" t="str">
        <f t="shared" si="218"/>
        <v>APROBADO</v>
      </c>
      <c r="DP426" s="85" t="str">
        <f t="shared" si="219"/>
        <v>APROBADO</v>
      </c>
      <c r="DQ426" s="7">
        <f t="shared" si="220"/>
        <v>6.4</v>
      </c>
      <c r="DR426" s="85" t="str">
        <f t="shared" si="233"/>
        <v>APROBADO</v>
      </c>
      <c r="DS426" s="2" t="str">
        <f>+('3 Planilla Preadjudicación OTIC'!BN426)</f>
        <v>NO</v>
      </c>
      <c r="DT426" s="2">
        <f>IF(DR426="APROBADO",VLOOKUP(A426,'5 TD'!$D$3:$E$270,2,0),"NO APLICA")</f>
        <v>7</v>
      </c>
      <c r="DU426" s="2" t="str">
        <f t="shared" si="234"/>
        <v>NO</v>
      </c>
      <c r="DV426" s="2" t="str">
        <f>IF(DU426="SI",VLOOKUP(A426,'5 TD'!$G$3:$H$270,2,0),"NO APLICA ")</f>
        <v xml:space="preserve">NO APLICA </v>
      </c>
      <c r="DW426" s="2" t="str">
        <f t="shared" si="235"/>
        <v>NO</v>
      </c>
      <c r="DX426" s="2" t="str">
        <f>IF(DW426="SI",VLOOKUP(A426,'5 TD'!$J$4:$K$472,2,0),"NO APLICA")</f>
        <v>NO APLICA</v>
      </c>
      <c r="DY426" s="2" t="str">
        <f t="shared" si="236"/>
        <v>NO APLICA</v>
      </c>
      <c r="DZ426" s="7" t="str">
        <f>IF(DY426="SI",VLOOKUP(A426,'5 TD'!$M$4:$N$350,2,0),"NO APLICA")</f>
        <v>NO APLICA</v>
      </c>
      <c r="EA426" s="2" t="str">
        <f t="shared" si="237"/>
        <v>NO APLICA</v>
      </c>
      <c r="EB426" s="12" t="str">
        <f t="shared" si="238"/>
        <v/>
      </c>
      <c r="EC426" s="12" t="str">
        <f>IF(EA426="SI",VLOOKUP(A426,'5 TD'!$V$4:$W$479,2,0),"NO APLICA")</f>
        <v>NO APLICA</v>
      </c>
      <c r="ED426" s="2" t="str">
        <f t="shared" si="221"/>
        <v>NO</v>
      </c>
      <c r="EE426" s="79" t="str">
        <f>IF(ED426="SI",VLOOKUP(AI426,COMPORTAMIENTO!$A$1:$H$2100,7,0),"NO APLICA")</f>
        <v>NO APLICA</v>
      </c>
      <c r="EF426" s="12" t="str">
        <f>IF(ED426="SI",VLOOKUP(A426,'5 TD'!$P$2:$Q$479,2,0),"NO APLICA")</f>
        <v>NO APLICA</v>
      </c>
      <c r="EG426" s="2" t="str">
        <f t="shared" si="222"/>
        <v>NO</v>
      </c>
      <c r="EH426" s="2">
        <f>IF(CZ426="no",0,VLOOKUP(AI426,EXPERIENCIA!$A$1:$C$2100,2,0))</f>
        <v>0</v>
      </c>
      <c r="EI426" s="2">
        <f>IF(CZ426="si",VLOOKUP(A426,'5 TD'!$S$3:$T$2103,2,0),0)</f>
        <v>0</v>
      </c>
      <c r="EJ426" s="2" t="str">
        <f t="shared" si="223"/>
        <v>SI</v>
      </c>
      <c r="EK426" s="2">
        <f>+('3 Planilla Preadjudicación OTIC'!BU426)</f>
        <v>0</v>
      </c>
      <c r="EL426" s="4"/>
      <c r="EM426" s="3"/>
      <c r="EN426" s="3"/>
      <c r="EQ426" s="86"/>
    </row>
    <row r="427" spans="1:147" ht="15" customHeight="1" x14ac:dyDescent="0.3">
      <c r="A427" s="2">
        <f>+('3 Planilla Preadjudicación OTIC'!A427)</f>
        <v>14586</v>
      </c>
      <c r="B427" s="2" t="str">
        <f>+('3 Planilla Preadjudicación OTIC'!B427)</f>
        <v>65181652-1</v>
      </c>
      <c r="C427" s="4">
        <f>+('3 Planilla Preadjudicación OTIC'!E427)</f>
        <v>2025</v>
      </c>
      <c r="D427" s="4" t="str">
        <f>+('3 Planilla Preadjudicación OTIC'!F427)</f>
        <v>MANDATO</v>
      </c>
      <c r="E427" s="4" t="str">
        <f>+('3 Planilla Preadjudicación OTIC'!G427)</f>
        <v>65077645-3</v>
      </c>
      <c r="F427" s="4" t="str">
        <f>+('3 Planilla Preadjudicación OTIC'!H427)</f>
        <v>AVANZA INCLUSIÓN</v>
      </c>
      <c r="G427" s="4"/>
      <c r="H427" s="4"/>
      <c r="I427" s="4" t="str">
        <f>+('3 Planilla Preadjudicación OTIC'!I427)</f>
        <v>OPERACIÓN DE GRÚA HORQUILLA</v>
      </c>
      <c r="J427" s="4" t="str">
        <f>+('3 Planilla Preadjudicación OTIC'!J427)</f>
        <v>PF1257</v>
      </c>
      <c r="K427" s="4" t="str">
        <f>+('3 Planilla Preadjudicación OTIC'!K427)</f>
        <v/>
      </c>
      <c r="L427" s="4" t="str">
        <f>+('3 Planilla Preadjudicación OTIC'!L427)</f>
        <v/>
      </c>
      <c r="M427" s="2">
        <f>+('3 Planilla Preadjudicación OTIC'!M427)</f>
        <v>5</v>
      </c>
      <c r="N427" s="4" t="str">
        <f>+('3 Planilla Preadjudicación OTIC'!N427)</f>
        <v>VALPARAISO</v>
      </c>
      <c r="O427" s="4" t="str">
        <f>+('3 Planilla Preadjudicación OTIC'!O427)</f>
        <v>QUILPUÉ</v>
      </c>
      <c r="P427" s="4" t="str">
        <f>+('3 Planilla Preadjudicación OTIC'!P427)</f>
        <v>EMPRENDEDORES/AS INFORMALES O PERSONAS VULNERABLES PERTENECIENTES AL 80% MAS VULNERABLE</v>
      </c>
      <c r="Q427" s="4" t="str">
        <f>+('3 Planilla Preadjudicación OTIC'!Q427)</f>
        <v>PRESENCIAL</v>
      </c>
      <c r="R427" s="4" t="str">
        <f>+('3 Planilla Preadjudicación OTIC'!R427)</f>
        <v>DEPENDIENTE</v>
      </c>
      <c r="S427" s="4">
        <f>+('3 Planilla Preadjudicación OTIC'!S427)</f>
        <v>40</v>
      </c>
      <c r="T427" s="2">
        <f>+('3 Planilla Preadjudicación OTIC'!T427)</f>
        <v>15</v>
      </c>
      <c r="U427" s="2">
        <f>+('3 Planilla Preadjudicación OTIC'!U427)</f>
        <v>160</v>
      </c>
      <c r="V427" s="2">
        <f>+('3 Planilla Preadjudicación OTIC'!V427)</f>
        <v>0</v>
      </c>
      <c r="W427" s="2">
        <f>+('3 Planilla Preadjudicación OTIC'!W427)</f>
        <v>160</v>
      </c>
      <c r="X427" s="2">
        <f>+('3 Planilla Preadjudicación OTIC'!X427)</f>
        <v>4</v>
      </c>
      <c r="Y427" s="2" t="str">
        <f>+('3 Planilla Preadjudicación OTIC'!Y427)</f>
        <v>SI</v>
      </c>
      <c r="Z427" s="2" t="str">
        <f>+('3 Planilla Preadjudicación OTIC'!Z427)</f>
        <v>NO</v>
      </c>
      <c r="AA427" s="2" t="str">
        <f>+('3 Planilla Preadjudicación OTIC'!AA427)</f>
        <v>NO</v>
      </c>
      <c r="AB427" s="4" t="str">
        <f>+('3 Planilla Preadjudicación OTIC'!AB427)</f>
        <v>SE AJUSTA A PLAN FORMATIVO</v>
      </c>
      <c r="AC427" s="4" t="str">
        <f>+('3 Planilla Preadjudicación OTIC'!AC427)</f>
        <v>HOMBRES Y MUJERES DE 18 AÑOS O MAS PERTENECIENTES AL 80% MAS VULNERABLE, CON EDUCACION MEDIA COMPLETA PREFERENTEMENTE QUE RESIDAN EN LA COMUNA DE QUILPUÉ Y SUS AL REDERDORES</v>
      </c>
      <c r="AD427" s="2" t="str">
        <f>+('3 Planilla Preadjudicación OTIC'!AD427)</f>
        <v>SI</v>
      </c>
      <c r="AE427" s="4" t="str">
        <f>+('3 Planilla Preadjudicación OTIC'!AE427)</f>
        <v>LICENCIAS DE CONDUCIR CLASE D.</v>
      </c>
      <c r="AF427" s="2" t="str">
        <f>+('3 Planilla Preadjudicación OTIC'!AF427)</f>
        <v>CERRADA</v>
      </c>
      <c r="AG427" s="2">
        <f>+('3 Planilla Preadjudicación OTIC'!AG427)</f>
        <v>40</v>
      </c>
      <c r="AH427" s="2">
        <f>+('3 Planilla Preadjudicación OTIC'!AH427)</f>
        <v>3</v>
      </c>
      <c r="AI427" s="135" t="str">
        <f>+('3 Planilla Preadjudicación OTIC'!AI427)</f>
        <v>77490687-8</v>
      </c>
      <c r="AJ427" s="4" t="str">
        <f>+('3 Planilla Preadjudicación OTIC'!AJ427)</f>
        <v>INSTITUTO ISEG SPA.</v>
      </c>
      <c r="AK427" s="2">
        <f>+('3 Planilla Preadjudicación OTIC'!AK427)</f>
        <v>160</v>
      </c>
      <c r="AL427" s="2">
        <f>+('3 Planilla Preadjudicación OTIC'!AL427)</f>
        <v>40</v>
      </c>
      <c r="AM427" s="12">
        <f>+('3 Planilla Preadjudicación OTIC'!AM427)</f>
        <v>6373</v>
      </c>
      <c r="AN427" s="12">
        <f>+('3 Planilla Preadjudicación OTIC'!AN427)</f>
        <v>0</v>
      </c>
      <c r="AO427" s="12">
        <f>+('3 Planilla Preadjudicación OTIC'!AO427)</f>
        <v>50000</v>
      </c>
      <c r="AP427" s="12">
        <f>+('3 Planilla Preadjudicación OTIC'!AP427)</f>
        <v>15295200</v>
      </c>
      <c r="AQ427" s="12">
        <f>+('3 Planilla Preadjudicación OTIC'!AQ427)</f>
        <v>2400000</v>
      </c>
      <c r="AR427" s="12">
        <f>+('3 Planilla Preadjudicación OTIC'!AR427)</f>
        <v>0</v>
      </c>
      <c r="AS427" s="12">
        <f>+('3 Planilla Preadjudicación OTIC'!AS427)</f>
        <v>0</v>
      </c>
      <c r="AT427" s="12">
        <f>+('3 Planilla Preadjudicación OTIC'!AT427)</f>
        <v>750000</v>
      </c>
      <c r="AU427" s="12">
        <f>+('3 Planilla Preadjudicación OTIC'!AU427)</f>
        <v>18445200</v>
      </c>
      <c r="AV427" s="2" t="str">
        <f>+('3 Planilla Preadjudicación OTIC'!AV427)</f>
        <v>SI</v>
      </c>
      <c r="AW427" s="4">
        <f>+('3 Planilla Preadjudicación OTIC'!AW427)</f>
        <v>0</v>
      </c>
      <c r="AX427" s="2">
        <f>+('3 Planilla Preadjudicación OTIC'!AX427)</f>
        <v>1</v>
      </c>
      <c r="AY427" s="2">
        <f>+('3 Planilla Preadjudicación OTIC'!AY427)</f>
        <v>7</v>
      </c>
      <c r="AZ427" s="2">
        <f>+('3 Planilla Preadjudicación OTIC'!AZ427)</f>
        <v>0</v>
      </c>
      <c r="BA427" s="2">
        <f>+('3 Planilla Preadjudicación OTIC'!BA427)</f>
        <v>0</v>
      </c>
      <c r="BB427" s="2">
        <f>+('3 Planilla Preadjudicación OTIC'!BB427)</f>
        <v>0</v>
      </c>
      <c r="BC427" s="2">
        <f>+('3 Planilla Preadjudicación OTIC'!BC427)</f>
        <v>0</v>
      </c>
      <c r="BD427" s="2">
        <f>+('3 Planilla Preadjudicación OTIC'!BD427)</f>
        <v>0</v>
      </c>
      <c r="BE427" s="2">
        <f>+('3 Planilla Preadjudicación OTIC'!BE427)</f>
        <v>0</v>
      </c>
      <c r="BF427" s="2">
        <f>+('3 Planilla Preadjudicación OTIC'!BF427)</f>
        <v>0</v>
      </c>
      <c r="BG427" s="2">
        <f>+('3 Planilla Preadjudicación OTIC'!BG427)</f>
        <v>7</v>
      </c>
      <c r="BH427" s="2">
        <f>+('3 Planilla Preadjudicación OTIC'!BH427)</f>
        <v>7</v>
      </c>
      <c r="BI427" s="2">
        <f>+('3 Planilla Preadjudicación OTIC'!BI427)</f>
        <v>7</v>
      </c>
      <c r="BJ427" s="2">
        <f>+('3 Planilla Preadjudicación OTIC'!BJ427)</f>
        <v>7</v>
      </c>
      <c r="BK427" s="2">
        <f>+('3 Planilla Preadjudicación OTIC'!BK427)</f>
        <v>7</v>
      </c>
      <c r="BL427" s="2">
        <f>+('3 Planilla Preadjudicación OTIC'!BL427)</f>
        <v>7</v>
      </c>
      <c r="BM427" s="104">
        <f>ROUND(('3 Planilla Preadjudicación OTIC'!BM427),1)</f>
        <v>6.4</v>
      </c>
      <c r="BN427" s="4" t="str">
        <f>+('3 Planilla Preadjudicación OTIC'!BN427)</f>
        <v>NO</v>
      </c>
      <c r="BO427" s="4">
        <f>+('3 Planilla Preadjudicación OTIC'!BO427)</f>
        <v>0</v>
      </c>
      <c r="BP427" s="4">
        <f>+('3 Planilla Preadjudicación OTIC'!BP427)</f>
        <v>0</v>
      </c>
      <c r="BQ427" s="4">
        <f>+('3 Planilla Preadjudicación OTIC'!BQ427)</f>
        <v>0</v>
      </c>
      <c r="BR427" s="4">
        <f>+('3 Planilla Preadjudicación OTIC'!BR427)</f>
        <v>0</v>
      </c>
      <c r="BS427" s="4">
        <f>+('3 Planilla Preadjudicación OTIC'!BS427)</f>
        <v>0</v>
      </c>
      <c r="BT427" s="4">
        <f>+('3 Planilla Preadjudicación OTIC'!BT427)</f>
        <v>0</v>
      </c>
      <c r="BU427" s="85">
        <f>IF(VLOOKUP(A427,'BD OFICIAL'!$A$1:$AL$2098,7,0)=D427,0,1)</f>
        <v>0</v>
      </c>
      <c r="BV427" s="85">
        <f>IF(VLOOKUP(A427,'BD OFICIAL'!$A$1:$AL$2098,11,0)=J427,0,1)</f>
        <v>0</v>
      </c>
      <c r="BW427" s="85">
        <f>IF(VLOOKUP(A427,'BD OFICIAL'!$A$1:$AL$2098,13,0)=L427,0,1)</f>
        <v>0</v>
      </c>
      <c r="BX427" s="2">
        <f>IF(VLOOKUP(A427,'BD OFICIAL'!$A$1:$AL$2098,16,0)=O427,0,1)</f>
        <v>0</v>
      </c>
      <c r="BY427" s="2">
        <f>IF(VLOOKUP(A427,'BD OFICIAL'!$A$1:$AL$2098,17,0)=P427,0,1)</f>
        <v>0</v>
      </c>
      <c r="BZ427" s="2">
        <f>IF(VLOOKUP(A427,'BD OFICIAL'!$A$1:$AL$2098,19,0)=R427,0,1)</f>
        <v>0</v>
      </c>
      <c r="CA427" s="2">
        <f>IF(VLOOKUP(A427,'BD OFICIAL'!$A$1:$AL$2098,21,0)=T427,0,1)</f>
        <v>0</v>
      </c>
      <c r="CB427" s="2">
        <f>IF(VLOOKUP(A427,'BD OFICIAL'!$A$1:$AL$2098,24,0)=AK427,0,1)</f>
        <v>0</v>
      </c>
      <c r="CC427" s="2">
        <f>IF(VLOOKUP(A427,'BD OFICIAL'!$A$1:$AL$2098,25,0)=X427,0,1)</f>
        <v>0</v>
      </c>
      <c r="CD427" s="2">
        <f>IF(VLOOKUP(A427,'BD OFICIAL'!$A$1:$AL$2098,26,0)=Y427,0,1)</f>
        <v>0</v>
      </c>
      <c r="CE427" s="2">
        <f>IF(VLOOKUP(A427,'BD OFICIAL'!$A$1:$AL$2098,27,0)=Z427,0,1)</f>
        <v>0</v>
      </c>
      <c r="CF427" s="2">
        <f>IF(VLOOKUP(A427,'BD OFICIAL'!$A$1:$AL$2098,28,0)=AA427,0,1)</f>
        <v>0</v>
      </c>
      <c r="CG427" s="2">
        <f>IF(VLOOKUP(A427,'BD OFICIAL'!$A$1:$AL$2098,33,0)=AF427,0,1)</f>
        <v>0</v>
      </c>
      <c r="CH427" s="2">
        <f>IF(VLOOKUP(A427,'BD OFICIAL'!$A$1:$AL$2098,35,0)=AH427,0,1)</f>
        <v>0</v>
      </c>
      <c r="CI427" s="85">
        <f>IF(VLOOKUP(A427,'BD OFICIAL'!$A$1:$AL$2098,34,0)=AL427,0,1)</f>
        <v>0</v>
      </c>
      <c r="CJ427" s="12">
        <f>VLOOKUP(A427,'BD OFICIAL'!$A$1:$AM$2098,36,0)*AM427-AP427</f>
        <v>0</v>
      </c>
      <c r="CK427" s="85" t="str">
        <f t="shared" si="224"/>
        <v>SSH</v>
      </c>
      <c r="CL427" s="85" t="str">
        <f t="shared" si="225"/>
        <v>SI</v>
      </c>
      <c r="CM427" s="85" t="str">
        <f t="shared" si="205"/>
        <v>NO</v>
      </c>
      <c r="CN427" s="31">
        <f t="shared" si="206"/>
        <v>0</v>
      </c>
      <c r="CO427" s="31">
        <f t="shared" si="226"/>
        <v>0</v>
      </c>
      <c r="CP427" s="31">
        <f t="shared" si="207"/>
        <v>0</v>
      </c>
      <c r="CQ427" s="31">
        <f>IF(Y427="NO",0,IF(Y427="SI",IF(VLOOKUP(A427,'BD OFICIAL'!$A:$AO,40,0)=AQ427,0,1)))</f>
        <v>0</v>
      </c>
      <c r="CR427" s="31">
        <f>IF(Z427="NO",0,IF(Z427="SI",IF(VLOOKUP(B427,'BD OFICIAL'!$A:$AO,41,0)=AS427,0,1)))</f>
        <v>0</v>
      </c>
      <c r="CS427" s="31">
        <f t="shared" si="227"/>
        <v>0</v>
      </c>
      <c r="CT427" s="31">
        <f t="shared" si="228"/>
        <v>0</v>
      </c>
      <c r="CU427" s="31">
        <f>IF(VLOOKUP(A427,'BD OFICIAL'!$A$1:$AL$1056,31,0)="SI",IF(AT427&gt;0,0,1),IF(AT427=0,0,1))</f>
        <v>0</v>
      </c>
      <c r="CV427" s="31">
        <f t="shared" si="229"/>
        <v>0</v>
      </c>
      <c r="CW427" s="31">
        <f t="shared" si="208"/>
        <v>0</v>
      </c>
      <c r="CX427" s="85" t="str">
        <f t="shared" si="209"/>
        <v>SI</v>
      </c>
      <c r="CY427" s="31">
        <f t="shared" si="210"/>
        <v>0</v>
      </c>
      <c r="CZ427" s="85" t="str">
        <f>IF(ISERROR(VLOOKUP(AI427,EXPERIENCIA!$A$1:$C$2100,1,0)),"NO","SI")</f>
        <v>NO</v>
      </c>
      <c r="DA427" s="85">
        <f>IF(CX427="no","NO APLICA",IF(AX427=0,"ERROR NOTA",IF(AND(AX427&gt;1,CZ427="NO"),"ERROR NOTA",IF(AND(CZ427="NO",AX427=1),0,IF(VLOOKUP(AI427,EXPERIENCIA!$A$1:$C$2100,3,0)=AX427,0,"ERROR NOTA")))))</f>
        <v>0</v>
      </c>
      <c r="DB427" s="85" t="str">
        <f>IF(ISERROR(VLOOKUP(AI427,COMPORTAMIENTO!$A$1:$C$2100,1,0)),"NO","SI")</f>
        <v>NO</v>
      </c>
      <c r="DC427" s="85">
        <f>IF(CX427="NO","NO APLICA",IF(AY427=0,"ERROR NOTA",IF(AND(DB427="NO",AY427=7),0,IF(VLOOKUP(AI427,COMPORTAMIENTO!$A$2:$H$2100,8,0)=AY427,0,"ERROR NOTA"))))</f>
        <v>0</v>
      </c>
      <c r="DD427" s="104">
        <f t="shared" si="211"/>
        <v>0.1</v>
      </c>
      <c r="DE427" s="104">
        <f t="shared" si="212"/>
        <v>0.70000000000000007</v>
      </c>
      <c r="DF427" s="85" t="str">
        <f t="shared" si="230"/>
        <v>SI</v>
      </c>
      <c r="DG427" s="85">
        <f t="shared" si="213"/>
        <v>0</v>
      </c>
      <c r="DH427" s="85">
        <f t="shared" si="214"/>
        <v>0</v>
      </c>
      <c r="DI427" s="85">
        <f t="shared" si="215"/>
        <v>0</v>
      </c>
      <c r="DJ427" s="12">
        <f t="shared" si="216"/>
        <v>7.0000000000000009</v>
      </c>
      <c r="DK427" s="7">
        <f t="shared" si="217"/>
        <v>7.0000000000000009</v>
      </c>
      <c r="DL427" s="12">
        <f t="shared" si="231"/>
        <v>6373</v>
      </c>
      <c r="DM427" s="12">
        <f>VLOOKUP(A427,'5 TD'!$A:$B,2,0)</f>
        <v>6373</v>
      </c>
      <c r="DN427" s="7">
        <f t="shared" si="232"/>
        <v>7</v>
      </c>
      <c r="DO427" s="85" t="str">
        <f t="shared" si="218"/>
        <v>APROBADO</v>
      </c>
      <c r="DP427" s="85" t="str">
        <f t="shared" si="219"/>
        <v>APROBADO</v>
      </c>
      <c r="DQ427" s="7">
        <f t="shared" si="220"/>
        <v>6.4</v>
      </c>
      <c r="DR427" s="85" t="str">
        <f t="shared" si="233"/>
        <v>APROBADO</v>
      </c>
      <c r="DS427" s="2" t="str">
        <f>+('3 Planilla Preadjudicación OTIC'!BN427)</f>
        <v>NO</v>
      </c>
      <c r="DT427" s="2">
        <f>IF(DR427="APROBADO",VLOOKUP(A427,'5 TD'!$D$3:$E$270,2,0),"NO APLICA")</f>
        <v>7</v>
      </c>
      <c r="DU427" s="2" t="str">
        <f t="shared" si="234"/>
        <v>NO</v>
      </c>
      <c r="DV427" s="2" t="str">
        <f>IF(DU427="SI",VLOOKUP(A427,'5 TD'!$G$3:$H$270,2,0),"NO APLICA ")</f>
        <v xml:space="preserve">NO APLICA </v>
      </c>
      <c r="DW427" s="2" t="str">
        <f t="shared" si="235"/>
        <v>NO</v>
      </c>
      <c r="DX427" s="2" t="str">
        <f>IF(DW427="SI",VLOOKUP(A427,'5 TD'!$J$4:$K$472,2,0),"NO APLICA")</f>
        <v>NO APLICA</v>
      </c>
      <c r="DY427" s="2" t="str">
        <f t="shared" si="236"/>
        <v>NO APLICA</v>
      </c>
      <c r="DZ427" s="7" t="str">
        <f>IF(DY427="SI",VLOOKUP(A427,'5 TD'!$M$4:$N$350,2,0),"NO APLICA")</f>
        <v>NO APLICA</v>
      </c>
      <c r="EA427" s="2" t="str">
        <f t="shared" si="237"/>
        <v>NO APLICA</v>
      </c>
      <c r="EB427" s="12" t="str">
        <f t="shared" si="238"/>
        <v/>
      </c>
      <c r="EC427" s="12" t="str">
        <f>IF(EA427="SI",VLOOKUP(A427,'5 TD'!$V$4:$W$479,2,0),"NO APLICA")</f>
        <v>NO APLICA</v>
      </c>
      <c r="ED427" s="2" t="str">
        <f t="shared" si="221"/>
        <v>NO</v>
      </c>
      <c r="EE427" s="79" t="str">
        <f>IF(ED427="SI",VLOOKUP(AI427,COMPORTAMIENTO!$A$1:$H$2100,7,0),"NO APLICA")</f>
        <v>NO APLICA</v>
      </c>
      <c r="EF427" s="12" t="str">
        <f>IF(ED427="SI",VLOOKUP(A427,'5 TD'!$P$2:$Q$479,2,0),"NO APLICA")</f>
        <v>NO APLICA</v>
      </c>
      <c r="EG427" s="2" t="str">
        <f t="shared" si="222"/>
        <v>NO</v>
      </c>
      <c r="EH427" s="2">
        <f>IF(CZ427="no",0,VLOOKUP(AI427,EXPERIENCIA!$A$1:$C$2100,2,0))</f>
        <v>0</v>
      </c>
      <c r="EI427" s="2">
        <f>IF(CZ427="si",VLOOKUP(A427,'5 TD'!$S$3:$T$2103,2,0),0)</f>
        <v>0</v>
      </c>
      <c r="EJ427" s="2" t="str">
        <f t="shared" si="223"/>
        <v>SI</v>
      </c>
      <c r="EK427" s="2">
        <f>+('3 Planilla Preadjudicación OTIC'!BU427)</f>
        <v>0</v>
      </c>
      <c r="EL427" s="4"/>
      <c r="EM427" s="3"/>
      <c r="EN427" s="3"/>
      <c r="EQ427" s="86"/>
    </row>
    <row r="428" spans="1:147" ht="15" customHeight="1" x14ac:dyDescent="0.3">
      <c r="A428" s="2">
        <f>+('3 Planilla Preadjudicación OTIC'!A428)</f>
        <v>14483</v>
      </c>
      <c r="B428" s="2" t="str">
        <f>+('3 Planilla Preadjudicación OTIC'!B428)</f>
        <v>65181652-1</v>
      </c>
      <c r="C428" s="4">
        <f>+('3 Planilla Preadjudicación OTIC'!E428)</f>
        <v>2025</v>
      </c>
      <c r="D428" s="4" t="str">
        <f>+('3 Planilla Preadjudicación OTIC'!F428)</f>
        <v>MANDATO</v>
      </c>
      <c r="E428" s="4" t="str">
        <f>+('3 Planilla Preadjudicación OTIC'!G428)</f>
        <v>82648400-4</v>
      </c>
      <c r="F428" s="4" t="str">
        <f>+('3 Planilla Preadjudicación OTIC'!H428)</f>
        <v>SIP RED DE COLEGIOS</v>
      </c>
      <c r="G428" s="4"/>
      <c r="H428" s="4"/>
      <c r="I428" s="4" t="str">
        <f>+('3 Planilla Preadjudicación OTIC'!I428)</f>
        <v>ORGANIZACIÓN DE EVENTOS</v>
      </c>
      <c r="J428" s="4" t="str">
        <f>+('3 Planilla Preadjudicación OTIC'!J428)</f>
        <v>PF0660</v>
      </c>
      <c r="K428" s="4" t="str">
        <f>+('3 Planilla Preadjudicación OTIC'!K428)</f>
        <v/>
      </c>
      <c r="L428" s="4" t="str">
        <f>+('3 Planilla Preadjudicación OTIC'!L428)</f>
        <v/>
      </c>
      <c r="M428" s="2">
        <f>+('3 Planilla Preadjudicación OTIC'!M428)</f>
        <v>13</v>
      </c>
      <c r="N428" s="4" t="str">
        <f>+('3 Planilla Preadjudicación OTIC'!N428)</f>
        <v>METROPOLITANA</v>
      </c>
      <c r="O428" s="4" t="str">
        <f>+('3 Planilla Preadjudicación OTIC'!O428)</f>
        <v>LO ESPEJO</v>
      </c>
      <c r="P428" s="4" t="str">
        <f>+('3 Planilla Preadjudicación OTIC'!P428)</f>
        <v>TRABAJADORES POR CUENTA PROPIA CON RENTA INFERIOR A 3 INGRESOS MENSUALES</v>
      </c>
      <c r="Q428" s="4" t="str">
        <f>+('3 Planilla Preadjudicación OTIC'!Q428)</f>
        <v>PRESENCIAL</v>
      </c>
      <c r="R428" s="4" t="str">
        <f>+('3 Planilla Preadjudicación OTIC'!R428)</f>
        <v>INDEPENDIENTE</v>
      </c>
      <c r="S428" s="4">
        <f>+('3 Planilla Preadjudicación OTIC'!S428)</f>
        <v>33</v>
      </c>
      <c r="T428" s="2">
        <f>+('3 Planilla Preadjudicación OTIC'!T428)</f>
        <v>15</v>
      </c>
      <c r="U428" s="2">
        <f>+('3 Planilla Preadjudicación OTIC'!U428)</f>
        <v>130</v>
      </c>
      <c r="V428" s="2">
        <f>+('3 Planilla Preadjudicación OTIC'!V428)</f>
        <v>0</v>
      </c>
      <c r="W428" s="2">
        <f>+('3 Planilla Preadjudicación OTIC'!W428)</f>
        <v>130</v>
      </c>
      <c r="X428" s="2">
        <f>+('3 Planilla Preadjudicación OTIC'!X428)</f>
        <v>4</v>
      </c>
      <c r="Y428" s="2" t="str">
        <f>+('3 Planilla Preadjudicación OTIC'!Y428)</f>
        <v>SI</v>
      </c>
      <c r="Z428" s="2" t="str">
        <f>+('3 Planilla Preadjudicación OTIC'!Z428)</f>
        <v>NO</v>
      </c>
      <c r="AA428" s="2" t="str">
        <f>+('3 Planilla Preadjudicación OTIC'!AA428)</f>
        <v>NO</v>
      </c>
      <c r="AB428" s="4" t="str">
        <f>+('3 Planilla Preadjudicación OTIC'!AB428)</f>
        <v>SE AJUSTA A PLAN FORMATIVO</v>
      </c>
      <c r="AC428" s="4" t="str">
        <f>+('3 Planilla Preadjudicación OTIC'!AC428)</f>
        <v>ADULTOS MAYORES DE 18 AÑOS, EMPLEADOS Y/O DESEMPLEADOS, HOMBRES Y MUJERES, CHILENOS Y EXTRANJEROS, QUE RESIDAN EN LA REGION METROPOLITANA Y QUE CUENTEN CON EDUCACIÓN MEDIA COMPLETA Y MANEJO DE COMPUTACIÓN A NIVEL USUARIO.</v>
      </c>
      <c r="AD428" s="2" t="str">
        <f>+('3 Planilla Preadjudicación OTIC'!AD428)</f>
        <v>NO</v>
      </c>
      <c r="AE428" s="4">
        <f>+('3 Planilla Preadjudicación OTIC'!AE428)</f>
        <v>0</v>
      </c>
      <c r="AF428" s="2" t="str">
        <f>+('3 Planilla Preadjudicación OTIC'!AF428)</f>
        <v>CERRADA</v>
      </c>
      <c r="AG428" s="2">
        <f>+('3 Planilla Preadjudicación OTIC'!AG428)</f>
        <v>33</v>
      </c>
      <c r="AH428" s="2">
        <f>+('3 Planilla Preadjudicación OTIC'!AH428)</f>
        <v>2</v>
      </c>
      <c r="AI428" s="135" t="str">
        <f>+('3 Planilla Preadjudicación OTIC'!AI428)</f>
        <v>77490687-8</v>
      </c>
      <c r="AJ428" s="4" t="str">
        <f>+('3 Planilla Preadjudicación OTIC'!AJ428)</f>
        <v>INSTITUTO ISEG SPA.</v>
      </c>
      <c r="AK428" s="2">
        <f>+('3 Planilla Preadjudicación OTIC'!AK428)</f>
        <v>130</v>
      </c>
      <c r="AL428" s="2">
        <f>+('3 Planilla Preadjudicación OTIC'!AL428)</f>
        <v>33</v>
      </c>
      <c r="AM428" s="12">
        <f>+('3 Planilla Preadjudicación OTIC'!AM428)</f>
        <v>5075</v>
      </c>
      <c r="AN428" s="12">
        <f>+('3 Planilla Preadjudicación OTIC'!AN428)</f>
        <v>0</v>
      </c>
      <c r="AO428" s="12">
        <f>+('3 Planilla Preadjudicación OTIC'!AO428)</f>
        <v>0</v>
      </c>
      <c r="AP428" s="12">
        <f>+('3 Planilla Preadjudicación OTIC'!AP428)</f>
        <v>9896250</v>
      </c>
      <c r="AQ428" s="12">
        <f>+('3 Planilla Preadjudicación OTIC'!AQ428)</f>
        <v>1980000</v>
      </c>
      <c r="AR428" s="12">
        <f>+('3 Planilla Preadjudicación OTIC'!AR428)</f>
        <v>0</v>
      </c>
      <c r="AS428" s="12">
        <f>+('3 Planilla Preadjudicación OTIC'!AS428)</f>
        <v>0</v>
      </c>
      <c r="AT428" s="12">
        <f>+('3 Planilla Preadjudicación OTIC'!AT428)</f>
        <v>0</v>
      </c>
      <c r="AU428" s="12">
        <f>+('3 Planilla Preadjudicación OTIC'!AU428)</f>
        <v>11876250</v>
      </c>
      <c r="AV428" s="2" t="str">
        <f>+('3 Planilla Preadjudicación OTIC'!AV428)</f>
        <v>SI</v>
      </c>
      <c r="AW428" s="4">
        <f>+('3 Planilla Preadjudicación OTIC'!AW428)</f>
        <v>0</v>
      </c>
      <c r="AX428" s="2">
        <f>+('3 Planilla Preadjudicación OTIC'!AX428)</f>
        <v>1</v>
      </c>
      <c r="AY428" s="2">
        <f>+('3 Planilla Preadjudicación OTIC'!AY428)</f>
        <v>7</v>
      </c>
      <c r="AZ428" s="2">
        <f>+('3 Planilla Preadjudicación OTIC'!AZ428)</f>
        <v>0</v>
      </c>
      <c r="BA428" s="2">
        <f>+('3 Planilla Preadjudicación OTIC'!BA428)</f>
        <v>0</v>
      </c>
      <c r="BB428" s="2">
        <f>+('3 Planilla Preadjudicación OTIC'!BB428)</f>
        <v>0</v>
      </c>
      <c r="BC428" s="2">
        <f>+('3 Planilla Preadjudicación OTIC'!BC428)</f>
        <v>0</v>
      </c>
      <c r="BD428" s="2">
        <f>+('3 Planilla Preadjudicación OTIC'!BD428)</f>
        <v>0</v>
      </c>
      <c r="BE428" s="2">
        <f>+('3 Planilla Preadjudicación OTIC'!BE428)</f>
        <v>0</v>
      </c>
      <c r="BF428" s="2">
        <f>+('3 Planilla Preadjudicación OTIC'!BF428)</f>
        <v>0</v>
      </c>
      <c r="BG428" s="2">
        <f>+('3 Planilla Preadjudicación OTIC'!BG428)</f>
        <v>7</v>
      </c>
      <c r="BH428" s="2">
        <f>+('3 Planilla Preadjudicación OTIC'!BH428)</f>
        <v>7</v>
      </c>
      <c r="BI428" s="2">
        <f>+('3 Planilla Preadjudicación OTIC'!BI428)</f>
        <v>7</v>
      </c>
      <c r="BJ428" s="2">
        <f>+('3 Planilla Preadjudicación OTIC'!BJ428)</f>
        <v>7</v>
      </c>
      <c r="BK428" s="2">
        <f>+('3 Planilla Preadjudicación OTIC'!BK428)</f>
        <v>7</v>
      </c>
      <c r="BL428" s="2">
        <f>+('3 Planilla Preadjudicación OTIC'!BL428)</f>
        <v>7</v>
      </c>
      <c r="BM428" s="104">
        <f>ROUND(('3 Planilla Preadjudicación OTIC'!BM428),1)</f>
        <v>6.4</v>
      </c>
      <c r="BN428" s="4" t="str">
        <f>+('3 Planilla Preadjudicación OTIC'!BN428)</f>
        <v>SI</v>
      </c>
      <c r="BO428" s="4" t="str">
        <f>+('3 Planilla Preadjudicación OTIC'!BO428)</f>
        <v>LUIS LEIVA GUZMAN</v>
      </c>
      <c r="BP428" s="4" t="str">
        <f>+('3 Planilla Preadjudicación OTIC'!BP428)</f>
        <v>luis.leiva@cl.isegcorp.com</v>
      </c>
      <c r="BQ428" s="4">
        <f>+('3 Planilla Preadjudicación OTIC'!BQ428)</f>
        <v>939479334</v>
      </c>
      <c r="BR428" s="4" t="str">
        <f>+('3 Planilla Preadjudicación OTIC'!BR428)</f>
        <v>Mac Iver 283, Piso 8, Lo Espejo</v>
      </c>
      <c r="BS428" s="4" t="str">
        <f>+('3 Planilla Preadjudicación OTIC'!BS428)</f>
        <v>Capacitar en la planificación, coordinación y ejecución de eventos sociales, corporativos y culturales, promoviendo habilidades en gestión y atención al detalle.</v>
      </c>
      <c r="BT428" s="4" t="str">
        <f>+('3 Planilla Preadjudicación OTIC'!BT428)</f>
        <v>El curso entrega conocimientos sobre diseño de propuestas, logística, proveedores, protocolo, presupuesto y evaluación de resultados. Está dirigido a personas interesadas en emprender o trabajar en el rubro de la producción de eventos, con enfoque creativo y profesional.</v>
      </c>
      <c r="BU428" s="85">
        <f>IF(VLOOKUP(A428,'BD OFICIAL'!$A$1:$AL$2098,7,0)=D428,0,1)</f>
        <v>0</v>
      </c>
      <c r="BV428" s="85">
        <f>IF(VLOOKUP(A428,'BD OFICIAL'!$A$1:$AL$2098,11,0)=J428,0,1)</f>
        <v>0</v>
      </c>
      <c r="BW428" s="85">
        <f>IF(VLOOKUP(A428,'BD OFICIAL'!$A$1:$AL$2098,13,0)=L428,0,1)</f>
        <v>0</v>
      </c>
      <c r="BX428" s="2">
        <f>IF(VLOOKUP(A428,'BD OFICIAL'!$A$1:$AL$2098,16,0)=O428,0,1)</f>
        <v>0</v>
      </c>
      <c r="BY428" s="2">
        <f>IF(VLOOKUP(A428,'BD OFICIAL'!$A$1:$AL$2098,17,0)=P428,0,1)</f>
        <v>0</v>
      </c>
      <c r="BZ428" s="2">
        <f>IF(VLOOKUP(A428,'BD OFICIAL'!$A$1:$AL$2098,19,0)=R428,0,1)</f>
        <v>0</v>
      </c>
      <c r="CA428" s="2">
        <f>IF(VLOOKUP(A428,'BD OFICIAL'!$A$1:$AL$2098,21,0)=T428,0,1)</f>
        <v>0</v>
      </c>
      <c r="CB428" s="2">
        <f>IF(VLOOKUP(A428,'BD OFICIAL'!$A$1:$AL$2098,24,0)=AK428,0,1)</f>
        <v>0</v>
      </c>
      <c r="CC428" s="2">
        <f>IF(VLOOKUP(A428,'BD OFICIAL'!$A$1:$AL$2098,25,0)=X428,0,1)</f>
        <v>0</v>
      </c>
      <c r="CD428" s="2">
        <f>IF(VLOOKUP(A428,'BD OFICIAL'!$A$1:$AL$2098,26,0)=Y428,0,1)</f>
        <v>0</v>
      </c>
      <c r="CE428" s="2">
        <f>IF(VLOOKUP(A428,'BD OFICIAL'!$A$1:$AL$2098,27,0)=Z428,0,1)</f>
        <v>0</v>
      </c>
      <c r="CF428" s="2">
        <f>IF(VLOOKUP(A428,'BD OFICIAL'!$A$1:$AL$2098,28,0)=AA428,0,1)</f>
        <v>0</v>
      </c>
      <c r="CG428" s="2">
        <f>IF(VLOOKUP(A428,'BD OFICIAL'!$A$1:$AL$2098,33,0)=AF428,0,1)</f>
        <v>0</v>
      </c>
      <c r="CH428" s="2">
        <f>IF(VLOOKUP(A428,'BD OFICIAL'!$A$1:$AL$2098,35,0)=AH428,0,1)</f>
        <v>0</v>
      </c>
      <c r="CI428" s="85">
        <f>IF(VLOOKUP(A428,'BD OFICIAL'!$A$1:$AL$2098,34,0)=AL428,0,1)</f>
        <v>0</v>
      </c>
      <c r="CJ428" s="12">
        <f>VLOOKUP(A428,'BD OFICIAL'!$A$1:$AM$2098,36,0)*AM428-AP428</f>
        <v>0</v>
      </c>
      <c r="CK428" s="85" t="str">
        <f t="shared" si="224"/>
        <v>SSH</v>
      </c>
      <c r="CL428" s="85" t="str">
        <f t="shared" si="225"/>
        <v>SI</v>
      </c>
      <c r="CM428" s="85" t="str">
        <f t="shared" si="205"/>
        <v>NO</v>
      </c>
      <c r="CN428" s="31">
        <f t="shared" si="206"/>
        <v>0</v>
      </c>
      <c r="CO428" s="31">
        <f t="shared" si="226"/>
        <v>0</v>
      </c>
      <c r="CP428" s="31">
        <f t="shared" si="207"/>
        <v>0</v>
      </c>
      <c r="CQ428" s="31">
        <f>IF(Y428="NO",0,IF(Y428="SI",IF(VLOOKUP(A428,'BD OFICIAL'!$A:$AO,40,0)=AQ428,0,1)))</f>
        <v>0</v>
      </c>
      <c r="CR428" s="31">
        <f>IF(Z428="NO",0,IF(Z428="SI",IF(VLOOKUP(B428,'BD OFICIAL'!$A:$AO,41,0)=AS428,0,1)))</f>
        <v>0</v>
      </c>
      <c r="CS428" s="31">
        <f t="shared" si="227"/>
        <v>0</v>
      </c>
      <c r="CT428" s="31">
        <f t="shared" si="228"/>
        <v>0</v>
      </c>
      <c r="CU428" s="31">
        <f>IF(VLOOKUP(A428,'BD OFICIAL'!$A$1:$AL$1056,31,0)="SI",IF(AT428&gt;0,0,1),IF(AT428=0,0,1))</f>
        <v>0</v>
      </c>
      <c r="CV428" s="31">
        <f t="shared" si="229"/>
        <v>0</v>
      </c>
      <c r="CW428" s="31">
        <f t="shared" si="208"/>
        <v>0</v>
      </c>
      <c r="CX428" s="85" t="str">
        <f t="shared" si="209"/>
        <v>SI</v>
      </c>
      <c r="CY428" s="31">
        <f t="shared" si="210"/>
        <v>0</v>
      </c>
      <c r="CZ428" s="85" t="str">
        <f>IF(ISERROR(VLOOKUP(AI428,EXPERIENCIA!$A$1:$C$2100,1,0)),"NO","SI")</f>
        <v>NO</v>
      </c>
      <c r="DA428" s="85">
        <f>IF(CX428="no","NO APLICA",IF(AX428=0,"ERROR NOTA",IF(AND(AX428&gt;1,CZ428="NO"),"ERROR NOTA",IF(AND(CZ428="NO",AX428=1),0,IF(VLOOKUP(AI428,EXPERIENCIA!$A$1:$C$2100,3,0)=AX428,0,"ERROR NOTA")))))</f>
        <v>0</v>
      </c>
      <c r="DB428" s="85" t="str">
        <f>IF(ISERROR(VLOOKUP(AI428,COMPORTAMIENTO!$A$1:$C$2100,1,0)),"NO","SI")</f>
        <v>NO</v>
      </c>
      <c r="DC428" s="85">
        <f>IF(CX428="NO","NO APLICA",IF(AY428=0,"ERROR NOTA",IF(AND(DB428="NO",AY428=7),0,IF(VLOOKUP(AI428,COMPORTAMIENTO!$A$2:$H$2100,8,0)=AY428,0,"ERROR NOTA"))))</f>
        <v>0</v>
      </c>
      <c r="DD428" s="104">
        <f t="shared" si="211"/>
        <v>0.1</v>
      </c>
      <c r="DE428" s="104">
        <f t="shared" si="212"/>
        <v>0.70000000000000007</v>
      </c>
      <c r="DF428" s="85" t="str">
        <f t="shared" si="230"/>
        <v>SI</v>
      </c>
      <c r="DG428" s="85">
        <f t="shared" si="213"/>
        <v>0</v>
      </c>
      <c r="DH428" s="85">
        <f t="shared" si="214"/>
        <v>0</v>
      </c>
      <c r="DI428" s="85">
        <f t="shared" si="215"/>
        <v>0</v>
      </c>
      <c r="DJ428" s="12">
        <f t="shared" si="216"/>
        <v>7.0000000000000009</v>
      </c>
      <c r="DK428" s="7">
        <f t="shared" si="217"/>
        <v>7.0000000000000009</v>
      </c>
      <c r="DL428" s="12">
        <f t="shared" si="231"/>
        <v>5075</v>
      </c>
      <c r="DM428" s="12">
        <f>VLOOKUP(A428,'5 TD'!$A:$B,2,0)</f>
        <v>5075</v>
      </c>
      <c r="DN428" s="7">
        <f t="shared" si="232"/>
        <v>7</v>
      </c>
      <c r="DO428" s="85" t="str">
        <f t="shared" si="218"/>
        <v>APROBADO</v>
      </c>
      <c r="DP428" s="85" t="str">
        <f t="shared" si="219"/>
        <v>APROBADO</v>
      </c>
      <c r="DQ428" s="7">
        <f t="shared" si="220"/>
        <v>6.4</v>
      </c>
      <c r="DR428" s="85" t="str">
        <f t="shared" si="233"/>
        <v>APROBADO</v>
      </c>
      <c r="DS428" s="2" t="str">
        <f>+('3 Planilla Preadjudicación OTIC'!BN428)</f>
        <v>SI</v>
      </c>
      <c r="DT428" s="2">
        <f>IF(DR428="APROBADO",VLOOKUP(A428,'5 TD'!$D$3:$E$270,2,0),"NO APLICA")</f>
        <v>6.4</v>
      </c>
      <c r="DU428" s="2" t="str">
        <f t="shared" si="234"/>
        <v>SI</v>
      </c>
      <c r="DV428" s="2">
        <f>IF(DU428="SI",VLOOKUP(A428,'5 TD'!$G$3:$H$270,2,0),"NO APLICA ")</f>
        <v>7.0000000000000009</v>
      </c>
      <c r="DW428" s="2" t="str">
        <f t="shared" si="235"/>
        <v>SI</v>
      </c>
      <c r="DX428" s="2">
        <f>IF(DW428="SI",VLOOKUP(A428,'5 TD'!$J$4:$K$472,2,0),"NO APLICA")</f>
        <v>7</v>
      </c>
      <c r="DY428" s="2" t="str">
        <f t="shared" si="236"/>
        <v>SI</v>
      </c>
      <c r="DZ428" s="7">
        <f>IF(DY428="SI",VLOOKUP(A428,'5 TD'!$M$4:$N$350,2,0),"NO APLICA")</f>
        <v>7</v>
      </c>
      <c r="EA428" s="2" t="str">
        <f t="shared" si="237"/>
        <v>NO</v>
      </c>
      <c r="EB428" s="12" t="str">
        <f t="shared" si="238"/>
        <v/>
      </c>
      <c r="EC428" s="12" t="str">
        <f>IF(EA428="SI",VLOOKUP(A428,'5 TD'!$V$4:$W$479,2,0),"NO APLICA")</f>
        <v>NO APLICA</v>
      </c>
      <c r="ED428" s="2" t="str">
        <f t="shared" si="221"/>
        <v>NO</v>
      </c>
      <c r="EE428" s="79" t="str">
        <f>IF(ED428="SI",VLOOKUP(AI428,COMPORTAMIENTO!$A$1:$H$2100,7,0),"NO APLICA")</f>
        <v>NO APLICA</v>
      </c>
      <c r="EF428" s="12" t="str">
        <f>IF(ED428="SI",VLOOKUP(A428,'5 TD'!$P$2:$Q$479,2,0),"NO APLICA")</f>
        <v>NO APLICA</v>
      </c>
      <c r="EG428" s="2" t="str">
        <f t="shared" si="222"/>
        <v>NO</v>
      </c>
      <c r="EH428" s="2">
        <f>IF(CZ428="no",0,VLOOKUP(AI428,EXPERIENCIA!$A$1:$C$2100,2,0))</f>
        <v>0</v>
      </c>
      <c r="EI428" s="2">
        <f>IF(CZ428="si",VLOOKUP(A428,'5 TD'!$S$3:$T$2103,2,0),0)</f>
        <v>0</v>
      </c>
      <c r="EJ428" s="2" t="str">
        <f t="shared" si="223"/>
        <v>SI</v>
      </c>
      <c r="EK428" s="2" t="str">
        <f>+('3 Planilla Preadjudicación OTIC'!BU428)</f>
        <v>d) Menor valor hora en su oferta económica para el curso.</v>
      </c>
      <c r="EL428" s="4"/>
      <c r="EM428" s="3"/>
      <c r="EN428" s="3"/>
      <c r="EO428" s="86" t="s">
        <v>64</v>
      </c>
      <c r="EQ428" s="86"/>
    </row>
    <row r="429" spans="1:147" ht="15" customHeight="1" x14ac:dyDescent="0.3">
      <c r="A429" s="2">
        <f>+('3 Planilla Preadjudicación OTIC'!A429)</f>
        <v>14341</v>
      </c>
      <c r="B429" s="2" t="str">
        <f>+('3 Planilla Preadjudicación OTIC'!B429)</f>
        <v>65181652-1</v>
      </c>
      <c r="C429" s="4">
        <f>+('3 Planilla Preadjudicación OTIC'!E429)</f>
        <v>2025</v>
      </c>
      <c r="D429" s="4" t="str">
        <f>+('3 Planilla Preadjudicación OTIC'!F429)</f>
        <v>MANDATO</v>
      </c>
      <c r="E429" s="4" t="str">
        <f>+('3 Planilla Preadjudicación OTIC'!G429)</f>
        <v>65077645-3</v>
      </c>
      <c r="F429" s="4" t="str">
        <f>+('3 Planilla Preadjudicación OTIC'!H429)</f>
        <v>AVANZA INCLUSIÓN</v>
      </c>
      <c r="G429" s="4"/>
      <c r="H429" s="4"/>
      <c r="I429" s="4" t="str">
        <f>+('3 Planilla Preadjudicación OTIC'!I429)</f>
        <v>SERVICIO DE GUARDIA DE SEGURIDAD</v>
      </c>
      <c r="J429" s="4" t="str">
        <f>+('3 Planilla Preadjudicación OTIC'!J429)</f>
        <v>PF1184</v>
      </c>
      <c r="K429" s="4" t="str">
        <f>+('3 Planilla Preadjudicación OTIC'!K429)</f>
        <v>DESARROLLO DEL TRABAJO COLABORATIVO</v>
      </c>
      <c r="L429" s="4" t="str">
        <f>+('3 Planilla Preadjudicación OTIC'!L429)</f>
        <v>PF0918</v>
      </c>
      <c r="M429" s="2">
        <f>+('3 Planilla Preadjudicación OTIC'!M429)</f>
        <v>13</v>
      </c>
      <c r="N429" s="4" t="str">
        <f>+('3 Planilla Preadjudicación OTIC'!N429)</f>
        <v>METROPOLITANA</v>
      </c>
      <c r="O429" s="4" t="str">
        <f>+('3 Planilla Preadjudicación OTIC'!O429)</f>
        <v>SANTIAGO</v>
      </c>
      <c r="P429" s="4" t="str">
        <f>+('3 Planilla Preadjudicación OTIC'!P429)</f>
        <v>EMPRENDEDORES/AS INFORMALES O PERSONAS VULNERABLES PERTENECIENTES AL 80% MAS VULNERABLE</v>
      </c>
      <c r="Q429" s="4" t="str">
        <f>+('3 Planilla Preadjudicación OTIC'!Q429)</f>
        <v>PRESENCIAL</v>
      </c>
      <c r="R429" s="4" t="str">
        <f>+('3 Planilla Preadjudicación OTIC'!R429)</f>
        <v>DEPENDIENTE</v>
      </c>
      <c r="S429" s="4">
        <f>+('3 Planilla Preadjudicación OTIC'!S429)</f>
        <v>33</v>
      </c>
      <c r="T429" s="2">
        <f>+('3 Planilla Preadjudicación OTIC'!T429)</f>
        <v>10</v>
      </c>
      <c r="U429" s="2">
        <f>+('3 Planilla Preadjudicación OTIC'!U429)</f>
        <v>90</v>
      </c>
      <c r="V429" s="2">
        <f>+('3 Planilla Preadjudicación OTIC'!V429)</f>
        <v>8</v>
      </c>
      <c r="W429" s="2">
        <f>+('3 Planilla Preadjudicación OTIC'!W429)</f>
        <v>98</v>
      </c>
      <c r="X429" s="2">
        <f>+('3 Planilla Preadjudicación OTIC'!X429)</f>
        <v>3</v>
      </c>
      <c r="Y429" s="2" t="str">
        <f>+('3 Planilla Preadjudicación OTIC'!Y429)</f>
        <v>SI</v>
      </c>
      <c r="Z429" s="2" t="str">
        <f>+('3 Planilla Preadjudicación OTIC'!Z429)</f>
        <v>NO</v>
      </c>
      <c r="AA429" s="2" t="str">
        <f>+('3 Planilla Preadjudicación OTIC'!AA429)</f>
        <v>NO</v>
      </c>
      <c r="AB429" s="4" t="str">
        <f>+('3 Planilla Preadjudicación OTIC'!AB429)</f>
        <v>SE AJUSTA A PLAN FORMATIVO</v>
      </c>
      <c r="AC429" s="4" t="str">
        <f>+('3 Planilla Preadjudicación OTIC'!AC429)</f>
        <v>PERSONAS PERTENECIENTES AL 80% DE LA POBLACIÓN VULNERABLE, DE RANGO ETAREO DESDE LOS 18 A 60, HOMBRES Y MUJERES QUE RESIDEN EN LA REGION DE SANTIAGO Y QUE SON USUARIOS DE LA FUNDACIÓN</v>
      </c>
      <c r="AD429" s="2" t="str">
        <f>+('3 Planilla Preadjudicación OTIC'!AD429)</f>
        <v>SI</v>
      </c>
      <c r="AE429" s="4" t="str">
        <f>+('3 Planilla Preadjudicación OTIC'!AE429)</f>
        <v>CERTIFICADO DE APROBACIÓN Y TARJETA DE IDENTIFICACIÓN. CREDENCIAL DE GUARDIA PRIVADO DE SEGURIDAD OS</v>
      </c>
      <c r="AF429" s="2" t="str">
        <f>+('3 Planilla Preadjudicación OTIC'!AF429)</f>
        <v>CERRADA</v>
      </c>
      <c r="AG429" s="2">
        <f>+('3 Planilla Preadjudicación OTIC'!AG429)</f>
        <v>33</v>
      </c>
      <c r="AH429" s="2">
        <f>+('3 Planilla Preadjudicación OTIC'!AH429)</f>
        <v>3</v>
      </c>
      <c r="AI429" s="135" t="str">
        <f>+('3 Planilla Preadjudicación OTIC'!AI429)</f>
        <v>77490687-8</v>
      </c>
      <c r="AJ429" s="4" t="str">
        <f>+('3 Planilla Preadjudicación OTIC'!AJ429)</f>
        <v>INSTITUTO ISEG SPA.</v>
      </c>
      <c r="AK429" s="2">
        <f>+('3 Planilla Preadjudicación OTIC'!AK429)</f>
        <v>98</v>
      </c>
      <c r="AL429" s="2">
        <f>+('3 Planilla Preadjudicación OTIC'!AL429)</f>
        <v>33</v>
      </c>
      <c r="AM429" s="12">
        <f>+('3 Planilla Preadjudicación OTIC'!AM429)</f>
        <v>6373</v>
      </c>
      <c r="AN429" s="12">
        <f>+('3 Planilla Preadjudicación OTIC'!AN429)</f>
        <v>0</v>
      </c>
      <c r="AO429" s="12">
        <f>+('3 Planilla Preadjudicación OTIC'!AO429)</f>
        <v>12000</v>
      </c>
      <c r="AP429" s="12">
        <f>+('3 Planilla Preadjudicación OTIC'!AP429)</f>
        <v>6245540</v>
      </c>
      <c r="AQ429" s="12">
        <f>+('3 Planilla Preadjudicación OTIC'!AQ429)</f>
        <v>1320000</v>
      </c>
      <c r="AR429" s="12">
        <f>+('3 Planilla Preadjudicación OTIC'!AR429)</f>
        <v>0</v>
      </c>
      <c r="AS429" s="12">
        <f>+('3 Planilla Preadjudicación OTIC'!AS429)</f>
        <v>0</v>
      </c>
      <c r="AT429" s="12">
        <f>+('3 Planilla Preadjudicación OTIC'!AT429)</f>
        <v>120000</v>
      </c>
      <c r="AU429" s="12">
        <f>+('3 Planilla Preadjudicación OTIC'!AU429)</f>
        <v>7685540</v>
      </c>
      <c r="AV429" s="2" t="str">
        <f>+('3 Planilla Preadjudicación OTIC'!AV429)</f>
        <v>NO</v>
      </c>
      <c r="AW429" s="4" t="str">
        <f>+('3 Planilla Preadjudicación OTIC'!AW429)</f>
        <v>NUMERAL 6.1.2. ITEM 2 - OTEC CUENTA CON AUTORIZACIÓN COMO EMPRESA DE CAPACITACIÓN EN MATERIAS INHERENTES A SEGURIDAD PRIVADA EN LA COMUNA DE PROVIDENCIA. CURSO LICITADO EN COMUNA DE SANTIAGO.
NUMERAL 6.1.2. ITEM 11 - NO PRESENTA REGISTRO FOTOGRAFICO. NO PRESENTA CARTA DE COMPROMISO DE INFRAESTRUCTURA</v>
      </c>
      <c r="AX429" s="2">
        <f>+('3 Planilla Preadjudicación OTIC'!AX429)</f>
        <v>0</v>
      </c>
      <c r="AY429" s="2">
        <f>+('3 Planilla Preadjudicación OTIC'!AY429)</f>
        <v>0</v>
      </c>
      <c r="AZ429" s="2">
        <f>+('3 Planilla Preadjudicación OTIC'!AZ429)</f>
        <v>0</v>
      </c>
      <c r="BA429" s="2">
        <f>+('3 Planilla Preadjudicación OTIC'!BA429)</f>
        <v>0</v>
      </c>
      <c r="BB429" s="2">
        <f>+('3 Planilla Preadjudicación OTIC'!BB429)</f>
        <v>0</v>
      </c>
      <c r="BC429" s="2">
        <f>+('3 Planilla Preadjudicación OTIC'!BC429)</f>
        <v>0</v>
      </c>
      <c r="BD429" s="2">
        <f>+('3 Planilla Preadjudicación OTIC'!BD429)</f>
        <v>0</v>
      </c>
      <c r="BE429" s="2">
        <f>+('3 Planilla Preadjudicación OTIC'!BE429)</f>
        <v>0</v>
      </c>
      <c r="BF429" s="2">
        <f>+('3 Planilla Preadjudicación OTIC'!BF429)</f>
        <v>0</v>
      </c>
      <c r="BG429" s="2">
        <f>+('3 Planilla Preadjudicación OTIC'!BG429)</f>
        <v>0</v>
      </c>
      <c r="BH429" s="2">
        <f>+('3 Planilla Preadjudicación OTIC'!BH429)</f>
        <v>0</v>
      </c>
      <c r="BI429" s="2">
        <f>+('3 Planilla Preadjudicación OTIC'!BI429)</f>
        <v>0</v>
      </c>
      <c r="BJ429" s="2">
        <f>+('3 Planilla Preadjudicación OTIC'!BJ429)</f>
        <v>0</v>
      </c>
      <c r="BK429" s="2">
        <f>+('3 Planilla Preadjudicación OTIC'!BK429)</f>
        <v>0</v>
      </c>
      <c r="BL429" s="2">
        <f>+('3 Planilla Preadjudicación OTIC'!BL429)</f>
        <v>0</v>
      </c>
      <c r="BM429" s="104">
        <f>ROUND(('3 Planilla Preadjudicación OTIC'!BM429),1)</f>
        <v>0</v>
      </c>
      <c r="BN429" s="4" t="str">
        <f>+('3 Planilla Preadjudicación OTIC'!BN429)</f>
        <v>NO</v>
      </c>
      <c r="BO429" s="4">
        <f>+('3 Planilla Preadjudicación OTIC'!BO429)</f>
        <v>0</v>
      </c>
      <c r="BP429" s="4">
        <f>+('3 Planilla Preadjudicación OTIC'!BP429)</f>
        <v>0</v>
      </c>
      <c r="BQ429" s="4">
        <f>+('3 Planilla Preadjudicación OTIC'!BQ429)</f>
        <v>0</v>
      </c>
      <c r="BR429" s="4">
        <f>+('3 Planilla Preadjudicación OTIC'!BR429)</f>
        <v>0</v>
      </c>
      <c r="BS429" s="4">
        <f>+('3 Planilla Preadjudicación OTIC'!BS429)</f>
        <v>0</v>
      </c>
      <c r="BT429" s="4">
        <f>+('3 Planilla Preadjudicación OTIC'!BT429)</f>
        <v>0</v>
      </c>
      <c r="BU429" s="85">
        <f>IF(VLOOKUP(A429,'BD OFICIAL'!$A$1:$AL$2098,7,0)=D429,0,1)</f>
        <v>0</v>
      </c>
      <c r="BV429" s="85">
        <f>IF(VLOOKUP(A429,'BD OFICIAL'!$A$1:$AL$2098,11,0)=J429,0,1)</f>
        <v>0</v>
      </c>
      <c r="BW429" s="85">
        <f>IF(VLOOKUP(A429,'BD OFICIAL'!$A$1:$AL$2098,13,0)=L429,0,1)</f>
        <v>0</v>
      </c>
      <c r="BX429" s="2">
        <f>IF(VLOOKUP(A429,'BD OFICIAL'!$A$1:$AL$2098,16,0)=O429,0,1)</f>
        <v>0</v>
      </c>
      <c r="BY429" s="2">
        <f>IF(VLOOKUP(A429,'BD OFICIAL'!$A$1:$AL$2098,17,0)=P429,0,1)</f>
        <v>0</v>
      </c>
      <c r="BZ429" s="2">
        <f>IF(VLOOKUP(A429,'BD OFICIAL'!$A$1:$AL$2098,19,0)=R429,0,1)</f>
        <v>0</v>
      </c>
      <c r="CA429" s="2">
        <f>IF(VLOOKUP(A429,'BD OFICIAL'!$A$1:$AL$2098,21,0)=T429,0,1)</f>
        <v>0</v>
      </c>
      <c r="CB429" s="2">
        <f>IF(VLOOKUP(A429,'BD OFICIAL'!$A$1:$AL$2098,24,0)=AK429,0,1)</f>
        <v>0</v>
      </c>
      <c r="CC429" s="2">
        <f>IF(VLOOKUP(A429,'BD OFICIAL'!$A$1:$AL$2098,25,0)=X429,0,1)</f>
        <v>0</v>
      </c>
      <c r="CD429" s="2">
        <f>IF(VLOOKUP(A429,'BD OFICIAL'!$A$1:$AL$2098,26,0)=Y429,0,1)</f>
        <v>0</v>
      </c>
      <c r="CE429" s="2">
        <f>IF(VLOOKUP(A429,'BD OFICIAL'!$A$1:$AL$2098,27,0)=Z429,0,1)</f>
        <v>0</v>
      </c>
      <c r="CF429" s="2">
        <f>IF(VLOOKUP(A429,'BD OFICIAL'!$A$1:$AL$2098,28,0)=AA429,0,1)</f>
        <v>0</v>
      </c>
      <c r="CG429" s="2">
        <f>IF(VLOOKUP(A429,'BD OFICIAL'!$A$1:$AL$2098,33,0)=AF429,0,1)</f>
        <v>0</v>
      </c>
      <c r="CH429" s="2">
        <f>IF(VLOOKUP(A429,'BD OFICIAL'!$A$1:$AL$2098,35,0)=AH429,0,1)</f>
        <v>0</v>
      </c>
      <c r="CI429" s="85">
        <f>IF(VLOOKUP(A429,'BD OFICIAL'!$A$1:$AL$2098,34,0)=AL429,0,1)</f>
        <v>0</v>
      </c>
      <c r="CJ429" s="12">
        <f>VLOOKUP(A429,'BD OFICIAL'!$A$1:$AM$2098,36,0)*AM429-AP429</f>
        <v>0</v>
      </c>
      <c r="CK429" s="85" t="str">
        <f t="shared" si="224"/>
        <v>SSH</v>
      </c>
      <c r="CL429" s="85" t="str">
        <f t="shared" si="225"/>
        <v>SI</v>
      </c>
      <c r="CM429" s="85" t="str">
        <f t="shared" si="205"/>
        <v>NO</v>
      </c>
      <c r="CN429" s="31">
        <f t="shared" si="206"/>
        <v>0</v>
      </c>
      <c r="CO429" s="31">
        <f t="shared" si="226"/>
        <v>0</v>
      </c>
      <c r="CP429" s="31">
        <f t="shared" si="207"/>
        <v>0</v>
      </c>
      <c r="CQ429" s="31">
        <f>IF(Y429="NO",0,IF(Y429="SI",IF(VLOOKUP(A429,'BD OFICIAL'!$A:$AO,40,0)=AQ429,0,1)))</f>
        <v>0</v>
      </c>
      <c r="CR429" s="31">
        <f>IF(Z429="NO",0,IF(Z429="SI",IF(VLOOKUP(B429,'BD OFICIAL'!$A:$AO,41,0)=AS429,0,1)))</f>
        <v>0</v>
      </c>
      <c r="CS429" s="31">
        <f t="shared" si="227"/>
        <v>0</v>
      </c>
      <c r="CT429" s="31">
        <f t="shared" si="228"/>
        <v>0</v>
      </c>
      <c r="CU429" s="31">
        <f>IF(VLOOKUP(A429,'BD OFICIAL'!$A$1:$AL$1056,31,0)="SI",IF(AT429&gt;0,0,1),IF(AT429=0,0,1))</f>
        <v>0</v>
      </c>
      <c r="CV429" s="31">
        <f t="shared" si="229"/>
        <v>0</v>
      </c>
      <c r="CW429" s="31">
        <f t="shared" si="208"/>
        <v>0</v>
      </c>
      <c r="CX429" s="85" t="str">
        <f t="shared" si="209"/>
        <v>NO</v>
      </c>
      <c r="CY429" s="31">
        <f t="shared" si="210"/>
        <v>0</v>
      </c>
      <c r="CZ429" s="85" t="str">
        <f>IF(ISERROR(VLOOKUP(AI429,EXPERIENCIA!$A$1:$C$2100,1,0)),"NO","SI")</f>
        <v>NO</v>
      </c>
      <c r="DA429" s="85" t="str">
        <f>IF(CX429="no","NO APLICA",IF(AX429=0,"ERROR NOTA",IF(AND(AX429&gt;1,CZ429="NO"),"ERROR NOTA",IF(AND(CZ429="NO",AX429=1),0,IF(VLOOKUP(AI429,EXPERIENCIA!$A$1:$C$2100,3,0)=AX429,0,"ERROR NOTA")))))</f>
        <v>NO APLICA</v>
      </c>
      <c r="DB429" s="85" t="str">
        <f>IF(ISERROR(VLOOKUP(AI429,COMPORTAMIENTO!$A$1:$C$2100,1,0)),"NO","SI")</f>
        <v>NO</v>
      </c>
      <c r="DC429" s="85" t="str">
        <f>IF(CX429="NO","NO APLICA",IF(AY429=0,"ERROR NOTA",IF(AND(DB429="NO",AY429=7),0,IF(VLOOKUP(AI429,COMPORTAMIENTO!$A$2:$H$2100,8,0)=AY429,0,"ERROR NOTA"))))</f>
        <v>NO APLICA</v>
      </c>
      <c r="DD429" s="104" t="str">
        <f t="shared" si="211"/>
        <v>NO APLICA</v>
      </c>
      <c r="DE429" s="104" t="str">
        <f t="shared" si="212"/>
        <v>NO APLICA</v>
      </c>
      <c r="DF429" s="85" t="str">
        <f t="shared" si="230"/>
        <v>SI</v>
      </c>
      <c r="DG429" s="85">
        <f t="shared" si="213"/>
        <v>0</v>
      </c>
      <c r="DH429" s="85">
        <f t="shared" si="214"/>
        <v>0</v>
      </c>
      <c r="DI429" s="85" t="str">
        <f t="shared" si="215"/>
        <v>NO APLICA</v>
      </c>
      <c r="DJ429" s="12" t="str">
        <f t="shared" si="216"/>
        <v>NO APLICA</v>
      </c>
      <c r="DK429" s="7" t="str">
        <f t="shared" si="217"/>
        <v>NO APLICA</v>
      </c>
      <c r="DL429" s="12">
        <f t="shared" si="231"/>
        <v>6373</v>
      </c>
      <c r="DM429" s="12">
        <f>VLOOKUP(A429,'5 TD'!$A:$B,2,0)</f>
        <v>6373</v>
      </c>
      <c r="DN429" s="7" t="str">
        <f t="shared" si="232"/>
        <v>NO APLICA</v>
      </c>
      <c r="DO429" s="85" t="str">
        <f t="shared" si="218"/>
        <v>NO APLICA</v>
      </c>
      <c r="DP429" s="85" t="str">
        <f t="shared" si="219"/>
        <v>NO APLICA</v>
      </c>
      <c r="DQ429" s="7" t="str">
        <f t="shared" si="220"/>
        <v>NO APLICA</v>
      </c>
      <c r="DR429" s="85" t="str">
        <f t="shared" si="233"/>
        <v>NO APLICA</v>
      </c>
      <c r="DS429" s="2" t="str">
        <f>+('3 Planilla Preadjudicación OTIC'!BN429)</f>
        <v>NO</v>
      </c>
      <c r="DT429" s="2" t="str">
        <f>IF(DR429="APROBADO",VLOOKUP(A429,'5 TD'!$D$3:$E$270,2,0),"NO APLICA")</f>
        <v>NO APLICA</v>
      </c>
      <c r="DU429" s="2" t="str">
        <f t="shared" si="234"/>
        <v>NO APLICA</v>
      </c>
      <c r="DV429" s="2" t="str">
        <f>IF(DU429="SI",VLOOKUP(A429,'5 TD'!$G$3:$H$270,2,0),"NO APLICA ")</f>
        <v xml:space="preserve">NO APLICA </v>
      </c>
      <c r="DW429" s="2" t="str">
        <f t="shared" si="235"/>
        <v>NO</v>
      </c>
      <c r="DX429" s="2" t="str">
        <f>IF(DW429="SI",VLOOKUP(A429,'5 TD'!$J$4:$K$472,2,0),"NO APLICA")</f>
        <v>NO APLICA</v>
      </c>
      <c r="DY429" s="2" t="str">
        <f t="shared" si="236"/>
        <v>NO APLICA</v>
      </c>
      <c r="DZ429" s="7" t="str">
        <f>IF(DY429="SI",VLOOKUP(A429,'5 TD'!$M$4:$N$350,2,0),"NO APLICA")</f>
        <v>NO APLICA</v>
      </c>
      <c r="EA429" s="2" t="str">
        <f t="shared" si="237"/>
        <v>NO APLICA</v>
      </c>
      <c r="EB429" s="12" t="str">
        <f t="shared" si="238"/>
        <v/>
      </c>
      <c r="EC429" s="12" t="str">
        <f>IF(EA429="SI",VLOOKUP(A429,'5 TD'!$V$4:$W$479,2,0),"NO APLICA")</f>
        <v>NO APLICA</v>
      </c>
      <c r="ED429" s="2" t="str">
        <f t="shared" si="221"/>
        <v>NO</v>
      </c>
      <c r="EE429" s="79" t="str">
        <f>IF(ED429="SI",VLOOKUP(AI429,COMPORTAMIENTO!$A$1:$H$2100,7,0),"NO APLICA")</f>
        <v>NO APLICA</v>
      </c>
      <c r="EF429" s="12" t="str">
        <f>IF(ED429="SI",VLOOKUP(A429,'5 TD'!$P$2:$Q$479,2,0),"NO APLICA")</f>
        <v>NO APLICA</v>
      </c>
      <c r="EG429" s="2" t="str">
        <f t="shared" si="222"/>
        <v>NO</v>
      </c>
      <c r="EH429" s="2">
        <f>IF(CZ429="no",0,VLOOKUP(AI429,EXPERIENCIA!$A$1:$C$2100,2,0))</f>
        <v>0</v>
      </c>
      <c r="EI429" s="2">
        <f>IF(CZ429="si",VLOOKUP(A429,'5 TD'!$S$3:$T$2103,2,0),0)</f>
        <v>0</v>
      </c>
      <c r="EJ429" s="2" t="str">
        <f t="shared" si="223"/>
        <v>SI</v>
      </c>
      <c r="EK429" s="2">
        <f>+('3 Planilla Preadjudicación OTIC'!BU429)</f>
        <v>0</v>
      </c>
      <c r="EL429" s="3"/>
      <c r="EM429" s="3"/>
      <c r="EN429" s="3"/>
      <c r="EQ429" s="86"/>
    </row>
    <row r="430" spans="1:147" ht="15" customHeight="1" x14ac:dyDescent="0.3">
      <c r="A430" s="2">
        <f>+('3 Planilla Preadjudicación OTIC'!A430)</f>
        <v>14298</v>
      </c>
      <c r="B430" s="2" t="str">
        <f>+('3 Planilla Preadjudicación OTIC'!B430)</f>
        <v>65181652-1</v>
      </c>
      <c r="C430" s="4">
        <f>+('3 Planilla Preadjudicación OTIC'!E430)</f>
        <v>2025</v>
      </c>
      <c r="D430" s="4" t="str">
        <f>+('3 Planilla Preadjudicación OTIC'!F430)</f>
        <v>MANDATO</v>
      </c>
      <c r="E430" s="4" t="str">
        <f>+('3 Planilla Preadjudicación OTIC'!G430)</f>
        <v>65073010-0</v>
      </c>
      <c r="F430" s="4" t="str">
        <f>+('3 Planilla Preadjudicación OTIC'!H430)</f>
        <v>CORPORACIÓN DE EDUCACIÓN Y SALUD PARA EL SÍNDROME DE DOWN, EDUDOWN</v>
      </c>
      <c r="G430" s="4"/>
      <c r="H430" s="4"/>
      <c r="I430" s="4" t="str">
        <f>+('3 Planilla Preadjudicación OTIC'!I430)</f>
        <v>CAPACITACIÓN LABORAL PARA EL TRABAJO</v>
      </c>
      <c r="J430" s="4" t="str">
        <f>+('3 Planilla Preadjudicación OTIC'!J430)</f>
        <v>SIN PLAN FORMATIVO</v>
      </c>
      <c r="K430" s="4" t="str">
        <f>+('3 Planilla Preadjudicación OTIC'!K430)</f>
        <v>PLANIFICACIÓN DEL PROYECTO OCUPACIONAL</v>
      </c>
      <c r="L430" s="4" t="str">
        <f>+('3 Planilla Preadjudicación OTIC'!L430)</f>
        <v>PF0920</v>
      </c>
      <c r="M430" s="2">
        <f>+('3 Planilla Preadjudicación OTIC'!M430)</f>
        <v>13</v>
      </c>
      <c r="N430" s="4" t="str">
        <f>+('3 Planilla Preadjudicación OTIC'!N430)</f>
        <v>METROPOLITANA</v>
      </c>
      <c r="O430" s="4" t="str">
        <f>+('3 Planilla Preadjudicación OTIC'!O430)</f>
        <v>SAN BERNARDO</v>
      </c>
      <c r="P430" s="4" t="str">
        <f>+('3 Planilla Preadjudicación OTIC'!P430)</f>
        <v>PERSONAS DE 18 AÑOS O MÁS, EN SITUACIÓN DE DISCAPACIDAD.</v>
      </c>
      <c r="Q430" s="4" t="str">
        <f>+('3 Planilla Preadjudicación OTIC'!Q430)</f>
        <v>PRESENCIAL</v>
      </c>
      <c r="R430" s="4" t="str">
        <f>+('3 Planilla Preadjudicación OTIC'!R430)</f>
        <v>DEPENDIENTE</v>
      </c>
      <c r="S430" s="4">
        <f>+('3 Planilla Preadjudicación OTIC'!S430)</f>
        <v>48</v>
      </c>
      <c r="T430" s="2">
        <f>+('3 Planilla Preadjudicación OTIC'!T430)</f>
        <v>15</v>
      </c>
      <c r="U430" s="2">
        <f>+('3 Planilla Preadjudicación OTIC'!U430)</f>
        <v>0</v>
      </c>
      <c r="V430" s="2">
        <f>+('3 Planilla Preadjudicación OTIC'!V430)</f>
        <v>12</v>
      </c>
      <c r="W430" s="2">
        <f>+('3 Planilla Preadjudicación OTIC'!W430)</f>
        <v>192</v>
      </c>
      <c r="X430" s="2">
        <f>+('3 Planilla Preadjudicación OTIC'!X430)</f>
        <v>4</v>
      </c>
      <c r="Y430" s="2" t="str">
        <f>+('3 Planilla Preadjudicación OTIC'!Y430)</f>
        <v>SI</v>
      </c>
      <c r="Z430" s="2" t="str">
        <f>+('3 Planilla Preadjudicación OTIC'!Z430)</f>
        <v>NO</v>
      </c>
      <c r="AA430" s="2" t="str">
        <f>+('3 Planilla Preadjudicación OTIC'!AA430)</f>
        <v>NO</v>
      </c>
      <c r="AB430" s="4" t="str">
        <f>+('3 Planilla Preadjudicación OTIC'!AB430)</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430" s="4" t="str">
        <f>+('3 Planilla Preadjudicación OTIC'!AC430)</f>
        <v>PERSONAS EN SITUACIÓN DE DISCAPACIDAD, DE 18 AÑOS O MÁS, QUE SE ATIENDEN EN EDUDOWN, HOMBRES Y MUJERES, QUE TIENEN O NO EXPERIENCIA LABORAL, RESIDENTES DE LA REGIÓN METROPOLITANA Y QUE BUSCAN CON LA CAPACITACIÓN INSERTARSE AL MUNDO LABORAL.</v>
      </c>
      <c r="AD430" s="2" t="str">
        <f>+('3 Planilla Preadjudicación OTIC'!AD430)</f>
        <v>NO</v>
      </c>
      <c r="AE430" s="4">
        <f>+('3 Planilla Preadjudicación OTIC'!AE430)</f>
        <v>0</v>
      </c>
      <c r="AF430" s="2" t="str">
        <f>+('3 Planilla Preadjudicación OTIC'!AF430)</f>
        <v>CERRADA</v>
      </c>
      <c r="AG430" s="2">
        <f>+('3 Planilla Preadjudicación OTIC'!AG430)</f>
        <v>48</v>
      </c>
      <c r="AH430" s="2">
        <f>+('3 Planilla Preadjudicación OTIC'!AH430)</f>
        <v>1</v>
      </c>
      <c r="AI430" s="135" t="str">
        <f>+('3 Planilla Preadjudicación OTIC'!AI430)</f>
        <v>77490687-8</v>
      </c>
      <c r="AJ430" s="4" t="str">
        <f>+('3 Planilla Preadjudicación OTIC'!AJ430)</f>
        <v>INSTITUTO ISEG SPA.</v>
      </c>
      <c r="AK430" s="2">
        <f>+('3 Planilla Preadjudicación OTIC'!AK430)</f>
        <v>192</v>
      </c>
      <c r="AL430" s="2">
        <f>+('3 Planilla Preadjudicación OTIC'!AL430)</f>
        <v>48</v>
      </c>
      <c r="AM430" s="12">
        <f>+('3 Planilla Preadjudicación OTIC'!AM430)</f>
        <v>4130</v>
      </c>
      <c r="AN430" s="12">
        <f>+('3 Planilla Preadjudicación OTIC'!AN430)</f>
        <v>0</v>
      </c>
      <c r="AO430" s="12">
        <f>+('3 Planilla Preadjudicación OTIC'!AO430)</f>
        <v>0</v>
      </c>
      <c r="AP430" s="12">
        <f>+('3 Planilla Preadjudicación OTIC'!AP430)</f>
        <v>11894400</v>
      </c>
      <c r="AQ430" s="12">
        <f>+('3 Planilla Preadjudicación OTIC'!AQ430)</f>
        <v>2880000</v>
      </c>
      <c r="AR430" s="12">
        <f>+('3 Planilla Preadjudicación OTIC'!AR430)</f>
        <v>0</v>
      </c>
      <c r="AS430" s="12">
        <f>+('3 Planilla Preadjudicación OTIC'!AS430)</f>
        <v>0</v>
      </c>
      <c r="AT430" s="12">
        <f>+('3 Planilla Preadjudicación OTIC'!AT430)</f>
        <v>0</v>
      </c>
      <c r="AU430" s="12">
        <f>+('3 Planilla Preadjudicación OTIC'!AU430)</f>
        <v>14774400</v>
      </c>
      <c r="AV430" s="2" t="str">
        <f>+('3 Planilla Preadjudicación OTIC'!AV430)</f>
        <v>SI</v>
      </c>
      <c r="AW430" s="4">
        <f>+('3 Planilla Preadjudicación OTIC'!AW430)</f>
        <v>0</v>
      </c>
      <c r="AX430" s="2">
        <f>+('3 Planilla Preadjudicación OTIC'!AX430)</f>
        <v>1</v>
      </c>
      <c r="AY430" s="2">
        <f>+('3 Planilla Preadjudicación OTIC'!AY430)</f>
        <v>7</v>
      </c>
      <c r="AZ430" s="2">
        <f>+('3 Planilla Preadjudicación OTIC'!AZ430)</f>
        <v>7</v>
      </c>
      <c r="BA430" s="2">
        <f>+('3 Planilla Preadjudicación OTIC'!BA430)</f>
        <v>7</v>
      </c>
      <c r="BB430" s="2">
        <f>+('3 Planilla Preadjudicación OTIC'!BB430)</f>
        <v>7</v>
      </c>
      <c r="BC430" s="2">
        <f>+('3 Planilla Preadjudicación OTIC'!BC430)</f>
        <v>7</v>
      </c>
      <c r="BD430" s="2">
        <f>+('3 Planilla Preadjudicación OTIC'!BD430)</f>
        <v>7</v>
      </c>
      <c r="BE430" s="2">
        <f>+('3 Planilla Preadjudicación OTIC'!BE430)</f>
        <v>7</v>
      </c>
      <c r="BF430" s="2">
        <f>+('3 Planilla Preadjudicación OTIC'!BF430)</f>
        <v>7</v>
      </c>
      <c r="BG430" s="2">
        <f>+('3 Planilla Preadjudicación OTIC'!BG430)</f>
        <v>7</v>
      </c>
      <c r="BH430" s="2">
        <f>+('3 Planilla Preadjudicación OTIC'!BH430)</f>
        <v>7</v>
      </c>
      <c r="BI430" s="2">
        <f>+('3 Planilla Preadjudicación OTIC'!BI430)</f>
        <v>7</v>
      </c>
      <c r="BJ430" s="2">
        <f>+('3 Planilla Preadjudicación OTIC'!BJ430)</f>
        <v>7</v>
      </c>
      <c r="BK430" s="2">
        <f>+('3 Planilla Preadjudicación OTIC'!BK430)</f>
        <v>7</v>
      </c>
      <c r="BL430" s="2">
        <f>+('3 Planilla Preadjudicación OTIC'!BL430)</f>
        <v>7</v>
      </c>
      <c r="BM430" s="104">
        <f>ROUND(('3 Planilla Preadjudicación OTIC'!BM430),1)</f>
        <v>6.4</v>
      </c>
      <c r="BN430" s="4" t="str">
        <f>+('3 Planilla Preadjudicación OTIC'!BN430)</f>
        <v>NO</v>
      </c>
      <c r="BO430" s="4">
        <f>+('3 Planilla Preadjudicación OTIC'!BO430)</f>
        <v>0</v>
      </c>
      <c r="BP430" s="4">
        <f>+('3 Planilla Preadjudicación OTIC'!BP430)</f>
        <v>0</v>
      </c>
      <c r="BQ430" s="4">
        <f>+('3 Planilla Preadjudicación OTIC'!BQ430)</f>
        <v>0</v>
      </c>
      <c r="BR430" s="4">
        <f>+('3 Planilla Preadjudicación OTIC'!BR430)</f>
        <v>0</v>
      </c>
      <c r="BS430" s="4">
        <f>+('3 Planilla Preadjudicación OTIC'!BS430)</f>
        <v>0</v>
      </c>
      <c r="BT430" s="4">
        <f>+('3 Planilla Preadjudicación OTIC'!BT430)</f>
        <v>0</v>
      </c>
      <c r="BU430" s="85">
        <f>IF(VLOOKUP(A430,'BD OFICIAL'!$A$1:$AL$2098,7,0)=D430,0,1)</f>
        <v>0</v>
      </c>
      <c r="BV430" s="85">
        <f>IF(VLOOKUP(A430,'BD OFICIAL'!$A$1:$AL$2098,11,0)=J430,0,1)</f>
        <v>0</v>
      </c>
      <c r="BW430" s="85">
        <f>IF(VLOOKUP(A430,'BD OFICIAL'!$A$1:$AL$2098,13,0)=L430,0,1)</f>
        <v>0</v>
      </c>
      <c r="BX430" s="2">
        <f>IF(VLOOKUP(A430,'BD OFICIAL'!$A$1:$AL$2098,16,0)=O430,0,1)</f>
        <v>0</v>
      </c>
      <c r="BY430" s="2">
        <f>IF(VLOOKUP(A430,'BD OFICIAL'!$A$1:$AL$2098,17,0)=P430,0,1)</f>
        <v>0</v>
      </c>
      <c r="BZ430" s="2">
        <f>IF(VLOOKUP(A430,'BD OFICIAL'!$A$1:$AL$2098,19,0)=R430,0,1)</f>
        <v>0</v>
      </c>
      <c r="CA430" s="2">
        <f>IF(VLOOKUP(A430,'BD OFICIAL'!$A$1:$AL$2098,21,0)=T430,0,1)</f>
        <v>0</v>
      </c>
      <c r="CB430" s="2">
        <f>IF(VLOOKUP(A430,'BD OFICIAL'!$A$1:$AL$2098,24,0)=AK430,0,1)</f>
        <v>0</v>
      </c>
      <c r="CC430" s="2">
        <f>IF(VLOOKUP(A430,'BD OFICIAL'!$A$1:$AL$2098,25,0)=X430,0,1)</f>
        <v>0</v>
      </c>
      <c r="CD430" s="2">
        <f>IF(VLOOKUP(A430,'BD OFICIAL'!$A$1:$AL$2098,26,0)=Y430,0,1)</f>
        <v>0</v>
      </c>
      <c r="CE430" s="2">
        <f>IF(VLOOKUP(A430,'BD OFICIAL'!$A$1:$AL$2098,27,0)=Z430,0,1)</f>
        <v>0</v>
      </c>
      <c r="CF430" s="2">
        <f>IF(VLOOKUP(A430,'BD OFICIAL'!$A$1:$AL$2098,28,0)=AA430,0,1)</f>
        <v>0</v>
      </c>
      <c r="CG430" s="2">
        <f>IF(VLOOKUP(A430,'BD OFICIAL'!$A$1:$AL$2098,33,0)=AF430,0,1)</f>
        <v>0</v>
      </c>
      <c r="CH430" s="2">
        <f>IF(VLOOKUP(A430,'BD OFICIAL'!$A$1:$AL$2098,35,0)=AH430,0,1)</f>
        <v>0</v>
      </c>
      <c r="CI430" s="85">
        <f>IF(VLOOKUP(A430,'BD OFICIAL'!$A$1:$AL$2098,34,0)=AL430,0,1)</f>
        <v>0</v>
      </c>
      <c r="CJ430" s="12">
        <f>VLOOKUP(A430,'BD OFICIAL'!$A$1:$AM$2098,36,0)*AM430-AP430</f>
        <v>0</v>
      </c>
      <c r="CK430" s="85" t="str">
        <f t="shared" si="224"/>
        <v>SSH</v>
      </c>
      <c r="CL430" s="85" t="str">
        <f t="shared" si="225"/>
        <v>NO</v>
      </c>
      <c r="CM430" s="85" t="str">
        <f t="shared" ref="CM430:CM493" si="239">IF(SUM(AZ430:BF430)&gt;0,"SI","NO")</f>
        <v>SI</v>
      </c>
      <c r="CN430" s="31">
        <f t="shared" ref="CN430:CN493" si="240">IF(AND(AV430="NO",CM430="NO"),0,1)*IF(AND(AV430="SI",CL430="SI",CM430="NO"),0,1)*IF(AND(AV430="SI",CL430="NO",CM430="SI"),0,1)</f>
        <v>0</v>
      </c>
      <c r="CO430" s="31">
        <f t="shared" si="226"/>
        <v>0</v>
      </c>
      <c r="CP430" s="31">
        <f t="shared" ref="CP430:CP493" si="241">IF(AND(CJ430&gt;-1,CJ430&lt;1),0,1)</f>
        <v>0</v>
      </c>
      <c r="CQ430" s="31">
        <f>IF(Y430="NO",0,IF(Y430="SI",IF(VLOOKUP(A430,'BD OFICIAL'!$A:$AO,40,0)=AQ430,0,1)))</f>
        <v>0</v>
      </c>
      <c r="CR430" s="31">
        <f>IF(Z430="NO",0,IF(Z430="SI",IF(VLOOKUP(B430,'BD OFICIAL'!$A:$AO,41,0)=AS430,0,1)))</f>
        <v>0</v>
      </c>
      <c r="CS430" s="31">
        <f t="shared" si="227"/>
        <v>0</v>
      </c>
      <c r="CT430" s="31">
        <f t="shared" si="228"/>
        <v>0</v>
      </c>
      <c r="CU430" s="31">
        <f>IF(VLOOKUP(A430,'BD OFICIAL'!$A$1:$AL$1056,31,0)="SI",IF(AT430&gt;0,0,1),IF(AT430=0,0,1))</f>
        <v>0</v>
      </c>
      <c r="CV430" s="31">
        <f t="shared" si="229"/>
        <v>0</v>
      </c>
      <c r="CW430" s="31">
        <f t="shared" ref="CW430:CW493" si="242">IF((AP430+AQ430+AR430+AS430+AT430-AU430=0),0,1)</f>
        <v>0</v>
      </c>
      <c r="CX430" s="85" t="str">
        <f t="shared" ref="CX430:CX493" si="243">IF(AND(AV430="SI",SUM(BU430+BV430+BW430+BX430+BY430+BZ430+CA430+CB430+CC430+CD430+CE430+CF430+CG430+CH430+CI430+CJ430+CN430+CO430+CP430+CQ430+CR430+CS430+CT430+CU430+CV430+CW430)=0),"SI","NO")</f>
        <v>SI</v>
      </c>
      <c r="CY430" s="31">
        <f t="shared" ref="CY430:CY493" si="244">IF(AV430=CX430,0,1)</f>
        <v>0</v>
      </c>
      <c r="CZ430" s="85" t="str">
        <f>IF(ISERROR(VLOOKUP(AI430,EXPERIENCIA!$A$1:$C$2100,1,0)),"NO","SI")</f>
        <v>NO</v>
      </c>
      <c r="DA430" s="85">
        <f>IF(CX430="no","NO APLICA",IF(AX430=0,"ERROR NOTA",IF(AND(AX430&gt;1,CZ430="NO"),"ERROR NOTA",IF(AND(CZ430="NO",AX430=1),0,IF(VLOOKUP(AI430,EXPERIENCIA!$A$1:$C$2100,3,0)=AX430,0,"ERROR NOTA")))))</f>
        <v>0</v>
      </c>
      <c r="DB430" s="85" t="str">
        <f>IF(ISERROR(VLOOKUP(AI430,COMPORTAMIENTO!$A$1:$C$2100,1,0)),"NO","SI")</f>
        <v>NO</v>
      </c>
      <c r="DC430" s="85">
        <f>IF(CX430="NO","NO APLICA",IF(AY430=0,"ERROR NOTA",IF(AND(DB430="NO",AY430=7),0,IF(VLOOKUP(AI430,COMPORTAMIENTO!$A$2:$H$2100,8,0)=AY430,0,"ERROR NOTA"))))</f>
        <v>0</v>
      </c>
      <c r="DD430" s="104">
        <f t="shared" ref="DD430:DD493" si="245">IF(CX430="no","NO APLICA",IF(DA430=0,(AX430*0.1),"ERROR NOTA"))</f>
        <v>0.1</v>
      </c>
      <c r="DE430" s="104">
        <f t="shared" ref="DE430:DE493" si="246">IF(CX430="no","NO APLICA",IF(DC430=0,(AY430*0.1),"ERROR NOTA"))</f>
        <v>0.70000000000000007</v>
      </c>
      <c r="DF430" s="85" t="str">
        <f t="shared" si="230"/>
        <v>NO</v>
      </c>
      <c r="DG430" s="85">
        <f t="shared" ref="DG430:DG493" si="247">IF(OR(CX430="NO",DF430="SI"),0,(AZ430*0.5+BA430*0.5))</f>
        <v>7</v>
      </c>
      <c r="DH430" s="85">
        <f t="shared" ref="DH430:DH493" si="248">IF(OR(CX430="NO",DF430="SI"),0,(BB430*0.15+BC430*0.25+BD430*0.2+BE430*0.25+BF430*0.15))</f>
        <v>7</v>
      </c>
      <c r="DI430" s="85">
        <f t="shared" ref="DI430:DI493" si="249">IF(CX430="NO","NO APLICA",(DG430*0.35+DH430*0.65))</f>
        <v>7</v>
      </c>
      <c r="DJ430" s="12">
        <f t="shared" ref="DJ430:DJ493" si="250">IF(CX430="NO","NO APLICA",(BG430*0.3+BH430*0.3+BI430*0.2+BJ430*0.1+BK430*0.1))</f>
        <v>7.0000000000000009</v>
      </c>
      <c r="DK430" s="7">
        <f t="shared" ref="DK430:DK493" si="251">IF(CX430="NO","NO APLICA",IF(DF430="NO",DI430*0.45+DJ430*0.55,DJ430))</f>
        <v>7.0000000000000009</v>
      </c>
      <c r="DL430" s="12">
        <f t="shared" si="231"/>
        <v>4130</v>
      </c>
      <c r="DM430" s="12">
        <f>VLOOKUP(A430,'5 TD'!$A:$B,2,0)</f>
        <v>4130</v>
      </c>
      <c r="DN430" s="7">
        <f t="shared" si="232"/>
        <v>7</v>
      </c>
      <c r="DO430" s="85" t="str">
        <f t="shared" ref="DO430:DO493" si="252">IF(DN430="NO APLICA","NO APLICA",IF(AND(DN430=BL430),"APROBADO","ERROR NOTA"))</f>
        <v>APROBADO</v>
      </c>
      <c r="DP430" s="85" t="str">
        <f t="shared" ref="DP430:DP493" si="253">IF(CX430="NO","NO APLICA",IF(AND(DA430&lt;&gt;"NO APLICA",DA430&lt;&gt;"ERROR NOTA",DC430&lt;&gt;"NO APLICA",DC430&lt;&gt;"ERROR NOTA",DO430&lt;&gt;"ERROR NOTA"),"APROBADO"))</f>
        <v>APROBADO</v>
      </c>
      <c r="DQ430" s="7">
        <f t="shared" ref="DQ430:DQ493" si="254">IF(DP430="APROBADO",ROUND((DD430+DE430+0.75*DK430+DN430*0.05),1),IF(DP430="ERROR NOTA","ERROR NOTA","NO APLICA"))</f>
        <v>6.4</v>
      </c>
      <c r="DR430" s="85" t="str">
        <f t="shared" si="233"/>
        <v>APROBADO</v>
      </c>
      <c r="DS430" s="2" t="str">
        <f>+('3 Planilla Preadjudicación OTIC'!BN430)</f>
        <v>NO</v>
      </c>
      <c r="DT430" s="2">
        <f>IF(DR430="APROBADO",VLOOKUP(A430,'5 TD'!$D$3:$E$270,2,0),"NO APLICA")</f>
        <v>6.8</v>
      </c>
      <c r="DU430" s="2" t="str">
        <f t="shared" si="234"/>
        <v>NO</v>
      </c>
      <c r="DV430" s="2" t="str">
        <f>IF(DU430="SI",VLOOKUP(A430,'5 TD'!$G$3:$H$270,2,0),"NO APLICA ")</f>
        <v xml:space="preserve">NO APLICA </v>
      </c>
      <c r="DW430" s="2" t="str">
        <f t="shared" si="235"/>
        <v>NO</v>
      </c>
      <c r="DX430" s="2" t="str">
        <f>IF(DW430="SI",VLOOKUP(A430,'5 TD'!$J$4:$K$472,2,0),"NO APLICA")</f>
        <v>NO APLICA</v>
      </c>
      <c r="DY430" s="2" t="str">
        <f t="shared" si="236"/>
        <v>NO APLICA</v>
      </c>
      <c r="DZ430" s="7" t="str">
        <f>IF(DY430="SI",VLOOKUP(A430,'5 TD'!$M$4:$N$350,2,0),"NO APLICA")</f>
        <v>NO APLICA</v>
      </c>
      <c r="EA430" s="2" t="str">
        <f t="shared" si="237"/>
        <v>NO APLICA</v>
      </c>
      <c r="EB430" s="12" t="str">
        <f t="shared" si="238"/>
        <v/>
      </c>
      <c r="EC430" s="12" t="str">
        <f>IF(EA430="SI",VLOOKUP(A430,'5 TD'!$V$4:$W$479,2,0),"NO APLICA")</f>
        <v>NO APLICA</v>
      </c>
      <c r="ED430" s="2" t="str">
        <f t="shared" ref="ED430:ED493" si="255">IF(AND(EA430="SI",EB430=EC430),"SI","NO")</f>
        <v>NO</v>
      </c>
      <c r="EE430" s="79" t="str">
        <f>IF(ED430="SI",VLOOKUP(AI430,COMPORTAMIENTO!$A$1:$H$2100,7,0),"NO APLICA")</f>
        <v>NO APLICA</v>
      </c>
      <c r="EF430" s="12" t="str">
        <f>IF(ED430="SI",VLOOKUP(A430,'5 TD'!$P$2:$Q$479,2,0),"NO APLICA")</f>
        <v>NO APLICA</v>
      </c>
      <c r="EG430" s="2" t="str">
        <f t="shared" ref="EG430:EG493" si="256">IF(AND(ED430="SI",EE430=EF430),"SI","NO")</f>
        <v>NO</v>
      </c>
      <c r="EH430" s="2">
        <f>IF(CZ430="no",0,VLOOKUP(AI430,EXPERIENCIA!$A$1:$C$2100,2,0))</f>
        <v>0</v>
      </c>
      <c r="EI430" s="2">
        <f>IF(CZ430="si",VLOOKUP(A430,'5 TD'!$S$3:$T$2103,2,0),0)</f>
        <v>0</v>
      </c>
      <c r="EJ430" s="2" t="str">
        <f t="shared" ref="EJ430:EJ493" si="257">IF(EI430="NO APLICA","NO",IF(EI430=EH430,"SI","NO"))</f>
        <v>SI</v>
      </c>
      <c r="EK430" s="2">
        <f>+('3 Planilla Preadjudicación OTIC'!BU430)</f>
        <v>0</v>
      </c>
      <c r="EL430" s="4"/>
      <c r="EM430" s="3"/>
      <c r="EN430" s="3"/>
      <c r="EQ430" s="86"/>
    </row>
    <row r="431" spans="1:147" ht="15" customHeight="1" x14ac:dyDescent="0.3">
      <c r="A431" s="2">
        <f>+('3 Planilla Preadjudicación OTIC'!A431)</f>
        <v>14465</v>
      </c>
      <c r="B431" s="2" t="str">
        <f>+('3 Planilla Preadjudicación OTIC'!B431)</f>
        <v>65181652-1</v>
      </c>
      <c r="C431" s="4">
        <f>+('3 Planilla Preadjudicación OTIC'!E431)</f>
        <v>2025</v>
      </c>
      <c r="D431" s="4" t="str">
        <f>+('3 Planilla Preadjudicación OTIC'!F431)</f>
        <v>MANDATO</v>
      </c>
      <c r="E431" s="4" t="str">
        <f>+('3 Planilla Preadjudicación OTIC'!G431)</f>
        <v>82623500-4</v>
      </c>
      <c r="F431" s="4" t="str">
        <f>+('3 Planilla Preadjudicación OTIC'!H431)</f>
        <v>IDEAL</v>
      </c>
      <c r="G431" s="4"/>
      <c r="H431" s="4"/>
      <c r="I431" s="4" t="str">
        <f>+('3 Planilla Preadjudicación OTIC'!I431)</f>
        <v>EDUCACIÓN FINANCIERA</v>
      </c>
      <c r="J431" s="4" t="str">
        <f>+('3 Planilla Preadjudicación OTIC'!J431)</f>
        <v>SIN PLAN FORMATIVO</v>
      </c>
      <c r="K431" s="4" t="str">
        <f>+('3 Planilla Preadjudicación OTIC'!K431)</f>
        <v>USO DE TIC’S EN LA BUSQUEDA DE EMPLEO</v>
      </c>
      <c r="L431" s="4" t="str">
        <f>+('3 Planilla Preadjudicación OTIC'!L431)</f>
        <v>PF0923</v>
      </c>
      <c r="M431" s="2">
        <f>+('3 Planilla Preadjudicación OTIC'!M431)</f>
        <v>13</v>
      </c>
      <c r="N431" s="4" t="str">
        <f>+('3 Planilla Preadjudicación OTIC'!N431)</f>
        <v>METROPOLITANA</v>
      </c>
      <c r="O431" s="4" t="str">
        <f>+('3 Planilla Preadjudicación OTIC'!O431)</f>
        <v>SAN JOAQUÍN</v>
      </c>
      <c r="P431" s="4" t="str">
        <f>+('3 Planilla Preadjudicación OTIC'!P431)</f>
        <v>PERSONAS DESOCUPADAS (CESANTES Y PERSONAS QUE BUSCAN TRABAJO POR PRIMERA VEZ).</v>
      </c>
      <c r="Q431" s="4" t="str">
        <f>+('3 Planilla Preadjudicación OTIC'!Q431)</f>
        <v>PRESENCIAL</v>
      </c>
      <c r="R431" s="4" t="str">
        <f>+('3 Planilla Preadjudicación OTIC'!R431)</f>
        <v>DEPENDIENTE</v>
      </c>
      <c r="S431" s="4">
        <f>+('3 Planilla Preadjudicación OTIC'!S431)</f>
        <v>18</v>
      </c>
      <c r="T431" s="2">
        <f>+('3 Planilla Preadjudicación OTIC'!T431)</f>
        <v>20</v>
      </c>
      <c r="U431" s="2">
        <f>+('3 Planilla Preadjudicación OTIC'!U431)</f>
        <v>0</v>
      </c>
      <c r="V431" s="2">
        <f>+('3 Planilla Preadjudicación OTIC'!V431)</f>
        <v>10</v>
      </c>
      <c r="W431" s="2">
        <f>+('3 Planilla Preadjudicación OTIC'!W431)</f>
        <v>52</v>
      </c>
      <c r="X431" s="2">
        <f>+('3 Planilla Preadjudicación OTIC'!X431)</f>
        <v>3</v>
      </c>
      <c r="Y431" s="2" t="str">
        <f>+('3 Planilla Preadjudicación OTIC'!Y431)</f>
        <v>SI</v>
      </c>
      <c r="Z431" s="2" t="str">
        <f>+('3 Planilla Preadjudicación OTIC'!Z431)</f>
        <v>NO</v>
      </c>
      <c r="AA431" s="2" t="str">
        <f>+('3 Planilla Preadjudicación OTIC'!AA431)</f>
        <v>NO</v>
      </c>
      <c r="AB431" s="4" t="str">
        <f>+('3 Planilla Preadjudicación OTIC'!AB431)</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431" s="4" t="str">
        <f>+('3 Planilla Preadjudicación OTIC'!AC431)</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431" s="2" t="str">
        <f>+('3 Planilla Preadjudicación OTIC'!AD431)</f>
        <v>NO</v>
      </c>
      <c r="AE431" s="4">
        <f>+('3 Planilla Preadjudicación OTIC'!AE431)</f>
        <v>0</v>
      </c>
      <c r="AF431" s="2" t="str">
        <f>+('3 Planilla Preadjudicación OTIC'!AF431)</f>
        <v>CERRADA</v>
      </c>
      <c r="AG431" s="2">
        <f>+('3 Planilla Preadjudicación OTIC'!AG431)</f>
        <v>18</v>
      </c>
      <c r="AH431" s="2">
        <f>+('3 Planilla Preadjudicación OTIC'!AH431)</f>
        <v>1</v>
      </c>
      <c r="AI431" s="135" t="str">
        <f>+('3 Planilla Preadjudicación OTIC'!AI431)</f>
        <v>77490687-8</v>
      </c>
      <c r="AJ431" s="4" t="str">
        <f>+('3 Planilla Preadjudicación OTIC'!AJ431)</f>
        <v>INSTITUTO ISEG SPA.</v>
      </c>
      <c r="AK431" s="2">
        <f>+('3 Planilla Preadjudicación OTIC'!AK431)</f>
        <v>52</v>
      </c>
      <c r="AL431" s="2">
        <f>+('3 Planilla Preadjudicación OTIC'!AL431)</f>
        <v>18</v>
      </c>
      <c r="AM431" s="12">
        <f>+('3 Planilla Preadjudicación OTIC'!AM431)</f>
        <v>4130</v>
      </c>
      <c r="AN431" s="12">
        <f>+('3 Planilla Preadjudicación OTIC'!AN431)</f>
        <v>0</v>
      </c>
      <c r="AO431" s="12">
        <f>+('3 Planilla Preadjudicación OTIC'!AO431)</f>
        <v>0</v>
      </c>
      <c r="AP431" s="12">
        <f>+('3 Planilla Preadjudicación OTIC'!AP431)</f>
        <v>4295200</v>
      </c>
      <c r="AQ431" s="12">
        <f>+('3 Planilla Preadjudicación OTIC'!AQ431)</f>
        <v>1440000</v>
      </c>
      <c r="AR431" s="12">
        <f>+('3 Planilla Preadjudicación OTIC'!AR431)</f>
        <v>0</v>
      </c>
      <c r="AS431" s="12">
        <f>+('3 Planilla Preadjudicación OTIC'!AS431)</f>
        <v>0</v>
      </c>
      <c r="AT431" s="12">
        <f>+('3 Planilla Preadjudicación OTIC'!AT431)</f>
        <v>0</v>
      </c>
      <c r="AU431" s="12">
        <f>+('3 Planilla Preadjudicación OTIC'!AU431)</f>
        <v>5735200</v>
      </c>
      <c r="AV431" s="2" t="str">
        <f>+('3 Planilla Preadjudicación OTIC'!AV431)</f>
        <v>SI</v>
      </c>
      <c r="AW431" s="4">
        <f>+('3 Planilla Preadjudicación OTIC'!AW431)</f>
        <v>0</v>
      </c>
      <c r="AX431" s="2">
        <f>+('3 Planilla Preadjudicación OTIC'!AX431)</f>
        <v>1</v>
      </c>
      <c r="AY431" s="2">
        <f>+('3 Planilla Preadjudicación OTIC'!AY431)</f>
        <v>7</v>
      </c>
      <c r="AZ431" s="2">
        <f>+('3 Planilla Preadjudicación OTIC'!AZ431)</f>
        <v>7</v>
      </c>
      <c r="BA431" s="2">
        <f>+('3 Planilla Preadjudicación OTIC'!BA431)</f>
        <v>7</v>
      </c>
      <c r="BB431" s="2">
        <f>+('3 Planilla Preadjudicación OTIC'!BB431)</f>
        <v>7</v>
      </c>
      <c r="BC431" s="2">
        <f>+('3 Planilla Preadjudicación OTIC'!BC431)</f>
        <v>7</v>
      </c>
      <c r="BD431" s="2">
        <f>+('3 Planilla Preadjudicación OTIC'!BD431)</f>
        <v>7</v>
      </c>
      <c r="BE431" s="2">
        <f>+('3 Planilla Preadjudicación OTIC'!BE431)</f>
        <v>7</v>
      </c>
      <c r="BF431" s="2">
        <f>+('3 Planilla Preadjudicación OTIC'!BF431)</f>
        <v>7</v>
      </c>
      <c r="BG431" s="2">
        <f>+('3 Planilla Preadjudicación OTIC'!BG431)</f>
        <v>7</v>
      </c>
      <c r="BH431" s="2">
        <f>+('3 Planilla Preadjudicación OTIC'!BH431)</f>
        <v>7</v>
      </c>
      <c r="BI431" s="2">
        <f>+('3 Planilla Preadjudicación OTIC'!BI431)</f>
        <v>7</v>
      </c>
      <c r="BJ431" s="2">
        <f>+('3 Planilla Preadjudicación OTIC'!BJ431)</f>
        <v>7</v>
      </c>
      <c r="BK431" s="2">
        <f>+('3 Planilla Preadjudicación OTIC'!BK431)</f>
        <v>7</v>
      </c>
      <c r="BL431" s="2">
        <f>+('3 Planilla Preadjudicación OTIC'!BL431)</f>
        <v>7</v>
      </c>
      <c r="BM431" s="104">
        <f>ROUND(('3 Planilla Preadjudicación OTIC'!BM431),1)</f>
        <v>6.4</v>
      </c>
      <c r="BN431" s="4" t="str">
        <f>+('3 Planilla Preadjudicación OTIC'!BN431)</f>
        <v>NO</v>
      </c>
      <c r="BO431" s="4">
        <f>+('3 Planilla Preadjudicación OTIC'!BO431)</f>
        <v>0</v>
      </c>
      <c r="BP431" s="4">
        <f>+('3 Planilla Preadjudicación OTIC'!BP431)</f>
        <v>0</v>
      </c>
      <c r="BQ431" s="4">
        <f>+('3 Planilla Preadjudicación OTIC'!BQ431)</f>
        <v>0</v>
      </c>
      <c r="BR431" s="4">
        <f>+('3 Planilla Preadjudicación OTIC'!BR431)</f>
        <v>0</v>
      </c>
      <c r="BS431" s="4">
        <f>+('3 Planilla Preadjudicación OTIC'!BS431)</f>
        <v>0</v>
      </c>
      <c r="BT431" s="4">
        <f>+('3 Planilla Preadjudicación OTIC'!BT431)</f>
        <v>0</v>
      </c>
      <c r="BU431" s="85">
        <f>IF(VLOOKUP(A431,'BD OFICIAL'!$A$1:$AL$2098,7,0)=D431,0,1)</f>
        <v>0</v>
      </c>
      <c r="BV431" s="85">
        <f>IF(VLOOKUP(A431,'BD OFICIAL'!$A$1:$AL$2098,11,0)=J431,0,1)</f>
        <v>0</v>
      </c>
      <c r="BW431" s="85">
        <f>IF(VLOOKUP(A431,'BD OFICIAL'!$A$1:$AL$2098,13,0)=L431,0,1)</f>
        <v>0</v>
      </c>
      <c r="BX431" s="2">
        <f>IF(VLOOKUP(A431,'BD OFICIAL'!$A$1:$AL$2098,16,0)=O431,0,1)</f>
        <v>0</v>
      </c>
      <c r="BY431" s="2">
        <f>IF(VLOOKUP(A431,'BD OFICIAL'!$A$1:$AL$2098,17,0)=P431,0,1)</f>
        <v>0</v>
      </c>
      <c r="BZ431" s="2">
        <f>IF(VLOOKUP(A431,'BD OFICIAL'!$A$1:$AL$2098,19,0)=R431,0,1)</f>
        <v>0</v>
      </c>
      <c r="CA431" s="2">
        <f>IF(VLOOKUP(A431,'BD OFICIAL'!$A$1:$AL$2098,21,0)=T431,0,1)</f>
        <v>0</v>
      </c>
      <c r="CB431" s="2">
        <f>IF(VLOOKUP(A431,'BD OFICIAL'!$A$1:$AL$2098,24,0)=AK431,0,1)</f>
        <v>0</v>
      </c>
      <c r="CC431" s="2">
        <f>IF(VLOOKUP(A431,'BD OFICIAL'!$A$1:$AL$2098,25,0)=X431,0,1)</f>
        <v>0</v>
      </c>
      <c r="CD431" s="2">
        <f>IF(VLOOKUP(A431,'BD OFICIAL'!$A$1:$AL$2098,26,0)=Y431,0,1)</f>
        <v>0</v>
      </c>
      <c r="CE431" s="2">
        <f>IF(VLOOKUP(A431,'BD OFICIAL'!$A$1:$AL$2098,27,0)=Z431,0,1)</f>
        <v>0</v>
      </c>
      <c r="CF431" s="2">
        <f>IF(VLOOKUP(A431,'BD OFICIAL'!$A$1:$AL$2098,28,0)=AA431,0,1)</f>
        <v>0</v>
      </c>
      <c r="CG431" s="2">
        <f>IF(VLOOKUP(A431,'BD OFICIAL'!$A$1:$AL$2098,33,0)=AF431,0,1)</f>
        <v>0</v>
      </c>
      <c r="CH431" s="2">
        <f>IF(VLOOKUP(A431,'BD OFICIAL'!$A$1:$AL$2098,35,0)=AH431,0,1)</f>
        <v>0</v>
      </c>
      <c r="CI431" s="85">
        <f>IF(VLOOKUP(A431,'BD OFICIAL'!$A$1:$AL$2098,34,0)=AL431,0,1)</f>
        <v>0</v>
      </c>
      <c r="CJ431" s="12">
        <f>VLOOKUP(A431,'BD OFICIAL'!$A$1:$AM$2098,36,0)*AM431-AP431</f>
        <v>0</v>
      </c>
      <c r="CK431" s="85" t="str">
        <f t="shared" si="224"/>
        <v>SSH</v>
      </c>
      <c r="CL431" s="85" t="str">
        <f t="shared" si="225"/>
        <v>NO</v>
      </c>
      <c r="CM431" s="85" t="str">
        <f t="shared" si="239"/>
        <v>SI</v>
      </c>
      <c r="CN431" s="31">
        <f t="shared" si="240"/>
        <v>0</v>
      </c>
      <c r="CO431" s="31">
        <f t="shared" si="226"/>
        <v>0</v>
      </c>
      <c r="CP431" s="31">
        <f t="shared" si="241"/>
        <v>0</v>
      </c>
      <c r="CQ431" s="31">
        <f>IF(Y431="NO",0,IF(Y431="SI",IF(VLOOKUP(A431,'BD OFICIAL'!$A:$AO,40,0)=AQ431,0,1)))</f>
        <v>0</v>
      </c>
      <c r="CR431" s="31">
        <f>IF(Z431="NO",0,IF(Z431="SI",IF(VLOOKUP(B431,'BD OFICIAL'!$A:$AO,41,0)=AS431,0,1)))</f>
        <v>0</v>
      </c>
      <c r="CS431" s="31">
        <f t="shared" si="227"/>
        <v>0</v>
      </c>
      <c r="CT431" s="31">
        <f t="shared" si="228"/>
        <v>0</v>
      </c>
      <c r="CU431" s="31">
        <f>IF(VLOOKUP(A431,'BD OFICIAL'!$A$1:$AL$1056,31,0)="SI",IF(AT431&gt;0,0,1),IF(AT431=0,0,1))</f>
        <v>0</v>
      </c>
      <c r="CV431" s="31">
        <f t="shared" si="229"/>
        <v>0</v>
      </c>
      <c r="CW431" s="31">
        <f t="shared" si="242"/>
        <v>0</v>
      </c>
      <c r="CX431" s="85" t="str">
        <f t="shared" si="243"/>
        <v>SI</v>
      </c>
      <c r="CY431" s="31">
        <f t="shared" si="244"/>
        <v>0</v>
      </c>
      <c r="CZ431" s="85" t="str">
        <f>IF(ISERROR(VLOOKUP(AI431,EXPERIENCIA!$A$1:$C$2100,1,0)),"NO","SI")</f>
        <v>NO</v>
      </c>
      <c r="DA431" s="85">
        <f>IF(CX431="no","NO APLICA",IF(AX431=0,"ERROR NOTA",IF(AND(AX431&gt;1,CZ431="NO"),"ERROR NOTA",IF(AND(CZ431="NO",AX431=1),0,IF(VLOOKUP(AI431,EXPERIENCIA!$A$1:$C$2100,3,0)=AX431,0,"ERROR NOTA")))))</f>
        <v>0</v>
      </c>
      <c r="DB431" s="85" t="str">
        <f>IF(ISERROR(VLOOKUP(AI431,COMPORTAMIENTO!$A$1:$C$2100,1,0)),"NO","SI")</f>
        <v>NO</v>
      </c>
      <c r="DC431" s="85">
        <f>IF(CX431="NO","NO APLICA",IF(AY431=0,"ERROR NOTA",IF(AND(DB431="NO",AY431=7),0,IF(VLOOKUP(AI431,COMPORTAMIENTO!$A$2:$H$2100,8,0)=AY431,0,"ERROR NOTA"))))</f>
        <v>0</v>
      </c>
      <c r="DD431" s="104">
        <f t="shared" si="245"/>
        <v>0.1</v>
      </c>
      <c r="DE431" s="104">
        <f t="shared" si="246"/>
        <v>0.70000000000000007</v>
      </c>
      <c r="DF431" s="85" t="str">
        <f t="shared" si="230"/>
        <v>NO</v>
      </c>
      <c r="DG431" s="85">
        <f t="shared" si="247"/>
        <v>7</v>
      </c>
      <c r="DH431" s="85">
        <f t="shared" si="248"/>
        <v>7</v>
      </c>
      <c r="DI431" s="85">
        <f t="shared" si="249"/>
        <v>7</v>
      </c>
      <c r="DJ431" s="12">
        <f t="shared" si="250"/>
        <v>7.0000000000000009</v>
      </c>
      <c r="DK431" s="7">
        <f t="shared" si="251"/>
        <v>7.0000000000000009</v>
      </c>
      <c r="DL431" s="12">
        <f t="shared" si="231"/>
        <v>4130</v>
      </c>
      <c r="DM431" s="12">
        <f>VLOOKUP(A431,'5 TD'!$A:$B,2,0)</f>
        <v>4130</v>
      </c>
      <c r="DN431" s="7">
        <f t="shared" si="232"/>
        <v>7</v>
      </c>
      <c r="DO431" s="85" t="str">
        <f t="shared" si="252"/>
        <v>APROBADO</v>
      </c>
      <c r="DP431" s="85" t="str">
        <f t="shared" si="253"/>
        <v>APROBADO</v>
      </c>
      <c r="DQ431" s="7">
        <f t="shared" si="254"/>
        <v>6.4</v>
      </c>
      <c r="DR431" s="85" t="str">
        <f t="shared" si="233"/>
        <v>APROBADO</v>
      </c>
      <c r="DS431" s="2" t="str">
        <f>+('3 Planilla Preadjudicación OTIC'!BN431)</f>
        <v>NO</v>
      </c>
      <c r="DT431" s="2">
        <f>IF(DR431="APROBADO",VLOOKUP(A431,'5 TD'!$D$3:$E$270,2,0),"NO APLICA")</f>
        <v>7</v>
      </c>
      <c r="DU431" s="2" t="str">
        <f t="shared" si="234"/>
        <v>NO</v>
      </c>
      <c r="DV431" s="2" t="str">
        <f>IF(DU431="SI",VLOOKUP(A431,'5 TD'!$G$3:$H$270,2,0),"NO APLICA ")</f>
        <v xml:space="preserve">NO APLICA </v>
      </c>
      <c r="DW431" s="2" t="str">
        <f t="shared" si="235"/>
        <v>NO</v>
      </c>
      <c r="DX431" s="2" t="str">
        <f>IF(DW431="SI",VLOOKUP(A431,'5 TD'!$J$4:$K$472,2,0),"NO APLICA")</f>
        <v>NO APLICA</v>
      </c>
      <c r="DY431" s="2" t="str">
        <f t="shared" si="236"/>
        <v>NO APLICA</v>
      </c>
      <c r="DZ431" s="7" t="str">
        <f>IF(DY431="SI",VLOOKUP(A431,'5 TD'!$M$4:$N$350,2,0),"NO APLICA")</f>
        <v>NO APLICA</v>
      </c>
      <c r="EA431" s="2" t="str">
        <f t="shared" si="237"/>
        <v>NO APLICA</v>
      </c>
      <c r="EB431" s="12" t="str">
        <f t="shared" si="238"/>
        <v/>
      </c>
      <c r="EC431" s="12" t="str">
        <f>IF(EA431="SI",VLOOKUP(A431,'5 TD'!$V$4:$W$479,2,0),"NO APLICA")</f>
        <v>NO APLICA</v>
      </c>
      <c r="ED431" s="2" t="str">
        <f t="shared" si="255"/>
        <v>NO</v>
      </c>
      <c r="EE431" s="79" t="str">
        <f>IF(ED431="SI",VLOOKUP(AI431,COMPORTAMIENTO!$A$1:$H$2100,7,0),"NO APLICA")</f>
        <v>NO APLICA</v>
      </c>
      <c r="EF431" s="12" t="str">
        <f>IF(ED431="SI",VLOOKUP(A431,'5 TD'!$P$2:$Q$479,2,0),"NO APLICA")</f>
        <v>NO APLICA</v>
      </c>
      <c r="EG431" s="2" t="str">
        <f t="shared" si="256"/>
        <v>NO</v>
      </c>
      <c r="EH431" s="2">
        <f>IF(CZ431="no",0,VLOOKUP(AI431,EXPERIENCIA!$A$1:$C$2100,2,0))</f>
        <v>0</v>
      </c>
      <c r="EI431" s="2">
        <f>IF(CZ431="si",VLOOKUP(A431,'5 TD'!$S$3:$T$2103,2,0),0)</f>
        <v>0</v>
      </c>
      <c r="EJ431" s="2" t="str">
        <f t="shared" si="257"/>
        <v>SI</v>
      </c>
      <c r="EK431" s="2">
        <f>+('3 Planilla Preadjudicación OTIC'!BU431)</f>
        <v>0</v>
      </c>
      <c r="EL431" s="4"/>
      <c r="EM431" s="3"/>
      <c r="EN431" s="3"/>
      <c r="EQ431" s="86"/>
    </row>
    <row r="432" spans="1:147" ht="15" customHeight="1" x14ac:dyDescent="0.3">
      <c r="A432" s="2">
        <f>+('3 Planilla Preadjudicación OTIC'!A432)</f>
        <v>14401</v>
      </c>
      <c r="B432" s="2" t="str">
        <f>+('3 Planilla Preadjudicación OTIC'!B432)</f>
        <v>65181652-1</v>
      </c>
      <c r="C432" s="4">
        <f>+('3 Planilla Preadjudicación OTIC'!E432)</f>
        <v>2025</v>
      </c>
      <c r="D432" s="4" t="str">
        <f>+('3 Planilla Preadjudicación OTIC'!F432)</f>
        <v>MANDATO</v>
      </c>
      <c r="E432" s="4" t="str">
        <f>+('3 Planilla Preadjudicación OTIC'!G432)</f>
        <v>70012450-9</v>
      </c>
      <c r="F432" s="4" t="str">
        <f>+('3 Planilla Preadjudicación OTIC'!H432)</f>
        <v>SOCIEDAD DE ASISTENCIA Y CAPACTIACIÓN</v>
      </c>
      <c r="G432" s="4"/>
      <c r="H432" s="4"/>
      <c r="I432" s="4" t="str">
        <f>+('3 Planilla Preadjudicación OTIC'!I432)</f>
        <v>HOJA DE CÁLCULO NIVEL AVANZADO</v>
      </c>
      <c r="J432" s="4" t="str">
        <f>+('3 Planilla Preadjudicación OTIC'!J432)</f>
        <v>SIN PLAN FORMATIVO</v>
      </c>
      <c r="K432" s="4" t="str">
        <f>+('3 Planilla Preadjudicación OTIC'!K432)</f>
        <v/>
      </c>
      <c r="L432" s="4" t="str">
        <f>+('3 Planilla Preadjudicación OTIC'!L432)</f>
        <v/>
      </c>
      <c r="M432" s="2">
        <f>+('3 Planilla Preadjudicación OTIC'!M432)</f>
        <v>13</v>
      </c>
      <c r="N432" s="4" t="str">
        <f>+('3 Planilla Preadjudicación OTIC'!N432)</f>
        <v>METROPOLITANA</v>
      </c>
      <c r="O432" s="4" t="str">
        <f>+('3 Planilla Preadjudicación OTIC'!O432)</f>
        <v>PUENTE ALTO</v>
      </c>
      <c r="P432" s="4" t="str">
        <f>+('3 Planilla Preadjudicación OTIC'!P432)</f>
        <v>TRABAJADORES ACTIVOS O EN PROCESO DE RECONVERSIÓN LABORAL</v>
      </c>
      <c r="Q432" s="4" t="str">
        <f>+('3 Planilla Preadjudicación OTIC'!Q432)</f>
        <v>PRESENCIAL</v>
      </c>
      <c r="R432" s="4" t="str">
        <f>+('3 Planilla Preadjudicación OTIC'!R432)</f>
        <v>DEPENDIENTE</v>
      </c>
      <c r="S432" s="4">
        <f>+('3 Planilla Preadjudicación OTIC'!S432)</f>
        <v>12</v>
      </c>
      <c r="T432" s="2">
        <f>+('3 Planilla Preadjudicación OTIC'!T432)</f>
        <v>20</v>
      </c>
      <c r="U432" s="2">
        <f>+('3 Planilla Preadjudicación OTIC'!U432)</f>
        <v>0</v>
      </c>
      <c r="V432" s="2">
        <f>+('3 Planilla Preadjudicación OTIC'!V432)</f>
        <v>0</v>
      </c>
      <c r="W432" s="2">
        <f>+('3 Planilla Preadjudicación OTIC'!W432)</f>
        <v>45</v>
      </c>
      <c r="X432" s="2">
        <f>+('3 Planilla Preadjudicación OTIC'!X432)</f>
        <v>4</v>
      </c>
      <c r="Y432" s="2" t="str">
        <f>+('3 Planilla Preadjudicación OTIC'!Y432)</f>
        <v>SI</v>
      </c>
      <c r="Z432" s="2" t="str">
        <f>+('3 Planilla Preadjudicación OTIC'!Z432)</f>
        <v>NO</v>
      </c>
      <c r="AA432" s="2" t="str">
        <f>+('3 Planilla Preadjudicación OTIC'!AA432)</f>
        <v>NO</v>
      </c>
      <c r="AB432" s="4" t="str">
        <f>+('3 Planilla Preadjudicación OTIC'!AB432)</f>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v>
      </c>
      <c r="AC432" s="4" t="str">
        <f>+('3 Planilla Preadjudicación OTIC'!AC432)</f>
        <v>TRABAJADORES ACTIVOS O EN PROCESO DE RECONVERSIÓN LABORAL, HOMBRES Y MUJERES, DE 18 AÑOS DE EDAD O MÁS, DE LA COMUNA DE PUENTE ALTO, CON EDUCACIÓN MEDIA COMPLETA PREFERENTEMENTE</v>
      </c>
      <c r="AD432" s="2" t="str">
        <f>+('3 Planilla Preadjudicación OTIC'!AD432)</f>
        <v>NO</v>
      </c>
      <c r="AE432" s="4">
        <f>+('3 Planilla Preadjudicación OTIC'!AE432)</f>
        <v>0</v>
      </c>
      <c r="AF432" s="2" t="str">
        <f>+('3 Planilla Preadjudicación OTIC'!AF432)</f>
        <v>CERRADA</v>
      </c>
      <c r="AG432" s="2">
        <f>+('3 Planilla Preadjudicación OTIC'!AG432)</f>
        <v>12</v>
      </c>
      <c r="AH432" s="2">
        <f>+('3 Planilla Preadjudicación OTIC'!AH432)</f>
        <v>1</v>
      </c>
      <c r="AI432" s="135" t="str">
        <f>+('3 Planilla Preadjudicación OTIC'!AI432)</f>
        <v>77490687-8</v>
      </c>
      <c r="AJ432" s="4" t="str">
        <f>+('3 Planilla Preadjudicación OTIC'!AJ432)</f>
        <v>INSTITUTO ISEG SPA.</v>
      </c>
      <c r="AK432" s="2">
        <f>+('3 Planilla Preadjudicación OTIC'!AK432)</f>
        <v>45</v>
      </c>
      <c r="AL432" s="2">
        <f>+('3 Planilla Preadjudicación OTIC'!AL432)</f>
        <v>12</v>
      </c>
      <c r="AM432" s="12">
        <f>+('3 Planilla Preadjudicación OTIC'!AM432)</f>
        <v>4130</v>
      </c>
      <c r="AN432" s="12">
        <f>+('3 Planilla Preadjudicación OTIC'!AN432)</f>
        <v>0</v>
      </c>
      <c r="AO432" s="12">
        <f>+('3 Planilla Preadjudicación OTIC'!AO432)</f>
        <v>0</v>
      </c>
      <c r="AP432" s="12">
        <f>+('3 Planilla Preadjudicación OTIC'!AP432)</f>
        <v>3717000</v>
      </c>
      <c r="AQ432" s="12">
        <f>+('3 Planilla Preadjudicación OTIC'!AQ432)</f>
        <v>960000</v>
      </c>
      <c r="AR432" s="12">
        <f>+('3 Planilla Preadjudicación OTIC'!AR432)</f>
        <v>0</v>
      </c>
      <c r="AS432" s="12">
        <f>+('3 Planilla Preadjudicación OTIC'!AS432)</f>
        <v>0</v>
      </c>
      <c r="AT432" s="12">
        <f>+('3 Planilla Preadjudicación OTIC'!AT432)</f>
        <v>0</v>
      </c>
      <c r="AU432" s="12">
        <f>+('3 Planilla Preadjudicación OTIC'!AU432)</f>
        <v>4677000</v>
      </c>
      <c r="AV432" s="2" t="str">
        <f>+('3 Planilla Preadjudicación OTIC'!AV432)</f>
        <v>SI</v>
      </c>
      <c r="AW432" s="4">
        <f>+('3 Planilla Preadjudicación OTIC'!AW432)</f>
        <v>0</v>
      </c>
      <c r="AX432" s="2">
        <f>+('3 Planilla Preadjudicación OTIC'!AX432)</f>
        <v>1</v>
      </c>
      <c r="AY432" s="2">
        <f>+('3 Planilla Preadjudicación OTIC'!AY432)</f>
        <v>7</v>
      </c>
      <c r="AZ432" s="2">
        <f>+('3 Planilla Preadjudicación OTIC'!AZ432)</f>
        <v>7</v>
      </c>
      <c r="BA432" s="2">
        <f>+('3 Planilla Preadjudicación OTIC'!BA432)</f>
        <v>7</v>
      </c>
      <c r="BB432" s="2">
        <f>+('3 Planilla Preadjudicación OTIC'!BB432)</f>
        <v>7</v>
      </c>
      <c r="BC432" s="2">
        <f>+('3 Planilla Preadjudicación OTIC'!BC432)</f>
        <v>7</v>
      </c>
      <c r="BD432" s="2">
        <f>+('3 Planilla Preadjudicación OTIC'!BD432)</f>
        <v>7</v>
      </c>
      <c r="BE432" s="2">
        <f>+('3 Planilla Preadjudicación OTIC'!BE432)</f>
        <v>7</v>
      </c>
      <c r="BF432" s="2">
        <f>+('3 Planilla Preadjudicación OTIC'!BF432)</f>
        <v>7</v>
      </c>
      <c r="BG432" s="2">
        <f>+('3 Planilla Preadjudicación OTIC'!BG432)</f>
        <v>7</v>
      </c>
      <c r="BH432" s="2">
        <f>+('3 Planilla Preadjudicación OTIC'!BH432)</f>
        <v>7</v>
      </c>
      <c r="BI432" s="2">
        <f>+('3 Planilla Preadjudicación OTIC'!BI432)</f>
        <v>7</v>
      </c>
      <c r="BJ432" s="2">
        <f>+('3 Planilla Preadjudicación OTIC'!BJ432)</f>
        <v>7</v>
      </c>
      <c r="BK432" s="2">
        <f>+('3 Planilla Preadjudicación OTIC'!BK432)</f>
        <v>7</v>
      </c>
      <c r="BL432" s="2">
        <f>+('3 Planilla Preadjudicación OTIC'!BL432)</f>
        <v>7</v>
      </c>
      <c r="BM432" s="104">
        <f>ROUND(('3 Planilla Preadjudicación OTIC'!BM432),1)</f>
        <v>6.4</v>
      </c>
      <c r="BN432" s="4" t="str">
        <f>+('3 Planilla Preadjudicación OTIC'!BN432)</f>
        <v>NO</v>
      </c>
      <c r="BO432" s="4">
        <f>+('3 Planilla Preadjudicación OTIC'!BO432)</f>
        <v>0</v>
      </c>
      <c r="BP432" s="4">
        <f>+('3 Planilla Preadjudicación OTIC'!BP432)</f>
        <v>0</v>
      </c>
      <c r="BQ432" s="4">
        <f>+('3 Planilla Preadjudicación OTIC'!BQ432)</f>
        <v>0</v>
      </c>
      <c r="BR432" s="4">
        <f>+('3 Planilla Preadjudicación OTIC'!BR432)</f>
        <v>0</v>
      </c>
      <c r="BS432" s="4">
        <f>+('3 Planilla Preadjudicación OTIC'!BS432)</f>
        <v>0</v>
      </c>
      <c r="BT432" s="4">
        <f>+('3 Planilla Preadjudicación OTIC'!BT432)</f>
        <v>0</v>
      </c>
      <c r="BU432" s="85">
        <f>IF(VLOOKUP(A432,'BD OFICIAL'!$A$1:$AL$2098,7,0)=D432,0,1)</f>
        <v>0</v>
      </c>
      <c r="BV432" s="85">
        <f>IF(VLOOKUP(A432,'BD OFICIAL'!$A$1:$AL$2098,11,0)=J432,0,1)</f>
        <v>0</v>
      </c>
      <c r="BW432" s="85">
        <f>IF(VLOOKUP(A432,'BD OFICIAL'!$A$1:$AL$2098,13,0)=L432,0,1)</f>
        <v>0</v>
      </c>
      <c r="BX432" s="2">
        <f>IF(VLOOKUP(A432,'BD OFICIAL'!$A$1:$AL$2098,16,0)=O432,0,1)</f>
        <v>0</v>
      </c>
      <c r="BY432" s="2">
        <f>IF(VLOOKUP(A432,'BD OFICIAL'!$A$1:$AL$2098,17,0)=P432,0,1)</f>
        <v>0</v>
      </c>
      <c r="BZ432" s="2">
        <f>IF(VLOOKUP(A432,'BD OFICIAL'!$A$1:$AL$2098,19,0)=R432,0,1)</f>
        <v>0</v>
      </c>
      <c r="CA432" s="2">
        <f>IF(VLOOKUP(A432,'BD OFICIAL'!$A$1:$AL$2098,21,0)=T432,0,1)</f>
        <v>0</v>
      </c>
      <c r="CB432" s="2">
        <f>IF(VLOOKUP(A432,'BD OFICIAL'!$A$1:$AL$2098,24,0)=AK432,0,1)</f>
        <v>0</v>
      </c>
      <c r="CC432" s="2">
        <f>IF(VLOOKUP(A432,'BD OFICIAL'!$A$1:$AL$2098,25,0)=X432,0,1)</f>
        <v>0</v>
      </c>
      <c r="CD432" s="2">
        <f>IF(VLOOKUP(A432,'BD OFICIAL'!$A$1:$AL$2098,26,0)=Y432,0,1)</f>
        <v>0</v>
      </c>
      <c r="CE432" s="2">
        <f>IF(VLOOKUP(A432,'BD OFICIAL'!$A$1:$AL$2098,27,0)=Z432,0,1)</f>
        <v>0</v>
      </c>
      <c r="CF432" s="2">
        <f>IF(VLOOKUP(A432,'BD OFICIAL'!$A$1:$AL$2098,28,0)=AA432,0,1)</f>
        <v>0</v>
      </c>
      <c r="CG432" s="2">
        <f>IF(VLOOKUP(A432,'BD OFICIAL'!$A$1:$AL$2098,33,0)=AF432,0,1)</f>
        <v>0</v>
      </c>
      <c r="CH432" s="2">
        <f>IF(VLOOKUP(A432,'BD OFICIAL'!$A$1:$AL$2098,35,0)=AH432,0,1)</f>
        <v>0</v>
      </c>
      <c r="CI432" s="85">
        <f>IF(VLOOKUP(A432,'BD OFICIAL'!$A$1:$AL$2098,34,0)=AL432,0,1)</f>
        <v>0</v>
      </c>
      <c r="CJ432" s="12">
        <f>VLOOKUP(A432,'BD OFICIAL'!$A$1:$AM$2098,36,0)*AM432-AP432</f>
        <v>0</v>
      </c>
      <c r="CK432" s="85" t="str">
        <f t="shared" si="224"/>
        <v>SSH</v>
      </c>
      <c r="CL432" s="85" t="str">
        <f t="shared" si="225"/>
        <v>NO</v>
      </c>
      <c r="CM432" s="85" t="str">
        <f t="shared" si="239"/>
        <v>SI</v>
      </c>
      <c r="CN432" s="31">
        <f t="shared" si="240"/>
        <v>0</v>
      </c>
      <c r="CO432" s="31">
        <f t="shared" si="226"/>
        <v>0</v>
      </c>
      <c r="CP432" s="31">
        <f t="shared" si="241"/>
        <v>0</v>
      </c>
      <c r="CQ432" s="31">
        <f>IF(Y432="NO",0,IF(Y432="SI",IF(VLOOKUP(A432,'BD OFICIAL'!$A:$AO,40,0)=AQ432,0,1)))</f>
        <v>0</v>
      </c>
      <c r="CR432" s="31">
        <f>IF(Z432="NO",0,IF(Z432="SI",IF(VLOOKUP(B432,'BD OFICIAL'!$A:$AO,41,0)=AS432,0,1)))</f>
        <v>0</v>
      </c>
      <c r="CS432" s="31">
        <f t="shared" si="227"/>
        <v>0</v>
      </c>
      <c r="CT432" s="31">
        <f t="shared" si="228"/>
        <v>0</v>
      </c>
      <c r="CU432" s="31">
        <f>IF(VLOOKUP(A432,'BD OFICIAL'!$A$1:$AL$1056,31,0)="SI",IF(AT432&gt;0,0,1),IF(AT432=0,0,1))</f>
        <v>0</v>
      </c>
      <c r="CV432" s="31">
        <f t="shared" si="229"/>
        <v>0</v>
      </c>
      <c r="CW432" s="31">
        <f t="shared" si="242"/>
        <v>0</v>
      </c>
      <c r="CX432" s="85" t="str">
        <f t="shared" si="243"/>
        <v>SI</v>
      </c>
      <c r="CY432" s="31">
        <f t="shared" si="244"/>
        <v>0</v>
      </c>
      <c r="CZ432" s="85" t="str">
        <f>IF(ISERROR(VLOOKUP(AI432,EXPERIENCIA!$A$1:$C$2100,1,0)),"NO","SI")</f>
        <v>NO</v>
      </c>
      <c r="DA432" s="85">
        <f>IF(CX432="no","NO APLICA",IF(AX432=0,"ERROR NOTA",IF(AND(AX432&gt;1,CZ432="NO"),"ERROR NOTA",IF(AND(CZ432="NO",AX432=1),0,IF(VLOOKUP(AI432,EXPERIENCIA!$A$1:$C$2100,3,0)=AX432,0,"ERROR NOTA")))))</f>
        <v>0</v>
      </c>
      <c r="DB432" s="85" t="str">
        <f>IF(ISERROR(VLOOKUP(AI432,COMPORTAMIENTO!$A$1:$C$2100,1,0)),"NO","SI")</f>
        <v>NO</v>
      </c>
      <c r="DC432" s="85">
        <f>IF(CX432="NO","NO APLICA",IF(AY432=0,"ERROR NOTA",IF(AND(DB432="NO",AY432=7),0,IF(VLOOKUP(AI432,COMPORTAMIENTO!$A$2:$H$2100,8,0)=AY432,0,"ERROR NOTA"))))</f>
        <v>0</v>
      </c>
      <c r="DD432" s="104">
        <f t="shared" si="245"/>
        <v>0.1</v>
      </c>
      <c r="DE432" s="104">
        <f t="shared" si="246"/>
        <v>0.70000000000000007</v>
      </c>
      <c r="DF432" s="85" t="str">
        <f t="shared" si="230"/>
        <v>NO</v>
      </c>
      <c r="DG432" s="85">
        <f t="shared" si="247"/>
        <v>7</v>
      </c>
      <c r="DH432" s="85">
        <f t="shared" si="248"/>
        <v>7</v>
      </c>
      <c r="DI432" s="85">
        <f t="shared" si="249"/>
        <v>7</v>
      </c>
      <c r="DJ432" s="12">
        <f t="shared" si="250"/>
        <v>7.0000000000000009</v>
      </c>
      <c r="DK432" s="7">
        <f t="shared" si="251"/>
        <v>7.0000000000000009</v>
      </c>
      <c r="DL432" s="12">
        <f t="shared" si="231"/>
        <v>4130</v>
      </c>
      <c r="DM432" s="12">
        <f>VLOOKUP(A432,'5 TD'!$A:$B,2,0)</f>
        <v>4130</v>
      </c>
      <c r="DN432" s="7">
        <f t="shared" si="232"/>
        <v>7</v>
      </c>
      <c r="DO432" s="85" t="str">
        <f t="shared" si="252"/>
        <v>APROBADO</v>
      </c>
      <c r="DP432" s="85" t="str">
        <f t="shared" si="253"/>
        <v>APROBADO</v>
      </c>
      <c r="DQ432" s="7">
        <f t="shared" si="254"/>
        <v>6.4</v>
      </c>
      <c r="DR432" s="85" t="str">
        <f t="shared" si="233"/>
        <v>APROBADO</v>
      </c>
      <c r="DS432" s="2" t="str">
        <f>+('3 Planilla Preadjudicación OTIC'!BN432)</f>
        <v>NO</v>
      </c>
      <c r="DT432" s="2">
        <f>IF(DR432="APROBADO",VLOOKUP(A432,'5 TD'!$D$3:$E$270,2,0),"NO APLICA")</f>
        <v>7</v>
      </c>
      <c r="DU432" s="2" t="str">
        <f t="shared" si="234"/>
        <v>NO</v>
      </c>
      <c r="DV432" s="2" t="str">
        <f>IF(DU432="SI",VLOOKUP(A432,'5 TD'!$G$3:$H$270,2,0),"NO APLICA ")</f>
        <v xml:space="preserve">NO APLICA </v>
      </c>
      <c r="DW432" s="2" t="str">
        <f t="shared" si="235"/>
        <v>NO</v>
      </c>
      <c r="DX432" s="2" t="str">
        <f>IF(DW432="SI",VLOOKUP(A432,'5 TD'!$J$4:$K$472,2,0),"NO APLICA")</f>
        <v>NO APLICA</v>
      </c>
      <c r="DY432" s="2" t="str">
        <f t="shared" si="236"/>
        <v>NO APLICA</v>
      </c>
      <c r="DZ432" s="7" t="str">
        <f>IF(DY432="SI",VLOOKUP(A432,'5 TD'!$M$4:$N$350,2,0),"NO APLICA")</f>
        <v>NO APLICA</v>
      </c>
      <c r="EA432" s="2" t="str">
        <f t="shared" si="237"/>
        <v>NO APLICA</v>
      </c>
      <c r="EB432" s="12" t="str">
        <f t="shared" si="238"/>
        <v/>
      </c>
      <c r="EC432" s="12" t="str">
        <f>IF(EA432="SI",VLOOKUP(A432,'5 TD'!$V$4:$W$479,2,0),"NO APLICA")</f>
        <v>NO APLICA</v>
      </c>
      <c r="ED432" s="2" t="str">
        <f t="shared" si="255"/>
        <v>NO</v>
      </c>
      <c r="EE432" s="79" t="str">
        <f>IF(ED432="SI",VLOOKUP(AI432,COMPORTAMIENTO!$A$1:$H$2100,7,0),"NO APLICA")</f>
        <v>NO APLICA</v>
      </c>
      <c r="EF432" s="12" t="str">
        <f>IF(ED432="SI",VLOOKUP(A432,'5 TD'!$P$2:$Q$479,2,0),"NO APLICA")</f>
        <v>NO APLICA</v>
      </c>
      <c r="EG432" s="2" t="str">
        <f t="shared" si="256"/>
        <v>NO</v>
      </c>
      <c r="EH432" s="2">
        <f>IF(CZ432="no",0,VLOOKUP(AI432,EXPERIENCIA!$A$1:$C$2100,2,0))</f>
        <v>0</v>
      </c>
      <c r="EI432" s="2">
        <f>IF(CZ432="si",VLOOKUP(A432,'5 TD'!$S$3:$T$2103,2,0),0)</f>
        <v>0</v>
      </c>
      <c r="EJ432" s="2" t="str">
        <f t="shared" si="257"/>
        <v>SI</v>
      </c>
      <c r="EK432" s="2">
        <f>+('3 Planilla Preadjudicación OTIC'!BU432)</f>
        <v>0</v>
      </c>
      <c r="EL432" s="4"/>
      <c r="EM432" s="3"/>
      <c r="EN432" s="3"/>
      <c r="EQ432" s="86"/>
    </row>
    <row r="433" spans="1:147" ht="15" customHeight="1" x14ac:dyDescent="0.3">
      <c r="A433" s="2">
        <f>+('3 Planilla Preadjudicación OTIC'!A433)</f>
        <v>14412</v>
      </c>
      <c r="B433" s="2" t="str">
        <f>+('3 Planilla Preadjudicación OTIC'!B433)</f>
        <v>65181652-1</v>
      </c>
      <c r="C433" s="4">
        <f>+('3 Planilla Preadjudicación OTIC'!E433)</f>
        <v>2025</v>
      </c>
      <c r="D433" s="4" t="str">
        <f>+('3 Planilla Preadjudicación OTIC'!F433)</f>
        <v>MANDATO</v>
      </c>
      <c r="E433" s="4" t="str">
        <f>+('3 Planilla Preadjudicación OTIC'!G433)</f>
        <v>73188700-4</v>
      </c>
      <c r="F433" s="4" t="str">
        <f>+('3 Planilla Preadjudicación OTIC'!H433)</f>
        <v>ONG CASA DE ACOGIDA LA ESPERANZA</v>
      </c>
      <c r="G433" s="4"/>
      <c r="H433" s="4"/>
      <c r="I433" s="4" t="str">
        <f>+('3 Planilla Preadjudicación OTIC'!I433)</f>
        <v>TÉCNICAS DE ESTÉTICA FACIAL</v>
      </c>
      <c r="J433" s="4" t="str">
        <f>+('3 Planilla Preadjudicación OTIC'!J433)</f>
        <v>SIN PLAN FORMATIVO</v>
      </c>
      <c r="K433" s="4" t="str">
        <f>+('3 Planilla Preadjudicación OTIC'!K433)</f>
        <v/>
      </c>
      <c r="L433" s="4" t="str">
        <f>+('3 Planilla Preadjudicación OTIC'!L433)</f>
        <v/>
      </c>
      <c r="M433" s="2">
        <f>+('3 Planilla Preadjudicación OTIC'!M433)</f>
        <v>13</v>
      </c>
      <c r="N433" s="4" t="str">
        <f>+('3 Planilla Preadjudicación OTIC'!N433)</f>
        <v>METROPOLITANA</v>
      </c>
      <c r="O433" s="4" t="str">
        <f>+('3 Planilla Preadjudicación OTIC'!O433)</f>
        <v>PUDAHUEL</v>
      </c>
      <c r="P433" s="4" t="str">
        <f>+('3 Planilla Preadjudicación OTIC'!P433)</f>
        <v>EMPRENDEDORES/AS INFORMALES O PERSONAS VULNERABLES PERTENECIENTES AL 80% MAS VULNERABLE</v>
      </c>
      <c r="Q433" s="4" t="str">
        <f>+('3 Planilla Preadjudicación OTIC'!Q433)</f>
        <v>PRESENCIAL</v>
      </c>
      <c r="R433" s="4" t="str">
        <f>+('3 Planilla Preadjudicación OTIC'!R433)</f>
        <v>DEPENDIENTE</v>
      </c>
      <c r="S433" s="4">
        <f>+('3 Planilla Preadjudicación OTIC'!S433)</f>
        <v>25</v>
      </c>
      <c r="T433" s="2">
        <f>+('3 Planilla Preadjudicación OTIC'!T433)</f>
        <v>20</v>
      </c>
      <c r="U433" s="2">
        <f>+('3 Planilla Preadjudicación OTIC'!U433)</f>
        <v>0</v>
      </c>
      <c r="V433" s="2">
        <f>+('3 Planilla Preadjudicación OTIC'!V433)</f>
        <v>0</v>
      </c>
      <c r="W433" s="2">
        <f>+('3 Planilla Preadjudicación OTIC'!W433)</f>
        <v>100</v>
      </c>
      <c r="X433" s="2">
        <f>+('3 Planilla Preadjudicación OTIC'!X433)</f>
        <v>4</v>
      </c>
      <c r="Y433" s="2" t="str">
        <f>+('3 Planilla Preadjudicación OTIC'!Y433)</f>
        <v>SI</v>
      </c>
      <c r="Z433" s="2" t="str">
        <f>+('3 Planilla Preadjudicación OTIC'!Z433)</f>
        <v>NO</v>
      </c>
      <c r="AA433" s="2" t="str">
        <f>+('3 Planilla Preadjudicación OTIC'!AA433)</f>
        <v>NO</v>
      </c>
      <c r="AB433" s="4" t="str">
        <f>+('3 Planilla Preadjudicación OTIC'!AB433)</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433" s="4" t="str">
        <f>+('3 Planilla Preadjudicación OTIC'!AC433)</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33" s="2" t="str">
        <f>+('3 Planilla Preadjudicación OTIC'!AD433)</f>
        <v>NO</v>
      </c>
      <c r="AE433" s="4">
        <f>+('3 Planilla Preadjudicación OTIC'!AE433)</f>
        <v>0</v>
      </c>
      <c r="AF433" s="2" t="str">
        <f>+('3 Planilla Preadjudicación OTIC'!AF433)</f>
        <v>CERRADA</v>
      </c>
      <c r="AG433" s="2">
        <f>+('3 Planilla Preadjudicación OTIC'!AG433)</f>
        <v>25</v>
      </c>
      <c r="AH433" s="2">
        <f>+('3 Planilla Preadjudicación OTIC'!AH433)</f>
        <v>2</v>
      </c>
      <c r="AI433" s="135" t="str">
        <f>+('3 Planilla Preadjudicación OTIC'!AI433)</f>
        <v>77490687-8</v>
      </c>
      <c r="AJ433" s="4" t="str">
        <f>+('3 Planilla Preadjudicación OTIC'!AJ433)</f>
        <v>INSTITUTO ISEG SPA.</v>
      </c>
      <c r="AK433" s="2">
        <f>+('3 Planilla Preadjudicación OTIC'!AK433)</f>
        <v>100</v>
      </c>
      <c r="AL433" s="2">
        <f>+('3 Planilla Preadjudicación OTIC'!AL433)</f>
        <v>25</v>
      </c>
      <c r="AM433" s="12">
        <f>+('3 Planilla Preadjudicación OTIC'!AM433)</f>
        <v>5075</v>
      </c>
      <c r="AN433" s="12">
        <f>+('3 Planilla Preadjudicación OTIC'!AN433)</f>
        <v>0</v>
      </c>
      <c r="AO433" s="12">
        <f>+('3 Planilla Preadjudicación OTIC'!AO433)</f>
        <v>0</v>
      </c>
      <c r="AP433" s="12">
        <f>+('3 Planilla Preadjudicación OTIC'!AP433)</f>
        <v>10150000</v>
      </c>
      <c r="AQ433" s="12">
        <f>+('3 Planilla Preadjudicación OTIC'!AQ433)</f>
        <v>2000000</v>
      </c>
      <c r="AR433" s="12">
        <f>+('3 Planilla Preadjudicación OTIC'!AR433)</f>
        <v>0</v>
      </c>
      <c r="AS433" s="12">
        <f>+('3 Planilla Preadjudicación OTIC'!AS433)</f>
        <v>0</v>
      </c>
      <c r="AT433" s="12">
        <f>+('3 Planilla Preadjudicación OTIC'!AT433)</f>
        <v>0</v>
      </c>
      <c r="AU433" s="12">
        <f>+('3 Planilla Preadjudicación OTIC'!AU433)</f>
        <v>12150000</v>
      </c>
      <c r="AV433" s="2" t="str">
        <f>+('3 Planilla Preadjudicación OTIC'!AV433)</f>
        <v>SI</v>
      </c>
      <c r="AW433" s="4">
        <f>+('3 Planilla Preadjudicación OTIC'!AW433)</f>
        <v>0</v>
      </c>
      <c r="AX433" s="2">
        <f>+('3 Planilla Preadjudicación OTIC'!AX433)</f>
        <v>1</v>
      </c>
      <c r="AY433" s="2">
        <f>+('3 Planilla Preadjudicación OTIC'!AY433)</f>
        <v>7</v>
      </c>
      <c r="AZ433" s="2">
        <f>+('3 Planilla Preadjudicación OTIC'!AZ433)</f>
        <v>7</v>
      </c>
      <c r="BA433" s="2">
        <f>+('3 Planilla Preadjudicación OTIC'!BA433)</f>
        <v>7</v>
      </c>
      <c r="BB433" s="2">
        <f>+('3 Planilla Preadjudicación OTIC'!BB433)</f>
        <v>7</v>
      </c>
      <c r="BC433" s="2">
        <f>+('3 Planilla Preadjudicación OTIC'!BC433)</f>
        <v>7</v>
      </c>
      <c r="BD433" s="2">
        <f>+('3 Planilla Preadjudicación OTIC'!BD433)</f>
        <v>7</v>
      </c>
      <c r="BE433" s="2">
        <f>+('3 Planilla Preadjudicación OTIC'!BE433)</f>
        <v>7</v>
      </c>
      <c r="BF433" s="2">
        <f>+('3 Planilla Preadjudicación OTIC'!BF433)</f>
        <v>7</v>
      </c>
      <c r="BG433" s="2">
        <f>+('3 Planilla Preadjudicación OTIC'!BG433)</f>
        <v>7</v>
      </c>
      <c r="BH433" s="2">
        <f>+('3 Planilla Preadjudicación OTIC'!BH433)</f>
        <v>7</v>
      </c>
      <c r="BI433" s="2">
        <f>+('3 Planilla Preadjudicación OTIC'!BI433)</f>
        <v>7</v>
      </c>
      <c r="BJ433" s="2">
        <f>+('3 Planilla Preadjudicación OTIC'!BJ433)</f>
        <v>7</v>
      </c>
      <c r="BK433" s="2">
        <f>+('3 Planilla Preadjudicación OTIC'!BK433)</f>
        <v>7</v>
      </c>
      <c r="BL433" s="2">
        <f>+('3 Planilla Preadjudicación OTIC'!BL433)</f>
        <v>7</v>
      </c>
      <c r="BM433" s="104">
        <f>ROUND(('3 Planilla Preadjudicación OTIC'!BM433),1)</f>
        <v>6.4</v>
      </c>
      <c r="BN433" s="4" t="str">
        <f>+('3 Planilla Preadjudicación OTIC'!BN433)</f>
        <v>NO</v>
      </c>
      <c r="BO433" s="4">
        <f>+('3 Planilla Preadjudicación OTIC'!BO433)</f>
        <v>0</v>
      </c>
      <c r="BP433" s="4">
        <f>+('3 Planilla Preadjudicación OTIC'!BP433)</f>
        <v>0</v>
      </c>
      <c r="BQ433" s="4">
        <f>+('3 Planilla Preadjudicación OTIC'!BQ433)</f>
        <v>0</v>
      </c>
      <c r="BR433" s="4">
        <f>+('3 Planilla Preadjudicación OTIC'!BR433)</f>
        <v>0</v>
      </c>
      <c r="BS433" s="4">
        <f>+('3 Planilla Preadjudicación OTIC'!BS433)</f>
        <v>0</v>
      </c>
      <c r="BT433" s="4">
        <f>+('3 Planilla Preadjudicación OTIC'!BT433)</f>
        <v>0</v>
      </c>
      <c r="BU433" s="85">
        <f>IF(VLOOKUP(A433,'BD OFICIAL'!$A$1:$AL$2098,7,0)=D433,0,1)</f>
        <v>0</v>
      </c>
      <c r="BV433" s="85">
        <f>IF(VLOOKUP(A433,'BD OFICIAL'!$A$1:$AL$2098,11,0)=J433,0,1)</f>
        <v>0</v>
      </c>
      <c r="BW433" s="85">
        <f>IF(VLOOKUP(A433,'BD OFICIAL'!$A$1:$AL$2098,13,0)=L433,0,1)</f>
        <v>0</v>
      </c>
      <c r="BX433" s="2">
        <f>IF(VLOOKUP(A433,'BD OFICIAL'!$A$1:$AL$2098,16,0)=O433,0,1)</f>
        <v>0</v>
      </c>
      <c r="BY433" s="2">
        <f>IF(VLOOKUP(A433,'BD OFICIAL'!$A$1:$AL$2098,17,0)=P433,0,1)</f>
        <v>0</v>
      </c>
      <c r="BZ433" s="2">
        <f>IF(VLOOKUP(A433,'BD OFICIAL'!$A$1:$AL$2098,19,0)=R433,0,1)</f>
        <v>0</v>
      </c>
      <c r="CA433" s="2">
        <f>IF(VLOOKUP(A433,'BD OFICIAL'!$A$1:$AL$2098,21,0)=T433,0,1)</f>
        <v>0</v>
      </c>
      <c r="CB433" s="2">
        <f>IF(VLOOKUP(A433,'BD OFICIAL'!$A$1:$AL$2098,24,0)=AK433,0,1)</f>
        <v>0</v>
      </c>
      <c r="CC433" s="2">
        <f>IF(VLOOKUP(A433,'BD OFICIAL'!$A$1:$AL$2098,25,0)=X433,0,1)</f>
        <v>0</v>
      </c>
      <c r="CD433" s="2">
        <f>IF(VLOOKUP(A433,'BD OFICIAL'!$A$1:$AL$2098,26,0)=Y433,0,1)</f>
        <v>0</v>
      </c>
      <c r="CE433" s="2">
        <f>IF(VLOOKUP(A433,'BD OFICIAL'!$A$1:$AL$2098,27,0)=Z433,0,1)</f>
        <v>0</v>
      </c>
      <c r="CF433" s="2">
        <f>IF(VLOOKUP(A433,'BD OFICIAL'!$A$1:$AL$2098,28,0)=AA433,0,1)</f>
        <v>0</v>
      </c>
      <c r="CG433" s="2">
        <f>IF(VLOOKUP(A433,'BD OFICIAL'!$A$1:$AL$2098,33,0)=AF433,0,1)</f>
        <v>0</v>
      </c>
      <c r="CH433" s="2">
        <f>IF(VLOOKUP(A433,'BD OFICIAL'!$A$1:$AL$2098,35,0)=AH433,0,1)</f>
        <v>0</v>
      </c>
      <c r="CI433" s="85">
        <f>IF(VLOOKUP(A433,'BD OFICIAL'!$A$1:$AL$2098,34,0)=AL433,0,1)</f>
        <v>0</v>
      </c>
      <c r="CJ433" s="12">
        <f>VLOOKUP(A433,'BD OFICIAL'!$A$1:$AM$2098,36,0)*AM433-AP433</f>
        <v>0</v>
      </c>
      <c r="CK433" s="85" t="str">
        <f t="shared" si="224"/>
        <v>SSH</v>
      </c>
      <c r="CL433" s="85" t="str">
        <f t="shared" si="225"/>
        <v>NO</v>
      </c>
      <c r="CM433" s="85" t="str">
        <f t="shared" si="239"/>
        <v>SI</v>
      </c>
      <c r="CN433" s="31">
        <f t="shared" si="240"/>
        <v>0</v>
      </c>
      <c r="CO433" s="31">
        <f t="shared" si="226"/>
        <v>0</v>
      </c>
      <c r="CP433" s="31">
        <f t="shared" si="241"/>
        <v>0</v>
      </c>
      <c r="CQ433" s="31">
        <f>IF(Y433="NO",0,IF(Y433="SI",IF(VLOOKUP(A433,'BD OFICIAL'!$A:$AO,40,0)=AQ433,0,1)))</f>
        <v>0</v>
      </c>
      <c r="CR433" s="31">
        <f>IF(Z433="NO",0,IF(Z433="SI",IF(VLOOKUP(B433,'BD OFICIAL'!$A:$AO,41,0)=AS433,0,1)))</f>
        <v>0</v>
      </c>
      <c r="CS433" s="31">
        <f t="shared" si="227"/>
        <v>0</v>
      </c>
      <c r="CT433" s="31">
        <f t="shared" si="228"/>
        <v>0</v>
      </c>
      <c r="CU433" s="31">
        <f>IF(VLOOKUP(A433,'BD OFICIAL'!$A$1:$AL$1056,31,0)="SI",IF(AT433&gt;0,0,1),IF(AT433=0,0,1))</f>
        <v>0</v>
      </c>
      <c r="CV433" s="31">
        <f t="shared" si="229"/>
        <v>0</v>
      </c>
      <c r="CW433" s="31">
        <f t="shared" si="242"/>
        <v>0</v>
      </c>
      <c r="CX433" s="85" t="str">
        <f t="shared" si="243"/>
        <v>SI</v>
      </c>
      <c r="CY433" s="31">
        <f t="shared" si="244"/>
        <v>0</v>
      </c>
      <c r="CZ433" s="85" t="str">
        <f>IF(ISERROR(VLOOKUP(AI433,EXPERIENCIA!$A$1:$C$2100,1,0)),"NO","SI")</f>
        <v>NO</v>
      </c>
      <c r="DA433" s="85">
        <f>IF(CX433="no","NO APLICA",IF(AX433=0,"ERROR NOTA",IF(AND(AX433&gt;1,CZ433="NO"),"ERROR NOTA",IF(AND(CZ433="NO",AX433=1),0,IF(VLOOKUP(AI433,EXPERIENCIA!$A$1:$C$2100,3,0)=AX433,0,"ERROR NOTA")))))</f>
        <v>0</v>
      </c>
      <c r="DB433" s="85" t="str">
        <f>IF(ISERROR(VLOOKUP(AI433,COMPORTAMIENTO!$A$1:$C$2100,1,0)),"NO","SI")</f>
        <v>NO</v>
      </c>
      <c r="DC433" s="85">
        <f>IF(CX433="NO","NO APLICA",IF(AY433=0,"ERROR NOTA",IF(AND(DB433="NO",AY433=7),0,IF(VLOOKUP(AI433,COMPORTAMIENTO!$A$2:$H$2100,8,0)=AY433,0,"ERROR NOTA"))))</f>
        <v>0</v>
      </c>
      <c r="DD433" s="104">
        <f t="shared" si="245"/>
        <v>0.1</v>
      </c>
      <c r="DE433" s="104">
        <f t="shared" si="246"/>
        <v>0.70000000000000007</v>
      </c>
      <c r="DF433" s="85" t="str">
        <f t="shared" si="230"/>
        <v>NO</v>
      </c>
      <c r="DG433" s="85">
        <f t="shared" si="247"/>
        <v>7</v>
      </c>
      <c r="DH433" s="85">
        <f t="shared" si="248"/>
        <v>7</v>
      </c>
      <c r="DI433" s="85">
        <f t="shared" si="249"/>
        <v>7</v>
      </c>
      <c r="DJ433" s="12">
        <f t="shared" si="250"/>
        <v>7.0000000000000009</v>
      </c>
      <c r="DK433" s="7">
        <f t="shared" si="251"/>
        <v>7.0000000000000009</v>
      </c>
      <c r="DL433" s="12">
        <f t="shared" si="231"/>
        <v>5075</v>
      </c>
      <c r="DM433" s="12">
        <f>VLOOKUP(A433,'5 TD'!$A:$B,2,0)</f>
        <v>5075</v>
      </c>
      <c r="DN433" s="7">
        <f t="shared" si="232"/>
        <v>7</v>
      </c>
      <c r="DO433" s="85" t="str">
        <f t="shared" si="252"/>
        <v>APROBADO</v>
      </c>
      <c r="DP433" s="85" t="str">
        <f t="shared" si="253"/>
        <v>APROBADO</v>
      </c>
      <c r="DQ433" s="7">
        <f t="shared" si="254"/>
        <v>6.4</v>
      </c>
      <c r="DR433" s="85" t="str">
        <f t="shared" si="233"/>
        <v>APROBADO</v>
      </c>
      <c r="DS433" s="2" t="str">
        <f>+('3 Planilla Preadjudicación OTIC'!BN433)</f>
        <v>NO</v>
      </c>
      <c r="DT433" s="2">
        <f>IF(DR433="APROBADO",VLOOKUP(A433,'5 TD'!$D$3:$E$270,2,0),"NO APLICA")</f>
        <v>6.8</v>
      </c>
      <c r="DU433" s="2" t="str">
        <f t="shared" si="234"/>
        <v>NO</v>
      </c>
      <c r="DV433" s="2" t="str">
        <f>IF(DU433="SI",VLOOKUP(A433,'5 TD'!$G$3:$H$270,2,0),"NO APLICA ")</f>
        <v xml:space="preserve">NO APLICA </v>
      </c>
      <c r="DW433" s="2" t="str">
        <f t="shared" si="235"/>
        <v>NO</v>
      </c>
      <c r="DX433" s="2" t="str">
        <f>IF(DW433="SI",VLOOKUP(A433,'5 TD'!$J$4:$K$472,2,0),"NO APLICA")</f>
        <v>NO APLICA</v>
      </c>
      <c r="DY433" s="2" t="str">
        <f t="shared" si="236"/>
        <v>NO APLICA</v>
      </c>
      <c r="DZ433" s="7" t="str">
        <f>IF(DY433="SI",VLOOKUP(A433,'5 TD'!$M$4:$N$350,2,0),"NO APLICA")</f>
        <v>NO APLICA</v>
      </c>
      <c r="EA433" s="2" t="str">
        <f t="shared" si="237"/>
        <v>NO APLICA</v>
      </c>
      <c r="EB433" s="12" t="str">
        <f t="shared" si="238"/>
        <v/>
      </c>
      <c r="EC433" s="12" t="str">
        <f>IF(EA433="SI",VLOOKUP(A433,'5 TD'!$V$4:$W$479,2,0),"NO APLICA")</f>
        <v>NO APLICA</v>
      </c>
      <c r="ED433" s="2" t="str">
        <f t="shared" si="255"/>
        <v>NO</v>
      </c>
      <c r="EE433" s="79" t="str">
        <f>IF(ED433="SI",VLOOKUP(AI433,COMPORTAMIENTO!$A$1:$H$2100,7,0),"NO APLICA")</f>
        <v>NO APLICA</v>
      </c>
      <c r="EF433" s="12" t="str">
        <f>IF(ED433="SI",VLOOKUP(A433,'5 TD'!$P$2:$Q$479,2,0),"NO APLICA")</f>
        <v>NO APLICA</v>
      </c>
      <c r="EG433" s="2" t="str">
        <f t="shared" si="256"/>
        <v>NO</v>
      </c>
      <c r="EH433" s="2">
        <f>IF(CZ433="no",0,VLOOKUP(AI433,EXPERIENCIA!$A$1:$C$2100,2,0))</f>
        <v>0</v>
      </c>
      <c r="EI433" s="2">
        <f>IF(CZ433="si",VLOOKUP(A433,'5 TD'!$S$3:$T$2103,2,0),0)</f>
        <v>0</v>
      </c>
      <c r="EJ433" s="2" t="str">
        <f t="shared" si="257"/>
        <v>SI</v>
      </c>
      <c r="EK433" s="2">
        <f>+('3 Planilla Preadjudicación OTIC'!BU433)</f>
        <v>0</v>
      </c>
      <c r="EL433" s="4"/>
      <c r="EM433" s="3"/>
      <c r="EN433" s="3"/>
      <c r="EQ433" s="86"/>
    </row>
    <row r="434" spans="1:147" ht="15" customHeight="1" x14ac:dyDescent="0.3">
      <c r="A434" s="2">
        <f>+('3 Planilla Preadjudicación OTIC'!A434)</f>
        <v>14413</v>
      </c>
      <c r="B434" s="2" t="str">
        <f>+('3 Planilla Preadjudicación OTIC'!B434)</f>
        <v>65181652-1</v>
      </c>
      <c r="C434" s="4">
        <f>+('3 Planilla Preadjudicación OTIC'!E434)</f>
        <v>2025</v>
      </c>
      <c r="D434" s="4" t="str">
        <f>+('3 Planilla Preadjudicación OTIC'!F434)</f>
        <v>MANDATO</v>
      </c>
      <c r="E434" s="4" t="str">
        <f>+('3 Planilla Preadjudicación OTIC'!G434)</f>
        <v>73188700-4</v>
      </c>
      <c r="F434" s="4" t="str">
        <f>+('3 Planilla Preadjudicación OTIC'!H434)</f>
        <v>ONG CASA DE ACOGIDA LA ESPERANZA</v>
      </c>
      <c r="G434" s="4"/>
      <c r="H434" s="4"/>
      <c r="I434" s="4" t="str">
        <f>+('3 Planilla Preadjudicación OTIC'!I434)</f>
        <v>TÉCNICAS DE ESTÉTICA FACIAL</v>
      </c>
      <c r="J434" s="4" t="str">
        <f>+('3 Planilla Preadjudicación OTIC'!J434)</f>
        <v>SIN PLAN FORMATIVO</v>
      </c>
      <c r="K434" s="4" t="str">
        <f>+('3 Planilla Preadjudicación OTIC'!K434)</f>
        <v/>
      </c>
      <c r="L434" s="4" t="str">
        <f>+('3 Planilla Preadjudicación OTIC'!L434)</f>
        <v/>
      </c>
      <c r="M434" s="2">
        <f>+('3 Planilla Preadjudicación OTIC'!M434)</f>
        <v>13</v>
      </c>
      <c r="N434" s="4" t="str">
        <f>+('3 Planilla Preadjudicación OTIC'!N434)</f>
        <v>METROPOLITANA</v>
      </c>
      <c r="O434" s="4" t="str">
        <f>+('3 Planilla Preadjudicación OTIC'!O434)</f>
        <v>LA GRANJA</v>
      </c>
      <c r="P434" s="4" t="str">
        <f>+('3 Planilla Preadjudicación OTIC'!P434)</f>
        <v>EMPRENDEDORES/AS INFORMALES O PERSONAS VULNERABLES PERTENECIENTES AL 80% MAS VULNERABLE</v>
      </c>
      <c r="Q434" s="4" t="str">
        <f>+('3 Planilla Preadjudicación OTIC'!Q434)</f>
        <v>PRESENCIAL</v>
      </c>
      <c r="R434" s="4" t="str">
        <f>+('3 Planilla Preadjudicación OTIC'!R434)</f>
        <v>DEPENDIENTE</v>
      </c>
      <c r="S434" s="4">
        <f>+('3 Planilla Preadjudicación OTIC'!S434)</f>
        <v>25</v>
      </c>
      <c r="T434" s="2">
        <f>+('3 Planilla Preadjudicación OTIC'!T434)</f>
        <v>20</v>
      </c>
      <c r="U434" s="2">
        <f>+('3 Planilla Preadjudicación OTIC'!U434)</f>
        <v>0</v>
      </c>
      <c r="V434" s="2">
        <f>+('3 Planilla Preadjudicación OTIC'!V434)</f>
        <v>0</v>
      </c>
      <c r="W434" s="2">
        <f>+('3 Planilla Preadjudicación OTIC'!W434)</f>
        <v>100</v>
      </c>
      <c r="X434" s="2">
        <f>+('3 Planilla Preadjudicación OTIC'!X434)</f>
        <v>4</v>
      </c>
      <c r="Y434" s="2" t="str">
        <f>+('3 Planilla Preadjudicación OTIC'!Y434)</f>
        <v>SI</v>
      </c>
      <c r="Z434" s="2" t="str">
        <f>+('3 Planilla Preadjudicación OTIC'!Z434)</f>
        <v>NO</v>
      </c>
      <c r="AA434" s="2" t="str">
        <f>+('3 Planilla Preadjudicación OTIC'!AA434)</f>
        <v>NO</v>
      </c>
      <c r="AB434" s="4" t="str">
        <f>+('3 Planilla Preadjudicación OTIC'!AB434)</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434" s="4" t="str">
        <f>+('3 Planilla Preadjudicación OTIC'!AC434)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34" s="2" t="str">
        <f>+('3 Planilla Preadjudicación OTIC'!AD434)</f>
        <v>NO</v>
      </c>
      <c r="AE434" s="4">
        <f>+('3 Planilla Preadjudicación OTIC'!AE434)</f>
        <v>0</v>
      </c>
      <c r="AF434" s="2" t="str">
        <f>+('3 Planilla Preadjudicación OTIC'!AF434)</f>
        <v>CERRADA</v>
      </c>
      <c r="AG434" s="2">
        <f>+('3 Planilla Preadjudicación OTIC'!AG434)</f>
        <v>25</v>
      </c>
      <c r="AH434" s="2">
        <f>+('3 Planilla Preadjudicación OTIC'!AH434)</f>
        <v>2</v>
      </c>
      <c r="AI434" s="135" t="str">
        <f>+('3 Planilla Preadjudicación OTIC'!AI434)</f>
        <v>77490687-8</v>
      </c>
      <c r="AJ434" s="4" t="str">
        <f>+('3 Planilla Preadjudicación OTIC'!AJ434)</f>
        <v>INSTITUTO ISEG SPA.</v>
      </c>
      <c r="AK434" s="2">
        <f>+('3 Planilla Preadjudicación OTIC'!AK434)</f>
        <v>100</v>
      </c>
      <c r="AL434" s="2">
        <f>+('3 Planilla Preadjudicación OTIC'!AL434)</f>
        <v>25</v>
      </c>
      <c r="AM434" s="12">
        <f>+('3 Planilla Preadjudicación OTIC'!AM434)</f>
        <v>5075</v>
      </c>
      <c r="AN434" s="12">
        <f>+('3 Planilla Preadjudicación OTIC'!AN434)</f>
        <v>0</v>
      </c>
      <c r="AO434" s="12">
        <f>+('3 Planilla Preadjudicación OTIC'!AO434)</f>
        <v>0</v>
      </c>
      <c r="AP434" s="12">
        <f>+('3 Planilla Preadjudicación OTIC'!AP434)</f>
        <v>10150000</v>
      </c>
      <c r="AQ434" s="12">
        <f>+('3 Planilla Preadjudicación OTIC'!AQ434)</f>
        <v>2000000</v>
      </c>
      <c r="AR434" s="12">
        <f>+('3 Planilla Preadjudicación OTIC'!AR434)</f>
        <v>0</v>
      </c>
      <c r="AS434" s="12">
        <f>+('3 Planilla Preadjudicación OTIC'!AS434)</f>
        <v>0</v>
      </c>
      <c r="AT434" s="12">
        <f>+('3 Planilla Preadjudicación OTIC'!AT434)</f>
        <v>0</v>
      </c>
      <c r="AU434" s="12">
        <f>+('3 Planilla Preadjudicación OTIC'!AU434)</f>
        <v>12150000</v>
      </c>
      <c r="AV434" s="2" t="str">
        <f>+('3 Planilla Preadjudicación OTIC'!AV434)</f>
        <v>SI</v>
      </c>
      <c r="AW434" s="4">
        <f>+('3 Planilla Preadjudicación OTIC'!AW434)</f>
        <v>0</v>
      </c>
      <c r="AX434" s="2">
        <f>+('3 Planilla Preadjudicación OTIC'!AX434)</f>
        <v>1</v>
      </c>
      <c r="AY434" s="2">
        <f>+('3 Planilla Preadjudicación OTIC'!AY434)</f>
        <v>7</v>
      </c>
      <c r="AZ434" s="2">
        <f>+('3 Planilla Preadjudicación OTIC'!AZ434)</f>
        <v>7</v>
      </c>
      <c r="BA434" s="2">
        <f>+('3 Planilla Preadjudicación OTIC'!BA434)</f>
        <v>7</v>
      </c>
      <c r="BB434" s="2">
        <f>+('3 Planilla Preadjudicación OTIC'!BB434)</f>
        <v>7</v>
      </c>
      <c r="BC434" s="2">
        <f>+('3 Planilla Preadjudicación OTIC'!BC434)</f>
        <v>7</v>
      </c>
      <c r="BD434" s="2">
        <f>+('3 Planilla Preadjudicación OTIC'!BD434)</f>
        <v>7</v>
      </c>
      <c r="BE434" s="2">
        <f>+('3 Planilla Preadjudicación OTIC'!BE434)</f>
        <v>7</v>
      </c>
      <c r="BF434" s="2">
        <f>+('3 Planilla Preadjudicación OTIC'!BF434)</f>
        <v>7</v>
      </c>
      <c r="BG434" s="2">
        <f>+('3 Planilla Preadjudicación OTIC'!BG434)</f>
        <v>7</v>
      </c>
      <c r="BH434" s="2">
        <f>+('3 Planilla Preadjudicación OTIC'!BH434)</f>
        <v>7</v>
      </c>
      <c r="BI434" s="2">
        <f>+('3 Planilla Preadjudicación OTIC'!BI434)</f>
        <v>7</v>
      </c>
      <c r="BJ434" s="2">
        <f>+('3 Planilla Preadjudicación OTIC'!BJ434)</f>
        <v>7</v>
      </c>
      <c r="BK434" s="2">
        <f>+('3 Planilla Preadjudicación OTIC'!BK434)</f>
        <v>7</v>
      </c>
      <c r="BL434" s="2">
        <f>+('3 Planilla Preadjudicación OTIC'!BL434)</f>
        <v>7</v>
      </c>
      <c r="BM434" s="104">
        <f>ROUND(('3 Planilla Preadjudicación OTIC'!BM434),1)</f>
        <v>6.4</v>
      </c>
      <c r="BN434" s="4" t="str">
        <f>+('3 Planilla Preadjudicación OTIC'!BN434)</f>
        <v>NO</v>
      </c>
      <c r="BO434" s="4">
        <f>+('3 Planilla Preadjudicación OTIC'!BO434)</f>
        <v>0</v>
      </c>
      <c r="BP434" s="4">
        <f>+('3 Planilla Preadjudicación OTIC'!BP434)</f>
        <v>0</v>
      </c>
      <c r="BQ434" s="4">
        <f>+('3 Planilla Preadjudicación OTIC'!BQ434)</f>
        <v>0</v>
      </c>
      <c r="BR434" s="4">
        <f>+('3 Planilla Preadjudicación OTIC'!BR434)</f>
        <v>0</v>
      </c>
      <c r="BS434" s="4">
        <f>+('3 Planilla Preadjudicación OTIC'!BS434)</f>
        <v>0</v>
      </c>
      <c r="BT434" s="4">
        <f>+('3 Planilla Preadjudicación OTIC'!BT434)</f>
        <v>0</v>
      </c>
      <c r="BU434" s="85">
        <f>IF(VLOOKUP(A434,'BD OFICIAL'!$A$1:$AL$2098,7,0)=D434,0,1)</f>
        <v>0</v>
      </c>
      <c r="BV434" s="85">
        <f>IF(VLOOKUP(A434,'BD OFICIAL'!$A$1:$AL$2098,11,0)=J434,0,1)</f>
        <v>0</v>
      </c>
      <c r="BW434" s="85">
        <f>IF(VLOOKUP(A434,'BD OFICIAL'!$A$1:$AL$2098,13,0)=L434,0,1)</f>
        <v>0</v>
      </c>
      <c r="BX434" s="2">
        <f>IF(VLOOKUP(A434,'BD OFICIAL'!$A$1:$AL$2098,16,0)=O434,0,1)</f>
        <v>0</v>
      </c>
      <c r="BY434" s="2">
        <f>IF(VLOOKUP(A434,'BD OFICIAL'!$A$1:$AL$2098,17,0)=P434,0,1)</f>
        <v>0</v>
      </c>
      <c r="BZ434" s="2">
        <f>IF(VLOOKUP(A434,'BD OFICIAL'!$A$1:$AL$2098,19,0)=R434,0,1)</f>
        <v>0</v>
      </c>
      <c r="CA434" s="2">
        <f>IF(VLOOKUP(A434,'BD OFICIAL'!$A$1:$AL$2098,21,0)=T434,0,1)</f>
        <v>0</v>
      </c>
      <c r="CB434" s="2">
        <f>IF(VLOOKUP(A434,'BD OFICIAL'!$A$1:$AL$2098,24,0)=AK434,0,1)</f>
        <v>0</v>
      </c>
      <c r="CC434" s="2">
        <f>IF(VLOOKUP(A434,'BD OFICIAL'!$A$1:$AL$2098,25,0)=X434,0,1)</f>
        <v>0</v>
      </c>
      <c r="CD434" s="2">
        <f>IF(VLOOKUP(A434,'BD OFICIAL'!$A$1:$AL$2098,26,0)=Y434,0,1)</f>
        <v>0</v>
      </c>
      <c r="CE434" s="2">
        <f>IF(VLOOKUP(A434,'BD OFICIAL'!$A$1:$AL$2098,27,0)=Z434,0,1)</f>
        <v>0</v>
      </c>
      <c r="CF434" s="2">
        <f>IF(VLOOKUP(A434,'BD OFICIAL'!$A$1:$AL$2098,28,0)=AA434,0,1)</f>
        <v>0</v>
      </c>
      <c r="CG434" s="2">
        <f>IF(VLOOKUP(A434,'BD OFICIAL'!$A$1:$AL$2098,33,0)=AF434,0,1)</f>
        <v>0</v>
      </c>
      <c r="CH434" s="2">
        <f>IF(VLOOKUP(A434,'BD OFICIAL'!$A$1:$AL$2098,35,0)=AH434,0,1)</f>
        <v>0</v>
      </c>
      <c r="CI434" s="85">
        <f>IF(VLOOKUP(A434,'BD OFICIAL'!$A$1:$AL$2098,34,0)=AL434,0,1)</f>
        <v>0</v>
      </c>
      <c r="CJ434" s="12">
        <f>VLOOKUP(A434,'BD OFICIAL'!$A$1:$AM$2098,36,0)*AM434-AP434</f>
        <v>0</v>
      </c>
      <c r="CK434" s="85" t="str">
        <f t="shared" si="224"/>
        <v>SSH</v>
      </c>
      <c r="CL434" s="85" t="str">
        <f t="shared" si="225"/>
        <v>NO</v>
      </c>
      <c r="CM434" s="85" t="str">
        <f t="shared" si="239"/>
        <v>SI</v>
      </c>
      <c r="CN434" s="31">
        <f t="shared" si="240"/>
        <v>0</v>
      </c>
      <c r="CO434" s="31">
        <f t="shared" si="226"/>
        <v>0</v>
      </c>
      <c r="CP434" s="31">
        <f t="shared" si="241"/>
        <v>0</v>
      </c>
      <c r="CQ434" s="31">
        <f>IF(Y434="NO",0,IF(Y434="SI",IF(VLOOKUP(A434,'BD OFICIAL'!$A:$AO,40,0)=AQ434,0,1)))</f>
        <v>0</v>
      </c>
      <c r="CR434" s="31">
        <f>IF(Z434="NO",0,IF(Z434="SI",IF(VLOOKUP(B434,'BD OFICIAL'!$A:$AO,41,0)=AS434,0,1)))</f>
        <v>0</v>
      </c>
      <c r="CS434" s="31">
        <f t="shared" si="227"/>
        <v>0</v>
      </c>
      <c r="CT434" s="31">
        <f t="shared" si="228"/>
        <v>0</v>
      </c>
      <c r="CU434" s="31">
        <f>IF(VLOOKUP(A434,'BD OFICIAL'!$A$1:$AL$1056,31,0)="SI",IF(AT434&gt;0,0,1),IF(AT434=0,0,1))</f>
        <v>0</v>
      </c>
      <c r="CV434" s="31">
        <f t="shared" si="229"/>
        <v>0</v>
      </c>
      <c r="CW434" s="31">
        <f t="shared" si="242"/>
        <v>0</v>
      </c>
      <c r="CX434" s="85" t="str">
        <f t="shared" si="243"/>
        <v>SI</v>
      </c>
      <c r="CY434" s="31">
        <f t="shared" si="244"/>
        <v>0</v>
      </c>
      <c r="CZ434" s="85" t="str">
        <f>IF(ISERROR(VLOOKUP(AI434,EXPERIENCIA!$A$1:$C$2100,1,0)),"NO","SI")</f>
        <v>NO</v>
      </c>
      <c r="DA434" s="85">
        <f>IF(CX434="no","NO APLICA",IF(AX434=0,"ERROR NOTA",IF(AND(AX434&gt;1,CZ434="NO"),"ERROR NOTA",IF(AND(CZ434="NO",AX434=1),0,IF(VLOOKUP(AI434,EXPERIENCIA!$A$1:$C$2100,3,0)=AX434,0,"ERROR NOTA")))))</f>
        <v>0</v>
      </c>
      <c r="DB434" s="85" t="str">
        <f>IF(ISERROR(VLOOKUP(AI434,COMPORTAMIENTO!$A$1:$C$2100,1,0)),"NO","SI")</f>
        <v>NO</v>
      </c>
      <c r="DC434" s="85">
        <f>IF(CX434="NO","NO APLICA",IF(AY434=0,"ERROR NOTA",IF(AND(DB434="NO",AY434=7),0,IF(VLOOKUP(AI434,COMPORTAMIENTO!$A$2:$H$2100,8,0)=AY434,0,"ERROR NOTA"))))</f>
        <v>0</v>
      </c>
      <c r="DD434" s="104">
        <f t="shared" si="245"/>
        <v>0.1</v>
      </c>
      <c r="DE434" s="104">
        <f t="shared" si="246"/>
        <v>0.70000000000000007</v>
      </c>
      <c r="DF434" s="85" t="str">
        <f t="shared" si="230"/>
        <v>NO</v>
      </c>
      <c r="DG434" s="85">
        <f t="shared" si="247"/>
        <v>7</v>
      </c>
      <c r="DH434" s="85">
        <f t="shared" si="248"/>
        <v>7</v>
      </c>
      <c r="DI434" s="85">
        <f t="shared" si="249"/>
        <v>7</v>
      </c>
      <c r="DJ434" s="12">
        <f t="shared" si="250"/>
        <v>7.0000000000000009</v>
      </c>
      <c r="DK434" s="7">
        <f t="shared" si="251"/>
        <v>7.0000000000000009</v>
      </c>
      <c r="DL434" s="12">
        <f t="shared" si="231"/>
        <v>5075</v>
      </c>
      <c r="DM434" s="12">
        <f>VLOOKUP(A434,'5 TD'!$A:$B,2,0)</f>
        <v>5075</v>
      </c>
      <c r="DN434" s="7">
        <f t="shared" si="232"/>
        <v>7</v>
      </c>
      <c r="DO434" s="85" t="str">
        <f t="shared" si="252"/>
        <v>APROBADO</v>
      </c>
      <c r="DP434" s="85" t="str">
        <f t="shared" si="253"/>
        <v>APROBADO</v>
      </c>
      <c r="DQ434" s="7">
        <f t="shared" si="254"/>
        <v>6.4</v>
      </c>
      <c r="DR434" s="85" t="str">
        <f t="shared" si="233"/>
        <v>APROBADO</v>
      </c>
      <c r="DS434" s="2" t="str">
        <f>+('3 Planilla Preadjudicación OTIC'!BN434)</f>
        <v>NO</v>
      </c>
      <c r="DT434" s="2">
        <f>IF(DR434="APROBADO",VLOOKUP(A434,'5 TD'!$D$3:$E$270,2,0),"NO APLICA")</f>
        <v>6.8</v>
      </c>
      <c r="DU434" s="2" t="str">
        <f t="shared" si="234"/>
        <v>NO</v>
      </c>
      <c r="DV434" s="2" t="str">
        <f>IF(DU434="SI",VLOOKUP(A434,'5 TD'!$G$3:$H$270,2,0),"NO APLICA ")</f>
        <v xml:space="preserve">NO APLICA </v>
      </c>
      <c r="DW434" s="2" t="str">
        <f t="shared" si="235"/>
        <v>NO</v>
      </c>
      <c r="DX434" s="2" t="str">
        <f>IF(DW434="SI",VLOOKUP(A434,'5 TD'!$J$4:$K$472,2,0),"NO APLICA")</f>
        <v>NO APLICA</v>
      </c>
      <c r="DY434" s="2" t="str">
        <f t="shared" si="236"/>
        <v>NO APLICA</v>
      </c>
      <c r="DZ434" s="7" t="str">
        <f>IF(DY434="SI",VLOOKUP(A434,'5 TD'!$M$4:$N$350,2,0),"NO APLICA")</f>
        <v>NO APLICA</v>
      </c>
      <c r="EA434" s="2" t="str">
        <f t="shared" si="237"/>
        <v>NO APLICA</v>
      </c>
      <c r="EB434" s="12" t="str">
        <f t="shared" si="238"/>
        <v/>
      </c>
      <c r="EC434" s="12" t="str">
        <f>IF(EA434="SI",VLOOKUP(A434,'5 TD'!$V$4:$W$479,2,0),"NO APLICA")</f>
        <v>NO APLICA</v>
      </c>
      <c r="ED434" s="2" t="str">
        <f t="shared" si="255"/>
        <v>NO</v>
      </c>
      <c r="EE434" s="79" t="str">
        <f>IF(ED434="SI",VLOOKUP(AI434,COMPORTAMIENTO!$A$1:$H$2100,7,0),"NO APLICA")</f>
        <v>NO APLICA</v>
      </c>
      <c r="EF434" s="12" t="str">
        <f>IF(ED434="SI",VLOOKUP(A434,'5 TD'!$P$2:$Q$479,2,0),"NO APLICA")</f>
        <v>NO APLICA</v>
      </c>
      <c r="EG434" s="2" t="str">
        <f t="shared" si="256"/>
        <v>NO</v>
      </c>
      <c r="EH434" s="2">
        <f>IF(CZ434="no",0,VLOOKUP(AI434,EXPERIENCIA!$A$1:$C$2100,2,0))</f>
        <v>0</v>
      </c>
      <c r="EI434" s="2">
        <f>IF(CZ434="si",VLOOKUP(A434,'5 TD'!$S$3:$T$2103,2,0),0)</f>
        <v>0</v>
      </c>
      <c r="EJ434" s="2" t="str">
        <f t="shared" si="257"/>
        <v>SI</v>
      </c>
      <c r="EK434" s="2">
        <f>+('3 Planilla Preadjudicación OTIC'!BU434)</f>
        <v>0</v>
      </c>
      <c r="EL434" s="4"/>
      <c r="EM434" s="3"/>
      <c r="EN434" s="3"/>
      <c r="EQ434" s="86"/>
    </row>
    <row r="435" spans="1:147" ht="15" customHeight="1" x14ac:dyDescent="0.3">
      <c r="A435" s="2">
        <f>+('3 Planilla Preadjudicación OTIC'!A435)</f>
        <v>14421</v>
      </c>
      <c r="B435" s="2" t="str">
        <f>+('3 Planilla Preadjudicación OTIC'!B435)</f>
        <v>65181652-1</v>
      </c>
      <c r="C435" s="4">
        <f>+('3 Planilla Preadjudicación OTIC'!E435)</f>
        <v>2025</v>
      </c>
      <c r="D435" s="4" t="str">
        <f>+('3 Planilla Preadjudicación OTIC'!F435)</f>
        <v>MANDATO</v>
      </c>
      <c r="E435" s="4" t="str">
        <f>+('3 Planilla Preadjudicación OTIC'!G435)</f>
        <v>69253800-5</v>
      </c>
      <c r="F435" s="4" t="str">
        <f>+('3 Planilla Preadjudicación OTIC'!H435)</f>
        <v>I. MUNICIPALIDAD DE LA PINTANA</v>
      </c>
      <c r="G435" s="4"/>
      <c r="H435" s="4"/>
      <c r="I435" s="4" t="str">
        <f>+('3 Planilla Preadjudicación OTIC'!I435)</f>
        <v>BRECHA DIGITAL CERO: ILUMINANDO EL ACCESO A LA INFORMACIÓN DESDE LAS PLATAFORMA DIGITALES</v>
      </c>
      <c r="J435" s="4" t="str">
        <f>+('3 Planilla Preadjudicación OTIC'!J435)</f>
        <v>PF1426</v>
      </c>
      <c r="K435" s="4" t="str">
        <f>+('3 Planilla Preadjudicación OTIC'!K435)</f>
        <v>TÉCNICAS PARA EL EMPRENDIMIENTO</v>
      </c>
      <c r="L435" s="4" t="str">
        <f>+('3 Planilla Preadjudicación OTIC'!L435)</f>
        <v>PF0921</v>
      </c>
      <c r="M435" s="2">
        <f>+('3 Planilla Preadjudicación OTIC'!M435)</f>
        <v>13</v>
      </c>
      <c r="N435" s="4" t="str">
        <f>+('3 Planilla Preadjudicación OTIC'!N435)</f>
        <v>METROPOLITANA</v>
      </c>
      <c r="O435" s="4" t="str">
        <f>+('3 Planilla Preadjudicación OTIC'!O435)</f>
        <v>LA PINTANA</v>
      </c>
      <c r="P435" s="4" t="str">
        <f>+('3 Planilla Preadjudicación OTIC'!P435)</f>
        <v>EMPRENDEDORES/AS INFORMALES O PERSONAS VULNERABLES PERTENECIENTES AL 80% MAS VULNERABLE</v>
      </c>
      <c r="Q435" s="4" t="str">
        <f>+('3 Planilla Preadjudicación OTIC'!Q435)</f>
        <v>PRESENCIAL</v>
      </c>
      <c r="R435" s="4" t="str">
        <f>+('3 Planilla Preadjudicación OTIC'!R435)</f>
        <v>INDEPENDIENTE</v>
      </c>
      <c r="S435" s="4">
        <f>+('3 Planilla Preadjudicación OTIC'!S435)</f>
        <v>23</v>
      </c>
      <c r="T435" s="2">
        <f>+('3 Planilla Preadjudicación OTIC'!T435)</f>
        <v>13</v>
      </c>
      <c r="U435" s="2">
        <f>+('3 Planilla Preadjudicación OTIC'!U435)</f>
        <v>80</v>
      </c>
      <c r="V435" s="2">
        <f>+('3 Planilla Preadjudicación OTIC'!V435)</f>
        <v>12</v>
      </c>
      <c r="W435" s="2">
        <f>+('3 Planilla Preadjudicación OTIC'!W435)</f>
        <v>92</v>
      </c>
      <c r="X435" s="2">
        <f>+('3 Planilla Preadjudicación OTIC'!X435)</f>
        <v>4</v>
      </c>
      <c r="Y435" s="2" t="str">
        <f>+('3 Planilla Preadjudicación OTIC'!Y435)</f>
        <v>SI</v>
      </c>
      <c r="Z435" s="2" t="str">
        <f>+('3 Planilla Preadjudicación OTIC'!Z435)</f>
        <v>NO</v>
      </c>
      <c r="AA435" s="2" t="str">
        <f>+('3 Planilla Preadjudicación OTIC'!AA435)</f>
        <v>SI</v>
      </c>
      <c r="AB435" s="4" t="str">
        <f>+('3 Planilla Preadjudicación OTIC'!AB435)</f>
        <v>SE AJUSTA A PLAN FORMATIVO</v>
      </c>
      <c r="AC435" s="4" t="str">
        <f>+('3 Planilla Preadjudicación OTIC'!AC435)</f>
        <v>HOMBRE Y MUJERES MAYORES DE 45 AÑOS EMPRENDEDORES/AS O ARTESANOS/AS, PERTENECIENTES AL 80% MAS VULNERABLE</v>
      </c>
      <c r="AD435" s="2" t="str">
        <f>+('3 Planilla Preadjudicación OTIC'!AD435)</f>
        <v>NO</v>
      </c>
      <c r="AE435" s="4">
        <f>+('3 Planilla Preadjudicación OTIC'!AE435)</f>
        <v>0</v>
      </c>
      <c r="AF435" s="2" t="str">
        <f>+('3 Planilla Preadjudicación OTIC'!AF435)</f>
        <v>CERRADA</v>
      </c>
      <c r="AG435" s="2">
        <f>+('3 Planilla Preadjudicación OTIC'!AG435)</f>
        <v>23</v>
      </c>
      <c r="AH435" s="2">
        <f>+('3 Planilla Preadjudicación OTIC'!AH435)</f>
        <v>3</v>
      </c>
      <c r="AI435" s="135" t="str">
        <f>+('3 Planilla Preadjudicación OTIC'!AI435)</f>
        <v>77490687-8</v>
      </c>
      <c r="AJ435" s="4" t="str">
        <f>+('3 Planilla Preadjudicación OTIC'!AJ435)</f>
        <v>INSTITUTO ISEG SPA.</v>
      </c>
      <c r="AK435" s="2">
        <f>+('3 Planilla Preadjudicación OTIC'!AK435)</f>
        <v>92</v>
      </c>
      <c r="AL435" s="2">
        <f>+('3 Planilla Preadjudicación OTIC'!AL435)</f>
        <v>23</v>
      </c>
      <c r="AM435" s="12">
        <f>+('3 Planilla Preadjudicación OTIC'!AM435)</f>
        <v>6373</v>
      </c>
      <c r="AN435" s="12">
        <f>+('3 Planilla Preadjudicación OTIC'!AN435)</f>
        <v>160000</v>
      </c>
      <c r="AO435" s="12">
        <f>+('3 Planilla Preadjudicación OTIC'!AO435)</f>
        <v>0</v>
      </c>
      <c r="AP435" s="12">
        <f>+('3 Planilla Preadjudicación OTIC'!AP435)</f>
        <v>7622108</v>
      </c>
      <c r="AQ435" s="12">
        <f>+('3 Planilla Preadjudicación OTIC'!AQ435)</f>
        <v>1196000</v>
      </c>
      <c r="AR435" s="12">
        <f>+('3 Planilla Preadjudicación OTIC'!AR435)</f>
        <v>2080000</v>
      </c>
      <c r="AS435" s="12">
        <f>+('3 Planilla Preadjudicación OTIC'!AS435)</f>
        <v>0</v>
      </c>
      <c r="AT435" s="12">
        <f>+('3 Planilla Preadjudicación OTIC'!AT435)</f>
        <v>0</v>
      </c>
      <c r="AU435" s="12">
        <f>+('3 Planilla Preadjudicación OTIC'!AU435)</f>
        <v>10898108</v>
      </c>
      <c r="AV435" s="2" t="str">
        <f>+('3 Planilla Preadjudicación OTIC'!AV435)</f>
        <v>SI</v>
      </c>
      <c r="AW435" s="4">
        <f>+('3 Planilla Preadjudicación OTIC'!AW435)</f>
        <v>0</v>
      </c>
      <c r="AX435" s="2">
        <f>+('3 Planilla Preadjudicación OTIC'!AX435)</f>
        <v>1</v>
      </c>
      <c r="AY435" s="2">
        <f>+('3 Planilla Preadjudicación OTIC'!AY435)</f>
        <v>7</v>
      </c>
      <c r="AZ435" s="2">
        <f>+('3 Planilla Preadjudicación OTIC'!AZ435)</f>
        <v>0</v>
      </c>
      <c r="BA435" s="2">
        <f>+('3 Planilla Preadjudicación OTIC'!BA435)</f>
        <v>0</v>
      </c>
      <c r="BB435" s="2">
        <f>+('3 Planilla Preadjudicación OTIC'!BB435)</f>
        <v>0</v>
      </c>
      <c r="BC435" s="2">
        <f>+('3 Planilla Preadjudicación OTIC'!BC435)</f>
        <v>0</v>
      </c>
      <c r="BD435" s="2">
        <f>+('3 Planilla Preadjudicación OTIC'!BD435)</f>
        <v>0</v>
      </c>
      <c r="BE435" s="2">
        <f>+('3 Planilla Preadjudicación OTIC'!BE435)</f>
        <v>0</v>
      </c>
      <c r="BF435" s="2">
        <f>+('3 Planilla Preadjudicación OTIC'!BF435)</f>
        <v>0</v>
      </c>
      <c r="BG435" s="2">
        <f>+('3 Planilla Preadjudicación OTIC'!BG435)</f>
        <v>7</v>
      </c>
      <c r="BH435" s="2">
        <f>+('3 Planilla Preadjudicación OTIC'!BH435)</f>
        <v>7</v>
      </c>
      <c r="BI435" s="2">
        <f>+('3 Planilla Preadjudicación OTIC'!BI435)</f>
        <v>7</v>
      </c>
      <c r="BJ435" s="2">
        <f>+('3 Planilla Preadjudicación OTIC'!BJ435)</f>
        <v>7</v>
      </c>
      <c r="BK435" s="2">
        <f>+('3 Planilla Preadjudicación OTIC'!BK435)</f>
        <v>7</v>
      </c>
      <c r="BL435" s="2">
        <f>+('3 Planilla Preadjudicación OTIC'!BL435)</f>
        <v>7</v>
      </c>
      <c r="BM435" s="104">
        <f>ROUND(('3 Planilla Preadjudicación OTIC'!BM435),1)</f>
        <v>6.4</v>
      </c>
      <c r="BN435" s="4" t="str">
        <f>+('3 Planilla Preadjudicación OTIC'!BN435)</f>
        <v>NO</v>
      </c>
      <c r="BO435" s="4">
        <f>+('3 Planilla Preadjudicación OTIC'!BO435)</f>
        <v>0</v>
      </c>
      <c r="BP435" s="4">
        <f>+('3 Planilla Preadjudicación OTIC'!BP435)</f>
        <v>0</v>
      </c>
      <c r="BQ435" s="4">
        <f>+('3 Planilla Preadjudicación OTIC'!BQ435)</f>
        <v>0</v>
      </c>
      <c r="BR435" s="4">
        <f>+('3 Planilla Preadjudicación OTIC'!BR435)</f>
        <v>0</v>
      </c>
      <c r="BS435" s="4">
        <f>+('3 Planilla Preadjudicación OTIC'!BS435)</f>
        <v>0</v>
      </c>
      <c r="BT435" s="4">
        <f>+('3 Planilla Preadjudicación OTIC'!BT435)</f>
        <v>0</v>
      </c>
      <c r="BU435" s="85">
        <f>IF(VLOOKUP(A435,'BD OFICIAL'!$A$1:$AL$2098,7,0)=D435,0,1)</f>
        <v>0</v>
      </c>
      <c r="BV435" s="85">
        <f>IF(VLOOKUP(A435,'BD OFICIAL'!$A$1:$AL$2098,11,0)=J435,0,1)</f>
        <v>0</v>
      </c>
      <c r="BW435" s="85">
        <f>IF(VLOOKUP(A435,'BD OFICIAL'!$A$1:$AL$2098,13,0)=L435,0,1)</f>
        <v>0</v>
      </c>
      <c r="BX435" s="2">
        <f>IF(VLOOKUP(A435,'BD OFICIAL'!$A$1:$AL$2098,16,0)=O435,0,1)</f>
        <v>0</v>
      </c>
      <c r="BY435" s="2">
        <f>IF(VLOOKUP(A435,'BD OFICIAL'!$A$1:$AL$2098,17,0)=P435,0,1)</f>
        <v>0</v>
      </c>
      <c r="BZ435" s="2">
        <f>IF(VLOOKUP(A435,'BD OFICIAL'!$A$1:$AL$2098,19,0)=R435,0,1)</f>
        <v>0</v>
      </c>
      <c r="CA435" s="2">
        <f>IF(VLOOKUP(A435,'BD OFICIAL'!$A$1:$AL$2098,21,0)=T435,0,1)</f>
        <v>0</v>
      </c>
      <c r="CB435" s="2">
        <f>IF(VLOOKUP(A435,'BD OFICIAL'!$A$1:$AL$2098,24,0)=AK435,0,1)</f>
        <v>0</v>
      </c>
      <c r="CC435" s="2">
        <f>IF(VLOOKUP(A435,'BD OFICIAL'!$A$1:$AL$2098,25,0)=X435,0,1)</f>
        <v>0</v>
      </c>
      <c r="CD435" s="2">
        <f>IF(VLOOKUP(A435,'BD OFICIAL'!$A$1:$AL$2098,26,0)=Y435,0,1)</f>
        <v>0</v>
      </c>
      <c r="CE435" s="2">
        <f>IF(VLOOKUP(A435,'BD OFICIAL'!$A$1:$AL$2098,27,0)=Z435,0,1)</f>
        <v>0</v>
      </c>
      <c r="CF435" s="2">
        <f>IF(VLOOKUP(A435,'BD OFICIAL'!$A$1:$AL$2098,28,0)=AA435,0,1)</f>
        <v>0</v>
      </c>
      <c r="CG435" s="2">
        <f>IF(VLOOKUP(A435,'BD OFICIAL'!$A$1:$AL$2098,33,0)=AF435,0,1)</f>
        <v>0</v>
      </c>
      <c r="CH435" s="2">
        <f>IF(VLOOKUP(A435,'BD OFICIAL'!$A$1:$AL$2098,35,0)=AH435,0,1)</f>
        <v>0</v>
      </c>
      <c r="CI435" s="85">
        <f>IF(VLOOKUP(A435,'BD OFICIAL'!$A$1:$AL$2098,34,0)=AL435,0,1)</f>
        <v>0</v>
      </c>
      <c r="CJ435" s="12">
        <f>VLOOKUP(A435,'BD OFICIAL'!$A$1:$AM$2098,36,0)*AM435-AP435</f>
        <v>0</v>
      </c>
      <c r="CK435" s="85" t="str">
        <f t="shared" si="224"/>
        <v>SHMAN</v>
      </c>
      <c r="CL435" s="85" t="str">
        <f t="shared" si="225"/>
        <v>SI</v>
      </c>
      <c r="CM435" s="85" t="str">
        <f t="shared" si="239"/>
        <v>NO</v>
      </c>
      <c r="CN435" s="31">
        <f t="shared" si="240"/>
        <v>0</v>
      </c>
      <c r="CO435" s="31">
        <f t="shared" si="226"/>
        <v>0</v>
      </c>
      <c r="CP435" s="31">
        <f t="shared" si="241"/>
        <v>0</v>
      </c>
      <c r="CQ435" s="31">
        <f>IF(Y435="NO",0,IF(Y435="SI",IF(VLOOKUP(A435,'BD OFICIAL'!$A:$AO,40,0)=AQ435,0,1)))</f>
        <v>0</v>
      </c>
      <c r="CR435" s="31">
        <f>IF(Z435="NO",0,IF(Z435="SI",IF(VLOOKUP(B435,'BD OFICIAL'!$A:$AO,41,0)=AS435,0,1)))</f>
        <v>0</v>
      </c>
      <c r="CS435" s="31">
        <f t="shared" si="227"/>
        <v>0</v>
      </c>
      <c r="CT435" s="31">
        <f t="shared" si="228"/>
        <v>0</v>
      </c>
      <c r="CU435" s="31">
        <f>IF(VLOOKUP(A435,'BD OFICIAL'!$A$1:$AL$1056,31,0)="SI",IF(AT435&gt;0,0,1),IF(AT435=0,0,1))</f>
        <v>0</v>
      </c>
      <c r="CV435" s="31">
        <f t="shared" si="229"/>
        <v>0</v>
      </c>
      <c r="CW435" s="31">
        <f t="shared" si="242"/>
        <v>0</v>
      </c>
      <c r="CX435" s="85" t="str">
        <f t="shared" si="243"/>
        <v>SI</v>
      </c>
      <c r="CY435" s="31">
        <f t="shared" si="244"/>
        <v>0</v>
      </c>
      <c r="CZ435" s="85" t="str">
        <f>IF(ISERROR(VLOOKUP(AI435,EXPERIENCIA!$A$1:$C$2100,1,0)),"NO","SI")</f>
        <v>NO</v>
      </c>
      <c r="DA435" s="85">
        <f>IF(CX435="no","NO APLICA",IF(AX435=0,"ERROR NOTA",IF(AND(AX435&gt;1,CZ435="NO"),"ERROR NOTA",IF(AND(CZ435="NO",AX435=1),0,IF(VLOOKUP(AI435,EXPERIENCIA!$A$1:$C$2100,3,0)=AX435,0,"ERROR NOTA")))))</f>
        <v>0</v>
      </c>
      <c r="DB435" s="85" t="str">
        <f>IF(ISERROR(VLOOKUP(AI435,COMPORTAMIENTO!$A$1:$C$2100,1,0)),"NO","SI")</f>
        <v>NO</v>
      </c>
      <c r="DC435" s="85">
        <f>IF(CX435="NO","NO APLICA",IF(AY435=0,"ERROR NOTA",IF(AND(DB435="NO",AY435=7),0,IF(VLOOKUP(AI435,COMPORTAMIENTO!$A$2:$H$2100,8,0)=AY435,0,"ERROR NOTA"))))</f>
        <v>0</v>
      </c>
      <c r="DD435" s="104">
        <f t="shared" si="245"/>
        <v>0.1</v>
      </c>
      <c r="DE435" s="104">
        <f t="shared" si="246"/>
        <v>0.70000000000000007</v>
      </c>
      <c r="DF435" s="85" t="str">
        <f t="shared" si="230"/>
        <v>SI</v>
      </c>
      <c r="DG435" s="85">
        <f t="shared" si="247"/>
        <v>0</v>
      </c>
      <c r="DH435" s="85">
        <f t="shared" si="248"/>
        <v>0</v>
      </c>
      <c r="DI435" s="85">
        <f t="shared" si="249"/>
        <v>0</v>
      </c>
      <c r="DJ435" s="12">
        <f t="shared" si="250"/>
        <v>7.0000000000000009</v>
      </c>
      <c r="DK435" s="7">
        <f t="shared" si="251"/>
        <v>7.0000000000000009</v>
      </c>
      <c r="DL435" s="12">
        <f t="shared" si="231"/>
        <v>6373</v>
      </c>
      <c r="DM435" s="12">
        <f>VLOOKUP(A435,'5 TD'!$A:$B,2,0)</f>
        <v>6373</v>
      </c>
      <c r="DN435" s="7">
        <f t="shared" si="232"/>
        <v>7</v>
      </c>
      <c r="DO435" s="85" t="str">
        <f t="shared" si="252"/>
        <v>APROBADO</v>
      </c>
      <c r="DP435" s="85" t="str">
        <f t="shared" si="253"/>
        <v>APROBADO</v>
      </c>
      <c r="DQ435" s="7">
        <f t="shared" si="254"/>
        <v>6.4</v>
      </c>
      <c r="DR435" s="85" t="str">
        <f t="shared" si="233"/>
        <v>APROBADO</v>
      </c>
      <c r="DS435" s="2" t="str">
        <f>+('3 Planilla Preadjudicación OTIC'!BN435)</f>
        <v>NO</v>
      </c>
      <c r="DT435" s="2">
        <f>IF(DR435="APROBADO",VLOOKUP(A435,'5 TD'!$D$3:$E$270,2,0),"NO APLICA")</f>
        <v>6.8</v>
      </c>
      <c r="DU435" s="2" t="str">
        <f t="shared" si="234"/>
        <v>NO</v>
      </c>
      <c r="DV435" s="2" t="str">
        <f>IF(DU435="SI",VLOOKUP(A435,'5 TD'!$G$3:$H$270,2,0),"NO APLICA ")</f>
        <v xml:space="preserve">NO APLICA </v>
      </c>
      <c r="DW435" s="2" t="str">
        <f t="shared" si="235"/>
        <v>NO</v>
      </c>
      <c r="DX435" s="2" t="str">
        <f>IF(DW435="SI",VLOOKUP(A435,'5 TD'!$J$4:$K$472,2,0),"NO APLICA")</f>
        <v>NO APLICA</v>
      </c>
      <c r="DY435" s="2" t="str">
        <f t="shared" si="236"/>
        <v>NO APLICA</v>
      </c>
      <c r="DZ435" s="7" t="str">
        <f>IF(DY435="SI",VLOOKUP(A435,'5 TD'!$M$4:$N$350,2,0),"NO APLICA")</f>
        <v>NO APLICA</v>
      </c>
      <c r="EA435" s="2" t="str">
        <f t="shared" si="237"/>
        <v>NO APLICA</v>
      </c>
      <c r="EB435" s="12" t="str">
        <f t="shared" si="238"/>
        <v/>
      </c>
      <c r="EC435" s="12" t="str">
        <f>IF(EA435="SI",VLOOKUP(A435,'5 TD'!$V$4:$W$479,2,0),"NO APLICA")</f>
        <v>NO APLICA</v>
      </c>
      <c r="ED435" s="2" t="str">
        <f t="shared" si="255"/>
        <v>NO</v>
      </c>
      <c r="EE435" s="79" t="str">
        <f>IF(ED435="SI",VLOOKUP(AI435,COMPORTAMIENTO!$A$1:$H$2100,7,0),"NO APLICA")</f>
        <v>NO APLICA</v>
      </c>
      <c r="EF435" s="12" t="str">
        <f>IF(ED435="SI",VLOOKUP(A435,'5 TD'!$P$2:$Q$479,2,0),"NO APLICA")</f>
        <v>NO APLICA</v>
      </c>
      <c r="EG435" s="2" t="str">
        <f t="shared" si="256"/>
        <v>NO</v>
      </c>
      <c r="EH435" s="2">
        <f>IF(CZ435="no",0,VLOOKUP(AI435,EXPERIENCIA!$A$1:$C$2100,2,0))</f>
        <v>0</v>
      </c>
      <c r="EI435" s="2">
        <f>IF(CZ435="si",VLOOKUP(A435,'5 TD'!$S$3:$T$2103,2,0),0)</f>
        <v>0</v>
      </c>
      <c r="EJ435" s="2" t="str">
        <f t="shared" si="257"/>
        <v>SI</v>
      </c>
      <c r="EK435" s="2">
        <f>+('3 Planilla Preadjudicación OTIC'!BU435)</f>
        <v>0</v>
      </c>
      <c r="EL435" s="4"/>
      <c r="EM435" s="3"/>
      <c r="EN435" s="3"/>
      <c r="EQ435" s="86"/>
    </row>
    <row r="436" spans="1:147" ht="15" customHeight="1" x14ac:dyDescent="0.3">
      <c r="A436" s="2">
        <f>+('3 Planilla Preadjudicación OTIC'!A436)</f>
        <v>14273</v>
      </c>
      <c r="B436" s="2" t="str">
        <f>+('3 Planilla Preadjudicación OTIC'!B436)</f>
        <v>65181652-1</v>
      </c>
      <c r="C436" s="4">
        <f>+('3 Planilla Preadjudicación OTIC'!E436)</f>
        <v>2025</v>
      </c>
      <c r="D436" s="4" t="str">
        <f>+('3 Planilla Preadjudicación OTIC'!F436)</f>
        <v>MANDATO</v>
      </c>
      <c r="E436" s="4" t="str">
        <f>+('3 Planilla Preadjudicación OTIC'!G436)</f>
        <v>82130300-1</v>
      </c>
      <c r="F436" s="4" t="str">
        <f>+('3 Planilla Preadjudicación OTIC'!H436)</f>
        <v>FUNDACIÓN LUZ</v>
      </c>
      <c r="G436" s="4"/>
      <c r="H436" s="4"/>
      <c r="I436" s="4" t="str">
        <f>+('3 Planilla Preadjudicación OTIC'!I436)</f>
        <v>ELABORACIÓN DE JABONES Y SALES DE BAÑO</v>
      </c>
      <c r="J436" s="4" t="str">
        <f>+('3 Planilla Preadjudicación OTIC'!J436)</f>
        <v>PF0578</v>
      </c>
      <c r="K436" s="4" t="str">
        <f>+('3 Planilla Preadjudicación OTIC'!K436)</f>
        <v>TÉCNICAS PARA EL EMPRENDIMIENTO</v>
      </c>
      <c r="L436" s="4" t="str">
        <f>+('3 Planilla Preadjudicación OTIC'!L436)</f>
        <v>PF0921</v>
      </c>
      <c r="M436" s="2">
        <f>+('3 Planilla Preadjudicación OTIC'!M436)</f>
        <v>13</v>
      </c>
      <c r="N436" s="4" t="str">
        <f>+('3 Planilla Preadjudicación OTIC'!N436)</f>
        <v>METROPOLITANA</v>
      </c>
      <c r="O436" s="4" t="str">
        <f>+('3 Planilla Preadjudicación OTIC'!O436)</f>
        <v>SANTIAGO</v>
      </c>
      <c r="P436" s="4" t="str">
        <f>+('3 Planilla Preadjudicación OTIC'!P436)</f>
        <v>PERSONAS DE 18 AÑOS O MÁS, EN SITUACIÓN DE DISCAPACIDAD.</v>
      </c>
      <c r="Q436" s="4" t="str">
        <f>+('3 Planilla Preadjudicación OTIC'!Q436)</f>
        <v>PRESENCIAL</v>
      </c>
      <c r="R436" s="4" t="str">
        <f>+('3 Planilla Preadjudicación OTIC'!R436)</f>
        <v>INDEPENDIENTE</v>
      </c>
      <c r="S436" s="4">
        <f>+('3 Planilla Preadjudicación OTIC'!S436)</f>
        <v>38</v>
      </c>
      <c r="T436" s="2">
        <f>+('3 Planilla Preadjudicación OTIC'!T436)</f>
        <v>11</v>
      </c>
      <c r="U436" s="2">
        <f>+('3 Planilla Preadjudicación OTIC'!U436)</f>
        <v>100</v>
      </c>
      <c r="V436" s="2">
        <f>+('3 Planilla Preadjudicación OTIC'!V436)</f>
        <v>12</v>
      </c>
      <c r="W436" s="2">
        <f>+('3 Planilla Preadjudicación OTIC'!W436)</f>
        <v>112</v>
      </c>
      <c r="X436" s="2">
        <f>+('3 Planilla Preadjudicación OTIC'!X436)</f>
        <v>3</v>
      </c>
      <c r="Y436" s="2" t="str">
        <f>+('3 Planilla Preadjudicación OTIC'!Y436)</f>
        <v>SI</v>
      </c>
      <c r="Z436" s="2" t="str">
        <f>+('3 Planilla Preadjudicación OTIC'!Z436)</f>
        <v>NO</v>
      </c>
      <c r="AA436" s="2" t="str">
        <f>+('3 Planilla Preadjudicación OTIC'!AA436)</f>
        <v>SI</v>
      </c>
      <c r="AB436" s="4" t="str">
        <f>+('3 Planilla Preadjudicación OTIC'!AB436)</f>
        <v>SE AJUSTA A PLAN FORMATIVO</v>
      </c>
      <c r="AC436" s="4" t="str">
        <f>+('3 Planilla Preadjudicación OTIC'!AC436)</f>
        <v>PERSONAS DE 18 AÑOS O MÁS, CON DISCAPACIDAD VISUAL PERTENECIENTE A FUNDACIÓN LUZ Y SE ENCUENTRE EN PROCESO DE INCLUSION LABORAL. DEBERÁN CONTAR CON EDUCACIÓN BÁSICA COMPLETA, PREFERENTEMENTE.</v>
      </c>
      <c r="AD436" s="2" t="str">
        <f>+('3 Planilla Preadjudicación OTIC'!AD436)</f>
        <v>NO</v>
      </c>
      <c r="AE436" s="4">
        <f>+('3 Planilla Preadjudicación OTIC'!AE436)</f>
        <v>0</v>
      </c>
      <c r="AF436" s="2" t="str">
        <f>+('3 Planilla Preadjudicación OTIC'!AF436)</f>
        <v>CERRADA</v>
      </c>
      <c r="AG436" s="2">
        <f>+('3 Planilla Preadjudicación OTIC'!AG436)</f>
        <v>38</v>
      </c>
      <c r="AH436" s="2">
        <f>+('3 Planilla Preadjudicación OTIC'!AH436)</f>
        <v>2</v>
      </c>
      <c r="AI436" s="135" t="str">
        <f>+('3 Planilla Preadjudicación OTIC'!AI436)</f>
        <v>77490687-8</v>
      </c>
      <c r="AJ436" s="4" t="str">
        <f>+('3 Planilla Preadjudicación OTIC'!AJ436)</f>
        <v>INSTITUTO ISEG SPA.</v>
      </c>
      <c r="AK436" s="2">
        <f>+('3 Planilla Preadjudicación OTIC'!AK436)</f>
        <v>112</v>
      </c>
      <c r="AL436" s="2">
        <f>+('3 Planilla Preadjudicación OTIC'!AL436)</f>
        <v>38</v>
      </c>
      <c r="AM436" s="12">
        <f>+('3 Planilla Preadjudicación OTIC'!AM436)</f>
        <v>5075</v>
      </c>
      <c r="AN436" s="12">
        <f>+('3 Planilla Preadjudicación OTIC'!AN436)</f>
        <v>115000</v>
      </c>
      <c r="AO436" s="12">
        <f>+('3 Planilla Preadjudicación OTIC'!AO436)</f>
        <v>0</v>
      </c>
      <c r="AP436" s="12">
        <f>+('3 Planilla Preadjudicación OTIC'!AP436)</f>
        <v>6252400</v>
      </c>
      <c r="AQ436" s="12">
        <f>+('3 Planilla Preadjudicación OTIC'!AQ436)</f>
        <v>1672000</v>
      </c>
      <c r="AR436" s="12">
        <f>+('3 Planilla Preadjudicación OTIC'!AR436)</f>
        <v>1265000</v>
      </c>
      <c r="AS436" s="12">
        <f>+('3 Planilla Preadjudicación OTIC'!AS436)</f>
        <v>0</v>
      </c>
      <c r="AT436" s="12">
        <f>+('3 Planilla Preadjudicación OTIC'!AT436)</f>
        <v>0</v>
      </c>
      <c r="AU436" s="12">
        <f>+('3 Planilla Preadjudicación OTIC'!AU436)</f>
        <v>9189400</v>
      </c>
      <c r="AV436" s="2" t="str">
        <f>+('3 Planilla Preadjudicación OTIC'!AV436)</f>
        <v>SI</v>
      </c>
      <c r="AW436" s="4">
        <f>+('3 Planilla Preadjudicación OTIC'!AW436)</f>
        <v>0</v>
      </c>
      <c r="AX436" s="2">
        <f>+('3 Planilla Preadjudicación OTIC'!AX436)</f>
        <v>1</v>
      </c>
      <c r="AY436" s="2">
        <f>+('3 Planilla Preadjudicación OTIC'!AY436)</f>
        <v>7</v>
      </c>
      <c r="AZ436" s="2">
        <f>+('3 Planilla Preadjudicación OTIC'!AZ436)</f>
        <v>0</v>
      </c>
      <c r="BA436" s="2">
        <f>+('3 Planilla Preadjudicación OTIC'!BA436)</f>
        <v>0</v>
      </c>
      <c r="BB436" s="2">
        <f>+('3 Planilla Preadjudicación OTIC'!BB436)</f>
        <v>0</v>
      </c>
      <c r="BC436" s="2">
        <f>+('3 Planilla Preadjudicación OTIC'!BC436)</f>
        <v>0</v>
      </c>
      <c r="BD436" s="2">
        <f>+('3 Planilla Preadjudicación OTIC'!BD436)</f>
        <v>0</v>
      </c>
      <c r="BE436" s="2">
        <f>+('3 Planilla Preadjudicación OTIC'!BE436)</f>
        <v>0</v>
      </c>
      <c r="BF436" s="2">
        <f>+('3 Planilla Preadjudicación OTIC'!BF436)</f>
        <v>0</v>
      </c>
      <c r="BG436" s="2">
        <f>+('3 Planilla Preadjudicación OTIC'!BG436)</f>
        <v>7</v>
      </c>
      <c r="BH436" s="2">
        <f>+('3 Planilla Preadjudicación OTIC'!BH436)</f>
        <v>7</v>
      </c>
      <c r="BI436" s="2">
        <f>+('3 Planilla Preadjudicación OTIC'!BI436)</f>
        <v>7</v>
      </c>
      <c r="BJ436" s="2">
        <f>+('3 Planilla Preadjudicación OTIC'!BJ436)</f>
        <v>7</v>
      </c>
      <c r="BK436" s="2">
        <f>+('3 Planilla Preadjudicación OTIC'!BK436)</f>
        <v>7</v>
      </c>
      <c r="BL436" s="2">
        <f>+('3 Planilla Preadjudicación OTIC'!BL436)</f>
        <v>7</v>
      </c>
      <c r="BM436" s="104">
        <f>ROUND(('3 Planilla Preadjudicación OTIC'!BM436),1)</f>
        <v>6.4</v>
      </c>
      <c r="BN436" s="4" t="str">
        <f>+('3 Planilla Preadjudicación OTIC'!BN436)</f>
        <v>NO</v>
      </c>
      <c r="BO436" s="4">
        <f>+('3 Planilla Preadjudicación OTIC'!BO436)</f>
        <v>0</v>
      </c>
      <c r="BP436" s="4">
        <f>+('3 Planilla Preadjudicación OTIC'!BP436)</f>
        <v>0</v>
      </c>
      <c r="BQ436" s="4">
        <f>+('3 Planilla Preadjudicación OTIC'!BQ436)</f>
        <v>0</v>
      </c>
      <c r="BR436" s="4">
        <f>+('3 Planilla Preadjudicación OTIC'!BR436)</f>
        <v>0</v>
      </c>
      <c r="BS436" s="4">
        <f>+('3 Planilla Preadjudicación OTIC'!BS436)</f>
        <v>0</v>
      </c>
      <c r="BT436" s="4">
        <f>+('3 Planilla Preadjudicación OTIC'!BT436)</f>
        <v>0</v>
      </c>
      <c r="BU436" s="85">
        <f>IF(VLOOKUP(A436,'BD OFICIAL'!$A$1:$AL$2098,7,0)=D436,0,1)</f>
        <v>0</v>
      </c>
      <c r="BV436" s="85">
        <f>IF(VLOOKUP(A436,'BD OFICIAL'!$A$1:$AL$2098,11,0)=J436,0,1)</f>
        <v>0</v>
      </c>
      <c r="BW436" s="85">
        <f>IF(VLOOKUP(A436,'BD OFICIAL'!$A$1:$AL$2098,13,0)=L436,0,1)</f>
        <v>0</v>
      </c>
      <c r="BX436" s="2">
        <f>IF(VLOOKUP(A436,'BD OFICIAL'!$A$1:$AL$2098,16,0)=O436,0,1)</f>
        <v>0</v>
      </c>
      <c r="BY436" s="2">
        <f>IF(VLOOKUP(A436,'BD OFICIAL'!$A$1:$AL$2098,17,0)=P436,0,1)</f>
        <v>0</v>
      </c>
      <c r="BZ436" s="2">
        <f>IF(VLOOKUP(A436,'BD OFICIAL'!$A$1:$AL$2098,19,0)=R436,0,1)</f>
        <v>0</v>
      </c>
      <c r="CA436" s="2">
        <f>IF(VLOOKUP(A436,'BD OFICIAL'!$A$1:$AL$2098,21,0)=T436,0,1)</f>
        <v>0</v>
      </c>
      <c r="CB436" s="2">
        <f>IF(VLOOKUP(A436,'BD OFICIAL'!$A$1:$AL$2098,24,0)=AK436,0,1)</f>
        <v>0</v>
      </c>
      <c r="CC436" s="2">
        <f>IF(VLOOKUP(A436,'BD OFICIAL'!$A$1:$AL$2098,25,0)=X436,0,1)</f>
        <v>0</v>
      </c>
      <c r="CD436" s="2">
        <f>IF(VLOOKUP(A436,'BD OFICIAL'!$A$1:$AL$2098,26,0)=Y436,0,1)</f>
        <v>0</v>
      </c>
      <c r="CE436" s="2">
        <f>IF(VLOOKUP(A436,'BD OFICIAL'!$A$1:$AL$2098,27,0)=Z436,0,1)</f>
        <v>0</v>
      </c>
      <c r="CF436" s="2">
        <f>IF(VLOOKUP(A436,'BD OFICIAL'!$A$1:$AL$2098,28,0)=AA436,0,1)</f>
        <v>0</v>
      </c>
      <c r="CG436" s="2">
        <f>IF(VLOOKUP(A436,'BD OFICIAL'!$A$1:$AL$2098,33,0)=AF436,0,1)</f>
        <v>0</v>
      </c>
      <c r="CH436" s="2">
        <f>IF(VLOOKUP(A436,'BD OFICIAL'!$A$1:$AL$2098,35,0)=AH436,0,1)</f>
        <v>0</v>
      </c>
      <c r="CI436" s="85">
        <f>IF(VLOOKUP(A436,'BD OFICIAL'!$A$1:$AL$2098,34,0)=AL436,0,1)</f>
        <v>0</v>
      </c>
      <c r="CJ436" s="12">
        <f>VLOOKUP(A436,'BD OFICIAL'!$A$1:$AM$2098,36,0)*AM436-AP436</f>
        <v>0</v>
      </c>
      <c r="CK436" s="85" t="str">
        <f t="shared" si="224"/>
        <v>SHMAN</v>
      </c>
      <c r="CL436" s="85" t="str">
        <f t="shared" si="225"/>
        <v>SI</v>
      </c>
      <c r="CM436" s="85" t="str">
        <f t="shared" si="239"/>
        <v>NO</v>
      </c>
      <c r="CN436" s="31">
        <f t="shared" si="240"/>
        <v>0</v>
      </c>
      <c r="CO436" s="31">
        <f t="shared" si="226"/>
        <v>0</v>
      </c>
      <c r="CP436" s="31">
        <f t="shared" si="241"/>
        <v>0</v>
      </c>
      <c r="CQ436" s="31">
        <f>IF(Y436="NO",0,IF(Y436="SI",IF(VLOOKUP(A436,'BD OFICIAL'!$A:$AO,40,0)=AQ436,0,1)))</f>
        <v>0</v>
      </c>
      <c r="CR436" s="31">
        <f>IF(Z436="NO",0,IF(Z436="SI",IF(VLOOKUP(B436,'BD OFICIAL'!$A:$AO,41,0)=AS436,0,1)))</f>
        <v>0</v>
      </c>
      <c r="CS436" s="31">
        <f t="shared" si="227"/>
        <v>0</v>
      </c>
      <c r="CT436" s="31">
        <f t="shared" si="228"/>
        <v>0</v>
      </c>
      <c r="CU436" s="31">
        <f>IF(VLOOKUP(A436,'BD OFICIAL'!$A$1:$AL$1056,31,0)="SI",IF(AT436&gt;0,0,1),IF(AT436=0,0,1))</f>
        <v>0</v>
      </c>
      <c r="CV436" s="31">
        <f t="shared" si="229"/>
        <v>0</v>
      </c>
      <c r="CW436" s="31">
        <f t="shared" si="242"/>
        <v>0</v>
      </c>
      <c r="CX436" s="85" t="str">
        <f t="shared" si="243"/>
        <v>SI</v>
      </c>
      <c r="CY436" s="31">
        <f t="shared" si="244"/>
        <v>0</v>
      </c>
      <c r="CZ436" s="85" t="str">
        <f>IF(ISERROR(VLOOKUP(AI436,EXPERIENCIA!$A$1:$C$2100,1,0)),"NO","SI")</f>
        <v>NO</v>
      </c>
      <c r="DA436" s="85">
        <f>IF(CX436="no","NO APLICA",IF(AX436=0,"ERROR NOTA",IF(AND(AX436&gt;1,CZ436="NO"),"ERROR NOTA",IF(AND(CZ436="NO",AX436=1),0,IF(VLOOKUP(AI436,EXPERIENCIA!$A$1:$C$2100,3,0)=AX436,0,"ERROR NOTA")))))</f>
        <v>0</v>
      </c>
      <c r="DB436" s="85" t="str">
        <f>IF(ISERROR(VLOOKUP(AI436,COMPORTAMIENTO!$A$1:$C$2100,1,0)),"NO","SI")</f>
        <v>NO</v>
      </c>
      <c r="DC436" s="85">
        <f>IF(CX436="NO","NO APLICA",IF(AY436=0,"ERROR NOTA",IF(AND(DB436="NO",AY436=7),0,IF(VLOOKUP(AI436,COMPORTAMIENTO!$A$2:$H$2100,8,0)=AY436,0,"ERROR NOTA"))))</f>
        <v>0</v>
      </c>
      <c r="DD436" s="104">
        <f t="shared" si="245"/>
        <v>0.1</v>
      </c>
      <c r="DE436" s="104">
        <f t="shared" si="246"/>
        <v>0.70000000000000007</v>
      </c>
      <c r="DF436" s="85" t="str">
        <f t="shared" si="230"/>
        <v>SI</v>
      </c>
      <c r="DG436" s="85">
        <f t="shared" si="247"/>
        <v>0</v>
      </c>
      <c r="DH436" s="85">
        <f t="shared" si="248"/>
        <v>0</v>
      </c>
      <c r="DI436" s="85">
        <f t="shared" si="249"/>
        <v>0</v>
      </c>
      <c r="DJ436" s="12">
        <f t="shared" si="250"/>
        <v>7.0000000000000009</v>
      </c>
      <c r="DK436" s="7">
        <f t="shared" si="251"/>
        <v>7.0000000000000009</v>
      </c>
      <c r="DL436" s="12">
        <f t="shared" si="231"/>
        <v>5075</v>
      </c>
      <c r="DM436" s="12">
        <f>VLOOKUP(A436,'5 TD'!$A:$B,2,0)</f>
        <v>5075</v>
      </c>
      <c r="DN436" s="7">
        <f t="shared" si="232"/>
        <v>7</v>
      </c>
      <c r="DO436" s="85" t="str">
        <f t="shared" si="252"/>
        <v>APROBADO</v>
      </c>
      <c r="DP436" s="85" t="str">
        <f t="shared" si="253"/>
        <v>APROBADO</v>
      </c>
      <c r="DQ436" s="7">
        <f t="shared" si="254"/>
        <v>6.4</v>
      </c>
      <c r="DR436" s="85" t="str">
        <f t="shared" si="233"/>
        <v>APROBADO</v>
      </c>
      <c r="DS436" s="2" t="str">
        <f>+('3 Planilla Preadjudicación OTIC'!BN436)</f>
        <v>NO</v>
      </c>
      <c r="DT436" s="2">
        <f>IF(DR436="APROBADO",VLOOKUP(A436,'5 TD'!$D$3:$E$270,2,0),"NO APLICA")</f>
        <v>7</v>
      </c>
      <c r="DU436" s="2" t="str">
        <f t="shared" si="234"/>
        <v>NO</v>
      </c>
      <c r="DV436" s="2" t="str">
        <f>IF(DU436="SI",VLOOKUP(A436,'5 TD'!$G$3:$H$270,2,0),"NO APLICA ")</f>
        <v xml:space="preserve">NO APLICA </v>
      </c>
      <c r="DW436" s="2" t="str">
        <f t="shared" si="235"/>
        <v>NO</v>
      </c>
      <c r="DX436" s="2" t="str">
        <f>IF(DW436="SI",VLOOKUP(A436,'5 TD'!$J$4:$K$472,2,0),"NO APLICA")</f>
        <v>NO APLICA</v>
      </c>
      <c r="DY436" s="2" t="str">
        <f t="shared" si="236"/>
        <v>NO APLICA</v>
      </c>
      <c r="DZ436" s="7" t="str">
        <f>IF(DY436="SI",VLOOKUP(A436,'5 TD'!$M$4:$N$350,2,0),"NO APLICA")</f>
        <v>NO APLICA</v>
      </c>
      <c r="EA436" s="2" t="str">
        <f t="shared" si="237"/>
        <v>NO APLICA</v>
      </c>
      <c r="EB436" s="12" t="str">
        <f t="shared" si="238"/>
        <v/>
      </c>
      <c r="EC436" s="12" t="str">
        <f>IF(EA436="SI",VLOOKUP(A436,'5 TD'!$V$4:$W$479,2,0),"NO APLICA")</f>
        <v>NO APLICA</v>
      </c>
      <c r="ED436" s="2" t="str">
        <f t="shared" si="255"/>
        <v>NO</v>
      </c>
      <c r="EE436" s="79" t="str">
        <f>IF(ED436="SI",VLOOKUP(AI436,COMPORTAMIENTO!$A$1:$H$2100,7,0),"NO APLICA")</f>
        <v>NO APLICA</v>
      </c>
      <c r="EF436" s="12" t="str">
        <f>IF(ED436="SI",VLOOKUP(A436,'5 TD'!$P$2:$Q$479,2,0),"NO APLICA")</f>
        <v>NO APLICA</v>
      </c>
      <c r="EG436" s="2" t="str">
        <f t="shared" si="256"/>
        <v>NO</v>
      </c>
      <c r="EH436" s="2">
        <f>IF(CZ436="no",0,VLOOKUP(AI436,EXPERIENCIA!$A$1:$C$2100,2,0))</f>
        <v>0</v>
      </c>
      <c r="EI436" s="2">
        <f>IF(CZ436="si",VLOOKUP(A436,'5 TD'!$S$3:$T$2103,2,0),0)</f>
        <v>0</v>
      </c>
      <c r="EJ436" s="2" t="str">
        <f t="shared" si="257"/>
        <v>SI</v>
      </c>
      <c r="EK436" s="2">
        <f>+('3 Planilla Preadjudicación OTIC'!BU436)</f>
        <v>0</v>
      </c>
      <c r="EL436" s="4"/>
      <c r="EM436" s="3"/>
      <c r="EN436" s="3"/>
      <c r="EQ436" s="86"/>
    </row>
    <row r="437" spans="1:147" s="3" customFormat="1" ht="15" customHeight="1" x14ac:dyDescent="0.3">
      <c r="A437" s="2">
        <f>+('3 Planilla Preadjudicación OTIC'!A437)</f>
        <v>14266</v>
      </c>
      <c r="B437" s="2" t="str">
        <f>+('3 Planilla Preadjudicación OTIC'!B437)</f>
        <v>65181652-1</v>
      </c>
      <c r="C437" s="4">
        <f>+('3 Planilla Preadjudicación OTIC'!E437)</f>
        <v>2025</v>
      </c>
      <c r="D437" s="4" t="str">
        <f>+('3 Planilla Preadjudicación OTIC'!F437)</f>
        <v>MANDATO</v>
      </c>
      <c r="E437" s="4" t="str">
        <f>+('3 Planilla Preadjudicación OTIC'!G437)</f>
        <v>65196907-7</v>
      </c>
      <c r="F437" s="4" t="str">
        <f>+('3 Planilla Preadjudicación OTIC'!H437)</f>
        <v>FUNDACIÓN ATENEA MUJER</v>
      </c>
      <c r="G437" s="4"/>
      <c r="H437" s="4"/>
      <c r="I437" s="4" t="str">
        <f>+('3 Planilla Preadjudicación OTIC'!I437)</f>
        <v>SERVICIOS DE MANICURE Y PEDICURE</v>
      </c>
      <c r="J437" s="4" t="str">
        <f>+('3 Planilla Preadjudicación OTIC'!J437)</f>
        <v>PF0611</v>
      </c>
      <c r="K437" s="4" t="str">
        <f>+('3 Planilla Preadjudicación OTIC'!K437)</f>
        <v>TÉCNICAS PARA EL EMPRENDIMIENTO</v>
      </c>
      <c r="L437" s="4" t="str">
        <f>+('3 Planilla Preadjudicación OTIC'!L437)</f>
        <v>PF0921</v>
      </c>
      <c r="M437" s="2">
        <f>+('3 Planilla Preadjudicación OTIC'!M437)</f>
        <v>13</v>
      </c>
      <c r="N437" s="4" t="str">
        <f>+('3 Planilla Preadjudicación OTIC'!N437)</f>
        <v>METROPOLITANA</v>
      </c>
      <c r="O437" s="4" t="str">
        <f>+('3 Planilla Preadjudicación OTIC'!O437)</f>
        <v>SANTIAGO</v>
      </c>
      <c r="P437" s="4" t="str">
        <f>+('3 Planilla Preadjudicación OTIC'!P437)</f>
        <v>EMPRENDEDORES/AS INFORMALES O PERSONAS VULNERABLES PERTENECIENTES AL 80% MAS VULNERABLE</v>
      </c>
      <c r="Q437" s="4" t="str">
        <f>+('3 Planilla Preadjudicación OTIC'!Q437)</f>
        <v>PRESENCIAL</v>
      </c>
      <c r="R437" s="4" t="str">
        <f>+('3 Planilla Preadjudicación OTIC'!R437)</f>
        <v>INDEPENDIENTE</v>
      </c>
      <c r="S437" s="4">
        <f>+('3 Planilla Preadjudicación OTIC'!S437)</f>
        <v>41</v>
      </c>
      <c r="T437" s="2">
        <f>+('3 Planilla Preadjudicación OTIC'!T437)</f>
        <v>11</v>
      </c>
      <c r="U437" s="2">
        <f>+('3 Planilla Preadjudicación OTIC'!U437)</f>
        <v>110</v>
      </c>
      <c r="V437" s="2">
        <f>+('3 Planilla Preadjudicación OTIC'!V437)</f>
        <v>12</v>
      </c>
      <c r="W437" s="2">
        <f>+('3 Planilla Preadjudicación OTIC'!W437)</f>
        <v>122</v>
      </c>
      <c r="X437" s="2">
        <f>+('3 Planilla Preadjudicación OTIC'!X437)</f>
        <v>3</v>
      </c>
      <c r="Y437" s="2" t="str">
        <f>+('3 Planilla Preadjudicación OTIC'!Y437)</f>
        <v>SI</v>
      </c>
      <c r="Z437" s="2" t="str">
        <f>+('3 Planilla Preadjudicación OTIC'!Z437)</f>
        <v>NO</v>
      </c>
      <c r="AA437" s="2" t="str">
        <f>+('3 Planilla Preadjudicación OTIC'!AA437)</f>
        <v>SI</v>
      </c>
      <c r="AB437" s="4" t="str">
        <f>+('3 Planilla Preadjudicación OTIC'!AB437)</f>
        <v>SE AJUSTA A PLAN FORMATIVO</v>
      </c>
      <c r="AC437" s="4" t="str">
        <f>+('3 Planilla Preadjudicación OTIC'!AC437)</f>
        <v>PERSONAS PERTENECIENTES AL 80% DE LA POBLACIÓN VULNERABLE, HOMBRES Y MUJERES DE 18 AÑOS O MAS, CON EDUCACIÓN BASICA COMPLETA PREFERENTEMENTE, DE LA COMUNA DE LA REINA</v>
      </c>
      <c r="AD437" s="2" t="str">
        <f>+('3 Planilla Preadjudicación OTIC'!AD437)</f>
        <v>NO</v>
      </c>
      <c r="AE437" s="4">
        <f>+('3 Planilla Preadjudicación OTIC'!AE437)</f>
        <v>0</v>
      </c>
      <c r="AF437" s="2" t="str">
        <f>+('3 Planilla Preadjudicación OTIC'!AF437)</f>
        <v>CERRADA</v>
      </c>
      <c r="AG437" s="2">
        <f>+('3 Planilla Preadjudicación OTIC'!AG437)</f>
        <v>41</v>
      </c>
      <c r="AH437" s="218">
        <f>+('3 Planilla Preadjudicación OTIC'!AH437)</f>
        <v>2</v>
      </c>
      <c r="AI437" s="135" t="str">
        <f>+('3 Planilla Preadjudicación OTIC'!AI437)</f>
        <v>77490687-8</v>
      </c>
      <c r="AJ437" s="4" t="str">
        <f>+('3 Planilla Preadjudicación OTIC'!AJ437)</f>
        <v>INSTITUTO ISEG SPA.</v>
      </c>
      <c r="AK437" s="2">
        <f>+('3 Planilla Preadjudicación OTIC'!AK437)</f>
        <v>122</v>
      </c>
      <c r="AL437" s="2">
        <f>+('3 Planilla Preadjudicación OTIC'!AL437)</f>
        <v>41</v>
      </c>
      <c r="AM437" s="12">
        <f>+('3 Planilla Preadjudicación OTIC'!AM437)</f>
        <v>5075</v>
      </c>
      <c r="AN437" s="12">
        <f>+('3 Planilla Preadjudicación OTIC'!AN437)</f>
        <v>115000</v>
      </c>
      <c r="AO437" s="12">
        <f>+('3 Planilla Preadjudicación OTIC'!AO437)</f>
        <v>0</v>
      </c>
      <c r="AP437" s="12">
        <f>+('3 Planilla Preadjudicación OTIC'!AP437)</f>
        <v>6810650</v>
      </c>
      <c r="AQ437" s="12">
        <f>+('3 Planilla Preadjudicación OTIC'!AQ437)</f>
        <v>1804000</v>
      </c>
      <c r="AR437" s="12">
        <f>+('3 Planilla Preadjudicación OTIC'!AR437)</f>
        <v>1265000</v>
      </c>
      <c r="AS437" s="12">
        <f>+('3 Planilla Preadjudicación OTIC'!AS437)</f>
        <v>0</v>
      </c>
      <c r="AT437" s="12">
        <f>+('3 Planilla Preadjudicación OTIC'!AT437)</f>
        <v>0</v>
      </c>
      <c r="AU437" s="12">
        <f>+('3 Planilla Preadjudicación OTIC'!AU437)</f>
        <v>9879650</v>
      </c>
      <c r="AV437" s="2" t="str">
        <f>+('3 Planilla Preadjudicación OTIC'!AV437)</f>
        <v>SI</v>
      </c>
      <c r="AW437" s="4">
        <f>+('3 Planilla Preadjudicación OTIC'!AW437)</f>
        <v>0</v>
      </c>
      <c r="AX437" s="2">
        <f>+('3 Planilla Preadjudicación OTIC'!AX437)</f>
        <v>1</v>
      </c>
      <c r="AY437" s="2">
        <f>+('3 Planilla Preadjudicación OTIC'!AY437)</f>
        <v>7</v>
      </c>
      <c r="AZ437" s="2">
        <f>+('3 Planilla Preadjudicación OTIC'!AZ437)</f>
        <v>0</v>
      </c>
      <c r="BA437" s="2">
        <f>+('3 Planilla Preadjudicación OTIC'!BA437)</f>
        <v>0</v>
      </c>
      <c r="BB437" s="2">
        <f>+('3 Planilla Preadjudicación OTIC'!BB437)</f>
        <v>0</v>
      </c>
      <c r="BC437" s="2">
        <f>+('3 Planilla Preadjudicación OTIC'!BC437)</f>
        <v>0</v>
      </c>
      <c r="BD437" s="2">
        <f>+('3 Planilla Preadjudicación OTIC'!BD437)</f>
        <v>0</v>
      </c>
      <c r="BE437" s="2">
        <f>+('3 Planilla Preadjudicación OTIC'!BE437)</f>
        <v>0</v>
      </c>
      <c r="BF437" s="2">
        <f>+('3 Planilla Preadjudicación OTIC'!BF437)</f>
        <v>0</v>
      </c>
      <c r="BG437" s="2">
        <f>+('3 Planilla Preadjudicación OTIC'!BG437)</f>
        <v>7</v>
      </c>
      <c r="BH437" s="2">
        <f>+('3 Planilla Preadjudicación OTIC'!BH437)</f>
        <v>7</v>
      </c>
      <c r="BI437" s="2">
        <f>+('3 Planilla Preadjudicación OTIC'!BI437)</f>
        <v>7</v>
      </c>
      <c r="BJ437" s="2">
        <f>+('3 Planilla Preadjudicación OTIC'!BJ437)</f>
        <v>7</v>
      </c>
      <c r="BK437" s="2">
        <f>+('3 Planilla Preadjudicación OTIC'!BK437)</f>
        <v>7</v>
      </c>
      <c r="BL437" s="218">
        <f>+('3 Planilla Preadjudicación OTIC'!BL437)</f>
        <v>7</v>
      </c>
      <c r="BM437" s="104">
        <f>ROUND(('3 Planilla Preadjudicación OTIC'!BM437),1)</f>
        <v>6.4</v>
      </c>
      <c r="BN437" s="4" t="str">
        <f>+('3 Planilla Preadjudicación OTIC'!BN437)</f>
        <v>NO</v>
      </c>
      <c r="BO437" s="4">
        <f>+('3 Planilla Preadjudicación OTIC'!BO437)</f>
        <v>0</v>
      </c>
      <c r="BP437" s="4">
        <f>+('3 Planilla Preadjudicación OTIC'!BP437)</f>
        <v>0</v>
      </c>
      <c r="BQ437" s="4">
        <f>+('3 Planilla Preadjudicación OTIC'!BQ437)</f>
        <v>0</v>
      </c>
      <c r="BR437" s="4">
        <f>+('3 Planilla Preadjudicación OTIC'!BR437)</f>
        <v>0</v>
      </c>
      <c r="BS437" s="4">
        <f>+('3 Planilla Preadjudicación OTIC'!BS437)</f>
        <v>0</v>
      </c>
      <c r="BT437" s="4">
        <f>+('3 Planilla Preadjudicación OTIC'!BT437)</f>
        <v>0</v>
      </c>
      <c r="BU437" s="85">
        <f>IF(VLOOKUP(A437,'BD OFICIAL'!$A$1:$AL$2098,7,0)=D437,0,1)</f>
        <v>0</v>
      </c>
      <c r="BV437" s="85">
        <f>IF(VLOOKUP(A437,'BD OFICIAL'!$A$1:$AL$2098,11,0)=J437,0,1)</f>
        <v>0</v>
      </c>
      <c r="BW437" s="85">
        <f>IF(VLOOKUP(A437,'BD OFICIAL'!$A$1:$AL$2098,13,0)=L437,0,1)</f>
        <v>0</v>
      </c>
      <c r="BX437" s="2">
        <f>IF(VLOOKUP(A437,'BD OFICIAL'!$A$1:$AL$2098,16,0)=O437,0,1)</f>
        <v>0</v>
      </c>
      <c r="BY437" s="2">
        <f>IF(VLOOKUP(A437,'BD OFICIAL'!$A$1:$AL$2098,17,0)=P437,0,1)</f>
        <v>0</v>
      </c>
      <c r="BZ437" s="2">
        <f>IF(VLOOKUP(A437,'BD OFICIAL'!$A$1:$AL$2098,19,0)=R437,0,1)</f>
        <v>0</v>
      </c>
      <c r="CA437" s="2">
        <f>IF(VLOOKUP(A437,'BD OFICIAL'!$A$1:$AL$2098,21,0)=T437,0,1)</f>
        <v>0</v>
      </c>
      <c r="CB437" s="2">
        <f>IF(VLOOKUP(A437,'BD OFICIAL'!$A$1:$AL$2098,24,0)=AK437,0,1)</f>
        <v>0</v>
      </c>
      <c r="CC437" s="2">
        <f>IF(VLOOKUP(A437,'BD OFICIAL'!$A$1:$AL$2098,25,0)=X437,0,1)</f>
        <v>0</v>
      </c>
      <c r="CD437" s="2">
        <f>IF(VLOOKUP(A437,'BD OFICIAL'!$A$1:$AL$2098,26,0)=Y437,0,1)</f>
        <v>0</v>
      </c>
      <c r="CE437" s="2">
        <f>IF(VLOOKUP(A437,'BD OFICIAL'!$A$1:$AL$2098,27,0)=Z437,0,1)</f>
        <v>0</v>
      </c>
      <c r="CF437" s="2">
        <f>IF(VLOOKUP(A437,'BD OFICIAL'!$A$1:$AL$2098,28,0)=AA437,0,1)</f>
        <v>0</v>
      </c>
      <c r="CG437" s="2">
        <f>IF(VLOOKUP(A437,'BD OFICIAL'!$A$1:$AL$2098,33,0)=AF437,0,1)</f>
        <v>0</v>
      </c>
      <c r="CH437" s="2">
        <f>IF(VLOOKUP(A437,'BD OFICIAL'!$A$1:$AL$2098,35,0)=AH437,0,1)</f>
        <v>0</v>
      </c>
      <c r="CI437" s="85">
        <f>IF(VLOOKUP(A437,'BD OFICIAL'!$A$1:$AL$2098,34,0)=AL437,0,1)</f>
        <v>0</v>
      </c>
      <c r="CJ437" s="12">
        <f>VLOOKUP(A437,'BD OFICIAL'!$A$1:$AM$2098,36,0)*AM437-AP437</f>
        <v>0</v>
      </c>
      <c r="CK437" s="85" t="str">
        <f t="shared" si="224"/>
        <v>SHMAN</v>
      </c>
      <c r="CL437" s="85" t="str">
        <f t="shared" si="225"/>
        <v>SI</v>
      </c>
      <c r="CM437" s="85" t="str">
        <f t="shared" si="239"/>
        <v>NO</v>
      </c>
      <c r="CN437" s="31">
        <f t="shared" si="240"/>
        <v>0</v>
      </c>
      <c r="CO437" s="31">
        <f t="shared" si="226"/>
        <v>0</v>
      </c>
      <c r="CP437" s="31">
        <f t="shared" si="241"/>
        <v>0</v>
      </c>
      <c r="CQ437" s="31">
        <f>IF(Y437="NO",0,IF(Y437="SI",IF(VLOOKUP(A437,'BD OFICIAL'!$A:$AO,40,0)=AQ437,0,1)))</f>
        <v>0</v>
      </c>
      <c r="CR437" s="31">
        <f>IF(Z437="NO",0,IF(Z437="SI",IF(VLOOKUP(B437,'BD OFICIAL'!$A:$AO,41,0)=AS437,0,1)))</f>
        <v>0</v>
      </c>
      <c r="CS437" s="31">
        <f t="shared" si="227"/>
        <v>0</v>
      </c>
      <c r="CT437" s="31">
        <f t="shared" si="228"/>
        <v>0</v>
      </c>
      <c r="CU437" s="31">
        <f>IF(VLOOKUP(A437,'BD OFICIAL'!$A$1:$AL$1056,31,0)="SI",IF(AT437&gt;0,0,1),IF(AT437=0,0,1))</f>
        <v>0</v>
      </c>
      <c r="CV437" s="31">
        <f t="shared" si="229"/>
        <v>0</v>
      </c>
      <c r="CW437" s="31">
        <f t="shared" si="242"/>
        <v>0</v>
      </c>
      <c r="CX437" s="85" t="str">
        <f t="shared" si="243"/>
        <v>SI</v>
      </c>
      <c r="CY437" s="31">
        <f t="shared" si="244"/>
        <v>0</v>
      </c>
      <c r="CZ437" s="85" t="str">
        <f>IF(ISERROR(VLOOKUP(AI437,EXPERIENCIA!$A$1:$C$2100,1,0)),"NO","SI")</f>
        <v>NO</v>
      </c>
      <c r="DA437" s="85">
        <f>IF(CX437="no","NO APLICA",IF(AX437=0,"ERROR NOTA",IF(AND(AX437&gt;1,CZ437="NO"),"ERROR NOTA",IF(AND(CZ437="NO",AX437=1),0,IF(VLOOKUP(AI437,EXPERIENCIA!$A$1:$C$2100,3,0)=AX437,0,"ERROR NOTA")))))</f>
        <v>0</v>
      </c>
      <c r="DB437" s="85" t="str">
        <f>IF(ISERROR(VLOOKUP(AI437,COMPORTAMIENTO!$A$1:$C$2100,1,0)),"NO","SI")</f>
        <v>NO</v>
      </c>
      <c r="DC437" s="85">
        <f>IF(CX437="NO","NO APLICA",IF(AY437=0,"ERROR NOTA",IF(AND(DB437="NO",AY437=7),0,IF(VLOOKUP(AI437,COMPORTAMIENTO!$A$2:$H$2100,8,0)=AY437,0,"ERROR NOTA"))))</f>
        <v>0</v>
      </c>
      <c r="DD437" s="104">
        <f t="shared" si="245"/>
        <v>0.1</v>
      </c>
      <c r="DE437" s="104">
        <f t="shared" si="246"/>
        <v>0.70000000000000007</v>
      </c>
      <c r="DF437" s="85" t="str">
        <f t="shared" si="230"/>
        <v>SI</v>
      </c>
      <c r="DG437" s="85">
        <f t="shared" si="247"/>
        <v>0</v>
      </c>
      <c r="DH437" s="85">
        <f t="shared" si="248"/>
        <v>0</v>
      </c>
      <c r="DI437" s="85">
        <f t="shared" si="249"/>
        <v>0</v>
      </c>
      <c r="DJ437" s="12">
        <f t="shared" si="250"/>
        <v>7.0000000000000009</v>
      </c>
      <c r="DK437" s="7">
        <f t="shared" si="251"/>
        <v>7.0000000000000009</v>
      </c>
      <c r="DL437" s="12">
        <f t="shared" si="231"/>
        <v>5075</v>
      </c>
      <c r="DM437" s="12">
        <f>VLOOKUP(A437,'5 TD'!$A:$B,2,0)</f>
        <v>5075</v>
      </c>
      <c r="DN437" s="7">
        <f t="shared" si="232"/>
        <v>7</v>
      </c>
      <c r="DO437" s="85" t="str">
        <f t="shared" si="252"/>
        <v>APROBADO</v>
      </c>
      <c r="DP437" s="85" t="str">
        <f t="shared" si="253"/>
        <v>APROBADO</v>
      </c>
      <c r="DQ437" s="7">
        <f t="shared" si="254"/>
        <v>6.4</v>
      </c>
      <c r="DR437" s="85" t="str">
        <f t="shared" si="233"/>
        <v>APROBADO</v>
      </c>
      <c r="DS437" s="2" t="str">
        <f>+('3 Planilla Preadjudicación OTIC'!BN437)</f>
        <v>NO</v>
      </c>
      <c r="DT437" s="2">
        <f>IF(DR437="APROBADO",VLOOKUP(A437,'5 TD'!$D$3:$E$270,2,0),"NO APLICA")</f>
        <v>6.8</v>
      </c>
      <c r="DU437" s="2" t="str">
        <f t="shared" si="234"/>
        <v>NO</v>
      </c>
      <c r="DV437" s="2" t="str">
        <f>IF(DU437="SI",VLOOKUP(A437,'5 TD'!$G$3:$H$270,2,0),"NO APLICA ")</f>
        <v xml:space="preserve">NO APLICA </v>
      </c>
      <c r="DW437" s="2" t="str">
        <f t="shared" si="235"/>
        <v>NO</v>
      </c>
      <c r="DX437" s="2" t="str">
        <f>IF(DW437="SI",VLOOKUP(A437,'5 TD'!$J$4:$K$472,2,0),"NO APLICA")</f>
        <v>NO APLICA</v>
      </c>
      <c r="DY437" s="2" t="str">
        <f t="shared" si="236"/>
        <v>NO APLICA</v>
      </c>
      <c r="DZ437" s="7" t="str">
        <f>IF(DY437="SI",VLOOKUP(A437,'5 TD'!$M$4:$N$350,2,0),"NO APLICA")</f>
        <v>NO APLICA</v>
      </c>
      <c r="EA437" s="2" t="str">
        <f t="shared" si="237"/>
        <v>NO APLICA</v>
      </c>
      <c r="EB437" s="12" t="str">
        <f t="shared" si="238"/>
        <v/>
      </c>
      <c r="EC437" s="12" t="str">
        <f>IF(EA437="SI",VLOOKUP(A437,'5 TD'!$V$4:$W$479,2,0),"NO APLICA")</f>
        <v>NO APLICA</v>
      </c>
      <c r="ED437" s="2" t="str">
        <f t="shared" si="255"/>
        <v>NO</v>
      </c>
      <c r="EE437" s="79" t="str">
        <f>IF(ED437="SI",VLOOKUP(AI437,COMPORTAMIENTO!$A$1:$H$2100,7,0),"NO APLICA")</f>
        <v>NO APLICA</v>
      </c>
      <c r="EF437" s="12" t="str">
        <f>IF(ED437="SI",VLOOKUP(A437,'5 TD'!$P$2:$Q$479,2,0),"NO APLICA")</f>
        <v>NO APLICA</v>
      </c>
      <c r="EG437" s="2" t="str">
        <f t="shared" si="256"/>
        <v>NO</v>
      </c>
      <c r="EH437" s="2">
        <f>IF(CZ437="no",0,VLOOKUP(AI437,EXPERIENCIA!$A$1:$C$2100,2,0))</f>
        <v>0</v>
      </c>
      <c r="EI437" s="2">
        <f>IF(CZ437="si",VLOOKUP(A437,'5 TD'!$S$3:$T$2103,2,0),0)</f>
        <v>0</v>
      </c>
      <c r="EJ437" s="2" t="str">
        <f t="shared" si="257"/>
        <v>SI</v>
      </c>
      <c r="EK437" s="2">
        <f>+('3 Planilla Preadjudicación OTIC'!BU437)</f>
        <v>0</v>
      </c>
      <c r="EL437" s="4"/>
      <c r="EQ437" s="86"/>
    </row>
    <row r="438" spans="1:147" ht="15" customHeight="1" x14ac:dyDescent="0.3">
      <c r="A438" s="2">
        <f>+('3 Planilla Preadjudicación OTIC'!A438)</f>
        <v>14466</v>
      </c>
      <c r="B438" s="2" t="str">
        <f>+('3 Planilla Preadjudicación OTIC'!B438)</f>
        <v>65181652-1</v>
      </c>
      <c r="C438" s="4">
        <f>+('3 Planilla Preadjudicación OTIC'!E438)</f>
        <v>2025</v>
      </c>
      <c r="D438" s="4" t="str">
        <f>+('3 Planilla Preadjudicación OTIC'!F438)</f>
        <v>MANDATO</v>
      </c>
      <c r="E438" s="4" t="str">
        <f>+('3 Planilla Preadjudicación OTIC'!G438)</f>
        <v>82623500-4</v>
      </c>
      <c r="F438" s="4" t="str">
        <f>+('3 Planilla Preadjudicación OTIC'!H438)</f>
        <v>IDEAL</v>
      </c>
      <c r="G438" s="4"/>
      <c r="H438" s="4"/>
      <c r="I438" s="4" t="str">
        <f>+('3 Planilla Preadjudicación OTIC'!I438)</f>
        <v>EDUCACIÓN FINANCIERA</v>
      </c>
      <c r="J438" s="4" t="str">
        <f>+('3 Planilla Preadjudicación OTIC'!J438)</f>
        <v>SIN PLAN FORMATIVO</v>
      </c>
      <c r="K438" s="4" t="str">
        <f>+('3 Planilla Preadjudicación OTIC'!K438)</f>
        <v>TÉCNICAS PARA LA RESOLUCIÓN DE PROBLEMAS</v>
      </c>
      <c r="L438" s="4" t="str">
        <f>+('3 Planilla Preadjudicación OTIC'!L438)</f>
        <v>PF0922</v>
      </c>
      <c r="M438" s="2">
        <f>+('3 Planilla Preadjudicación OTIC'!M438)</f>
        <v>13</v>
      </c>
      <c r="N438" s="4" t="str">
        <f>+('3 Planilla Preadjudicación OTIC'!N438)</f>
        <v>METROPOLITANA</v>
      </c>
      <c r="O438" s="4" t="str">
        <f>+('3 Planilla Preadjudicación OTIC'!O438)</f>
        <v>LO ESPEJO</v>
      </c>
      <c r="P438" s="4" t="str">
        <f>+('3 Planilla Preadjudicación OTIC'!P438)</f>
        <v>EMPRENDEDORES/AS INFORMALES O PERSONAS VULNERABLES PERTENECIENTES AL 80% MAS VULNERABLE</v>
      </c>
      <c r="Q438" s="4" t="str">
        <f>+('3 Planilla Preadjudicación OTIC'!Q438)</f>
        <v>PRESENCIAL</v>
      </c>
      <c r="R438" s="4" t="str">
        <f>+('3 Planilla Preadjudicación OTIC'!R438)</f>
        <v>INDEPENDIENTE</v>
      </c>
      <c r="S438" s="4">
        <f>+('3 Planilla Preadjudicación OTIC'!S438)</f>
        <v>17</v>
      </c>
      <c r="T438" s="2">
        <f>+('3 Planilla Preadjudicación OTIC'!T438)</f>
        <v>20</v>
      </c>
      <c r="U438" s="2">
        <f>+('3 Planilla Preadjudicación OTIC'!U438)</f>
        <v>0</v>
      </c>
      <c r="V438" s="2">
        <f>+('3 Planilla Preadjudicación OTIC'!V438)</f>
        <v>8</v>
      </c>
      <c r="W438" s="2">
        <f>+('3 Planilla Preadjudicación OTIC'!W438)</f>
        <v>50</v>
      </c>
      <c r="X438" s="2">
        <f>+('3 Planilla Preadjudicación OTIC'!X438)</f>
        <v>3</v>
      </c>
      <c r="Y438" s="2" t="str">
        <f>+('3 Planilla Preadjudicación OTIC'!Y438)</f>
        <v>SI</v>
      </c>
      <c r="Z438" s="2" t="str">
        <f>+('3 Planilla Preadjudicación OTIC'!Z438)</f>
        <v>NO</v>
      </c>
      <c r="AA438" s="2" t="str">
        <f>+('3 Planilla Preadjudicación OTIC'!AA438)</f>
        <v>NO</v>
      </c>
      <c r="AB438" s="4" t="str">
        <f>+('3 Planilla Preadjudicación OTIC'!AB438)</f>
        <v>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disponibles para las participantes.
Desarrollar habilidades para manejar dinero de forma efectiva, incluso con ingresos bajos.
Fomentar la independencia económica como medio para mejorar la calidad de vida.
Contenidos:
Introducción a las ayudas estatales: qué son y cómo acceder.
Estrategias para maximizar el uso de recursos disponibles.
Ejercicios prácticos: crear un plan financiero básico con recursos actuales.</v>
      </c>
      <c r="AC438" s="4" t="str">
        <f>+('3 Planilla Preadjudicación OTIC'!AC438)</f>
        <v>EL PROGRAMA ESTÁ DIRIGIDO A MUJERES EN VÍAS DE REALIZAR UN MICROEMPRENDIMIENTO. ENTRE 18 Y 60 AÑOS, QUE PERTENECEN AL 80% MÁS VULNERABLE DE LA POBLACIÓN, Y QUE RESIDEN EN LA COMUNA DE LO ESPEJO Y QUE TIENEN EDUCACION BASICA COMPLETA PREFERENTEMENTE.</v>
      </c>
      <c r="AD438" s="2" t="str">
        <f>+('3 Planilla Preadjudicación OTIC'!AD438)</f>
        <v>NO</v>
      </c>
      <c r="AE438" s="4">
        <f>+('3 Planilla Preadjudicación OTIC'!AE438)</f>
        <v>0</v>
      </c>
      <c r="AF438" s="2" t="str">
        <f>+('3 Planilla Preadjudicación OTIC'!AF438)</f>
        <v>CERRADA</v>
      </c>
      <c r="AG438" s="2">
        <f>+('3 Planilla Preadjudicación OTIC'!AG438)</f>
        <v>17</v>
      </c>
      <c r="AH438" s="2">
        <f>+('3 Planilla Preadjudicación OTIC'!AH438)</f>
        <v>1</v>
      </c>
      <c r="AI438" s="135" t="str">
        <f>+('3 Planilla Preadjudicación OTIC'!AI438)</f>
        <v>77490687-8</v>
      </c>
      <c r="AJ438" s="4" t="str">
        <f>+('3 Planilla Preadjudicación OTIC'!AJ438)</f>
        <v>INSTITUTO ISEG SPA.</v>
      </c>
      <c r="AK438" s="2">
        <f>+('3 Planilla Preadjudicación OTIC'!AK438)</f>
        <v>50</v>
      </c>
      <c r="AL438" s="2">
        <f>+('3 Planilla Preadjudicación OTIC'!AL438)</f>
        <v>17</v>
      </c>
      <c r="AM438" s="12">
        <f>+('3 Planilla Preadjudicación OTIC'!AM438)</f>
        <v>4130</v>
      </c>
      <c r="AN438" s="12">
        <f>+('3 Planilla Preadjudicación OTIC'!AN438)</f>
        <v>0</v>
      </c>
      <c r="AO438" s="12">
        <f>+('3 Planilla Preadjudicación OTIC'!AO438)</f>
        <v>0</v>
      </c>
      <c r="AP438" s="12">
        <f>+('3 Planilla Preadjudicación OTIC'!AP438)</f>
        <v>4130000</v>
      </c>
      <c r="AQ438" s="12">
        <f>+('3 Planilla Preadjudicación OTIC'!AQ438)</f>
        <v>1360000</v>
      </c>
      <c r="AR438" s="12">
        <f>+('3 Planilla Preadjudicación OTIC'!AR438)</f>
        <v>0</v>
      </c>
      <c r="AS438" s="12">
        <f>+('3 Planilla Preadjudicación OTIC'!AS438)</f>
        <v>0</v>
      </c>
      <c r="AT438" s="12">
        <f>+('3 Planilla Preadjudicación OTIC'!AT438)</f>
        <v>0</v>
      </c>
      <c r="AU438" s="12">
        <f>+('3 Planilla Preadjudicación OTIC'!AU438)</f>
        <v>5490000</v>
      </c>
      <c r="AV438" s="2" t="str">
        <f>+('3 Planilla Preadjudicación OTIC'!AV438)</f>
        <v>SI</v>
      </c>
      <c r="AW438" s="4">
        <f>+('3 Planilla Preadjudicación OTIC'!AW438)</f>
        <v>0</v>
      </c>
      <c r="AX438" s="2">
        <f>+('3 Planilla Preadjudicación OTIC'!AX438)</f>
        <v>1</v>
      </c>
      <c r="AY438" s="2">
        <f>+('3 Planilla Preadjudicación OTIC'!AY438)</f>
        <v>7</v>
      </c>
      <c r="AZ438" s="2">
        <f>+('3 Planilla Preadjudicación OTIC'!AZ438)</f>
        <v>7</v>
      </c>
      <c r="BA438" s="2">
        <f>+('3 Planilla Preadjudicación OTIC'!BA438)</f>
        <v>7</v>
      </c>
      <c r="BB438" s="2">
        <f>+('3 Planilla Preadjudicación OTIC'!BB438)</f>
        <v>7</v>
      </c>
      <c r="BC438" s="2">
        <f>+('3 Planilla Preadjudicación OTIC'!BC438)</f>
        <v>7</v>
      </c>
      <c r="BD438" s="2">
        <f>+('3 Planilla Preadjudicación OTIC'!BD438)</f>
        <v>7</v>
      </c>
      <c r="BE438" s="2">
        <f>+('3 Planilla Preadjudicación OTIC'!BE438)</f>
        <v>7</v>
      </c>
      <c r="BF438" s="2">
        <f>+('3 Planilla Preadjudicación OTIC'!BF438)</f>
        <v>7</v>
      </c>
      <c r="BG438" s="2">
        <f>+('3 Planilla Preadjudicación OTIC'!BG438)</f>
        <v>7</v>
      </c>
      <c r="BH438" s="2">
        <f>+('3 Planilla Preadjudicación OTIC'!BH438)</f>
        <v>7</v>
      </c>
      <c r="BI438" s="2">
        <f>+('3 Planilla Preadjudicación OTIC'!BI438)</f>
        <v>7</v>
      </c>
      <c r="BJ438" s="2">
        <f>+('3 Planilla Preadjudicación OTIC'!BJ438)</f>
        <v>7</v>
      </c>
      <c r="BK438" s="2">
        <f>+('3 Planilla Preadjudicación OTIC'!BK438)</f>
        <v>7</v>
      </c>
      <c r="BL438" s="2">
        <f>+('3 Planilla Preadjudicación OTIC'!BL438)</f>
        <v>7</v>
      </c>
      <c r="BM438" s="104">
        <f>ROUND(('3 Planilla Preadjudicación OTIC'!BM438),1)</f>
        <v>6.4</v>
      </c>
      <c r="BN438" s="4" t="str">
        <f>+('3 Planilla Preadjudicación OTIC'!BN438)</f>
        <v>NO</v>
      </c>
      <c r="BO438" s="4">
        <f>+('3 Planilla Preadjudicación OTIC'!BO438)</f>
        <v>0</v>
      </c>
      <c r="BP438" s="4">
        <f>+('3 Planilla Preadjudicación OTIC'!BP438)</f>
        <v>0</v>
      </c>
      <c r="BQ438" s="4">
        <f>+('3 Planilla Preadjudicación OTIC'!BQ438)</f>
        <v>0</v>
      </c>
      <c r="BR438" s="4">
        <f>+('3 Planilla Preadjudicación OTIC'!BR438)</f>
        <v>0</v>
      </c>
      <c r="BS438" s="4">
        <f>+('3 Planilla Preadjudicación OTIC'!BS438)</f>
        <v>0</v>
      </c>
      <c r="BT438" s="4">
        <f>+('3 Planilla Preadjudicación OTIC'!BT438)</f>
        <v>0</v>
      </c>
      <c r="BU438" s="85">
        <f>IF(VLOOKUP(A438,'BD OFICIAL'!$A$1:$AL$2098,7,0)=D438,0,1)</f>
        <v>0</v>
      </c>
      <c r="BV438" s="85">
        <f>IF(VLOOKUP(A438,'BD OFICIAL'!$A$1:$AL$2098,11,0)=J438,0,1)</f>
        <v>0</v>
      </c>
      <c r="BW438" s="85">
        <f>IF(VLOOKUP(A438,'BD OFICIAL'!$A$1:$AL$2098,13,0)=L438,0,1)</f>
        <v>0</v>
      </c>
      <c r="BX438" s="2">
        <f>IF(VLOOKUP(A438,'BD OFICIAL'!$A$1:$AL$2098,16,0)=O438,0,1)</f>
        <v>0</v>
      </c>
      <c r="BY438" s="2">
        <f>IF(VLOOKUP(A438,'BD OFICIAL'!$A$1:$AL$2098,17,0)=P438,0,1)</f>
        <v>0</v>
      </c>
      <c r="BZ438" s="2">
        <f>IF(VLOOKUP(A438,'BD OFICIAL'!$A$1:$AL$2098,19,0)=R438,0,1)</f>
        <v>0</v>
      </c>
      <c r="CA438" s="2">
        <f>IF(VLOOKUP(A438,'BD OFICIAL'!$A$1:$AL$2098,21,0)=T438,0,1)</f>
        <v>0</v>
      </c>
      <c r="CB438" s="2">
        <f>IF(VLOOKUP(A438,'BD OFICIAL'!$A$1:$AL$2098,24,0)=AK438,0,1)</f>
        <v>0</v>
      </c>
      <c r="CC438" s="2">
        <f>IF(VLOOKUP(A438,'BD OFICIAL'!$A$1:$AL$2098,25,0)=X438,0,1)</f>
        <v>0</v>
      </c>
      <c r="CD438" s="2">
        <f>IF(VLOOKUP(A438,'BD OFICIAL'!$A$1:$AL$2098,26,0)=Y438,0,1)</f>
        <v>0</v>
      </c>
      <c r="CE438" s="2">
        <f>IF(VLOOKUP(A438,'BD OFICIAL'!$A$1:$AL$2098,27,0)=Z438,0,1)</f>
        <v>0</v>
      </c>
      <c r="CF438" s="2">
        <f>IF(VLOOKUP(A438,'BD OFICIAL'!$A$1:$AL$2098,28,0)=AA438,0,1)</f>
        <v>0</v>
      </c>
      <c r="CG438" s="2">
        <f>IF(VLOOKUP(A438,'BD OFICIAL'!$A$1:$AL$2098,33,0)=AF438,0,1)</f>
        <v>0</v>
      </c>
      <c r="CH438" s="2">
        <f>IF(VLOOKUP(A438,'BD OFICIAL'!$A$1:$AL$2098,35,0)=AH438,0,1)</f>
        <v>0</v>
      </c>
      <c r="CI438" s="85">
        <f>IF(VLOOKUP(A438,'BD OFICIAL'!$A$1:$AL$2098,34,0)=AL438,0,1)</f>
        <v>0</v>
      </c>
      <c r="CJ438" s="12">
        <f>VLOOKUP(A438,'BD OFICIAL'!$A$1:$AM$2098,36,0)*AM438-AP438</f>
        <v>0</v>
      </c>
      <c r="CK438" s="85" t="str">
        <f t="shared" si="224"/>
        <v>SSH</v>
      </c>
      <c r="CL438" s="85" t="str">
        <f t="shared" si="225"/>
        <v>NO</v>
      </c>
      <c r="CM438" s="85" t="str">
        <f t="shared" si="239"/>
        <v>SI</v>
      </c>
      <c r="CN438" s="31">
        <f t="shared" si="240"/>
        <v>0</v>
      </c>
      <c r="CO438" s="31">
        <f t="shared" si="226"/>
        <v>0</v>
      </c>
      <c r="CP438" s="31">
        <f t="shared" si="241"/>
        <v>0</v>
      </c>
      <c r="CQ438" s="31">
        <f>IF(Y438="NO",0,IF(Y438="SI",IF(VLOOKUP(A438,'BD OFICIAL'!$A:$AO,40,0)=AQ438,0,1)))</f>
        <v>0</v>
      </c>
      <c r="CR438" s="31">
        <f>IF(Z438="NO",0,IF(Z438="SI",IF(VLOOKUP(B438,'BD OFICIAL'!$A:$AO,41,0)=AS438,0,1)))</f>
        <v>0</v>
      </c>
      <c r="CS438" s="31">
        <f t="shared" si="227"/>
        <v>0</v>
      </c>
      <c r="CT438" s="31">
        <f t="shared" si="228"/>
        <v>0</v>
      </c>
      <c r="CU438" s="31">
        <f>IF(VLOOKUP(A438,'BD OFICIAL'!$A$1:$AL$1056,31,0)="SI",IF(AT438&gt;0,0,1),IF(AT438=0,0,1))</f>
        <v>0</v>
      </c>
      <c r="CV438" s="31">
        <f t="shared" si="229"/>
        <v>0</v>
      </c>
      <c r="CW438" s="31">
        <f t="shared" si="242"/>
        <v>0</v>
      </c>
      <c r="CX438" s="85" t="str">
        <f t="shared" si="243"/>
        <v>SI</v>
      </c>
      <c r="CY438" s="31">
        <f t="shared" si="244"/>
        <v>0</v>
      </c>
      <c r="CZ438" s="85" t="str">
        <f>IF(ISERROR(VLOOKUP(AI438,EXPERIENCIA!$A$1:$C$2100,1,0)),"NO","SI")</f>
        <v>NO</v>
      </c>
      <c r="DA438" s="85">
        <f>IF(CX438="no","NO APLICA",IF(AX438=0,"ERROR NOTA",IF(AND(AX438&gt;1,CZ438="NO"),"ERROR NOTA",IF(AND(CZ438="NO",AX438=1),0,IF(VLOOKUP(AI438,EXPERIENCIA!$A$1:$C$2100,3,0)=AX438,0,"ERROR NOTA")))))</f>
        <v>0</v>
      </c>
      <c r="DB438" s="85" t="str">
        <f>IF(ISERROR(VLOOKUP(AI438,COMPORTAMIENTO!$A$1:$C$2100,1,0)),"NO","SI")</f>
        <v>NO</v>
      </c>
      <c r="DC438" s="85">
        <f>IF(CX438="NO","NO APLICA",IF(AY438=0,"ERROR NOTA",IF(AND(DB438="NO",AY438=7),0,IF(VLOOKUP(AI438,COMPORTAMIENTO!$A$2:$H$2100,8,0)=AY438,0,"ERROR NOTA"))))</f>
        <v>0</v>
      </c>
      <c r="DD438" s="104">
        <f t="shared" si="245"/>
        <v>0.1</v>
      </c>
      <c r="DE438" s="104">
        <f t="shared" si="246"/>
        <v>0.70000000000000007</v>
      </c>
      <c r="DF438" s="85" t="str">
        <f t="shared" si="230"/>
        <v>NO</v>
      </c>
      <c r="DG438" s="85">
        <f t="shared" si="247"/>
        <v>7</v>
      </c>
      <c r="DH438" s="85">
        <f t="shared" si="248"/>
        <v>7</v>
      </c>
      <c r="DI438" s="85">
        <f t="shared" si="249"/>
        <v>7</v>
      </c>
      <c r="DJ438" s="12">
        <f t="shared" si="250"/>
        <v>7.0000000000000009</v>
      </c>
      <c r="DK438" s="7">
        <f t="shared" si="251"/>
        <v>7.0000000000000009</v>
      </c>
      <c r="DL438" s="12">
        <f t="shared" si="231"/>
        <v>4130</v>
      </c>
      <c r="DM438" s="12">
        <f>VLOOKUP(A438,'5 TD'!$A:$B,2,0)</f>
        <v>4130</v>
      </c>
      <c r="DN438" s="7">
        <f t="shared" si="232"/>
        <v>7</v>
      </c>
      <c r="DO438" s="85" t="str">
        <f t="shared" si="252"/>
        <v>APROBADO</v>
      </c>
      <c r="DP438" s="85" t="str">
        <f t="shared" si="253"/>
        <v>APROBADO</v>
      </c>
      <c r="DQ438" s="7">
        <f t="shared" si="254"/>
        <v>6.4</v>
      </c>
      <c r="DR438" s="85" t="str">
        <f t="shared" si="233"/>
        <v>APROBADO</v>
      </c>
      <c r="DS438" s="2" t="str">
        <f>+('3 Planilla Preadjudicación OTIC'!BN438)</f>
        <v>NO</v>
      </c>
      <c r="DT438" s="2">
        <f>IF(DR438="APROBADO",VLOOKUP(A438,'5 TD'!$D$3:$E$270,2,0),"NO APLICA")</f>
        <v>7</v>
      </c>
      <c r="DU438" s="2" t="str">
        <f t="shared" si="234"/>
        <v>NO</v>
      </c>
      <c r="DV438" s="2" t="str">
        <f>IF(DU438="SI",VLOOKUP(A438,'5 TD'!$G$3:$H$270,2,0),"NO APLICA ")</f>
        <v xml:space="preserve">NO APLICA </v>
      </c>
      <c r="DW438" s="2" t="str">
        <f t="shared" si="235"/>
        <v>NO</v>
      </c>
      <c r="DX438" s="2" t="str">
        <f>IF(DW438="SI",VLOOKUP(A438,'5 TD'!$J$4:$K$472,2,0),"NO APLICA")</f>
        <v>NO APLICA</v>
      </c>
      <c r="DY438" s="2" t="str">
        <f t="shared" si="236"/>
        <v>NO APLICA</v>
      </c>
      <c r="DZ438" s="7" t="str">
        <f>IF(DY438="SI",VLOOKUP(A438,'5 TD'!$M$4:$N$350,2,0),"NO APLICA")</f>
        <v>NO APLICA</v>
      </c>
      <c r="EA438" s="2" t="str">
        <f t="shared" si="237"/>
        <v>NO APLICA</v>
      </c>
      <c r="EB438" s="12" t="str">
        <f t="shared" si="238"/>
        <v/>
      </c>
      <c r="EC438" s="12" t="str">
        <f>IF(EA438="SI",VLOOKUP(A438,'5 TD'!$V$4:$W$479,2,0),"NO APLICA")</f>
        <v>NO APLICA</v>
      </c>
      <c r="ED438" s="2" t="str">
        <f t="shared" si="255"/>
        <v>NO</v>
      </c>
      <c r="EE438" s="79" t="str">
        <f>IF(ED438="SI",VLOOKUP(AI438,COMPORTAMIENTO!$A$1:$H$2100,7,0),"NO APLICA")</f>
        <v>NO APLICA</v>
      </c>
      <c r="EF438" s="12" t="str">
        <f>IF(ED438="SI",VLOOKUP(A438,'5 TD'!$P$2:$Q$479,2,0),"NO APLICA")</f>
        <v>NO APLICA</v>
      </c>
      <c r="EG438" s="2" t="str">
        <f t="shared" si="256"/>
        <v>NO</v>
      </c>
      <c r="EH438" s="2">
        <f>IF(CZ438="no",0,VLOOKUP(AI438,EXPERIENCIA!$A$1:$C$2100,2,0))</f>
        <v>0</v>
      </c>
      <c r="EI438" s="2">
        <f>IF(CZ438="si",VLOOKUP(A438,'5 TD'!$S$3:$T$2103,2,0),0)</f>
        <v>0</v>
      </c>
      <c r="EJ438" s="2" t="str">
        <f t="shared" si="257"/>
        <v>SI</v>
      </c>
      <c r="EK438" s="2">
        <f>+('3 Planilla Preadjudicación OTIC'!BU438)</f>
        <v>0</v>
      </c>
      <c r="EL438" s="4"/>
      <c r="EM438" s="3"/>
      <c r="EN438" s="3"/>
      <c r="EQ438" s="86"/>
    </row>
    <row r="439" spans="1:147" s="3" customFormat="1" ht="15" customHeight="1" x14ac:dyDescent="0.3">
      <c r="A439" s="2">
        <f>+('3 Planilla Preadjudicación OTIC'!A439)</f>
        <v>14585</v>
      </c>
      <c r="B439" s="2" t="str">
        <f>+('3 Planilla Preadjudicación OTIC'!B439)</f>
        <v>65181652-1</v>
      </c>
      <c r="C439" s="4">
        <f>+('3 Planilla Preadjudicación OTIC'!E439)</f>
        <v>2025</v>
      </c>
      <c r="D439" s="4" t="str">
        <f>+('3 Planilla Preadjudicación OTIC'!F439)</f>
        <v>MANDATO</v>
      </c>
      <c r="E439" s="4" t="str">
        <f>+('3 Planilla Preadjudicación OTIC'!G439)</f>
        <v>65077645-3</v>
      </c>
      <c r="F439" s="4" t="str">
        <f>+('3 Planilla Preadjudicación OTIC'!H439)</f>
        <v>AVANZA INCLUSIÓN</v>
      </c>
      <c r="G439" s="4"/>
      <c r="H439" s="4"/>
      <c r="I439" s="4" t="str">
        <f>+('3 Planilla Preadjudicación OTIC'!I439)</f>
        <v>TÉCNICAS DE MANIPULACIÓN DE ALIMENTOS</v>
      </c>
      <c r="J439" s="4" t="str">
        <f>+('3 Planilla Preadjudicación OTIC'!J439)</f>
        <v>PF1432</v>
      </c>
      <c r="K439" s="4" t="str">
        <f>+('3 Planilla Preadjudicación OTIC'!K439)</f>
        <v/>
      </c>
      <c r="L439" s="4" t="str">
        <f>+('3 Planilla Preadjudicación OTIC'!L439)</f>
        <v/>
      </c>
      <c r="M439" s="2">
        <f>+('3 Planilla Preadjudicación OTIC'!M439)</f>
        <v>5</v>
      </c>
      <c r="N439" s="4" t="str">
        <f>+('3 Planilla Preadjudicación OTIC'!N439)</f>
        <v>VALPARAISO</v>
      </c>
      <c r="O439" s="4" t="str">
        <f>+('3 Planilla Preadjudicación OTIC'!O439)</f>
        <v>VILLA ALEMANA</v>
      </c>
      <c r="P439" s="4" t="str">
        <f>+('3 Planilla Preadjudicación OTIC'!P439)</f>
        <v>EMPRENDEDORES/AS INFORMALES O PERSONAS VULNERABLES PERTENECIENTES AL 80% MAS VULNERABLE</v>
      </c>
      <c r="Q439" s="4" t="str">
        <f>+('3 Planilla Preadjudicación OTIC'!Q439)</f>
        <v>PRESENCIAL</v>
      </c>
      <c r="R439" s="4" t="str">
        <f>+('3 Planilla Preadjudicación OTIC'!R439)</f>
        <v>DEPENDIENTE</v>
      </c>
      <c r="S439" s="4">
        <f>+('3 Planilla Preadjudicación OTIC'!S439)</f>
        <v>27</v>
      </c>
      <c r="T439" s="2">
        <f>+('3 Planilla Preadjudicación OTIC'!T439)</f>
        <v>10</v>
      </c>
      <c r="U439" s="2">
        <f>+('3 Planilla Preadjudicación OTIC'!U439)</f>
        <v>108</v>
      </c>
      <c r="V439" s="2">
        <f>+('3 Planilla Preadjudicación OTIC'!V439)</f>
        <v>0</v>
      </c>
      <c r="W439" s="2">
        <f>+('3 Planilla Preadjudicación OTIC'!W439)</f>
        <v>108</v>
      </c>
      <c r="X439" s="2">
        <f>+('3 Planilla Preadjudicación OTIC'!X439)</f>
        <v>4</v>
      </c>
      <c r="Y439" s="2" t="str">
        <f>+('3 Planilla Preadjudicación OTIC'!Y439)</f>
        <v>SI</v>
      </c>
      <c r="Z439" s="2" t="str">
        <f>+('3 Planilla Preadjudicación OTIC'!Z439)</f>
        <v>NO</v>
      </c>
      <c r="AA439" s="2" t="str">
        <f>+('3 Planilla Preadjudicación OTIC'!AA439)</f>
        <v>NO</v>
      </c>
      <c r="AB439" s="4" t="str">
        <f>+('3 Planilla Preadjudicación OTIC'!AB439)</f>
        <v>SE AJUSTA A PLAN FORMATIVO</v>
      </c>
      <c r="AC439" s="4" t="str">
        <f>+('3 Planilla Preadjudicación OTIC'!AC439)</f>
        <v>HOMBRES Y MUJERES DE 18 AÑOS O MAS PERTENECIENTES AL 80% MAS VULNERABLE, CON EDUCACION MEDIA COMPLETA PREFERENTEMENTE QUE RECIDAN EN LA COMUNA DE VILLA ALEMANA Y SUS ALREDERDORES</v>
      </c>
      <c r="AD439" s="2" t="str">
        <f>+('3 Planilla Preadjudicación OTIC'!AD439)</f>
        <v>NO</v>
      </c>
      <c r="AE439" s="4">
        <f>+('3 Planilla Preadjudicación OTIC'!AE439)</f>
        <v>0</v>
      </c>
      <c r="AF439" s="2" t="str">
        <f>+('3 Planilla Preadjudicación OTIC'!AF439)</f>
        <v>CERRADA</v>
      </c>
      <c r="AG439" s="2">
        <f>+('3 Planilla Preadjudicación OTIC'!AG439)</f>
        <v>27</v>
      </c>
      <c r="AH439" s="2">
        <f>+('3 Planilla Preadjudicación OTIC'!AH439)</f>
        <v>3</v>
      </c>
      <c r="AI439" s="135" t="str">
        <f>+('3 Planilla Preadjudicación OTIC'!AI439)</f>
        <v>81669200-8</v>
      </c>
      <c r="AJ439" s="4" t="str">
        <f>+('3 Planilla Preadjudicación OTIC'!AJ439)</f>
        <v>PONTIFICIA UNIVERSIDAD CATOLICA DE VALPARAISO</v>
      </c>
      <c r="AK439" s="2">
        <f>+('3 Planilla Preadjudicación OTIC'!AK439)</f>
        <v>108</v>
      </c>
      <c r="AL439" s="2">
        <f>+('3 Planilla Preadjudicación OTIC'!AL439)</f>
        <v>27</v>
      </c>
      <c r="AM439" s="12">
        <f>+('3 Planilla Preadjudicación OTIC'!AM439)</f>
        <v>6600</v>
      </c>
      <c r="AN439" s="12">
        <f>+('3 Planilla Preadjudicación OTIC'!AN439)</f>
        <v>0</v>
      </c>
      <c r="AO439" s="12">
        <f>+('3 Planilla Preadjudicación OTIC'!AO439)</f>
        <v>0</v>
      </c>
      <c r="AP439" s="12">
        <f>+('3 Planilla Preadjudicación OTIC'!AP439)</f>
        <v>7128000</v>
      </c>
      <c r="AQ439" s="12">
        <f>+('3 Planilla Preadjudicación OTIC'!AQ439)</f>
        <v>1080000</v>
      </c>
      <c r="AR439" s="12">
        <f>+('3 Planilla Preadjudicación OTIC'!AR439)</f>
        <v>0</v>
      </c>
      <c r="AS439" s="12">
        <f>+('3 Planilla Preadjudicación OTIC'!AS439)</f>
        <v>0</v>
      </c>
      <c r="AT439" s="12">
        <f>+('3 Planilla Preadjudicación OTIC'!AT439)</f>
        <v>0</v>
      </c>
      <c r="AU439" s="12">
        <f>+('3 Planilla Preadjudicación OTIC'!AU439)</f>
        <v>8208000</v>
      </c>
      <c r="AV439" s="2" t="str">
        <f>+('3 Planilla Preadjudicación OTIC'!AV439)</f>
        <v>SI</v>
      </c>
      <c r="AW439" s="4">
        <f>+('3 Planilla Preadjudicación OTIC'!AW439)</f>
        <v>0</v>
      </c>
      <c r="AX439" s="2">
        <f>+('3 Planilla Preadjudicación OTIC'!AX439)</f>
        <v>5</v>
      </c>
      <c r="AY439" s="2">
        <f>+('3 Planilla Preadjudicación OTIC'!AY439)</f>
        <v>7</v>
      </c>
      <c r="AZ439" s="2">
        <f>+('3 Planilla Preadjudicación OTIC'!AZ439)</f>
        <v>0</v>
      </c>
      <c r="BA439" s="2">
        <f>+('3 Planilla Preadjudicación OTIC'!BA439)</f>
        <v>0</v>
      </c>
      <c r="BB439" s="2">
        <f>+('3 Planilla Preadjudicación OTIC'!BB439)</f>
        <v>0</v>
      </c>
      <c r="BC439" s="2">
        <f>+('3 Planilla Preadjudicación OTIC'!BC439)</f>
        <v>0</v>
      </c>
      <c r="BD439" s="2">
        <f>+('3 Planilla Preadjudicación OTIC'!BD439)</f>
        <v>0</v>
      </c>
      <c r="BE439" s="2">
        <f>+('3 Planilla Preadjudicación OTIC'!BE439)</f>
        <v>0</v>
      </c>
      <c r="BF439" s="2">
        <f>+('3 Planilla Preadjudicación OTIC'!BF439)</f>
        <v>0</v>
      </c>
      <c r="BG439" s="2">
        <f>+('3 Planilla Preadjudicación OTIC'!BG439)</f>
        <v>7</v>
      </c>
      <c r="BH439" s="2">
        <f>+('3 Planilla Preadjudicación OTIC'!BH439)</f>
        <v>7</v>
      </c>
      <c r="BI439" s="2">
        <f>+('3 Planilla Preadjudicación OTIC'!BI439)</f>
        <v>7</v>
      </c>
      <c r="BJ439" s="2">
        <f>+('3 Planilla Preadjudicación OTIC'!BJ439)</f>
        <v>7</v>
      </c>
      <c r="BK439" s="2">
        <f>+('3 Planilla Preadjudicación OTIC'!BK439)</f>
        <v>7</v>
      </c>
      <c r="BL439" s="218">
        <f>+('3 Planilla Preadjudicación OTIC'!BL439)</f>
        <v>6.8</v>
      </c>
      <c r="BM439" s="223">
        <f>ROUND(('3 Planilla Preadjudicación OTIC'!BM439),1)</f>
        <v>6.8</v>
      </c>
      <c r="BN439" s="4" t="str">
        <f>+('3 Planilla Preadjudicación OTIC'!BN439)</f>
        <v>NO</v>
      </c>
      <c r="BO439" s="4">
        <f>+('3 Planilla Preadjudicación OTIC'!BO439)</f>
        <v>0</v>
      </c>
      <c r="BP439" s="4">
        <f>+('3 Planilla Preadjudicación OTIC'!BP439)</f>
        <v>0</v>
      </c>
      <c r="BQ439" s="4">
        <f>+('3 Planilla Preadjudicación OTIC'!BQ439)</f>
        <v>0</v>
      </c>
      <c r="BR439" s="4">
        <f>+('3 Planilla Preadjudicación OTIC'!BR439)</f>
        <v>0</v>
      </c>
      <c r="BS439" s="4">
        <f>+('3 Planilla Preadjudicación OTIC'!BS439)</f>
        <v>0</v>
      </c>
      <c r="BT439" s="4">
        <f>+('3 Planilla Preadjudicación OTIC'!BT439)</f>
        <v>0</v>
      </c>
      <c r="BU439" s="85">
        <f>IF(VLOOKUP(A439,'BD OFICIAL'!$A$1:$AL$2098,7,0)=D439,0,1)</f>
        <v>0</v>
      </c>
      <c r="BV439" s="85">
        <f>IF(VLOOKUP(A439,'BD OFICIAL'!$A$1:$AL$2098,11,0)=J439,0,1)</f>
        <v>0</v>
      </c>
      <c r="BW439" s="85">
        <f>IF(VLOOKUP(A439,'BD OFICIAL'!$A$1:$AL$2098,13,0)=L439,0,1)</f>
        <v>0</v>
      </c>
      <c r="BX439" s="2">
        <f>IF(VLOOKUP(A439,'BD OFICIAL'!$A$1:$AL$2098,16,0)=O439,0,1)</f>
        <v>0</v>
      </c>
      <c r="BY439" s="2">
        <f>IF(VLOOKUP(A439,'BD OFICIAL'!$A$1:$AL$2098,17,0)=P439,0,1)</f>
        <v>0</v>
      </c>
      <c r="BZ439" s="2">
        <f>IF(VLOOKUP(A439,'BD OFICIAL'!$A$1:$AL$2098,19,0)=R439,0,1)</f>
        <v>0</v>
      </c>
      <c r="CA439" s="2">
        <f>IF(VLOOKUP(A439,'BD OFICIAL'!$A$1:$AL$2098,21,0)=T439,0,1)</f>
        <v>0</v>
      </c>
      <c r="CB439" s="2">
        <f>IF(VLOOKUP(A439,'BD OFICIAL'!$A$1:$AL$2098,24,0)=AK439,0,1)</f>
        <v>0</v>
      </c>
      <c r="CC439" s="2">
        <f>IF(VLOOKUP(A439,'BD OFICIAL'!$A$1:$AL$2098,25,0)=X439,0,1)</f>
        <v>0</v>
      </c>
      <c r="CD439" s="2">
        <f>IF(VLOOKUP(A439,'BD OFICIAL'!$A$1:$AL$2098,26,0)=Y439,0,1)</f>
        <v>0</v>
      </c>
      <c r="CE439" s="2">
        <f>IF(VLOOKUP(A439,'BD OFICIAL'!$A$1:$AL$2098,27,0)=Z439,0,1)</f>
        <v>0</v>
      </c>
      <c r="CF439" s="2">
        <f>IF(VLOOKUP(A439,'BD OFICIAL'!$A$1:$AL$2098,28,0)=AA439,0,1)</f>
        <v>0</v>
      </c>
      <c r="CG439" s="2">
        <f>IF(VLOOKUP(A439,'BD OFICIAL'!$A$1:$AL$2098,33,0)=AF439,0,1)</f>
        <v>0</v>
      </c>
      <c r="CH439" s="2">
        <f>IF(VLOOKUP(A439,'BD OFICIAL'!$A$1:$AL$2098,35,0)=AH439,0,1)</f>
        <v>0</v>
      </c>
      <c r="CI439" s="85">
        <f>IF(VLOOKUP(A439,'BD OFICIAL'!$A$1:$AL$2098,34,0)=AL439,0,1)</f>
        <v>0</v>
      </c>
      <c r="CJ439" s="12">
        <f>VLOOKUP(A439,'BD OFICIAL'!$A$1:$AM$2098,36,0)*AM439-AP439</f>
        <v>0</v>
      </c>
      <c r="CK439" s="85" t="str">
        <f t="shared" si="224"/>
        <v>SSH</v>
      </c>
      <c r="CL439" s="85" t="str">
        <f t="shared" si="225"/>
        <v>SI</v>
      </c>
      <c r="CM439" s="85" t="str">
        <f t="shared" si="239"/>
        <v>NO</v>
      </c>
      <c r="CN439" s="31">
        <f t="shared" si="240"/>
        <v>0</v>
      </c>
      <c r="CO439" s="31">
        <f t="shared" si="226"/>
        <v>0</v>
      </c>
      <c r="CP439" s="31">
        <f t="shared" si="241"/>
        <v>0</v>
      </c>
      <c r="CQ439" s="31">
        <f>IF(Y439="NO",0,IF(Y439="SI",IF(VLOOKUP(A439,'BD OFICIAL'!$A:$AO,40,0)=AQ439,0,1)))</f>
        <v>0</v>
      </c>
      <c r="CR439" s="31">
        <f>IF(Z439="NO",0,IF(Z439="SI",IF(VLOOKUP(B439,'BD OFICIAL'!$A:$AO,41,0)=AS439,0,1)))</f>
        <v>0</v>
      </c>
      <c r="CS439" s="31">
        <f t="shared" si="227"/>
        <v>0</v>
      </c>
      <c r="CT439" s="31">
        <f t="shared" si="228"/>
        <v>0</v>
      </c>
      <c r="CU439" s="31">
        <f>IF(VLOOKUP(A439,'BD OFICIAL'!$A$1:$AL$1056,31,0)="SI",IF(AT439&gt;0,0,1),IF(AT439=0,0,1))</f>
        <v>0</v>
      </c>
      <c r="CV439" s="31">
        <f t="shared" si="229"/>
        <v>0</v>
      </c>
      <c r="CW439" s="31">
        <f t="shared" si="242"/>
        <v>0</v>
      </c>
      <c r="CX439" s="85" t="str">
        <f t="shared" si="243"/>
        <v>SI</v>
      </c>
      <c r="CY439" s="31">
        <f t="shared" si="244"/>
        <v>0</v>
      </c>
      <c r="CZ439" s="85" t="str">
        <f>IF(ISERROR(VLOOKUP(AI439,EXPERIENCIA!$A$1:$C$2100,1,0)),"NO","SI")</f>
        <v>SI</v>
      </c>
      <c r="DA439" s="85">
        <f>IF(CX439="no","NO APLICA",IF(AX439=0,"ERROR NOTA",IF(AND(AX439&gt;1,CZ439="NO"),"ERROR NOTA",IF(AND(CZ439="NO",AX439=1),0,IF(VLOOKUP(AI439,EXPERIENCIA!$A$1:$C$2100,3,0)=AX439,0,"ERROR NOTA")))))</f>
        <v>0</v>
      </c>
      <c r="DB439" s="85" t="str">
        <f>IF(ISERROR(VLOOKUP(AI439,COMPORTAMIENTO!$A$1:$C$2100,1,0)),"NO","SI")</f>
        <v>SI</v>
      </c>
      <c r="DC439" s="85">
        <f>IF(CX439="NO","NO APLICA",IF(AY439=0,"ERROR NOTA",IF(AND(DB439="NO",AY439=7),0,IF(VLOOKUP(AI439,COMPORTAMIENTO!$A$2:$H$2100,8,0)=AY439,0,"ERROR NOTA"))))</f>
        <v>0</v>
      </c>
      <c r="DD439" s="104">
        <f t="shared" si="245"/>
        <v>0.5</v>
      </c>
      <c r="DE439" s="104">
        <f t="shared" si="246"/>
        <v>0.70000000000000007</v>
      </c>
      <c r="DF439" s="85" t="str">
        <f t="shared" si="230"/>
        <v>SI</v>
      </c>
      <c r="DG439" s="85">
        <f t="shared" si="247"/>
        <v>0</v>
      </c>
      <c r="DH439" s="85">
        <f t="shared" si="248"/>
        <v>0</v>
      </c>
      <c r="DI439" s="85">
        <f t="shared" si="249"/>
        <v>0</v>
      </c>
      <c r="DJ439" s="12">
        <f t="shared" si="250"/>
        <v>7.0000000000000009</v>
      </c>
      <c r="DK439" s="7">
        <f t="shared" si="251"/>
        <v>7.0000000000000009</v>
      </c>
      <c r="DL439" s="12">
        <f t="shared" si="231"/>
        <v>6600</v>
      </c>
      <c r="DM439" s="12">
        <f>VLOOKUP(A439,'5 TD'!$A:$B,2,0)</f>
        <v>6373</v>
      </c>
      <c r="DN439" s="7">
        <f t="shared" si="232"/>
        <v>6.8</v>
      </c>
      <c r="DO439" s="85" t="str">
        <f t="shared" si="252"/>
        <v>APROBADO</v>
      </c>
      <c r="DP439" s="85" t="str">
        <f t="shared" si="253"/>
        <v>APROBADO</v>
      </c>
      <c r="DQ439" s="7">
        <f t="shared" si="254"/>
        <v>6.8</v>
      </c>
      <c r="DR439" s="85" t="str">
        <f t="shared" si="233"/>
        <v>APROBADO</v>
      </c>
      <c r="DS439" s="2" t="str">
        <f>+('3 Planilla Preadjudicación OTIC'!BN439)</f>
        <v>NO</v>
      </c>
      <c r="DT439" s="2">
        <f>IF(DR439="APROBADO",VLOOKUP(A439,'5 TD'!$D$3:$E$270,2,0),"NO APLICA")</f>
        <v>7</v>
      </c>
      <c r="DU439" s="2" t="str">
        <f t="shared" si="234"/>
        <v>NO</v>
      </c>
      <c r="DV439" s="2" t="str">
        <f>IF(DU439="SI",VLOOKUP(A439,'5 TD'!$G$3:$H$270,2,0),"NO APLICA ")</f>
        <v xml:space="preserve">NO APLICA </v>
      </c>
      <c r="DW439" s="2" t="str">
        <f t="shared" si="235"/>
        <v>NO</v>
      </c>
      <c r="DX439" s="2" t="str">
        <f>IF(DW439="SI",VLOOKUP(A439,'5 TD'!$J$4:$K$472,2,0),"NO APLICA")</f>
        <v>NO APLICA</v>
      </c>
      <c r="DY439" s="2" t="str">
        <f t="shared" si="236"/>
        <v>NO APLICA</v>
      </c>
      <c r="DZ439" s="7" t="str">
        <f>IF(DY439="SI",VLOOKUP(A439,'5 TD'!$M$4:$N$350,2,0),"NO APLICA")</f>
        <v>NO APLICA</v>
      </c>
      <c r="EA439" s="2" t="str">
        <f t="shared" si="237"/>
        <v>NO APLICA</v>
      </c>
      <c r="EB439" s="12" t="str">
        <f t="shared" si="238"/>
        <v/>
      </c>
      <c r="EC439" s="12" t="str">
        <f>IF(EA439="SI",VLOOKUP(A439,'5 TD'!$V$4:$W$479,2,0),"NO APLICA")</f>
        <v>NO APLICA</v>
      </c>
      <c r="ED439" s="2" t="str">
        <f t="shared" si="255"/>
        <v>NO</v>
      </c>
      <c r="EE439" s="79" t="str">
        <f>IF(ED439="SI",VLOOKUP(AI439,COMPORTAMIENTO!$A$1:$H$2100,7,0),"NO APLICA")</f>
        <v>NO APLICA</v>
      </c>
      <c r="EF439" s="12" t="str">
        <f>IF(ED439="SI",VLOOKUP(A439,'5 TD'!$P$2:$Q$479,2,0),"NO APLICA")</f>
        <v>NO APLICA</v>
      </c>
      <c r="EG439" s="2" t="str">
        <f t="shared" si="256"/>
        <v>NO</v>
      </c>
      <c r="EH439" s="2">
        <f>IF(CZ439="no",0,VLOOKUP(AI439,EXPERIENCIA!$A$1:$C$2100,2,0))</f>
        <v>48</v>
      </c>
      <c r="EI439" s="2">
        <f>IF(CZ439="si",VLOOKUP(A439,'5 TD'!$S$3:$T$2103,2,0),0)</f>
        <v>125</v>
      </c>
      <c r="EJ439" s="2" t="str">
        <f t="shared" si="257"/>
        <v>NO</v>
      </c>
      <c r="EK439" s="2">
        <f>+('3 Planilla Preadjudicación OTIC'!BU439)</f>
        <v>0</v>
      </c>
      <c r="EL439" s="4"/>
      <c r="EQ439" s="86"/>
    </row>
    <row r="440" spans="1:147" s="3" customFormat="1" ht="15" customHeight="1" x14ac:dyDescent="0.3">
      <c r="A440" s="2">
        <f>+('3 Planilla Preadjudicación OTIC'!A440)</f>
        <v>14448</v>
      </c>
      <c r="B440" s="2" t="str">
        <f>+('3 Planilla Preadjudicación OTIC'!B440)</f>
        <v>65181652-1</v>
      </c>
      <c r="C440" s="4">
        <f>+('3 Planilla Preadjudicación OTIC'!E440)</f>
        <v>2025</v>
      </c>
      <c r="D440" s="4" t="str">
        <f>+('3 Planilla Preadjudicación OTIC'!F440)</f>
        <v>MANDATO</v>
      </c>
      <c r="E440" s="4" t="str">
        <f>+('3 Planilla Preadjudicación OTIC'!G440)</f>
        <v>96505760-9</v>
      </c>
      <c r="F440" s="4" t="str">
        <f>+('3 Planilla Preadjudicación OTIC'!H440)</f>
        <v>COLBÚN</v>
      </c>
      <c r="G440" s="4"/>
      <c r="H440" s="4"/>
      <c r="I440" s="4" t="str">
        <f>+('3 Planilla Preadjudicación OTIC'!I440)</f>
        <v>TÉCNICAS DE MANIPULACIÓN DE ALIMENTOS</v>
      </c>
      <c r="J440" s="4" t="str">
        <f>+('3 Planilla Preadjudicación OTIC'!J440)</f>
        <v>PF1432</v>
      </c>
      <c r="K440" s="4" t="str">
        <f>+('3 Planilla Preadjudicación OTIC'!K440)</f>
        <v>TÉCNICAS PARA EL EMPRENDIMIENTO</v>
      </c>
      <c r="L440" s="4" t="str">
        <f>+('3 Planilla Preadjudicación OTIC'!L440)</f>
        <v>PF0921</v>
      </c>
      <c r="M440" s="2">
        <f>+('3 Planilla Preadjudicación OTIC'!M440)</f>
        <v>5</v>
      </c>
      <c r="N440" s="4" t="str">
        <f>+('3 Planilla Preadjudicación OTIC'!N440)</f>
        <v>VALPARAISO</v>
      </c>
      <c r="O440" s="4" t="str">
        <f>+('3 Planilla Preadjudicación OTIC'!O440)</f>
        <v>SAN ESTEBAN</v>
      </c>
      <c r="P440" s="4" t="str">
        <f>+('3 Planilla Preadjudicación OTIC'!P440)</f>
        <v>EMPRENDEDORES/AS INFORMALES O PERSONAS VULNERABLES PERTENECIENTES AL 80% MAS VULNERABLE</v>
      </c>
      <c r="Q440" s="4" t="str">
        <f>+('3 Planilla Preadjudicación OTIC'!Q440)</f>
        <v>PRESENCIAL</v>
      </c>
      <c r="R440" s="4" t="str">
        <f>+('3 Planilla Preadjudicación OTIC'!R440)</f>
        <v>INDEPENDIENTE</v>
      </c>
      <c r="S440" s="4">
        <f>+('3 Planilla Preadjudicación OTIC'!S440)</f>
        <v>30</v>
      </c>
      <c r="T440" s="2">
        <f>+('3 Planilla Preadjudicación OTIC'!T440)</f>
        <v>10</v>
      </c>
      <c r="U440" s="2">
        <f>+('3 Planilla Preadjudicación OTIC'!U440)</f>
        <v>108</v>
      </c>
      <c r="V440" s="2">
        <f>+('3 Planilla Preadjudicación OTIC'!V440)</f>
        <v>12</v>
      </c>
      <c r="W440" s="2">
        <f>+('3 Planilla Preadjudicación OTIC'!W440)</f>
        <v>120</v>
      </c>
      <c r="X440" s="2">
        <f>+('3 Planilla Preadjudicación OTIC'!X440)</f>
        <v>4</v>
      </c>
      <c r="Y440" s="2" t="str">
        <f>+('3 Planilla Preadjudicación OTIC'!Y440)</f>
        <v>SI</v>
      </c>
      <c r="Z440" s="2" t="str">
        <f>+('3 Planilla Preadjudicación OTIC'!Z440)</f>
        <v>NO</v>
      </c>
      <c r="AA440" s="2" t="str">
        <f>+('3 Planilla Preadjudicación OTIC'!AA440)</f>
        <v>SI</v>
      </c>
      <c r="AB440" s="4" t="str">
        <f>+('3 Planilla Preadjudicación OTIC'!AB440)</f>
        <v>SE AJUSTA A PLAN FORMATIVO</v>
      </c>
      <c r="AC440" s="4" t="str">
        <f>+('3 Planilla Preadjudicación OTIC'!AC440)</f>
        <v>HOMBRES Y MUJERES DE 18 AÑOS O MAS, QUE PERTENECEN AL 80% MAS VULNERABLES, RESIDEN EN LA COMUNA DE SAN ESTEBAN Y QUE CUENTAN CON EDUCACIÓN MEDIA COMPLETA, PREFERENTEMENTE</v>
      </c>
      <c r="AD440" s="2" t="str">
        <f>+('3 Planilla Preadjudicación OTIC'!AD440)</f>
        <v>NO</v>
      </c>
      <c r="AE440" s="4">
        <f>+('3 Planilla Preadjudicación OTIC'!AE440)</f>
        <v>0</v>
      </c>
      <c r="AF440" s="2" t="str">
        <f>+('3 Planilla Preadjudicación OTIC'!AF440)</f>
        <v>CERRADA</v>
      </c>
      <c r="AG440" s="2">
        <f>+('3 Planilla Preadjudicación OTIC'!AG440)</f>
        <v>30</v>
      </c>
      <c r="AH440" s="2">
        <f>+('3 Planilla Preadjudicación OTIC'!AH440)</f>
        <v>3</v>
      </c>
      <c r="AI440" s="135" t="str">
        <f>+('3 Planilla Preadjudicación OTIC'!AI440)</f>
        <v>81669200-8</v>
      </c>
      <c r="AJ440" s="4" t="str">
        <f>+('3 Planilla Preadjudicación OTIC'!AJ440)</f>
        <v>PONTIFICIA UNIVERSIDAD CATOLICA DE VALPARAISO</v>
      </c>
      <c r="AK440" s="2">
        <f>+('3 Planilla Preadjudicación OTIC'!AK440)</f>
        <v>120</v>
      </c>
      <c r="AL440" s="2">
        <f>+('3 Planilla Preadjudicación OTIC'!AL440)</f>
        <v>30</v>
      </c>
      <c r="AM440" s="12">
        <f>+('3 Planilla Preadjudicación OTIC'!AM440)</f>
        <v>6900</v>
      </c>
      <c r="AN440" s="12">
        <f>+('3 Planilla Preadjudicación OTIC'!AN440)</f>
        <v>100000</v>
      </c>
      <c r="AO440" s="12">
        <f>+('3 Planilla Preadjudicación OTIC'!AO440)</f>
        <v>0</v>
      </c>
      <c r="AP440" s="12">
        <f>+('3 Planilla Preadjudicación OTIC'!AP440)</f>
        <v>8280000</v>
      </c>
      <c r="AQ440" s="12">
        <f>+('3 Planilla Preadjudicación OTIC'!AQ440)</f>
        <v>1200000</v>
      </c>
      <c r="AR440" s="12">
        <f>+('3 Planilla Preadjudicación OTIC'!AR440)</f>
        <v>1000000</v>
      </c>
      <c r="AS440" s="12">
        <f>+('3 Planilla Preadjudicación OTIC'!AS440)</f>
        <v>0</v>
      </c>
      <c r="AT440" s="12">
        <f>+('3 Planilla Preadjudicación OTIC'!AT440)</f>
        <v>0</v>
      </c>
      <c r="AU440" s="12">
        <f>+('3 Planilla Preadjudicación OTIC'!AU440)</f>
        <v>10480000</v>
      </c>
      <c r="AV440" s="2" t="str">
        <f>+('3 Planilla Preadjudicación OTIC'!AV440)</f>
        <v>SI</v>
      </c>
      <c r="AW440" s="4">
        <f>+('3 Planilla Preadjudicación OTIC'!AW440)</f>
        <v>0</v>
      </c>
      <c r="AX440" s="2">
        <f>+('3 Planilla Preadjudicación OTIC'!AX440)</f>
        <v>5</v>
      </c>
      <c r="AY440" s="2">
        <f>+('3 Planilla Preadjudicación OTIC'!AY440)</f>
        <v>7</v>
      </c>
      <c r="AZ440" s="2">
        <f>+('3 Planilla Preadjudicación OTIC'!AZ440)</f>
        <v>0</v>
      </c>
      <c r="BA440" s="2">
        <f>+('3 Planilla Preadjudicación OTIC'!BA440)</f>
        <v>0</v>
      </c>
      <c r="BB440" s="2">
        <f>+('3 Planilla Preadjudicación OTIC'!BB440)</f>
        <v>0</v>
      </c>
      <c r="BC440" s="2">
        <f>+('3 Planilla Preadjudicación OTIC'!BC440)</f>
        <v>0</v>
      </c>
      <c r="BD440" s="2">
        <f>+('3 Planilla Preadjudicación OTIC'!BD440)</f>
        <v>0</v>
      </c>
      <c r="BE440" s="2">
        <f>+('3 Planilla Preadjudicación OTIC'!BE440)</f>
        <v>0</v>
      </c>
      <c r="BF440" s="2">
        <f>+('3 Planilla Preadjudicación OTIC'!BF440)</f>
        <v>0</v>
      </c>
      <c r="BG440" s="2">
        <f>+('3 Planilla Preadjudicación OTIC'!BG440)</f>
        <v>7</v>
      </c>
      <c r="BH440" s="2">
        <f>+('3 Planilla Preadjudicación OTIC'!BH440)</f>
        <v>7</v>
      </c>
      <c r="BI440" s="2">
        <f>+('3 Planilla Preadjudicación OTIC'!BI440)</f>
        <v>7</v>
      </c>
      <c r="BJ440" s="2">
        <f>+('3 Planilla Preadjudicación OTIC'!BJ440)</f>
        <v>7</v>
      </c>
      <c r="BK440" s="2">
        <f>+('3 Planilla Preadjudicación OTIC'!BK440)</f>
        <v>7</v>
      </c>
      <c r="BL440" s="2">
        <f>+('3 Planilla Preadjudicación OTIC'!BL440)</f>
        <v>6.5</v>
      </c>
      <c r="BM440" s="243">
        <f>ROUND(('3 Planilla Preadjudicación OTIC'!BM440),1)</f>
        <v>6.8</v>
      </c>
      <c r="BN440" s="4" t="str">
        <f>+('3 Planilla Preadjudicación OTIC'!BN440)</f>
        <v>NO</v>
      </c>
      <c r="BO440" s="4">
        <f>+('3 Planilla Preadjudicación OTIC'!BO440)</f>
        <v>0</v>
      </c>
      <c r="BP440" s="4">
        <f>+('3 Planilla Preadjudicación OTIC'!BP440)</f>
        <v>0</v>
      </c>
      <c r="BQ440" s="4">
        <f>+('3 Planilla Preadjudicación OTIC'!BQ440)</f>
        <v>0</v>
      </c>
      <c r="BR440" s="4">
        <f>+('3 Planilla Preadjudicación OTIC'!BR440)</f>
        <v>0</v>
      </c>
      <c r="BS440" s="4">
        <f>+('3 Planilla Preadjudicación OTIC'!BS440)</f>
        <v>0</v>
      </c>
      <c r="BT440" s="4">
        <f>+('3 Planilla Preadjudicación OTIC'!BT440)</f>
        <v>0</v>
      </c>
      <c r="BU440" s="85">
        <f>IF(VLOOKUP(A440,'BD OFICIAL'!$A$1:$AL$2098,7,0)=D440,0,1)</f>
        <v>0</v>
      </c>
      <c r="BV440" s="85">
        <f>IF(VLOOKUP(A440,'BD OFICIAL'!$A$1:$AL$2098,11,0)=J440,0,1)</f>
        <v>0</v>
      </c>
      <c r="BW440" s="85">
        <f>IF(VLOOKUP(A440,'BD OFICIAL'!$A$1:$AL$2098,13,0)=L440,0,1)</f>
        <v>0</v>
      </c>
      <c r="BX440" s="2">
        <f>IF(VLOOKUP(A440,'BD OFICIAL'!$A$1:$AL$2098,16,0)=O440,0,1)</f>
        <v>0</v>
      </c>
      <c r="BY440" s="2">
        <f>IF(VLOOKUP(A440,'BD OFICIAL'!$A$1:$AL$2098,17,0)=P440,0,1)</f>
        <v>0</v>
      </c>
      <c r="BZ440" s="2">
        <f>IF(VLOOKUP(A440,'BD OFICIAL'!$A$1:$AL$2098,19,0)=R440,0,1)</f>
        <v>0</v>
      </c>
      <c r="CA440" s="2">
        <f>IF(VLOOKUP(A440,'BD OFICIAL'!$A$1:$AL$2098,21,0)=T440,0,1)</f>
        <v>0</v>
      </c>
      <c r="CB440" s="2">
        <f>IF(VLOOKUP(A440,'BD OFICIAL'!$A$1:$AL$2098,24,0)=AK440,0,1)</f>
        <v>0</v>
      </c>
      <c r="CC440" s="2">
        <f>IF(VLOOKUP(A440,'BD OFICIAL'!$A$1:$AL$2098,25,0)=X440,0,1)</f>
        <v>0</v>
      </c>
      <c r="CD440" s="2">
        <f>IF(VLOOKUP(A440,'BD OFICIAL'!$A$1:$AL$2098,26,0)=Y440,0,1)</f>
        <v>0</v>
      </c>
      <c r="CE440" s="2">
        <f>IF(VLOOKUP(A440,'BD OFICIAL'!$A$1:$AL$2098,27,0)=Z440,0,1)</f>
        <v>0</v>
      </c>
      <c r="CF440" s="2">
        <f>IF(VLOOKUP(A440,'BD OFICIAL'!$A$1:$AL$2098,28,0)=AA440,0,1)</f>
        <v>0</v>
      </c>
      <c r="CG440" s="2">
        <f>IF(VLOOKUP(A440,'BD OFICIAL'!$A$1:$AL$2098,33,0)=AF440,0,1)</f>
        <v>0</v>
      </c>
      <c r="CH440" s="2">
        <f>IF(VLOOKUP(A440,'BD OFICIAL'!$A$1:$AL$2098,35,0)=AH440,0,1)</f>
        <v>0</v>
      </c>
      <c r="CI440" s="85">
        <f>IF(VLOOKUP(A440,'BD OFICIAL'!$A$1:$AL$2098,34,0)=AL440,0,1)</f>
        <v>0</v>
      </c>
      <c r="CJ440" s="12">
        <f>VLOOKUP(A440,'BD OFICIAL'!$A$1:$AM$2098,36,0)*AM440-AP440</f>
        <v>0</v>
      </c>
      <c r="CK440" s="85" t="str">
        <f t="shared" si="224"/>
        <v>SHMAN</v>
      </c>
      <c r="CL440" s="85" t="str">
        <f t="shared" si="225"/>
        <v>SI</v>
      </c>
      <c r="CM440" s="85" t="str">
        <f t="shared" si="239"/>
        <v>NO</v>
      </c>
      <c r="CN440" s="31">
        <f t="shared" si="240"/>
        <v>0</v>
      </c>
      <c r="CO440" s="31">
        <f t="shared" si="226"/>
        <v>0</v>
      </c>
      <c r="CP440" s="31">
        <f t="shared" si="241"/>
        <v>0</v>
      </c>
      <c r="CQ440" s="31">
        <f>IF(Y440="NO",0,IF(Y440="SI",IF(VLOOKUP(A440,'BD OFICIAL'!$A:$AO,40,0)=AQ440,0,1)))</f>
        <v>0</v>
      </c>
      <c r="CR440" s="31">
        <f>IF(Z440="NO",0,IF(Z440="SI",IF(VLOOKUP(B440,'BD OFICIAL'!$A:$AO,41,0)=AS440,0,1)))</f>
        <v>0</v>
      </c>
      <c r="CS440" s="31">
        <f t="shared" si="227"/>
        <v>0</v>
      </c>
      <c r="CT440" s="31">
        <f t="shared" si="228"/>
        <v>0</v>
      </c>
      <c r="CU440" s="31">
        <f>IF(VLOOKUP(A440,'BD OFICIAL'!$A$1:$AL$1056,31,0)="SI",IF(AT440&gt;0,0,1),IF(AT440=0,0,1))</f>
        <v>0</v>
      </c>
      <c r="CV440" s="31">
        <f t="shared" si="229"/>
        <v>0</v>
      </c>
      <c r="CW440" s="31">
        <f t="shared" si="242"/>
        <v>0</v>
      </c>
      <c r="CX440" s="85" t="str">
        <f t="shared" si="243"/>
        <v>SI</v>
      </c>
      <c r="CY440" s="31">
        <f t="shared" si="244"/>
        <v>0</v>
      </c>
      <c r="CZ440" s="85" t="str">
        <f>IF(ISERROR(VLOOKUP(AI440,EXPERIENCIA!$A$1:$C$2100,1,0)),"NO","SI")</f>
        <v>SI</v>
      </c>
      <c r="DA440" s="85">
        <f>IF(CX440="no","NO APLICA",IF(AX440=0,"ERROR NOTA",IF(AND(AX440&gt;1,CZ440="NO"),"ERROR NOTA",IF(AND(CZ440="NO",AX440=1),0,IF(VLOOKUP(AI440,EXPERIENCIA!$A$1:$C$2100,3,0)=AX440,0,"ERROR NOTA")))))</f>
        <v>0</v>
      </c>
      <c r="DB440" s="85" t="str">
        <f>IF(ISERROR(VLOOKUP(AI440,COMPORTAMIENTO!$A$1:$C$2100,1,0)),"NO","SI")</f>
        <v>SI</v>
      </c>
      <c r="DC440" s="85">
        <f>IF(CX440="NO","NO APLICA",IF(AY440=0,"ERROR NOTA",IF(AND(DB440="NO",AY440=7),0,IF(VLOOKUP(AI440,COMPORTAMIENTO!$A$2:$H$2100,8,0)=AY440,0,"ERROR NOTA"))))</f>
        <v>0</v>
      </c>
      <c r="DD440" s="104">
        <f t="shared" si="245"/>
        <v>0.5</v>
      </c>
      <c r="DE440" s="104">
        <f t="shared" si="246"/>
        <v>0.70000000000000007</v>
      </c>
      <c r="DF440" s="85" t="str">
        <f t="shared" si="230"/>
        <v>SI</v>
      </c>
      <c r="DG440" s="85">
        <f t="shared" si="247"/>
        <v>0</v>
      </c>
      <c r="DH440" s="85">
        <f t="shared" si="248"/>
        <v>0</v>
      </c>
      <c r="DI440" s="85">
        <f t="shared" si="249"/>
        <v>0</v>
      </c>
      <c r="DJ440" s="12">
        <f t="shared" si="250"/>
        <v>7.0000000000000009</v>
      </c>
      <c r="DK440" s="7">
        <f t="shared" si="251"/>
        <v>7.0000000000000009</v>
      </c>
      <c r="DL440" s="12">
        <f t="shared" si="231"/>
        <v>6900</v>
      </c>
      <c r="DM440" s="12">
        <f>VLOOKUP(A440,'5 TD'!$A:$B,2,0)</f>
        <v>6373</v>
      </c>
      <c r="DN440" s="7">
        <f t="shared" si="232"/>
        <v>6.5</v>
      </c>
      <c r="DO440" s="85" t="str">
        <f t="shared" si="252"/>
        <v>APROBADO</v>
      </c>
      <c r="DP440" s="85" t="str">
        <f t="shared" si="253"/>
        <v>APROBADO</v>
      </c>
      <c r="DQ440" s="7">
        <f t="shared" si="254"/>
        <v>6.8</v>
      </c>
      <c r="DR440" s="85" t="str">
        <f t="shared" si="233"/>
        <v>APROBADO</v>
      </c>
      <c r="DS440" s="2" t="str">
        <f>+('3 Planilla Preadjudicación OTIC'!BN440)</f>
        <v>NO</v>
      </c>
      <c r="DT440" s="2">
        <f>IF(DR440="APROBADO",VLOOKUP(A440,'5 TD'!$D$3:$E$270,2,0),"NO APLICA")</f>
        <v>7</v>
      </c>
      <c r="DU440" s="2" t="str">
        <f t="shared" si="234"/>
        <v>NO</v>
      </c>
      <c r="DV440" s="2" t="str">
        <f>IF(DU440="SI",VLOOKUP(A440,'5 TD'!$G$3:$H$270,2,0),"NO APLICA ")</f>
        <v xml:space="preserve">NO APLICA </v>
      </c>
      <c r="DW440" s="2" t="str">
        <f t="shared" si="235"/>
        <v>NO</v>
      </c>
      <c r="DX440" s="2" t="str">
        <f>IF(DW440="SI",VLOOKUP(A440,'5 TD'!$J$4:$K$472,2,0),"NO APLICA")</f>
        <v>NO APLICA</v>
      </c>
      <c r="DY440" s="2" t="str">
        <f t="shared" si="236"/>
        <v>NO APLICA</v>
      </c>
      <c r="DZ440" s="7" t="str">
        <f>IF(DY440="SI",VLOOKUP(A440,'5 TD'!$M$4:$N$350,2,0),"NO APLICA")</f>
        <v>NO APLICA</v>
      </c>
      <c r="EA440" s="2" t="str">
        <f t="shared" si="237"/>
        <v>NO APLICA</v>
      </c>
      <c r="EB440" s="12" t="str">
        <f t="shared" si="238"/>
        <v/>
      </c>
      <c r="EC440" s="12" t="str">
        <f>IF(EA440="SI",VLOOKUP(A440,'5 TD'!$V$4:$W$479,2,0),"NO APLICA")</f>
        <v>NO APLICA</v>
      </c>
      <c r="ED440" s="2" t="str">
        <f t="shared" si="255"/>
        <v>NO</v>
      </c>
      <c r="EE440" s="79" t="str">
        <f>IF(ED440="SI",VLOOKUP(AI440,COMPORTAMIENTO!$A$1:$H$2100,7,0),"NO APLICA")</f>
        <v>NO APLICA</v>
      </c>
      <c r="EF440" s="12" t="str">
        <f>IF(ED440="SI",VLOOKUP(A440,'5 TD'!$P$2:$Q$479,2,0),"NO APLICA")</f>
        <v>NO APLICA</v>
      </c>
      <c r="EG440" s="2" t="str">
        <f t="shared" si="256"/>
        <v>NO</v>
      </c>
      <c r="EH440" s="2">
        <f>IF(CZ440="no",0,VLOOKUP(AI440,EXPERIENCIA!$A$1:$C$2100,2,0))</f>
        <v>48</v>
      </c>
      <c r="EI440" s="2">
        <f>IF(CZ440="si",VLOOKUP(A440,'5 TD'!$S$3:$T$2103,2,0),0)</f>
        <v>125</v>
      </c>
      <c r="EJ440" s="2" t="str">
        <f t="shared" si="257"/>
        <v>NO</v>
      </c>
      <c r="EK440" s="2">
        <f>+('3 Planilla Preadjudicación OTIC'!BU440)</f>
        <v>0</v>
      </c>
      <c r="EL440" s="4"/>
      <c r="EQ440" s="86"/>
    </row>
    <row r="441" spans="1:147" ht="15" customHeight="1" x14ac:dyDescent="0.3">
      <c r="A441" s="2">
        <f>+('3 Planilla Preadjudicación OTIC'!A441)</f>
        <v>14296</v>
      </c>
      <c r="B441" s="2" t="str">
        <f>+('3 Planilla Preadjudicación OTIC'!B441)</f>
        <v>65181652-1</v>
      </c>
      <c r="C441" s="4">
        <f>+('3 Planilla Preadjudicación OTIC'!E441)</f>
        <v>2025</v>
      </c>
      <c r="D441" s="4" t="str">
        <f>+('3 Planilla Preadjudicación OTIC'!F441)</f>
        <v>MANDATO</v>
      </c>
      <c r="E441" s="4" t="str">
        <f>+('3 Planilla Preadjudicación OTIC'!G441)</f>
        <v>65073010-0</v>
      </c>
      <c r="F441" s="4" t="str">
        <f>+('3 Planilla Preadjudicación OTIC'!H441)</f>
        <v>CORPORACIÓN DE EDUCACIÓN Y SALUD PARA EL SÍNDROME DE DOWN, EDUDOWN</v>
      </c>
      <c r="G441" s="4"/>
      <c r="H441" s="4"/>
      <c r="I441" s="4" t="str">
        <f>+('3 Planilla Preadjudicación OTIC'!I441)</f>
        <v>ATENCIÓN AL CLIENTE Y GARZONERÍA PARA PERSONAS CON DISCAPACIDAD</v>
      </c>
      <c r="J441" s="4" t="str">
        <f>+('3 Planilla Preadjudicación OTIC'!J441)</f>
        <v>SIN PLAN FORMATIVO</v>
      </c>
      <c r="K441" s="4" t="str">
        <f>+('3 Planilla Preadjudicación OTIC'!K441)</f>
        <v>TÉCNICAS PARA LA RESOLUCIÓN DE PROBLEMAS</v>
      </c>
      <c r="L441" s="4" t="str">
        <f>+('3 Planilla Preadjudicación OTIC'!L441)</f>
        <v>PF0922</v>
      </c>
      <c r="M441" s="2">
        <f>+('3 Planilla Preadjudicación OTIC'!M441)</f>
        <v>13</v>
      </c>
      <c r="N441" s="4" t="str">
        <f>+('3 Planilla Preadjudicación OTIC'!N441)</f>
        <v>METROPOLITANA</v>
      </c>
      <c r="O441" s="4" t="str">
        <f>+('3 Planilla Preadjudicación OTIC'!O441)</f>
        <v>SAN BERNARDO</v>
      </c>
      <c r="P441" s="4" t="str">
        <f>+('3 Planilla Preadjudicación OTIC'!P441)</f>
        <v>CUIDADORES DE PERSONAS CON DISCAPACIDAD Y/O DEPENDENCIA MODERADA O SEVERA.</v>
      </c>
      <c r="Q441" s="4" t="str">
        <f>+('3 Planilla Preadjudicación OTIC'!Q441)</f>
        <v>PRESENCIAL</v>
      </c>
      <c r="R441" s="4" t="str">
        <f>+('3 Planilla Preadjudicación OTIC'!R441)</f>
        <v>DEPENDIENTE</v>
      </c>
      <c r="S441" s="4">
        <f>+('3 Planilla Preadjudicación OTIC'!S441)</f>
        <v>47</v>
      </c>
      <c r="T441" s="2">
        <f>+('3 Planilla Preadjudicación OTIC'!T441)</f>
        <v>10</v>
      </c>
      <c r="U441" s="2">
        <f>+('3 Planilla Preadjudicación OTIC'!U441)</f>
        <v>0</v>
      </c>
      <c r="V441" s="2">
        <f>+('3 Planilla Preadjudicación OTIC'!V441)</f>
        <v>8</v>
      </c>
      <c r="W441" s="2">
        <f>+('3 Planilla Preadjudicación OTIC'!W441)</f>
        <v>188</v>
      </c>
      <c r="X441" s="2">
        <f>+('3 Planilla Preadjudicación OTIC'!X441)</f>
        <v>4</v>
      </c>
      <c r="Y441" s="2" t="str">
        <f>+('3 Planilla Preadjudicación OTIC'!Y441)</f>
        <v>SI</v>
      </c>
      <c r="Z441" s="2" t="str">
        <f>+('3 Planilla Preadjudicación OTIC'!Z441)</f>
        <v>NO</v>
      </c>
      <c r="AA441" s="2" t="str">
        <f>+('3 Planilla Preadjudicación OTIC'!AA441)</f>
        <v>NO</v>
      </c>
      <c r="AB441" s="4" t="str">
        <f>+('3 Planilla Preadjudicación OTIC'!AB441)</f>
        <v>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v>
      </c>
      <c r="AC441" s="4" t="str">
        <f>+('3 Planilla Preadjudicación OTIC'!AC441)</f>
        <v>PERSONAS EN SITUACIÓN DE DISCAPACIDAD, DE 18 AÑOS O MÁS, QUE SE ATIENDEN EN EDUDOWN, HOMBRES Y MUJERES, QUE TIENEN O NO EXPERIENCIA LABORAL, RESIDENTES DE LA REGIÓN METROPOLITANA Y QUE BUSCAN CON LA CAPACITACIÓN INSERTARSE AL MUNDO LABORAL.</v>
      </c>
      <c r="AD441" s="2" t="str">
        <f>+('3 Planilla Preadjudicación OTIC'!AD441)</f>
        <v>NO</v>
      </c>
      <c r="AE441" s="4">
        <f>+('3 Planilla Preadjudicación OTIC'!AE441)</f>
        <v>0</v>
      </c>
      <c r="AF441" s="2" t="str">
        <f>+('3 Planilla Preadjudicación OTIC'!AF441)</f>
        <v>CERRADA</v>
      </c>
      <c r="AG441" s="2">
        <f>+('3 Planilla Preadjudicación OTIC'!AG441)</f>
        <v>47</v>
      </c>
      <c r="AH441" s="2">
        <f>+('3 Planilla Preadjudicación OTIC'!AH441)</f>
        <v>2</v>
      </c>
      <c r="AI441" s="135" t="str">
        <f>+('3 Planilla Preadjudicación OTIC'!AI441)</f>
        <v>76636474-8</v>
      </c>
      <c r="AJ441" s="4" t="str">
        <f>+('3 Planilla Preadjudicación OTIC'!AJ441)</f>
        <v>IRV CAPACITA SPA</v>
      </c>
      <c r="AK441" s="2">
        <f>+('3 Planilla Preadjudicación OTIC'!AK441)</f>
        <v>188</v>
      </c>
      <c r="AL441" s="2">
        <f>+('3 Planilla Preadjudicación OTIC'!AL441)</f>
        <v>47</v>
      </c>
      <c r="AM441" s="12">
        <f>+('3 Planilla Preadjudicación OTIC'!AM441)</f>
        <v>5075</v>
      </c>
      <c r="AN441" s="12">
        <f>+('3 Planilla Preadjudicación OTIC'!AN441)</f>
        <v>0</v>
      </c>
      <c r="AO441" s="12">
        <f>+('3 Planilla Preadjudicación OTIC'!AO441)</f>
        <v>0</v>
      </c>
      <c r="AP441" s="12">
        <f>+('3 Planilla Preadjudicación OTIC'!AP441)</f>
        <v>9541000</v>
      </c>
      <c r="AQ441" s="12">
        <f>+('3 Planilla Preadjudicación OTIC'!AQ441)</f>
        <v>1880000</v>
      </c>
      <c r="AR441" s="12">
        <f>+('3 Planilla Preadjudicación OTIC'!AR441)</f>
        <v>0</v>
      </c>
      <c r="AS441" s="12">
        <f>+('3 Planilla Preadjudicación OTIC'!AS441)</f>
        <v>0</v>
      </c>
      <c r="AT441" s="12">
        <f>+('3 Planilla Preadjudicación OTIC'!AT441)</f>
        <v>0</v>
      </c>
      <c r="AU441" s="12">
        <f>+('3 Planilla Preadjudicación OTIC'!AU441)</f>
        <v>11421000</v>
      </c>
      <c r="AV441" s="2" t="str">
        <f>+('3 Planilla Preadjudicación OTIC'!AV441)</f>
        <v>SI</v>
      </c>
      <c r="AW441" s="4">
        <f>+('3 Planilla Preadjudicación OTIC'!AW441)</f>
        <v>0</v>
      </c>
      <c r="AX441" s="2">
        <f>+('3 Planilla Preadjudicación OTIC'!AX441)</f>
        <v>1</v>
      </c>
      <c r="AY441" s="2">
        <f>+('3 Planilla Preadjudicación OTIC'!AY441)</f>
        <v>7</v>
      </c>
      <c r="AZ441" s="2">
        <f>+('3 Planilla Preadjudicación OTIC'!AZ441)</f>
        <v>7</v>
      </c>
      <c r="BA441" s="2">
        <f>+('3 Planilla Preadjudicación OTIC'!BA441)</f>
        <v>7</v>
      </c>
      <c r="BB441" s="2">
        <f>+('3 Planilla Preadjudicación OTIC'!BB441)</f>
        <v>7</v>
      </c>
      <c r="BC441" s="2">
        <f>+('3 Planilla Preadjudicación OTIC'!BC441)</f>
        <v>7</v>
      </c>
      <c r="BD441" s="2">
        <f>+('3 Planilla Preadjudicación OTIC'!BD441)</f>
        <v>7</v>
      </c>
      <c r="BE441" s="2">
        <f>+('3 Planilla Preadjudicación OTIC'!BE441)</f>
        <v>7</v>
      </c>
      <c r="BF441" s="2">
        <f>+('3 Planilla Preadjudicación OTIC'!BF441)</f>
        <v>7</v>
      </c>
      <c r="BG441" s="2">
        <f>+('3 Planilla Preadjudicación OTIC'!BG441)</f>
        <v>7</v>
      </c>
      <c r="BH441" s="2">
        <f>+('3 Planilla Preadjudicación OTIC'!BH441)</f>
        <v>7</v>
      </c>
      <c r="BI441" s="2">
        <f>+('3 Planilla Preadjudicación OTIC'!BI441)</f>
        <v>7</v>
      </c>
      <c r="BJ441" s="2">
        <f>+('3 Planilla Preadjudicación OTIC'!BJ441)</f>
        <v>7</v>
      </c>
      <c r="BK441" s="2">
        <f>+('3 Planilla Preadjudicación OTIC'!BK441)</f>
        <v>7</v>
      </c>
      <c r="BL441" s="2">
        <f>+('3 Planilla Preadjudicación OTIC'!BL441)</f>
        <v>7</v>
      </c>
      <c r="BM441" s="104">
        <f>ROUND(('3 Planilla Preadjudicación OTIC'!BM441),1)</f>
        <v>6.4</v>
      </c>
      <c r="BN441" s="4" t="str">
        <f>+('3 Planilla Preadjudicación OTIC'!BN441)</f>
        <v>NO</v>
      </c>
      <c r="BO441" s="4">
        <f>+('3 Planilla Preadjudicación OTIC'!BO441)</f>
        <v>0</v>
      </c>
      <c r="BP441" s="4">
        <f>+('3 Planilla Preadjudicación OTIC'!BP441)</f>
        <v>0</v>
      </c>
      <c r="BQ441" s="4">
        <f>+('3 Planilla Preadjudicación OTIC'!BQ441)</f>
        <v>0</v>
      </c>
      <c r="BR441" s="4">
        <f>+('3 Planilla Preadjudicación OTIC'!BR441)</f>
        <v>0</v>
      </c>
      <c r="BS441" s="4">
        <f>+('3 Planilla Preadjudicación OTIC'!BS441)</f>
        <v>0</v>
      </c>
      <c r="BT441" s="4">
        <f>+('3 Planilla Preadjudicación OTIC'!BT441)</f>
        <v>0</v>
      </c>
      <c r="BU441" s="85">
        <f>IF(VLOOKUP(A441,'BD OFICIAL'!$A$1:$AL$2098,7,0)=D441,0,1)</f>
        <v>0</v>
      </c>
      <c r="BV441" s="85">
        <f>IF(VLOOKUP(A441,'BD OFICIAL'!$A$1:$AL$2098,11,0)=J441,0,1)</f>
        <v>0</v>
      </c>
      <c r="BW441" s="85">
        <f>IF(VLOOKUP(A441,'BD OFICIAL'!$A$1:$AL$2098,13,0)=L441,0,1)</f>
        <v>0</v>
      </c>
      <c r="BX441" s="2">
        <f>IF(VLOOKUP(A441,'BD OFICIAL'!$A$1:$AL$2098,16,0)=O441,0,1)</f>
        <v>0</v>
      </c>
      <c r="BY441" s="2">
        <f>IF(VLOOKUP(A441,'BD OFICIAL'!$A$1:$AL$2098,17,0)=P441,0,1)</f>
        <v>0</v>
      </c>
      <c r="BZ441" s="2">
        <f>IF(VLOOKUP(A441,'BD OFICIAL'!$A$1:$AL$2098,19,0)=R441,0,1)</f>
        <v>0</v>
      </c>
      <c r="CA441" s="2">
        <f>IF(VLOOKUP(A441,'BD OFICIAL'!$A$1:$AL$2098,21,0)=T441,0,1)</f>
        <v>0</v>
      </c>
      <c r="CB441" s="2">
        <f>IF(VLOOKUP(A441,'BD OFICIAL'!$A$1:$AL$2098,24,0)=AK441,0,1)</f>
        <v>0</v>
      </c>
      <c r="CC441" s="2">
        <f>IF(VLOOKUP(A441,'BD OFICIAL'!$A$1:$AL$2098,25,0)=X441,0,1)</f>
        <v>0</v>
      </c>
      <c r="CD441" s="2">
        <f>IF(VLOOKUP(A441,'BD OFICIAL'!$A$1:$AL$2098,26,0)=Y441,0,1)</f>
        <v>0</v>
      </c>
      <c r="CE441" s="2">
        <f>IF(VLOOKUP(A441,'BD OFICIAL'!$A$1:$AL$2098,27,0)=Z441,0,1)</f>
        <v>0</v>
      </c>
      <c r="CF441" s="2">
        <f>IF(VLOOKUP(A441,'BD OFICIAL'!$A$1:$AL$2098,28,0)=AA441,0,1)</f>
        <v>0</v>
      </c>
      <c r="CG441" s="2">
        <f>IF(VLOOKUP(A441,'BD OFICIAL'!$A$1:$AL$2098,33,0)=AF441,0,1)</f>
        <v>0</v>
      </c>
      <c r="CH441" s="2">
        <f>IF(VLOOKUP(A441,'BD OFICIAL'!$A$1:$AL$2098,35,0)=AH441,0,1)</f>
        <v>0</v>
      </c>
      <c r="CI441" s="85">
        <f>IF(VLOOKUP(A441,'BD OFICIAL'!$A$1:$AL$2098,34,0)=AL441,0,1)</f>
        <v>0</v>
      </c>
      <c r="CJ441" s="12">
        <f>VLOOKUP(A441,'BD OFICIAL'!$A$1:$AM$2098,36,0)*AM441-AP441</f>
        <v>0</v>
      </c>
      <c r="CK441" s="85" t="str">
        <f t="shared" si="224"/>
        <v>SSH</v>
      </c>
      <c r="CL441" s="85" t="str">
        <f t="shared" si="225"/>
        <v>NO</v>
      </c>
      <c r="CM441" s="85" t="str">
        <f t="shared" si="239"/>
        <v>SI</v>
      </c>
      <c r="CN441" s="31">
        <f t="shared" si="240"/>
        <v>0</v>
      </c>
      <c r="CO441" s="31">
        <f t="shared" si="226"/>
        <v>0</v>
      </c>
      <c r="CP441" s="31">
        <f t="shared" si="241"/>
        <v>0</v>
      </c>
      <c r="CQ441" s="31">
        <f>IF(Y441="NO",0,IF(Y441="SI",IF(VLOOKUP(A441,'BD OFICIAL'!$A:$AO,40,0)=AQ441,0,1)))</f>
        <v>0</v>
      </c>
      <c r="CR441" s="31">
        <f>IF(Z441="NO",0,IF(Z441="SI",IF(VLOOKUP(B441,'BD OFICIAL'!$A:$AO,41,0)=AS441,0,1)))</f>
        <v>0</v>
      </c>
      <c r="CS441" s="31">
        <f t="shared" si="227"/>
        <v>0</v>
      </c>
      <c r="CT441" s="31">
        <f t="shared" si="228"/>
        <v>0</v>
      </c>
      <c r="CU441" s="31">
        <f>IF(VLOOKUP(A441,'BD OFICIAL'!$A$1:$AL$1056,31,0)="SI",IF(AT441&gt;0,0,1),IF(AT441=0,0,1))</f>
        <v>0</v>
      </c>
      <c r="CV441" s="31">
        <f t="shared" si="229"/>
        <v>0</v>
      </c>
      <c r="CW441" s="31">
        <f t="shared" si="242"/>
        <v>0</v>
      </c>
      <c r="CX441" s="85" t="str">
        <f t="shared" si="243"/>
        <v>SI</v>
      </c>
      <c r="CY441" s="31">
        <f t="shared" si="244"/>
        <v>0</v>
      </c>
      <c r="CZ441" s="85" t="str">
        <f>IF(ISERROR(VLOOKUP(AI441,EXPERIENCIA!$A$1:$C$2100,1,0)),"NO","SI")</f>
        <v>SI</v>
      </c>
      <c r="DA441" s="85">
        <f>IF(CX441="no","NO APLICA",IF(AX441=0,"ERROR NOTA",IF(AND(AX441&gt;1,CZ441="NO"),"ERROR NOTA",IF(AND(CZ441="NO",AX441=1),0,IF(VLOOKUP(AI441,EXPERIENCIA!$A$1:$C$2100,3,0)=AX441,0,"ERROR NOTA")))))</f>
        <v>0</v>
      </c>
      <c r="DB441" s="85" t="str">
        <f>IF(ISERROR(VLOOKUP(AI441,COMPORTAMIENTO!$A$1:$C$2100,1,0)),"NO","SI")</f>
        <v>SI</v>
      </c>
      <c r="DC441" s="85">
        <f>IF(CX441="NO","NO APLICA",IF(AY441=0,"ERROR NOTA",IF(AND(DB441="NO",AY441=7),0,IF(VLOOKUP(AI441,COMPORTAMIENTO!$A$2:$H$2100,8,0)=AY441,0,"ERROR NOTA"))))</f>
        <v>0</v>
      </c>
      <c r="DD441" s="104">
        <f t="shared" si="245"/>
        <v>0.1</v>
      </c>
      <c r="DE441" s="104">
        <f t="shared" si="246"/>
        <v>0.70000000000000007</v>
      </c>
      <c r="DF441" s="85" t="str">
        <f t="shared" si="230"/>
        <v>NO</v>
      </c>
      <c r="DG441" s="85">
        <f t="shared" si="247"/>
        <v>7</v>
      </c>
      <c r="DH441" s="85">
        <f t="shared" si="248"/>
        <v>7</v>
      </c>
      <c r="DI441" s="85">
        <f t="shared" si="249"/>
        <v>7</v>
      </c>
      <c r="DJ441" s="12">
        <f t="shared" si="250"/>
        <v>7.0000000000000009</v>
      </c>
      <c r="DK441" s="7">
        <f t="shared" si="251"/>
        <v>7.0000000000000009</v>
      </c>
      <c r="DL441" s="12">
        <f t="shared" si="231"/>
        <v>5075</v>
      </c>
      <c r="DM441" s="12">
        <f>VLOOKUP(A441,'5 TD'!$A:$B,2,0)</f>
        <v>5075</v>
      </c>
      <c r="DN441" s="7">
        <f t="shared" si="232"/>
        <v>7</v>
      </c>
      <c r="DO441" s="85" t="str">
        <f t="shared" si="252"/>
        <v>APROBADO</v>
      </c>
      <c r="DP441" s="85" t="str">
        <f t="shared" si="253"/>
        <v>APROBADO</v>
      </c>
      <c r="DQ441" s="7">
        <f t="shared" si="254"/>
        <v>6.4</v>
      </c>
      <c r="DR441" s="85" t="str">
        <f t="shared" si="233"/>
        <v>APROBADO</v>
      </c>
      <c r="DS441" s="2" t="str">
        <f>+('3 Planilla Preadjudicación OTIC'!BN441)</f>
        <v>NO</v>
      </c>
      <c r="DT441" s="2">
        <f>IF(DR441="APROBADO",VLOOKUP(A441,'5 TD'!$D$3:$E$270,2,0),"NO APLICA")</f>
        <v>6.8</v>
      </c>
      <c r="DU441" s="2" t="str">
        <f t="shared" si="234"/>
        <v>NO</v>
      </c>
      <c r="DV441" s="2" t="str">
        <f>IF(DU441="SI",VLOOKUP(A441,'5 TD'!$G$3:$H$270,2,0),"NO APLICA ")</f>
        <v xml:space="preserve">NO APLICA </v>
      </c>
      <c r="DW441" s="2" t="str">
        <f t="shared" si="235"/>
        <v>NO</v>
      </c>
      <c r="DX441" s="2" t="str">
        <f>IF(DW441="SI",VLOOKUP(A441,'5 TD'!$J$4:$K$472,2,0),"NO APLICA")</f>
        <v>NO APLICA</v>
      </c>
      <c r="DY441" s="2" t="str">
        <f t="shared" si="236"/>
        <v>NO APLICA</v>
      </c>
      <c r="DZ441" s="7" t="str">
        <f>IF(DY441="SI",VLOOKUP(A441,'5 TD'!$M$4:$N$350,2,0),"NO APLICA")</f>
        <v>NO APLICA</v>
      </c>
      <c r="EA441" s="2" t="str">
        <f t="shared" si="237"/>
        <v>NO APLICA</v>
      </c>
      <c r="EB441" s="12" t="str">
        <f t="shared" si="238"/>
        <v/>
      </c>
      <c r="EC441" s="12" t="str">
        <f>IF(EA441="SI",VLOOKUP(A441,'5 TD'!$V$4:$W$479,2,0),"NO APLICA")</f>
        <v>NO APLICA</v>
      </c>
      <c r="ED441" s="2" t="str">
        <f t="shared" si="255"/>
        <v>NO</v>
      </c>
      <c r="EE441" s="79" t="str">
        <f>IF(ED441="SI",VLOOKUP(AI441,COMPORTAMIENTO!$A$1:$H$2100,7,0),"NO APLICA")</f>
        <v>NO APLICA</v>
      </c>
      <c r="EF441" s="12" t="str">
        <f>IF(ED441="SI",VLOOKUP(A441,'5 TD'!$P$2:$Q$479,2,0),"NO APLICA")</f>
        <v>NO APLICA</v>
      </c>
      <c r="EG441" s="2" t="str">
        <f t="shared" si="256"/>
        <v>NO</v>
      </c>
      <c r="EH441" s="2">
        <f>IF(CZ441="no",0,VLOOKUP(AI441,EXPERIENCIA!$A$1:$C$2100,2,0))</f>
        <v>1</v>
      </c>
      <c r="EI441" s="2">
        <f>IF(CZ441="si",VLOOKUP(A441,'5 TD'!$S$3:$T$2103,2,0),0)</f>
        <v>52</v>
      </c>
      <c r="EJ441" s="2" t="str">
        <f t="shared" si="257"/>
        <v>NO</v>
      </c>
      <c r="EK441" s="2">
        <f>+('3 Planilla Preadjudicación OTIC'!BU441)</f>
        <v>0</v>
      </c>
      <c r="EL441" s="4"/>
      <c r="EM441" s="3"/>
      <c r="EN441" s="3"/>
      <c r="EQ441" s="86"/>
    </row>
    <row r="442" spans="1:147" ht="15" customHeight="1" x14ac:dyDescent="0.3">
      <c r="A442" s="2">
        <f>+('3 Planilla Preadjudicación OTIC'!A442)</f>
        <v>14262</v>
      </c>
      <c r="B442" s="2" t="str">
        <f>+('3 Planilla Preadjudicación OTIC'!B442)</f>
        <v>65181652-1</v>
      </c>
      <c r="C442" s="4">
        <f>+('3 Planilla Preadjudicación OTIC'!E442)</f>
        <v>2025</v>
      </c>
      <c r="D442" s="4" t="str">
        <f>+('3 Planilla Preadjudicación OTIC'!F442)</f>
        <v>MANDATO</v>
      </c>
      <c r="E442" s="4" t="str">
        <f>+('3 Planilla Preadjudicación OTIC'!G442)</f>
        <v>65073010-0</v>
      </c>
      <c r="F442" s="4" t="str">
        <f>+('3 Planilla Preadjudicación OTIC'!H442)</f>
        <v>CORPORACIÓN DE EDUCACIÓN Y SALUD PARA EL SÍNDROME DE DOWN, EDUDOWN</v>
      </c>
      <c r="G442" s="4"/>
      <c r="H442" s="4"/>
      <c r="I442" s="4" t="str">
        <f>+('3 Planilla Preadjudicación OTIC'!I442)</f>
        <v>COCINA INCLUSIVA CON APOYO</v>
      </c>
      <c r="J442" s="4" t="str">
        <f>+('3 Planilla Preadjudicación OTIC'!J442)</f>
        <v>SIN PLAN FORMATIVO</v>
      </c>
      <c r="K442" s="4" t="str">
        <f>+('3 Planilla Preadjudicación OTIC'!K442)</f>
        <v>TÉCNICAS PARA LA RESOLUCIÓN DE PROBLEMAS</v>
      </c>
      <c r="L442" s="4" t="str">
        <f>+('3 Planilla Preadjudicación OTIC'!L442)</f>
        <v>PF0922</v>
      </c>
      <c r="M442" s="2">
        <f>+('3 Planilla Preadjudicación OTIC'!M442)</f>
        <v>13</v>
      </c>
      <c r="N442" s="4" t="str">
        <f>+('3 Planilla Preadjudicación OTIC'!N442)</f>
        <v>METROPOLITANA</v>
      </c>
      <c r="O442" s="4" t="str">
        <f>+('3 Planilla Preadjudicación OTIC'!O442)</f>
        <v>SAN BERNARDO</v>
      </c>
      <c r="P442" s="4" t="str">
        <f>+('3 Planilla Preadjudicación OTIC'!P442)</f>
        <v>PERSONAS DE 18 AÑOS O MÁS, EN SITUACIÓN DE DISCAPACIDAD.</v>
      </c>
      <c r="Q442" s="4" t="str">
        <f>+('3 Planilla Preadjudicación OTIC'!Q442)</f>
        <v>PRESENCIAL</v>
      </c>
      <c r="R442" s="4" t="str">
        <f>+('3 Planilla Preadjudicación OTIC'!R442)</f>
        <v>DEPENDIENTE</v>
      </c>
      <c r="S442" s="4">
        <f>+('3 Planilla Preadjudicación OTIC'!S442)</f>
        <v>47</v>
      </c>
      <c r="T442" s="2">
        <f>+('3 Planilla Preadjudicación OTIC'!T442)</f>
        <v>15</v>
      </c>
      <c r="U442" s="2">
        <f>+('3 Planilla Preadjudicación OTIC'!U442)</f>
        <v>0</v>
      </c>
      <c r="V442" s="2">
        <f>+('3 Planilla Preadjudicación OTIC'!V442)</f>
        <v>8</v>
      </c>
      <c r="W442" s="2">
        <f>+('3 Planilla Preadjudicación OTIC'!W442)</f>
        <v>188</v>
      </c>
      <c r="X442" s="2">
        <f>+('3 Planilla Preadjudicación OTIC'!X442)</f>
        <v>4</v>
      </c>
      <c r="Y442" s="2" t="str">
        <f>+('3 Planilla Preadjudicación OTIC'!Y442)</f>
        <v>SI</v>
      </c>
      <c r="Z442" s="2" t="str">
        <f>+('3 Planilla Preadjudicación OTIC'!Z442)</f>
        <v>NO</v>
      </c>
      <c r="AA442" s="2" t="str">
        <f>+('3 Planilla Preadjudicación OTIC'!AA442)</f>
        <v>NO</v>
      </c>
      <c r="AB442" s="4" t="str">
        <f>+('3 Planilla Preadjudicación OTIC'!AB442)</f>
        <v>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v>
      </c>
      <c r="AC442" s="4" t="str">
        <f>+('3 Planilla Preadjudicación OTIC'!AC442)</f>
        <v>PERSONAS EN SITUACIÓN DE DISCAPACIDAD, DE 18 AÑOS O MÁS, QUE SE ATIENDEN EN EDUDOWN, HOMBRES Y MUJERES, QUE TIENEN O NO EXPERIENCIA LABORAL, RESIDENTES DE LA REGIÓN METROPOLITANA Y QUE BUSCAN CON LA CAPACITACIÓN INSERTARSE AL MUNDO LABORAL.</v>
      </c>
      <c r="AD442" s="2" t="str">
        <f>+('3 Planilla Preadjudicación OTIC'!AD442)</f>
        <v>NO</v>
      </c>
      <c r="AE442" s="4">
        <f>+('3 Planilla Preadjudicación OTIC'!AE442)</f>
        <v>0</v>
      </c>
      <c r="AF442" s="2" t="str">
        <f>+('3 Planilla Preadjudicación OTIC'!AF442)</f>
        <v>CERRADA</v>
      </c>
      <c r="AG442" s="2">
        <f>+('3 Planilla Preadjudicación OTIC'!AG442)</f>
        <v>47</v>
      </c>
      <c r="AH442" s="2">
        <f>+('3 Planilla Preadjudicación OTIC'!AH442)</f>
        <v>3</v>
      </c>
      <c r="AI442" s="135" t="str">
        <f>+('3 Planilla Preadjudicación OTIC'!AI442)</f>
        <v>76636474-8</v>
      </c>
      <c r="AJ442" s="4" t="str">
        <f>+('3 Planilla Preadjudicación OTIC'!AJ442)</f>
        <v>IRV CAPACITA SPA</v>
      </c>
      <c r="AK442" s="2">
        <f>+('3 Planilla Preadjudicación OTIC'!AK442)</f>
        <v>188</v>
      </c>
      <c r="AL442" s="2">
        <f>+('3 Planilla Preadjudicación OTIC'!AL442)</f>
        <v>47</v>
      </c>
      <c r="AM442" s="12">
        <f>+('3 Planilla Preadjudicación OTIC'!AM442)</f>
        <v>6373</v>
      </c>
      <c r="AN442" s="12">
        <f>+('3 Planilla Preadjudicación OTIC'!AN442)</f>
        <v>0</v>
      </c>
      <c r="AO442" s="12">
        <f>+('3 Planilla Preadjudicación OTIC'!AO442)</f>
        <v>0</v>
      </c>
      <c r="AP442" s="12">
        <f>+('3 Planilla Preadjudicación OTIC'!AP442)</f>
        <v>17971860</v>
      </c>
      <c r="AQ442" s="12">
        <f>+('3 Planilla Preadjudicación OTIC'!AQ442)</f>
        <v>2820000</v>
      </c>
      <c r="AR442" s="12">
        <f>+('3 Planilla Preadjudicación OTIC'!AR442)</f>
        <v>0</v>
      </c>
      <c r="AS442" s="12">
        <f>+('3 Planilla Preadjudicación OTIC'!AS442)</f>
        <v>0</v>
      </c>
      <c r="AT442" s="12">
        <f>+('3 Planilla Preadjudicación OTIC'!AT442)</f>
        <v>0</v>
      </c>
      <c r="AU442" s="12">
        <f>+('3 Planilla Preadjudicación OTIC'!AU442)</f>
        <v>20791860</v>
      </c>
      <c r="AV442" s="2" t="str">
        <f>+('3 Planilla Preadjudicación OTIC'!AV442)</f>
        <v>SI</v>
      </c>
      <c r="AW442" s="4">
        <f>+('3 Planilla Preadjudicación OTIC'!AW442)</f>
        <v>0</v>
      </c>
      <c r="AX442" s="2">
        <f>+('3 Planilla Preadjudicación OTIC'!AX442)</f>
        <v>1</v>
      </c>
      <c r="AY442" s="2">
        <f>+('3 Planilla Preadjudicación OTIC'!AY442)</f>
        <v>7</v>
      </c>
      <c r="AZ442" s="2">
        <f>+('3 Planilla Preadjudicación OTIC'!AZ442)</f>
        <v>7</v>
      </c>
      <c r="BA442" s="2">
        <f>+('3 Planilla Preadjudicación OTIC'!BA442)</f>
        <v>7</v>
      </c>
      <c r="BB442" s="2">
        <f>+('3 Planilla Preadjudicación OTIC'!BB442)</f>
        <v>7</v>
      </c>
      <c r="BC442" s="2">
        <f>+('3 Planilla Preadjudicación OTIC'!BC442)</f>
        <v>7</v>
      </c>
      <c r="BD442" s="2">
        <f>+('3 Planilla Preadjudicación OTIC'!BD442)</f>
        <v>7</v>
      </c>
      <c r="BE442" s="2">
        <f>+('3 Planilla Preadjudicación OTIC'!BE442)</f>
        <v>7</v>
      </c>
      <c r="BF442" s="2">
        <f>+('3 Planilla Preadjudicación OTIC'!BF442)</f>
        <v>7</v>
      </c>
      <c r="BG442" s="2">
        <f>+('3 Planilla Preadjudicación OTIC'!BG442)</f>
        <v>7</v>
      </c>
      <c r="BH442" s="2">
        <f>+('3 Planilla Preadjudicación OTIC'!BH442)</f>
        <v>7</v>
      </c>
      <c r="BI442" s="2">
        <f>+('3 Planilla Preadjudicación OTIC'!BI442)</f>
        <v>7</v>
      </c>
      <c r="BJ442" s="2">
        <f>+('3 Planilla Preadjudicación OTIC'!BJ442)</f>
        <v>7</v>
      </c>
      <c r="BK442" s="2">
        <f>+('3 Planilla Preadjudicación OTIC'!BK442)</f>
        <v>7</v>
      </c>
      <c r="BL442" s="2">
        <f>+('3 Planilla Preadjudicación OTIC'!BL442)</f>
        <v>7</v>
      </c>
      <c r="BM442" s="104">
        <f>ROUND(('3 Planilla Preadjudicación OTIC'!BM442),1)</f>
        <v>6.4</v>
      </c>
      <c r="BN442" s="4" t="str">
        <f>+('3 Planilla Preadjudicación OTIC'!BN442)</f>
        <v>NO</v>
      </c>
      <c r="BO442" s="4">
        <f>+('3 Planilla Preadjudicación OTIC'!BO442)</f>
        <v>0</v>
      </c>
      <c r="BP442" s="4">
        <f>+('3 Planilla Preadjudicación OTIC'!BP442)</f>
        <v>0</v>
      </c>
      <c r="BQ442" s="4">
        <f>+('3 Planilla Preadjudicación OTIC'!BQ442)</f>
        <v>0</v>
      </c>
      <c r="BR442" s="4">
        <f>+('3 Planilla Preadjudicación OTIC'!BR442)</f>
        <v>0</v>
      </c>
      <c r="BS442" s="4">
        <f>+('3 Planilla Preadjudicación OTIC'!BS442)</f>
        <v>0</v>
      </c>
      <c r="BT442" s="4">
        <f>+('3 Planilla Preadjudicación OTIC'!BT442)</f>
        <v>0</v>
      </c>
      <c r="BU442" s="85">
        <f>IF(VLOOKUP(A442,'BD OFICIAL'!$A$1:$AL$2098,7,0)=D442,0,1)</f>
        <v>0</v>
      </c>
      <c r="BV442" s="85">
        <f>IF(VLOOKUP(A442,'BD OFICIAL'!$A$1:$AL$2098,11,0)=J442,0,1)</f>
        <v>0</v>
      </c>
      <c r="BW442" s="85">
        <f>IF(VLOOKUP(A442,'BD OFICIAL'!$A$1:$AL$2098,13,0)=L442,0,1)</f>
        <v>0</v>
      </c>
      <c r="BX442" s="2">
        <f>IF(VLOOKUP(A442,'BD OFICIAL'!$A$1:$AL$2098,16,0)=O442,0,1)</f>
        <v>0</v>
      </c>
      <c r="BY442" s="2">
        <f>IF(VLOOKUP(A442,'BD OFICIAL'!$A$1:$AL$2098,17,0)=P442,0,1)</f>
        <v>0</v>
      </c>
      <c r="BZ442" s="2">
        <f>IF(VLOOKUP(A442,'BD OFICIAL'!$A$1:$AL$2098,19,0)=R442,0,1)</f>
        <v>0</v>
      </c>
      <c r="CA442" s="2">
        <f>IF(VLOOKUP(A442,'BD OFICIAL'!$A$1:$AL$2098,21,0)=T442,0,1)</f>
        <v>0</v>
      </c>
      <c r="CB442" s="2">
        <f>IF(VLOOKUP(A442,'BD OFICIAL'!$A$1:$AL$2098,24,0)=AK442,0,1)</f>
        <v>0</v>
      </c>
      <c r="CC442" s="2">
        <f>IF(VLOOKUP(A442,'BD OFICIAL'!$A$1:$AL$2098,25,0)=X442,0,1)</f>
        <v>0</v>
      </c>
      <c r="CD442" s="2">
        <f>IF(VLOOKUP(A442,'BD OFICIAL'!$A$1:$AL$2098,26,0)=Y442,0,1)</f>
        <v>0</v>
      </c>
      <c r="CE442" s="2">
        <f>IF(VLOOKUP(A442,'BD OFICIAL'!$A$1:$AL$2098,27,0)=Z442,0,1)</f>
        <v>0</v>
      </c>
      <c r="CF442" s="2">
        <f>IF(VLOOKUP(A442,'BD OFICIAL'!$A$1:$AL$2098,28,0)=AA442,0,1)</f>
        <v>0</v>
      </c>
      <c r="CG442" s="2">
        <f>IF(VLOOKUP(A442,'BD OFICIAL'!$A$1:$AL$2098,33,0)=AF442,0,1)</f>
        <v>0</v>
      </c>
      <c r="CH442" s="2">
        <f>IF(VLOOKUP(A442,'BD OFICIAL'!$A$1:$AL$2098,35,0)=AH442,0,1)</f>
        <v>0</v>
      </c>
      <c r="CI442" s="85">
        <f>IF(VLOOKUP(A442,'BD OFICIAL'!$A$1:$AL$2098,34,0)=AL442,0,1)</f>
        <v>0</v>
      </c>
      <c r="CJ442" s="12">
        <f>VLOOKUP(A442,'BD OFICIAL'!$A$1:$AM$2098,36,0)*AM442-AP442</f>
        <v>0</v>
      </c>
      <c r="CK442" s="85" t="str">
        <f t="shared" si="224"/>
        <v>SSH</v>
      </c>
      <c r="CL442" s="85" t="str">
        <f t="shared" si="225"/>
        <v>NO</v>
      </c>
      <c r="CM442" s="85" t="str">
        <f t="shared" si="239"/>
        <v>SI</v>
      </c>
      <c r="CN442" s="31">
        <f t="shared" si="240"/>
        <v>0</v>
      </c>
      <c r="CO442" s="31">
        <f t="shared" si="226"/>
        <v>0</v>
      </c>
      <c r="CP442" s="31">
        <f t="shared" si="241"/>
        <v>0</v>
      </c>
      <c r="CQ442" s="31">
        <f>IF(Y442="NO",0,IF(Y442="SI",IF(VLOOKUP(A442,'BD OFICIAL'!$A:$AO,40,0)=AQ442,0,1)))</f>
        <v>0</v>
      </c>
      <c r="CR442" s="31">
        <f>IF(Z442="NO",0,IF(Z442="SI",IF(VLOOKUP(B442,'BD OFICIAL'!$A:$AO,41,0)=AS442,0,1)))</f>
        <v>0</v>
      </c>
      <c r="CS442" s="31">
        <f t="shared" si="227"/>
        <v>0</v>
      </c>
      <c r="CT442" s="31">
        <f t="shared" si="228"/>
        <v>0</v>
      </c>
      <c r="CU442" s="31">
        <f>IF(VLOOKUP(A442,'BD OFICIAL'!$A$1:$AL$1056,31,0)="SI",IF(AT442&gt;0,0,1),IF(AT442=0,0,1))</f>
        <v>0</v>
      </c>
      <c r="CV442" s="31">
        <f t="shared" si="229"/>
        <v>0</v>
      </c>
      <c r="CW442" s="31">
        <f t="shared" si="242"/>
        <v>0</v>
      </c>
      <c r="CX442" s="85" t="str">
        <f t="shared" si="243"/>
        <v>SI</v>
      </c>
      <c r="CY442" s="31">
        <f t="shared" si="244"/>
        <v>0</v>
      </c>
      <c r="CZ442" s="85" t="str">
        <f>IF(ISERROR(VLOOKUP(AI442,EXPERIENCIA!$A$1:$C$2100,1,0)),"NO","SI")</f>
        <v>SI</v>
      </c>
      <c r="DA442" s="85">
        <f>IF(CX442="no","NO APLICA",IF(AX442=0,"ERROR NOTA",IF(AND(AX442&gt;1,CZ442="NO"),"ERROR NOTA",IF(AND(CZ442="NO",AX442=1),0,IF(VLOOKUP(AI442,EXPERIENCIA!$A$1:$C$2100,3,0)=AX442,0,"ERROR NOTA")))))</f>
        <v>0</v>
      </c>
      <c r="DB442" s="85" t="str">
        <f>IF(ISERROR(VLOOKUP(AI442,COMPORTAMIENTO!$A$1:$C$2100,1,0)),"NO","SI")</f>
        <v>SI</v>
      </c>
      <c r="DC442" s="85">
        <f>IF(CX442="NO","NO APLICA",IF(AY442=0,"ERROR NOTA",IF(AND(DB442="NO",AY442=7),0,IF(VLOOKUP(AI442,COMPORTAMIENTO!$A$2:$H$2100,8,0)=AY442,0,"ERROR NOTA"))))</f>
        <v>0</v>
      </c>
      <c r="DD442" s="104">
        <f t="shared" si="245"/>
        <v>0.1</v>
      </c>
      <c r="DE442" s="104">
        <f t="shared" si="246"/>
        <v>0.70000000000000007</v>
      </c>
      <c r="DF442" s="85" t="str">
        <f t="shared" si="230"/>
        <v>NO</v>
      </c>
      <c r="DG442" s="85">
        <f t="shared" si="247"/>
        <v>7</v>
      </c>
      <c r="DH442" s="85">
        <f t="shared" si="248"/>
        <v>7</v>
      </c>
      <c r="DI442" s="85">
        <f t="shared" si="249"/>
        <v>7</v>
      </c>
      <c r="DJ442" s="12">
        <f t="shared" si="250"/>
        <v>7.0000000000000009</v>
      </c>
      <c r="DK442" s="7">
        <f t="shared" si="251"/>
        <v>7.0000000000000009</v>
      </c>
      <c r="DL442" s="12">
        <f t="shared" si="231"/>
        <v>6373</v>
      </c>
      <c r="DM442" s="12">
        <f>VLOOKUP(A442,'5 TD'!$A:$B,2,0)</f>
        <v>6373</v>
      </c>
      <c r="DN442" s="7">
        <f t="shared" si="232"/>
        <v>7</v>
      </c>
      <c r="DO442" s="85" t="str">
        <f t="shared" si="252"/>
        <v>APROBADO</v>
      </c>
      <c r="DP442" s="85" t="str">
        <f t="shared" si="253"/>
        <v>APROBADO</v>
      </c>
      <c r="DQ442" s="7">
        <f t="shared" si="254"/>
        <v>6.4</v>
      </c>
      <c r="DR442" s="85" t="str">
        <f t="shared" si="233"/>
        <v>APROBADO</v>
      </c>
      <c r="DS442" s="2" t="str">
        <f>+('3 Planilla Preadjudicación OTIC'!BN442)</f>
        <v>NO</v>
      </c>
      <c r="DT442" s="2">
        <f>IF(DR442="APROBADO",VLOOKUP(A442,'5 TD'!$D$3:$E$270,2,0),"NO APLICA")</f>
        <v>7</v>
      </c>
      <c r="DU442" s="2" t="str">
        <f t="shared" si="234"/>
        <v>NO</v>
      </c>
      <c r="DV442" s="2" t="str">
        <f>IF(DU442="SI",VLOOKUP(A442,'5 TD'!$G$3:$H$270,2,0),"NO APLICA ")</f>
        <v xml:space="preserve">NO APLICA </v>
      </c>
      <c r="DW442" s="2" t="str">
        <f t="shared" si="235"/>
        <v>NO</v>
      </c>
      <c r="DX442" s="2" t="str">
        <f>IF(DW442="SI",VLOOKUP(A442,'5 TD'!$J$4:$K$472,2,0),"NO APLICA")</f>
        <v>NO APLICA</v>
      </c>
      <c r="DY442" s="2" t="str">
        <f t="shared" si="236"/>
        <v>NO APLICA</v>
      </c>
      <c r="DZ442" s="7" t="str">
        <f>IF(DY442="SI",VLOOKUP(A442,'5 TD'!$M$4:$N$350,2,0),"NO APLICA")</f>
        <v>NO APLICA</v>
      </c>
      <c r="EA442" s="2" t="str">
        <f t="shared" si="237"/>
        <v>NO APLICA</v>
      </c>
      <c r="EB442" s="12" t="str">
        <f t="shared" si="238"/>
        <v/>
      </c>
      <c r="EC442" s="12" t="str">
        <f>IF(EA442="SI",VLOOKUP(A442,'5 TD'!$V$4:$W$479,2,0),"NO APLICA")</f>
        <v>NO APLICA</v>
      </c>
      <c r="ED442" s="2" t="str">
        <f t="shared" si="255"/>
        <v>NO</v>
      </c>
      <c r="EE442" s="79" t="str">
        <f>IF(ED442="SI",VLOOKUP(AI442,COMPORTAMIENTO!$A$1:$H$2100,7,0),"NO APLICA")</f>
        <v>NO APLICA</v>
      </c>
      <c r="EF442" s="12" t="str">
        <f>IF(ED442="SI",VLOOKUP(A442,'5 TD'!$P$2:$Q$479,2,0),"NO APLICA")</f>
        <v>NO APLICA</v>
      </c>
      <c r="EG442" s="2" t="str">
        <f t="shared" si="256"/>
        <v>NO</v>
      </c>
      <c r="EH442" s="2">
        <f>IF(CZ442="no",0,VLOOKUP(AI442,EXPERIENCIA!$A$1:$C$2100,2,0))</f>
        <v>1</v>
      </c>
      <c r="EI442" s="2">
        <f>IF(CZ442="si",VLOOKUP(A442,'5 TD'!$S$3:$T$2103,2,0),0)</f>
        <v>67</v>
      </c>
      <c r="EJ442" s="2" t="str">
        <f t="shared" si="257"/>
        <v>NO</v>
      </c>
      <c r="EK442" s="2">
        <f>+('3 Planilla Preadjudicación OTIC'!BU442)</f>
        <v>0</v>
      </c>
      <c r="EL442" s="4"/>
      <c r="EM442" s="3"/>
      <c r="EN442" s="3"/>
      <c r="EQ442" s="86"/>
    </row>
    <row r="443" spans="1:147" ht="15" customHeight="1" x14ac:dyDescent="0.3">
      <c r="A443" s="2">
        <f>+('3 Planilla Preadjudicación OTIC'!A443)</f>
        <v>14302</v>
      </c>
      <c r="B443" s="2" t="str">
        <f>+('3 Planilla Preadjudicación OTIC'!B443)</f>
        <v>65181652-1</v>
      </c>
      <c r="C443" s="4">
        <f>+('3 Planilla Preadjudicación OTIC'!E443)</f>
        <v>2025</v>
      </c>
      <c r="D443" s="4" t="str">
        <f>+('3 Planilla Preadjudicación OTIC'!F443)</f>
        <v>MANDATO</v>
      </c>
      <c r="E443" s="4" t="str">
        <f>+('3 Planilla Preadjudicación OTIC'!G443)</f>
        <v>65073010-0</v>
      </c>
      <c r="F443" s="4" t="str">
        <f>+('3 Planilla Preadjudicación OTIC'!H443)</f>
        <v>CORPORACIÓN DE EDUCACIÓN Y SALUD PARA EL SÍNDROME DE DOWN, EDUDOWN</v>
      </c>
      <c r="G443" s="4"/>
      <c r="H443" s="4"/>
      <c r="I443" s="4" t="str">
        <f>+('3 Planilla Preadjudicación OTIC'!I443)</f>
        <v>HOUSEKEEPING INCLUSIVO: LIMPIEZA CON PROFESIONALISMO</v>
      </c>
      <c r="J443" s="4" t="str">
        <f>+('3 Planilla Preadjudicación OTIC'!J443)</f>
        <v>SIN PLAN FORMATIVO</v>
      </c>
      <c r="K443" s="4" t="str">
        <f>+('3 Planilla Preadjudicación OTIC'!K443)</f>
        <v>TÉCNICAS PARA LA RESOLUCIÓN DE PROBLEMAS</v>
      </c>
      <c r="L443" s="4" t="str">
        <f>+('3 Planilla Preadjudicación OTIC'!L443)</f>
        <v>PF0922</v>
      </c>
      <c r="M443" s="2">
        <f>+('3 Planilla Preadjudicación OTIC'!M443)</f>
        <v>13</v>
      </c>
      <c r="N443" s="4" t="str">
        <f>+('3 Planilla Preadjudicación OTIC'!N443)</f>
        <v>METROPOLITANA</v>
      </c>
      <c r="O443" s="4" t="str">
        <f>+('3 Planilla Preadjudicación OTIC'!O443)</f>
        <v>SAN BERNARDO</v>
      </c>
      <c r="P443" s="4" t="str">
        <f>+('3 Planilla Preadjudicación OTIC'!P443)</f>
        <v>PERSONAS DE 18 AÑOS O MÁS, EN SITUACIÓN DE DISCAPACIDAD.</v>
      </c>
      <c r="Q443" s="4" t="str">
        <f>+('3 Planilla Preadjudicación OTIC'!Q443)</f>
        <v>PRESENCIAL</v>
      </c>
      <c r="R443" s="4" t="str">
        <f>+('3 Planilla Preadjudicación OTIC'!R443)</f>
        <v>DEPENDIENTE</v>
      </c>
      <c r="S443" s="4">
        <f>+('3 Planilla Preadjudicación OTIC'!S443)</f>
        <v>47</v>
      </c>
      <c r="T443" s="2">
        <f>+('3 Planilla Preadjudicación OTIC'!T443)</f>
        <v>10</v>
      </c>
      <c r="U443" s="2">
        <f>+('3 Planilla Preadjudicación OTIC'!U443)</f>
        <v>0</v>
      </c>
      <c r="V443" s="2">
        <f>+('3 Planilla Preadjudicación OTIC'!V443)</f>
        <v>8</v>
      </c>
      <c r="W443" s="2">
        <f>+('3 Planilla Preadjudicación OTIC'!W443)</f>
        <v>188</v>
      </c>
      <c r="X443" s="2">
        <f>+('3 Planilla Preadjudicación OTIC'!X443)</f>
        <v>4</v>
      </c>
      <c r="Y443" s="2" t="str">
        <f>+('3 Planilla Preadjudicación OTIC'!Y443)</f>
        <v>SI</v>
      </c>
      <c r="Z443" s="2" t="str">
        <f>+('3 Planilla Preadjudicación OTIC'!Z443)</f>
        <v>NO</v>
      </c>
      <c r="AA443" s="2" t="str">
        <f>+('3 Planilla Preadjudicación OTIC'!AA443)</f>
        <v>NO</v>
      </c>
      <c r="AB443" s="4" t="str">
        <f>+('3 Planilla Preadjudicación OTIC'!AB443)</f>
        <v>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v>
      </c>
      <c r="AC443" s="4" t="str">
        <f>+('3 Planilla Preadjudicación OTIC'!AC443)</f>
        <v>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v>
      </c>
      <c r="AD443" s="2" t="str">
        <f>+('3 Planilla Preadjudicación OTIC'!AD443)</f>
        <v>NO</v>
      </c>
      <c r="AE443" s="4">
        <f>+('3 Planilla Preadjudicación OTIC'!AE443)</f>
        <v>0</v>
      </c>
      <c r="AF443" s="2" t="str">
        <f>+('3 Planilla Preadjudicación OTIC'!AF443)</f>
        <v>CERRADA</v>
      </c>
      <c r="AG443" s="2">
        <f>+('3 Planilla Preadjudicación OTIC'!AG443)</f>
        <v>47</v>
      </c>
      <c r="AH443" s="2">
        <f>+('3 Planilla Preadjudicación OTIC'!AH443)</f>
        <v>1</v>
      </c>
      <c r="AI443" s="135" t="str">
        <f>+('3 Planilla Preadjudicación OTIC'!AI443)</f>
        <v>76636474-8</v>
      </c>
      <c r="AJ443" s="4" t="str">
        <f>+('3 Planilla Preadjudicación OTIC'!AJ443)</f>
        <v>IRV CAPACITA SPA</v>
      </c>
      <c r="AK443" s="2">
        <f>+('3 Planilla Preadjudicación OTIC'!AK443)</f>
        <v>188</v>
      </c>
      <c r="AL443" s="2">
        <f>+('3 Planilla Preadjudicación OTIC'!AL443)</f>
        <v>47</v>
      </c>
      <c r="AM443" s="12">
        <f>+('3 Planilla Preadjudicación OTIC'!AM443)</f>
        <v>4130</v>
      </c>
      <c r="AN443" s="12">
        <f>+('3 Planilla Preadjudicación OTIC'!AN443)</f>
        <v>0</v>
      </c>
      <c r="AO443" s="12">
        <f>+('3 Planilla Preadjudicación OTIC'!AO443)</f>
        <v>0</v>
      </c>
      <c r="AP443" s="12">
        <f>+('3 Planilla Preadjudicación OTIC'!AP443)</f>
        <v>7764400</v>
      </c>
      <c r="AQ443" s="12">
        <f>+('3 Planilla Preadjudicación OTIC'!AQ443)</f>
        <v>1880000</v>
      </c>
      <c r="AR443" s="12">
        <f>+('3 Planilla Preadjudicación OTIC'!AR443)</f>
        <v>0</v>
      </c>
      <c r="AS443" s="12">
        <f>+('3 Planilla Preadjudicación OTIC'!AS443)</f>
        <v>0</v>
      </c>
      <c r="AT443" s="12">
        <f>+('3 Planilla Preadjudicación OTIC'!AT443)</f>
        <v>0</v>
      </c>
      <c r="AU443" s="12">
        <f>+('3 Planilla Preadjudicación OTIC'!AU443)</f>
        <v>9644400</v>
      </c>
      <c r="AV443" s="2" t="str">
        <f>+('3 Planilla Preadjudicación OTIC'!AV443)</f>
        <v>SI</v>
      </c>
      <c r="AW443" s="4">
        <f>+('3 Planilla Preadjudicación OTIC'!AW443)</f>
        <v>0</v>
      </c>
      <c r="AX443" s="2">
        <f>+('3 Planilla Preadjudicación OTIC'!AX443)</f>
        <v>1</v>
      </c>
      <c r="AY443" s="2">
        <f>+('3 Planilla Preadjudicación OTIC'!AY443)</f>
        <v>7</v>
      </c>
      <c r="AZ443" s="2">
        <f>+('3 Planilla Preadjudicación OTIC'!AZ443)</f>
        <v>7</v>
      </c>
      <c r="BA443" s="2">
        <f>+('3 Planilla Preadjudicación OTIC'!BA443)</f>
        <v>7</v>
      </c>
      <c r="BB443" s="2">
        <f>+('3 Planilla Preadjudicación OTIC'!BB443)</f>
        <v>7</v>
      </c>
      <c r="BC443" s="2">
        <f>+('3 Planilla Preadjudicación OTIC'!BC443)</f>
        <v>7</v>
      </c>
      <c r="BD443" s="2">
        <f>+('3 Planilla Preadjudicación OTIC'!BD443)</f>
        <v>7</v>
      </c>
      <c r="BE443" s="2">
        <f>+('3 Planilla Preadjudicación OTIC'!BE443)</f>
        <v>7</v>
      </c>
      <c r="BF443" s="2">
        <f>+('3 Planilla Preadjudicación OTIC'!BF443)</f>
        <v>7</v>
      </c>
      <c r="BG443" s="2">
        <f>+('3 Planilla Preadjudicación OTIC'!BG443)</f>
        <v>7</v>
      </c>
      <c r="BH443" s="2">
        <f>+('3 Planilla Preadjudicación OTIC'!BH443)</f>
        <v>7</v>
      </c>
      <c r="BI443" s="2">
        <f>+('3 Planilla Preadjudicación OTIC'!BI443)</f>
        <v>7</v>
      </c>
      <c r="BJ443" s="2">
        <f>+('3 Planilla Preadjudicación OTIC'!BJ443)</f>
        <v>7</v>
      </c>
      <c r="BK443" s="2">
        <f>+('3 Planilla Preadjudicación OTIC'!BK443)</f>
        <v>7</v>
      </c>
      <c r="BL443" s="2">
        <f>+('3 Planilla Preadjudicación OTIC'!BL443)</f>
        <v>7</v>
      </c>
      <c r="BM443" s="104">
        <f>ROUND(('3 Planilla Preadjudicación OTIC'!BM443),1)</f>
        <v>6.4</v>
      </c>
      <c r="BN443" s="4" t="str">
        <f>+('3 Planilla Preadjudicación OTIC'!BN443)</f>
        <v>SI</v>
      </c>
      <c r="BO443" s="4" t="str">
        <f>+('3 Planilla Preadjudicación OTIC'!BO443)</f>
        <v>Andrea Zuzunaga Zuzunaga</v>
      </c>
      <c r="BP443" s="4" t="str">
        <f>+('3 Planilla Preadjudicación OTIC'!BP443)</f>
        <v>andrea.zuzunaga@ongirv.com</v>
      </c>
      <c r="BQ443" s="4">
        <f>+('3 Planilla Preadjudicación OTIC'!BQ443)</f>
        <v>322599775</v>
      </c>
      <c r="BR443" s="4" t="str">
        <f>+('3 Planilla Preadjudicación OTIC'!BR443)</f>
        <v>Avenida Portales 3200, San Bernardo</v>
      </c>
      <c r="BS443" s="4" t="str">
        <f>+('3 Planilla Preadjudicación OTIC'!BS443)</f>
        <v>Capacitar en técnicas de limpieza y orden aplicadas al ámbito del housekeeping, promoviendo la inclusión laboral y el trabajo con estándares de calidad.</v>
      </c>
      <c r="BT443" s="4" t="str">
        <f>+('3 Planilla Preadjudicación OTIC'!BT443)</f>
        <v>El curso entrega conocimientos sobre procedimientos de limpieza, uso seguro de productos, atención al detalle y trabajo en equipo, adaptado a personas con distintas capacidades. Está orientado a quienes buscan desempeñarse en servicios de aseo profesional en hoteles, residencias u otros espacios, con enfoque inclusivo y respetuoso.</v>
      </c>
      <c r="BU443" s="85">
        <f>IF(VLOOKUP(A443,'BD OFICIAL'!$A$1:$AL$2098,7,0)=D443,0,1)</f>
        <v>0</v>
      </c>
      <c r="BV443" s="85">
        <f>IF(VLOOKUP(A443,'BD OFICIAL'!$A$1:$AL$2098,11,0)=J443,0,1)</f>
        <v>0</v>
      </c>
      <c r="BW443" s="85">
        <f>IF(VLOOKUP(A443,'BD OFICIAL'!$A$1:$AL$2098,13,0)=L443,0,1)</f>
        <v>0</v>
      </c>
      <c r="BX443" s="2">
        <f>IF(VLOOKUP(A443,'BD OFICIAL'!$A$1:$AL$2098,16,0)=O443,0,1)</f>
        <v>0</v>
      </c>
      <c r="BY443" s="2">
        <f>IF(VLOOKUP(A443,'BD OFICIAL'!$A$1:$AL$2098,17,0)=P443,0,1)</f>
        <v>0</v>
      </c>
      <c r="BZ443" s="2">
        <f>IF(VLOOKUP(A443,'BD OFICIAL'!$A$1:$AL$2098,19,0)=R443,0,1)</f>
        <v>0</v>
      </c>
      <c r="CA443" s="2">
        <f>IF(VLOOKUP(A443,'BD OFICIAL'!$A$1:$AL$2098,21,0)=T443,0,1)</f>
        <v>0</v>
      </c>
      <c r="CB443" s="2">
        <f>IF(VLOOKUP(A443,'BD OFICIAL'!$A$1:$AL$2098,24,0)=AK443,0,1)</f>
        <v>0</v>
      </c>
      <c r="CC443" s="2">
        <f>IF(VLOOKUP(A443,'BD OFICIAL'!$A$1:$AL$2098,25,0)=X443,0,1)</f>
        <v>0</v>
      </c>
      <c r="CD443" s="2">
        <f>IF(VLOOKUP(A443,'BD OFICIAL'!$A$1:$AL$2098,26,0)=Y443,0,1)</f>
        <v>0</v>
      </c>
      <c r="CE443" s="2">
        <f>IF(VLOOKUP(A443,'BD OFICIAL'!$A$1:$AL$2098,27,0)=Z443,0,1)</f>
        <v>0</v>
      </c>
      <c r="CF443" s="2">
        <f>IF(VLOOKUP(A443,'BD OFICIAL'!$A$1:$AL$2098,28,0)=AA443,0,1)</f>
        <v>0</v>
      </c>
      <c r="CG443" s="2">
        <f>IF(VLOOKUP(A443,'BD OFICIAL'!$A$1:$AL$2098,33,0)=AF443,0,1)</f>
        <v>0</v>
      </c>
      <c r="CH443" s="2">
        <f>IF(VLOOKUP(A443,'BD OFICIAL'!$A$1:$AL$2098,35,0)=AH443,0,1)</f>
        <v>0</v>
      </c>
      <c r="CI443" s="85">
        <f>IF(VLOOKUP(A443,'BD OFICIAL'!$A$1:$AL$2098,34,0)=AL443,0,1)</f>
        <v>0</v>
      </c>
      <c r="CJ443" s="12">
        <f>VLOOKUP(A443,'BD OFICIAL'!$A$1:$AM$2098,36,0)*AM443-AP443</f>
        <v>0</v>
      </c>
      <c r="CK443" s="85" t="str">
        <f t="shared" si="224"/>
        <v>SSH</v>
      </c>
      <c r="CL443" s="85" t="str">
        <f t="shared" si="225"/>
        <v>NO</v>
      </c>
      <c r="CM443" s="85" t="str">
        <f t="shared" si="239"/>
        <v>SI</v>
      </c>
      <c r="CN443" s="31">
        <f t="shared" si="240"/>
        <v>0</v>
      </c>
      <c r="CO443" s="31">
        <f t="shared" si="226"/>
        <v>0</v>
      </c>
      <c r="CP443" s="31">
        <f t="shared" si="241"/>
        <v>0</v>
      </c>
      <c r="CQ443" s="31">
        <f>IF(Y443="NO",0,IF(Y443="SI",IF(VLOOKUP(A443,'BD OFICIAL'!$A:$AO,40,0)=AQ443,0,1)))</f>
        <v>0</v>
      </c>
      <c r="CR443" s="31">
        <f>IF(Z443="NO",0,IF(Z443="SI",IF(VLOOKUP(B443,'BD OFICIAL'!$A:$AO,41,0)=AS443,0,1)))</f>
        <v>0</v>
      </c>
      <c r="CS443" s="31">
        <f t="shared" si="227"/>
        <v>0</v>
      </c>
      <c r="CT443" s="31">
        <f t="shared" si="228"/>
        <v>0</v>
      </c>
      <c r="CU443" s="31">
        <f>IF(VLOOKUP(A443,'BD OFICIAL'!$A$1:$AL$1056,31,0)="SI",IF(AT443&gt;0,0,1),IF(AT443=0,0,1))</f>
        <v>0</v>
      </c>
      <c r="CV443" s="31">
        <f t="shared" si="229"/>
        <v>0</v>
      </c>
      <c r="CW443" s="31">
        <f t="shared" si="242"/>
        <v>0</v>
      </c>
      <c r="CX443" s="85" t="str">
        <f t="shared" si="243"/>
        <v>SI</v>
      </c>
      <c r="CY443" s="31">
        <f t="shared" si="244"/>
        <v>0</v>
      </c>
      <c r="CZ443" s="85" t="str">
        <f>IF(ISERROR(VLOOKUP(AI443,EXPERIENCIA!$A$1:$C$2100,1,0)),"NO","SI")</f>
        <v>SI</v>
      </c>
      <c r="DA443" s="85">
        <f>IF(CX443="no","NO APLICA",IF(AX443=0,"ERROR NOTA",IF(AND(AX443&gt;1,CZ443="NO"),"ERROR NOTA",IF(AND(CZ443="NO",AX443=1),0,IF(VLOOKUP(AI443,EXPERIENCIA!$A$1:$C$2100,3,0)=AX443,0,"ERROR NOTA")))))</f>
        <v>0</v>
      </c>
      <c r="DB443" s="85" t="str">
        <f>IF(ISERROR(VLOOKUP(AI443,COMPORTAMIENTO!$A$1:$C$2100,1,0)),"NO","SI")</f>
        <v>SI</v>
      </c>
      <c r="DC443" s="85">
        <f>IF(CX443="NO","NO APLICA",IF(AY443=0,"ERROR NOTA",IF(AND(DB443="NO",AY443=7),0,IF(VLOOKUP(AI443,COMPORTAMIENTO!$A$2:$H$2100,8,0)=AY443,0,"ERROR NOTA"))))</f>
        <v>0</v>
      </c>
      <c r="DD443" s="104">
        <f t="shared" si="245"/>
        <v>0.1</v>
      </c>
      <c r="DE443" s="104">
        <f t="shared" si="246"/>
        <v>0.70000000000000007</v>
      </c>
      <c r="DF443" s="85" t="str">
        <f t="shared" si="230"/>
        <v>NO</v>
      </c>
      <c r="DG443" s="85">
        <f t="shared" si="247"/>
        <v>7</v>
      </c>
      <c r="DH443" s="85">
        <f t="shared" si="248"/>
        <v>7</v>
      </c>
      <c r="DI443" s="85">
        <f t="shared" si="249"/>
        <v>7</v>
      </c>
      <c r="DJ443" s="12">
        <f t="shared" si="250"/>
        <v>7.0000000000000009</v>
      </c>
      <c r="DK443" s="7">
        <f t="shared" si="251"/>
        <v>7.0000000000000009</v>
      </c>
      <c r="DL443" s="12">
        <f t="shared" si="231"/>
        <v>4130</v>
      </c>
      <c r="DM443" s="12">
        <f>VLOOKUP(A443,'5 TD'!$A:$B,2,0)</f>
        <v>4130</v>
      </c>
      <c r="DN443" s="7">
        <f t="shared" si="232"/>
        <v>7</v>
      </c>
      <c r="DO443" s="85" t="str">
        <f t="shared" si="252"/>
        <v>APROBADO</v>
      </c>
      <c r="DP443" s="85" t="str">
        <f t="shared" si="253"/>
        <v>APROBADO</v>
      </c>
      <c r="DQ443" s="7">
        <f t="shared" si="254"/>
        <v>6.4</v>
      </c>
      <c r="DR443" s="85" t="str">
        <f t="shared" si="233"/>
        <v>APROBADO</v>
      </c>
      <c r="DS443" s="2" t="str">
        <f>+('3 Planilla Preadjudicación OTIC'!BN443)</f>
        <v>SI</v>
      </c>
      <c r="DT443" s="2">
        <f>IF(DR443="APROBADO",VLOOKUP(A443,'5 TD'!$D$3:$E$270,2,0),"NO APLICA")</f>
        <v>6.4</v>
      </c>
      <c r="DU443" s="2" t="str">
        <f t="shared" si="234"/>
        <v>SI</v>
      </c>
      <c r="DV443" s="2">
        <f>IF(DU443="SI",VLOOKUP(A443,'5 TD'!$G$3:$H$270,2,0),"NO APLICA ")</f>
        <v>7.0000000000000009</v>
      </c>
      <c r="DW443" s="2" t="str">
        <f t="shared" si="235"/>
        <v>SI</v>
      </c>
      <c r="DX443" s="2">
        <f>IF(DW443="SI",VLOOKUP(A443,'5 TD'!$J$4:$K$472,2,0),"NO APLICA")</f>
        <v>7</v>
      </c>
      <c r="DY443" s="2" t="str">
        <f t="shared" si="236"/>
        <v>SI</v>
      </c>
      <c r="DZ443" s="7">
        <f>IF(DY443="SI",VLOOKUP(A443,'5 TD'!$M$4:$N$350,2,0),"NO APLICA")</f>
        <v>1</v>
      </c>
      <c r="EA443" s="2" t="str">
        <f t="shared" si="237"/>
        <v>SI</v>
      </c>
      <c r="EB443" s="12">
        <f t="shared" si="238"/>
        <v>4130</v>
      </c>
      <c r="EC443" s="12">
        <f>IF(EA443="SI",VLOOKUP(A443,'5 TD'!$V$4:$W$479,2,0),"NO APLICA")</f>
        <v>4130</v>
      </c>
      <c r="ED443" s="2" t="str">
        <f t="shared" si="255"/>
        <v>SI</v>
      </c>
      <c r="EE443" s="79">
        <f>IF(ED443="SI",VLOOKUP(AI443,COMPORTAMIENTO!$A$1:$H$2100,7,0),"NO APLICA")</f>
        <v>0</v>
      </c>
      <c r="EF443" s="12">
        <f>IF(ED443="SI",VLOOKUP(A443,'5 TD'!$P$2:$Q$479,2,0),"NO APLICA")</f>
        <v>0</v>
      </c>
      <c r="EG443" s="2" t="str">
        <f t="shared" si="256"/>
        <v>SI</v>
      </c>
      <c r="EH443" s="2">
        <f>IF(CZ443="no",0,VLOOKUP(AI443,EXPERIENCIA!$A$1:$C$2100,2,0))</f>
        <v>1</v>
      </c>
      <c r="EI443" s="2">
        <f>IF(CZ443="si",VLOOKUP(A443,'5 TD'!$S$3:$T$2103,2,0),0)</f>
        <v>1</v>
      </c>
      <c r="EJ443" s="2" t="str">
        <f t="shared" si="257"/>
        <v>SI</v>
      </c>
      <c r="EK443" s="2" t="str">
        <f>+('3 Planilla Preadjudicación OTIC'!BU443)</f>
        <v>f) Mayor número de cursos SENCE ejecutados (Evaluación Experiencia).</v>
      </c>
      <c r="EL443" s="4"/>
      <c r="EM443" s="3"/>
      <c r="EN443" s="3"/>
      <c r="EO443" s="86" t="s">
        <v>64</v>
      </c>
      <c r="EQ443" s="86"/>
    </row>
    <row r="444" spans="1:147" ht="15" customHeight="1" x14ac:dyDescent="0.3">
      <c r="A444" s="2">
        <f>+('3 Planilla Preadjudicación OTIC'!A444)</f>
        <v>14294</v>
      </c>
      <c r="B444" s="2" t="str">
        <f>+('3 Planilla Preadjudicación OTIC'!B444)</f>
        <v>65181652-1</v>
      </c>
      <c r="C444" s="4">
        <f>+('3 Planilla Preadjudicación OTIC'!E444)</f>
        <v>2025</v>
      </c>
      <c r="D444" s="4" t="str">
        <f>+('3 Planilla Preadjudicación OTIC'!F444)</f>
        <v>MANDATO</v>
      </c>
      <c r="E444" s="4" t="str">
        <f>+('3 Planilla Preadjudicación OTIC'!G444)</f>
        <v>65073010-0</v>
      </c>
      <c r="F444" s="4" t="str">
        <f>+('3 Planilla Preadjudicación OTIC'!H444)</f>
        <v>CORPORACIÓN DE EDUCACIÓN Y SALUD PARA EL SÍNDROME DE DOWN, EDUDOWN</v>
      </c>
      <c r="G444" s="4"/>
      <c r="H444" s="4"/>
      <c r="I444" s="4" t="str">
        <f>+('3 Planilla Preadjudicación OTIC'!I444)</f>
        <v>GARZONERÍA PARA PERSONAS CON DISCAPACIDAD INTELECTUAL</v>
      </c>
      <c r="J444" s="4" t="str">
        <f>+('3 Planilla Preadjudicación OTIC'!J444)</f>
        <v>SIN PLAN FORMATIVO</v>
      </c>
      <c r="K444" s="4" t="str">
        <f>+('3 Planilla Preadjudicación OTIC'!K444)</f>
        <v>PLANIFICACIÓN DEL PROYECTO OCUPACIONAL</v>
      </c>
      <c r="L444" s="4" t="str">
        <f>+('3 Planilla Preadjudicación OTIC'!L444)</f>
        <v>PF0920</v>
      </c>
      <c r="M444" s="2">
        <f>+('3 Planilla Preadjudicación OTIC'!M444)</f>
        <v>13</v>
      </c>
      <c r="N444" s="4" t="str">
        <f>+('3 Planilla Preadjudicación OTIC'!N444)</f>
        <v>METROPOLITANA</v>
      </c>
      <c r="O444" s="4" t="str">
        <f>+('3 Planilla Preadjudicación OTIC'!O444)</f>
        <v>SAN BERNARDO</v>
      </c>
      <c r="P444" s="4" t="str">
        <f>+('3 Planilla Preadjudicación OTIC'!P444)</f>
        <v>CUIDADORES DE PERSONAS CON DISCAPACIDAD Y/O DEPENDENCIA MODERADA O SEVERA.</v>
      </c>
      <c r="Q444" s="4" t="str">
        <f>+('3 Planilla Preadjudicación OTIC'!Q444)</f>
        <v>PRESENCIAL</v>
      </c>
      <c r="R444" s="4" t="str">
        <f>+('3 Planilla Preadjudicación OTIC'!R444)</f>
        <v>DEPENDIENTE</v>
      </c>
      <c r="S444" s="4">
        <f>+('3 Planilla Preadjudicación OTIC'!S444)</f>
        <v>48</v>
      </c>
      <c r="T444" s="2">
        <f>+('3 Planilla Preadjudicación OTIC'!T444)</f>
        <v>15</v>
      </c>
      <c r="U444" s="2">
        <f>+('3 Planilla Preadjudicación OTIC'!U444)</f>
        <v>0</v>
      </c>
      <c r="V444" s="2">
        <f>+('3 Planilla Preadjudicación OTIC'!V444)</f>
        <v>12</v>
      </c>
      <c r="W444" s="2">
        <f>+('3 Planilla Preadjudicación OTIC'!W444)</f>
        <v>192</v>
      </c>
      <c r="X444" s="2">
        <f>+('3 Planilla Preadjudicación OTIC'!X444)</f>
        <v>4</v>
      </c>
      <c r="Y444" s="2" t="str">
        <f>+('3 Planilla Preadjudicación OTIC'!Y444)</f>
        <v>SI</v>
      </c>
      <c r="Z444" s="2" t="str">
        <f>+('3 Planilla Preadjudicación OTIC'!Z444)</f>
        <v>NO</v>
      </c>
      <c r="AA444" s="2" t="str">
        <f>+('3 Planilla Preadjudicación OTIC'!AA444)</f>
        <v>NO</v>
      </c>
      <c r="AB444" s="4" t="str">
        <f>+('3 Planilla Preadjudicación OTIC'!AB444)</f>
        <v>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v>
      </c>
      <c r="AC444" s="4" t="str">
        <f>+('3 Planilla Preadjudicación OTIC'!AC444)</f>
        <v>PERSONAS EN SITUACIÓN DE DISCAPACIDAD, DE 18 AÑOS O MÁS, QUE SE ATIENDEN EN EDUDOWN, HOMBRES Y MUJERES, QUE TIENEN O NO EXPERIENCIA LABORAL, RESIDENTES DE LA REGIÓN METROPOLITANA Y QUE BUSCAN CON LA CAPACITACIÓN INSERTARSE AL MUNDO LABORAL.</v>
      </c>
      <c r="AD444" s="2" t="str">
        <f>+('3 Planilla Preadjudicación OTIC'!AD444)</f>
        <v>NO</v>
      </c>
      <c r="AE444" s="4">
        <f>+('3 Planilla Preadjudicación OTIC'!AE444)</f>
        <v>0</v>
      </c>
      <c r="AF444" s="2" t="str">
        <f>+('3 Planilla Preadjudicación OTIC'!AF444)</f>
        <v>CERRADA</v>
      </c>
      <c r="AG444" s="2">
        <f>+('3 Planilla Preadjudicación OTIC'!AG444)</f>
        <v>48</v>
      </c>
      <c r="AH444" s="2">
        <f>+('3 Planilla Preadjudicación OTIC'!AH444)</f>
        <v>2</v>
      </c>
      <c r="AI444" s="135" t="str">
        <f>+('3 Planilla Preadjudicación OTIC'!AI444)</f>
        <v>76636474-8</v>
      </c>
      <c r="AJ444" s="4" t="str">
        <f>+('3 Planilla Preadjudicación OTIC'!AJ444)</f>
        <v>IRV CAPACITA SPA</v>
      </c>
      <c r="AK444" s="2">
        <f>+('3 Planilla Preadjudicación OTIC'!AK444)</f>
        <v>192</v>
      </c>
      <c r="AL444" s="2">
        <f>+('3 Planilla Preadjudicación OTIC'!AL444)</f>
        <v>48</v>
      </c>
      <c r="AM444" s="12">
        <f>+('3 Planilla Preadjudicación OTIC'!AM444)</f>
        <v>5075</v>
      </c>
      <c r="AN444" s="12">
        <f>+('3 Planilla Preadjudicación OTIC'!AN444)</f>
        <v>0</v>
      </c>
      <c r="AO444" s="12">
        <f>+('3 Planilla Preadjudicación OTIC'!AO444)</f>
        <v>0</v>
      </c>
      <c r="AP444" s="12">
        <f>+('3 Planilla Preadjudicación OTIC'!AP444)</f>
        <v>14616000</v>
      </c>
      <c r="AQ444" s="12">
        <f>+('3 Planilla Preadjudicación OTIC'!AQ444)</f>
        <v>2880000</v>
      </c>
      <c r="AR444" s="12">
        <f>+('3 Planilla Preadjudicación OTIC'!AR444)</f>
        <v>0</v>
      </c>
      <c r="AS444" s="12">
        <f>+('3 Planilla Preadjudicación OTIC'!AS444)</f>
        <v>0</v>
      </c>
      <c r="AT444" s="12">
        <f>+('3 Planilla Preadjudicación OTIC'!AT444)</f>
        <v>0</v>
      </c>
      <c r="AU444" s="12">
        <f>+('3 Planilla Preadjudicación OTIC'!AU444)</f>
        <v>17496000</v>
      </c>
      <c r="AV444" s="2" t="str">
        <f>+('3 Planilla Preadjudicación OTIC'!AV444)</f>
        <v>SI</v>
      </c>
      <c r="AW444" s="4">
        <f>+('3 Planilla Preadjudicación OTIC'!AW444)</f>
        <v>0</v>
      </c>
      <c r="AX444" s="2">
        <f>+('3 Planilla Preadjudicación OTIC'!AX444)</f>
        <v>1</v>
      </c>
      <c r="AY444" s="2">
        <f>+('3 Planilla Preadjudicación OTIC'!AY444)</f>
        <v>7</v>
      </c>
      <c r="AZ444" s="2">
        <f>+('3 Planilla Preadjudicación OTIC'!AZ444)</f>
        <v>7</v>
      </c>
      <c r="BA444" s="2">
        <f>+('3 Planilla Preadjudicación OTIC'!BA444)</f>
        <v>7</v>
      </c>
      <c r="BB444" s="2">
        <f>+('3 Planilla Preadjudicación OTIC'!BB444)</f>
        <v>7</v>
      </c>
      <c r="BC444" s="2">
        <f>+('3 Planilla Preadjudicación OTIC'!BC444)</f>
        <v>7</v>
      </c>
      <c r="BD444" s="2">
        <f>+('3 Planilla Preadjudicación OTIC'!BD444)</f>
        <v>7</v>
      </c>
      <c r="BE444" s="2">
        <f>+('3 Planilla Preadjudicación OTIC'!BE444)</f>
        <v>7</v>
      </c>
      <c r="BF444" s="2">
        <f>+('3 Planilla Preadjudicación OTIC'!BF444)</f>
        <v>7</v>
      </c>
      <c r="BG444" s="2">
        <f>+('3 Planilla Preadjudicación OTIC'!BG444)</f>
        <v>7</v>
      </c>
      <c r="BH444" s="2">
        <f>+('3 Planilla Preadjudicación OTIC'!BH444)</f>
        <v>7</v>
      </c>
      <c r="BI444" s="2">
        <f>+('3 Planilla Preadjudicación OTIC'!BI444)</f>
        <v>7</v>
      </c>
      <c r="BJ444" s="2">
        <f>+('3 Planilla Preadjudicación OTIC'!BJ444)</f>
        <v>7</v>
      </c>
      <c r="BK444" s="2">
        <f>+('3 Planilla Preadjudicación OTIC'!BK444)</f>
        <v>7</v>
      </c>
      <c r="BL444" s="2">
        <f>+('3 Planilla Preadjudicación OTIC'!BL444)</f>
        <v>7</v>
      </c>
      <c r="BM444" s="104">
        <f>ROUND(('3 Planilla Preadjudicación OTIC'!BM444),1)</f>
        <v>6.4</v>
      </c>
      <c r="BN444" s="4" t="str">
        <f>+('3 Planilla Preadjudicación OTIC'!BN444)</f>
        <v>NO</v>
      </c>
      <c r="BO444" s="4">
        <f>+('3 Planilla Preadjudicación OTIC'!BO444)</f>
        <v>0</v>
      </c>
      <c r="BP444" s="4">
        <f>+('3 Planilla Preadjudicación OTIC'!BP444)</f>
        <v>0</v>
      </c>
      <c r="BQ444" s="4">
        <f>+('3 Planilla Preadjudicación OTIC'!BQ444)</f>
        <v>0</v>
      </c>
      <c r="BR444" s="4">
        <f>+('3 Planilla Preadjudicación OTIC'!BR444)</f>
        <v>0</v>
      </c>
      <c r="BS444" s="4">
        <f>+('3 Planilla Preadjudicación OTIC'!BS444)</f>
        <v>0</v>
      </c>
      <c r="BT444" s="4">
        <f>+('3 Planilla Preadjudicación OTIC'!BT444)</f>
        <v>0</v>
      </c>
      <c r="BU444" s="85">
        <f>IF(VLOOKUP(A444,'BD OFICIAL'!$A$1:$AL$2098,7,0)=D444,0,1)</f>
        <v>0</v>
      </c>
      <c r="BV444" s="85">
        <f>IF(VLOOKUP(A444,'BD OFICIAL'!$A$1:$AL$2098,11,0)=J444,0,1)</f>
        <v>0</v>
      </c>
      <c r="BW444" s="85">
        <f>IF(VLOOKUP(A444,'BD OFICIAL'!$A$1:$AL$2098,13,0)=L444,0,1)</f>
        <v>0</v>
      </c>
      <c r="BX444" s="2">
        <f>IF(VLOOKUP(A444,'BD OFICIAL'!$A$1:$AL$2098,16,0)=O444,0,1)</f>
        <v>0</v>
      </c>
      <c r="BY444" s="2">
        <f>IF(VLOOKUP(A444,'BD OFICIAL'!$A$1:$AL$2098,17,0)=P444,0,1)</f>
        <v>0</v>
      </c>
      <c r="BZ444" s="2">
        <f>IF(VLOOKUP(A444,'BD OFICIAL'!$A$1:$AL$2098,19,0)=R444,0,1)</f>
        <v>0</v>
      </c>
      <c r="CA444" s="2">
        <f>IF(VLOOKUP(A444,'BD OFICIAL'!$A$1:$AL$2098,21,0)=T444,0,1)</f>
        <v>0</v>
      </c>
      <c r="CB444" s="2">
        <f>IF(VLOOKUP(A444,'BD OFICIAL'!$A$1:$AL$2098,24,0)=AK444,0,1)</f>
        <v>0</v>
      </c>
      <c r="CC444" s="2">
        <f>IF(VLOOKUP(A444,'BD OFICIAL'!$A$1:$AL$2098,25,0)=X444,0,1)</f>
        <v>0</v>
      </c>
      <c r="CD444" s="2">
        <f>IF(VLOOKUP(A444,'BD OFICIAL'!$A$1:$AL$2098,26,0)=Y444,0,1)</f>
        <v>0</v>
      </c>
      <c r="CE444" s="2">
        <f>IF(VLOOKUP(A444,'BD OFICIAL'!$A$1:$AL$2098,27,0)=Z444,0,1)</f>
        <v>0</v>
      </c>
      <c r="CF444" s="2">
        <f>IF(VLOOKUP(A444,'BD OFICIAL'!$A$1:$AL$2098,28,0)=AA444,0,1)</f>
        <v>0</v>
      </c>
      <c r="CG444" s="2">
        <f>IF(VLOOKUP(A444,'BD OFICIAL'!$A$1:$AL$2098,33,0)=AF444,0,1)</f>
        <v>0</v>
      </c>
      <c r="CH444" s="2">
        <f>IF(VLOOKUP(A444,'BD OFICIAL'!$A$1:$AL$2098,35,0)=AH444,0,1)</f>
        <v>0</v>
      </c>
      <c r="CI444" s="85">
        <f>IF(VLOOKUP(A444,'BD OFICIAL'!$A$1:$AL$2098,34,0)=AL444,0,1)</f>
        <v>0</v>
      </c>
      <c r="CJ444" s="12">
        <f>VLOOKUP(A444,'BD OFICIAL'!$A$1:$AM$2098,36,0)*AM444-AP444</f>
        <v>0</v>
      </c>
      <c r="CK444" s="85" t="str">
        <f t="shared" si="224"/>
        <v>SSH</v>
      </c>
      <c r="CL444" s="85" t="str">
        <f t="shared" si="225"/>
        <v>NO</v>
      </c>
      <c r="CM444" s="85" t="str">
        <f t="shared" si="239"/>
        <v>SI</v>
      </c>
      <c r="CN444" s="31">
        <f t="shared" si="240"/>
        <v>0</v>
      </c>
      <c r="CO444" s="31">
        <f t="shared" si="226"/>
        <v>0</v>
      </c>
      <c r="CP444" s="31">
        <f t="shared" si="241"/>
        <v>0</v>
      </c>
      <c r="CQ444" s="31">
        <f>IF(Y444="NO",0,IF(Y444="SI",IF(VLOOKUP(A444,'BD OFICIAL'!$A:$AO,40,0)=AQ444,0,1)))</f>
        <v>0</v>
      </c>
      <c r="CR444" s="31">
        <f>IF(Z444="NO",0,IF(Z444="SI",IF(VLOOKUP(B444,'BD OFICIAL'!$A:$AO,41,0)=AS444,0,1)))</f>
        <v>0</v>
      </c>
      <c r="CS444" s="31">
        <f t="shared" si="227"/>
        <v>0</v>
      </c>
      <c r="CT444" s="31">
        <f t="shared" si="228"/>
        <v>0</v>
      </c>
      <c r="CU444" s="31">
        <f>IF(VLOOKUP(A444,'BD OFICIAL'!$A$1:$AL$1056,31,0)="SI",IF(AT444&gt;0,0,1),IF(AT444=0,0,1))</f>
        <v>0</v>
      </c>
      <c r="CV444" s="31">
        <f t="shared" si="229"/>
        <v>0</v>
      </c>
      <c r="CW444" s="31">
        <f t="shared" si="242"/>
        <v>0</v>
      </c>
      <c r="CX444" s="85" t="str">
        <f t="shared" si="243"/>
        <v>SI</v>
      </c>
      <c r="CY444" s="31">
        <f t="shared" si="244"/>
        <v>0</v>
      </c>
      <c r="CZ444" s="85" t="str">
        <f>IF(ISERROR(VLOOKUP(AI444,EXPERIENCIA!$A$1:$C$2100,1,0)),"NO","SI")</f>
        <v>SI</v>
      </c>
      <c r="DA444" s="85">
        <f>IF(CX444="no","NO APLICA",IF(AX444=0,"ERROR NOTA",IF(AND(AX444&gt;1,CZ444="NO"),"ERROR NOTA",IF(AND(CZ444="NO",AX444=1),0,IF(VLOOKUP(AI444,EXPERIENCIA!$A$1:$C$2100,3,0)=AX444,0,"ERROR NOTA")))))</f>
        <v>0</v>
      </c>
      <c r="DB444" s="85" t="str">
        <f>IF(ISERROR(VLOOKUP(AI444,COMPORTAMIENTO!$A$1:$C$2100,1,0)),"NO","SI")</f>
        <v>SI</v>
      </c>
      <c r="DC444" s="85">
        <f>IF(CX444="NO","NO APLICA",IF(AY444=0,"ERROR NOTA",IF(AND(DB444="NO",AY444=7),0,IF(VLOOKUP(AI444,COMPORTAMIENTO!$A$2:$H$2100,8,0)=AY444,0,"ERROR NOTA"))))</f>
        <v>0</v>
      </c>
      <c r="DD444" s="104">
        <f t="shared" si="245"/>
        <v>0.1</v>
      </c>
      <c r="DE444" s="104">
        <f t="shared" si="246"/>
        <v>0.70000000000000007</v>
      </c>
      <c r="DF444" s="85" t="str">
        <f t="shared" si="230"/>
        <v>NO</v>
      </c>
      <c r="DG444" s="85">
        <f t="shared" si="247"/>
        <v>7</v>
      </c>
      <c r="DH444" s="85">
        <f t="shared" si="248"/>
        <v>7</v>
      </c>
      <c r="DI444" s="85">
        <f t="shared" si="249"/>
        <v>7</v>
      </c>
      <c r="DJ444" s="12">
        <f t="shared" si="250"/>
        <v>7.0000000000000009</v>
      </c>
      <c r="DK444" s="7">
        <f t="shared" si="251"/>
        <v>7.0000000000000009</v>
      </c>
      <c r="DL444" s="12">
        <f t="shared" si="231"/>
        <v>5075</v>
      </c>
      <c r="DM444" s="12">
        <f>VLOOKUP(A444,'5 TD'!$A:$B,2,0)</f>
        <v>5075</v>
      </c>
      <c r="DN444" s="7">
        <f t="shared" si="232"/>
        <v>7</v>
      </c>
      <c r="DO444" s="85" t="str">
        <f t="shared" si="252"/>
        <v>APROBADO</v>
      </c>
      <c r="DP444" s="85" t="str">
        <f t="shared" si="253"/>
        <v>APROBADO</v>
      </c>
      <c r="DQ444" s="7">
        <f t="shared" si="254"/>
        <v>6.4</v>
      </c>
      <c r="DR444" s="85" t="str">
        <f t="shared" si="233"/>
        <v>APROBADO</v>
      </c>
      <c r="DS444" s="2" t="str">
        <f>+('3 Planilla Preadjudicación OTIC'!BN444)</f>
        <v>NO</v>
      </c>
      <c r="DT444" s="2">
        <f>IF(DR444="APROBADO",VLOOKUP(A444,'5 TD'!$D$3:$E$270,2,0),"NO APLICA")</f>
        <v>7</v>
      </c>
      <c r="DU444" s="2" t="str">
        <f t="shared" si="234"/>
        <v>NO</v>
      </c>
      <c r="DV444" s="2" t="str">
        <f>IF(DU444="SI",VLOOKUP(A444,'5 TD'!$G$3:$H$270,2,0),"NO APLICA ")</f>
        <v xml:space="preserve">NO APLICA </v>
      </c>
      <c r="DW444" s="2" t="str">
        <f t="shared" si="235"/>
        <v>NO</v>
      </c>
      <c r="DX444" s="2" t="str">
        <f>IF(DW444="SI",VLOOKUP(A444,'5 TD'!$J$4:$K$472,2,0),"NO APLICA")</f>
        <v>NO APLICA</v>
      </c>
      <c r="DY444" s="2" t="str">
        <f t="shared" si="236"/>
        <v>NO APLICA</v>
      </c>
      <c r="DZ444" s="7" t="str">
        <f>IF(DY444="SI",VLOOKUP(A444,'5 TD'!$M$4:$N$350,2,0),"NO APLICA")</f>
        <v>NO APLICA</v>
      </c>
      <c r="EA444" s="2" t="str">
        <f t="shared" si="237"/>
        <v>NO APLICA</v>
      </c>
      <c r="EB444" s="12" t="str">
        <f t="shared" si="238"/>
        <v/>
      </c>
      <c r="EC444" s="12" t="str">
        <f>IF(EA444="SI",VLOOKUP(A444,'5 TD'!$V$4:$W$479,2,0),"NO APLICA")</f>
        <v>NO APLICA</v>
      </c>
      <c r="ED444" s="2" t="str">
        <f t="shared" si="255"/>
        <v>NO</v>
      </c>
      <c r="EE444" s="79" t="str">
        <f>IF(ED444="SI",VLOOKUP(AI444,COMPORTAMIENTO!$A$1:$H$2100,7,0),"NO APLICA")</f>
        <v>NO APLICA</v>
      </c>
      <c r="EF444" s="12" t="str">
        <f>IF(ED444="SI",VLOOKUP(A444,'5 TD'!$P$2:$Q$479,2,0),"NO APLICA")</f>
        <v>NO APLICA</v>
      </c>
      <c r="EG444" s="2" t="str">
        <f t="shared" si="256"/>
        <v>NO</v>
      </c>
      <c r="EH444" s="2">
        <f>IF(CZ444="no",0,VLOOKUP(AI444,EXPERIENCIA!$A$1:$C$2100,2,0))</f>
        <v>1</v>
      </c>
      <c r="EI444" s="2">
        <f>IF(CZ444="si",VLOOKUP(A444,'5 TD'!$S$3:$T$2103,2,0),0)</f>
        <v>67</v>
      </c>
      <c r="EJ444" s="2" t="str">
        <f t="shared" si="257"/>
        <v>NO</v>
      </c>
      <c r="EK444" s="2">
        <f>+('3 Planilla Preadjudicación OTIC'!BU444)</f>
        <v>0</v>
      </c>
      <c r="EL444" s="4"/>
      <c r="EM444" s="3"/>
      <c r="EN444" s="3"/>
      <c r="EQ444" s="86"/>
    </row>
    <row r="445" spans="1:147" ht="15" customHeight="1" x14ac:dyDescent="0.3">
      <c r="A445" s="2">
        <f>+('3 Planilla Preadjudicación OTIC'!A445)</f>
        <v>14298</v>
      </c>
      <c r="B445" s="2" t="str">
        <f>+('3 Planilla Preadjudicación OTIC'!B445)</f>
        <v>65181652-1</v>
      </c>
      <c r="C445" s="4">
        <f>+('3 Planilla Preadjudicación OTIC'!E445)</f>
        <v>2025</v>
      </c>
      <c r="D445" s="4" t="str">
        <f>+('3 Planilla Preadjudicación OTIC'!F445)</f>
        <v>MANDATO</v>
      </c>
      <c r="E445" s="4" t="str">
        <f>+('3 Planilla Preadjudicación OTIC'!G445)</f>
        <v>65073010-0</v>
      </c>
      <c r="F445" s="4" t="str">
        <f>+('3 Planilla Preadjudicación OTIC'!H445)</f>
        <v>CORPORACIÓN DE EDUCACIÓN Y SALUD PARA EL SÍNDROME DE DOWN, EDUDOWN</v>
      </c>
      <c r="G445" s="4"/>
      <c r="H445" s="4"/>
      <c r="I445" s="4" t="str">
        <f>+('3 Planilla Preadjudicación OTIC'!I445)</f>
        <v>CAPACITACIÓN LABORAL PARA EL TRABAJO</v>
      </c>
      <c r="J445" s="4" t="str">
        <f>+('3 Planilla Preadjudicación OTIC'!J445)</f>
        <v>SIN PLAN FORMATIVO</v>
      </c>
      <c r="K445" s="4" t="str">
        <f>+('3 Planilla Preadjudicación OTIC'!K445)</f>
        <v>PLANIFICACIÓN DEL PROYECTO OCUPACIONAL</v>
      </c>
      <c r="L445" s="4" t="str">
        <f>+('3 Planilla Preadjudicación OTIC'!L445)</f>
        <v>PF0920</v>
      </c>
      <c r="M445" s="2">
        <f>+('3 Planilla Preadjudicación OTIC'!M445)</f>
        <v>13</v>
      </c>
      <c r="N445" s="4" t="str">
        <f>+('3 Planilla Preadjudicación OTIC'!N445)</f>
        <v>METROPOLITANA</v>
      </c>
      <c r="O445" s="4" t="str">
        <f>+('3 Planilla Preadjudicación OTIC'!O445)</f>
        <v>SAN BERNARDO</v>
      </c>
      <c r="P445" s="4" t="str">
        <f>+('3 Planilla Preadjudicación OTIC'!P445)</f>
        <v>PERSONAS DE 18 AÑOS O MÁS, EN SITUACIÓN DE DISCAPACIDAD.</v>
      </c>
      <c r="Q445" s="4" t="str">
        <f>+('3 Planilla Preadjudicación OTIC'!Q445)</f>
        <v>PRESENCIAL</v>
      </c>
      <c r="R445" s="4" t="str">
        <f>+('3 Planilla Preadjudicación OTIC'!R445)</f>
        <v>DEPENDIENTE</v>
      </c>
      <c r="S445" s="4">
        <f>+('3 Planilla Preadjudicación OTIC'!S445)</f>
        <v>48</v>
      </c>
      <c r="T445" s="2">
        <f>+('3 Planilla Preadjudicación OTIC'!T445)</f>
        <v>15</v>
      </c>
      <c r="U445" s="2">
        <f>+('3 Planilla Preadjudicación OTIC'!U445)</f>
        <v>0</v>
      </c>
      <c r="V445" s="2">
        <f>+('3 Planilla Preadjudicación OTIC'!V445)</f>
        <v>12</v>
      </c>
      <c r="W445" s="2">
        <f>+('3 Planilla Preadjudicación OTIC'!W445)</f>
        <v>192</v>
      </c>
      <c r="X445" s="2">
        <f>+('3 Planilla Preadjudicación OTIC'!X445)</f>
        <v>4</v>
      </c>
      <c r="Y445" s="2" t="str">
        <f>+('3 Planilla Preadjudicación OTIC'!Y445)</f>
        <v>SI</v>
      </c>
      <c r="Z445" s="2" t="str">
        <f>+('3 Planilla Preadjudicación OTIC'!Z445)</f>
        <v>NO</v>
      </c>
      <c r="AA445" s="2" t="str">
        <f>+('3 Planilla Preadjudicación OTIC'!AA445)</f>
        <v>NO</v>
      </c>
      <c r="AB445" s="4" t="str">
        <f>+('3 Planilla Preadjudicación OTIC'!AB445)</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445" s="4" t="str">
        <f>+('3 Planilla Preadjudicación OTIC'!AC445)</f>
        <v>PERSONAS EN SITUACIÓN DE DISCAPACIDAD, DE 18 AÑOS O MÁS, QUE SE ATIENDEN EN EDUDOWN, HOMBRES Y MUJERES, QUE TIENEN O NO EXPERIENCIA LABORAL, RESIDENTES DE LA REGIÓN METROPOLITANA Y QUE BUSCAN CON LA CAPACITACIÓN INSERTARSE AL MUNDO LABORAL.</v>
      </c>
      <c r="AD445" s="2" t="str">
        <f>+('3 Planilla Preadjudicación OTIC'!AD445)</f>
        <v>NO</v>
      </c>
      <c r="AE445" s="4">
        <f>+('3 Planilla Preadjudicación OTIC'!AE445)</f>
        <v>0</v>
      </c>
      <c r="AF445" s="2" t="str">
        <f>+('3 Planilla Preadjudicación OTIC'!AF445)</f>
        <v>CERRADA</v>
      </c>
      <c r="AG445" s="2">
        <f>+('3 Planilla Preadjudicación OTIC'!AG445)</f>
        <v>48</v>
      </c>
      <c r="AH445" s="2">
        <f>+('3 Planilla Preadjudicación OTIC'!AH445)</f>
        <v>1</v>
      </c>
      <c r="AI445" s="135" t="str">
        <f>+('3 Planilla Preadjudicación OTIC'!AI445)</f>
        <v>76636474-8</v>
      </c>
      <c r="AJ445" s="4" t="str">
        <f>+('3 Planilla Preadjudicación OTIC'!AJ445)</f>
        <v>IRV CAPACITA SPA</v>
      </c>
      <c r="AK445" s="2">
        <f>+('3 Planilla Preadjudicación OTIC'!AK445)</f>
        <v>192</v>
      </c>
      <c r="AL445" s="2">
        <f>+('3 Planilla Preadjudicación OTIC'!AL445)</f>
        <v>48</v>
      </c>
      <c r="AM445" s="12">
        <f>+('3 Planilla Preadjudicación OTIC'!AM445)</f>
        <v>4130</v>
      </c>
      <c r="AN445" s="12">
        <f>+('3 Planilla Preadjudicación OTIC'!AN445)</f>
        <v>0</v>
      </c>
      <c r="AO445" s="12">
        <f>+('3 Planilla Preadjudicación OTIC'!AO445)</f>
        <v>0</v>
      </c>
      <c r="AP445" s="12">
        <f>+('3 Planilla Preadjudicación OTIC'!AP445)</f>
        <v>11894400</v>
      </c>
      <c r="AQ445" s="12">
        <f>+('3 Planilla Preadjudicación OTIC'!AQ445)</f>
        <v>2880000</v>
      </c>
      <c r="AR445" s="12">
        <f>+('3 Planilla Preadjudicación OTIC'!AR445)</f>
        <v>0</v>
      </c>
      <c r="AS445" s="12">
        <f>+('3 Planilla Preadjudicación OTIC'!AS445)</f>
        <v>0</v>
      </c>
      <c r="AT445" s="12">
        <f>+('3 Planilla Preadjudicación OTIC'!AT445)</f>
        <v>0</v>
      </c>
      <c r="AU445" s="12">
        <f>+('3 Planilla Preadjudicación OTIC'!AU445)</f>
        <v>14774400</v>
      </c>
      <c r="AV445" s="2" t="str">
        <f>+('3 Planilla Preadjudicación OTIC'!AV445)</f>
        <v>SI</v>
      </c>
      <c r="AW445" s="4">
        <f>+('3 Planilla Preadjudicación OTIC'!AW445)</f>
        <v>0</v>
      </c>
      <c r="AX445" s="2">
        <f>+('3 Planilla Preadjudicación OTIC'!AX445)</f>
        <v>1</v>
      </c>
      <c r="AY445" s="2">
        <f>+('3 Planilla Preadjudicación OTIC'!AY445)</f>
        <v>7</v>
      </c>
      <c r="AZ445" s="2">
        <f>+('3 Planilla Preadjudicación OTIC'!AZ445)</f>
        <v>7</v>
      </c>
      <c r="BA445" s="2">
        <f>+('3 Planilla Preadjudicación OTIC'!BA445)</f>
        <v>7</v>
      </c>
      <c r="BB445" s="2">
        <f>+('3 Planilla Preadjudicación OTIC'!BB445)</f>
        <v>7</v>
      </c>
      <c r="BC445" s="2">
        <f>+('3 Planilla Preadjudicación OTIC'!BC445)</f>
        <v>7</v>
      </c>
      <c r="BD445" s="2">
        <f>+('3 Planilla Preadjudicación OTIC'!BD445)</f>
        <v>7</v>
      </c>
      <c r="BE445" s="2">
        <f>+('3 Planilla Preadjudicación OTIC'!BE445)</f>
        <v>7</v>
      </c>
      <c r="BF445" s="2">
        <f>+('3 Planilla Preadjudicación OTIC'!BF445)</f>
        <v>7</v>
      </c>
      <c r="BG445" s="2">
        <f>+('3 Planilla Preadjudicación OTIC'!BG445)</f>
        <v>7</v>
      </c>
      <c r="BH445" s="2">
        <f>+('3 Planilla Preadjudicación OTIC'!BH445)</f>
        <v>7</v>
      </c>
      <c r="BI445" s="2">
        <f>+('3 Planilla Preadjudicación OTIC'!BI445)</f>
        <v>7</v>
      </c>
      <c r="BJ445" s="2">
        <f>+('3 Planilla Preadjudicación OTIC'!BJ445)</f>
        <v>7</v>
      </c>
      <c r="BK445" s="2">
        <f>+('3 Planilla Preadjudicación OTIC'!BK445)</f>
        <v>7</v>
      </c>
      <c r="BL445" s="2">
        <f>+('3 Planilla Preadjudicación OTIC'!BL445)</f>
        <v>7</v>
      </c>
      <c r="BM445" s="104">
        <f>ROUND(('3 Planilla Preadjudicación OTIC'!BM445),1)</f>
        <v>6.4</v>
      </c>
      <c r="BN445" s="4" t="str">
        <f>+('3 Planilla Preadjudicación OTIC'!BN445)</f>
        <v>NO</v>
      </c>
      <c r="BO445" s="4">
        <f>+('3 Planilla Preadjudicación OTIC'!BO445)</f>
        <v>0</v>
      </c>
      <c r="BP445" s="4">
        <f>+('3 Planilla Preadjudicación OTIC'!BP445)</f>
        <v>0</v>
      </c>
      <c r="BQ445" s="4">
        <f>+('3 Planilla Preadjudicación OTIC'!BQ445)</f>
        <v>0</v>
      </c>
      <c r="BR445" s="4">
        <f>+('3 Planilla Preadjudicación OTIC'!BR445)</f>
        <v>0</v>
      </c>
      <c r="BS445" s="4">
        <f>+('3 Planilla Preadjudicación OTIC'!BS445)</f>
        <v>0</v>
      </c>
      <c r="BT445" s="4">
        <f>+('3 Planilla Preadjudicación OTIC'!BT445)</f>
        <v>0</v>
      </c>
      <c r="BU445" s="85">
        <f>IF(VLOOKUP(A445,'BD OFICIAL'!$A$1:$AL$2098,7,0)=D445,0,1)</f>
        <v>0</v>
      </c>
      <c r="BV445" s="85">
        <f>IF(VLOOKUP(A445,'BD OFICIAL'!$A$1:$AL$2098,11,0)=J445,0,1)</f>
        <v>0</v>
      </c>
      <c r="BW445" s="85">
        <f>IF(VLOOKUP(A445,'BD OFICIAL'!$A$1:$AL$2098,13,0)=L445,0,1)</f>
        <v>0</v>
      </c>
      <c r="BX445" s="2">
        <f>IF(VLOOKUP(A445,'BD OFICIAL'!$A$1:$AL$2098,16,0)=O445,0,1)</f>
        <v>0</v>
      </c>
      <c r="BY445" s="2">
        <f>IF(VLOOKUP(A445,'BD OFICIAL'!$A$1:$AL$2098,17,0)=P445,0,1)</f>
        <v>0</v>
      </c>
      <c r="BZ445" s="2">
        <f>IF(VLOOKUP(A445,'BD OFICIAL'!$A$1:$AL$2098,19,0)=R445,0,1)</f>
        <v>0</v>
      </c>
      <c r="CA445" s="2">
        <f>IF(VLOOKUP(A445,'BD OFICIAL'!$A$1:$AL$2098,21,0)=T445,0,1)</f>
        <v>0</v>
      </c>
      <c r="CB445" s="2">
        <f>IF(VLOOKUP(A445,'BD OFICIAL'!$A$1:$AL$2098,24,0)=AK445,0,1)</f>
        <v>0</v>
      </c>
      <c r="CC445" s="2">
        <f>IF(VLOOKUP(A445,'BD OFICIAL'!$A$1:$AL$2098,25,0)=X445,0,1)</f>
        <v>0</v>
      </c>
      <c r="CD445" s="2">
        <f>IF(VLOOKUP(A445,'BD OFICIAL'!$A$1:$AL$2098,26,0)=Y445,0,1)</f>
        <v>0</v>
      </c>
      <c r="CE445" s="2">
        <f>IF(VLOOKUP(A445,'BD OFICIAL'!$A$1:$AL$2098,27,0)=Z445,0,1)</f>
        <v>0</v>
      </c>
      <c r="CF445" s="2">
        <f>IF(VLOOKUP(A445,'BD OFICIAL'!$A$1:$AL$2098,28,0)=AA445,0,1)</f>
        <v>0</v>
      </c>
      <c r="CG445" s="2">
        <f>IF(VLOOKUP(A445,'BD OFICIAL'!$A$1:$AL$2098,33,0)=AF445,0,1)</f>
        <v>0</v>
      </c>
      <c r="CH445" s="2">
        <f>IF(VLOOKUP(A445,'BD OFICIAL'!$A$1:$AL$2098,35,0)=AH445,0,1)</f>
        <v>0</v>
      </c>
      <c r="CI445" s="85">
        <f>IF(VLOOKUP(A445,'BD OFICIAL'!$A$1:$AL$2098,34,0)=AL445,0,1)</f>
        <v>0</v>
      </c>
      <c r="CJ445" s="12">
        <f>VLOOKUP(A445,'BD OFICIAL'!$A$1:$AM$2098,36,0)*AM445-AP445</f>
        <v>0</v>
      </c>
      <c r="CK445" s="85" t="str">
        <f t="shared" si="224"/>
        <v>SSH</v>
      </c>
      <c r="CL445" s="85" t="str">
        <f t="shared" si="225"/>
        <v>NO</v>
      </c>
      <c r="CM445" s="85" t="str">
        <f t="shared" si="239"/>
        <v>SI</v>
      </c>
      <c r="CN445" s="31">
        <f t="shared" si="240"/>
        <v>0</v>
      </c>
      <c r="CO445" s="31">
        <f t="shared" si="226"/>
        <v>0</v>
      </c>
      <c r="CP445" s="31">
        <f t="shared" si="241"/>
        <v>0</v>
      </c>
      <c r="CQ445" s="31">
        <f>IF(Y445="NO",0,IF(Y445="SI",IF(VLOOKUP(A445,'BD OFICIAL'!$A:$AO,40,0)=AQ445,0,1)))</f>
        <v>0</v>
      </c>
      <c r="CR445" s="31">
        <f>IF(Z445="NO",0,IF(Z445="SI",IF(VLOOKUP(B445,'BD OFICIAL'!$A:$AO,41,0)=AS445,0,1)))</f>
        <v>0</v>
      </c>
      <c r="CS445" s="31">
        <f t="shared" si="227"/>
        <v>0</v>
      </c>
      <c r="CT445" s="31">
        <f t="shared" si="228"/>
        <v>0</v>
      </c>
      <c r="CU445" s="31">
        <f>IF(VLOOKUP(A445,'BD OFICIAL'!$A$1:$AL$1056,31,0)="SI",IF(AT445&gt;0,0,1),IF(AT445=0,0,1))</f>
        <v>0</v>
      </c>
      <c r="CV445" s="31">
        <f t="shared" si="229"/>
        <v>0</v>
      </c>
      <c r="CW445" s="31">
        <f t="shared" si="242"/>
        <v>0</v>
      </c>
      <c r="CX445" s="85" t="str">
        <f t="shared" si="243"/>
        <v>SI</v>
      </c>
      <c r="CY445" s="31">
        <f t="shared" si="244"/>
        <v>0</v>
      </c>
      <c r="CZ445" s="85" t="str">
        <f>IF(ISERROR(VLOOKUP(AI445,EXPERIENCIA!$A$1:$C$2100,1,0)),"NO","SI")</f>
        <v>SI</v>
      </c>
      <c r="DA445" s="85">
        <f>IF(CX445="no","NO APLICA",IF(AX445=0,"ERROR NOTA",IF(AND(AX445&gt;1,CZ445="NO"),"ERROR NOTA",IF(AND(CZ445="NO",AX445=1),0,IF(VLOOKUP(AI445,EXPERIENCIA!$A$1:$C$2100,3,0)=AX445,0,"ERROR NOTA")))))</f>
        <v>0</v>
      </c>
      <c r="DB445" s="85" t="str">
        <f>IF(ISERROR(VLOOKUP(AI445,COMPORTAMIENTO!$A$1:$C$2100,1,0)),"NO","SI")</f>
        <v>SI</v>
      </c>
      <c r="DC445" s="85">
        <f>IF(CX445="NO","NO APLICA",IF(AY445=0,"ERROR NOTA",IF(AND(DB445="NO",AY445=7),0,IF(VLOOKUP(AI445,COMPORTAMIENTO!$A$2:$H$2100,8,0)=AY445,0,"ERROR NOTA"))))</f>
        <v>0</v>
      </c>
      <c r="DD445" s="104">
        <f t="shared" si="245"/>
        <v>0.1</v>
      </c>
      <c r="DE445" s="104">
        <f t="shared" si="246"/>
        <v>0.70000000000000007</v>
      </c>
      <c r="DF445" s="85" t="str">
        <f t="shared" si="230"/>
        <v>NO</v>
      </c>
      <c r="DG445" s="85">
        <f t="shared" si="247"/>
        <v>7</v>
      </c>
      <c r="DH445" s="85">
        <f t="shared" si="248"/>
        <v>7</v>
      </c>
      <c r="DI445" s="85">
        <f t="shared" si="249"/>
        <v>7</v>
      </c>
      <c r="DJ445" s="12">
        <f t="shared" si="250"/>
        <v>7.0000000000000009</v>
      </c>
      <c r="DK445" s="7">
        <f t="shared" si="251"/>
        <v>7.0000000000000009</v>
      </c>
      <c r="DL445" s="12">
        <f t="shared" si="231"/>
        <v>4130</v>
      </c>
      <c r="DM445" s="12">
        <f>VLOOKUP(A445,'5 TD'!$A:$B,2,0)</f>
        <v>4130</v>
      </c>
      <c r="DN445" s="7">
        <f t="shared" si="232"/>
        <v>7</v>
      </c>
      <c r="DO445" s="85" t="str">
        <f t="shared" si="252"/>
        <v>APROBADO</v>
      </c>
      <c r="DP445" s="85" t="str">
        <f t="shared" si="253"/>
        <v>APROBADO</v>
      </c>
      <c r="DQ445" s="7">
        <f t="shared" si="254"/>
        <v>6.4</v>
      </c>
      <c r="DR445" s="85" t="str">
        <f t="shared" si="233"/>
        <v>APROBADO</v>
      </c>
      <c r="DS445" s="2" t="str">
        <f>+('3 Planilla Preadjudicación OTIC'!BN445)</f>
        <v>NO</v>
      </c>
      <c r="DT445" s="2">
        <f>IF(DR445="APROBADO",VLOOKUP(A445,'5 TD'!$D$3:$E$270,2,0),"NO APLICA")</f>
        <v>6.8</v>
      </c>
      <c r="DU445" s="2" t="str">
        <f t="shared" si="234"/>
        <v>NO</v>
      </c>
      <c r="DV445" s="2" t="str">
        <f>IF(DU445="SI",VLOOKUP(A445,'5 TD'!$G$3:$H$270,2,0),"NO APLICA ")</f>
        <v xml:space="preserve">NO APLICA </v>
      </c>
      <c r="DW445" s="2" t="str">
        <f t="shared" si="235"/>
        <v>NO</v>
      </c>
      <c r="DX445" s="2" t="str">
        <f>IF(DW445="SI",VLOOKUP(A445,'5 TD'!$J$4:$K$472,2,0),"NO APLICA")</f>
        <v>NO APLICA</v>
      </c>
      <c r="DY445" s="2" t="str">
        <f t="shared" si="236"/>
        <v>NO APLICA</v>
      </c>
      <c r="DZ445" s="7" t="str">
        <f>IF(DY445="SI",VLOOKUP(A445,'5 TD'!$M$4:$N$350,2,0),"NO APLICA")</f>
        <v>NO APLICA</v>
      </c>
      <c r="EA445" s="2" t="str">
        <f t="shared" si="237"/>
        <v>NO APLICA</v>
      </c>
      <c r="EB445" s="12" t="str">
        <f t="shared" si="238"/>
        <v/>
      </c>
      <c r="EC445" s="12" t="str">
        <f>IF(EA445="SI",VLOOKUP(A445,'5 TD'!$V$4:$W$479,2,0),"NO APLICA")</f>
        <v>NO APLICA</v>
      </c>
      <c r="ED445" s="2" t="str">
        <f t="shared" si="255"/>
        <v>NO</v>
      </c>
      <c r="EE445" s="79" t="str">
        <f>IF(ED445="SI",VLOOKUP(AI445,COMPORTAMIENTO!$A$1:$H$2100,7,0),"NO APLICA")</f>
        <v>NO APLICA</v>
      </c>
      <c r="EF445" s="12" t="str">
        <f>IF(ED445="SI",VLOOKUP(A445,'5 TD'!$P$2:$Q$479,2,0),"NO APLICA")</f>
        <v>NO APLICA</v>
      </c>
      <c r="EG445" s="2" t="str">
        <f t="shared" si="256"/>
        <v>NO</v>
      </c>
      <c r="EH445" s="2">
        <f>IF(CZ445="no",0,VLOOKUP(AI445,EXPERIENCIA!$A$1:$C$2100,2,0))</f>
        <v>1</v>
      </c>
      <c r="EI445" s="2">
        <f>IF(CZ445="si",VLOOKUP(A445,'5 TD'!$S$3:$T$2103,2,0),0)</f>
        <v>52</v>
      </c>
      <c r="EJ445" s="2" t="str">
        <f t="shared" si="257"/>
        <v>NO</v>
      </c>
      <c r="EK445" s="2">
        <f>+('3 Planilla Preadjudicación OTIC'!BU445)</f>
        <v>0</v>
      </c>
      <c r="EL445" s="4"/>
      <c r="EM445" s="3"/>
      <c r="EN445" s="3"/>
      <c r="EQ445" s="86"/>
    </row>
    <row r="446" spans="1:147" ht="15" customHeight="1" x14ac:dyDescent="0.3">
      <c r="A446" s="2">
        <f>+('3 Planilla Preadjudicación OTIC'!A446)</f>
        <v>14292</v>
      </c>
      <c r="B446" s="2" t="str">
        <f>+('3 Planilla Preadjudicación OTIC'!B446)</f>
        <v>65181652-1</v>
      </c>
      <c r="C446" s="4">
        <f>+('3 Planilla Preadjudicación OTIC'!E446)</f>
        <v>2025</v>
      </c>
      <c r="D446" s="4" t="str">
        <f>+('3 Planilla Preadjudicación OTIC'!F446)</f>
        <v>MANDATO</v>
      </c>
      <c r="E446" s="4" t="str">
        <f>+('3 Planilla Preadjudicación OTIC'!G446)</f>
        <v>65073010-0</v>
      </c>
      <c r="F446" s="4" t="str">
        <f>+('3 Planilla Preadjudicación OTIC'!H446)</f>
        <v>CORPORACIÓN DE EDUCACIÓN Y SALUD PARA EL SÍNDROME DE DOWN, EDUDOWN</v>
      </c>
      <c r="G446" s="4"/>
      <c r="H446" s="4"/>
      <c r="I446" s="4" t="str">
        <f>+('3 Planilla Preadjudicación OTIC'!I446)</f>
        <v>PAUSAS ACTIVAS, RECREACIÓN Y ENTRETENIMIENTO</v>
      </c>
      <c r="J446" s="4" t="str">
        <f>+('3 Planilla Preadjudicación OTIC'!J446)</f>
        <v>SIN PLAN FORMATIVO</v>
      </c>
      <c r="K446" s="4" t="str">
        <f>+('3 Planilla Preadjudicación OTIC'!K446)</f>
        <v>TÉCNICAS PARA LA RESOLUCIÓN DE PROBLEMAS</v>
      </c>
      <c r="L446" s="4" t="str">
        <f>+('3 Planilla Preadjudicación OTIC'!L446)</f>
        <v>PF0922</v>
      </c>
      <c r="M446" s="2">
        <f>+('3 Planilla Preadjudicación OTIC'!M446)</f>
        <v>13</v>
      </c>
      <c r="N446" s="4" t="str">
        <f>+('3 Planilla Preadjudicación OTIC'!N446)</f>
        <v>METROPOLITANA</v>
      </c>
      <c r="O446" s="4" t="str">
        <f>+('3 Planilla Preadjudicación OTIC'!O446)</f>
        <v>SAN BERNARDO</v>
      </c>
      <c r="P446" s="4" t="str">
        <f>+('3 Planilla Preadjudicación OTIC'!P446)</f>
        <v>PERSONAS DE 18 AÑOS O MÁS, EN SITUACIÓN DE DISCAPACIDAD.</v>
      </c>
      <c r="Q446" s="4" t="str">
        <f>+('3 Planilla Preadjudicación OTIC'!Q446)</f>
        <v>PRESENCIAL</v>
      </c>
      <c r="R446" s="4" t="str">
        <f>+('3 Planilla Preadjudicación OTIC'!R446)</f>
        <v>DEPENDIENTE</v>
      </c>
      <c r="S446" s="4">
        <f>+('3 Planilla Preadjudicación OTIC'!S446)</f>
        <v>47</v>
      </c>
      <c r="T446" s="2">
        <f>+('3 Planilla Preadjudicación OTIC'!T446)</f>
        <v>20</v>
      </c>
      <c r="U446" s="2">
        <f>+('3 Planilla Preadjudicación OTIC'!U446)</f>
        <v>0</v>
      </c>
      <c r="V446" s="2">
        <f>+('3 Planilla Preadjudicación OTIC'!V446)</f>
        <v>8</v>
      </c>
      <c r="W446" s="2">
        <f>+('3 Planilla Preadjudicación OTIC'!W446)</f>
        <v>188</v>
      </c>
      <c r="X446" s="2">
        <f>+('3 Planilla Preadjudicación OTIC'!X446)</f>
        <v>4</v>
      </c>
      <c r="Y446" s="2" t="str">
        <f>+('3 Planilla Preadjudicación OTIC'!Y446)</f>
        <v>SI</v>
      </c>
      <c r="Z446" s="2" t="str">
        <f>+('3 Planilla Preadjudicación OTIC'!Z446)</f>
        <v>NO</v>
      </c>
      <c r="AA446" s="2" t="str">
        <f>+('3 Planilla Preadjudicación OTIC'!AA446)</f>
        <v>NO</v>
      </c>
      <c r="AB446" s="4" t="str">
        <f>+('3 Planilla Preadjudicación OTIC'!AB446)</f>
        <v>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v>
      </c>
      <c r="AC446" s="4" t="str">
        <f>+('3 Planilla Preadjudicación OTIC'!AC446)</f>
        <v>PERSONAS EN SITUACIÓN DE DISCAPACIDAD, DE 18 AÑOS O MÁS, QUE SE ATIENDEN EN EDUDOWN, HOMBRES Y MUJERES, QUE TIENEN O NO EXPERIENCIA LABORAL, RESIDENTES DE LA REGIÓN METROPOLITANA Y QUE BUSCAN CON LA CAPACITACIÓN INSERTARSE AL MUNDO LABORAL.</v>
      </c>
      <c r="AD446" s="2" t="str">
        <f>+('3 Planilla Preadjudicación OTIC'!AD446)</f>
        <v>NO</v>
      </c>
      <c r="AE446" s="4">
        <f>+('3 Planilla Preadjudicación OTIC'!AE446)</f>
        <v>0</v>
      </c>
      <c r="AF446" s="2" t="str">
        <f>+('3 Planilla Preadjudicación OTIC'!AF446)</f>
        <v>CERRADA</v>
      </c>
      <c r="AG446" s="2">
        <f>+('3 Planilla Preadjudicación OTIC'!AG446)</f>
        <v>47</v>
      </c>
      <c r="AH446" s="2">
        <f>+('3 Planilla Preadjudicación OTIC'!AH446)</f>
        <v>2</v>
      </c>
      <c r="AI446" s="135" t="str">
        <f>+('3 Planilla Preadjudicación OTIC'!AI446)</f>
        <v>76636474-8</v>
      </c>
      <c r="AJ446" s="4" t="str">
        <f>+('3 Planilla Preadjudicación OTIC'!AJ446)</f>
        <v>IRV CAPACITA SPA</v>
      </c>
      <c r="AK446" s="2">
        <f>+('3 Planilla Preadjudicación OTIC'!AK446)</f>
        <v>188</v>
      </c>
      <c r="AL446" s="2">
        <f>+('3 Planilla Preadjudicación OTIC'!AL446)</f>
        <v>47</v>
      </c>
      <c r="AM446" s="12">
        <f>+('3 Planilla Preadjudicación OTIC'!AM446)</f>
        <v>5075</v>
      </c>
      <c r="AN446" s="12">
        <f>+('3 Planilla Preadjudicación OTIC'!AN446)</f>
        <v>0</v>
      </c>
      <c r="AO446" s="12">
        <f>+('3 Planilla Preadjudicación OTIC'!AO446)</f>
        <v>0</v>
      </c>
      <c r="AP446" s="12">
        <f>+('3 Planilla Preadjudicación OTIC'!AP446)</f>
        <v>19082000</v>
      </c>
      <c r="AQ446" s="12">
        <f>+('3 Planilla Preadjudicación OTIC'!AQ446)</f>
        <v>3760000</v>
      </c>
      <c r="AR446" s="12">
        <f>+('3 Planilla Preadjudicación OTIC'!AR446)</f>
        <v>0</v>
      </c>
      <c r="AS446" s="12">
        <f>+('3 Planilla Preadjudicación OTIC'!AS446)</f>
        <v>0</v>
      </c>
      <c r="AT446" s="12">
        <f>+('3 Planilla Preadjudicación OTIC'!AT446)</f>
        <v>0</v>
      </c>
      <c r="AU446" s="12">
        <f>+('3 Planilla Preadjudicación OTIC'!AU446)</f>
        <v>22842000</v>
      </c>
      <c r="AV446" s="2" t="str">
        <f>+('3 Planilla Preadjudicación OTIC'!AV446)</f>
        <v>SI</v>
      </c>
      <c r="AW446" s="4">
        <f>+('3 Planilla Preadjudicación OTIC'!AW446)</f>
        <v>0</v>
      </c>
      <c r="AX446" s="2">
        <f>+('3 Planilla Preadjudicación OTIC'!AX446)</f>
        <v>1</v>
      </c>
      <c r="AY446" s="2">
        <f>+('3 Planilla Preadjudicación OTIC'!AY446)</f>
        <v>7</v>
      </c>
      <c r="AZ446" s="2">
        <f>+('3 Planilla Preadjudicación OTIC'!AZ446)</f>
        <v>7</v>
      </c>
      <c r="BA446" s="2">
        <f>+('3 Planilla Preadjudicación OTIC'!BA446)</f>
        <v>7</v>
      </c>
      <c r="BB446" s="2">
        <f>+('3 Planilla Preadjudicación OTIC'!BB446)</f>
        <v>7</v>
      </c>
      <c r="BC446" s="2">
        <f>+('3 Planilla Preadjudicación OTIC'!BC446)</f>
        <v>7</v>
      </c>
      <c r="BD446" s="2">
        <f>+('3 Planilla Preadjudicación OTIC'!BD446)</f>
        <v>7</v>
      </c>
      <c r="BE446" s="2">
        <f>+('3 Planilla Preadjudicación OTIC'!BE446)</f>
        <v>7</v>
      </c>
      <c r="BF446" s="2">
        <f>+('3 Planilla Preadjudicación OTIC'!BF446)</f>
        <v>7</v>
      </c>
      <c r="BG446" s="2">
        <f>+('3 Planilla Preadjudicación OTIC'!BG446)</f>
        <v>7</v>
      </c>
      <c r="BH446" s="2">
        <f>+('3 Planilla Preadjudicación OTIC'!BH446)</f>
        <v>7</v>
      </c>
      <c r="BI446" s="2">
        <f>+('3 Planilla Preadjudicación OTIC'!BI446)</f>
        <v>7</v>
      </c>
      <c r="BJ446" s="2">
        <f>+('3 Planilla Preadjudicación OTIC'!BJ446)</f>
        <v>7</v>
      </c>
      <c r="BK446" s="2">
        <f>+('3 Planilla Preadjudicación OTIC'!BK446)</f>
        <v>7</v>
      </c>
      <c r="BL446" s="2">
        <f>+('3 Planilla Preadjudicación OTIC'!BL446)</f>
        <v>7</v>
      </c>
      <c r="BM446" s="104">
        <f>ROUND(('3 Planilla Preadjudicación OTIC'!BM446),1)</f>
        <v>6.4</v>
      </c>
      <c r="BN446" s="4" t="str">
        <f>+('3 Planilla Preadjudicación OTIC'!BN446)</f>
        <v>NO</v>
      </c>
      <c r="BO446" s="4">
        <f>+('3 Planilla Preadjudicación OTIC'!BO446)</f>
        <v>0</v>
      </c>
      <c r="BP446" s="4">
        <f>+('3 Planilla Preadjudicación OTIC'!BP446)</f>
        <v>0</v>
      </c>
      <c r="BQ446" s="4">
        <f>+('3 Planilla Preadjudicación OTIC'!BQ446)</f>
        <v>0</v>
      </c>
      <c r="BR446" s="4">
        <f>+('3 Planilla Preadjudicación OTIC'!BR446)</f>
        <v>0</v>
      </c>
      <c r="BS446" s="4">
        <f>+('3 Planilla Preadjudicación OTIC'!BS446)</f>
        <v>0</v>
      </c>
      <c r="BT446" s="4">
        <f>+('3 Planilla Preadjudicación OTIC'!BT446)</f>
        <v>0</v>
      </c>
      <c r="BU446" s="85">
        <f>IF(VLOOKUP(A446,'BD OFICIAL'!$A$1:$AL$2098,7,0)=D446,0,1)</f>
        <v>0</v>
      </c>
      <c r="BV446" s="85">
        <f>IF(VLOOKUP(A446,'BD OFICIAL'!$A$1:$AL$2098,11,0)=J446,0,1)</f>
        <v>0</v>
      </c>
      <c r="BW446" s="85">
        <f>IF(VLOOKUP(A446,'BD OFICIAL'!$A$1:$AL$2098,13,0)=L446,0,1)</f>
        <v>0</v>
      </c>
      <c r="BX446" s="2">
        <f>IF(VLOOKUP(A446,'BD OFICIAL'!$A$1:$AL$2098,16,0)=O446,0,1)</f>
        <v>0</v>
      </c>
      <c r="BY446" s="2">
        <f>IF(VLOOKUP(A446,'BD OFICIAL'!$A$1:$AL$2098,17,0)=P446,0,1)</f>
        <v>0</v>
      </c>
      <c r="BZ446" s="2">
        <f>IF(VLOOKUP(A446,'BD OFICIAL'!$A$1:$AL$2098,19,0)=R446,0,1)</f>
        <v>0</v>
      </c>
      <c r="CA446" s="2">
        <f>IF(VLOOKUP(A446,'BD OFICIAL'!$A$1:$AL$2098,21,0)=T446,0,1)</f>
        <v>0</v>
      </c>
      <c r="CB446" s="2">
        <f>IF(VLOOKUP(A446,'BD OFICIAL'!$A$1:$AL$2098,24,0)=AK446,0,1)</f>
        <v>0</v>
      </c>
      <c r="CC446" s="2">
        <f>IF(VLOOKUP(A446,'BD OFICIAL'!$A$1:$AL$2098,25,0)=X446,0,1)</f>
        <v>0</v>
      </c>
      <c r="CD446" s="2">
        <f>IF(VLOOKUP(A446,'BD OFICIAL'!$A$1:$AL$2098,26,0)=Y446,0,1)</f>
        <v>0</v>
      </c>
      <c r="CE446" s="2">
        <f>IF(VLOOKUP(A446,'BD OFICIAL'!$A$1:$AL$2098,27,0)=Z446,0,1)</f>
        <v>0</v>
      </c>
      <c r="CF446" s="2">
        <f>IF(VLOOKUP(A446,'BD OFICIAL'!$A$1:$AL$2098,28,0)=AA446,0,1)</f>
        <v>0</v>
      </c>
      <c r="CG446" s="2">
        <f>IF(VLOOKUP(A446,'BD OFICIAL'!$A$1:$AL$2098,33,0)=AF446,0,1)</f>
        <v>0</v>
      </c>
      <c r="CH446" s="2">
        <f>IF(VLOOKUP(A446,'BD OFICIAL'!$A$1:$AL$2098,35,0)=AH446,0,1)</f>
        <v>0</v>
      </c>
      <c r="CI446" s="85">
        <f>IF(VLOOKUP(A446,'BD OFICIAL'!$A$1:$AL$2098,34,0)=AL446,0,1)</f>
        <v>0</v>
      </c>
      <c r="CJ446" s="12">
        <f>VLOOKUP(A446,'BD OFICIAL'!$A$1:$AM$2098,36,0)*AM446-AP446</f>
        <v>0</v>
      </c>
      <c r="CK446" s="85" t="str">
        <f t="shared" si="224"/>
        <v>SSH</v>
      </c>
      <c r="CL446" s="85" t="str">
        <f t="shared" si="225"/>
        <v>NO</v>
      </c>
      <c r="CM446" s="85" t="str">
        <f t="shared" si="239"/>
        <v>SI</v>
      </c>
      <c r="CN446" s="31">
        <f t="shared" si="240"/>
        <v>0</v>
      </c>
      <c r="CO446" s="31">
        <f t="shared" si="226"/>
        <v>0</v>
      </c>
      <c r="CP446" s="31">
        <f t="shared" si="241"/>
        <v>0</v>
      </c>
      <c r="CQ446" s="31">
        <f>IF(Y446="NO",0,IF(Y446="SI",IF(VLOOKUP(A446,'BD OFICIAL'!$A:$AO,40,0)=AQ446,0,1)))</f>
        <v>0</v>
      </c>
      <c r="CR446" s="31">
        <f>IF(Z446="NO",0,IF(Z446="SI",IF(VLOOKUP(B446,'BD OFICIAL'!$A:$AO,41,0)=AS446,0,1)))</f>
        <v>0</v>
      </c>
      <c r="CS446" s="31">
        <f t="shared" si="227"/>
        <v>0</v>
      </c>
      <c r="CT446" s="31">
        <f t="shared" si="228"/>
        <v>0</v>
      </c>
      <c r="CU446" s="31">
        <f>IF(VLOOKUP(A446,'BD OFICIAL'!$A$1:$AL$1056,31,0)="SI",IF(AT446&gt;0,0,1),IF(AT446=0,0,1))</f>
        <v>0</v>
      </c>
      <c r="CV446" s="31">
        <f t="shared" si="229"/>
        <v>0</v>
      </c>
      <c r="CW446" s="31">
        <f t="shared" si="242"/>
        <v>0</v>
      </c>
      <c r="CX446" s="85" t="str">
        <f t="shared" si="243"/>
        <v>SI</v>
      </c>
      <c r="CY446" s="31">
        <f t="shared" si="244"/>
        <v>0</v>
      </c>
      <c r="CZ446" s="85" t="str">
        <f>IF(ISERROR(VLOOKUP(AI446,EXPERIENCIA!$A$1:$C$2100,1,0)),"NO","SI")</f>
        <v>SI</v>
      </c>
      <c r="DA446" s="85">
        <f>IF(CX446="no","NO APLICA",IF(AX446=0,"ERROR NOTA",IF(AND(AX446&gt;1,CZ446="NO"),"ERROR NOTA",IF(AND(CZ446="NO",AX446=1),0,IF(VLOOKUP(AI446,EXPERIENCIA!$A$1:$C$2100,3,0)=AX446,0,"ERROR NOTA")))))</f>
        <v>0</v>
      </c>
      <c r="DB446" s="85" t="str">
        <f>IF(ISERROR(VLOOKUP(AI446,COMPORTAMIENTO!$A$1:$C$2100,1,0)),"NO","SI")</f>
        <v>SI</v>
      </c>
      <c r="DC446" s="85">
        <f>IF(CX446="NO","NO APLICA",IF(AY446=0,"ERROR NOTA",IF(AND(DB446="NO",AY446=7),0,IF(VLOOKUP(AI446,COMPORTAMIENTO!$A$2:$H$2100,8,0)=AY446,0,"ERROR NOTA"))))</f>
        <v>0</v>
      </c>
      <c r="DD446" s="104">
        <f t="shared" si="245"/>
        <v>0.1</v>
      </c>
      <c r="DE446" s="104">
        <f t="shared" si="246"/>
        <v>0.70000000000000007</v>
      </c>
      <c r="DF446" s="85" t="str">
        <f t="shared" si="230"/>
        <v>NO</v>
      </c>
      <c r="DG446" s="85">
        <f t="shared" si="247"/>
        <v>7</v>
      </c>
      <c r="DH446" s="85">
        <f t="shared" si="248"/>
        <v>7</v>
      </c>
      <c r="DI446" s="85">
        <f t="shared" si="249"/>
        <v>7</v>
      </c>
      <c r="DJ446" s="12">
        <f t="shared" si="250"/>
        <v>7.0000000000000009</v>
      </c>
      <c r="DK446" s="7">
        <f t="shared" si="251"/>
        <v>7.0000000000000009</v>
      </c>
      <c r="DL446" s="12">
        <f t="shared" si="231"/>
        <v>5075</v>
      </c>
      <c r="DM446" s="12">
        <f>VLOOKUP(A446,'5 TD'!$A:$B,2,0)</f>
        <v>5075</v>
      </c>
      <c r="DN446" s="7">
        <f t="shared" si="232"/>
        <v>7</v>
      </c>
      <c r="DO446" s="85" t="str">
        <f t="shared" si="252"/>
        <v>APROBADO</v>
      </c>
      <c r="DP446" s="85" t="str">
        <f t="shared" si="253"/>
        <v>APROBADO</v>
      </c>
      <c r="DQ446" s="7">
        <f t="shared" si="254"/>
        <v>6.4</v>
      </c>
      <c r="DR446" s="85" t="str">
        <f t="shared" si="233"/>
        <v>APROBADO</v>
      </c>
      <c r="DS446" s="2" t="str">
        <f>+('3 Planilla Preadjudicación OTIC'!BN446)</f>
        <v>NO</v>
      </c>
      <c r="DT446" s="2">
        <f>IF(DR446="APROBADO",VLOOKUP(A446,'5 TD'!$D$3:$E$270,2,0),"NO APLICA")</f>
        <v>7</v>
      </c>
      <c r="DU446" s="2" t="str">
        <f t="shared" si="234"/>
        <v>NO</v>
      </c>
      <c r="DV446" s="2" t="str">
        <f>IF(DU446="SI",VLOOKUP(A446,'5 TD'!$G$3:$H$270,2,0),"NO APLICA ")</f>
        <v xml:space="preserve">NO APLICA </v>
      </c>
      <c r="DW446" s="2" t="str">
        <f t="shared" si="235"/>
        <v>NO</v>
      </c>
      <c r="DX446" s="2" t="str">
        <f>IF(DW446="SI",VLOOKUP(A446,'5 TD'!$J$4:$K$472,2,0),"NO APLICA")</f>
        <v>NO APLICA</v>
      </c>
      <c r="DY446" s="2" t="str">
        <f t="shared" si="236"/>
        <v>NO APLICA</v>
      </c>
      <c r="DZ446" s="7" t="str">
        <f>IF(DY446="SI",VLOOKUP(A446,'5 TD'!$M$4:$N$350,2,0),"NO APLICA")</f>
        <v>NO APLICA</v>
      </c>
      <c r="EA446" s="2" t="str">
        <f t="shared" si="237"/>
        <v>NO APLICA</v>
      </c>
      <c r="EB446" s="12" t="str">
        <f t="shared" si="238"/>
        <v/>
      </c>
      <c r="EC446" s="12" t="str">
        <f>IF(EA446="SI",VLOOKUP(A446,'5 TD'!$V$4:$W$479,2,0),"NO APLICA")</f>
        <v>NO APLICA</v>
      </c>
      <c r="ED446" s="2" t="str">
        <f t="shared" si="255"/>
        <v>NO</v>
      </c>
      <c r="EE446" s="79" t="str">
        <f>IF(ED446="SI",VLOOKUP(AI446,COMPORTAMIENTO!$A$1:$H$2100,7,0),"NO APLICA")</f>
        <v>NO APLICA</v>
      </c>
      <c r="EF446" s="12" t="str">
        <f>IF(ED446="SI",VLOOKUP(A446,'5 TD'!$P$2:$Q$479,2,0),"NO APLICA")</f>
        <v>NO APLICA</v>
      </c>
      <c r="EG446" s="2" t="str">
        <f t="shared" si="256"/>
        <v>NO</v>
      </c>
      <c r="EH446" s="2">
        <f>IF(CZ446="no",0,VLOOKUP(AI446,EXPERIENCIA!$A$1:$C$2100,2,0))</f>
        <v>1</v>
      </c>
      <c r="EI446" s="2">
        <f>IF(CZ446="si",VLOOKUP(A446,'5 TD'!$S$3:$T$2103,2,0),0)</f>
        <v>122</v>
      </c>
      <c r="EJ446" s="2" t="str">
        <f t="shared" si="257"/>
        <v>NO</v>
      </c>
      <c r="EK446" s="2">
        <f>+('3 Planilla Preadjudicación OTIC'!BU446)</f>
        <v>0</v>
      </c>
      <c r="EL446" s="4"/>
      <c r="EM446" s="3"/>
      <c r="EN446" s="3"/>
      <c r="EQ446" s="86"/>
    </row>
    <row r="447" spans="1:147" ht="15" customHeight="1" x14ac:dyDescent="0.3">
      <c r="A447" s="2">
        <f>+('3 Planilla Preadjudicación OTIC'!A447)</f>
        <v>14290</v>
      </c>
      <c r="B447" s="2" t="str">
        <f>+('3 Planilla Preadjudicación OTIC'!B447)</f>
        <v>65181652-1</v>
      </c>
      <c r="C447" s="4">
        <f>+('3 Planilla Preadjudicación OTIC'!E447)</f>
        <v>2025</v>
      </c>
      <c r="D447" s="4" t="str">
        <f>+('3 Planilla Preadjudicación OTIC'!F447)</f>
        <v>MANDATO</v>
      </c>
      <c r="E447" s="4" t="str">
        <f>+('3 Planilla Preadjudicación OTIC'!G447)</f>
        <v>65073010-0</v>
      </c>
      <c r="F447" s="4" t="str">
        <f>+('3 Planilla Preadjudicación OTIC'!H447)</f>
        <v>CORPORACIÓN DE EDUCACIÓN Y SALUD PARA EL SÍNDROME DE DOWN, EDUDOWN</v>
      </c>
      <c r="G447" s="4"/>
      <c r="H447" s="4"/>
      <c r="I447" s="4" t="str">
        <f>+('3 Planilla Preadjudicación OTIC'!I447)</f>
        <v>IMPLEMENTACIÓN Y MANTENIMIENTO DE HUERTOS CON FOCO EN LA INCLUSION</v>
      </c>
      <c r="J447" s="4" t="str">
        <f>+('3 Planilla Preadjudicación OTIC'!J447)</f>
        <v>SIN PLAN FORMATIVO</v>
      </c>
      <c r="K447" s="4" t="str">
        <f>+('3 Planilla Preadjudicación OTIC'!K447)</f>
        <v>PLANIFICACIÓN DEL PROYECTO OCUPACIONAL</v>
      </c>
      <c r="L447" s="4" t="str">
        <f>+('3 Planilla Preadjudicación OTIC'!L447)</f>
        <v>PF0920</v>
      </c>
      <c r="M447" s="2">
        <f>+('3 Planilla Preadjudicación OTIC'!M447)</f>
        <v>13</v>
      </c>
      <c r="N447" s="4" t="str">
        <f>+('3 Planilla Preadjudicación OTIC'!N447)</f>
        <v>METROPOLITANA</v>
      </c>
      <c r="O447" s="4" t="str">
        <f>+('3 Planilla Preadjudicación OTIC'!O447)</f>
        <v>SAN BERNARDO</v>
      </c>
      <c r="P447" s="4" t="str">
        <f>+('3 Planilla Preadjudicación OTIC'!P447)</f>
        <v>PERSONAS DE 18 AÑOS O MÁS, EN SITUACIÓN DE DISCAPACIDAD.</v>
      </c>
      <c r="Q447" s="4" t="str">
        <f>+('3 Planilla Preadjudicación OTIC'!Q447)</f>
        <v>PRESENCIAL</v>
      </c>
      <c r="R447" s="4" t="str">
        <f>+('3 Planilla Preadjudicación OTIC'!R447)</f>
        <v>DEPENDIENTE</v>
      </c>
      <c r="S447" s="4">
        <f>+('3 Planilla Preadjudicación OTIC'!S447)</f>
        <v>48</v>
      </c>
      <c r="T447" s="2">
        <f>+('3 Planilla Preadjudicación OTIC'!T447)</f>
        <v>15</v>
      </c>
      <c r="U447" s="2">
        <f>+('3 Planilla Preadjudicación OTIC'!U447)</f>
        <v>0</v>
      </c>
      <c r="V447" s="2">
        <f>+('3 Planilla Preadjudicación OTIC'!V447)</f>
        <v>12</v>
      </c>
      <c r="W447" s="2">
        <f>+('3 Planilla Preadjudicación OTIC'!W447)</f>
        <v>192</v>
      </c>
      <c r="X447" s="2">
        <f>+('3 Planilla Preadjudicación OTIC'!X447)</f>
        <v>4</v>
      </c>
      <c r="Y447" s="2" t="str">
        <f>+('3 Planilla Preadjudicación OTIC'!Y447)</f>
        <v>SI</v>
      </c>
      <c r="Z447" s="2" t="str">
        <f>+('3 Planilla Preadjudicación OTIC'!Z447)</f>
        <v>NO</v>
      </c>
      <c r="AA447" s="2" t="str">
        <f>+('3 Planilla Preadjudicación OTIC'!AA447)</f>
        <v>NO</v>
      </c>
      <c r="AB447" s="4" t="str">
        <f>+('3 Planilla Preadjudicación OTIC'!AB447)</f>
        <v>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v>
      </c>
      <c r="AC447" s="4" t="str">
        <f>+('3 Planilla Preadjudicación OTIC'!AC447)</f>
        <v>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v>
      </c>
      <c r="AD447" s="2" t="str">
        <f>+('3 Planilla Preadjudicación OTIC'!AD447)</f>
        <v>NO</v>
      </c>
      <c r="AE447" s="4">
        <f>+('3 Planilla Preadjudicación OTIC'!AE447)</f>
        <v>0</v>
      </c>
      <c r="AF447" s="2" t="str">
        <f>+('3 Planilla Preadjudicación OTIC'!AF447)</f>
        <v>CERRADA</v>
      </c>
      <c r="AG447" s="2">
        <f>+('3 Planilla Preadjudicación OTIC'!AG447)</f>
        <v>48</v>
      </c>
      <c r="AH447" s="2">
        <f>+('3 Planilla Preadjudicación OTIC'!AH447)</f>
        <v>2</v>
      </c>
      <c r="AI447" s="135" t="str">
        <f>+('3 Planilla Preadjudicación OTIC'!AI447)</f>
        <v>76636474-8</v>
      </c>
      <c r="AJ447" s="4" t="str">
        <f>+('3 Planilla Preadjudicación OTIC'!AJ447)</f>
        <v>IRV CAPACITA SPA</v>
      </c>
      <c r="AK447" s="2">
        <f>+('3 Planilla Preadjudicación OTIC'!AK447)</f>
        <v>192</v>
      </c>
      <c r="AL447" s="2">
        <f>+('3 Planilla Preadjudicación OTIC'!AL447)</f>
        <v>48</v>
      </c>
      <c r="AM447" s="12">
        <f>+('3 Planilla Preadjudicación OTIC'!AM447)</f>
        <v>5075</v>
      </c>
      <c r="AN447" s="12">
        <f>+('3 Planilla Preadjudicación OTIC'!AN447)</f>
        <v>0</v>
      </c>
      <c r="AO447" s="12">
        <f>+('3 Planilla Preadjudicación OTIC'!AO447)</f>
        <v>0</v>
      </c>
      <c r="AP447" s="12">
        <f>+('3 Planilla Preadjudicación OTIC'!AP447)</f>
        <v>14616000</v>
      </c>
      <c r="AQ447" s="12">
        <f>+('3 Planilla Preadjudicación OTIC'!AQ447)</f>
        <v>2880000</v>
      </c>
      <c r="AR447" s="12">
        <f>+('3 Planilla Preadjudicación OTIC'!AR447)</f>
        <v>0</v>
      </c>
      <c r="AS447" s="12">
        <f>+('3 Planilla Preadjudicación OTIC'!AS447)</f>
        <v>0</v>
      </c>
      <c r="AT447" s="12">
        <f>+('3 Planilla Preadjudicación OTIC'!AT447)</f>
        <v>0</v>
      </c>
      <c r="AU447" s="12">
        <f>+('3 Planilla Preadjudicación OTIC'!AU447)</f>
        <v>17496000</v>
      </c>
      <c r="AV447" s="2" t="str">
        <f>+('3 Planilla Preadjudicación OTIC'!AV447)</f>
        <v>SI</v>
      </c>
      <c r="AW447" s="4">
        <f>+('3 Planilla Preadjudicación OTIC'!AW447)</f>
        <v>0</v>
      </c>
      <c r="AX447" s="2">
        <f>+('3 Planilla Preadjudicación OTIC'!AX447)</f>
        <v>1</v>
      </c>
      <c r="AY447" s="2">
        <f>+('3 Planilla Preadjudicación OTIC'!AY447)</f>
        <v>7</v>
      </c>
      <c r="AZ447" s="2">
        <f>+('3 Planilla Preadjudicación OTIC'!AZ447)</f>
        <v>7</v>
      </c>
      <c r="BA447" s="2">
        <f>+('3 Planilla Preadjudicación OTIC'!BA447)</f>
        <v>7</v>
      </c>
      <c r="BB447" s="2">
        <f>+('3 Planilla Preadjudicación OTIC'!BB447)</f>
        <v>7</v>
      </c>
      <c r="BC447" s="2">
        <f>+('3 Planilla Preadjudicación OTIC'!BC447)</f>
        <v>7</v>
      </c>
      <c r="BD447" s="2">
        <f>+('3 Planilla Preadjudicación OTIC'!BD447)</f>
        <v>7</v>
      </c>
      <c r="BE447" s="2">
        <f>+('3 Planilla Preadjudicación OTIC'!BE447)</f>
        <v>7</v>
      </c>
      <c r="BF447" s="2">
        <f>+('3 Planilla Preadjudicación OTIC'!BF447)</f>
        <v>7</v>
      </c>
      <c r="BG447" s="2">
        <f>+('3 Planilla Preadjudicación OTIC'!BG447)</f>
        <v>7</v>
      </c>
      <c r="BH447" s="2">
        <f>+('3 Planilla Preadjudicación OTIC'!BH447)</f>
        <v>7</v>
      </c>
      <c r="BI447" s="2">
        <f>+('3 Planilla Preadjudicación OTIC'!BI447)</f>
        <v>7</v>
      </c>
      <c r="BJ447" s="2">
        <f>+('3 Planilla Preadjudicación OTIC'!BJ447)</f>
        <v>7</v>
      </c>
      <c r="BK447" s="2">
        <f>+('3 Planilla Preadjudicación OTIC'!BK447)</f>
        <v>7</v>
      </c>
      <c r="BL447" s="2">
        <f>+('3 Planilla Preadjudicación OTIC'!BL447)</f>
        <v>7</v>
      </c>
      <c r="BM447" s="104">
        <f>ROUND(('3 Planilla Preadjudicación OTIC'!BM447),1)</f>
        <v>6.4</v>
      </c>
      <c r="BN447" s="4" t="str">
        <f>+('3 Planilla Preadjudicación OTIC'!BN447)</f>
        <v>NO</v>
      </c>
      <c r="BO447" s="4">
        <f>+('3 Planilla Preadjudicación OTIC'!BO447)</f>
        <v>0</v>
      </c>
      <c r="BP447" s="4">
        <f>+('3 Planilla Preadjudicación OTIC'!BP447)</f>
        <v>0</v>
      </c>
      <c r="BQ447" s="4">
        <f>+('3 Planilla Preadjudicación OTIC'!BQ447)</f>
        <v>0</v>
      </c>
      <c r="BR447" s="4">
        <f>+('3 Planilla Preadjudicación OTIC'!BR447)</f>
        <v>0</v>
      </c>
      <c r="BS447" s="4">
        <f>+('3 Planilla Preadjudicación OTIC'!BS447)</f>
        <v>0</v>
      </c>
      <c r="BT447" s="4">
        <f>+('3 Planilla Preadjudicación OTIC'!BT447)</f>
        <v>0</v>
      </c>
      <c r="BU447" s="85">
        <f>IF(VLOOKUP(A447,'BD OFICIAL'!$A$1:$AL$2098,7,0)=D447,0,1)</f>
        <v>0</v>
      </c>
      <c r="BV447" s="85">
        <f>IF(VLOOKUP(A447,'BD OFICIAL'!$A$1:$AL$2098,11,0)=J447,0,1)</f>
        <v>0</v>
      </c>
      <c r="BW447" s="85">
        <f>IF(VLOOKUP(A447,'BD OFICIAL'!$A$1:$AL$2098,13,0)=L447,0,1)</f>
        <v>0</v>
      </c>
      <c r="BX447" s="2">
        <f>IF(VLOOKUP(A447,'BD OFICIAL'!$A$1:$AL$2098,16,0)=O447,0,1)</f>
        <v>0</v>
      </c>
      <c r="BY447" s="2">
        <f>IF(VLOOKUP(A447,'BD OFICIAL'!$A$1:$AL$2098,17,0)=P447,0,1)</f>
        <v>0</v>
      </c>
      <c r="BZ447" s="2">
        <f>IF(VLOOKUP(A447,'BD OFICIAL'!$A$1:$AL$2098,19,0)=R447,0,1)</f>
        <v>0</v>
      </c>
      <c r="CA447" s="2">
        <f>IF(VLOOKUP(A447,'BD OFICIAL'!$A$1:$AL$2098,21,0)=T447,0,1)</f>
        <v>0</v>
      </c>
      <c r="CB447" s="2">
        <f>IF(VLOOKUP(A447,'BD OFICIAL'!$A$1:$AL$2098,24,0)=AK447,0,1)</f>
        <v>0</v>
      </c>
      <c r="CC447" s="2">
        <f>IF(VLOOKUP(A447,'BD OFICIAL'!$A$1:$AL$2098,25,0)=X447,0,1)</f>
        <v>0</v>
      </c>
      <c r="CD447" s="2">
        <f>IF(VLOOKUP(A447,'BD OFICIAL'!$A$1:$AL$2098,26,0)=Y447,0,1)</f>
        <v>0</v>
      </c>
      <c r="CE447" s="2">
        <f>IF(VLOOKUP(A447,'BD OFICIAL'!$A$1:$AL$2098,27,0)=Z447,0,1)</f>
        <v>0</v>
      </c>
      <c r="CF447" s="2">
        <f>IF(VLOOKUP(A447,'BD OFICIAL'!$A$1:$AL$2098,28,0)=AA447,0,1)</f>
        <v>0</v>
      </c>
      <c r="CG447" s="2">
        <f>IF(VLOOKUP(A447,'BD OFICIAL'!$A$1:$AL$2098,33,0)=AF447,0,1)</f>
        <v>0</v>
      </c>
      <c r="CH447" s="2">
        <f>IF(VLOOKUP(A447,'BD OFICIAL'!$A$1:$AL$2098,35,0)=AH447,0,1)</f>
        <v>0</v>
      </c>
      <c r="CI447" s="85">
        <f>IF(VLOOKUP(A447,'BD OFICIAL'!$A$1:$AL$2098,34,0)=AL447,0,1)</f>
        <v>0</v>
      </c>
      <c r="CJ447" s="12">
        <f>VLOOKUP(A447,'BD OFICIAL'!$A$1:$AM$2098,36,0)*AM447-AP447</f>
        <v>0</v>
      </c>
      <c r="CK447" s="85" t="str">
        <f t="shared" si="224"/>
        <v>SSH</v>
      </c>
      <c r="CL447" s="85" t="str">
        <f t="shared" si="225"/>
        <v>NO</v>
      </c>
      <c r="CM447" s="85" t="str">
        <f t="shared" si="239"/>
        <v>SI</v>
      </c>
      <c r="CN447" s="31">
        <f t="shared" si="240"/>
        <v>0</v>
      </c>
      <c r="CO447" s="31">
        <f t="shared" si="226"/>
        <v>0</v>
      </c>
      <c r="CP447" s="31">
        <f t="shared" si="241"/>
        <v>0</v>
      </c>
      <c r="CQ447" s="31">
        <f>IF(Y447="NO",0,IF(Y447="SI",IF(VLOOKUP(A447,'BD OFICIAL'!$A:$AO,40,0)=AQ447,0,1)))</f>
        <v>0</v>
      </c>
      <c r="CR447" s="31">
        <f>IF(Z447="NO",0,IF(Z447="SI",IF(VLOOKUP(B447,'BD OFICIAL'!$A:$AO,41,0)=AS447,0,1)))</f>
        <v>0</v>
      </c>
      <c r="CS447" s="31">
        <f t="shared" si="227"/>
        <v>0</v>
      </c>
      <c r="CT447" s="31">
        <f t="shared" si="228"/>
        <v>0</v>
      </c>
      <c r="CU447" s="31">
        <f>IF(VLOOKUP(A447,'BD OFICIAL'!$A$1:$AL$1056,31,0)="SI",IF(AT447&gt;0,0,1),IF(AT447=0,0,1))</f>
        <v>0</v>
      </c>
      <c r="CV447" s="31">
        <f t="shared" si="229"/>
        <v>0</v>
      </c>
      <c r="CW447" s="31">
        <f t="shared" si="242"/>
        <v>0</v>
      </c>
      <c r="CX447" s="85" t="str">
        <f t="shared" si="243"/>
        <v>SI</v>
      </c>
      <c r="CY447" s="31">
        <f t="shared" si="244"/>
        <v>0</v>
      </c>
      <c r="CZ447" s="85" t="str">
        <f>IF(ISERROR(VLOOKUP(AI447,EXPERIENCIA!$A$1:$C$2100,1,0)),"NO","SI")</f>
        <v>SI</v>
      </c>
      <c r="DA447" s="85">
        <f>IF(CX447="no","NO APLICA",IF(AX447=0,"ERROR NOTA",IF(AND(AX447&gt;1,CZ447="NO"),"ERROR NOTA",IF(AND(CZ447="NO",AX447=1),0,IF(VLOOKUP(AI447,EXPERIENCIA!$A$1:$C$2100,3,0)=AX447,0,"ERROR NOTA")))))</f>
        <v>0</v>
      </c>
      <c r="DB447" s="85" t="str">
        <f>IF(ISERROR(VLOOKUP(AI447,COMPORTAMIENTO!$A$1:$C$2100,1,0)),"NO","SI")</f>
        <v>SI</v>
      </c>
      <c r="DC447" s="85">
        <f>IF(CX447="NO","NO APLICA",IF(AY447=0,"ERROR NOTA",IF(AND(DB447="NO",AY447=7),0,IF(VLOOKUP(AI447,COMPORTAMIENTO!$A$2:$H$2100,8,0)=AY447,0,"ERROR NOTA"))))</f>
        <v>0</v>
      </c>
      <c r="DD447" s="104">
        <f t="shared" si="245"/>
        <v>0.1</v>
      </c>
      <c r="DE447" s="104">
        <f t="shared" si="246"/>
        <v>0.70000000000000007</v>
      </c>
      <c r="DF447" s="85" t="str">
        <f t="shared" si="230"/>
        <v>NO</v>
      </c>
      <c r="DG447" s="85">
        <f t="shared" si="247"/>
        <v>7</v>
      </c>
      <c r="DH447" s="85">
        <f t="shared" si="248"/>
        <v>7</v>
      </c>
      <c r="DI447" s="85">
        <f t="shared" si="249"/>
        <v>7</v>
      </c>
      <c r="DJ447" s="12">
        <f t="shared" si="250"/>
        <v>7.0000000000000009</v>
      </c>
      <c r="DK447" s="7">
        <f t="shared" si="251"/>
        <v>7.0000000000000009</v>
      </c>
      <c r="DL447" s="12">
        <f t="shared" si="231"/>
        <v>5075</v>
      </c>
      <c r="DM447" s="12">
        <f>VLOOKUP(A447,'5 TD'!$A:$B,2,0)</f>
        <v>5075</v>
      </c>
      <c r="DN447" s="7">
        <f t="shared" si="232"/>
        <v>7</v>
      </c>
      <c r="DO447" s="85" t="str">
        <f t="shared" si="252"/>
        <v>APROBADO</v>
      </c>
      <c r="DP447" s="85" t="str">
        <f t="shared" si="253"/>
        <v>APROBADO</v>
      </c>
      <c r="DQ447" s="7">
        <f t="shared" si="254"/>
        <v>6.4</v>
      </c>
      <c r="DR447" s="85" t="str">
        <f t="shared" si="233"/>
        <v>APROBADO</v>
      </c>
      <c r="DS447" s="2" t="str">
        <f>+('3 Planilla Preadjudicación OTIC'!BN447)</f>
        <v>NO</v>
      </c>
      <c r="DT447" s="2">
        <f>IF(DR447="APROBADO",VLOOKUP(A447,'5 TD'!$D$3:$E$270,2,0),"NO APLICA")</f>
        <v>7</v>
      </c>
      <c r="DU447" s="2" t="str">
        <f t="shared" si="234"/>
        <v>NO</v>
      </c>
      <c r="DV447" s="2" t="str">
        <f>IF(DU447="SI",VLOOKUP(A447,'5 TD'!$G$3:$H$270,2,0),"NO APLICA ")</f>
        <v xml:space="preserve">NO APLICA </v>
      </c>
      <c r="DW447" s="2" t="str">
        <f t="shared" si="235"/>
        <v>NO</v>
      </c>
      <c r="DX447" s="2" t="str">
        <f>IF(DW447="SI",VLOOKUP(A447,'5 TD'!$J$4:$K$472,2,0),"NO APLICA")</f>
        <v>NO APLICA</v>
      </c>
      <c r="DY447" s="2" t="str">
        <f t="shared" si="236"/>
        <v>NO APLICA</v>
      </c>
      <c r="DZ447" s="7" t="str">
        <f>IF(DY447="SI",VLOOKUP(A447,'5 TD'!$M$4:$N$350,2,0),"NO APLICA")</f>
        <v>NO APLICA</v>
      </c>
      <c r="EA447" s="2" t="str">
        <f t="shared" si="237"/>
        <v>NO APLICA</v>
      </c>
      <c r="EB447" s="12" t="str">
        <f t="shared" si="238"/>
        <v/>
      </c>
      <c r="EC447" s="12" t="str">
        <f>IF(EA447="SI",VLOOKUP(A447,'5 TD'!$V$4:$W$479,2,0),"NO APLICA")</f>
        <v>NO APLICA</v>
      </c>
      <c r="ED447" s="2" t="str">
        <f t="shared" si="255"/>
        <v>NO</v>
      </c>
      <c r="EE447" s="79" t="str">
        <f>IF(ED447="SI",VLOOKUP(AI447,COMPORTAMIENTO!$A$1:$H$2100,7,0),"NO APLICA")</f>
        <v>NO APLICA</v>
      </c>
      <c r="EF447" s="12" t="str">
        <f>IF(ED447="SI",VLOOKUP(A447,'5 TD'!$P$2:$Q$479,2,0),"NO APLICA")</f>
        <v>NO APLICA</v>
      </c>
      <c r="EG447" s="2" t="str">
        <f t="shared" si="256"/>
        <v>NO</v>
      </c>
      <c r="EH447" s="2">
        <f>IF(CZ447="no",0,VLOOKUP(AI447,EXPERIENCIA!$A$1:$C$2100,2,0))</f>
        <v>1</v>
      </c>
      <c r="EI447" s="2">
        <f>IF(CZ447="si",VLOOKUP(A447,'5 TD'!$S$3:$T$2103,2,0),0)</f>
        <v>67</v>
      </c>
      <c r="EJ447" s="2" t="str">
        <f t="shared" si="257"/>
        <v>NO</v>
      </c>
      <c r="EK447" s="2">
        <f>+('3 Planilla Preadjudicación OTIC'!BU447)</f>
        <v>0</v>
      </c>
      <c r="EL447" s="4"/>
      <c r="EM447" s="3"/>
      <c r="EN447" s="3"/>
      <c r="EQ447" s="86"/>
    </row>
    <row r="448" spans="1:147" ht="15" customHeight="1" x14ac:dyDescent="0.3">
      <c r="A448" s="2">
        <f>+('3 Planilla Preadjudicación OTIC'!A448)</f>
        <v>14325</v>
      </c>
      <c r="B448" s="2" t="str">
        <f>+('3 Planilla Preadjudicación OTIC'!B448)</f>
        <v>65181652-1</v>
      </c>
      <c r="C448" s="4">
        <f>+('3 Planilla Preadjudicación OTIC'!E448)</f>
        <v>2025</v>
      </c>
      <c r="D448" s="4" t="str">
        <f>+('3 Planilla Preadjudicación OTIC'!F448)</f>
        <v>MANDATO</v>
      </c>
      <c r="E448" s="4" t="str">
        <f>+('3 Planilla Preadjudicación OTIC'!G448)</f>
        <v>81897500-7</v>
      </c>
      <c r="F448" s="4" t="str">
        <f>+('3 Planilla Preadjudicación OTIC'!H448)</f>
        <v>SOCIEDAD PRO AYUDA DEL NIÑO LISIADO TELETON</v>
      </c>
      <c r="G448" s="4"/>
      <c r="H448" s="4"/>
      <c r="I448" s="4" t="str">
        <f>+('3 Planilla Preadjudicación OTIC'!I448)</f>
        <v>COCINA NACIONAL E INTERNACIONAL</v>
      </c>
      <c r="J448" s="4" t="str">
        <f>+('3 Planilla Preadjudicación OTIC'!J448)</f>
        <v>PF0576</v>
      </c>
      <c r="K448" s="4" t="str">
        <f>+('3 Planilla Preadjudicación OTIC'!K448)</f>
        <v>TÉCNICAS PARA EL EMPRENDIMIENTO</v>
      </c>
      <c r="L448" s="4" t="str">
        <f>+('3 Planilla Preadjudicación OTIC'!L448)</f>
        <v>PF0921</v>
      </c>
      <c r="M448" s="2">
        <f>+('3 Planilla Preadjudicación OTIC'!M448)</f>
        <v>13</v>
      </c>
      <c r="N448" s="4" t="str">
        <f>+('3 Planilla Preadjudicación OTIC'!N448)</f>
        <v>METROPOLITANA</v>
      </c>
      <c r="O448" s="4" t="str">
        <f>+('3 Planilla Preadjudicación OTIC'!O448)</f>
        <v>SANTIAGO</v>
      </c>
      <c r="P448" s="4" t="str">
        <f>+('3 Planilla Preadjudicación OTIC'!P448)</f>
        <v>PERSONAS DE 18 AÑOS O MÁS, EN SITUACIÓN DE DISCAPACIDAD.</v>
      </c>
      <c r="Q448" s="4" t="str">
        <f>+('3 Planilla Preadjudicación OTIC'!Q448)</f>
        <v>PRESENCIAL</v>
      </c>
      <c r="R448" s="4" t="str">
        <f>+('3 Planilla Preadjudicación OTIC'!R448)</f>
        <v>INDEPENDIENTE</v>
      </c>
      <c r="S448" s="4">
        <f>+('3 Planilla Preadjudicación OTIC'!S448)</f>
        <v>63</v>
      </c>
      <c r="T448" s="2">
        <f>+('3 Planilla Preadjudicación OTIC'!T448)</f>
        <v>10</v>
      </c>
      <c r="U448" s="2">
        <f>+('3 Planilla Preadjudicación OTIC'!U448)</f>
        <v>240</v>
      </c>
      <c r="V448" s="2">
        <f>+('3 Planilla Preadjudicación OTIC'!V448)</f>
        <v>12</v>
      </c>
      <c r="W448" s="2">
        <f>+('3 Planilla Preadjudicación OTIC'!W448)</f>
        <v>252</v>
      </c>
      <c r="X448" s="2">
        <f>+('3 Planilla Preadjudicación OTIC'!X448)</f>
        <v>4</v>
      </c>
      <c r="Y448" s="2" t="str">
        <f>+('3 Planilla Preadjudicación OTIC'!Y448)</f>
        <v>SI</v>
      </c>
      <c r="Z448" s="2" t="str">
        <f>+('3 Planilla Preadjudicación OTIC'!Z448)</f>
        <v>NO</v>
      </c>
      <c r="AA448" s="2" t="str">
        <f>+('3 Planilla Preadjudicación OTIC'!AA448)</f>
        <v>SI</v>
      </c>
      <c r="AB448" s="4" t="str">
        <f>+('3 Planilla Preadjudicación OTIC'!AB448)</f>
        <v>SE AJUSTA A PLAN FORMATIVO</v>
      </c>
      <c r="AC448" s="4" t="str">
        <f>+('3 Planilla Preadjudicación OTIC'!AC448)</f>
        <v>PERSONAS CON DISCAPACIDAD MAYORES DE 18 AÑOS, SIN TRABAJO FORMAL Y PERTENECIENTES A LA POBLACIÓN MÁS VULNERABLE SEGÚN RSH. QUE RESIDEN EN LA REGION METROPOLITANA Y CUENTAN CON EDUCACION MEDIA COMPLETA PREFERENTEMENTE</v>
      </c>
      <c r="AD448" s="2" t="str">
        <f>+('3 Planilla Preadjudicación OTIC'!AD448)</f>
        <v>NO</v>
      </c>
      <c r="AE448" s="4">
        <f>+('3 Planilla Preadjudicación OTIC'!AE448)</f>
        <v>0</v>
      </c>
      <c r="AF448" s="2" t="str">
        <f>+('3 Planilla Preadjudicación OTIC'!AF448)</f>
        <v>CERRADA</v>
      </c>
      <c r="AG448" s="2">
        <f>+('3 Planilla Preadjudicación OTIC'!AG448)</f>
        <v>63</v>
      </c>
      <c r="AH448" s="2">
        <f>+('3 Planilla Preadjudicación OTIC'!AH448)</f>
        <v>3</v>
      </c>
      <c r="AI448" s="135" t="str">
        <f>+('3 Planilla Preadjudicación OTIC'!AI448)</f>
        <v>76636474-8</v>
      </c>
      <c r="AJ448" s="4" t="str">
        <f>+('3 Planilla Preadjudicación OTIC'!AJ448)</f>
        <v>IRV CAPACITA SPA</v>
      </c>
      <c r="AK448" s="2">
        <f>+('3 Planilla Preadjudicación OTIC'!AK448)</f>
        <v>252</v>
      </c>
      <c r="AL448" s="2">
        <f>+('3 Planilla Preadjudicación OTIC'!AL448)</f>
        <v>63</v>
      </c>
      <c r="AM448" s="12">
        <f>+('3 Planilla Preadjudicación OTIC'!AM448)</f>
        <v>6373</v>
      </c>
      <c r="AN448" s="12">
        <f>+('3 Planilla Preadjudicación OTIC'!AN448)</f>
        <v>70000</v>
      </c>
      <c r="AO448" s="12">
        <f>+('3 Planilla Preadjudicación OTIC'!AO448)</f>
        <v>0</v>
      </c>
      <c r="AP448" s="12">
        <f>+('3 Planilla Preadjudicación OTIC'!AP448)</f>
        <v>16059960</v>
      </c>
      <c r="AQ448" s="12">
        <f>+('3 Planilla Preadjudicación OTIC'!AQ448)</f>
        <v>2520000</v>
      </c>
      <c r="AR448" s="12">
        <f>+('3 Planilla Preadjudicación OTIC'!AR448)</f>
        <v>700000</v>
      </c>
      <c r="AS448" s="12">
        <f>+('3 Planilla Preadjudicación OTIC'!AS448)</f>
        <v>0</v>
      </c>
      <c r="AT448" s="12">
        <f>+('3 Planilla Preadjudicación OTIC'!AT448)</f>
        <v>0</v>
      </c>
      <c r="AU448" s="12">
        <f>+('3 Planilla Preadjudicación OTIC'!AU448)</f>
        <v>19279960</v>
      </c>
      <c r="AV448" s="2" t="str">
        <f>+('3 Planilla Preadjudicación OTIC'!AV448)</f>
        <v>SI</v>
      </c>
      <c r="AW448" s="4">
        <f>+('3 Planilla Preadjudicación OTIC'!AW448)</f>
        <v>0</v>
      </c>
      <c r="AX448" s="2">
        <f>+('3 Planilla Preadjudicación OTIC'!AX448)</f>
        <v>1</v>
      </c>
      <c r="AY448" s="2">
        <f>+('3 Planilla Preadjudicación OTIC'!AY448)</f>
        <v>7</v>
      </c>
      <c r="AZ448" s="2">
        <f>+('3 Planilla Preadjudicación OTIC'!AZ448)</f>
        <v>0</v>
      </c>
      <c r="BA448" s="2">
        <f>+('3 Planilla Preadjudicación OTIC'!BA448)</f>
        <v>0</v>
      </c>
      <c r="BB448" s="2">
        <f>+('3 Planilla Preadjudicación OTIC'!BB448)</f>
        <v>0</v>
      </c>
      <c r="BC448" s="2">
        <f>+('3 Planilla Preadjudicación OTIC'!BC448)</f>
        <v>0</v>
      </c>
      <c r="BD448" s="2">
        <f>+('3 Planilla Preadjudicación OTIC'!BD448)</f>
        <v>0</v>
      </c>
      <c r="BE448" s="2">
        <f>+('3 Planilla Preadjudicación OTIC'!BE448)</f>
        <v>0</v>
      </c>
      <c r="BF448" s="2">
        <f>+('3 Planilla Preadjudicación OTIC'!BF448)</f>
        <v>0</v>
      </c>
      <c r="BG448" s="2">
        <f>+('3 Planilla Preadjudicación OTIC'!BG448)</f>
        <v>7</v>
      </c>
      <c r="BH448" s="2">
        <f>+('3 Planilla Preadjudicación OTIC'!BH448)</f>
        <v>7</v>
      </c>
      <c r="BI448" s="2">
        <f>+('3 Planilla Preadjudicación OTIC'!BI448)</f>
        <v>7</v>
      </c>
      <c r="BJ448" s="2">
        <f>+('3 Planilla Preadjudicación OTIC'!BJ448)</f>
        <v>7</v>
      </c>
      <c r="BK448" s="2">
        <f>+('3 Planilla Preadjudicación OTIC'!BK448)</f>
        <v>7</v>
      </c>
      <c r="BL448" s="2">
        <f>+('3 Planilla Preadjudicación OTIC'!BL448)</f>
        <v>7</v>
      </c>
      <c r="BM448" s="104">
        <f>ROUND(('3 Planilla Preadjudicación OTIC'!BM448),1)</f>
        <v>6.4</v>
      </c>
      <c r="BN448" s="4" t="str">
        <f>+('3 Planilla Preadjudicación OTIC'!BN448)</f>
        <v>NO</v>
      </c>
      <c r="BO448" s="4">
        <f>+('3 Planilla Preadjudicación OTIC'!BO448)</f>
        <v>0</v>
      </c>
      <c r="BP448" s="4">
        <f>+('3 Planilla Preadjudicación OTIC'!BP448)</f>
        <v>0</v>
      </c>
      <c r="BQ448" s="4">
        <f>+('3 Planilla Preadjudicación OTIC'!BQ448)</f>
        <v>0</v>
      </c>
      <c r="BR448" s="4">
        <f>+('3 Planilla Preadjudicación OTIC'!BR448)</f>
        <v>0</v>
      </c>
      <c r="BS448" s="4">
        <f>+('3 Planilla Preadjudicación OTIC'!BS448)</f>
        <v>0</v>
      </c>
      <c r="BT448" s="4">
        <f>+('3 Planilla Preadjudicación OTIC'!BT448)</f>
        <v>0</v>
      </c>
      <c r="BU448" s="85">
        <f>IF(VLOOKUP(A448,'BD OFICIAL'!$A$1:$AL$2098,7,0)=D448,0,1)</f>
        <v>0</v>
      </c>
      <c r="BV448" s="85">
        <f>IF(VLOOKUP(A448,'BD OFICIAL'!$A$1:$AL$2098,11,0)=J448,0,1)</f>
        <v>0</v>
      </c>
      <c r="BW448" s="85">
        <f>IF(VLOOKUP(A448,'BD OFICIAL'!$A$1:$AL$2098,13,0)=L448,0,1)</f>
        <v>0</v>
      </c>
      <c r="BX448" s="2">
        <f>IF(VLOOKUP(A448,'BD OFICIAL'!$A$1:$AL$2098,16,0)=O448,0,1)</f>
        <v>0</v>
      </c>
      <c r="BY448" s="2">
        <f>IF(VLOOKUP(A448,'BD OFICIAL'!$A$1:$AL$2098,17,0)=P448,0,1)</f>
        <v>0</v>
      </c>
      <c r="BZ448" s="2">
        <f>IF(VLOOKUP(A448,'BD OFICIAL'!$A$1:$AL$2098,19,0)=R448,0,1)</f>
        <v>0</v>
      </c>
      <c r="CA448" s="2">
        <f>IF(VLOOKUP(A448,'BD OFICIAL'!$A$1:$AL$2098,21,0)=T448,0,1)</f>
        <v>0</v>
      </c>
      <c r="CB448" s="2">
        <f>IF(VLOOKUP(A448,'BD OFICIAL'!$A$1:$AL$2098,24,0)=AK448,0,1)</f>
        <v>0</v>
      </c>
      <c r="CC448" s="2">
        <f>IF(VLOOKUP(A448,'BD OFICIAL'!$A$1:$AL$2098,25,0)=X448,0,1)</f>
        <v>0</v>
      </c>
      <c r="CD448" s="2">
        <f>IF(VLOOKUP(A448,'BD OFICIAL'!$A$1:$AL$2098,26,0)=Y448,0,1)</f>
        <v>0</v>
      </c>
      <c r="CE448" s="2">
        <f>IF(VLOOKUP(A448,'BD OFICIAL'!$A$1:$AL$2098,27,0)=Z448,0,1)</f>
        <v>0</v>
      </c>
      <c r="CF448" s="2">
        <f>IF(VLOOKUP(A448,'BD OFICIAL'!$A$1:$AL$2098,28,0)=AA448,0,1)</f>
        <v>0</v>
      </c>
      <c r="CG448" s="2">
        <f>IF(VLOOKUP(A448,'BD OFICIAL'!$A$1:$AL$2098,33,0)=AF448,0,1)</f>
        <v>0</v>
      </c>
      <c r="CH448" s="2">
        <f>IF(VLOOKUP(A448,'BD OFICIAL'!$A$1:$AL$2098,35,0)=AH448,0,1)</f>
        <v>0</v>
      </c>
      <c r="CI448" s="85">
        <f>IF(VLOOKUP(A448,'BD OFICIAL'!$A$1:$AL$2098,34,0)=AL448,0,1)</f>
        <v>0</v>
      </c>
      <c r="CJ448" s="12">
        <f>VLOOKUP(A448,'BD OFICIAL'!$A$1:$AM$2098,36,0)*AM448-AP448</f>
        <v>0</v>
      </c>
      <c r="CK448" s="85" t="str">
        <f t="shared" si="224"/>
        <v>SHMAN</v>
      </c>
      <c r="CL448" s="85" t="str">
        <f t="shared" si="225"/>
        <v>SI</v>
      </c>
      <c r="CM448" s="85" t="str">
        <f t="shared" si="239"/>
        <v>NO</v>
      </c>
      <c r="CN448" s="31">
        <f t="shared" si="240"/>
        <v>0</v>
      </c>
      <c r="CO448" s="31">
        <f t="shared" si="226"/>
        <v>0</v>
      </c>
      <c r="CP448" s="31">
        <f t="shared" si="241"/>
        <v>0</v>
      </c>
      <c r="CQ448" s="31">
        <f>IF(Y448="NO",0,IF(Y448="SI",IF(VLOOKUP(A448,'BD OFICIAL'!$A:$AO,40,0)=AQ448,0,1)))</f>
        <v>0</v>
      </c>
      <c r="CR448" s="31">
        <f>IF(Z448="NO",0,IF(Z448="SI",IF(VLOOKUP(B448,'BD OFICIAL'!$A:$AO,41,0)=AS448,0,1)))</f>
        <v>0</v>
      </c>
      <c r="CS448" s="31">
        <f t="shared" si="227"/>
        <v>0</v>
      </c>
      <c r="CT448" s="31">
        <f t="shared" si="228"/>
        <v>0</v>
      </c>
      <c r="CU448" s="31">
        <f>IF(VLOOKUP(A448,'BD OFICIAL'!$A$1:$AL$1056,31,0)="SI",IF(AT448&gt;0,0,1),IF(AT448=0,0,1))</f>
        <v>0</v>
      </c>
      <c r="CV448" s="31">
        <f t="shared" si="229"/>
        <v>0</v>
      </c>
      <c r="CW448" s="31">
        <f t="shared" si="242"/>
        <v>0</v>
      </c>
      <c r="CX448" s="85" t="str">
        <f t="shared" si="243"/>
        <v>SI</v>
      </c>
      <c r="CY448" s="31">
        <f t="shared" si="244"/>
        <v>0</v>
      </c>
      <c r="CZ448" s="85" t="str">
        <f>IF(ISERROR(VLOOKUP(AI448,EXPERIENCIA!$A$1:$C$2100,1,0)),"NO","SI")</f>
        <v>SI</v>
      </c>
      <c r="DA448" s="85">
        <f>IF(CX448="no","NO APLICA",IF(AX448=0,"ERROR NOTA",IF(AND(AX448&gt;1,CZ448="NO"),"ERROR NOTA",IF(AND(CZ448="NO",AX448=1),0,IF(VLOOKUP(AI448,EXPERIENCIA!$A$1:$C$2100,3,0)=AX448,0,"ERROR NOTA")))))</f>
        <v>0</v>
      </c>
      <c r="DB448" s="85" t="str">
        <f>IF(ISERROR(VLOOKUP(AI448,COMPORTAMIENTO!$A$1:$C$2100,1,0)),"NO","SI")</f>
        <v>SI</v>
      </c>
      <c r="DC448" s="85">
        <f>IF(CX448="NO","NO APLICA",IF(AY448=0,"ERROR NOTA",IF(AND(DB448="NO",AY448=7),0,IF(VLOOKUP(AI448,COMPORTAMIENTO!$A$2:$H$2100,8,0)=AY448,0,"ERROR NOTA"))))</f>
        <v>0</v>
      </c>
      <c r="DD448" s="104">
        <f t="shared" si="245"/>
        <v>0.1</v>
      </c>
      <c r="DE448" s="104">
        <f t="shared" si="246"/>
        <v>0.70000000000000007</v>
      </c>
      <c r="DF448" s="85" t="str">
        <f t="shared" si="230"/>
        <v>SI</v>
      </c>
      <c r="DG448" s="85">
        <f t="shared" si="247"/>
        <v>0</v>
      </c>
      <c r="DH448" s="85">
        <f t="shared" si="248"/>
        <v>0</v>
      </c>
      <c r="DI448" s="85">
        <f t="shared" si="249"/>
        <v>0</v>
      </c>
      <c r="DJ448" s="12">
        <f t="shared" si="250"/>
        <v>7.0000000000000009</v>
      </c>
      <c r="DK448" s="7">
        <f t="shared" si="251"/>
        <v>7.0000000000000009</v>
      </c>
      <c r="DL448" s="12">
        <f t="shared" si="231"/>
        <v>6373</v>
      </c>
      <c r="DM448" s="12">
        <f>VLOOKUP(A448,'5 TD'!$A:$B,2,0)</f>
        <v>6373</v>
      </c>
      <c r="DN448" s="7">
        <f t="shared" si="232"/>
        <v>7</v>
      </c>
      <c r="DO448" s="85" t="str">
        <f t="shared" si="252"/>
        <v>APROBADO</v>
      </c>
      <c r="DP448" s="85" t="str">
        <f t="shared" si="253"/>
        <v>APROBADO</v>
      </c>
      <c r="DQ448" s="7">
        <f t="shared" si="254"/>
        <v>6.4</v>
      </c>
      <c r="DR448" s="85" t="str">
        <f t="shared" si="233"/>
        <v>APROBADO</v>
      </c>
      <c r="DS448" s="2" t="str">
        <f>+('3 Planilla Preadjudicación OTIC'!BN448)</f>
        <v>NO</v>
      </c>
      <c r="DT448" s="2">
        <f>IF(DR448="APROBADO",VLOOKUP(A448,'5 TD'!$D$3:$E$270,2,0),"NO APLICA")</f>
        <v>7</v>
      </c>
      <c r="DU448" s="2" t="str">
        <f t="shared" si="234"/>
        <v>NO</v>
      </c>
      <c r="DV448" s="2" t="str">
        <f>IF(DU448="SI",VLOOKUP(A448,'5 TD'!$G$3:$H$270,2,0),"NO APLICA ")</f>
        <v xml:space="preserve">NO APLICA </v>
      </c>
      <c r="DW448" s="2" t="str">
        <f t="shared" si="235"/>
        <v>NO</v>
      </c>
      <c r="DX448" s="2" t="str">
        <f>IF(DW448="SI",VLOOKUP(A448,'5 TD'!$J$4:$K$472,2,0),"NO APLICA")</f>
        <v>NO APLICA</v>
      </c>
      <c r="DY448" s="2" t="str">
        <f t="shared" si="236"/>
        <v>NO APLICA</v>
      </c>
      <c r="DZ448" s="7" t="str">
        <f>IF(DY448="SI",VLOOKUP(A448,'5 TD'!$M$4:$N$350,2,0),"NO APLICA")</f>
        <v>NO APLICA</v>
      </c>
      <c r="EA448" s="2" t="str">
        <f t="shared" si="237"/>
        <v>NO APLICA</v>
      </c>
      <c r="EB448" s="12" t="str">
        <f t="shared" si="238"/>
        <v/>
      </c>
      <c r="EC448" s="12" t="str">
        <f>IF(EA448="SI",VLOOKUP(A448,'5 TD'!$V$4:$W$479,2,0),"NO APLICA")</f>
        <v>NO APLICA</v>
      </c>
      <c r="ED448" s="2" t="str">
        <f t="shared" si="255"/>
        <v>NO</v>
      </c>
      <c r="EE448" s="79" t="str">
        <f>IF(ED448="SI",VLOOKUP(AI448,COMPORTAMIENTO!$A$1:$H$2100,7,0),"NO APLICA")</f>
        <v>NO APLICA</v>
      </c>
      <c r="EF448" s="12" t="str">
        <f>IF(ED448="SI",VLOOKUP(A448,'5 TD'!$P$2:$Q$479,2,0),"NO APLICA")</f>
        <v>NO APLICA</v>
      </c>
      <c r="EG448" s="2" t="str">
        <f t="shared" si="256"/>
        <v>NO</v>
      </c>
      <c r="EH448" s="2">
        <f>IF(CZ448="no",0,VLOOKUP(AI448,EXPERIENCIA!$A$1:$C$2100,2,0))</f>
        <v>1</v>
      </c>
      <c r="EI448" s="2">
        <f>IF(CZ448="si",VLOOKUP(A448,'5 TD'!$S$3:$T$2103,2,0),0)</f>
        <v>122</v>
      </c>
      <c r="EJ448" s="2" t="str">
        <f t="shared" si="257"/>
        <v>NO</v>
      </c>
      <c r="EK448" s="2">
        <f>+('3 Planilla Preadjudicación OTIC'!BU448)</f>
        <v>0</v>
      </c>
      <c r="EL448" s="4"/>
      <c r="EM448" s="3"/>
      <c r="EN448" s="3"/>
      <c r="EQ448" s="86"/>
    </row>
    <row r="449" spans="1:147" ht="15" customHeight="1" x14ac:dyDescent="0.3">
      <c r="A449" s="2">
        <f>+('3 Planilla Preadjudicación OTIC'!A449)</f>
        <v>14273</v>
      </c>
      <c r="B449" s="2" t="str">
        <f>+('3 Planilla Preadjudicación OTIC'!B449)</f>
        <v>65181652-1</v>
      </c>
      <c r="C449" s="4">
        <f>+('3 Planilla Preadjudicación OTIC'!E449)</f>
        <v>2025</v>
      </c>
      <c r="D449" s="4" t="str">
        <f>+('3 Planilla Preadjudicación OTIC'!F449)</f>
        <v>MANDATO</v>
      </c>
      <c r="E449" s="4" t="str">
        <f>+('3 Planilla Preadjudicación OTIC'!G449)</f>
        <v>82130300-1</v>
      </c>
      <c r="F449" s="4" t="str">
        <f>+('3 Planilla Preadjudicación OTIC'!H449)</f>
        <v>FUNDACIÓN LUZ</v>
      </c>
      <c r="G449" s="4"/>
      <c r="H449" s="4"/>
      <c r="I449" s="4" t="str">
        <f>+('3 Planilla Preadjudicación OTIC'!I449)</f>
        <v>ELABORACIÓN DE JABONES Y SALES DE BAÑO</v>
      </c>
      <c r="J449" s="4" t="str">
        <f>+('3 Planilla Preadjudicación OTIC'!J449)</f>
        <v>PF0578</v>
      </c>
      <c r="K449" s="4" t="str">
        <f>+('3 Planilla Preadjudicación OTIC'!K449)</f>
        <v>TÉCNICAS PARA EL EMPRENDIMIENTO</v>
      </c>
      <c r="L449" s="4" t="str">
        <f>+('3 Planilla Preadjudicación OTIC'!L449)</f>
        <v>PF0921</v>
      </c>
      <c r="M449" s="2">
        <f>+('3 Planilla Preadjudicación OTIC'!M449)</f>
        <v>13</v>
      </c>
      <c r="N449" s="4" t="str">
        <f>+('3 Planilla Preadjudicación OTIC'!N449)</f>
        <v>METROPOLITANA</v>
      </c>
      <c r="O449" s="4" t="str">
        <f>+('3 Planilla Preadjudicación OTIC'!O449)</f>
        <v>SANTIAGO</v>
      </c>
      <c r="P449" s="4" t="str">
        <f>+('3 Planilla Preadjudicación OTIC'!P449)</f>
        <v>PERSONAS DE 18 AÑOS O MÁS, EN SITUACIÓN DE DISCAPACIDAD.</v>
      </c>
      <c r="Q449" s="4" t="str">
        <f>+('3 Planilla Preadjudicación OTIC'!Q449)</f>
        <v>PRESENCIAL</v>
      </c>
      <c r="R449" s="4" t="str">
        <f>+('3 Planilla Preadjudicación OTIC'!R449)</f>
        <v>INDEPENDIENTE</v>
      </c>
      <c r="S449" s="4">
        <f>+('3 Planilla Preadjudicación OTIC'!S449)</f>
        <v>38</v>
      </c>
      <c r="T449" s="2">
        <f>+('3 Planilla Preadjudicación OTIC'!T449)</f>
        <v>11</v>
      </c>
      <c r="U449" s="2">
        <f>+('3 Planilla Preadjudicación OTIC'!U449)</f>
        <v>100</v>
      </c>
      <c r="V449" s="2">
        <f>+('3 Planilla Preadjudicación OTIC'!V449)</f>
        <v>12</v>
      </c>
      <c r="W449" s="2">
        <f>+('3 Planilla Preadjudicación OTIC'!W449)</f>
        <v>112</v>
      </c>
      <c r="X449" s="2">
        <f>+('3 Planilla Preadjudicación OTIC'!X449)</f>
        <v>3</v>
      </c>
      <c r="Y449" s="2" t="str">
        <f>+('3 Planilla Preadjudicación OTIC'!Y449)</f>
        <v>SI</v>
      </c>
      <c r="Z449" s="2" t="str">
        <f>+('3 Planilla Preadjudicación OTIC'!Z449)</f>
        <v>NO</v>
      </c>
      <c r="AA449" s="2" t="str">
        <f>+('3 Planilla Preadjudicación OTIC'!AA449)</f>
        <v>SI</v>
      </c>
      <c r="AB449" s="4" t="str">
        <f>+('3 Planilla Preadjudicación OTIC'!AB449)</f>
        <v>SE AJUSTA A PLAN FORMATIVO</v>
      </c>
      <c r="AC449" s="4" t="str">
        <f>+('3 Planilla Preadjudicación OTIC'!AC449)</f>
        <v>PERSONAS DE 18 AÑOS O MÁS, CON DISCAPACIDAD VISUAL PERTENECIENTE A FUNDACIÓN LUZ Y SE ENCUENTRE EN PROCESO DE INCLUSION LABORAL. DEBERÁN CONTAR CON EDUCACIÓN BÁSICA COMPLETA, PREFERENTEMENTE.</v>
      </c>
      <c r="AD449" s="2" t="str">
        <f>+('3 Planilla Preadjudicación OTIC'!AD449)</f>
        <v>NO</v>
      </c>
      <c r="AE449" s="4">
        <f>+('3 Planilla Preadjudicación OTIC'!AE449)</f>
        <v>0</v>
      </c>
      <c r="AF449" s="2" t="str">
        <f>+('3 Planilla Preadjudicación OTIC'!AF449)</f>
        <v>CERRADA</v>
      </c>
      <c r="AG449" s="2">
        <f>+('3 Planilla Preadjudicación OTIC'!AG449)</f>
        <v>38</v>
      </c>
      <c r="AH449" s="2">
        <f>+('3 Planilla Preadjudicación OTIC'!AH449)</f>
        <v>2</v>
      </c>
      <c r="AI449" s="135" t="str">
        <f>+('3 Planilla Preadjudicación OTIC'!AI449)</f>
        <v>76636474-8</v>
      </c>
      <c r="AJ449" s="4" t="str">
        <f>+('3 Planilla Preadjudicación OTIC'!AJ449)</f>
        <v>IRV CAPACITA SPA</v>
      </c>
      <c r="AK449" s="2">
        <f>+('3 Planilla Preadjudicación OTIC'!AK449)</f>
        <v>112</v>
      </c>
      <c r="AL449" s="2">
        <f>+('3 Planilla Preadjudicación OTIC'!AL449)</f>
        <v>38</v>
      </c>
      <c r="AM449" s="12">
        <f>+('3 Planilla Preadjudicación OTIC'!AM449)</f>
        <v>5075</v>
      </c>
      <c r="AN449" s="12">
        <f>+('3 Planilla Preadjudicación OTIC'!AN449)</f>
        <v>115000</v>
      </c>
      <c r="AO449" s="12">
        <f>+('3 Planilla Preadjudicación OTIC'!AO449)</f>
        <v>0</v>
      </c>
      <c r="AP449" s="12">
        <f>+('3 Planilla Preadjudicación OTIC'!AP449)</f>
        <v>6252400</v>
      </c>
      <c r="AQ449" s="12">
        <f>+('3 Planilla Preadjudicación OTIC'!AQ449)</f>
        <v>1672000</v>
      </c>
      <c r="AR449" s="12">
        <f>+('3 Planilla Preadjudicación OTIC'!AR449)</f>
        <v>1265000</v>
      </c>
      <c r="AS449" s="12">
        <f>+('3 Planilla Preadjudicación OTIC'!AS449)</f>
        <v>0</v>
      </c>
      <c r="AT449" s="12">
        <f>+('3 Planilla Preadjudicación OTIC'!AT449)</f>
        <v>0</v>
      </c>
      <c r="AU449" s="12">
        <f>+('3 Planilla Preadjudicación OTIC'!AU449)</f>
        <v>9189400</v>
      </c>
      <c r="AV449" s="2" t="str">
        <f>+('3 Planilla Preadjudicación OTIC'!AV449)</f>
        <v>SI</v>
      </c>
      <c r="AW449" s="4">
        <f>+('3 Planilla Preadjudicación OTIC'!AW449)</f>
        <v>0</v>
      </c>
      <c r="AX449" s="2">
        <f>+('3 Planilla Preadjudicación OTIC'!AX449)</f>
        <v>1</v>
      </c>
      <c r="AY449" s="2">
        <f>+('3 Planilla Preadjudicación OTIC'!AY449)</f>
        <v>7</v>
      </c>
      <c r="AZ449" s="2">
        <f>+('3 Planilla Preadjudicación OTIC'!AZ449)</f>
        <v>0</v>
      </c>
      <c r="BA449" s="2">
        <f>+('3 Planilla Preadjudicación OTIC'!BA449)</f>
        <v>0</v>
      </c>
      <c r="BB449" s="2">
        <f>+('3 Planilla Preadjudicación OTIC'!BB449)</f>
        <v>0</v>
      </c>
      <c r="BC449" s="2">
        <f>+('3 Planilla Preadjudicación OTIC'!BC449)</f>
        <v>0</v>
      </c>
      <c r="BD449" s="2">
        <f>+('3 Planilla Preadjudicación OTIC'!BD449)</f>
        <v>0</v>
      </c>
      <c r="BE449" s="2">
        <f>+('3 Planilla Preadjudicación OTIC'!BE449)</f>
        <v>0</v>
      </c>
      <c r="BF449" s="2">
        <f>+('3 Planilla Preadjudicación OTIC'!BF449)</f>
        <v>0</v>
      </c>
      <c r="BG449" s="2">
        <f>+('3 Planilla Preadjudicación OTIC'!BG449)</f>
        <v>7</v>
      </c>
      <c r="BH449" s="2">
        <f>+('3 Planilla Preadjudicación OTIC'!BH449)</f>
        <v>7</v>
      </c>
      <c r="BI449" s="2">
        <f>+('3 Planilla Preadjudicación OTIC'!BI449)</f>
        <v>7</v>
      </c>
      <c r="BJ449" s="2">
        <f>+('3 Planilla Preadjudicación OTIC'!BJ449)</f>
        <v>7</v>
      </c>
      <c r="BK449" s="2">
        <f>+('3 Planilla Preadjudicación OTIC'!BK449)</f>
        <v>7</v>
      </c>
      <c r="BL449" s="2">
        <f>+('3 Planilla Preadjudicación OTIC'!BL449)</f>
        <v>7</v>
      </c>
      <c r="BM449" s="104">
        <f>ROUND(('3 Planilla Preadjudicación OTIC'!BM449),1)</f>
        <v>6.4</v>
      </c>
      <c r="BN449" s="4" t="str">
        <f>+('3 Planilla Preadjudicación OTIC'!BN449)</f>
        <v>NO</v>
      </c>
      <c r="BO449" s="4">
        <f>+('3 Planilla Preadjudicación OTIC'!BO449)</f>
        <v>0</v>
      </c>
      <c r="BP449" s="4">
        <f>+('3 Planilla Preadjudicación OTIC'!BP449)</f>
        <v>0</v>
      </c>
      <c r="BQ449" s="4">
        <f>+('3 Planilla Preadjudicación OTIC'!BQ449)</f>
        <v>0</v>
      </c>
      <c r="BR449" s="4">
        <f>+('3 Planilla Preadjudicación OTIC'!BR449)</f>
        <v>0</v>
      </c>
      <c r="BS449" s="4">
        <f>+('3 Planilla Preadjudicación OTIC'!BS449)</f>
        <v>0</v>
      </c>
      <c r="BT449" s="4">
        <f>+('3 Planilla Preadjudicación OTIC'!BT449)</f>
        <v>0</v>
      </c>
      <c r="BU449" s="85">
        <f>IF(VLOOKUP(A449,'BD OFICIAL'!$A$1:$AL$2098,7,0)=D449,0,1)</f>
        <v>0</v>
      </c>
      <c r="BV449" s="85">
        <f>IF(VLOOKUP(A449,'BD OFICIAL'!$A$1:$AL$2098,11,0)=J449,0,1)</f>
        <v>0</v>
      </c>
      <c r="BW449" s="85">
        <f>IF(VLOOKUP(A449,'BD OFICIAL'!$A$1:$AL$2098,13,0)=L449,0,1)</f>
        <v>0</v>
      </c>
      <c r="BX449" s="2">
        <f>IF(VLOOKUP(A449,'BD OFICIAL'!$A$1:$AL$2098,16,0)=O449,0,1)</f>
        <v>0</v>
      </c>
      <c r="BY449" s="2">
        <f>IF(VLOOKUP(A449,'BD OFICIAL'!$A$1:$AL$2098,17,0)=P449,0,1)</f>
        <v>0</v>
      </c>
      <c r="BZ449" s="2">
        <f>IF(VLOOKUP(A449,'BD OFICIAL'!$A$1:$AL$2098,19,0)=R449,0,1)</f>
        <v>0</v>
      </c>
      <c r="CA449" s="2">
        <f>IF(VLOOKUP(A449,'BD OFICIAL'!$A$1:$AL$2098,21,0)=T449,0,1)</f>
        <v>0</v>
      </c>
      <c r="CB449" s="2">
        <f>IF(VLOOKUP(A449,'BD OFICIAL'!$A$1:$AL$2098,24,0)=AK449,0,1)</f>
        <v>0</v>
      </c>
      <c r="CC449" s="2">
        <f>IF(VLOOKUP(A449,'BD OFICIAL'!$A$1:$AL$2098,25,0)=X449,0,1)</f>
        <v>0</v>
      </c>
      <c r="CD449" s="2">
        <f>IF(VLOOKUP(A449,'BD OFICIAL'!$A$1:$AL$2098,26,0)=Y449,0,1)</f>
        <v>0</v>
      </c>
      <c r="CE449" s="2">
        <f>IF(VLOOKUP(A449,'BD OFICIAL'!$A$1:$AL$2098,27,0)=Z449,0,1)</f>
        <v>0</v>
      </c>
      <c r="CF449" s="2">
        <f>IF(VLOOKUP(A449,'BD OFICIAL'!$A$1:$AL$2098,28,0)=AA449,0,1)</f>
        <v>0</v>
      </c>
      <c r="CG449" s="2">
        <f>IF(VLOOKUP(A449,'BD OFICIAL'!$A$1:$AL$2098,33,0)=AF449,0,1)</f>
        <v>0</v>
      </c>
      <c r="CH449" s="2">
        <f>IF(VLOOKUP(A449,'BD OFICIAL'!$A$1:$AL$2098,35,0)=AH449,0,1)</f>
        <v>0</v>
      </c>
      <c r="CI449" s="85">
        <f>IF(VLOOKUP(A449,'BD OFICIAL'!$A$1:$AL$2098,34,0)=AL449,0,1)</f>
        <v>0</v>
      </c>
      <c r="CJ449" s="12">
        <f>VLOOKUP(A449,'BD OFICIAL'!$A$1:$AM$2098,36,0)*AM449-AP449</f>
        <v>0</v>
      </c>
      <c r="CK449" s="85" t="str">
        <f t="shared" si="224"/>
        <v>SHMAN</v>
      </c>
      <c r="CL449" s="85" t="str">
        <f t="shared" si="225"/>
        <v>SI</v>
      </c>
      <c r="CM449" s="85" t="str">
        <f t="shared" si="239"/>
        <v>NO</v>
      </c>
      <c r="CN449" s="31">
        <f t="shared" si="240"/>
        <v>0</v>
      </c>
      <c r="CO449" s="31">
        <f t="shared" si="226"/>
        <v>0</v>
      </c>
      <c r="CP449" s="31">
        <f t="shared" si="241"/>
        <v>0</v>
      </c>
      <c r="CQ449" s="31">
        <f>IF(Y449="NO",0,IF(Y449="SI",IF(VLOOKUP(A449,'BD OFICIAL'!$A:$AO,40,0)=AQ449,0,1)))</f>
        <v>0</v>
      </c>
      <c r="CR449" s="31">
        <f>IF(Z449="NO",0,IF(Z449="SI",IF(VLOOKUP(B449,'BD OFICIAL'!$A:$AO,41,0)=AS449,0,1)))</f>
        <v>0</v>
      </c>
      <c r="CS449" s="31">
        <f t="shared" si="227"/>
        <v>0</v>
      </c>
      <c r="CT449" s="31">
        <f t="shared" si="228"/>
        <v>0</v>
      </c>
      <c r="CU449" s="31">
        <f>IF(VLOOKUP(A449,'BD OFICIAL'!$A$1:$AL$1056,31,0)="SI",IF(AT449&gt;0,0,1),IF(AT449=0,0,1))</f>
        <v>0</v>
      </c>
      <c r="CV449" s="31">
        <f t="shared" si="229"/>
        <v>0</v>
      </c>
      <c r="CW449" s="31">
        <f t="shared" si="242"/>
        <v>0</v>
      </c>
      <c r="CX449" s="85" t="str">
        <f t="shared" si="243"/>
        <v>SI</v>
      </c>
      <c r="CY449" s="31">
        <f t="shared" si="244"/>
        <v>0</v>
      </c>
      <c r="CZ449" s="85" t="str">
        <f>IF(ISERROR(VLOOKUP(AI449,EXPERIENCIA!$A$1:$C$2100,1,0)),"NO","SI")</f>
        <v>SI</v>
      </c>
      <c r="DA449" s="85">
        <f>IF(CX449="no","NO APLICA",IF(AX449=0,"ERROR NOTA",IF(AND(AX449&gt;1,CZ449="NO"),"ERROR NOTA",IF(AND(CZ449="NO",AX449=1),0,IF(VLOOKUP(AI449,EXPERIENCIA!$A$1:$C$2100,3,0)=AX449,0,"ERROR NOTA")))))</f>
        <v>0</v>
      </c>
      <c r="DB449" s="85" t="str">
        <f>IF(ISERROR(VLOOKUP(AI449,COMPORTAMIENTO!$A$1:$C$2100,1,0)),"NO","SI")</f>
        <v>SI</v>
      </c>
      <c r="DC449" s="85">
        <f>IF(CX449="NO","NO APLICA",IF(AY449=0,"ERROR NOTA",IF(AND(DB449="NO",AY449=7),0,IF(VLOOKUP(AI449,COMPORTAMIENTO!$A$2:$H$2100,8,0)=AY449,0,"ERROR NOTA"))))</f>
        <v>0</v>
      </c>
      <c r="DD449" s="104">
        <f t="shared" si="245"/>
        <v>0.1</v>
      </c>
      <c r="DE449" s="104">
        <f t="shared" si="246"/>
        <v>0.70000000000000007</v>
      </c>
      <c r="DF449" s="85" t="str">
        <f t="shared" si="230"/>
        <v>SI</v>
      </c>
      <c r="DG449" s="85">
        <f t="shared" si="247"/>
        <v>0</v>
      </c>
      <c r="DH449" s="85">
        <f t="shared" si="248"/>
        <v>0</v>
      </c>
      <c r="DI449" s="85">
        <f t="shared" si="249"/>
        <v>0</v>
      </c>
      <c r="DJ449" s="12">
        <f t="shared" si="250"/>
        <v>7.0000000000000009</v>
      </c>
      <c r="DK449" s="7">
        <f t="shared" si="251"/>
        <v>7.0000000000000009</v>
      </c>
      <c r="DL449" s="12">
        <f t="shared" si="231"/>
        <v>5075</v>
      </c>
      <c r="DM449" s="12">
        <f>VLOOKUP(A449,'5 TD'!$A:$B,2,0)</f>
        <v>5075</v>
      </c>
      <c r="DN449" s="7">
        <f t="shared" si="232"/>
        <v>7</v>
      </c>
      <c r="DO449" s="85" t="str">
        <f t="shared" si="252"/>
        <v>APROBADO</v>
      </c>
      <c r="DP449" s="85" t="str">
        <f t="shared" si="253"/>
        <v>APROBADO</v>
      </c>
      <c r="DQ449" s="7">
        <f t="shared" si="254"/>
        <v>6.4</v>
      </c>
      <c r="DR449" s="85" t="str">
        <f t="shared" si="233"/>
        <v>APROBADO</v>
      </c>
      <c r="DS449" s="2" t="str">
        <f>+('3 Planilla Preadjudicación OTIC'!BN449)</f>
        <v>NO</v>
      </c>
      <c r="DT449" s="2">
        <f>IF(DR449="APROBADO",VLOOKUP(A449,'5 TD'!$D$3:$E$270,2,0),"NO APLICA")</f>
        <v>7</v>
      </c>
      <c r="DU449" s="2" t="str">
        <f t="shared" si="234"/>
        <v>NO</v>
      </c>
      <c r="DV449" s="2" t="str">
        <f>IF(DU449="SI",VLOOKUP(A449,'5 TD'!$G$3:$H$270,2,0),"NO APLICA ")</f>
        <v xml:space="preserve">NO APLICA </v>
      </c>
      <c r="DW449" s="2" t="str">
        <f t="shared" si="235"/>
        <v>NO</v>
      </c>
      <c r="DX449" s="2" t="str">
        <f>IF(DW449="SI",VLOOKUP(A449,'5 TD'!$J$4:$K$472,2,0),"NO APLICA")</f>
        <v>NO APLICA</v>
      </c>
      <c r="DY449" s="2" t="str">
        <f t="shared" si="236"/>
        <v>NO APLICA</v>
      </c>
      <c r="DZ449" s="7" t="str">
        <f>IF(DY449="SI",VLOOKUP(A449,'5 TD'!$M$4:$N$350,2,0),"NO APLICA")</f>
        <v>NO APLICA</v>
      </c>
      <c r="EA449" s="2" t="str">
        <f t="shared" si="237"/>
        <v>NO APLICA</v>
      </c>
      <c r="EB449" s="12" t="str">
        <f t="shared" si="238"/>
        <v/>
      </c>
      <c r="EC449" s="12" t="str">
        <f>IF(EA449="SI",VLOOKUP(A449,'5 TD'!$V$4:$W$479,2,0),"NO APLICA")</f>
        <v>NO APLICA</v>
      </c>
      <c r="ED449" s="2" t="str">
        <f t="shared" si="255"/>
        <v>NO</v>
      </c>
      <c r="EE449" s="79" t="str">
        <f>IF(ED449="SI",VLOOKUP(AI449,COMPORTAMIENTO!$A$1:$H$2100,7,0),"NO APLICA")</f>
        <v>NO APLICA</v>
      </c>
      <c r="EF449" s="12" t="str">
        <f>IF(ED449="SI",VLOOKUP(A449,'5 TD'!$P$2:$Q$479,2,0),"NO APLICA")</f>
        <v>NO APLICA</v>
      </c>
      <c r="EG449" s="2" t="str">
        <f t="shared" si="256"/>
        <v>NO</v>
      </c>
      <c r="EH449" s="2">
        <f>IF(CZ449="no",0,VLOOKUP(AI449,EXPERIENCIA!$A$1:$C$2100,2,0))</f>
        <v>1</v>
      </c>
      <c r="EI449" s="2">
        <f>IF(CZ449="si",VLOOKUP(A449,'5 TD'!$S$3:$T$2103,2,0),0)</f>
        <v>122</v>
      </c>
      <c r="EJ449" s="2" t="str">
        <f t="shared" si="257"/>
        <v>NO</v>
      </c>
      <c r="EK449" s="2">
        <f>+('3 Planilla Preadjudicación OTIC'!BU449)</f>
        <v>0</v>
      </c>
      <c r="EL449" s="4"/>
      <c r="EM449" s="3"/>
      <c r="EN449" s="3"/>
      <c r="EQ449" s="86"/>
    </row>
    <row r="450" spans="1:147" s="3" customFormat="1" ht="15" customHeight="1" x14ac:dyDescent="0.3">
      <c r="A450" s="2">
        <f>+('3 Planilla Preadjudicación OTIC'!A450)</f>
        <v>14266</v>
      </c>
      <c r="B450" s="2" t="str">
        <f>+('3 Planilla Preadjudicación OTIC'!B450)</f>
        <v>65181652-1</v>
      </c>
      <c r="C450" s="4">
        <f>+('3 Planilla Preadjudicación OTIC'!E450)</f>
        <v>2025</v>
      </c>
      <c r="D450" s="4" t="str">
        <f>+('3 Planilla Preadjudicación OTIC'!F450)</f>
        <v>MANDATO</v>
      </c>
      <c r="E450" s="4" t="str">
        <f>+('3 Planilla Preadjudicación OTIC'!G450)</f>
        <v>65196907-7</v>
      </c>
      <c r="F450" s="4" t="str">
        <f>+('3 Planilla Preadjudicación OTIC'!H450)</f>
        <v>FUNDACIÓN ATENEA MUJER</v>
      </c>
      <c r="G450" s="4"/>
      <c r="H450" s="4"/>
      <c r="I450" s="4" t="str">
        <f>+('3 Planilla Preadjudicación OTIC'!I450)</f>
        <v>SERVICIOS DE MANICURE Y PEDICURE</v>
      </c>
      <c r="J450" s="4" t="str">
        <f>+('3 Planilla Preadjudicación OTIC'!J450)</f>
        <v>PF0611</v>
      </c>
      <c r="K450" s="4" t="str">
        <f>+('3 Planilla Preadjudicación OTIC'!K450)</f>
        <v>TÉCNICAS PARA EL EMPRENDIMIENTO</v>
      </c>
      <c r="L450" s="4" t="str">
        <f>+('3 Planilla Preadjudicación OTIC'!L450)</f>
        <v>PF0921</v>
      </c>
      <c r="M450" s="2">
        <f>+('3 Planilla Preadjudicación OTIC'!M450)</f>
        <v>13</v>
      </c>
      <c r="N450" s="4" t="str">
        <f>+('3 Planilla Preadjudicación OTIC'!N450)</f>
        <v>METROPOLITANA</v>
      </c>
      <c r="O450" s="4" t="str">
        <f>+('3 Planilla Preadjudicación OTIC'!O450)</f>
        <v>SANTIAGO</v>
      </c>
      <c r="P450" s="4" t="str">
        <f>+('3 Planilla Preadjudicación OTIC'!P450)</f>
        <v>EMPRENDEDORES/AS INFORMALES O PERSONAS VULNERABLES PERTENECIENTES AL 80% MAS VULNERABLE</v>
      </c>
      <c r="Q450" s="4" t="str">
        <f>+('3 Planilla Preadjudicación OTIC'!Q450)</f>
        <v>PRESENCIAL</v>
      </c>
      <c r="R450" s="4" t="str">
        <f>+('3 Planilla Preadjudicación OTIC'!R450)</f>
        <v>INDEPENDIENTE</v>
      </c>
      <c r="S450" s="4">
        <f>+('3 Planilla Preadjudicación OTIC'!S450)</f>
        <v>41</v>
      </c>
      <c r="T450" s="2">
        <f>+('3 Planilla Preadjudicación OTIC'!T450)</f>
        <v>11</v>
      </c>
      <c r="U450" s="2">
        <f>+('3 Planilla Preadjudicación OTIC'!U450)</f>
        <v>110</v>
      </c>
      <c r="V450" s="2">
        <f>+('3 Planilla Preadjudicación OTIC'!V450)</f>
        <v>12</v>
      </c>
      <c r="W450" s="2">
        <f>+('3 Planilla Preadjudicación OTIC'!W450)</f>
        <v>122</v>
      </c>
      <c r="X450" s="2">
        <f>+('3 Planilla Preadjudicación OTIC'!X450)</f>
        <v>3</v>
      </c>
      <c r="Y450" s="2" t="str">
        <f>+('3 Planilla Preadjudicación OTIC'!Y450)</f>
        <v>SI</v>
      </c>
      <c r="Z450" s="2" t="str">
        <f>+('3 Planilla Preadjudicación OTIC'!Z450)</f>
        <v>NO</v>
      </c>
      <c r="AA450" s="2" t="str">
        <f>+('3 Planilla Preadjudicación OTIC'!AA450)</f>
        <v>SI</v>
      </c>
      <c r="AB450" s="4" t="str">
        <f>+('3 Planilla Preadjudicación OTIC'!AB450)</f>
        <v>SE AJUSTA A PLAN FORMATIVO</v>
      </c>
      <c r="AC450" s="4" t="str">
        <f>+('3 Planilla Preadjudicación OTIC'!AC450)</f>
        <v>PERSONAS PERTENECIENTES AL 80% DE LA POBLACIÓN VULNERABLE, HOMBRES Y MUJERES DE 18 AÑOS O MAS, CON EDUCACIÓN BASICA COMPLETA PREFERENTEMENTE, DE LA COMUNA DE LA REINA</v>
      </c>
      <c r="AD450" s="2" t="str">
        <f>+('3 Planilla Preadjudicación OTIC'!AD450)</f>
        <v>NO</v>
      </c>
      <c r="AE450" s="4">
        <f>+('3 Planilla Preadjudicación OTIC'!AE450)</f>
        <v>0</v>
      </c>
      <c r="AF450" s="2" t="str">
        <f>+('3 Planilla Preadjudicación OTIC'!AF450)</f>
        <v>CERRADA</v>
      </c>
      <c r="AG450" s="2">
        <f>+('3 Planilla Preadjudicación OTIC'!AG450)</f>
        <v>41</v>
      </c>
      <c r="AH450" s="218">
        <f>+('3 Planilla Preadjudicación OTIC'!AH450)</f>
        <v>2</v>
      </c>
      <c r="AI450" s="135" t="str">
        <f>+('3 Planilla Preadjudicación OTIC'!AI450)</f>
        <v>76326847-0</v>
      </c>
      <c r="AJ450" s="4" t="str">
        <f>+('3 Planilla Preadjudicación OTIC'!AJ450)</f>
        <v>SERVICIOS DE CAPACITACION PARA EL DESARROLLO SOCIAL LTDA.</v>
      </c>
      <c r="AK450" s="2">
        <f>+('3 Planilla Preadjudicación OTIC'!AK450)</f>
        <v>122</v>
      </c>
      <c r="AL450" s="2">
        <f>+('3 Planilla Preadjudicación OTIC'!AL450)</f>
        <v>41</v>
      </c>
      <c r="AM450" s="12">
        <f>+('3 Planilla Preadjudicación OTIC'!AM450)</f>
        <v>5075</v>
      </c>
      <c r="AN450" s="12">
        <f>+('3 Planilla Preadjudicación OTIC'!AN450)</f>
        <v>115000</v>
      </c>
      <c r="AO450" s="12">
        <f>+('3 Planilla Preadjudicación OTIC'!AO450)</f>
        <v>0</v>
      </c>
      <c r="AP450" s="12">
        <f>+('3 Planilla Preadjudicación OTIC'!AP450)</f>
        <v>6810650</v>
      </c>
      <c r="AQ450" s="12">
        <f>+('3 Planilla Preadjudicación OTIC'!AQ450)</f>
        <v>1804000</v>
      </c>
      <c r="AR450" s="12">
        <f>+('3 Planilla Preadjudicación OTIC'!AR450)</f>
        <v>1265000</v>
      </c>
      <c r="AS450" s="12">
        <f>+('3 Planilla Preadjudicación OTIC'!AS450)</f>
        <v>0</v>
      </c>
      <c r="AT450" s="12">
        <f>+('3 Planilla Preadjudicación OTIC'!AT450)</f>
        <v>0</v>
      </c>
      <c r="AU450" s="12">
        <f>+('3 Planilla Preadjudicación OTIC'!AU450)</f>
        <v>9879650</v>
      </c>
      <c r="AV450" s="2" t="str">
        <f>+('3 Planilla Preadjudicación OTIC'!AV450)</f>
        <v>SI</v>
      </c>
      <c r="AW450" s="4">
        <f>+('3 Planilla Preadjudicación OTIC'!AW450)</f>
        <v>0</v>
      </c>
      <c r="AX450" s="2">
        <f>+('3 Planilla Preadjudicación OTIC'!AX450)</f>
        <v>1</v>
      </c>
      <c r="AY450" s="2">
        <f>+('3 Planilla Preadjudicación OTIC'!AY450)</f>
        <v>7</v>
      </c>
      <c r="AZ450" s="2">
        <f>+('3 Planilla Preadjudicación OTIC'!AZ450)</f>
        <v>0</v>
      </c>
      <c r="BA450" s="2">
        <f>+('3 Planilla Preadjudicación OTIC'!BA450)</f>
        <v>0</v>
      </c>
      <c r="BB450" s="2">
        <f>+('3 Planilla Preadjudicación OTIC'!BB450)</f>
        <v>0</v>
      </c>
      <c r="BC450" s="2">
        <f>+('3 Planilla Preadjudicación OTIC'!BC450)</f>
        <v>0</v>
      </c>
      <c r="BD450" s="2">
        <f>+('3 Planilla Preadjudicación OTIC'!BD450)</f>
        <v>0</v>
      </c>
      <c r="BE450" s="2">
        <f>+('3 Planilla Preadjudicación OTIC'!BE450)</f>
        <v>0</v>
      </c>
      <c r="BF450" s="2">
        <f>+('3 Planilla Preadjudicación OTIC'!BF450)</f>
        <v>0</v>
      </c>
      <c r="BG450" s="2">
        <f>+('3 Planilla Preadjudicación OTIC'!BG450)</f>
        <v>7</v>
      </c>
      <c r="BH450" s="2">
        <f>+('3 Planilla Preadjudicación OTIC'!BH450)</f>
        <v>7</v>
      </c>
      <c r="BI450" s="2">
        <f>+('3 Planilla Preadjudicación OTIC'!BI450)</f>
        <v>7</v>
      </c>
      <c r="BJ450" s="2">
        <f>+('3 Planilla Preadjudicación OTIC'!BJ450)</f>
        <v>7</v>
      </c>
      <c r="BK450" s="2">
        <f>+('3 Planilla Preadjudicación OTIC'!BK450)</f>
        <v>7</v>
      </c>
      <c r="BL450" s="218">
        <f>+('3 Planilla Preadjudicación OTIC'!BL450)</f>
        <v>7</v>
      </c>
      <c r="BM450" s="104">
        <f>ROUND(('3 Planilla Preadjudicación OTIC'!BM450),1)</f>
        <v>6.4</v>
      </c>
      <c r="BN450" s="4" t="str">
        <f>+('3 Planilla Preadjudicación OTIC'!BN450)</f>
        <v>NO</v>
      </c>
      <c r="BO450" s="4">
        <f>+('3 Planilla Preadjudicación OTIC'!BO450)</f>
        <v>0</v>
      </c>
      <c r="BP450" s="4">
        <f>+('3 Planilla Preadjudicación OTIC'!BP450)</f>
        <v>0</v>
      </c>
      <c r="BQ450" s="4">
        <f>+('3 Planilla Preadjudicación OTIC'!BQ450)</f>
        <v>0</v>
      </c>
      <c r="BR450" s="4">
        <f>+('3 Planilla Preadjudicación OTIC'!BR450)</f>
        <v>0</v>
      </c>
      <c r="BS450" s="4">
        <f>+('3 Planilla Preadjudicación OTIC'!BS450)</f>
        <v>0</v>
      </c>
      <c r="BT450" s="4">
        <f>+('3 Planilla Preadjudicación OTIC'!BT450)</f>
        <v>0</v>
      </c>
      <c r="BU450" s="85">
        <f>IF(VLOOKUP(A450,'BD OFICIAL'!$A$1:$AL$2098,7,0)=D450,0,1)</f>
        <v>0</v>
      </c>
      <c r="BV450" s="85">
        <f>IF(VLOOKUP(A450,'BD OFICIAL'!$A$1:$AL$2098,11,0)=J450,0,1)</f>
        <v>0</v>
      </c>
      <c r="BW450" s="85">
        <f>IF(VLOOKUP(A450,'BD OFICIAL'!$A$1:$AL$2098,13,0)=L450,0,1)</f>
        <v>0</v>
      </c>
      <c r="BX450" s="2">
        <f>IF(VLOOKUP(A450,'BD OFICIAL'!$A$1:$AL$2098,16,0)=O450,0,1)</f>
        <v>0</v>
      </c>
      <c r="BY450" s="2">
        <f>IF(VLOOKUP(A450,'BD OFICIAL'!$A$1:$AL$2098,17,0)=P450,0,1)</f>
        <v>0</v>
      </c>
      <c r="BZ450" s="2">
        <f>IF(VLOOKUP(A450,'BD OFICIAL'!$A$1:$AL$2098,19,0)=R450,0,1)</f>
        <v>0</v>
      </c>
      <c r="CA450" s="2">
        <f>IF(VLOOKUP(A450,'BD OFICIAL'!$A$1:$AL$2098,21,0)=T450,0,1)</f>
        <v>0</v>
      </c>
      <c r="CB450" s="2">
        <f>IF(VLOOKUP(A450,'BD OFICIAL'!$A$1:$AL$2098,24,0)=AK450,0,1)</f>
        <v>0</v>
      </c>
      <c r="CC450" s="2">
        <f>IF(VLOOKUP(A450,'BD OFICIAL'!$A$1:$AL$2098,25,0)=X450,0,1)</f>
        <v>0</v>
      </c>
      <c r="CD450" s="2">
        <f>IF(VLOOKUP(A450,'BD OFICIAL'!$A$1:$AL$2098,26,0)=Y450,0,1)</f>
        <v>0</v>
      </c>
      <c r="CE450" s="2">
        <f>IF(VLOOKUP(A450,'BD OFICIAL'!$A$1:$AL$2098,27,0)=Z450,0,1)</f>
        <v>0</v>
      </c>
      <c r="CF450" s="2">
        <f>IF(VLOOKUP(A450,'BD OFICIAL'!$A$1:$AL$2098,28,0)=AA450,0,1)</f>
        <v>0</v>
      </c>
      <c r="CG450" s="2">
        <f>IF(VLOOKUP(A450,'BD OFICIAL'!$A$1:$AL$2098,33,0)=AF450,0,1)</f>
        <v>0</v>
      </c>
      <c r="CH450" s="2">
        <f>IF(VLOOKUP(A450,'BD OFICIAL'!$A$1:$AL$2098,35,0)=AH450,0,1)</f>
        <v>0</v>
      </c>
      <c r="CI450" s="85">
        <f>IF(VLOOKUP(A450,'BD OFICIAL'!$A$1:$AL$2098,34,0)=AL450,0,1)</f>
        <v>0</v>
      </c>
      <c r="CJ450" s="12">
        <f>VLOOKUP(A450,'BD OFICIAL'!$A$1:$AM$2098,36,0)*AM450-AP450</f>
        <v>0</v>
      </c>
      <c r="CK450" s="85" t="str">
        <f t="shared" ref="CK450:CK513" si="258">IF(AND(AA450="SI",D450="EMERGENCIA"),"SHNOM",IF(AND(AA450="SI",D450="FONDOS REGIONALES"),"SHNOM",IF(AND(AA450="SI",D450="FONDOS CONCURSABLES"),"SHNOM",IF(AND(AA450="SI",D450="Mandato"),"SHMAN","SSH"))))</f>
        <v>SHMAN</v>
      </c>
      <c r="CL450" s="85" t="str">
        <f t="shared" ref="CL450:CL513" si="259">IF(J450="SIN PLAN FORMATIVO","NO","SI")</f>
        <v>SI</v>
      </c>
      <c r="CM450" s="85" t="str">
        <f t="shared" si="239"/>
        <v>NO</v>
      </c>
      <c r="CN450" s="31">
        <f t="shared" si="240"/>
        <v>0</v>
      </c>
      <c r="CO450" s="31">
        <f t="shared" ref="CO450:CO513" si="260">IF(AND(AH450=1,AND(AM450&gt;=4130,AM450&lt;=5074)),0,IF(AND(AH450=2,AND(AM450&gt;=5075,AM450&lt;=6372)),0,IF(AND(AH450=3,AND(AM450&gt;=6373,AM450&lt;=7434)),0,1)))</f>
        <v>0</v>
      </c>
      <c r="CP450" s="31">
        <f t="shared" si="241"/>
        <v>0</v>
      </c>
      <c r="CQ450" s="31">
        <f>IF(Y450="NO",0,IF(Y450="SI",IF(VLOOKUP(A450,'BD OFICIAL'!$A:$AO,40,0)=AQ450,0,1)))</f>
        <v>0</v>
      </c>
      <c r="CR450" s="31">
        <f>IF(Z450="NO",0,IF(Z450="SI",IF(VLOOKUP(B450,'BD OFICIAL'!$A:$AO,41,0)=AS450,0,1)))</f>
        <v>0</v>
      </c>
      <c r="CS450" s="31">
        <f t="shared" ref="CS450:CS513" si="261">IF(AND(CK450="SHNOM",AN450=275000),0,IF(AND(CK450="SHMAN",AN450&lt;=275000),0,IF(AND(CK450="SSH",AN450=0),0,1)))</f>
        <v>0</v>
      </c>
      <c r="CT450" s="31">
        <f t="shared" ref="CT450:CT513" si="262">IF(T450*AN450=AR450,0,1)</f>
        <v>0</v>
      </c>
      <c r="CU450" s="31">
        <f>IF(VLOOKUP(A450,'BD OFICIAL'!$A$1:$AL$1056,31,0)="SI",IF(AT450&gt;0,0,1),IF(AT450=0,0,1))</f>
        <v>0</v>
      </c>
      <c r="CV450" s="31">
        <f t="shared" ref="CV450:CV513" si="263">IF(AO450*T450-AT450=0,0,1)</f>
        <v>0</v>
      </c>
      <c r="CW450" s="31">
        <f t="shared" si="242"/>
        <v>0</v>
      </c>
      <c r="CX450" s="85" t="str">
        <f t="shared" si="243"/>
        <v>SI</v>
      </c>
      <c r="CY450" s="31">
        <f t="shared" si="244"/>
        <v>0</v>
      </c>
      <c r="CZ450" s="85" t="str">
        <f>IF(ISERROR(VLOOKUP(AI450,EXPERIENCIA!$A$1:$C$2100,1,0)),"NO","SI")</f>
        <v>NO</v>
      </c>
      <c r="DA450" s="85">
        <f>IF(CX450="no","NO APLICA",IF(AX450=0,"ERROR NOTA",IF(AND(AX450&gt;1,CZ450="NO"),"ERROR NOTA",IF(AND(CZ450="NO",AX450=1),0,IF(VLOOKUP(AI450,EXPERIENCIA!$A$1:$C$2100,3,0)=AX450,0,"ERROR NOTA")))))</f>
        <v>0</v>
      </c>
      <c r="DB450" s="85" t="str">
        <f>IF(ISERROR(VLOOKUP(AI450,COMPORTAMIENTO!$A$1:$C$2100,1,0)),"NO","SI")</f>
        <v>NO</v>
      </c>
      <c r="DC450" s="85">
        <f>IF(CX450="NO","NO APLICA",IF(AY450=0,"ERROR NOTA",IF(AND(DB450="NO",AY450=7),0,IF(VLOOKUP(AI450,COMPORTAMIENTO!$A$2:$H$2100,8,0)=AY450,0,"ERROR NOTA"))))</f>
        <v>0</v>
      </c>
      <c r="DD450" s="104">
        <f t="shared" si="245"/>
        <v>0.1</v>
      </c>
      <c r="DE450" s="104">
        <f t="shared" si="246"/>
        <v>0.70000000000000007</v>
      </c>
      <c r="DF450" s="85" t="str">
        <f t="shared" ref="DF450:DF513" si="264">IF(J450="","NO",IF(J450="SIN PLAN FORMATIVO","NO",IF(J450=0,"NO","SI")))</f>
        <v>SI</v>
      </c>
      <c r="DG450" s="85">
        <f t="shared" si="247"/>
        <v>0</v>
      </c>
      <c r="DH450" s="85">
        <f t="shared" si="248"/>
        <v>0</v>
      </c>
      <c r="DI450" s="85">
        <f t="shared" si="249"/>
        <v>0</v>
      </c>
      <c r="DJ450" s="12">
        <f t="shared" si="250"/>
        <v>7.0000000000000009</v>
      </c>
      <c r="DK450" s="7">
        <f t="shared" si="251"/>
        <v>7.0000000000000009</v>
      </c>
      <c r="DL450" s="12">
        <f t="shared" ref="DL450:DL513" si="265">+(AM450)</f>
        <v>5075</v>
      </c>
      <c r="DM450" s="12">
        <f>VLOOKUP(A450,'5 TD'!$A:$B,2,0)</f>
        <v>5075</v>
      </c>
      <c r="DN450" s="7">
        <f t="shared" ref="DN450:DN513" si="266">IF(CX450="SI",ROUND((DM450/AM450)*7,1),"NO APLICA")</f>
        <v>7</v>
      </c>
      <c r="DO450" s="85" t="str">
        <f t="shared" si="252"/>
        <v>APROBADO</v>
      </c>
      <c r="DP450" s="85" t="str">
        <f t="shared" si="253"/>
        <v>APROBADO</v>
      </c>
      <c r="DQ450" s="7">
        <f t="shared" si="254"/>
        <v>6.4</v>
      </c>
      <c r="DR450" s="85" t="str">
        <f t="shared" ref="DR450:DR513" si="267">IF(AND(DP450="APROBADO",DQ450=BM450),"APROBADO",IF(AND(DP450="APROBADO",DQ450&lt;&gt;BM450),"ERROR NOTA","NO APLICA"))</f>
        <v>APROBADO</v>
      </c>
      <c r="DS450" s="2" t="str">
        <f>+('3 Planilla Preadjudicación OTIC'!BN450)</f>
        <v>NO</v>
      </c>
      <c r="DT450" s="2">
        <f>IF(DR450="APROBADO",VLOOKUP(A450,'5 TD'!$D$3:$E$270,2,0),"NO APLICA")</f>
        <v>6.8</v>
      </c>
      <c r="DU450" s="2" t="str">
        <f t="shared" ref="DU450:DU513" si="268">IF(DT450="NO APLICA","NO APLICA",IF(DT450=DQ450,"SI","NO"))</f>
        <v>NO</v>
      </c>
      <c r="DV450" s="2" t="str">
        <f>IF(DU450="SI",VLOOKUP(A450,'5 TD'!$G$3:$H$270,2,0),"NO APLICA ")</f>
        <v xml:space="preserve">NO APLICA </v>
      </c>
      <c r="DW450" s="2" t="str">
        <f t="shared" ref="DW450:DW513" si="269">IF(DV450="NO APLICA","NO",IF(DV450=DJ450,"SI","NO"))</f>
        <v>NO</v>
      </c>
      <c r="DX450" s="2" t="str">
        <f>IF(DW450="SI",VLOOKUP(A450,'5 TD'!$J$4:$K$472,2,0),"NO APLICA")</f>
        <v>NO APLICA</v>
      </c>
      <c r="DY450" s="2" t="str">
        <f t="shared" ref="DY450:DY513" si="270">IF(DX450="NO APLICA","NO APLICA",IF(DX450=AY450,"SI","NO"))</f>
        <v>NO APLICA</v>
      </c>
      <c r="DZ450" s="7" t="str">
        <f>IF(DY450="SI",VLOOKUP(A450,'5 TD'!$M$4:$N$350,2,0),"NO APLICA")</f>
        <v>NO APLICA</v>
      </c>
      <c r="EA450" s="2" t="str">
        <f t="shared" ref="EA450:EA513" si="271">IF(DZ450="NO APLICA","NO APLICA",IF(DZ450=AX450,"SI","NO"))</f>
        <v>NO APLICA</v>
      </c>
      <c r="EB450" s="12" t="str">
        <f t="shared" ref="EB450:EB513" si="272">IF(EA450="SI",AM450,"")</f>
        <v/>
      </c>
      <c r="EC450" s="12" t="str">
        <f>IF(EA450="SI",VLOOKUP(A450,'5 TD'!$V$4:$W$479,2,0),"NO APLICA")</f>
        <v>NO APLICA</v>
      </c>
      <c r="ED450" s="2" t="str">
        <f t="shared" si="255"/>
        <v>NO</v>
      </c>
      <c r="EE450" s="79" t="str">
        <f>IF(ED450="SI",VLOOKUP(AI450,COMPORTAMIENTO!$A$1:$H$2100,7,0),"NO APLICA")</f>
        <v>NO APLICA</v>
      </c>
      <c r="EF450" s="12" t="str">
        <f>IF(ED450="SI",VLOOKUP(A450,'5 TD'!$P$2:$Q$479,2,0),"NO APLICA")</f>
        <v>NO APLICA</v>
      </c>
      <c r="EG450" s="2" t="str">
        <f t="shared" si="256"/>
        <v>NO</v>
      </c>
      <c r="EH450" s="2">
        <f>IF(CZ450="no",0,VLOOKUP(AI450,EXPERIENCIA!$A$1:$C$2100,2,0))</f>
        <v>0</v>
      </c>
      <c r="EI450" s="2">
        <f>IF(CZ450="si",VLOOKUP(A450,'5 TD'!$S$3:$T$2103,2,0),0)</f>
        <v>0</v>
      </c>
      <c r="EJ450" s="2" t="str">
        <f t="shared" si="257"/>
        <v>SI</v>
      </c>
      <c r="EK450" s="2">
        <f>+('3 Planilla Preadjudicación OTIC'!BU450)</f>
        <v>0</v>
      </c>
      <c r="EL450" s="4"/>
      <c r="EQ450" s="86"/>
    </row>
    <row r="451" spans="1:147" ht="15" customHeight="1" x14ac:dyDescent="0.3">
      <c r="A451" s="2">
        <f>+('3 Planilla Preadjudicación OTIC'!A451)</f>
        <v>14325</v>
      </c>
      <c r="B451" s="2" t="str">
        <f>+('3 Planilla Preadjudicación OTIC'!B451)</f>
        <v>65181652-1</v>
      </c>
      <c r="C451" s="4">
        <f>+('3 Planilla Preadjudicación OTIC'!E451)</f>
        <v>2025</v>
      </c>
      <c r="D451" s="4" t="str">
        <f>+('3 Planilla Preadjudicación OTIC'!F451)</f>
        <v>MANDATO</v>
      </c>
      <c r="E451" s="4" t="str">
        <f>+('3 Planilla Preadjudicación OTIC'!G451)</f>
        <v>81897500-7</v>
      </c>
      <c r="F451" s="4" t="str">
        <f>+('3 Planilla Preadjudicación OTIC'!H451)</f>
        <v>SOCIEDAD PRO AYUDA DEL NIÑO LISIADO TELETON</v>
      </c>
      <c r="G451" s="4"/>
      <c r="H451" s="4"/>
      <c r="I451" s="4" t="str">
        <f>+('3 Planilla Preadjudicación OTIC'!I451)</f>
        <v>COCINA NACIONAL E INTERNACIONAL</v>
      </c>
      <c r="J451" s="4" t="str">
        <f>+('3 Planilla Preadjudicación OTIC'!J451)</f>
        <v>PF0576</v>
      </c>
      <c r="K451" s="4" t="str">
        <f>+('3 Planilla Preadjudicación OTIC'!K451)</f>
        <v>TÉCNICAS PARA EL EMPRENDIMIENTO</v>
      </c>
      <c r="L451" s="4" t="str">
        <f>+('3 Planilla Preadjudicación OTIC'!L451)</f>
        <v>PF0921</v>
      </c>
      <c r="M451" s="2">
        <f>+('3 Planilla Preadjudicación OTIC'!M451)</f>
        <v>13</v>
      </c>
      <c r="N451" s="4" t="str">
        <f>+('3 Planilla Preadjudicación OTIC'!N451)</f>
        <v>METROPOLITANA</v>
      </c>
      <c r="O451" s="4" t="str">
        <f>+('3 Planilla Preadjudicación OTIC'!O451)</f>
        <v>SANTIAGO</v>
      </c>
      <c r="P451" s="4" t="str">
        <f>+('3 Planilla Preadjudicación OTIC'!P451)</f>
        <v>PERSONAS DE 18 AÑOS O MÁS, EN SITUACIÓN DE DISCAPACIDAD.</v>
      </c>
      <c r="Q451" s="4" t="str">
        <f>+('3 Planilla Preadjudicación OTIC'!Q451)</f>
        <v>PRESENCIAL</v>
      </c>
      <c r="R451" s="4" t="str">
        <f>+('3 Planilla Preadjudicación OTIC'!R451)</f>
        <v>INDEPENDIENTE</v>
      </c>
      <c r="S451" s="4">
        <f>+('3 Planilla Preadjudicación OTIC'!S451)</f>
        <v>63</v>
      </c>
      <c r="T451" s="2">
        <f>+('3 Planilla Preadjudicación OTIC'!T451)</f>
        <v>10</v>
      </c>
      <c r="U451" s="2">
        <f>+('3 Planilla Preadjudicación OTIC'!U451)</f>
        <v>240</v>
      </c>
      <c r="V451" s="2">
        <f>+('3 Planilla Preadjudicación OTIC'!V451)</f>
        <v>12</v>
      </c>
      <c r="W451" s="2">
        <f>+('3 Planilla Preadjudicación OTIC'!W451)</f>
        <v>252</v>
      </c>
      <c r="X451" s="2">
        <f>+('3 Planilla Preadjudicación OTIC'!X451)</f>
        <v>4</v>
      </c>
      <c r="Y451" s="2" t="str">
        <f>+('3 Planilla Preadjudicación OTIC'!Y451)</f>
        <v>SI</v>
      </c>
      <c r="Z451" s="2" t="str">
        <f>+('3 Planilla Preadjudicación OTIC'!Z451)</f>
        <v>NO</v>
      </c>
      <c r="AA451" s="2" t="str">
        <f>+('3 Planilla Preadjudicación OTIC'!AA451)</f>
        <v>SI</v>
      </c>
      <c r="AB451" s="4" t="str">
        <f>+('3 Planilla Preadjudicación OTIC'!AB451)</f>
        <v>SE AJUSTA A PLAN FORMATIVO</v>
      </c>
      <c r="AC451" s="4" t="str">
        <f>+('3 Planilla Preadjudicación OTIC'!AC451)</f>
        <v>PERSONAS CON DISCAPACIDAD MAYORES DE 18 AÑOS, SIN TRABAJO FORMAL Y PERTENECIENTES A LA POBLACIÓN MÁS VULNERABLE SEGÚN RSH. QUE RESIDEN EN LA REGION METROPOLITANA Y CUENTAN CON EDUCACION MEDIA COMPLETA PREFERENTEMENTE</v>
      </c>
      <c r="AD451" s="2" t="str">
        <f>+('3 Planilla Preadjudicación OTIC'!AD451)</f>
        <v>NO</v>
      </c>
      <c r="AE451" s="4">
        <f>+('3 Planilla Preadjudicación OTIC'!AE451)</f>
        <v>0</v>
      </c>
      <c r="AF451" s="2" t="str">
        <f>+('3 Planilla Preadjudicación OTIC'!AF451)</f>
        <v>CERRADA</v>
      </c>
      <c r="AG451" s="2">
        <f>+('3 Planilla Preadjudicación OTIC'!AG451)</f>
        <v>63</v>
      </c>
      <c r="AH451" s="2">
        <f>+('3 Planilla Preadjudicación OTIC'!AH451)</f>
        <v>3</v>
      </c>
      <c r="AI451" s="135" t="str">
        <f>+('3 Planilla Preadjudicación OTIC'!AI451)</f>
        <v>76326847-0</v>
      </c>
      <c r="AJ451" s="4" t="str">
        <f>+('3 Planilla Preadjudicación OTIC'!AJ451)</f>
        <v>SERVICIOS DE CAPACITACION PARA EL DESARROLLO SOCIAL LTDA.</v>
      </c>
      <c r="AK451" s="2">
        <f>+('3 Planilla Preadjudicación OTIC'!AK451)</f>
        <v>252</v>
      </c>
      <c r="AL451" s="2">
        <f>+('3 Planilla Preadjudicación OTIC'!AL451)</f>
        <v>63</v>
      </c>
      <c r="AM451" s="12">
        <f>+('3 Planilla Preadjudicación OTIC'!AM451)</f>
        <v>6373</v>
      </c>
      <c r="AN451" s="12">
        <f>+('3 Planilla Preadjudicación OTIC'!AN451)</f>
        <v>70000</v>
      </c>
      <c r="AO451" s="12">
        <f>+('3 Planilla Preadjudicación OTIC'!AO451)</f>
        <v>0</v>
      </c>
      <c r="AP451" s="12">
        <f>+('3 Planilla Preadjudicación OTIC'!AP451)</f>
        <v>16059960</v>
      </c>
      <c r="AQ451" s="12">
        <f>+('3 Planilla Preadjudicación OTIC'!AQ451)</f>
        <v>2520000</v>
      </c>
      <c r="AR451" s="12">
        <f>+('3 Planilla Preadjudicación OTIC'!AR451)</f>
        <v>700000</v>
      </c>
      <c r="AS451" s="12">
        <f>+('3 Planilla Preadjudicación OTIC'!AS451)</f>
        <v>0</v>
      </c>
      <c r="AT451" s="12">
        <f>+('3 Planilla Preadjudicación OTIC'!AT451)</f>
        <v>0</v>
      </c>
      <c r="AU451" s="12">
        <f>+('3 Planilla Preadjudicación OTIC'!AU451)</f>
        <v>19279960</v>
      </c>
      <c r="AV451" s="2" t="str">
        <f>+('3 Planilla Preadjudicación OTIC'!AV451)</f>
        <v>SI</v>
      </c>
      <c r="AW451" s="4">
        <f>+('3 Planilla Preadjudicación OTIC'!AW451)</f>
        <v>0</v>
      </c>
      <c r="AX451" s="2">
        <f>+('3 Planilla Preadjudicación OTIC'!AX451)</f>
        <v>1</v>
      </c>
      <c r="AY451" s="2">
        <f>+('3 Planilla Preadjudicación OTIC'!AY451)</f>
        <v>7</v>
      </c>
      <c r="AZ451" s="2">
        <f>+('3 Planilla Preadjudicación OTIC'!AZ451)</f>
        <v>0</v>
      </c>
      <c r="BA451" s="2">
        <f>+('3 Planilla Preadjudicación OTIC'!BA451)</f>
        <v>0</v>
      </c>
      <c r="BB451" s="2">
        <f>+('3 Planilla Preadjudicación OTIC'!BB451)</f>
        <v>0</v>
      </c>
      <c r="BC451" s="2">
        <f>+('3 Planilla Preadjudicación OTIC'!BC451)</f>
        <v>0</v>
      </c>
      <c r="BD451" s="2">
        <f>+('3 Planilla Preadjudicación OTIC'!BD451)</f>
        <v>0</v>
      </c>
      <c r="BE451" s="2">
        <f>+('3 Planilla Preadjudicación OTIC'!BE451)</f>
        <v>0</v>
      </c>
      <c r="BF451" s="2">
        <f>+('3 Planilla Preadjudicación OTIC'!BF451)</f>
        <v>0</v>
      </c>
      <c r="BG451" s="2">
        <f>+('3 Planilla Preadjudicación OTIC'!BG451)</f>
        <v>7</v>
      </c>
      <c r="BH451" s="2">
        <f>+('3 Planilla Preadjudicación OTIC'!BH451)</f>
        <v>7</v>
      </c>
      <c r="BI451" s="2">
        <f>+('3 Planilla Preadjudicación OTIC'!BI451)</f>
        <v>7</v>
      </c>
      <c r="BJ451" s="2">
        <f>+('3 Planilla Preadjudicación OTIC'!BJ451)</f>
        <v>7</v>
      </c>
      <c r="BK451" s="2">
        <f>+('3 Planilla Preadjudicación OTIC'!BK451)</f>
        <v>7</v>
      </c>
      <c r="BL451" s="2">
        <f>+('3 Planilla Preadjudicación OTIC'!BL451)</f>
        <v>7</v>
      </c>
      <c r="BM451" s="104">
        <f>ROUND(('3 Planilla Preadjudicación OTIC'!BM451),1)</f>
        <v>6.4</v>
      </c>
      <c r="BN451" s="4" t="str">
        <f>+('3 Planilla Preadjudicación OTIC'!BN451)</f>
        <v>NO</v>
      </c>
      <c r="BO451" s="4">
        <f>+('3 Planilla Preadjudicación OTIC'!BO451)</f>
        <v>0</v>
      </c>
      <c r="BP451" s="4">
        <f>+('3 Planilla Preadjudicación OTIC'!BP451)</f>
        <v>0</v>
      </c>
      <c r="BQ451" s="4">
        <f>+('3 Planilla Preadjudicación OTIC'!BQ451)</f>
        <v>0</v>
      </c>
      <c r="BR451" s="4">
        <f>+('3 Planilla Preadjudicación OTIC'!BR451)</f>
        <v>0</v>
      </c>
      <c r="BS451" s="4">
        <f>+('3 Planilla Preadjudicación OTIC'!BS451)</f>
        <v>0</v>
      </c>
      <c r="BT451" s="4">
        <f>+('3 Planilla Preadjudicación OTIC'!BT451)</f>
        <v>0</v>
      </c>
      <c r="BU451" s="85">
        <f>IF(VLOOKUP(A451,'BD OFICIAL'!$A$1:$AL$2098,7,0)=D451,0,1)</f>
        <v>0</v>
      </c>
      <c r="BV451" s="85">
        <f>IF(VLOOKUP(A451,'BD OFICIAL'!$A$1:$AL$2098,11,0)=J451,0,1)</f>
        <v>0</v>
      </c>
      <c r="BW451" s="85">
        <f>IF(VLOOKUP(A451,'BD OFICIAL'!$A$1:$AL$2098,13,0)=L451,0,1)</f>
        <v>0</v>
      </c>
      <c r="BX451" s="2">
        <f>IF(VLOOKUP(A451,'BD OFICIAL'!$A$1:$AL$2098,16,0)=O451,0,1)</f>
        <v>0</v>
      </c>
      <c r="BY451" s="2">
        <f>IF(VLOOKUP(A451,'BD OFICIAL'!$A$1:$AL$2098,17,0)=P451,0,1)</f>
        <v>0</v>
      </c>
      <c r="BZ451" s="2">
        <f>IF(VLOOKUP(A451,'BD OFICIAL'!$A$1:$AL$2098,19,0)=R451,0,1)</f>
        <v>0</v>
      </c>
      <c r="CA451" s="2">
        <f>IF(VLOOKUP(A451,'BD OFICIAL'!$A$1:$AL$2098,21,0)=T451,0,1)</f>
        <v>0</v>
      </c>
      <c r="CB451" s="2">
        <f>IF(VLOOKUP(A451,'BD OFICIAL'!$A$1:$AL$2098,24,0)=AK451,0,1)</f>
        <v>0</v>
      </c>
      <c r="CC451" s="2">
        <f>IF(VLOOKUP(A451,'BD OFICIAL'!$A$1:$AL$2098,25,0)=X451,0,1)</f>
        <v>0</v>
      </c>
      <c r="CD451" s="2">
        <f>IF(VLOOKUP(A451,'BD OFICIAL'!$A$1:$AL$2098,26,0)=Y451,0,1)</f>
        <v>0</v>
      </c>
      <c r="CE451" s="2">
        <f>IF(VLOOKUP(A451,'BD OFICIAL'!$A$1:$AL$2098,27,0)=Z451,0,1)</f>
        <v>0</v>
      </c>
      <c r="CF451" s="2">
        <f>IF(VLOOKUP(A451,'BD OFICIAL'!$A$1:$AL$2098,28,0)=AA451,0,1)</f>
        <v>0</v>
      </c>
      <c r="CG451" s="2">
        <f>IF(VLOOKUP(A451,'BD OFICIAL'!$A$1:$AL$2098,33,0)=AF451,0,1)</f>
        <v>0</v>
      </c>
      <c r="CH451" s="2">
        <f>IF(VLOOKUP(A451,'BD OFICIAL'!$A$1:$AL$2098,35,0)=AH451,0,1)</f>
        <v>0</v>
      </c>
      <c r="CI451" s="85">
        <f>IF(VLOOKUP(A451,'BD OFICIAL'!$A$1:$AL$2098,34,0)=AL451,0,1)</f>
        <v>0</v>
      </c>
      <c r="CJ451" s="12">
        <f>VLOOKUP(A451,'BD OFICIAL'!$A$1:$AM$2098,36,0)*AM451-AP451</f>
        <v>0</v>
      </c>
      <c r="CK451" s="85" t="str">
        <f t="shared" si="258"/>
        <v>SHMAN</v>
      </c>
      <c r="CL451" s="85" t="str">
        <f t="shared" si="259"/>
        <v>SI</v>
      </c>
      <c r="CM451" s="85" t="str">
        <f t="shared" si="239"/>
        <v>NO</v>
      </c>
      <c r="CN451" s="31">
        <f t="shared" si="240"/>
        <v>0</v>
      </c>
      <c r="CO451" s="31">
        <f t="shared" si="260"/>
        <v>0</v>
      </c>
      <c r="CP451" s="31">
        <f t="shared" si="241"/>
        <v>0</v>
      </c>
      <c r="CQ451" s="31">
        <f>IF(Y451="NO",0,IF(Y451="SI",IF(VLOOKUP(A451,'BD OFICIAL'!$A:$AO,40,0)=AQ451,0,1)))</f>
        <v>0</v>
      </c>
      <c r="CR451" s="31">
        <f>IF(Z451="NO",0,IF(Z451="SI",IF(VLOOKUP(B451,'BD OFICIAL'!$A:$AO,41,0)=AS451,0,1)))</f>
        <v>0</v>
      </c>
      <c r="CS451" s="31">
        <f t="shared" si="261"/>
        <v>0</v>
      </c>
      <c r="CT451" s="31">
        <f t="shared" si="262"/>
        <v>0</v>
      </c>
      <c r="CU451" s="31">
        <f>IF(VLOOKUP(A451,'BD OFICIAL'!$A$1:$AL$1056,31,0)="SI",IF(AT451&gt;0,0,1),IF(AT451=0,0,1))</f>
        <v>0</v>
      </c>
      <c r="CV451" s="31">
        <f t="shared" si="263"/>
        <v>0</v>
      </c>
      <c r="CW451" s="31">
        <f t="shared" si="242"/>
        <v>0</v>
      </c>
      <c r="CX451" s="85" t="str">
        <f t="shared" si="243"/>
        <v>SI</v>
      </c>
      <c r="CY451" s="31">
        <f t="shared" si="244"/>
        <v>0</v>
      </c>
      <c r="CZ451" s="85" t="str">
        <f>IF(ISERROR(VLOOKUP(AI451,EXPERIENCIA!$A$1:$C$2100,1,0)),"NO","SI")</f>
        <v>NO</v>
      </c>
      <c r="DA451" s="85">
        <f>IF(CX451="no","NO APLICA",IF(AX451=0,"ERROR NOTA",IF(AND(AX451&gt;1,CZ451="NO"),"ERROR NOTA",IF(AND(CZ451="NO",AX451=1),0,IF(VLOOKUP(AI451,EXPERIENCIA!$A$1:$C$2100,3,0)=AX451,0,"ERROR NOTA")))))</f>
        <v>0</v>
      </c>
      <c r="DB451" s="85" t="str">
        <f>IF(ISERROR(VLOOKUP(AI451,COMPORTAMIENTO!$A$1:$C$2100,1,0)),"NO","SI")</f>
        <v>NO</v>
      </c>
      <c r="DC451" s="85">
        <f>IF(CX451="NO","NO APLICA",IF(AY451=0,"ERROR NOTA",IF(AND(DB451="NO",AY451=7),0,IF(VLOOKUP(AI451,COMPORTAMIENTO!$A$2:$H$2100,8,0)=AY451,0,"ERROR NOTA"))))</f>
        <v>0</v>
      </c>
      <c r="DD451" s="104">
        <f t="shared" si="245"/>
        <v>0.1</v>
      </c>
      <c r="DE451" s="104">
        <f t="shared" si="246"/>
        <v>0.70000000000000007</v>
      </c>
      <c r="DF451" s="85" t="str">
        <f t="shared" si="264"/>
        <v>SI</v>
      </c>
      <c r="DG451" s="85">
        <f t="shared" si="247"/>
        <v>0</v>
      </c>
      <c r="DH451" s="85">
        <f t="shared" si="248"/>
        <v>0</v>
      </c>
      <c r="DI451" s="85">
        <f t="shared" si="249"/>
        <v>0</v>
      </c>
      <c r="DJ451" s="12">
        <f t="shared" si="250"/>
        <v>7.0000000000000009</v>
      </c>
      <c r="DK451" s="7">
        <f t="shared" si="251"/>
        <v>7.0000000000000009</v>
      </c>
      <c r="DL451" s="12">
        <f t="shared" si="265"/>
        <v>6373</v>
      </c>
      <c r="DM451" s="12">
        <f>VLOOKUP(A451,'5 TD'!$A:$B,2,0)</f>
        <v>6373</v>
      </c>
      <c r="DN451" s="7">
        <f t="shared" si="266"/>
        <v>7</v>
      </c>
      <c r="DO451" s="85" t="str">
        <f t="shared" si="252"/>
        <v>APROBADO</v>
      </c>
      <c r="DP451" s="85" t="str">
        <f t="shared" si="253"/>
        <v>APROBADO</v>
      </c>
      <c r="DQ451" s="7">
        <f t="shared" si="254"/>
        <v>6.4</v>
      </c>
      <c r="DR451" s="85" t="str">
        <f t="shared" si="267"/>
        <v>APROBADO</v>
      </c>
      <c r="DS451" s="2" t="str">
        <f>+('3 Planilla Preadjudicación OTIC'!BN451)</f>
        <v>NO</v>
      </c>
      <c r="DT451" s="2">
        <f>IF(DR451="APROBADO",VLOOKUP(A451,'5 TD'!$D$3:$E$270,2,0),"NO APLICA")</f>
        <v>7</v>
      </c>
      <c r="DU451" s="2" t="str">
        <f t="shared" si="268"/>
        <v>NO</v>
      </c>
      <c r="DV451" s="2" t="str">
        <f>IF(DU451="SI",VLOOKUP(A451,'5 TD'!$G$3:$H$270,2,0),"NO APLICA ")</f>
        <v xml:space="preserve">NO APLICA </v>
      </c>
      <c r="DW451" s="2" t="str">
        <f t="shared" si="269"/>
        <v>NO</v>
      </c>
      <c r="DX451" s="2" t="str">
        <f>IF(DW451="SI",VLOOKUP(A451,'5 TD'!$J$4:$K$472,2,0),"NO APLICA")</f>
        <v>NO APLICA</v>
      </c>
      <c r="DY451" s="2" t="str">
        <f t="shared" si="270"/>
        <v>NO APLICA</v>
      </c>
      <c r="DZ451" s="7" t="str">
        <f>IF(DY451="SI",VLOOKUP(A451,'5 TD'!$M$4:$N$350,2,0),"NO APLICA")</f>
        <v>NO APLICA</v>
      </c>
      <c r="EA451" s="2" t="str">
        <f t="shared" si="271"/>
        <v>NO APLICA</v>
      </c>
      <c r="EB451" s="12" t="str">
        <f t="shared" si="272"/>
        <v/>
      </c>
      <c r="EC451" s="12" t="str">
        <f>IF(EA451="SI",VLOOKUP(A451,'5 TD'!$V$4:$W$479,2,0),"NO APLICA")</f>
        <v>NO APLICA</v>
      </c>
      <c r="ED451" s="2" t="str">
        <f t="shared" si="255"/>
        <v>NO</v>
      </c>
      <c r="EE451" s="79" t="str">
        <f>IF(ED451="SI",VLOOKUP(AI451,COMPORTAMIENTO!$A$1:$H$2100,7,0),"NO APLICA")</f>
        <v>NO APLICA</v>
      </c>
      <c r="EF451" s="12" t="str">
        <f>IF(ED451="SI",VLOOKUP(A451,'5 TD'!$P$2:$Q$479,2,0),"NO APLICA")</f>
        <v>NO APLICA</v>
      </c>
      <c r="EG451" s="2" t="str">
        <f t="shared" si="256"/>
        <v>NO</v>
      </c>
      <c r="EH451" s="2">
        <f>IF(CZ451="no",0,VLOOKUP(AI451,EXPERIENCIA!$A$1:$C$2100,2,0))</f>
        <v>0</v>
      </c>
      <c r="EI451" s="2">
        <f>IF(CZ451="si",VLOOKUP(A451,'5 TD'!$S$3:$T$2103,2,0),0)</f>
        <v>0</v>
      </c>
      <c r="EJ451" s="2" t="str">
        <f t="shared" si="257"/>
        <v>SI</v>
      </c>
      <c r="EK451" s="2">
        <f>+('3 Planilla Preadjudicación OTIC'!BU451)</f>
        <v>0</v>
      </c>
      <c r="EL451" s="4"/>
      <c r="EM451" s="3"/>
      <c r="EN451" s="3"/>
      <c r="EQ451" s="86"/>
    </row>
    <row r="452" spans="1:147" ht="15" customHeight="1" x14ac:dyDescent="0.3">
      <c r="A452" s="2">
        <f>+('3 Planilla Preadjudicación OTIC'!A452)</f>
        <v>14273</v>
      </c>
      <c r="B452" s="2" t="str">
        <f>+('3 Planilla Preadjudicación OTIC'!B452)</f>
        <v>65181652-1</v>
      </c>
      <c r="C452" s="4">
        <f>+('3 Planilla Preadjudicación OTIC'!E452)</f>
        <v>2025</v>
      </c>
      <c r="D452" s="4" t="str">
        <f>+('3 Planilla Preadjudicación OTIC'!F452)</f>
        <v>MANDATO</v>
      </c>
      <c r="E452" s="4" t="str">
        <f>+('3 Planilla Preadjudicación OTIC'!G452)</f>
        <v>82130300-1</v>
      </c>
      <c r="F452" s="4" t="str">
        <f>+('3 Planilla Preadjudicación OTIC'!H452)</f>
        <v>FUNDACIÓN LUZ</v>
      </c>
      <c r="G452" s="4"/>
      <c r="H452" s="4"/>
      <c r="I452" s="4" t="str">
        <f>+('3 Planilla Preadjudicación OTIC'!I452)</f>
        <v>ELABORACIÓN DE JABONES Y SALES DE BAÑO</v>
      </c>
      <c r="J452" s="4" t="str">
        <f>+('3 Planilla Preadjudicación OTIC'!J452)</f>
        <v>PF0578</v>
      </c>
      <c r="K452" s="4" t="str">
        <f>+('3 Planilla Preadjudicación OTIC'!K452)</f>
        <v>TÉCNICAS PARA EL EMPRENDIMIENTO</v>
      </c>
      <c r="L452" s="4" t="str">
        <f>+('3 Planilla Preadjudicación OTIC'!L452)</f>
        <v>PF0921</v>
      </c>
      <c r="M452" s="2">
        <f>+('3 Planilla Preadjudicación OTIC'!M452)</f>
        <v>13</v>
      </c>
      <c r="N452" s="4" t="str">
        <f>+('3 Planilla Preadjudicación OTIC'!N452)</f>
        <v>METROPOLITANA</v>
      </c>
      <c r="O452" s="4" t="str">
        <f>+('3 Planilla Preadjudicación OTIC'!O452)</f>
        <v>SANTIAGO</v>
      </c>
      <c r="P452" s="4" t="str">
        <f>+('3 Planilla Preadjudicación OTIC'!P452)</f>
        <v>PERSONAS DE 18 AÑOS O MÁS, EN SITUACIÓN DE DISCAPACIDAD.</v>
      </c>
      <c r="Q452" s="4" t="str">
        <f>+('3 Planilla Preadjudicación OTIC'!Q452)</f>
        <v>PRESENCIAL</v>
      </c>
      <c r="R452" s="4" t="str">
        <f>+('3 Planilla Preadjudicación OTIC'!R452)</f>
        <v>INDEPENDIENTE</v>
      </c>
      <c r="S452" s="4">
        <f>+('3 Planilla Preadjudicación OTIC'!S452)</f>
        <v>38</v>
      </c>
      <c r="T452" s="2">
        <f>+('3 Planilla Preadjudicación OTIC'!T452)</f>
        <v>11</v>
      </c>
      <c r="U452" s="2">
        <f>+('3 Planilla Preadjudicación OTIC'!U452)</f>
        <v>100</v>
      </c>
      <c r="V452" s="2">
        <f>+('3 Planilla Preadjudicación OTIC'!V452)</f>
        <v>12</v>
      </c>
      <c r="W452" s="2">
        <f>+('3 Planilla Preadjudicación OTIC'!W452)</f>
        <v>112</v>
      </c>
      <c r="X452" s="2">
        <f>+('3 Planilla Preadjudicación OTIC'!X452)</f>
        <v>3</v>
      </c>
      <c r="Y452" s="2" t="str">
        <f>+('3 Planilla Preadjudicación OTIC'!Y452)</f>
        <v>SI</v>
      </c>
      <c r="Z452" s="2" t="str">
        <f>+('3 Planilla Preadjudicación OTIC'!Z452)</f>
        <v>NO</v>
      </c>
      <c r="AA452" s="2" t="str">
        <f>+('3 Planilla Preadjudicación OTIC'!AA452)</f>
        <v>SI</v>
      </c>
      <c r="AB452" s="4" t="str">
        <f>+('3 Planilla Preadjudicación OTIC'!AB452)</f>
        <v>SE AJUSTA A PLAN FORMATIVO</v>
      </c>
      <c r="AC452" s="4" t="str">
        <f>+('3 Planilla Preadjudicación OTIC'!AC452)</f>
        <v>PERSONAS DE 18 AÑOS O MÁS, CON DISCAPACIDAD VISUAL PERTENECIENTE A FUNDACIÓN LUZ Y SE ENCUENTRE EN PROCESO DE INCLUSION LABORAL. DEBERÁN CONTAR CON EDUCACIÓN BÁSICA COMPLETA, PREFERENTEMENTE.</v>
      </c>
      <c r="AD452" s="2" t="str">
        <f>+('3 Planilla Preadjudicación OTIC'!AD452)</f>
        <v>NO</v>
      </c>
      <c r="AE452" s="4">
        <f>+('3 Planilla Preadjudicación OTIC'!AE452)</f>
        <v>0</v>
      </c>
      <c r="AF452" s="2" t="str">
        <f>+('3 Planilla Preadjudicación OTIC'!AF452)</f>
        <v>CERRADA</v>
      </c>
      <c r="AG452" s="2">
        <f>+('3 Planilla Preadjudicación OTIC'!AG452)</f>
        <v>38</v>
      </c>
      <c r="AH452" s="2">
        <f>+('3 Planilla Preadjudicación OTIC'!AH452)</f>
        <v>2</v>
      </c>
      <c r="AI452" s="135" t="str">
        <f>+('3 Planilla Preadjudicación OTIC'!AI452)</f>
        <v>76326847-0</v>
      </c>
      <c r="AJ452" s="4" t="str">
        <f>+('3 Planilla Preadjudicación OTIC'!AJ452)</f>
        <v>SERVICIOS DE CAPACITACION PARA EL DESARROLLO SOCIAL LTDA.</v>
      </c>
      <c r="AK452" s="2">
        <f>+('3 Planilla Preadjudicación OTIC'!AK452)</f>
        <v>112</v>
      </c>
      <c r="AL452" s="2">
        <f>+('3 Planilla Preadjudicación OTIC'!AL452)</f>
        <v>38</v>
      </c>
      <c r="AM452" s="12">
        <f>+('3 Planilla Preadjudicación OTIC'!AM452)</f>
        <v>5075</v>
      </c>
      <c r="AN452" s="12">
        <f>+('3 Planilla Preadjudicación OTIC'!AN452)</f>
        <v>115000</v>
      </c>
      <c r="AO452" s="12">
        <f>+('3 Planilla Preadjudicación OTIC'!AO452)</f>
        <v>0</v>
      </c>
      <c r="AP452" s="12">
        <f>+('3 Planilla Preadjudicación OTIC'!AP452)</f>
        <v>6252400</v>
      </c>
      <c r="AQ452" s="12">
        <f>+('3 Planilla Preadjudicación OTIC'!AQ452)</f>
        <v>1672000</v>
      </c>
      <c r="AR452" s="12">
        <f>+('3 Planilla Preadjudicación OTIC'!AR452)</f>
        <v>1265000</v>
      </c>
      <c r="AS452" s="12">
        <f>+('3 Planilla Preadjudicación OTIC'!AS452)</f>
        <v>0</v>
      </c>
      <c r="AT452" s="12">
        <f>+('3 Planilla Preadjudicación OTIC'!AT452)</f>
        <v>0</v>
      </c>
      <c r="AU452" s="12">
        <f>+('3 Planilla Preadjudicación OTIC'!AU452)</f>
        <v>9189400</v>
      </c>
      <c r="AV452" s="2" t="str">
        <f>+('3 Planilla Preadjudicación OTIC'!AV452)</f>
        <v>SI</v>
      </c>
      <c r="AW452" s="4">
        <f>+('3 Planilla Preadjudicación OTIC'!AW452)</f>
        <v>0</v>
      </c>
      <c r="AX452" s="2">
        <f>+('3 Planilla Preadjudicación OTIC'!AX452)</f>
        <v>1</v>
      </c>
      <c r="AY452" s="2">
        <f>+('3 Planilla Preadjudicación OTIC'!AY452)</f>
        <v>7</v>
      </c>
      <c r="AZ452" s="2">
        <f>+('3 Planilla Preadjudicación OTIC'!AZ452)</f>
        <v>0</v>
      </c>
      <c r="BA452" s="2">
        <f>+('3 Planilla Preadjudicación OTIC'!BA452)</f>
        <v>0</v>
      </c>
      <c r="BB452" s="2">
        <f>+('3 Planilla Preadjudicación OTIC'!BB452)</f>
        <v>0</v>
      </c>
      <c r="BC452" s="2">
        <f>+('3 Planilla Preadjudicación OTIC'!BC452)</f>
        <v>0</v>
      </c>
      <c r="BD452" s="2">
        <f>+('3 Planilla Preadjudicación OTIC'!BD452)</f>
        <v>0</v>
      </c>
      <c r="BE452" s="2">
        <f>+('3 Planilla Preadjudicación OTIC'!BE452)</f>
        <v>0</v>
      </c>
      <c r="BF452" s="2">
        <f>+('3 Planilla Preadjudicación OTIC'!BF452)</f>
        <v>0</v>
      </c>
      <c r="BG452" s="2">
        <f>+('3 Planilla Preadjudicación OTIC'!BG452)</f>
        <v>7</v>
      </c>
      <c r="BH452" s="2">
        <f>+('3 Planilla Preadjudicación OTIC'!BH452)</f>
        <v>7</v>
      </c>
      <c r="BI452" s="2">
        <f>+('3 Planilla Preadjudicación OTIC'!BI452)</f>
        <v>7</v>
      </c>
      <c r="BJ452" s="2">
        <f>+('3 Planilla Preadjudicación OTIC'!BJ452)</f>
        <v>7</v>
      </c>
      <c r="BK452" s="2">
        <f>+('3 Planilla Preadjudicación OTIC'!BK452)</f>
        <v>7</v>
      </c>
      <c r="BL452" s="2">
        <f>+('3 Planilla Preadjudicación OTIC'!BL452)</f>
        <v>7</v>
      </c>
      <c r="BM452" s="104">
        <f>ROUND(('3 Planilla Preadjudicación OTIC'!BM452),1)</f>
        <v>6.4</v>
      </c>
      <c r="BN452" s="4" t="str">
        <f>+('3 Planilla Preadjudicación OTIC'!BN452)</f>
        <v>NO</v>
      </c>
      <c r="BO452" s="4">
        <f>+('3 Planilla Preadjudicación OTIC'!BO452)</f>
        <v>0</v>
      </c>
      <c r="BP452" s="4">
        <f>+('3 Planilla Preadjudicación OTIC'!BP452)</f>
        <v>0</v>
      </c>
      <c r="BQ452" s="4">
        <f>+('3 Planilla Preadjudicación OTIC'!BQ452)</f>
        <v>0</v>
      </c>
      <c r="BR452" s="4">
        <f>+('3 Planilla Preadjudicación OTIC'!BR452)</f>
        <v>0</v>
      </c>
      <c r="BS452" s="4">
        <f>+('3 Planilla Preadjudicación OTIC'!BS452)</f>
        <v>0</v>
      </c>
      <c r="BT452" s="4">
        <f>+('3 Planilla Preadjudicación OTIC'!BT452)</f>
        <v>0</v>
      </c>
      <c r="BU452" s="85">
        <f>IF(VLOOKUP(A452,'BD OFICIAL'!$A$1:$AL$2098,7,0)=D452,0,1)</f>
        <v>0</v>
      </c>
      <c r="BV452" s="85">
        <f>IF(VLOOKUP(A452,'BD OFICIAL'!$A$1:$AL$2098,11,0)=J452,0,1)</f>
        <v>0</v>
      </c>
      <c r="BW452" s="85">
        <f>IF(VLOOKUP(A452,'BD OFICIAL'!$A$1:$AL$2098,13,0)=L452,0,1)</f>
        <v>0</v>
      </c>
      <c r="BX452" s="2">
        <f>IF(VLOOKUP(A452,'BD OFICIAL'!$A$1:$AL$2098,16,0)=O452,0,1)</f>
        <v>0</v>
      </c>
      <c r="BY452" s="2">
        <f>IF(VLOOKUP(A452,'BD OFICIAL'!$A$1:$AL$2098,17,0)=P452,0,1)</f>
        <v>0</v>
      </c>
      <c r="BZ452" s="2">
        <f>IF(VLOOKUP(A452,'BD OFICIAL'!$A$1:$AL$2098,19,0)=R452,0,1)</f>
        <v>0</v>
      </c>
      <c r="CA452" s="2">
        <f>IF(VLOOKUP(A452,'BD OFICIAL'!$A$1:$AL$2098,21,0)=T452,0,1)</f>
        <v>0</v>
      </c>
      <c r="CB452" s="2">
        <f>IF(VLOOKUP(A452,'BD OFICIAL'!$A$1:$AL$2098,24,0)=AK452,0,1)</f>
        <v>0</v>
      </c>
      <c r="CC452" s="2">
        <f>IF(VLOOKUP(A452,'BD OFICIAL'!$A$1:$AL$2098,25,0)=X452,0,1)</f>
        <v>0</v>
      </c>
      <c r="CD452" s="2">
        <f>IF(VLOOKUP(A452,'BD OFICIAL'!$A$1:$AL$2098,26,0)=Y452,0,1)</f>
        <v>0</v>
      </c>
      <c r="CE452" s="2">
        <f>IF(VLOOKUP(A452,'BD OFICIAL'!$A$1:$AL$2098,27,0)=Z452,0,1)</f>
        <v>0</v>
      </c>
      <c r="CF452" s="2">
        <f>IF(VLOOKUP(A452,'BD OFICIAL'!$A$1:$AL$2098,28,0)=AA452,0,1)</f>
        <v>0</v>
      </c>
      <c r="CG452" s="2">
        <f>IF(VLOOKUP(A452,'BD OFICIAL'!$A$1:$AL$2098,33,0)=AF452,0,1)</f>
        <v>0</v>
      </c>
      <c r="CH452" s="2">
        <f>IF(VLOOKUP(A452,'BD OFICIAL'!$A$1:$AL$2098,35,0)=AH452,0,1)</f>
        <v>0</v>
      </c>
      <c r="CI452" s="85">
        <f>IF(VLOOKUP(A452,'BD OFICIAL'!$A$1:$AL$2098,34,0)=AL452,0,1)</f>
        <v>0</v>
      </c>
      <c r="CJ452" s="12">
        <f>VLOOKUP(A452,'BD OFICIAL'!$A$1:$AM$2098,36,0)*AM452-AP452</f>
        <v>0</v>
      </c>
      <c r="CK452" s="85" t="str">
        <f t="shared" si="258"/>
        <v>SHMAN</v>
      </c>
      <c r="CL452" s="85" t="str">
        <f t="shared" si="259"/>
        <v>SI</v>
      </c>
      <c r="CM452" s="85" t="str">
        <f t="shared" si="239"/>
        <v>NO</v>
      </c>
      <c r="CN452" s="31">
        <f t="shared" si="240"/>
        <v>0</v>
      </c>
      <c r="CO452" s="31">
        <f t="shared" si="260"/>
        <v>0</v>
      </c>
      <c r="CP452" s="31">
        <f t="shared" si="241"/>
        <v>0</v>
      </c>
      <c r="CQ452" s="31">
        <f>IF(Y452="NO",0,IF(Y452="SI",IF(VLOOKUP(A452,'BD OFICIAL'!$A:$AO,40,0)=AQ452,0,1)))</f>
        <v>0</v>
      </c>
      <c r="CR452" s="31">
        <f>IF(Z452="NO",0,IF(Z452="SI",IF(VLOOKUP(B452,'BD OFICIAL'!$A:$AO,41,0)=AS452,0,1)))</f>
        <v>0</v>
      </c>
      <c r="CS452" s="31">
        <f t="shared" si="261"/>
        <v>0</v>
      </c>
      <c r="CT452" s="31">
        <f t="shared" si="262"/>
        <v>0</v>
      </c>
      <c r="CU452" s="31">
        <f>IF(VLOOKUP(A452,'BD OFICIAL'!$A$1:$AL$1056,31,0)="SI",IF(AT452&gt;0,0,1),IF(AT452=0,0,1))</f>
        <v>0</v>
      </c>
      <c r="CV452" s="31">
        <f t="shared" si="263"/>
        <v>0</v>
      </c>
      <c r="CW452" s="31">
        <f t="shared" si="242"/>
        <v>0</v>
      </c>
      <c r="CX452" s="85" t="str">
        <f t="shared" si="243"/>
        <v>SI</v>
      </c>
      <c r="CY452" s="31">
        <f t="shared" si="244"/>
        <v>0</v>
      </c>
      <c r="CZ452" s="85" t="str">
        <f>IF(ISERROR(VLOOKUP(AI452,EXPERIENCIA!$A$1:$C$2100,1,0)),"NO","SI")</f>
        <v>NO</v>
      </c>
      <c r="DA452" s="85">
        <f>IF(CX452="no","NO APLICA",IF(AX452=0,"ERROR NOTA",IF(AND(AX452&gt;1,CZ452="NO"),"ERROR NOTA",IF(AND(CZ452="NO",AX452=1),0,IF(VLOOKUP(AI452,EXPERIENCIA!$A$1:$C$2100,3,0)=AX452,0,"ERROR NOTA")))))</f>
        <v>0</v>
      </c>
      <c r="DB452" s="85" t="str">
        <f>IF(ISERROR(VLOOKUP(AI452,COMPORTAMIENTO!$A$1:$C$2100,1,0)),"NO","SI")</f>
        <v>NO</v>
      </c>
      <c r="DC452" s="85">
        <f>IF(CX452="NO","NO APLICA",IF(AY452=0,"ERROR NOTA",IF(AND(DB452="NO",AY452=7),0,IF(VLOOKUP(AI452,COMPORTAMIENTO!$A$2:$H$2100,8,0)=AY452,0,"ERROR NOTA"))))</f>
        <v>0</v>
      </c>
      <c r="DD452" s="104">
        <f t="shared" si="245"/>
        <v>0.1</v>
      </c>
      <c r="DE452" s="104">
        <f t="shared" si="246"/>
        <v>0.70000000000000007</v>
      </c>
      <c r="DF452" s="85" t="str">
        <f t="shared" si="264"/>
        <v>SI</v>
      </c>
      <c r="DG452" s="85">
        <f t="shared" si="247"/>
        <v>0</v>
      </c>
      <c r="DH452" s="85">
        <f t="shared" si="248"/>
        <v>0</v>
      </c>
      <c r="DI452" s="85">
        <f t="shared" si="249"/>
        <v>0</v>
      </c>
      <c r="DJ452" s="12">
        <f t="shared" si="250"/>
        <v>7.0000000000000009</v>
      </c>
      <c r="DK452" s="7">
        <f t="shared" si="251"/>
        <v>7.0000000000000009</v>
      </c>
      <c r="DL452" s="12">
        <f t="shared" si="265"/>
        <v>5075</v>
      </c>
      <c r="DM452" s="12">
        <f>VLOOKUP(A452,'5 TD'!$A:$B,2,0)</f>
        <v>5075</v>
      </c>
      <c r="DN452" s="7">
        <f t="shared" si="266"/>
        <v>7</v>
      </c>
      <c r="DO452" s="85" t="str">
        <f t="shared" si="252"/>
        <v>APROBADO</v>
      </c>
      <c r="DP452" s="85" t="str">
        <f t="shared" si="253"/>
        <v>APROBADO</v>
      </c>
      <c r="DQ452" s="7">
        <f t="shared" si="254"/>
        <v>6.4</v>
      </c>
      <c r="DR452" s="85" t="str">
        <f t="shared" si="267"/>
        <v>APROBADO</v>
      </c>
      <c r="DS452" s="2" t="str">
        <f>+('3 Planilla Preadjudicación OTIC'!BN452)</f>
        <v>NO</v>
      </c>
      <c r="DT452" s="2">
        <f>IF(DR452="APROBADO",VLOOKUP(A452,'5 TD'!$D$3:$E$270,2,0),"NO APLICA")</f>
        <v>7</v>
      </c>
      <c r="DU452" s="2" t="str">
        <f t="shared" si="268"/>
        <v>NO</v>
      </c>
      <c r="DV452" s="2" t="str">
        <f>IF(DU452="SI",VLOOKUP(A452,'5 TD'!$G$3:$H$270,2,0),"NO APLICA ")</f>
        <v xml:space="preserve">NO APLICA </v>
      </c>
      <c r="DW452" s="2" t="str">
        <f t="shared" si="269"/>
        <v>NO</v>
      </c>
      <c r="DX452" s="2" t="str">
        <f>IF(DW452="SI",VLOOKUP(A452,'5 TD'!$J$4:$K$472,2,0),"NO APLICA")</f>
        <v>NO APLICA</v>
      </c>
      <c r="DY452" s="2" t="str">
        <f t="shared" si="270"/>
        <v>NO APLICA</v>
      </c>
      <c r="DZ452" s="7" t="str">
        <f>IF(DY452="SI",VLOOKUP(A452,'5 TD'!$M$4:$N$350,2,0),"NO APLICA")</f>
        <v>NO APLICA</v>
      </c>
      <c r="EA452" s="2" t="str">
        <f t="shared" si="271"/>
        <v>NO APLICA</v>
      </c>
      <c r="EB452" s="12" t="str">
        <f t="shared" si="272"/>
        <v/>
      </c>
      <c r="EC452" s="12" t="str">
        <f>IF(EA452="SI",VLOOKUP(A452,'5 TD'!$V$4:$W$479,2,0),"NO APLICA")</f>
        <v>NO APLICA</v>
      </c>
      <c r="ED452" s="2" t="str">
        <f t="shared" si="255"/>
        <v>NO</v>
      </c>
      <c r="EE452" s="79" t="str">
        <f>IF(ED452="SI",VLOOKUP(AI452,COMPORTAMIENTO!$A$1:$H$2100,7,0),"NO APLICA")</f>
        <v>NO APLICA</v>
      </c>
      <c r="EF452" s="12" t="str">
        <f>IF(ED452="SI",VLOOKUP(A452,'5 TD'!$P$2:$Q$479,2,0),"NO APLICA")</f>
        <v>NO APLICA</v>
      </c>
      <c r="EG452" s="2" t="str">
        <f t="shared" si="256"/>
        <v>NO</v>
      </c>
      <c r="EH452" s="2">
        <f>IF(CZ452="no",0,VLOOKUP(AI452,EXPERIENCIA!$A$1:$C$2100,2,0))</f>
        <v>0</v>
      </c>
      <c r="EI452" s="2">
        <f>IF(CZ452="si",VLOOKUP(A452,'5 TD'!$S$3:$T$2103,2,0),0)</f>
        <v>0</v>
      </c>
      <c r="EJ452" s="2" t="str">
        <f t="shared" si="257"/>
        <v>SI</v>
      </c>
      <c r="EK452" s="2">
        <f>+('3 Planilla Preadjudicación OTIC'!BU452)</f>
        <v>0</v>
      </c>
      <c r="EL452" s="4"/>
      <c r="EM452" s="3"/>
      <c r="EN452" s="3"/>
      <c r="EQ452" s="86"/>
    </row>
    <row r="453" spans="1:147" ht="15" customHeight="1" x14ac:dyDescent="0.3">
      <c r="A453" s="2">
        <f>+('3 Planilla Preadjudicación OTIC'!A453)</f>
        <v>14456</v>
      </c>
      <c r="B453" s="2" t="str">
        <f>+('3 Planilla Preadjudicación OTIC'!B453)</f>
        <v>65181652-1</v>
      </c>
      <c r="C453" s="4">
        <f>+('3 Planilla Preadjudicación OTIC'!E453)</f>
        <v>2025</v>
      </c>
      <c r="D453" s="4" t="str">
        <f>+('3 Planilla Preadjudicación OTIC'!F453)</f>
        <v>MANDATO</v>
      </c>
      <c r="E453" s="4" t="str">
        <f>+('3 Planilla Preadjudicación OTIC'!G453)</f>
        <v>65006242-6</v>
      </c>
      <c r="F453" s="4" t="str">
        <f>+('3 Planilla Preadjudicación OTIC'!H453)</f>
        <v>CORPORACIÓN ABRIENDO PUERTAS</v>
      </c>
      <c r="G453" s="4"/>
      <c r="H453" s="4"/>
      <c r="I453" s="4" t="str">
        <f>+('3 Planilla Preadjudicación OTIC'!I453)</f>
        <v>INICIANDO MI NEGOCIO</v>
      </c>
      <c r="J453" s="4" t="str">
        <f>+('3 Planilla Preadjudicación OTIC'!J453)</f>
        <v>PF0838</v>
      </c>
      <c r="K453" s="4" t="str">
        <f>+('3 Planilla Preadjudicación OTIC'!K453)</f>
        <v/>
      </c>
      <c r="L453" s="4" t="str">
        <f>+('3 Planilla Preadjudicación OTIC'!L453)</f>
        <v/>
      </c>
      <c r="M453" s="2">
        <f>+('3 Planilla Preadjudicación OTIC'!M453)</f>
        <v>13</v>
      </c>
      <c r="N453" s="4" t="str">
        <f>+('3 Planilla Preadjudicación OTIC'!N453)</f>
        <v>METROPOLITANA</v>
      </c>
      <c r="O453" s="4" t="str">
        <f>+('3 Planilla Preadjudicación OTIC'!O453)</f>
        <v>SAN JOAQUÍN</v>
      </c>
      <c r="P453" s="4" t="str">
        <f>+('3 Planilla Preadjudicación OTIC'!P453)</f>
        <v xml:space="preserve">Personas derivadas por Gendarmeria </v>
      </c>
      <c r="Q453" s="4" t="str">
        <f>+('3 Planilla Preadjudicación OTIC'!Q453)</f>
        <v>PRESENCIAL</v>
      </c>
      <c r="R453" s="4" t="str">
        <f>+('3 Planilla Preadjudicación OTIC'!R453)</f>
        <v>INDEPENDIENTE</v>
      </c>
      <c r="S453" s="4">
        <f>+('3 Planilla Preadjudicación OTIC'!S453)</f>
        <v>7</v>
      </c>
      <c r="T453" s="2">
        <f>+('3 Planilla Preadjudicación OTIC'!T453)</f>
        <v>10</v>
      </c>
      <c r="U453" s="2">
        <f>+('3 Planilla Preadjudicación OTIC'!U453)</f>
        <v>28</v>
      </c>
      <c r="V453" s="2">
        <f>+('3 Planilla Preadjudicación OTIC'!V453)</f>
        <v>0</v>
      </c>
      <c r="W453" s="2">
        <f>+('3 Planilla Preadjudicación OTIC'!W453)</f>
        <v>28</v>
      </c>
      <c r="X453" s="2">
        <f>+('3 Planilla Preadjudicación OTIC'!X453)</f>
        <v>4</v>
      </c>
      <c r="Y453" s="2" t="str">
        <f>+('3 Planilla Preadjudicación OTIC'!Y453)</f>
        <v>NO</v>
      </c>
      <c r="Z453" s="2" t="str">
        <f>+('3 Planilla Preadjudicación OTIC'!Z453)</f>
        <v>NO</v>
      </c>
      <c r="AA453" s="2" t="str">
        <f>+('3 Planilla Preadjudicación OTIC'!AA453)</f>
        <v>NO</v>
      </c>
      <c r="AB453" s="4" t="str">
        <f>+('3 Planilla Preadjudicación OTIC'!AB453)</f>
        <v>SE AJUSTA A PLAN FORMATIVO</v>
      </c>
      <c r="AC453" s="4" t="str">
        <f>+('3 Planilla Preadjudicación OTIC'!AC453)</f>
        <v>MUJERES MAYORES DE 18 AÑOS, PRIVADAS DE LIBERTAD EN EL CENTRO PENITENCIARIO FEMENINO DE SANTIAGO, EN SITUACIÓN DE VULNERABILIDAD SOCIAL (PERTENECIENTES AL 80% MÁS VULNERABLE), CON BAJA ESCOLARIDAD Y LIMITADA EXPERIENCIA LABORAL.</v>
      </c>
      <c r="AD453" s="2" t="str">
        <f>+('3 Planilla Preadjudicación OTIC'!AD453)</f>
        <v>NO</v>
      </c>
      <c r="AE453" s="4">
        <f>+('3 Planilla Preadjudicación OTIC'!AE453)</f>
        <v>0</v>
      </c>
      <c r="AF453" s="2" t="str">
        <f>+('3 Planilla Preadjudicación OTIC'!AF453)</f>
        <v>CERRADA</v>
      </c>
      <c r="AG453" s="2">
        <f>+('3 Planilla Preadjudicación OTIC'!AG453)</f>
        <v>7</v>
      </c>
      <c r="AH453" s="2">
        <f>+('3 Planilla Preadjudicación OTIC'!AH453)</f>
        <v>1</v>
      </c>
      <c r="AI453" s="135" t="str">
        <f>+('3 Planilla Preadjudicación OTIC'!AI453)</f>
        <v>76773018-7</v>
      </c>
      <c r="AJ453" s="4" t="str">
        <f>+('3 Planilla Preadjudicación OTIC'!AJ453)</f>
        <v>Servicio de capacitación y formación de personas TEKNÉ SpA</v>
      </c>
      <c r="AK453" s="2">
        <f>+('3 Planilla Preadjudicación OTIC'!AK453)</f>
        <v>28</v>
      </c>
      <c r="AL453" s="2">
        <f>+('3 Planilla Preadjudicación OTIC'!AL453)</f>
        <v>7</v>
      </c>
      <c r="AM453" s="12">
        <f>+('3 Planilla Preadjudicación OTIC'!AM453)</f>
        <v>4130</v>
      </c>
      <c r="AN453" s="12">
        <f>+('3 Planilla Preadjudicación OTIC'!AN453)</f>
        <v>0</v>
      </c>
      <c r="AO453" s="12">
        <f>+('3 Planilla Preadjudicación OTIC'!AO453)</f>
        <v>0</v>
      </c>
      <c r="AP453" s="12">
        <f>+('3 Planilla Preadjudicación OTIC'!AP453)</f>
        <v>1156400</v>
      </c>
      <c r="AQ453" s="12">
        <f>+('3 Planilla Preadjudicación OTIC'!AQ453)</f>
        <v>0</v>
      </c>
      <c r="AR453" s="12">
        <f>+('3 Planilla Preadjudicación OTIC'!AR453)</f>
        <v>0</v>
      </c>
      <c r="AS453" s="12">
        <f>+('3 Planilla Preadjudicación OTIC'!AS453)</f>
        <v>0</v>
      </c>
      <c r="AT453" s="12">
        <f>+('3 Planilla Preadjudicación OTIC'!AT453)</f>
        <v>0</v>
      </c>
      <c r="AU453" s="12">
        <f>+('3 Planilla Preadjudicación OTIC'!AU453)</f>
        <v>1156400</v>
      </c>
      <c r="AV453" s="2" t="str">
        <f>+('3 Planilla Preadjudicación OTIC'!AV453)</f>
        <v>NO</v>
      </c>
      <c r="AW453" s="4" t="str">
        <f>+('3 Planilla Preadjudicación OTIC'!AW453)</f>
        <v>NUMERAL 6.1.2. ÍTEM 8 - LA POBLACIÓN OBJETIVO ES DERIVADA POR GENDARMERÍA. OTEC NO PRESENTA CARTA DE DICHA INSTITUCIÓN PARA PODER AUTORIZAR SU EJECUCIÓN DENTRO DEL RECINTO RESPECTIVO.</v>
      </c>
      <c r="AX453" s="2">
        <f>+('3 Planilla Preadjudicación OTIC'!AX453)</f>
        <v>0</v>
      </c>
      <c r="AY453" s="2">
        <f>+('3 Planilla Preadjudicación OTIC'!AY453)</f>
        <v>0</v>
      </c>
      <c r="AZ453" s="2">
        <f>+('3 Planilla Preadjudicación OTIC'!AZ453)</f>
        <v>0</v>
      </c>
      <c r="BA453" s="2">
        <f>+('3 Planilla Preadjudicación OTIC'!BA453)</f>
        <v>0</v>
      </c>
      <c r="BB453" s="2">
        <f>+('3 Planilla Preadjudicación OTIC'!BB453)</f>
        <v>0</v>
      </c>
      <c r="BC453" s="2">
        <f>+('3 Planilla Preadjudicación OTIC'!BC453)</f>
        <v>0</v>
      </c>
      <c r="BD453" s="2">
        <f>+('3 Planilla Preadjudicación OTIC'!BD453)</f>
        <v>0</v>
      </c>
      <c r="BE453" s="2">
        <f>+('3 Planilla Preadjudicación OTIC'!BE453)</f>
        <v>0</v>
      </c>
      <c r="BF453" s="2">
        <f>+('3 Planilla Preadjudicación OTIC'!BF453)</f>
        <v>0</v>
      </c>
      <c r="BG453" s="2">
        <f>+('3 Planilla Preadjudicación OTIC'!BG453)</f>
        <v>0</v>
      </c>
      <c r="BH453" s="2">
        <f>+('3 Planilla Preadjudicación OTIC'!BH453)</f>
        <v>0</v>
      </c>
      <c r="BI453" s="2">
        <f>+('3 Planilla Preadjudicación OTIC'!BI453)</f>
        <v>0</v>
      </c>
      <c r="BJ453" s="2">
        <f>+('3 Planilla Preadjudicación OTIC'!BJ453)</f>
        <v>0</v>
      </c>
      <c r="BK453" s="2">
        <f>+('3 Planilla Preadjudicación OTIC'!BK453)</f>
        <v>0</v>
      </c>
      <c r="BL453" s="2">
        <f>+('3 Planilla Preadjudicación OTIC'!BL453)</f>
        <v>0</v>
      </c>
      <c r="BM453" s="104">
        <f>ROUND(('3 Planilla Preadjudicación OTIC'!BM453),1)</f>
        <v>0</v>
      </c>
      <c r="BN453" s="4" t="str">
        <f>+('3 Planilla Preadjudicación OTIC'!BN453)</f>
        <v>NO</v>
      </c>
      <c r="BO453" s="4">
        <f>+('3 Planilla Preadjudicación OTIC'!BO453)</f>
        <v>0</v>
      </c>
      <c r="BP453" s="4">
        <f>+('3 Planilla Preadjudicación OTIC'!BP453)</f>
        <v>0</v>
      </c>
      <c r="BQ453" s="4">
        <f>+('3 Planilla Preadjudicación OTIC'!BQ453)</f>
        <v>0</v>
      </c>
      <c r="BR453" s="4">
        <f>+('3 Planilla Preadjudicación OTIC'!BR453)</f>
        <v>0</v>
      </c>
      <c r="BS453" s="4">
        <f>+('3 Planilla Preadjudicación OTIC'!BS453)</f>
        <v>0</v>
      </c>
      <c r="BT453" s="4">
        <f>+('3 Planilla Preadjudicación OTIC'!BT453)</f>
        <v>0</v>
      </c>
      <c r="BU453" s="85">
        <f>IF(VLOOKUP(A453,'BD OFICIAL'!$A$1:$AL$2098,7,0)=D453,0,1)</f>
        <v>0</v>
      </c>
      <c r="BV453" s="85">
        <f>IF(VLOOKUP(A453,'BD OFICIAL'!$A$1:$AL$2098,11,0)=J453,0,1)</f>
        <v>0</v>
      </c>
      <c r="BW453" s="85">
        <f>IF(VLOOKUP(A453,'BD OFICIAL'!$A$1:$AL$2098,13,0)=L453,0,1)</f>
        <v>0</v>
      </c>
      <c r="BX453" s="2">
        <f>IF(VLOOKUP(A453,'BD OFICIAL'!$A$1:$AL$2098,16,0)=O453,0,1)</f>
        <v>0</v>
      </c>
      <c r="BY453" s="2">
        <f>IF(VLOOKUP(A453,'BD OFICIAL'!$A$1:$AL$2098,17,0)=P453,0,1)</f>
        <v>0</v>
      </c>
      <c r="BZ453" s="2">
        <f>IF(VLOOKUP(A453,'BD OFICIAL'!$A$1:$AL$2098,19,0)=R453,0,1)</f>
        <v>0</v>
      </c>
      <c r="CA453" s="2">
        <f>IF(VLOOKUP(A453,'BD OFICIAL'!$A$1:$AL$2098,21,0)=T453,0,1)</f>
        <v>0</v>
      </c>
      <c r="CB453" s="2">
        <f>IF(VLOOKUP(A453,'BD OFICIAL'!$A$1:$AL$2098,24,0)=AK453,0,1)</f>
        <v>0</v>
      </c>
      <c r="CC453" s="2">
        <f>IF(VLOOKUP(A453,'BD OFICIAL'!$A$1:$AL$2098,25,0)=X453,0,1)</f>
        <v>0</v>
      </c>
      <c r="CD453" s="2">
        <f>IF(VLOOKUP(A453,'BD OFICIAL'!$A$1:$AL$2098,26,0)=Y453,0,1)</f>
        <v>0</v>
      </c>
      <c r="CE453" s="2">
        <f>IF(VLOOKUP(A453,'BD OFICIAL'!$A$1:$AL$2098,27,0)=Z453,0,1)</f>
        <v>0</v>
      </c>
      <c r="CF453" s="2">
        <f>IF(VLOOKUP(A453,'BD OFICIAL'!$A$1:$AL$2098,28,0)=AA453,0,1)</f>
        <v>0</v>
      </c>
      <c r="CG453" s="2">
        <f>IF(VLOOKUP(A453,'BD OFICIAL'!$A$1:$AL$2098,33,0)=AF453,0,1)</f>
        <v>0</v>
      </c>
      <c r="CH453" s="2">
        <f>IF(VLOOKUP(A453,'BD OFICIAL'!$A$1:$AL$2098,35,0)=AH453,0,1)</f>
        <v>0</v>
      </c>
      <c r="CI453" s="85">
        <f>IF(VLOOKUP(A453,'BD OFICIAL'!$A$1:$AL$2098,34,0)=AL453,0,1)</f>
        <v>0</v>
      </c>
      <c r="CJ453" s="12">
        <f>VLOOKUP(A453,'BD OFICIAL'!$A$1:$AM$2098,36,0)*AM453-AP453</f>
        <v>0</v>
      </c>
      <c r="CK453" s="85" t="str">
        <f t="shared" si="258"/>
        <v>SSH</v>
      </c>
      <c r="CL453" s="85" t="str">
        <f t="shared" si="259"/>
        <v>SI</v>
      </c>
      <c r="CM453" s="85" t="str">
        <f t="shared" si="239"/>
        <v>NO</v>
      </c>
      <c r="CN453" s="31">
        <f t="shared" si="240"/>
        <v>0</v>
      </c>
      <c r="CO453" s="31">
        <f t="shared" si="260"/>
        <v>0</v>
      </c>
      <c r="CP453" s="31">
        <f t="shared" si="241"/>
        <v>0</v>
      </c>
      <c r="CQ453" s="31">
        <f>IF(Y453="NO",0,IF(Y453="SI",IF(VLOOKUP(A453,'BD OFICIAL'!$A:$AO,40,0)=AQ453,0,1)))</f>
        <v>0</v>
      </c>
      <c r="CR453" s="31">
        <f>IF(Z453="NO",0,IF(Z453="SI",IF(VLOOKUP(B453,'BD OFICIAL'!$A:$AO,41,0)=AS453,0,1)))</f>
        <v>0</v>
      </c>
      <c r="CS453" s="31">
        <f t="shared" si="261"/>
        <v>0</v>
      </c>
      <c r="CT453" s="31">
        <f t="shared" si="262"/>
        <v>0</v>
      </c>
      <c r="CU453" s="31">
        <f>IF(VLOOKUP(A453,'BD OFICIAL'!$A$1:$AL$1056,31,0)="SI",IF(AT453&gt;0,0,1),IF(AT453=0,0,1))</f>
        <v>0</v>
      </c>
      <c r="CV453" s="31">
        <f t="shared" si="263"/>
        <v>0</v>
      </c>
      <c r="CW453" s="31">
        <f t="shared" si="242"/>
        <v>0</v>
      </c>
      <c r="CX453" s="85" t="str">
        <f t="shared" si="243"/>
        <v>NO</v>
      </c>
      <c r="CY453" s="31">
        <f t="shared" si="244"/>
        <v>0</v>
      </c>
      <c r="CZ453" s="85" t="str">
        <f>IF(ISERROR(VLOOKUP(AI453,EXPERIENCIA!$A$1:$C$2100,1,0)),"NO","SI")</f>
        <v>SI</v>
      </c>
      <c r="DA453" s="85" t="str">
        <f>IF(CX453="no","NO APLICA",IF(AX453=0,"ERROR NOTA",IF(AND(AX453&gt;1,CZ453="NO"),"ERROR NOTA",IF(AND(CZ453="NO",AX453=1),0,IF(VLOOKUP(AI453,EXPERIENCIA!$A$1:$C$2100,3,0)=AX453,0,"ERROR NOTA")))))</f>
        <v>NO APLICA</v>
      </c>
      <c r="DB453" s="85" t="str">
        <f>IF(ISERROR(VLOOKUP(AI453,COMPORTAMIENTO!$A$1:$C$2100,1,0)),"NO","SI")</f>
        <v>SI</v>
      </c>
      <c r="DC453" s="85" t="str">
        <f>IF(CX453="NO","NO APLICA",IF(AY453=0,"ERROR NOTA",IF(AND(DB453="NO",AY453=7),0,IF(VLOOKUP(AI453,COMPORTAMIENTO!$A$2:$H$2100,8,0)=AY453,0,"ERROR NOTA"))))</f>
        <v>NO APLICA</v>
      </c>
      <c r="DD453" s="104" t="str">
        <f t="shared" si="245"/>
        <v>NO APLICA</v>
      </c>
      <c r="DE453" s="104" t="str">
        <f t="shared" si="246"/>
        <v>NO APLICA</v>
      </c>
      <c r="DF453" s="85" t="str">
        <f t="shared" si="264"/>
        <v>SI</v>
      </c>
      <c r="DG453" s="85">
        <f t="shared" si="247"/>
        <v>0</v>
      </c>
      <c r="DH453" s="85">
        <f t="shared" si="248"/>
        <v>0</v>
      </c>
      <c r="DI453" s="85" t="str">
        <f t="shared" si="249"/>
        <v>NO APLICA</v>
      </c>
      <c r="DJ453" s="12" t="str">
        <f t="shared" si="250"/>
        <v>NO APLICA</v>
      </c>
      <c r="DK453" s="7" t="str">
        <f t="shared" si="251"/>
        <v>NO APLICA</v>
      </c>
      <c r="DL453" s="12">
        <f t="shared" si="265"/>
        <v>4130</v>
      </c>
      <c r="DM453" s="12">
        <f>VLOOKUP(A453,'5 TD'!$A:$B,2,0)</f>
        <v>4130</v>
      </c>
      <c r="DN453" s="7" t="str">
        <f t="shared" si="266"/>
        <v>NO APLICA</v>
      </c>
      <c r="DO453" s="85" t="str">
        <f t="shared" si="252"/>
        <v>NO APLICA</v>
      </c>
      <c r="DP453" s="85" t="str">
        <f t="shared" si="253"/>
        <v>NO APLICA</v>
      </c>
      <c r="DQ453" s="7" t="str">
        <f t="shared" si="254"/>
        <v>NO APLICA</v>
      </c>
      <c r="DR453" s="85" t="str">
        <f t="shared" si="267"/>
        <v>NO APLICA</v>
      </c>
      <c r="DS453" s="2" t="str">
        <f>+('3 Planilla Preadjudicación OTIC'!BN453)</f>
        <v>NO</v>
      </c>
      <c r="DT453" s="2" t="str">
        <f>IF(DR453="APROBADO",VLOOKUP(A453,'5 TD'!$D$3:$E$270,2,0),"NO APLICA")</f>
        <v>NO APLICA</v>
      </c>
      <c r="DU453" s="2" t="str">
        <f t="shared" si="268"/>
        <v>NO APLICA</v>
      </c>
      <c r="DV453" s="2" t="str">
        <f>IF(DU453="SI",VLOOKUP(A453,'5 TD'!$G$3:$H$270,2,0),"NO APLICA ")</f>
        <v xml:space="preserve">NO APLICA </v>
      </c>
      <c r="DW453" s="2" t="str">
        <f t="shared" si="269"/>
        <v>NO</v>
      </c>
      <c r="DX453" s="2" t="str">
        <f>IF(DW453="SI",VLOOKUP(A453,'5 TD'!$J$4:$K$472,2,0),"NO APLICA")</f>
        <v>NO APLICA</v>
      </c>
      <c r="DY453" s="2" t="str">
        <f t="shared" si="270"/>
        <v>NO APLICA</v>
      </c>
      <c r="DZ453" s="7" t="str">
        <f>IF(DY453="SI",VLOOKUP(A453,'5 TD'!$M$4:$N$350,2,0),"NO APLICA")</f>
        <v>NO APLICA</v>
      </c>
      <c r="EA453" s="2" t="str">
        <f t="shared" si="271"/>
        <v>NO APLICA</v>
      </c>
      <c r="EB453" s="12" t="str">
        <f t="shared" si="272"/>
        <v/>
      </c>
      <c r="EC453" s="12" t="str">
        <f>IF(EA453="SI",VLOOKUP(A453,'5 TD'!$V$4:$W$479,2,0),"NO APLICA")</f>
        <v>NO APLICA</v>
      </c>
      <c r="ED453" s="2" t="str">
        <f t="shared" si="255"/>
        <v>NO</v>
      </c>
      <c r="EE453" s="79" t="str">
        <f>IF(ED453="SI",VLOOKUP(AI453,COMPORTAMIENTO!$A$1:$H$2100,7,0),"NO APLICA")</f>
        <v>NO APLICA</v>
      </c>
      <c r="EF453" s="12" t="str">
        <f>IF(ED453="SI",VLOOKUP(A453,'5 TD'!$P$2:$Q$479,2,0),"NO APLICA")</f>
        <v>NO APLICA</v>
      </c>
      <c r="EG453" s="2" t="str">
        <f t="shared" si="256"/>
        <v>NO</v>
      </c>
      <c r="EH453" s="2">
        <f>IF(CZ453="no",0,VLOOKUP(AI453,EXPERIENCIA!$A$1:$C$2100,2,0))</f>
        <v>10</v>
      </c>
      <c r="EI453" s="2">
        <f>IF(CZ453="si",VLOOKUP(A453,'5 TD'!$S$3:$T$2103,2,0),0)</f>
        <v>32</v>
      </c>
      <c r="EJ453" s="2" t="str">
        <f t="shared" si="257"/>
        <v>NO</v>
      </c>
      <c r="EK453" s="2">
        <f>+('3 Planilla Preadjudicación OTIC'!BU453)</f>
        <v>0</v>
      </c>
      <c r="EL453" s="3"/>
      <c r="EM453" s="3"/>
      <c r="EN453" s="3"/>
      <c r="EQ453" s="86"/>
    </row>
    <row r="454" spans="1:147" ht="15" customHeight="1" x14ac:dyDescent="0.3">
      <c r="A454" s="2">
        <f>+('3 Planilla Preadjudicación OTIC'!A454)</f>
        <v>14459</v>
      </c>
      <c r="B454" s="2" t="str">
        <f>+('3 Planilla Preadjudicación OTIC'!B454)</f>
        <v>65181652-1</v>
      </c>
      <c r="C454" s="4">
        <f>+('3 Planilla Preadjudicación OTIC'!E454)</f>
        <v>2025</v>
      </c>
      <c r="D454" s="4" t="str">
        <f>+('3 Planilla Preadjudicación OTIC'!F454)</f>
        <v>MANDATO</v>
      </c>
      <c r="E454" s="4" t="str">
        <f>+('3 Planilla Preadjudicación OTIC'!G454)</f>
        <v>65006242-6</v>
      </c>
      <c r="F454" s="4" t="str">
        <f>+('3 Planilla Preadjudicación OTIC'!H454)</f>
        <v>CORPORACIÓN ABRIENDO PUERTAS</v>
      </c>
      <c r="G454" s="4"/>
      <c r="H454" s="4"/>
      <c r="I454" s="4" t="str">
        <f>+('3 Planilla Preadjudicación OTIC'!I454)</f>
        <v>INICIANDO MI NEGOCIO</v>
      </c>
      <c r="J454" s="4" t="str">
        <f>+('3 Planilla Preadjudicación OTIC'!J454)</f>
        <v>PF0838</v>
      </c>
      <c r="K454" s="4" t="str">
        <f>+('3 Planilla Preadjudicación OTIC'!K454)</f>
        <v/>
      </c>
      <c r="L454" s="4" t="str">
        <f>+('3 Planilla Preadjudicación OTIC'!L454)</f>
        <v/>
      </c>
      <c r="M454" s="2">
        <f>+('3 Planilla Preadjudicación OTIC'!M454)</f>
        <v>13</v>
      </c>
      <c r="N454" s="4" t="str">
        <f>+('3 Planilla Preadjudicación OTIC'!N454)</f>
        <v>METROPOLITANA</v>
      </c>
      <c r="O454" s="4" t="str">
        <f>+('3 Planilla Preadjudicación OTIC'!O454)</f>
        <v>SAN JOAQUÍN</v>
      </c>
      <c r="P454" s="4" t="str">
        <f>+('3 Planilla Preadjudicación OTIC'!P454)</f>
        <v xml:space="preserve">Personas derivadas por Gendarmeria </v>
      </c>
      <c r="Q454" s="4" t="str">
        <f>+('3 Planilla Preadjudicación OTIC'!Q454)</f>
        <v>PRESENCIAL</v>
      </c>
      <c r="R454" s="4" t="str">
        <f>+('3 Planilla Preadjudicación OTIC'!R454)</f>
        <v>INDEPENDIENTE</v>
      </c>
      <c r="S454" s="4">
        <f>+('3 Planilla Preadjudicación OTIC'!S454)</f>
        <v>7</v>
      </c>
      <c r="T454" s="2">
        <f>+('3 Planilla Preadjudicación OTIC'!T454)</f>
        <v>10</v>
      </c>
      <c r="U454" s="2">
        <f>+('3 Planilla Preadjudicación OTIC'!U454)</f>
        <v>28</v>
      </c>
      <c r="V454" s="2">
        <f>+('3 Planilla Preadjudicación OTIC'!V454)</f>
        <v>0</v>
      </c>
      <c r="W454" s="2">
        <f>+('3 Planilla Preadjudicación OTIC'!W454)</f>
        <v>28</v>
      </c>
      <c r="X454" s="2">
        <f>+('3 Planilla Preadjudicación OTIC'!X454)</f>
        <v>4</v>
      </c>
      <c r="Y454" s="2" t="str">
        <f>+('3 Planilla Preadjudicación OTIC'!Y454)</f>
        <v>NO</v>
      </c>
      <c r="Z454" s="2" t="str">
        <f>+('3 Planilla Preadjudicación OTIC'!Z454)</f>
        <v>NO</v>
      </c>
      <c r="AA454" s="2" t="str">
        <f>+('3 Planilla Preadjudicación OTIC'!AA454)</f>
        <v>NO</v>
      </c>
      <c r="AB454" s="4" t="str">
        <f>+('3 Planilla Preadjudicación OTIC'!AB454)</f>
        <v>SE AJUSTA A PLAN FORMATIVO</v>
      </c>
      <c r="AC454" s="4" t="str">
        <f>+('3 Planilla Preadjudicación OTIC'!AC454)</f>
        <v>MUJERES MAYORES DE 18 AÑOS, PRIVADAS DE LIBERTAD EN EL CENTRO PENITENCIARIO FEMENINO DE SANTIAGO, EN SITUACIÓN DE VULNERABILIDAD SOCIAL (PERTENECIENTES AL 80% MÁS VULNERABLE), CON BAJA ESCOLARIDAD Y LIMITADA EXPERIENCIA LABORAL.</v>
      </c>
      <c r="AD454" s="2" t="str">
        <f>+('3 Planilla Preadjudicación OTIC'!AD454)</f>
        <v>NO</v>
      </c>
      <c r="AE454" s="4">
        <f>+('3 Planilla Preadjudicación OTIC'!AE454)</f>
        <v>0</v>
      </c>
      <c r="AF454" s="2" t="str">
        <f>+('3 Planilla Preadjudicación OTIC'!AF454)</f>
        <v>CERRADA</v>
      </c>
      <c r="AG454" s="2">
        <f>+('3 Planilla Preadjudicación OTIC'!AG454)</f>
        <v>7</v>
      </c>
      <c r="AH454" s="2">
        <f>+('3 Planilla Preadjudicación OTIC'!AH454)</f>
        <v>1</v>
      </c>
      <c r="AI454" s="135" t="str">
        <f>+('3 Planilla Preadjudicación OTIC'!AI454)</f>
        <v>76773018-7</v>
      </c>
      <c r="AJ454" s="4" t="str">
        <f>+('3 Planilla Preadjudicación OTIC'!AJ454)</f>
        <v>Servicio de capacitación y formación de personas TEKNÉ SpA</v>
      </c>
      <c r="AK454" s="2">
        <f>+('3 Planilla Preadjudicación OTIC'!AK454)</f>
        <v>28</v>
      </c>
      <c r="AL454" s="2">
        <f>+('3 Planilla Preadjudicación OTIC'!AL454)</f>
        <v>7</v>
      </c>
      <c r="AM454" s="12">
        <f>+('3 Planilla Preadjudicación OTIC'!AM454)</f>
        <v>4130</v>
      </c>
      <c r="AN454" s="12">
        <f>+('3 Planilla Preadjudicación OTIC'!AN454)</f>
        <v>0</v>
      </c>
      <c r="AO454" s="12">
        <f>+('3 Planilla Preadjudicación OTIC'!AO454)</f>
        <v>0</v>
      </c>
      <c r="AP454" s="12">
        <f>+('3 Planilla Preadjudicación OTIC'!AP454)</f>
        <v>1156400</v>
      </c>
      <c r="AQ454" s="12">
        <f>+('3 Planilla Preadjudicación OTIC'!AQ454)</f>
        <v>0</v>
      </c>
      <c r="AR454" s="12">
        <f>+('3 Planilla Preadjudicación OTIC'!AR454)</f>
        <v>0</v>
      </c>
      <c r="AS454" s="12">
        <f>+('3 Planilla Preadjudicación OTIC'!AS454)</f>
        <v>0</v>
      </c>
      <c r="AT454" s="12">
        <f>+('3 Planilla Preadjudicación OTIC'!AT454)</f>
        <v>0</v>
      </c>
      <c r="AU454" s="12">
        <f>+('3 Planilla Preadjudicación OTIC'!AU454)</f>
        <v>1156400</v>
      </c>
      <c r="AV454" s="2" t="str">
        <f>+('3 Planilla Preadjudicación OTIC'!AV454)</f>
        <v>NO</v>
      </c>
      <c r="AW454" s="4" t="str">
        <f>+('3 Planilla Preadjudicación OTIC'!AW454)</f>
        <v>NUMERAL 6.1.2. ÍTEM 8 - LA POBLACIÓN OBJETIVO ES DERIVADA POR GENDARMERÍA. OTEC NO PRESENTA CARTA DE DICHA INSTITUCIÓN PARA PODER AUTORIZAR SU EJECUCIÓN DENTRO DEL RECINTO RESPECTIVO.</v>
      </c>
      <c r="AX454" s="2">
        <f>+('3 Planilla Preadjudicación OTIC'!AX454)</f>
        <v>0</v>
      </c>
      <c r="AY454" s="2">
        <f>+('3 Planilla Preadjudicación OTIC'!AY454)</f>
        <v>0</v>
      </c>
      <c r="AZ454" s="2">
        <f>+('3 Planilla Preadjudicación OTIC'!AZ454)</f>
        <v>0</v>
      </c>
      <c r="BA454" s="2">
        <f>+('3 Planilla Preadjudicación OTIC'!BA454)</f>
        <v>0</v>
      </c>
      <c r="BB454" s="2">
        <f>+('3 Planilla Preadjudicación OTIC'!BB454)</f>
        <v>0</v>
      </c>
      <c r="BC454" s="2">
        <f>+('3 Planilla Preadjudicación OTIC'!BC454)</f>
        <v>0</v>
      </c>
      <c r="BD454" s="2">
        <f>+('3 Planilla Preadjudicación OTIC'!BD454)</f>
        <v>0</v>
      </c>
      <c r="BE454" s="2">
        <f>+('3 Planilla Preadjudicación OTIC'!BE454)</f>
        <v>0</v>
      </c>
      <c r="BF454" s="2">
        <f>+('3 Planilla Preadjudicación OTIC'!BF454)</f>
        <v>0</v>
      </c>
      <c r="BG454" s="2">
        <f>+('3 Planilla Preadjudicación OTIC'!BG454)</f>
        <v>0</v>
      </c>
      <c r="BH454" s="2">
        <f>+('3 Planilla Preadjudicación OTIC'!BH454)</f>
        <v>0</v>
      </c>
      <c r="BI454" s="2">
        <f>+('3 Planilla Preadjudicación OTIC'!BI454)</f>
        <v>0</v>
      </c>
      <c r="BJ454" s="2">
        <f>+('3 Planilla Preadjudicación OTIC'!BJ454)</f>
        <v>0</v>
      </c>
      <c r="BK454" s="2">
        <f>+('3 Planilla Preadjudicación OTIC'!BK454)</f>
        <v>0</v>
      </c>
      <c r="BL454" s="2">
        <f>+('3 Planilla Preadjudicación OTIC'!BL454)</f>
        <v>0</v>
      </c>
      <c r="BM454" s="104">
        <f>ROUND(('3 Planilla Preadjudicación OTIC'!BM454),1)</f>
        <v>0</v>
      </c>
      <c r="BN454" s="4" t="str">
        <f>+('3 Planilla Preadjudicación OTIC'!BN454)</f>
        <v>NO</v>
      </c>
      <c r="BO454" s="4">
        <f>+('3 Planilla Preadjudicación OTIC'!BO454)</f>
        <v>0</v>
      </c>
      <c r="BP454" s="4">
        <f>+('3 Planilla Preadjudicación OTIC'!BP454)</f>
        <v>0</v>
      </c>
      <c r="BQ454" s="4">
        <f>+('3 Planilla Preadjudicación OTIC'!BQ454)</f>
        <v>0</v>
      </c>
      <c r="BR454" s="4">
        <f>+('3 Planilla Preadjudicación OTIC'!BR454)</f>
        <v>0</v>
      </c>
      <c r="BS454" s="4">
        <f>+('3 Planilla Preadjudicación OTIC'!BS454)</f>
        <v>0</v>
      </c>
      <c r="BT454" s="4">
        <f>+('3 Planilla Preadjudicación OTIC'!BT454)</f>
        <v>0</v>
      </c>
      <c r="BU454" s="85">
        <f>IF(VLOOKUP(A454,'BD OFICIAL'!$A$1:$AL$2098,7,0)=D454,0,1)</f>
        <v>0</v>
      </c>
      <c r="BV454" s="85">
        <f>IF(VLOOKUP(A454,'BD OFICIAL'!$A$1:$AL$2098,11,0)=J454,0,1)</f>
        <v>0</v>
      </c>
      <c r="BW454" s="85">
        <f>IF(VLOOKUP(A454,'BD OFICIAL'!$A$1:$AL$2098,13,0)=L454,0,1)</f>
        <v>0</v>
      </c>
      <c r="BX454" s="2">
        <f>IF(VLOOKUP(A454,'BD OFICIAL'!$A$1:$AL$2098,16,0)=O454,0,1)</f>
        <v>0</v>
      </c>
      <c r="BY454" s="2">
        <f>IF(VLOOKUP(A454,'BD OFICIAL'!$A$1:$AL$2098,17,0)=P454,0,1)</f>
        <v>0</v>
      </c>
      <c r="BZ454" s="2">
        <f>IF(VLOOKUP(A454,'BD OFICIAL'!$A$1:$AL$2098,19,0)=R454,0,1)</f>
        <v>0</v>
      </c>
      <c r="CA454" s="2">
        <f>IF(VLOOKUP(A454,'BD OFICIAL'!$A$1:$AL$2098,21,0)=T454,0,1)</f>
        <v>0</v>
      </c>
      <c r="CB454" s="2">
        <f>IF(VLOOKUP(A454,'BD OFICIAL'!$A$1:$AL$2098,24,0)=AK454,0,1)</f>
        <v>0</v>
      </c>
      <c r="CC454" s="2">
        <f>IF(VLOOKUP(A454,'BD OFICIAL'!$A$1:$AL$2098,25,0)=X454,0,1)</f>
        <v>0</v>
      </c>
      <c r="CD454" s="2">
        <f>IF(VLOOKUP(A454,'BD OFICIAL'!$A$1:$AL$2098,26,0)=Y454,0,1)</f>
        <v>0</v>
      </c>
      <c r="CE454" s="2">
        <f>IF(VLOOKUP(A454,'BD OFICIAL'!$A$1:$AL$2098,27,0)=Z454,0,1)</f>
        <v>0</v>
      </c>
      <c r="CF454" s="2">
        <f>IF(VLOOKUP(A454,'BD OFICIAL'!$A$1:$AL$2098,28,0)=AA454,0,1)</f>
        <v>0</v>
      </c>
      <c r="CG454" s="2">
        <f>IF(VLOOKUP(A454,'BD OFICIAL'!$A$1:$AL$2098,33,0)=AF454,0,1)</f>
        <v>0</v>
      </c>
      <c r="CH454" s="2">
        <f>IF(VLOOKUP(A454,'BD OFICIAL'!$A$1:$AL$2098,35,0)=AH454,0,1)</f>
        <v>0</v>
      </c>
      <c r="CI454" s="85">
        <f>IF(VLOOKUP(A454,'BD OFICIAL'!$A$1:$AL$2098,34,0)=AL454,0,1)</f>
        <v>0</v>
      </c>
      <c r="CJ454" s="12">
        <f>VLOOKUP(A454,'BD OFICIAL'!$A$1:$AM$2098,36,0)*AM454-AP454</f>
        <v>0</v>
      </c>
      <c r="CK454" s="85" t="str">
        <f t="shared" si="258"/>
        <v>SSH</v>
      </c>
      <c r="CL454" s="85" t="str">
        <f t="shared" si="259"/>
        <v>SI</v>
      </c>
      <c r="CM454" s="85" t="str">
        <f t="shared" si="239"/>
        <v>NO</v>
      </c>
      <c r="CN454" s="31">
        <f t="shared" si="240"/>
        <v>0</v>
      </c>
      <c r="CO454" s="31">
        <f t="shared" si="260"/>
        <v>0</v>
      </c>
      <c r="CP454" s="31">
        <f t="shared" si="241"/>
        <v>0</v>
      </c>
      <c r="CQ454" s="31">
        <f>IF(Y454="NO",0,IF(Y454="SI",IF(VLOOKUP(A454,'BD OFICIAL'!$A:$AO,40,0)=AQ454,0,1)))</f>
        <v>0</v>
      </c>
      <c r="CR454" s="31">
        <f>IF(Z454="NO",0,IF(Z454="SI",IF(VLOOKUP(B454,'BD OFICIAL'!$A:$AO,41,0)=AS454,0,1)))</f>
        <v>0</v>
      </c>
      <c r="CS454" s="31">
        <f t="shared" si="261"/>
        <v>0</v>
      </c>
      <c r="CT454" s="31">
        <f t="shared" si="262"/>
        <v>0</v>
      </c>
      <c r="CU454" s="31">
        <f>IF(VLOOKUP(A454,'BD OFICIAL'!$A$1:$AL$1056,31,0)="SI",IF(AT454&gt;0,0,1),IF(AT454=0,0,1))</f>
        <v>0</v>
      </c>
      <c r="CV454" s="31">
        <f t="shared" si="263"/>
        <v>0</v>
      </c>
      <c r="CW454" s="31">
        <f t="shared" si="242"/>
        <v>0</v>
      </c>
      <c r="CX454" s="85" t="str">
        <f t="shared" si="243"/>
        <v>NO</v>
      </c>
      <c r="CY454" s="31">
        <f t="shared" si="244"/>
        <v>0</v>
      </c>
      <c r="CZ454" s="85" t="str">
        <f>IF(ISERROR(VLOOKUP(AI454,EXPERIENCIA!$A$1:$C$2100,1,0)),"NO","SI")</f>
        <v>SI</v>
      </c>
      <c r="DA454" s="85" t="str">
        <f>IF(CX454="no","NO APLICA",IF(AX454=0,"ERROR NOTA",IF(AND(AX454&gt;1,CZ454="NO"),"ERROR NOTA",IF(AND(CZ454="NO",AX454=1),0,IF(VLOOKUP(AI454,EXPERIENCIA!$A$1:$C$2100,3,0)=AX454,0,"ERROR NOTA")))))</f>
        <v>NO APLICA</v>
      </c>
      <c r="DB454" s="85" t="str">
        <f>IF(ISERROR(VLOOKUP(AI454,COMPORTAMIENTO!$A$1:$C$2100,1,0)),"NO","SI")</f>
        <v>SI</v>
      </c>
      <c r="DC454" s="85" t="str">
        <f>IF(CX454="NO","NO APLICA",IF(AY454=0,"ERROR NOTA",IF(AND(DB454="NO",AY454=7),0,IF(VLOOKUP(AI454,COMPORTAMIENTO!$A$2:$H$2100,8,0)=AY454,0,"ERROR NOTA"))))</f>
        <v>NO APLICA</v>
      </c>
      <c r="DD454" s="104" t="str">
        <f t="shared" si="245"/>
        <v>NO APLICA</v>
      </c>
      <c r="DE454" s="104" t="str">
        <f t="shared" si="246"/>
        <v>NO APLICA</v>
      </c>
      <c r="DF454" s="85" t="str">
        <f t="shared" si="264"/>
        <v>SI</v>
      </c>
      <c r="DG454" s="85">
        <f t="shared" si="247"/>
        <v>0</v>
      </c>
      <c r="DH454" s="85">
        <f t="shared" si="248"/>
        <v>0</v>
      </c>
      <c r="DI454" s="85" t="str">
        <f t="shared" si="249"/>
        <v>NO APLICA</v>
      </c>
      <c r="DJ454" s="12" t="str">
        <f t="shared" si="250"/>
        <v>NO APLICA</v>
      </c>
      <c r="DK454" s="7" t="str">
        <f t="shared" si="251"/>
        <v>NO APLICA</v>
      </c>
      <c r="DL454" s="12">
        <f t="shared" si="265"/>
        <v>4130</v>
      </c>
      <c r="DM454" s="12">
        <f>VLOOKUP(A454,'5 TD'!$A:$B,2,0)</f>
        <v>4130</v>
      </c>
      <c r="DN454" s="7" t="str">
        <f t="shared" si="266"/>
        <v>NO APLICA</v>
      </c>
      <c r="DO454" s="85" t="str">
        <f t="shared" si="252"/>
        <v>NO APLICA</v>
      </c>
      <c r="DP454" s="85" t="str">
        <f t="shared" si="253"/>
        <v>NO APLICA</v>
      </c>
      <c r="DQ454" s="7" t="str">
        <f t="shared" si="254"/>
        <v>NO APLICA</v>
      </c>
      <c r="DR454" s="85" t="str">
        <f t="shared" si="267"/>
        <v>NO APLICA</v>
      </c>
      <c r="DS454" s="2" t="str">
        <f>+('3 Planilla Preadjudicación OTIC'!BN454)</f>
        <v>NO</v>
      </c>
      <c r="DT454" s="2" t="str">
        <f>IF(DR454="APROBADO",VLOOKUP(A454,'5 TD'!$D$3:$E$270,2,0),"NO APLICA")</f>
        <v>NO APLICA</v>
      </c>
      <c r="DU454" s="2" t="str">
        <f t="shared" si="268"/>
        <v>NO APLICA</v>
      </c>
      <c r="DV454" s="2" t="str">
        <f>IF(DU454="SI",VLOOKUP(A454,'5 TD'!$G$3:$H$270,2,0),"NO APLICA ")</f>
        <v xml:space="preserve">NO APLICA </v>
      </c>
      <c r="DW454" s="2" t="str">
        <f t="shared" si="269"/>
        <v>NO</v>
      </c>
      <c r="DX454" s="2" t="str">
        <f>IF(DW454="SI",VLOOKUP(A454,'5 TD'!$J$4:$K$472,2,0),"NO APLICA")</f>
        <v>NO APLICA</v>
      </c>
      <c r="DY454" s="2" t="str">
        <f t="shared" si="270"/>
        <v>NO APLICA</v>
      </c>
      <c r="DZ454" s="7" t="str">
        <f>IF(DY454="SI",VLOOKUP(A454,'5 TD'!$M$4:$N$350,2,0),"NO APLICA")</f>
        <v>NO APLICA</v>
      </c>
      <c r="EA454" s="2" t="str">
        <f t="shared" si="271"/>
        <v>NO APLICA</v>
      </c>
      <c r="EB454" s="12" t="str">
        <f t="shared" si="272"/>
        <v/>
      </c>
      <c r="EC454" s="12" t="str">
        <f>IF(EA454="SI",VLOOKUP(A454,'5 TD'!$V$4:$W$479,2,0),"NO APLICA")</f>
        <v>NO APLICA</v>
      </c>
      <c r="ED454" s="2" t="str">
        <f t="shared" si="255"/>
        <v>NO</v>
      </c>
      <c r="EE454" s="79" t="str">
        <f>IF(ED454="SI",VLOOKUP(AI454,COMPORTAMIENTO!$A$1:$H$2100,7,0),"NO APLICA")</f>
        <v>NO APLICA</v>
      </c>
      <c r="EF454" s="12" t="str">
        <f>IF(ED454="SI",VLOOKUP(A454,'5 TD'!$P$2:$Q$479,2,0),"NO APLICA")</f>
        <v>NO APLICA</v>
      </c>
      <c r="EG454" s="2" t="str">
        <f t="shared" si="256"/>
        <v>NO</v>
      </c>
      <c r="EH454" s="2">
        <f>IF(CZ454="no",0,VLOOKUP(AI454,EXPERIENCIA!$A$1:$C$2100,2,0))</f>
        <v>10</v>
      </c>
      <c r="EI454" s="2">
        <f>IF(CZ454="si",VLOOKUP(A454,'5 TD'!$S$3:$T$2103,2,0),0)</f>
        <v>32</v>
      </c>
      <c r="EJ454" s="2" t="str">
        <f t="shared" si="257"/>
        <v>NO</v>
      </c>
      <c r="EK454" s="2">
        <f>+('3 Planilla Preadjudicación OTIC'!BU454)</f>
        <v>0</v>
      </c>
      <c r="EL454" s="3"/>
      <c r="EM454" s="3"/>
      <c r="EN454" s="3"/>
      <c r="EQ454" s="86"/>
    </row>
    <row r="455" spans="1:147" ht="15" customHeight="1" x14ac:dyDescent="0.3">
      <c r="A455" s="2">
        <f>+('3 Planilla Preadjudicación OTIC'!A455)</f>
        <v>14460</v>
      </c>
      <c r="B455" s="2" t="str">
        <f>+('3 Planilla Preadjudicación OTIC'!B455)</f>
        <v>65181652-1</v>
      </c>
      <c r="C455" s="4">
        <f>+('3 Planilla Preadjudicación OTIC'!E455)</f>
        <v>2025</v>
      </c>
      <c r="D455" s="4" t="str">
        <f>+('3 Planilla Preadjudicación OTIC'!F455)</f>
        <v>MANDATO</v>
      </c>
      <c r="E455" s="4" t="str">
        <f>+('3 Planilla Preadjudicación OTIC'!G455)</f>
        <v>65006242-6</v>
      </c>
      <c r="F455" s="4" t="str">
        <f>+('3 Planilla Preadjudicación OTIC'!H455)</f>
        <v>CORPORACIÓN ABRIENDO PUERTAS</v>
      </c>
      <c r="G455" s="4"/>
      <c r="H455" s="4"/>
      <c r="I455" s="4" t="str">
        <f>+('3 Planilla Preadjudicación OTIC'!I455)</f>
        <v>INICIANDO MI NEGOCIO</v>
      </c>
      <c r="J455" s="4" t="str">
        <f>+('3 Planilla Preadjudicación OTIC'!J455)</f>
        <v>PF0838</v>
      </c>
      <c r="K455" s="4" t="str">
        <f>+('3 Planilla Preadjudicación OTIC'!K455)</f>
        <v/>
      </c>
      <c r="L455" s="4" t="str">
        <f>+('3 Planilla Preadjudicación OTIC'!L455)</f>
        <v/>
      </c>
      <c r="M455" s="2">
        <f>+('3 Planilla Preadjudicación OTIC'!M455)</f>
        <v>13</v>
      </c>
      <c r="N455" s="4" t="str">
        <f>+('3 Planilla Preadjudicación OTIC'!N455)</f>
        <v>METROPOLITANA</v>
      </c>
      <c r="O455" s="4" t="str">
        <f>+('3 Planilla Preadjudicación OTIC'!O455)</f>
        <v>SAN JOAQUÍN</v>
      </c>
      <c r="P455" s="4" t="str">
        <f>+('3 Planilla Preadjudicación OTIC'!P455)</f>
        <v xml:space="preserve">Personas derivadas por Gendarmeria </v>
      </c>
      <c r="Q455" s="4" t="str">
        <f>+('3 Planilla Preadjudicación OTIC'!Q455)</f>
        <v>PRESENCIAL</v>
      </c>
      <c r="R455" s="4" t="str">
        <f>+('3 Planilla Preadjudicación OTIC'!R455)</f>
        <v>INDEPENDIENTE</v>
      </c>
      <c r="S455" s="4">
        <f>+('3 Planilla Preadjudicación OTIC'!S455)</f>
        <v>7</v>
      </c>
      <c r="T455" s="2">
        <f>+('3 Planilla Preadjudicación OTIC'!T455)</f>
        <v>10</v>
      </c>
      <c r="U455" s="2">
        <f>+('3 Planilla Preadjudicación OTIC'!U455)</f>
        <v>28</v>
      </c>
      <c r="V455" s="2">
        <f>+('3 Planilla Preadjudicación OTIC'!V455)</f>
        <v>0</v>
      </c>
      <c r="W455" s="2">
        <f>+('3 Planilla Preadjudicación OTIC'!W455)</f>
        <v>28</v>
      </c>
      <c r="X455" s="2">
        <f>+('3 Planilla Preadjudicación OTIC'!X455)</f>
        <v>4</v>
      </c>
      <c r="Y455" s="2" t="str">
        <f>+('3 Planilla Preadjudicación OTIC'!Y455)</f>
        <v>NO</v>
      </c>
      <c r="Z455" s="2" t="str">
        <f>+('3 Planilla Preadjudicación OTIC'!Z455)</f>
        <v>NO</v>
      </c>
      <c r="AA455" s="2" t="str">
        <f>+('3 Planilla Preadjudicación OTIC'!AA455)</f>
        <v>NO</v>
      </c>
      <c r="AB455" s="4" t="str">
        <f>+('3 Planilla Preadjudicación OTIC'!AB455)</f>
        <v>SE AJUSTA A PLAN FORMATIVO</v>
      </c>
      <c r="AC455" s="4" t="str">
        <f>+('3 Planilla Preadjudicación OTIC'!AC455)</f>
        <v>MUJERES MAYORES DE 18 AÑOS, PRIVADAS DE LIBERTAD EN EL CENTRO PENITENCIARIO FEMENINO DE SANTIAGO, EN SITUACIÓN DE VULNERABILIDAD SOCIAL (PERTENECIENTES AL 80% MÁS VULNERABLE), CON BAJA ESCOLARIDAD Y LIMITADA EXPERIENCIA LABORAL.</v>
      </c>
      <c r="AD455" s="2" t="str">
        <f>+('3 Planilla Preadjudicación OTIC'!AD455)</f>
        <v>NO</v>
      </c>
      <c r="AE455" s="4">
        <f>+('3 Planilla Preadjudicación OTIC'!AE455)</f>
        <v>0</v>
      </c>
      <c r="AF455" s="2" t="str">
        <f>+('3 Planilla Preadjudicación OTIC'!AF455)</f>
        <v>CERRADA</v>
      </c>
      <c r="AG455" s="2">
        <f>+('3 Planilla Preadjudicación OTIC'!AG455)</f>
        <v>7</v>
      </c>
      <c r="AH455" s="2">
        <f>+('3 Planilla Preadjudicación OTIC'!AH455)</f>
        <v>1</v>
      </c>
      <c r="AI455" s="135" t="str">
        <f>+('3 Planilla Preadjudicación OTIC'!AI455)</f>
        <v>76773018-7</v>
      </c>
      <c r="AJ455" s="4" t="str">
        <f>+('3 Planilla Preadjudicación OTIC'!AJ455)</f>
        <v>Servicio de capacitación y formación de personas TEKNÉ SpA</v>
      </c>
      <c r="AK455" s="2">
        <f>+('3 Planilla Preadjudicación OTIC'!AK455)</f>
        <v>28</v>
      </c>
      <c r="AL455" s="2">
        <f>+('3 Planilla Preadjudicación OTIC'!AL455)</f>
        <v>7</v>
      </c>
      <c r="AM455" s="12">
        <f>+('3 Planilla Preadjudicación OTIC'!AM455)</f>
        <v>4130</v>
      </c>
      <c r="AN455" s="12">
        <f>+('3 Planilla Preadjudicación OTIC'!AN455)</f>
        <v>0</v>
      </c>
      <c r="AO455" s="12">
        <f>+('3 Planilla Preadjudicación OTIC'!AO455)</f>
        <v>0</v>
      </c>
      <c r="AP455" s="12">
        <f>+('3 Planilla Preadjudicación OTIC'!AP455)</f>
        <v>1156400</v>
      </c>
      <c r="AQ455" s="12">
        <f>+('3 Planilla Preadjudicación OTIC'!AQ455)</f>
        <v>0</v>
      </c>
      <c r="AR455" s="12">
        <f>+('3 Planilla Preadjudicación OTIC'!AR455)</f>
        <v>0</v>
      </c>
      <c r="AS455" s="12">
        <f>+('3 Planilla Preadjudicación OTIC'!AS455)</f>
        <v>0</v>
      </c>
      <c r="AT455" s="12">
        <f>+('3 Planilla Preadjudicación OTIC'!AT455)</f>
        <v>0</v>
      </c>
      <c r="AU455" s="12">
        <f>+('3 Planilla Preadjudicación OTIC'!AU455)</f>
        <v>1156400</v>
      </c>
      <c r="AV455" s="2" t="str">
        <f>+('3 Planilla Preadjudicación OTIC'!AV455)</f>
        <v>NO</v>
      </c>
      <c r="AW455" s="4" t="str">
        <f>+('3 Planilla Preadjudicación OTIC'!AW455)</f>
        <v>NUMERAL 6.1.2. ÍTEM 8 - LA POBLACIÓN OBJETIVO ES DERIVADA POR GENDARMERÍA. OTEC NO PRESENTA CARTA DE DICHA INSTITUCIÓN PARA PODER AUTORIZAR SU EJECUCIÓN DENTRO DEL RECINTO RESPECTIVO.</v>
      </c>
      <c r="AX455" s="2">
        <f>+('3 Planilla Preadjudicación OTIC'!AX455)</f>
        <v>0</v>
      </c>
      <c r="AY455" s="2">
        <f>+('3 Planilla Preadjudicación OTIC'!AY455)</f>
        <v>0</v>
      </c>
      <c r="AZ455" s="2">
        <f>+('3 Planilla Preadjudicación OTIC'!AZ455)</f>
        <v>0</v>
      </c>
      <c r="BA455" s="2">
        <f>+('3 Planilla Preadjudicación OTIC'!BA455)</f>
        <v>0</v>
      </c>
      <c r="BB455" s="2">
        <f>+('3 Planilla Preadjudicación OTIC'!BB455)</f>
        <v>0</v>
      </c>
      <c r="BC455" s="2">
        <f>+('3 Planilla Preadjudicación OTIC'!BC455)</f>
        <v>0</v>
      </c>
      <c r="BD455" s="2">
        <f>+('3 Planilla Preadjudicación OTIC'!BD455)</f>
        <v>0</v>
      </c>
      <c r="BE455" s="2">
        <f>+('3 Planilla Preadjudicación OTIC'!BE455)</f>
        <v>0</v>
      </c>
      <c r="BF455" s="2">
        <f>+('3 Planilla Preadjudicación OTIC'!BF455)</f>
        <v>0</v>
      </c>
      <c r="BG455" s="2">
        <f>+('3 Planilla Preadjudicación OTIC'!BG455)</f>
        <v>0</v>
      </c>
      <c r="BH455" s="2">
        <f>+('3 Planilla Preadjudicación OTIC'!BH455)</f>
        <v>0</v>
      </c>
      <c r="BI455" s="2">
        <f>+('3 Planilla Preadjudicación OTIC'!BI455)</f>
        <v>0</v>
      </c>
      <c r="BJ455" s="2">
        <f>+('3 Planilla Preadjudicación OTIC'!BJ455)</f>
        <v>0</v>
      </c>
      <c r="BK455" s="2">
        <f>+('3 Planilla Preadjudicación OTIC'!BK455)</f>
        <v>0</v>
      </c>
      <c r="BL455" s="2">
        <f>+('3 Planilla Preadjudicación OTIC'!BL455)</f>
        <v>0</v>
      </c>
      <c r="BM455" s="104">
        <f>ROUND(('3 Planilla Preadjudicación OTIC'!BM455),1)</f>
        <v>0</v>
      </c>
      <c r="BN455" s="4" t="str">
        <f>+('3 Planilla Preadjudicación OTIC'!BN455)</f>
        <v>NO</v>
      </c>
      <c r="BO455" s="4">
        <f>+('3 Planilla Preadjudicación OTIC'!BO455)</f>
        <v>0</v>
      </c>
      <c r="BP455" s="4">
        <f>+('3 Planilla Preadjudicación OTIC'!BP455)</f>
        <v>0</v>
      </c>
      <c r="BQ455" s="4">
        <f>+('3 Planilla Preadjudicación OTIC'!BQ455)</f>
        <v>0</v>
      </c>
      <c r="BR455" s="4">
        <f>+('3 Planilla Preadjudicación OTIC'!BR455)</f>
        <v>0</v>
      </c>
      <c r="BS455" s="4">
        <f>+('3 Planilla Preadjudicación OTIC'!BS455)</f>
        <v>0</v>
      </c>
      <c r="BT455" s="4">
        <f>+('3 Planilla Preadjudicación OTIC'!BT455)</f>
        <v>0</v>
      </c>
      <c r="BU455" s="85">
        <f>IF(VLOOKUP(A455,'BD OFICIAL'!$A$1:$AL$2098,7,0)=D455,0,1)</f>
        <v>0</v>
      </c>
      <c r="BV455" s="85">
        <f>IF(VLOOKUP(A455,'BD OFICIAL'!$A$1:$AL$2098,11,0)=J455,0,1)</f>
        <v>0</v>
      </c>
      <c r="BW455" s="85">
        <f>IF(VLOOKUP(A455,'BD OFICIAL'!$A$1:$AL$2098,13,0)=L455,0,1)</f>
        <v>0</v>
      </c>
      <c r="BX455" s="2">
        <f>IF(VLOOKUP(A455,'BD OFICIAL'!$A$1:$AL$2098,16,0)=O455,0,1)</f>
        <v>0</v>
      </c>
      <c r="BY455" s="2">
        <f>IF(VLOOKUP(A455,'BD OFICIAL'!$A$1:$AL$2098,17,0)=P455,0,1)</f>
        <v>0</v>
      </c>
      <c r="BZ455" s="2">
        <f>IF(VLOOKUP(A455,'BD OFICIAL'!$A$1:$AL$2098,19,0)=R455,0,1)</f>
        <v>0</v>
      </c>
      <c r="CA455" s="2">
        <f>IF(VLOOKUP(A455,'BD OFICIAL'!$A$1:$AL$2098,21,0)=T455,0,1)</f>
        <v>0</v>
      </c>
      <c r="CB455" s="2">
        <f>IF(VLOOKUP(A455,'BD OFICIAL'!$A$1:$AL$2098,24,0)=AK455,0,1)</f>
        <v>0</v>
      </c>
      <c r="CC455" s="2">
        <f>IF(VLOOKUP(A455,'BD OFICIAL'!$A$1:$AL$2098,25,0)=X455,0,1)</f>
        <v>0</v>
      </c>
      <c r="CD455" s="2">
        <f>IF(VLOOKUP(A455,'BD OFICIAL'!$A$1:$AL$2098,26,0)=Y455,0,1)</f>
        <v>0</v>
      </c>
      <c r="CE455" s="2">
        <f>IF(VLOOKUP(A455,'BD OFICIAL'!$A$1:$AL$2098,27,0)=Z455,0,1)</f>
        <v>0</v>
      </c>
      <c r="CF455" s="2">
        <f>IF(VLOOKUP(A455,'BD OFICIAL'!$A$1:$AL$2098,28,0)=AA455,0,1)</f>
        <v>0</v>
      </c>
      <c r="CG455" s="2">
        <f>IF(VLOOKUP(A455,'BD OFICIAL'!$A$1:$AL$2098,33,0)=AF455,0,1)</f>
        <v>0</v>
      </c>
      <c r="CH455" s="2">
        <f>IF(VLOOKUP(A455,'BD OFICIAL'!$A$1:$AL$2098,35,0)=AH455,0,1)</f>
        <v>0</v>
      </c>
      <c r="CI455" s="85">
        <f>IF(VLOOKUP(A455,'BD OFICIAL'!$A$1:$AL$2098,34,0)=AL455,0,1)</f>
        <v>0</v>
      </c>
      <c r="CJ455" s="12">
        <f>VLOOKUP(A455,'BD OFICIAL'!$A$1:$AM$2098,36,0)*AM455-AP455</f>
        <v>0</v>
      </c>
      <c r="CK455" s="85" t="str">
        <f t="shared" si="258"/>
        <v>SSH</v>
      </c>
      <c r="CL455" s="85" t="str">
        <f t="shared" si="259"/>
        <v>SI</v>
      </c>
      <c r="CM455" s="85" t="str">
        <f t="shared" si="239"/>
        <v>NO</v>
      </c>
      <c r="CN455" s="31">
        <f t="shared" si="240"/>
        <v>0</v>
      </c>
      <c r="CO455" s="31">
        <f t="shared" si="260"/>
        <v>0</v>
      </c>
      <c r="CP455" s="31">
        <f t="shared" si="241"/>
        <v>0</v>
      </c>
      <c r="CQ455" s="31">
        <f>IF(Y455="NO",0,IF(Y455="SI",IF(VLOOKUP(A455,'BD OFICIAL'!$A:$AO,40,0)=AQ455,0,1)))</f>
        <v>0</v>
      </c>
      <c r="CR455" s="31">
        <f>IF(Z455="NO",0,IF(Z455="SI",IF(VLOOKUP(B455,'BD OFICIAL'!$A:$AO,41,0)=AS455,0,1)))</f>
        <v>0</v>
      </c>
      <c r="CS455" s="31">
        <f t="shared" si="261"/>
        <v>0</v>
      </c>
      <c r="CT455" s="31">
        <f t="shared" si="262"/>
        <v>0</v>
      </c>
      <c r="CU455" s="31">
        <f>IF(VLOOKUP(A455,'BD OFICIAL'!$A$1:$AL$1056,31,0)="SI",IF(AT455&gt;0,0,1),IF(AT455=0,0,1))</f>
        <v>0</v>
      </c>
      <c r="CV455" s="31">
        <f t="shared" si="263"/>
        <v>0</v>
      </c>
      <c r="CW455" s="31">
        <f t="shared" si="242"/>
        <v>0</v>
      </c>
      <c r="CX455" s="85" t="str">
        <f t="shared" si="243"/>
        <v>NO</v>
      </c>
      <c r="CY455" s="31">
        <f t="shared" si="244"/>
        <v>0</v>
      </c>
      <c r="CZ455" s="85" t="str">
        <f>IF(ISERROR(VLOOKUP(AI455,EXPERIENCIA!$A$1:$C$2100,1,0)),"NO","SI")</f>
        <v>SI</v>
      </c>
      <c r="DA455" s="85" t="str">
        <f>IF(CX455="no","NO APLICA",IF(AX455=0,"ERROR NOTA",IF(AND(AX455&gt;1,CZ455="NO"),"ERROR NOTA",IF(AND(CZ455="NO",AX455=1),0,IF(VLOOKUP(AI455,EXPERIENCIA!$A$1:$C$2100,3,0)=AX455,0,"ERROR NOTA")))))</f>
        <v>NO APLICA</v>
      </c>
      <c r="DB455" s="85" t="str">
        <f>IF(ISERROR(VLOOKUP(AI455,COMPORTAMIENTO!$A$1:$C$2100,1,0)),"NO","SI")</f>
        <v>SI</v>
      </c>
      <c r="DC455" s="85" t="str">
        <f>IF(CX455="NO","NO APLICA",IF(AY455=0,"ERROR NOTA",IF(AND(DB455="NO",AY455=7),0,IF(VLOOKUP(AI455,COMPORTAMIENTO!$A$2:$H$2100,8,0)=AY455,0,"ERROR NOTA"))))</f>
        <v>NO APLICA</v>
      </c>
      <c r="DD455" s="104" t="str">
        <f t="shared" si="245"/>
        <v>NO APLICA</v>
      </c>
      <c r="DE455" s="104" t="str">
        <f t="shared" si="246"/>
        <v>NO APLICA</v>
      </c>
      <c r="DF455" s="85" t="str">
        <f t="shared" si="264"/>
        <v>SI</v>
      </c>
      <c r="DG455" s="85">
        <f t="shared" si="247"/>
        <v>0</v>
      </c>
      <c r="DH455" s="85">
        <f t="shared" si="248"/>
        <v>0</v>
      </c>
      <c r="DI455" s="85" t="str">
        <f t="shared" si="249"/>
        <v>NO APLICA</v>
      </c>
      <c r="DJ455" s="12" t="str">
        <f t="shared" si="250"/>
        <v>NO APLICA</v>
      </c>
      <c r="DK455" s="7" t="str">
        <f t="shared" si="251"/>
        <v>NO APLICA</v>
      </c>
      <c r="DL455" s="12">
        <f t="shared" si="265"/>
        <v>4130</v>
      </c>
      <c r="DM455" s="12">
        <f>VLOOKUP(A455,'5 TD'!$A:$B,2,0)</f>
        <v>4130</v>
      </c>
      <c r="DN455" s="7" t="str">
        <f t="shared" si="266"/>
        <v>NO APLICA</v>
      </c>
      <c r="DO455" s="85" t="str">
        <f t="shared" si="252"/>
        <v>NO APLICA</v>
      </c>
      <c r="DP455" s="85" t="str">
        <f t="shared" si="253"/>
        <v>NO APLICA</v>
      </c>
      <c r="DQ455" s="7" t="str">
        <f t="shared" si="254"/>
        <v>NO APLICA</v>
      </c>
      <c r="DR455" s="85" t="str">
        <f t="shared" si="267"/>
        <v>NO APLICA</v>
      </c>
      <c r="DS455" s="2" t="str">
        <f>+('3 Planilla Preadjudicación OTIC'!BN455)</f>
        <v>NO</v>
      </c>
      <c r="DT455" s="2" t="str">
        <f>IF(DR455="APROBADO",VLOOKUP(A455,'5 TD'!$D$3:$E$270,2,0),"NO APLICA")</f>
        <v>NO APLICA</v>
      </c>
      <c r="DU455" s="2" t="str">
        <f t="shared" si="268"/>
        <v>NO APLICA</v>
      </c>
      <c r="DV455" s="2" t="str">
        <f>IF(DU455="SI",VLOOKUP(A455,'5 TD'!$G$3:$H$270,2,0),"NO APLICA ")</f>
        <v xml:space="preserve">NO APLICA </v>
      </c>
      <c r="DW455" s="2" t="str">
        <f t="shared" si="269"/>
        <v>NO</v>
      </c>
      <c r="DX455" s="2" t="str">
        <f>IF(DW455="SI",VLOOKUP(A455,'5 TD'!$J$4:$K$472,2,0),"NO APLICA")</f>
        <v>NO APLICA</v>
      </c>
      <c r="DY455" s="2" t="str">
        <f t="shared" si="270"/>
        <v>NO APLICA</v>
      </c>
      <c r="DZ455" s="7" t="str">
        <f>IF(DY455="SI",VLOOKUP(A455,'5 TD'!$M$4:$N$350,2,0),"NO APLICA")</f>
        <v>NO APLICA</v>
      </c>
      <c r="EA455" s="2" t="str">
        <f t="shared" si="271"/>
        <v>NO APLICA</v>
      </c>
      <c r="EB455" s="12" t="str">
        <f t="shared" si="272"/>
        <v/>
      </c>
      <c r="EC455" s="12" t="str">
        <f>IF(EA455="SI",VLOOKUP(A455,'5 TD'!$V$4:$W$479,2,0),"NO APLICA")</f>
        <v>NO APLICA</v>
      </c>
      <c r="ED455" s="2" t="str">
        <f t="shared" si="255"/>
        <v>NO</v>
      </c>
      <c r="EE455" s="79" t="str">
        <f>IF(ED455="SI",VLOOKUP(AI455,COMPORTAMIENTO!$A$1:$H$2100,7,0),"NO APLICA")</f>
        <v>NO APLICA</v>
      </c>
      <c r="EF455" s="12" t="str">
        <f>IF(ED455="SI",VLOOKUP(A455,'5 TD'!$P$2:$Q$479,2,0),"NO APLICA")</f>
        <v>NO APLICA</v>
      </c>
      <c r="EG455" s="2" t="str">
        <f t="shared" si="256"/>
        <v>NO</v>
      </c>
      <c r="EH455" s="2">
        <f>IF(CZ455="no",0,VLOOKUP(AI455,EXPERIENCIA!$A$1:$C$2100,2,0))</f>
        <v>10</v>
      </c>
      <c r="EI455" s="2">
        <f>IF(CZ455="si",VLOOKUP(A455,'5 TD'!$S$3:$T$2103,2,0),0)</f>
        <v>32</v>
      </c>
      <c r="EJ455" s="2" t="str">
        <f t="shared" si="257"/>
        <v>NO</v>
      </c>
      <c r="EK455" s="2">
        <f>+('3 Planilla Preadjudicación OTIC'!BU455)</f>
        <v>0</v>
      </c>
      <c r="EL455" s="3"/>
      <c r="EM455" s="3"/>
      <c r="EN455" s="3"/>
      <c r="EQ455" s="86"/>
    </row>
    <row r="456" spans="1:147" ht="15" customHeight="1" x14ac:dyDescent="0.3">
      <c r="A456" s="2">
        <f>+('3 Planilla Preadjudicación OTIC'!A456)</f>
        <v>14458</v>
      </c>
      <c r="B456" s="2" t="str">
        <f>+('3 Planilla Preadjudicación OTIC'!B456)</f>
        <v>65181652-1</v>
      </c>
      <c r="C456" s="4">
        <f>+('3 Planilla Preadjudicación OTIC'!E456)</f>
        <v>2025</v>
      </c>
      <c r="D456" s="4" t="str">
        <f>+('3 Planilla Preadjudicación OTIC'!F456)</f>
        <v>MANDATO</v>
      </c>
      <c r="E456" s="4" t="str">
        <f>+('3 Planilla Preadjudicación OTIC'!G456)</f>
        <v>65006242-6</v>
      </c>
      <c r="F456" s="4" t="str">
        <f>+('3 Planilla Preadjudicación OTIC'!H456)</f>
        <v>CORPORACIÓN ABRIENDO PUERTAS</v>
      </c>
      <c r="G456" s="4"/>
      <c r="H456" s="4"/>
      <c r="I456" s="4" t="str">
        <f>+('3 Planilla Preadjudicación OTIC'!I456)</f>
        <v>SERVICIOS DE MANICURE Y PEDICURE</v>
      </c>
      <c r="J456" s="4" t="str">
        <f>+('3 Planilla Preadjudicación OTIC'!J456)</f>
        <v>PF0611</v>
      </c>
      <c r="K456" s="4" t="str">
        <f>+('3 Planilla Preadjudicación OTIC'!K456)</f>
        <v/>
      </c>
      <c r="L456" s="4" t="str">
        <f>+('3 Planilla Preadjudicación OTIC'!L456)</f>
        <v/>
      </c>
      <c r="M456" s="2">
        <f>+('3 Planilla Preadjudicación OTIC'!M456)</f>
        <v>13</v>
      </c>
      <c r="N456" s="4" t="str">
        <f>+('3 Planilla Preadjudicación OTIC'!N456)</f>
        <v>METROPOLITANA</v>
      </c>
      <c r="O456" s="4" t="str">
        <f>+('3 Planilla Preadjudicación OTIC'!O456)</f>
        <v>SAN JOAQUÍN</v>
      </c>
      <c r="P456" s="4" t="str">
        <f>+('3 Planilla Preadjudicación OTIC'!P456)</f>
        <v xml:space="preserve">Personas derivadas por Gendarmeria </v>
      </c>
      <c r="Q456" s="4" t="str">
        <f>+('3 Planilla Preadjudicación OTIC'!Q456)</f>
        <v>PRESENCIAL</v>
      </c>
      <c r="R456" s="4" t="str">
        <f>+('3 Planilla Preadjudicación OTIC'!R456)</f>
        <v>INDEPENDIENTE</v>
      </c>
      <c r="S456" s="4">
        <f>+('3 Planilla Preadjudicación OTIC'!S456)</f>
        <v>28</v>
      </c>
      <c r="T456" s="2">
        <f>+('3 Planilla Preadjudicación OTIC'!T456)</f>
        <v>10</v>
      </c>
      <c r="U456" s="2">
        <f>+('3 Planilla Preadjudicación OTIC'!U456)</f>
        <v>110</v>
      </c>
      <c r="V456" s="2">
        <f>+('3 Planilla Preadjudicación OTIC'!V456)</f>
        <v>0</v>
      </c>
      <c r="W456" s="2">
        <f>+('3 Planilla Preadjudicación OTIC'!W456)</f>
        <v>110</v>
      </c>
      <c r="X456" s="2">
        <f>+('3 Planilla Preadjudicación OTIC'!X456)</f>
        <v>4</v>
      </c>
      <c r="Y456" s="2" t="str">
        <f>+('3 Planilla Preadjudicación OTIC'!Y456)</f>
        <v>SI</v>
      </c>
      <c r="Z456" s="2" t="str">
        <f>+('3 Planilla Preadjudicación OTIC'!Z456)</f>
        <v>NO</v>
      </c>
      <c r="AA456" s="2" t="str">
        <f>+('3 Planilla Preadjudicación OTIC'!AA456)</f>
        <v>NO</v>
      </c>
      <c r="AB456" s="4" t="str">
        <f>+('3 Planilla Preadjudicación OTIC'!AB456)</f>
        <v>SE AJUSTA A PLAN FORMATIVO</v>
      </c>
      <c r="AC456" s="4" t="str">
        <f>+('3 Planilla Preadjudicación OTIC'!AC456)</f>
        <v>MUJERES MAYORES DE 18 AÑOS, PRIVADAS DE LIBERTAD EN EL CENTRO PENITENCIARIO FEMENINO DE SANTIAGO, EN SITUACIÓN DE VULNERABILIDAD SOCIAL (PERTENECIENTES AL 80% MÁS VULNERABLE), CON BAJA ESCOLARIDAD Y LIMITADA EXPERIENCIA LABORAL.</v>
      </c>
      <c r="AD456" s="2" t="str">
        <f>+('3 Planilla Preadjudicación OTIC'!AD456)</f>
        <v>NO</v>
      </c>
      <c r="AE456" s="4">
        <f>+('3 Planilla Preadjudicación OTIC'!AE456)</f>
        <v>0</v>
      </c>
      <c r="AF456" s="2" t="str">
        <f>+('3 Planilla Preadjudicación OTIC'!AF456)</f>
        <v>CERRADA</v>
      </c>
      <c r="AG456" s="2">
        <f>+('3 Planilla Preadjudicación OTIC'!AG456)</f>
        <v>28</v>
      </c>
      <c r="AH456" s="2">
        <f>+('3 Planilla Preadjudicación OTIC'!AH456)</f>
        <v>2</v>
      </c>
      <c r="AI456" s="135" t="str">
        <f>+('3 Planilla Preadjudicación OTIC'!AI456)</f>
        <v>76773018-7</v>
      </c>
      <c r="AJ456" s="4" t="str">
        <f>+('3 Planilla Preadjudicación OTIC'!AJ456)</f>
        <v>Servicio de capacitación y formación de personas TEKNÉ SpA</v>
      </c>
      <c r="AK456" s="2">
        <f>+('3 Planilla Preadjudicación OTIC'!AK456)</f>
        <v>110</v>
      </c>
      <c r="AL456" s="2">
        <f>+('3 Planilla Preadjudicación OTIC'!AL456)</f>
        <v>28</v>
      </c>
      <c r="AM456" s="12">
        <f>+('3 Planilla Preadjudicación OTIC'!AM456)</f>
        <v>5075</v>
      </c>
      <c r="AN456" s="12">
        <f>+('3 Planilla Preadjudicación OTIC'!AN456)</f>
        <v>0</v>
      </c>
      <c r="AO456" s="12">
        <f>+('3 Planilla Preadjudicación OTIC'!AO456)</f>
        <v>0</v>
      </c>
      <c r="AP456" s="12">
        <f>+('3 Planilla Preadjudicación OTIC'!AP456)</f>
        <v>5582500</v>
      </c>
      <c r="AQ456" s="12">
        <f>+('3 Planilla Preadjudicación OTIC'!AQ456)</f>
        <v>1120000</v>
      </c>
      <c r="AR456" s="12">
        <f>+('3 Planilla Preadjudicación OTIC'!AR456)</f>
        <v>0</v>
      </c>
      <c r="AS456" s="12">
        <f>+('3 Planilla Preadjudicación OTIC'!AS456)</f>
        <v>0</v>
      </c>
      <c r="AT456" s="12">
        <f>+('3 Planilla Preadjudicación OTIC'!AT456)</f>
        <v>0</v>
      </c>
      <c r="AU456" s="12">
        <f>+('3 Planilla Preadjudicación OTIC'!AU456)</f>
        <v>6702500</v>
      </c>
      <c r="AV456" s="2" t="str">
        <f>+('3 Planilla Preadjudicación OTIC'!AV456)</f>
        <v>NO</v>
      </c>
      <c r="AW456" s="4" t="str">
        <f>+('3 Planilla Preadjudicación OTIC'!AW456)</f>
        <v>NUMERAL 6.1.2. ÍTEM 8 - LA POBLACIÓN OBJETIVO ES DERIVADA POR GENDARMERÍA. OTEC NO PRESENTA CARTA DE DICHA INSTITUCIÓN PARA PODER AUTORIZAR SU EJECUCIÓN DENTRO DEL RECINTO RESPECTIVO.</v>
      </c>
      <c r="AX456" s="2">
        <f>+('3 Planilla Preadjudicación OTIC'!AX456)</f>
        <v>0</v>
      </c>
      <c r="AY456" s="2">
        <f>+('3 Planilla Preadjudicación OTIC'!AY456)</f>
        <v>0</v>
      </c>
      <c r="AZ456" s="2">
        <f>+('3 Planilla Preadjudicación OTIC'!AZ456)</f>
        <v>0</v>
      </c>
      <c r="BA456" s="2">
        <f>+('3 Planilla Preadjudicación OTIC'!BA456)</f>
        <v>0</v>
      </c>
      <c r="BB456" s="2">
        <f>+('3 Planilla Preadjudicación OTIC'!BB456)</f>
        <v>0</v>
      </c>
      <c r="BC456" s="2">
        <f>+('3 Planilla Preadjudicación OTIC'!BC456)</f>
        <v>0</v>
      </c>
      <c r="BD456" s="2">
        <f>+('3 Planilla Preadjudicación OTIC'!BD456)</f>
        <v>0</v>
      </c>
      <c r="BE456" s="2">
        <f>+('3 Planilla Preadjudicación OTIC'!BE456)</f>
        <v>0</v>
      </c>
      <c r="BF456" s="2">
        <f>+('3 Planilla Preadjudicación OTIC'!BF456)</f>
        <v>0</v>
      </c>
      <c r="BG456" s="2">
        <f>+('3 Planilla Preadjudicación OTIC'!BG456)</f>
        <v>0</v>
      </c>
      <c r="BH456" s="2">
        <f>+('3 Planilla Preadjudicación OTIC'!BH456)</f>
        <v>0</v>
      </c>
      <c r="BI456" s="2">
        <f>+('3 Planilla Preadjudicación OTIC'!BI456)</f>
        <v>0</v>
      </c>
      <c r="BJ456" s="2">
        <f>+('3 Planilla Preadjudicación OTIC'!BJ456)</f>
        <v>0</v>
      </c>
      <c r="BK456" s="2">
        <f>+('3 Planilla Preadjudicación OTIC'!BK456)</f>
        <v>0</v>
      </c>
      <c r="BL456" s="2">
        <f>+('3 Planilla Preadjudicación OTIC'!BL456)</f>
        <v>0</v>
      </c>
      <c r="BM456" s="104">
        <f>ROUND(('3 Planilla Preadjudicación OTIC'!BM456),1)</f>
        <v>0</v>
      </c>
      <c r="BN456" s="4" t="str">
        <f>+('3 Planilla Preadjudicación OTIC'!BN456)</f>
        <v>NO</v>
      </c>
      <c r="BO456" s="4">
        <f>+('3 Planilla Preadjudicación OTIC'!BO456)</f>
        <v>0</v>
      </c>
      <c r="BP456" s="4">
        <f>+('3 Planilla Preadjudicación OTIC'!BP456)</f>
        <v>0</v>
      </c>
      <c r="BQ456" s="4">
        <f>+('3 Planilla Preadjudicación OTIC'!BQ456)</f>
        <v>0</v>
      </c>
      <c r="BR456" s="4">
        <f>+('3 Planilla Preadjudicación OTIC'!BR456)</f>
        <v>0</v>
      </c>
      <c r="BS456" s="4">
        <f>+('3 Planilla Preadjudicación OTIC'!BS456)</f>
        <v>0</v>
      </c>
      <c r="BT456" s="4">
        <f>+('3 Planilla Preadjudicación OTIC'!BT456)</f>
        <v>0</v>
      </c>
      <c r="BU456" s="85">
        <f>IF(VLOOKUP(A456,'BD OFICIAL'!$A$1:$AL$2098,7,0)=D456,0,1)</f>
        <v>0</v>
      </c>
      <c r="BV456" s="85">
        <f>IF(VLOOKUP(A456,'BD OFICIAL'!$A$1:$AL$2098,11,0)=J456,0,1)</f>
        <v>0</v>
      </c>
      <c r="BW456" s="85">
        <f>IF(VLOOKUP(A456,'BD OFICIAL'!$A$1:$AL$2098,13,0)=L456,0,1)</f>
        <v>0</v>
      </c>
      <c r="BX456" s="2">
        <f>IF(VLOOKUP(A456,'BD OFICIAL'!$A$1:$AL$2098,16,0)=O456,0,1)</f>
        <v>0</v>
      </c>
      <c r="BY456" s="2">
        <f>IF(VLOOKUP(A456,'BD OFICIAL'!$A$1:$AL$2098,17,0)=P456,0,1)</f>
        <v>0</v>
      </c>
      <c r="BZ456" s="2">
        <f>IF(VLOOKUP(A456,'BD OFICIAL'!$A$1:$AL$2098,19,0)=R456,0,1)</f>
        <v>0</v>
      </c>
      <c r="CA456" s="2">
        <f>IF(VLOOKUP(A456,'BD OFICIAL'!$A$1:$AL$2098,21,0)=T456,0,1)</f>
        <v>0</v>
      </c>
      <c r="CB456" s="2">
        <f>IF(VLOOKUP(A456,'BD OFICIAL'!$A$1:$AL$2098,24,0)=AK456,0,1)</f>
        <v>0</v>
      </c>
      <c r="CC456" s="2">
        <f>IF(VLOOKUP(A456,'BD OFICIAL'!$A$1:$AL$2098,25,0)=X456,0,1)</f>
        <v>0</v>
      </c>
      <c r="CD456" s="2">
        <f>IF(VLOOKUP(A456,'BD OFICIAL'!$A$1:$AL$2098,26,0)=Y456,0,1)</f>
        <v>0</v>
      </c>
      <c r="CE456" s="2">
        <f>IF(VLOOKUP(A456,'BD OFICIAL'!$A$1:$AL$2098,27,0)=Z456,0,1)</f>
        <v>0</v>
      </c>
      <c r="CF456" s="2">
        <f>IF(VLOOKUP(A456,'BD OFICIAL'!$A$1:$AL$2098,28,0)=AA456,0,1)</f>
        <v>0</v>
      </c>
      <c r="CG456" s="2">
        <f>IF(VLOOKUP(A456,'BD OFICIAL'!$A$1:$AL$2098,33,0)=AF456,0,1)</f>
        <v>0</v>
      </c>
      <c r="CH456" s="2">
        <f>IF(VLOOKUP(A456,'BD OFICIAL'!$A$1:$AL$2098,35,0)=AH456,0,1)</f>
        <v>0</v>
      </c>
      <c r="CI456" s="85">
        <f>IF(VLOOKUP(A456,'BD OFICIAL'!$A$1:$AL$2098,34,0)=AL456,0,1)</f>
        <v>0</v>
      </c>
      <c r="CJ456" s="12">
        <f>VLOOKUP(A456,'BD OFICIAL'!$A$1:$AM$2098,36,0)*AM456-AP456</f>
        <v>0</v>
      </c>
      <c r="CK456" s="85" t="str">
        <f t="shared" si="258"/>
        <v>SSH</v>
      </c>
      <c r="CL456" s="85" t="str">
        <f t="shared" si="259"/>
        <v>SI</v>
      </c>
      <c r="CM456" s="85" t="str">
        <f t="shared" si="239"/>
        <v>NO</v>
      </c>
      <c r="CN456" s="31">
        <f t="shared" si="240"/>
        <v>0</v>
      </c>
      <c r="CO456" s="31">
        <f t="shared" si="260"/>
        <v>0</v>
      </c>
      <c r="CP456" s="31">
        <f t="shared" si="241"/>
        <v>0</v>
      </c>
      <c r="CQ456" s="31">
        <f>IF(Y456="NO",0,IF(Y456="SI",IF(VLOOKUP(A456,'BD OFICIAL'!$A:$AO,40,0)=AQ456,0,1)))</f>
        <v>0</v>
      </c>
      <c r="CR456" s="31">
        <f>IF(Z456="NO",0,IF(Z456="SI",IF(VLOOKUP(B456,'BD OFICIAL'!$A:$AO,41,0)=AS456,0,1)))</f>
        <v>0</v>
      </c>
      <c r="CS456" s="31">
        <f t="shared" si="261"/>
        <v>0</v>
      </c>
      <c r="CT456" s="31">
        <f t="shared" si="262"/>
        <v>0</v>
      </c>
      <c r="CU456" s="31">
        <f>IF(VLOOKUP(A456,'BD OFICIAL'!$A$1:$AL$1056,31,0)="SI",IF(AT456&gt;0,0,1),IF(AT456=0,0,1))</f>
        <v>0</v>
      </c>
      <c r="CV456" s="31">
        <f t="shared" si="263"/>
        <v>0</v>
      </c>
      <c r="CW456" s="31">
        <f t="shared" si="242"/>
        <v>0</v>
      </c>
      <c r="CX456" s="85" t="str">
        <f t="shared" si="243"/>
        <v>NO</v>
      </c>
      <c r="CY456" s="31">
        <f t="shared" si="244"/>
        <v>0</v>
      </c>
      <c r="CZ456" s="85" t="str">
        <f>IF(ISERROR(VLOOKUP(AI456,EXPERIENCIA!$A$1:$C$2100,1,0)),"NO","SI")</f>
        <v>SI</v>
      </c>
      <c r="DA456" s="85" t="str">
        <f>IF(CX456="no","NO APLICA",IF(AX456=0,"ERROR NOTA",IF(AND(AX456&gt;1,CZ456="NO"),"ERROR NOTA",IF(AND(CZ456="NO",AX456=1),0,IF(VLOOKUP(AI456,EXPERIENCIA!$A$1:$C$2100,3,0)=AX456,0,"ERROR NOTA")))))</f>
        <v>NO APLICA</v>
      </c>
      <c r="DB456" s="85" t="str">
        <f>IF(ISERROR(VLOOKUP(AI456,COMPORTAMIENTO!$A$1:$C$2100,1,0)),"NO","SI")</f>
        <v>SI</v>
      </c>
      <c r="DC456" s="85" t="str">
        <f>IF(CX456="NO","NO APLICA",IF(AY456=0,"ERROR NOTA",IF(AND(DB456="NO",AY456=7),0,IF(VLOOKUP(AI456,COMPORTAMIENTO!$A$2:$H$2100,8,0)=AY456,0,"ERROR NOTA"))))</f>
        <v>NO APLICA</v>
      </c>
      <c r="DD456" s="104" t="str">
        <f t="shared" si="245"/>
        <v>NO APLICA</v>
      </c>
      <c r="DE456" s="104" t="str">
        <f t="shared" si="246"/>
        <v>NO APLICA</v>
      </c>
      <c r="DF456" s="85" t="str">
        <f t="shared" si="264"/>
        <v>SI</v>
      </c>
      <c r="DG456" s="85">
        <f t="shared" si="247"/>
        <v>0</v>
      </c>
      <c r="DH456" s="85">
        <f t="shared" si="248"/>
        <v>0</v>
      </c>
      <c r="DI456" s="85" t="str">
        <f t="shared" si="249"/>
        <v>NO APLICA</v>
      </c>
      <c r="DJ456" s="12" t="str">
        <f t="shared" si="250"/>
        <v>NO APLICA</v>
      </c>
      <c r="DK456" s="7" t="str">
        <f t="shared" si="251"/>
        <v>NO APLICA</v>
      </c>
      <c r="DL456" s="12">
        <f t="shared" si="265"/>
        <v>5075</v>
      </c>
      <c r="DM456" s="12">
        <f>VLOOKUP(A456,'5 TD'!$A:$B,2,0)</f>
        <v>5075</v>
      </c>
      <c r="DN456" s="7" t="str">
        <f t="shared" si="266"/>
        <v>NO APLICA</v>
      </c>
      <c r="DO456" s="85" t="str">
        <f t="shared" si="252"/>
        <v>NO APLICA</v>
      </c>
      <c r="DP456" s="85" t="str">
        <f t="shared" si="253"/>
        <v>NO APLICA</v>
      </c>
      <c r="DQ456" s="7" t="str">
        <f t="shared" si="254"/>
        <v>NO APLICA</v>
      </c>
      <c r="DR456" s="85" t="str">
        <f t="shared" si="267"/>
        <v>NO APLICA</v>
      </c>
      <c r="DS456" s="2" t="str">
        <f>+('3 Planilla Preadjudicación OTIC'!BN456)</f>
        <v>NO</v>
      </c>
      <c r="DT456" s="2" t="str">
        <f>IF(DR456="APROBADO",VLOOKUP(A456,'5 TD'!$D$3:$E$270,2,0),"NO APLICA")</f>
        <v>NO APLICA</v>
      </c>
      <c r="DU456" s="2" t="str">
        <f t="shared" si="268"/>
        <v>NO APLICA</v>
      </c>
      <c r="DV456" s="2" t="str">
        <f>IF(DU456="SI",VLOOKUP(A456,'5 TD'!$G$3:$H$270,2,0),"NO APLICA ")</f>
        <v xml:space="preserve">NO APLICA </v>
      </c>
      <c r="DW456" s="2" t="str">
        <f t="shared" si="269"/>
        <v>NO</v>
      </c>
      <c r="DX456" s="2" t="str">
        <f>IF(DW456="SI",VLOOKUP(A456,'5 TD'!$J$4:$K$472,2,0),"NO APLICA")</f>
        <v>NO APLICA</v>
      </c>
      <c r="DY456" s="2" t="str">
        <f t="shared" si="270"/>
        <v>NO APLICA</v>
      </c>
      <c r="DZ456" s="7" t="str">
        <f>IF(DY456="SI",VLOOKUP(A456,'5 TD'!$M$4:$N$350,2,0),"NO APLICA")</f>
        <v>NO APLICA</v>
      </c>
      <c r="EA456" s="2" t="str">
        <f t="shared" si="271"/>
        <v>NO APLICA</v>
      </c>
      <c r="EB456" s="12" t="str">
        <f t="shared" si="272"/>
        <v/>
      </c>
      <c r="EC456" s="12" t="str">
        <f>IF(EA456="SI",VLOOKUP(A456,'5 TD'!$V$4:$W$479,2,0),"NO APLICA")</f>
        <v>NO APLICA</v>
      </c>
      <c r="ED456" s="2" t="str">
        <f t="shared" si="255"/>
        <v>NO</v>
      </c>
      <c r="EE456" s="79" t="str">
        <f>IF(ED456="SI",VLOOKUP(AI456,COMPORTAMIENTO!$A$1:$H$2100,7,0),"NO APLICA")</f>
        <v>NO APLICA</v>
      </c>
      <c r="EF456" s="12" t="str">
        <f>IF(ED456="SI",VLOOKUP(A456,'5 TD'!$P$2:$Q$479,2,0),"NO APLICA")</f>
        <v>NO APLICA</v>
      </c>
      <c r="EG456" s="2" t="str">
        <f t="shared" si="256"/>
        <v>NO</v>
      </c>
      <c r="EH456" s="2">
        <f>IF(CZ456="no",0,VLOOKUP(AI456,EXPERIENCIA!$A$1:$C$2100,2,0))</f>
        <v>10</v>
      </c>
      <c r="EI456" s="2">
        <f>IF(CZ456="si",VLOOKUP(A456,'5 TD'!$S$3:$T$2103,2,0),0)</f>
        <v>32</v>
      </c>
      <c r="EJ456" s="2" t="str">
        <f t="shared" si="257"/>
        <v>NO</v>
      </c>
      <c r="EK456" s="2">
        <f>+('3 Planilla Preadjudicación OTIC'!BU456)</f>
        <v>0</v>
      </c>
      <c r="EL456" s="3"/>
      <c r="EM456" s="3"/>
      <c r="EN456" s="3"/>
      <c r="EQ456" s="86"/>
    </row>
    <row r="457" spans="1:147" ht="15" customHeight="1" x14ac:dyDescent="0.3">
      <c r="A457" s="2">
        <f>+('3 Planilla Preadjudicación OTIC'!A457)</f>
        <v>14453</v>
      </c>
      <c r="B457" s="2" t="str">
        <f>+('3 Planilla Preadjudicación OTIC'!B457)</f>
        <v>65181652-1</v>
      </c>
      <c r="C457" s="4">
        <f>+('3 Planilla Preadjudicación OTIC'!E457)</f>
        <v>2025</v>
      </c>
      <c r="D457" s="4" t="str">
        <f>+('3 Planilla Preadjudicación OTIC'!F457)</f>
        <v>MANDATO</v>
      </c>
      <c r="E457" s="4" t="str">
        <f>+('3 Planilla Preadjudicación OTIC'!G457)</f>
        <v>65006242-6</v>
      </c>
      <c r="F457" s="4" t="str">
        <f>+('3 Planilla Preadjudicación OTIC'!H457)</f>
        <v>CORPORACIÓN ABRIENDO PUERTAS</v>
      </c>
      <c r="G457" s="4"/>
      <c r="H457" s="4"/>
      <c r="I457" s="4" t="str">
        <f>+('3 Planilla Preadjudicación OTIC'!I457)</f>
        <v>SERVICIOS DE MANICURE Y PEDICURE</v>
      </c>
      <c r="J457" s="4" t="str">
        <f>+('3 Planilla Preadjudicación OTIC'!J457)</f>
        <v>PF0611</v>
      </c>
      <c r="K457" s="4" t="str">
        <f>+('3 Planilla Preadjudicación OTIC'!K457)</f>
        <v>TÉCNICAS PARA EL EMPRENDIMIENTO</v>
      </c>
      <c r="L457" s="4" t="str">
        <f>+('3 Planilla Preadjudicación OTIC'!L457)</f>
        <v>PF0921</v>
      </c>
      <c r="M457" s="2">
        <f>+('3 Planilla Preadjudicación OTIC'!M457)</f>
        <v>13</v>
      </c>
      <c r="N457" s="4" t="str">
        <f>+('3 Planilla Preadjudicación OTIC'!N457)</f>
        <v>METROPOLITANA</v>
      </c>
      <c r="O457" s="4" t="str">
        <f>+('3 Planilla Preadjudicación OTIC'!O457)</f>
        <v>SAN JOAQUÍN</v>
      </c>
      <c r="P457" s="4" t="str">
        <f>+('3 Planilla Preadjudicación OTIC'!P457)</f>
        <v xml:space="preserve">Personas derivadas por Gendarmeria </v>
      </c>
      <c r="Q457" s="4" t="str">
        <f>+('3 Planilla Preadjudicación OTIC'!Q457)</f>
        <v>PRESENCIAL</v>
      </c>
      <c r="R457" s="4" t="str">
        <f>+('3 Planilla Preadjudicación OTIC'!R457)</f>
        <v>INDEPENDIENTE</v>
      </c>
      <c r="S457" s="4">
        <f>+('3 Planilla Preadjudicación OTIC'!S457)</f>
        <v>31</v>
      </c>
      <c r="T457" s="2">
        <f>+('3 Planilla Preadjudicación OTIC'!T457)</f>
        <v>10</v>
      </c>
      <c r="U457" s="2">
        <f>+('3 Planilla Preadjudicación OTIC'!U457)</f>
        <v>110</v>
      </c>
      <c r="V457" s="2">
        <f>+('3 Planilla Preadjudicación OTIC'!V457)</f>
        <v>12</v>
      </c>
      <c r="W457" s="2">
        <f>+('3 Planilla Preadjudicación OTIC'!W457)</f>
        <v>122</v>
      </c>
      <c r="X457" s="2">
        <f>+('3 Planilla Preadjudicación OTIC'!X457)</f>
        <v>4</v>
      </c>
      <c r="Y457" s="2" t="str">
        <f>+('3 Planilla Preadjudicación OTIC'!Y457)</f>
        <v>NO</v>
      </c>
      <c r="Z457" s="2" t="str">
        <f>+('3 Planilla Preadjudicación OTIC'!Z457)</f>
        <v>NO</v>
      </c>
      <c r="AA457" s="2" t="str">
        <f>+('3 Planilla Preadjudicación OTIC'!AA457)</f>
        <v>SI</v>
      </c>
      <c r="AB457" s="4" t="str">
        <f>+('3 Planilla Preadjudicación OTIC'!AB457)</f>
        <v>SE AJUSTA A PLAN FORMATIVO</v>
      </c>
      <c r="AC457" s="4" t="str">
        <f>+('3 Planilla Preadjudicación OTIC'!AC457)</f>
        <v>MUJERES MAYORES DE 18 AÑOS, PRIVADAS DE LIBERTAD EN EL CENTRO PENITENCIARIO FEMENINO DE SANTIAGO, EN SITUACIÓN DE VULNERABILIDAD SOCIAL (PERTENECIENTES AL 80% MÁS VULNERABLE), CON BAJA ESCOLARIDAD Y LIMITADA EXPERIENCIA LABORAL.</v>
      </c>
      <c r="AD457" s="2" t="str">
        <f>+('3 Planilla Preadjudicación OTIC'!AD457)</f>
        <v>NO</v>
      </c>
      <c r="AE457" s="4">
        <f>+('3 Planilla Preadjudicación OTIC'!AE457)</f>
        <v>0</v>
      </c>
      <c r="AF457" s="2" t="str">
        <f>+('3 Planilla Preadjudicación OTIC'!AF457)</f>
        <v>CERRADA</v>
      </c>
      <c r="AG457" s="2">
        <f>+('3 Planilla Preadjudicación OTIC'!AG457)</f>
        <v>31</v>
      </c>
      <c r="AH457" s="2">
        <f>+('3 Planilla Preadjudicación OTIC'!AH457)</f>
        <v>2</v>
      </c>
      <c r="AI457" s="135" t="str">
        <f>+('3 Planilla Preadjudicación OTIC'!AI457)</f>
        <v>76773018-7</v>
      </c>
      <c r="AJ457" s="4" t="str">
        <f>+('3 Planilla Preadjudicación OTIC'!AJ457)</f>
        <v>Servicio de capacitación y formación de personas TEKNÉ SpA</v>
      </c>
      <c r="AK457" s="2">
        <f>+('3 Planilla Preadjudicación OTIC'!AK457)</f>
        <v>122</v>
      </c>
      <c r="AL457" s="2">
        <f>+('3 Planilla Preadjudicación OTIC'!AL457)</f>
        <v>31</v>
      </c>
      <c r="AM457" s="12">
        <f>+('3 Planilla Preadjudicación OTIC'!AM457)</f>
        <v>5075</v>
      </c>
      <c r="AN457" s="12">
        <f>+('3 Planilla Preadjudicación OTIC'!AN457)</f>
        <v>115000</v>
      </c>
      <c r="AO457" s="12">
        <f>+('3 Planilla Preadjudicación OTIC'!AO457)</f>
        <v>0</v>
      </c>
      <c r="AP457" s="12">
        <f>+('3 Planilla Preadjudicación OTIC'!AP457)</f>
        <v>6191500</v>
      </c>
      <c r="AQ457" s="12">
        <f>+('3 Planilla Preadjudicación OTIC'!AQ457)</f>
        <v>0</v>
      </c>
      <c r="AR457" s="12">
        <f>+('3 Planilla Preadjudicación OTIC'!AR457)</f>
        <v>1150000</v>
      </c>
      <c r="AS457" s="12">
        <f>+('3 Planilla Preadjudicación OTIC'!AS457)</f>
        <v>0</v>
      </c>
      <c r="AT457" s="12">
        <f>+('3 Planilla Preadjudicación OTIC'!AT457)</f>
        <v>0</v>
      </c>
      <c r="AU457" s="12">
        <f>+('3 Planilla Preadjudicación OTIC'!AU457)</f>
        <v>7341500</v>
      </c>
      <c r="AV457" s="2" t="str">
        <f>+('3 Planilla Preadjudicación OTIC'!AV457)</f>
        <v>NO</v>
      </c>
      <c r="AW457" s="4" t="str">
        <f>+('3 Planilla Preadjudicación OTIC'!AW457)</f>
        <v>NUMERAL 6.1.2. ÍTEM 8 - LA POBLACIÓN OBJETIVO ES DERIVADA POR GENDARMERÍA. OTEC NO PRESENTA CARTA DE DICHA INSTITUCIÓN PARA PODER AUTORIZAR SU EJECUCIÓN DENTRO DEL RECINTO RESPECTIVO.</v>
      </c>
      <c r="AX457" s="2">
        <f>+('3 Planilla Preadjudicación OTIC'!AX457)</f>
        <v>0</v>
      </c>
      <c r="AY457" s="2">
        <f>+('3 Planilla Preadjudicación OTIC'!AY457)</f>
        <v>0</v>
      </c>
      <c r="AZ457" s="2">
        <f>+('3 Planilla Preadjudicación OTIC'!AZ457)</f>
        <v>0</v>
      </c>
      <c r="BA457" s="2">
        <f>+('3 Planilla Preadjudicación OTIC'!BA457)</f>
        <v>0</v>
      </c>
      <c r="BB457" s="2">
        <f>+('3 Planilla Preadjudicación OTIC'!BB457)</f>
        <v>0</v>
      </c>
      <c r="BC457" s="2">
        <f>+('3 Planilla Preadjudicación OTIC'!BC457)</f>
        <v>0</v>
      </c>
      <c r="BD457" s="2">
        <f>+('3 Planilla Preadjudicación OTIC'!BD457)</f>
        <v>0</v>
      </c>
      <c r="BE457" s="2">
        <f>+('3 Planilla Preadjudicación OTIC'!BE457)</f>
        <v>0</v>
      </c>
      <c r="BF457" s="2">
        <f>+('3 Planilla Preadjudicación OTIC'!BF457)</f>
        <v>0</v>
      </c>
      <c r="BG457" s="2">
        <f>+('3 Planilla Preadjudicación OTIC'!BG457)</f>
        <v>0</v>
      </c>
      <c r="BH457" s="2">
        <f>+('3 Planilla Preadjudicación OTIC'!BH457)</f>
        <v>0</v>
      </c>
      <c r="BI457" s="2">
        <f>+('3 Planilla Preadjudicación OTIC'!BI457)</f>
        <v>0</v>
      </c>
      <c r="BJ457" s="2">
        <f>+('3 Planilla Preadjudicación OTIC'!BJ457)</f>
        <v>0</v>
      </c>
      <c r="BK457" s="2">
        <f>+('3 Planilla Preadjudicación OTIC'!BK457)</f>
        <v>0</v>
      </c>
      <c r="BL457" s="2">
        <f>+('3 Planilla Preadjudicación OTIC'!BL457)</f>
        <v>0</v>
      </c>
      <c r="BM457" s="104">
        <f>ROUND(('3 Planilla Preadjudicación OTIC'!BM457),1)</f>
        <v>0</v>
      </c>
      <c r="BN457" s="4" t="str">
        <f>+('3 Planilla Preadjudicación OTIC'!BN457)</f>
        <v>NO</v>
      </c>
      <c r="BO457" s="4">
        <f>+('3 Planilla Preadjudicación OTIC'!BO457)</f>
        <v>0</v>
      </c>
      <c r="BP457" s="4">
        <f>+('3 Planilla Preadjudicación OTIC'!BP457)</f>
        <v>0</v>
      </c>
      <c r="BQ457" s="4">
        <f>+('3 Planilla Preadjudicación OTIC'!BQ457)</f>
        <v>0</v>
      </c>
      <c r="BR457" s="4">
        <f>+('3 Planilla Preadjudicación OTIC'!BR457)</f>
        <v>0</v>
      </c>
      <c r="BS457" s="4">
        <f>+('3 Planilla Preadjudicación OTIC'!BS457)</f>
        <v>0</v>
      </c>
      <c r="BT457" s="4">
        <f>+('3 Planilla Preadjudicación OTIC'!BT457)</f>
        <v>0</v>
      </c>
      <c r="BU457" s="85">
        <f>IF(VLOOKUP(A457,'BD OFICIAL'!$A$1:$AL$2098,7,0)=D457,0,1)</f>
        <v>0</v>
      </c>
      <c r="BV457" s="85">
        <f>IF(VLOOKUP(A457,'BD OFICIAL'!$A$1:$AL$2098,11,0)=J457,0,1)</f>
        <v>0</v>
      </c>
      <c r="BW457" s="85">
        <f>IF(VLOOKUP(A457,'BD OFICIAL'!$A$1:$AL$2098,13,0)=L457,0,1)</f>
        <v>0</v>
      </c>
      <c r="BX457" s="2">
        <f>IF(VLOOKUP(A457,'BD OFICIAL'!$A$1:$AL$2098,16,0)=O457,0,1)</f>
        <v>0</v>
      </c>
      <c r="BY457" s="2">
        <f>IF(VLOOKUP(A457,'BD OFICIAL'!$A$1:$AL$2098,17,0)=P457,0,1)</f>
        <v>0</v>
      </c>
      <c r="BZ457" s="2">
        <f>IF(VLOOKUP(A457,'BD OFICIAL'!$A$1:$AL$2098,19,0)=R457,0,1)</f>
        <v>0</v>
      </c>
      <c r="CA457" s="2">
        <f>IF(VLOOKUP(A457,'BD OFICIAL'!$A$1:$AL$2098,21,0)=T457,0,1)</f>
        <v>0</v>
      </c>
      <c r="CB457" s="2">
        <f>IF(VLOOKUP(A457,'BD OFICIAL'!$A$1:$AL$2098,24,0)=AK457,0,1)</f>
        <v>0</v>
      </c>
      <c r="CC457" s="2">
        <f>IF(VLOOKUP(A457,'BD OFICIAL'!$A$1:$AL$2098,25,0)=X457,0,1)</f>
        <v>0</v>
      </c>
      <c r="CD457" s="2">
        <f>IF(VLOOKUP(A457,'BD OFICIAL'!$A$1:$AL$2098,26,0)=Y457,0,1)</f>
        <v>0</v>
      </c>
      <c r="CE457" s="2">
        <f>IF(VLOOKUP(A457,'BD OFICIAL'!$A$1:$AL$2098,27,0)=Z457,0,1)</f>
        <v>0</v>
      </c>
      <c r="CF457" s="2">
        <f>IF(VLOOKUP(A457,'BD OFICIAL'!$A$1:$AL$2098,28,0)=AA457,0,1)</f>
        <v>0</v>
      </c>
      <c r="CG457" s="2">
        <f>IF(VLOOKUP(A457,'BD OFICIAL'!$A$1:$AL$2098,33,0)=AF457,0,1)</f>
        <v>0</v>
      </c>
      <c r="CH457" s="2">
        <f>IF(VLOOKUP(A457,'BD OFICIAL'!$A$1:$AL$2098,35,0)=AH457,0,1)</f>
        <v>0</v>
      </c>
      <c r="CI457" s="85">
        <f>IF(VLOOKUP(A457,'BD OFICIAL'!$A$1:$AL$2098,34,0)=AL457,0,1)</f>
        <v>0</v>
      </c>
      <c r="CJ457" s="12">
        <f>VLOOKUP(A457,'BD OFICIAL'!$A$1:$AM$2098,36,0)*AM457-AP457</f>
        <v>0</v>
      </c>
      <c r="CK457" s="85" t="str">
        <f t="shared" si="258"/>
        <v>SHMAN</v>
      </c>
      <c r="CL457" s="85" t="str">
        <f t="shared" si="259"/>
        <v>SI</v>
      </c>
      <c r="CM457" s="85" t="str">
        <f t="shared" si="239"/>
        <v>NO</v>
      </c>
      <c r="CN457" s="31">
        <f t="shared" si="240"/>
        <v>0</v>
      </c>
      <c r="CO457" s="31">
        <f t="shared" si="260"/>
        <v>0</v>
      </c>
      <c r="CP457" s="31">
        <f t="shared" si="241"/>
        <v>0</v>
      </c>
      <c r="CQ457" s="31">
        <f>IF(Y457="NO",0,IF(Y457="SI",IF(VLOOKUP(A457,'BD OFICIAL'!$A:$AO,40,0)=AQ457,0,1)))</f>
        <v>0</v>
      </c>
      <c r="CR457" s="31">
        <f>IF(Z457="NO",0,IF(Z457="SI",IF(VLOOKUP(B457,'BD OFICIAL'!$A:$AO,41,0)=AS457,0,1)))</f>
        <v>0</v>
      </c>
      <c r="CS457" s="31">
        <f t="shared" si="261"/>
        <v>0</v>
      </c>
      <c r="CT457" s="31">
        <f t="shared" si="262"/>
        <v>0</v>
      </c>
      <c r="CU457" s="31">
        <f>IF(VLOOKUP(A457,'BD OFICIAL'!$A$1:$AL$1056,31,0)="SI",IF(AT457&gt;0,0,1),IF(AT457=0,0,1))</f>
        <v>0</v>
      </c>
      <c r="CV457" s="31">
        <f t="shared" si="263"/>
        <v>0</v>
      </c>
      <c r="CW457" s="31">
        <f t="shared" si="242"/>
        <v>0</v>
      </c>
      <c r="CX457" s="85" t="str">
        <f t="shared" si="243"/>
        <v>NO</v>
      </c>
      <c r="CY457" s="31">
        <f t="shared" si="244"/>
        <v>0</v>
      </c>
      <c r="CZ457" s="85" t="str">
        <f>IF(ISERROR(VLOOKUP(AI457,EXPERIENCIA!$A$1:$C$2100,1,0)),"NO","SI")</f>
        <v>SI</v>
      </c>
      <c r="DA457" s="85" t="str">
        <f>IF(CX457="no","NO APLICA",IF(AX457=0,"ERROR NOTA",IF(AND(AX457&gt;1,CZ457="NO"),"ERROR NOTA",IF(AND(CZ457="NO",AX457=1),0,IF(VLOOKUP(AI457,EXPERIENCIA!$A$1:$C$2100,3,0)=AX457,0,"ERROR NOTA")))))</f>
        <v>NO APLICA</v>
      </c>
      <c r="DB457" s="85" t="str">
        <f>IF(ISERROR(VLOOKUP(AI457,COMPORTAMIENTO!$A$1:$C$2100,1,0)),"NO","SI")</f>
        <v>SI</v>
      </c>
      <c r="DC457" s="85" t="str">
        <f>IF(CX457="NO","NO APLICA",IF(AY457=0,"ERROR NOTA",IF(AND(DB457="NO",AY457=7),0,IF(VLOOKUP(AI457,COMPORTAMIENTO!$A$2:$H$2100,8,0)=AY457,0,"ERROR NOTA"))))</f>
        <v>NO APLICA</v>
      </c>
      <c r="DD457" s="104" t="str">
        <f t="shared" si="245"/>
        <v>NO APLICA</v>
      </c>
      <c r="DE457" s="104" t="str">
        <f t="shared" si="246"/>
        <v>NO APLICA</v>
      </c>
      <c r="DF457" s="85" t="str">
        <f t="shared" si="264"/>
        <v>SI</v>
      </c>
      <c r="DG457" s="85">
        <f t="shared" si="247"/>
        <v>0</v>
      </c>
      <c r="DH457" s="85">
        <f t="shared" si="248"/>
        <v>0</v>
      </c>
      <c r="DI457" s="85" t="str">
        <f t="shared" si="249"/>
        <v>NO APLICA</v>
      </c>
      <c r="DJ457" s="12" t="str">
        <f t="shared" si="250"/>
        <v>NO APLICA</v>
      </c>
      <c r="DK457" s="7" t="str">
        <f t="shared" si="251"/>
        <v>NO APLICA</v>
      </c>
      <c r="DL457" s="12">
        <f t="shared" si="265"/>
        <v>5075</v>
      </c>
      <c r="DM457" s="12">
        <f>VLOOKUP(A457,'5 TD'!$A:$B,2,0)</f>
        <v>5075</v>
      </c>
      <c r="DN457" s="7" t="str">
        <f t="shared" si="266"/>
        <v>NO APLICA</v>
      </c>
      <c r="DO457" s="85" t="str">
        <f t="shared" si="252"/>
        <v>NO APLICA</v>
      </c>
      <c r="DP457" s="85" t="str">
        <f t="shared" si="253"/>
        <v>NO APLICA</v>
      </c>
      <c r="DQ457" s="7" t="str">
        <f t="shared" si="254"/>
        <v>NO APLICA</v>
      </c>
      <c r="DR457" s="85" t="str">
        <f t="shared" si="267"/>
        <v>NO APLICA</v>
      </c>
      <c r="DS457" s="2" t="str">
        <f>+('3 Planilla Preadjudicación OTIC'!BN457)</f>
        <v>NO</v>
      </c>
      <c r="DT457" s="2" t="str">
        <f>IF(DR457="APROBADO",VLOOKUP(A457,'5 TD'!$D$3:$E$270,2,0),"NO APLICA")</f>
        <v>NO APLICA</v>
      </c>
      <c r="DU457" s="2" t="str">
        <f t="shared" si="268"/>
        <v>NO APLICA</v>
      </c>
      <c r="DV457" s="2" t="str">
        <f>IF(DU457="SI",VLOOKUP(A457,'5 TD'!$G$3:$H$270,2,0),"NO APLICA ")</f>
        <v xml:space="preserve">NO APLICA </v>
      </c>
      <c r="DW457" s="2" t="str">
        <f t="shared" si="269"/>
        <v>NO</v>
      </c>
      <c r="DX457" s="2" t="str">
        <f>IF(DW457="SI",VLOOKUP(A457,'5 TD'!$J$4:$K$472,2,0),"NO APLICA")</f>
        <v>NO APLICA</v>
      </c>
      <c r="DY457" s="2" t="str">
        <f t="shared" si="270"/>
        <v>NO APLICA</v>
      </c>
      <c r="DZ457" s="7" t="str">
        <f>IF(DY457="SI",VLOOKUP(A457,'5 TD'!$M$4:$N$350,2,0),"NO APLICA")</f>
        <v>NO APLICA</v>
      </c>
      <c r="EA457" s="2" t="str">
        <f t="shared" si="271"/>
        <v>NO APLICA</v>
      </c>
      <c r="EB457" s="12" t="str">
        <f t="shared" si="272"/>
        <v/>
      </c>
      <c r="EC457" s="12" t="str">
        <f>IF(EA457="SI",VLOOKUP(A457,'5 TD'!$V$4:$W$479,2,0),"NO APLICA")</f>
        <v>NO APLICA</v>
      </c>
      <c r="ED457" s="2" t="str">
        <f t="shared" si="255"/>
        <v>NO</v>
      </c>
      <c r="EE457" s="79" t="str">
        <f>IF(ED457="SI",VLOOKUP(AI457,COMPORTAMIENTO!$A$1:$H$2100,7,0),"NO APLICA")</f>
        <v>NO APLICA</v>
      </c>
      <c r="EF457" s="12" t="str">
        <f>IF(ED457="SI",VLOOKUP(A457,'5 TD'!$P$2:$Q$479,2,0),"NO APLICA")</f>
        <v>NO APLICA</v>
      </c>
      <c r="EG457" s="2" t="str">
        <f t="shared" si="256"/>
        <v>NO</v>
      </c>
      <c r="EH457" s="2">
        <f>IF(CZ457="no",0,VLOOKUP(AI457,EXPERIENCIA!$A$1:$C$2100,2,0))</f>
        <v>10</v>
      </c>
      <c r="EI457" s="2">
        <f>IF(CZ457="si",VLOOKUP(A457,'5 TD'!$S$3:$T$2103,2,0),0)</f>
        <v>32</v>
      </c>
      <c r="EJ457" s="2" t="str">
        <f t="shared" si="257"/>
        <v>NO</v>
      </c>
      <c r="EK457" s="2">
        <f>+('3 Planilla Preadjudicación OTIC'!BU457)</f>
        <v>0</v>
      </c>
      <c r="EL457" s="3"/>
      <c r="EM457" s="3"/>
      <c r="EN457" s="3"/>
      <c r="EQ457" s="86"/>
    </row>
    <row r="458" spans="1:147" ht="15" customHeight="1" x14ac:dyDescent="0.3">
      <c r="A458" s="2">
        <f>+('3 Planilla Preadjudicación OTIC'!A458)</f>
        <v>14446</v>
      </c>
      <c r="B458" s="2" t="str">
        <f>+('3 Planilla Preadjudicación OTIC'!B458)</f>
        <v>65181652-1</v>
      </c>
      <c r="C458" s="4">
        <f>+('3 Planilla Preadjudicación OTIC'!E458)</f>
        <v>2025</v>
      </c>
      <c r="D458" s="4" t="str">
        <f>+('3 Planilla Preadjudicación OTIC'!F458)</f>
        <v>MANDATO</v>
      </c>
      <c r="E458" s="4" t="str">
        <f>+('3 Planilla Preadjudicación OTIC'!G458)</f>
        <v>96505760-9</v>
      </c>
      <c r="F458" s="4" t="str">
        <f>+('3 Planilla Preadjudicación OTIC'!H458)</f>
        <v>COLBÚN</v>
      </c>
      <c r="G458" s="4"/>
      <c r="H458" s="4"/>
      <c r="I458" s="4" t="str">
        <f>+('3 Planilla Preadjudicación OTIC'!I458)</f>
        <v>ACTIVIDADES DE CUIDADOS INTEGRADOS Y SOCIOSANITARIOS PARA PERSONAS MAYORES CON DEPENDENCIA LEVE A MODERADA</v>
      </c>
      <c r="J458" s="4" t="str">
        <f>+('3 Planilla Preadjudicación OTIC'!J458)</f>
        <v>PF1497</v>
      </c>
      <c r="K458" s="4" t="str">
        <f>+('3 Planilla Preadjudicación OTIC'!K458)</f>
        <v>TÉCNICAS PARA EL EMPRENDIMIENTO</v>
      </c>
      <c r="L458" s="4" t="str">
        <f>+('3 Planilla Preadjudicación OTIC'!L458)</f>
        <v>PF0921</v>
      </c>
      <c r="M458" s="2">
        <f>+('3 Planilla Preadjudicación OTIC'!M458)</f>
        <v>10</v>
      </c>
      <c r="N458" s="4" t="str">
        <f>+('3 Planilla Preadjudicación OTIC'!N458)</f>
        <v>LOS LAGOS</v>
      </c>
      <c r="O458" s="4" t="str">
        <f>+('3 Planilla Preadjudicación OTIC'!O458)</f>
        <v>PUERTO MONTT</v>
      </c>
      <c r="P458" s="4" t="str">
        <f>+('3 Planilla Preadjudicación OTIC'!P458)</f>
        <v>EMPRENDEDORES/AS INFORMALES O PERSONAS VULNERABLES PERTENECIENTES AL 80% MAS VULNERABLE</v>
      </c>
      <c r="Q458" s="4" t="str">
        <f>+('3 Planilla Preadjudicación OTIC'!Q458)</f>
        <v>PRESENCIAL</v>
      </c>
      <c r="R458" s="4" t="str">
        <f>+('3 Planilla Preadjudicación OTIC'!R458)</f>
        <v>INDEPENDIENTE</v>
      </c>
      <c r="S458" s="4">
        <f>+('3 Planilla Preadjudicación OTIC'!S458)</f>
        <v>33</v>
      </c>
      <c r="T458" s="2">
        <f>+('3 Planilla Preadjudicación OTIC'!T458)</f>
        <v>10</v>
      </c>
      <c r="U458" s="2">
        <f>+('3 Planilla Preadjudicación OTIC'!U458)</f>
        <v>120</v>
      </c>
      <c r="V458" s="2">
        <f>+('3 Planilla Preadjudicación OTIC'!V458)</f>
        <v>12</v>
      </c>
      <c r="W458" s="2">
        <f>+('3 Planilla Preadjudicación OTIC'!W458)</f>
        <v>132</v>
      </c>
      <c r="X458" s="2">
        <f>+('3 Planilla Preadjudicación OTIC'!X458)</f>
        <v>4</v>
      </c>
      <c r="Y458" s="2" t="str">
        <f>+('3 Planilla Preadjudicación OTIC'!Y458)</f>
        <v>SI</v>
      </c>
      <c r="Z458" s="2" t="str">
        <f>+('3 Planilla Preadjudicación OTIC'!Z458)</f>
        <v>NO</v>
      </c>
      <c r="AA458" s="2" t="str">
        <f>+('3 Planilla Preadjudicación OTIC'!AA458)</f>
        <v>SI</v>
      </c>
      <c r="AB458" s="4" t="str">
        <f>+('3 Planilla Preadjudicación OTIC'!AB458)</f>
        <v>SE AJUSTA A PLAN FORMATIVO</v>
      </c>
      <c r="AC458" s="4" t="str">
        <f>+('3 Planilla Preadjudicación OTIC'!AC458)</f>
        <v>HOMBRES Y MUJERES DE 18 AÑOS O MAS, QUE PERTENECEN AL 80% MAS VULNERABLES, RESIDEN EN LA COMUNA DE PUERTO MONTT Y TENER EDUCACIÓN MEDIA COMPLETA Y PRESENTAR EL CERTIFICADO DE INHABILIDAD CORRESPONDIENTE.</v>
      </c>
      <c r="AD458" s="2" t="str">
        <f>+('3 Planilla Preadjudicación OTIC'!AD458)</f>
        <v>NO</v>
      </c>
      <c r="AE458" s="4">
        <f>+('3 Planilla Preadjudicación OTIC'!AE458)</f>
        <v>0</v>
      </c>
      <c r="AF458" s="2" t="str">
        <f>+('3 Planilla Preadjudicación OTIC'!AF458)</f>
        <v>CERRADA</v>
      </c>
      <c r="AG458" s="2">
        <f>+('3 Planilla Preadjudicación OTIC'!AG458)</f>
        <v>33</v>
      </c>
      <c r="AH458" s="2">
        <f>+('3 Planilla Preadjudicación OTIC'!AH458)</f>
        <v>3</v>
      </c>
      <c r="AI458" s="135" t="str">
        <f>+('3 Planilla Preadjudicación OTIC'!AI458)</f>
        <v>76773018-7</v>
      </c>
      <c r="AJ458" s="4" t="str">
        <f>+('3 Planilla Preadjudicación OTIC'!AJ458)</f>
        <v>Servicio de capacitación y formación de personas TEKNÉ SpA</v>
      </c>
      <c r="AK458" s="2">
        <f>+('3 Planilla Preadjudicación OTIC'!AK458)</f>
        <v>132</v>
      </c>
      <c r="AL458" s="2">
        <f>+('3 Planilla Preadjudicación OTIC'!AL458)</f>
        <v>33</v>
      </c>
      <c r="AM458" s="12">
        <f>+('3 Planilla Preadjudicación OTIC'!AM458)</f>
        <v>6373</v>
      </c>
      <c r="AN458" s="12">
        <f>+('3 Planilla Preadjudicación OTIC'!AN458)</f>
        <v>100000</v>
      </c>
      <c r="AO458" s="12">
        <f>+('3 Planilla Preadjudicación OTIC'!AO458)</f>
        <v>0</v>
      </c>
      <c r="AP458" s="12">
        <f>+('3 Planilla Preadjudicación OTIC'!AP458)</f>
        <v>8412360</v>
      </c>
      <c r="AQ458" s="12">
        <f>+('3 Planilla Preadjudicación OTIC'!AQ458)</f>
        <v>1320000</v>
      </c>
      <c r="AR458" s="12">
        <f>+('3 Planilla Preadjudicación OTIC'!AR458)</f>
        <v>1000000</v>
      </c>
      <c r="AS458" s="12">
        <f>+('3 Planilla Preadjudicación OTIC'!AS458)</f>
        <v>0</v>
      </c>
      <c r="AT458" s="12">
        <f>+('3 Planilla Preadjudicación OTIC'!AT458)</f>
        <v>0</v>
      </c>
      <c r="AU458" s="12">
        <f>+('3 Planilla Preadjudicación OTIC'!AU458)</f>
        <v>10732360</v>
      </c>
      <c r="AV458" s="2" t="str">
        <f>+('3 Planilla Preadjudicación OTIC'!AV458)</f>
        <v>SI</v>
      </c>
      <c r="AW458" s="4">
        <f>+('3 Planilla Preadjudicación OTIC'!AW458)</f>
        <v>0</v>
      </c>
      <c r="AX458" s="2">
        <f>+('3 Planilla Preadjudicación OTIC'!AX458)</f>
        <v>1</v>
      </c>
      <c r="AY458" s="2">
        <f>+('3 Planilla Preadjudicación OTIC'!AY458)</f>
        <v>7</v>
      </c>
      <c r="AZ458" s="2">
        <f>+('3 Planilla Preadjudicación OTIC'!AZ458)</f>
        <v>0</v>
      </c>
      <c r="BA458" s="2">
        <f>+('3 Planilla Preadjudicación OTIC'!BA458)</f>
        <v>0</v>
      </c>
      <c r="BB458" s="2">
        <f>+('3 Planilla Preadjudicación OTIC'!BB458)</f>
        <v>0</v>
      </c>
      <c r="BC458" s="2">
        <f>+('3 Planilla Preadjudicación OTIC'!BC458)</f>
        <v>0</v>
      </c>
      <c r="BD458" s="2">
        <f>+('3 Planilla Preadjudicación OTIC'!BD458)</f>
        <v>0</v>
      </c>
      <c r="BE458" s="2">
        <f>+('3 Planilla Preadjudicación OTIC'!BE458)</f>
        <v>0</v>
      </c>
      <c r="BF458" s="2">
        <f>+('3 Planilla Preadjudicación OTIC'!BF458)</f>
        <v>0</v>
      </c>
      <c r="BG458" s="2">
        <f>+('3 Planilla Preadjudicación OTIC'!BG458)</f>
        <v>7</v>
      </c>
      <c r="BH458" s="2">
        <f>+('3 Planilla Preadjudicación OTIC'!BH458)</f>
        <v>7</v>
      </c>
      <c r="BI458" s="2">
        <f>+('3 Planilla Preadjudicación OTIC'!BI458)</f>
        <v>7</v>
      </c>
      <c r="BJ458" s="2">
        <f>+('3 Planilla Preadjudicación OTIC'!BJ458)</f>
        <v>7</v>
      </c>
      <c r="BK458" s="2">
        <f>+('3 Planilla Preadjudicación OTIC'!BK458)</f>
        <v>7</v>
      </c>
      <c r="BL458" s="2">
        <f>+('3 Planilla Preadjudicación OTIC'!BL458)</f>
        <v>7</v>
      </c>
      <c r="BM458" s="104">
        <f>ROUND(('3 Planilla Preadjudicación OTIC'!BM458),1)</f>
        <v>6.4</v>
      </c>
      <c r="BN458" s="4" t="str">
        <f>+('3 Planilla Preadjudicación OTIC'!BN458)</f>
        <v>NO</v>
      </c>
      <c r="BO458" s="4">
        <f>+('3 Planilla Preadjudicación OTIC'!BO458)</f>
        <v>0</v>
      </c>
      <c r="BP458" s="4">
        <f>+('3 Planilla Preadjudicación OTIC'!BP458)</f>
        <v>0</v>
      </c>
      <c r="BQ458" s="4">
        <f>+('3 Planilla Preadjudicación OTIC'!BQ458)</f>
        <v>0</v>
      </c>
      <c r="BR458" s="4">
        <f>+('3 Planilla Preadjudicación OTIC'!BR458)</f>
        <v>0</v>
      </c>
      <c r="BS458" s="4">
        <f>+('3 Planilla Preadjudicación OTIC'!BS458)</f>
        <v>0</v>
      </c>
      <c r="BT458" s="4">
        <f>+('3 Planilla Preadjudicación OTIC'!BT458)</f>
        <v>0</v>
      </c>
      <c r="BU458" s="85">
        <f>IF(VLOOKUP(A458,'BD OFICIAL'!$A$1:$AL$2098,7,0)=D458,0,1)</f>
        <v>0</v>
      </c>
      <c r="BV458" s="85">
        <f>IF(VLOOKUP(A458,'BD OFICIAL'!$A$1:$AL$2098,11,0)=J458,0,1)</f>
        <v>0</v>
      </c>
      <c r="BW458" s="85">
        <f>IF(VLOOKUP(A458,'BD OFICIAL'!$A$1:$AL$2098,13,0)=L458,0,1)</f>
        <v>0</v>
      </c>
      <c r="BX458" s="2">
        <f>IF(VLOOKUP(A458,'BD OFICIAL'!$A$1:$AL$2098,16,0)=O458,0,1)</f>
        <v>0</v>
      </c>
      <c r="BY458" s="2">
        <f>IF(VLOOKUP(A458,'BD OFICIAL'!$A$1:$AL$2098,17,0)=P458,0,1)</f>
        <v>0</v>
      </c>
      <c r="BZ458" s="2">
        <f>IF(VLOOKUP(A458,'BD OFICIAL'!$A$1:$AL$2098,19,0)=R458,0,1)</f>
        <v>0</v>
      </c>
      <c r="CA458" s="2">
        <f>IF(VLOOKUP(A458,'BD OFICIAL'!$A$1:$AL$2098,21,0)=T458,0,1)</f>
        <v>0</v>
      </c>
      <c r="CB458" s="2">
        <f>IF(VLOOKUP(A458,'BD OFICIAL'!$A$1:$AL$2098,24,0)=AK458,0,1)</f>
        <v>0</v>
      </c>
      <c r="CC458" s="2">
        <f>IF(VLOOKUP(A458,'BD OFICIAL'!$A$1:$AL$2098,25,0)=X458,0,1)</f>
        <v>0</v>
      </c>
      <c r="CD458" s="2">
        <f>IF(VLOOKUP(A458,'BD OFICIAL'!$A$1:$AL$2098,26,0)=Y458,0,1)</f>
        <v>0</v>
      </c>
      <c r="CE458" s="2">
        <f>IF(VLOOKUP(A458,'BD OFICIAL'!$A$1:$AL$2098,27,0)=Z458,0,1)</f>
        <v>0</v>
      </c>
      <c r="CF458" s="2">
        <f>IF(VLOOKUP(A458,'BD OFICIAL'!$A$1:$AL$2098,28,0)=AA458,0,1)</f>
        <v>0</v>
      </c>
      <c r="CG458" s="2">
        <f>IF(VLOOKUP(A458,'BD OFICIAL'!$A$1:$AL$2098,33,0)=AF458,0,1)</f>
        <v>0</v>
      </c>
      <c r="CH458" s="2">
        <f>IF(VLOOKUP(A458,'BD OFICIAL'!$A$1:$AL$2098,35,0)=AH458,0,1)</f>
        <v>0</v>
      </c>
      <c r="CI458" s="85">
        <f>IF(VLOOKUP(A458,'BD OFICIAL'!$A$1:$AL$2098,34,0)=AL458,0,1)</f>
        <v>0</v>
      </c>
      <c r="CJ458" s="12">
        <f>VLOOKUP(A458,'BD OFICIAL'!$A$1:$AM$2098,36,0)*AM458-AP458</f>
        <v>0</v>
      </c>
      <c r="CK458" s="85" t="str">
        <f t="shared" si="258"/>
        <v>SHMAN</v>
      </c>
      <c r="CL458" s="85" t="str">
        <f t="shared" si="259"/>
        <v>SI</v>
      </c>
      <c r="CM458" s="85" t="str">
        <f t="shared" si="239"/>
        <v>NO</v>
      </c>
      <c r="CN458" s="31">
        <f t="shared" si="240"/>
        <v>0</v>
      </c>
      <c r="CO458" s="31">
        <f t="shared" si="260"/>
        <v>0</v>
      </c>
      <c r="CP458" s="31">
        <f t="shared" si="241"/>
        <v>0</v>
      </c>
      <c r="CQ458" s="31">
        <f>IF(Y458="NO",0,IF(Y458="SI",IF(VLOOKUP(A458,'BD OFICIAL'!$A:$AO,40,0)=AQ458,0,1)))</f>
        <v>0</v>
      </c>
      <c r="CR458" s="31">
        <f>IF(Z458="NO",0,IF(Z458="SI",IF(VLOOKUP(B458,'BD OFICIAL'!$A:$AO,41,0)=AS458,0,1)))</f>
        <v>0</v>
      </c>
      <c r="CS458" s="31">
        <f t="shared" si="261"/>
        <v>0</v>
      </c>
      <c r="CT458" s="31">
        <f t="shared" si="262"/>
        <v>0</v>
      </c>
      <c r="CU458" s="31">
        <f>IF(VLOOKUP(A458,'BD OFICIAL'!$A$1:$AL$1056,31,0)="SI",IF(AT458&gt;0,0,1),IF(AT458=0,0,1))</f>
        <v>0</v>
      </c>
      <c r="CV458" s="31">
        <f t="shared" si="263"/>
        <v>0</v>
      </c>
      <c r="CW458" s="31">
        <f t="shared" si="242"/>
        <v>0</v>
      </c>
      <c r="CX458" s="85" t="str">
        <f t="shared" si="243"/>
        <v>SI</v>
      </c>
      <c r="CY458" s="31">
        <f t="shared" si="244"/>
        <v>0</v>
      </c>
      <c r="CZ458" s="85" t="str">
        <f>IF(ISERROR(VLOOKUP(AI458,EXPERIENCIA!$A$1:$C$2100,1,0)),"NO","SI")</f>
        <v>SI</v>
      </c>
      <c r="DA458" s="85">
        <f>IF(CX458="no","NO APLICA",IF(AX458=0,"ERROR NOTA",IF(AND(AX458&gt;1,CZ458="NO"),"ERROR NOTA",IF(AND(CZ458="NO",AX458=1),0,IF(VLOOKUP(AI458,EXPERIENCIA!$A$1:$C$2100,3,0)=AX458,0,"ERROR NOTA")))))</f>
        <v>0</v>
      </c>
      <c r="DB458" s="85" t="str">
        <f>IF(ISERROR(VLOOKUP(AI458,COMPORTAMIENTO!$A$1:$C$2100,1,0)),"NO","SI")</f>
        <v>SI</v>
      </c>
      <c r="DC458" s="85">
        <f>IF(CX458="NO","NO APLICA",IF(AY458=0,"ERROR NOTA",IF(AND(DB458="NO",AY458=7),0,IF(VLOOKUP(AI458,COMPORTAMIENTO!$A$2:$H$2100,8,0)=AY458,0,"ERROR NOTA"))))</f>
        <v>0</v>
      </c>
      <c r="DD458" s="104">
        <f t="shared" si="245"/>
        <v>0.1</v>
      </c>
      <c r="DE458" s="104">
        <f t="shared" si="246"/>
        <v>0.70000000000000007</v>
      </c>
      <c r="DF458" s="85" t="str">
        <f t="shared" si="264"/>
        <v>SI</v>
      </c>
      <c r="DG458" s="85">
        <f t="shared" si="247"/>
        <v>0</v>
      </c>
      <c r="DH458" s="85">
        <f t="shared" si="248"/>
        <v>0</v>
      </c>
      <c r="DI458" s="85">
        <f t="shared" si="249"/>
        <v>0</v>
      </c>
      <c r="DJ458" s="12">
        <f t="shared" si="250"/>
        <v>7.0000000000000009</v>
      </c>
      <c r="DK458" s="7">
        <f t="shared" si="251"/>
        <v>7.0000000000000009</v>
      </c>
      <c r="DL458" s="12">
        <f t="shared" si="265"/>
        <v>6373</v>
      </c>
      <c r="DM458" s="12">
        <f>VLOOKUP(A458,'5 TD'!$A:$B,2,0)</f>
        <v>6373</v>
      </c>
      <c r="DN458" s="7">
        <f t="shared" si="266"/>
        <v>7</v>
      </c>
      <c r="DO458" s="85" t="str">
        <f t="shared" si="252"/>
        <v>APROBADO</v>
      </c>
      <c r="DP458" s="85" t="str">
        <f t="shared" si="253"/>
        <v>APROBADO</v>
      </c>
      <c r="DQ458" s="7">
        <f t="shared" si="254"/>
        <v>6.4</v>
      </c>
      <c r="DR458" s="85" t="str">
        <f t="shared" si="267"/>
        <v>APROBADO</v>
      </c>
      <c r="DS458" s="2" t="str">
        <f>+('3 Planilla Preadjudicación OTIC'!BN458)</f>
        <v>NO</v>
      </c>
      <c r="DT458" s="2">
        <f>IF(DR458="APROBADO",VLOOKUP(A458,'5 TD'!$D$3:$E$270,2,0),"NO APLICA")</f>
        <v>7</v>
      </c>
      <c r="DU458" s="2" t="str">
        <f t="shared" si="268"/>
        <v>NO</v>
      </c>
      <c r="DV458" s="2" t="str">
        <f>IF(DU458="SI",VLOOKUP(A458,'5 TD'!$G$3:$H$270,2,0),"NO APLICA ")</f>
        <v xml:space="preserve">NO APLICA </v>
      </c>
      <c r="DW458" s="2" t="str">
        <f t="shared" si="269"/>
        <v>NO</v>
      </c>
      <c r="DX458" s="2" t="str">
        <f>IF(DW458="SI",VLOOKUP(A458,'5 TD'!$J$4:$K$472,2,0),"NO APLICA")</f>
        <v>NO APLICA</v>
      </c>
      <c r="DY458" s="2" t="str">
        <f t="shared" si="270"/>
        <v>NO APLICA</v>
      </c>
      <c r="DZ458" s="7" t="str">
        <f>IF(DY458="SI",VLOOKUP(A458,'5 TD'!$M$4:$N$350,2,0),"NO APLICA")</f>
        <v>NO APLICA</v>
      </c>
      <c r="EA458" s="2" t="str">
        <f t="shared" si="271"/>
        <v>NO APLICA</v>
      </c>
      <c r="EB458" s="12" t="str">
        <f t="shared" si="272"/>
        <v/>
      </c>
      <c r="EC458" s="12" t="str">
        <f>IF(EA458="SI",VLOOKUP(A458,'5 TD'!$V$4:$W$479,2,0),"NO APLICA")</f>
        <v>NO APLICA</v>
      </c>
      <c r="ED458" s="2" t="str">
        <f t="shared" si="255"/>
        <v>NO</v>
      </c>
      <c r="EE458" s="79" t="str">
        <f>IF(ED458="SI",VLOOKUP(AI458,COMPORTAMIENTO!$A$1:$H$2100,7,0),"NO APLICA")</f>
        <v>NO APLICA</v>
      </c>
      <c r="EF458" s="12" t="str">
        <f>IF(ED458="SI",VLOOKUP(A458,'5 TD'!$P$2:$Q$479,2,0),"NO APLICA")</f>
        <v>NO APLICA</v>
      </c>
      <c r="EG458" s="2" t="str">
        <f t="shared" si="256"/>
        <v>NO</v>
      </c>
      <c r="EH458" s="2">
        <f>IF(CZ458="no",0,VLOOKUP(AI458,EXPERIENCIA!$A$1:$C$2100,2,0))</f>
        <v>10</v>
      </c>
      <c r="EI458" s="2">
        <f>IF(CZ458="si",VLOOKUP(A458,'5 TD'!$S$3:$T$2103,2,0),0)</f>
        <v>146</v>
      </c>
      <c r="EJ458" s="2" t="str">
        <f t="shared" si="257"/>
        <v>NO</v>
      </c>
      <c r="EK458" s="2">
        <f>+('3 Planilla Preadjudicación OTIC'!BU458)</f>
        <v>0</v>
      </c>
      <c r="EL458" s="4"/>
      <c r="EM458" s="3"/>
      <c r="EN458" s="3"/>
      <c r="EQ458" s="86"/>
    </row>
    <row r="459" spans="1:147" ht="15" customHeight="1" x14ac:dyDescent="0.3">
      <c r="A459" s="2">
        <f>+('3 Planilla Preadjudicación OTIC'!A459)</f>
        <v>14461</v>
      </c>
      <c r="B459" s="2" t="str">
        <f>+('3 Planilla Preadjudicación OTIC'!B459)</f>
        <v>65181652-1</v>
      </c>
      <c r="C459" s="4">
        <f>+('3 Planilla Preadjudicación OTIC'!E459)</f>
        <v>2025</v>
      </c>
      <c r="D459" s="4" t="str">
        <f>+('3 Planilla Preadjudicación OTIC'!F459)</f>
        <v>MANDATO</v>
      </c>
      <c r="E459" s="4" t="str">
        <f>+('3 Planilla Preadjudicación OTIC'!G459)</f>
        <v>82623500-4</v>
      </c>
      <c r="F459" s="4" t="str">
        <f>+('3 Planilla Preadjudicación OTIC'!H459)</f>
        <v>IDEAL</v>
      </c>
      <c r="G459" s="4"/>
      <c r="H459" s="4"/>
      <c r="I459" s="4" t="str">
        <f>+('3 Planilla Preadjudicación OTIC'!I459)</f>
        <v>ELABORACIÓN DE JABONES Y SALES DE BAÑO</v>
      </c>
      <c r="J459" s="4" t="str">
        <f>+('3 Planilla Preadjudicación OTIC'!J459)</f>
        <v>PF0578</v>
      </c>
      <c r="K459" s="4" t="str">
        <f>+('3 Planilla Preadjudicación OTIC'!K459)</f>
        <v/>
      </c>
      <c r="L459" s="4" t="str">
        <f>+('3 Planilla Preadjudicación OTIC'!L459)</f>
        <v/>
      </c>
      <c r="M459" s="2">
        <f>+('3 Planilla Preadjudicación OTIC'!M459)</f>
        <v>13</v>
      </c>
      <c r="N459" s="4" t="str">
        <f>+('3 Planilla Preadjudicación OTIC'!N459)</f>
        <v>METROPOLITANA</v>
      </c>
      <c r="O459" s="4" t="str">
        <f>+('3 Planilla Preadjudicación OTIC'!O459)</f>
        <v>QUILICURA</v>
      </c>
      <c r="P459" s="4" t="str">
        <f>+('3 Planilla Preadjudicación OTIC'!P459)</f>
        <v>EMPRENDEDORES/AS INFORMALES O PERSONAS VULNERABLES PERTENECIENTES AL 80% MAS VULNERABLE</v>
      </c>
      <c r="Q459" s="4" t="str">
        <f>+('3 Planilla Preadjudicación OTIC'!Q459)</f>
        <v>PRESENCIAL</v>
      </c>
      <c r="R459" s="4" t="str">
        <f>+('3 Planilla Preadjudicación OTIC'!R459)</f>
        <v>INDEPENDIENTE</v>
      </c>
      <c r="S459" s="4">
        <f>+('3 Planilla Preadjudicación OTIC'!S459)</f>
        <v>25</v>
      </c>
      <c r="T459" s="2">
        <f>+('3 Planilla Preadjudicación OTIC'!T459)</f>
        <v>12</v>
      </c>
      <c r="U459" s="2">
        <f>+('3 Planilla Preadjudicación OTIC'!U459)</f>
        <v>100</v>
      </c>
      <c r="V459" s="2">
        <f>+('3 Planilla Preadjudicación OTIC'!V459)</f>
        <v>0</v>
      </c>
      <c r="W459" s="2">
        <f>+('3 Planilla Preadjudicación OTIC'!W459)</f>
        <v>100</v>
      </c>
      <c r="X459" s="2">
        <f>+('3 Planilla Preadjudicación OTIC'!X459)</f>
        <v>4</v>
      </c>
      <c r="Y459" s="2" t="str">
        <f>+('3 Planilla Preadjudicación OTIC'!Y459)</f>
        <v>SI</v>
      </c>
      <c r="Z459" s="2" t="str">
        <f>+('3 Planilla Preadjudicación OTIC'!Z459)</f>
        <v>NO</v>
      </c>
      <c r="AA459" s="2" t="str">
        <f>+('3 Planilla Preadjudicación OTIC'!AA459)</f>
        <v>NO</v>
      </c>
      <c r="AB459" s="4" t="str">
        <f>+('3 Planilla Preadjudicación OTIC'!AB459)</f>
        <v>SE AJUSTA A PLAN FORMATIVO</v>
      </c>
      <c r="AC459" s="4" t="str">
        <f>+('3 Planilla Preadjudicación OTIC'!AC459)</f>
        <v>HOMBRES Y MUJERES MAYORES DE 18 AÑOS Y MENOS DE 60, QUE PERTENEZCAN A LA COMUNA DE QUILICURA. QUE SON EMPRENDEDORES QUE ESTAN DENTRO DEL 80% MAS VULNERABLE Y QUE TIENEN EDUCACIÓN BASICA COMPLETA PREFERENTEMENTE</v>
      </c>
      <c r="AD459" s="2" t="str">
        <f>+('3 Planilla Preadjudicación OTIC'!AD459)</f>
        <v>NO</v>
      </c>
      <c r="AE459" s="4">
        <f>+('3 Planilla Preadjudicación OTIC'!AE459)</f>
        <v>0</v>
      </c>
      <c r="AF459" s="2" t="str">
        <f>+('3 Planilla Preadjudicación OTIC'!AF459)</f>
        <v>CERRADA</v>
      </c>
      <c r="AG459" s="2">
        <f>+('3 Planilla Preadjudicación OTIC'!AG459)</f>
        <v>25</v>
      </c>
      <c r="AH459" s="2">
        <f>+('3 Planilla Preadjudicación OTIC'!AH459)</f>
        <v>2</v>
      </c>
      <c r="AI459" s="135" t="str">
        <f>+('3 Planilla Preadjudicación OTIC'!AI459)</f>
        <v>76773018-7</v>
      </c>
      <c r="AJ459" s="4" t="str">
        <f>+('3 Planilla Preadjudicación OTIC'!AJ459)</f>
        <v>Servicio de capacitación y formación de personas TEKNÉ SpA</v>
      </c>
      <c r="AK459" s="2">
        <f>+('3 Planilla Preadjudicación OTIC'!AK459)</f>
        <v>100</v>
      </c>
      <c r="AL459" s="2">
        <f>+('3 Planilla Preadjudicación OTIC'!AL459)</f>
        <v>25</v>
      </c>
      <c r="AM459" s="12">
        <f>+('3 Planilla Preadjudicación OTIC'!AM459)</f>
        <v>5075</v>
      </c>
      <c r="AN459" s="12">
        <f>+('3 Planilla Preadjudicación OTIC'!AN459)</f>
        <v>0</v>
      </c>
      <c r="AO459" s="12">
        <f>+('3 Planilla Preadjudicación OTIC'!AO459)</f>
        <v>0</v>
      </c>
      <c r="AP459" s="12">
        <f>+('3 Planilla Preadjudicación OTIC'!AP459)</f>
        <v>6090000</v>
      </c>
      <c r="AQ459" s="12">
        <f>+('3 Planilla Preadjudicación OTIC'!AQ459)</f>
        <v>1200000</v>
      </c>
      <c r="AR459" s="12">
        <f>+('3 Planilla Preadjudicación OTIC'!AR459)</f>
        <v>0</v>
      </c>
      <c r="AS459" s="12">
        <f>+('3 Planilla Preadjudicación OTIC'!AS459)</f>
        <v>0</v>
      </c>
      <c r="AT459" s="12">
        <f>+('3 Planilla Preadjudicación OTIC'!AT459)</f>
        <v>0</v>
      </c>
      <c r="AU459" s="12">
        <f>+('3 Planilla Preadjudicación OTIC'!AU459)</f>
        <v>7290000</v>
      </c>
      <c r="AV459" s="2" t="str">
        <f>+('3 Planilla Preadjudicación OTIC'!AV459)</f>
        <v>SI</v>
      </c>
      <c r="AW459" s="4">
        <f>+('3 Planilla Preadjudicación OTIC'!AW459)</f>
        <v>0</v>
      </c>
      <c r="AX459" s="2">
        <f>+('3 Planilla Preadjudicación OTIC'!AX459)</f>
        <v>1</v>
      </c>
      <c r="AY459" s="2">
        <f>+('3 Planilla Preadjudicación OTIC'!AY459)</f>
        <v>7</v>
      </c>
      <c r="AZ459" s="2">
        <f>+('3 Planilla Preadjudicación OTIC'!AZ459)</f>
        <v>0</v>
      </c>
      <c r="BA459" s="2">
        <f>+('3 Planilla Preadjudicación OTIC'!BA459)</f>
        <v>0</v>
      </c>
      <c r="BB459" s="2">
        <f>+('3 Planilla Preadjudicación OTIC'!BB459)</f>
        <v>0</v>
      </c>
      <c r="BC459" s="2">
        <f>+('3 Planilla Preadjudicación OTIC'!BC459)</f>
        <v>0</v>
      </c>
      <c r="BD459" s="2">
        <f>+('3 Planilla Preadjudicación OTIC'!BD459)</f>
        <v>0</v>
      </c>
      <c r="BE459" s="2">
        <f>+('3 Planilla Preadjudicación OTIC'!BE459)</f>
        <v>0</v>
      </c>
      <c r="BF459" s="2">
        <f>+('3 Planilla Preadjudicación OTIC'!BF459)</f>
        <v>0</v>
      </c>
      <c r="BG459" s="2">
        <f>+('3 Planilla Preadjudicación OTIC'!BG459)</f>
        <v>7</v>
      </c>
      <c r="BH459" s="2">
        <f>+('3 Planilla Preadjudicación OTIC'!BH459)</f>
        <v>7</v>
      </c>
      <c r="BI459" s="2">
        <f>+('3 Planilla Preadjudicación OTIC'!BI459)</f>
        <v>7</v>
      </c>
      <c r="BJ459" s="2">
        <f>+('3 Planilla Preadjudicación OTIC'!BJ459)</f>
        <v>7</v>
      </c>
      <c r="BK459" s="2">
        <f>+('3 Planilla Preadjudicación OTIC'!BK459)</f>
        <v>7</v>
      </c>
      <c r="BL459" s="2">
        <f>+('3 Planilla Preadjudicación OTIC'!BL459)</f>
        <v>7</v>
      </c>
      <c r="BM459" s="104">
        <f>ROUND(('3 Planilla Preadjudicación OTIC'!BM459),1)</f>
        <v>6.4</v>
      </c>
      <c r="BN459" s="4" t="str">
        <f>+('3 Planilla Preadjudicación OTIC'!BN459)</f>
        <v>NO</v>
      </c>
      <c r="BO459" s="4">
        <f>+('3 Planilla Preadjudicación OTIC'!BO459)</f>
        <v>0</v>
      </c>
      <c r="BP459" s="4">
        <f>+('3 Planilla Preadjudicación OTIC'!BP459)</f>
        <v>0</v>
      </c>
      <c r="BQ459" s="4">
        <f>+('3 Planilla Preadjudicación OTIC'!BQ459)</f>
        <v>0</v>
      </c>
      <c r="BR459" s="4">
        <f>+('3 Planilla Preadjudicación OTIC'!BR459)</f>
        <v>0</v>
      </c>
      <c r="BS459" s="4">
        <f>+('3 Planilla Preadjudicación OTIC'!BS459)</f>
        <v>0</v>
      </c>
      <c r="BT459" s="4">
        <f>+('3 Planilla Preadjudicación OTIC'!BT459)</f>
        <v>0</v>
      </c>
      <c r="BU459" s="85">
        <f>IF(VLOOKUP(A459,'BD OFICIAL'!$A$1:$AL$2098,7,0)=D459,0,1)</f>
        <v>0</v>
      </c>
      <c r="BV459" s="85">
        <f>IF(VLOOKUP(A459,'BD OFICIAL'!$A$1:$AL$2098,11,0)=J459,0,1)</f>
        <v>0</v>
      </c>
      <c r="BW459" s="85">
        <f>IF(VLOOKUP(A459,'BD OFICIAL'!$A$1:$AL$2098,13,0)=L459,0,1)</f>
        <v>0</v>
      </c>
      <c r="BX459" s="2">
        <f>IF(VLOOKUP(A459,'BD OFICIAL'!$A$1:$AL$2098,16,0)=O459,0,1)</f>
        <v>0</v>
      </c>
      <c r="BY459" s="2">
        <f>IF(VLOOKUP(A459,'BD OFICIAL'!$A$1:$AL$2098,17,0)=P459,0,1)</f>
        <v>0</v>
      </c>
      <c r="BZ459" s="2">
        <f>IF(VLOOKUP(A459,'BD OFICIAL'!$A$1:$AL$2098,19,0)=R459,0,1)</f>
        <v>0</v>
      </c>
      <c r="CA459" s="2">
        <f>IF(VLOOKUP(A459,'BD OFICIAL'!$A$1:$AL$2098,21,0)=T459,0,1)</f>
        <v>0</v>
      </c>
      <c r="CB459" s="2">
        <f>IF(VLOOKUP(A459,'BD OFICIAL'!$A$1:$AL$2098,24,0)=AK459,0,1)</f>
        <v>0</v>
      </c>
      <c r="CC459" s="2">
        <f>IF(VLOOKUP(A459,'BD OFICIAL'!$A$1:$AL$2098,25,0)=X459,0,1)</f>
        <v>0</v>
      </c>
      <c r="CD459" s="2">
        <f>IF(VLOOKUP(A459,'BD OFICIAL'!$A$1:$AL$2098,26,0)=Y459,0,1)</f>
        <v>0</v>
      </c>
      <c r="CE459" s="2">
        <f>IF(VLOOKUP(A459,'BD OFICIAL'!$A$1:$AL$2098,27,0)=Z459,0,1)</f>
        <v>0</v>
      </c>
      <c r="CF459" s="2">
        <f>IF(VLOOKUP(A459,'BD OFICIAL'!$A$1:$AL$2098,28,0)=AA459,0,1)</f>
        <v>0</v>
      </c>
      <c r="CG459" s="2">
        <f>IF(VLOOKUP(A459,'BD OFICIAL'!$A$1:$AL$2098,33,0)=AF459,0,1)</f>
        <v>0</v>
      </c>
      <c r="CH459" s="2">
        <f>IF(VLOOKUP(A459,'BD OFICIAL'!$A$1:$AL$2098,35,0)=AH459,0,1)</f>
        <v>0</v>
      </c>
      <c r="CI459" s="85">
        <f>IF(VLOOKUP(A459,'BD OFICIAL'!$A$1:$AL$2098,34,0)=AL459,0,1)</f>
        <v>0</v>
      </c>
      <c r="CJ459" s="12">
        <f>VLOOKUP(A459,'BD OFICIAL'!$A$1:$AM$2098,36,0)*AM459-AP459</f>
        <v>0</v>
      </c>
      <c r="CK459" s="85" t="str">
        <f t="shared" si="258"/>
        <v>SSH</v>
      </c>
      <c r="CL459" s="85" t="str">
        <f t="shared" si="259"/>
        <v>SI</v>
      </c>
      <c r="CM459" s="85" t="str">
        <f t="shared" si="239"/>
        <v>NO</v>
      </c>
      <c r="CN459" s="31">
        <f t="shared" si="240"/>
        <v>0</v>
      </c>
      <c r="CO459" s="31">
        <f t="shared" si="260"/>
        <v>0</v>
      </c>
      <c r="CP459" s="31">
        <f t="shared" si="241"/>
        <v>0</v>
      </c>
      <c r="CQ459" s="31">
        <f>IF(Y459="NO",0,IF(Y459="SI",IF(VLOOKUP(A459,'BD OFICIAL'!$A:$AO,40,0)=AQ459,0,1)))</f>
        <v>0</v>
      </c>
      <c r="CR459" s="31">
        <f>IF(Z459="NO",0,IF(Z459="SI",IF(VLOOKUP(B459,'BD OFICIAL'!$A:$AO,41,0)=AS459,0,1)))</f>
        <v>0</v>
      </c>
      <c r="CS459" s="31">
        <f t="shared" si="261"/>
        <v>0</v>
      </c>
      <c r="CT459" s="31">
        <f t="shared" si="262"/>
        <v>0</v>
      </c>
      <c r="CU459" s="31">
        <f>IF(VLOOKUP(A459,'BD OFICIAL'!$A$1:$AL$1056,31,0)="SI",IF(AT459&gt;0,0,1),IF(AT459=0,0,1))</f>
        <v>0</v>
      </c>
      <c r="CV459" s="31">
        <f t="shared" si="263"/>
        <v>0</v>
      </c>
      <c r="CW459" s="31">
        <f t="shared" si="242"/>
        <v>0</v>
      </c>
      <c r="CX459" s="85" t="str">
        <f t="shared" si="243"/>
        <v>SI</v>
      </c>
      <c r="CY459" s="31">
        <f t="shared" si="244"/>
        <v>0</v>
      </c>
      <c r="CZ459" s="85" t="str">
        <f>IF(ISERROR(VLOOKUP(AI459,EXPERIENCIA!$A$1:$C$2100,1,0)),"NO","SI")</f>
        <v>SI</v>
      </c>
      <c r="DA459" s="85">
        <f>IF(CX459="no","NO APLICA",IF(AX459=0,"ERROR NOTA",IF(AND(AX459&gt;1,CZ459="NO"),"ERROR NOTA",IF(AND(CZ459="NO",AX459=1),0,IF(VLOOKUP(AI459,EXPERIENCIA!$A$1:$C$2100,3,0)=AX459,0,"ERROR NOTA")))))</f>
        <v>0</v>
      </c>
      <c r="DB459" s="85" t="str">
        <f>IF(ISERROR(VLOOKUP(AI459,COMPORTAMIENTO!$A$1:$C$2100,1,0)),"NO","SI")</f>
        <v>SI</v>
      </c>
      <c r="DC459" s="85">
        <f>IF(CX459="NO","NO APLICA",IF(AY459=0,"ERROR NOTA",IF(AND(DB459="NO",AY459=7),0,IF(VLOOKUP(AI459,COMPORTAMIENTO!$A$2:$H$2100,8,0)=AY459,0,"ERROR NOTA"))))</f>
        <v>0</v>
      </c>
      <c r="DD459" s="104">
        <f t="shared" si="245"/>
        <v>0.1</v>
      </c>
      <c r="DE459" s="104">
        <f t="shared" si="246"/>
        <v>0.70000000000000007</v>
      </c>
      <c r="DF459" s="85" t="str">
        <f t="shared" si="264"/>
        <v>SI</v>
      </c>
      <c r="DG459" s="85">
        <f t="shared" si="247"/>
        <v>0</v>
      </c>
      <c r="DH459" s="85">
        <f t="shared" si="248"/>
        <v>0</v>
      </c>
      <c r="DI459" s="85">
        <f t="shared" si="249"/>
        <v>0</v>
      </c>
      <c r="DJ459" s="12">
        <f t="shared" si="250"/>
        <v>7.0000000000000009</v>
      </c>
      <c r="DK459" s="7">
        <f t="shared" si="251"/>
        <v>7.0000000000000009</v>
      </c>
      <c r="DL459" s="12">
        <f t="shared" si="265"/>
        <v>5075</v>
      </c>
      <c r="DM459" s="12">
        <f>VLOOKUP(A459,'5 TD'!$A:$B,2,0)</f>
        <v>5075</v>
      </c>
      <c r="DN459" s="7">
        <f t="shared" si="266"/>
        <v>7</v>
      </c>
      <c r="DO459" s="85" t="str">
        <f t="shared" si="252"/>
        <v>APROBADO</v>
      </c>
      <c r="DP459" s="85" t="str">
        <f t="shared" si="253"/>
        <v>APROBADO</v>
      </c>
      <c r="DQ459" s="7">
        <f t="shared" si="254"/>
        <v>6.4</v>
      </c>
      <c r="DR459" s="85" t="str">
        <f t="shared" si="267"/>
        <v>APROBADO</v>
      </c>
      <c r="DS459" s="2" t="str">
        <f>+('3 Planilla Preadjudicación OTIC'!BN459)</f>
        <v>NO</v>
      </c>
      <c r="DT459" s="2">
        <f>IF(DR459="APROBADO",VLOOKUP(A459,'5 TD'!$D$3:$E$270,2,0),"NO APLICA")</f>
        <v>7</v>
      </c>
      <c r="DU459" s="2" t="str">
        <f t="shared" si="268"/>
        <v>NO</v>
      </c>
      <c r="DV459" s="2" t="str">
        <f>IF(DU459="SI",VLOOKUP(A459,'5 TD'!$G$3:$H$270,2,0),"NO APLICA ")</f>
        <v xml:space="preserve">NO APLICA </v>
      </c>
      <c r="DW459" s="2" t="str">
        <f t="shared" si="269"/>
        <v>NO</v>
      </c>
      <c r="DX459" s="2" t="str">
        <f>IF(DW459="SI",VLOOKUP(A459,'5 TD'!$J$4:$K$472,2,0),"NO APLICA")</f>
        <v>NO APLICA</v>
      </c>
      <c r="DY459" s="2" t="str">
        <f t="shared" si="270"/>
        <v>NO APLICA</v>
      </c>
      <c r="DZ459" s="7" t="str">
        <f>IF(DY459="SI",VLOOKUP(A459,'5 TD'!$M$4:$N$350,2,0),"NO APLICA")</f>
        <v>NO APLICA</v>
      </c>
      <c r="EA459" s="2" t="str">
        <f t="shared" si="271"/>
        <v>NO APLICA</v>
      </c>
      <c r="EB459" s="12" t="str">
        <f t="shared" si="272"/>
        <v/>
      </c>
      <c r="EC459" s="12" t="str">
        <f>IF(EA459="SI",VLOOKUP(A459,'5 TD'!$V$4:$W$479,2,0),"NO APLICA")</f>
        <v>NO APLICA</v>
      </c>
      <c r="ED459" s="2" t="str">
        <f t="shared" si="255"/>
        <v>NO</v>
      </c>
      <c r="EE459" s="79" t="str">
        <f>IF(ED459="SI",VLOOKUP(AI459,COMPORTAMIENTO!$A$1:$H$2100,7,0),"NO APLICA")</f>
        <v>NO APLICA</v>
      </c>
      <c r="EF459" s="12" t="str">
        <f>IF(ED459="SI",VLOOKUP(A459,'5 TD'!$P$2:$Q$479,2,0),"NO APLICA")</f>
        <v>NO APLICA</v>
      </c>
      <c r="EG459" s="2" t="str">
        <f t="shared" si="256"/>
        <v>NO</v>
      </c>
      <c r="EH459" s="2">
        <f>IF(CZ459="no",0,VLOOKUP(AI459,EXPERIENCIA!$A$1:$C$2100,2,0))</f>
        <v>10</v>
      </c>
      <c r="EI459" s="2">
        <f>IF(CZ459="si",VLOOKUP(A459,'5 TD'!$S$3:$T$2103,2,0),0)</f>
        <v>125</v>
      </c>
      <c r="EJ459" s="2" t="str">
        <f t="shared" si="257"/>
        <v>NO</v>
      </c>
      <c r="EK459" s="2">
        <f>+('3 Planilla Preadjudicación OTIC'!BU459)</f>
        <v>0</v>
      </c>
      <c r="EL459" s="4"/>
      <c r="EM459" s="3"/>
      <c r="EN459" s="3"/>
      <c r="EQ459" s="86"/>
    </row>
    <row r="460" spans="1:147" s="3" customFormat="1" ht="15" customHeight="1" x14ac:dyDescent="0.3">
      <c r="A460" s="2">
        <f>+('3 Planilla Preadjudicación OTIC'!A460)</f>
        <v>14266</v>
      </c>
      <c r="B460" s="2" t="str">
        <f>+('3 Planilla Preadjudicación OTIC'!B460)</f>
        <v>65181652-1</v>
      </c>
      <c r="C460" s="4">
        <f>+('3 Planilla Preadjudicación OTIC'!E460)</f>
        <v>2025</v>
      </c>
      <c r="D460" s="4" t="str">
        <f>+('3 Planilla Preadjudicación OTIC'!F460)</f>
        <v>MANDATO</v>
      </c>
      <c r="E460" s="4" t="str">
        <f>+('3 Planilla Preadjudicación OTIC'!G460)</f>
        <v>65196907-7</v>
      </c>
      <c r="F460" s="4" t="str">
        <f>+('3 Planilla Preadjudicación OTIC'!H460)</f>
        <v>FUNDACIÓN ATENEA MUJER</v>
      </c>
      <c r="G460" s="4"/>
      <c r="H460" s="4"/>
      <c r="I460" s="4" t="str">
        <f>+('3 Planilla Preadjudicación OTIC'!I460)</f>
        <v>SERVICIOS DE MANICURE Y PEDICURE</v>
      </c>
      <c r="J460" s="4" t="str">
        <f>+('3 Planilla Preadjudicación OTIC'!J460)</f>
        <v>PF0611</v>
      </c>
      <c r="K460" s="4" t="str">
        <f>+('3 Planilla Preadjudicación OTIC'!K460)</f>
        <v>TÉCNICAS PARA EL EMPRENDIMIENTO</v>
      </c>
      <c r="L460" s="4" t="str">
        <f>+('3 Planilla Preadjudicación OTIC'!L460)</f>
        <v>PF0921</v>
      </c>
      <c r="M460" s="2">
        <f>+('3 Planilla Preadjudicación OTIC'!M460)</f>
        <v>13</v>
      </c>
      <c r="N460" s="4" t="str">
        <f>+('3 Planilla Preadjudicación OTIC'!N460)</f>
        <v>METROPOLITANA</v>
      </c>
      <c r="O460" s="4" t="str">
        <f>+('3 Planilla Preadjudicación OTIC'!O460)</f>
        <v>SANTIAGO</v>
      </c>
      <c r="P460" s="4" t="str">
        <f>+('3 Planilla Preadjudicación OTIC'!P460)</f>
        <v>EMPRENDEDORES/AS INFORMALES O PERSONAS VULNERABLES PERTENECIENTES AL 80% MAS VULNERABLE</v>
      </c>
      <c r="Q460" s="4" t="str">
        <f>+('3 Planilla Preadjudicación OTIC'!Q460)</f>
        <v>PRESENCIAL</v>
      </c>
      <c r="R460" s="4" t="str">
        <f>+('3 Planilla Preadjudicación OTIC'!R460)</f>
        <v>INDEPENDIENTE</v>
      </c>
      <c r="S460" s="4">
        <f>+('3 Planilla Preadjudicación OTIC'!S460)</f>
        <v>41</v>
      </c>
      <c r="T460" s="2">
        <f>+('3 Planilla Preadjudicación OTIC'!T460)</f>
        <v>11</v>
      </c>
      <c r="U460" s="2">
        <f>+('3 Planilla Preadjudicación OTIC'!U460)</f>
        <v>110</v>
      </c>
      <c r="V460" s="2">
        <f>+('3 Planilla Preadjudicación OTIC'!V460)</f>
        <v>12</v>
      </c>
      <c r="W460" s="2">
        <f>+('3 Planilla Preadjudicación OTIC'!W460)</f>
        <v>122</v>
      </c>
      <c r="X460" s="2">
        <f>+('3 Planilla Preadjudicación OTIC'!X460)</f>
        <v>3</v>
      </c>
      <c r="Y460" s="2" t="str">
        <f>+('3 Planilla Preadjudicación OTIC'!Y460)</f>
        <v>SI</v>
      </c>
      <c r="Z460" s="2" t="str">
        <f>+('3 Planilla Preadjudicación OTIC'!Z460)</f>
        <v>NO</v>
      </c>
      <c r="AA460" s="2" t="str">
        <f>+('3 Planilla Preadjudicación OTIC'!AA460)</f>
        <v>SI</v>
      </c>
      <c r="AB460" s="4" t="str">
        <f>+('3 Planilla Preadjudicación OTIC'!AB460)</f>
        <v>SE AJUSTA A PLAN FORMATIVO</v>
      </c>
      <c r="AC460" s="4" t="str">
        <f>+('3 Planilla Preadjudicación OTIC'!AC460)</f>
        <v>PERSONAS PERTENECIENTES AL 80% DE LA POBLACIÓN VULNERABLE, HOMBRES Y MUJERES DE 18 AÑOS O MAS, CON EDUCACIÓN BASICA COMPLETA PREFERENTEMENTE, DE LA COMUNA DE LA REINA</v>
      </c>
      <c r="AD460" s="2" t="str">
        <f>+('3 Planilla Preadjudicación OTIC'!AD460)</f>
        <v>NO</v>
      </c>
      <c r="AE460" s="4">
        <f>+('3 Planilla Preadjudicación OTIC'!AE460)</f>
        <v>0</v>
      </c>
      <c r="AF460" s="2" t="str">
        <f>+('3 Planilla Preadjudicación OTIC'!AF460)</f>
        <v>CERRADA</v>
      </c>
      <c r="AG460" s="2">
        <f>+('3 Planilla Preadjudicación OTIC'!AG460)</f>
        <v>41</v>
      </c>
      <c r="AH460" s="218">
        <f>+('3 Planilla Preadjudicación OTIC'!AH460)</f>
        <v>2</v>
      </c>
      <c r="AI460" s="135" t="str">
        <f>+('3 Planilla Preadjudicación OTIC'!AI460)</f>
        <v>76773018-7</v>
      </c>
      <c r="AJ460" s="4" t="str">
        <f>+('3 Planilla Preadjudicación OTIC'!AJ460)</f>
        <v>Servicio de capacitación y formación de personas TEKNÉ SpA</v>
      </c>
      <c r="AK460" s="2">
        <f>+('3 Planilla Preadjudicación OTIC'!AK460)</f>
        <v>122</v>
      </c>
      <c r="AL460" s="2">
        <f>+('3 Planilla Preadjudicación OTIC'!AL460)</f>
        <v>41</v>
      </c>
      <c r="AM460" s="12">
        <f>+('3 Planilla Preadjudicación OTIC'!AM460)</f>
        <v>5075</v>
      </c>
      <c r="AN460" s="12">
        <f>+('3 Planilla Preadjudicación OTIC'!AN460)</f>
        <v>115000</v>
      </c>
      <c r="AO460" s="12">
        <f>+('3 Planilla Preadjudicación OTIC'!AO460)</f>
        <v>0</v>
      </c>
      <c r="AP460" s="12">
        <f>+('3 Planilla Preadjudicación OTIC'!AP460)</f>
        <v>6810650</v>
      </c>
      <c r="AQ460" s="12">
        <f>+('3 Planilla Preadjudicación OTIC'!AQ460)</f>
        <v>1804000</v>
      </c>
      <c r="AR460" s="12">
        <f>+('3 Planilla Preadjudicación OTIC'!AR460)</f>
        <v>1265000</v>
      </c>
      <c r="AS460" s="12">
        <f>+('3 Planilla Preadjudicación OTIC'!AS460)</f>
        <v>0</v>
      </c>
      <c r="AT460" s="12">
        <f>+('3 Planilla Preadjudicación OTIC'!AT460)</f>
        <v>0</v>
      </c>
      <c r="AU460" s="12">
        <f>+('3 Planilla Preadjudicación OTIC'!AU460)</f>
        <v>9879650</v>
      </c>
      <c r="AV460" s="2" t="str">
        <f>+('3 Planilla Preadjudicación OTIC'!AV460)</f>
        <v>SI</v>
      </c>
      <c r="AW460" s="4">
        <f>+('3 Planilla Preadjudicación OTIC'!AW460)</f>
        <v>0</v>
      </c>
      <c r="AX460" s="2">
        <f>+('3 Planilla Preadjudicación OTIC'!AX460)</f>
        <v>1</v>
      </c>
      <c r="AY460" s="2">
        <f>+('3 Planilla Preadjudicación OTIC'!AY460)</f>
        <v>7</v>
      </c>
      <c r="AZ460" s="2">
        <f>+('3 Planilla Preadjudicación OTIC'!AZ460)</f>
        <v>0</v>
      </c>
      <c r="BA460" s="2">
        <f>+('3 Planilla Preadjudicación OTIC'!BA460)</f>
        <v>0</v>
      </c>
      <c r="BB460" s="2">
        <f>+('3 Planilla Preadjudicación OTIC'!BB460)</f>
        <v>0</v>
      </c>
      <c r="BC460" s="2">
        <f>+('3 Planilla Preadjudicación OTIC'!BC460)</f>
        <v>0</v>
      </c>
      <c r="BD460" s="2">
        <f>+('3 Planilla Preadjudicación OTIC'!BD460)</f>
        <v>0</v>
      </c>
      <c r="BE460" s="2">
        <f>+('3 Planilla Preadjudicación OTIC'!BE460)</f>
        <v>0</v>
      </c>
      <c r="BF460" s="2">
        <f>+('3 Planilla Preadjudicación OTIC'!BF460)</f>
        <v>0</v>
      </c>
      <c r="BG460" s="2">
        <f>+('3 Planilla Preadjudicación OTIC'!BG460)</f>
        <v>7</v>
      </c>
      <c r="BH460" s="2">
        <f>+('3 Planilla Preadjudicación OTIC'!BH460)</f>
        <v>7</v>
      </c>
      <c r="BI460" s="2">
        <f>+('3 Planilla Preadjudicación OTIC'!BI460)</f>
        <v>7</v>
      </c>
      <c r="BJ460" s="2">
        <f>+('3 Planilla Preadjudicación OTIC'!BJ460)</f>
        <v>7</v>
      </c>
      <c r="BK460" s="2">
        <f>+('3 Planilla Preadjudicación OTIC'!BK460)</f>
        <v>7</v>
      </c>
      <c r="BL460" s="218">
        <f>+('3 Planilla Preadjudicación OTIC'!BL460)</f>
        <v>7</v>
      </c>
      <c r="BM460" s="104">
        <f>ROUND(('3 Planilla Preadjudicación OTIC'!BM460),1)</f>
        <v>6.4</v>
      </c>
      <c r="BN460" s="4" t="str">
        <f>+('3 Planilla Preadjudicación OTIC'!BN460)</f>
        <v>NO</v>
      </c>
      <c r="BO460" s="4">
        <f>+('3 Planilla Preadjudicación OTIC'!BO460)</f>
        <v>0</v>
      </c>
      <c r="BP460" s="4">
        <f>+('3 Planilla Preadjudicación OTIC'!BP460)</f>
        <v>0</v>
      </c>
      <c r="BQ460" s="4">
        <f>+('3 Planilla Preadjudicación OTIC'!BQ460)</f>
        <v>0</v>
      </c>
      <c r="BR460" s="4">
        <f>+('3 Planilla Preadjudicación OTIC'!BR460)</f>
        <v>0</v>
      </c>
      <c r="BS460" s="4">
        <f>+('3 Planilla Preadjudicación OTIC'!BS460)</f>
        <v>0</v>
      </c>
      <c r="BT460" s="4">
        <f>+('3 Planilla Preadjudicación OTIC'!BT460)</f>
        <v>0</v>
      </c>
      <c r="BU460" s="85">
        <f>IF(VLOOKUP(A460,'BD OFICIAL'!$A$1:$AL$2098,7,0)=D460,0,1)</f>
        <v>0</v>
      </c>
      <c r="BV460" s="85">
        <f>IF(VLOOKUP(A460,'BD OFICIAL'!$A$1:$AL$2098,11,0)=J460,0,1)</f>
        <v>0</v>
      </c>
      <c r="BW460" s="85">
        <f>IF(VLOOKUP(A460,'BD OFICIAL'!$A$1:$AL$2098,13,0)=L460,0,1)</f>
        <v>0</v>
      </c>
      <c r="BX460" s="2">
        <f>IF(VLOOKUP(A460,'BD OFICIAL'!$A$1:$AL$2098,16,0)=O460,0,1)</f>
        <v>0</v>
      </c>
      <c r="BY460" s="2">
        <f>IF(VLOOKUP(A460,'BD OFICIAL'!$A$1:$AL$2098,17,0)=P460,0,1)</f>
        <v>0</v>
      </c>
      <c r="BZ460" s="2">
        <f>IF(VLOOKUP(A460,'BD OFICIAL'!$A$1:$AL$2098,19,0)=R460,0,1)</f>
        <v>0</v>
      </c>
      <c r="CA460" s="2">
        <f>IF(VLOOKUP(A460,'BD OFICIAL'!$A$1:$AL$2098,21,0)=T460,0,1)</f>
        <v>0</v>
      </c>
      <c r="CB460" s="2">
        <f>IF(VLOOKUP(A460,'BD OFICIAL'!$A$1:$AL$2098,24,0)=AK460,0,1)</f>
        <v>0</v>
      </c>
      <c r="CC460" s="2">
        <f>IF(VLOOKUP(A460,'BD OFICIAL'!$A$1:$AL$2098,25,0)=X460,0,1)</f>
        <v>0</v>
      </c>
      <c r="CD460" s="2">
        <f>IF(VLOOKUP(A460,'BD OFICIAL'!$A$1:$AL$2098,26,0)=Y460,0,1)</f>
        <v>0</v>
      </c>
      <c r="CE460" s="2">
        <f>IF(VLOOKUP(A460,'BD OFICIAL'!$A$1:$AL$2098,27,0)=Z460,0,1)</f>
        <v>0</v>
      </c>
      <c r="CF460" s="2">
        <f>IF(VLOOKUP(A460,'BD OFICIAL'!$A$1:$AL$2098,28,0)=AA460,0,1)</f>
        <v>0</v>
      </c>
      <c r="CG460" s="2">
        <f>IF(VLOOKUP(A460,'BD OFICIAL'!$A$1:$AL$2098,33,0)=AF460,0,1)</f>
        <v>0</v>
      </c>
      <c r="CH460" s="2">
        <f>IF(VLOOKUP(A460,'BD OFICIAL'!$A$1:$AL$2098,35,0)=AH460,0,1)</f>
        <v>0</v>
      </c>
      <c r="CI460" s="85">
        <f>IF(VLOOKUP(A460,'BD OFICIAL'!$A$1:$AL$2098,34,0)=AL460,0,1)</f>
        <v>0</v>
      </c>
      <c r="CJ460" s="12">
        <f>VLOOKUP(A460,'BD OFICIAL'!$A$1:$AM$2098,36,0)*AM460-AP460</f>
        <v>0</v>
      </c>
      <c r="CK460" s="85" t="str">
        <f t="shared" si="258"/>
        <v>SHMAN</v>
      </c>
      <c r="CL460" s="85" t="str">
        <f t="shared" si="259"/>
        <v>SI</v>
      </c>
      <c r="CM460" s="85" t="str">
        <f t="shared" si="239"/>
        <v>NO</v>
      </c>
      <c r="CN460" s="31">
        <f t="shared" si="240"/>
        <v>0</v>
      </c>
      <c r="CO460" s="31">
        <f t="shared" si="260"/>
        <v>0</v>
      </c>
      <c r="CP460" s="31">
        <f t="shared" si="241"/>
        <v>0</v>
      </c>
      <c r="CQ460" s="31">
        <f>IF(Y460="NO",0,IF(Y460="SI",IF(VLOOKUP(A460,'BD OFICIAL'!$A:$AO,40,0)=AQ460,0,1)))</f>
        <v>0</v>
      </c>
      <c r="CR460" s="31">
        <f>IF(Z460="NO",0,IF(Z460="SI",IF(VLOOKUP(B460,'BD OFICIAL'!$A:$AO,41,0)=AS460,0,1)))</f>
        <v>0</v>
      </c>
      <c r="CS460" s="31">
        <f t="shared" si="261"/>
        <v>0</v>
      </c>
      <c r="CT460" s="31">
        <f t="shared" si="262"/>
        <v>0</v>
      </c>
      <c r="CU460" s="31">
        <f>IF(VLOOKUP(A460,'BD OFICIAL'!$A$1:$AL$1056,31,0)="SI",IF(AT460&gt;0,0,1),IF(AT460=0,0,1))</f>
        <v>0</v>
      </c>
      <c r="CV460" s="31">
        <f t="shared" si="263"/>
        <v>0</v>
      </c>
      <c r="CW460" s="31">
        <f t="shared" si="242"/>
        <v>0</v>
      </c>
      <c r="CX460" s="85" t="str">
        <f t="shared" si="243"/>
        <v>SI</v>
      </c>
      <c r="CY460" s="31">
        <f t="shared" si="244"/>
        <v>0</v>
      </c>
      <c r="CZ460" s="85" t="str">
        <f>IF(ISERROR(VLOOKUP(AI460,EXPERIENCIA!$A$1:$C$2100,1,0)),"NO","SI")</f>
        <v>SI</v>
      </c>
      <c r="DA460" s="85">
        <f>IF(CX460="no","NO APLICA",IF(AX460=0,"ERROR NOTA",IF(AND(AX460&gt;1,CZ460="NO"),"ERROR NOTA",IF(AND(CZ460="NO",AX460=1),0,IF(VLOOKUP(AI460,EXPERIENCIA!$A$1:$C$2100,3,0)=AX460,0,"ERROR NOTA")))))</f>
        <v>0</v>
      </c>
      <c r="DB460" s="85" t="str">
        <f>IF(ISERROR(VLOOKUP(AI460,COMPORTAMIENTO!$A$1:$C$2100,1,0)),"NO","SI")</f>
        <v>SI</v>
      </c>
      <c r="DC460" s="85">
        <f>IF(CX460="NO","NO APLICA",IF(AY460=0,"ERROR NOTA",IF(AND(DB460="NO",AY460=7),0,IF(VLOOKUP(AI460,COMPORTAMIENTO!$A$2:$H$2100,8,0)=AY460,0,"ERROR NOTA"))))</f>
        <v>0</v>
      </c>
      <c r="DD460" s="104">
        <f t="shared" si="245"/>
        <v>0.1</v>
      </c>
      <c r="DE460" s="104">
        <f t="shared" si="246"/>
        <v>0.70000000000000007</v>
      </c>
      <c r="DF460" s="85" t="str">
        <f t="shared" si="264"/>
        <v>SI</v>
      </c>
      <c r="DG460" s="85">
        <f t="shared" si="247"/>
        <v>0</v>
      </c>
      <c r="DH460" s="85">
        <f t="shared" si="248"/>
        <v>0</v>
      </c>
      <c r="DI460" s="85">
        <f t="shared" si="249"/>
        <v>0</v>
      </c>
      <c r="DJ460" s="12">
        <f t="shared" si="250"/>
        <v>7.0000000000000009</v>
      </c>
      <c r="DK460" s="7">
        <f t="shared" si="251"/>
        <v>7.0000000000000009</v>
      </c>
      <c r="DL460" s="12">
        <f t="shared" si="265"/>
        <v>5075</v>
      </c>
      <c r="DM460" s="12">
        <f>VLOOKUP(A460,'5 TD'!$A:$B,2,0)</f>
        <v>5075</v>
      </c>
      <c r="DN460" s="7">
        <f t="shared" si="266"/>
        <v>7</v>
      </c>
      <c r="DO460" s="85" t="str">
        <f t="shared" si="252"/>
        <v>APROBADO</v>
      </c>
      <c r="DP460" s="85" t="str">
        <f t="shared" si="253"/>
        <v>APROBADO</v>
      </c>
      <c r="DQ460" s="7">
        <f t="shared" si="254"/>
        <v>6.4</v>
      </c>
      <c r="DR460" s="85" t="str">
        <f t="shared" si="267"/>
        <v>APROBADO</v>
      </c>
      <c r="DS460" s="2" t="str">
        <f>+('3 Planilla Preadjudicación OTIC'!BN460)</f>
        <v>NO</v>
      </c>
      <c r="DT460" s="2">
        <f>IF(DR460="APROBADO",VLOOKUP(A460,'5 TD'!$D$3:$E$270,2,0),"NO APLICA")</f>
        <v>6.8</v>
      </c>
      <c r="DU460" s="2" t="str">
        <f t="shared" si="268"/>
        <v>NO</v>
      </c>
      <c r="DV460" s="2" t="str">
        <f>IF(DU460="SI",VLOOKUP(A460,'5 TD'!$G$3:$H$270,2,0),"NO APLICA ")</f>
        <v xml:space="preserve">NO APLICA </v>
      </c>
      <c r="DW460" s="2" t="str">
        <f t="shared" si="269"/>
        <v>NO</v>
      </c>
      <c r="DX460" s="2" t="str">
        <f>IF(DW460="SI",VLOOKUP(A460,'5 TD'!$J$4:$K$472,2,0),"NO APLICA")</f>
        <v>NO APLICA</v>
      </c>
      <c r="DY460" s="2" t="str">
        <f t="shared" si="270"/>
        <v>NO APLICA</v>
      </c>
      <c r="DZ460" s="7" t="str">
        <f>IF(DY460="SI",VLOOKUP(A460,'5 TD'!$M$4:$N$350,2,0),"NO APLICA")</f>
        <v>NO APLICA</v>
      </c>
      <c r="EA460" s="2" t="str">
        <f t="shared" si="271"/>
        <v>NO APLICA</v>
      </c>
      <c r="EB460" s="12" t="str">
        <f t="shared" si="272"/>
        <v/>
      </c>
      <c r="EC460" s="12" t="str">
        <f>IF(EA460="SI",VLOOKUP(A460,'5 TD'!$V$4:$W$479,2,0),"NO APLICA")</f>
        <v>NO APLICA</v>
      </c>
      <c r="ED460" s="2" t="str">
        <f t="shared" si="255"/>
        <v>NO</v>
      </c>
      <c r="EE460" s="79" t="str">
        <f>IF(ED460="SI",VLOOKUP(AI460,COMPORTAMIENTO!$A$1:$H$2100,7,0),"NO APLICA")</f>
        <v>NO APLICA</v>
      </c>
      <c r="EF460" s="12" t="str">
        <f>IF(ED460="SI",VLOOKUP(A460,'5 TD'!$P$2:$Q$479,2,0),"NO APLICA")</f>
        <v>NO APLICA</v>
      </c>
      <c r="EG460" s="2" t="str">
        <f t="shared" si="256"/>
        <v>NO</v>
      </c>
      <c r="EH460" s="2">
        <f>IF(CZ460="no",0,VLOOKUP(AI460,EXPERIENCIA!$A$1:$C$2100,2,0))</f>
        <v>10</v>
      </c>
      <c r="EI460" s="2">
        <f>IF(CZ460="si",VLOOKUP(A460,'5 TD'!$S$3:$T$2103,2,0),0)</f>
        <v>125</v>
      </c>
      <c r="EJ460" s="2" t="str">
        <f t="shared" si="257"/>
        <v>NO</v>
      </c>
      <c r="EK460" s="2">
        <f>+('3 Planilla Preadjudicación OTIC'!BU460)</f>
        <v>0</v>
      </c>
      <c r="EL460" s="4"/>
      <c r="EQ460" s="86"/>
    </row>
    <row r="461" spans="1:147" ht="15" customHeight="1" x14ac:dyDescent="0.3">
      <c r="A461" s="2">
        <f>+('3 Planilla Preadjudicación OTIC'!A461)</f>
        <v>14465</v>
      </c>
      <c r="B461" s="2" t="str">
        <f>+('3 Planilla Preadjudicación OTIC'!B461)</f>
        <v>65181652-1</v>
      </c>
      <c r="C461" s="4">
        <f>+('3 Planilla Preadjudicación OTIC'!E461)</f>
        <v>2025</v>
      </c>
      <c r="D461" s="4" t="str">
        <f>+('3 Planilla Preadjudicación OTIC'!F461)</f>
        <v>MANDATO</v>
      </c>
      <c r="E461" s="4" t="str">
        <f>+('3 Planilla Preadjudicación OTIC'!G461)</f>
        <v>82623500-4</v>
      </c>
      <c r="F461" s="4" t="str">
        <f>+('3 Planilla Preadjudicación OTIC'!H461)</f>
        <v>IDEAL</v>
      </c>
      <c r="G461" s="4"/>
      <c r="H461" s="4"/>
      <c r="I461" s="4" t="str">
        <f>+('3 Planilla Preadjudicación OTIC'!I461)</f>
        <v>EDUCACIÓN FINANCIERA</v>
      </c>
      <c r="J461" s="4" t="str">
        <f>+('3 Planilla Preadjudicación OTIC'!J461)</f>
        <v>SIN PLAN FORMATIVO</v>
      </c>
      <c r="K461" s="4" t="str">
        <f>+('3 Planilla Preadjudicación OTIC'!K461)</f>
        <v>USO DE TIC’S EN LA BUSQUEDA DE EMPLEO</v>
      </c>
      <c r="L461" s="4" t="str">
        <f>+('3 Planilla Preadjudicación OTIC'!L461)</f>
        <v>PF0923</v>
      </c>
      <c r="M461" s="2">
        <f>+('3 Planilla Preadjudicación OTIC'!M461)</f>
        <v>13</v>
      </c>
      <c r="N461" s="4" t="str">
        <f>+('3 Planilla Preadjudicación OTIC'!N461)</f>
        <v>METROPOLITANA</v>
      </c>
      <c r="O461" s="4" t="str">
        <f>+('3 Planilla Preadjudicación OTIC'!O461)</f>
        <v>SAN JOAQUÍN</v>
      </c>
      <c r="P461" s="4" t="str">
        <f>+('3 Planilla Preadjudicación OTIC'!P461)</f>
        <v>PERSONAS DESOCUPADAS (CESANTES Y PERSONAS QUE BUSCAN TRABAJO POR PRIMERA VEZ).</v>
      </c>
      <c r="Q461" s="4" t="str">
        <f>+('3 Planilla Preadjudicación OTIC'!Q461)</f>
        <v>PRESENCIAL</v>
      </c>
      <c r="R461" s="4" t="str">
        <f>+('3 Planilla Preadjudicación OTIC'!R461)</f>
        <v>DEPENDIENTE</v>
      </c>
      <c r="S461" s="4">
        <f>+('3 Planilla Preadjudicación OTIC'!S461)</f>
        <v>18</v>
      </c>
      <c r="T461" s="2">
        <f>+('3 Planilla Preadjudicación OTIC'!T461)</f>
        <v>20</v>
      </c>
      <c r="U461" s="2">
        <f>+('3 Planilla Preadjudicación OTIC'!U461)</f>
        <v>0</v>
      </c>
      <c r="V461" s="2">
        <f>+('3 Planilla Preadjudicación OTIC'!V461)</f>
        <v>10</v>
      </c>
      <c r="W461" s="2">
        <f>+('3 Planilla Preadjudicación OTIC'!W461)</f>
        <v>52</v>
      </c>
      <c r="X461" s="2">
        <f>+('3 Planilla Preadjudicación OTIC'!X461)</f>
        <v>3</v>
      </c>
      <c r="Y461" s="2" t="str">
        <f>+('3 Planilla Preadjudicación OTIC'!Y461)</f>
        <v>SI</v>
      </c>
      <c r="Z461" s="2" t="str">
        <f>+('3 Planilla Preadjudicación OTIC'!Z461)</f>
        <v>NO</v>
      </c>
      <c r="AA461" s="2" t="str">
        <f>+('3 Planilla Preadjudicación OTIC'!AA461)</f>
        <v>NO</v>
      </c>
      <c r="AB461" s="4" t="str">
        <f>+('3 Planilla Preadjudicación OTIC'!AB461)</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461" s="4" t="str">
        <f>+('3 Planilla Preadjudicación OTIC'!AC461)</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461" s="2" t="str">
        <f>+('3 Planilla Preadjudicación OTIC'!AD461)</f>
        <v>NO</v>
      </c>
      <c r="AE461" s="4">
        <f>+('3 Planilla Preadjudicación OTIC'!AE461)</f>
        <v>0</v>
      </c>
      <c r="AF461" s="2" t="str">
        <f>+('3 Planilla Preadjudicación OTIC'!AF461)</f>
        <v>CERRADA</v>
      </c>
      <c r="AG461" s="2">
        <f>+('3 Planilla Preadjudicación OTIC'!AG461)</f>
        <v>18</v>
      </c>
      <c r="AH461" s="2">
        <f>+('3 Planilla Preadjudicación OTIC'!AH461)</f>
        <v>1</v>
      </c>
      <c r="AI461" s="135" t="str">
        <f>+('3 Planilla Preadjudicación OTIC'!AI461)</f>
        <v>78055440-1</v>
      </c>
      <c r="AJ461" s="4" t="str">
        <f>+('3 Planilla Preadjudicación OTIC'!AJ461)</f>
        <v>Capacitacion Play Comp Ltda</v>
      </c>
      <c r="AK461" s="2">
        <f>+('3 Planilla Preadjudicación OTIC'!AK461)</f>
        <v>52</v>
      </c>
      <c r="AL461" s="2">
        <f>+('3 Planilla Preadjudicación OTIC'!AL461)</f>
        <v>18</v>
      </c>
      <c r="AM461" s="12">
        <f>+('3 Planilla Preadjudicación OTIC'!AM461)</f>
        <v>4130</v>
      </c>
      <c r="AN461" s="12">
        <f>+('3 Planilla Preadjudicación OTIC'!AN461)</f>
        <v>0</v>
      </c>
      <c r="AO461" s="12">
        <f>+('3 Planilla Preadjudicación OTIC'!AO461)</f>
        <v>0</v>
      </c>
      <c r="AP461" s="12">
        <f>+('3 Planilla Preadjudicación OTIC'!AP461)</f>
        <v>4295200</v>
      </c>
      <c r="AQ461" s="12">
        <f>+('3 Planilla Preadjudicación OTIC'!AQ461)</f>
        <v>1440000</v>
      </c>
      <c r="AR461" s="12">
        <f>+('3 Planilla Preadjudicación OTIC'!AR461)</f>
        <v>0</v>
      </c>
      <c r="AS461" s="12">
        <f>+('3 Planilla Preadjudicación OTIC'!AS461)</f>
        <v>0</v>
      </c>
      <c r="AT461" s="12">
        <f>+('3 Planilla Preadjudicación OTIC'!AT461)</f>
        <v>0</v>
      </c>
      <c r="AU461" s="12">
        <f>+('3 Planilla Preadjudicación OTIC'!AU461)</f>
        <v>5735200</v>
      </c>
      <c r="AV461" s="2" t="str">
        <f>+('3 Planilla Preadjudicación OTIC'!AV461)</f>
        <v>SI</v>
      </c>
      <c r="AW461" s="4">
        <f>+('3 Planilla Preadjudicación OTIC'!AW461)</f>
        <v>0</v>
      </c>
      <c r="AX461" s="2">
        <f>+('3 Planilla Preadjudicación OTIC'!AX461)</f>
        <v>7</v>
      </c>
      <c r="AY461" s="2">
        <f>+('3 Planilla Preadjudicación OTIC'!AY461)</f>
        <v>7</v>
      </c>
      <c r="AZ461" s="2">
        <f>+('3 Planilla Preadjudicación OTIC'!AZ461)</f>
        <v>7</v>
      </c>
      <c r="BA461" s="2">
        <f>+('3 Planilla Preadjudicación OTIC'!BA461)</f>
        <v>7</v>
      </c>
      <c r="BB461" s="2">
        <f>+('3 Planilla Preadjudicación OTIC'!BB461)</f>
        <v>7</v>
      </c>
      <c r="BC461" s="2">
        <f>+('3 Planilla Preadjudicación OTIC'!BC461)</f>
        <v>7</v>
      </c>
      <c r="BD461" s="2">
        <f>+('3 Planilla Preadjudicación OTIC'!BD461)</f>
        <v>7</v>
      </c>
      <c r="BE461" s="2">
        <f>+('3 Planilla Preadjudicación OTIC'!BE461)</f>
        <v>7</v>
      </c>
      <c r="BF461" s="2">
        <f>+('3 Planilla Preadjudicación OTIC'!BF461)</f>
        <v>7</v>
      </c>
      <c r="BG461" s="2">
        <f>+('3 Planilla Preadjudicación OTIC'!BG461)</f>
        <v>7</v>
      </c>
      <c r="BH461" s="2">
        <f>+('3 Planilla Preadjudicación OTIC'!BH461)</f>
        <v>7</v>
      </c>
      <c r="BI461" s="2">
        <f>+('3 Planilla Preadjudicación OTIC'!BI461)</f>
        <v>7</v>
      </c>
      <c r="BJ461" s="2">
        <f>+('3 Planilla Preadjudicación OTIC'!BJ461)</f>
        <v>7</v>
      </c>
      <c r="BK461" s="2">
        <f>+('3 Planilla Preadjudicación OTIC'!BK461)</f>
        <v>7</v>
      </c>
      <c r="BL461" s="2">
        <f>+('3 Planilla Preadjudicación OTIC'!BL461)</f>
        <v>7</v>
      </c>
      <c r="BM461" s="104">
        <f>ROUND(('3 Planilla Preadjudicación OTIC'!BM461),1)</f>
        <v>7</v>
      </c>
      <c r="BN461" s="4" t="str">
        <f>+('3 Planilla Preadjudicación OTIC'!BN461)</f>
        <v>NO</v>
      </c>
      <c r="BO461" s="4">
        <f>+('3 Planilla Preadjudicación OTIC'!BO461)</f>
        <v>0</v>
      </c>
      <c r="BP461" s="4">
        <f>+('3 Planilla Preadjudicación OTIC'!BP461)</f>
        <v>0</v>
      </c>
      <c r="BQ461" s="4">
        <f>+('3 Planilla Preadjudicación OTIC'!BQ461)</f>
        <v>0</v>
      </c>
      <c r="BR461" s="4">
        <f>+('3 Planilla Preadjudicación OTIC'!BR461)</f>
        <v>0</v>
      </c>
      <c r="BS461" s="4">
        <f>+('3 Planilla Preadjudicación OTIC'!BS461)</f>
        <v>0</v>
      </c>
      <c r="BT461" s="4">
        <f>+('3 Planilla Preadjudicación OTIC'!BT461)</f>
        <v>0</v>
      </c>
      <c r="BU461" s="85">
        <f>IF(VLOOKUP(A461,'BD OFICIAL'!$A$1:$AL$2098,7,0)=D461,0,1)</f>
        <v>0</v>
      </c>
      <c r="BV461" s="85">
        <f>IF(VLOOKUP(A461,'BD OFICIAL'!$A$1:$AL$2098,11,0)=J461,0,1)</f>
        <v>0</v>
      </c>
      <c r="BW461" s="85">
        <f>IF(VLOOKUP(A461,'BD OFICIAL'!$A$1:$AL$2098,13,0)=L461,0,1)</f>
        <v>0</v>
      </c>
      <c r="BX461" s="2">
        <f>IF(VLOOKUP(A461,'BD OFICIAL'!$A$1:$AL$2098,16,0)=O461,0,1)</f>
        <v>0</v>
      </c>
      <c r="BY461" s="2">
        <f>IF(VLOOKUP(A461,'BD OFICIAL'!$A$1:$AL$2098,17,0)=P461,0,1)</f>
        <v>0</v>
      </c>
      <c r="BZ461" s="2">
        <f>IF(VLOOKUP(A461,'BD OFICIAL'!$A$1:$AL$2098,19,0)=R461,0,1)</f>
        <v>0</v>
      </c>
      <c r="CA461" s="2">
        <f>IF(VLOOKUP(A461,'BD OFICIAL'!$A$1:$AL$2098,21,0)=T461,0,1)</f>
        <v>0</v>
      </c>
      <c r="CB461" s="2">
        <f>IF(VLOOKUP(A461,'BD OFICIAL'!$A$1:$AL$2098,24,0)=AK461,0,1)</f>
        <v>0</v>
      </c>
      <c r="CC461" s="2">
        <f>IF(VLOOKUP(A461,'BD OFICIAL'!$A$1:$AL$2098,25,0)=X461,0,1)</f>
        <v>0</v>
      </c>
      <c r="CD461" s="2">
        <f>IF(VLOOKUP(A461,'BD OFICIAL'!$A$1:$AL$2098,26,0)=Y461,0,1)</f>
        <v>0</v>
      </c>
      <c r="CE461" s="2">
        <f>IF(VLOOKUP(A461,'BD OFICIAL'!$A$1:$AL$2098,27,0)=Z461,0,1)</f>
        <v>0</v>
      </c>
      <c r="CF461" s="2">
        <f>IF(VLOOKUP(A461,'BD OFICIAL'!$A$1:$AL$2098,28,0)=AA461,0,1)</f>
        <v>0</v>
      </c>
      <c r="CG461" s="2">
        <f>IF(VLOOKUP(A461,'BD OFICIAL'!$A$1:$AL$2098,33,0)=AF461,0,1)</f>
        <v>0</v>
      </c>
      <c r="CH461" s="2">
        <f>IF(VLOOKUP(A461,'BD OFICIAL'!$A$1:$AL$2098,35,0)=AH461,0,1)</f>
        <v>0</v>
      </c>
      <c r="CI461" s="85">
        <f>IF(VLOOKUP(A461,'BD OFICIAL'!$A$1:$AL$2098,34,0)=AL461,0,1)</f>
        <v>0</v>
      </c>
      <c r="CJ461" s="12">
        <f>VLOOKUP(A461,'BD OFICIAL'!$A$1:$AM$2098,36,0)*AM461-AP461</f>
        <v>0</v>
      </c>
      <c r="CK461" s="85" t="str">
        <f t="shared" si="258"/>
        <v>SSH</v>
      </c>
      <c r="CL461" s="85" t="str">
        <f t="shared" si="259"/>
        <v>NO</v>
      </c>
      <c r="CM461" s="85" t="str">
        <f t="shared" si="239"/>
        <v>SI</v>
      </c>
      <c r="CN461" s="31">
        <f t="shared" si="240"/>
        <v>0</v>
      </c>
      <c r="CO461" s="31">
        <f t="shared" si="260"/>
        <v>0</v>
      </c>
      <c r="CP461" s="31">
        <f t="shared" si="241"/>
        <v>0</v>
      </c>
      <c r="CQ461" s="31">
        <f>IF(Y461="NO",0,IF(Y461="SI",IF(VLOOKUP(A461,'BD OFICIAL'!$A:$AO,40,0)=AQ461,0,1)))</f>
        <v>0</v>
      </c>
      <c r="CR461" s="31">
        <f>IF(Z461="NO",0,IF(Z461="SI",IF(VLOOKUP(B461,'BD OFICIAL'!$A:$AO,41,0)=AS461,0,1)))</f>
        <v>0</v>
      </c>
      <c r="CS461" s="31">
        <f t="shared" si="261"/>
        <v>0</v>
      </c>
      <c r="CT461" s="31">
        <f t="shared" si="262"/>
        <v>0</v>
      </c>
      <c r="CU461" s="31">
        <f>IF(VLOOKUP(A461,'BD OFICIAL'!$A$1:$AL$1056,31,0)="SI",IF(AT461&gt;0,0,1),IF(AT461=0,0,1))</f>
        <v>0</v>
      </c>
      <c r="CV461" s="31">
        <f t="shared" si="263"/>
        <v>0</v>
      </c>
      <c r="CW461" s="31">
        <f t="shared" si="242"/>
        <v>0</v>
      </c>
      <c r="CX461" s="85" t="str">
        <f t="shared" si="243"/>
        <v>SI</v>
      </c>
      <c r="CY461" s="31">
        <f t="shared" si="244"/>
        <v>0</v>
      </c>
      <c r="CZ461" s="85" t="str">
        <f>IF(ISERROR(VLOOKUP(AI461,EXPERIENCIA!$A$1:$C$2100,1,0)),"NO","SI")</f>
        <v>SI</v>
      </c>
      <c r="DA461" s="85">
        <f>IF(CX461="no","NO APLICA",IF(AX461=0,"ERROR NOTA",IF(AND(AX461&gt;1,CZ461="NO"),"ERROR NOTA",IF(AND(CZ461="NO",AX461=1),0,IF(VLOOKUP(AI461,EXPERIENCIA!$A$1:$C$2100,3,0)=AX461,0,"ERROR NOTA")))))</f>
        <v>0</v>
      </c>
      <c r="DB461" s="85" t="str">
        <f>IF(ISERROR(VLOOKUP(AI461,COMPORTAMIENTO!$A$1:$C$2100,1,0)),"NO","SI")</f>
        <v>SI</v>
      </c>
      <c r="DC461" s="85">
        <f>IF(CX461="NO","NO APLICA",IF(AY461=0,"ERROR NOTA",IF(AND(DB461="NO",AY461=7),0,IF(VLOOKUP(AI461,COMPORTAMIENTO!$A$2:$H$2100,8,0)=AY461,0,"ERROR NOTA"))))</f>
        <v>0</v>
      </c>
      <c r="DD461" s="104">
        <f t="shared" si="245"/>
        <v>0.70000000000000007</v>
      </c>
      <c r="DE461" s="104">
        <f t="shared" si="246"/>
        <v>0.70000000000000007</v>
      </c>
      <c r="DF461" s="85" t="str">
        <f t="shared" si="264"/>
        <v>NO</v>
      </c>
      <c r="DG461" s="85">
        <f t="shared" si="247"/>
        <v>7</v>
      </c>
      <c r="DH461" s="85">
        <f t="shared" si="248"/>
        <v>7</v>
      </c>
      <c r="DI461" s="85">
        <f t="shared" si="249"/>
        <v>7</v>
      </c>
      <c r="DJ461" s="12">
        <f t="shared" si="250"/>
        <v>7.0000000000000009</v>
      </c>
      <c r="DK461" s="7">
        <f t="shared" si="251"/>
        <v>7.0000000000000009</v>
      </c>
      <c r="DL461" s="12">
        <f t="shared" si="265"/>
        <v>4130</v>
      </c>
      <c r="DM461" s="12">
        <f>VLOOKUP(A461,'5 TD'!$A:$B,2,0)</f>
        <v>4130</v>
      </c>
      <c r="DN461" s="7">
        <f t="shared" si="266"/>
        <v>7</v>
      </c>
      <c r="DO461" s="85" t="str">
        <f t="shared" si="252"/>
        <v>APROBADO</v>
      </c>
      <c r="DP461" s="85" t="str">
        <f t="shared" si="253"/>
        <v>APROBADO</v>
      </c>
      <c r="DQ461" s="7">
        <f t="shared" si="254"/>
        <v>7</v>
      </c>
      <c r="DR461" s="85" t="str">
        <f t="shared" si="267"/>
        <v>APROBADO</v>
      </c>
      <c r="DS461" s="2" t="str">
        <f>+('3 Planilla Preadjudicación OTIC'!BN461)</f>
        <v>NO</v>
      </c>
      <c r="DT461" s="2">
        <f>IF(DR461="APROBADO",VLOOKUP(A461,'5 TD'!$D$3:$E$270,2,0),"NO APLICA")</f>
        <v>7</v>
      </c>
      <c r="DU461" s="2" t="str">
        <f t="shared" si="268"/>
        <v>SI</v>
      </c>
      <c r="DV461" s="2">
        <f>IF(DU461="SI",VLOOKUP(A461,'5 TD'!$G$3:$H$270,2,0),"NO APLICA ")</f>
        <v>7.0000000000000009</v>
      </c>
      <c r="DW461" s="2" t="str">
        <f t="shared" si="269"/>
        <v>SI</v>
      </c>
      <c r="DX461" s="2">
        <f>IF(DW461="SI",VLOOKUP(A461,'5 TD'!$J$4:$K$472,2,0),"NO APLICA")</f>
        <v>7</v>
      </c>
      <c r="DY461" s="2" t="str">
        <f t="shared" si="270"/>
        <v>SI</v>
      </c>
      <c r="DZ461" s="7">
        <f>IF(DY461="SI",VLOOKUP(A461,'5 TD'!$M$4:$N$350,2,0),"NO APLICA")</f>
        <v>7</v>
      </c>
      <c r="EA461" s="2" t="str">
        <f t="shared" si="271"/>
        <v>SI</v>
      </c>
      <c r="EB461" s="12">
        <f t="shared" si="272"/>
        <v>4130</v>
      </c>
      <c r="EC461" s="12">
        <f>IF(EA461="SI",VLOOKUP(A461,'5 TD'!$V$4:$W$479,2,0),"NO APLICA")</f>
        <v>4130</v>
      </c>
      <c r="ED461" s="2" t="str">
        <f t="shared" si="255"/>
        <v>SI</v>
      </c>
      <c r="EE461" s="79">
        <f>IF(ED461="SI",VLOOKUP(AI461,COMPORTAMIENTO!$A$1:$H$2100,7,0),"NO APLICA")</f>
        <v>0</v>
      </c>
      <c r="EF461" s="12">
        <f>IF(ED461="SI",VLOOKUP(A461,'5 TD'!$P$2:$Q$479,2,0),"NO APLICA")</f>
        <v>0</v>
      </c>
      <c r="EG461" s="2" t="str">
        <f t="shared" si="256"/>
        <v>SI</v>
      </c>
      <c r="EH461" s="2">
        <f>IF(CZ461="no",0,VLOOKUP(AI461,EXPERIENCIA!$A$1:$C$2100,2,0))</f>
        <v>89</v>
      </c>
      <c r="EI461" s="2">
        <f>IF(CZ461="si",VLOOKUP(A461,'5 TD'!$S$3:$T$2103,2,0),0)</f>
        <v>125</v>
      </c>
      <c r="EJ461" s="2" t="str">
        <f t="shared" si="257"/>
        <v>NO</v>
      </c>
      <c r="EK461" s="2" t="str">
        <f>+('3 Planilla Preadjudicación OTIC'!BU461)</f>
        <v>f) Mayor número de cursos SENCE ejecutados (Evaluación Experiencia).</v>
      </c>
      <c r="EL461" s="4"/>
      <c r="EM461" s="3"/>
      <c r="EN461" s="3"/>
      <c r="EQ461" s="86"/>
    </row>
    <row r="462" spans="1:147" ht="15" customHeight="1" x14ac:dyDescent="0.3">
      <c r="A462" s="2">
        <f>+('3 Planilla Preadjudicación OTIC'!A462)</f>
        <v>14481</v>
      </c>
      <c r="B462" s="2" t="str">
        <f>+('3 Planilla Preadjudicación OTIC'!B462)</f>
        <v>65181652-1</v>
      </c>
      <c r="C462" s="4">
        <f>+('3 Planilla Preadjudicación OTIC'!E462)</f>
        <v>2025</v>
      </c>
      <c r="D462" s="4" t="str">
        <f>+('3 Planilla Preadjudicación OTIC'!F462)</f>
        <v>MANDATO</v>
      </c>
      <c r="E462" s="4" t="str">
        <f>+('3 Planilla Preadjudicación OTIC'!G462)</f>
        <v>82648400-4</v>
      </c>
      <c r="F462" s="4" t="str">
        <f>+('3 Planilla Preadjudicación OTIC'!H462)</f>
        <v>SIP RED DE COLEGIOS</v>
      </c>
      <c r="G462" s="4"/>
      <c r="H462" s="4"/>
      <c r="I462" s="4" t="str">
        <f>+('3 Planilla Preadjudicación OTIC'!I462)</f>
        <v>CONTABILIDAD BÁSICA</v>
      </c>
      <c r="J462" s="4" t="str">
        <f>+('3 Planilla Preadjudicación OTIC'!J462)</f>
        <v>PF0594</v>
      </c>
      <c r="K462" s="4" t="str">
        <f>+('3 Planilla Preadjudicación OTIC'!K462)</f>
        <v/>
      </c>
      <c r="L462" s="4" t="str">
        <f>+('3 Planilla Preadjudicación OTIC'!L462)</f>
        <v/>
      </c>
      <c r="M462" s="2">
        <f>+('3 Planilla Preadjudicación OTIC'!M462)</f>
        <v>13</v>
      </c>
      <c r="N462" s="4" t="str">
        <f>+('3 Planilla Preadjudicación OTIC'!N462)</f>
        <v>METROPOLITANA</v>
      </c>
      <c r="O462" s="4" t="str">
        <f>+('3 Planilla Preadjudicación OTIC'!O462)</f>
        <v>QUINTA NORMAL</v>
      </c>
      <c r="P462" s="4" t="str">
        <f>+('3 Planilla Preadjudicación OTIC'!P462)</f>
        <v>TRABAJADORES POR CUENTA PROPIA CON RENTA INFERIOR A 3 INGRESOS MENSUALES</v>
      </c>
      <c r="Q462" s="4" t="str">
        <f>+('3 Planilla Preadjudicación OTIC'!Q462)</f>
        <v>PRESENCIAL</v>
      </c>
      <c r="R462" s="4" t="str">
        <f>+('3 Planilla Preadjudicación OTIC'!R462)</f>
        <v>INDEPENDIENTE</v>
      </c>
      <c r="S462" s="4">
        <f>+('3 Planilla Preadjudicación OTIC'!S462)</f>
        <v>25</v>
      </c>
      <c r="T462" s="2">
        <f>+('3 Planilla Preadjudicación OTIC'!T462)</f>
        <v>15</v>
      </c>
      <c r="U462" s="2">
        <f>+('3 Planilla Preadjudicación OTIC'!U462)</f>
        <v>100</v>
      </c>
      <c r="V462" s="2">
        <f>+('3 Planilla Preadjudicación OTIC'!V462)</f>
        <v>0</v>
      </c>
      <c r="W462" s="2">
        <f>+('3 Planilla Preadjudicación OTIC'!W462)</f>
        <v>100</v>
      </c>
      <c r="X462" s="2">
        <f>+('3 Planilla Preadjudicación OTIC'!X462)</f>
        <v>4</v>
      </c>
      <c r="Y462" s="2" t="str">
        <f>+('3 Planilla Preadjudicación OTIC'!Y462)</f>
        <v>SI</v>
      </c>
      <c r="Z462" s="2" t="str">
        <f>+('3 Planilla Preadjudicación OTIC'!Z462)</f>
        <v>NO</v>
      </c>
      <c r="AA462" s="2" t="str">
        <f>+('3 Planilla Preadjudicación OTIC'!AA462)</f>
        <v>NO</v>
      </c>
      <c r="AB462" s="4" t="str">
        <f>+('3 Planilla Preadjudicación OTIC'!AB462)</f>
        <v>SE AJUSTA A PLAN FORMATIVO</v>
      </c>
      <c r="AC462" s="4" t="str">
        <f>+('3 Planilla Preadjudicación OTIC'!AC462)</f>
        <v>ADULTOS MAYORES DE 18 AÑOS, EMPLEADOS Y/O DESEMPLEADOS, HOMBRES Y MUJERES, CHILENOS Y EXTRANJEROS, QUE RESIDAN EN LA REGION METROPOLITANA Y QUE CUENTEN CON EDUCACIÓN MEDIA COMPLETA</v>
      </c>
      <c r="AD462" s="2" t="str">
        <f>+('3 Planilla Preadjudicación OTIC'!AD462)</f>
        <v>NO</v>
      </c>
      <c r="AE462" s="4">
        <f>+('3 Planilla Preadjudicación OTIC'!AE462)</f>
        <v>0</v>
      </c>
      <c r="AF462" s="2" t="str">
        <f>+('3 Planilla Preadjudicación OTIC'!AF462)</f>
        <v>CERRADA</v>
      </c>
      <c r="AG462" s="2">
        <f>+('3 Planilla Preadjudicación OTIC'!AG462)</f>
        <v>25</v>
      </c>
      <c r="AH462" s="2">
        <f>+('3 Planilla Preadjudicación OTIC'!AH462)</f>
        <v>1</v>
      </c>
      <c r="AI462" s="135" t="str">
        <f>+('3 Planilla Preadjudicación OTIC'!AI462)</f>
        <v>78055440-1</v>
      </c>
      <c r="AJ462" s="4" t="str">
        <f>+('3 Planilla Preadjudicación OTIC'!AJ462)</f>
        <v>Capacitacion Play Comp Ltda</v>
      </c>
      <c r="AK462" s="2">
        <f>+('3 Planilla Preadjudicación OTIC'!AK462)</f>
        <v>100</v>
      </c>
      <c r="AL462" s="2">
        <f>+('3 Planilla Preadjudicación OTIC'!AL462)</f>
        <v>25</v>
      </c>
      <c r="AM462" s="12">
        <f>+('3 Planilla Preadjudicación OTIC'!AM462)</f>
        <v>4130</v>
      </c>
      <c r="AN462" s="12">
        <f>+('3 Planilla Preadjudicación OTIC'!AN462)</f>
        <v>0</v>
      </c>
      <c r="AO462" s="12">
        <f>+('3 Planilla Preadjudicación OTIC'!AO462)</f>
        <v>0</v>
      </c>
      <c r="AP462" s="12">
        <f>+('3 Planilla Preadjudicación OTIC'!AP462)</f>
        <v>6195000</v>
      </c>
      <c r="AQ462" s="12">
        <f>+('3 Planilla Preadjudicación OTIC'!AQ462)</f>
        <v>1500000</v>
      </c>
      <c r="AR462" s="12">
        <f>+('3 Planilla Preadjudicación OTIC'!AR462)</f>
        <v>0</v>
      </c>
      <c r="AS462" s="12">
        <f>+('3 Planilla Preadjudicación OTIC'!AS462)</f>
        <v>0</v>
      </c>
      <c r="AT462" s="12">
        <f>+('3 Planilla Preadjudicación OTIC'!AT462)</f>
        <v>0</v>
      </c>
      <c r="AU462" s="12">
        <f>+('3 Planilla Preadjudicación OTIC'!AU462)</f>
        <v>7695000</v>
      </c>
      <c r="AV462" s="2" t="str">
        <f>+('3 Planilla Preadjudicación OTIC'!AV462)</f>
        <v>SI</v>
      </c>
      <c r="AW462" s="4">
        <f>+('3 Planilla Preadjudicación OTIC'!AW462)</f>
        <v>0</v>
      </c>
      <c r="AX462" s="2">
        <f>+('3 Planilla Preadjudicación OTIC'!AX462)</f>
        <v>7</v>
      </c>
      <c r="AY462" s="2">
        <f>+('3 Planilla Preadjudicación OTIC'!AY462)</f>
        <v>7</v>
      </c>
      <c r="AZ462" s="2">
        <f>+('3 Planilla Preadjudicación OTIC'!AZ462)</f>
        <v>0</v>
      </c>
      <c r="BA462" s="2">
        <f>+('3 Planilla Preadjudicación OTIC'!BA462)</f>
        <v>0</v>
      </c>
      <c r="BB462" s="2">
        <f>+('3 Planilla Preadjudicación OTIC'!BB462)</f>
        <v>0</v>
      </c>
      <c r="BC462" s="2">
        <f>+('3 Planilla Preadjudicación OTIC'!BC462)</f>
        <v>0</v>
      </c>
      <c r="BD462" s="2">
        <f>+('3 Planilla Preadjudicación OTIC'!BD462)</f>
        <v>0</v>
      </c>
      <c r="BE462" s="2">
        <f>+('3 Planilla Preadjudicación OTIC'!BE462)</f>
        <v>0</v>
      </c>
      <c r="BF462" s="2">
        <f>+('3 Planilla Preadjudicación OTIC'!BF462)</f>
        <v>0</v>
      </c>
      <c r="BG462" s="2">
        <f>+('3 Planilla Preadjudicación OTIC'!BG462)</f>
        <v>7</v>
      </c>
      <c r="BH462" s="2">
        <f>+('3 Planilla Preadjudicación OTIC'!BH462)</f>
        <v>7</v>
      </c>
      <c r="BI462" s="2">
        <f>+('3 Planilla Preadjudicación OTIC'!BI462)</f>
        <v>7</v>
      </c>
      <c r="BJ462" s="2">
        <f>+('3 Planilla Preadjudicación OTIC'!BJ462)</f>
        <v>7</v>
      </c>
      <c r="BK462" s="2">
        <f>+('3 Planilla Preadjudicación OTIC'!BK462)</f>
        <v>7</v>
      </c>
      <c r="BL462" s="2">
        <f>+('3 Planilla Preadjudicación OTIC'!BL462)</f>
        <v>7</v>
      </c>
      <c r="BM462" s="104">
        <f>ROUND(('3 Planilla Preadjudicación OTIC'!BM462),1)</f>
        <v>7</v>
      </c>
      <c r="BN462" s="4" t="str">
        <f>+('3 Planilla Preadjudicación OTIC'!BN462)</f>
        <v>SI</v>
      </c>
      <c r="BO462" s="4" t="str">
        <f>+('3 Planilla Preadjudicación OTIC'!BO462)</f>
        <v>Emilio Asfura</v>
      </c>
      <c r="BP462" s="4" t="str">
        <f>+('3 Planilla Preadjudicación OTIC'!BP462)</f>
        <v>easfura@playcomp.cl</v>
      </c>
      <c r="BQ462" s="4">
        <f>+('3 Planilla Preadjudicación OTIC'!BQ462)</f>
        <v>222225139</v>
      </c>
      <c r="BR462" s="4" t="str">
        <f>+('3 Planilla Preadjudicación OTIC'!BR462)</f>
        <v>Avenida San Pablo 4660, QUINTA NORMAL</v>
      </c>
      <c r="BS462" s="4" t="str">
        <f>+('3 Planilla Preadjudicación OTIC'!BS462)</f>
        <v>Desarrollar conocimientos fundamentales de contabilidad para el registro, análisis y control de operaciones financieras en pequeñas organizaciones o emprendimientos.</v>
      </c>
      <c r="BT462" s="4" t="str">
        <f>+('3 Planilla Preadjudicación OTIC'!BT462)</f>
        <v>Este curso entrega herramientas para comprender conceptos contables esenciales, como activos, pasivos, ingresos y egresos, además de enseñar el uso de libros contables y documentos tributarios. Está dirigido a personas que buscan iniciarse en el área administrativa o mejorar la gestión financiera de sus proyectos.</v>
      </c>
      <c r="BU462" s="85">
        <f>IF(VLOOKUP(A462,'BD OFICIAL'!$A$1:$AL$2098,7,0)=D462,0,1)</f>
        <v>0</v>
      </c>
      <c r="BV462" s="85">
        <f>IF(VLOOKUP(A462,'BD OFICIAL'!$A$1:$AL$2098,11,0)=J462,0,1)</f>
        <v>0</v>
      </c>
      <c r="BW462" s="85">
        <f>IF(VLOOKUP(A462,'BD OFICIAL'!$A$1:$AL$2098,13,0)=L462,0,1)</f>
        <v>0</v>
      </c>
      <c r="BX462" s="2">
        <f>IF(VLOOKUP(A462,'BD OFICIAL'!$A$1:$AL$2098,16,0)=O462,0,1)</f>
        <v>0</v>
      </c>
      <c r="BY462" s="2">
        <f>IF(VLOOKUP(A462,'BD OFICIAL'!$A$1:$AL$2098,17,0)=P462,0,1)</f>
        <v>0</v>
      </c>
      <c r="BZ462" s="2">
        <f>IF(VLOOKUP(A462,'BD OFICIAL'!$A$1:$AL$2098,19,0)=R462,0,1)</f>
        <v>0</v>
      </c>
      <c r="CA462" s="2">
        <f>IF(VLOOKUP(A462,'BD OFICIAL'!$A$1:$AL$2098,21,0)=T462,0,1)</f>
        <v>0</v>
      </c>
      <c r="CB462" s="2">
        <f>IF(VLOOKUP(A462,'BD OFICIAL'!$A$1:$AL$2098,24,0)=AK462,0,1)</f>
        <v>0</v>
      </c>
      <c r="CC462" s="2">
        <f>IF(VLOOKUP(A462,'BD OFICIAL'!$A$1:$AL$2098,25,0)=X462,0,1)</f>
        <v>0</v>
      </c>
      <c r="CD462" s="2">
        <f>IF(VLOOKUP(A462,'BD OFICIAL'!$A$1:$AL$2098,26,0)=Y462,0,1)</f>
        <v>0</v>
      </c>
      <c r="CE462" s="2">
        <f>IF(VLOOKUP(A462,'BD OFICIAL'!$A$1:$AL$2098,27,0)=Z462,0,1)</f>
        <v>0</v>
      </c>
      <c r="CF462" s="2">
        <f>IF(VLOOKUP(A462,'BD OFICIAL'!$A$1:$AL$2098,28,0)=AA462,0,1)</f>
        <v>0</v>
      </c>
      <c r="CG462" s="2">
        <f>IF(VLOOKUP(A462,'BD OFICIAL'!$A$1:$AL$2098,33,0)=AF462,0,1)</f>
        <v>0</v>
      </c>
      <c r="CH462" s="2">
        <f>IF(VLOOKUP(A462,'BD OFICIAL'!$A$1:$AL$2098,35,0)=AH462,0,1)</f>
        <v>0</v>
      </c>
      <c r="CI462" s="85">
        <f>IF(VLOOKUP(A462,'BD OFICIAL'!$A$1:$AL$2098,34,0)=AL462,0,1)</f>
        <v>0</v>
      </c>
      <c r="CJ462" s="12">
        <f>VLOOKUP(A462,'BD OFICIAL'!$A$1:$AM$2098,36,0)*AM462-AP462</f>
        <v>0</v>
      </c>
      <c r="CK462" s="85" t="str">
        <f t="shared" si="258"/>
        <v>SSH</v>
      </c>
      <c r="CL462" s="85" t="str">
        <f t="shared" si="259"/>
        <v>SI</v>
      </c>
      <c r="CM462" s="85" t="str">
        <f t="shared" si="239"/>
        <v>NO</v>
      </c>
      <c r="CN462" s="31">
        <f t="shared" si="240"/>
        <v>0</v>
      </c>
      <c r="CO462" s="31">
        <f t="shared" si="260"/>
        <v>0</v>
      </c>
      <c r="CP462" s="31">
        <f t="shared" si="241"/>
        <v>0</v>
      </c>
      <c r="CQ462" s="31">
        <f>IF(Y462="NO",0,IF(Y462="SI",IF(VLOOKUP(A462,'BD OFICIAL'!$A:$AO,40,0)=AQ462,0,1)))</f>
        <v>0</v>
      </c>
      <c r="CR462" s="31">
        <f>IF(Z462="NO",0,IF(Z462="SI",IF(VLOOKUP(B462,'BD OFICIAL'!$A:$AO,41,0)=AS462,0,1)))</f>
        <v>0</v>
      </c>
      <c r="CS462" s="31">
        <f t="shared" si="261"/>
        <v>0</v>
      </c>
      <c r="CT462" s="31">
        <f t="shared" si="262"/>
        <v>0</v>
      </c>
      <c r="CU462" s="31">
        <f>IF(VLOOKUP(A462,'BD OFICIAL'!$A$1:$AL$1056,31,0)="SI",IF(AT462&gt;0,0,1),IF(AT462=0,0,1))</f>
        <v>0</v>
      </c>
      <c r="CV462" s="31">
        <f t="shared" si="263"/>
        <v>0</v>
      </c>
      <c r="CW462" s="31">
        <f t="shared" si="242"/>
        <v>0</v>
      </c>
      <c r="CX462" s="85" t="str">
        <f t="shared" si="243"/>
        <v>SI</v>
      </c>
      <c r="CY462" s="31">
        <f t="shared" si="244"/>
        <v>0</v>
      </c>
      <c r="CZ462" s="85" t="str">
        <f>IF(ISERROR(VLOOKUP(AI462,EXPERIENCIA!$A$1:$C$2100,1,0)),"NO","SI")</f>
        <v>SI</v>
      </c>
      <c r="DA462" s="85">
        <f>IF(CX462="no","NO APLICA",IF(AX462=0,"ERROR NOTA",IF(AND(AX462&gt;1,CZ462="NO"),"ERROR NOTA",IF(AND(CZ462="NO",AX462=1),0,IF(VLOOKUP(AI462,EXPERIENCIA!$A$1:$C$2100,3,0)=AX462,0,"ERROR NOTA")))))</f>
        <v>0</v>
      </c>
      <c r="DB462" s="85" t="str">
        <f>IF(ISERROR(VLOOKUP(AI462,COMPORTAMIENTO!$A$1:$C$2100,1,0)),"NO","SI")</f>
        <v>SI</v>
      </c>
      <c r="DC462" s="85">
        <f>IF(CX462="NO","NO APLICA",IF(AY462=0,"ERROR NOTA",IF(AND(DB462="NO",AY462=7),0,IF(VLOOKUP(AI462,COMPORTAMIENTO!$A$2:$H$2100,8,0)=AY462,0,"ERROR NOTA"))))</f>
        <v>0</v>
      </c>
      <c r="DD462" s="104">
        <f t="shared" si="245"/>
        <v>0.70000000000000007</v>
      </c>
      <c r="DE462" s="104">
        <f t="shared" si="246"/>
        <v>0.70000000000000007</v>
      </c>
      <c r="DF462" s="85" t="str">
        <f t="shared" si="264"/>
        <v>SI</v>
      </c>
      <c r="DG462" s="85">
        <f t="shared" si="247"/>
        <v>0</v>
      </c>
      <c r="DH462" s="85">
        <f t="shared" si="248"/>
        <v>0</v>
      </c>
      <c r="DI462" s="85">
        <f t="shared" si="249"/>
        <v>0</v>
      </c>
      <c r="DJ462" s="12">
        <f t="shared" si="250"/>
        <v>7.0000000000000009</v>
      </c>
      <c r="DK462" s="7">
        <f t="shared" si="251"/>
        <v>7.0000000000000009</v>
      </c>
      <c r="DL462" s="12">
        <f t="shared" si="265"/>
        <v>4130</v>
      </c>
      <c r="DM462" s="12">
        <f>VLOOKUP(A462,'5 TD'!$A:$B,2,0)</f>
        <v>4130</v>
      </c>
      <c r="DN462" s="7">
        <f t="shared" si="266"/>
        <v>7</v>
      </c>
      <c r="DO462" s="85" t="str">
        <f t="shared" si="252"/>
        <v>APROBADO</v>
      </c>
      <c r="DP462" s="85" t="str">
        <f t="shared" si="253"/>
        <v>APROBADO</v>
      </c>
      <c r="DQ462" s="7">
        <f t="shared" si="254"/>
        <v>7</v>
      </c>
      <c r="DR462" s="85" t="str">
        <f t="shared" si="267"/>
        <v>APROBADO</v>
      </c>
      <c r="DS462" s="2" t="str">
        <f>+('3 Planilla Preadjudicación OTIC'!BN462)</f>
        <v>SI</v>
      </c>
      <c r="DT462" s="2">
        <f>IF(DR462="APROBADO",VLOOKUP(A462,'5 TD'!$D$3:$E$270,2,0),"NO APLICA")</f>
        <v>7</v>
      </c>
      <c r="DU462" s="2" t="str">
        <f t="shared" si="268"/>
        <v>SI</v>
      </c>
      <c r="DV462" s="2">
        <f>IF(DU462="SI",VLOOKUP(A462,'5 TD'!$G$3:$H$270,2,0),"NO APLICA ")</f>
        <v>7.0000000000000009</v>
      </c>
      <c r="DW462" s="2" t="str">
        <f t="shared" si="269"/>
        <v>SI</v>
      </c>
      <c r="DX462" s="2">
        <f>IF(DW462="SI",VLOOKUP(A462,'5 TD'!$J$4:$K$472,2,0),"NO APLICA")</f>
        <v>7</v>
      </c>
      <c r="DY462" s="2" t="str">
        <f t="shared" si="270"/>
        <v>SI</v>
      </c>
      <c r="DZ462" s="7">
        <f>IF(DY462="SI",VLOOKUP(A462,'5 TD'!$M$4:$N$350,2,0),"NO APLICA")</f>
        <v>7</v>
      </c>
      <c r="EA462" s="2" t="str">
        <f t="shared" si="271"/>
        <v>SI</v>
      </c>
      <c r="EB462" s="12">
        <f t="shared" si="272"/>
        <v>4130</v>
      </c>
      <c r="EC462" s="12">
        <f>IF(EA462="SI",VLOOKUP(A462,'5 TD'!$V$4:$W$479,2,0),"NO APLICA")</f>
        <v>4130</v>
      </c>
      <c r="ED462" s="2" t="str">
        <f t="shared" si="255"/>
        <v>SI</v>
      </c>
      <c r="EE462" s="79">
        <f>IF(ED462="SI",VLOOKUP(AI462,COMPORTAMIENTO!$A$1:$H$2100,7,0),"NO APLICA")</f>
        <v>0</v>
      </c>
      <c r="EF462" s="12">
        <f>IF(ED462="SI",VLOOKUP(A462,'5 TD'!$P$2:$Q$479,2,0),"NO APLICA")</f>
        <v>0</v>
      </c>
      <c r="EG462" s="2" t="str">
        <f t="shared" si="256"/>
        <v>SI</v>
      </c>
      <c r="EH462" s="2">
        <f>IF(CZ462="no",0,VLOOKUP(AI462,EXPERIENCIA!$A$1:$C$2100,2,0))</f>
        <v>89</v>
      </c>
      <c r="EI462" s="2">
        <f>IF(CZ462="si",VLOOKUP(A462,'5 TD'!$S$3:$T$2103,2,0),0)</f>
        <v>125</v>
      </c>
      <c r="EJ462" s="2" t="str">
        <f t="shared" si="257"/>
        <v>NO</v>
      </c>
      <c r="EK462" s="2">
        <f>+('3 Planilla Preadjudicación OTIC'!BU462)</f>
        <v>0</v>
      </c>
      <c r="EL462" s="4"/>
      <c r="EM462" s="3"/>
      <c r="EN462" s="3"/>
      <c r="EO462" s="86" t="s">
        <v>64</v>
      </c>
      <c r="EQ462" s="86"/>
    </row>
    <row r="463" spans="1:147" ht="15" customHeight="1" x14ac:dyDescent="0.3">
      <c r="A463" s="2">
        <f>+('3 Planilla Preadjudicación OTIC'!A463)</f>
        <v>14405</v>
      </c>
      <c r="B463" s="2" t="str">
        <f>+('3 Planilla Preadjudicación OTIC'!B463)</f>
        <v>65181652-1</v>
      </c>
      <c r="C463" s="4">
        <f>+('3 Planilla Preadjudicación OTIC'!E463)</f>
        <v>2025</v>
      </c>
      <c r="D463" s="4" t="str">
        <f>+('3 Planilla Preadjudicación OTIC'!F463)</f>
        <v>MANDATO</v>
      </c>
      <c r="E463" s="4" t="str">
        <f>+('3 Planilla Preadjudicación OTIC'!G463)</f>
        <v>70012450-9</v>
      </c>
      <c r="F463" s="4" t="str">
        <f>+('3 Planilla Preadjudicación OTIC'!H463)</f>
        <v>SOCIEDAD DE ASISTENCIA Y CAPACTIACIÓN</v>
      </c>
      <c r="G463" s="4"/>
      <c r="H463" s="4"/>
      <c r="I463" s="4" t="str">
        <f>+('3 Planilla Preadjudicación OTIC'!I463)</f>
        <v>HERRAMIENTAS TRANSVERSALES PARA EL EMPLEO</v>
      </c>
      <c r="J463" s="4" t="str">
        <f>+('3 Planilla Preadjudicación OTIC'!J463)</f>
        <v>SIN PLAN FORMATIVO</v>
      </c>
      <c r="K463" s="4" t="str">
        <f>+('3 Planilla Preadjudicación OTIC'!K463)</f>
        <v/>
      </c>
      <c r="L463" s="4" t="str">
        <f>+('3 Planilla Preadjudicación OTIC'!L463)</f>
        <v/>
      </c>
      <c r="M463" s="2">
        <f>+('3 Planilla Preadjudicación OTIC'!M463)</f>
        <v>13</v>
      </c>
      <c r="N463" s="4" t="str">
        <f>+('3 Planilla Preadjudicación OTIC'!N463)</f>
        <v>METROPOLITANA</v>
      </c>
      <c r="O463" s="4" t="str">
        <f>+('3 Planilla Preadjudicación OTIC'!O463)</f>
        <v>PUENTE ALTO</v>
      </c>
      <c r="P463" s="4" t="str">
        <f>+('3 Planilla Preadjudicación OTIC'!P463)</f>
        <v>TRABAJADORES ACTIVOS O EN PROCESO DE RECONVERSIÓN LABORAL</v>
      </c>
      <c r="Q463" s="4" t="str">
        <f>+('3 Planilla Preadjudicación OTIC'!Q463)</f>
        <v>PRESENCIAL</v>
      </c>
      <c r="R463" s="4" t="str">
        <f>+('3 Planilla Preadjudicación OTIC'!R463)</f>
        <v>DEPENDIENTE</v>
      </c>
      <c r="S463" s="4">
        <f>+('3 Planilla Preadjudicación OTIC'!S463)</f>
        <v>22</v>
      </c>
      <c r="T463" s="2">
        <f>+('3 Planilla Preadjudicación OTIC'!T463)</f>
        <v>20</v>
      </c>
      <c r="U463" s="2">
        <f>+('3 Planilla Preadjudicación OTIC'!U463)</f>
        <v>0</v>
      </c>
      <c r="V463" s="2">
        <f>+('3 Planilla Preadjudicación OTIC'!V463)</f>
        <v>0</v>
      </c>
      <c r="W463" s="2">
        <f>+('3 Planilla Preadjudicación OTIC'!W463)</f>
        <v>88</v>
      </c>
      <c r="X463" s="2">
        <f>+('3 Planilla Preadjudicación OTIC'!X463)</f>
        <v>4</v>
      </c>
      <c r="Y463" s="2" t="str">
        <f>+('3 Planilla Preadjudicación OTIC'!Y463)</f>
        <v>SI</v>
      </c>
      <c r="Z463" s="2" t="str">
        <f>+('3 Planilla Preadjudicación OTIC'!Z463)</f>
        <v>NO</v>
      </c>
      <c r="AA463" s="2" t="str">
        <f>+('3 Planilla Preadjudicación OTIC'!AA463)</f>
        <v>NO</v>
      </c>
      <c r="AB463" s="4" t="str">
        <f>+('3 Planilla Preadjudicación OTIC'!AB463)</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463" s="4" t="str">
        <f>+('3 Planilla Preadjudicación OTIC'!AC463)</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463" s="2" t="str">
        <f>+('3 Planilla Preadjudicación OTIC'!AD463)</f>
        <v>NO</v>
      </c>
      <c r="AE463" s="4">
        <f>+('3 Planilla Preadjudicación OTIC'!AE463)</f>
        <v>0</v>
      </c>
      <c r="AF463" s="2" t="str">
        <f>+('3 Planilla Preadjudicación OTIC'!AF463)</f>
        <v>CERRADA</v>
      </c>
      <c r="AG463" s="2">
        <f>+('3 Planilla Preadjudicación OTIC'!AG463)</f>
        <v>22</v>
      </c>
      <c r="AH463" s="2">
        <f>+('3 Planilla Preadjudicación OTIC'!AH463)</f>
        <v>1</v>
      </c>
      <c r="AI463" s="135" t="str">
        <f>+('3 Planilla Preadjudicación OTIC'!AI463)</f>
        <v>78055440-1</v>
      </c>
      <c r="AJ463" s="4" t="str">
        <f>+('3 Planilla Preadjudicación OTIC'!AJ463)</f>
        <v>Capacitacion Play Comp Ltda</v>
      </c>
      <c r="AK463" s="2">
        <f>+('3 Planilla Preadjudicación OTIC'!AK463)</f>
        <v>88</v>
      </c>
      <c r="AL463" s="2">
        <f>+('3 Planilla Preadjudicación OTIC'!AL463)</f>
        <v>22</v>
      </c>
      <c r="AM463" s="12">
        <f>+('3 Planilla Preadjudicación OTIC'!AM463)</f>
        <v>4130</v>
      </c>
      <c r="AN463" s="12">
        <f>+('3 Planilla Preadjudicación OTIC'!AN463)</f>
        <v>0</v>
      </c>
      <c r="AO463" s="12">
        <f>+('3 Planilla Preadjudicación OTIC'!AO463)</f>
        <v>0</v>
      </c>
      <c r="AP463" s="12">
        <f>+('3 Planilla Preadjudicación OTIC'!AP463)</f>
        <v>7268800</v>
      </c>
      <c r="AQ463" s="12">
        <f>+('3 Planilla Preadjudicación OTIC'!AQ463)</f>
        <v>1760000</v>
      </c>
      <c r="AR463" s="12">
        <f>+('3 Planilla Preadjudicación OTIC'!AR463)</f>
        <v>0</v>
      </c>
      <c r="AS463" s="12">
        <f>+('3 Planilla Preadjudicación OTIC'!AS463)</f>
        <v>0</v>
      </c>
      <c r="AT463" s="12">
        <f>+('3 Planilla Preadjudicación OTIC'!AT463)</f>
        <v>0</v>
      </c>
      <c r="AU463" s="12">
        <f>+('3 Planilla Preadjudicación OTIC'!AU463)</f>
        <v>9028800</v>
      </c>
      <c r="AV463" s="2" t="str">
        <f>+('3 Planilla Preadjudicación OTIC'!AV463)</f>
        <v>SI</v>
      </c>
      <c r="AW463" s="4">
        <f>+('3 Planilla Preadjudicación OTIC'!AW463)</f>
        <v>0</v>
      </c>
      <c r="AX463" s="2">
        <f>+('3 Planilla Preadjudicación OTIC'!AX463)</f>
        <v>7</v>
      </c>
      <c r="AY463" s="2">
        <f>+('3 Planilla Preadjudicación OTIC'!AY463)</f>
        <v>7</v>
      </c>
      <c r="AZ463" s="2">
        <f>+('3 Planilla Preadjudicación OTIC'!AZ463)</f>
        <v>7</v>
      </c>
      <c r="BA463" s="2">
        <f>+('3 Planilla Preadjudicación OTIC'!BA463)</f>
        <v>7</v>
      </c>
      <c r="BB463" s="2">
        <f>+('3 Planilla Preadjudicación OTIC'!BB463)</f>
        <v>7</v>
      </c>
      <c r="BC463" s="2">
        <f>+('3 Planilla Preadjudicación OTIC'!BC463)</f>
        <v>7</v>
      </c>
      <c r="BD463" s="2">
        <f>+('3 Planilla Preadjudicación OTIC'!BD463)</f>
        <v>7</v>
      </c>
      <c r="BE463" s="2">
        <f>+('3 Planilla Preadjudicación OTIC'!BE463)</f>
        <v>7</v>
      </c>
      <c r="BF463" s="2">
        <f>+('3 Planilla Preadjudicación OTIC'!BF463)</f>
        <v>7</v>
      </c>
      <c r="BG463" s="2">
        <f>+('3 Planilla Preadjudicación OTIC'!BG463)</f>
        <v>7</v>
      </c>
      <c r="BH463" s="2">
        <f>+('3 Planilla Preadjudicación OTIC'!BH463)</f>
        <v>7</v>
      </c>
      <c r="BI463" s="2">
        <f>+('3 Planilla Preadjudicación OTIC'!BI463)</f>
        <v>7</v>
      </c>
      <c r="BJ463" s="2">
        <f>+('3 Planilla Preadjudicación OTIC'!BJ463)</f>
        <v>7</v>
      </c>
      <c r="BK463" s="2">
        <f>+('3 Planilla Preadjudicación OTIC'!BK463)</f>
        <v>7</v>
      </c>
      <c r="BL463" s="2">
        <f>+('3 Planilla Preadjudicación OTIC'!BL463)</f>
        <v>7</v>
      </c>
      <c r="BM463" s="104">
        <f>ROUND(('3 Planilla Preadjudicación OTIC'!BM463),1)</f>
        <v>7</v>
      </c>
      <c r="BN463" s="4" t="str">
        <f>+('3 Planilla Preadjudicación OTIC'!BN463)</f>
        <v>NO</v>
      </c>
      <c r="BO463" s="4">
        <f>+('3 Planilla Preadjudicación OTIC'!BO463)</f>
        <v>0</v>
      </c>
      <c r="BP463" s="4">
        <f>+('3 Planilla Preadjudicación OTIC'!BP463)</f>
        <v>0</v>
      </c>
      <c r="BQ463" s="4">
        <f>+('3 Planilla Preadjudicación OTIC'!BQ463)</f>
        <v>0</v>
      </c>
      <c r="BR463" s="4">
        <f>+('3 Planilla Preadjudicación OTIC'!BR463)</f>
        <v>0</v>
      </c>
      <c r="BS463" s="4">
        <f>+('3 Planilla Preadjudicación OTIC'!BS463)</f>
        <v>0</v>
      </c>
      <c r="BT463" s="4">
        <f>+('3 Planilla Preadjudicación OTIC'!BT463)</f>
        <v>0</v>
      </c>
      <c r="BU463" s="85">
        <f>IF(VLOOKUP(A463,'BD OFICIAL'!$A$1:$AL$2098,7,0)=D463,0,1)</f>
        <v>0</v>
      </c>
      <c r="BV463" s="85">
        <f>IF(VLOOKUP(A463,'BD OFICIAL'!$A$1:$AL$2098,11,0)=J463,0,1)</f>
        <v>0</v>
      </c>
      <c r="BW463" s="85">
        <f>IF(VLOOKUP(A463,'BD OFICIAL'!$A$1:$AL$2098,13,0)=L463,0,1)</f>
        <v>0</v>
      </c>
      <c r="BX463" s="2">
        <f>IF(VLOOKUP(A463,'BD OFICIAL'!$A$1:$AL$2098,16,0)=O463,0,1)</f>
        <v>0</v>
      </c>
      <c r="BY463" s="2">
        <f>IF(VLOOKUP(A463,'BD OFICIAL'!$A$1:$AL$2098,17,0)=P463,0,1)</f>
        <v>0</v>
      </c>
      <c r="BZ463" s="2">
        <f>IF(VLOOKUP(A463,'BD OFICIAL'!$A$1:$AL$2098,19,0)=R463,0,1)</f>
        <v>0</v>
      </c>
      <c r="CA463" s="2">
        <f>IF(VLOOKUP(A463,'BD OFICIAL'!$A$1:$AL$2098,21,0)=T463,0,1)</f>
        <v>0</v>
      </c>
      <c r="CB463" s="2">
        <f>IF(VLOOKUP(A463,'BD OFICIAL'!$A$1:$AL$2098,24,0)=AK463,0,1)</f>
        <v>0</v>
      </c>
      <c r="CC463" s="2">
        <f>IF(VLOOKUP(A463,'BD OFICIAL'!$A$1:$AL$2098,25,0)=X463,0,1)</f>
        <v>0</v>
      </c>
      <c r="CD463" s="2">
        <f>IF(VLOOKUP(A463,'BD OFICIAL'!$A$1:$AL$2098,26,0)=Y463,0,1)</f>
        <v>0</v>
      </c>
      <c r="CE463" s="2">
        <f>IF(VLOOKUP(A463,'BD OFICIAL'!$A$1:$AL$2098,27,0)=Z463,0,1)</f>
        <v>0</v>
      </c>
      <c r="CF463" s="2">
        <f>IF(VLOOKUP(A463,'BD OFICIAL'!$A$1:$AL$2098,28,0)=AA463,0,1)</f>
        <v>0</v>
      </c>
      <c r="CG463" s="2">
        <f>IF(VLOOKUP(A463,'BD OFICIAL'!$A$1:$AL$2098,33,0)=AF463,0,1)</f>
        <v>0</v>
      </c>
      <c r="CH463" s="2">
        <f>IF(VLOOKUP(A463,'BD OFICIAL'!$A$1:$AL$2098,35,0)=AH463,0,1)</f>
        <v>0</v>
      </c>
      <c r="CI463" s="85">
        <f>IF(VLOOKUP(A463,'BD OFICIAL'!$A$1:$AL$2098,34,0)=AL463,0,1)</f>
        <v>0</v>
      </c>
      <c r="CJ463" s="12">
        <f>VLOOKUP(A463,'BD OFICIAL'!$A$1:$AM$2098,36,0)*AM463-AP463</f>
        <v>0</v>
      </c>
      <c r="CK463" s="85" t="str">
        <f t="shared" si="258"/>
        <v>SSH</v>
      </c>
      <c r="CL463" s="85" t="str">
        <f t="shared" si="259"/>
        <v>NO</v>
      </c>
      <c r="CM463" s="85" t="str">
        <f t="shared" si="239"/>
        <v>SI</v>
      </c>
      <c r="CN463" s="31">
        <f t="shared" si="240"/>
        <v>0</v>
      </c>
      <c r="CO463" s="31">
        <f t="shared" si="260"/>
        <v>0</v>
      </c>
      <c r="CP463" s="31">
        <f t="shared" si="241"/>
        <v>0</v>
      </c>
      <c r="CQ463" s="31">
        <f>IF(Y463="NO",0,IF(Y463="SI",IF(VLOOKUP(A463,'BD OFICIAL'!$A:$AO,40,0)=AQ463,0,1)))</f>
        <v>0</v>
      </c>
      <c r="CR463" s="31">
        <f>IF(Z463="NO",0,IF(Z463="SI",IF(VLOOKUP(B463,'BD OFICIAL'!$A:$AO,41,0)=AS463,0,1)))</f>
        <v>0</v>
      </c>
      <c r="CS463" s="31">
        <f t="shared" si="261"/>
        <v>0</v>
      </c>
      <c r="CT463" s="31">
        <f t="shared" si="262"/>
        <v>0</v>
      </c>
      <c r="CU463" s="31">
        <f>IF(VLOOKUP(A463,'BD OFICIAL'!$A$1:$AL$1056,31,0)="SI",IF(AT463&gt;0,0,1),IF(AT463=0,0,1))</f>
        <v>0</v>
      </c>
      <c r="CV463" s="31">
        <f t="shared" si="263"/>
        <v>0</v>
      </c>
      <c r="CW463" s="31">
        <f t="shared" si="242"/>
        <v>0</v>
      </c>
      <c r="CX463" s="85" t="str">
        <f t="shared" si="243"/>
        <v>SI</v>
      </c>
      <c r="CY463" s="31">
        <f t="shared" si="244"/>
        <v>0</v>
      </c>
      <c r="CZ463" s="85" t="str">
        <f>IF(ISERROR(VLOOKUP(AI463,EXPERIENCIA!$A$1:$C$2100,1,0)),"NO","SI")</f>
        <v>SI</v>
      </c>
      <c r="DA463" s="85">
        <f>IF(CX463="no","NO APLICA",IF(AX463=0,"ERROR NOTA",IF(AND(AX463&gt;1,CZ463="NO"),"ERROR NOTA",IF(AND(CZ463="NO",AX463=1),0,IF(VLOOKUP(AI463,EXPERIENCIA!$A$1:$C$2100,3,0)=AX463,0,"ERROR NOTA")))))</f>
        <v>0</v>
      </c>
      <c r="DB463" s="85" t="str">
        <f>IF(ISERROR(VLOOKUP(AI463,COMPORTAMIENTO!$A$1:$C$2100,1,0)),"NO","SI")</f>
        <v>SI</v>
      </c>
      <c r="DC463" s="85">
        <f>IF(CX463="NO","NO APLICA",IF(AY463=0,"ERROR NOTA",IF(AND(DB463="NO",AY463=7),0,IF(VLOOKUP(AI463,COMPORTAMIENTO!$A$2:$H$2100,8,0)=AY463,0,"ERROR NOTA"))))</f>
        <v>0</v>
      </c>
      <c r="DD463" s="104">
        <f t="shared" si="245"/>
        <v>0.70000000000000007</v>
      </c>
      <c r="DE463" s="104">
        <f t="shared" si="246"/>
        <v>0.70000000000000007</v>
      </c>
      <c r="DF463" s="85" t="str">
        <f t="shared" si="264"/>
        <v>NO</v>
      </c>
      <c r="DG463" s="85">
        <f t="shared" si="247"/>
        <v>7</v>
      </c>
      <c r="DH463" s="85">
        <f t="shared" si="248"/>
        <v>7</v>
      </c>
      <c r="DI463" s="85">
        <f t="shared" si="249"/>
        <v>7</v>
      </c>
      <c r="DJ463" s="12">
        <f t="shared" si="250"/>
        <v>7.0000000000000009</v>
      </c>
      <c r="DK463" s="7">
        <f t="shared" si="251"/>
        <v>7.0000000000000009</v>
      </c>
      <c r="DL463" s="12">
        <f t="shared" si="265"/>
        <v>4130</v>
      </c>
      <c r="DM463" s="12">
        <f>VLOOKUP(A463,'5 TD'!$A:$B,2,0)</f>
        <v>4130</v>
      </c>
      <c r="DN463" s="7">
        <f t="shared" si="266"/>
        <v>7</v>
      </c>
      <c r="DO463" s="85" t="str">
        <f t="shared" si="252"/>
        <v>APROBADO</v>
      </c>
      <c r="DP463" s="85" t="str">
        <f t="shared" si="253"/>
        <v>APROBADO</v>
      </c>
      <c r="DQ463" s="7">
        <f t="shared" si="254"/>
        <v>7</v>
      </c>
      <c r="DR463" s="85" t="str">
        <f t="shared" si="267"/>
        <v>APROBADO</v>
      </c>
      <c r="DS463" s="2" t="str">
        <f>+('3 Planilla Preadjudicación OTIC'!BN463)</f>
        <v>NO</v>
      </c>
      <c r="DT463" s="2">
        <f>IF(DR463="APROBADO",VLOOKUP(A463,'5 TD'!$D$3:$E$270,2,0),"NO APLICA")</f>
        <v>7</v>
      </c>
      <c r="DU463" s="2" t="str">
        <f t="shared" si="268"/>
        <v>SI</v>
      </c>
      <c r="DV463" s="2">
        <f>IF(DU463="SI",VLOOKUP(A463,'5 TD'!$G$3:$H$270,2,0),"NO APLICA ")</f>
        <v>7.0000000000000009</v>
      </c>
      <c r="DW463" s="2" t="str">
        <f t="shared" si="269"/>
        <v>SI</v>
      </c>
      <c r="DX463" s="2">
        <f>IF(DW463="SI",VLOOKUP(A463,'5 TD'!$J$4:$K$472,2,0),"NO APLICA")</f>
        <v>7</v>
      </c>
      <c r="DY463" s="2" t="str">
        <f t="shared" si="270"/>
        <v>SI</v>
      </c>
      <c r="DZ463" s="7">
        <f>IF(DY463="SI",VLOOKUP(A463,'5 TD'!$M$4:$N$350,2,0),"NO APLICA")</f>
        <v>7</v>
      </c>
      <c r="EA463" s="2" t="str">
        <f t="shared" si="271"/>
        <v>SI</v>
      </c>
      <c r="EB463" s="12">
        <f t="shared" si="272"/>
        <v>4130</v>
      </c>
      <c r="EC463" s="12">
        <f>IF(EA463="SI",VLOOKUP(A463,'5 TD'!$V$4:$W$479,2,0),"NO APLICA")</f>
        <v>4130</v>
      </c>
      <c r="ED463" s="2" t="str">
        <f t="shared" si="255"/>
        <v>SI</v>
      </c>
      <c r="EE463" s="79">
        <f>IF(ED463="SI",VLOOKUP(AI463,COMPORTAMIENTO!$A$1:$H$2100,7,0),"NO APLICA")</f>
        <v>0</v>
      </c>
      <c r="EF463" s="12">
        <f>IF(ED463="SI",VLOOKUP(A463,'5 TD'!$P$2:$Q$479,2,0),"NO APLICA")</f>
        <v>0</v>
      </c>
      <c r="EG463" s="2" t="str">
        <f t="shared" si="256"/>
        <v>SI</v>
      </c>
      <c r="EH463" s="2">
        <f>IF(CZ463="no",0,VLOOKUP(AI463,EXPERIENCIA!$A$1:$C$2100,2,0))</f>
        <v>89</v>
      </c>
      <c r="EI463" s="2">
        <f>IF(CZ463="si",VLOOKUP(A463,'5 TD'!$S$3:$T$2103,2,0),0)</f>
        <v>125</v>
      </c>
      <c r="EJ463" s="2" t="str">
        <f t="shared" si="257"/>
        <v>NO</v>
      </c>
      <c r="EK463" s="2" t="str">
        <f>+('3 Planilla Preadjudicación OTIC'!BU463)</f>
        <v>f) Mayor número de cursos SENCE ejecutados (Evaluación Experiencia).</v>
      </c>
      <c r="EL463" s="4"/>
      <c r="EM463" s="3"/>
      <c r="EN463" s="3"/>
      <c r="EQ463" s="86"/>
    </row>
    <row r="464" spans="1:147" ht="15" customHeight="1" x14ac:dyDescent="0.3">
      <c r="A464" s="2">
        <f>+('3 Planilla Preadjudicación OTIC'!A464)</f>
        <v>14401</v>
      </c>
      <c r="B464" s="2" t="str">
        <f>+('3 Planilla Preadjudicación OTIC'!B464)</f>
        <v>65181652-1</v>
      </c>
      <c r="C464" s="4">
        <f>+('3 Planilla Preadjudicación OTIC'!E464)</f>
        <v>2025</v>
      </c>
      <c r="D464" s="4" t="str">
        <f>+('3 Planilla Preadjudicación OTIC'!F464)</f>
        <v>MANDATO</v>
      </c>
      <c r="E464" s="4" t="str">
        <f>+('3 Planilla Preadjudicación OTIC'!G464)</f>
        <v>70012450-9</v>
      </c>
      <c r="F464" s="4" t="str">
        <f>+('3 Planilla Preadjudicación OTIC'!H464)</f>
        <v>SOCIEDAD DE ASISTENCIA Y CAPACTIACIÓN</v>
      </c>
      <c r="G464" s="4"/>
      <c r="H464" s="4"/>
      <c r="I464" s="4" t="str">
        <f>+('3 Planilla Preadjudicación OTIC'!I464)</f>
        <v>HOJA DE CÁLCULO NIVEL AVANZADO</v>
      </c>
      <c r="J464" s="4" t="str">
        <f>+('3 Planilla Preadjudicación OTIC'!J464)</f>
        <v>SIN PLAN FORMATIVO</v>
      </c>
      <c r="K464" s="4" t="str">
        <f>+('3 Planilla Preadjudicación OTIC'!K464)</f>
        <v/>
      </c>
      <c r="L464" s="4" t="str">
        <f>+('3 Planilla Preadjudicación OTIC'!L464)</f>
        <v/>
      </c>
      <c r="M464" s="2">
        <f>+('3 Planilla Preadjudicación OTIC'!M464)</f>
        <v>13</v>
      </c>
      <c r="N464" s="4" t="str">
        <f>+('3 Planilla Preadjudicación OTIC'!N464)</f>
        <v>METROPOLITANA</v>
      </c>
      <c r="O464" s="4" t="str">
        <f>+('3 Planilla Preadjudicación OTIC'!O464)</f>
        <v>PUENTE ALTO</v>
      </c>
      <c r="P464" s="4" t="str">
        <f>+('3 Planilla Preadjudicación OTIC'!P464)</f>
        <v>TRABAJADORES ACTIVOS O EN PROCESO DE RECONVERSIÓN LABORAL</v>
      </c>
      <c r="Q464" s="4" t="str">
        <f>+('3 Planilla Preadjudicación OTIC'!Q464)</f>
        <v>PRESENCIAL</v>
      </c>
      <c r="R464" s="4" t="str">
        <f>+('3 Planilla Preadjudicación OTIC'!R464)</f>
        <v>DEPENDIENTE</v>
      </c>
      <c r="S464" s="4">
        <f>+('3 Planilla Preadjudicación OTIC'!S464)</f>
        <v>12</v>
      </c>
      <c r="T464" s="2">
        <f>+('3 Planilla Preadjudicación OTIC'!T464)</f>
        <v>20</v>
      </c>
      <c r="U464" s="2">
        <f>+('3 Planilla Preadjudicación OTIC'!U464)</f>
        <v>0</v>
      </c>
      <c r="V464" s="2">
        <f>+('3 Planilla Preadjudicación OTIC'!V464)</f>
        <v>0</v>
      </c>
      <c r="W464" s="2">
        <f>+('3 Planilla Preadjudicación OTIC'!W464)</f>
        <v>45</v>
      </c>
      <c r="X464" s="2">
        <f>+('3 Planilla Preadjudicación OTIC'!X464)</f>
        <v>4</v>
      </c>
      <c r="Y464" s="2" t="str">
        <f>+('3 Planilla Preadjudicación OTIC'!Y464)</f>
        <v>SI</v>
      </c>
      <c r="Z464" s="2" t="str">
        <f>+('3 Planilla Preadjudicación OTIC'!Z464)</f>
        <v>NO</v>
      </c>
      <c r="AA464" s="2" t="str">
        <f>+('3 Planilla Preadjudicación OTIC'!AA464)</f>
        <v>NO</v>
      </c>
      <c r="AB464" s="4" t="str">
        <f>+('3 Planilla Preadjudicación OTIC'!AB464)</f>
        <v>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v>
      </c>
      <c r="AC464" s="4" t="str">
        <f>+('3 Planilla Preadjudicación OTIC'!AC464)</f>
        <v>TRABAJADORES ACTIVOS O EN PROCESO DE RECONVERSIÓN LABORAL, HOMBRES Y MUJERES, DE 18 AÑOS DE EDAD O MÁS, DE LA COMUNA DE PUENTE ALTO, CON EDUCACIÓN MEDIA COMPLETA PREFERENTEMENTE</v>
      </c>
      <c r="AD464" s="2" t="str">
        <f>+('3 Planilla Preadjudicación OTIC'!AD464)</f>
        <v>NO</v>
      </c>
      <c r="AE464" s="4">
        <f>+('3 Planilla Preadjudicación OTIC'!AE464)</f>
        <v>0</v>
      </c>
      <c r="AF464" s="2" t="str">
        <f>+('3 Planilla Preadjudicación OTIC'!AF464)</f>
        <v>CERRADA</v>
      </c>
      <c r="AG464" s="2">
        <f>+('3 Planilla Preadjudicación OTIC'!AG464)</f>
        <v>12</v>
      </c>
      <c r="AH464" s="2">
        <f>+('3 Planilla Preadjudicación OTIC'!AH464)</f>
        <v>1</v>
      </c>
      <c r="AI464" s="135" t="str">
        <f>+('3 Planilla Preadjudicación OTIC'!AI464)</f>
        <v>78055440-1</v>
      </c>
      <c r="AJ464" s="4" t="str">
        <f>+('3 Planilla Preadjudicación OTIC'!AJ464)</f>
        <v>Capacitacion Play Comp Ltda</v>
      </c>
      <c r="AK464" s="2">
        <f>+('3 Planilla Preadjudicación OTIC'!AK464)</f>
        <v>45</v>
      </c>
      <c r="AL464" s="2">
        <f>+('3 Planilla Preadjudicación OTIC'!AL464)</f>
        <v>12</v>
      </c>
      <c r="AM464" s="12">
        <f>+('3 Planilla Preadjudicación OTIC'!AM464)</f>
        <v>4130</v>
      </c>
      <c r="AN464" s="12">
        <f>+('3 Planilla Preadjudicación OTIC'!AN464)</f>
        <v>0</v>
      </c>
      <c r="AO464" s="12">
        <f>+('3 Planilla Preadjudicación OTIC'!AO464)</f>
        <v>0</v>
      </c>
      <c r="AP464" s="12">
        <f>+('3 Planilla Preadjudicación OTIC'!AP464)</f>
        <v>3717000</v>
      </c>
      <c r="AQ464" s="12">
        <f>+('3 Planilla Preadjudicación OTIC'!AQ464)</f>
        <v>960000</v>
      </c>
      <c r="AR464" s="12">
        <f>+('3 Planilla Preadjudicación OTIC'!AR464)</f>
        <v>0</v>
      </c>
      <c r="AS464" s="12">
        <f>+('3 Planilla Preadjudicación OTIC'!AS464)</f>
        <v>0</v>
      </c>
      <c r="AT464" s="12">
        <f>+('3 Planilla Preadjudicación OTIC'!AT464)</f>
        <v>0</v>
      </c>
      <c r="AU464" s="12">
        <f>+('3 Planilla Preadjudicación OTIC'!AU464)</f>
        <v>4677000</v>
      </c>
      <c r="AV464" s="2" t="str">
        <f>+('3 Planilla Preadjudicación OTIC'!AV464)</f>
        <v>SI</v>
      </c>
      <c r="AW464" s="4">
        <f>+('3 Planilla Preadjudicación OTIC'!AW464)</f>
        <v>0</v>
      </c>
      <c r="AX464" s="2">
        <f>+('3 Planilla Preadjudicación OTIC'!AX464)</f>
        <v>7</v>
      </c>
      <c r="AY464" s="2">
        <f>+('3 Planilla Preadjudicación OTIC'!AY464)</f>
        <v>7</v>
      </c>
      <c r="AZ464" s="2">
        <f>+('3 Planilla Preadjudicación OTIC'!AZ464)</f>
        <v>7</v>
      </c>
      <c r="BA464" s="2">
        <f>+('3 Planilla Preadjudicación OTIC'!BA464)</f>
        <v>7</v>
      </c>
      <c r="BB464" s="2">
        <f>+('3 Planilla Preadjudicación OTIC'!BB464)</f>
        <v>7</v>
      </c>
      <c r="BC464" s="2">
        <f>+('3 Planilla Preadjudicación OTIC'!BC464)</f>
        <v>7</v>
      </c>
      <c r="BD464" s="2">
        <f>+('3 Planilla Preadjudicación OTIC'!BD464)</f>
        <v>7</v>
      </c>
      <c r="BE464" s="2">
        <f>+('3 Planilla Preadjudicación OTIC'!BE464)</f>
        <v>7</v>
      </c>
      <c r="BF464" s="2">
        <f>+('3 Planilla Preadjudicación OTIC'!BF464)</f>
        <v>7</v>
      </c>
      <c r="BG464" s="2">
        <f>+('3 Planilla Preadjudicación OTIC'!BG464)</f>
        <v>7</v>
      </c>
      <c r="BH464" s="2">
        <f>+('3 Planilla Preadjudicación OTIC'!BH464)</f>
        <v>7</v>
      </c>
      <c r="BI464" s="2">
        <f>+('3 Planilla Preadjudicación OTIC'!BI464)</f>
        <v>7</v>
      </c>
      <c r="BJ464" s="2">
        <f>+('3 Planilla Preadjudicación OTIC'!BJ464)</f>
        <v>7</v>
      </c>
      <c r="BK464" s="2">
        <f>+('3 Planilla Preadjudicación OTIC'!BK464)</f>
        <v>7</v>
      </c>
      <c r="BL464" s="2">
        <f>+('3 Planilla Preadjudicación OTIC'!BL464)</f>
        <v>7</v>
      </c>
      <c r="BM464" s="104">
        <f>ROUND(('3 Planilla Preadjudicación OTIC'!BM464),1)</f>
        <v>7</v>
      </c>
      <c r="BN464" s="4" t="str">
        <f>+('3 Planilla Preadjudicación OTIC'!BN464)</f>
        <v>NO</v>
      </c>
      <c r="BO464" s="4">
        <f>+('3 Planilla Preadjudicación OTIC'!BO464)</f>
        <v>0</v>
      </c>
      <c r="BP464" s="4">
        <f>+('3 Planilla Preadjudicación OTIC'!BP464)</f>
        <v>0</v>
      </c>
      <c r="BQ464" s="4">
        <f>+('3 Planilla Preadjudicación OTIC'!BQ464)</f>
        <v>0</v>
      </c>
      <c r="BR464" s="4">
        <f>+('3 Planilla Preadjudicación OTIC'!BR464)</f>
        <v>0</v>
      </c>
      <c r="BS464" s="4">
        <f>+('3 Planilla Preadjudicación OTIC'!BS464)</f>
        <v>0</v>
      </c>
      <c r="BT464" s="4">
        <f>+('3 Planilla Preadjudicación OTIC'!BT464)</f>
        <v>0</v>
      </c>
      <c r="BU464" s="85">
        <f>IF(VLOOKUP(A464,'BD OFICIAL'!$A$1:$AL$2098,7,0)=D464,0,1)</f>
        <v>0</v>
      </c>
      <c r="BV464" s="85">
        <f>IF(VLOOKUP(A464,'BD OFICIAL'!$A$1:$AL$2098,11,0)=J464,0,1)</f>
        <v>0</v>
      </c>
      <c r="BW464" s="85">
        <f>IF(VLOOKUP(A464,'BD OFICIAL'!$A$1:$AL$2098,13,0)=L464,0,1)</f>
        <v>0</v>
      </c>
      <c r="BX464" s="2">
        <f>IF(VLOOKUP(A464,'BD OFICIAL'!$A$1:$AL$2098,16,0)=O464,0,1)</f>
        <v>0</v>
      </c>
      <c r="BY464" s="2">
        <f>IF(VLOOKUP(A464,'BD OFICIAL'!$A$1:$AL$2098,17,0)=P464,0,1)</f>
        <v>0</v>
      </c>
      <c r="BZ464" s="2">
        <f>IF(VLOOKUP(A464,'BD OFICIAL'!$A$1:$AL$2098,19,0)=R464,0,1)</f>
        <v>0</v>
      </c>
      <c r="CA464" s="2">
        <f>IF(VLOOKUP(A464,'BD OFICIAL'!$A$1:$AL$2098,21,0)=T464,0,1)</f>
        <v>0</v>
      </c>
      <c r="CB464" s="2">
        <f>IF(VLOOKUP(A464,'BD OFICIAL'!$A$1:$AL$2098,24,0)=AK464,0,1)</f>
        <v>0</v>
      </c>
      <c r="CC464" s="2">
        <f>IF(VLOOKUP(A464,'BD OFICIAL'!$A$1:$AL$2098,25,0)=X464,0,1)</f>
        <v>0</v>
      </c>
      <c r="CD464" s="2">
        <f>IF(VLOOKUP(A464,'BD OFICIAL'!$A$1:$AL$2098,26,0)=Y464,0,1)</f>
        <v>0</v>
      </c>
      <c r="CE464" s="2">
        <f>IF(VLOOKUP(A464,'BD OFICIAL'!$A$1:$AL$2098,27,0)=Z464,0,1)</f>
        <v>0</v>
      </c>
      <c r="CF464" s="2">
        <f>IF(VLOOKUP(A464,'BD OFICIAL'!$A$1:$AL$2098,28,0)=AA464,0,1)</f>
        <v>0</v>
      </c>
      <c r="CG464" s="2">
        <f>IF(VLOOKUP(A464,'BD OFICIAL'!$A$1:$AL$2098,33,0)=AF464,0,1)</f>
        <v>0</v>
      </c>
      <c r="CH464" s="2">
        <f>IF(VLOOKUP(A464,'BD OFICIAL'!$A$1:$AL$2098,35,0)=AH464,0,1)</f>
        <v>0</v>
      </c>
      <c r="CI464" s="85">
        <f>IF(VLOOKUP(A464,'BD OFICIAL'!$A$1:$AL$2098,34,0)=AL464,0,1)</f>
        <v>0</v>
      </c>
      <c r="CJ464" s="12">
        <f>VLOOKUP(A464,'BD OFICIAL'!$A$1:$AM$2098,36,0)*AM464-AP464</f>
        <v>0</v>
      </c>
      <c r="CK464" s="85" t="str">
        <f t="shared" si="258"/>
        <v>SSH</v>
      </c>
      <c r="CL464" s="85" t="str">
        <f t="shared" si="259"/>
        <v>NO</v>
      </c>
      <c r="CM464" s="85" t="str">
        <f t="shared" si="239"/>
        <v>SI</v>
      </c>
      <c r="CN464" s="31">
        <f t="shared" si="240"/>
        <v>0</v>
      </c>
      <c r="CO464" s="31">
        <f t="shared" si="260"/>
        <v>0</v>
      </c>
      <c r="CP464" s="31">
        <f t="shared" si="241"/>
        <v>0</v>
      </c>
      <c r="CQ464" s="31">
        <f>IF(Y464="NO",0,IF(Y464="SI",IF(VLOOKUP(A464,'BD OFICIAL'!$A:$AO,40,0)=AQ464,0,1)))</f>
        <v>0</v>
      </c>
      <c r="CR464" s="31">
        <f>IF(Z464="NO",0,IF(Z464="SI",IF(VLOOKUP(B464,'BD OFICIAL'!$A:$AO,41,0)=AS464,0,1)))</f>
        <v>0</v>
      </c>
      <c r="CS464" s="31">
        <f t="shared" si="261"/>
        <v>0</v>
      </c>
      <c r="CT464" s="31">
        <f t="shared" si="262"/>
        <v>0</v>
      </c>
      <c r="CU464" s="31">
        <f>IF(VLOOKUP(A464,'BD OFICIAL'!$A$1:$AL$1056,31,0)="SI",IF(AT464&gt;0,0,1),IF(AT464=0,0,1))</f>
        <v>0</v>
      </c>
      <c r="CV464" s="31">
        <f t="shared" si="263"/>
        <v>0</v>
      </c>
      <c r="CW464" s="31">
        <f t="shared" si="242"/>
        <v>0</v>
      </c>
      <c r="CX464" s="85" t="str">
        <f t="shared" si="243"/>
        <v>SI</v>
      </c>
      <c r="CY464" s="31">
        <f t="shared" si="244"/>
        <v>0</v>
      </c>
      <c r="CZ464" s="85" t="str">
        <f>IF(ISERROR(VLOOKUP(AI464,EXPERIENCIA!$A$1:$C$2100,1,0)),"NO","SI")</f>
        <v>SI</v>
      </c>
      <c r="DA464" s="85">
        <f>IF(CX464="no","NO APLICA",IF(AX464=0,"ERROR NOTA",IF(AND(AX464&gt;1,CZ464="NO"),"ERROR NOTA",IF(AND(CZ464="NO",AX464=1),0,IF(VLOOKUP(AI464,EXPERIENCIA!$A$1:$C$2100,3,0)=AX464,0,"ERROR NOTA")))))</f>
        <v>0</v>
      </c>
      <c r="DB464" s="85" t="str">
        <f>IF(ISERROR(VLOOKUP(AI464,COMPORTAMIENTO!$A$1:$C$2100,1,0)),"NO","SI")</f>
        <v>SI</v>
      </c>
      <c r="DC464" s="85">
        <f>IF(CX464="NO","NO APLICA",IF(AY464=0,"ERROR NOTA",IF(AND(DB464="NO",AY464=7),0,IF(VLOOKUP(AI464,COMPORTAMIENTO!$A$2:$H$2100,8,0)=AY464,0,"ERROR NOTA"))))</f>
        <v>0</v>
      </c>
      <c r="DD464" s="104">
        <f t="shared" si="245"/>
        <v>0.70000000000000007</v>
      </c>
      <c r="DE464" s="104">
        <f t="shared" si="246"/>
        <v>0.70000000000000007</v>
      </c>
      <c r="DF464" s="85" t="str">
        <f t="shared" si="264"/>
        <v>NO</v>
      </c>
      <c r="DG464" s="85">
        <f t="shared" si="247"/>
        <v>7</v>
      </c>
      <c r="DH464" s="85">
        <f t="shared" si="248"/>
        <v>7</v>
      </c>
      <c r="DI464" s="85">
        <f t="shared" si="249"/>
        <v>7</v>
      </c>
      <c r="DJ464" s="12">
        <f t="shared" si="250"/>
        <v>7.0000000000000009</v>
      </c>
      <c r="DK464" s="7">
        <f t="shared" si="251"/>
        <v>7.0000000000000009</v>
      </c>
      <c r="DL464" s="12">
        <f t="shared" si="265"/>
        <v>4130</v>
      </c>
      <c r="DM464" s="12">
        <f>VLOOKUP(A464,'5 TD'!$A:$B,2,0)</f>
        <v>4130</v>
      </c>
      <c r="DN464" s="7">
        <f t="shared" si="266"/>
        <v>7</v>
      </c>
      <c r="DO464" s="85" t="str">
        <f t="shared" si="252"/>
        <v>APROBADO</v>
      </c>
      <c r="DP464" s="85" t="str">
        <f t="shared" si="253"/>
        <v>APROBADO</v>
      </c>
      <c r="DQ464" s="7">
        <f t="shared" si="254"/>
        <v>7</v>
      </c>
      <c r="DR464" s="85" t="str">
        <f t="shared" si="267"/>
        <v>APROBADO</v>
      </c>
      <c r="DS464" s="2" t="str">
        <f>+('3 Planilla Preadjudicación OTIC'!BN464)</f>
        <v>NO</v>
      </c>
      <c r="DT464" s="2">
        <f>IF(DR464="APROBADO",VLOOKUP(A464,'5 TD'!$D$3:$E$270,2,0),"NO APLICA")</f>
        <v>7</v>
      </c>
      <c r="DU464" s="2" t="str">
        <f t="shared" si="268"/>
        <v>SI</v>
      </c>
      <c r="DV464" s="2">
        <f>IF(DU464="SI",VLOOKUP(A464,'5 TD'!$G$3:$H$270,2,0),"NO APLICA ")</f>
        <v>7.0000000000000009</v>
      </c>
      <c r="DW464" s="2" t="str">
        <f t="shared" si="269"/>
        <v>SI</v>
      </c>
      <c r="DX464" s="2">
        <f>IF(DW464="SI",VLOOKUP(A464,'5 TD'!$J$4:$K$472,2,0),"NO APLICA")</f>
        <v>7</v>
      </c>
      <c r="DY464" s="2" t="str">
        <f t="shared" si="270"/>
        <v>SI</v>
      </c>
      <c r="DZ464" s="7">
        <f>IF(DY464="SI",VLOOKUP(A464,'5 TD'!$M$4:$N$350,2,0),"NO APLICA")</f>
        <v>7</v>
      </c>
      <c r="EA464" s="2" t="str">
        <f t="shared" si="271"/>
        <v>SI</v>
      </c>
      <c r="EB464" s="12">
        <f t="shared" si="272"/>
        <v>4130</v>
      </c>
      <c r="EC464" s="12">
        <f>IF(EA464="SI",VLOOKUP(A464,'5 TD'!$V$4:$W$479,2,0),"NO APLICA")</f>
        <v>4130</v>
      </c>
      <c r="ED464" s="2" t="str">
        <f t="shared" si="255"/>
        <v>SI</v>
      </c>
      <c r="EE464" s="79">
        <f>IF(ED464="SI",VLOOKUP(AI464,COMPORTAMIENTO!$A$1:$H$2100,7,0),"NO APLICA")</f>
        <v>0</v>
      </c>
      <c r="EF464" s="12">
        <f>IF(ED464="SI",VLOOKUP(A464,'5 TD'!$P$2:$Q$479,2,0),"NO APLICA")</f>
        <v>0</v>
      </c>
      <c r="EG464" s="2" t="str">
        <f t="shared" si="256"/>
        <v>SI</v>
      </c>
      <c r="EH464" s="2">
        <f>IF(CZ464="no",0,VLOOKUP(AI464,EXPERIENCIA!$A$1:$C$2100,2,0))</f>
        <v>89</v>
      </c>
      <c r="EI464" s="2">
        <f>IF(CZ464="si",VLOOKUP(A464,'5 TD'!$S$3:$T$2103,2,0),0)</f>
        <v>125</v>
      </c>
      <c r="EJ464" s="2" t="str">
        <f t="shared" si="257"/>
        <v>NO</v>
      </c>
      <c r="EK464" s="2" t="str">
        <f>+('3 Planilla Preadjudicación OTIC'!BU464)</f>
        <v>f) Mayor número de cursos SENCE ejecutados (Evaluación Experiencia).</v>
      </c>
      <c r="EL464" s="4"/>
      <c r="EM464" s="3"/>
      <c r="EN464" s="3"/>
      <c r="EQ464" s="86"/>
    </row>
    <row r="465" spans="1:147" ht="15" customHeight="1" x14ac:dyDescent="0.3">
      <c r="A465" s="2">
        <f>+('3 Planilla Preadjudicación OTIC'!A465)</f>
        <v>14466</v>
      </c>
      <c r="B465" s="2" t="str">
        <f>+('3 Planilla Preadjudicación OTIC'!B465)</f>
        <v>65181652-1</v>
      </c>
      <c r="C465" s="4">
        <f>+('3 Planilla Preadjudicación OTIC'!E465)</f>
        <v>2025</v>
      </c>
      <c r="D465" s="4" t="str">
        <f>+('3 Planilla Preadjudicación OTIC'!F465)</f>
        <v>MANDATO</v>
      </c>
      <c r="E465" s="4" t="str">
        <f>+('3 Planilla Preadjudicación OTIC'!G465)</f>
        <v>82623500-4</v>
      </c>
      <c r="F465" s="4" t="str">
        <f>+('3 Planilla Preadjudicación OTIC'!H465)</f>
        <v>IDEAL</v>
      </c>
      <c r="G465" s="4"/>
      <c r="H465" s="4"/>
      <c r="I465" s="4" t="str">
        <f>+('3 Planilla Preadjudicación OTIC'!I465)</f>
        <v>EDUCACIÓN FINANCIERA</v>
      </c>
      <c r="J465" s="4" t="str">
        <f>+('3 Planilla Preadjudicación OTIC'!J465)</f>
        <v>SIN PLAN FORMATIVO</v>
      </c>
      <c r="K465" s="4" t="str">
        <f>+('3 Planilla Preadjudicación OTIC'!K465)</f>
        <v>TÉCNICAS PARA LA RESOLUCIÓN DE PROBLEMAS</v>
      </c>
      <c r="L465" s="4" t="str">
        <f>+('3 Planilla Preadjudicación OTIC'!L465)</f>
        <v>PF0922</v>
      </c>
      <c r="M465" s="2">
        <f>+('3 Planilla Preadjudicación OTIC'!M465)</f>
        <v>13</v>
      </c>
      <c r="N465" s="4" t="str">
        <f>+('3 Planilla Preadjudicación OTIC'!N465)</f>
        <v>METROPOLITANA</v>
      </c>
      <c r="O465" s="4" t="str">
        <f>+('3 Planilla Preadjudicación OTIC'!O465)</f>
        <v>LO ESPEJO</v>
      </c>
      <c r="P465" s="4" t="str">
        <f>+('3 Planilla Preadjudicación OTIC'!P465)</f>
        <v>EMPRENDEDORES/AS INFORMALES O PERSONAS VULNERABLES PERTENECIENTES AL 80% MAS VULNERABLE</v>
      </c>
      <c r="Q465" s="4" t="str">
        <f>+('3 Planilla Preadjudicación OTIC'!Q465)</f>
        <v>PRESENCIAL</v>
      </c>
      <c r="R465" s="4" t="str">
        <f>+('3 Planilla Preadjudicación OTIC'!R465)</f>
        <v>INDEPENDIENTE</v>
      </c>
      <c r="S465" s="4">
        <f>+('3 Planilla Preadjudicación OTIC'!S465)</f>
        <v>17</v>
      </c>
      <c r="T465" s="2">
        <f>+('3 Planilla Preadjudicación OTIC'!T465)</f>
        <v>20</v>
      </c>
      <c r="U465" s="2">
        <f>+('3 Planilla Preadjudicación OTIC'!U465)</f>
        <v>0</v>
      </c>
      <c r="V465" s="2">
        <f>+('3 Planilla Preadjudicación OTIC'!V465)</f>
        <v>8</v>
      </c>
      <c r="W465" s="2">
        <f>+('3 Planilla Preadjudicación OTIC'!W465)</f>
        <v>50</v>
      </c>
      <c r="X465" s="2">
        <f>+('3 Planilla Preadjudicación OTIC'!X465)</f>
        <v>3</v>
      </c>
      <c r="Y465" s="2" t="str">
        <f>+('3 Planilla Preadjudicación OTIC'!Y465)</f>
        <v>SI</v>
      </c>
      <c r="Z465" s="2" t="str">
        <f>+('3 Planilla Preadjudicación OTIC'!Z465)</f>
        <v>NO</v>
      </c>
      <c r="AA465" s="2" t="str">
        <f>+('3 Planilla Preadjudicación OTIC'!AA465)</f>
        <v>NO</v>
      </c>
      <c r="AB465" s="4" t="str">
        <f>+('3 Planilla Preadjudicación OTIC'!AB465)</f>
        <v>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disponibles para las participantes.
Desarrollar habilidades para manejar dinero de forma efectiva, incluso con ingresos bajos.
Fomentar la independencia económica como medio para mejorar la calidad de vida.
Contenidos:
Introducción a las ayudas estatales: qué son y cómo acceder.
Estrategias para maximizar el uso de recursos disponibles.
Ejercicios prácticos: crear un plan financiero básico con recursos actuales.</v>
      </c>
      <c r="AC465" s="4" t="str">
        <f>+('3 Planilla Preadjudicación OTIC'!AC465)</f>
        <v>EL PROGRAMA ESTÁ DIRIGIDO A MUJERES EN VÍAS DE REALIZAR UN MICROEMPRENDIMIENTO. ENTRE 18 Y 60 AÑOS, QUE PERTENECEN AL 80% MÁS VULNERABLE DE LA POBLACIÓN, Y QUE RESIDEN EN LA COMUNA DE LO ESPEJO Y QUE TIENEN EDUCACION BASICA COMPLETA PREFERENTEMENTE.</v>
      </c>
      <c r="AD465" s="2" t="str">
        <f>+('3 Planilla Preadjudicación OTIC'!AD465)</f>
        <v>NO</v>
      </c>
      <c r="AE465" s="4">
        <f>+('3 Planilla Preadjudicación OTIC'!AE465)</f>
        <v>0</v>
      </c>
      <c r="AF465" s="2" t="str">
        <f>+('3 Planilla Preadjudicación OTIC'!AF465)</f>
        <v>CERRADA</v>
      </c>
      <c r="AG465" s="2">
        <f>+('3 Planilla Preadjudicación OTIC'!AG465)</f>
        <v>17</v>
      </c>
      <c r="AH465" s="2">
        <f>+('3 Planilla Preadjudicación OTIC'!AH465)</f>
        <v>1</v>
      </c>
      <c r="AI465" s="135" t="str">
        <f>+('3 Planilla Preadjudicación OTIC'!AI465)</f>
        <v>78055440-1</v>
      </c>
      <c r="AJ465" s="4" t="str">
        <f>+('3 Planilla Preadjudicación OTIC'!AJ465)</f>
        <v>Capacitacion Play Comp Ltda</v>
      </c>
      <c r="AK465" s="2">
        <f>+('3 Planilla Preadjudicación OTIC'!AK465)</f>
        <v>50</v>
      </c>
      <c r="AL465" s="2">
        <f>+('3 Planilla Preadjudicación OTIC'!AL465)</f>
        <v>17</v>
      </c>
      <c r="AM465" s="12">
        <f>+('3 Planilla Preadjudicación OTIC'!AM465)</f>
        <v>4130</v>
      </c>
      <c r="AN465" s="12">
        <f>+('3 Planilla Preadjudicación OTIC'!AN465)</f>
        <v>0</v>
      </c>
      <c r="AO465" s="12">
        <f>+('3 Planilla Preadjudicación OTIC'!AO465)</f>
        <v>0</v>
      </c>
      <c r="AP465" s="12">
        <f>+('3 Planilla Preadjudicación OTIC'!AP465)</f>
        <v>4130000</v>
      </c>
      <c r="AQ465" s="12">
        <f>+('3 Planilla Preadjudicación OTIC'!AQ465)</f>
        <v>1360000</v>
      </c>
      <c r="AR465" s="12">
        <f>+('3 Planilla Preadjudicación OTIC'!AR465)</f>
        <v>0</v>
      </c>
      <c r="AS465" s="12">
        <f>+('3 Planilla Preadjudicación OTIC'!AS465)</f>
        <v>0</v>
      </c>
      <c r="AT465" s="12">
        <f>+('3 Planilla Preadjudicación OTIC'!AT465)</f>
        <v>0</v>
      </c>
      <c r="AU465" s="12">
        <f>+('3 Planilla Preadjudicación OTIC'!AU465)</f>
        <v>5490000</v>
      </c>
      <c r="AV465" s="2" t="str">
        <f>+('3 Planilla Preadjudicación OTIC'!AV465)</f>
        <v>SI</v>
      </c>
      <c r="AW465" s="4">
        <f>+('3 Planilla Preadjudicación OTIC'!AW465)</f>
        <v>0</v>
      </c>
      <c r="AX465" s="2">
        <f>+('3 Planilla Preadjudicación OTIC'!AX465)</f>
        <v>7</v>
      </c>
      <c r="AY465" s="2">
        <f>+('3 Planilla Preadjudicación OTIC'!AY465)</f>
        <v>7</v>
      </c>
      <c r="AZ465" s="2">
        <f>+('3 Planilla Preadjudicación OTIC'!AZ465)</f>
        <v>7</v>
      </c>
      <c r="BA465" s="2">
        <f>+('3 Planilla Preadjudicación OTIC'!BA465)</f>
        <v>7</v>
      </c>
      <c r="BB465" s="2">
        <f>+('3 Planilla Preadjudicación OTIC'!BB465)</f>
        <v>7</v>
      </c>
      <c r="BC465" s="2">
        <f>+('3 Planilla Preadjudicación OTIC'!BC465)</f>
        <v>7</v>
      </c>
      <c r="BD465" s="2">
        <f>+('3 Planilla Preadjudicación OTIC'!BD465)</f>
        <v>7</v>
      </c>
      <c r="BE465" s="2">
        <f>+('3 Planilla Preadjudicación OTIC'!BE465)</f>
        <v>7</v>
      </c>
      <c r="BF465" s="2">
        <f>+('3 Planilla Preadjudicación OTIC'!BF465)</f>
        <v>7</v>
      </c>
      <c r="BG465" s="2">
        <f>+('3 Planilla Preadjudicación OTIC'!BG465)</f>
        <v>7</v>
      </c>
      <c r="BH465" s="2">
        <f>+('3 Planilla Preadjudicación OTIC'!BH465)</f>
        <v>7</v>
      </c>
      <c r="BI465" s="2">
        <f>+('3 Planilla Preadjudicación OTIC'!BI465)</f>
        <v>7</v>
      </c>
      <c r="BJ465" s="2">
        <f>+('3 Planilla Preadjudicación OTIC'!BJ465)</f>
        <v>7</v>
      </c>
      <c r="BK465" s="2">
        <f>+('3 Planilla Preadjudicación OTIC'!BK465)</f>
        <v>7</v>
      </c>
      <c r="BL465" s="2">
        <f>+('3 Planilla Preadjudicación OTIC'!BL465)</f>
        <v>7</v>
      </c>
      <c r="BM465" s="104">
        <f>ROUND(('3 Planilla Preadjudicación OTIC'!BM465),1)</f>
        <v>7</v>
      </c>
      <c r="BN465" s="4" t="str">
        <f>+('3 Planilla Preadjudicación OTIC'!BN465)</f>
        <v>SI</v>
      </c>
      <c r="BO465" s="4" t="str">
        <f>+('3 Planilla Preadjudicación OTIC'!BO465)</f>
        <v>Emilio Asfura</v>
      </c>
      <c r="BP465" s="4" t="str">
        <f>+('3 Planilla Preadjudicación OTIC'!BP465)</f>
        <v>easfura@playcomp.cl</v>
      </c>
      <c r="BQ465" s="4">
        <f>+('3 Planilla Preadjudicación OTIC'!BQ465)</f>
        <v>222225139</v>
      </c>
      <c r="BR465" s="4" t="str">
        <f>+('3 Planilla Preadjudicación OTIC'!BR465)</f>
        <v>Astaburuaga 9360,, Lo Espejo</v>
      </c>
      <c r="BS465" s="4" t="str">
        <f>+('3 Planilla Preadjudicación OTIC'!BS465)</f>
        <v>Entregar herramientas básicas para la gestión responsable de recursos personales y familiares, promoviendo decisiones financieras informadas.</v>
      </c>
      <c r="BT465" s="4" t="str">
        <f>+('3 Planilla Preadjudicación OTIC'!BT465)</f>
        <v>Este curso aborda conceptos clave como presupuesto, ahorro, endeudamiento, uso de productos financieros y planificación económica. Está dirigido a personas que buscan mejorar su bienestar financiero y fortalecer su autonomía en el manejo del dinero.</v>
      </c>
      <c r="BU465" s="85">
        <f>IF(VLOOKUP(A465,'BD OFICIAL'!$A$1:$AL$2098,7,0)=D465,0,1)</f>
        <v>0</v>
      </c>
      <c r="BV465" s="85">
        <f>IF(VLOOKUP(A465,'BD OFICIAL'!$A$1:$AL$2098,11,0)=J465,0,1)</f>
        <v>0</v>
      </c>
      <c r="BW465" s="85">
        <f>IF(VLOOKUP(A465,'BD OFICIAL'!$A$1:$AL$2098,13,0)=L465,0,1)</f>
        <v>0</v>
      </c>
      <c r="BX465" s="2">
        <f>IF(VLOOKUP(A465,'BD OFICIAL'!$A$1:$AL$2098,16,0)=O465,0,1)</f>
        <v>0</v>
      </c>
      <c r="BY465" s="2">
        <f>IF(VLOOKUP(A465,'BD OFICIAL'!$A$1:$AL$2098,17,0)=P465,0,1)</f>
        <v>0</v>
      </c>
      <c r="BZ465" s="2">
        <f>IF(VLOOKUP(A465,'BD OFICIAL'!$A$1:$AL$2098,19,0)=R465,0,1)</f>
        <v>0</v>
      </c>
      <c r="CA465" s="2">
        <f>IF(VLOOKUP(A465,'BD OFICIAL'!$A$1:$AL$2098,21,0)=T465,0,1)</f>
        <v>0</v>
      </c>
      <c r="CB465" s="2">
        <f>IF(VLOOKUP(A465,'BD OFICIAL'!$A$1:$AL$2098,24,0)=AK465,0,1)</f>
        <v>0</v>
      </c>
      <c r="CC465" s="2">
        <f>IF(VLOOKUP(A465,'BD OFICIAL'!$A$1:$AL$2098,25,0)=X465,0,1)</f>
        <v>0</v>
      </c>
      <c r="CD465" s="2">
        <f>IF(VLOOKUP(A465,'BD OFICIAL'!$A$1:$AL$2098,26,0)=Y465,0,1)</f>
        <v>0</v>
      </c>
      <c r="CE465" s="2">
        <f>IF(VLOOKUP(A465,'BD OFICIAL'!$A$1:$AL$2098,27,0)=Z465,0,1)</f>
        <v>0</v>
      </c>
      <c r="CF465" s="2">
        <f>IF(VLOOKUP(A465,'BD OFICIAL'!$A$1:$AL$2098,28,0)=AA465,0,1)</f>
        <v>0</v>
      </c>
      <c r="CG465" s="2">
        <f>IF(VLOOKUP(A465,'BD OFICIAL'!$A$1:$AL$2098,33,0)=AF465,0,1)</f>
        <v>0</v>
      </c>
      <c r="CH465" s="2">
        <f>IF(VLOOKUP(A465,'BD OFICIAL'!$A$1:$AL$2098,35,0)=AH465,0,1)</f>
        <v>0</v>
      </c>
      <c r="CI465" s="85">
        <f>IF(VLOOKUP(A465,'BD OFICIAL'!$A$1:$AL$2098,34,0)=AL465,0,1)</f>
        <v>0</v>
      </c>
      <c r="CJ465" s="12">
        <f>VLOOKUP(A465,'BD OFICIAL'!$A$1:$AM$2098,36,0)*AM465-AP465</f>
        <v>0</v>
      </c>
      <c r="CK465" s="85" t="str">
        <f t="shared" si="258"/>
        <v>SSH</v>
      </c>
      <c r="CL465" s="85" t="str">
        <f t="shared" si="259"/>
        <v>NO</v>
      </c>
      <c r="CM465" s="85" t="str">
        <f t="shared" si="239"/>
        <v>SI</v>
      </c>
      <c r="CN465" s="31">
        <f t="shared" si="240"/>
        <v>0</v>
      </c>
      <c r="CO465" s="31">
        <f t="shared" si="260"/>
        <v>0</v>
      </c>
      <c r="CP465" s="31">
        <f t="shared" si="241"/>
        <v>0</v>
      </c>
      <c r="CQ465" s="31">
        <f>IF(Y465="NO",0,IF(Y465="SI",IF(VLOOKUP(A465,'BD OFICIAL'!$A:$AO,40,0)=AQ465,0,1)))</f>
        <v>0</v>
      </c>
      <c r="CR465" s="31">
        <f>IF(Z465="NO",0,IF(Z465="SI",IF(VLOOKUP(B465,'BD OFICIAL'!$A:$AO,41,0)=AS465,0,1)))</f>
        <v>0</v>
      </c>
      <c r="CS465" s="31">
        <f t="shared" si="261"/>
        <v>0</v>
      </c>
      <c r="CT465" s="31">
        <f t="shared" si="262"/>
        <v>0</v>
      </c>
      <c r="CU465" s="31">
        <f>IF(VLOOKUP(A465,'BD OFICIAL'!$A$1:$AL$1056,31,0)="SI",IF(AT465&gt;0,0,1),IF(AT465=0,0,1))</f>
        <v>0</v>
      </c>
      <c r="CV465" s="31">
        <f t="shared" si="263"/>
        <v>0</v>
      </c>
      <c r="CW465" s="31">
        <f t="shared" si="242"/>
        <v>0</v>
      </c>
      <c r="CX465" s="85" t="str">
        <f t="shared" si="243"/>
        <v>SI</v>
      </c>
      <c r="CY465" s="31">
        <f t="shared" si="244"/>
        <v>0</v>
      </c>
      <c r="CZ465" s="85" t="str">
        <f>IF(ISERROR(VLOOKUP(AI465,EXPERIENCIA!$A$1:$C$2100,1,0)),"NO","SI")</f>
        <v>SI</v>
      </c>
      <c r="DA465" s="85">
        <f>IF(CX465="no","NO APLICA",IF(AX465=0,"ERROR NOTA",IF(AND(AX465&gt;1,CZ465="NO"),"ERROR NOTA",IF(AND(CZ465="NO",AX465=1),0,IF(VLOOKUP(AI465,EXPERIENCIA!$A$1:$C$2100,3,0)=AX465,0,"ERROR NOTA")))))</f>
        <v>0</v>
      </c>
      <c r="DB465" s="85" t="str">
        <f>IF(ISERROR(VLOOKUP(AI465,COMPORTAMIENTO!$A$1:$C$2100,1,0)),"NO","SI")</f>
        <v>SI</v>
      </c>
      <c r="DC465" s="85">
        <f>IF(CX465="NO","NO APLICA",IF(AY465=0,"ERROR NOTA",IF(AND(DB465="NO",AY465=7),0,IF(VLOOKUP(AI465,COMPORTAMIENTO!$A$2:$H$2100,8,0)=AY465,0,"ERROR NOTA"))))</f>
        <v>0</v>
      </c>
      <c r="DD465" s="104">
        <f t="shared" si="245"/>
        <v>0.70000000000000007</v>
      </c>
      <c r="DE465" s="104">
        <f t="shared" si="246"/>
        <v>0.70000000000000007</v>
      </c>
      <c r="DF465" s="85" t="str">
        <f t="shared" si="264"/>
        <v>NO</v>
      </c>
      <c r="DG465" s="85">
        <f t="shared" si="247"/>
        <v>7</v>
      </c>
      <c r="DH465" s="85">
        <f t="shared" si="248"/>
        <v>7</v>
      </c>
      <c r="DI465" s="85">
        <f t="shared" si="249"/>
        <v>7</v>
      </c>
      <c r="DJ465" s="12">
        <f t="shared" si="250"/>
        <v>7.0000000000000009</v>
      </c>
      <c r="DK465" s="7">
        <f t="shared" si="251"/>
        <v>7.0000000000000009</v>
      </c>
      <c r="DL465" s="12">
        <f t="shared" si="265"/>
        <v>4130</v>
      </c>
      <c r="DM465" s="12">
        <f>VLOOKUP(A465,'5 TD'!$A:$B,2,0)</f>
        <v>4130</v>
      </c>
      <c r="DN465" s="7">
        <f t="shared" si="266"/>
        <v>7</v>
      </c>
      <c r="DO465" s="85" t="str">
        <f t="shared" si="252"/>
        <v>APROBADO</v>
      </c>
      <c r="DP465" s="85" t="str">
        <f t="shared" si="253"/>
        <v>APROBADO</v>
      </c>
      <c r="DQ465" s="7">
        <f t="shared" si="254"/>
        <v>7</v>
      </c>
      <c r="DR465" s="85" t="str">
        <f t="shared" si="267"/>
        <v>APROBADO</v>
      </c>
      <c r="DS465" s="2" t="str">
        <f>+('3 Planilla Preadjudicación OTIC'!BN465)</f>
        <v>SI</v>
      </c>
      <c r="DT465" s="2">
        <f>IF(DR465="APROBADO",VLOOKUP(A465,'5 TD'!$D$3:$E$270,2,0),"NO APLICA")</f>
        <v>7</v>
      </c>
      <c r="DU465" s="2" t="str">
        <f t="shared" si="268"/>
        <v>SI</v>
      </c>
      <c r="DV465" s="2">
        <f>IF(DU465="SI",VLOOKUP(A465,'5 TD'!$G$3:$H$270,2,0),"NO APLICA ")</f>
        <v>7.0000000000000009</v>
      </c>
      <c r="DW465" s="2" t="str">
        <f t="shared" si="269"/>
        <v>SI</v>
      </c>
      <c r="DX465" s="2">
        <f>IF(DW465="SI",VLOOKUP(A465,'5 TD'!$J$4:$K$472,2,0),"NO APLICA")</f>
        <v>7</v>
      </c>
      <c r="DY465" s="2" t="str">
        <f t="shared" si="270"/>
        <v>SI</v>
      </c>
      <c r="DZ465" s="7">
        <f>IF(DY465="SI",VLOOKUP(A465,'5 TD'!$M$4:$N$350,2,0),"NO APLICA")</f>
        <v>7</v>
      </c>
      <c r="EA465" s="2" t="str">
        <f t="shared" si="271"/>
        <v>SI</v>
      </c>
      <c r="EB465" s="12">
        <f t="shared" si="272"/>
        <v>4130</v>
      </c>
      <c r="EC465" s="12">
        <f>IF(EA465="SI",VLOOKUP(A465,'5 TD'!$V$4:$W$479,2,0),"NO APLICA")</f>
        <v>4130</v>
      </c>
      <c r="ED465" s="2" t="str">
        <f t="shared" si="255"/>
        <v>SI</v>
      </c>
      <c r="EE465" s="79">
        <f>IF(ED465="SI",VLOOKUP(AI465,COMPORTAMIENTO!$A$1:$H$2100,7,0),"NO APLICA")</f>
        <v>0</v>
      </c>
      <c r="EF465" s="12">
        <f>IF(ED465="SI",VLOOKUP(A465,'5 TD'!$P$2:$Q$479,2,0),"NO APLICA")</f>
        <v>0</v>
      </c>
      <c r="EG465" s="2" t="str">
        <f t="shared" si="256"/>
        <v>SI</v>
      </c>
      <c r="EH465" s="2">
        <f>IF(CZ465="no",0,VLOOKUP(AI465,EXPERIENCIA!$A$1:$C$2100,2,0))</f>
        <v>89</v>
      </c>
      <c r="EI465" s="2">
        <f>IF(CZ465="si",VLOOKUP(A465,'5 TD'!$S$3:$T$2103,2,0),0)</f>
        <v>125</v>
      </c>
      <c r="EJ465" s="2" t="str">
        <f t="shared" si="257"/>
        <v>NO</v>
      </c>
      <c r="EK465" s="2">
        <f>+('3 Planilla Preadjudicación OTIC'!BU465)</f>
        <v>0</v>
      </c>
      <c r="EL465" s="4"/>
      <c r="EM465" s="3"/>
      <c r="EN465" s="3"/>
      <c r="EO465" s="86" t="s">
        <v>64</v>
      </c>
      <c r="EQ465" s="86"/>
    </row>
    <row r="466" spans="1:147" ht="15" customHeight="1" x14ac:dyDescent="0.3">
      <c r="A466" s="2">
        <f>+('3 Planilla Preadjudicación OTIC'!A466)</f>
        <v>14261</v>
      </c>
      <c r="B466" s="2" t="str">
        <f>+('3 Planilla Preadjudicación OTIC'!B466)</f>
        <v>65181652-1</v>
      </c>
      <c r="C466" s="4">
        <f>+('3 Planilla Preadjudicación OTIC'!E466)</f>
        <v>2025</v>
      </c>
      <c r="D466" s="4" t="str">
        <f>+('3 Planilla Preadjudicación OTIC'!F466)</f>
        <v>MANDATO</v>
      </c>
      <c r="E466" s="4" t="str">
        <f>+('3 Planilla Preadjudicación OTIC'!G466)</f>
        <v>96802690-9</v>
      </c>
      <c r="F466" s="4" t="str">
        <f>+('3 Planilla Preadjudicación OTIC'!H466)</f>
        <v>MASISA</v>
      </c>
      <c r="G466" s="4"/>
      <c r="H466" s="4"/>
      <c r="I466" s="4" t="str">
        <f>+('3 Planilla Preadjudicación OTIC'!I466)</f>
        <v>DISEÑO Y COMERCIALIZACIÓN DE ORFEBRERÍA WUILLICHE CON ENCASTES DE PIEDRAS SEMIPRECIOSAS</v>
      </c>
      <c r="J466" s="4" t="str">
        <f>+('3 Planilla Preadjudicación OTIC'!J466)</f>
        <v>PF0713</v>
      </c>
      <c r="K466" s="4" t="str">
        <f>+('3 Planilla Preadjudicación OTIC'!K466)</f>
        <v/>
      </c>
      <c r="L466" s="4" t="str">
        <f>+('3 Planilla Preadjudicación OTIC'!L466)</f>
        <v/>
      </c>
      <c r="M466" s="2">
        <f>+('3 Planilla Preadjudicación OTIC'!M466)</f>
        <v>8</v>
      </c>
      <c r="N466" s="4" t="str">
        <f>+('3 Planilla Preadjudicación OTIC'!N466)</f>
        <v>BIO BIO</v>
      </c>
      <c r="O466" s="4" t="str">
        <f>+('3 Planilla Preadjudicación OTIC'!O466)</f>
        <v>CABRERO</v>
      </c>
      <c r="P466" s="4" t="str">
        <f>+('3 Planilla Preadjudicación OTIC'!P466)</f>
        <v>PERSONAS DESOCUPADAS (CESANTES Y PERSONAS QUE BUSCAN TRABAJO POR PRIMERA VEZ).</v>
      </c>
      <c r="Q466" s="4" t="str">
        <f>+('3 Planilla Preadjudicación OTIC'!Q466)</f>
        <v>PRESENCIAL</v>
      </c>
      <c r="R466" s="4" t="str">
        <f>+('3 Planilla Preadjudicación OTIC'!R466)</f>
        <v>INDEPENDIENTE</v>
      </c>
      <c r="S466" s="4">
        <f>+('3 Planilla Preadjudicación OTIC'!S466)</f>
        <v>18</v>
      </c>
      <c r="T466" s="2">
        <f>+('3 Planilla Preadjudicación OTIC'!T466)</f>
        <v>12</v>
      </c>
      <c r="U466" s="2">
        <f>+('3 Planilla Preadjudicación OTIC'!U466)</f>
        <v>70</v>
      </c>
      <c r="V466" s="2">
        <f>+('3 Planilla Preadjudicación OTIC'!V466)</f>
        <v>0</v>
      </c>
      <c r="W466" s="2">
        <f>+('3 Planilla Preadjudicación OTIC'!W466)</f>
        <v>70</v>
      </c>
      <c r="X466" s="2">
        <f>+('3 Planilla Preadjudicación OTIC'!X466)</f>
        <v>4</v>
      </c>
      <c r="Y466" s="2" t="str">
        <f>+('3 Planilla Preadjudicación OTIC'!Y466)</f>
        <v>SI</v>
      </c>
      <c r="Z466" s="2" t="str">
        <f>+('3 Planilla Preadjudicación OTIC'!Z466)</f>
        <v>NO</v>
      </c>
      <c r="AA466" s="2" t="str">
        <f>+('3 Planilla Preadjudicación OTIC'!AA466)</f>
        <v>NO</v>
      </c>
      <c r="AB466" s="4" t="str">
        <f>+('3 Planilla Preadjudicación OTIC'!AB466)</f>
        <v>SE AJUSTA A PLAN FORMATIVO</v>
      </c>
      <c r="AC466" s="4" t="str">
        <f>+('3 Planilla Preadjudicación OTIC'!AC466)</f>
        <v>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v>
      </c>
      <c r="AD466" s="2" t="str">
        <f>+('3 Planilla Preadjudicación OTIC'!AD466)</f>
        <v>NO</v>
      </c>
      <c r="AE466" s="4">
        <f>+('3 Planilla Preadjudicación OTIC'!AE466)</f>
        <v>0</v>
      </c>
      <c r="AF466" s="2" t="str">
        <f>+('3 Planilla Preadjudicación OTIC'!AF466)</f>
        <v>CERRADA</v>
      </c>
      <c r="AG466" s="2">
        <f>+('3 Planilla Preadjudicación OTIC'!AG466)</f>
        <v>18</v>
      </c>
      <c r="AH466" s="2">
        <f>+('3 Planilla Preadjudicación OTIC'!AH466)</f>
        <v>2</v>
      </c>
      <c r="AI466" s="135" t="str">
        <f>+('3 Planilla Preadjudicación OTIC'!AI466)</f>
        <v>76012877-5</v>
      </c>
      <c r="AJ466" s="4" t="str">
        <f>+('3 Planilla Preadjudicación OTIC'!AJ466)</f>
        <v>OTEC CECADES Y CIA LTDA</v>
      </c>
      <c r="AK466" s="2">
        <f>+('3 Planilla Preadjudicación OTIC'!AK466)</f>
        <v>70</v>
      </c>
      <c r="AL466" s="2">
        <f>+('3 Planilla Preadjudicación OTIC'!AL466)</f>
        <v>18</v>
      </c>
      <c r="AM466" s="12">
        <f>+('3 Planilla Preadjudicación OTIC'!AM466)</f>
        <v>5075</v>
      </c>
      <c r="AN466" s="12">
        <f>+('3 Planilla Preadjudicación OTIC'!AN466)</f>
        <v>0</v>
      </c>
      <c r="AO466" s="12">
        <f>+('3 Planilla Preadjudicación OTIC'!AO466)</f>
        <v>0</v>
      </c>
      <c r="AP466" s="12">
        <f>+('3 Planilla Preadjudicación OTIC'!AP466)</f>
        <v>4263000</v>
      </c>
      <c r="AQ466" s="12">
        <f>+('3 Planilla Preadjudicación OTIC'!AQ466)</f>
        <v>864000</v>
      </c>
      <c r="AR466" s="12">
        <f>+('3 Planilla Preadjudicación OTIC'!AR466)</f>
        <v>0</v>
      </c>
      <c r="AS466" s="12">
        <f>+('3 Planilla Preadjudicación OTIC'!AS466)</f>
        <v>0</v>
      </c>
      <c r="AT466" s="12">
        <f>+('3 Planilla Preadjudicación OTIC'!AT466)</f>
        <v>0</v>
      </c>
      <c r="AU466" s="12">
        <f>+('3 Planilla Preadjudicación OTIC'!AU466)</f>
        <v>5127000</v>
      </c>
      <c r="AV466" s="2" t="str">
        <f>+('3 Planilla Preadjudicación OTIC'!AV466)</f>
        <v>SI</v>
      </c>
      <c r="AW466" s="4">
        <f>+('3 Planilla Preadjudicación OTIC'!AW466)</f>
        <v>0</v>
      </c>
      <c r="AX466" s="2">
        <f>+('3 Planilla Preadjudicación OTIC'!AX466)</f>
        <v>1</v>
      </c>
      <c r="AY466" s="2">
        <f>+('3 Planilla Preadjudicación OTIC'!AY466)</f>
        <v>7</v>
      </c>
      <c r="AZ466" s="2">
        <f>+('3 Planilla Preadjudicación OTIC'!AZ466)</f>
        <v>0</v>
      </c>
      <c r="BA466" s="2">
        <f>+('3 Planilla Preadjudicación OTIC'!BA466)</f>
        <v>0</v>
      </c>
      <c r="BB466" s="2">
        <f>+('3 Planilla Preadjudicación OTIC'!BB466)</f>
        <v>0</v>
      </c>
      <c r="BC466" s="2">
        <f>+('3 Planilla Preadjudicación OTIC'!BC466)</f>
        <v>0</v>
      </c>
      <c r="BD466" s="2">
        <f>+('3 Planilla Preadjudicación OTIC'!BD466)</f>
        <v>0</v>
      </c>
      <c r="BE466" s="2">
        <f>+('3 Planilla Preadjudicación OTIC'!BE466)</f>
        <v>0</v>
      </c>
      <c r="BF466" s="2">
        <f>+('3 Planilla Preadjudicación OTIC'!BF466)</f>
        <v>0</v>
      </c>
      <c r="BG466" s="2">
        <f>+('3 Planilla Preadjudicación OTIC'!BG466)</f>
        <v>7</v>
      </c>
      <c r="BH466" s="2">
        <f>+('3 Planilla Preadjudicación OTIC'!BH466)</f>
        <v>7</v>
      </c>
      <c r="BI466" s="2">
        <f>+('3 Planilla Preadjudicación OTIC'!BI466)</f>
        <v>7</v>
      </c>
      <c r="BJ466" s="2">
        <f>+('3 Planilla Preadjudicación OTIC'!BJ466)</f>
        <v>7</v>
      </c>
      <c r="BK466" s="2">
        <f>+('3 Planilla Preadjudicación OTIC'!BK466)</f>
        <v>7</v>
      </c>
      <c r="BL466" s="2">
        <f>+('3 Planilla Preadjudicación OTIC'!BL466)</f>
        <v>7</v>
      </c>
      <c r="BM466" s="104">
        <f>ROUND(('3 Planilla Preadjudicación OTIC'!BM466),1)</f>
        <v>6.4</v>
      </c>
      <c r="BN466" s="4" t="str">
        <f>+('3 Planilla Preadjudicación OTIC'!BN466)</f>
        <v>NO</v>
      </c>
      <c r="BO466" s="4">
        <f>+('3 Planilla Preadjudicación OTIC'!BO466)</f>
        <v>0</v>
      </c>
      <c r="BP466" s="4">
        <f>+('3 Planilla Preadjudicación OTIC'!BP466)</f>
        <v>0</v>
      </c>
      <c r="BQ466" s="4">
        <f>+('3 Planilla Preadjudicación OTIC'!BQ466)</f>
        <v>0</v>
      </c>
      <c r="BR466" s="4">
        <f>+('3 Planilla Preadjudicación OTIC'!BR466)</f>
        <v>0</v>
      </c>
      <c r="BS466" s="4">
        <f>+('3 Planilla Preadjudicación OTIC'!BS466)</f>
        <v>0</v>
      </c>
      <c r="BT466" s="4">
        <f>+('3 Planilla Preadjudicación OTIC'!BT466)</f>
        <v>0</v>
      </c>
      <c r="BU466" s="85">
        <f>IF(VLOOKUP(A466,'BD OFICIAL'!$A$1:$AL$2098,7,0)=D466,0,1)</f>
        <v>0</v>
      </c>
      <c r="BV466" s="85">
        <f>IF(VLOOKUP(A466,'BD OFICIAL'!$A$1:$AL$2098,11,0)=J466,0,1)</f>
        <v>0</v>
      </c>
      <c r="BW466" s="85">
        <f>IF(VLOOKUP(A466,'BD OFICIAL'!$A$1:$AL$2098,13,0)=L466,0,1)</f>
        <v>0</v>
      </c>
      <c r="BX466" s="2">
        <f>IF(VLOOKUP(A466,'BD OFICIAL'!$A$1:$AL$2098,16,0)=O466,0,1)</f>
        <v>0</v>
      </c>
      <c r="BY466" s="2">
        <f>IF(VLOOKUP(A466,'BD OFICIAL'!$A$1:$AL$2098,17,0)=P466,0,1)</f>
        <v>0</v>
      </c>
      <c r="BZ466" s="2">
        <f>IF(VLOOKUP(A466,'BD OFICIAL'!$A$1:$AL$2098,19,0)=R466,0,1)</f>
        <v>0</v>
      </c>
      <c r="CA466" s="2">
        <f>IF(VLOOKUP(A466,'BD OFICIAL'!$A$1:$AL$2098,21,0)=T466,0,1)</f>
        <v>0</v>
      </c>
      <c r="CB466" s="2">
        <f>IF(VLOOKUP(A466,'BD OFICIAL'!$A$1:$AL$2098,24,0)=AK466,0,1)</f>
        <v>0</v>
      </c>
      <c r="CC466" s="2">
        <f>IF(VLOOKUP(A466,'BD OFICIAL'!$A$1:$AL$2098,25,0)=X466,0,1)</f>
        <v>0</v>
      </c>
      <c r="CD466" s="2">
        <f>IF(VLOOKUP(A466,'BD OFICIAL'!$A$1:$AL$2098,26,0)=Y466,0,1)</f>
        <v>0</v>
      </c>
      <c r="CE466" s="2">
        <f>IF(VLOOKUP(A466,'BD OFICIAL'!$A$1:$AL$2098,27,0)=Z466,0,1)</f>
        <v>0</v>
      </c>
      <c r="CF466" s="2">
        <f>IF(VLOOKUP(A466,'BD OFICIAL'!$A$1:$AL$2098,28,0)=AA466,0,1)</f>
        <v>0</v>
      </c>
      <c r="CG466" s="2">
        <f>IF(VLOOKUP(A466,'BD OFICIAL'!$A$1:$AL$2098,33,0)=AF466,0,1)</f>
        <v>0</v>
      </c>
      <c r="CH466" s="2">
        <f>IF(VLOOKUP(A466,'BD OFICIAL'!$A$1:$AL$2098,35,0)=AH466,0,1)</f>
        <v>0</v>
      </c>
      <c r="CI466" s="85">
        <f>IF(VLOOKUP(A466,'BD OFICIAL'!$A$1:$AL$2098,34,0)=AL466,0,1)</f>
        <v>0</v>
      </c>
      <c r="CJ466" s="12">
        <f>VLOOKUP(A466,'BD OFICIAL'!$A$1:$AM$2098,36,0)*AM466-AP466</f>
        <v>0</v>
      </c>
      <c r="CK466" s="85" t="str">
        <f t="shared" si="258"/>
        <v>SSH</v>
      </c>
      <c r="CL466" s="85" t="str">
        <f t="shared" si="259"/>
        <v>SI</v>
      </c>
      <c r="CM466" s="85" t="str">
        <f t="shared" si="239"/>
        <v>NO</v>
      </c>
      <c r="CN466" s="31">
        <f t="shared" si="240"/>
        <v>0</v>
      </c>
      <c r="CO466" s="31">
        <f t="shared" si="260"/>
        <v>0</v>
      </c>
      <c r="CP466" s="31">
        <f t="shared" si="241"/>
        <v>0</v>
      </c>
      <c r="CQ466" s="31">
        <f>IF(Y466="NO",0,IF(Y466="SI",IF(VLOOKUP(A466,'BD OFICIAL'!$A:$AO,40,0)=AQ466,0,1)))</f>
        <v>0</v>
      </c>
      <c r="CR466" s="31">
        <f>IF(Z466="NO",0,IF(Z466="SI",IF(VLOOKUP(B466,'BD OFICIAL'!$A:$AO,41,0)=AS466,0,1)))</f>
        <v>0</v>
      </c>
      <c r="CS466" s="31">
        <f t="shared" si="261"/>
        <v>0</v>
      </c>
      <c r="CT466" s="31">
        <f t="shared" si="262"/>
        <v>0</v>
      </c>
      <c r="CU466" s="31">
        <f>IF(VLOOKUP(A466,'BD OFICIAL'!$A$1:$AL$1056,31,0)="SI",IF(AT466&gt;0,0,1),IF(AT466=0,0,1))</f>
        <v>0</v>
      </c>
      <c r="CV466" s="31">
        <f t="shared" si="263"/>
        <v>0</v>
      </c>
      <c r="CW466" s="31">
        <f t="shared" si="242"/>
        <v>0</v>
      </c>
      <c r="CX466" s="85" t="str">
        <f t="shared" si="243"/>
        <v>SI</v>
      </c>
      <c r="CY466" s="31">
        <f t="shared" si="244"/>
        <v>0</v>
      </c>
      <c r="CZ466" s="85" t="str">
        <f>IF(ISERROR(VLOOKUP(AI466,EXPERIENCIA!$A$1:$C$2100,1,0)),"NO","SI")</f>
        <v>SI</v>
      </c>
      <c r="DA466" s="85">
        <f>IF(CX466="no","NO APLICA",IF(AX466=0,"ERROR NOTA",IF(AND(AX466&gt;1,CZ466="NO"),"ERROR NOTA",IF(AND(CZ466="NO",AX466=1),0,IF(VLOOKUP(AI466,EXPERIENCIA!$A$1:$C$2100,3,0)=AX466,0,"ERROR NOTA")))))</f>
        <v>0</v>
      </c>
      <c r="DB466" s="85" t="str">
        <f>IF(ISERROR(VLOOKUP(AI466,COMPORTAMIENTO!$A$1:$C$2100,1,0)),"NO","SI")</f>
        <v>SI</v>
      </c>
      <c r="DC466" s="85">
        <f>IF(CX466="NO","NO APLICA",IF(AY466=0,"ERROR NOTA",IF(AND(DB466="NO",AY466=7),0,IF(VLOOKUP(AI466,COMPORTAMIENTO!$A$2:$H$2100,8,0)=AY466,0,"ERROR NOTA"))))</f>
        <v>0</v>
      </c>
      <c r="DD466" s="104">
        <f t="shared" si="245"/>
        <v>0.1</v>
      </c>
      <c r="DE466" s="104">
        <f t="shared" si="246"/>
        <v>0.70000000000000007</v>
      </c>
      <c r="DF466" s="85" t="str">
        <f t="shared" si="264"/>
        <v>SI</v>
      </c>
      <c r="DG466" s="85">
        <f t="shared" si="247"/>
        <v>0</v>
      </c>
      <c r="DH466" s="85">
        <f t="shared" si="248"/>
        <v>0</v>
      </c>
      <c r="DI466" s="85">
        <f t="shared" si="249"/>
        <v>0</v>
      </c>
      <c r="DJ466" s="12">
        <f t="shared" si="250"/>
        <v>7.0000000000000009</v>
      </c>
      <c r="DK466" s="7">
        <f t="shared" si="251"/>
        <v>7.0000000000000009</v>
      </c>
      <c r="DL466" s="12">
        <f t="shared" si="265"/>
        <v>5075</v>
      </c>
      <c r="DM466" s="12">
        <f>VLOOKUP(A466,'5 TD'!$A:$B,2,0)</f>
        <v>5075</v>
      </c>
      <c r="DN466" s="7">
        <f t="shared" si="266"/>
        <v>7</v>
      </c>
      <c r="DO466" s="85" t="str">
        <f t="shared" si="252"/>
        <v>APROBADO</v>
      </c>
      <c r="DP466" s="85" t="str">
        <f t="shared" si="253"/>
        <v>APROBADO</v>
      </c>
      <c r="DQ466" s="7">
        <f t="shared" si="254"/>
        <v>6.4</v>
      </c>
      <c r="DR466" s="85" t="str">
        <f t="shared" si="267"/>
        <v>APROBADO</v>
      </c>
      <c r="DS466" s="2" t="str">
        <f>+('3 Planilla Preadjudicación OTIC'!BN466)</f>
        <v>NO</v>
      </c>
      <c r="DT466" s="2">
        <f>IF(DR466="APROBADO",VLOOKUP(A466,'5 TD'!$D$3:$E$270,2,0),"NO APLICA")</f>
        <v>6.8</v>
      </c>
      <c r="DU466" s="2" t="str">
        <f t="shared" si="268"/>
        <v>NO</v>
      </c>
      <c r="DV466" s="2" t="str">
        <f>IF(DU466="SI",VLOOKUP(A466,'5 TD'!$G$3:$H$270,2,0),"NO APLICA ")</f>
        <v xml:space="preserve">NO APLICA </v>
      </c>
      <c r="DW466" s="2" t="str">
        <f t="shared" si="269"/>
        <v>NO</v>
      </c>
      <c r="DX466" s="2" t="str">
        <f>IF(DW466="SI",VLOOKUP(A466,'5 TD'!$J$4:$K$472,2,0),"NO APLICA")</f>
        <v>NO APLICA</v>
      </c>
      <c r="DY466" s="2" t="str">
        <f t="shared" si="270"/>
        <v>NO APLICA</v>
      </c>
      <c r="DZ466" s="7" t="str">
        <f>IF(DY466="SI",VLOOKUP(A466,'5 TD'!$M$4:$N$350,2,0),"NO APLICA")</f>
        <v>NO APLICA</v>
      </c>
      <c r="EA466" s="2" t="str">
        <f t="shared" si="271"/>
        <v>NO APLICA</v>
      </c>
      <c r="EB466" s="12" t="str">
        <f t="shared" si="272"/>
        <v/>
      </c>
      <c r="EC466" s="12" t="str">
        <f>IF(EA466="SI",VLOOKUP(A466,'5 TD'!$V$4:$W$479,2,0),"NO APLICA")</f>
        <v>NO APLICA</v>
      </c>
      <c r="ED466" s="2" t="str">
        <f t="shared" si="255"/>
        <v>NO</v>
      </c>
      <c r="EE466" s="79" t="str">
        <f>IF(ED466="SI",VLOOKUP(AI466,COMPORTAMIENTO!$A$1:$H$2100,7,0),"NO APLICA")</f>
        <v>NO APLICA</v>
      </c>
      <c r="EF466" s="12" t="str">
        <f>IF(ED466="SI",VLOOKUP(A466,'5 TD'!$P$2:$Q$479,2,0),"NO APLICA")</f>
        <v>NO APLICA</v>
      </c>
      <c r="EG466" s="2" t="str">
        <f t="shared" si="256"/>
        <v>NO</v>
      </c>
      <c r="EH466" s="2">
        <f>IF(CZ466="no",0,VLOOKUP(AI466,EXPERIENCIA!$A$1:$C$2100,2,0))</f>
        <v>18</v>
      </c>
      <c r="EI466" s="2">
        <f>IF(CZ466="si",VLOOKUP(A466,'5 TD'!$S$3:$T$2103,2,0),0)</f>
        <v>49</v>
      </c>
      <c r="EJ466" s="2" t="str">
        <f t="shared" si="257"/>
        <v>NO</v>
      </c>
      <c r="EK466" s="2">
        <f>+('3 Planilla Preadjudicación OTIC'!BU466)</f>
        <v>0</v>
      </c>
      <c r="EL466" s="4"/>
      <c r="EM466" s="3"/>
      <c r="EN466" s="3"/>
      <c r="EQ466" s="86"/>
    </row>
    <row r="467" spans="1:147" ht="15" customHeight="1" x14ac:dyDescent="0.3">
      <c r="A467" s="2">
        <f>+('3 Planilla Preadjudicación OTIC'!A467)</f>
        <v>14273</v>
      </c>
      <c r="B467" s="2" t="str">
        <f>+('3 Planilla Preadjudicación OTIC'!B467)</f>
        <v>65181652-1</v>
      </c>
      <c r="C467" s="4">
        <f>+('3 Planilla Preadjudicación OTIC'!E467)</f>
        <v>2025</v>
      </c>
      <c r="D467" s="4" t="str">
        <f>+('3 Planilla Preadjudicación OTIC'!F467)</f>
        <v>MANDATO</v>
      </c>
      <c r="E467" s="4" t="str">
        <f>+('3 Planilla Preadjudicación OTIC'!G467)</f>
        <v>82130300-1</v>
      </c>
      <c r="F467" s="4" t="str">
        <f>+('3 Planilla Preadjudicación OTIC'!H467)</f>
        <v>FUNDACIÓN LUZ</v>
      </c>
      <c r="G467" s="4"/>
      <c r="H467" s="4"/>
      <c r="I467" s="4" t="str">
        <f>+('3 Planilla Preadjudicación OTIC'!I467)</f>
        <v>ELABORACIÓN DE JABONES Y SALES DE BAÑO</v>
      </c>
      <c r="J467" s="4" t="str">
        <f>+('3 Planilla Preadjudicación OTIC'!J467)</f>
        <v>PF0578</v>
      </c>
      <c r="K467" s="4" t="str">
        <f>+('3 Planilla Preadjudicación OTIC'!K467)</f>
        <v>TÉCNICAS PARA EL EMPRENDIMIENTO</v>
      </c>
      <c r="L467" s="4" t="str">
        <f>+('3 Planilla Preadjudicación OTIC'!L467)</f>
        <v>PF0921</v>
      </c>
      <c r="M467" s="2">
        <f>+('3 Planilla Preadjudicación OTIC'!M467)</f>
        <v>13</v>
      </c>
      <c r="N467" s="4" t="str">
        <f>+('3 Planilla Preadjudicación OTIC'!N467)</f>
        <v>METROPOLITANA</v>
      </c>
      <c r="O467" s="4" t="str">
        <f>+('3 Planilla Preadjudicación OTIC'!O467)</f>
        <v>SANTIAGO</v>
      </c>
      <c r="P467" s="4" t="str">
        <f>+('3 Planilla Preadjudicación OTIC'!P467)</f>
        <v>PERSONAS DE 18 AÑOS O MÁS, EN SITUACIÓN DE DISCAPACIDAD.</v>
      </c>
      <c r="Q467" s="4" t="str">
        <f>+('3 Planilla Preadjudicación OTIC'!Q467)</f>
        <v>PRESENCIAL</v>
      </c>
      <c r="R467" s="4" t="str">
        <f>+('3 Planilla Preadjudicación OTIC'!R467)</f>
        <v>INDEPENDIENTE</v>
      </c>
      <c r="S467" s="4">
        <f>+('3 Planilla Preadjudicación OTIC'!S467)</f>
        <v>38</v>
      </c>
      <c r="T467" s="2">
        <f>+('3 Planilla Preadjudicación OTIC'!T467)</f>
        <v>11</v>
      </c>
      <c r="U467" s="2">
        <f>+('3 Planilla Preadjudicación OTIC'!U467)</f>
        <v>100</v>
      </c>
      <c r="V467" s="2">
        <f>+('3 Planilla Preadjudicación OTIC'!V467)</f>
        <v>12</v>
      </c>
      <c r="W467" s="2">
        <f>+('3 Planilla Preadjudicación OTIC'!W467)</f>
        <v>112</v>
      </c>
      <c r="X467" s="2">
        <f>+('3 Planilla Preadjudicación OTIC'!X467)</f>
        <v>3</v>
      </c>
      <c r="Y467" s="2" t="str">
        <f>+('3 Planilla Preadjudicación OTIC'!Y467)</f>
        <v>SI</v>
      </c>
      <c r="Z467" s="2" t="str">
        <f>+('3 Planilla Preadjudicación OTIC'!Z467)</f>
        <v>NO</v>
      </c>
      <c r="AA467" s="2" t="str">
        <f>+('3 Planilla Preadjudicación OTIC'!AA467)</f>
        <v>SI</v>
      </c>
      <c r="AB467" s="4" t="str">
        <f>+('3 Planilla Preadjudicación OTIC'!AB467)</f>
        <v>SE AJUSTA A PLAN FORMATIVO</v>
      </c>
      <c r="AC467" s="4" t="str">
        <f>+('3 Planilla Preadjudicación OTIC'!AC467)</f>
        <v>PERSONAS DE 18 AÑOS O MÁS, CON DISCAPACIDAD VISUAL PERTENECIENTE A FUNDACIÓN LUZ Y SE ENCUENTRE EN PROCESO DE INCLUSION LABORAL. DEBERÁN CONTAR CON EDUCACIÓN BÁSICA COMPLETA, PREFERENTEMENTE.</v>
      </c>
      <c r="AD467" s="2" t="str">
        <f>+('3 Planilla Preadjudicación OTIC'!AD467)</f>
        <v>NO</v>
      </c>
      <c r="AE467" s="4">
        <f>+('3 Planilla Preadjudicación OTIC'!AE467)</f>
        <v>0</v>
      </c>
      <c r="AF467" s="2" t="str">
        <f>+('3 Planilla Preadjudicación OTIC'!AF467)</f>
        <v>CERRADA</v>
      </c>
      <c r="AG467" s="2">
        <f>+('3 Planilla Preadjudicación OTIC'!AG467)</f>
        <v>38</v>
      </c>
      <c r="AH467" s="2">
        <f>+('3 Planilla Preadjudicación OTIC'!AH467)</f>
        <v>2</v>
      </c>
      <c r="AI467" s="135" t="str">
        <f>+('3 Planilla Preadjudicación OTIC'!AI467)</f>
        <v>76012877-5</v>
      </c>
      <c r="AJ467" s="4" t="str">
        <f>+('3 Planilla Preadjudicación OTIC'!AJ467)</f>
        <v>OTEC CECADES Y CIA LTDA</v>
      </c>
      <c r="AK467" s="2">
        <f>+('3 Planilla Preadjudicación OTIC'!AK467)</f>
        <v>112</v>
      </c>
      <c r="AL467" s="2">
        <f>+('3 Planilla Preadjudicación OTIC'!AL467)</f>
        <v>38</v>
      </c>
      <c r="AM467" s="12">
        <f>+('3 Planilla Preadjudicación OTIC'!AM467)</f>
        <v>5075</v>
      </c>
      <c r="AN467" s="12">
        <f>+('3 Planilla Preadjudicación OTIC'!AN467)</f>
        <v>115000</v>
      </c>
      <c r="AO467" s="12">
        <f>+('3 Planilla Preadjudicación OTIC'!AO467)</f>
        <v>0</v>
      </c>
      <c r="AP467" s="12">
        <f>+('3 Planilla Preadjudicación OTIC'!AP467)</f>
        <v>6252400</v>
      </c>
      <c r="AQ467" s="12">
        <f>+('3 Planilla Preadjudicación OTIC'!AQ467)</f>
        <v>1672000</v>
      </c>
      <c r="AR467" s="12">
        <f>+('3 Planilla Preadjudicación OTIC'!AR467)</f>
        <v>1265000</v>
      </c>
      <c r="AS467" s="12">
        <f>+('3 Planilla Preadjudicación OTIC'!AS467)</f>
        <v>0</v>
      </c>
      <c r="AT467" s="12">
        <f>+('3 Planilla Preadjudicación OTIC'!AT467)</f>
        <v>0</v>
      </c>
      <c r="AU467" s="12">
        <f>+('3 Planilla Preadjudicación OTIC'!AU467)</f>
        <v>9189400</v>
      </c>
      <c r="AV467" s="2" t="str">
        <f>+('3 Planilla Preadjudicación OTIC'!AV467)</f>
        <v>SI</v>
      </c>
      <c r="AW467" s="4">
        <f>+('3 Planilla Preadjudicación OTIC'!AW467)</f>
        <v>0</v>
      </c>
      <c r="AX467" s="2">
        <f>+('3 Planilla Preadjudicación OTIC'!AX467)</f>
        <v>1</v>
      </c>
      <c r="AY467" s="2">
        <f>+('3 Planilla Preadjudicación OTIC'!AY467)</f>
        <v>7</v>
      </c>
      <c r="AZ467" s="2">
        <f>+('3 Planilla Preadjudicación OTIC'!AZ467)</f>
        <v>0</v>
      </c>
      <c r="BA467" s="2">
        <f>+('3 Planilla Preadjudicación OTIC'!BA467)</f>
        <v>0</v>
      </c>
      <c r="BB467" s="2">
        <f>+('3 Planilla Preadjudicación OTIC'!BB467)</f>
        <v>0</v>
      </c>
      <c r="BC467" s="2">
        <f>+('3 Planilla Preadjudicación OTIC'!BC467)</f>
        <v>0</v>
      </c>
      <c r="BD467" s="2">
        <f>+('3 Planilla Preadjudicación OTIC'!BD467)</f>
        <v>0</v>
      </c>
      <c r="BE467" s="2">
        <f>+('3 Planilla Preadjudicación OTIC'!BE467)</f>
        <v>0</v>
      </c>
      <c r="BF467" s="2">
        <f>+('3 Planilla Preadjudicación OTIC'!BF467)</f>
        <v>0</v>
      </c>
      <c r="BG467" s="2">
        <f>+('3 Planilla Preadjudicación OTIC'!BG467)</f>
        <v>7</v>
      </c>
      <c r="BH467" s="2">
        <f>+('3 Planilla Preadjudicación OTIC'!BH467)</f>
        <v>7</v>
      </c>
      <c r="BI467" s="2">
        <f>+('3 Planilla Preadjudicación OTIC'!BI467)</f>
        <v>7</v>
      </c>
      <c r="BJ467" s="2">
        <f>+('3 Planilla Preadjudicación OTIC'!BJ467)</f>
        <v>7</v>
      </c>
      <c r="BK467" s="2">
        <f>+('3 Planilla Preadjudicación OTIC'!BK467)</f>
        <v>7</v>
      </c>
      <c r="BL467" s="2">
        <f>+('3 Planilla Preadjudicación OTIC'!BL467)</f>
        <v>7</v>
      </c>
      <c r="BM467" s="104">
        <f>ROUND(('3 Planilla Preadjudicación OTIC'!BM467),1)</f>
        <v>6.4</v>
      </c>
      <c r="BN467" s="4" t="str">
        <f>+('3 Planilla Preadjudicación OTIC'!BN467)</f>
        <v>NO</v>
      </c>
      <c r="BO467" s="4">
        <f>+('3 Planilla Preadjudicación OTIC'!BO467)</f>
        <v>0</v>
      </c>
      <c r="BP467" s="4">
        <f>+('3 Planilla Preadjudicación OTIC'!BP467)</f>
        <v>0</v>
      </c>
      <c r="BQ467" s="4">
        <f>+('3 Planilla Preadjudicación OTIC'!BQ467)</f>
        <v>0</v>
      </c>
      <c r="BR467" s="4">
        <f>+('3 Planilla Preadjudicación OTIC'!BR467)</f>
        <v>0</v>
      </c>
      <c r="BS467" s="4">
        <f>+('3 Planilla Preadjudicación OTIC'!BS467)</f>
        <v>0</v>
      </c>
      <c r="BT467" s="4">
        <f>+('3 Planilla Preadjudicación OTIC'!BT467)</f>
        <v>0</v>
      </c>
      <c r="BU467" s="85">
        <f>IF(VLOOKUP(A467,'BD OFICIAL'!$A$1:$AL$2098,7,0)=D467,0,1)</f>
        <v>0</v>
      </c>
      <c r="BV467" s="85">
        <f>IF(VLOOKUP(A467,'BD OFICIAL'!$A$1:$AL$2098,11,0)=J467,0,1)</f>
        <v>0</v>
      </c>
      <c r="BW467" s="85">
        <f>IF(VLOOKUP(A467,'BD OFICIAL'!$A$1:$AL$2098,13,0)=L467,0,1)</f>
        <v>0</v>
      </c>
      <c r="BX467" s="2">
        <f>IF(VLOOKUP(A467,'BD OFICIAL'!$A$1:$AL$2098,16,0)=O467,0,1)</f>
        <v>0</v>
      </c>
      <c r="BY467" s="2">
        <f>IF(VLOOKUP(A467,'BD OFICIAL'!$A$1:$AL$2098,17,0)=P467,0,1)</f>
        <v>0</v>
      </c>
      <c r="BZ467" s="2">
        <f>IF(VLOOKUP(A467,'BD OFICIAL'!$A$1:$AL$2098,19,0)=R467,0,1)</f>
        <v>0</v>
      </c>
      <c r="CA467" s="2">
        <f>IF(VLOOKUP(A467,'BD OFICIAL'!$A$1:$AL$2098,21,0)=T467,0,1)</f>
        <v>0</v>
      </c>
      <c r="CB467" s="2">
        <f>IF(VLOOKUP(A467,'BD OFICIAL'!$A$1:$AL$2098,24,0)=AK467,0,1)</f>
        <v>0</v>
      </c>
      <c r="CC467" s="2">
        <f>IF(VLOOKUP(A467,'BD OFICIAL'!$A$1:$AL$2098,25,0)=X467,0,1)</f>
        <v>0</v>
      </c>
      <c r="CD467" s="2">
        <f>IF(VLOOKUP(A467,'BD OFICIAL'!$A$1:$AL$2098,26,0)=Y467,0,1)</f>
        <v>0</v>
      </c>
      <c r="CE467" s="2">
        <f>IF(VLOOKUP(A467,'BD OFICIAL'!$A$1:$AL$2098,27,0)=Z467,0,1)</f>
        <v>0</v>
      </c>
      <c r="CF467" s="2">
        <f>IF(VLOOKUP(A467,'BD OFICIAL'!$A$1:$AL$2098,28,0)=AA467,0,1)</f>
        <v>0</v>
      </c>
      <c r="CG467" s="2">
        <f>IF(VLOOKUP(A467,'BD OFICIAL'!$A$1:$AL$2098,33,0)=AF467,0,1)</f>
        <v>0</v>
      </c>
      <c r="CH467" s="2">
        <f>IF(VLOOKUP(A467,'BD OFICIAL'!$A$1:$AL$2098,35,0)=AH467,0,1)</f>
        <v>0</v>
      </c>
      <c r="CI467" s="85">
        <f>IF(VLOOKUP(A467,'BD OFICIAL'!$A$1:$AL$2098,34,0)=AL467,0,1)</f>
        <v>0</v>
      </c>
      <c r="CJ467" s="12">
        <f>VLOOKUP(A467,'BD OFICIAL'!$A$1:$AM$2098,36,0)*AM467-AP467</f>
        <v>0</v>
      </c>
      <c r="CK467" s="85" t="str">
        <f t="shared" si="258"/>
        <v>SHMAN</v>
      </c>
      <c r="CL467" s="85" t="str">
        <f t="shared" si="259"/>
        <v>SI</v>
      </c>
      <c r="CM467" s="85" t="str">
        <f t="shared" si="239"/>
        <v>NO</v>
      </c>
      <c r="CN467" s="31">
        <f t="shared" si="240"/>
        <v>0</v>
      </c>
      <c r="CO467" s="31">
        <f t="shared" si="260"/>
        <v>0</v>
      </c>
      <c r="CP467" s="31">
        <f t="shared" si="241"/>
        <v>0</v>
      </c>
      <c r="CQ467" s="31">
        <f>IF(Y467="NO",0,IF(Y467="SI",IF(VLOOKUP(A467,'BD OFICIAL'!$A:$AO,40,0)=AQ467,0,1)))</f>
        <v>0</v>
      </c>
      <c r="CR467" s="31">
        <f>IF(Z467="NO",0,IF(Z467="SI",IF(VLOOKUP(B467,'BD OFICIAL'!$A:$AO,41,0)=AS467,0,1)))</f>
        <v>0</v>
      </c>
      <c r="CS467" s="31">
        <f t="shared" si="261"/>
        <v>0</v>
      </c>
      <c r="CT467" s="31">
        <f t="shared" si="262"/>
        <v>0</v>
      </c>
      <c r="CU467" s="31">
        <f>IF(VLOOKUP(A467,'BD OFICIAL'!$A$1:$AL$1056,31,0)="SI",IF(AT467&gt;0,0,1),IF(AT467=0,0,1))</f>
        <v>0</v>
      </c>
      <c r="CV467" s="31">
        <f t="shared" si="263"/>
        <v>0</v>
      </c>
      <c r="CW467" s="31">
        <f t="shared" si="242"/>
        <v>0</v>
      </c>
      <c r="CX467" s="85" t="str">
        <f t="shared" si="243"/>
        <v>SI</v>
      </c>
      <c r="CY467" s="31">
        <f t="shared" si="244"/>
        <v>0</v>
      </c>
      <c r="CZ467" s="85" t="str">
        <f>IF(ISERROR(VLOOKUP(AI467,EXPERIENCIA!$A$1:$C$2100,1,0)),"NO","SI")</f>
        <v>SI</v>
      </c>
      <c r="DA467" s="85">
        <f>IF(CX467="no","NO APLICA",IF(AX467=0,"ERROR NOTA",IF(AND(AX467&gt;1,CZ467="NO"),"ERROR NOTA",IF(AND(CZ467="NO",AX467=1),0,IF(VLOOKUP(AI467,EXPERIENCIA!$A$1:$C$2100,3,0)=AX467,0,"ERROR NOTA")))))</f>
        <v>0</v>
      </c>
      <c r="DB467" s="85" t="str">
        <f>IF(ISERROR(VLOOKUP(AI467,COMPORTAMIENTO!$A$1:$C$2100,1,0)),"NO","SI")</f>
        <v>SI</v>
      </c>
      <c r="DC467" s="85">
        <f>IF(CX467="NO","NO APLICA",IF(AY467=0,"ERROR NOTA",IF(AND(DB467="NO",AY467=7),0,IF(VLOOKUP(AI467,COMPORTAMIENTO!$A$2:$H$2100,8,0)=AY467,0,"ERROR NOTA"))))</f>
        <v>0</v>
      </c>
      <c r="DD467" s="104">
        <f t="shared" si="245"/>
        <v>0.1</v>
      </c>
      <c r="DE467" s="104">
        <f t="shared" si="246"/>
        <v>0.70000000000000007</v>
      </c>
      <c r="DF467" s="85" t="str">
        <f t="shared" si="264"/>
        <v>SI</v>
      </c>
      <c r="DG467" s="85">
        <f t="shared" si="247"/>
        <v>0</v>
      </c>
      <c r="DH467" s="85">
        <f t="shared" si="248"/>
        <v>0</v>
      </c>
      <c r="DI467" s="85">
        <f t="shared" si="249"/>
        <v>0</v>
      </c>
      <c r="DJ467" s="12">
        <f t="shared" si="250"/>
        <v>7.0000000000000009</v>
      </c>
      <c r="DK467" s="7">
        <f t="shared" si="251"/>
        <v>7.0000000000000009</v>
      </c>
      <c r="DL467" s="12">
        <f t="shared" si="265"/>
        <v>5075</v>
      </c>
      <c r="DM467" s="12">
        <f>VLOOKUP(A467,'5 TD'!$A:$B,2,0)</f>
        <v>5075</v>
      </c>
      <c r="DN467" s="7">
        <f t="shared" si="266"/>
        <v>7</v>
      </c>
      <c r="DO467" s="85" t="str">
        <f t="shared" si="252"/>
        <v>APROBADO</v>
      </c>
      <c r="DP467" s="85" t="str">
        <f t="shared" si="253"/>
        <v>APROBADO</v>
      </c>
      <c r="DQ467" s="7">
        <f t="shared" si="254"/>
        <v>6.4</v>
      </c>
      <c r="DR467" s="85" t="str">
        <f t="shared" si="267"/>
        <v>APROBADO</v>
      </c>
      <c r="DS467" s="2" t="str">
        <f>+('3 Planilla Preadjudicación OTIC'!BN467)</f>
        <v>NO</v>
      </c>
      <c r="DT467" s="2">
        <f>IF(DR467="APROBADO",VLOOKUP(A467,'5 TD'!$D$3:$E$270,2,0),"NO APLICA")</f>
        <v>7</v>
      </c>
      <c r="DU467" s="2" t="str">
        <f t="shared" si="268"/>
        <v>NO</v>
      </c>
      <c r="DV467" s="2" t="str">
        <f>IF(DU467="SI",VLOOKUP(A467,'5 TD'!$G$3:$H$270,2,0),"NO APLICA ")</f>
        <v xml:space="preserve">NO APLICA </v>
      </c>
      <c r="DW467" s="2" t="str">
        <f t="shared" si="269"/>
        <v>NO</v>
      </c>
      <c r="DX467" s="2" t="str">
        <f>IF(DW467="SI",VLOOKUP(A467,'5 TD'!$J$4:$K$472,2,0),"NO APLICA")</f>
        <v>NO APLICA</v>
      </c>
      <c r="DY467" s="2" t="str">
        <f t="shared" si="270"/>
        <v>NO APLICA</v>
      </c>
      <c r="DZ467" s="7" t="str">
        <f>IF(DY467="SI",VLOOKUP(A467,'5 TD'!$M$4:$N$350,2,0),"NO APLICA")</f>
        <v>NO APLICA</v>
      </c>
      <c r="EA467" s="2" t="str">
        <f t="shared" si="271"/>
        <v>NO APLICA</v>
      </c>
      <c r="EB467" s="12" t="str">
        <f t="shared" si="272"/>
        <v/>
      </c>
      <c r="EC467" s="12" t="str">
        <f>IF(EA467="SI",VLOOKUP(A467,'5 TD'!$V$4:$W$479,2,0),"NO APLICA")</f>
        <v>NO APLICA</v>
      </c>
      <c r="ED467" s="2" t="str">
        <f t="shared" si="255"/>
        <v>NO</v>
      </c>
      <c r="EE467" s="79" t="str">
        <f>IF(ED467="SI",VLOOKUP(AI467,COMPORTAMIENTO!$A$1:$H$2100,7,0),"NO APLICA")</f>
        <v>NO APLICA</v>
      </c>
      <c r="EF467" s="12" t="str">
        <f>IF(ED467="SI",VLOOKUP(A467,'5 TD'!$P$2:$Q$479,2,0),"NO APLICA")</f>
        <v>NO APLICA</v>
      </c>
      <c r="EG467" s="2" t="str">
        <f t="shared" si="256"/>
        <v>NO</v>
      </c>
      <c r="EH467" s="2">
        <f>IF(CZ467="no",0,VLOOKUP(AI467,EXPERIENCIA!$A$1:$C$2100,2,0))</f>
        <v>18</v>
      </c>
      <c r="EI467" s="2">
        <f>IF(CZ467="si",VLOOKUP(A467,'5 TD'!$S$3:$T$2103,2,0),0)</f>
        <v>122</v>
      </c>
      <c r="EJ467" s="2" t="str">
        <f t="shared" si="257"/>
        <v>NO</v>
      </c>
      <c r="EK467" s="2">
        <f>+('3 Planilla Preadjudicación OTIC'!BU467)</f>
        <v>0</v>
      </c>
      <c r="EL467" s="4"/>
      <c r="EM467" s="3"/>
      <c r="EN467" s="3"/>
      <c r="EQ467" s="86"/>
    </row>
    <row r="468" spans="1:147" ht="15" customHeight="1" x14ac:dyDescent="0.3">
      <c r="A468" s="2">
        <f>+('3 Planilla Preadjudicación OTIC'!A468)</f>
        <v>14325</v>
      </c>
      <c r="B468" s="2" t="str">
        <f>+('3 Planilla Preadjudicación OTIC'!B468)</f>
        <v>65181652-1</v>
      </c>
      <c r="C468" s="4">
        <f>+('3 Planilla Preadjudicación OTIC'!E468)</f>
        <v>2025</v>
      </c>
      <c r="D468" s="4" t="str">
        <f>+('3 Planilla Preadjudicación OTIC'!F468)</f>
        <v>MANDATO</v>
      </c>
      <c r="E468" s="4" t="str">
        <f>+('3 Planilla Preadjudicación OTIC'!G468)</f>
        <v>81897500-7</v>
      </c>
      <c r="F468" s="4" t="str">
        <f>+('3 Planilla Preadjudicación OTIC'!H468)</f>
        <v>SOCIEDAD PRO AYUDA DEL NIÑO LISIADO TELETON</v>
      </c>
      <c r="G468" s="4"/>
      <c r="H468" s="4"/>
      <c r="I468" s="4" t="str">
        <f>+('3 Planilla Preadjudicación OTIC'!I468)</f>
        <v>COCINA NACIONAL E INTERNACIONAL</v>
      </c>
      <c r="J468" s="4" t="str">
        <f>+('3 Planilla Preadjudicación OTIC'!J468)</f>
        <v>PF0576</v>
      </c>
      <c r="K468" s="4" t="str">
        <f>+('3 Planilla Preadjudicación OTIC'!K468)</f>
        <v>TÉCNICAS PARA EL EMPRENDIMIENTO</v>
      </c>
      <c r="L468" s="4" t="str">
        <f>+('3 Planilla Preadjudicación OTIC'!L468)</f>
        <v>PF0921</v>
      </c>
      <c r="M468" s="2">
        <f>+('3 Planilla Preadjudicación OTIC'!M468)</f>
        <v>13</v>
      </c>
      <c r="N468" s="4" t="str">
        <f>+('3 Planilla Preadjudicación OTIC'!N468)</f>
        <v>METROPOLITANA</v>
      </c>
      <c r="O468" s="4" t="str">
        <f>+('3 Planilla Preadjudicación OTIC'!O468)</f>
        <v>SANTIAGO</v>
      </c>
      <c r="P468" s="4" t="str">
        <f>+('3 Planilla Preadjudicación OTIC'!P468)</f>
        <v>PERSONAS DE 18 AÑOS O MÁS, EN SITUACIÓN DE DISCAPACIDAD.</v>
      </c>
      <c r="Q468" s="4" t="str">
        <f>+('3 Planilla Preadjudicación OTIC'!Q468)</f>
        <v>PRESENCIAL</v>
      </c>
      <c r="R468" s="4" t="str">
        <f>+('3 Planilla Preadjudicación OTIC'!R468)</f>
        <v>INDEPENDIENTE</v>
      </c>
      <c r="S468" s="4">
        <f>+('3 Planilla Preadjudicación OTIC'!S468)</f>
        <v>63</v>
      </c>
      <c r="T468" s="2">
        <f>+('3 Planilla Preadjudicación OTIC'!T468)</f>
        <v>10</v>
      </c>
      <c r="U468" s="2">
        <f>+('3 Planilla Preadjudicación OTIC'!U468)</f>
        <v>240</v>
      </c>
      <c r="V468" s="2">
        <f>+('3 Planilla Preadjudicación OTIC'!V468)</f>
        <v>12</v>
      </c>
      <c r="W468" s="2">
        <f>+('3 Planilla Preadjudicación OTIC'!W468)</f>
        <v>252</v>
      </c>
      <c r="X468" s="2">
        <f>+('3 Planilla Preadjudicación OTIC'!X468)</f>
        <v>4</v>
      </c>
      <c r="Y468" s="2" t="str">
        <f>+('3 Planilla Preadjudicación OTIC'!Y468)</f>
        <v>SI</v>
      </c>
      <c r="Z468" s="2" t="str">
        <f>+('3 Planilla Preadjudicación OTIC'!Z468)</f>
        <v>NO</v>
      </c>
      <c r="AA468" s="2" t="str">
        <f>+('3 Planilla Preadjudicación OTIC'!AA468)</f>
        <v>SI</v>
      </c>
      <c r="AB468" s="4" t="str">
        <f>+('3 Planilla Preadjudicación OTIC'!AB468)</f>
        <v>SE AJUSTA A PLAN FORMATIVO</v>
      </c>
      <c r="AC468" s="4" t="str">
        <f>+('3 Planilla Preadjudicación OTIC'!AC468)</f>
        <v>PERSONAS CON DISCAPACIDAD MAYORES DE 18 AÑOS, SIN TRABAJO FORMAL Y PERTENECIENTES A LA POBLACIÓN MÁS VULNERABLE SEGÚN RSH. QUE RESIDEN EN LA REGION METROPOLITANA Y CUENTAN CON EDUCACION MEDIA COMPLETA PREFERENTEMENTE</v>
      </c>
      <c r="AD468" s="2" t="str">
        <f>+('3 Planilla Preadjudicación OTIC'!AD468)</f>
        <v>NO</v>
      </c>
      <c r="AE468" s="4">
        <f>+('3 Planilla Preadjudicación OTIC'!AE468)</f>
        <v>0</v>
      </c>
      <c r="AF468" s="2" t="str">
        <f>+('3 Planilla Preadjudicación OTIC'!AF468)</f>
        <v>CERRADA</v>
      </c>
      <c r="AG468" s="2">
        <f>+('3 Planilla Preadjudicación OTIC'!AG468)</f>
        <v>63</v>
      </c>
      <c r="AH468" s="2">
        <f>+('3 Planilla Preadjudicación OTIC'!AH468)</f>
        <v>3</v>
      </c>
      <c r="AI468" s="135" t="str">
        <f>+('3 Planilla Preadjudicación OTIC'!AI468)</f>
        <v>76012877-5</v>
      </c>
      <c r="AJ468" s="4" t="str">
        <f>+('3 Planilla Preadjudicación OTIC'!AJ468)</f>
        <v>OTEC CECADES Y CIA LTDA</v>
      </c>
      <c r="AK468" s="2">
        <f>+('3 Planilla Preadjudicación OTIC'!AK468)</f>
        <v>252</v>
      </c>
      <c r="AL468" s="2">
        <f>+('3 Planilla Preadjudicación OTIC'!AL468)</f>
        <v>63</v>
      </c>
      <c r="AM468" s="12">
        <f>+('3 Planilla Preadjudicación OTIC'!AM468)</f>
        <v>6373</v>
      </c>
      <c r="AN468" s="12">
        <f>+('3 Planilla Preadjudicación OTIC'!AN468)</f>
        <v>70000</v>
      </c>
      <c r="AO468" s="12">
        <f>+('3 Planilla Preadjudicación OTIC'!AO468)</f>
        <v>0</v>
      </c>
      <c r="AP468" s="12">
        <f>+('3 Planilla Preadjudicación OTIC'!AP468)</f>
        <v>16059960</v>
      </c>
      <c r="AQ468" s="12">
        <f>+('3 Planilla Preadjudicación OTIC'!AQ468)</f>
        <v>2520000</v>
      </c>
      <c r="AR468" s="12">
        <f>+('3 Planilla Preadjudicación OTIC'!AR468)</f>
        <v>700000</v>
      </c>
      <c r="AS468" s="12">
        <f>+('3 Planilla Preadjudicación OTIC'!AS468)</f>
        <v>0</v>
      </c>
      <c r="AT468" s="12">
        <f>+('3 Planilla Preadjudicación OTIC'!AT468)</f>
        <v>0</v>
      </c>
      <c r="AU468" s="12">
        <f>+('3 Planilla Preadjudicación OTIC'!AU468)</f>
        <v>19279960</v>
      </c>
      <c r="AV468" s="2" t="str">
        <f>+('3 Planilla Preadjudicación OTIC'!AV468)</f>
        <v>SI</v>
      </c>
      <c r="AW468" s="4">
        <f>+('3 Planilla Preadjudicación OTIC'!AW468)</f>
        <v>0</v>
      </c>
      <c r="AX468" s="2">
        <f>+('3 Planilla Preadjudicación OTIC'!AX468)</f>
        <v>1</v>
      </c>
      <c r="AY468" s="2">
        <f>+('3 Planilla Preadjudicación OTIC'!AY468)</f>
        <v>7</v>
      </c>
      <c r="AZ468" s="2">
        <f>+('3 Planilla Preadjudicación OTIC'!AZ468)</f>
        <v>0</v>
      </c>
      <c r="BA468" s="2">
        <f>+('3 Planilla Preadjudicación OTIC'!BA468)</f>
        <v>0</v>
      </c>
      <c r="BB468" s="2">
        <f>+('3 Planilla Preadjudicación OTIC'!BB468)</f>
        <v>0</v>
      </c>
      <c r="BC468" s="2">
        <f>+('3 Planilla Preadjudicación OTIC'!BC468)</f>
        <v>0</v>
      </c>
      <c r="BD468" s="2">
        <f>+('3 Planilla Preadjudicación OTIC'!BD468)</f>
        <v>0</v>
      </c>
      <c r="BE468" s="2">
        <f>+('3 Planilla Preadjudicación OTIC'!BE468)</f>
        <v>0</v>
      </c>
      <c r="BF468" s="2">
        <f>+('3 Planilla Preadjudicación OTIC'!BF468)</f>
        <v>0</v>
      </c>
      <c r="BG468" s="2">
        <f>+('3 Planilla Preadjudicación OTIC'!BG468)</f>
        <v>7</v>
      </c>
      <c r="BH468" s="2">
        <f>+('3 Planilla Preadjudicación OTIC'!BH468)</f>
        <v>7</v>
      </c>
      <c r="BI468" s="2">
        <f>+('3 Planilla Preadjudicación OTIC'!BI468)</f>
        <v>7</v>
      </c>
      <c r="BJ468" s="2">
        <f>+('3 Planilla Preadjudicación OTIC'!BJ468)</f>
        <v>7</v>
      </c>
      <c r="BK468" s="2">
        <f>+('3 Planilla Preadjudicación OTIC'!BK468)</f>
        <v>7</v>
      </c>
      <c r="BL468" s="2">
        <f>+('3 Planilla Preadjudicación OTIC'!BL468)</f>
        <v>7</v>
      </c>
      <c r="BM468" s="104">
        <f>ROUND(('3 Planilla Preadjudicación OTIC'!BM468),1)</f>
        <v>6.4</v>
      </c>
      <c r="BN468" s="4" t="str">
        <f>+('3 Planilla Preadjudicación OTIC'!BN468)</f>
        <v>NO</v>
      </c>
      <c r="BO468" s="4">
        <f>+('3 Planilla Preadjudicación OTIC'!BO468)</f>
        <v>0</v>
      </c>
      <c r="BP468" s="4">
        <f>+('3 Planilla Preadjudicación OTIC'!BP468)</f>
        <v>0</v>
      </c>
      <c r="BQ468" s="4">
        <f>+('3 Planilla Preadjudicación OTIC'!BQ468)</f>
        <v>0</v>
      </c>
      <c r="BR468" s="4">
        <f>+('3 Planilla Preadjudicación OTIC'!BR468)</f>
        <v>0</v>
      </c>
      <c r="BS468" s="4">
        <f>+('3 Planilla Preadjudicación OTIC'!BS468)</f>
        <v>0</v>
      </c>
      <c r="BT468" s="4">
        <f>+('3 Planilla Preadjudicación OTIC'!BT468)</f>
        <v>0</v>
      </c>
      <c r="BU468" s="85">
        <f>IF(VLOOKUP(A468,'BD OFICIAL'!$A$1:$AL$2098,7,0)=D468,0,1)</f>
        <v>0</v>
      </c>
      <c r="BV468" s="85">
        <f>IF(VLOOKUP(A468,'BD OFICIAL'!$A$1:$AL$2098,11,0)=J468,0,1)</f>
        <v>0</v>
      </c>
      <c r="BW468" s="85">
        <f>IF(VLOOKUP(A468,'BD OFICIAL'!$A$1:$AL$2098,13,0)=L468,0,1)</f>
        <v>0</v>
      </c>
      <c r="BX468" s="2">
        <f>IF(VLOOKUP(A468,'BD OFICIAL'!$A$1:$AL$2098,16,0)=O468,0,1)</f>
        <v>0</v>
      </c>
      <c r="BY468" s="2">
        <f>IF(VLOOKUP(A468,'BD OFICIAL'!$A$1:$AL$2098,17,0)=P468,0,1)</f>
        <v>0</v>
      </c>
      <c r="BZ468" s="2">
        <f>IF(VLOOKUP(A468,'BD OFICIAL'!$A$1:$AL$2098,19,0)=R468,0,1)</f>
        <v>0</v>
      </c>
      <c r="CA468" s="2">
        <f>IF(VLOOKUP(A468,'BD OFICIAL'!$A$1:$AL$2098,21,0)=T468,0,1)</f>
        <v>0</v>
      </c>
      <c r="CB468" s="2">
        <f>IF(VLOOKUP(A468,'BD OFICIAL'!$A$1:$AL$2098,24,0)=AK468,0,1)</f>
        <v>0</v>
      </c>
      <c r="CC468" s="2">
        <f>IF(VLOOKUP(A468,'BD OFICIAL'!$A$1:$AL$2098,25,0)=X468,0,1)</f>
        <v>0</v>
      </c>
      <c r="CD468" s="2">
        <f>IF(VLOOKUP(A468,'BD OFICIAL'!$A$1:$AL$2098,26,0)=Y468,0,1)</f>
        <v>0</v>
      </c>
      <c r="CE468" s="2">
        <f>IF(VLOOKUP(A468,'BD OFICIAL'!$A$1:$AL$2098,27,0)=Z468,0,1)</f>
        <v>0</v>
      </c>
      <c r="CF468" s="2">
        <f>IF(VLOOKUP(A468,'BD OFICIAL'!$A$1:$AL$2098,28,0)=AA468,0,1)</f>
        <v>0</v>
      </c>
      <c r="CG468" s="2">
        <f>IF(VLOOKUP(A468,'BD OFICIAL'!$A$1:$AL$2098,33,0)=AF468,0,1)</f>
        <v>0</v>
      </c>
      <c r="CH468" s="2">
        <f>IF(VLOOKUP(A468,'BD OFICIAL'!$A$1:$AL$2098,35,0)=AH468,0,1)</f>
        <v>0</v>
      </c>
      <c r="CI468" s="85">
        <f>IF(VLOOKUP(A468,'BD OFICIAL'!$A$1:$AL$2098,34,0)=AL468,0,1)</f>
        <v>0</v>
      </c>
      <c r="CJ468" s="12">
        <f>VLOOKUP(A468,'BD OFICIAL'!$A$1:$AM$2098,36,0)*AM468-AP468</f>
        <v>0</v>
      </c>
      <c r="CK468" s="85" t="str">
        <f t="shared" si="258"/>
        <v>SHMAN</v>
      </c>
      <c r="CL468" s="85" t="str">
        <f t="shared" si="259"/>
        <v>SI</v>
      </c>
      <c r="CM468" s="85" t="str">
        <f t="shared" si="239"/>
        <v>NO</v>
      </c>
      <c r="CN468" s="31">
        <f t="shared" si="240"/>
        <v>0</v>
      </c>
      <c r="CO468" s="31">
        <f t="shared" si="260"/>
        <v>0</v>
      </c>
      <c r="CP468" s="31">
        <f t="shared" si="241"/>
        <v>0</v>
      </c>
      <c r="CQ468" s="31">
        <f>IF(Y468="NO",0,IF(Y468="SI",IF(VLOOKUP(A468,'BD OFICIAL'!$A:$AO,40,0)=AQ468,0,1)))</f>
        <v>0</v>
      </c>
      <c r="CR468" s="31">
        <f>IF(Z468="NO",0,IF(Z468="SI",IF(VLOOKUP(B468,'BD OFICIAL'!$A:$AO,41,0)=AS468,0,1)))</f>
        <v>0</v>
      </c>
      <c r="CS468" s="31">
        <f t="shared" si="261"/>
        <v>0</v>
      </c>
      <c r="CT468" s="31">
        <f t="shared" si="262"/>
        <v>0</v>
      </c>
      <c r="CU468" s="31">
        <f>IF(VLOOKUP(A468,'BD OFICIAL'!$A$1:$AL$1056,31,0)="SI",IF(AT468&gt;0,0,1),IF(AT468=0,0,1))</f>
        <v>0</v>
      </c>
      <c r="CV468" s="31">
        <f t="shared" si="263"/>
        <v>0</v>
      </c>
      <c r="CW468" s="31">
        <f t="shared" si="242"/>
        <v>0</v>
      </c>
      <c r="CX468" s="85" t="str">
        <f t="shared" si="243"/>
        <v>SI</v>
      </c>
      <c r="CY468" s="31">
        <f t="shared" si="244"/>
        <v>0</v>
      </c>
      <c r="CZ468" s="85" t="str">
        <f>IF(ISERROR(VLOOKUP(AI468,EXPERIENCIA!$A$1:$C$2100,1,0)),"NO","SI")</f>
        <v>SI</v>
      </c>
      <c r="DA468" s="85">
        <f>IF(CX468="no","NO APLICA",IF(AX468=0,"ERROR NOTA",IF(AND(AX468&gt;1,CZ468="NO"),"ERROR NOTA",IF(AND(CZ468="NO",AX468=1),0,IF(VLOOKUP(AI468,EXPERIENCIA!$A$1:$C$2100,3,0)=AX468,0,"ERROR NOTA")))))</f>
        <v>0</v>
      </c>
      <c r="DB468" s="85" t="str">
        <f>IF(ISERROR(VLOOKUP(AI468,COMPORTAMIENTO!$A$1:$C$2100,1,0)),"NO","SI")</f>
        <v>SI</v>
      </c>
      <c r="DC468" s="85">
        <f>IF(CX468="NO","NO APLICA",IF(AY468=0,"ERROR NOTA",IF(AND(DB468="NO",AY468=7),0,IF(VLOOKUP(AI468,COMPORTAMIENTO!$A$2:$H$2100,8,0)=AY468,0,"ERROR NOTA"))))</f>
        <v>0</v>
      </c>
      <c r="DD468" s="104">
        <f t="shared" si="245"/>
        <v>0.1</v>
      </c>
      <c r="DE468" s="104">
        <f t="shared" si="246"/>
        <v>0.70000000000000007</v>
      </c>
      <c r="DF468" s="85" t="str">
        <f t="shared" si="264"/>
        <v>SI</v>
      </c>
      <c r="DG468" s="85">
        <f t="shared" si="247"/>
        <v>0</v>
      </c>
      <c r="DH468" s="85">
        <f t="shared" si="248"/>
        <v>0</v>
      </c>
      <c r="DI468" s="85">
        <f t="shared" si="249"/>
        <v>0</v>
      </c>
      <c r="DJ468" s="12">
        <f t="shared" si="250"/>
        <v>7.0000000000000009</v>
      </c>
      <c r="DK468" s="7">
        <f t="shared" si="251"/>
        <v>7.0000000000000009</v>
      </c>
      <c r="DL468" s="12">
        <f t="shared" si="265"/>
        <v>6373</v>
      </c>
      <c r="DM468" s="12">
        <f>VLOOKUP(A468,'5 TD'!$A:$B,2,0)</f>
        <v>6373</v>
      </c>
      <c r="DN468" s="7">
        <f t="shared" si="266"/>
        <v>7</v>
      </c>
      <c r="DO468" s="85" t="str">
        <f t="shared" si="252"/>
        <v>APROBADO</v>
      </c>
      <c r="DP468" s="85" t="str">
        <f t="shared" si="253"/>
        <v>APROBADO</v>
      </c>
      <c r="DQ468" s="7">
        <f t="shared" si="254"/>
        <v>6.4</v>
      </c>
      <c r="DR468" s="85" t="str">
        <f t="shared" si="267"/>
        <v>APROBADO</v>
      </c>
      <c r="DS468" s="2" t="str">
        <f>+('3 Planilla Preadjudicación OTIC'!BN468)</f>
        <v>NO</v>
      </c>
      <c r="DT468" s="2">
        <f>IF(DR468="APROBADO",VLOOKUP(A468,'5 TD'!$D$3:$E$270,2,0),"NO APLICA")</f>
        <v>7</v>
      </c>
      <c r="DU468" s="2" t="str">
        <f t="shared" si="268"/>
        <v>NO</v>
      </c>
      <c r="DV468" s="2" t="str">
        <f>IF(DU468="SI",VLOOKUP(A468,'5 TD'!$G$3:$H$270,2,0),"NO APLICA ")</f>
        <v xml:space="preserve">NO APLICA </v>
      </c>
      <c r="DW468" s="2" t="str">
        <f t="shared" si="269"/>
        <v>NO</v>
      </c>
      <c r="DX468" s="2" t="str">
        <f>IF(DW468="SI",VLOOKUP(A468,'5 TD'!$J$4:$K$472,2,0),"NO APLICA")</f>
        <v>NO APLICA</v>
      </c>
      <c r="DY468" s="2" t="str">
        <f t="shared" si="270"/>
        <v>NO APLICA</v>
      </c>
      <c r="DZ468" s="7" t="str">
        <f>IF(DY468="SI",VLOOKUP(A468,'5 TD'!$M$4:$N$350,2,0),"NO APLICA")</f>
        <v>NO APLICA</v>
      </c>
      <c r="EA468" s="2" t="str">
        <f t="shared" si="271"/>
        <v>NO APLICA</v>
      </c>
      <c r="EB468" s="12" t="str">
        <f t="shared" si="272"/>
        <v/>
      </c>
      <c r="EC468" s="12" t="str">
        <f>IF(EA468="SI",VLOOKUP(A468,'5 TD'!$V$4:$W$479,2,0),"NO APLICA")</f>
        <v>NO APLICA</v>
      </c>
      <c r="ED468" s="2" t="str">
        <f t="shared" si="255"/>
        <v>NO</v>
      </c>
      <c r="EE468" s="79" t="str">
        <f>IF(ED468="SI",VLOOKUP(AI468,COMPORTAMIENTO!$A$1:$H$2100,7,0),"NO APLICA")</f>
        <v>NO APLICA</v>
      </c>
      <c r="EF468" s="12" t="str">
        <f>IF(ED468="SI",VLOOKUP(A468,'5 TD'!$P$2:$Q$479,2,0),"NO APLICA")</f>
        <v>NO APLICA</v>
      </c>
      <c r="EG468" s="2" t="str">
        <f t="shared" si="256"/>
        <v>NO</v>
      </c>
      <c r="EH468" s="2">
        <f>IF(CZ468="no",0,VLOOKUP(AI468,EXPERIENCIA!$A$1:$C$2100,2,0))</f>
        <v>18</v>
      </c>
      <c r="EI468" s="2">
        <f>IF(CZ468="si",VLOOKUP(A468,'5 TD'!$S$3:$T$2103,2,0),0)</f>
        <v>122</v>
      </c>
      <c r="EJ468" s="2" t="str">
        <f t="shared" si="257"/>
        <v>NO</v>
      </c>
      <c r="EK468" s="2">
        <f>+('3 Planilla Preadjudicación OTIC'!BU468)</f>
        <v>0</v>
      </c>
      <c r="EL468" s="4"/>
      <c r="EM468" s="3"/>
      <c r="EN468" s="3"/>
      <c r="EQ468" s="86"/>
    </row>
    <row r="469" spans="1:147" ht="15" customHeight="1" x14ac:dyDescent="0.3">
      <c r="A469" s="2">
        <f>+('3 Planilla Preadjudicación OTIC'!A469)</f>
        <v>14418</v>
      </c>
      <c r="B469" s="2" t="str">
        <f>+('3 Planilla Preadjudicación OTIC'!B469)</f>
        <v>65181652-1</v>
      </c>
      <c r="C469" s="4">
        <f>+('3 Planilla Preadjudicación OTIC'!E469)</f>
        <v>2025</v>
      </c>
      <c r="D469" s="4" t="str">
        <f>+('3 Planilla Preadjudicación OTIC'!F469)</f>
        <v>MANDATO</v>
      </c>
      <c r="E469" s="4" t="str">
        <f>+('3 Planilla Preadjudicación OTIC'!G469)</f>
        <v>69253800-5</v>
      </c>
      <c r="F469" s="4" t="str">
        <f>+('3 Planilla Preadjudicación OTIC'!H469)</f>
        <v>I. MUNICIPALIDAD DE LA PINTANA</v>
      </c>
      <c r="G469" s="4"/>
      <c r="H469" s="4"/>
      <c r="I469" s="4" t="str">
        <f>+('3 Planilla Preadjudicación OTIC'!I469)</f>
        <v>MONTAJE DE SISTEMAS SOLARES FOTOVOLTAICOS</v>
      </c>
      <c r="J469" s="4" t="str">
        <f>+('3 Planilla Preadjudicación OTIC'!J469)</f>
        <v>PF1418</v>
      </c>
      <c r="K469" s="4" t="str">
        <f>+('3 Planilla Preadjudicación OTIC'!K469)</f>
        <v>TÉCNICAS PARA EL EMPRENDIMIENTO</v>
      </c>
      <c r="L469" s="4" t="str">
        <f>+('3 Planilla Preadjudicación OTIC'!L469)</f>
        <v>PF0921</v>
      </c>
      <c r="M469" s="2">
        <f>+('3 Planilla Preadjudicación OTIC'!M469)</f>
        <v>13</v>
      </c>
      <c r="N469" s="4" t="str">
        <f>+('3 Planilla Preadjudicación OTIC'!N469)</f>
        <v>METROPOLITANA</v>
      </c>
      <c r="O469" s="4" t="str">
        <f>+('3 Planilla Preadjudicación OTIC'!O469)</f>
        <v>LA PINTANA</v>
      </c>
      <c r="P469" s="4" t="str">
        <f>+('3 Planilla Preadjudicación OTIC'!P469)</f>
        <v>EMPRENDEDORES/AS INFORMALES O PERSONAS VULNERABLES PERTENECIENTES AL 80% MAS VULNERABLE</v>
      </c>
      <c r="Q469" s="4" t="str">
        <f>+('3 Planilla Preadjudicación OTIC'!Q469)</f>
        <v>PRESENCIAL</v>
      </c>
      <c r="R469" s="4" t="str">
        <f>+('3 Planilla Preadjudicación OTIC'!R469)</f>
        <v>INDEPENDIENTE</v>
      </c>
      <c r="S469" s="4">
        <f>+('3 Planilla Preadjudicación OTIC'!S469)</f>
        <v>13</v>
      </c>
      <c r="T469" s="2">
        <f>+('3 Planilla Preadjudicación OTIC'!T469)</f>
        <v>20</v>
      </c>
      <c r="U469" s="2">
        <f>+('3 Planilla Preadjudicación OTIC'!U469)</f>
        <v>40</v>
      </c>
      <c r="V469" s="2">
        <f>+('3 Planilla Preadjudicación OTIC'!V469)</f>
        <v>12</v>
      </c>
      <c r="W469" s="2">
        <f>+('3 Planilla Preadjudicación OTIC'!W469)</f>
        <v>52</v>
      </c>
      <c r="X469" s="2">
        <f>+('3 Planilla Preadjudicación OTIC'!X469)</f>
        <v>4</v>
      </c>
      <c r="Y469" s="2" t="str">
        <f>+('3 Planilla Preadjudicación OTIC'!Y469)</f>
        <v>SI</v>
      </c>
      <c r="Z469" s="2" t="str">
        <f>+('3 Planilla Preadjudicación OTIC'!Z469)</f>
        <v>NO</v>
      </c>
      <c r="AA469" s="2" t="str">
        <f>+('3 Planilla Preadjudicación OTIC'!AA469)</f>
        <v>NO</v>
      </c>
      <c r="AB469" s="4" t="str">
        <f>+('3 Planilla Preadjudicación OTIC'!AB469)</f>
        <v>SE AJUSTA A PLAN FORMATIVO</v>
      </c>
      <c r="AC469" s="4" t="str">
        <f>+('3 Planilla Preadjudicación OTIC'!AC469)</f>
        <v>MUJERES ENTRE 18 A 64 AÑOS CESANTE O EN BUSQUEDA DE EMPLEO O ESPECIALIZACIÓN EN EL AREA, PERTENECIENTES AL 80% MAS VULNERABLE</v>
      </c>
      <c r="AD469" s="2" t="str">
        <f>+('3 Planilla Preadjudicación OTIC'!AD469)</f>
        <v>NO</v>
      </c>
      <c r="AE469" s="4">
        <f>+('3 Planilla Preadjudicación OTIC'!AE469)</f>
        <v>0</v>
      </c>
      <c r="AF469" s="2" t="str">
        <f>+('3 Planilla Preadjudicación OTIC'!AF469)</f>
        <v>CERRADA</v>
      </c>
      <c r="AG469" s="2">
        <f>+('3 Planilla Preadjudicación OTIC'!AG469)</f>
        <v>13</v>
      </c>
      <c r="AH469" s="2">
        <f>+('3 Planilla Preadjudicación OTIC'!AH469)</f>
        <v>3</v>
      </c>
      <c r="AI469" s="135" t="str">
        <f>+('3 Planilla Preadjudicación OTIC'!AI469)</f>
        <v>76012877-5</v>
      </c>
      <c r="AJ469" s="4" t="str">
        <f>+('3 Planilla Preadjudicación OTIC'!AJ469)</f>
        <v>OTEC CECADES Y CIA LTDA</v>
      </c>
      <c r="AK469" s="2">
        <f>+('3 Planilla Preadjudicación OTIC'!AK469)</f>
        <v>52</v>
      </c>
      <c r="AL469" s="2">
        <f>+('3 Planilla Preadjudicación OTIC'!AL469)</f>
        <v>13</v>
      </c>
      <c r="AM469" s="12">
        <f>+('3 Planilla Preadjudicación OTIC'!AM469)</f>
        <v>6373</v>
      </c>
      <c r="AN469" s="12">
        <f>+('3 Planilla Preadjudicación OTIC'!AN469)</f>
        <v>0</v>
      </c>
      <c r="AO469" s="12">
        <f>+('3 Planilla Preadjudicación OTIC'!AO469)</f>
        <v>0</v>
      </c>
      <c r="AP469" s="12">
        <f>+('3 Planilla Preadjudicación OTIC'!AP469)</f>
        <v>6627920</v>
      </c>
      <c r="AQ469" s="12">
        <f>+('3 Planilla Preadjudicación OTIC'!AQ469)</f>
        <v>1040000</v>
      </c>
      <c r="AR469" s="12">
        <f>+('3 Planilla Preadjudicación OTIC'!AR469)</f>
        <v>0</v>
      </c>
      <c r="AS469" s="12">
        <f>+('3 Planilla Preadjudicación OTIC'!AS469)</f>
        <v>0</v>
      </c>
      <c r="AT469" s="12">
        <f>+('3 Planilla Preadjudicación OTIC'!AT469)</f>
        <v>0</v>
      </c>
      <c r="AU469" s="12">
        <f>+('3 Planilla Preadjudicación OTIC'!AU469)</f>
        <v>7667920</v>
      </c>
      <c r="AV469" s="2" t="str">
        <f>+('3 Planilla Preadjudicación OTIC'!AV469)</f>
        <v>SI</v>
      </c>
      <c r="AW469" s="4">
        <f>+('3 Planilla Preadjudicación OTIC'!AW469)</f>
        <v>0</v>
      </c>
      <c r="AX469" s="2">
        <f>+('3 Planilla Preadjudicación OTIC'!AX469)</f>
        <v>1</v>
      </c>
      <c r="AY469" s="2">
        <f>+('3 Planilla Preadjudicación OTIC'!AY469)</f>
        <v>7</v>
      </c>
      <c r="AZ469" s="2">
        <f>+('3 Planilla Preadjudicación OTIC'!AZ469)</f>
        <v>0</v>
      </c>
      <c r="BA469" s="2">
        <f>+('3 Planilla Preadjudicación OTIC'!BA469)</f>
        <v>0</v>
      </c>
      <c r="BB469" s="2">
        <f>+('3 Planilla Preadjudicación OTIC'!BB469)</f>
        <v>0</v>
      </c>
      <c r="BC469" s="2">
        <f>+('3 Planilla Preadjudicación OTIC'!BC469)</f>
        <v>0</v>
      </c>
      <c r="BD469" s="2">
        <f>+('3 Planilla Preadjudicación OTIC'!BD469)</f>
        <v>0</v>
      </c>
      <c r="BE469" s="2">
        <f>+('3 Planilla Preadjudicación OTIC'!BE469)</f>
        <v>0</v>
      </c>
      <c r="BF469" s="2">
        <f>+('3 Planilla Preadjudicación OTIC'!BF469)</f>
        <v>0</v>
      </c>
      <c r="BG469" s="2">
        <f>+('3 Planilla Preadjudicación OTIC'!BG469)</f>
        <v>7</v>
      </c>
      <c r="BH469" s="2">
        <f>+('3 Planilla Preadjudicación OTIC'!BH469)</f>
        <v>7</v>
      </c>
      <c r="BI469" s="2">
        <f>+('3 Planilla Preadjudicación OTIC'!BI469)</f>
        <v>7</v>
      </c>
      <c r="BJ469" s="2">
        <f>+('3 Planilla Preadjudicación OTIC'!BJ469)</f>
        <v>7</v>
      </c>
      <c r="BK469" s="2">
        <f>+('3 Planilla Preadjudicación OTIC'!BK469)</f>
        <v>7</v>
      </c>
      <c r="BL469" s="2">
        <f>+('3 Planilla Preadjudicación OTIC'!BL469)</f>
        <v>7</v>
      </c>
      <c r="BM469" s="104">
        <f>ROUND(('3 Planilla Preadjudicación OTIC'!BM469),1)</f>
        <v>6.4</v>
      </c>
      <c r="BN469" s="4" t="str">
        <f>+('3 Planilla Preadjudicación OTIC'!BN469)</f>
        <v>NO</v>
      </c>
      <c r="BO469" s="4">
        <f>+('3 Planilla Preadjudicación OTIC'!BO469)</f>
        <v>0</v>
      </c>
      <c r="BP469" s="4">
        <f>+('3 Planilla Preadjudicación OTIC'!BP469)</f>
        <v>0</v>
      </c>
      <c r="BQ469" s="4">
        <f>+('3 Planilla Preadjudicación OTIC'!BQ469)</f>
        <v>0</v>
      </c>
      <c r="BR469" s="4">
        <f>+('3 Planilla Preadjudicación OTIC'!BR469)</f>
        <v>0</v>
      </c>
      <c r="BS469" s="4">
        <f>+('3 Planilla Preadjudicación OTIC'!BS469)</f>
        <v>0</v>
      </c>
      <c r="BT469" s="4">
        <f>+('3 Planilla Preadjudicación OTIC'!BT469)</f>
        <v>0</v>
      </c>
      <c r="BU469" s="85">
        <f>IF(VLOOKUP(A469,'BD OFICIAL'!$A$1:$AL$2098,7,0)=D469,0,1)</f>
        <v>0</v>
      </c>
      <c r="BV469" s="85">
        <f>IF(VLOOKUP(A469,'BD OFICIAL'!$A$1:$AL$2098,11,0)=J469,0,1)</f>
        <v>0</v>
      </c>
      <c r="BW469" s="85">
        <f>IF(VLOOKUP(A469,'BD OFICIAL'!$A$1:$AL$2098,13,0)=L469,0,1)</f>
        <v>0</v>
      </c>
      <c r="BX469" s="2">
        <f>IF(VLOOKUP(A469,'BD OFICIAL'!$A$1:$AL$2098,16,0)=O469,0,1)</f>
        <v>0</v>
      </c>
      <c r="BY469" s="2">
        <f>IF(VLOOKUP(A469,'BD OFICIAL'!$A$1:$AL$2098,17,0)=P469,0,1)</f>
        <v>0</v>
      </c>
      <c r="BZ469" s="2">
        <f>IF(VLOOKUP(A469,'BD OFICIAL'!$A$1:$AL$2098,19,0)=R469,0,1)</f>
        <v>0</v>
      </c>
      <c r="CA469" s="2">
        <f>IF(VLOOKUP(A469,'BD OFICIAL'!$A$1:$AL$2098,21,0)=T469,0,1)</f>
        <v>0</v>
      </c>
      <c r="CB469" s="2">
        <f>IF(VLOOKUP(A469,'BD OFICIAL'!$A$1:$AL$2098,24,0)=AK469,0,1)</f>
        <v>0</v>
      </c>
      <c r="CC469" s="2">
        <f>IF(VLOOKUP(A469,'BD OFICIAL'!$A$1:$AL$2098,25,0)=X469,0,1)</f>
        <v>0</v>
      </c>
      <c r="CD469" s="2">
        <f>IF(VLOOKUP(A469,'BD OFICIAL'!$A$1:$AL$2098,26,0)=Y469,0,1)</f>
        <v>0</v>
      </c>
      <c r="CE469" s="2">
        <f>IF(VLOOKUP(A469,'BD OFICIAL'!$A$1:$AL$2098,27,0)=Z469,0,1)</f>
        <v>0</v>
      </c>
      <c r="CF469" s="2">
        <f>IF(VLOOKUP(A469,'BD OFICIAL'!$A$1:$AL$2098,28,0)=AA469,0,1)</f>
        <v>0</v>
      </c>
      <c r="CG469" s="2">
        <f>IF(VLOOKUP(A469,'BD OFICIAL'!$A$1:$AL$2098,33,0)=AF469,0,1)</f>
        <v>0</v>
      </c>
      <c r="CH469" s="2">
        <f>IF(VLOOKUP(A469,'BD OFICIAL'!$A$1:$AL$2098,35,0)=AH469,0,1)</f>
        <v>0</v>
      </c>
      <c r="CI469" s="85">
        <f>IF(VLOOKUP(A469,'BD OFICIAL'!$A$1:$AL$2098,34,0)=AL469,0,1)</f>
        <v>0</v>
      </c>
      <c r="CJ469" s="12">
        <f>VLOOKUP(A469,'BD OFICIAL'!$A$1:$AM$2098,36,0)*AM469-AP469</f>
        <v>0</v>
      </c>
      <c r="CK469" s="85" t="str">
        <f t="shared" si="258"/>
        <v>SSH</v>
      </c>
      <c r="CL469" s="85" t="str">
        <f t="shared" si="259"/>
        <v>SI</v>
      </c>
      <c r="CM469" s="85" t="str">
        <f t="shared" si="239"/>
        <v>NO</v>
      </c>
      <c r="CN469" s="31">
        <f t="shared" si="240"/>
        <v>0</v>
      </c>
      <c r="CO469" s="31">
        <f t="shared" si="260"/>
        <v>0</v>
      </c>
      <c r="CP469" s="31">
        <f t="shared" si="241"/>
        <v>0</v>
      </c>
      <c r="CQ469" s="31">
        <f>IF(Y469="NO",0,IF(Y469="SI",IF(VLOOKUP(A469,'BD OFICIAL'!$A:$AO,40,0)=AQ469,0,1)))</f>
        <v>0</v>
      </c>
      <c r="CR469" s="31">
        <f>IF(Z469="NO",0,IF(Z469="SI",IF(VLOOKUP(B469,'BD OFICIAL'!$A:$AO,41,0)=AS469,0,1)))</f>
        <v>0</v>
      </c>
      <c r="CS469" s="31">
        <f t="shared" si="261"/>
        <v>0</v>
      </c>
      <c r="CT469" s="31">
        <f t="shared" si="262"/>
        <v>0</v>
      </c>
      <c r="CU469" s="31">
        <f>IF(VLOOKUP(A469,'BD OFICIAL'!$A$1:$AL$1056,31,0)="SI",IF(AT469&gt;0,0,1),IF(AT469=0,0,1))</f>
        <v>0</v>
      </c>
      <c r="CV469" s="31">
        <f t="shared" si="263"/>
        <v>0</v>
      </c>
      <c r="CW469" s="31">
        <f t="shared" si="242"/>
        <v>0</v>
      </c>
      <c r="CX469" s="85" t="str">
        <f t="shared" si="243"/>
        <v>SI</v>
      </c>
      <c r="CY469" s="31">
        <f t="shared" si="244"/>
        <v>0</v>
      </c>
      <c r="CZ469" s="85" t="str">
        <f>IF(ISERROR(VLOOKUP(AI469,EXPERIENCIA!$A$1:$C$2100,1,0)),"NO","SI")</f>
        <v>SI</v>
      </c>
      <c r="DA469" s="85">
        <f>IF(CX469="no","NO APLICA",IF(AX469=0,"ERROR NOTA",IF(AND(AX469&gt;1,CZ469="NO"),"ERROR NOTA",IF(AND(CZ469="NO",AX469=1),0,IF(VLOOKUP(AI469,EXPERIENCIA!$A$1:$C$2100,3,0)=AX469,0,"ERROR NOTA")))))</f>
        <v>0</v>
      </c>
      <c r="DB469" s="85" t="str">
        <f>IF(ISERROR(VLOOKUP(AI469,COMPORTAMIENTO!$A$1:$C$2100,1,0)),"NO","SI")</f>
        <v>SI</v>
      </c>
      <c r="DC469" s="85">
        <f>IF(CX469="NO","NO APLICA",IF(AY469=0,"ERROR NOTA",IF(AND(DB469="NO",AY469=7),0,IF(VLOOKUP(AI469,COMPORTAMIENTO!$A$2:$H$2100,8,0)=AY469,0,"ERROR NOTA"))))</f>
        <v>0</v>
      </c>
      <c r="DD469" s="104">
        <f t="shared" si="245"/>
        <v>0.1</v>
      </c>
      <c r="DE469" s="104">
        <f t="shared" si="246"/>
        <v>0.70000000000000007</v>
      </c>
      <c r="DF469" s="85" t="str">
        <f t="shared" si="264"/>
        <v>SI</v>
      </c>
      <c r="DG469" s="85">
        <f t="shared" si="247"/>
        <v>0</v>
      </c>
      <c r="DH469" s="85">
        <f t="shared" si="248"/>
        <v>0</v>
      </c>
      <c r="DI469" s="85">
        <f t="shared" si="249"/>
        <v>0</v>
      </c>
      <c r="DJ469" s="12">
        <f t="shared" si="250"/>
        <v>7.0000000000000009</v>
      </c>
      <c r="DK469" s="7">
        <f t="shared" si="251"/>
        <v>7.0000000000000009</v>
      </c>
      <c r="DL469" s="12">
        <f t="shared" si="265"/>
        <v>6373</v>
      </c>
      <c r="DM469" s="12">
        <f>VLOOKUP(A469,'5 TD'!$A:$B,2,0)</f>
        <v>6373</v>
      </c>
      <c r="DN469" s="7">
        <f t="shared" si="266"/>
        <v>7</v>
      </c>
      <c r="DO469" s="85" t="str">
        <f t="shared" si="252"/>
        <v>APROBADO</v>
      </c>
      <c r="DP469" s="85" t="str">
        <f t="shared" si="253"/>
        <v>APROBADO</v>
      </c>
      <c r="DQ469" s="7">
        <f t="shared" si="254"/>
        <v>6.4</v>
      </c>
      <c r="DR469" s="85" t="str">
        <f t="shared" si="267"/>
        <v>APROBADO</v>
      </c>
      <c r="DS469" s="2" t="str">
        <f>+('3 Planilla Preadjudicación OTIC'!BN469)</f>
        <v>NO</v>
      </c>
      <c r="DT469" s="2">
        <f>IF(DR469="APROBADO",VLOOKUP(A469,'5 TD'!$D$3:$E$270,2,0),"NO APLICA")</f>
        <v>6.8</v>
      </c>
      <c r="DU469" s="2" t="str">
        <f t="shared" si="268"/>
        <v>NO</v>
      </c>
      <c r="DV469" s="2" t="str">
        <f>IF(DU469="SI",VLOOKUP(A469,'5 TD'!$G$3:$H$270,2,0),"NO APLICA ")</f>
        <v xml:space="preserve">NO APLICA </v>
      </c>
      <c r="DW469" s="2" t="str">
        <f t="shared" si="269"/>
        <v>NO</v>
      </c>
      <c r="DX469" s="2" t="str">
        <f>IF(DW469="SI",VLOOKUP(A469,'5 TD'!$J$4:$K$472,2,0),"NO APLICA")</f>
        <v>NO APLICA</v>
      </c>
      <c r="DY469" s="2" t="str">
        <f t="shared" si="270"/>
        <v>NO APLICA</v>
      </c>
      <c r="DZ469" s="7" t="str">
        <f>IF(DY469="SI",VLOOKUP(A469,'5 TD'!$M$4:$N$350,2,0),"NO APLICA")</f>
        <v>NO APLICA</v>
      </c>
      <c r="EA469" s="2" t="str">
        <f t="shared" si="271"/>
        <v>NO APLICA</v>
      </c>
      <c r="EB469" s="12" t="str">
        <f t="shared" si="272"/>
        <v/>
      </c>
      <c r="EC469" s="12" t="str">
        <f>IF(EA469="SI",VLOOKUP(A469,'5 TD'!$V$4:$W$479,2,0),"NO APLICA")</f>
        <v>NO APLICA</v>
      </c>
      <c r="ED469" s="2" t="str">
        <f t="shared" si="255"/>
        <v>NO</v>
      </c>
      <c r="EE469" s="79" t="str">
        <f>IF(ED469="SI",VLOOKUP(AI469,COMPORTAMIENTO!$A$1:$H$2100,7,0),"NO APLICA")</f>
        <v>NO APLICA</v>
      </c>
      <c r="EF469" s="12" t="str">
        <f>IF(ED469="SI",VLOOKUP(A469,'5 TD'!$P$2:$Q$479,2,0),"NO APLICA")</f>
        <v>NO APLICA</v>
      </c>
      <c r="EG469" s="2" t="str">
        <f t="shared" si="256"/>
        <v>NO</v>
      </c>
      <c r="EH469" s="2">
        <f>IF(CZ469="no",0,VLOOKUP(AI469,EXPERIENCIA!$A$1:$C$2100,2,0))</f>
        <v>18</v>
      </c>
      <c r="EI469" s="2">
        <f>IF(CZ469="si",VLOOKUP(A469,'5 TD'!$S$3:$T$2103,2,0),0)</f>
        <v>125</v>
      </c>
      <c r="EJ469" s="2" t="str">
        <f t="shared" si="257"/>
        <v>NO</v>
      </c>
      <c r="EK469" s="2">
        <f>+('3 Planilla Preadjudicación OTIC'!BU469)</f>
        <v>0</v>
      </c>
      <c r="EL469" s="4"/>
      <c r="EM469" s="3"/>
      <c r="EN469" s="3"/>
      <c r="EQ469" s="86"/>
    </row>
    <row r="470" spans="1:147" ht="15" customHeight="1" x14ac:dyDescent="0.3">
      <c r="A470" s="2">
        <f>+('3 Planilla Preadjudicación OTIC'!A470)</f>
        <v>14444</v>
      </c>
      <c r="B470" s="2" t="str">
        <f>+('3 Planilla Preadjudicación OTIC'!B470)</f>
        <v>65181652-1</v>
      </c>
      <c r="C470" s="4">
        <f>+('3 Planilla Preadjudicación OTIC'!E470)</f>
        <v>2025</v>
      </c>
      <c r="D470" s="4" t="str">
        <f>+('3 Planilla Preadjudicación OTIC'!F470)</f>
        <v>MANDATO</v>
      </c>
      <c r="E470" s="4" t="str">
        <f>+('3 Planilla Preadjudicación OTIC'!G470)</f>
        <v>96505760-9</v>
      </c>
      <c r="F470" s="4" t="str">
        <f>+('3 Planilla Preadjudicación OTIC'!H470)</f>
        <v>COLBÚN</v>
      </c>
      <c r="G470" s="4"/>
      <c r="H470" s="4"/>
      <c r="I470" s="4" t="str">
        <f>+('3 Planilla Preadjudicación OTIC'!I470)</f>
        <v>COCINA NACIONAL</v>
      </c>
      <c r="J470" s="4" t="str">
        <f>+('3 Planilla Preadjudicación OTIC'!J470)</f>
        <v>PF0981</v>
      </c>
      <c r="K470" s="4" t="str">
        <f>+('3 Planilla Preadjudicación OTIC'!K470)</f>
        <v>TÉCNICAS PARA EL EMPRENDIMIENTO</v>
      </c>
      <c r="L470" s="4" t="str">
        <f>+('3 Planilla Preadjudicación OTIC'!L470)</f>
        <v>PF0921</v>
      </c>
      <c r="M470" s="2">
        <f>+('3 Planilla Preadjudicación OTIC'!M470)</f>
        <v>8</v>
      </c>
      <c r="N470" s="4" t="str">
        <f>+('3 Planilla Preadjudicación OTIC'!N470)</f>
        <v>BIO BIO</v>
      </c>
      <c r="O470" s="4" t="str">
        <f>+('3 Planilla Preadjudicación OTIC'!O470)</f>
        <v>MULCHÉN</v>
      </c>
      <c r="P470" s="4" t="str">
        <f>+('3 Planilla Preadjudicación OTIC'!P470)</f>
        <v>EMPRENDEDORES/AS INFORMALES O PERSONAS VULNERABLES PERTENECIENTES AL 80% MAS VULNERABLE</v>
      </c>
      <c r="Q470" s="4" t="str">
        <f>+('3 Planilla Preadjudicación OTIC'!Q470)</f>
        <v>PRESENCIAL</v>
      </c>
      <c r="R470" s="4" t="str">
        <f>+('3 Planilla Preadjudicación OTIC'!R470)</f>
        <v>INDEPENDIENTE</v>
      </c>
      <c r="S470" s="4">
        <f>+('3 Planilla Preadjudicación OTIC'!S470)</f>
        <v>33</v>
      </c>
      <c r="T470" s="2">
        <f>+('3 Planilla Preadjudicación OTIC'!T470)</f>
        <v>10</v>
      </c>
      <c r="U470" s="2">
        <f>+('3 Planilla Preadjudicación OTIC'!U470)</f>
        <v>120</v>
      </c>
      <c r="V470" s="2">
        <f>+('3 Planilla Preadjudicación OTIC'!V470)</f>
        <v>12</v>
      </c>
      <c r="W470" s="2">
        <f>+('3 Planilla Preadjudicación OTIC'!W470)</f>
        <v>132</v>
      </c>
      <c r="X470" s="2">
        <f>+('3 Planilla Preadjudicación OTIC'!X470)</f>
        <v>4</v>
      </c>
      <c r="Y470" s="2" t="str">
        <f>+('3 Planilla Preadjudicación OTIC'!Y470)</f>
        <v>SI</v>
      </c>
      <c r="Z470" s="2" t="str">
        <f>+('3 Planilla Preadjudicación OTIC'!Z470)</f>
        <v>NO</v>
      </c>
      <c r="AA470" s="2" t="str">
        <f>+('3 Planilla Preadjudicación OTIC'!AA470)</f>
        <v>SI</v>
      </c>
      <c r="AB470" s="4" t="str">
        <f>+('3 Planilla Preadjudicación OTIC'!AB470)</f>
        <v>SE AJUSTA A PLAN FORMATIVO</v>
      </c>
      <c r="AC470" s="4" t="str">
        <f>+('3 Planilla Preadjudicación OTIC'!AC470)</f>
        <v>HOMBRES Y MUJERES DE 18 AÑOS O MAS, QUE PERTENECEN AL 80% MAS VULNERABLES, RESIDEN EN LA COMUNA DE MULCHEN Y TENER EDUCACIÓN MEDIA COMPLETA, PREFERENTEMENTE.</v>
      </c>
      <c r="AD470" s="2" t="str">
        <f>+('3 Planilla Preadjudicación OTIC'!AD470)</f>
        <v>NO</v>
      </c>
      <c r="AE470" s="4">
        <f>+('3 Planilla Preadjudicación OTIC'!AE470)</f>
        <v>0</v>
      </c>
      <c r="AF470" s="2" t="str">
        <f>+('3 Planilla Preadjudicación OTIC'!AF470)</f>
        <v>CERRADA</v>
      </c>
      <c r="AG470" s="2">
        <f>+('3 Planilla Preadjudicación OTIC'!AG470)</f>
        <v>33</v>
      </c>
      <c r="AH470" s="2">
        <f>+('3 Planilla Preadjudicación OTIC'!AH470)</f>
        <v>3</v>
      </c>
      <c r="AI470" s="135" t="str">
        <f>+('3 Planilla Preadjudicación OTIC'!AI470)</f>
        <v>76012877-5</v>
      </c>
      <c r="AJ470" s="4" t="str">
        <f>+('3 Planilla Preadjudicación OTIC'!AJ470)</f>
        <v>OTEC CECADES Y CIA LTDA</v>
      </c>
      <c r="AK470" s="2">
        <f>+('3 Planilla Preadjudicación OTIC'!AK470)</f>
        <v>132</v>
      </c>
      <c r="AL470" s="2">
        <f>+('3 Planilla Preadjudicación OTIC'!AL470)</f>
        <v>33</v>
      </c>
      <c r="AM470" s="12">
        <f>+('3 Planilla Preadjudicación OTIC'!AM470)</f>
        <v>6373</v>
      </c>
      <c r="AN470" s="12">
        <f>+('3 Planilla Preadjudicación OTIC'!AN470)</f>
        <v>100000</v>
      </c>
      <c r="AO470" s="12">
        <f>+('3 Planilla Preadjudicación OTIC'!AO470)</f>
        <v>0</v>
      </c>
      <c r="AP470" s="12">
        <f>+('3 Planilla Preadjudicación OTIC'!AP470)</f>
        <v>8412360</v>
      </c>
      <c r="AQ470" s="12">
        <f>+('3 Planilla Preadjudicación OTIC'!AQ470)</f>
        <v>1320000</v>
      </c>
      <c r="AR470" s="12">
        <f>+('3 Planilla Preadjudicación OTIC'!AR470)</f>
        <v>1000000</v>
      </c>
      <c r="AS470" s="12">
        <f>+('3 Planilla Preadjudicación OTIC'!AS470)</f>
        <v>0</v>
      </c>
      <c r="AT470" s="12">
        <f>+('3 Planilla Preadjudicación OTIC'!AT470)</f>
        <v>0</v>
      </c>
      <c r="AU470" s="12">
        <f>+('3 Planilla Preadjudicación OTIC'!AU470)</f>
        <v>10732360</v>
      </c>
      <c r="AV470" s="2" t="str">
        <f>+('3 Planilla Preadjudicación OTIC'!AV470)</f>
        <v>SI</v>
      </c>
      <c r="AW470" s="4">
        <f>+('3 Planilla Preadjudicación OTIC'!AW470)</f>
        <v>0</v>
      </c>
      <c r="AX470" s="2">
        <f>+('3 Planilla Preadjudicación OTIC'!AX470)</f>
        <v>1</v>
      </c>
      <c r="AY470" s="2">
        <f>+('3 Planilla Preadjudicación OTIC'!AY470)</f>
        <v>7</v>
      </c>
      <c r="AZ470" s="2">
        <f>+('3 Planilla Preadjudicación OTIC'!AZ470)</f>
        <v>0</v>
      </c>
      <c r="BA470" s="2">
        <f>+('3 Planilla Preadjudicación OTIC'!BA470)</f>
        <v>0</v>
      </c>
      <c r="BB470" s="2">
        <f>+('3 Planilla Preadjudicación OTIC'!BB470)</f>
        <v>0</v>
      </c>
      <c r="BC470" s="2">
        <f>+('3 Planilla Preadjudicación OTIC'!BC470)</f>
        <v>0</v>
      </c>
      <c r="BD470" s="2">
        <f>+('3 Planilla Preadjudicación OTIC'!BD470)</f>
        <v>0</v>
      </c>
      <c r="BE470" s="2">
        <f>+('3 Planilla Preadjudicación OTIC'!BE470)</f>
        <v>0</v>
      </c>
      <c r="BF470" s="2">
        <f>+('3 Planilla Preadjudicación OTIC'!BF470)</f>
        <v>0</v>
      </c>
      <c r="BG470" s="2">
        <f>+('3 Planilla Preadjudicación OTIC'!BG470)</f>
        <v>7</v>
      </c>
      <c r="BH470" s="2">
        <f>+('3 Planilla Preadjudicación OTIC'!BH470)</f>
        <v>7</v>
      </c>
      <c r="BI470" s="2">
        <f>+('3 Planilla Preadjudicación OTIC'!BI470)</f>
        <v>7</v>
      </c>
      <c r="BJ470" s="2">
        <f>+('3 Planilla Preadjudicación OTIC'!BJ470)</f>
        <v>7</v>
      </c>
      <c r="BK470" s="2">
        <f>+('3 Planilla Preadjudicación OTIC'!BK470)</f>
        <v>7</v>
      </c>
      <c r="BL470" s="2">
        <f>+('3 Planilla Preadjudicación OTIC'!BL470)</f>
        <v>7</v>
      </c>
      <c r="BM470" s="104">
        <f>ROUND(('3 Planilla Preadjudicación OTIC'!BM470),1)</f>
        <v>6.4</v>
      </c>
      <c r="BN470" s="4" t="str">
        <f>+('3 Planilla Preadjudicación OTIC'!BN470)</f>
        <v>NO</v>
      </c>
      <c r="BO470" s="4">
        <f>+('3 Planilla Preadjudicación OTIC'!BO470)</f>
        <v>0</v>
      </c>
      <c r="BP470" s="4">
        <f>+('3 Planilla Preadjudicación OTIC'!BP470)</f>
        <v>0</v>
      </c>
      <c r="BQ470" s="4">
        <f>+('3 Planilla Preadjudicación OTIC'!BQ470)</f>
        <v>0</v>
      </c>
      <c r="BR470" s="4">
        <f>+('3 Planilla Preadjudicación OTIC'!BR470)</f>
        <v>0</v>
      </c>
      <c r="BS470" s="4">
        <f>+('3 Planilla Preadjudicación OTIC'!BS470)</f>
        <v>0</v>
      </c>
      <c r="BT470" s="4">
        <f>+('3 Planilla Preadjudicación OTIC'!BT470)</f>
        <v>0</v>
      </c>
      <c r="BU470" s="85">
        <f>IF(VLOOKUP(A470,'BD OFICIAL'!$A$1:$AL$2098,7,0)=D470,0,1)</f>
        <v>0</v>
      </c>
      <c r="BV470" s="85">
        <f>IF(VLOOKUP(A470,'BD OFICIAL'!$A$1:$AL$2098,11,0)=J470,0,1)</f>
        <v>0</v>
      </c>
      <c r="BW470" s="85">
        <f>IF(VLOOKUP(A470,'BD OFICIAL'!$A$1:$AL$2098,13,0)=L470,0,1)</f>
        <v>0</v>
      </c>
      <c r="BX470" s="2">
        <f>IF(VLOOKUP(A470,'BD OFICIAL'!$A$1:$AL$2098,16,0)=O470,0,1)</f>
        <v>0</v>
      </c>
      <c r="BY470" s="2">
        <f>IF(VLOOKUP(A470,'BD OFICIAL'!$A$1:$AL$2098,17,0)=P470,0,1)</f>
        <v>0</v>
      </c>
      <c r="BZ470" s="2">
        <f>IF(VLOOKUP(A470,'BD OFICIAL'!$A$1:$AL$2098,19,0)=R470,0,1)</f>
        <v>0</v>
      </c>
      <c r="CA470" s="2">
        <f>IF(VLOOKUP(A470,'BD OFICIAL'!$A$1:$AL$2098,21,0)=T470,0,1)</f>
        <v>0</v>
      </c>
      <c r="CB470" s="2">
        <f>IF(VLOOKUP(A470,'BD OFICIAL'!$A$1:$AL$2098,24,0)=AK470,0,1)</f>
        <v>0</v>
      </c>
      <c r="CC470" s="2">
        <f>IF(VLOOKUP(A470,'BD OFICIAL'!$A$1:$AL$2098,25,0)=X470,0,1)</f>
        <v>0</v>
      </c>
      <c r="CD470" s="2">
        <f>IF(VLOOKUP(A470,'BD OFICIAL'!$A$1:$AL$2098,26,0)=Y470,0,1)</f>
        <v>0</v>
      </c>
      <c r="CE470" s="2">
        <f>IF(VLOOKUP(A470,'BD OFICIAL'!$A$1:$AL$2098,27,0)=Z470,0,1)</f>
        <v>0</v>
      </c>
      <c r="CF470" s="2">
        <f>IF(VLOOKUP(A470,'BD OFICIAL'!$A$1:$AL$2098,28,0)=AA470,0,1)</f>
        <v>0</v>
      </c>
      <c r="CG470" s="2">
        <f>IF(VLOOKUP(A470,'BD OFICIAL'!$A$1:$AL$2098,33,0)=AF470,0,1)</f>
        <v>0</v>
      </c>
      <c r="CH470" s="2">
        <f>IF(VLOOKUP(A470,'BD OFICIAL'!$A$1:$AL$2098,35,0)=AH470,0,1)</f>
        <v>0</v>
      </c>
      <c r="CI470" s="85">
        <f>IF(VLOOKUP(A470,'BD OFICIAL'!$A$1:$AL$2098,34,0)=AL470,0,1)</f>
        <v>0</v>
      </c>
      <c r="CJ470" s="12">
        <f>VLOOKUP(A470,'BD OFICIAL'!$A$1:$AM$2098,36,0)*AM470-AP470</f>
        <v>0</v>
      </c>
      <c r="CK470" s="85" t="str">
        <f t="shared" si="258"/>
        <v>SHMAN</v>
      </c>
      <c r="CL470" s="85" t="str">
        <f t="shared" si="259"/>
        <v>SI</v>
      </c>
      <c r="CM470" s="85" t="str">
        <f t="shared" si="239"/>
        <v>NO</v>
      </c>
      <c r="CN470" s="31">
        <f t="shared" si="240"/>
        <v>0</v>
      </c>
      <c r="CO470" s="31">
        <f t="shared" si="260"/>
        <v>0</v>
      </c>
      <c r="CP470" s="31">
        <f t="shared" si="241"/>
        <v>0</v>
      </c>
      <c r="CQ470" s="31">
        <f>IF(Y470="NO",0,IF(Y470="SI",IF(VLOOKUP(A470,'BD OFICIAL'!$A:$AO,40,0)=AQ470,0,1)))</f>
        <v>0</v>
      </c>
      <c r="CR470" s="31">
        <f>IF(Z470="NO",0,IF(Z470="SI",IF(VLOOKUP(B470,'BD OFICIAL'!$A:$AO,41,0)=AS470,0,1)))</f>
        <v>0</v>
      </c>
      <c r="CS470" s="31">
        <f t="shared" si="261"/>
        <v>0</v>
      </c>
      <c r="CT470" s="31">
        <f t="shared" si="262"/>
        <v>0</v>
      </c>
      <c r="CU470" s="31">
        <f>IF(VLOOKUP(A470,'BD OFICIAL'!$A$1:$AL$1056,31,0)="SI",IF(AT470&gt;0,0,1),IF(AT470=0,0,1))</f>
        <v>0</v>
      </c>
      <c r="CV470" s="31">
        <f t="shared" si="263"/>
        <v>0</v>
      </c>
      <c r="CW470" s="31">
        <f t="shared" si="242"/>
        <v>0</v>
      </c>
      <c r="CX470" s="85" t="str">
        <f t="shared" si="243"/>
        <v>SI</v>
      </c>
      <c r="CY470" s="31">
        <f t="shared" si="244"/>
        <v>0</v>
      </c>
      <c r="CZ470" s="85" t="str">
        <f>IF(ISERROR(VLOOKUP(AI470,EXPERIENCIA!$A$1:$C$2100,1,0)),"NO","SI")</f>
        <v>SI</v>
      </c>
      <c r="DA470" s="85">
        <f>IF(CX470="no","NO APLICA",IF(AX470=0,"ERROR NOTA",IF(AND(AX470&gt;1,CZ470="NO"),"ERROR NOTA",IF(AND(CZ470="NO",AX470=1),0,IF(VLOOKUP(AI470,EXPERIENCIA!$A$1:$C$2100,3,0)=AX470,0,"ERROR NOTA")))))</f>
        <v>0</v>
      </c>
      <c r="DB470" s="85" t="str">
        <f>IF(ISERROR(VLOOKUP(AI470,COMPORTAMIENTO!$A$1:$C$2100,1,0)),"NO","SI")</f>
        <v>SI</v>
      </c>
      <c r="DC470" s="85">
        <f>IF(CX470="NO","NO APLICA",IF(AY470=0,"ERROR NOTA",IF(AND(DB470="NO",AY470=7),0,IF(VLOOKUP(AI470,COMPORTAMIENTO!$A$2:$H$2100,8,0)=AY470,0,"ERROR NOTA"))))</f>
        <v>0</v>
      </c>
      <c r="DD470" s="104">
        <f t="shared" si="245"/>
        <v>0.1</v>
      </c>
      <c r="DE470" s="104">
        <f t="shared" si="246"/>
        <v>0.70000000000000007</v>
      </c>
      <c r="DF470" s="85" t="str">
        <f t="shared" si="264"/>
        <v>SI</v>
      </c>
      <c r="DG470" s="85">
        <f t="shared" si="247"/>
        <v>0</v>
      </c>
      <c r="DH470" s="85">
        <f t="shared" si="248"/>
        <v>0</v>
      </c>
      <c r="DI470" s="85">
        <f t="shared" si="249"/>
        <v>0</v>
      </c>
      <c r="DJ470" s="12">
        <f t="shared" si="250"/>
        <v>7.0000000000000009</v>
      </c>
      <c r="DK470" s="7">
        <f t="shared" si="251"/>
        <v>7.0000000000000009</v>
      </c>
      <c r="DL470" s="12">
        <f t="shared" si="265"/>
        <v>6373</v>
      </c>
      <c r="DM470" s="12">
        <f>VLOOKUP(A470,'5 TD'!$A:$B,2,0)</f>
        <v>6373</v>
      </c>
      <c r="DN470" s="7">
        <f t="shared" si="266"/>
        <v>7</v>
      </c>
      <c r="DO470" s="85" t="str">
        <f t="shared" si="252"/>
        <v>APROBADO</v>
      </c>
      <c r="DP470" s="85" t="str">
        <f t="shared" si="253"/>
        <v>APROBADO</v>
      </c>
      <c r="DQ470" s="7">
        <f t="shared" si="254"/>
        <v>6.4</v>
      </c>
      <c r="DR470" s="85" t="str">
        <f t="shared" si="267"/>
        <v>APROBADO</v>
      </c>
      <c r="DS470" s="2" t="str">
        <f>+('3 Planilla Preadjudicación OTIC'!BN470)</f>
        <v>NO</v>
      </c>
      <c r="DT470" s="2">
        <f>IF(DR470="APROBADO",VLOOKUP(A470,'5 TD'!$D$3:$E$270,2,0),"NO APLICA")</f>
        <v>7</v>
      </c>
      <c r="DU470" s="2" t="str">
        <f t="shared" si="268"/>
        <v>NO</v>
      </c>
      <c r="DV470" s="2" t="str">
        <f>IF(DU470="SI",VLOOKUP(A470,'5 TD'!$G$3:$H$270,2,0),"NO APLICA ")</f>
        <v xml:space="preserve">NO APLICA </v>
      </c>
      <c r="DW470" s="2" t="str">
        <f t="shared" si="269"/>
        <v>NO</v>
      </c>
      <c r="DX470" s="2" t="str">
        <f>IF(DW470="SI",VLOOKUP(A470,'5 TD'!$J$4:$K$472,2,0),"NO APLICA")</f>
        <v>NO APLICA</v>
      </c>
      <c r="DY470" s="2" t="str">
        <f t="shared" si="270"/>
        <v>NO APLICA</v>
      </c>
      <c r="DZ470" s="7" t="str">
        <f>IF(DY470="SI",VLOOKUP(A470,'5 TD'!$M$4:$N$350,2,0),"NO APLICA")</f>
        <v>NO APLICA</v>
      </c>
      <c r="EA470" s="2" t="str">
        <f t="shared" si="271"/>
        <v>NO APLICA</v>
      </c>
      <c r="EB470" s="12" t="str">
        <f t="shared" si="272"/>
        <v/>
      </c>
      <c r="EC470" s="12" t="str">
        <f>IF(EA470="SI",VLOOKUP(A470,'5 TD'!$V$4:$W$479,2,0),"NO APLICA")</f>
        <v>NO APLICA</v>
      </c>
      <c r="ED470" s="2" t="str">
        <f t="shared" si="255"/>
        <v>NO</v>
      </c>
      <c r="EE470" s="79" t="str">
        <f>IF(ED470="SI",VLOOKUP(AI470,COMPORTAMIENTO!$A$1:$H$2100,7,0),"NO APLICA")</f>
        <v>NO APLICA</v>
      </c>
      <c r="EF470" s="12" t="str">
        <f>IF(ED470="SI",VLOOKUP(A470,'5 TD'!$P$2:$Q$479,2,0),"NO APLICA")</f>
        <v>NO APLICA</v>
      </c>
      <c r="EG470" s="2" t="str">
        <f t="shared" si="256"/>
        <v>NO</v>
      </c>
      <c r="EH470" s="2">
        <f>IF(CZ470="no",0,VLOOKUP(AI470,EXPERIENCIA!$A$1:$C$2100,2,0))</f>
        <v>18</v>
      </c>
      <c r="EI470" s="2">
        <f>IF(CZ470="si",VLOOKUP(A470,'5 TD'!$S$3:$T$2103,2,0),0)</f>
        <v>164</v>
      </c>
      <c r="EJ470" s="2" t="str">
        <f t="shared" si="257"/>
        <v>NO</v>
      </c>
      <c r="EK470" s="2">
        <f>+('3 Planilla Preadjudicación OTIC'!BU470)</f>
        <v>0</v>
      </c>
      <c r="EL470" s="4"/>
      <c r="EM470" s="3"/>
      <c r="EN470" s="3"/>
      <c r="EQ470" s="86"/>
    </row>
    <row r="471" spans="1:147" ht="15" customHeight="1" x14ac:dyDescent="0.3">
      <c r="A471" s="2">
        <f>+('3 Planilla Preadjudicación OTIC'!A471)</f>
        <v>14461</v>
      </c>
      <c r="B471" s="2" t="str">
        <f>+('3 Planilla Preadjudicación OTIC'!B471)</f>
        <v>65181652-1</v>
      </c>
      <c r="C471" s="4">
        <f>+('3 Planilla Preadjudicación OTIC'!E471)</f>
        <v>2025</v>
      </c>
      <c r="D471" s="4" t="str">
        <f>+('3 Planilla Preadjudicación OTIC'!F471)</f>
        <v>MANDATO</v>
      </c>
      <c r="E471" s="4" t="str">
        <f>+('3 Planilla Preadjudicación OTIC'!G471)</f>
        <v>82623500-4</v>
      </c>
      <c r="F471" s="4" t="str">
        <f>+('3 Planilla Preadjudicación OTIC'!H471)</f>
        <v>IDEAL</v>
      </c>
      <c r="G471" s="4"/>
      <c r="H471" s="4"/>
      <c r="I471" s="4" t="str">
        <f>+('3 Planilla Preadjudicación OTIC'!I471)</f>
        <v>ELABORACIÓN DE JABONES Y SALES DE BAÑO</v>
      </c>
      <c r="J471" s="4" t="str">
        <f>+('3 Planilla Preadjudicación OTIC'!J471)</f>
        <v>PF0578</v>
      </c>
      <c r="K471" s="4" t="str">
        <f>+('3 Planilla Preadjudicación OTIC'!K471)</f>
        <v/>
      </c>
      <c r="L471" s="4" t="str">
        <f>+('3 Planilla Preadjudicación OTIC'!L471)</f>
        <v/>
      </c>
      <c r="M471" s="2">
        <f>+('3 Planilla Preadjudicación OTIC'!M471)</f>
        <v>13</v>
      </c>
      <c r="N471" s="4" t="str">
        <f>+('3 Planilla Preadjudicación OTIC'!N471)</f>
        <v>METROPOLITANA</v>
      </c>
      <c r="O471" s="4" t="str">
        <f>+('3 Planilla Preadjudicación OTIC'!O471)</f>
        <v>QUILICURA</v>
      </c>
      <c r="P471" s="4" t="str">
        <f>+('3 Planilla Preadjudicación OTIC'!P471)</f>
        <v>EMPRENDEDORES/AS INFORMALES O PERSONAS VULNERABLES PERTENECIENTES AL 80% MAS VULNERABLE</v>
      </c>
      <c r="Q471" s="4" t="str">
        <f>+('3 Planilla Preadjudicación OTIC'!Q471)</f>
        <v>PRESENCIAL</v>
      </c>
      <c r="R471" s="4" t="str">
        <f>+('3 Planilla Preadjudicación OTIC'!R471)</f>
        <v>INDEPENDIENTE</v>
      </c>
      <c r="S471" s="4">
        <f>+('3 Planilla Preadjudicación OTIC'!S471)</f>
        <v>25</v>
      </c>
      <c r="T471" s="2">
        <f>+('3 Planilla Preadjudicación OTIC'!T471)</f>
        <v>12</v>
      </c>
      <c r="U471" s="2">
        <f>+('3 Planilla Preadjudicación OTIC'!U471)</f>
        <v>100</v>
      </c>
      <c r="V471" s="2">
        <f>+('3 Planilla Preadjudicación OTIC'!V471)</f>
        <v>0</v>
      </c>
      <c r="W471" s="2">
        <f>+('3 Planilla Preadjudicación OTIC'!W471)</f>
        <v>100</v>
      </c>
      <c r="X471" s="2">
        <f>+('3 Planilla Preadjudicación OTIC'!X471)</f>
        <v>4</v>
      </c>
      <c r="Y471" s="2" t="str">
        <f>+('3 Planilla Preadjudicación OTIC'!Y471)</f>
        <v>SI</v>
      </c>
      <c r="Z471" s="2" t="str">
        <f>+('3 Planilla Preadjudicación OTIC'!Z471)</f>
        <v>NO</v>
      </c>
      <c r="AA471" s="2" t="str">
        <f>+('3 Planilla Preadjudicación OTIC'!AA471)</f>
        <v>NO</v>
      </c>
      <c r="AB471" s="4" t="str">
        <f>+('3 Planilla Preadjudicación OTIC'!AB471)</f>
        <v>SE AJUSTA A PLAN FORMATIVO</v>
      </c>
      <c r="AC471" s="4" t="str">
        <f>+('3 Planilla Preadjudicación OTIC'!AC471)</f>
        <v>HOMBRES Y MUJERES MAYORES DE 18 AÑOS Y MENOS DE 60, QUE PERTENEZCAN A LA COMUNA DE QUILICURA. QUE SON EMPRENDEDORES QUE ESTAN DENTRO DEL 80% MAS VULNERABLE Y QUE TIENEN EDUCACIÓN BASICA COMPLETA PREFERENTEMENTE</v>
      </c>
      <c r="AD471" s="2" t="str">
        <f>+('3 Planilla Preadjudicación OTIC'!AD471)</f>
        <v>NO</v>
      </c>
      <c r="AE471" s="4">
        <f>+('3 Planilla Preadjudicación OTIC'!AE471)</f>
        <v>0</v>
      </c>
      <c r="AF471" s="2" t="str">
        <f>+('3 Planilla Preadjudicación OTIC'!AF471)</f>
        <v>CERRADA</v>
      </c>
      <c r="AG471" s="2">
        <f>+('3 Planilla Preadjudicación OTIC'!AG471)</f>
        <v>25</v>
      </c>
      <c r="AH471" s="2">
        <f>+('3 Planilla Preadjudicación OTIC'!AH471)</f>
        <v>2</v>
      </c>
      <c r="AI471" s="135" t="str">
        <f>+('3 Planilla Preadjudicación OTIC'!AI471)</f>
        <v>76012877-5</v>
      </c>
      <c r="AJ471" s="4" t="str">
        <f>+('3 Planilla Preadjudicación OTIC'!AJ471)</f>
        <v>OTEC CECADES Y CIA LTDA</v>
      </c>
      <c r="AK471" s="2">
        <f>+('3 Planilla Preadjudicación OTIC'!AK471)</f>
        <v>100</v>
      </c>
      <c r="AL471" s="2">
        <f>+('3 Planilla Preadjudicación OTIC'!AL471)</f>
        <v>25</v>
      </c>
      <c r="AM471" s="12">
        <f>+('3 Planilla Preadjudicación OTIC'!AM471)</f>
        <v>5075</v>
      </c>
      <c r="AN471" s="12">
        <f>+('3 Planilla Preadjudicación OTIC'!AN471)</f>
        <v>0</v>
      </c>
      <c r="AO471" s="12">
        <f>+('3 Planilla Preadjudicación OTIC'!AO471)</f>
        <v>0</v>
      </c>
      <c r="AP471" s="12">
        <f>+('3 Planilla Preadjudicación OTIC'!AP471)</f>
        <v>6090000</v>
      </c>
      <c r="AQ471" s="12">
        <f>+('3 Planilla Preadjudicación OTIC'!AQ471)</f>
        <v>1200000</v>
      </c>
      <c r="AR471" s="12">
        <f>+('3 Planilla Preadjudicación OTIC'!AR471)</f>
        <v>0</v>
      </c>
      <c r="AS471" s="12">
        <f>+('3 Planilla Preadjudicación OTIC'!AS471)</f>
        <v>0</v>
      </c>
      <c r="AT471" s="12">
        <f>+('3 Planilla Preadjudicación OTIC'!AT471)</f>
        <v>0</v>
      </c>
      <c r="AU471" s="12">
        <f>+('3 Planilla Preadjudicación OTIC'!AU471)</f>
        <v>7290000</v>
      </c>
      <c r="AV471" s="2" t="str">
        <f>+('3 Planilla Preadjudicación OTIC'!AV471)</f>
        <v>NO</v>
      </c>
      <c r="AW471" s="4" t="str">
        <f>+('3 Planilla Preadjudicación OTIC'!AW471)</f>
        <v>NUMERAL 6.1.2. ITEM 1 - NO PRESENTAN ANEXO 2.</v>
      </c>
      <c r="AX471" s="2">
        <f>+('3 Planilla Preadjudicación OTIC'!AX471)</f>
        <v>0</v>
      </c>
      <c r="AY471" s="2">
        <f>+('3 Planilla Preadjudicación OTIC'!AY471)</f>
        <v>0</v>
      </c>
      <c r="AZ471" s="2">
        <f>+('3 Planilla Preadjudicación OTIC'!AZ471)</f>
        <v>0</v>
      </c>
      <c r="BA471" s="2">
        <f>+('3 Planilla Preadjudicación OTIC'!BA471)</f>
        <v>0</v>
      </c>
      <c r="BB471" s="2">
        <f>+('3 Planilla Preadjudicación OTIC'!BB471)</f>
        <v>0</v>
      </c>
      <c r="BC471" s="2">
        <f>+('3 Planilla Preadjudicación OTIC'!BC471)</f>
        <v>0</v>
      </c>
      <c r="BD471" s="2">
        <f>+('3 Planilla Preadjudicación OTIC'!BD471)</f>
        <v>0</v>
      </c>
      <c r="BE471" s="2">
        <f>+('3 Planilla Preadjudicación OTIC'!BE471)</f>
        <v>0</v>
      </c>
      <c r="BF471" s="2">
        <f>+('3 Planilla Preadjudicación OTIC'!BF471)</f>
        <v>0</v>
      </c>
      <c r="BG471" s="2">
        <f>+('3 Planilla Preadjudicación OTIC'!BG471)</f>
        <v>0</v>
      </c>
      <c r="BH471" s="2">
        <f>+('3 Planilla Preadjudicación OTIC'!BH471)</f>
        <v>0</v>
      </c>
      <c r="BI471" s="2">
        <f>+('3 Planilla Preadjudicación OTIC'!BI471)</f>
        <v>0</v>
      </c>
      <c r="BJ471" s="2">
        <f>+('3 Planilla Preadjudicación OTIC'!BJ471)</f>
        <v>0</v>
      </c>
      <c r="BK471" s="2">
        <f>+('3 Planilla Preadjudicación OTIC'!BK471)</f>
        <v>0</v>
      </c>
      <c r="BL471" s="2">
        <f>+('3 Planilla Preadjudicación OTIC'!BL471)</f>
        <v>0</v>
      </c>
      <c r="BM471" s="104">
        <f>ROUND(('3 Planilla Preadjudicación OTIC'!BM471),1)</f>
        <v>0</v>
      </c>
      <c r="BN471" s="4" t="str">
        <f>+('3 Planilla Preadjudicación OTIC'!BN471)</f>
        <v>NO</v>
      </c>
      <c r="BO471" s="4">
        <f>+('3 Planilla Preadjudicación OTIC'!BO471)</f>
        <v>0</v>
      </c>
      <c r="BP471" s="4">
        <f>+('3 Planilla Preadjudicación OTIC'!BP471)</f>
        <v>0</v>
      </c>
      <c r="BQ471" s="4">
        <f>+('3 Planilla Preadjudicación OTIC'!BQ471)</f>
        <v>0</v>
      </c>
      <c r="BR471" s="4">
        <f>+('3 Planilla Preadjudicación OTIC'!BR471)</f>
        <v>0</v>
      </c>
      <c r="BS471" s="4">
        <f>+('3 Planilla Preadjudicación OTIC'!BS471)</f>
        <v>0</v>
      </c>
      <c r="BT471" s="4">
        <f>+('3 Planilla Preadjudicación OTIC'!BT471)</f>
        <v>0</v>
      </c>
      <c r="BU471" s="85">
        <f>IF(VLOOKUP(A471,'BD OFICIAL'!$A$1:$AL$2098,7,0)=D471,0,1)</f>
        <v>0</v>
      </c>
      <c r="BV471" s="85">
        <f>IF(VLOOKUP(A471,'BD OFICIAL'!$A$1:$AL$2098,11,0)=J471,0,1)</f>
        <v>0</v>
      </c>
      <c r="BW471" s="85">
        <f>IF(VLOOKUP(A471,'BD OFICIAL'!$A$1:$AL$2098,13,0)=L471,0,1)</f>
        <v>0</v>
      </c>
      <c r="BX471" s="2">
        <f>IF(VLOOKUP(A471,'BD OFICIAL'!$A$1:$AL$2098,16,0)=O471,0,1)</f>
        <v>0</v>
      </c>
      <c r="BY471" s="2">
        <f>IF(VLOOKUP(A471,'BD OFICIAL'!$A$1:$AL$2098,17,0)=P471,0,1)</f>
        <v>0</v>
      </c>
      <c r="BZ471" s="2">
        <f>IF(VLOOKUP(A471,'BD OFICIAL'!$A$1:$AL$2098,19,0)=R471,0,1)</f>
        <v>0</v>
      </c>
      <c r="CA471" s="2">
        <f>IF(VLOOKUP(A471,'BD OFICIAL'!$A$1:$AL$2098,21,0)=T471,0,1)</f>
        <v>0</v>
      </c>
      <c r="CB471" s="2">
        <f>IF(VLOOKUP(A471,'BD OFICIAL'!$A$1:$AL$2098,24,0)=AK471,0,1)</f>
        <v>0</v>
      </c>
      <c r="CC471" s="2">
        <f>IF(VLOOKUP(A471,'BD OFICIAL'!$A$1:$AL$2098,25,0)=X471,0,1)</f>
        <v>0</v>
      </c>
      <c r="CD471" s="2">
        <f>IF(VLOOKUP(A471,'BD OFICIAL'!$A$1:$AL$2098,26,0)=Y471,0,1)</f>
        <v>0</v>
      </c>
      <c r="CE471" s="2">
        <f>IF(VLOOKUP(A471,'BD OFICIAL'!$A$1:$AL$2098,27,0)=Z471,0,1)</f>
        <v>0</v>
      </c>
      <c r="CF471" s="2">
        <f>IF(VLOOKUP(A471,'BD OFICIAL'!$A$1:$AL$2098,28,0)=AA471,0,1)</f>
        <v>0</v>
      </c>
      <c r="CG471" s="2">
        <f>IF(VLOOKUP(A471,'BD OFICIAL'!$A$1:$AL$2098,33,0)=AF471,0,1)</f>
        <v>0</v>
      </c>
      <c r="CH471" s="2">
        <f>IF(VLOOKUP(A471,'BD OFICIAL'!$A$1:$AL$2098,35,0)=AH471,0,1)</f>
        <v>0</v>
      </c>
      <c r="CI471" s="85">
        <f>IF(VLOOKUP(A471,'BD OFICIAL'!$A$1:$AL$2098,34,0)=AL471,0,1)</f>
        <v>0</v>
      </c>
      <c r="CJ471" s="12">
        <f>VLOOKUP(A471,'BD OFICIAL'!$A$1:$AM$2098,36,0)*AM471-AP471</f>
        <v>0</v>
      </c>
      <c r="CK471" s="85" t="str">
        <f t="shared" si="258"/>
        <v>SSH</v>
      </c>
      <c r="CL471" s="85" t="str">
        <f t="shared" si="259"/>
        <v>SI</v>
      </c>
      <c r="CM471" s="85" t="str">
        <f t="shared" si="239"/>
        <v>NO</v>
      </c>
      <c r="CN471" s="31">
        <f t="shared" si="240"/>
        <v>0</v>
      </c>
      <c r="CO471" s="31">
        <f t="shared" si="260"/>
        <v>0</v>
      </c>
      <c r="CP471" s="31">
        <f t="shared" si="241"/>
        <v>0</v>
      </c>
      <c r="CQ471" s="31">
        <f>IF(Y471="NO",0,IF(Y471="SI",IF(VLOOKUP(A471,'BD OFICIAL'!$A:$AO,40,0)=AQ471,0,1)))</f>
        <v>0</v>
      </c>
      <c r="CR471" s="31">
        <f>IF(Z471="NO",0,IF(Z471="SI",IF(VLOOKUP(B471,'BD OFICIAL'!$A:$AO,41,0)=AS471,0,1)))</f>
        <v>0</v>
      </c>
      <c r="CS471" s="31">
        <f t="shared" si="261"/>
        <v>0</v>
      </c>
      <c r="CT471" s="31">
        <f t="shared" si="262"/>
        <v>0</v>
      </c>
      <c r="CU471" s="31">
        <f>IF(VLOOKUP(A471,'BD OFICIAL'!$A$1:$AL$1056,31,0)="SI",IF(AT471&gt;0,0,1),IF(AT471=0,0,1))</f>
        <v>0</v>
      </c>
      <c r="CV471" s="31">
        <f t="shared" si="263"/>
        <v>0</v>
      </c>
      <c r="CW471" s="31">
        <f t="shared" si="242"/>
        <v>0</v>
      </c>
      <c r="CX471" s="85" t="str">
        <f t="shared" si="243"/>
        <v>NO</v>
      </c>
      <c r="CY471" s="31">
        <f t="shared" si="244"/>
        <v>0</v>
      </c>
      <c r="CZ471" s="85" t="str">
        <f>IF(ISERROR(VLOOKUP(AI471,EXPERIENCIA!$A$1:$C$2100,1,0)),"NO","SI")</f>
        <v>SI</v>
      </c>
      <c r="DA471" s="85" t="str">
        <f>IF(CX471="no","NO APLICA",IF(AX471=0,"ERROR NOTA",IF(AND(AX471&gt;1,CZ471="NO"),"ERROR NOTA",IF(AND(CZ471="NO",AX471=1),0,IF(VLOOKUP(AI471,EXPERIENCIA!$A$1:$C$2100,3,0)=AX471,0,"ERROR NOTA")))))</f>
        <v>NO APLICA</v>
      </c>
      <c r="DB471" s="85" t="str">
        <f>IF(ISERROR(VLOOKUP(AI471,COMPORTAMIENTO!$A$1:$C$2100,1,0)),"NO","SI")</f>
        <v>SI</v>
      </c>
      <c r="DC471" s="85" t="str">
        <f>IF(CX471="NO","NO APLICA",IF(AY471=0,"ERROR NOTA",IF(AND(DB471="NO",AY471=7),0,IF(VLOOKUP(AI471,COMPORTAMIENTO!$A$2:$H$2100,8,0)=AY471,0,"ERROR NOTA"))))</f>
        <v>NO APLICA</v>
      </c>
      <c r="DD471" s="104" t="str">
        <f t="shared" si="245"/>
        <v>NO APLICA</v>
      </c>
      <c r="DE471" s="104" t="str">
        <f t="shared" si="246"/>
        <v>NO APLICA</v>
      </c>
      <c r="DF471" s="85" t="str">
        <f t="shared" si="264"/>
        <v>SI</v>
      </c>
      <c r="DG471" s="85">
        <f t="shared" si="247"/>
        <v>0</v>
      </c>
      <c r="DH471" s="85">
        <f t="shared" si="248"/>
        <v>0</v>
      </c>
      <c r="DI471" s="85" t="str">
        <f t="shared" si="249"/>
        <v>NO APLICA</v>
      </c>
      <c r="DJ471" s="12" t="str">
        <f t="shared" si="250"/>
        <v>NO APLICA</v>
      </c>
      <c r="DK471" s="7" t="str">
        <f t="shared" si="251"/>
        <v>NO APLICA</v>
      </c>
      <c r="DL471" s="12">
        <f t="shared" si="265"/>
        <v>5075</v>
      </c>
      <c r="DM471" s="12">
        <f>VLOOKUP(A471,'5 TD'!$A:$B,2,0)</f>
        <v>5075</v>
      </c>
      <c r="DN471" s="7" t="str">
        <f t="shared" si="266"/>
        <v>NO APLICA</v>
      </c>
      <c r="DO471" s="85" t="str">
        <f t="shared" si="252"/>
        <v>NO APLICA</v>
      </c>
      <c r="DP471" s="85" t="str">
        <f t="shared" si="253"/>
        <v>NO APLICA</v>
      </c>
      <c r="DQ471" s="7" t="str">
        <f t="shared" si="254"/>
        <v>NO APLICA</v>
      </c>
      <c r="DR471" s="85" t="str">
        <f t="shared" si="267"/>
        <v>NO APLICA</v>
      </c>
      <c r="DS471" s="2" t="str">
        <f>+('3 Planilla Preadjudicación OTIC'!BN471)</f>
        <v>NO</v>
      </c>
      <c r="DT471" s="2" t="str">
        <f>IF(DR471="APROBADO",VLOOKUP(A471,'5 TD'!$D$3:$E$270,2,0),"NO APLICA")</f>
        <v>NO APLICA</v>
      </c>
      <c r="DU471" s="2" t="str">
        <f t="shared" si="268"/>
        <v>NO APLICA</v>
      </c>
      <c r="DV471" s="2" t="str">
        <f>IF(DU471="SI",VLOOKUP(A471,'5 TD'!$G$3:$H$270,2,0),"NO APLICA ")</f>
        <v xml:space="preserve">NO APLICA </v>
      </c>
      <c r="DW471" s="2" t="str">
        <f t="shared" si="269"/>
        <v>NO</v>
      </c>
      <c r="DX471" s="2" t="str">
        <f>IF(DW471="SI",VLOOKUP(A471,'5 TD'!$J$4:$K$472,2,0),"NO APLICA")</f>
        <v>NO APLICA</v>
      </c>
      <c r="DY471" s="2" t="str">
        <f t="shared" si="270"/>
        <v>NO APLICA</v>
      </c>
      <c r="DZ471" s="7" t="str">
        <f>IF(DY471="SI",VLOOKUP(A471,'5 TD'!$M$4:$N$350,2,0),"NO APLICA")</f>
        <v>NO APLICA</v>
      </c>
      <c r="EA471" s="2" t="str">
        <f t="shared" si="271"/>
        <v>NO APLICA</v>
      </c>
      <c r="EB471" s="12" t="str">
        <f t="shared" si="272"/>
        <v/>
      </c>
      <c r="EC471" s="12" t="str">
        <f>IF(EA471="SI",VLOOKUP(A471,'5 TD'!$V$4:$W$479,2,0),"NO APLICA")</f>
        <v>NO APLICA</v>
      </c>
      <c r="ED471" s="2" t="str">
        <f t="shared" si="255"/>
        <v>NO</v>
      </c>
      <c r="EE471" s="79" t="str">
        <f>IF(ED471="SI",VLOOKUP(AI471,COMPORTAMIENTO!$A$1:$H$2100,7,0),"NO APLICA")</f>
        <v>NO APLICA</v>
      </c>
      <c r="EF471" s="12" t="str">
        <f>IF(ED471="SI",VLOOKUP(A471,'5 TD'!$P$2:$Q$479,2,0),"NO APLICA")</f>
        <v>NO APLICA</v>
      </c>
      <c r="EG471" s="2" t="str">
        <f t="shared" si="256"/>
        <v>NO</v>
      </c>
      <c r="EH471" s="2">
        <f>IF(CZ471="no",0,VLOOKUP(AI471,EXPERIENCIA!$A$1:$C$2100,2,0))</f>
        <v>18</v>
      </c>
      <c r="EI471" s="2">
        <f>IF(CZ471="si",VLOOKUP(A471,'5 TD'!$S$3:$T$2103,2,0),0)</f>
        <v>125</v>
      </c>
      <c r="EJ471" s="2" t="str">
        <f t="shared" si="257"/>
        <v>NO</v>
      </c>
      <c r="EK471" s="2">
        <f>+('3 Planilla Preadjudicación OTIC'!BU471)</f>
        <v>0</v>
      </c>
      <c r="EL471" s="3"/>
      <c r="EM471" s="3"/>
      <c r="EN471" s="3"/>
      <c r="EQ471" s="86"/>
    </row>
    <row r="472" spans="1:147" ht="15" customHeight="1" x14ac:dyDescent="0.3">
      <c r="A472" s="2">
        <f>+('3 Planilla Preadjudicación OTIC'!A472)</f>
        <v>14501</v>
      </c>
      <c r="B472" s="2" t="str">
        <f>+('3 Planilla Preadjudicación OTIC'!B472)</f>
        <v>65181652-1</v>
      </c>
      <c r="C472" s="4">
        <f>+('3 Planilla Preadjudicación OTIC'!E472)</f>
        <v>2025</v>
      </c>
      <c r="D472" s="4" t="str">
        <f>+('3 Planilla Preadjudicación OTIC'!F472)</f>
        <v>MANDATO</v>
      </c>
      <c r="E472" s="4" t="str">
        <f>+('3 Planilla Preadjudicación OTIC'!G472)</f>
        <v>91337000-7</v>
      </c>
      <c r="F472" s="4" t="str">
        <f>+('3 Planilla Preadjudicación OTIC'!H472)</f>
        <v>CEMENTO POLPAICO S.A.</v>
      </c>
      <c r="G472" s="4"/>
      <c r="H472" s="4"/>
      <c r="I472" s="4" t="str">
        <f>+('3 Planilla Preadjudicación OTIC'!I472)</f>
        <v>DISEÑO Y COMERCIALIZACIÓN DE ORFEBRERÍA WUILLICHE CON ENCASTES DE PIEDRAS SEMIPRECIOSAS</v>
      </c>
      <c r="J472" s="4" t="str">
        <f>+('3 Planilla Preadjudicación OTIC'!J472)</f>
        <v>PF0713</v>
      </c>
      <c r="K472" s="4" t="str">
        <f>+('3 Planilla Preadjudicación OTIC'!K472)</f>
        <v/>
      </c>
      <c r="L472" s="4" t="str">
        <f>+('3 Planilla Preadjudicación OTIC'!L472)</f>
        <v/>
      </c>
      <c r="M472" s="2">
        <f>+('3 Planilla Preadjudicación OTIC'!M472)</f>
        <v>8</v>
      </c>
      <c r="N472" s="4" t="str">
        <f>+('3 Planilla Preadjudicación OTIC'!N472)</f>
        <v>BIO BIO</v>
      </c>
      <c r="O472" s="4" t="str">
        <f>+('3 Planilla Preadjudicación OTIC'!O472)</f>
        <v>LOS ÁNGELES</v>
      </c>
      <c r="P472" s="4" t="str">
        <f>+('3 Planilla Preadjudicación OTIC'!P472)</f>
        <v>PERSONAS DESOCUPADAS (CESANTES Y PERSONAS QUE BUSCAN TRABAJO POR PRIMERA VEZ).</v>
      </c>
      <c r="Q472" s="4" t="str">
        <f>+('3 Planilla Preadjudicación OTIC'!Q472)</f>
        <v>PRESENCIAL</v>
      </c>
      <c r="R472" s="4" t="str">
        <f>+('3 Planilla Preadjudicación OTIC'!R472)</f>
        <v>INDEPENDIENTE</v>
      </c>
      <c r="S472" s="4">
        <f>+('3 Planilla Preadjudicación OTIC'!S472)</f>
        <v>14</v>
      </c>
      <c r="T472" s="2">
        <f>+('3 Planilla Preadjudicación OTIC'!T472)</f>
        <v>10</v>
      </c>
      <c r="U472" s="2">
        <f>+('3 Planilla Preadjudicación OTIC'!U472)</f>
        <v>70</v>
      </c>
      <c r="V472" s="2">
        <f>+('3 Planilla Preadjudicación OTIC'!V472)</f>
        <v>0</v>
      </c>
      <c r="W472" s="2">
        <f>+('3 Planilla Preadjudicación OTIC'!W472)</f>
        <v>70</v>
      </c>
      <c r="X472" s="2">
        <f>+('3 Planilla Preadjudicación OTIC'!X472)</f>
        <v>5</v>
      </c>
      <c r="Y472" s="2" t="str">
        <f>+('3 Planilla Preadjudicación OTIC'!Y472)</f>
        <v>SI</v>
      </c>
      <c r="Z472" s="2" t="str">
        <f>+('3 Planilla Preadjudicación OTIC'!Z472)</f>
        <v>NO</v>
      </c>
      <c r="AA472" s="2" t="str">
        <f>+('3 Planilla Preadjudicación OTIC'!AA472)</f>
        <v>NO</v>
      </c>
      <c r="AB472" s="4" t="str">
        <f>+('3 Planilla Preadjudicación OTIC'!AB472)</f>
        <v>SE AJUSTA A PLAN FORMATIVO</v>
      </c>
      <c r="AC472" s="4" t="str">
        <f>+('3 Planilla Preadjudicación OTIC'!AC472)</f>
        <v>HOMBRES Y MUJERES MAYORES DE 18 AÑOS, CESANTES O QUE BUSCA TRABAJO POR PRIMERA VEZ, CON EDUCACIÓN BÁSICA COMPLETA, HABITANTES DE LA COMUNA DE LOS ÁNGELES, EN PARTICULAR DEL SECTOR DE LA SUERTE</v>
      </c>
      <c r="AD472" s="2" t="str">
        <f>+('3 Planilla Preadjudicación OTIC'!AD472)</f>
        <v>NO</v>
      </c>
      <c r="AE472" s="4">
        <f>+('3 Planilla Preadjudicación OTIC'!AE472)</f>
        <v>0</v>
      </c>
      <c r="AF472" s="2" t="str">
        <f>+('3 Planilla Preadjudicación OTIC'!AF472)</f>
        <v>CERRADA</v>
      </c>
      <c r="AG472" s="2">
        <f>+('3 Planilla Preadjudicación OTIC'!AG472)</f>
        <v>14</v>
      </c>
      <c r="AH472" s="2">
        <f>+('3 Planilla Preadjudicación OTIC'!AH472)</f>
        <v>2</v>
      </c>
      <c r="AI472" s="135" t="str">
        <f>+('3 Planilla Preadjudicación OTIC'!AI472)</f>
        <v>76012877-5</v>
      </c>
      <c r="AJ472" s="4" t="str">
        <f>+('3 Planilla Preadjudicación OTIC'!AJ472)</f>
        <v>OTEC CECADES Y CIA LTDA</v>
      </c>
      <c r="AK472" s="2">
        <f>+('3 Planilla Preadjudicación OTIC'!AK472)</f>
        <v>70</v>
      </c>
      <c r="AL472" s="2">
        <f>+('3 Planilla Preadjudicación OTIC'!AL472)</f>
        <v>14</v>
      </c>
      <c r="AM472" s="12">
        <f>+('3 Planilla Preadjudicación OTIC'!AM472)</f>
        <v>5075</v>
      </c>
      <c r="AN472" s="12">
        <f>+('3 Planilla Preadjudicación OTIC'!AN472)</f>
        <v>0</v>
      </c>
      <c r="AO472" s="12">
        <f>+('3 Planilla Preadjudicación OTIC'!AO472)</f>
        <v>0</v>
      </c>
      <c r="AP472" s="12">
        <f>+('3 Planilla Preadjudicación OTIC'!AP472)</f>
        <v>3552500</v>
      </c>
      <c r="AQ472" s="12">
        <f>+('3 Planilla Preadjudicación OTIC'!AQ472)</f>
        <v>560000</v>
      </c>
      <c r="AR472" s="12">
        <f>+('3 Planilla Preadjudicación OTIC'!AR472)</f>
        <v>0</v>
      </c>
      <c r="AS472" s="12">
        <f>+('3 Planilla Preadjudicación OTIC'!AS472)</f>
        <v>0</v>
      </c>
      <c r="AT472" s="12">
        <f>+('3 Planilla Preadjudicación OTIC'!AT472)</f>
        <v>0</v>
      </c>
      <c r="AU472" s="12">
        <f>+('3 Planilla Preadjudicación OTIC'!AU472)</f>
        <v>4112500</v>
      </c>
      <c r="AV472" s="2" t="str">
        <f>+('3 Planilla Preadjudicación OTIC'!AV472)</f>
        <v>SI</v>
      </c>
      <c r="AW472" s="4">
        <f>+('3 Planilla Preadjudicación OTIC'!AW472)</f>
        <v>0</v>
      </c>
      <c r="AX472" s="2">
        <f>+('3 Planilla Preadjudicación OTIC'!AX472)</f>
        <v>1</v>
      </c>
      <c r="AY472" s="2">
        <f>+('3 Planilla Preadjudicación OTIC'!AY472)</f>
        <v>7</v>
      </c>
      <c r="AZ472" s="2">
        <f>+('3 Planilla Preadjudicación OTIC'!AZ472)</f>
        <v>0</v>
      </c>
      <c r="BA472" s="2">
        <f>+('3 Planilla Preadjudicación OTIC'!BA472)</f>
        <v>0</v>
      </c>
      <c r="BB472" s="2">
        <f>+('3 Planilla Preadjudicación OTIC'!BB472)</f>
        <v>0</v>
      </c>
      <c r="BC472" s="2">
        <f>+('3 Planilla Preadjudicación OTIC'!BC472)</f>
        <v>0</v>
      </c>
      <c r="BD472" s="2">
        <f>+('3 Planilla Preadjudicación OTIC'!BD472)</f>
        <v>0</v>
      </c>
      <c r="BE472" s="2">
        <f>+('3 Planilla Preadjudicación OTIC'!BE472)</f>
        <v>0</v>
      </c>
      <c r="BF472" s="2">
        <f>+('3 Planilla Preadjudicación OTIC'!BF472)</f>
        <v>0</v>
      </c>
      <c r="BG472" s="2">
        <f>+('3 Planilla Preadjudicación OTIC'!BG472)</f>
        <v>7</v>
      </c>
      <c r="BH472" s="2">
        <f>+('3 Planilla Preadjudicación OTIC'!BH472)</f>
        <v>7</v>
      </c>
      <c r="BI472" s="2">
        <f>+('3 Planilla Preadjudicación OTIC'!BI472)</f>
        <v>7</v>
      </c>
      <c r="BJ472" s="2">
        <f>+('3 Planilla Preadjudicación OTIC'!BJ472)</f>
        <v>7</v>
      </c>
      <c r="BK472" s="2">
        <f>+('3 Planilla Preadjudicación OTIC'!BK472)</f>
        <v>7</v>
      </c>
      <c r="BL472" s="2">
        <f>+('3 Planilla Preadjudicación OTIC'!BL472)</f>
        <v>7</v>
      </c>
      <c r="BM472" s="104">
        <f>ROUND(('3 Planilla Preadjudicación OTIC'!BM472),1)</f>
        <v>6.4</v>
      </c>
      <c r="BN472" s="4" t="str">
        <f>+('3 Planilla Preadjudicación OTIC'!BN472)</f>
        <v>NO</v>
      </c>
      <c r="BO472" s="4">
        <f>+('3 Planilla Preadjudicación OTIC'!BO472)</f>
        <v>0</v>
      </c>
      <c r="BP472" s="4">
        <f>+('3 Planilla Preadjudicación OTIC'!BP472)</f>
        <v>0</v>
      </c>
      <c r="BQ472" s="4">
        <f>+('3 Planilla Preadjudicación OTIC'!BQ472)</f>
        <v>0</v>
      </c>
      <c r="BR472" s="4">
        <f>+('3 Planilla Preadjudicación OTIC'!BR472)</f>
        <v>0</v>
      </c>
      <c r="BS472" s="4">
        <f>+('3 Planilla Preadjudicación OTIC'!BS472)</f>
        <v>0</v>
      </c>
      <c r="BT472" s="4">
        <f>+('3 Planilla Preadjudicación OTIC'!BT472)</f>
        <v>0</v>
      </c>
      <c r="BU472" s="85">
        <f>IF(VLOOKUP(A472,'BD OFICIAL'!$A$1:$AL$2098,7,0)=D472,0,1)</f>
        <v>0</v>
      </c>
      <c r="BV472" s="85">
        <f>IF(VLOOKUP(A472,'BD OFICIAL'!$A$1:$AL$2098,11,0)=J472,0,1)</f>
        <v>0</v>
      </c>
      <c r="BW472" s="85">
        <f>IF(VLOOKUP(A472,'BD OFICIAL'!$A$1:$AL$2098,13,0)=L472,0,1)</f>
        <v>0</v>
      </c>
      <c r="BX472" s="2">
        <f>IF(VLOOKUP(A472,'BD OFICIAL'!$A$1:$AL$2098,16,0)=O472,0,1)</f>
        <v>0</v>
      </c>
      <c r="BY472" s="2">
        <f>IF(VLOOKUP(A472,'BD OFICIAL'!$A$1:$AL$2098,17,0)=P472,0,1)</f>
        <v>0</v>
      </c>
      <c r="BZ472" s="2">
        <f>IF(VLOOKUP(A472,'BD OFICIAL'!$A$1:$AL$2098,19,0)=R472,0,1)</f>
        <v>0</v>
      </c>
      <c r="CA472" s="2">
        <f>IF(VLOOKUP(A472,'BD OFICIAL'!$A$1:$AL$2098,21,0)=T472,0,1)</f>
        <v>0</v>
      </c>
      <c r="CB472" s="2">
        <f>IF(VLOOKUP(A472,'BD OFICIAL'!$A$1:$AL$2098,24,0)=AK472,0,1)</f>
        <v>0</v>
      </c>
      <c r="CC472" s="2">
        <f>IF(VLOOKUP(A472,'BD OFICIAL'!$A$1:$AL$2098,25,0)=X472,0,1)</f>
        <v>0</v>
      </c>
      <c r="CD472" s="2">
        <f>IF(VLOOKUP(A472,'BD OFICIAL'!$A$1:$AL$2098,26,0)=Y472,0,1)</f>
        <v>0</v>
      </c>
      <c r="CE472" s="2">
        <f>IF(VLOOKUP(A472,'BD OFICIAL'!$A$1:$AL$2098,27,0)=Z472,0,1)</f>
        <v>0</v>
      </c>
      <c r="CF472" s="2">
        <f>IF(VLOOKUP(A472,'BD OFICIAL'!$A$1:$AL$2098,28,0)=AA472,0,1)</f>
        <v>0</v>
      </c>
      <c r="CG472" s="2">
        <f>IF(VLOOKUP(A472,'BD OFICIAL'!$A$1:$AL$2098,33,0)=AF472,0,1)</f>
        <v>0</v>
      </c>
      <c r="CH472" s="2">
        <f>IF(VLOOKUP(A472,'BD OFICIAL'!$A$1:$AL$2098,35,0)=AH472,0,1)</f>
        <v>0</v>
      </c>
      <c r="CI472" s="85">
        <f>IF(VLOOKUP(A472,'BD OFICIAL'!$A$1:$AL$2098,34,0)=AL472,0,1)</f>
        <v>0</v>
      </c>
      <c r="CJ472" s="12">
        <f>VLOOKUP(A472,'BD OFICIAL'!$A$1:$AM$2098,36,0)*AM472-AP472</f>
        <v>0</v>
      </c>
      <c r="CK472" s="85" t="str">
        <f t="shared" si="258"/>
        <v>SSH</v>
      </c>
      <c r="CL472" s="85" t="str">
        <f t="shared" si="259"/>
        <v>SI</v>
      </c>
      <c r="CM472" s="85" t="str">
        <f t="shared" si="239"/>
        <v>NO</v>
      </c>
      <c r="CN472" s="31">
        <f t="shared" si="240"/>
        <v>0</v>
      </c>
      <c r="CO472" s="31">
        <f t="shared" si="260"/>
        <v>0</v>
      </c>
      <c r="CP472" s="31">
        <f t="shared" si="241"/>
        <v>0</v>
      </c>
      <c r="CQ472" s="31">
        <f>IF(Y472="NO",0,IF(Y472="SI",IF(VLOOKUP(A472,'BD OFICIAL'!$A:$AO,40,0)=AQ472,0,1)))</f>
        <v>0</v>
      </c>
      <c r="CR472" s="31">
        <f>IF(Z472="NO",0,IF(Z472="SI",IF(VLOOKUP(B472,'BD OFICIAL'!$A:$AO,41,0)=AS472,0,1)))</f>
        <v>0</v>
      </c>
      <c r="CS472" s="31">
        <f t="shared" si="261"/>
        <v>0</v>
      </c>
      <c r="CT472" s="31">
        <f t="shared" si="262"/>
        <v>0</v>
      </c>
      <c r="CU472" s="31">
        <f>IF(VLOOKUP(A472,'BD OFICIAL'!$A$1:$AL$1056,31,0)="SI",IF(AT472&gt;0,0,1),IF(AT472=0,0,1))</f>
        <v>0</v>
      </c>
      <c r="CV472" s="31">
        <f t="shared" si="263"/>
        <v>0</v>
      </c>
      <c r="CW472" s="31">
        <f t="shared" si="242"/>
        <v>0</v>
      </c>
      <c r="CX472" s="85" t="str">
        <f t="shared" si="243"/>
        <v>SI</v>
      </c>
      <c r="CY472" s="31">
        <f t="shared" si="244"/>
        <v>0</v>
      </c>
      <c r="CZ472" s="85" t="str">
        <f>IF(ISERROR(VLOOKUP(AI472,EXPERIENCIA!$A$1:$C$2100,1,0)),"NO","SI")</f>
        <v>SI</v>
      </c>
      <c r="DA472" s="85">
        <f>IF(CX472="no","NO APLICA",IF(AX472=0,"ERROR NOTA",IF(AND(AX472&gt;1,CZ472="NO"),"ERROR NOTA",IF(AND(CZ472="NO",AX472=1),0,IF(VLOOKUP(AI472,EXPERIENCIA!$A$1:$C$2100,3,0)=AX472,0,"ERROR NOTA")))))</f>
        <v>0</v>
      </c>
      <c r="DB472" s="85" t="str">
        <f>IF(ISERROR(VLOOKUP(AI472,COMPORTAMIENTO!$A$1:$C$2100,1,0)),"NO","SI")</f>
        <v>SI</v>
      </c>
      <c r="DC472" s="85">
        <f>IF(CX472="NO","NO APLICA",IF(AY472=0,"ERROR NOTA",IF(AND(DB472="NO",AY472=7),0,IF(VLOOKUP(AI472,COMPORTAMIENTO!$A$2:$H$2100,8,0)=AY472,0,"ERROR NOTA"))))</f>
        <v>0</v>
      </c>
      <c r="DD472" s="104">
        <f t="shared" si="245"/>
        <v>0.1</v>
      </c>
      <c r="DE472" s="104">
        <f t="shared" si="246"/>
        <v>0.70000000000000007</v>
      </c>
      <c r="DF472" s="85" t="str">
        <f t="shared" si="264"/>
        <v>SI</v>
      </c>
      <c r="DG472" s="85">
        <f t="shared" si="247"/>
        <v>0</v>
      </c>
      <c r="DH472" s="85">
        <f t="shared" si="248"/>
        <v>0</v>
      </c>
      <c r="DI472" s="85">
        <f t="shared" si="249"/>
        <v>0</v>
      </c>
      <c r="DJ472" s="12">
        <f t="shared" si="250"/>
        <v>7.0000000000000009</v>
      </c>
      <c r="DK472" s="7">
        <f t="shared" si="251"/>
        <v>7.0000000000000009</v>
      </c>
      <c r="DL472" s="12">
        <f t="shared" si="265"/>
        <v>5075</v>
      </c>
      <c r="DM472" s="12">
        <f>VLOOKUP(A472,'5 TD'!$A:$B,2,0)</f>
        <v>5075</v>
      </c>
      <c r="DN472" s="7">
        <f t="shared" si="266"/>
        <v>7</v>
      </c>
      <c r="DO472" s="85" t="str">
        <f t="shared" si="252"/>
        <v>APROBADO</v>
      </c>
      <c r="DP472" s="85" t="str">
        <f t="shared" si="253"/>
        <v>APROBADO</v>
      </c>
      <c r="DQ472" s="7">
        <f t="shared" si="254"/>
        <v>6.4</v>
      </c>
      <c r="DR472" s="85" t="str">
        <f t="shared" si="267"/>
        <v>APROBADO</v>
      </c>
      <c r="DS472" s="2" t="str">
        <f>+('3 Planilla Preadjudicación OTIC'!BN472)</f>
        <v>NO</v>
      </c>
      <c r="DT472" s="2">
        <f>IF(DR472="APROBADO",VLOOKUP(A472,'5 TD'!$D$3:$E$270,2,0),"NO APLICA")</f>
        <v>7</v>
      </c>
      <c r="DU472" s="2" t="str">
        <f t="shared" si="268"/>
        <v>NO</v>
      </c>
      <c r="DV472" s="2" t="str">
        <f>IF(DU472="SI",VLOOKUP(A472,'5 TD'!$G$3:$H$270,2,0),"NO APLICA ")</f>
        <v xml:space="preserve">NO APLICA </v>
      </c>
      <c r="DW472" s="2" t="str">
        <f t="shared" si="269"/>
        <v>NO</v>
      </c>
      <c r="DX472" s="2" t="str">
        <f>IF(DW472="SI",VLOOKUP(A472,'5 TD'!$J$4:$K$472,2,0),"NO APLICA")</f>
        <v>NO APLICA</v>
      </c>
      <c r="DY472" s="2" t="str">
        <f t="shared" si="270"/>
        <v>NO APLICA</v>
      </c>
      <c r="DZ472" s="7" t="str">
        <f>IF(DY472="SI",VLOOKUP(A472,'5 TD'!$M$4:$N$350,2,0),"NO APLICA")</f>
        <v>NO APLICA</v>
      </c>
      <c r="EA472" s="2" t="str">
        <f t="shared" si="271"/>
        <v>NO APLICA</v>
      </c>
      <c r="EB472" s="12" t="str">
        <f t="shared" si="272"/>
        <v/>
      </c>
      <c r="EC472" s="12" t="str">
        <f>IF(EA472="SI",VLOOKUP(A472,'5 TD'!$V$4:$W$479,2,0),"NO APLICA")</f>
        <v>NO APLICA</v>
      </c>
      <c r="ED472" s="2" t="str">
        <f t="shared" si="255"/>
        <v>NO</v>
      </c>
      <c r="EE472" s="79" t="str">
        <f>IF(ED472="SI",VLOOKUP(AI472,COMPORTAMIENTO!$A$1:$H$2100,7,0),"NO APLICA")</f>
        <v>NO APLICA</v>
      </c>
      <c r="EF472" s="12" t="str">
        <f>IF(ED472="SI",VLOOKUP(A472,'5 TD'!$P$2:$Q$479,2,0),"NO APLICA")</f>
        <v>NO APLICA</v>
      </c>
      <c r="EG472" s="2" t="str">
        <f t="shared" si="256"/>
        <v>NO</v>
      </c>
      <c r="EH472" s="2">
        <f>IF(CZ472="no",0,VLOOKUP(AI472,EXPERIENCIA!$A$1:$C$2100,2,0))</f>
        <v>18</v>
      </c>
      <c r="EI472" s="2">
        <f>IF(CZ472="si",VLOOKUP(A472,'5 TD'!$S$3:$T$2103,2,0),0)</f>
        <v>146</v>
      </c>
      <c r="EJ472" s="2" t="str">
        <f t="shared" si="257"/>
        <v>NO</v>
      </c>
      <c r="EK472" s="2">
        <f>+('3 Planilla Preadjudicación OTIC'!BU472)</f>
        <v>0</v>
      </c>
      <c r="EL472" s="4"/>
      <c r="EM472" s="3"/>
      <c r="EN472" s="3"/>
      <c r="EQ472" s="86"/>
    </row>
    <row r="473" spans="1:147" ht="15" customHeight="1" x14ac:dyDescent="0.3">
      <c r="A473" s="2">
        <f>+('3 Planilla Preadjudicación OTIC'!A473)</f>
        <v>14504</v>
      </c>
      <c r="B473" s="2" t="str">
        <f>+('3 Planilla Preadjudicación OTIC'!B473)</f>
        <v>65181652-1</v>
      </c>
      <c r="C473" s="4">
        <f>+('3 Planilla Preadjudicación OTIC'!E473)</f>
        <v>2025</v>
      </c>
      <c r="D473" s="4" t="str">
        <f>+('3 Planilla Preadjudicación OTIC'!F473)</f>
        <v>MANDATO</v>
      </c>
      <c r="E473" s="4" t="str">
        <f>+('3 Planilla Preadjudicación OTIC'!G473)</f>
        <v>91337000-7</v>
      </c>
      <c r="F473" s="4" t="str">
        <f>+('3 Planilla Preadjudicación OTIC'!H473)</f>
        <v>CEMENTO POLPAICO S.A.</v>
      </c>
      <c r="G473" s="4"/>
      <c r="H473" s="4"/>
      <c r="I473" s="4" t="str">
        <f>+('3 Planilla Preadjudicación OTIC'!I473)</f>
        <v>MEJORANDO EL MARKETING DE MI NEGOCIO</v>
      </c>
      <c r="J473" s="4" t="str">
        <f>+('3 Planilla Preadjudicación OTIC'!J473)</f>
        <v>PF0840</v>
      </c>
      <c r="K473" s="4" t="str">
        <f>+('3 Planilla Preadjudicación OTIC'!K473)</f>
        <v/>
      </c>
      <c r="L473" s="4" t="str">
        <f>+('3 Planilla Preadjudicación OTIC'!L473)</f>
        <v/>
      </c>
      <c r="M473" s="2">
        <f>+('3 Planilla Preadjudicación OTIC'!M473)</f>
        <v>9</v>
      </c>
      <c r="N473" s="4" t="str">
        <f>+('3 Planilla Preadjudicación OTIC'!N473)</f>
        <v>ARAUCANIA</v>
      </c>
      <c r="O473" s="4" t="str">
        <f>+('3 Planilla Preadjudicación OTIC'!O473)</f>
        <v>TEMUCO</v>
      </c>
      <c r="P473" s="4" t="str">
        <f>+('3 Planilla Preadjudicación OTIC'!P473)</f>
        <v>PERSONAS DESOCUPADAS (CESANTES Y PERSONAS QUE BUSCAN TRABAJO POR PRIMERA VEZ).</v>
      </c>
      <c r="Q473" s="4" t="str">
        <f>+('3 Planilla Preadjudicación OTIC'!Q473)</f>
        <v>PRESENCIAL</v>
      </c>
      <c r="R473" s="4" t="str">
        <f>+('3 Planilla Preadjudicación OTIC'!R473)</f>
        <v>INDEPENDIENTE</v>
      </c>
      <c r="S473" s="4">
        <f>+('3 Planilla Preadjudicación OTIC'!S473)</f>
        <v>8</v>
      </c>
      <c r="T473" s="2">
        <f>+('3 Planilla Preadjudicación OTIC'!T473)</f>
        <v>10</v>
      </c>
      <c r="U473" s="2">
        <f>+('3 Planilla Preadjudicación OTIC'!U473)</f>
        <v>36</v>
      </c>
      <c r="V473" s="2">
        <f>+('3 Planilla Preadjudicación OTIC'!V473)</f>
        <v>0</v>
      </c>
      <c r="W473" s="2">
        <f>+('3 Planilla Preadjudicación OTIC'!W473)</f>
        <v>36</v>
      </c>
      <c r="X473" s="2">
        <f>+('3 Planilla Preadjudicación OTIC'!X473)</f>
        <v>5</v>
      </c>
      <c r="Y473" s="2" t="str">
        <f>+('3 Planilla Preadjudicación OTIC'!Y473)</f>
        <v>SI</v>
      </c>
      <c r="Z473" s="2" t="str">
        <f>+('3 Planilla Preadjudicación OTIC'!Z473)</f>
        <v>NO</v>
      </c>
      <c r="AA473" s="2" t="str">
        <f>+('3 Planilla Preadjudicación OTIC'!AA473)</f>
        <v>NO</v>
      </c>
      <c r="AB473" s="4" t="str">
        <f>+('3 Planilla Preadjudicación OTIC'!AB473)</f>
        <v>SE AJUSTA A PLAN FORMATIVO</v>
      </c>
      <c r="AC473" s="4" t="str">
        <f>+('3 Planilla Preadjudicación OTIC'!AC473)</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473" s="2" t="str">
        <f>+('3 Planilla Preadjudicación OTIC'!AD473)</f>
        <v>NO</v>
      </c>
      <c r="AE473" s="4">
        <f>+('3 Planilla Preadjudicación OTIC'!AE473)</f>
        <v>0</v>
      </c>
      <c r="AF473" s="2" t="str">
        <f>+('3 Planilla Preadjudicación OTIC'!AF473)</f>
        <v>CERRADA</v>
      </c>
      <c r="AG473" s="2">
        <f>+('3 Planilla Preadjudicación OTIC'!AG473)</f>
        <v>8</v>
      </c>
      <c r="AH473" s="2">
        <f>+('3 Planilla Preadjudicación OTIC'!AH473)</f>
        <v>1</v>
      </c>
      <c r="AI473" s="135" t="str">
        <f>+('3 Planilla Preadjudicación OTIC'!AI473)</f>
        <v>76012877-5</v>
      </c>
      <c r="AJ473" s="4" t="str">
        <f>+('3 Planilla Preadjudicación OTIC'!AJ473)</f>
        <v>OTEC CECADES Y CIA LTDA</v>
      </c>
      <c r="AK473" s="2">
        <f>+('3 Planilla Preadjudicación OTIC'!AK473)</f>
        <v>36</v>
      </c>
      <c r="AL473" s="2">
        <f>+('3 Planilla Preadjudicación OTIC'!AL473)</f>
        <v>8</v>
      </c>
      <c r="AM473" s="12">
        <f>+('3 Planilla Preadjudicación OTIC'!AM473)</f>
        <v>4130</v>
      </c>
      <c r="AN473" s="12">
        <f>+('3 Planilla Preadjudicación OTIC'!AN473)</f>
        <v>0</v>
      </c>
      <c r="AO473" s="12">
        <f>+('3 Planilla Preadjudicación OTIC'!AO473)</f>
        <v>0</v>
      </c>
      <c r="AP473" s="12">
        <f>+('3 Planilla Preadjudicación OTIC'!AP473)</f>
        <v>1486800</v>
      </c>
      <c r="AQ473" s="12">
        <f>+('3 Planilla Preadjudicación OTIC'!AQ473)</f>
        <v>320000</v>
      </c>
      <c r="AR473" s="12">
        <f>+('3 Planilla Preadjudicación OTIC'!AR473)</f>
        <v>0</v>
      </c>
      <c r="AS473" s="12">
        <f>+('3 Planilla Preadjudicación OTIC'!AS473)</f>
        <v>0</v>
      </c>
      <c r="AT473" s="12">
        <f>+('3 Planilla Preadjudicación OTIC'!AT473)</f>
        <v>0</v>
      </c>
      <c r="AU473" s="12">
        <f>+('3 Planilla Preadjudicación OTIC'!AU473)</f>
        <v>1806800</v>
      </c>
      <c r="AV473" s="2" t="str">
        <f>+('3 Planilla Preadjudicación OTIC'!AV473)</f>
        <v>SI</v>
      </c>
      <c r="AW473" s="4">
        <f>+('3 Planilla Preadjudicación OTIC'!AW473)</f>
        <v>0</v>
      </c>
      <c r="AX473" s="2">
        <f>+('3 Planilla Preadjudicación OTIC'!AX473)</f>
        <v>1</v>
      </c>
      <c r="AY473" s="2">
        <f>+('3 Planilla Preadjudicación OTIC'!AY473)</f>
        <v>7</v>
      </c>
      <c r="AZ473" s="2">
        <f>+('3 Planilla Preadjudicación OTIC'!AZ473)</f>
        <v>0</v>
      </c>
      <c r="BA473" s="2">
        <f>+('3 Planilla Preadjudicación OTIC'!BA473)</f>
        <v>0</v>
      </c>
      <c r="BB473" s="2">
        <f>+('3 Planilla Preadjudicación OTIC'!BB473)</f>
        <v>0</v>
      </c>
      <c r="BC473" s="2">
        <f>+('3 Planilla Preadjudicación OTIC'!BC473)</f>
        <v>0</v>
      </c>
      <c r="BD473" s="2">
        <f>+('3 Planilla Preadjudicación OTIC'!BD473)</f>
        <v>0</v>
      </c>
      <c r="BE473" s="2">
        <f>+('3 Planilla Preadjudicación OTIC'!BE473)</f>
        <v>0</v>
      </c>
      <c r="BF473" s="2">
        <f>+('3 Planilla Preadjudicación OTIC'!BF473)</f>
        <v>0</v>
      </c>
      <c r="BG473" s="2">
        <f>+('3 Planilla Preadjudicación OTIC'!BG473)</f>
        <v>7</v>
      </c>
      <c r="BH473" s="2">
        <f>+('3 Planilla Preadjudicación OTIC'!BH473)</f>
        <v>7</v>
      </c>
      <c r="BI473" s="2">
        <f>+('3 Planilla Preadjudicación OTIC'!BI473)</f>
        <v>7</v>
      </c>
      <c r="BJ473" s="2">
        <f>+('3 Planilla Preadjudicación OTIC'!BJ473)</f>
        <v>7</v>
      </c>
      <c r="BK473" s="2">
        <f>+('3 Planilla Preadjudicación OTIC'!BK473)</f>
        <v>7</v>
      </c>
      <c r="BL473" s="2">
        <f>+('3 Planilla Preadjudicación OTIC'!BL473)</f>
        <v>7</v>
      </c>
      <c r="BM473" s="104">
        <f>ROUND(('3 Planilla Preadjudicación OTIC'!BM473),1)</f>
        <v>6.4</v>
      </c>
      <c r="BN473" s="4" t="str">
        <f>+('3 Planilla Preadjudicación OTIC'!BN473)</f>
        <v>NO</v>
      </c>
      <c r="BO473" s="4">
        <f>+('3 Planilla Preadjudicación OTIC'!BO473)</f>
        <v>0</v>
      </c>
      <c r="BP473" s="4">
        <f>+('3 Planilla Preadjudicación OTIC'!BP473)</f>
        <v>0</v>
      </c>
      <c r="BQ473" s="4">
        <f>+('3 Planilla Preadjudicación OTIC'!BQ473)</f>
        <v>0</v>
      </c>
      <c r="BR473" s="4">
        <f>+('3 Planilla Preadjudicación OTIC'!BR473)</f>
        <v>0</v>
      </c>
      <c r="BS473" s="4">
        <f>+('3 Planilla Preadjudicación OTIC'!BS473)</f>
        <v>0</v>
      </c>
      <c r="BT473" s="4">
        <f>+('3 Planilla Preadjudicación OTIC'!BT473)</f>
        <v>0</v>
      </c>
      <c r="BU473" s="85">
        <f>IF(VLOOKUP(A473,'BD OFICIAL'!$A$1:$AL$2098,7,0)=D473,0,1)</f>
        <v>0</v>
      </c>
      <c r="BV473" s="85">
        <f>IF(VLOOKUP(A473,'BD OFICIAL'!$A$1:$AL$2098,11,0)=J473,0,1)</f>
        <v>0</v>
      </c>
      <c r="BW473" s="85">
        <f>IF(VLOOKUP(A473,'BD OFICIAL'!$A$1:$AL$2098,13,0)=L473,0,1)</f>
        <v>0</v>
      </c>
      <c r="BX473" s="2">
        <f>IF(VLOOKUP(A473,'BD OFICIAL'!$A$1:$AL$2098,16,0)=O473,0,1)</f>
        <v>0</v>
      </c>
      <c r="BY473" s="2">
        <f>IF(VLOOKUP(A473,'BD OFICIAL'!$A$1:$AL$2098,17,0)=P473,0,1)</f>
        <v>0</v>
      </c>
      <c r="BZ473" s="2">
        <f>IF(VLOOKUP(A473,'BD OFICIAL'!$A$1:$AL$2098,19,0)=R473,0,1)</f>
        <v>0</v>
      </c>
      <c r="CA473" s="2">
        <f>IF(VLOOKUP(A473,'BD OFICIAL'!$A$1:$AL$2098,21,0)=T473,0,1)</f>
        <v>0</v>
      </c>
      <c r="CB473" s="2">
        <f>IF(VLOOKUP(A473,'BD OFICIAL'!$A$1:$AL$2098,24,0)=AK473,0,1)</f>
        <v>0</v>
      </c>
      <c r="CC473" s="2">
        <f>IF(VLOOKUP(A473,'BD OFICIAL'!$A$1:$AL$2098,25,0)=X473,0,1)</f>
        <v>0</v>
      </c>
      <c r="CD473" s="2">
        <f>IF(VLOOKUP(A473,'BD OFICIAL'!$A$1:$AL$2098,26,0)=Y473,0,1)</f>
        <v>0</v>
      </c>
      <c r="CE473" s="2">
        <f>IF(VLOOKUP(A473,'BD OFICIAL'!$A$1:$AL$2098,27,0)=Z473,0,1)</f>
        <v>0</v>
      </c>
      <c r="CF473" s="2">
        <f>IF(VLOOKUP(A473,'BD OFICIAL'!$A$1:$AL$2098,28,0)=AA473,0,1)</f>
        <v>0</v>
      </c>
      <c r="CG473" s="2">
        <f>IF(VLOOKUP(A473,'BD OFICIAL'!$A$1:$AL$2098,33,0)=AF473,0,1)</f>
        <v>0</v>
      </c>
      <c r="CH473" s="2">
        <f>IF(VLOOKUP(A473,'BD OFICIAL'!$A$1:$AL$2098,35,0)=AH473,0,1)</f>
        <v>0</v>
      </c>
      <c r="CI473" s="85">
        <f>IF(VLOOKUP(A473,'BD OFICIAL'!$A$1:$AL$2098,34,0)=AL473,0,1)</f>
        <v>0</v>
      </c>
      <c r="CJ473" s="12">
        <f>VLOOKUP(A473,'BD OFICIAL'!$A$1:$AM$2098,36,0)*AM473-AP473</f>
        <v>0</v>
      </c>
      <c r="CK473" s="85" t="str">
        <f t="shared" si="258"/>
        <v>SSH</v>
      </c>
      <c r="CL473" s="85" t="str">
        <f t="shared" si="259"/>
        <v>SI</v>
      </c>
      <c r="CM473" s="85" t="str">
        <f t="shared" si="239"/>
        <v>NO</v>
      </c>
      <c r="CN473" s="31">
        <f t="shared" si="240"/>
        <v>0</v>
      </c>
      <c r="CO473" s="31">
        <f t="shared" si="260"/>
        <v>0</v>
      </c>
      <c r="CP473" s="31">
        <f t="shared" si="241"/>
        <v>0</v>
      </c>
      <c r="CQ473" s="31">
        <f>IF(Y473="NO",0,IF(Y473="SI",IF(VLOOKUP(A473,'BD OFICIAL'!$A:$AO,40,0)=AQ473,0,1)))</f>
        <v>0</v>
      </c>
      <c r="CR473" s="31">
        <f>IF(Z473="NO",0,IF(Z473="SI",IF(VLOOKUP(B473,'BD OFICIAL'!$A:$AO,41,0)=AS473,0,1)))</f>
        <v>0</v>
      </c>
      <c r="CS473" s="31">
        <f t="shared" si="261"/>
        <v>0</v>
      </c>
      <c r="CT473" s="31">
        <f t="shared" si="262"/>
        <v>0</v>
      </c>
      <c r="CU473" s="31">
        <f>IF(VLOOKUP(A473,'BD OFICIAL'!$A$1:$AL$1056,31,0)="SI",IF(AT473&gt;0,0,1),IF(AT473=0,0,1))</f>
        <v>0</v>
      </c>
      <c r="CV473" s="31">
        <f t="shared" si="263"/>
        <v>0</v>
      </c>
      <c r="CW473" s="31">
        <f t="shared" si="242"/>
        <v>0</v>
      </c>
      <c r="CX473" s="85" t="str">
        <f t="shared" si="243"/>
        <v>SI</v>
      </c>
      <c r="CY473" s="31">
        <f t="shared" si="244"/>
        <v>0</v>
      </c>
      <c r="CZ473" s="85" t="str">
        <f>IF(ISERROR(VLOOKUP(AI473,EXPERIENCIA!$A$1:$C$2100,1,0)),"NO","SI")</f>
        <v>SI</v>
      </c>
      <c r="DA473" s="85">
        <f>IF(CX473="no","NO APLICA",IF(AX473=0,"ERROR NOTA",IF(AND(AX473&gt;1,CZ473="NO"),"ERROR NOTA",IF(AND(CZ473="NO",AX473=1),0,IF(VLOOKUP(AI473,EXPERIENCIA!$A$1:$C$2100,3,0)=AX473,0,"ERROR NOTA")))))</f>
        <v>0</v>
      </c>
      <c r="DB473" s="85" t="str">
        <f>IF(ISERROR(VLOOKUP(AI473,COMPORTAMIENTO!$A$1:$C$2100,1,0)),"NO","SI")</f>
        <v>SI</v>
      </c>
      <c r="DC473" s="85">
        <f>IF(CX473="NO","NO APLICA",IF(AY473=0,"ERROR NOTA",IF(AND(DB473="NO",AY473=7),0,IF(VLOOKUP(AI473,COMPORTAMIENTO!$A$2:$H$2100,8,0)=AY473,0,"ERROR NOTA"))))</f>
        <v>0</v>
      </c>
      <c r="DD473" s="104">
        <f t="shared" si="245"/>
        <v>0.1</v>
      </c>
      <c r="DE473" s="104">
        <f t="shared" si="246"/>
        <v>0.70000000000000007</v>
      </c>
      <c r="DF473" s="85" t="str">
        <f t="shared" si="264"/>
        <v>SI</v>
      </c>
      <c r="DG473" s="85">
        <f t="shared" si="247"/>
        <v>0</v>
      </c>
      <c r="DH473" s="85">
        <f t="shared" si="248"/>
        <v>0</v>
      </c>
      <c r="DI473" s="85">
        <f t="shared" si="249"/>
        <v>0</v>
      </c>
      <c r="DJ473" s="12">
        <f t="shared" si="250"/>
        <v>7.0000000000000009</v>
      </c>
      <c r="DK473" s="7">
        <f t="shared" si="251"/>
        <v>7.0000000000000009</v>
      </c>
      <c r="DL473" s="12">
        <f t="shared" si="265"/>
        <v>4130</v>
      </c>
      <c r="DM473" s="12">
        <f>VLOOKUP(A473,'5 TD'!$A:$B,2,0)</f>
        <v>4130</v>
      </c>
      <c r="DN473" s="7">
        <f t="shared" si="266"/>
        <v>7</v>
      </c>
      <c r="DO473" s="85" t="str">
        <f t="shared" si="252"/>
        <v>APROBADO</v>
      </c>
      <c r="DP473" s="85" t="str">
        <f t="shared" si="253"/>
        <v>APROBADO</v>
      </c>
      <c r="DQ473" s="7">
        <f t="shared" si="254"/>
        <v>6.4</v>
      </c>
      <c r="DR473" s="85" t="str">
        <f t="shared" si="267"/>
        <v>APROBADO</v>
      </c>
      <c r="DS473" s="2" t="str">
        <f>+('3 Planilla Preadjudicación OTIC'!BN473)</f>
        <v>NO</v>
      </c>
      <c r="DT473" s="2">
        <f>IF(DR473="APROBADO",VLOOKUP(A473,'5 TD'!$D$3:$E$270,2,0),"NO APLICA")</f>
        <v>7</v>
      </c>
      <c r="DU473" s="2" t="str">
        <f t="shared" si="268"/>
        <v>NO</v>
      </c>
      <c r="DV473" s="2" t="str">
        <f>IF(DU473="SI",VLOOKUP(A473,'5 TD'!$G$3:$H$270,2,0),"NO APLICA ")</f>
        <v xml:space="preserve">NO APLICA </v>
      </c>
      <c r="DW473" s="2" t="str">
        <f t="shared" si="269"/>
        <v>NO</v>
      </c>
      <c r="DX473" s="2" t="str">
        <f>IF(DW473="SI",VLOOKUP(A473,'5 TD'!$J$4:$K$472,2,0),"NO APLICA")</f>
        <v>NO APLICA</v>
      </c>
      <c r="DY473" s="2" t="str">
        <f t="shared" si="270"/>
        <v>NO APLICA</v>
      </c>
      <c r="DZ473" s="7" t="str">
        <f>IF(DY473="SI",VLOOKUP(A473,'5 TD'!$M$4:$N$350,2,0),"NO APLICA")</f>
        <v>NO APLICA</v>
      </c>
      <c r="EA473" s="2" t="str">
        <f t="shared" si="271"/>
        <v>NO APLICA</v>
      </c>
      <c r="EB473" s="12" t="str">
        <f t="shared" si="272"/>
        <v/>
      </c>
      <c r="EC473" s="12" t="str">
        <f>IF(EA473="SI",VLOOKUP(A473,'5 TD'!$V$4:$W$479,2,0),"NO APLICA")</f>
        <v>NO APLICA</v>
      </c>
      <c r="ED473" s="2" t="str">
        <f t="shared" si="255"/>
        <v>NO</v>
      </c>
      <c r="EE473" s="79" t="str">
        <f>IF(ED473="SI",VLOOKUP(AI473,COMPORTAMIENTO!$A$1:$H$2100,7,0),"NO APLICA")</f>
        <v>NO APLICA</v>
      </c>
      <c r="EF473" s="12" t="str">
        <f>IF(ED473="SI",VLOOKUP(A473,'5 TD'!$P$2:$Q$479,2,0),"NO APLICA")</f>
        <v>NO APLICA</v>
      </c>
      <c r="EG473" s="2" t="str">
        <f t="shared" si="256"/>
        <v>NO</v>
      </c>
      <c r="EH473" s="2">
        <f>IF(CZ473="no",0,VLOOKUP(AI473,EXPERIENCIA!$A$1:$C$2100,2,0))</f>
        <v>18</v>
      </c>
      <c r="EI473" s="2">
        <f>IF(CZ473="si",VLOOKUP(A473,'5 TD'!$S$3:$T$2103,2,0),0)</f>
        <v>146</v>
      </c>
      <c r="EJ473" s="2" t="str">
        <f t="shared" si="257"/>
        <v>NO</v>
      </c>
      <c r="EK473" s="2">
        <f>+('3 Planilla Preadjudicación OTIC'!BU473)</f>
        <v>0</v>
      </c>
      <c r="EL473" s="4"/>
      <c r="EM473" s="3"/>
      <c r="EN473" s="3"/>
      <c r="EQ473" s="86"/>
    </row>
    <row r="474" spans="1:147" ht="15" customHeight="1" x14ac:dyDescent="0.3">
      <c r="A474" s="2">
        <f>+('3 Planilla Preadjudicación OTIC'!A474)</f>
        <v>14505</v>
      </c>
      <c r="B474" s="2" t="str">
        <f>+('3 Planilla Preadjudicación OTIC'!B474)</f>
        <v>65181652-1</v>
      </c>
      <c r="C474" s="4">
        <f>+('3 Planilla Preadjudicación OTIC'!E474)</f>
        <v>2025</v>
      </c>
      <c r="D474" s="4" t="str">
        <f>+('3 Planilla Preadjudicación OTIC'!F474)</f>
        <v>MANDATO</v>
      </c>
      <c r="E474" s="4" t="str">
        <f>+('3 Planilla Preadjudicación OTIC'!G474)</f>
        <v>91337000-7</v>
      </c>
      <c r="F474" s="4" t="str">
        <f>+('3 Planilla Preadjudicación OTIC'!H474)</f>
        <v>CEMENTO POLPAICO S.A.</v>
      </c>
      <c r="G474" s="4"/>
      <c r="H474" s="4"/>
      <c r="I474" s="4" t="str">
        <f>+('3 Planilla Preadjudicación OTIC'!I474)</f>
        <v>MEJORANDO EL MARKETING DE MI NEGOCIO</v>
      </c>
      <c r="J474" s="4" t="str">
        <f>+('3 Planilla Preadjudicación OTIC'!J474)</f>
        <v>PF0840</v>
      </c>
      <c r="K474" s="4" t="str">
        <f>+('3 Planilla Preadjudicación OTIC'!K474)</f>
        <v/>
      </c>
      <c r="L474" s="4" t="str">
        <f>+('3 Planilla Preadjudicación OTIC'!L474)</f>
        <v/>
      </c>
      <c r="M474" s="2">
        <f>+('3 Planilla Preadjudicación OTIC'!M474)</f>
        <v>9</v>
      </c>
      <c r="N474" s="4" t="str">
        <f>+('3 Planilla Preadjudicación OTIC'!N474)</f>
        <v>ARAUCANIA</v>
      </c>
      <c r="O474" s="4" t="str">
        <f>+('3 Planilla Preadjudicación OTIC'!O474)</f>
        <v>TEMUCO</v>
      </c>
      <c r="P474" s="4" t="str">
        <f>+('3 Planilla Preadjudicación OTIC'!P474)</f>
        <v>PERSONAS DESOCUPADAS (CESANTES Y PERSONAS QUE BUSCAN TRABAJO POR PRIMERA VEZ).</v>
      </c>
      <c r="Q474" s="4" t="str">
        <f>+('3 Planilla Preadjudicación OTIC'!Q474)</f>
        <v>PRESENCIAL</v>
      </c>
      <c r="R474" s="4" t="str">
        <f>+('3 Planilla Preadjudicación OTIC'!R474)</f>
        <v>INDEPENDIENTE</v>
      </c>
      <c r="S474" s="4">
        <f>+('3 Planilla Preadjudicación OTIC'!S474)</f>
        <v>8</v>
      </c>
      <c r="T474" s="2">
        <f>+('3 Planilla Preadjudicación OTIC'!T474)</f>
        <v>10</v>
      </c>
      <c r="U474" s="2">
        <f>+('3 Planilla Preadjudicación OTIC'!U474)</f>
        <v>36</v>
      </c>
      <c r="V474" s="2">
        <f>+('3 Planilla Preadjudicación OTIC'!V474)</f>
        <v>0</v>
      </c>
      <c r="W474" s="2">
        <f>+('3 Planilla Preadjudicación OTIC'!W474)</f>
        <v>36</v>
      </c>
      <c r="X474" s="2">
        <f>+('3 Planilla Preadjudicación OTIC'!X474)</f>
        <v>5</v>
      </c>
      <c r="Y474" s="2" t="str">
        <f>+('3 Planilla Preadjudicación OTIC'!Y474)</f>
        <v>SI</v>
      </c>
      <c r="Z474" s="2" t="str">
        <f>+('3 Planilla Preadjudicación OTIC'!Z474)</f>
        <v>NO</v>
      </c>
      <c r="AA474" s="2" t="str">
        <f>+('3 Planilla Preadjudicación OTIC'!AA474)</f>
        <v>NO</v>
      </c>
      <c r="AB474" s="4" t="str">
        <f>+('3 Planilla Preadjudicación OTIC'!AB474)</f>
        <v>SE AJUSTA A PLAN FORMATIVO</v>
      </c>
      <c r="AC474" s="4" t="str">
        <f>+('3 Planilla Preadjudicación OTIC'!AC474)</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474" s="2" t="str">
        <f>+('3 Planilla Preadjudicación OTIC'!AD474)</f>
        <v>NO</v>
      </c>
      <c r="AE474" s="4">
        <f>+('3 Planilla Preadjudicación OTIC'!AE474)</f>
        <v>0</v>
      </c>
      <c r="AF474" s="2" t="str">
        <f>+('3 Planilla Preadjudicación OTIC'!AF474)</f>
        <v>CERRADA</v>
      </c>
      <c r="AG474" s="2">
        <f>+('3 Planilla Preadjudicación OTIC'!AG474)</f>
        <v>8</v>
      </c>
      <c r="AH474" s="2">
        <f>+('3 Planilla Preadjudicación OTIC'!AH474)</f>
        <v>1</v>
      </c>
      <c r="AI474" s="135" t="str">
        <f>+('3 Planilla Preadjudicación OTIC'!AI474)</f>
        <v>76012877-5</v>
      </c>
      <c r="AJ474" s="4" t="str">
        <f>+('3 Planilla Preadjudicación OTIC'!AJ474)</f>
        <v>OTEC CECADES Y CIA LTDA</v>
      </c>
      <c r="AK474" s="2">
        <f>+('3 Planilla Preadjudicación OTIC'!AK474)</f>
        <v>36</v>
      </c>
      <c r="AL474" s="2">
        <f>+('3 Planilla Preadjudicación OTIC'!AL474)</f>
        <v>8</v>
      </c>
      <c r="AM474" s="12">
        <f>+('3 Planilla Preadjudicación OTIC'!AM474)</f>
        <v>4130</v>
      </c>
      <c r="AN474" s="12">
        <f>+('3 Planilla Preadjudicación OTIC'!AN474)</f>
        <v>0</v>
      </c>
      <c r="AO474" s="12">
        <f>+('3 Planilla Preadjudicación OTIC'!AO474)</f>
        <v>0</v>
      </c>
      <c r="AP474" s="12">
        <f>+('3 Planilla Preadjudicación OTIC'!AP474)</f>
        <v>1486800</v>
      </c>
      <c r="AQ474" s="12">
        <f>+('3 Planilla Preadjudicación OTIC'!AQ474)</f>
        <v>320000</v>
      </c>
      <c r="AR474" s="12">
        <f>+('3 Planilla Preadjudicación OTIC'!AR474)</f>
        <v>0</v>
      </c>
      <c r="AS474" s="12">
        <f>+('3 Planilla Preadjudicación OTIC'!AS474)</f>
        <v>0</v>
      </c>
      <c r="AT474" s="12">
        <f>+('3 Planilla Preadjudicación OTIC'!AT474)</f>
        <v>0</v>
      </c>
      <c r="AU474" s="12">
        <f>+('3 Planilla Preadjudicación OTIC'!AU474)</f>
        <v>1806800</v>
      </c>
      <c r="AV474" s="2" t="str">
        <f>+('3 Planilla Preadjudicación OTIC'!AV474)</f>
        <v>SI</v>
      </c>
      <c r="AW474" s="4">
        <f>+('3 Planilla Preadjudicación OTIC'!AW474)</f>
        <v>0</v>
      </c>
      <c r="AX474" s="2">
        <f>+('3 Planilla Preadjudicación OTIC'!AX474)</f>
        <v>1</v>
      </c>
      <c r="AY474" s="2">
        <f>+('3 Planilla Preadjudicación OTIC'!AY474)</f>
        <v>7</v>
      </c>
      <c r="AZ474" s="2">
        <f>+('3 Planilla Preadjudicación OTIC'!AZ474)</f>
        <v>0</v>
      </c>
      <c r="BA474" s="2">
        <f>+('3 Planilla Preadjudicación OTIC'!BA474)</f>
        <v>0</v>
      </c>
      <c r="BB474" s="2">
        <f>+('3 Planilla Preadjudicación OTIC'!BB474)</f>
        <v>0</v>
      </c>
      <c r="BC474" s="2">
        <f>+('3 Planilla Preadjudicación OTIC'!BC474)</f>
        <v>0</v>
      </c>
      <c r="BD474" s="2">
        <f>+('3 Planilla Preadjudicación OTIC'!BD474)</f>
        <v>0</v>
      </c>
      <c r="BE474" s="2">
        <f>+('3 Planilla Preadjudicación OTIC'!BE474)</f>
        <v>0</v>
      </c>
      <c r="BF474" s="2">
        <f>+('3 Planilla Preadjudicación OTIC'!BF474)</f>
        <v>0</v>
      </c>
      <c r="BG474" s="2">
        <f>+('3 Planilla Preadjudicación OTIC'!BG474)</f>
        <v>7</v>
      </c>
      <c r="BH474" s="2">
        <f>+('3 Planilla Preadjudicación OTIC'!BH474)</f>
        <v>7</v>
      </c>
      <c r="BI474" s="2">
        <f>+('3 Planilla Preadjudicación OTIC'!BI474)</f>
        <v>7</v>
      </c>
      <c r="BJ474" s="2">
        <f>+('3 Planilla Preadjudicación OTIC'!BJ474)</f>
        <v>7</v>
      </c>
      <c r="BK474" s="2">
        <f>+('3 Planilla Preadjudicación OTIC'!BK474)</f>
        <v>7</v>
      </c>
      <c r="BL474" s="2">
        <f>+('3 Planilla Preadjudicación OTIC'!BL474)</f>
        <v>7</v>
      </c>
      <c r="BM474" s="104">
        <f>ROUND(('3 Planilla Preadjudicación OTIC'!BM474),1)</f>
        <v>6.4</v>
      </c>
      <c r="BN474" s="4" t="str">
        <f>+('3 Planilla Preadjudicación OTIC'!BN474)</f>
        <v>NO</v>
      </c>
      <c r="BO474" s="4">
        <f>+('3 Planilla Preadjudicación OTIC'!BO474)</f>
        <v>0</v>
      </c>
      <c r="BP474" s="4">
        <f>+('3 Planilla Preadjudicación OTIC'!BP474)</f>
        <v>0</v>
      </c>
      <c r="BQ474" s="4">
        <f>+('3 Planilla Preadjudicación OTIC'!BQ474)</f>
        <v>0</v>
      </c>
      <c r="BR474" s="4">
        <f>+('3 Planilla Preadjudicación OTIC'!BR474)</f>
        <v>0</v>
      </c>
      <c r="BS474" s="4">
        <f>+('3 Planilla Preadjudicación OTIC'!BS474)</f>
        <v>0</v>
      </c>
      <c r="BT474" s="4">
        <f>+('3 Planilla Preadjudicación OTIC'!BT474)</f>
        <v>0</v>
      </c>
      <c r="BU474" s="85">
        <f>IF(VLOOKUP(A474,'BD OFICIAL'!$A$1:$AL$2098,7,0)=D474,0,1)</f>
        <v>0</v>
      </c>
      <c r="BV474" s="85">
        <f>IF(VLOOKUP(A474,'BD OFICIAL'!$A$1:$AL$2098,11,0)=J474,0,1)</f>
        <v>0</v>
      </c>
      <c r="BW474" s="85">
        <f>IF(VLOOKUP(A474,'BD OFICIAL'!$A$1:$AL$2098,13,0)=L474,0,1)</f>
        <v>0</v>
      </c>
      <c r="BX474" s="2">
        <f>IF(VLOOKUP(A474,'BD OFICIAL'!$A$1:$AL$2098,16,0)=O474,0,1)</f>
        <v>0</v>
      </c>
      <c r="BY474" s="2">
        <f>IF(VLOOKUP(A474,'BD OFICIAL'!$A$1:$AL$2098,17,0)=P474,0,1)</f>
        <v>0</v>
      </c>
      <c r="BZ474" s="2">
        <f>IF(VLOOKUP(A474,'BD OFICIAL'!$A$1:$AL$2098,19,0)=R474,0,1)</f>
        <v>0</v>
      </c>
      <c r="CA474" s="2">
        <f>IF(VLOOKUP(A474,'BD OFICIAL'!$A$1:$AL$2098,21,0)=T474,0,1)</f>
        <v>0</v>
      </c>
      <c r="CB474" s="2">
        <f>IF(VLOOKUP(A474,'BD OFICIAL'!$A$1:$AL$2098,24,0)=AK474,0,1)</f>
        <v>0</v>
      </c>
      <c r="CC474" s="2">
        <f>IF(VLOOKUP(A474,'BD OFICIAL'!$A$1:$AL$2098,25,0)=X474,0,1)</f>
        <v>0</v>
      </c>
      <c r="CD474" s="2">
        <f>IF(VLOOKUP(A474,'BD OFICIAL'!$A$1:$AL$2098,26,0)=Y474,0,1)</f>
        <v>0</v>
      </c>
      <c r="CE474" s="2">
        <f>IF(VLOOKUP(A474,'BD OFICIAL'!$A$1:$AL$2098,27,0)=Z474,0,1)</f>
        <v>0</v>
      </c>
      <c r="CF474" s="2">
        <f>IF(VLOOKUP(A474,'BD OFICIAL'!$A$1:$AL$2098,28,0)=AA474,0,1)</f>
        <v>0</v>
      </c>
      <c r="CG474" s="2">
        <f>IF(VLOOKUP(A474,'BD OFICIAL'!$A$1:$AL$2098,33,0)=AF474,0,1)</f>
        <v>0</v>
      </c>
      <c r="CH474" s="2">
        <f>IF(VLOOKUP(A474,'BD OFICIAL'!$A$1:$AL$2098,35,0)=AH474,0,1)</f>
        <v>0</v>
      </c>
      <c r="CI474" s="85">
        <f>IF(VLOOKUP(A474,'BD OFICIAL'!$A$1:$AL$2098,34,0)=AL474,0,1)</f>
        <v>0</v>
      </c>
      <c r="CJ474" s="12">
        <f>VLOOKUP(A474,'BD OFICIAL'!$A$1:$AM$2098,36,0)*AM474-AP474</f>
        <v>0</v>
      </c>
      <c r="CK474" s="85" t="str">
        <f t="shared" si="258"/>
        <v>SSH</v>
      </c>
      <c r="CL474" s="85" t="str">
        <f t="shared" si="259"/>
        <v>SI</v>
      </c>
      <c r="CM474" s="85" t="str">
        <f t="shared" si="239"/>
        <v>NO</v>
      </c>
      <c r="CN474" s="31">
        <f t="shared" si="240"/>
        <v>0</v>
      </c>
      <c r="CO474" s="31">
        <f t="shared" si="260"/>
        <v>0</v>
      </c>
      <c r="CP474" s="31">
        <f t="shared" si="241"/>
        <v>0</v>
      </c>
      <c r="CQ474" s="31">
        <f>IF(Y474="NO",0,IF(Y474="SI",IF(VLOOKUP(A474,'BD OFICIAL'!$A:$AO,40,0)=AQ474,0,1)))</f>
        <v>0</v>
      </c>
      <c r="CR474" s="31">
        <f>IF(Z474="NO",0,IF(Z474="SI",IF(VLOOKUP(B474,'BD OFICIAL'!$A:$AO,41,0)=AS474,0,1)))</f>
        <v>0</v>
      </c>
      <c r="CS474" s="31">
        <f t="shared" si="261"/>
        <v>0</v>
      </c>
      <c r="CT474" s="31">
        <f t="shared" si="262"/>
        <v>0</v>
      </c>
      <c r="CU474" s="31">
        <f>IF(VLOOKUP(A474,'BD OFICIAL'!$A$1:$AL$1056,31,0)="SI",IF(AT474&gt;0,0,1),IF(AT474=0,0,1))</f>
        <v>0</v>
      </c>
      <c r="CV474" s="31">
        <f t="shared" si="263"/>
        <v>0</v>
      </c>
      <c r="CW474" s="31">
        <f t="shared" si="242"/>
        <v>0</v>
      </c>
      <c r="CX474" s="85" t="str">
        <f t="shared" si="243"/>
        <v>SI</v>
      </c>
      <c r="CY474" s="31">
        <f t="shared" si="244"/>
        <v>0</v>
      </c>
      <c r="CZ474" s="85" t="str">
        <f>IF(ISERROR(VLOOKUP(AI474,EXPERIENCIA!$A$1:$C$2100,1,0)),"NO","SI")</f>
        <v>SI</v>
      </c>
      <c r="DA474" s="85">
        <f>IF(CX474="no","NO APLICA",IF(AX474=0,"ERROR NOTA",IF(AND(AX474&gt;1,CZ474="NO"),"ERROR NOTA",IF(AND(CZ474="NO",AX474=1),0,IF(VLOOKUP(AI474,EXPERIENCIA!$A$1:$C$2100,3,0)=AX474,0,"ERROR NOTA")))))</f>
        <v>0</v>
      </c>
      <c r="DB474" s="85" t="str">
        <f>IF(ISERROR(VLOOKUP(AI474,COMPORTAMIENTO!$A$1:$C$2100,1,0)),"NO","SI")</f>
        <v>SI</v>
      </c>
      <c r="DC474" s="85">
        <f>IF(CX474="NO","NO APLICA",IF(AY474=0,"ERROR NOTA",IF(AND(DB474="NO",AY474=7),0,IF(VLOOKUP(AI474,COMPORTAMIENTO!$A$2:$H$2100,8,0)=AY474,0,"ERROR NOTA"))))</f>
        <v>0</v>
      </c>
      <c r="DD474" s="104">
        <f t="shared" si="245"/>
        <v>0.1</v>
      </c>
      <c r="DE474" s="104">
        <f t="shared" si="246"/>
        <v>0.70000000000000007</v>
      </c>
      <c r="DF474" s="85" t="str">
        <f t="shared" si="264"/>
        <v>SI</v>
      </c>
      <c r="DG474" s="85">
        <f t="shared" si="247"/>
        <v>0</v>
      </c>
      <c r="DH474" s="85">
        <f t="shared" si="248"/>
        <v>0</v>
      </c>
      <c r="DI474" s="85">
        <f t="shared" si="249"/>
        <v>0</v>
      </c>
      <c r="DJ474" s="12">
        <f t="shared" si="250"/>
        <v>7.0000000000000009</v>
      </c>
      <c r="DK474" s="7">
        <f t="shared" si="251"/>
        <v>7.0000000000000009</v>
      </c>
      <c r="DL474" s="12">
        <f t="shared" si="265"/>
        <v>4130</v>
      </c>
      <c r="DM474" s="12">
        <f>VLOOKUP(A474,'5 TD'!$A:$B,2,0)</f>
        <v>4130</v>
      </c>
      <c r="DN474" s="7">
        <f t="shared" si="266"/>
        <v>7</v>
      </c>
      <c r="DO474" s="85" t="str">
        <f t="shared" si="252"/>
        <v>APROBADO</v>
      </c>
      <c r="DP474" s="85" t="str">
        <f t="shared" si="253"/>
        <v>APROBADO</v>
      </c>
      <c r="DQ474" s="7">
        <f t="shared" si="254"/>
        <v>6.4</v>
      </c>
      <c r="DR474" s="85" t="str">
        <f t="shared" si="267"/>
        <v>APROBADO</v>
      </c>
      <c r="DS474" s="2" t="str">
        <f>+('3 Planilla Preadjudicación OTIC'!BN474)</f>
        <v>NO</v>
      </c>
      <c r="DT474" s="2">
        <f>IF(DR474="APROBADO",VLOOKUP(A474,'5 TD'!$D$3:$E$270,2,0),"NO APLICA")</f>
        <v>7</v>
      </c>
      <c r="DU474" s="2" t="str">
        <f t="shared" si="268"/>
        <v>NO</v>
      </c>
      <c r="DV474" s="2" t="str">
        <f>IF(DU474="SI",VLOOKUP(A474,'5 TD'!$G$3:$H$270,2,0),"NO APLICA ")</f>
        <v xml:space="preserve">NO APLICA </v>
      </c>
      <c r="DW474" s="2" t="str">
        <f t="shared" si="269"/>
        <v>NO</v>
      </c>
      <c r="DX474" s="2" t="str">
        <f>IF(DW474="SI",VLOOKUP(A474,'5 TD'!$J$4:$K$472,2,0),"NO APLICA")</f>
        <v>NO APLICA</v>
      </c>
      <c r="DY474" s="2" t="str">
        <f t="shared" si="270"/>
        <v>NO APLICA</v>
      </c>
      <c r="DZ474" s="7" t="str">
        <f>IF(DY474="SI",VLOOKUP(A474,'5 TD'!$M$4:$N$350,2,0),"NO APLICA")</f>
        <v>NO APLICA</v>
      </c>
      <c r="EA474" s="2" t="str">
        <f t="shared" si="271"/>
        <v>NO APLICA</v>
      </c>
      <c r="EB474" s="12" t="str">
        <f t="shared" si="272"/>
        <v/>
      </c>
      <c r="EC474" s="12" t="str">
        <f>IF(EA474="SI",VLOOKUP(A474,'5 TD'!$V$4:$W$479,2,0),"NO APLICA")</f>
        <v>NO APLICA</v>
      </c>
      <c r="ED474" s="2" t="str">
        <f t="shared" si="255"/>
        <v>NO</v>
      </c>
      <c r="EE474" s="79" t="str">
        <f>IF(ED474="SI",VLOOKUP(AI474,COMPORTAMIENTO!$A$1:$H$2100,7,0),"NO APLICA")</f>
        <v>NO APLICA</v>
      </c>
      <c r="EF474" s="12" t="str">
        <f>IF(ED474="SI",VLOOKUP(A474,'5 TD'!$P$2:$Q$479,2,0),"NO APLICA")</f>
        <v>NO APLICA</v>
      </c>
      <c r="EG474" s="2" t="str">
        <f t="shared" si="256"/>
        <v>NO</v>
      </c>
      <c r="EH474" s="2">
        <f>IF(CZ474="no",0,VLOOKUP(AI474,EXPERIENCIA!$A$1:$C$2100,2,0))</f>
        <v>18</v>
      </c>
      <c r="EI474" s="2">
        <f>IF(CZ474="si",VLOOKUP(A474,'5 TD'!$S$3:$T$2103,2,0),0)</f>
        <v>146</v>
      </c>
      <c r="EJ474" s="2" t="str">
        <f t="shared" si="257"/>
        <v>NO</v>
      </c>
      <c r="EK474" s="2">
        <f>+('3 Planilla Preadjudicación OTIC'!BU474)</f>
        <v>0</v>
      </c>
      <c r="EL474" s="4"/>
      <c r="EM474" s="3"/>
      <c r="EN474" s="3"/>
      <c r="EQ474" s="86"/>
    </row>
    <row r="475" spans="1:147" ht="15" customHeight="1" x14ac:dyDescent="0.3">
      <c r="A475" s="2">
        <f>+('3 Planilla Preadjudicación OTIC'!A475)</f>
        <v>14455</v>
      </c>
      <c r="B475" s="2" t="str">
        <f>+('3 Planilla Preadjudicación OTIC'!B475)</f>
        <v>65181652-1</v>
      </c>
      <c r="C475" s="4">
        <f>+('3 Planilla Preadjudicación OTIC'!E475)</f>
        <v>2025</v>
      </c>
      <c r="D475" s="4" t="str">
        <f>+('3 Planilla Preadjudicación OTIC'!F475)</f>
        <v>MANDATO</v>
      </c>
      <c r="E475" s="4" t="str">
        <f>+('3 Planilla Preadjudicación OTIC'!G475)</f>
        <v>65006242-6</v>
      </c>
      <c r="F475" s="4" t="str">
        <f>+('3 Planilla Preadjudicación OTIC'!H475)</f>
        <v>CORPORACIÓN ABRIENDO PUERTAS</v>
      </c>
      <c r="G475" s="4"/>
      <c r="H475" s="4"/>
      <c r="I475" s="4" t="str">
        <f>+('3 Planilla Preadjudicación OTIC'!I475)</f>
        <v>COCINA INTERNACIONAL</v>
      </c>
      <c r="J475" s="4" t="str">
        <f>+('3 Planilla Preadjudicación OTIC'!J475)</f>
        <v>PF1439</v>
      </c>
      <c r="K475" s="4" t="str">
        <f>+('3 Planilla Preadjudicación OTIC'!K475)</f>
        <v/>
      </c>
      <c r="L475" s="4" t="str">
        <f>+('3 Planilla Preadjudicación OTIC'!L475)</f>
        <v/>
      </c>
      <c r="M475" s="2">
        <f>+('3 Planilla Preadjudicación OTIC'!M475)</f>
        <v>13</v>
      </c>
      <c r="N475" s="4" t="str">
        <f>+('3 Planilla Preadjudicación OTIC'!N475)</f>
        <v>METROPOLITANA</v>
      </c>
      <c r="O475" s="4" t="str">
        <f>+('3 Planilla Preadjudicación OTIC'!O475)</f>
        <v>SAN JOAQUÍN</v>
      </c>
      <c r="P475" s="4" t="str">
        <f>+('3 Planilla Preadjudicación OTIC'!P475)</f>
        <v xml:space="preserve">Personas derivadas por Gendarmeria </v>
      </c>
      <c r="Q475" s="4" t="str">
        <f>+('3 Planilla Preadjudicación OTIC'!Q475)</f>
        <v>PRESENCIAL</v>
      </c>
      <c r="R475" s="4" t="str">
        <f>+('3 Planilla Preadjudicación OTIC'!R475)</f>
        <v>INDEPENDIENTE</v>
      </c>
      <c r="S475" s="4">
        <f>+('3 Planilla Preadjudicación OTIC'!S475)</f>
        <v>20</v>
      </c>
      <c r="T475" s="2">
        <f>+('3 Planilla Preadjudicación OTIC'!T475)</f>
        <v>10</v>
      </c>
      <c r="U475" s="2">
        <f>+('3 Planilla Preadjudicación OTIC'!U475)</f>
        <v>80</v>
      </c>
      <c r="V475" s="2">
        <f>+('3 Planilla Preadjudicación OTIC'!V475)</f>
        <v>0</v>
      </c>
      <c r="W475" s="2">
        <f>+('3 Planilla Preadjudicación OTIC'!W475)</f>
        <v>80</v>
      </c>
      <c r="X475" s="2">
        <f>+('3 Planilla Preadjudicación OTIC'!X475)</f>
        <v>4</v>
      </c>
      <c r="Y475" s="2" t="str">
        <f>+('3 Planilla Preadjudicación OTIC'!Y475)</f>
        <v>SI</v>
      </c>
      <c r="Z475" s="2" t="str">
        <f>+('3 Planilla Preadjudicación OTIC'!Z475)</f>
        <v>NO</v>
      </c>
      <c r="AA475" s="2" t="str">
        <f>+('3 Planilla Preadjudicación OTIC'!AA475)</f>
        <v>NO</v>
      </c>
      <c r="AB475" s="4" t="str">
        <f>+('3 Planilla Preadjudicación OTIC'!AB475)</f>
        <v>SE AJUSTA A PLAN FORMATIVO</v>
      </c>
      <c r="AC475" s="4" t="str">
        <f>+('3 Planilla Preadjudicación OTIC'!AC475)</f>
        <v>MUJERES MAYORES DE 18 AÑOS, PRIVADAS DE LIBERTAD EN EL CENTRO PENITENCIARIO FEMENINO DE SANTIAGO, EN SITUACIÓN DE VULNERABILIDAD SOCIAL (PERTENECIENTES AL 80% MÁS VULNERABLE), CON BAJA ESCOLARIDAD Y LIMITADA EXPERIENCIA LABORAL.</v>
      </c>
      <c r="AD475" s="2" t="str">
        <f>+('3 Planilla Preadjudicación OTIC'!AD475)</f>
        <v>NO</v>
      </c>
      <c r="AE475" s="4">
        <f>+('3 Planilla Preadjudicación OTIC'!AE475)</f>
        <v>0</v>
      </c>
      <c r="AF475" s="2" t="str">
        <f>+('3 Planilla Preadjudicación OTIC'!AF475)</f>
        <v>CERRADA</v>
      </c>
      <c r="AG475" s="2">
        <f>+('3 Planilla Preadjudicación OTIC'!AG475)</f>
        <v>20</v>
      </c>
      <c r="AH475" s="2">
        <f>+('3 Planilla Preadjudicación OTIC'!AH475)</f>
        <v>3</v>
      </c>
      <c r="AI475" s="135" t="str">
        <f>+('3 Planilla Preadjudicación OTIC'!AI475)</f>
        <v>77086577-8</v>
      </c>
      <c r="AJ475" s="4" t="str">
        <f>+('3 Planilla Preadjudicación OTIC'!AJ475)</f>
        <v>CENTRO DE FORMACION Y CAPACITACION PROFESIONAL SPA</v>
      </c>
      <c r="AK475" s="2">
        <f>+('3 Planilla Preadjudicación OTIC'!AK475)</f>
        <v>80</v>
      </c>
      <c r="AL475" s="2">
        <f>+('3 Planilla Preadjudicación OTIC'!AL475)</f>
        <v>20</v>
      </c>
      <c r="AM475" s="12">
        <f>+('3 Planilla Preadjudicación OTIC'!AM475)</f>
        <v>6400</v>
      </c>
      <c r="AN475" s="12">
        <f>+('3 Planilla Preadjudicación OTIC'!AN475)</f>
        <v>0</v>
      </c>
      <c r="AO475" s="12">
        <f>+('3 Planilla Preadjudicación OTIC'!AO475)</f>
        <v>0</v>
      </c>
      <c r="AP475" s="12">
        <f>+('3 Planilla Preadjudicación OTIC'!AP475)</f>
        <v>5120000</v>
      </c>
      <c r="AQ475" s="12">
        <f>+('3 Planilla Preadjudicación OTIC'!AQ475)</f>
        <v>800000</v>
      </c>
      <c r="AR475" s="12">
        <f>+('3 Planilla Preadjudicación OTIC'!AR475)</f>
        <v>0</v>
      </c>
      <c r="AS475" s="12">
        <f>+('3 Planilla Preadjudicación OTIC'!AS475)</f>
        <v>0</v>
      </c>
      <c r="AT475" s="12">
        <f>+('3 Planilla Preadjudicación OTIC'!AT475)</f>
        <v>0</v>
      </c>
      <c r="AU475" s="12">
        <f>+('3 Planilla Preadjudicación OTIC'!AU475)</f>
        <v>5920000</v>
      </c>
      <c r="AV475" s="2" t="str">
        <f>+('3 Planilla Preadjudicación OTIC'!AV475)</f>
        <v>NO</v>
      </c>
      <c r="AW475" s="4" t="str">
        <f>+('3 Planilla Preadjudicación OTIC'!AW475)</f>
        <v>NUMERAL 6.1.2. ÍTEM 8 - LA POBLACIÓN OBJETIVO ES DERIVADA POR GENDARMERÍA. OTEC NO PRESENTA CARTA DE DICHA INSTITUCIÓN PARA PODER AUTORIZAR SU EJECUCIÓN DENTRO DEL RECINTO RESPECTIVO.</v>
      </c>
      <c r="AX475" s="2">
        <f>+('3 Planilla Preadjudicación OTIC'!AX475)</f>
        <v>0</v>
      </c>
      <c r="AY475" s="2">
        <f>+('3 Planilla Preadjudicación OTIC'!AY475)</f>
        <v>0</v>
      </c>
      <c r="AZ475" s="2">
        <f>+('3 Planilla Preadjudicación OTIC'!AZ475)</f>
        <v>0</v>
      </c>
      <c r="BA475" s="2">
        <f>+('3 Planilla Preadjudicación OTIC'!BA475)</f>
        <v>0</v>
      </c>
      <c r="BB475" s="2">
        <f>+('3 Planilla Preadjudicación OTIC'!BB475)</f>
        <v>0</v>
      </c>
      <c r="BC475" s="2">
        <f>+('3 Planilla Preadjudicación OTIC'!BC475)</f>
        <v>0</v>
      </c>
      <c r="BD475" s="2">
        <f>+('3 Planilla Preadjudicación OTIC'!BD475)</f>
        <v>0</v>
      </c>
      <c r="BE475" s="2">
        <f>+('3 Planilla Preadjudicación OTIC'!BE475)</f>
        <v>0</v>
      </c>
      <c r="BF475" s="2">
        <f>+('3 Planilla Preadjudicación OTIC'!BF475)</f>
        <v>0</v>
      </c>
      <c r="BG475" s="2">
        <f>+('3 Planilla Preadjudicación OTIC'!BG475)</f>
        <v>0</v>
      </c>
      <c r="BH475" s="2">
        <f>+('3 Planilla Preadjudicación OTIC'!BH475)</f>
        <v>0</v>
      </c>
      <c r="BI475" s="2">
        <f>+('3 Planilla Preadjudicación OTIC'!BI475)</f>
        <v>0</v>
      </c>
      <c r="BJ475" s="2">
        <f>+('3 Planilla Preadjudicación OTIC'!BJ475)</f>
        <v>0</v>
      </c>
      <c r="BK475" s="2">
        <f>+('3 Planilla Preadjudicación OTIC'!BK475)</f>
        <v>0</v>
      </c>
      <c r="BL475" s="2">
        <f>+('3 Planilla Preadjudicación OTIC'!BL475)</f>
        <v>0</v>
      </c>
      <c r="BM475" s="104">
        <f>ROUND(('3 Planilla Preadjudicación OTIC'!BM475),1)</f>
        <v>0</v>
      </c>
      <c r="BN475" s="4" t="str">
        <f>+('3 Planilla Preadjudicación OTIC'!BN475)</f>
        <v>NO</v>
      </c>
      <c r="BO475" s="4">
        <f>+('3 Planilla Preadjudicación OTIC'!BO475)</f>
        <v>0</v>
      </c>
      <c r="BP475" s="4">
        <f>+('3 Planilla Preadjudicación OTIC'!BP475)</f>
        <v>0</v>
      </c>
      <c r="BQ475" s="4">
        <f>+('3 Planilla Preadjudicación OTIC'!BQ475)</f>
        <v>0</v>
      </c>
      <c r="BR475" s="4">
        <f>+('3 Planilla Preadjudicación OTIC'!BR475)</f>
        <v>0</v>
      </c>
      <c r="BS475" s="4">
        <f>+('3 Planilla Preadjudicación OTIC'!BS475)</f>
        <v>0</v>
      </c>
      <c r="BT475" s="4">
        <f>+('3 Planilla Preadjudicación OTIC'!BT475)</f>
        <v>0</v>
      </c>
      <c r="BU475" s="85">
        <f>IF(VLOOKUP(A475,'BD OFICIAL'!$A$1:$AL$2098,7,0)=D475,0,1)</f>
        <v>0</v>
      </c>
      <c r="BV475" s="85">
        <f>IF(VLOOKUP(A475,'BD OFICIAL'!$A$1:$AL$2098,11,0)=J475,0,1)</f>
        <v>0</v>
      </c>
      <c r="BW475" s="85">
        <f>IF(VLOOKUP(A475,'BD OFICIAL'!$A$1:$AL$2098,13,0)=L475,0,1)</f>
        <v>0</v>
      </c>
      <c r="BX475" s="2">
        <f>IF(VLOOKUP(A475,'BD OFICIAL'!$A$1:$AL$2098,16,0)=O475,0,1)</f>
        <v>0</v>
      </c>
      <c r="BY475" s="2">
        <f>IF(VLOOKUP(A475,'BD OFICIAL'!$A$1:$AL$2098,17,0)=P475,0,1)</f>
        <v>0</v>
      </c>
      <c r="BZ475" s="2">
        <f>IF(VLOOKUP(A475,'BD OFICIAL'!$A$1:$AL$2098,19,0)=R475,0,1)</f>
        <v>0</v>
      </c>
      <c r="CA475" s="2">
        <f>IF(VLOOKUP(A475,'BD OFICIAL'!$A$1:$AL$2098,21,0)=T475,0,1)</f>
        <v>0</v>
      </c>
      <c r="CB475" s="2">
        <f>IF(VLOOKUP(A475,'BD OFICIAL'!$A$1:$AL$2098,24,0)=AK475,0,1)</f>
        <v>0</v>
      </c>
      <c r="CC475" s="2">
        <f>IF(VLOOKUP(A475,'BD OFICIAL'!$A$1:$AL$2098,25,0)=X475,0,1)</f>
        <v>0</v>
      </c>
      <c r="CD475" s="2">
        <f>IF(VLOOKUP(A475,'BD OFICIAL'!$A$1:$AL$2098,26,0)=Y475,0,1)</f>
        <v>0</v>
      </c>
      <c r="CE475" s="2">
        <f>IF(VLOOKUP(A475,'BD OFICIAL'!$A$1:$AL$2098,27,0)=Z475,0,1)</f>
        <v>0</v>
      </c>
      <c r="CF475" s="2">
        <f>IF(VLOOKUP(A475,'BD OFICIAL'!$A$1:$AL$2098,28,0)=AA475,0,1)</f>
        <v>0</v>
      </c>
      <c r="CG475" s="2">
        <f>IF(VLOOKUP(A475,'BD OFICIAL'!$A$1:$AL$2098,33,0)=AF475,0,1)</f>
        <v>0</v>
      </c>
      <c r="CH475" s="2">
        <f>IF(VLOOKUP(A475,'BD OFICIAL'!$A$1:$AL$2098,35,0)=AH475,0,1)</f>
        <v>0</v>
      </c>
      <c r="CI475" s="85">
        <f>IF(VLOOKUP(A475,'BD OFICIAL'!$A$1:$AL$2098,34,0)=AL475,0,1)</f>
        <v>0</v>
      </c>
      <c r="CJ475" s="12">
        <f>VLOOKUP(A475,'BD OFICIAL'!$A$1:$AM$2098,36,0)*AM475-AP475</f>
        <v>0</v>
      </c>
      <c r="CK475" s="85" t="str">
        <f t="shared" si="258"/>
        <v>SSH</v>
      </c>
      <c r="CL475" s="85" t="str">
        <f t="shared" si="259"/>
        <v>SI</v>
      </c>
      <c r="CM475" s="85" t="str">
        <f t="shared" si="239"/>
        <v>NO</v>
      </c>
      <c r="CN475" s="31">
        <f t="shared" si="240"/>
        <v>0</v>
      </c>
      <c r="CO475" s="31">
        <f t="shared" si="260"/>
        <v>0</v>
      </c>
      <c r="CP475" s="31">
        <f t="shared" si="241"/>
        <v>0</v>
      </c>
      <c r="CQ475" s="31">
        <f>IF(Y475="NO",0,IF(Y475="SI",IF(VLOOKUP(A475,'BD OFICIAL'!$A:$AO,40,0)=AQ475,0,1)))</f>
        <v>0</v>
      </c>
      <c r="CR475" s="31">
        <f>IF(Z475="NO",0,IF(Z475="SI",IF(VLOOKUP(B475,'BD OFICIAL'!$A:$AO,41,0)=AS475,0,1)))</f>
        <v>0</v>
      </c>
      <c r="CS475" s="31">
        <f t="shared" si="261"/>
        <v>0</v>
      </c>
      <c r="CT475" s="31">
        <f t="shared" si="262"/>
        <v>0</v>
      </c>
      <c r="CU475" s="31">
        <f>IF(VLOOKUP(A475,'BD OFICIAL'!$A$1:$AL$1056,31,0)="SI",IF(AT475&gt;0,0,1),IF(AT475=0,0,1))</f>
        <v>0</v>
      </c>
      <c r="CV475" s="31">
        <f t="shared" si="263"/>
        <v>0</v>
      </c>
      <c r="CW475" s="31">
        <f t="shared" si="242"/>
        <v>0</v>
      </c>
      <c r="CX475" s="85" t="str">
        <f t="shared" si="243"/>
        <v>NO</v>
      </c>
      <c r="CY475" s="31">
        <f t="shared" si="244"/>
        <v>0</v>
      </c>
      <c r="CZ475" s="85" t="str">
        <f>IF(ISERROR(VLOOKUP(AI475,EXPERIENCIA!$A$1:$C$2100,1,0)),"NO","SI")</f>
        <v>NO</v>
      </c>
      <c r="DA475" s="85" t="str">
        <f>IF(CX475="no","NO APLICA",IF(AX475=0,"ERROR NOTA",IF(AND(AX475&gt;1,CZ475="NO"),"ERROR NOTA",IF(AND(CZ475="NO",AX475=1),0,IF(VLOOKUP(AI475,EXPERIENCIA!$A$1:$C$2100,3,0)=AX475,0,"ERROR NOTA")))))</f>
        <v>NO APLICA</v>
      </c>
      <c r="DB475" s="85" t="str">
        <f>IF(ISERROR(VLOOKUP(AI475,COMPORTAMIENTO!$A$1:$C$2100,1,0)),"NO","SI")</f>
        <v>NO</v>
      </c>
      <c r="DC475" s="85" t="str">
        <f>IF(CX475="NO","NO APLICA",IF(AY475=0,"ERROR NOTA",IF(AND(DB475="NO",AY475=7),0,IF(VLOOKUP(AI475,COMPORTAMIENTO!$A$2:$H$2100,8,0)=AY475,0,"ERROR NOTA"))))</f>
        <v>NO APLICA</v>
      </c>
      <c r="DD475" s="104" t="str">
        <f t="shared" si="245"/>
        <v>NO APLICA</v>
      </c>
      <c r="DE475" s="104" t="str">
        <f t="shared" si="246"/>
        <v>NO APLICA</v>
      </c>
      <c r="DF475" s="85" t="str">
        <f t="shared" si="264"/>
        <v>SI</v>
      </c>
      <c r="DG475" s="85">
        <f t="shared" si="247"/>
        <v>0</v>
      </c>
      <c r="DH475" s="85">
        <f t="shared" si="248"/>
        <v>0</v>
      </c>
      <c r="DI475" s="85" t="str">
        <f t="shared" si="249"/>
        <v>NO APLICA</v>
      </c>
      <c r="DJ475" s="12" t="str">
        <f t="shared" si="250"/>
        <v>NO APLICA</v>
      </c>
      <c r="DK475" s="7" t="str">
        <f t="shared" si="251"/>
        <v>NO APLICA</v>
      </c>
      <c r="DL475" s="12">
        <f t="shared" si="265"/>
        <v>6400</v>
      </c>
      <c r="DM475" s="12">
        <f>VLOOKUP(A475,'5 TD'!$A:$B,2,0)</f>
        <v>6373</v>
      </c>
      <c r="DN475" s="7" t="str">
        <f t="shared" si="266"/>
        <v>NO APLICA</v>
      </c>
      <c r="DO475" s="85" t="str">
        <f t="shared" si="252"/>
        <v>NO APLICA</v>
      </c>
      <c r="DP475" s="85" t="str">
        <f t="shared" si="253"/>
        <v>NO APLICA</v>
      </c>
      <c r="DQ475" s="7" t="str">
        <f t="shared" si="254"/>
        <v>NO APLICA</v>
      </c>
      <c r="DR475" s="85" t="str">
        <f t="shared" si="267"/>
        <v>NO APLICA</v>
      </c>
      <c r="DS475" s="2" t="str">
        <f>+('3 Planilla Preadjudicación OTIC'!BN475)</f>
        <v>NO</v>
      </c>
      <c r="DT475" s="2" t="str">
        <f>IF(DR475="APROBADO",VLOOKUP(A475,'5 TD'!$D$3:$E$270,2,0),"NO APLICA")</f>
        <v>NO APLICA</v>
      </c>
      <c r="DU475" s="2" t="str">
        <f t="shared" si="268"/>
        <v>NO APLICA</v>
      </c>
      <c r="DV475" s="2" t="str">
        <f>IF(DU475="SI",VLOOKUP(A475,'5 TD'!$G$3:$H$270,2,0),"NO APLICA ")</f>
        <v xml:space="preserve">NO APLICA </v>
      </c>
      <c r="DW475" s="2" t="str">
        <f t="shared" si="269"/>
        <v>NO</v>
      </c>
      <c r="DX475" s="2" t="str">
        <f>IF(DW475="SI",VLOOKUP(A475,'5 TD'!$J$4:$K$472,2,0),"NO APLICA")</f>
        <v>NO APLICA</v>
      </c>
      <c r="DY475" s="2" t="str">
        <f t="shared" si="270"/>
        <v>NO APLICA</v>
      </c>
      <c r="DZ475" s="7" t="str">
        <f>IF(DY475="SI",VLOOKUP(A475,'5 TD'!$M$4:$N$350,2,0),"NO APLICA")</f>
        <v>NO APLICA</v>
      </c>
      <c r="EA475" s="2" t="str">
        <f t="shared" si="271"/>
        <v>NO APLICA</v>
      </c>
      <c r="EB475" s="12" t="str">
        <f t="shared" si="272"/>
        <v/>
      </c>
      <c r="EC475" s="12" t="str">
        <f>IF(EA475="SI",VLOOKUP(A475,'5 TD'!$V$4:$W$479,2,0),"NO APLICA")</f>
        <v>NO APLICA</v>
      </c>
      <c r="ED475" s="2" t="str">
        <f t="shared" si="255"/>
        <v>NO</v>
      </c>
      <c r="EE475" s="79" t="str">
        <f>IF(ED475="SI",VLOOKUP(AI475,COMPORTAMIENTO!$A$1:$H$2100,7,0),"NO APLICA")</f>
        <v>NO APLICA</v>
      </c>
      <c r="EF475" s="12" t="str">
        <f>IF(ED475="SI",VLOOKUP(A475,'5 TD'!$P$2:$Q$479,2,0),"NO APLICA")</f>
        <v>NO APLICA</v>
      </c>
      <c r="EG475" s="2" t="str">
        <f t="shared" si="256"/>
        <v>NO</v>
      </c>
      <c r="EH475" s="2">
        <f>IF(CZ475="no",0,VLOOKUP(AI475,EXPERIENCIA!$A$1:$C$2100,2,0))</f>
        <v>0</v>
      </c>
      <c r="EI475" s="2">
        <f>IF(CZ475="si",VLOOKUP(A475,'5 TD'!$S$3:$T$2103,2,0),0)</f>
        <v>0</v>
      </c>
      <c r="EJ475" s="2" t="str">
        <f t="shared" si="257"/>
        <v>SI</v>
      </c>
      <c r="EK475" s="2">
        <f>+('3 Planilla Preadjudicación OTIC'!BU475)</f>
        <v>0</v>
      </c>
      <c r="EL475" s="3"/>
      <c r="EM475" s="3"/>
      <c r="EN475" s="3"/>
      <c r="EQ475" s="86"/>
    </row>
    <row r="476" spans="1:147" ht="15" customHeight="1" x14ac:dyDescent="0.3">
      <c r="A476" s="2">
        <f>+('3 Planilla Preadjudicación OTIC'!A476)</f>
        <v>14456</v>
      </c>
      <c r="B476" s="2" t="str">
        <f>+('3 Planilla Preadjudicación OTIC'!B476)</f>
        <v>65181652-1</v>
      </c>
      <c r="C476" s="4">
        <f>+('3 Planilla Preadjudicación OTIC'!E476)</f>
        <v>2025</v>
      </c>
      <c r="D476" s="4" t="str">
        <f>+('3 Planilla Preadjudicación OTIC'!F476)</f>
        <v>MANDATO</v>
      </c>
      <c r="E476" s="4" t="str">
        <f>+('3 Planilla Preadjudicación OTIC'!G476)</f>
        <v>65006242-6</v>
      </c>
      <c r="F476" s="4" t="str">
        <f>+('3 Planilla Preadjudicación OTIC'!H476)</f>
        <v>CORPORACIÓN ABRIENDO PUERTAS</v>
      </c>
      <c r="G476" s="4"/>
      <c r="H476" s="4"/>
      <c r="I476" s="4" t="str">
        <f>+('3 Planilla Preadjudicación OTIC'!I476)</f>
        <v>INICIANDO MI NEGOCIO</v>
      </c>
      <c r="J476" s="4" t="str">
        <f>+('3 Planilla Preadjudicación OTIC'!J476)</f>
        <v>PF0838</v>
      </c>
      <c r="K476" s="4" t="str">
        <f>+('3 Planilla Preadjudicación OTIC'!K476)</f>
        <v/>
      </c>
      <c r="L476" s="4" t="str">
        <f>+('3 Planilla Preadjudicación OTIC'!L476)</f>
        <v/>
      </c>
      <c r="M476" s="2">
        <f>+('3 Planilla Preadjudicación OTIC'!M476)</f>
        <v>13</v>
      </c>
      <c r="N476" s="4" t="str">
        <f>+('3 Planilla Preadjudicación OTIC'!N476)</f>
        <v>METROPOLITANA</v>
      </c>
      <c r="O476" s="4" t="str">
        <f>+('3 Planilla Preadjudicación OTIC'!O476)</f>
        <v>SAN JOAQUÍN</v>
      </c>
      <c r="P476" s="4" t="str">
        <f>+('3 Planilla Preadjudicación OTIC'!P476)</f>
        <v xml:space="preserve">Personas derivadas por Gendarmeria </v>
      </c>
      <c r="Q476" s="4" t="str">
        <f>+('3 Planilla Preadjudicación OTIC'!Q476)</f>
        <v>PRESENCIAL</v>
      </c>
      <c r="R476" s="4" t="str">
        <f>+('3 Planilla Preadjudicación OTIC'!R476)</f>
        <v>INDEPENDIENTE</v>
      </c>
      <c r="S476" s="4">
        <f>+('3 Planilla Preadjudicación OTIC'!S476)</f>
        <v>7</v>
      </c>
      <c r="T476" s="2">
        <f>+('3 Planilla Preadjudicación OTIC'!T476)</f>
        <v>10</v>
      </c>
      <c r="U476" s="2">
        <f>+('3 Planilla Preadjudicación OTIC'!U476)</f>
        <v>28</v>
      </c>
      <c r="V476" s="2">
        <f>+('3 Planilla Preadjudicación OTIC'!V476)</f>
        <v>0</v>
      </c>
      <c r="W476" s="2">
        <f>+('3 Planilla Preadjudicación OTIC'!W476)</f>
        <v>28</v>
      </c>
      <c r="X476" s="2">
        <f>+('3 Planilla Preadjudicación OTIC'!X476)</f>
        <v>4</v>
      </c>
      <c r="Y476" s="2" t="str">
        <f>+('3 Planilla Preadjudicación OTIC'!Y476)</f>
        <v>NO</v>
      </c>
      <c r="Z476" s="2" t="str">
        <f>+('3 Planilla Preadjudicación OTIC'!Z476)</f>
        <v>NO</v>
      </c>
      <c r="AA476" s="2" t="str">
        <f>+('3 Planilla Preadjudicación OTIC'!AA476)</f>
        <v>NO</v>
      </c>
      <c r="AB476" s="4" t="str">
        <f>+('3 Planilla Preadjudicación OTIC'!AB476)</f>
        <v>SE AJUSTA A PLAN FORMATIVO</v>
      </c>
      <c r="AC476" s="4" t="str">
        <f>+('3 Planilla Preadjudicación OTIC'!AC476)</f>
        <v>MUJERES MAYORES DE 18 AÑOS, PRIVADAS DE LIBERTAD EN EL CENTRO PENITENCIARIO FEMENINO DE SANTIAGO, EN SITUACIÓN DE VULNERABILIDAD SOCIAL (PERTENECIENTES AL 80% MÁS VULNERABLE), CON BAJA ESCOLARIDAD Y LIMITADA EXPERIENCIA LABORAL.</v>
      </c>
      <c r="AD476" s="2" t="str">
        <f>+('3 Planilla Preadjudicación OTIC'!AD476)</f>
        <v>NO</v>
      </c>
      <c r="AE476" s="4">
        <f>+('3 Planilla Preadjudicación OTIC'!AE476)</f>
        <v>0</v>
      </c>
      <c r="AF476" s="2" t="str">
        <f>+('3 Planilla Preadjudicación OTIC'!AF476)</f>
        <v>CERRADA</v>
      </c>
      <c r="AG476" s="2">
        <f>+('3 Planilla Preadjudicación OTIC'!AG476)</f>
        <v>7</v>
      </c>
      <c r="AH476" s="2">
        <f>+('3 Planilla Preadjudicación OTIC'!AH476)</f>
        <v>1</v>
      </c>
      <c r="AI476" s="135" t="str">
        <f>+('3 Planilla Preadjudicación OTIC'!AI476)</f>
        <v>77086577-8</v>
      </c>
      <c r="AJ476" s="4" t="str">
        <f>+('3 Planilla Preadjudicación OTIC'!AJ476)</f>
        <v>CENTRO DE FORMACION Y CAPACITACION PROFESIONAL SPA</v>
      </c>
      <c r="AK476" s="2">
        <f>+('3 Planilla Preadjudicación OTIC'!AK476)</f>
        <v>28</v>
      </c>
      <c r="AL476" s="2">
        <f>+('3 Planilla Preadjudicación OTIC'!AL476)</f>
        <v>7</v>
      </c>
      <c r="AM476" s="12">
        <f>+('3 Planilla Preadjudicación OTIC'!AM476)</f>
        <v>4200</v>
      </c>
      <c r="AN476" s="12">
        <f>+('3 Planilla Preadjudicación OTIC'!AN476)</f>
        <v>0</v>
      </c>
      <c r="AO476" s="12">
        <f>+('3 Planilla Preadjudicación OTIC'!AO476)</f>
        <v>0</v>
      </c>
      <c r="AP476" s="12">
        <f>+('3 Planilla Preadjudicación OTIC'!AP476)</f>
        <v>1176000</v>
      </c>
      <c r="AQ476" s="12">
        <f>+('3 Planilla Preadjudicación OTIC'!AQ476)</f>
        <v>0</v>
      </c>
      <c r="AR476" s="12">
        <f>+('3 Planilla Preadjudicación OTIC'!AR476)</f>
        <v>0</v>
      </c>
      <c r="AS476" s="12">
        <f>+('3 Planilla Preadjudicación OTIC'!AS476)</f>
        <v>0</v>
      </c>
      <c r="AT476" s="12">
        <f>+('3 Planilla Preadjudicación OTIC'!AT476)</f>
        <v>0</v>
      </c>
      <c r="AU476" s="12">
        <f>+('3 Planilla Preadjudicación OTIC'!AU476)</f>
        <v>1176000</v>
      </c>
      <c r="AV476" s="2" t="str">
        <f>+('3 Planilla Preadjudicación OTIC'!AV476)</f>
        <v>NO</v>
      </c>
      <c r="AW476" s="4" t="str">
        <f>+('3 Planilla Preadjudicación OTIC'!AW476)</f>
        <v>NUMERAL 6.1.2. ÍTEM 8 - LA POBLACIÓN OBJETIVO ES DERIVADA POR GENDARMERÍA. OTEC NO PRESENTA CARTA DE DICHA INSTITUCIÓN PARA PODER AUTORIZAR SU EJECUCIÓN DENTRO DEL RECINTO RESPECTIVO.</v>
      </c>
      <c r="AX476" s="2">
        <f>+('3 Planilla Preadjudicación OTIC'!AX476)</f>
        <v>0</v>
      </c>
      <c r="AY476" s="2">
        <f>+('3 Planilla Preadjudicación OTIC'!AY476)</f>
        <v>0</v>
      </c>
      <c r="AZ476" s="2">
        <f>+('3 Planilla Preadjudicación OTIC'!AZ476)</f>
        <v>0</v>
      </c>
      <c r="BA476" s="2">
        <f>+('3 Planilla Preadjudicación OTIC'!BA476)</f>
        <v>0</v>
      </c>
      <c r="BB476" s="2">
        <f>+('3 Planilla Preadjudicación OTIC'!BB476)</f>
        <v>0</v>
      </c>
      <c r="BC476" s="2">
        <f>+('3 Planilla Preadjudicación OTIC'!BC476)</f>
        <v>0</v>
      </c>
      <c r="BD476" s="2">
        <f>+('3 Planilla Preadjudicación OTIC'!BD476)</f>
        <v>0</v>
      </c>
      <c r="BE476" s="2">
        <f>+('3 Planilla Preadjudicación OTIC'!BE476)</f>
        <v>0</v>
      </c>
      <c r="BF476" s="2">
        <f>+('3 Planilla Preadjudicación OTIC'!BF476)</f>
        <v>0</v>
      </c>
      <c r="BG476" s="2">
        <f>+('3 Planilla Preadjudicación OTIC'!BG476)</f>
        <v>0</v>
      </c>
      <c r="BH476" s="2">
        <f>+('3 Planilla Preadjudicación OTIC'!BH476)</f>
        <v>0</v>
      </c>
      <c r="BI476" s="2">
        <f>+('3 Planilla Preadjudicación OTIC'!BI476)</f>
        <v>0</v>
      </c>
      <c r="BJ476" s="2">
        <f>+('3 Planilla Preadjudicación OTIC'!BJ476)</f>
        <v>0</v>
      </c>
      <c r="BK476" s="2">
        <f>+('3 Planilla Preadjudicación OTIC'!BK476)</f>
        <v>0</v>
      </c>
      <c r="BL476" s="2">
        <f>+('3 Planilla Preadjudicación OTIC'!BL476)</f>
        <v>0</v>
      </c>
      <c r="BM476" s="104">
        <f>ROUND(('3 Planilla Preadjudicación OTIC'!BM476),1)</f>
        <v>0</v>
      </c>
      <c r="BN476" s="4" t="str">
        <f>+('3 Planilla Preadjudicación OTIC'!BN476)</f>
        <v>NO</v>
      </c>
      <c r="BO476" s="4">
        <f>+('3 Planilla Preadjudicación OTIC'!BO476)</f>
        <v>0</v>
      </c>
      <c r="BP476" s="4">
        <f>+('3 Planilla Preadjudicación OTIC'!BP476)</f>
        <v>0</v>
      </c>
      <c r="BQ476" s="4">
        <f>+('3 Planilla Preadjudicación OTIC'!BQ476)</f>
        <v>0</v>
      </c>
      <c r="BR476" s="4">
        <f>+('3 Planilla Preadjudicación OTIC'!BR476)</f>
        <v>0</v>
      </c>
      <c r="BS476" s="4">
        <f>+('3 Planilla Preadjudicación OTIC'!BS476)</f>
        <v>0</v>
      </c>
      <c r="BT476" s="4">
        <f>+('3 Planilla Preadjudicación OTIC'!BT476)</f>
        <v>0</v>
      </c>
      <c r="BU476" s="85">
        <f>IF(VLOOKUP(A476,'BD OFICIAL'!$A$1:$AL$2098,7,0)=D476,0,1)</f>
        <v>0</v>
      </c>
      <c r="BV476" s="85">
        <f>IF(VLOOKUP(A476,'BD OFICIAL'!$A$1:$AL$2098,11,0)=J476,0,1)</f>
        <v>0</v>
      </c>
      <c r="BW476" s="85">
        <f>IF(VLOOKUP(A476,'BD OFICIAL'!$A$1:$AL$2098,13,0)=L476,0,1)</f>
        <v>0</v>
      </c>
      <c r="BX476" s="2">
        <f>IF(VLOOKUP(A476,'BD OFICIAL'!$A$1:$AL$2098,16,0)=O476,0,1)</f>
        <v>0</v>
      </c>
      <c r="BY476" s="2">
        <f>IF(VLOOKUP(A476,'BD OFICIAL'!$A$1:$AL$2098,17,0)=P476,0,1)</f>
        <v>0</v>
      </c>
      <c r="BZ476" s="2">
        <f>IF(VLOOKUP(A476,'BD OFICIAL'!$A$1:$AL$2098,19,0)=R476,0,1)</f>
        <v>0</v>
      </c>
      <c r="CA476" s="2">
        <f>IF(VLOOKUP(A476,'BD OFICIAL'!$A$1:$AL$2098,21,0)=T476,0,1)</f>
        <v>0</v>
      </c>
      <c r="CB476" s="2">
        <f>IF(VLOOKUP(A476,'BD OFICIAL'!$A$1:$AL$2098,24,0)=AK476,0,1)</f>
        <v>0</v>
      </c>
      <c r="CC476" s="2">
        <f>IF(VLOOKUP(A476,'BD OFICIAL'!$A$1:$AL$2098,25,0)=X476,0,1)</f>
        <v>0</v>
      </c>
      <c r="CD476" s="2">
        <f>IF(VLOOKUP(A476,'BD OFICIAL'!$A$1:$AL$2098,26,0)=Y476,0,1)</f>
        <v>0</v>
      </c>
      <c r="CE476" s="2">
        <f>IF(VLOOKUP(A476,'BD OFICIAL'!$A$1:$AL$2098,27,0)=Z476,0,1)</f>
        <v>0</v>
      </c>
      <c r="CF476" s="2">
        <f>IF(VLOOKUP(A476,'BD OFICIAL'!$A$1:$AL$2098,28,0)=AA476,0,1)</f>
        <v>0</v>
      </c>
      <c r="CG476" s="2">
        <f>IF(VLOOKUP(A476,'BD OFICIAL'!$A$1:$AL$2098,33,0)=AF476,0,1)</f>
        <v>0</v>
      </c>
      <c r="CH476" s="2">
        <f>IF(VLOOKUP(A476,'BD OFICIAL'!$A$1:$AL$2098,35,0)=AH476,0,1)</f>
        <v>0</v>
      </c>
      <c r="CI476" s="85">
        <f>IF(VLOOKUP(A476,'BD OFICIAL'!$A$1:$AL$2098,34,0)=AL476,0,1)</f>
        <v>0</v>
      </c>
      <c r="CJ476" s="12">
        <f>VLOOKUP(A476,'BD OFICIAL'!$A$1:$AM$2098,36,0)*AM476-AP476</f>
        <v>0</v>
      </c>
      <c r="CK476" s="85" t="str">
        <f t="shared" si="258"/>
        <v>SSH</v>
      </c>
      <c r="CL476" s="85" t="str">
        <f t="shared" si="259"/>
        <v>SI</v>
      </c>
      <c r="CM476" s="85" t="str">
        <f t="shared" si="239"/>
        <v>NO</v>
      </c>
      <c r="CN476" s="31">
        <f t="shared" si="240"/>
        <v>0</v>
      </c>
      <c r="CO476" s="31">
        <f t="shared" si="260"/>
        <v>0</v>
      </c>
      <c r="CP476" s="31">
        <f t="shared" si="241"/>
        <v>0</v>
      </c>
      <c r="CQ476" s="31">
        <f>IF(Y476="NO",0,IF(Y476="SI",IF(VLOOKUP(A476,'BD OFICIAL'!$A:$AO,40,0)=AQ476,0,1)))</f>
        <v>0</v>
      </c>
      <c r="CR476" s="31">
        <f>IF(Z476="NO",0,IF(Z476="SI",IF(VLOOKUP(B476,'BD OFICIAL'!$A:$AO,41,0)=AS476,0,1)))</f>
        <v>0</v>
      </c>
      <c r="CS476" s="31">
        <f t="shared" si="261"/>
        <v>0</v>
      </c>
      <c r="CT476" s="31">
        <f t="shared" si="262"/>
        <v>0</v>
      </c>
      <c r="CU476" s="31">
        <f>IF(VLOOKUP(A476,'BD OFICIAL'!$A$1:$AL$1056,31,0)="SI",IF(AT476&gt;0,0,1),IF(AT476=0,0,1))</f>
        <v>0</v>
      </c>
      <c r="CV476" s="31">
        <f t="shared" si="263"/>
        <v>0</v>
      </c>
      <c r="CW476" s="31">
        <f t="shared" si="242"/>
        <v>0</v>
      </c>
      <c r="CX476" s="85" t="str">
        <f t="shared" si="243"/>
        <v>NO</v>
      </c>
      <c r="CY476" s="31">
        <f t="shared" si="244"/>
        <v>0</v>
      </c>
      <c r="CZ476" s="85" t="str">
        <f>IF(ISERROR(VLOOKUP(AI476,EXPERIENCIA!$A$1:$C$2100,1,0)),"NO","SI")</f>
        <v>NO</v>
      </c>
      <c r="DA476" s="85" t="str">
        <f>IF(CX476="no","NO APLICA",IF(AX476=0,"ERROR NOTA",IF(AND(AX476&gt;1,CZ476="NO"),"ERROR NOTA",IF(AND(CZ476="NO",AX476=1),0,IF(VLOOKUP(AI476,EXPERIENCIA!$A$1:$C$2100,3,0)=AX476,0,"ERROR NOTA")))))</f>
        <v>NO APLICA</v>
      </c>
      <c r="DB476" s="85" t="str">
        <f>IF(ISERROR(VLOOKUP(AI476,COMPORTAMIENTO!$A$1:$C$2100,1,0)),"NO","SI")</f>
        <v>NO</v>
      </c>
      <c r="DC476" s="85" t="str">
        <f>IF(CX476="NO","NO APLICA",IF(AY476=0,"ERROR NOTA",IF(AND(DB476="NO",AY476=7),0,IF(VLOOKUP(AI476,COMPORTAMIENTO!$A$2:$H$2100,8,0)=AY476,0,"ERROR NOTA"))))</f>
        <v>NO APLICA</v>
      </c>
      <c r="DD476" s="104" t="str">
        <f t="shared" si="245"/>
        <v>NO APLICA</v>
      </c>
      <c r="DE476" s="104" t="str">
        <f t="shared" si="246"/>
        <v>NO APLICA</v>
      </c>
      <c r="DF476" s="85" t="str">
        <f t="shared" si="264"/>
        <v>SI</v>
      </c>
      <c r="DG476" s="85">
        <f t="shared" si="247"/>
        <v>0</v>
      </c>
      <c r="DH476" s="85">
        <f t="shared" si="248"/>
        <v>0</v>
      </c>
      <c r="DI476" s="85" t="str">
        <f t="shared" si="249"/>
        <v>NO APLICA</v>
      </c>
      <c r="DJ476" s="12" t="str">
        <f t="shared" si="250"/>
        <v>NO APLICA</v>
      </c>
      <c r="DK476" s="7" t="str">
        <f t="shared" si="251"/>
        <v>NO APLICA</v>
      </c>
      <c r="DL476" s="12">
        <f t="shared" si="265"/>
        <v>4200</v>
      </c>
      <c r="DM476" s="12">
        <f>VLOOKUP(A476,'5 TD'!$A:$B,2,0)</f>
        <v>4130</v>
      </c>
      <c r="DN476" s="7" t="str">
        <f t="shared" si="266"/>
        <v>NO APLICA</v>
      </c>
      <c r="DO476" s="85" t="str">
        <f t="shared" si="252"/>
        <v>NO APLICA</v>
      </c>
      <c r="DP476" s="85" t="str">
        <f t="shared" si="253"/>
        <v>NO APLICA</v>
      </c>
      <c r="DQ476" s="7" t="str">
        <f t="shared" si="254"/>
        <v>NO APLICA</v>
      </c>
      <c r="DR476" s="85" t="str">
        <f t="shared" si="267"/>
        <v>NO APLICA</v>
      </c>
      <c r="DS476" s="2" t="str">
        <f>+('3 Planilla Preadjudicación OTIC'!BN476)</f>
        <v>NO</v>
      </c>
      <c r="DT476" s="2" t="str">
        <f>IF(DR476="APROBADO",VLOOKUP(A476,'5 TD'!$D$3:$E$270,2,0),"NO APLICA")</f>
        <v>NO APLICA</v>
      </c>
      <c r="DU476" s="2" t="str">
        <f t="shared" si="268"/>
        <v>NO APLICA</v>
      </c>
      <c r="DV476" s="2" t="str">
        <f>IF(DU476="SI",VLOOKUP(A476,'5 TD'!$G$3:$H$270,2,0),"NO APLICA ")</f>
        <v xml:space="preserve">NO APLICA </v>
      </c>
      <c r="DW476" s="2" t="str">
        <f t="shared" si="269"/>
        <v>NO</v>
      </c>
      <c r="DX476" s="2" t="str">
        <f>IF(DW476="SI",VLOOKUP(A476,'5 TD'!$J$4:$K$472,2,0),"NO APLICA")</f>
        <v>NO APLICA</v>
      </c>
      <c r="DY476" s="2" t="str">
        <f t="shared" si="270"/>
        <v>NO APLICA</v>
      </c>
      <c r="DZ476" s="7" t="str">
        <f>IF(DY476="SI",VLOOKUP(A476,'5 TD'!$M$4:$N$350,2,0),"NO APLICA")</f>
        <v>NO APLICA</v>
      </c>
      <c r="EA476" s="2" t="str">
        <f t="shared" si="271"/>
        <v>NO APLICA</v>
      </c>
      <c r="EB476" s="12" t="str">
        <f t="shared" si="272"/>
        <v/>
      </c>
      <c r="EC476" s="12" t="str">
        <f>IF(EA476="SI",VLOOKUP(A476,'5 TD'!$V$4:$W$479,2,0),"NO APLICA")</f>
        <v>NO APLICA</v>
      </c>
      <c r="ED476" s="2" t="str">
        <f t="shared" si="255"/>
        <v>NO</v>
      </c>
      <c r="EE476" s="79" t="str">
        <f>IF(ED476="SI",VLOOKUP(AI476,COMPORTAMIENTO!$A$1:$H$2100,7,0),"NO APLICA")</f>
        <v>NO APLICA</v>
      </c>
      <c r="EF476" s="12" t="str">
        <f>IF(ED476="SI",VLOOKUP(A476,'5 TD'!$P$2:$Q$479,2,0),"NO APLICA")</f>
        <v>NO APLICA</v>
      </c>
      <c r="EG476" s="2" t="str">
        <f t="shared" si="256"/>
        <v>NO</v>
      </c>
      <c r="EH476" s="2">
        <f>IF(CZ476="no",0,VLOOKUP(AI476,EXPERIENCIA!$A$1:$C$2100,2,0))</f>
        <v>0</v>
      </c>
      <c r="EI476" s="2">
        <f>IF(CZ476="si",VLOOKUP(A476,'5 TD'!$S$3:$T$2103,2,0),0)</f>
        <v>0</v>
      </c>
      <c r="EJ476" s="2" t="str">
        <f t="shared" si="257"/>
        <v>SI</v>
      </c>
      <c r="EK476" s="2">
        <f>+('3 Planilla Preadjudicación OTIC'!BU476)</f>
        <v>0</v>
      </c>
      <c r="EL476" s="3"/>
      <c r="EM476" s="3"/>
      <c r="EN476" s="3"/>
      <c r="EQ476" s="86"/>
    </row>
    <row r="477" spans="1:147" ht="15" customHeight="1" x14ac:dyDescent="0.3">
      <c r="A477" s="2">
        <f>+('3 Planilla Preadjudicación OTIC'!A477)</f>
        <v>14459</v>
      </c>
      <c r="B477" s="2" t="str">
        <f>+('3 Planilla Preadjudicación OTIC'!B477)</f>
        <v>65181652-1</v>
      </c>
      <c r="C477" s="4">
        <f>+('3 Planilla Preadjudicación OTIC'!E477)</f>
        <v>2025</v>
      </c>
      <c r="D477" s="4" t="str">
        <f>+('3 Planilla Preadjudicación OTIC'!F477)</f>
        <v>MANDATO</v>
      </c>
      <c r="E477" s="4" t="str">
        <f>+('3 Planilla Preadjudicación OTIC'!G477)</f>
        <v>65006242-6</v>
      </c>
      <c r="F477" s="4" t="str">
        <f>+('3 Planilla Preadjudicación OTIC'!H477)</f>
        <v>CORPORACIÓN ABRIENDO PUERTAS</v>
      </c>
      <c r="G477" s="4"/>
      <c r="H477" s="4"/>
      <c r="I477" s="4" t="str">
        <f>+('3 Planilla Preadjudicación OTIC'!I477)</f>
        <v>INICIANDO MI NEGOCIO</v>
      </c>
      <c r="J477" s="4" t="str">
        <f>+('3 Planilla Preadjudicación OTIC'!J477)</f>
        <v>PF0838</v>
      </c>
      <c r="K477" s="4" t="str">
        <f>+('3 Planilla Preadjudicación OTIC'!K477)</f>
        <v/>
      </c>
      <c r="L477" s="4" t="str">
        <f>+('3 Planilla Preadjudicación OTIC'!L477)</f>
        <v/>
      </c>
      <c r="M477" s="2">
        <f>+('3 Planilla Preadjudicación OTIC'!M477)</f>
        <v>13</v>
      </c>
      <c r="N477" s="4" t="str">
        <f>+('3 Planilla Preadjudicación OTIC'!N477)</f>
        <v>METROPOLITANA</v>
      </c>
      <c r="O477" s="4" t="str">
        <f>+('3 Planilla Preadjudicación OTIC'!O477)</f>
        <v>SAN JOAQUÍN</v>
      </c>
      <c r="P477" s="4" t="str">
        <f>+('3 Planilla Preadjudicación OTIC'!P477)</f>
        <v xml:space="preserve">Personas derivadas por Gendarmeria </v>
      </c>
      <c r="Q477" s="4" t="str">
        <f>+('3 Planilla Preadjudicación OTIC'!Q477)</f>
        <v>PRESENCIAL</v>
      </c>
      <c r="R477" s="4" t="str">
        <f>+('3 Planilla Preadjudicación OTIC'!R477)</f>
        <v>INDEPENDIENTE</v>
      </c>
      <c r="S477" s="4">
        <f>+('3 Planilla Preadjudicación OTIC'!S477)</f>
        <v>7</v>
      </c>
      <c r="T477" s="2">
        <f>+('3 Planilla Preadjudicación OTIC'!T477)</f>
        <v>10</v>
      </c>
      <c r="U477" s="2">
        <f>+('3 Planilla Preadjudicación OTIC'!U477)</f>
        <v>28</v>
      </c>
      <c r="V477" s="2">
        <f>+('3 Planilla Preadjudicación OTIC'!V477)</f>
        <v>0</v>
      </c>
      <c r="W477" s="2">
        <f>+('3 Planilla Preadjudicación OTIC'!W477)</f>
        <v>28</v>
      </c>
      <c r="X477" s="2">
        <f>+('3 Planilla Preadjudicación OTIC'!X477)</f>
        <v>4</v>
      </c>
      <c r="Y477" s="2" t="str">
        <f>+('3 Planilla Preadjudicación OTIC'!Y477)</f>
        <v>NO</v>
      </c>
      <c r="Z477" s="2" t="str">
        <f>+('3 Planilla Preadjudicación OTIC'!Z477)</f>
        <v>NO</v>
      </c>
      <c r="AA477" s="2" t="str">
        <f>+('3 Planilla Preadjudicación OTIC'!AA477)</f>
        <v>NO</v>
      </c>
      <c r="AB477" s="4" t="str">
        <f>+('3 Planilla Preadjudicación OTIC'!AB477)</f>
        <v>SE AJUSTA A PLAN FORMATIVO</v>
      </c>
      <c r="AC477" s="4" t="str">
        <f>+('3 Planilla Preadjudicación OTIC'!AC477)</f>
        <v>MUJERES MAYORES DE 18 AÑOS, PRIVADAS DE LIBERTAD EN EL CENTRO PENITENCIARIO FEMENINO DE SANTIAGO, EN SITUACIÓN DE VULNERABILIDAD SOCIAL (PERTENECIENTES AL 80% MÁS VULNERABLE), CON BAJA ESCOLARIDAD Y LIMITADA EXPERIENCIA LABORAL.</v>
      </c>
      <c r="AD477" s="2" t="str">
        <f>+('3 Planilla Preadjudicación OTIC'!AD477)</f>
        <v>NO</v>
      </c>
      <c r="AE477" s="4">
        <f>+('3 Planilla Preadjudicación OTIC'!AE477)</f>
        <v>0</v>
      </c>
      <c r="AF477" s="2" t="str">
        <f>+('3 Planilla Preadjudicación OTIC'!AF477)</f>
        <v>CERRADA</v>
      </c>
      <c r="AG477" s="2">
        <f>+('3 Planilla Preadjudicación OTIC'!AG477)</f>
        <v>7</v>
      </c>
      <c r="AH477" s="2">
        <f>+('3 Planilla Preadjudicación OTIC'!AH477)</f>
        <v>1</v>
      </c>
      <c r="AI477" s="135" t="str">
        <f>+('3 Planilla Preadjudicación OTIC'!AI477)</f>
        <v>77086577-8</v>
      </c>
      <c r="AJ477" s="4" t="str">
        <f>+('3 Planilla Preadjudicación OTIC'!AJ477)</f>
        <v>CENTRO DE FORMACION Y CAPACITACION PROFESIONAL SPA</v>
      </c>
      <c r="AK477" s="2">
        <f>+('3 Planilla Preadjudicación OTIC'!AK477)</f>
        <v>28</v>
      </c>
      <c r="AL477" s="2">
        <f>+('3 Planilla Preadjudicación OTIC'!AL477)</f>
        <v>7</v>
      </c>
      <c r="AM477" s="12">
        <f>+('3 Planilla Preadjudicación OTIC'!AM477)</f>
        <v>4200</v>
      </c>
      <c r="AN477" s="12">
        <f>+('3 Planilla Preadjudicación OTIC'!AN477)</f>
        <v>0</v>
      </c>
      <c r="AO477" s="12">
        <f>+('3 Planilla Preadjudicación OTIC'!AO477)</f>
        <v>0</v>
      </c>
      <c r="AP477" s="12">
        <f>+('3 Planilla Preadjudicación OTIC'!AP477)</f>
        <v>1176000</v>
      </c>
      <c r="AQ477" s="12">
        <f>+('3 Planilla Preadjudicación OTIC'!AQ477)</f>
        <v>0</v>
      </c>
      <c r="AR477" s="12">
        <f>+('3 Planilla Preadjudicación OTIC'!AR477)</f>
        <v>0</v>
      </c>
      <c r="AS477" s="12">
        <f>+('3 Planilla Preadjudicación OTIC'!AS477)</f>
        <v>0</v>
      </c>
      <c r="AT477" s="12">
        <f>+('3 Planilla Preadjudicación OTIC'!AT477)</f>
        <v>0</v>
      </c>
      <c r="AU477" s="12">
        <f>+('3 Planilla Preadjudicación OTIC'!AU477)</f>
        <v>1176000</v>
      </c>
      <c r="AV477" s="2" t="str">
        <f>+('3 Planilla Preadjudicación OTIC'!AV477)</f>
        <v>NO</v>
      </c>
      <c r="AW477" s="4" t="str">
        <f>+('3 Planilla Preadjudicación OTIC'!AW477)</f>
        <v>NUMERAL 6.1.2. ÍTEM 8 - LA POBLACIÓN OBJETIVO ES DERIVADA POR GENDARMERÍA. OTEC NO PRESENTA CARTA DE DICHA INSTITUCIÓN PARA PODER AUTORIZAR SU EJECUCIÓN DENTRO DEL RECINTO RESPECTIVO.</v>
      </c>
      <c r="AX477" s="2">
        <f>+('3 Planilla Preadjudicación OTIC'!AX477)</f>
        <v>0</v>
      </c>
      <c r="AY477" s="2">
        <f>+('3 Planilla Preadjudicación OTIC'!AY477)</f>
        <v>0</v>
      </c>
      <c r="AZ477" s="2">
        <f>+('3 Planilla Preadjudicación OTIC'!AZ477)</f>
        <v>0</v>
      </c>
      <c r="BA477" s="2">
        <f>+('3 Planilla Preadjudicación OTIC'!BA477)</f>
        <v>0</v>
      </c>
      <c r="BB477" s="2">
        <f>+('3 Planilla Preadjudicación OTIC'!BB477)</f>
        <v>0</v>
      </c>
      <c r="BC477" s="2">
        <f>+('3 Planilla Preadjudicación OTIC'!BC477)</f>
        <v>0</v>
      </c>
      <c r="BD477" s="2">
        <f>+('3 Planilla Preadjudicación OTIC'!BD477)</f>
        <v>0</v>
      </c>
      <c r="BE477" s="2">
        <f>+('3 Planilla Preadjudicación OTIC'!BE477)</f>
        <v>0</v>
      </c>
      <c r="BF477" s="2">
        <f>+('3 Planilla Preadjudicación OTIC'!BF477)</f>
        <v>0</v>
      </c>
      <c r="BG477" s="2">
        <f>+('3 Planilla Preadjudicación OTIC'!BG477)</f>
        <v>0</v>
      </c>
      <c r="BH477" s="2">
        <f>+('3 Planilla Preadjudicación OTIC'!BH477)</f>
        <v>0</v>
      </c>
      <c r="BI477" s="2">
        <f>+('3 Planilla Preadjudicación OTIC'!BI477)</f>
        <v>0</v>
      </c>
      <c r="BJ477" s="2">
        <f>+('3 Planilla Preadjudicación OTIC'!BJ477)</f>
        <v>0</v>
      </c>
      <c r="BK477" s="2">
        <f>+('3 Planilla Preadjudicación OTIC'!BK477)</f>
        <v>0</v>
      </c>
      <c r="BL477" s="2">
        <f>+('3 Planilla Preadjudicación OTIC'!BL477)</f>
        <v>0</v>
      </c>
      <c r="BM477" s="104">
        <f>ROUND(('3 Planilla Preadjudicación OTIC'!BM477),1)</f>
        <v>0</v>
      </c>
      <c r="BN477" s="4" t="str">
        <f>+('3 Planilla Preadjudicación OTIC'!BN477)</f>
        <v>NO</v>
      </c>
      <c r="BO477" s="4">
        <f>+('3 Planilla Preadjudicación OTIC'!BO477)</f>
        <v>0</v>
      </c>
      <c r="BP477" s="4">
        <f>+('3 Planilla Preadjudicación OTIC'!BP477)</f>
        <v>0</v>
      </c>
      <c r="BQ477" s="4">
        <f>+('3 Planilla Preadjudicación OTIC'!BQ477)</f>
        <v>0</v>
      </c>
      <c r="BR477" s="4">
        <f>+('3 Planilla Preadjudicación OTIC'!BR477)</f>
        <v>0</v>
      </c>
      <c r="BS477" s="4">
        <f>+('3 Planilla Preadjudicación OTIC'!BS477)</f>
        <v>0</v>
      </c>
      <c r="BT477" s="4">
        <f>+('3 Planilla Preadjudicación OTIC'!BT477)</f>
        <v>0</v>
      </c>
      <c r="BU477" s="85">
        <f>IF(VLOOKUP(A477,'BD OFICIAL'!$A$1:$AL$2098,7,0)=D477,0,1)</f>
        <v>0</v>
      </c>
      <c r="BV477" s="85">
        <f>IF(VLOOKUP(A477,'BD OFICIAL'!$A$1:$AL$2098,11,0)=J477,0,1)</f>
        <v>0</v>
      </c>
      <c r="BW477" s="85">
        <f>IF(VLOOKUP(A477,'BD OFICIAL'!$A$1:$AL$2098,13,0)=L477,0,1)</f>
        <v>0</v>
      </c>
      <c r="BX477" s="2">
        <f>IF(VLOOKUP(A477,'BD OFICIAL'!$A$1:$AL$2098,16,0)=O477,0,1)</f>
        <v>0</v>
      </c>
      <c r="BY477" s="2">
        <f>IF(VLOOKUP(A477,'BD OFICIAL'!$A$1:$AL$2098,17,0)=P477,0,1)</f>
        <v>0</v>
      </c>
      <c r="BZ477" s="2">
        <f>IF(VLOOKUP(A477,'BD OFICIAL'!$A$1:$AL$2098,19,0)=R477,0,1)</f>
        <v>0</v>
      </c>
      <c r="CA477" s="2">
        <f>IF(VLOOKUP(A477,'BD OFICIAL'!$A$1:$AL$2098,21,0)=T477,0,1)</f>
        <v>0</v>
      </c>
      <c r="CB477" s="2">
        <f>IF(VLOOKUP(A477,'BD OFICIAL'!$A$1:$AL$2098,24,0)=AK477,0,1)</f>
        <v>0</v>
      </c>
      <c r="CC477" s="2">
        <f>IF(VLOOKUP(A477,'BD OFICIAL'!$A$1:$AL$2098,25,0)=X477,0,1)</f>
        <v>0</v>
      </c>
      <c r="CD477" s="2">
        <f>IF(VLOOKUP(A477,'BD OFICIAL'!$A$1:$AL$2098,26,0)=Y477,0,1)</f>
        <v>0</v>
      </c>
      <c r="CE477" s="2">
        <f>IF(VLOOKUP(A477,'BD OFICIAL'!$A$1:$AL$2098,27,0)=Z477,0,1)</f>
        <v>0</v>
      </c>
      <c r="CF477" s="2">
        <f>IF(VLOOKUP(A477,'BD OFICIAL'!$A$1:$AL$2098,28,0)=AA477,0,1)</f>
        <v>0</v>
      </c>
      <c r="CG477" s="2">
        <f>IF(VLOOKUP(A477,'BD OFICIAL'!$A$1:$AL$2098,33,0)=AF477,0,1)</f>
        <v>0</v>
      </c>
      <c r="CH477" s="2">
        <f>IF(VLOOKUP(A477,'BD OFICIAL'!$A$1:$AL$2098,35,0)=AH477,0,1)</f>
        <v>0</v>
      </c>
      <c r="CI477" s="85">
        <f>IF(VLOOKUP(A477,'BD OFICIAL'!$A$1:$AL$2098,34,0)=AL477,0,1)</f>
        <v>0</v>
      </c>
      <c r="CJ477" s="12">
        <f>VLOOKUP(A477,'BD OFICIAL'!$A$1:$AM$2098,36,0)*AM477-AP477</f>
        <v>0</v>
      </c>
      <c r="CK477" s="85" t="str">
        <f t="shared" si="258"/>
        <v>SSH</v>
      </c>
      <c r="CL477" s="85" t="str">
        <f t="shared" si="259"/>
        <v>SI</v>
      </c>
      <c r="CM477" s="85" t="str">
        <f t="shared" si="239"/>
        <v>NO</v>
      </c>
      <c r="CN477" s="31">
        <f t="shared" si="240"/>
        <v>0</v>
      </c>
      <c r="CO477" s="31">
        <f t="shared" si="260"/>
        <v>0</v>
      </c>
      <c r="CP477" s="31">
        <f t="shared" si="241"/>
        <v>0</v>
      </c>
      <c r="CQ477" s="31">
        <f>IF(Y477="NO",0,IF(Y477="SI",IF(VLOOKUP(A477,'BD OFICIAL'!$A:$AO,40,0)=AQ477,0,1)))</f>
        <v>0</v>
      </c>
      <c r="CR477" s="31">
        <f>IF(Z477="NO",0,IF(Z477="SI",IF(VLOOKUP(B477,'BD OFICIAL'!$A:$AO,41,0)=AS477,0,1)))</f>
        <v>0</v>
      </c>
      <c r="CS477" s="31">
        <f t="shared" si="261"/>
        <v>0</v>
      </c>
      <c r="CT477" s="31">
        <f t="shared" si="262"/>
        <v>0</v>
      </c>
      <c r="CU477" s="31">
        <f>IF(VLOOKUP(A477,'BD OFICIAL'!$A$1:$AL$1056,31,0)="SI",IF(AT477&gt;0,0,1),IF(AT477=0,0,1))</f>
        <v>0</v>
      </c>
      <c r="CV477" s="31">
        <f t="shared" si="263"/>
        <v>0</v>
      </c>
      <c r="CW477" s="31">
        <f t="shared" si="242"/>
        <v>0</v>
      </c>
      <c r="CX477" s="85" t="str">
        <f t="shared" si="243"/>
        <v>NO</v>
      </c>
      <c r="CY477" s="31">
        <f t="shared" si="244"/>
        <v>0</v>
      </c>
      <c r="CZ477" s="85" t="str">
        <f>IF(ISERROR(VLOOKUP(AI477,EXPERIENCIA!$A$1:$C$2100,1,0)),"NO","SI")</f>
        <v>NO</v>
      </c>
      <c r="DA477" s="85" t="str">
        <f>IF(CX477="no","NO APLICA",IF(AX477=0,"ERROR NOTA",IF(AND(AX477&gt;1,CZ477="NO"),"ERROR NOTA",IF(AND(CZ477="NO",AX477=1),0,IF(VLOOKUP(AI477,EXPERIENCIA!$A$1:$C$2100,3,0)=AX477,0,"ERROR NOTA")))))</f>
        <v>NO APLICA</v>
      </c>
      <c r="DB477" s="85" t="str">
        <f>IF(ISERROR(VLOOKUP(AI477,COMPORTAMIENTO!$A$1:$C$2100,1,0)),"NO","SI")</f>
        <v>NO</v>
      </c>
      <c r="DC477" s="85" t="str">
        <f>IF(CX477="NO","NO APLICA",IF(AY477=0,"ERROR NOTA",IF(AND(DB477="NO",AY477=7),0,IF(VLOOKUP(AI477,COMPORTAMIENTO!$A$2:$H$2100,8,0)=AY477,0,"ERROR NOTA"))))</f>
        <v>NO APLICA</v>
      </c>
      <c r="DD477" s="104" t="str">
        <f t="shared" si="245"/>
        <v>NO APLICA</v>
      </c>
      <c r="DE477" s="104" t="str">
        <f t="shared" si="246"/>
        <v>NO APLICA</v>
      </c>
      <c r="DF477" s="85" t="str">
        <f t="shared" si="264"/>
        <v>SI</v>
      </c>
      <c r="DG477" s="85">
        <f t="shared" si="247"/>
        <v>0</v>
      </c>
      <c r="DH477" s="85">
        <f t="shared" si="248"/>
        <v>0</v>
      </c>
      <c r="DI477" s="85" t="str">
        <f t="shared" si="249"/>
        <v>NO APLICA</v>
      </c>
      <c r="DJ477" s="12" t="str">
        <f t="shared" si="250"/>
        <v>NO APLICA</v>
      </c>
      <c r="DK477" s="7" t="str">
        <f t="shared" si="251"/>
        <v>NO APLICA</v>
      </c>
      <c r="DL477" s="12">
        <f t="shared" si="265"/>
        <v>4200</v>
      </c>
      <c r="DM477" s="12">
        <f>VLOOKUP(A477,'5 TD'!$A:$B,2,0)</f>
        <v>4130</v>
      </c>
      <c r="DN477" s="7" t="str">
        <f t="shared" si="266"/>
        <v>NO APLICA</v>
      </c>
      <c r="DO477" s="85" t="str">
        <f t="shared" si="252"/>
        <v>NO APLICA</v>
      </c>
      <c r="DP477" s="85" t="str">
        <f t="shared" si="253"/>
        <v>NO APLICA</v>
      </c>
      <c r="DQ477" s="7" t="str">
        <f t="shared" si="254"/>
        <v>NO APLICA</v>
      </c>
      <c r="DR477" s="85" t="str">
        <f t="shared" si="267"/>
        <v>NO APLICA</v>
      </c>
      <c r="DS477" s="2" t="str">
        <f>+('3 Planilla Preadjudicación OTIC'!BN477)</f>
        <v>NO</v>
      </c>
      <c r="DT477" s="2" t="str">
        <f>IF(DR477="APROBADO",VLOOKUP(A477,'5 TD'!$D$3:$E$270,2,0),"NO APLICA")</f>
        <v>NO APLICA</v>
      </c>
      <c r="DU477" s="2" t="str">
        <f t="shared" si="268"/>
        <v>NO APLICA</v>
      </c>
      <c r="DV477" s="2" t="str">
        <f>IF(DU477="SI",VLOOKUP(A477,'5 TD'!$G$3:$H$270,2,0),"NO APLICA ")</f>
        <v xml:space="preserve">NO APLICA </v>
      </c>
      <c r="DW477" s="2" t="str">
        <f t="shared" si="269"/>
        <v>NO</v>
      </c>
      <c r="DX477" s="2" t="str">
        <f>IF(DW477="SI",VLOOKUP(A477,'5 TD'!$J$4:$K$472,2,0),"NO APLICA")</f>
        <v>NO APLICA</v>
      </c>
      <c r="DY477" s="2" t="str">
        <f t="shared" si="270"/>
        <v>NO APLICA</v>
      </c>
      <c r="DZ477" s="7" t="str">
        <f>IF(DY477="SI",VLOOKUP(A477,'5 TD'!$M$4:$N$350,2,0),"NO APLICA")</f>
        <v>NO APLICA</v>
      </c>
      <c r="EA477" s="2" t="str">
        <f t="shared" si="271"/>
        <v>NO APLICA</v>
      </c>
      <c r="EB477" s="12" t="str">
        <f t="shared" si="272"/>
        <v/>
      </c>
      <c r="EC477" s="12" t="str">
        <f>IF(EA477="SI",VLOOKUP(A477,'5 TD'!$V$4:$W$479,2,0),"NO APLICA")</f>
        <v>NO APLICA</v>
      </c>
      <c r="ED477" s="2" t="str">
        <f t="shared" si="255"/>
        <v>NO</v>
      </c>
      <c r="EE477" s="79" t="str">
        <f>IF(ED477="SI",VLOOKUP(AI477,COMPORTAMIENTO!$A$1:$H$2100,7,0),"NO APLICA")</f>
        <v>NO APLICA</v>
      </c>
      <c r="EF477" s="12" t="str">
        <f>IF(ED477="SI",VLOOKUP(A477,'5 TD'!$P$2:$Q$479,2,0),"NO APLICA")</f>
        <v>NO APLICA</v>
      </c>
      <c r="EG477" s="2" t="str">
        <f t="shared" si="256"/>
        <v>NO</v>
      </c>
      <c r="EH477" s="2">
        <f>IF(CZ477="no",0,VLOOKUP(AI477,EXPERIENCIA!$A$1:$C$2100,2,0))</f>
        <v>0</v>
      </c>
      <c r="EI477" s="2">
        <f>IF(CZ477="si",VLOOKUP(A477,'5 TD'!$S$3:$T$2103,2,0),0)</f>
        <v>0</v>
      </c>
      <c r="EJ477" s="2" t="str">
        <f t="shared" si="257"/>
        <v>SI</v>
      </c>
      <c r="EK477" s="2">
        <f>+('3 Planilla Preadjudicación OTIC'!BU477)</f>
        <v>0</v>
      </c>
      <c r="EL477" s="3"/>
      <c r="EM477" s="3"/>
      <c r="EN477" s="3"/>
      <c r="EQ477" s="86"/>
    </row>
    <row r="478" spans="1:147" ht="15" customHeight="1" x14ac:dyDescent="0.3">
      <c r="A478" s="2">
        <f>+('3 Planilla Preadjudicación OTIC'!A478)</f>
        <v>14460</v>
      </c>
      <c r="B478" s="2" t="str">
        <f>+('3 Planilla Preadjudicación OTIC'!B478)</f>
        <v>65181652-1</v>
      </c>
      <c r="C478" s="4">
        <f>+('3 Planilla Preadjudicación OTIC'!E478)</f>
        <v>2025</v>
      </c>
      <c r="D478" s="4" t="str">
        <f>+('3 Planilla Preadjudicación OTIC'!F478)</f>
        <v>MANDATO</v>
      </c>
      <c r="E478" s="4" t="str">
        <f>+('3 Planilla Preadjudicación OTIC'!G478)</f>
        <v>65006242-6</v>
      </c>
      <c r="F478" s="4" t="str">
        <f>+('3 Planilla Preadjudicación OTIC'!H478)</f>
        <v>CORPORACIÓN ABRIENDO PUERTAS</v>
      </c>
      <c r="G478" s="4"/>
      <c r="H478" s="4"/>
      <c r="I478" s="4" t="str">
        <f>+('3 Planilla Preadjudicación OTIC'!I478)</f>
        <v>INICIANDO MI NEGOCIO</v>
      </c>
      <c r="J478" s="4" t="str">
        <f>+('3 Planilla Preadjudicación OTIC'!J478)</f>
        <v>PF0838</v>
      </c>
      <c r="K478" s="4" t="str">
        <f>+('3 Planilla Preadjudicación OTIC'!K478)</f>
        <v/>
      </c>
      <c r="L478" s="4" t="str">
        <f>+('3 Planilla Preadjudicación OTIC'!L478)</f>
        <v/>
      </c>
      <c r="M478" s="2">
        <f>+('3 Planilla Preadjudicación OTIC'!M478)</f>
        <v>13</v>
      </c>
      <c r="N478" s="4" t="str">
        <f>+('3 Planilla Preadjudicación OTIC'!N478)</f>
        <v>METROPOLITANA</v>
      </c>
      <c r="O478" s="4" t="str">
        <f>+('3 Planilla Preadjudicación OTIC'!O478)</f>
        <v>SAN JOAQUÍN</v>
      </c>
      <c r="P478" s="4" t="str">
        <f>+('3 Planilla Preadjudicación OTIC'!P478)</f>
        <v xml:space="preserve">Personas derivadas por Gendarmeria </v>
      </c>
      <c r="Q478" s="4" t="str">
        <f>+('3 Planilla Preadjudicación OTIC'!Q478)</f>
        <v>PRESENCIAL</v>
      </c>
      <c r="R478" s="4" t="str">
        <f>+('3 Planilla Preadjudicación OTIC'!R478)</f>
        <v>INDEPENDIENTE</v>
      </c>
      <c r="S478" s="4">
        <f>+('3 Planilla Preadjudicación OTIC'!S478)</f>
        <v>7</v>
      </c>
      <c r="T478" s="2">
        <f>+('3 Planilla Preadjudicación OTIC'!T478)</f>
        <v>10</v>
      </c>
      <c r="U478" s="2">
        <f>+('3 Planilla Preadjudicación OTIC'!U478)</f>
        <v>28</v>
      </c>
      <c r="V478" s="2">
        <f>+('3 Planilla Preadjudicación OTIC'!V478)</f>
        <v>0</v>
      </c>
      <c r="W478" s="2">
        <f>+('3 Planilla Preadjudicación OTIC'!W478)</f>
        <v>28</v>
      </c>
      <c r="X478" s="2">
        <f>+('3 Planilla Preadjudicación OTIC'!X478)</f>
        <v>4</v>
      </c>
      <c r="Y478" s="2" t="str">
        <f>+('3 Planilla Preadjudicación OTIC'!Y478)</f>
        <v>NO</v>
      </c>
      <c r="Z478" s="2" t="str">
        <f>+('3 Planilla Preadjudicación OTIC'!Z478)</f>
        <v>NO</v>
      </c>
      <c r="AA478" s="2" t="str">
        <f>+('3 Planilla Preadjudicación OTIC'!AA478)</f>
        <v>NO</v>
      </c>
      <c r="AB478" s="4" t="str">
        <f>+('3 Planilla Preadjudicación OTIC'!AB478)</f>
        <v>SE AJUSTA A PLAN FORMATIVO</v>
      </c>
      <c r="AC478" s="4" t="str">
        <f>+('3 Planilla Preadjudicación OTIC'!AC478)</f>
        <v>MUJERES MAYORES DE 18 AÑOS, PRIVADAS DE LIBERTAD EN EL CENTRO PENITENCIARIO FEMENINO DE SANTIAGO, EN SITUACIÓN DE VULNERABILIDAD SOCIAL (PERTENECIENTES AL 80% MÁS VULNERABLE), CON BAJA ESCOLARIDAD Y LIMITADA EXPERIENCIA LABORAL.</v>
      </c>
      <c r="AD478" s="2" t="str">
        <f>+('3 Planilla Preadjudicación OTIC'!AD478)</f>
        <v>NO</v>
      </c>
      <c r="AE478" s="4">
        <f>+('3 Planilla Preadjudicación OTIC'!AE478)</f>
        <v>0</v>
      </c>
      <c r="AF478" s="2" t="str">
        <f>+('3 Planilla Preadjudicación OTIC'!AF478)</f>
        <v>CERRADA</v>
      </c>
      <c r="AG478" s="2">
        <f>+('3 Planilla Preadjudicación OTIC'!AG478)</f>
        <v>7</v>
      </c>
      <c r="AH478" s="2">
        <f>+('3 Planilla Preadjudicación OTIC'!AH478)</f>
        <v>1</v>
      </c>
      <c r="AI478" s="135" t="str">
        <f>+('3 Planilla Preadjudicación OTIC'!AI478)</f>
        <v>77086577-8</v>
      </c>
      <c r="AJ478" s="4" t="str">
        <f>+('3 Planilla Preadjudicación OTIC'!AJ478)</f>
        <v>CENTRO DE FORMACION Y CAPACITACION PROFESIONAL SPA</v>
      </c>
      <c r="AK478" s="2">
        <f>+('3 Planilla Preadjudicación OTIC'!AK478)</f>
        <v>28</v>
      </c>
      <c r="AL478" s="2">
        <f>+('3 Planilla Preadjudicación OTIC'!AL478)</f>
        <v>7</v>
      </c>
      <c r="AM478" s="12">
        <f>+('3 Planilla Preadjudicación OTIC'!AM478)</f>
        <v>4200</v>
      </c>
      <c r="AN478" s="12">
        <f>+('3 Planilla Preadjudicación OTIC'!AN478)</f>
        <v>0</v>
      </c>
      <c r="AO478" s="12">
        <f>+('3 Planilla Preadjudicación OTIC'!AO478)</f>
        <v>0</v>
      </c>
      <c r="AP478" s="12">
        <f>+('3 Planilla Preadjudicación OTIC'!AP478)</f>
        <v>1176000</v>
      </c>
      <c r="AQ478" s="12">
        <f>+('3 Planilla Preadjudicación OTIC'!AQ478)</f>
        <v>0</v>
      </c>
      <c r="AR478" s="12">
        <f>+('3 Planilla Preadjudicación OTIC'!AR478)</f>
        <v>0</v>
      </c>
      <c r="AS478" s="12">
        <f>+('3 Planilla Preadjudicación OTIC'!AS478)</f>
        <v>0</v>
      </c>
      <c r="AT478" s="12">
        <f>+('3 Planilla Preadjudicación OTIC'!AT478)</f>
        <v>0</v>
      </c>
      <c r="AU478" s="12">
        <f>+('3 Planilla Preadjudicación OTIC'!AU478)</f>
        <v>1176000</v>
      </c>
      <c r="AV478" s="2" t="str">
        <f>+('3 Planilla Preadjudicación OTIC'!AV478)</f>
        <v>NO</v>
      </c>
      <c r="AW478" s="4" t="str">
        <f>+('3 Planilla Preadjudicación OTIC'!AW478)</f>
        <v>NUMERAL 6.1.2. ÍTEM 8 - LA POBLACIÓN OBJETIVO ES DERIVADA POR GENDARMERÍA. OTEC NO PRESENTA CARTA DE DICHA INSTITUCIÓN PARA PODER AUTORIZAR SU EJECUCIÓN DENTRO DEL RECINTO RESPECTIVO.</v>
      </c>
      <c r="AX478" s="2">
        <f>+('3 Planilla Preadjudicación OTIC'!AX478)</f>
        <v>0</v>
      </c>
      <c r="AY478" s="2">
        <f>+('3 Planilla Preadjudicación OTIC'!AY478)</f>
        <v>0</v>
      </c>
      <c r="AZ478" s="2">
        <f>+('3 Planilla Preadjudicación OTIC'!AZ478)</f>
        <v>0</v>
      </c>
      <c r="BA478" s="2">
        <f>+('3 Planilla Preadjudicación OTIC'!BA478)</f>
        <v>0</v>
      </c>
      <c r="BB478" s="2">
        <f>+('3 Planilla Preadjudicación OTIC'!BB478)</f>
        <v>0</v>
      </c>
      <c r="BC478" s="2">
        <f>+('3 Planilla Preadjudicación OTIC'!BC478)</f>
        <v>0</v>
      </c>
      <c r="BD478" s="2">
        <f>+('3 Planilla Preadjudicación OTIC'!BD478)</f>
        <v>0</v>
      </c>
      <c r="BE478" s="2">
        <f>+('3 Planilla Preadjudicación OTIC'!BE478)</f>
        <v>0</v>
      </c>
      <c r="BF478" s="2">
        <f>+('3 Planilla Preadjudicación OTIC'!BF478)</f>
        <v>0</v>
      </c>
      <c r="BG478" s="2">
        <f>+('3 Planilla Preadjudicación OTIC'!BG478)</f>
        <v>0</v>
      </c>
      <c r="BH478" s="2">
        <f>+('3 Planilla Preadjudicación OTIC'!BH478)</f>
        <v>0</v>
      </c>
      <c r="BI478" s="2">
        <f>+('3 Planilla Preadjudicación OTIC'!BI478)</f>
        <v>0</v>
      </c>
      <c r="BJ478" s="2">
        <f>+('3 Planilla Preadjudicación OTIC'!BJ478)</f>
        <v>0</v>
      </c>
      <c r="BK478" s="2">
        <f>+('3 Planilla Preadjudicación OTIC'!BK478)</f>
        <v>0</v>
      </c>
      <c r="BL478" s="2">
        <f>+('3 Planilla Preadjudicación OTIC'!BL478)</f>
        <v>0</v>
      </c>
      <c r="BM478" s="104">
        <f>ROUND(('3 Planilla Preadjudicación OTIC'!BM478),1)</f>
        <v>0</v>
      </c>
      <c r="BN478" s="4" t="str">
        <f>+('3 Planilla Preadjudicación OTIC'!BN478)</f>
        <v>NO</v>
      </c>
      <c r="BO478" s="4">
        <f>+('3 Planilla Preadjudicación OTIC'!BO478)</f>
        <v>0</v>
      </c>
      <c r="BP478" s="4">
        <f>+('3 Planilla Preadjudicación OTIC'!BP478)</f>
        <v>0</v>
      </c>
      <c r="BQ478" s="4">
        <f>+('3 Planilla Preadjudicación OTIC'!BQ478)</f>
        <v>0</v>
      </c>
      <c r="BR478" s="4">
        <f>+('3 Planilla Preadjudicación OTIC'!BR478)</f>
        <v>0</v>
      </c>
      <c r="BS478" s="4">
        <f>+('3 Planilla Preadjudicación OTIC'!BS478)</f>
        <v>0</v>
      </c>
      <c r="BT478" s="4">
        <f>+('3 Planilla Preadjudicación OTIC'!BT478)</f>
        <v>0</v>
      </c>
      <c r="BU478" s="85">
        <f>IF(VLOOKUP(A478,'BD OFICIAL'!$A$1:$AL$2098,7,0)=D478,0,1)</f>
        <v>0</v>
      </c>
      <c r="BV478" s="85">
        <f>IF(VLOOKUP(A478,'BD OFICIAL'!$A$1:$AL$2098,11,0)=J478,0,1)</f>
        <v>0</v>
      </c>
      <c r="BW478" s="85">
        <f>IF(VLOOKUP(A478,'BD OFICIAL'!$A$1:$AL$2098,13,0)=L478,0,1)</f>
        <v>0</v>
      </c>
      <c r="BX478" s="2">
        <f>IF(VLOOKUP(A478,'BD OFICIAL'!$A$1:$AL$2098,16,0)=O478,0,1)</f>
        <v>0</v>
      </c>
      <c r="BY478" s="2">
        <f>IF(VLOOKUP(A478,'BD OFICIAL'!$A$1:$AL$2098,17,0)=P478,0,1)</f>
        <v>0</v>
      </c>
      <c r="BZ478" s="2">
        <f>IF(VLOOKUP(A478,'BD OFICIAL'!$A$1:$AL$2098,19,0)=R478,0,1)</f>
        <v>0</v>
      </c>
      <c r="CA478" s="2">
        <f>IF(VLOOKUP(A478,'BD OFICIAL'!$A$1:$AL$2098,21,0)=T478,0,1)</f>
        <v>0</v>
      </c>
      <c r="CB478" s="2">
        <f>IF(VLOOKUP(A478,'BD OFICIAL'!$A$1:$AL$2098,24,0)=AK478,0,1)</f>
        <v>0</v>
      </c>
      <c r="CC478" s="2">
        <f>IF(VLOOKUP(A478,'BD OFICIAL'!$A$1:$AL$2098,25,0)=X478,0,1)</f>
        <v>0</v>
      </c>
      <c r="CD478" s="2">
        <f>IF(VLOOKUP(A478,'BD OFICIAL'!$A$1:$AL$2098,26,0)=Y478,0,1)</f>
        <v>0</v>
      </c>
      <c r="CE478" s="2">
        <f>IF(VLOOKUP(A478,'BD OFICIAL'!$A$1:$AL$2098,27,0)=Z478,0,1)</f>
        <v>0</v>
      </c>
      <c r="CF478" s="2">
        <f>IF(VLOOKUP(A478,'BD OFICIAL'!$A$1:$AL$2098,28,0)=AA478,0,1)</f>
        <v>0</v>
      </c>
      <c r="CG478" s="2">
        <f>IF(VLOOKUP(A478,'BD OFICIAL'!$A$1:$AL$2098,33,0)=AF478,0,1)</f>
        <v>0</v>
      </c>
      <c r="CH478" s="2">
        <f>IF(VLOOKUP(A478,'BD OFICIAL'!$A$1:$AL$2098,35,0)=AH478,0,1)</f>
        <v>0</v>
      </c>
      <c r="CI478" s="85">
        <f>IF(VLOOKUP(A478,'BD OFICIAL'!$A$1:$AL$2098,34,0)=AL478,0,1)</f>
        <v>0</v>
      </c>
      <c r="CJ478" s="12">
        <f>VLOOKUP(A478,'BD OFICIAL'!$A$1:$AM$2098,36,0)*AM478-AP478</f>
        <v>0</v>
      </c>
      <c r="CK478" s="85" t="str">
        <f t="shared" si="258"/>
        <v>SSH</v>
      </c>
      <c r="CL478" s="85" t="str">
        <f t="shared" si="259"/>
        <v>SI</v>
      </c>
      <c r="CM478" s="85" t="str">
        <f t="shared" si="239"/>
        <v>NO</v>
      </c>
      <c r="CN478" s="31">
        <f t="shared" si="240"/>
        <v>0</v>
      </c>
      <c r="CO478" s="31">
        <f t="shared" si="260"/>
        <v>0</v>
      </c>
      <c r="CP478" s="31">
        <f t="shared" si="241"/>
        <v>0</v>
      </c>
      <c r="CQ478" s="31">
        <f>IF(Y478="NO",0,IF(Y478="SI",IF(VLOOKUP(A478,'BD OFICIAL'!$A:$AO,40,0)=AQ478,0,1)))</f>
        <v>0</v>
      </c>
      <c r="CR478" s="31">
        <f>IF(Z478="NO",0,IF(Z478="SI",IF(VLOOKUP(B478,'BD OFICIAL'!$A:$AO,41,0)=AS478,0,1)))</f>
        <v>0</v>
      </c>
      <c r="CS478" s="31">
        <f t="shared" si="261"/>
        <v>0</v>
      </c>
      <c r="CT478" s="31">
        <f t="shared" si="262"/>
        <v>0</v>
      </c>
      <c r="CU478" s="31">
        <f>IF(VLOOKUP(A478,'BD OFICIAL'!$A$1:$AL$1056,31,0)="SI",IF(AT478&gt;0,0,1),IF(AT478=0,0,1))</f>
        <v>0</v>
      </c>
      <c r="CV478" s="31">
        <f t="shared" si="263"/>
        <v>0</v>
      </c>
      <c r="CW478" s="31">
        <f t="shared" si="242"/>
        <v>0</v>
      </c>
      <c r="CX478" s="85" t="str">
        <f t="shared" si="243"/>
        <v>NO</v>
      </c>
      <c r="CY478" s="31">
        <f t="shared" si="244"/>
        <v>0</v>
      </c>
      <c r="CZ478" s="85" t="str">
        <f>IF(ISERROR(VLOOKUP(AI478,EXPERIENCIA!$A$1:$C$2100,1,0)),"NO","SI")</f>
        <v>NO</v>
      </c>
      <c r="DA478" s="85" t="str">
        <f>IF(CX478="no","NO APLICA",IF(AX478=0,"ERROR NOTA",IF(AND(AX478&gt;1,CZ478="NO"),"ERROR NOTA",IF(AND(CZ478="NO",AX478=1),0,IF(VLOOKUP(AI478,EXPERIENCIA!$A$1:$C$2100,3,0)=AX478,0,"ERROR NOTA")))))</f>
        <v>NO APLICA</v>
      </c>
      <c r="DB478" s="85" t="str">
        <f>IF(ISERROR(VLOOKUP(AI478,COMPORTAMIENTO!$A$1:$C$2100,1,0)),"NO","SI")</f>
        <v>NO</v>
      </c>
      <c r="DC478" s="85" t="str">
        <f>IF(CX478="NO","NO APLICA",IF(AY478=0,"ERROR NOTA",IF(AND(DB478="NO",AY478=7),0,IF(VLOOKUP(AI478,COMPORTAMIENTO!$A$2:$H$2100,8,0)=AY478,0,"ERROR NOTA"))))</f>
        <v>NO APLICA</v>
      </c>
      <c r="DD478" s="104" t="str">
        <f t="shared" si="245"/>
        <v>NO APLICA</v>
      </c>
      <c r="DE478" s="104" t="str">
        <f t="shared" si="246"/>
        <v>NO APLICA</v>
      </c>
      <c r="DF478" s="85" t="str">
        <f t="shared" si="264"/>
        <v>SI</v>
      </c>
      <c r="DG478" s="85">
        <f t="shared" si="247"/>
        <v>0</v>
      </c>
      <c r="DH478" s="85">
        <f t="shared" si="248"/>
        <v>0</v>
      </c>
      <c r="DI478" s="85" t="str">
        <f t="shared" si="249"/>
        <v>NO APLICA</v>
      </c>
      <c r="DJ478" s="12" t="str">
        <f t="shared" si="250"/>
        <v>NO APLICA</v>
      </c>
      <c r="DK478" s="7" t="str">
        <f t="shared" si="251"/>
        <v>NO APLICA</v>
      </c>
      <c r="DL478" s="12">
        <f t="shared" si="265"/>
        <v>4200</v>
      </c>
      <c r="DM478" s="12">
        <f>VLOOKUP(A478,'5 TD'!$A:$B,2,0)</f>
        <v>4130</v>
      </c>
      <c r="DN478" s="7" t="str">
        <f t="shared" si="266"/>
        <v>NO APLICA</v>
      </c>
      <c r="DO478" s="85" t="str">
        <f t="shared" si="252"/>
        <v>NO APLICA</v>
      </c>
      <c r="DP478" s="85" t="str">
        <f t="shared" si="253"/>
        <v>NO APLICA</v>
      </c>
      <c r="DQ478" s="7" t="str">
        <f t="shared" si="254"/>
        <v>NO APLICA</v>
      </c>
      <c r="DR478" s="85" t="str">
        <f t="shared" si="267"/>
        <v>NO APLICA</v>
      </c>
      <c r="DS478" s="2" t="str">
        <f>+('3 Planilla Preadjudicación OTIC'!BN478)</f>
        <v>NO</v>
      </c>
      <c r="DT478" s="2" t="str">
        <f>IF(DR478="APROBADO",VLOOKUP(A478,'5 TD'!$D$3:$E$270,2,0),"NO APLICA")</f>
        <v>NO APLICA</v>
      </c>
      <c r="DU478" s="2" t="str">
        <f t="shared" si="268"/>
        <v>NO APLICA</v>
      </c>
      <c r="DV478" s="2" t="str">
        <f>IF(DU478="SI",VLOOKUP(A478,'5 TD'!$G$3:$H$270,2,0),"NO APLICA ")</f>
        <v xml:space="preserve">NO APLICA </v>
      </c>
      <c r="DW478" s="2" t="str">
        <f t="shared" si="269"/>
        <v>NO</v>
      </c>
      <c r="DX478" s="2" t="str">
        <f>IF(DW478="SI",VLOOKUP(A478,'5 TD'!$J$4:$K$472,2,0),"NO APLICA")</f>
        <v>NO APLICA</v>
      </c>
      <c r="DY478" s="2" t="str">
        <f t="shared" si="270"/>
        <v>NO APLICA</v>
      </c>
      <c r="DZ478" s="7" t="str">
        <f>IF(DY478="SI",VLOOKUP(A478,'5 TD'!$M$4:$N$350,2,0),"NO APLICA")</f>
        <v>NO APLICA</v>
      </c>
      <c r="EA478" s="2" t="str">
        <f t="shared" si="271"/>
        <v>NO APLICA</v>
      </c>
      <c r="EB478" s="12" t="str">
        <f t="shared" si="272"/>
        <v/>
      </c>
      <c r="EC478" s="12" t="str">
        <f>IF(EA478="SI",VLOOKUP(A478,'5 TD'!$V$4:$W$479,2,0),"NO APLICA")</f>
        <v>NO APLICA</v>
      </c>
      <c r="ED478" s="2" t="str">
        <f t="shared" si="255"/>
        <v>NO</v>
      </c>
      <c r="EE478" s="79" t="str">
        <f>IF(ED478="SI",VLOOKUP(AI478,COMPORTAMIENTO!$A$1:$H$2100,7,0),"NO APLICA")</f>
        <v>NO APLICA</v>
      </c>
      <c r="EF478" s="12" t="str">
        <f>IF(ED478="SI",VLOOKUP(A478,'5 TD'!$P$2:$Q$479,2,0),"NO APLICA")</f>
        <v>NO APLICA</v>
      </c>
      <c r="EG478" s="2" t="str">
        <f t="shared" si="256"/>
        <v>NO</v>
      </c>
      <c r="EH478" s="2">
        <f>IF(CZ478="no",0,VLOOKUP(AI478,EXPERIENCIA!$A$1:$C$2100,2,0))</f>
        <v>0</v>
      </c>
      <c r="EI478" s="2">
        <f>IF(CZ478="si",VLOOKUP(A478,'5 TD'!$S$3:$T$2103,2,0),0)</f>
        <v>0</v>
      </c>
      <c r="EJ478" s="2" t="str">
        <f t="shared" si="257"/>
        <v>SI</v>
      </c>
      <c r="EK478" s="2">
        <f>+('3 Planilla Preadjudicación OTIC'!BU478)</f>
        <v>0</v>
      </c>
      <c r="EL478" s="3"/>
      <c r="EM478" s="3"/>
      <c r="EN478" s="3"/>
      <c r="EQ478" s="86"/>
    </row>
    <row r="479" spans="1:147" ht="15" customHeight="1" x14ac:dyDescent="0.3">
      <c r="A479" s="2">
        <f>+('3 Planilla Preadjudicación OTIC'!A479)</f>
        <v>14458</v>
      </c>
      <c r="B479" s="2" t="str">
        <f>+('3 Planilla Preadjudicación OTIC'!B479)</f>
        <v>65181652-1</v>
      </c>
      <c r="C479" s="4">
        <f>+('3 Planilla Preadjudicación OTIC'!E479)</f>
        <v>2025</v>
      </c>
      <c r="D479" s="4" t="str">
        <f>+('3 Planilla Preadjudicación OTIC'!F479)</f>
        <v>MANDATO</v>
      </c>
      <c r="E479" s="4" t="str">
        <f>+('3 Planilla Preadjudicación OTIC'!G479)</f>
        <v>65006242-6</v>
      </c>
      <c r="F479" s="4" t="str">
        <f>+('3 Planilla Preadjudicación OTIC'!H479)</f>
        <v>CORPORACIÓN ABRIENDO PUERTAS</v>
      </c>
      <c r="G479" s="4"/>
      <c r="H479" s="4"/>
      <c r="I479" s="4" t="str">
        <f>+('3 Planilla Preadjudicación OTIC'!I479)</f>
        <v>SERVICIOS DE MANICURE Y PEDICURE</v>
      </c>
      <c r="J479" s="4" t="str">
        <f>+('3 Planilla Preadjudicación OTIC'!J479)</f>
        <v>PF0611</v>
      </c>
      <c r="K479" s="4" t="str">
        <f>+('3 Planilla Preadjudicación OTIC'!K479)</f>
        <v/>
      </c>
      <c r="L479" s="4" t="str">
        <f>+('3 Planilla Preadjudicación OTIC'!L479)</f>
        <v/>
      </c>
      <c r="M479" s="2">
        <f>+('3 Planilla Preadjudicación OTIC'!M479)</f>
        <v>13</v>
      </c>
      <c r="N479" s="4" t="str">
        <f>+('3 Planilla Preadjudicación OTIC'!N479)</f>
        <v>METROPOLITANA</v>
      </c>
      <c r="O479" s="4" t="str">
        <f>+('3 Planilla Preadjudicación OTIC'!O479)</f>
        <v>SAN JOAQUÍN</v>
      </c>
      <c r="P479" s="4" t="str">
        <f>+('3 Planilla Preadjudicación OTIC'!P479)</f>
        <v xml:space="preserve">Personas derivadas por Gendarmeria </v>
      </c>
      <c r="Q479" s="4" t="str">
        <f>+('3 Planilla Preadjudicación OTIC'!Q479)</f>
        <v>PRESENCIAL</v>
      </c>
      <c r="R479" s="4" t="str">
        <f>+('3 Planilla Preadjudicación OTIC'!R479)</f>
        <v>INDEPENDIENTE</v>
      </c>
      <c r="S479" s="4">
        <f>+('3 Planilla Preadjudicación OTIC'!S479)</f>
        <v>28</v>
      </c>
      <c r="T479" s="2">
        <f>+('3 Planilla Preadjudicación OTIC'!T479)</f>
        <v>10</v>
      </c>
      <c r="U479" s="2">
        <f>+('3 Planilla Preadjudicación OTIC'!U479)</f>
        <v>110</v>
      </c>
      <c r="V479" s="2">
        <f>+('3 Planilla Preadjudicación OTIC'!V479)</f>
        <v>0</v>
      </c>
      <c r="W479" s="2">
        <f>+('3 Planilla Preadjudicación OTIC'!W479)</f>
        <v>110</v>
      </c>
      <c r="X479" s="2">
        <f>+('3 Planilla Preadjudicación OTIC'!X479)</f>
        <v>4</v>
      </c>
      <c r="Y479" s="2" t="str">
        <f>+('3 Planilla Preadjudicación OTIC'!Y479)</f>
        <v>SI</v>
      </c>
      <c r="Z479" s="2" t="str">
        <f>+('3 Planilla Preadjudicación OTIC'!Z479)</f>
        <v>NO</v>
      </c>
      <c r="AA479" s="2" t="str">
        <f>+('3 Planilla Preadjudicación OTIC'!AA479)</f>
        <v>NO</v>
      </c>
      <c r="AB479" s="4" t="str">
        <f>+('3 Planilla Preadjudicación OTIC'!AB479)</f>
        <v>SE AJUSTA A PLAN FORMATIVO</v>
      </c>
      <c r="AC479" s="4" t="str">
        <f>+('3 Planilla Preadjudicación OTIC'!AC479)</f>
        <v>MUJERES MAYORES DE 18 AÑOS, PRIVADAS DE LIBERTAD EN EL CENTRO PENITENCIARIO FEMENINO DE SANTIAGO, EN SITUACIÓN DE VULNERABILIDAD SOCIAL (PERTENECIENTES AL 80% MÁS VULNERABLE), CON BAJA ESCOLARIDAD Y LIMITADA EXPERIENCIA LABORAL.</v>
      </c>
      <c r="AD479" s="2" t="str">
        <f>+('3 Planilla Preadjudicación OTIC'!AD479)</f>
        <v>NO</v>
      </c>
      <c r="AE479" s="4">
        <f>+('3 Planilla Preadjudicación OTIC'!AE479)</f>
        <v>0</v>
      </c>
      <c r="AF479" s="2" t="str">
        <f>+('3 Planilla Preadjudicación OTIC'!AF479)</f>
        <v>CERRADA</v>
      </c>
      <c r="AG479" s="2">
        <f>+('3 Planilla Preadjudicación OTIC'!AG479)</f>
        <v>28</v>
      </c>
      <c r="AH479" s="2">
        <f>+('3 Planilla Preadjudicación OTIC'!AH479)</f>
        <v>2</v>
      </c>
      <c r="AI479" s="135" t="str">
        <f>+('3 Planilla Preadjudicación OTIC'!AI479)</f>
        <v>77086577-8</v>
      </c>
      <c r="AJ479" s="4" t="str">
        <f>+('3 Planilla Preadjudicación OTIC'!AJ479)</f>
        <v>CENTRO DE FORMACION Y CAPACITACION PROFESIONAL SPA</v>
      </c>
      <c r="AK479" s="2">
        <f>+('3 Planilla Preadjudicación OTIC'!AK479)</f>
        <v>110</v>
      </c>
      <c r="AL479" s="2">
        <f>+('3 Planilla Preadjudicación OTIC'!AL479)</f>
        <v>28</v>
      </c>
      <c r="AM479" s="12">
        <f>+('3 Planilla Preadjudicación OTIC'!AM479)</f>
        <v>5150</v>
      </c>
      <c r="AN479" s="12">
        <f>+('3 Planilla Preadjudicación OTIC'!AN479)</f>
        <v>0</v>
      </c>
      <c r="AO479" s="12">
        <f>+('3 Planilla Preadjudicación OTIC'!AO479)</f>
        <v>0</v>
      </c>
      <c r="AP479" s="12">
        <f>+('3 Planilla Preadjudicación OTIC'!AP479)</f>
        <v>5665000</v>
      </c>
      <c r="AQ479" s="12">
        <f>+('3 Planilla Preadjudicación OTIC'!AQ479)</f>
        <v>1120000</v>
      </c>
      <c r="AR479" s="12">
        <f>+('3 Planilla Preadjudicación OTIC'!AR479)</f>
        <v>0</v>
      </c>
      <c r="AS479" s="12">
        <f>+('3 Planilla Preadjudicación OTIC'!AS479)</f>
        <v>0</v>
      </c>
      <c r="AT479" s="12">
        <f>+('3 Planilla Preadjudicación OTIC'!AT479)</f>
        <v>0</v>
      </c>
      <c r="AU479" s="12">
        <f>+('3 Planilla Preadjudicación OTIC'!AU479)</f>
        <v>6785000</v>
      </c>
      <c r="AV479" s="2" t="str">
        <f>+('3 Planilla Preadjudicación OTIC'!AV479)</f>
        <v>NO</v>
      </c>
      <c r="AW479" s="4" t="str">
        <f>+('3 Planilla Preadjudicación OTIC'!AW479)</f>
        <v>NUMERAL 6.1.2. ÍTEM 8 - LA POBLACIÓN OBJETIVO ES DERIVADA POR GENDARMERÍA. OTEC NO PRESENTA CARTA DE DICHA INSTITUCIÓN PARA PODER AUTORIZAR SU EJECUCIÓN DENTRO DEL RECINTO RESPECTIVO.</v>
      </c>
      <c r="AX479" s="2">
        <f>+('3 Planilla Preadjudicación OTIC'!AX479)</f>
        <v>0</v>
      </c>
      <c r="AY479" s="2">
        <f>+('3 Planilla Preadjudicación OTIC'!AY479)</f>
        <v>0</v>
      </c>
      <c r="AZ479" s="2">
        <f>+('3 Planilla Preadjudicación OTIC'!AZ479)</f>
        <v>0</v>
      </c>
      <c r="BA479" s="2">
        <f>+('3 Planilla Preadjudicación OTIC'!BA479)</f>
        <v>0</v>
      </c>
      <c r="BB479" s="2">
        <f>+('3 Planilla Preadjudicación OTIC'!BB479)</f>
        <v>0</v>
      </c>
      <c r="BC479" s="2">
        <f>+('3 Planilla Preadjudicación OTIC'!BC479)</f>
        <v>0</v>
      </c>
      <c r="BD479" s="2">
        <f>+('3 Planilla Preadjudicación OTIC'!BD479)</f>
        <v>0</v>
      </c>
      <c r="BE479" s="2">
        <f>+('3 Planilla Preadjudicación OTIC'!BE479)</f>
        <v>0</v>
      </c>
      <c r="BF479" s="2">
        <f>+('3 Planilla Preadjudicación OTIC'!BF479)</f>
        <v>0</v>
      </c>
      <c r="BG479" s="2">
        <f>+('3 Planilla Preadjudicación OTIC'!BG479)</f>
        <v>0</v>
      </c>
      <c r="BH479" s="2">
        <f>+('3 Planilla Preadjudicación OTIC'!BH479)</f>
        <v>0</v>
      </c>
      <c r="BI479" s="2">
        <f>+('3 Planilla Preadjudicación OTIC'!BI479)</f>
        <v>0</v>
      </c>
      <c r="BJ479" s="2">
        <f>+('3 Planilla Preadjudicación OTIC'!BJ479)</f>
        <v>0</v>
      </c>
      <c r="BK479" s="2">
        <f>+('3 Planilla Preadjudicación OTIC'!BK479)</f>
        <v>0</v>
      </c>
      <c r="BL479" s="2">
        <f>+('3 Planilla Preadjudicación OTIC'!BL479)</f>
        <v>0</v>
      </c>
      <c r="BM479" s="104">
        <f>ROUND(('3 Planilla Preadjudicación OTIC'!BM479),1)</f>
        <v>0</v>
      </c>
      <c r="BN479" s="4" t="str">
        <f>+('3 Planilla Preadjudicación OTIC'!BN479)</f>
        <v>NO</v>
      </c>
      <c r="BO479" s="4">
        <f>+('3 Planilla Preadjudicación OTIC'!BO479)</f>
        <v>0</v>
      </c>
      <c r="BP479" s="4">
        <f>+('3 Planilla Preadjudicación OTIC'!BP479)</f>
        <v>0</v>
      </c>
      <c r="BQ479" s="4">
        <f>+('3 Planilla Preadjudicación OTIC'!BQ479)</f>
        <v>0</v>
      </c>
      <c r="BR479" s="4">
        <f>+('3 Planilla Preadjudicación OTIC'!BR479)</f>
        <v>0</v>
      </c>
      <c r="BS479" s="4">
        <f>+('3 Planilla Preadjudicación OTIC'!BS479)</f>
        <v>0</v>
      </c>
      <c r="BT479" s="4">
        <f>+('3 Planilla Preadjudicación OTIC'!BT479)</f>
        <v>0</v>
      </c>
      <c r="BU479" s="85">
        <f>IF(VLOOKUP(A479,'BD OFICIAL'!$A$1:$AL$2098,7,0)=D479,0,1)</f>
        <v>0</v>
      </c>
      <c r="BV479" s="85">
        <f>IF(VLOOKUP(A479,'BD OFICIAL'!$A$1:$AL$2098,11,0)=J479,0,1)</f>
        <v>0</v>
      </c>
      <c r="BW479" s="85">
        <f>IF(VLOOKUP(A479,'BD OFICIAL'!$A$1:$AL$2098,13,0)=L479,0,1)</f>
        <v>0</v>
      </c>
      <c r="BX479" s="2">
        <f>IF(VLOOKUP(A479,'BD OFICIAL'!$A$1:$AL$2098,16,0)=O479,0,1)</f>
        <v>0</v>
      </c>
      <c r="BY479" s="2">
        <f>IF(VLOOKUP(A479,'BD OFICIAL'!$A$1:$AL$2098,17,0)=P479,0,1)</f>
        <v>0</v>
      </c>
      <c r="BZ479" s="2">
        <f>IF(VLOOKUP(A479,'BD OFICIAL'!$A$1:$AL$2098,19,0)=R479,0,1)</f>
        <v>0</v>
      </c>
      <c r="CA479" s="2">
        <f>IF(VLOOKUP(A479,'BD OFICIAL'!$A$1:$AL$2098,21,0)=T479,0,1)</f>
        <v>0</v>
      </c>
      <c r="CB479" s="2">
        <f>IF(VLOOKUP(A479,'BD OFICIAL'!$A$1:$AL$2098,24,0)=AK479,0,1)</f>
        <v>0</v>
      </c>
      <c r="CC479" s="2">
        <f>IF(VLOOKUP(A479,'BD OFICIAL'!$A$1:$AL$2098,25,0)=X479,0,1)</f>
        <v>0</v>
      </c>
      <c r="CD479" s="2">
        <f>IF(VLOOKUP(A479,'BD OFICIAL'!$A$1:$AL$2098,26,0)=Y479,0,1)</f>
        <v>0</v>
      </c>
      <c r="CE479" s="2">
        <f>IF(VLOOKUP(A479,'BD OFICIAL'!$A$1:$AL$2098,27,0)=Z479,0,1)</f>
        <v>0</v>
      </c>
      <c r="CF479" s="2">
        <f>IF(VLOOKUP(A479,'BD OFICIAL'!$A$1:$AL$2098,28,0)=AA479,0,1)</f>
        <v>0</v>
      </c>
      <c r="CG479" s="2">
        <f>IF(VLOOKUP(A479,'BD OFICIAL'!$A$1:$AL$2098,33,0)=AF479,0,1)</f>
        <v>0</v>
      </c>
      <c r="CH479" s="2">
        <f>IF(VLOOKUP(A479,'BD OFICIAL'!$A$1:$AL$2098,35,0)=AH479,0,1)</f>
        <v>0</v>
      </c>
      <c r="CI479" s="85">
        <f>IF(VLOOKUP(A479,'BD OFICIAL'!$A$1:$AL$2098,34,0)=AL479,0,1)</f>
        <v>0</v>
      </c>
      <c r="CJ479" s="12">
        <f>VLOOKUP(A479,'BD OFICIAL'!$A$1:$AM$2098,36,0)*AM479-AP479</f>
        <v>0</v>
      </c>
      <c r="CK479" s="85" t="str">
        <f t="shared" si="258"/>
        <v>SSH</v>
      </c>
      <c r="CL479" s="85" t="str">
        <f t="shared" si="259"/>
        <v>SI</v>
      </c>
      <c r="CM479" s="85" t="str">
        <f t="shared" si="239"/>
        <v>NO</v>
      </c>
      <c r="CN479" s="31">
        <f t="shared" si="240"/>
        <v>0</v>
      </c>
      <c r="CO479" s="31">
        <f t="shared" si="260"/>
        <v>0</v>
      </c>
      <c r="CP479" s="31">
        <f t="shared" si="241"/>
        <v>0</v>
      </c>
      <c r="CQ479" s="31">
        <f>IF(Y479="NO",0,IF(Y479="SI",IF(VLOOKUP(A479,'BD OFICIAL'!$A:$AO,40,0)=AQ479,0,1)))</f>
        <v>0</v>
      </c>
      <c r="CR479" s="31">
        <f>IF(Z479="NO",0,IF(Z479="SI",IF(VLOOKUP(B479,'BD OFICIAL'!$A:$AO,41,0)=AS479,0,1)))</f>
        <v>0</v>
      </c>
      <c r="CS479" s="31">
        <f t="shared" si="261"/>
        <v>0</v>
      </c>
      <c r="CT479" s="31">
        <f t="shared" si="262"/>
        <v>0</v>
      </c>
      <c r="CU479" s="31">
        <f>IF(VLOOKUP(A479,'BD OFICIAL'!$A$1:$AL$1056,31,0)="SI",IF(AT479&gt;0,0,1),IF(AT479=0,0,1))</f>
        <v>0</v>
      </c>
      <c r="CV479" s="31">
        <f t="shared" si="263"/>
        <v>0</v>
      </c>
      <c r="CW479" s="31">
        <f t="shared" si="242"/>
        <v>0</v>
      </c>
      <c r="CX479" s="85" t="str">
        <f t="shared" si="243"/>
        <v>NO</v>
      </c>
      <c r="CY479" s="31">
        <f t="shared" si="244"/>
        <v>0</v>
      </c>
      <c r="CZ479" s="85" t="str">
        <f>IF(ISERROR(VLOOKUP(AI479,EXPERIENCIA!$A$1:$C$2100,1,0)),"NO","SI")</f>
        <v>NO</v>
      </c>
      <c r="DA479" s="85" t="str">
        <f>IF(CX479="no","NO APLICA",IF(AX479=0,"ERROR NOTA",IF(AND(AX479&gt;1,CZ479="NO"),"ERROR NOTA",IF(AND(CZ479="NO",AX479=1),0,IF(VLOOKUP(AI479,EXPERIENCIA!$A$1:$C$2100,3,0)=AX479,0,"ERROR NOTA")))))</f>
        <v>NO APLICA</v>
      </c>
      <c r="DB479" s="85" t="str">
        <f>IF(ISERROR(VLOOKUP(AI479,COMPORTAMIENTO!$A$1:$C$2100,1,0)),"NO","SI")</f>
        <v>NO</v>
      </c>
      <c r="DC479" s="85" t="str">
        <f>IF(CX479="NO","NO APLICA",IF(AY479=0,"ERROR NOTA",IF(AND(DB479="NO",AY479=7),0,IF(VLOOKUP(AI479,COMPORTAMIENTO!$A$2:$H$2100,8,0)=AY479,0,"ERROR NOTA"))))</f>
        <v>NO APLICA</v>
      </c>
      <c r="DD479" s="104" t="str">
        <f t="shared" si="245"/>
        <v>NO APLICA</v>
      </c>
      <c r="DE479" s="104" t="str">
        <f t="shared" si="246"/>
        <v>NO APLICA</v>
      </c>
      <c r="DF479" s="85" t="str">
        <f t="shared" si="264"/>
        <v>SI</v>
      </c>
      <c r="DG479" s="85">
        <f t="shared" si="247"/>
        <v>0</v>
      </c>
      <c r="DH479" s="85">
        <f t="shared" si="248"/>
        <v>0</v>
      </c>
      <c r="DI479" s="85" t="str">
        <f t="shared" si="249"/>
        <v>NO APLICA</v>
      </c>
      <c r="DJ479" s="12" t="str">
        <f t="shared" si="250"/>
        <v>NO APLICA</v>
      </c>
      <c r="DK479" s="7" t="str">
        <f t="shared" si="251"/>
        <v>NO APLICA</v>
      </c>
      <c r="DL479" s="12">
        <f t="shared" si="265"/>
        <v>5150</v>
      </c>
      <c r="DM479" s="12">
        <f>VLOOKUP(A479,'5 TD'!$A:$B,2,0)</f>
        <v>5075</v>
      </c>
      <c r="DN479" s="7" t="str">
        <f t="shared" si="266"/>
        <v>NO APLICA</v>
      </c>
      <c r="DO479" s="85" t="str">
        <f t="shared" si="252"/>
        <v>NO APLICA</v>
      </c>
      <c r="DP479" s="85" t="str">
        <f t="shared" si="253"/>
        <v>NO APLICA</v>
      </c>
      <c r="DQ479" s="7" t="str">
        <f t="shared" si="254"/>
        <v>NO APLICA</v>
      </c>
      <c r="DR479" s="85" t="str">
        <f t="shared" si="267"/>
        <v>NO APLICA</v>
      </c>
      <c r="DS479" s="2" t="str">
        <f>+('3 Planilla Preadjudicación OTIC'!BN479)</f>
        <v>NO</v>
      </c>
      <c r="DT479" s="2" t="str">
        <f>IF(DR479="APROBADO",VLOOKUP(A479,'5 TD'!$D$3:$E$270,2,0),"NO APLICA")</f>
        <v>NO APLICA</v>
      </c>
      <c r="DU479" s="2" t="str">
        <f t="shared" si="268"/>
        <v>NO APLICA</v>
      </c>
      <c r="DV479" s="2" t="str">
        <f>IF(DU479="SI",VLOOKUP(A479,'5 TD'!$G$3:$H$270,2,0),"NO APLICA ")</f>
        <v xml:space="preserve">NO APLICA </v>
      </c>
      <c r="DW479" s="2" t="str">
        <f t="shared" si="269"/>
        <v>NO</v>
      </c>
      <c r="DX479" s="2" t="str">
        <f>IF(DW479="SI",VLOOKUP(A479,'5 TD'!$J$4:$K$472,2,0),"NO APLICA")</f>
        <v>NO APLICA</v>
      </c>
      <c r="DY479" s="2" t="str">
        <f t="shared" si="270"/>
        <v>NO APLICA</v>
      </c>
      <c r="DZ479" s="7" t="str">
        <f>IF(DY479="SI",VLOOKUP(A479,'5 TD'!$M$4:$N$350,2,0),"NO APLICA")</f>
        <v>NO APLICA</v>
      </c>
      <c r="EA479" s="2" t="str">
        <f t="shared" si="271"/>
        <v>NO APLICA</v>
      </c>
      <c r="EB479" s="12" t="str">
        <f t="shared" si="272"/>
        <v/>
      </c>
      <c r="EC479" s="12" t="str">
        <f>IF(EA479="SI",VLOOKUP(A479,'5 TD'!$V$4:$W$479,2,0),"NO APLICA")</f>
        <v>NO APLICA</v>
      </c>
      <c r="ED479" s="2" t="str">
        <f t="shared" si="255"/>
        <v>NO</v>
      </c>
      <c r="EE479" s="79" t="str">
        <f>IF(ED479="SI",VLOOKUP(AI479,COMPORTAMIENTO!$A$1:$H$2100,7,0),"NO APLICA")</f>
        <v>NO APLICA</v>
      </c>
      <c r="EF479" s="12" t="str">
        <f>IF(ED479="SI",VLOOKUP(A479,'5 TD'!$P$2:$Q$479,2,0),"NO APLICA")</f>
        <v>NO APLICA</v>
      </c>
      <c r="EG479" s="2" t="str">
        <f t="shared" si="256"/>
        <v>NO</v>
      </c>
      <c r="EH479" s="2">
        <f>IF(CZ479="no",0,VLOOKUP(AI479,EXPERIENCIA!$A$1:$C$2100,2,0))</f>
        <v>0</v>
      </c>
      <c r="EI479" s="2">
        <f>IF(CZ479="si",VLOOKUP(A479,'5 TD'!$S$3:$T$2103,2,0),0)</f>
        <v>0</v>
      </c>
      <c r="EJ479" s="2" t="str">
        <f t="shared" si="257"/>
        <v>SI</v>
      </c>
      <c r="EK479" s="2">
        <f>+('3 Planilla Preadjudicación OTIC'!BU479)</f>
        <v>0</v>
      </c>
      <c r="EL479" s="3"/>
      <c r="EM479" s="3"/>
      <c r="EN479" s="3"/>
      <c r="EQ479" s="86"/>
    </row>
    <row r="480" spans="1:147" ht="15" customHeight="1" x14ac:dyDescent="0.3">
      <c r="A480" s="2">
        <f>+('3 Planilla Preadjudicación OTIC'!A480)</f>
        <v>14453</v>
      </c>
      <c r="B480" s="2" t="str">
        <f>+('3 Planilla Preadjudicación OTIC'!B480)</f>
        <v>65181652-1</v>
      </c>
      <c r="C480" s="4">
        <f>+('3 Planilla Preadjudicación OTIC'!E480)</f>
        <v>2025</v>
      </c>
      <c r="D480" s="4" t="str">
        <f>+('3 Planilla Preadjudicación OTIC'!F480)</f>
        <v>MANDATO</v>
      </c>
      <c r="E480" s="4" t="str">
        <f>+('3 Planilla Preadjudicación OTIC'!G480)</f>
        <v>65006242-6</v>
      </c>
      <c r="F480" s="4" t="str">
        <f>+('3 Planilla Preadjudicación OTIC'!H480)</f>
        <v>CORPORACIÓN ABRIENDO PUERTAS</v>
      </c>
      <c r="G480" s="4"/>
      <c r="H480" s="4"/>
      <c r="I480" s="4" t="str">
        <f>+('3 Planilla Preadjudicación OTIC'!I480)</f>
        <v>SERVICIOS DE MANICURE Y PEDICURE</v>
      </c>
      <c r="J480" s="4" t="str">
        <f>+('3 Planilla Preadjudicación OTIC'!J480)</f>
        <v>PF0611</v>
      </c>
      <c r="K480" s="4" t="str">
        <f>+('3 Planilla Preadjudicación OTIC'!K480)</f>
        <v>TÉCNICAS PARA EL EMPRENDIMIENTO</v>
      </c>
      <c r="L480" s="4" t="str">
        <f>+('3 Planilla Preadjudicación OTIC'!L480)</f>
        <v>PF0921</v>
      </c>
      <c r="M480" s="2">
        <f>+('3 Planilla Preadjudicación OTIC'!M480)</f>
        <v>13</v>
      </c>
      <c r="N480" s="4" t="str">
        <f>+('3 Planilla Preadjudicación OTIC'!N480)</f>
        <v>METROPOLITANA</v>
      </c>
      <c r="O480" s="4" t="str">
        <f>+('3 Planilla Preadjudicación OTIC'!O480)</f>
        <v>SAN JOAQUÍN</v>
      </c>
      <c r="P480" s="4" t="str">
        <f>+('3 Planilla Preadjudicación OTIC'!P480)</f>
        <v xml:space="preserve">Personas derivadas por Gendarmeria </v>
      </c>
      <c r="Q480" s="4" t="str">
        <f>+('3 Planilla Preadjudicación OTIC'!Q480)</f>
        <v>PRESENCIAL</v>
      </c>
      <c r="R480" s="4" t="str">
        <f>+('3 Planilla Preadjudicación OTIC'!R480)</f>
        <v>INDEPENDIENTE</v>
      </c>
      <c r="S480" s="4">
        <f>+('3 Planilla Preadjudicación OTIC'!S480)</f>
        <v>31</v>
      </c>
      <c r="T480" s="2">
        <f>+('3 Planilla Preadjudicación OTIC'!T480)</f>
        <v>10</v>
      </c>
      <c r="U480" s="2">
        <f>+('3 Planilla Preadjudicación OTIC'!U480)</f>
        <v>110</v>
      </c>
      <c r="V480" s="2">
        <f>+('3 Planilla Preadjudicación OTIC'!V480)</f>
        <v>12</v>
      </c>
      <c r="W480" s="2">
        <f>+('3 Planilla Preadjudicación OTIC'!W480)</f>
        <v>122</v>
      </c>
      <c r="X480" s="2">
        <f>+('3 Planilla Preadjudicación OTIC'!X480)</f>
        <v>4</v>
      </c>
      <c r="Y480" s="2" t="str">
        <f>+('3 Planilla Preadjudicación OTIC'!Y480)</f>
        <v>NO</v>
      </c>
      <c r="Z480" s="2" t="str">
        <f>+('3 Planilla Preadjudicación OTIC'!Z480)</f>
        <v>NO</v>
      </c>
      <c r="AA480" s="2" t="str">
        <f>+('3 Planilla Preadjudicación OTIC'!AA480)</f>
        <v>SI</v>
      </c>
      <c r="AB480" s="4" t="str">
        <f>+('3 Planilla Preadjudicación OTIC'!AB480)</f>
        <v>SE AJUSTA A PLAN FORMATIVO</v>
      </c>
      <c r="AC480" s="4" t="str">
        <f>+('3 Planilla Preadjudicación OTIC'!AC480)</f>
        <v>MUJERES MAYORES DE 18 AÑOS, PRIVADAS DE LIBERTAD EN EL CENTRO PENITENCIARIO FEMENINO DE SANTIAGO, EN SITUACIÓN DE VULNERABILIDAD SOCIAL (PERTENECIENTES AL 80% MÁS VULNERABLE), CON BAJA ESCOLARIDAD Y LIMITADA EXPERIENCIA LABORAL.</v>
      </c>
      <c r="AD480" s="2" t="str">
        <f>+('3 Planilla Preadjudicación OTIC'!AD480)</f>
        <v>NO</v>
      </c>
      <c r="AE480" s="4">
        <f>+('3 Planilla Preadjudicación OTIC'!AE480)</f>
        <v>0</v>
      </c>
      <c r="AF480" s="2" t="str">
        <f>+('3 Planilla Preadjudicación OTIC'!AF480)</f>
        <v>CERRADA</v>
      </c>
      <c r="AG480" s="2">
        <f>+('3 Planilla Preadjudicación OTIC'!AG480)</f>
        <v>31</v>
      </c>
      <c r="AH480" s="2">
        <f>+('3 Planilla Preadjudicación OTIC'!AH480)</f>
        <v>2</v>
      </c>
      <c r="AI480" s="135" t="str">
        <f>+('3 Planilla Preadjudicación OTIC'!AI480)</f>
        <v>77086577-8</v>
      </c>
      <c r="AJ480" s="4" t="str">
        <f>+('3 Planilla Preadjudicación OTIC'!AJ480)</f>
        <v>CENTRO DE FORMACION Y CAPACITACION PROFESIONAL SPA</v>
      </c>
      <c r="AK480" s="2">
        <f>+('3 Planilla Preadjudicación OTIC'!AK480)</f>
        <v>122</v>
      </c>
      <c r="AL480" s="2">
        <f>+('3 Planilla Preadjudicación OTIC'!AL480)</f>
        <v>31</v>
      </c>
      <c r="AM480" s="12">
        <f>+('3 Planilla Preadjudicación OTIC'!AM480)</f>
        <v>5150</v>
      </c>
      <c r="AN480" s="12">
        <f>+('3 Planilla Preadjudicación OTIC'!AN480)</f>
        <v>115000</v>
      </c>
      <c r="AO480" s="12">
        <f>+('3 Planilla Preadjudicación OTIC'!AO480)</f>
        <v>0</v>
      </c>
      <c r="AP480" s="12">
        <f>+('3 Planilla Preadjudicación OTIC'!AP480)</f>
        <v>6283000</v>
      </c>
      <c r="AQ480" s="12">
        <f>+('3 Planilla Preadjudicación OTIC'!AQ480)</f>
        <v>0</v>
      </c>
      <c r="AR480" s="12">
        <f>+('3 Planilla Preadjudicación OTIC'!AR480)</f>
        <v>1150000</v>
      </c>
      <c r="AS480" s="12">
        <f>+('3 Planilla Preadjudicación OTIC'!AS480)</f>
        <v>0</v>
      </c>
      <c r="AT480" s="12">
        <f>+('3 Planilla Preadjudicación OTIC'!AT480)</f>
        <v>0</v>
      </c>
      <c r="AU480" s="12">
        <f>+('3 Planilla Preadjudicación OTIC'!AU480)</f>
        <v>7433000</v>
      </c>
      <c r="AV480" s="2" t="str">
        <f>+('3 Planilla Preadjudicación OTIC'!AV480)</f>
        <v>NO</v>
      </c>
      <c r="AW480" s="4" t="str">
        <f>+('3 Planilla Preadjudicación OTIC'!AW480)</f>
        <v>NUMERAL 6.1.2. ÍTEM 8 - LA POBLACIÓN OBJETIVO ES DERIVADA POR GENDARMERÍA. OTEC NO PRESENTA CARTA DE DICHA INSTITUCIÓN PARA PODER AUTORIZAR SU EJECUCIÓN DENTRO DEL RECINTO RESPECTIVO.</v>
      </c>
      <c r="AX480" s="2">
        <f>+('3 Planilla Preadjudicación OTIC'!AX480)</f>
        <v>0</v>
      </c>
      <c r="AY480" s="2">
        <f>+('3 Planilla Preadjudicación OTIC'!AY480)</f>
        <v>0</v>
      </c>
      <c r="AZ480" s="2">
        <f>+('3 Planilla Preadjudicación OTIC'!AZ480)</f>
        <v>0</v>
      </c>
      <c r="BA480" s="2">
        <f>+('3 Planilla Preadjudicación OTIC'!BA480)</f>
        <v>0</v>
      </c>
      <c r="BB480" s="2">
        <f>+('3 Planilla Preadjudicación OTIC'!BB480)</f>
        <v>0</v>
      </c>
      <c r="BC480" s="2">
        <f>+('3 Planilla Preadjudicación OTIC'!BC480)</f>
        <v>0</v>
      </c>
      <c r="BD480" s="2">
        <f>+('3 Planilla Preadjudicación OTIC'!BD480)</f>
        <v>0</v>
      </c>
      <c r="BE480" s="2">
        <f>+('3 Planilla Preadjudicación OTIC'!BE480)</f>
        <v>0</v>
      </c>
      <c r="BF480" s="2">
        <f>+('3 Planilla Preadjudicación OTIC'!BF480)</f>
        <v>0</v>
      </c>
      <c r="BG480" s="2">
        <f>+('3 Planilla Preadjudicación OTIC'!BG480)</f>
        <v>0</v>
      </c>
      <c r="BH480" s="2">
        <f>+('3 Planilla Preadjudicación OTIC'!BH480)</f>
        <v>0</v>
      </c>
      <c r="BI480" s="2">
        <f>+('3 Planilla Preadjudicación OTIC'!BI480)</f>
        <v>0</v>
      </c>
      <c r="BJ480" s="2">
        <f>+('3 Planilla Preadjudicación OTIC'!BJ480)</f>
        <v>0</v>
      </c>
      <c r="BK480" s="2">
        <f>+('3 Planilla Preadjudicación OTIC'!BK480)</f>
        <v>0</v>
      </c>
      <c r="BL480" s="2">
        <f>+('3 Planilla Preadjudicación OTIC'!BL480)</f>
        <v>0</v>
      </c>
      <c r="BM480" s="104">
        <f>ROUND(('3 Planilla Preadjudicación OTIC'!BM480),1)</f>
        <v>0</v>
      </c>
      <c r="BN480" s="4" t="str">
        <f>+('3 Planilla Preadjudicación OTIC'!BN480)</f>
        <v>NO</v>
      </c>
      <c r="BO480" s="4">
        <f>+('3 Planilla Preadjudicación OTIC'!BO480)</f>
        <v>0</v>
      </c>
      <c r="BP480" s="4">
        <f>+('3 Planilla Preadjudicación OTIC'!BP480)</f>
        <v>0</v>
      </c>
      <c r="BQ480" s="4">
        <f>+('3 Planilla Preadjudicación OTIC'!BQ480)</f>
        <v>0</v>
      </c>
      <c r="BR480" s="4">
        <f>+('3 Planilla Preadjudicación OTIC'!BR480)</f>
        <v>0</v>
      </c>
      <c r="BS480" s="4">
        <f>+('3 Planilla Preadjudicación OTIC'!BS480)</f>
        <v>0</v>
      </c>
      <c r="BT480" s="4">
        <f>+('3 Planilla Preadjudicación OTIC'!BT480)</f>
        <v>0</v>
      </c>
      <c r="BU480" s="85">
        <f>IF(VLOOKUP(A480,'BD OFICIAL'!$A$1:$AL$2098,7,0)=D480,0,1)</f>
        <v>0</v>
      </c>
      <c r="BV480" s="85">
        <f>IF(VLOOKUP(A480,'BD OFICIAL'!$A$1:$AL$2098,11,0)=J480,0,1)</f>
        <v>0</v>
      </c>
      <c r="BW480" s="85">
        <f>IF(VLOOKUP(A480,'BD OFICIAL'!$A$1:$AL$2098,13,0)=L480,0,1)</f>
        <v>0</v>
      </c>
      <c r="BX480" s="2">
        <f>IF(VLOOKUP(A480,'BD OFICIAL'!$A$1:$AL$2098,16,0)=O480,0,1)</f>
        <v>0</v>
      </c>
      <c r="BY480" s="2">
        <f>IF(VLOOKUP(A480,'BD OFICIAL'!$A$1:$AL$2098,17,0)=P480,0,1)</f>
        <v>0</v>
      </c>
      <c r="BZ480" s="2">
        <f>IF(VLOOKUP(A480,'BD OFICIAL'!$A$1:$AL$2098,19,0)=R480,0,1)</f>
        <v>0</v>
      </c>
      <c r="CA480" s="2">
        <f>IF(VLOOKUP(A480,'BD OFICIAL'!$A$1:$AL$2098,21,0)=T480,0,1)</f>
        <v>0</v>
      </c>
      <c r="CB480" s="2">
        <f>IF(VLOOKUP(A480,'BD OFICIAL'!$A$1:$AL$2098,24,0)=AK480,0,1)</f>
        <v>0</v>
      </c>
      <c r="CC480" s="2">
        <f>IF(VLOOKUP(A480,'BD OFICIAL'!$A$1:$AL$2098,25,0)=X480,0,1)</f>
        <v>0</v>
      </c>
      <c r="CD480" s="2">
        <f>IF(VLOOKUP(A480,'BD OFICIAL'!$A$1:$AL$2098,26,0)=Y480,0,1)</f>
        <v>0</v>
      </c>
      <c r="CE480" s="2">
        <f>IF(VLOOKUP(A480,'BD OFICIAL'!$A$1:$AL$2098,27,0)=Z480,0,1)</f>
        <v>0</v>
      </c>
      <c r="CF480" s="2">
        <f>IF(VLOOKUP(A480,'BD OFICIAL'!$A$1:$AL$2098,28,0)=AA480,0,1)</f>
        <v>0</v>
      </c>
      <c r="CG480" s="2">
        <f>IF(VLOOKUP(A480,'BD OFICIAL'!$A$1:$AL$2098,33,0)=AF480,0,1)</f>
        <v>0</v>
      </c>
      <c r="CH480" s="2">
        <f>IF(VLOOKUP(A480,'BD OFICIAL'!$A$1:$AL$2098,35,0)=AH480,0,1)</f>
        <v>0</v>
      </c>
      <c r="CI480" s="85">
        <f>IF(VLOOKUP(A480,'BD OFICIAL'!$A$1:$AL$2098,34,0)=AL480,0,1)</f>
        <v>0</v>
      </c>
      <c r="CJ480" s="12">
        <f>VLOOKUP(A480,'BD OFICIAL'!$A$1:$AM$2098,36,0)*AM480-AP480</f>
        <v>0</v>
      </c>
      <c r="CK480" s="85" t="str">
        <f t="shared" si="258"/>
        <v>SHMAN</v>
      </c>
      <c r="CL480" s="85" t="str">
        <f t="shared" si="259"/>
        <v>SI</v>
      </c>
      <c r="CM480" s="85" t="str">
        <f t="shared" si="239"/>
        <v>NO</v>
      </c>
      <c r="CN480" s="31">
        <f t="shared" si="240"/>
        <v>0</v>
      </c>
      <c r="CO480" s="31">
        <f t="shared" si="260"/>
        <v>0</v>
      </c>
      <c r="CP480" s="31">
        <f t="shared" si="241"/>
        <v>0</v>
      </c>
      <c r="CQ480" s="31">
        <f>IF(Y480="NO",0,IF(Y480="SI",IF(VLOOKUP(A480,'BD OFICIAL'!$A:$AO,40,0)=AQ480,0,1)))</f>
        <v>0</v>
      </c>
      <c r="CR480" s="31">
        <f>IF(Z480="NO",0,IF(Z480="SI",IF(VLOOKUP(B480,'BD OFICIAL'!$A:$AO,41,0)=AS480,0,1)))</f>
        <v>0</v>
      </c>
      <c r="CS480" s="31">
        <f t="shared" si="261"/>
        <v>0</v>
      </c>
      <c r="CT480" s="31">
        <f t="shared" si="262"/>
        <v>0</v>
      </c>
      <c r="CU480" s="31">
        <f>IF(VLOOKUP(A480,'BD OFICIAL'!$A$1:$AL$1056,31,0)="SI",IF(AT480&gt;0,0,1),IF(AT480=0,0,1))</f>
        <v>0</v>
      </c>
      <c r="CV480" s="31">
        <f t="shared" si="263"/>
        <v>0</v>
      </c>
      <c r="CW480" s="31">
        <f t="shared" si="242"/>
        <v>0</v>
      </c>
      <c r="CX480" s="85" t="str">
        <f t="shared" si="243"/>
        <v>NO</v>
      </c>
      <c r="CY480" s="31">
        <f t="shared" si="244"/>
        <v>0</v>
      </c>
      <c r="CZ480" s="85" t="str">
        <f>IF(ISERROR(VLOOKUP(AI480,EXPERIENCIA!$A$1:$C$2100,1,0)),"NO","SI")</f>
        <v>NO</v>
      </c>
      <c r="DA480" s="85" t="str">
        <f>IF(CX480="no","NO APLICA",IF(AX480=0,"ERROR NOTA",IF(AND(AX480&gt;1,CZ480="NO"),"ERROR NOTA",IF(AND(CZ480="NO",AX480=1),0,IF(VLOOKUP(AI480,EXPERIENCIA!$A$1:$C$2100,3,0)=AX480,0,"ERROR NOTA")))))</f>
        <v>NO APLICA</v>
      </c>
      <c r="DB480" s="85" t="str">
        <f>IF(ISERROR(VLOOKUP(AI480,COMPORTAMIENTO!$A$1:$C$2100,1,0)),"NO","SI")</f>
        <v>NO</v>
      </c>
      <c r="DC480" s="85" t="str">
        <f>IF(CX480="NO","NO APLICA",IF(AY480=0,"ERROR NOTA",IF(AND(DB480="NO",AY480=7),0,IF(VLOOKUP(AI480,COMPORTAMIENTO!$A$2:$H$2100,8,0)=AY480,0,"ERROR NOTA"))))</f>
        <v>NO APLICA</v>
      </c>
      <c r="DD480" s="104" t="str">
        <f t="shared" si="245"/>
        <v>NO APLICA</v>
      </c>
      <c r="DE480" s="104" t="str">
        <f t="shared" si="246"/>
        <v>NO APLICA</v>
      </c>
      <c r="DF480" s="85" t="str">
        <f t="shared" si="264"/>
        <v>SI</v>
      </c>
      <c r="DG480" s="85">
        <f t="shared" si="247"/>
        <v>0</v>
      </c>
      <c r="DH480" s="85">
        <f t="shared" si="248"/>
        <v>0</v>
      </c>
      <c r="DI480" s="85" t="str">
        <f t="shared" si="249"/>
        <v>NO APLICA</v>
      </c>
      <c r="DJ480" s="12" t="str">
        <f t="shared" si="250"/>
        <v>NO APLICA</v>
      </c>
      <c r="DK480" s="7" t="str">
        <f t="shared" si="251"/>
        <v>NO APLICA</v>
      </c>
      <c r="DL480" s="12">
        <f t="shared" si="265"/>
        <v>5150</v>
      </c>
      <c r="DM480" s="12">
        <f>VLOOKUP(A480,'5 TD'!$A:$B,2,0)</f>
        <v>5075</v>
      </c>
      <c r="DN480" s="7" t="str">
        <f t="shared" si="266"/>
        <v>NO APLICA</v>
      </c>
      <c r="DO480" s="85" t="str">
        <f t="shared" si="252"/>
        <v>NO APLICA</v>
      </c>
      <c r="DP480" s="85" t="str">
        <f t="shared" si="253"/>
        <v>NO APLICA</v>
      </c>
      <c r="DQ480" s="7" t="str">
        <f t="shared" si="254"/>
        <v>NO APLICA</v>
      </c>
      <c r="DR480" s="85" t="str">
        <f t="shared" si="267"/>
        <v>NO APLICA</v>
      </c>
      <c r="DS480" s="2" t="str">
        <f>+('3 Planilla Preadjudicación OTIC'!BN480)</f>
        <v>NO</v>
      </c>
      <c r="DT480" s="2" t="str">
        <f>IF(DR480="APROBADO",VLOOKUP(A480,'5 TD'!$D$3:$E$270,2,0),"NO APLICA")</f>
        <v>NO APLICA</v>
      </c>
      <c r="DU480" s="2" t="str">
        <f t="shared" si="268"/>
        <v>NO APLICA</v>
      </c>
      <c r="DV480" s="2" t="str">
        <f>IF(DU480="SI",VLOOKUP(A480,'5 TD'!$G$3:$H$270,2,0),"NO APLICA ")</f>
        <v xml:space="preserve">NO APLICA </v>
      </c>
      <c r="DW480" s="2" t="str">
        <f t="shared" si="269"/>
        <v>NO</v>
      </c>
      <c r="DX480" s="2" t="str">
        <f>IF(DW480="SI",VLOOKUP(A480,'5 TD'!$J$4:$K$472,2,0),"NO APLICA")</f>
        <v>NO APLICA</v>
      </c>
      <c r="DY480" s="2" t="str">
        <f t="shared" si="270"/>
        <v>NO APLICA</v>
      </c>
      <c r="DZ480" s="7" t="str">
        <f>IF(DY480="SI",VLOOKUP(A480,'5 TD'!$M$4:$N$350,2,0),"NO APLICA")</f>
        <v>NO APLICA</v>
      </c>
      <c r="EA480" s="2" t="str">
        <f t="shared" si="271"/>
        <v>NO APLICA</v>
      </c>
      <c r="EB480" s="12" t="str">
        <f t="shared" si="272"/>
        <v/>
      </c>
      <c r="EC480" s="12" t="str">
        <f>IF(EA480="SI",VLOOKUP(A480,'5 TD'!$V$4:$W$479,2,0),"NO APLICA")</f>
        <v>NO APLICA</v>
      </c>
      <c r="ED480" s="2" t="str">
        <f t="shared" si="255"/>
        <v>NO</v>
      </c>
      <c r="EE480" s="79" t="str">
        <f>IF(ED480="SI",VLOOKUP(AI480,COMPORTAMIENTO!$A$1:$H$2100,7,0),"NO APLICA")</f>
        <v>NO APLICA</v>
      </c>
      <c r="EF480" s="12" t="str">
        <f>IF(ED480="SI",VLOOKUP(A480,'5 TD'!$P$2:$Q$479,2,0),"NO APLICA")</f>
        <v>NO APLICA</v>
      </c>
      <c r="EG480" s="2" t="str">
        <f t="shared" si="256"/>
        <v>NO</v>
      </c>
      <c r="EH480" s="2">
        <f>IF(CZ480="no",0,VLOOKUP(AI480,EXPERIENCIA!$A$1:$C$2100,2,0))</f>
        <v>0</v>
      </c>
      <c r="EI480" s="2">
        <f>IF(CZ480="si",VLOOKUP(A480,'5 TD'!$S$3:$T$2103,2,0),0)</f>
        <v>0</v>
      </c>
      <c r="EJ480" s="2" t="str">
        <f t="shared" si="257"/>
        <v>SI</v>
      </c>
      <c r="EK480" s="2">
        <f>+('3 Planilla Preadjudicación OTIC'!BU480)</f>
        <v>0</v>
      </c>
      <c r="EL480" s="3"/>
      <c r="EM480" s="3"/>
      <c r="EN480" s="3"/>
      <c r="EQ480" s="86"/>
    </row>
    <row r="481" spans="1:147" ht="15" customHeight="1" x14ac:dyDescent="0.3">
      <c r="A481" s="2">
        <f>+('3 Planilla Preadjudicación OTIC'!A481)</f>
        <v>14266</v>
      </c>
      <c r="B481" s="2" t="str">
        <f>+('3 Planilla Preadjudicación OTIC'!B481)</f>
        <v>65181652-1</v>
      </c>
      <c r="C481" s="4">
        <f>+('3 Planilla Preadjudicación OTIC'!E481)</f>
        <v>2025</v>
      </c>
      <c r="D481" s="4" t="str">
        <f>+('3 Planilla Preadjudicación OTIC'!F481)</f>
        <v>MANDATO</v>
      </c>
      <c r="E481" s="4" t="str">
        <f>+('3 Planilla Preadjudicación OTIC'!G481)</f>
        <v>65196907-7</v>
      </c>
      <c r="F481" s="4" t="str">
        <f>+('3 Planilla Preadjudicación OTIC'!H481)</f>
        <v>FUNDACIÓN ATENEA MUJER</v>
      </c>
      <c r="G481" s="4"/>
      <c r="H481" s="4"/>
      <c r="I481" s="4" t="str">
        <f>+('3 Planilla Preadjudicación OTIC'!I481)</f>
        <v>SERVICIOS DE MANICURE Y PEDICURE</v>
      </c>
      <c r="J481" s="4" t="str">
        <f>+('3 Planilla Preadjudicación OTIC'!J481)</f>
        <v>PF0611</v>
      </c>
      <c r="K481" s="4" t="str">
        <f>+('3 Planilla Preadjudicación OTIC'!K481)</f>
        <v>TÉCNICAS PARA EL EMPRENDIMIENTO</v>
      </c>
      <c r="L481" s="4" t="str">
        <f>+('3 Planilla Preadjudicación OTIC'!L481)</f>
        <v>PF0921</v>
      </c>
      <c r="M481" s="2">
        <f>+('3 Planilla Preadjudicación OTIC'!M481)</f>
        <v>13</v>
      </c>
      <c r="N481" s="4" t="str">
        <f>+('3 Planilla Preadjudicación OTIC'!N481)</f>
        <v>METROPOLITANA</v>
      </c>
      <c r="O481" s="4" t="str">
        <f>+('3 Planilla Preadjudicación OTIC'!O481)</f>
        <v>SANTIAGO</v>
      </c>
      <c r="P481" s="4" t="str">
        <f>+('3 Planilla Preadjudicación OTIC'!P481)</f>
        <v>EMPRENDEDORES/AS INFORMALES O PERSONAS VULNERABLES PERTENECIENTES AL 80% MAS VULNERABLE</v>
      </c>
      <c r="Q481" s="4" t="str">
        <f>+('3 Planilla Preadjudicación OTIC'!Q481)</f>
        <v>PRESENCIAL</v>
      </c>
      <c r="R481" s="4" t="str">
        <f>+('3 Planilla Preadjudicación OTIC'!R481)</f>
        <v>INDEPENDIENTE</v>
      </c>
      <c r="S481" s="4">
        <f>+('3 Planilla Preadjudicación OTIC'!S481)</f>
        <v>41</v>
      </c>
      <c r="T481" s="2">
        <f>+('3 Planilla Preadjudicación OTIC'!T481)</f>
        <v>11</v>
      </c>
      <c r="U481" s="2">
        <f>+('3 Planilla Preadjudicación OTIC'!U481)</f>
        <v>110</v>
      </c>
      <c r="V481" s="2">
        <f>+('3 Planilla Preadjudicación OTIC'!V481)</f>
        <v>12</v>
      </c>
      <c r="W481" s="2">
        <f>+('3 Planilla Preadjudicación OTIC'!W481)</f>
        <v>122</v>
      </c>
      <c r="X481" s="2">
        <f>+('3 Planilla Preadjudicación OTIC'!X481)</f>
        <v>3</v>
      </c>
      <c r="Y481" s="2" t="str">
        <f>+('3 Planilla Preadjudicación OTIC'!Y481)</f>
        <v>SI</v>
      </c>
      <c r="Z481" s="2" t="str">
        <f>+('3 Planilla Preadjudicación OTIC'!Z481)</f>
        <v>NO</v>
      </c>
      <c r="AA481" s="2" t="str">
        <f>+('3 Planilla Preadjudicación OTIC'!AA481)</f>
        <v>SI</v>
      </c>
      <c r="AB481" s="4" t="str">
        <f>+('3 Planilla Preadjudicación OTIC'!AB481)</f>
        <v>SE AJUSTA A PLAN FORMATIVO</v>
      </c>
      <c r="AC481" s="4" t="str">
        <f>+('3 Planilla Preadjudicación OTIC'!AC481)</f>
        <v>PERSONAS PERTENECIENTES AL 80% DE LA POBLACIÓN VULNERABLE, HOMBRES Y MUJERES DE 18 AÑOS O MAS, CON EDUCACIÓN BASICA COMPLETA PREFERENTEMENTE, DE LA COMUNA DE LA REINA</v>
      </c>
      <c r="AD481" s="2" t="str">
        <f>+('3 Planilla Preadjudicación OTIC'!AD481)</f>
        <v>NO</v>
      </c>
      <c r="AE481" s="4">
        <f>+('3 Planilla Preadjudicación OTIC'!AE481)</f>
        <v>0</v>
      </c>
      <c r="AF481" s="2" t="str">
        <f>+('3 Planilla Preadjudicación OTIC'!AF481)</f>
        <v>CERRADA</v>
      </c>
      <c r="AG481" s="2">
        <f>+('3 Planilla Preadjudicación OTIC'!AG481)</f>
        <v>41</v>
      </c>
      <c r="AH481" s="2">
        <f>+('3 Planilla Preadjudicación OTIC'!AH481)</f>
        <v>2</v>
      </c>
      <c r="AI481" s="135" t="str">
        <f>+('3 Planilla Preadjudicación OTIC'!AI481)</f>
        <v>77086577-8</v>
      </c>
      <c r="AJ481" s="4" t="str">
        <f>+('3 Planilla Preadjudicación OTIC'!AJ481)</f>
        <v>CENTRO DE FORMACION Y CAPACITACION PROFESIONAL SPA</v>
      </c>
      <c r="AK481" s="2">
        <f>+('3 Planilla Preadjudicación OTIC'!AK481)</f>
        <v>122</v>
      </c>
      <c r="AL481" s="2">
        <f>+('3 Planilla Preadjudicación OTIC'!AL481)</f>
        <v>41</v>
      </c>
      <c r="AM481" s="12">
        <f>+('3 Planilla Preadjudicación OTIC'!AM481)</f>
        <v>5500</v>
      </c>
      <c r="AN481" s="12">
        <f>+('3 Planilla Preadjudicación OTIC'!AN481)</f>
        <v>115000</v>
      </c>
      <c r="AO481" s="12">
        <f>+('3 Planilla Preadjudicación OTIC'!AO481)</f>
        <v>0</v>
      </c>
      <c r="AP481" s="12">
        <f>+('3 Planilla Preadjudicación OTIC'!AP481)</f>
        <v>7381000</v>
      </c>
      <c r="AQ481" s="12">
        <f>+('3 Planilla Preadjudicación OTIC'!AQ481)</f>
        <v>1804000</v>
      </c>
      <c r="AR481" s="12">
        <f>+('3 Planilla Preadjudicación OTIC'!AR481)</f>
        <v>1265000</v>
      </c>
      <c r="AS481" s="12">
        <f>+('3 Planilla Preadjudicación OTIC'!AS481)</f>
        <v>0</v>
      </c>
      <c r="AT481" s="12">
        <f>+('3 Planilla Preadjudicación OTIC'!AT481)</f>
        <v>0</v>
      </c>
      <c r="AU481" s="12">
        <f>+('3 Planilla Preadjudicación OTIC'!AU481)</f>
        <v>10450000</v>
      </c>
      <c r="AV481" s="2" t="str">
        <f>+('3 Planilla Preadjudicación OTIC'!AV481)</f>
        <v>NO</v>
      </c>
      <c r="AW481" s="4" t="str">
        <f>+('3 Planilla Preadjudicación OTIC'!AW481)</f>
        <v>NUMERAL 6.2.1. ÍTEM 11 - PROPUESTA NO PRESENTA REGISTRO FOTOGRÁFICO</v>
      </c>
      <c r="AX481" s="2">
        <f>+('3 Planilla Preadjudicación OTIC'!AX481)</f>
        <v>0</v>
      </c>
      <c r="AY481" s="2">
        <f>+('3 Planilla Preadjudicación OTIC'!AY481)</f>
        <v>0</v>
      </c>
      <c r="AZ481" s="2">
        <f>+('3 Planilla Preadjudicación OTIC'!AZ481)</f>
        <v>0</v>
      </c>
      <c r="BA481" s="2">
        <f>+('3 Planilla Preadjudicación OTIC'!BA481)</f>
        <v>0</v>
      </c>
      <c r="BB481" s="2">
        <f>+('3 Planilla Preadjudicación OTIC'!BB481)</f>
        <v>0</v>
      </c>
      <c r="BC481" s="2">
        <f>+('3 Planilla Preadjudicación OTIC'!BC481)</f>
        <v>0</v>
      </c>
      <c r="BD481" s="2">
        <f>+('3 Planilla Preadjudicación OTIC'!BD481)</f>
        <v>0</v>
      </c>
      <c r="BE481" s="2">
        <f>+('3 Planilla Preadjudicación OTIC'!BE481)</f>
        <v>0</v>
      </c>
      <c r="BF481" s="2">
        <f>+('3 Planilla Preadjudicación OTIC'!BF481)</f>
        <v>0</v>
      </c>
      <c r="BG481" s="2">
        <f>+('3 Planilla Preadjudicación OTIC'!BG481)</f>
        <v>0</v>
      </c>
      <c r="BH481" s="2">
        <f>+('3 Planilla Preadjudicación OTIC'!BH481)</f>
        <v>0</v>
      </c>
      <c r="BI481" s="2">
        <f>+('3 Planilla Preadjudicación OTIC'!BI481)</f>
        <v>0</v>
      </c>
      <c r="BJ481" s="2">
        <f>+('3 Planilla Preadjudicación OTIC'!BJ481)</f>
        <v>0</v>
      </c>
      <c r="BK481" s="2">
        <f>+('3 Planilla Preadjudicación OTIC'!BK481)</f>
        <v>0</v>
      </c>
      <c r="BL481" s="2">
        <f>+('3 Planilla Preadjudicación OTIC'!BL481)</f>
        <v>0</v>
      </c>
      <c r="BM481" s="104">
        <f>ROUND(('3 Planilla Preadjudicación OTIC'!BM481),1)</f>
        <v>0</v>
      </c>
      <c r="BN481" s="4" t="str">
        <f>+('3 Planilla Preadjudicación OTIC'!BN481)</f>
        <v>NO</v>
      </c>
      <c r="BO481" s="4">
        <f>+('3 Planilla Preadjudicación OTIC'!BO481)</f>
        <v>0</v>
      </c>
      <c r="BP481" s="4">
        <f>+('3 Planilla Preadjudicación OTIC'!BP481)</f>
        <v>0</v>
      </c>
      <c r="BQ481" s="4">
        <f>+('3 Planilla Preadjudicación OTIC'!BQ481)</f>
        <v>0</v>
      </c>
      <c r="BR481" s="4">
        <f>+('3 Planilla Preadjudicación OTIC'!BR481)</f>
        <v>0</v>
      </c>
      <c r="BS481" s="4">
        <f>+('3 Planilla Preadjudicación OTIC'!BS481)</f>
        <v>0</v>
      </c>
      <c r="BT481" s="4">
        <f>+('3 Planilla Preadjudicación OTIC'!BT481)</f>
        <v>0</v>
      </c>
      <c r="BU481" s="85">
        <f>IF(VLOOKUP(A481,'BD OFICIAL'!$A$1:$AL$2098,7,0)=D481,0,1)</f>
        <v>0</v>
      </c>
      <c r="BV481" s="85">
        <f>IF(VLOOKUP(A481,'BD OFICIAL'!$A$1:$AL$2098,11,0)=J481,0,1)</f>
        <v>0</v>
      </c>
      <c r="BW481" s="85">
        <f>IF(VLOOKUP(A481,'BD OFICIAL'!$A$1:$AL$2098,13,0)=L481,0,1)</f>
        <v>0</v>
      </c>
      <c r="BX481" s="2">
        <f>IF(VLOOKUP(A481,'BD OFICIAL'!$A$1:$AL$2098,16,0)=O481,0,1)</f>
        <v>0</v>
      </c>
      <c r="BY481" s="2">
        <f>IF(VLOOKUP(A481,'BD OFICIAL'!$A$1:$AL$2098,17,0)=P481,0,1)</f>
        <v>0</v>
      </c>
      <c r="BZ481" s="2">
        <f>IF(VLOOKUP(A481,'BD OFICIAL'!$A$1:$AL$2098,19,0)=R481,0,1)</f>
        <v>0</v>
      </c>
      <c r="CA481" s="2">
        <f>IF(VLOOKUP(A481,'BD OFICIAL'!$A$1:$AL$2098,21,0)=T481,0,1)</f>
        <v>0</v>
      </c>
      <c r="CB481" s="2">
        <f>IF(VLOOKUP(A481,'BD OFICIAL'!$A$1:$AL$2098,24,0)=AK481,0,1)</f>
        <v>0</v>
      </c>
      <c r="CC481" s="2">
        <f>IF(VLOOKUP(A481,'BD OFICIAL'!$A$1:$AL$2098,25,0)=X481,0,1)</f>
        <v>0</v>
      </c>
      <c r="CD481" s="2">
        <f>IF(VLOOKUP(A481,'BD OFICIAL'!$A$1:$AL$2098,26,0)=Y481,0,1)</f>
        <v>0</v>
      </c>
      <c r="CE481" s="2">
        <f>IF(VLOOKUP(A481,'BD OFICIAL'!$A$1:$AL$2098,27,0)=Z481,0,1)</f>
        <v>0</v>
      </c>
      <c r="CF481" s="2">
        <f>IF(VLOOKUP(A481,'BD OFICIAL'!$A$1:$AL$2098,28,0)=AA481,0,1)</f>
        <v>0</v>
      </c>
      <c r="CG481" s="2">
        <f>IF(VLOOKUP(A481,'BD OFICIAL'!$A$1:$AL$2098,33,0)=AF481,0,1)</f>
        <v>0</v>
      </c>
      <c r="CH481" s="2">
        <f>IF(VLOOKUP(A481,'BD OFICIAL'!$A$1:$AL$2098,35,0)=AH481,0,1)</f>
        <v>0</v>
      </c>
      <c r="CI481" s="85">
        <f>IF(VLOOKUP(A481,'BD OFICIAL'!$A$1:$AL$2098,34,0)=AL481,0,1)</f>
        <v>0</v>
      </c>
      <c r="CJ481" s="12">
        <f>VLOOKUP(A481,'BD OFICIAL'!$A$1:$AM$2098,36,0)*AM481-AP481</f>
        <v>0</v>
      </c>
      <c r="CK481" s="85" t="str">
        <f t="shared" si="258"/>
        <v>SHMAN</v>
      </c>
      <c r="CL481" s="85" t="str">
        <f t="shared" si="259"/>
        <v>SI</v>
      </c>
      <c r="CM481" s="85" t="str">
        <f t="shared" si="239"/>
        <v>NO</v>
      </c>
      <c r="CN481" s="31">
        <f t="shared" si="240"/>
        <v>0</v>
      </c>
      <c r="CO481" s="31">
        <f t="shared" si="260"/>
        <v>0</v>
      </c>
      <c r="CP481" s="31">
        <f t="shared" si="241"/>
        <v>0</v>
      </c>
      <c r="CQ481" s="31">
        <f>IF(Y481="NO",0,IF(Y481="SI",IF(VLOOKUP(A481,'BD OFICIAL'!$A:$AO,40,0)=AQ481,0,1)))</f>
        <v>0</v>
      </c>
      <c r="CR481" s="31">
        <f>IF(Z481="NO",0,IF(Z481="SI",IF(VLOOKUP(B481,'BD OFICIAL'!$A:$AO,41,0)=AS481,0,1)))</f>
        <v>0</v>
      </c>
      <c r="CS481" s="31">
        <f t="shared" si="261"/>
        <v>0</v>
      </c>
      <c r="CT481" s="31">
        <f t="shared" si="262"/>
        <v>0</v>
      </c>
      <c r="CU481" s="31">
        <f>IF(VLOOKUP(A481,'BD OFICIAL'!$A$1:$AL$1056,31,0)="SI",IF(AT481&gt;0,0,1),IF(AT481=0,0,1))</f>
        <v>0</v>
      </c>
      <c r="CV481" s="31">
        <f t="shared" si="263"/>
        <v>0</v>
      </c>
      <c r="CW481" s="31">
        <f t="shared" si="242"/>
        <v>0</v>
      </c>
      <c r="CX481" s="85" t="str">
        <f t="shared" si="243"/>
        <v>NO</v>
      </c>
      <c r="CY481" s="31">
        <f t="shared" si="244"/>
        <v>0</v>
      </c>
      <c r="CZ481" s="85" t="str">
        <f>IF(ISERROR(VLOOKUP(AI481,EXPERIENCIA!$A$1:$C$2100,1,0)),"NO","SI")</f>
        <v>NO</v>
      </c>
      <c r="DA481" s="85" t="str">
        <f>IF(CX481="no","NO APLICA",IF(AX481=0,"ERROR NOTA",IF(AND(AX481&gt;1,CZ481="NO"),"ERROR NOTA",IF(AND(CZ481="NO",AX481=1),0,IF(VLOOKUP(AI481,EXPERIENCIA!$A$1:$C$2100,3,0)=AX481,0,"ERROR NOTA")))))</f>
        <v>NO APLICA</v>
      </c>
      <c r="DB481" s="85" t="str">
        <f>IF(ISERROR(VLOOKUP(AI481,COMPORTAMIENTO!$A$1:$C$2100,1,0)),"NO","SI")</f>
        <v>NO</v>
      </c>
      <c r="DC481" s="85" t="str">
        <f>IF(CX481="NO","NO APLICA",IF(AY481=0,"ERROR NOTA",IF(AND(DB481="NO",AY481=7),0,IF(VLOOKUP(AI481,COMPORTAMIENTO!$A$2:$H$2100,8,0)=AY481,0,"ERROR NOTA"))))</f>
        <v>NO APLICA</v>
      </c>
      <c r="DD481" s="104" t="str">
        <f t="shared" si="245"/>
        <v>NO APLICA</v>
      </c>
      <c r="DE481" s="104" t="str">
        <f t="shared" si="246"/>
        <v>NO APLICA</v>
      </c>
      <c r="DF481" s="85" t="str">
        <f t="shared" si="264"/>
        <v>SI</v>
      </c>
      <c r="DG481" s="85">
        <f t="shared" si="247"/>
        <v>0</v>
      </c>
      <c r="DH481" s="85">
        <f t="shared" si="248"/>
        <v>0</v>
      </c>
      <c r="DI481" s="85" t="str">
        <f t="shared" si="249"/>
        <v>NO APLICA</v>
      </c>
      <c r="DJ481" s="12" t="str">
        <f t="shared" si="250"/>
        <v>NO APLICA</v>
      </c>
      <c r="DK481" s="7" t="str">
        <f t="shared" si="251"/>
        <v>NO APLICA</v>
      </c>
      <c r="DL481" s="12">
        <f t="shared" si="265"/>
        <v>5500</v>
      </c>
      <c r="DM481" s="12">
        <f>VLOOKUP(A481,'5 TD'!$A:$B,2,0)</f>
        <v>5075</v>
      </c>
      <c r="DN481" s="7" t="str">
        <f t="shared" si="266"/>
        <v>NO APLICA</v>
      </c>
      <c r="DO481" s="85" t="str">
        <f t="shared" si="252"/>
        <v>NO APLICA</v>
      </c>
      <c r="DP481" s="85" t="str">
        <f t="shared" si="253"/>
        <v>NO APLICA</v>
      </c>
      <c r="DQ481" s="7" t="str">
        <f t="shared" si="254"/>
        <v>NO APLICA</v>
      </c>
      <c r="DR481" s="85" t="str">
        <f t="shared" si="267"/>
        <v>NO APLICA</v>
      </c>
      <c r="DS481" s="2" t="str">
        <f>+('3 Planilla Preadjudicación OTIC'!BN481)</f>
        <v>NO</v>
      </c>
      <c r="DT481" s="2" t="str">
        <f>IF(DR481="APROBADO",VLOOKUP(A481,'5 TD'!$D$3:$E$270,2,0),"NO APLICA")</f>
        <v>NO APLICA</v>
      </c>
      <c r="DU481" s="2" t="str">
        <f t="shared" si="268"/>
        <v>NO APLICA</v>
      </c>
      <c r="DV481" s="2" t="str">
        <f>IF(DU481="SI",VLOOKUP(A481,'5 TD'!$G$3:$H$270,2,0),"NO APLICA ")</f>
        <v xml:space="preserve">NO APLICA </v>
      </c>
      <c r="DW481" s="2" t="str">
        <f t="shared" si="269"/>
        <v>NO</v>
      </c>
      <c r="DX481" s="2" t="str">
        <f>IF(DW481="SI",VLOOKUP(A481,'5 TD'!$J$4:$K$472,2,0),"NO APLICA")</f>
        <v>NO APLICA</v>
      </c>
      <c r="DY481" s="2" t="str">
        <f t="shared" si="270"/>
        <v>NO APLICA</v>
      </c>
      <c r="DZ481" s="7" t="str">
        <f>IF(DY481="SI",VLOOKUP(A481,'5 TD'!$M$4:$N$350,2,0),"NO APLICA")</f>
        <v>NO APLICA</v>
      </c>
      <c r="EA481" s="2" t="str">
        <f t="shared" si="271"/>
        <v>NO APLICA</v>
      </c>
      <c r="EB481" s="12" t="str">
        <f t="shared" si="272"/>
        <v/>
      </c>
      <c r="EC481" s="12" t="str">
        <f>IF(EA481="SI",VLOOKUP(A481,'5 TD'!$V$4:$W$479,2,0),"NO APLICA")</f>
        <v>NO APLICA</v>
      </c>
      <c r="ED481" s="2" t="str">
        <f t="shared" si="255"/>
        <v>NO</v>
      </c>
      <c r="EE481" s="79" t="str">
        <f>IF(ED481="SI",VLOOKUP(AI481,COMPORTAMIENTO!$A$1:$H$2100,7,0),"NO APLICA")</f>
        <v>NO APLICA</v>
      </c>
      <c r="EF481" s="12" t="str">
        <f>IF(ED481="SI",VLOOKUP(A481,'5 TD'!$P$2:$Q$479,2,0),"NO APLICA")</f>
        <v>NO APLICA</v>
      </c>
      <c r="EG481" s="2" t="str">
        <f t="shared" si="256"/>
        <v>NO</v>
      </c>
      <c r="EH481" s="2">
        <f>IF(CZ481="no",0,VLOOKUP(AI481,EXPERIENCIA!$A$1:$C$2100,2,0))</f>
        <v>0</v>
      </c>
      <c r="EI481" s="2">
        <f>IF(CZ481="si",VLOOKUP(A481,'5 TD'!$S$3:$T$2103,2,0),0)</f>
        <v>0</v>
      </c>
      <c r="EJ481" s="2" t="str">
        <f t="shared" si="257"/>
        <v>SI</v>
      </c>
      <c r="EK481" s="2">
        <f>+('3 Planilla Preadjudicación OTIC'!BU481)</f>
        <v>0</v>
      </c>
      <c r="EL481" s="3"/>
      <c r="EM481" s="3"/>
      <c r="EN481" s="3"/>
      <c r="EQ481" s="86"/>
    </row>
    <row r="482" spans="1:147" ht="15" customHeight="1" x14ac:dyDescent="0.3">
      <c r="A482" s="2">
        <f>+('3 Planilla Preadjudicación OTIC'!A482)</f>
        <v>14429</v>
      </c>
      <c r="B482" s="2" t="str">
        <f>+('3 Planilla Preadjudicación OTIC'!B482)</f>
        <v>65181652-1</v>
      </c>
      <c r="C482" s="4">
        <f>+('3 Planilla Preadjudicación OTIC'!E482)</f>
        <v>2025</v>
      </c>
      <c r="D482" s="4" t="str">
        <f>+('3 Planilla Preadjudicación OTIC'!F482)</f>
        <v>MANDATO</v>
      </c>
      <c r="E482" s="4" t="str">
        <f>+('3 Planilla Preadjudicación OTIC'!G482)</f>
        <v>96505760-9</v>
      </c>
      <c r="F482" s="4" t="str">
        <f>+('3 Planilla Preadjudicación OTIC'!H482)</f>
        <v>COLBÚN</v>
      </c>
      <c r="G482" s="4"/>
      <c r="H482" s="4"/>
      <c r="I482" s="4" t="str">
        <f>+('3 Planilla Preadjudicación OTIC'!I482)</f>
        <v>GESTIÓN DE PROCESOS DE SERVICIOS TURÍSTICOS</v>
      </c>
      <c r="J482" s="4" t="str">
        <f>+('3 Planilla Preadjudicación OTIC'!J482)</f>
        <v>PF1246</v>
      </c>
      <c r="K482" s="4" t="str">
        <f>+('3 Planilla Preadjudicación OTIC'!K482)</f>
        <v>TÉCNICAS PARA EL EMPRENDIMIENTO</v>
      </c>
      <c r="L482" s="4" t="str">
        <f>+('3 Planilla Preadjudicación OTIC'!L482)</f>
        <v>PF0921</v>
      </c>
      <c r="M482" s="2">
        <f>+('3 Planilla Preadjudicación OTIC'!M482)</f>
        <v>6</v>
      </c>
      <c r="N482" s="4" t="str">
        <f>+('3 Planilla Preadjudicación OTIC'!N482)</f>
        <v>Lib. Bdo. Ohiggins</v>
      </c>
      <c r="O482" s="4" t="str">
        <f>+('3 Planilla Preadjudicación OTIC'!O482)</f>
        <v>MOSTAZAL</v>
      </c>
      <c r="P482" s="4" t="str">
        <f>+('3 Planilla Preadjudicación OTIC'!P482)</f>
        <v>EMPRENDEDORES/AS INFORMALES O PERSONAS VULNERABLES PERTENECIENTES AL 80% MAS VULNERABLE</v>
      </c>
      <c r="Q482" s="4" t="str">
        <f>+('3 Planilla Preadjudicación OTIC'!Q482)</f>
        <v>PRESENCIAL</v>
      </c>
      <c r="R482" s="4" t="str">
        <f>+('3 Planilla Preadjudicación OTIC'!R482)</f>
        <v>INDEPENDIENTE</v>
      </c>
      <c r="S482" s="4">
        <f>+('3 Planilla Preadjudicación OTIC'!S482)</f>
        <v>33</v>
      </c>
      <c r="T482" s="2">
        <f>+('3 Planilla Preadjudicación OTIC'!T482)</f>
        <v>10</v>
      </c>
      <c r="U482" s="2">
        <f>+('3 Planilla Preadjudicación OTIC'!U482)</f>
        <v>120</v>
      </c>
      <c r="V482" s="2">
        <f>+('3 Planilla Preadjudicación OTIC'!V482)</f>
        <v>12</v>
      </c>
      <c r="W482" s="2">
        <f>+('3 Planilla Preadjudicación OTIC'!W482)</f>
        <v>132</v>
      </c>
      <c r="X482" s="2">
        <f>+('3 Planilla Preadjudicación OTIC'!X482)</f>
        <v>4</v>
      </c>
      <c r="Y482" s="2" t="str">
        <f>+('3 Planilla Preadjudicación OTIC'!Y482)</f>
        <v>SI</v>
      </c>
      <c r="Z482" s="2" t="str">
        <f>+('3 Planilla Preadjudicación OTIC'!Z482)</f>
        <v>NO</v>
      </c>
      <c r="AA482" s="2" t="str">
        <f>+('3 Planilla Preadjudicación OTIC'!AA482)</f>
        <v>SI</v>
      </c>
      <c r="AB482" s="4" t="str">
        <f>+('3 Planilla Preadjudicación OTIC'!AB482)</f>
        <v>SE AJUSTA A PLAN FORMATIVO</v>
      </c>
      <c r="AC482" s="4" t="str">
        <f>+('3 Planilla Preadjudicación OTIC'!AC482)</f>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v>
      </c>
      <c r="AD482" s="2" t="str">
        <f>+('3 Planilla Preadjudicación OTIC'!AD482)</f>
        <v>NO</v>
      </c>
      <c r="AE482" s="4">
        <f>+('3 Planilla Preadjudicación OTIC'!AE482)</f>
        <v>0</v>
      </c>
      <c r="AF482" s="2" t="str">
        <f>+('3 Planilla Preadjudicación OTIC'!AF482)</f>
        <v>CERRADA</v>
      </c>
      <c r="AG482" s="2">
        <f>+('3 Planilla Preadjudicación OTIC'!AG482)</f>
        <v>33</v>
      </c>
      <c r="AH482" s="2">
        <f>+('3 Planilla Preadjudicación OTIC'!AH482)</f>
        <v>1</v>
      </c>
      <c r="AI482" s="135" t="str">
        <f>+('3 Planilla Preadjudicación OTIC'!AI482)</f>
        <v>77086577-8</v>
      </c>
      <c r="AJ482" s="4" t="str">
        <f>+('3 Planilla Preadjudicación OTIC'!AJ482)</f>
        <v>CENTRO DE FORMACION Y CAPACITACION PROFESIONAL SPA</v>
      </c>
      <c r="AK482" s="2">
        <f>+('3 Planilla Preadjudicación OTIC'!AK482)</f>
        <v>132</v>
      </c>
      <c r="AL482" s="2">
        <f>+('3 Planilla Preadjudicación OTIC'!AL482)</f>
        <v>33</v>
      </c>
      <c r="AM482" s="12">
        <f>+('3 Planilla Preadjudicación OTIC'!AM482)</f>
        <v>4400</v>
      </c>
      <c r="AN482" s="12">
        <f>+('3 Planilla Preadjudicación OTIC'!AN482)</f>
        <v>100000</v>
      </c>
      <c r="AO482" s="12">
        <f>+('3 Planilla Preadjudicación OTIC'!AO482)</f>
        <v>0</v>
      </c>
      <c r="AP482" s="12">
        <f>+('3 Planilla Preadjudicación OTIC'!AP482)</f>
        <v>5808000</v>
      </c>
      <c r="AQ482" s="12">
        <f>+('3 Planilla Preadjudicación OTIC'!AQ482)</f>
        <v>1320000</v>
      </c>
      <c r="AR482" s="12">
        <f>+('3 Planilla Preadjudicación OTIC'!AR482)</f>
        <v>1000000</v>
      </c>
      <c r="AS482" s="12">
        <f>+('3 Planilla Preadjudicación OTIC'!AS482)</f>
        <v>0</v>
      </c>
      <c r="AT482" s="12">
        <f>+('3 Planilla Preadjudicación OTIC'!AT482)</f>
        <v>0</v>
      </c>
      <c r="AU482" s="12">
        <f>+('3 Planilla Preadjudicación OTIC'!AU482)</f>
        <v>8128000</v>
      </c>
      <c r="AV482" s="2" t="str">
        <f>+('3 Planilla Preadjudicación OTIC'!AV482)</f>
        <v>NO</v>
      </c>
      <c r="AW482" s="4" t="str">
        <f>+('3 Planilla Preadjudicación OTIC'!AW482)</f>
        <v>NUMERAL 6.2.1. ÍTEM 11 - PROPUESTA NO PRESENTA REGISTRO FOTOGRÁFICO</v>
      </c>
      <c r="AX482" s="2">
        <f>+('3 Planilla Preadjudicación OTIC'!AX482)</f>
        <v>0</v>
      </c>
      <c r="AY482" s="2">
        <f>+('3 Planilla Preadjudicación OTIC'!AY482)</f>
        <v>0</v>
      </c>
      <c r="AZ482" s="2">
        <f>+('3 Planilla Preadjudicación OTIC'!AZ482)</f>
        <v>0</v>
      </c>
      <c r="BA482" s="2">
        <f>+('3 Planilla Preadjudicación OTIC'!BA482)</f>
        <v>0</v>
      </c>
      <c r="BB482" s="2">
        <f>+('3 Planilla Preadjudicación OTIC'!BB482)</f>
        <v>0</v>
      </c>
      <c r="BC482" s="2">
        <f>+('3 Planilla Preadjudicación OTIC'!BC482)</f>
        <v>0</v>
      </c>
      <c r="BD482" s="2">
        <f>+('3 Planilla Preadjudicación OTIC'!BD482)</f>
        <v>0</v>
      </c>
      <c r="BE482" s="2">
        <f>+('3 Planilla Preadjudicación OTIC'!BE482)</f>
        <v>0</v>
      </c>
      <c r="BF482" s="2">
        <f>+('3 Planilla Preadjudicación OTIC'!BF482)</f>
        <v>0</v>
      </c>
      <c r="BG482" s="2">
        <f>+('3 Planilla Preadjudicación OTIC'!BG482)</f>
        <v>0</v>
      </c>
      <c r="BH482" s="2">
        <f>+('3 Planilla Preadjudicación OTIC'!BH482)</f>
        <v>0</v>
      </c>
      <c r="BI482" s="2">
        <f>+('3 Planilla Preadjudicación OTIC'!BI482)</f>
        <v>0</v>
      </c>
      <c r="BJ482" s="2">
        <f>+('3 Planilla Preadjudicación OTIC'!BJ482)</f>
        <v>0</v>
      </c>
      <c r="BK482" s="2">
        <f>+('3 Planilla Preadjudicación OTIC'!BK482)</f>
        <v>0</v>
      </c>
      <c r="BL482" s="2">
        <f>+('3 Planilla Preadjudicación OTIC'!BL482)</f>
        <v>0</v>
      </c>
      <c r="BM482" s="104">
        <f>ROUND(('3 Planilla Preadjudicación OTIC'!BM482),1)</f>
        <v>0</v>
      </c>
      <c r="BN482" s="4" t="str">
        <f>+('3 Planilla Preadjudicación OTIC'!BN482)</f>
        <v>NO</v>
      </c>
      <c r="BO482" s="4">
        <f>+('3 Planilla Preadjudicación OTIC'!BO482)</f>
        <v>0</v>
      </c>
      <c r="BP482" s="4">
        <f>+('3 Planilla Preadjudicación OTIC'!BP482)</f>
        <v>0</v>
      </c>
      <c r="BQ482" s="4">
        <f>+('3 Planilla Preadjudicación OTIC'!BQ482)</f>
        <v>0</v>
      </c>
      <c r="BR482" s="4">
        <f>+('3 Planilla Preadjudicación OTIC'!BR482)</f>
        <v>0</v>
      </c>
      <c r="BS482" s="4">
        <f>+('3 Planilla Preadjudicación OTIC'!BS482)</f>
        <v>0</v>
      </c>
      <c r="BT482" s="4">
        <f>+('3 Planilla Preadjudicación OTIC'!BT482)</f>
        <v>0</v>
      </c>
      <c r="BU482" s="85">
        <f>IF(VLOOKUP(A482,'BD OFICIAL'!$A$1:$AL$2098,7,0)=D482,0,1)</f>
        <v>0</v>
      </c>
      <c r="BV482" s="85">
        <f>IF(VLOOKUP(A482,'BD OFICIAL'!$A$1:$AL$2098,11,0)=J482,0,1)</f>
        <v>0</v>
      </c>
      <c r="BW482" s="85">
        <f>IF(VLOOKUP(A482,'BD OFICIAL'!$A$1:$AL$2098,13,0)=L482,0,1)</f>
        <v>0</v>
      </c>
      <c r="BX482" s="2">
        <f>IF(VLOOKUP(A482,'BD OFICIAL'!$A$1:$AL$2098,16,0)=O482,0,1)</f>
        <v>0</v>
      </c>
      <c r="BY482" s="2">
        <f>IF(VLOOKUP(A482,'BD OFICIAL'!$A$1:$AL$2098,17,0)=P482,0,1)</f>
        <v>0</v>
      </c>
      <c r="BZ482" s="2">
        <f>IF(VLOOKUP(A482,'BD OFICIAL'!$A$1:$AL$2098,19,0)=R482,0,1)</f>
        <v>0</v>
      </c>
      <c r="CA482" s="2">
        <f>IF(VLOOKUP(A482,'BD OFICIAL'!$A$1:$AL$2098,21,0)=T482,0,1)</f>
        <v>0</v>
      </c>
      <c r="CB482" s="2">
        <f>IF(VLOOKUP(A482,'BD OFICIAL'!$A$1:$AL$2098,24,0)=AK482,0,1)</f>
        <v>0</v>
      </c>
      <c r="CC482" s="2">
        <f>IF(VLOOKUP(A482,'BD OFICIAL'!$A$1:$AL$2098,25,0)=X482,0,1)</f>
        <v>0</v>
      </c>
      <c r="CD482" s="2">
        <f>IF(VLOOKUP(A482,'BD OFICIAL'!$A$1:$AL$2098,26,0)=Y482,0,1)</f>
        <v>0</v>
      </c>
      <c r="CE482" s="2">
        <f>IF(VLOOKUP(A482,'BD OFICIAL'!$A$1:$AL$2098,27,0)=Z482,0,1)</f>
        <v>0</v>
      </c>
      <c r="CF482" s="2">
        <f>IF(VLOOKUP(A482,'BD OFICIAL'!$A$1:$AL$2098,28,0)=AA482,0,1)</f>
        <v>0</v>
      </c>
      <c r="CG482" s="2">
        <f>IF(VLOOKUP(A482,'BD OFICIAL'!$A$1:$AL$2098,33,0)=AF482,0,1)</f>
        <v>0</v>
      </c>
      <c r="CH482" s="2">
        <f>IF(VLOOKUP(A482,'BD OFICIAL'!$A$1:$AL$2098,35,0)=AH482,0,1)</f>
        <v>0</v>
      </c>
      <c r="CI482" s="85">
        <f>IF(VLOOKUP(A482,'BD OFICIAL'!$A$1:$AL$2098,34,0)=AL482,0,1)</f>
        <v>0</v>
      </c>
      <c r="CJ482" s="12">
        <f>VLOOKUP(A482,'BD OFICIAL'!$A$1:$AM$2098,36,0)*AM482-AP482</f>
        <v>0</v>
      </c>
      <c r="CK482" s="85" t="str">
        <f t="shared" si="258"/>
        <v>SHMAN</v>
      </c>
      <c r="CL482" s="85" t="str">
        <f t="shared" si="259"/>
        <v>SI</v>
      </c>
      <c r="CM482" s="85" t="str">
        <f t="shared" si="239"/>
        <v>NO</v>
      </c>
      <c r="CN482" s="31">
        <f t="shared" si="240"/>
        <v>0</v>
      </c>
      <c r="CO482" s="31">
        <f t="shared" si="260"/>
        <v>0</v>
      </c>
      <c r="CP482" s="31">
        <f t="shared" si="241"/>
        <v>0</v>
      </c>
      <c r="CQ482" s="31">
        <f>IF(Y482="NO",0,IF(Y482="SI",IF(VLOOKUP(A482,'BD OFICIAL'!$A:$AO,40,0)=AQ482,0,1)))</f>
        <v>0</v>
      </c>
      <c r="CR482" s="31">
        <f>IF(Z482="NO",0,IF(Z482="SI",IF(VLOOKUP(B482,'BD OFICIAL'!$A:$AO,41,0)=AS482,0,1)))</f>
        <v>0</v>
      </c>
      <c r="CS482" s="31">
        <f t="shared" si="261"/>
        <v>0</v>
      </c>
      <c r="CT482" s="31">
        <f t="shared" si="262"/>
        <v>0</v>
      </c>
      <c r="CU482" s="31">
        <f>IF(VLOOKUP(A482,'BD OFICIAL'!$A$1:$AL$1056,31,0)="SI",IF(AT482&gt;0,0,1),IF(AT482=0,0,1))</f>
        <v>0</v>
      </c>
      <c r="CV482" s="31">
        <f t="shared" si="263"/>
        <v>0</v>
      </c>
      <c r="CW482" s="31">
        <f t="shared" si="242"/>
        <v>0</v>
      </c>
      <c r="CX482" s="85" t="str">
        <f t="shared" si="243"/>
        <v>NO</v>
      </c>
      <c r="CY482" s="31">
        <f t="shared" si="244"/>
        <v>0</v>
      </c>
      <c r="CZ482" s="85" t="str">
        <f>IF(ISERROR(VLOOKUP(AI482,EXPERIENCIA!$A$1:$C$2100,1,0)),"NO","SI")</f>
        <v>NO</v>
      </c>
      <c r="DA482" s="85" t="str">
        <f>IF(CX482="no","NO APLICA",IF(AX482=0,"ERROR NOTA",IF(AND(AX482&gt;1,CZ482="NO"),"ERROR NOTA",IF(AND(CZ482="NO",AX482=1),0,IF(VLOOKUP(AI482,EXPERIENCIA!$A$1:$C$2100,3,0)=AX482,0,"ERROR NOTA")))))</f>
        <v>NO APLICA</v>
      </c>
      <c r="DB482" s="85" t="str">
        <f>IF(ISERROR(VLOOKUP(AI482,COMPORTAMIENTO!$A$1:$C$2100,1,0)),"NO","SI")</f>
        <v>NO</v>
      </c>
      <c r="DC482" s="85" t="str">
        <f>IF(CX482="NO","NO APLICA",IF(AY482=0,"ERROR NOTA",IF(AND(DB482="NO",AY482=7),0,IF(VLOOKUP(AI482,COMPORTAMIENTO!$A$2:$H$2100,8,0)=AY482,0,"ERROR NOTA"))))</f>
        <v>NO APLICA</v>
      </c>
      <c r="DD482" s="104" t="str">
        <f t="shared" si="245"/>
        <v>NO APLICA</v>
      </c>
      <c r="DE482" s="104" t="str">
        <f t="shared" si="246"/>
        <v>NO APLICA</v>
      </c>
      <c r="DF482" s="85" t="str">
        <f t="shared" si="264"/>
        <v>SI</v>
      </c>
      <c r="DG482" s="85">
        <f t="shared" si="247"/>
        <v>0</v>
      </c>
      <c r="DH482" s="85">
        <f t="shared" si="248"/>
        <v>0</v>
      </c>
      <c r="DI482" s="85" t="str">
        <f t="shared" si="249"/>
        <v>NO APLICA</v>
      </c>
      <c r="DJ482" s="12" t="str">
        <f t="shared" si="250"/>
        <v>NO APLICA</v>
      </c>
      <c r="DK482" s="7" t="str">
        <f t="shared" si="251"/>
        <v>NO APLICA</v>
      </c>
      <c r="DL482" s="12">
        <f t="shared" si="265"/>
        <v>4400</v>
      </c>
      <c r="DM482" s="12">
        <f>VLOOKUP(A482,'5 TD'!$A:$B,2,0)</f>
        <v>4130</v>
      </c>
      <c r="DN482" s="7" t="str">
        <f t="shared" si="266"/>
        <v>NO APLICA</v>
      </c>
      <c r="DO482" s="85" t="str">
        <f t="shared" si="252"/>
        <v>NO APLICA</v>
      </c>
      <c r="DP482" s="85" t="str">
        <f t="shared" si="253"/>
        <v>NO APLICA</v>
      </c>
      <c r="DQ482" s="7" t="str">
        <f t="shared" si="254"/>
        <v>NO APLICA</v>
      </c>
      <c r="DR482" s="85" t="str">
        <f t="shared" si="267"/>
        <v>NO APLICA</v>
      </c>
      <c r="DS482" s="2" t="str">
        <f>+('3 Planilla Preadjudicación OTIC'!BN482)</f>
        <v>NO</v>
      </c>
      <c r="DT482" s="2" t="str">
        <f>IF(DR482="APROBADO",VLOOKUP(A482,'5 TD'!$D$3:$E$270,2,0),"NO APLICA")</f>
        <v>NO APLICA</v>
      </c>
      <c r="DU482" s="2" t="str">
        <f t="shared" si="268"/>
        <v>NO APLICA</v>
      </c>
      <c r="DV482" s="2" t="str">
        <f>IF(DU482="SI",VLOOKUP(A482,'5 TD'!$G$3:$H$270,2,0),"NO APLICA ")</f>
        <v xml:space="preserve">NO APLICA </v>
      </c>
      <c r="DW482" s="2" t="str">
        <f t="shared" si="269"/>
        <v>NO</v>
      </c>
      <c r="DX482" s="2" t="str">
        <f>IF(DW482="SI",VLOOKUP(A482,'5 TD'!$J$4:$K$472,2,0),"NO APLICA")</f>
        <v>NO APLICA</v>
      </c>
      <c r="DY482" s="2" t="str">
        <f t="shared" si="270"/>
        <v>NO APLICA</v>
      </c>
      <c r="DZ482" s="7" t="str">
        <f>IF(DY482="SI",VLOOKUP(A482,'5 TD'!$M$4:$N$350,2,0),"NO APLICA")</f>
        <v>NO APLICA</v>
      </c>
      <c r="EA482" s="2" t="str">
        <f t="shared" si="271"/>
        <v>NO APLICA</v>
      </c>
      <c r="EB482" s="12" t="str">
        <f t="shared" si="272"/>
        <v/>
      </c>
      <c r="EC482" s="12" t="str">
        <f>IF(EA482="SI",VLOOKUP(A482,'5 TD'!$V$4:$W$479,2,0),"NO APLICA")</f>
        <v>NO APLICA</v>
      </c>
      <c r="ED482" s="2" t="str">
        <f t="shared" si="255"/>
        <v>NO</v>
      </c>
      <c r="EE482" s="79" t="str">
        <f>IF(ED482="SI",VLOOKUP(AI482,COMPORTAMIENTO!$A$1:$H$2100,7,0),"NO APLICA")</f>
        <v>NO APLICA</v>
      </c>
      <c r="EF482" s="12" t="str">
        <f>IF(ED482="SI",VLOOKUP(A482,'5 TD'!$P$2:$Q$479,2,0),"NO APLICA")</f>
        <v>NO APLICA</v>
      </c>
      <c r="EG482" s="2" t="str">
        <f t="shared" si="256"/>
        <v>NO</v>
      </c>
      <c r="EH482" s="2">
        <f>IF(CZ482="no",0,VLOOKUP(AI482,EXPERIENCIA!$A$1:$C$2100,2,0))</f>
        <v>0</v>
      </c>
      <c r="EI482" s="2">
        <f>IF(CZ482="si",VLOOKUP(A482,'5 TD'!$S$3:$T$2103,2,0),0)</f>
        <v>0</v>
      </c>
      <c r="EJ482" s="2" t="str">
        <f t="shared" si="257"/>
        <v>SI</v>
      </c>
      <c r="EK482" s="2">
        <f>+('3 Planilla Preadjudicación OTIC'!BU482)</f>
        <v>0</v>
      </c>
      <c r="EL482" s="3"/>
      <c r="EM482" s="3"/>
      <c r="EN482" s="3"/>
      <c r="EQ482" s="86"/>
    </row>
    <row r="483" spans="1:147" ht="15" customHeight="1" x14ac:dyDescent="0.3">
      <c r="A483" s="2">
        <f>+('3 Planilla Preadjudicación OTIC'!A483)</f>
        <v>14460</v>
      </c>
      <c r="B483" s="2" t="str">
        <f>+('3 Planilla Preadjudicación OTIC'!B483)</f>
        <v>65181652-1</v>
      </c>
      <c r="C483" s="4">
        <f>+('3 Planilla Preadjudicación OTIC'!E483)</f>
        <v>2025</v>
      </c>
      <c r="D483" s="4" t="str">
        <f>+('3 Planilla Preadjudicación OTIC'!F483)</f>
        <v>MANDATO</v>
      </c>
      <c r="E483" s="4" t="str">
        <f>+('3 Planilla Preadjudicación OTIC'!G483)</f>
        <v>65006242-6</v>
      </c>
      <c r="F483" s="4" t="str">
        <f>+('3 Planilla Preadjudicación OTIC'!H483)</f>
        <v>CORPORACIÓN ABRIENDO PUERTAS</v>
      </c>
      <c r="G483" s="4"/>
      <c r="H483" s="4"/>
      <c r="I483" s="4" t="str">
        <f>+('3 Planilla Preadjudicación OTIC'!I483)</f>
        <v>INICIANDO MI NEGOCIO</v>
      </c>
      <c r="J483" s="4" t="str">
        <f>+('3 Planilla Preadjudicación OTIC'!J483)</f>
        <v>PF0838</v>
      </c>
      <c r="K483" s="4" t="str">
        <f>+('3 Planilla Preadjudicación OTIC'!K483)</f>
        <v/>
      </c>
      <c r="L483" s="4" t="str">
        <f>+('3 Planilla Preadjudicación OTIC'!L483)</f>
        <v/>
      </c>
      <c r="M483" s="2">
        <f>+('3 Planilla Preadjudicación OTIC'!M483)</f>
        <v>13</v>
      </c>
      <c r="N483" s="4" t="str">
        <f>+('3 Planilla Preadjudicación OTIC'!N483)</f>
        <v>METROPOLITANA</v>
      </c>
      <c r="O483" s="4" t="str">
        <f>+('3 Planilla Preadjudicación OTIC'!O483)</f>
        <v>SAN JOAQUÍN</v>
      </c>
      <c r="P483" s="4" t="str">
        <f>+('3 Planilla Preadjudicación OTIC'!P483)</f>
        <v xml:space="preserve">Personas derivadas por Gendarmeria </v>
      </c>
      <c r="Q483" s="4" t="str">
        <f>+('3 Planilla Preadjudicación OTIC'!Q483)</f>
        <v>PRESENCIAL</v>
      </c>
      <c r="R483" s="4" t="str">
        <f>+('3 Planilla Preadjudicación OTIC'!R483)</f>
        <v>INDEPENDIENTE</v>
      </c>
      <c r="S483" s="4">
        <f>+('3 Planilla Preadjudicación OTIC'!S483)</f>
        <v>7</v>
      </c>
      <c r="T483" s="2">
        <f>+('3 Planilla Preadjudicación OTIC'!T483)</f>
        <v>10</v>
      </c>
      <c r="U483" s="2">
        <f>+('3 Planilla Preadjudicación OTIC'!U483)</f>
        <v>28</v>
      </c>
      <c r="V483" s="2">
        <f>+('3 Planilla Preadjudicación OTIC'!V483)</f>
        <v>0</v>
      </c>
      <c r="W483" s="2">
        <f>+('3 Planilla Preadjudicación OTIC'!W483)</f>
        <v>28</v>
      </c>
      <c r="X483" s="2">
        <f>+('3 Planilla Preadjudicación OTIC'!X483)</f>
        <v>4</v>
      </c>
      <c r="Y483" s="2" t="str">
        <f>+('3 Planilla Preadjudicación OTIC'!Y483)</f>
        <v>NO</v>
      </c>
      <c r="Z483" s="2" t="str">
        <f>+('3 Planilla Preadjudicación OTIC'!Z483)</f>
        <v>NO</v>
      </c>
      <c r="AA483" s="2" t="str">
        <f>+('3 Planilla Preadjudicación OTIC'!AA483)</f>
        <v>NO</v>
      </c>
      <c r="AB483" s="4" t="str">
        <f>+('3 Planilla Preadjudicación OTIC'!AB483)</f>
        <v>SE AJUSTA A PLAN FORMATIVO</v>
      </c>
      <c r="AC483" s="4" t="str">
        <f>+('3 Planilla Preadjudicación OTIC'!AC483)</f>
        <v>MUJERES MAYORES DE 18 AÑOS, PRIVADAS DE LIBERTAD EN EL CENTRO PENITENCIARIO FEMENINO DE SANTIAGO, EN SITUACIÓN DE VULNERABILIDAD SOCIAL (PERTENECIENTES AL 80% MÁS VULNERABLE), CON BAJA ESCOLARIDAD Y LIMITADA EXPERIENCIA LABORAL.</v>
      </c>
      <c r="AD483" s="2" t="str">
        <f>+('3 Planilla Preadjudicación OTIC'!AD483)</f>
        <v>NO</v>
      </c>
      <c r="AE483" s="4">
        <f>+('3 Planilla Preadjudicación OTIC'!AE483)</f>
        <v>0</v>
      </c>
      <c r="AF483" s="2" t="str">
        <f>+('3 Planilla Preadjudicación OTIC'!AF483)</f>
        <v>CERRADA</v>
      </c>
      <c r="AG483" s="2">
        <f>+('3 Planilla Preadjudicación OTIC'!AG483)</f>
        <v>7</v>
      </c>
      <c r="AH483" s="2">
        <f>+('3 Planilla Preadjudicación OTIC'!AH483)</f>
        <v>1</v>
      </c>
      <c r="AI483" s="135" t="str">
        <f>+('3 Planilla Preadjudicación OTIC'!AI483)</f>
        <v>76117463-0</v>
      </c>
      <c r="AJ483" s="4" t="str">
        <f>+('3 Planilla Preadjudicación OTIC'!AJ483)</f>
        <v>ORGANISMO TÉCNICO DE CAPACITACIÓN JUVENA LTDA</v>
      </c>
      <c r="AK483" s="2">
        <f>+('3 Planilla Preadjudicación OTIC'!AK483)</f>
        <v>28</v>
      </c>
      <c r="AL483" s="2">
        <f>+('3 Planilla Preadjudicación OTIC'!AL483)</f>
        <v>7</v>
      </c>
      <c r="AM483" s="12">
        <f>+('3 Planilla Preadjudicación OTIC'!AM483)</f>
        <v>4130</v>
      </c>
      <c r="AN483" s="12">
        <f>+('3 Planilla Preadjudicación OTIC'!AN483)</f>
        <v>0</v>
      </c>
      <c r="AO483" s="12">
        <f>+('3 Planilla Preadjudicación OTIC'!AO483)</f>
        <v>0</v>
      </c>
      <c r="AP483" s="12">
        <f>+('3 Planilla Preadjudicación OTIC'!AP483)</f>
        <v>1156400</v>
      </c>
      <c r="AQ483" s="12">
        <f>+('3 Planilla Preadjudicación OTIC'!AQ483)</f>
        <v>0</v>
      </c>
      <c r="AR483" s="12">
        <f>+('3 Planilla Preadjudicación OTIC'!AR483)</f>
        <v>0</v>
      </c>
      <c r="AS483" s="12">
        <f>+('3 Planilla Preadjudicación OTIC'!AS483)</f>
        <v>0</v>
      </c>
      <c r="AT483" s="12">
        <f>+('3 Planilla Preadjudicación OTIC'!AT483)</f>
        <v>0</v>
      </c>
      <c r="AU483" s="12">
        <f>+('3 Planilla Preadjudicación OTIC'!AU483)</f>
        <v>1156400</v>
      </c>
      <c r="AV483" s="2" t="str">
        <f>+('3 Planilla Preadjudicación OTIC'!AV483)</f>
        <v>SI</v>
      </c>
      <c r="AW483" s="4">
        <f>+('3 Planilla Preadjudicación OTIC'!AW483)</f>
        <v>0</v>
      </c>
      <c r="AX483" s="2">
        <f>+('3 Planilla Preadjudicación OTIC'!AX483)</f>
        <v>3</v>
      </c>
      <c r="AY483" s="2">
        <f>+('3 Planilla Preadjudicación OTIC'!AY483)</f>
        <v>7</v>
      </c>
      <c r="AZ483" s="2">
        <f>+('3 Planilla Preadjudicación OTIC'!AZ483)</f>
        <v>0</v>
      </c>
      <c r="BA483" s="2">
        <f>+('3 Planilla Preadjudicación OTIC'!BA483)</f>
        <v>0</v>
      </c>
      <c r="BB483" s="2">
        <f>+('3 Planilla Preadjudicación OTIC'!BB483)</f>
        <v>0</v>
      </c>
      <c r="BC483" s="2">
        <f>+('3 Planilla Preadjudicación OTIC'!BC483)</f>
        <v>0</v>
      </c>
      <c r="BD483" s="2">
        <f>+('3 Planilla Preadjudicación OTIC'!BD483)</f>
        <v>0</v>
      </c>
      <c r="BE483" s="2">
        <f>+('3 Planilla Preadjudicación OTIC'!BE483)</f>
        <v>0</v>
      </c>
      <c r="BF483" s="2">
        <f>+('3 Planilla Preadjudicación OTIC'!BF483)</f>
        <v>0</v>
      </c>
      <c r="BG483" s="2">
        <f>+('3 Planilla Preadjudicación OTIC'!BG483)</f>
        <v>7</v>
      </c>
      <c r="BH483" s="2">
        <f>+('3 Planilla Preadjudicación OTIC'!BH483)</f>
        <v>7</v>
      </c>
      <c r="BI483" s="2">
        <f>+('3 Planilla Preadjudicación OTIC'!BI483)</f>
        <v>7</v>
      </c>
      <c r="BJ483" s="2">
        <f>+('3 Planilla Preadjudicación OTIC'!BJ483)</f>
        <v>7</v>
      </c>
      <c r="BK483" s="2">
        <f>+('3 Planilla Preadjudicación OTIC'!BK483)</f>
        <v>7</v>
      </c>
      <c r="BL483" s="2">
        <f>+('3 Planilla Preadjudicación OTIC'!BL483)</f>
        <v>7</v>
      </c>
      <c r="BM483" s="104">
        <f>ROUND(('3 Planilla Preadjudicación OTIC'!BM483),1)</f>
        <v>6.6</v>
      </c>
      <c r="BN483" s="4" t="str">
        <f>+('3 Planilla Preadjudicación OTIC'!BN483)</f>
        <v>SI</v>
      </c>
      <c r="BO483" s="4" t="str">
        <f>+('3 Planilla Preadjudicación OTIC'!BO483)</f>
        <v>MARIANELLA MORALES GONZALEZ</v>
      </c>
      <c r="BP483" s="4" t="str">
        <f>+('3 Planilla Preadjudicación OTIC'!BP483)</f>
        <v>OTECJUVENA@GMAIL.COM</v>
      </c>
      <c r="BQ483" s="4">
        <f>+('3 Planilla Preadjudicación OTIC'!BQ483)</f>
        <v>993423661</v>
      </c>
      <c r="BR483" s="4" t="str">
        <f>+('3 Planilla Preadjudicación OTIC'!BR483)</f>
        <v>CAPITAN PRAT NRO.20 CENTRO PENITENCIARIO FEMENINO SANTIAGO COMUNA SAN JOAQUIN, San Joaquín</v>
      </c>
      <c r="BS483" s="4" t="str">
        <f>+('3 Planilla Preadjudicación OTIC'!BS483)</f>
        <v>Entregar herramientas básicas para planificar, iniciar y gestionar un emprendimiento, fortaleciendo la autonomía económica y el desarrollo personal.</v>
      </c>
      <c r="BT483" s="4" t="str">
        <f>+('3 Planilla Preadjudicación OTIC'!BT483)</f>
        <v>El curso aborda temas como identificación de oportunidades, modelo de negocio, formalización, gestión financiera inicial y estrategias de venta. Está dirigido a personas que desean emprender por primera vez, con enfoque práctico y accesible para distintos contextos sociales.</v>
      </c>
      <c r="BU483" s="85">
        <f>IF(VLOOKUP(A483,'BD OFICIAL'!$A$1:$AL$2098,7,0)=D483,0,1)</f>
        <v>0</v>
      </c>
      <c r="BV483" s="85">
        <f>IF(VLOOKUP(A483,'BD OFICIAL'!$A$1:$AL$2098,11,0)=J483,0,1)</f>
        <v>0</v>
      </c>
      <c r="BW483" s="85">
        <f>IF(VLOOKUP(A483,'BD OFICIAL'!$A$1:$AL$2098,13,0)=L483,0,1)</f>
        <v>0</v>
      </c>
      <c r="BX483" s="2">
        <f>IF(VLOOKUP(A483,'BD OFICIAL'!$A$1:$AL$2098,16,0)=O483,0,1)</f>
        <v>0</v>
      </c>
      <c r="BY483" s="2">
        <f>IF(VLOOKUP(A483,'BD OFICIAL'!$A$1:$AL$2098,17,0)=P483,0,1)</f>
        <v>0</v>
      </c>
      <c r="BZ483" s="2">
        <f>IF(VLOOKUP(A483,'BD OFICIAL'!$A$1:$AL$2098,19,0)=R483,0,1)</f>
        <v>0</v>
      </c>
      <c r="CA483" s="2">
        <f>IF(VLOOKUP(A483,'BD OFICIAL'!$A$1:$AL$2098,21,0)=T483,0,1)</f>
        <v>0</v>
      </c>
      <c r="CB483" s="2">
        <f>IF(VLOOKUP(A483,'BD OFICIAL'!$A$1:$AL$2098,24,0)=AK483,0,1)</f>
        <v>0</v>
      </c>
      <c r="CC483" s="2">
        <f>IF(VLOOKUP(A483,'BD OFICIAL'!$A$1:$AL$2098,25,0)=X483,0,1)</f>
        <v>0</v>
      </c>
      <c r="CD483" s="2">
        <f>IF(VLOOKUP(A483,'BD OFICIAL'!$A$1:$AL$2098,26,0)=Y483,0,1)</f>
        <v>0</v>
      </c>
      <c r="CE483" s="2">
        <f>IF(VLOOKUP(A483,'BD OFICIAL'!$A$1:$AL$2098,27,0)=Z483,0,1)</f>
        <v>0</v>
      </c>
      <c r="CF483" s="2">
        <f>IF(VLOOKUP(A483,'BD OFICIAL'!$A$1:$AL$2098,28,0)=AA483,0,1)</f>
        <v>0</v>
      </c>
      <c r="CG483" s="2">
        <f>IF(VLOOKUP(A483,'BD OFICIAL'!$A$1:$AL$2098,33,0)=AF483,0,1)</f>
        <v>0</v>
      </c>
      <c r="CH483" s="2">
        <f>IF(VLOOKUP(A483,'BD OFICIAL'!$A$1:$AL$2098,35,0)=AH483,0,1)</f>
        <v>0</v>
      </c>
      <c r="CI483" s="85">
        <f>IF(VLOOKUP(A483,'BD OFICIAL'!$A$1:$AL$2098,34,0)=AL483,0,1)</f>
        <v>0</v>
      </c>
      <c r="CJ483" s="12">
        <f>VLOOKUP(A483,'BD OFICIAL'!$A$1:$AM$2098,36,0)*AM483-AP483</f>
        <v>0</v>
      </c>
      <c r="CK483" s="85" t="str">
        <f t="shared" si="258"/>
        <v>SSH</v>
      </c>
      <c r="CL483" s="85" t="str">
        <f t="shared" si="259"/>
        <v>SI</v>
      </c>
      <c r="CM483" s="85" t="str">
        <f t="shared" si="239"/>
        <v>NO</v>
      </c>
      <c r="CN483" s="31">
        <f t="shared" si="240"/>
        <v>0</v>
      </c>
      <c r="CO483" s="31">
        <f t="shared" si="260"/>
        <v>0</v>
      </c>
      <c r="CP483" s="31">
        <f t="shared" si="241"/>
        <v>0</v>
      </c>
      <c r="CQ483" s="31">
        <f>IF(Y483="NO",0,IF(Y483="SI",IF(VLOOKUP(A483,'BD OFICIAL'!$A:$AO,40,0)=AQ483,0,1)))</f>
        <v>0</v>
      </c>
      <c r="CR483" s="31">
        <f>IF(Z483="NO",0,IF(Z483="SI",IF(VLOOKUP(B483,'BD OFICIAL'!$A:$AO,41,0)=AS483,0,1)))</f>
        <v>0</v>
      </c>
      <c r="CS483" s="31">
        <f t="shared" si="261"/>
        <v>0</v>
      </c>
      <c r="CT483" s="31">
        <f t="shared" si="262"/>
        <v>0</v>
      </c>
      <c r="CU483" s="31">
        <f>IF(VLOOKUP(A483,'BD OFICIAL'!$A$1:$AL$1056,31,0)="SI",IF(AT483&gt;0,0,1),IF(AT483=0,0,1))</f>
        <v>0</v>
      </c>
      <c r="CV483" s="31">
        <f t="shared" si="263"/>
        <v>0</v>
      </c>
      <c r="CW483" s="31">
        <f t="shared" si="242"/>
        <v>0</v>
      </c>
      <c r="CX483" s="85" t="str">
        <f t="shared" si="243"/>
        <v>SI</v>
      </c>
      <c r="CY483" s="31">
        <f t="shared" si="244"/>
        <v>0</v>
      </c>
      <c r="CZ483" s="85" t="str">
        <f>IF(ISERROR(VLOOKUP(AI483,EXPERIENCIA!$A$1:$C$2100,1,0)),"NO","SI")</f>
        <v>SI</v>
      </c>
      <c r="DA483" s="85">
        <f>IF(CX483="no","NO APLICA",IF(AX483=0,"ERROR NOTA",IF(AND(AX483&gt;1,CZ483="NO"),"ERROR NOTA",IF(AND(CZ483="NO",AX483=1),0,IF(VLOOKUP(AI483,EXPERIENCIA!$A$1:$C$2100,3,0)=AX483,0,"ERROR NOTA")))))</f>
        <v>0</v>
      </c>
      <c r="DB483" s="85" t="str">
        <f>IF(ISERROR(VLOOKUP(AI483,COMPORTAMIENTO!$A$1:$C$2100,1,0)),"NO","SI")</f>
        <v>SI</v>
      </c>
      <c r="DC483" s="85">
        <f>IF(CX483="NO","NO APLICA",IF(AY483=0,"ERROR NOTA",IF(AND(DB483="NO",AY483=7),0,IF(VLOOKUP(AI483,COMPORTAMIENTO!$A$2:$H$2100,8,0)=AY483,0,"ERROR NOTA"))))</f>
        <v>0</v>
      </c>
      <c r="DD483" s="104">
        <f t="shared" si="245"/>
        <v>0.30000000000000004</v>
      </c>
      <c r="DE483" s="104">
        <f t="shared" si="246"/>
        <v>0.70000000000000007</v>
      </c>
      <c r="DF483" s="85" t="str">
        <f t="shared" si="264"/>
        <v>SI</v>
      </c>
      <c r="DG483" s="85">
        <f t="shared" si="247"/>
        <v>0</v>
      </c>
      <c r="DH483" s="85">
        <f t="shared" si="248"/>
        <v>0</v>
      </c>
      <c r="DI483" s="85">
        <f t="shared" si="249"/>
        <v>0</v>
      </c>
      <c r="DJ483" s="12">
        <f t="shared" si="250"/>
        <v>7.0000000000000009</v>
      </c>
      <c r="DK483" s="7">
        <f t="shared" si="251"/>
        <v>7.0000000000000009</v>
      </c>
      <c r="DL483" s="12">
        <f t="shared" si="265"/>
        <v>4130</v>
      </c>
      <c r="DM483" s="12">
        <f>VLOOKUP(A483,'5 TD'!$A:$B,2,0)</f>
        <v>4130</v>
      </c>
      <c r="DN483" s="7">
        <f t="shared" si="266"/>
        <v>7</v>
      </c>
      <c r="DO483" s="85" t="str">
        <f t="shared" si="252"/>
        <v>APROBADO</v>
      </c>
      <c r="DP483" s="85" t="str">
        <f t="shared" si="253"/>
        <v>APROBADO</v>
      </c>
      <c r="DQ483" s="7">
        <f t="shared" si="254"/>
        <v>6.6</v>
      </c>
      <c r="DR483" s="85" t="str">
        <f t="shared" si="267"/>
        <v>APROBADO</v>
      </c>
      <c r="DS483" s="2" t="str">
        <f>+('3 Planilla Preadjudicación OTIC'!BN483)</f>
        <v>SI</v>
      </c>
      <c r="DT483" s="2">
        <f>IF(DR483="APROBADO",VLOOKUP(A483,'5 TD'!$D$3:$E$270,2,0),"NO APLICA")</f>
        <v>6.6</v>
      </c>
      <c r="DU483" s="2" t="str">
        <f t="shared" si="268"/>
        <v>SI</v>
      </c>
      <c r="DV483" s="2">
        <f>IF(DU483="SI",VLOOKUP(A483,'5 TD'!$G$3:$H$270,2,0),"NO APLICA ")</f>
        <v>7.0000000000000009</v>
      </c>
      <c r="DW483" s="2" t="str">
        <f t="shared" si="269"/>
        <v>SI</v>
      </c>
      <c r="DX483" s="2">
        <f>IF(DW483="SI",VLOOKUP(A483,'5 TD'!$J$4:$K$472,2,0),"NO APLICA")</f>
        <v>7</v>
      </c>
      <c r="DY483" s="2" t="str">
        <f t="shared" si="270"/>
        <v>SI</v>
      </c>
      <c r="DZ483" s="7">
        <f>IF(DY483="SI",VLOOKUP(A483,'5 TD'!$M$4:$N$350,2,0),"NO APLICA")</f>
        <v>3</v>
      </c>
      <c r="EA483" s="2" t="str">
        <f t="shared" si="271"/>
        <v>SI</v>
      </c>
      <c r="EB483" s="12">
        <f t="shared" si="272"/>
        <v>4130</v>
      </c>
      <c r="EC483" s="12">
        <f>IF(EA483="SI",VLOOKUP(A483,'5 TD'!$V$4:$W$479,2,0),"NO APLICA")</f>
        <v>4130</v>
      </c>
      <c r="ED483" s="2" t="str">
        <f t="shared" si="255"/>
        <v>SI</v>
      </c>
      <c r="EE483" s="79">
        <f>IF(ED483="SI",VLOOKUP(AI483,COMPORTAMIENTO!$A$1:$H$2100,7,0),"NO APLICA")</f>
        <v>0.68181818181818177</v>
      </c>
      <c r="EF483" s="12">
        <f>IF(ED483="SI",VLOOKUP(A483,'5 TD'!$P$2:$Q$479,2,0),"NO APLICA")</f>
        <v>0.68181818181818177</v>
      </c>
      <c r="EG483" s="2" t="str">
        <f t="shared" si="256"/>
        <v>SI</v>
      </c>
      <c r="EH483" s="2">
        <f>IF(CZ483="no",0,VLOOKUP(AI483,EXPERIENCIA!$A$1:$C$2100,2,0))</f>
        <v>22</v>
      </c>
      <c r="EI483" s="2">
        <f>IF(CZ483="si",VLOOKUP(A483,'5 TD'!$S$3:$T$2103,2,0),0)</f>
        <v>32</v>
      </c>
      <c r="EJ483" s="2" t="str">
        <f t="shared" si="257"/>
        <v>NO</v>
      </c>
      <c r="EK483" s="2">
        <f>+('3 Planilla Preadjudicación OTIC'!BU483)</f>
        <v>0</v>
      </c>
      <c r="EL483" s="4"/>
      <c r="EM483" s="3"/>
      <c r="EN483" s="3"/>
      <c r="EO483" s="86" t="s">
        <v>64</v>
      </c>
      <c r="EQ483" s="86"/>
    </row>
    <row r="484" spans="1:147" ht="15" customHeight="1" x14ac:dyDescent="0.3">
      <c r="A484" s="2">
        <f>+('3 Planilla Preadjudicación OTIC'!A484)</f>
        <v>14459</v>
      </c>
      <c r="B484" s="2" t="str">
        <f>+('3 Planilla Preadjudicación OTIC'!B484)</f>
        <v>65181652-1</v>
      </c>
      <c r="C484" s="4">
        <f>+('3 Planilla Preadjudicación OTIC'!E484)</f>
        <v>2025</v>
      </c>
      <c r="D484" s="4" t="str">
        <f>+('3 Planilla Preadjudicación OTIC'!F484)</f>
        <v>MANDATO</v>
      </c>
      <c r="E484" s="4" t="str">
        <f>+('3 Planilla Preadjudicación OTIC'!G484)</f>
        <v>65006242-6</v>
      </c>
      <c r="F484" s="4" t="str">
        <f>+('3 Planilla Preadjudicación OTIC'!H484)</f>
        <v>CORPORACIÓN ABRIENDO PUERTAS</v>
      </c>
      <c r="G484" s="4"/>
      <c r="H484" s="4"/>
      <c r="I484" s="4" t="str">
        <f>+('3 Planilla Preadjudicación OTIC'!I484)</f>
        <v>INICIANDO MI NEGOCIO</v>
      </c>
      <c r="J484" s="4" t="str">
        <f>+('3 Planilla Preadjudicación OTIC'!J484)</f>
        <v>PF0838</v>
      </c>
      <c r="K484" s="4" t="str">
        <f>+('3 Planilla Preadjudicación OTIC'!K484)</f>
        <v/>
      </c>
      <c r="L484" s="4" t="str">
        <f>+('3 Planilla Preadjudicación OTIC'!L484)</f>
        <v/>
      </c>
      <c r="M484" s="2">
        <f>+('3 Planilla Preadjudicación OTIC'!M484)</f>
        <v>13</v>
      </c>
      <c r="N484" s="4" t="str">
        <f>+('3 Planilla Preadjudicación OTIC'!N484)</f>
        <v>METROPOLITANA</v>
      </c>
      <c r="O484" s="4" t="str">
        <f>+('3 Planilla Preadjudicación OTIC'!O484)</f>
        <v>SAN JOAQUÍN</v>
      </c>
      <c r="P484" s="4" t="str">
        <f>+('3 Planilla Preadjudicación OTIC'!P484)</f>
        <v xml:space="preserve">Personas derivadas por Gendarmeria </v>
      </c>
      <c r="Q484" s="4" t="str">
        <f>+('3 Planilla Preadjudicación OTIC'!Q484)</f>
        <v>PRESENCIAL</v>
      </c>
      <c r="R484" s="4" t="str">
        <f>+('3 Planilla Preadjudicación OTIC'!R484)</f>
        <v>INDEPENDIENTE</v>
      </c>
      <c r="S484" s="4">
        <f>+('3 Planilla Preadjudicación OTIC'!S484)</f>
        <v>7</v>
      </c>
      <c r="T484" s="2">
        <f>+('3 Planilla Preadjudicación OTIC'!T484)</f>
        <v>10</v>
      </c>
      <c r="U484" s="2">
        <f>+('3 Planilla Preadjudicación OTIC'!U484)</f>
        <v>28</v>
      </c>
      <c r="V484" s="2">
        <f>+('3 Planilla Preadjudicación OTIC'!V484)</f>
        <v>0</v>
      </c>
      <c r="W484" s="2">
        <f>+('3 Planilla Preadjudicación OTIC'!W484)</f>
        <v>28</v>
      </c>
      <c r="X484" s="2">
        <f>+('3 Planilla Preadjudicación OTIC'!X484)</f>
        <v>4</v>
      </c>
      <c r="Y484" s="2" t="str">
        <f>+('3 Planilla Preadjudicación OTIC'!Y484)</f>
        <v>NO</v>
      </c>
      <c r="Z484" s="2" t="str">
        <f>+('3 Planilla Preadjudicación OTIC'!Z484)</f>
        <v>NO</v>
      </c>
      <c r="AA484" s="2" t="str">
        <f>+('3 Planilla Preadjudicación OTIC'!AA484)</f>
        <v>NO</v>
      </c>
      <c r="AB484" s="4" t="str">
        <f>+('3 Planilla Preadjudicación OTIC'!AB484)</f>
        <v>SE AJUSTA A PLAN FORMATIVO</v>
      </c>
      <c r="AC484" s="4" t="str">
        <f>+('3 Planilla Preadjudicación OTIC'!AC484)</f>
        <v>MUJERES MAYORES DE 18 AÑOS, PRIVADAS DE LIBERTAD EN EL CENTRO PENITENCIARIO FEMENINO DE SANTIAGO, EN SITUACIÓN DE VULNERABILIDAD SOCIAL (PERTENECIENTES AL 80% MÁS VULNERABLE), CON BAJA ESCOLARIDAD Y LIMITADA EXPERIENCIA LABORAL.</v>
      </c>
      <c r="AD484" s="2" t="str">
        <f>+('3 Planilla Preadjudicación OTIC'!AD484)</f>
        <v>NO</v>
      </c>
      <c r="AE484" s="4">
        <f>+('3 Planilla Preadjudicación OTIC'!AE484)</f>
        <v>0</v>
      </c>
      <c r="AF484" s="2" t="str">
        <f>+('3 Planilla Preadjudicación OTIC'!AF484)</f>
        <v>CERRADA</v>
      </c>
      <c r="AG484" s="2">
        <f>+('3 Planilla Preadjudicación OTIC'!AG484)</f>
        <v>7</v>
      </c>
      <c r="AH484" s="2">
        <f>+('3 Planilla Preadjudicación OTIC'!AH484)</f>
        <v>1</v>
      </c>
      <c r="AI484" s="135" t="str">
        <f>+('3 Planilla Preadjudicación OTIC'!AI484)</f>
        <v>76117463-0</v>
      </c>
      <c r="AJ484" s="4" t="str">
        <f>+('3 Planilla Preadjudicación OTIC'!AJ484)</f>
        <v>ORGANISMO TÉCNICO DE CAPACITACIÓN JUVENA LTDA</v>
      </c>
      <c r="AK484" s="2">
        <f>+('3 Planilla Preadjudicación OTIC'!AK484)</f>
        <v>28</v>
      </c>
      <c r="AL484" s="2">
        <f>+('3 Planilla Preadjudicación OTIC'!AL484)</f>
        <v>7</v>
      </c>
      <c r="AM484" s="12">
        <f>+('3 Planilla Preadjudicación OTIC'!AM484)</f>
        <v>4130</v>
      </c>
      <c r="AN484" s="12">
        <f>+('3 Planilla Preadjudicación OTIC'!AN484)</f>
        <v>0</v>
      </c>
      <c r="AO484" s="12">
        <f>+('3 Planilla Preadjudicación OTIC'!AO484)</f>
        <v>0</v>
      </c>
      <c r="AP484" s="12">
        <f>+('3 Planilla Preadjudicación OTIC'!AP484)</f>
        <v>1156400</v>
      </c>
      <c r="AQ484" s="12">
        <f>+('3 Planilla Preadjudicación OTIC'!AQ484)</f>
        <v>0</v>
      </c>
      <c r="AR484" s="12">
        <f>+('3 Planilla Preadjudicación OTIC'!AR484)</f>
        <v>0</v>
      </c>
      <c r="AS484" s="12">
        <f>+('3 Planilla Preadjudicación OTIC'!AS484)</f>
        <v>0</v>
      </c>
      <c r="AT484" s="12">
        <f>+('3 Planilla Preadjudicación OTIC'!AT484)</f>
        <v>0</v>
      </c>
      <c r="AU484" s="12">
        <f>+('3 Planilla Preadjudicación OTIC'!AU484)</f>
        <v>1156400</v>
      </c>
      <c r="AV484" s="2" t="str">
        <f>+('3 Planilla Preadjudicación OTIC'!AV484)</f>
        <v>SI</v>
      </c>
      <c r="AW484" s="4">
        <f>+('3 Planilla Preadjudicación OTIC'!AW484)</f>
        <v>0</v>
      </c>
      <c r="AX484" s="2">
        <f>+('3 Planilla Preadjudicación OTIC'!AX484)</f>
        <v>3</v>
      </c>
      <c r="AY484" s="2">
        <f>+('3 Planilla Preadjudicación OTIC'!AY484)</f>
        <v>7</v>
      </c>
      <c r="AZ484" s="2">
        <f>+('3 Planilla Preadjudicación OTIC'!AZ484)</f>
        <v>0</v>
      </c>
      <c r="BA484" s="2">
        <f>+('3 Planilla Preadjudicación OTIC'!BA484)</f>
        <v>0</v>
      </c>
      <c r="BB484" s="2">
        <f>+('3 Planilla Preadjudicación OTIC'!BB484)</f>
        <v>0</v>
      </c>
      <c r="BC484" s="2">
        <f>+('3 Planilla Preadjudicación OTIC'!BC484)</f>
        <v>0</v>
      </c>
      <c r="BD484" s="2">
        <f>+('3 Planilla Preadjudicación OTIC'!BD484)</f>
        <v>0</v>
      </c>
      <c r="BE484" s="2">
        <f>+('3 Planilla Preadjudicación OTIC'!BE484)</f>
        <v>0</v>
      </c>
      <c r="BF484" s="2">
        <f>+('3 Planilla Preadjudicación OTIC'!BF484)</f>
        <v>0</v>
      </c>
      <c r="BG484" s="2">
        <f>+('3 Planilla Preadjudicación OTIC'!BG484)</f>
        <v>7</v>
      </c>
      <c r="BH484" s="2">
        <f>+('3 Planilla Preadjudicación OTIC'!BH484)</f>
        <v>7</v>
      </c>
      <c r="BI484" s="2">
        <f>+('3 Planilla Preadjudicación OTIC'!BI484)</f>
        <v>7</v>
      </c>
      <c r="BJ484" s="2">
        <f>+('3 Planilla Preadjudicación OTIC'!BJ484)</f>
        <v>7</v>
      </c>
      <c r="BK484" s="2">
        <f>+('3 Planilla Preadjudicación OTIC'!BK484)</f>
        <v>7</v>
      </c>
      <c r="BL484" s="2">
        <f>+('3 Planilla Preadjudicación OTIC'!BL484)</f>
        <v>7</v>
      </c>
      <c r="BM484" s="104">
        <f>ROUND(('3 Planilla Preadjudicación OTIC'!BM484),1)</f>
        <v>6.6</v>
      </c>
      <c r="BN484" s="4" t="str">
        <f>+('3 Planilla Preadjudicación OTIC'!BN484)</f>
        <v>SI</v>
      </c>
      <c r="BO484" s="4" t="str">
        <f>+('3 Planilla Preadjudicación OTIC'!BO484)</f>
        <v>MARIANELLA MORALES GONZALEZ</v>
      </c>
      <c r="BP484" s="4" t="str">
        <f>+('3 Planilla Preadjudicación OTIC'!BP484)</f>
        <v>OTECJUVENA@GMAIL.COM</v>
      </c>
      <c r="BQ484" s="4">
        <f>+('3 Planilla Preadjudicación OTIC'!BQ484)</f>
        <v>993423661</v>
      </c>
      <c r="BR484" s="4" t="str">
        <f>+('3 Planilla Preadjudicación OTIC'!BR484)</f>
        <v>CAPITAN PRAT NRO.20 CENTRO PENITENCIARIO FEMENINO SANTIAGO COMUNA SAN JOAQUIN, San Joaquín</v>
      </c>
      <c r="BS484" s="4" t="str">
        <f>+('3 Planilla Preadjudicación OTIC'!BS484)</f>
        <v>Entregar herramientas básicas para planificar, iniciar y gestionar un emprendimiento, fortaleciendo la autonomía económica y el desarrollo personal.</v>
      </c>
      <c r="BT484" s="4" t="str">
        <f>+('3 Planilla Preadjudicación OTIC'!BT484)</f>
        <v>El curso aborda temas como identificación de oportunidades, modelo de negocio, formalización, gestión financiera inicial y estrategias de venta. Está dirigido a personas que desean emprender por primera vez, con enfoque práctico y accesible para distintos contextos sociales.</v>
      </c>
      <c r="BU484" s="85">
        <f>IF(VLOOKUP(A484,'BD OFICIAL'!$A$1:$AL$2098,7,0)=D484,0,1)</f>
        <v>0</v>
      </c>
      <c r="BV484" s="85">
        <f>IF(VLOOKUP(A484,'BD OFICIAL'!$A$1:$AL$2098,11,0)=J484,0,1)</f>
        <v>0</v>
      </c>
      <c r="BW484" s="85">
        <f>IF(VLOOKUP(A484,'BD OFICIAL'!$A$1:$AL$2098,13,0)=L484,0,1)</f>
        <v>0</v>
      </c>
      <c r="BX484" s="2">
        <f>IF(VLOOKUP(A484,'BD OFICIAL'!$A$1:$AL$2098,16,0)=O484,0,1)</f>
        <v>0</v>
      </c>
      <c r="BY484" s="2">
        <f>IF(VLOOKUP(A484,'BD OFICIAL'!$A$1:$AL$2098,17,0)=P484,0,1)</f>
        <v>0</v>
      </c>
      <c r="BZ484" s="2">
        <f>IF(VLOOKUP(A484,'BD OFICIAL'!$A$1:$AL$2098,19,0)=R484,0,1)</f>
        <v>0</v>
      </c>
      <c r="CA484" s="2">
        <f>IF(VLOOKUP(A484,'BD OFICIAL'!$A$1:$AL$2098,21,0)=T484,0,1)</f>
        <v>0</v>
      </c>
      <c r="CB484" s="2">
        <f>IF(VLOOKUP(A484,'BD OFICIAL'!$A$1:$AL$2098,24,0)=AK484,0,1)</f>
        <v>0</v>
      </c>
      <c r="CC484" s="2">
        <f>IF(VLOOKUP(A484,'BD OFICIAL'!$A$1:$AL$2098,25,0)=X484,0,1)</f>
        <v>0</v>
      </c>
      <c r="CD484" s="2">
        <f>IF(VLOOKUP(A484,'BD OFICIAL'!$A$1:$AL$2098,26,0)=Y484,0,1)</f>
        <v>0</v>
      </c>
      <c r="CE484" s="2">
        <f>IF(VLOOKUP(A484,'BD OFICIAL'!$A$1:$AL$2098,27,0)=Z484,0,1)</f>
        <v>0</v>
      </c>
      <c r="CF484" s="2">
        <f>IF(VLOOKUP(A484,'BD OFICIAL'!$A$1:$AL$2098,28,0)=AA484,0,1)</f>
        <v>0</v>
      </c>
      <c r="CG484" s="2">
        <f>IF(VLOOKUP(A484,'BD OFICIAL'!$A$1:$AL$2098,33,0)=AF484,0,1)</f>
        <v>0</v>
      </c>
      <c r="CH484" s="2">
        <f>IF(VLOOKUP(A484,'BD OFICIAL'!$A$1:$AL$2098,35,0)=AH484,0,1)</f>
        <v>0</v>
      </c>
      <c r="CI484" s="85">
        <f>IF(VLOOKUP(A484,'BD OFICIAL'!$A$1:$AL$2098,34,0)=AL484,0,1)</f>
        <v>0</v>
      </c>
      <c r="CJ484" s="12">
        <f>VLOOKUP(A484,'BD OFICIAL'!$A$1:$AM$2098,36,0)*AM484-AP484</f>
        <v>0</v>
      </c>
      <c r="CK484" s="85" t="str">
        <f t="shared" si="258"/>
        <v>SSH</v>
      </c>
      <c r="CL484" s="85" t="str">
        <f t="shared" si="259"/>
        <v>SI</v>
      </c>
      <c r="CM484" s="85" t="str">
        <f t="shared" si="239"/>
        <v>NO</v>
      </c>
      <c r="CN484" s="31">
        <f t="shared" si="240"/>
        <v>0</v>
      </c>
      <c r="CO484" s="31">
        <f t="shared" si="260"/>
        <v>0</v>
      </c>
      <c r="CP484" s="31">
        <f t="shared" si="241"/>
        <v>0</v>
      </c>
      <c r="CQ484" s="31">
        <f>IF(Y484="NO",0,IF(Y484="SI",IF(VLOOKUP(A484,'BD OFICIAL'!$A:$AO,40,0)=AQ484,0,1)))</f>
        <v>0</v>
      </c>
      <c r="CR484" s="31">
        <f>IF(Z484="NO",0,IF(Z484="SI",IF(VLOOKUP(B484,'BD OFICIAL'!$A:$AO,41,0)=AS484,0,1)))</f>
        <v>0</v>
      </c>
      <c r="CS484" s="31">
        <f t="shared" si="261"/>
        <v>0</v>
      </c>
      <c r="CT484" s="31">
        <f t="shared" si="262"/>
        <v>0</v>
      </c>
      <c r="CU484" s="31">
        <f>IF(VLOOKUP(A484,'BD OFICIAL'!$A$1:$AL$1056,31,0)="SI",IF(AT484&gt;0,0,1),IF(AT484=0,0,1))</f>
        <v>0</v>
      </c>
      <c r="CV484" s="31">
        <f t="shared" si="263"/>
        <v>0</v>
      </c>
      <c r="CW484" s="31">
        <f t="shared" si="242"/>
        <v>0</v>
      </c>
      <c r="CX484" s="85" t="str">
        <f t="shared" si="243"/>
        <v>SI</v>
      </c>
      <c r="CY484" s="31">
        <f t="shared" si="244"/>
        <v>0</v>
      </c>
      <c r="CZ484" s="85" t="str">
        <f>IF(ISERROR(VLOOKUP(AI484,EXPERIENCIA!$A$1:$C$2100,1,0)),"NO","SI")</f>
        <v>SI</v>
      </c>
      <c r="DA484" s="85">
        <f>IF(CX484="no","NO APLICA",IF(AX484=0,"ERROR NOTA",IF(AND(AX484&gt;1,CZ484="NO"),"ERROR NOTA",IF(AND(CZ484="NO",AX484=1),0,IF(VLOOKUP(AI484,EXPERIENCIA!$A$1:$C$2100,3,0)=AX484,0,"ERROR NOTA")))))</f>
        <v>0</v>
      </c>
      <c r="DB484" s="85" t="str">
        <f>IF(ISERROR(VLOOKUP(AI484,COMPORTAMIENTO!$A$1:$C$2100,1,0)),"NO","SI")</f>
        <v>SI</v>
      </c>
      <c r="DC484" s="85">
        <f>IF(CX484="NO","NO APLICA",IF(AY484=0,"ERROR NOTA",IF(AND(DB484="NO",AY484=7),0,IF(VLOOKUP(AI484,COMPORTAMIENTO!$A$2:$H$2100,8,0)=AY484,0,"ERROR NOTA"))))</f>
        <v>0</v>
      </c>
      <c r="DD484" s="104">
        <f t="shared" si="245"/>
        <v>0.30000000000000004</v>
      </c>
      <c r="DE484" s="104">
        <f t="shared" si="246"/>
        <v>0.70000000000000007</v>
      </c>
      <c r="DF484" s="85" t="str">
        <f t="shared" si="264"/>
        <v>SI</v>
      </c>
      <c r="DG484" s="85">
        <f t="shared" si="247"/>
        <v>0</v>
      </c>
      <c r="DH484" s="85">
        <f t="shared" si="248"/>
        <v>0</v>
      </c>
      <c r="DI484" s="85">
        <f t="shared" si="249"/>
        <v>0</v>
      </c>
      <c r="DJ484" s="12">
        <f t="shared" si="250"/>
        <v>7.0000000000000009</v>
      </c>
      <c r="DK484" s="7">
        <f t="shared" si="251"/>
        <v>7.0000000000000009</v>
      </c>
      <c r="DL484" s="12">
        <f t="shared" si="265"/>
        <v>4130</v>
      </c>
      <c r="DM484" s="12">
        <f>VLOOKUP(A484,'5 TD'!$A:$B,2,0)</f>
        <v>4130</v>
      </c>
      <c r="DN484" s="7">
        <f t="shared" si="266"/>
        <v>7</v>
      </c>
      <c r="DO484" s="85" t="str">
        <f t="shared" si="252"/>
        <v>APROBADO</v>
      </c>
      <c r="DP484" s="85" t="str">
        <f t="shared" si="253"/>
        <v>APROBADO</v>
      </c>
      <c r="DQ484" s="7">
        <f t="shared" si="254"/>
        <v>6.6</v>
      </c>
      <c r="DR484" s="85" t="str">
        <f t="shared" si="267"/>
        <v>APROBADO</v>
      </c>
      <c r="DS484" s="2" t="str">
        <f>+('3 Planilla Preadjudicación OTIC'!BN484)</f>
        <v>SI</v>
      </c>
      <c r="DT484" s="2">
        <f>IF(DR484="APROBADO",VLOOKUP(A484,'5 TD'!$D$3:$E$270,2,0),"NO APLICA")</f>
        <v>6.6</v>
      </c>
      <c r="DU484" s="2" t="str">
        <f t="shared" si="268"/>
        <v>SI</v>
      </c>
      <c r="DV484" s="2">
        <f>IF(DU484="SI",VLOOKUP(A484,'5 TD'!$G$3:$H$270,2,0),"NO APLICA ")</f>
        <v>7.0000000000000009</v>
      </c>
      <c r="DW484" s="2" t="str">
        <f t="shared" si="269"/>
        <v>SI</v>
      </c>
      <c r="DX484" s="2">
        <f>IF(DW484="SI",VLOOKUP(A484,'5 TD'!$J$4:$K$472,2,0),"NO APLICA")</f>
        <v>7</v>
      </c>
      <c r="DY484" s="2" t="str">
        <f t="shared" si="270"/>
        <v>SI</v>
      </c>
      <c r="DZ484" s="7">
        <f>IF(DY484="SI",VLOOKUP(A484,'5 TD'!$M$4:$N$350,2,0),"NO APLICA")</f>
        <v>3</v>
      </c>
      <c r="EA484" s="2" t="str">
        <f t="shared" si="271"/>
        <v>SI</v>
      </c>
      <c r="EB484" s="12">
        <f t="shared" si="272"/>
        <v>4130</v>
      </c>
      <c r="EC484" s="12">
        <f>IF(EA484="SI",VLOOKUP(A484,'5 TD'!$V$4:$W$479,2,0),"NO APLICA")</f>
        <v>4130</v>
      </c>
      <c r="ED484" s="2" t="str">
        <f t="shared" si="255"/>
        <v>SI</v>
      </c>
      <c r="EE484" s="79">
        <f>IF(ED484="SI",VLOOKUP(AI484,COMPORTAMIENTO!$A$1:$H$2100,7,0),"NO APLICA")</f>
        <v>0.68181818181818177</v>
      </c>
      <c r="EF484" s="12">
        <f>IF(ED484="SI",VLOOKUP(A484,'5 TD'!$P$2:$Q$479,2,0),"NO APLICA")</f>
        <v>0.68181818181818177</v>
      </c>
      <c r="EG484" s="2" t="str">
        <f t="shared" si="256"/>
        <v>SI</v>
      </c>
      <c r="EH484" s="2">
        <f>IF(CZ484="no",0,VLOOKUP(AI484,EXPERIENCIA!$A$1:$C$2100,2,0))</f>
        <v>22</v>
      </c>
      <c r="EI484" s="2">
        <f>IF(CZ484="si",VLOOKUP(A484,'5 TD'!$S$3:$T$2103,2,0),0)</f>
        <v>32</v>
      </c>
      <c r="EJ484" s="2" t="str">
        <f t="shared" si="257"/>
        <v>NO</v>
      </c>
      <c r="EK484" s="2">
        <f>+('3 Planilla Preadjudicación OTIC'!BU484)</f>
        <v>0</v>
      </c>
      <c r="EL484" s="4"/>
      <c r="EM484" s="3"/>
      <c r="EN484" s="3"/>
      <c r="EO484" s="86" t="s">
        <v>64</v>
      </c>
      <c r="EQ484" s="86"/>
    </row>
    <row r="485" spans="1:147" ht="15" customHeight="1" x14ac:dyDescent="0.3">
      <c r="A485" s="2">
        <f>+('3 Planilla Preadjudicación OTIC'!A485)</f>
        <v>14456</v>
      </c>
      <c r="B485" s="2" t="str">
        <f>+('3 Planilla Preadjudicación OTIC'!B485)</f>
        <v>65181652-1</v>
      </c>
      <c r="C485" s="4">
        <f>+('3 Planilla Preadjudicación OTIC'!E485)</f>
        <v>2025</v>
      </c>
      <c r="D485" s="4" t="str">
        <f>+('3 Planilla Preadjudicación OTIC'!F485)</f>
        <v>MANDATO</v>
      </c>
      <c r="E485" s="4" t="str">
        <f>+('3 Planilla Preadjudicación OTIC'!G485)</f>
        <v>65006242-6</v>
      </c>
      <c r="F485" s="4" t="str">
        <f>+('3 Planilla Preadjudicación OTIC'!H485)</f>
        <v>CORPORACIÓN ABRIENDO PUERTAS</v>
      </c>
      <c r="G485" s="4"/>
      <c r="H485" s="4"/>
      <c r="I485" s="4" t="str">
        <f>+('3 Planilla Preadjudicación OTIC'!I485)</f>
        <v>INICIANDO MI NEGOCIO</v>
      </c>
      <c r="J485" s="4" t="str">
        <f>+('3 Planilla Preadjudicación OTIC'!J485)</f>
        <v>PF0838</v>
      </c>
      <c r="K485" s="4" t="str">
        <f>+('3 Planilla Preadjudicación OTIC'!K485)</f>
        <v/>
      </c>
      <c r="L485" s="4" t="str">
        <f>+('3 Planilla Preadjudicación OTIC'!L485)</f>
        <v/>
      </c>
      <c r="M485" s="2">
        <f>+('3 Planilla Preadjudicación OTIC'!M485)</f>
        <v>13</v>
      </c>
      <c r="N485" s="4" t="str">
        <f>+('3 Planilla Preadjudicación OTIC'!N485)</f>
        <v>METROPOLITANA</v>
      </c>
      <c r="O485" s="4" t="str">
        <f>+('3 Planilla Preadjudicación OTIC'!O485)</f>
        <v>SAN JOAQUÍN</v>
      </c>
      <c r="P485" s="4" t="str">
        <f>+('3 Planilla Preadjudicación OTIC'!P485)</f>
        <v xml:space="preserve">Personas derivadas por Gendarmeria </v>
      </c>
      <c r="Q485" s="4" t="str">
        <f>+('3 Planilla Preadjudicación OTIC'!Q485)</f>
        <v>PRESENCIAL</v>
      </c>
      <c r="R485" s="4" t="str">
        <f>+('3 Planilla Preadjudicación OTIC'!R485)</f>
        <v>INDEPENDIENTE</v>
      </c>
      <c r="S485" s="4">
        <f>+('3 Planilla Preadjudicación OTIC'!S485)</f>
        <v>7</v>
      </c>
      <c r="T485" s="2">
        <f>+('3 Planilla Preadjudicación OTIC'!T485)</f>
        <v>10</v>
      </c>
      <c r="U485" s="2">
        <f>+('3 Planilla Preadjudicación OTIC'!U485)</f>
        <v>28</v>
      </c>
      <c r="V485" s="2">
        <f>+('3 Planilla Preadjudicación OTIC'!V485)</f>
        <v>0</v>
      </c>
      <c r="W485" s="2">
        <f>+('3 Planilla Preadjudicación OTIC'!W485)</f>
        <v>28</v>
      </c>
      <c r="X485" s="2">
        <f>+('3 Planilla Preadjudicación OTIC'!X485)</f>
        <v>4</v>
      </c>
      <c r="Y485" s="2" t="str">
        <f>+('3 Planilla Preadjudicación OTIC'!Y485)</f>
        <v>NO</v>
      </c>
      <c r="Z485" s="2" t="str">
        <f>+('3 Planilla Preadjudicación OTIC'!Z485)</f>
        <v>NO</v>
      </c>
      <c r="AA485" s="2" t="str">
        <f>+('3 Planilla Preadjudicación OTIC'!AA485)</f>
        <v>NO</v>
      </c>
      <c r="AB485" s="4" t="str">
        <f>+('3 Planilla Preadjudicación OTIC'!AB485)</f>
        <v>SE AJUSTA A PLAN FORMATIVO</v>
      </c>
      <c r="AC485" s="4" t="str">
        <f>+('3 Planilla Preadjudicación OTIC'!AC485)</f>
        <v>MUJERES MAYORES DE 18 AÑOS, PRIVADAS DE LIBERTAD EN EL CENTRO PENITENCIARIO FEMENINO DE SANTIAGO, EN SITUACIÓN DE VULNERABILIDAD SOCIAL (PERTENECIENTES AL 80% MÁS VULNERABLE), CON BAJA ESCOLARIDAD Y LIMITADA EXPERIENCIA LABORAL.</v>
      </c>
      <c r="AD485" s="2" t="str">
        <f>+('3 Planilla Preadjudicación OTIC'!AD485)</f>
        <v>NO</v>
      </c>
      <c r="AE485" s="4">
        <f>+('3 Planilla Preadjudicación OTIC'!AE485)</f>
        <v>0</v>
      </c>
      <c r="AF485" s="2" t="str">
        <f>+('3 Planilla Preadjudicación OTIC'!AF485)</f>
        <v>CERRADA</v>
      </c>
      <c r="AG485" s="2">
        <f>+('3 Planilla Preadjudicación OTIC'!AG485)</f>
        <v>7</v>
      </c>
      <c r="AH485" s="2">
        <f>+('3 Planilla Preadjudicación OTIC'!AH485)</f>
        <v>1</v>
      </c>
      <c r="AI485" s="135" t="str">
        <f>+('3 Planilla Preadjudicación OTIC'!AI485)</f>
        <v>76117463-0</v>
      </c>
      <c r="AJ485" s="4" t="str">
        <f>+('3 Planilla Preadjudicación OTIC'!AJ485)</f>
        <v>ORGANISMO TÉCNICO DE CAPACITACIÓN JUVENA LTDA</v>
      </c>
      <c r="AK485" s="2">
        <f>+('3 Planilla Preadjudicación OTIC'!AK485)</f>
        <v>28</v>
      </c>
      <c r="AL485" s="2">
        <f>+('3 Planilla Preadjudicación OTIC'!AL485)</f>
        <v>7</v>
      </c>
      <c r="AM485" s="12">
        <f>+('3 Planilla Preadjudicación OTIC'!AM485)</f>
        <v>4130</v>
      </c>
      <c r="AN485" s="12">
        <f>+('3 Planilla Preadjudicación OTIC'!AN485)</f>
        <v>0</v>
      </c>
      <c r="AO485" s="12">
        <f>+('3 Planilla Preadjudicación OTIC'!AO485)</f>
        <v>0</v>
      </c>
      <c r="AP485" s="12">
        <f>+('3 Planilla Preadjudicación OTIC'!AP485)</f>
        <v>1156400</v>
      </c>
      <c r="AQ485" s="12">
        <f>+('3 Planilla Preadjudicación OTIC'!AQ485)</f>
        <v>0</v>
      </c>
      <c r="AR485" s="12">
        <f>+('3 Planilla Preadjudicación OTIC'!AR485)</f>
        <v>0</v>
      </c>
      <c r="AS485" s="12">
        <f>+('3 Planilla Preadjudicación OTIC'!AS485)</f>
        <v>0</v>
      </c>
      <c r="AT485" s="12">
        <f>+('3 Planilla Preadjudicación OTIC'!AT485)</f>
        <v>0</v>
      </c>
      <c r="AU485" s="12">
        <f>+('3 Planilla Preadjudicación OTIC'!AU485)</f>
        <v>1156400</v>
      </c>
      <c r="AV485" s="2" t="str">
        <f>+('3 Planilla Preadjudicación OTIC'!AV485)</f>
        <v>SI</v>
      </c>
      <c r="AW485" s="4">
        <f>+('3 Planilla Preadjudicación OTIC'!AW485)</f>
        <v>0</v>
      </c>
      <c r="AX485" s="2">
        <f>+('3 Planilla Preadjudicación OTIC'!AX485)</f>
        <v>3</v>
      </c>
      <c r="AY485" s="2">
        <f>+('3 Planilla Preadjudicación OTIC'!AY485)</f>
        <v>7</v>
      </c>
      <c r="AZ485" s="2">
        <f>+('3 Planilla Preadjudicación OTIC'!AZ485)</f>
        <v>0</v>
      </c>
      <c r="BA485" s="2">
        <f>+('3 Planilla Preadjudicación OTIC'!BA485)</f>
        <v>0</v>
      </c>
      <c r="BB485" s="2">
        <f>+('3 Planilla Preadjudicación OTIC'!BB485)</f>
        <v>0</v>
      </c>
      <c r="BC485" s="2">
        <f>+('3 Planilla Preadjudicación OTIC'!BC485)</f>
        <v>0</v>
      </c>
      <c r="BD485" s="2">
        <f>+('3 Planilla Preadjudicación OTIC'!BD485)</f>
        <v>0</v>
      </c>
      <c r="BE485" s="2">
        <f>+('3 Planilla Preadjudicación OTIC'!BE485)</f>
        <v>0</v>
      </c>
      <c r="BF485" s="2">
        <f>+('3 Planilla Preadjudicación OTIC'!BF485)</f>
        <v>0</v>
      </c>
      <c r="BG485" s="2">
        <f>+('3 Planilla Preadjudicación OTIC'!BG485)</f>
        <v>7</v>
      </c>
      <c r="BH485" s="2">
        <f>+('3 Planilla Preadjudicación OTIC'!BH485)</f>
        <v>7</v>
      </c>
      <c r="BI485" s="2">
        <f>+('3 Planilla Preadjudicación OTIC'!BI485)</f>
        <v>7</v>
      </c>
      <c r="BJ485" s="2">
        <f>+('3 Planilla Preadjudicación OTIC'!BJ485)</f>
        <v>7</v>
      </c>
      <c r="BK485" s="2">
        <f>+('3 Planilla Preadjudicación OTIC'!BK485)</f>
        <v>7</v>
      </c>
      <c r="BL485" s="2">
        <f>+('3 Planilla Preadjudicación OTIC'!BL485)</f>
        <v>7</v>
      </c>
      <c r="BM485" s="104">
        <f>ROUND(('3 Planilla Preadjudicación OTIC'!BM485),1)</f>
        <v>6.6</v>
      </c>
      <c r="BN485" s="4" t="str">
        <f>+('3 Planilla Preadjudicación OTIC'!BN485)</f>
        <v>SI</v>
      </c>
      <c r="BO485" s="4" t="str">
        <f>+('3 Planilla Preadjudicación OTIC'!BO485)</f>
        <v>MARIANELLA MORALES GONZALEZ</v>
      </c>
      <c r="BP485" s="4" t="str">
        <f>+('3 Planilla Preadjudicación OTIC'!BP485)</f>
        <v>OTECJUVENA@GMAIL.COM</v>
      </c>
      <c r="BQ485" s="4">
        <f>+('3 Planilla Preadjudicación OTIC'!BQ485)</f>
        <v>993423661</v>
      </c>
      <c r="BR485" s="4" t="str">
        <f>+('3 Planilla Preadjudicación OTIC'!BR485)</f>
        <v>CAPITAN PRAT NRO.20 CENTRO PENITENCIARIO FEMENINO SANTIAGO COMUNA SAN JOAQUIN, San Joaquín</v>
      </c>
      <c r="BS485" s="4" t="str">
        <f>+('3 Planilla Preadjudicación OTIC'!BS485)</f>
        <v>Entregar herramientas básicas para planificar, iniciar y gestionar un emprendimiento, fortaleciendo la autonomía económica y el desarrollo personal.</v>
      </c>
      <c r="BT485" s="4" t="str">
        <f>+('3 Planilla Preadjudicación OTIC'!BT485)</f>
        <v>El curso aborda temas como identificación de oportunidades, modelo de negocio, formalización, gestión financiera inicial y estrategias de venta. Está dirigido a personas que desean emprender por primera vez, con enfoque práctico y accesible para distintos contextos sociales.</v>
      </c>
      <c r="BU485" s="85">
        <f>IF(VLOOKUP(A485,'BD OFICIAL'!$A$1:$AL$2098,7,0)=D485,0,1)</f>
        <v>0</v>
      </c>
      <c r="BV485" s="85">
        <f>IF(VLOOKUP(A485,'BD OFICIAL'!$A$1:$AL$2098,11,0)=J485,0,1)</f>
        <v>0</v>
      </c>
      <c r="BW485" s="85">
        <f>IF(VLOOKUP(A485,'BD OFICIAL'!$A$1:$AL$2098,13,0)=L485,0,1)</f>
        <v>0</v>
      </c>
      <c r="BX485" s="2">
        <f>IF(VLOOKUP(A485,'BD OFICIAL'!$A$1:$AL$2098,16,0)=O485,0,1)</f>
        <v>0</v>
      </c>
      <c r="BY485" s="2">
        <f>IF(VLOOKUP(A485,'BD OFICIAL'!$A$1:$AL$2098,17,0)=P485,0,1)</f>
        <v>0</v>
      </c>
      <c r="BZ485" s="2">
        <f>IF(VLOOKUP(A485,'BD OFICIAL'!$A$1:$AL$2098,19,0)=R485,0,1)</f>
        <v>0</v>
      </c>
      <c r="CA485" s="2">
        <f>IF(VLOOKUP(A485,'BD OFICIAL'!$A$1:$AL$2098,21,0)=T485,0,1)</f>
        <v>0</v>
      </c>
      <c r="CB485" s="2">
        <f>IF(VLOOKUP(A485,'BD OFICIAL'!$A$1:$AL$2098,24,0)=AK485,0,1)</f>
        <v>0</v>
      </c>
      <c r="CC485" s="2">
        <f>IF(VLOOKUP(A485,'BD OFICIAL'!$A$1:$AL$2098,25,0)=X485,0,1)</f>
        <v>0</v>
      </c>
      <c r="CD485" s="2">
        <f>IF(VLOOKUP(A485,'BD OFICIAL'!$A$1:$AL$2098,26,0)=Y485,0,1)</f>
        <v>0</v>
      </c>
      <c r="CE485" s="2">
        <f>IF(VLOOKUP(A485,'BD OFICIAL'!$A$1:$AL$2098,27,0)=Z485,0,1)</f>
        <v>0</v>
      </c>
      <c r="CF485" s="2">
        <f>IF(VLOOKUP(A485,'BD OFICIAL'!$A$1:$AL$2098,28,0)=AA485,0,1)</f>
        <v>0</v>
      </c>
      <c r="CG485" s="2">
        <f>IF(VLOOKUP(A485,'BD OFICIAL'!$A$1:$AL$2098,33,0)=AF485,0,1)</f>
        <v>0</v>
      </c>
      <c r="CH485" s="2">
        <f>IF(VLOOKUP(A485,'BD OFICIAL'!$A$1:$AL$2098,35,0)=AH485,0,1)</f>
        <v>0</v>
      </c>
      <c r="CI485" s="85">
        <f>IF(VLOOKUP(A485,'BD OFICIAL'!$A$1:$AL$2098,34,0)=AL485,0,1)</f>
        <v>0</v>
      </c>
      <c r="CJ485" s="12">
        <f>VLOOKUP(A485,'BD OFICIAL'!$A$1:$AM$2098,36,0)*AM485-AP485</f>
        <v>0</v>
      </c>
      <c r="CK485" s="85" t="str">
        <f t="shared" si="258"/>
        <v>SSH</v>
      </c>
      <c r="CL485" s="85" t="str">
        <f t="shared" si="259"/>
        <v>SI</v>
      </c>
      <c r="CM485" s="85" t="str">
        <f t="shared" si="239"/>
        <v>NO</v>
      </c>
      <c r="CN485" s="31">
        <f t="shared" si="240"/>
        <v>0</v>
      </c>
      <c r="CO485" s="31">
        <f t="shared" si="260"/>
        <v>0</v>
      </c>
      <c r="CP485" s="31">
        <f t="shared" si="241"/>
        <v>0</v>
      </c>
      <c r="CQ485" s="31">
        <f>IF(Y485="NO",0,IF(Y485="SI",IF(VLOOKUP(A485,'BD OFICIAL'!$A:$AO,40,0)=AQ485,0,1)))</f>
        <v>0</v>
      </c>
      <c r="CR485" s="31">
        <f>IF(Z485="NO",0,IF(Z485="SI",IF(VLOOKUP(B485,'BD OFICIAL'!$A:$AO,41,0)=AS485,0,1)))</f>
        <v>0</v>
      </c>
      <c r="CS485" s="31">
        <f t="shared" si="261"/>
        <v>0</v>
      </c>
      <c r="CT485" s="31">
        <f t="shared" si="262"/>
        <v>0</v>
      </c>
      <c r="CU485" s="31">
        <f>IF(VLOOKUP(A485,'BD OFICIAL'!$A$1:$AL$1056,31,0)="SI",IF(AT485&gt;0,0,1),IF(AT485=0,0,1))</f>
        <v>0</v>
      </c>
      <c r="CV485" s="31">
        <f t="shared" si="263"/>
        <v>0</v>
      </c>
      <c r="CW485" s="31">
        <f t="shared" si="242"/>
        <v>0</v>
      </c>
      <c r="CX485" s="85" t="str">
        <f t="shared" si="243"/>
        <v>SI</v>
      </c>
      <c r="CY485" s="31">
        <f t="shared" si="244"/>
        <v>0</v>
      </c>
      <c r="CZ485" s="85" t="str">
        <f>IF(ISERROR(VLOOKUP(AI485,EXPERIENCIA!$A$1:$C$2100,1,0)),"NO","SI")</f>
        <v>SI</v>
      </c>
      <c r="DA485" s="85">
        <f>IF(CX485="no","NO APLICA",IF(AX485=0,"ERROR NOTA",IF(AND(AX485&gt;1,CZ485="NO"),"ERROR NOTA",IF(AND(CZ485="NO",AX485=1),0,IF(VLOOKUP(AI485,EXPERIENCIA!$A$1:$C$2100,3,0)=AX485,0,"ERROR NOTA")))))</f>
        <v>0</v>
      </c>
      <c r="DB485" s="85" t="str">
        <f>IF(ISERROR(VLOOKUP(AI485,COMPORTAMIENTO!$A$1:$C$2100,1,0)),"NO","SI")</f>
        <v>SI</v>
      </c>
      <c r="DC485" s="85">
        <f>IF(CX485="NO","NO APLICA",IF(AY485=0,"ERROR NOTA",IF(AND(DB485="NO",AY485=7),0,IF(VLOOKUP(AI485,COMPORTAMIENTO!$A$2:$H$2100,8,0)=AY485,0,"ERROR NOTA"))))</f>
        <v>0</v>
      </c>
      <c r="DD485" s="104">
        <f t="shared" si="245"/>
        <v>0.30000000000000004</v>
      </c>
      <c r="DE485" s="104">
        <f t="shared" si="246"/>
        <v>0.70000000000000007</v>
      </c>
      <c r="DF485" s="85" t="str">
        <f t="shared" si="264"/>
        <v>SI</v>
      </c>
      <c r="DG485" s="85">
        <f t="shared" si="247"/>
        <v>0</v>
      </c>
      <c r="DH485" s="85">
        <f t="shared" si="248"/>
        <v>0</v>
      </c>
      <c r="DI485" s="85">
        <f t="shared" si="249"/>
        <v>0</v>
      </c>
      <c r="DJ485" s="12">
        <f t="shared" si="250"/>
        <v>7.0000000000000009</v>
      </c>
      <c r="DK485" s="7">
        <f t="shared" si="251"/>
        <v>7.0000000000000009</v>
      </c>
      <c r="DL485" s="12">
        <f t="shared" si="265"/>
        <v>4130</v>
      </c>
      <c r="DM485" s="12">
        <f>VLOOKUP(A485,'5 TD'!$A:$B,2,0)</f>
        <v>4130</v>
      </c>
      <c r="DN485" s="7">
        <f t="shared" si="266"/>
        <v>7</v>
      </c>
      <c r="DO485" s="85" t="str">
        <f t="shared" si="252"/>
        <v>APROBADO</v>
      </c>
      <c r="DP485" s="85" t="str">
        <f t="shared" si="253"/>
        <v>APROBADO</v>
      </c>
      <c r="DQ485" s="7">
        <f t="shared" si="254"/>
        <v>6.6</v>
      </c>
      <c r="DR485" s="85" t="str">
        <f t="shared" si="267"/>
        <v>APROBADO</v>
      </c>
      <c r="DS485" s="2" t="str">
        <f>+('3 Planilla Preadjudicación OTIC'!BN485)</f>
        <v>SI</v>
      </c>
      <c r="DT485" s="2">
        <f>IF(DR485="APROBADO",VLOOKUP(A485,'5 TD'!$D$3:$E$270,2,0),"NO APLICA")</f>
        <v>6.6</v>
      </c>
      <c r="DU485" s="2" t="str">
        <f t="shared" si="268"/>
        <v>SI</v>
      </c>
      <c r="DV485" s="2">
        <f>IF(DU485="SI",VLOOKUP(A485,'5 TD'!$G$3:$H$270,2,0),"NO APLICA ")</f>
        <v>7.0000000000000009</v>
      </c>
      <c r="DW485" s="2" t="str">
        <f t="shared" si="269"/>
        <v>SI</v>
      </c>
      <c r="DX485" s="2">
        <f>IF(DW485="SI",VLOOKUP(A485,'5 TD'!$J$4:$K$472,2,0),"NO APLICA")</f>
        <v>7</v>
      </c>
      <c r="DY485" s="2" t="str">
        <f t="shared" si="270"/>
        <v>SI</v>
      </c>
      <c r="DZ485" s="7">
        <f>IF(DY485="SI",VLOOKUP(A485,'5 TD'!$M$4:$N$350,2,0),"NO APLICA")</f>
        <v>3</v>
      </c>
      <c r="EA485" s="2" t="str">
        <f t="shared" si="271"/>
        <v>SI</v>
      </c>
      <c r="EB485" s="12">
        <f t="shared" si="272"/>
        <v>4130</v>
      </c>
      <c r="EC485" s="12">
        <f>IF(EA485="SI",VLOOKUP(A485,'5 TD'!$V$4:$W$479,2,0),"NO APLICA")</f>
        <v>4130</v>
      </c>
      <c r="ED485" s="2" t="str">
        <f t="shared" si="255"/>
        <v>SI</v>
      </c>
      <c r="EE485" s="79">
        <f>IF(ED485="SI",VLOOKUP(AI485,COMPORTAMIENTO!$A$1:$H$2100,7,0),"NO APLICA")</f>
        <v>0.68181818181818177</v>
      </c>
      <c r="EF485" s="12">
        <f>IF(ED485="SI",VLOOKUP(A485,'5 TD'!$P$2:$Q$479,2,0),"NO APLICA")</f>
        <v>0.68181818181818177</v>
      </c>
      <c r="EG485" s="2" t="str">
        <f t="shared" si="256"/>
        <v>SI</v>
      </c>
      <c r="EH485" s="2">
        <f>IF(CZ485="no",0,VLOOKUP(AI485,EXPERIENCIA!$A$1:$C$2100,2,0))</f>
        <v>22</v>
      </c>
      <c r="EI485" s="2">
        <f>IF(CZ485="si",VLOOKUP(A485,'5 TD'!$S$3:$T$2103,2,0),0)</f>
        <v>32</v>
      </c>
      <c r="EJ485" s="2" t="str">
        <f t="shared" si="257"/>
        <v>NO</v>
      </c>
      <c r="EK485" s="2">
        <f>+('3 Planilla Preadjudicación OTIC'!BU485)</f>
        <v>0</v>
      </c>
      <c r="EL485" s="4"/>
      <c r="EM485" s="3"/>
      <c r="EN485" s="3"/>
      <c r="EO485" s="86" t="s">
        <v>64</v>
      </c>
      <c r="EQ485" s="86"/>
    </row>
    <row r="486" spans="1:147" ht="15" customHeight="1" x14ac:dyDescent="0.3">
      <c r="A486" s="2">
        <f>+('3 Planilla Preadjudicación OTIC'!A486)</f>
        <v>14458</v>
      </c>
      <c r="B486" s="2" t="str">
        <f>+('3 Planilla Preadjudicación OTIC'!B486)</f>
        <v>65181652-1</v>
      </c>
      <c r="C486" s="4">
        <f>+('3 Planilla Preadjudicación OTIC'!E486)</f>
        <v>2025</v>
      </c>
      <c r="D486" s="4" t="str">
        <f>+('3 Planilla Preadjudicación OTIC'!F486)</f>
        <v>MANDATO</v>
      </c>
      <c r="E486" s="4" t="str">
        <f>+('3 Planilla Preadjudicación OTIC'!G486)</f>
        <v>65006242-6</v>
      </c>
      <c r="F486" s="4" t="str">
        <f>+('3 Planilla Preadjudicación OTIC'!H486)</f>
        <v>CORPORACIÓN ABRIENDO PUERTAS</v>
      </c>
      <c r="G486" s="4"/>
      <c r="H486" s="4"/>
      <c r="I486" s="4" t="str">
        <f>+('3 Planilla Preadjudicación OTIC'!I486)</f>
        <v>SERVICIOS DE MANICURE Y PEDICURE</v>
      </c>
      <c r="J486" s="4" t="str">
        <f>+('3 Planilla Preadjudicación OTIC'!J486)</f>
        <v>PF0611</v>
      </c>
      <c r="K486" s="4" t="str">
        <f>+('3 Planilla Preadjudicación OTIC'!K486)</f>
        <v/>
      </c>
      <c r="L486" s="4" t="str">
        <f>+('3 Planilla Preadjudicación OTIC'!L486)</f>
        <v/>
      </c>
      <c r="M486" s="2">
        <f>+('3 Planilla Preadjudicación OTIC'!M486)</f>
        <v>13</v>
      </c>
      <c r="N486" s="4" t="str">
        <f>+('3 Planilla Preadjudicación OTIC'!N486)</f>
        <v>METROPOLITANA</v>
      </c>
      <c r="O486" s="4" t="str">
        <f>+('3 Planilla Preadjudicación OTIC'!O486)</f>
        <v>SAN JOAQUÍN</v>
      </c>
      <c r="P486" s="4" t="str">
        <f>+('3 Planilla Preadjudicación OTIC'!P486)</f>
        <v xml:space="preserve">Personas derivadas por Gendarmeria </v>
      </c>
      <c r="Q486" s="4" t="str">
        <f>+('3 Planilla Preadjudicación OTIC'!Q486)</f>
        <v>PRESENCIAL</v>
      </c>
      <c r="R486" s="4" t="str">
        <f>+('3 Planilla Preadjudicación OTIC'!R486)</f>
        <v>INDEPENDIENTE</v>
      </c>
      <c r="S486" s="4">
        <f>+('3 Planilla Preadjudicación OTIC'!S486)</f>
        <v>28</v>
      </c>
      <c r="T486" s="2">
        <f>+('3 Planilla Preadjudicación OTIC'!T486)</f>
        <v>10</v>
      </c>
      <c r="U486" s="2">
        <f>+('3 Planilla Preadjudicación OTIC'!U486)</f>
        <v>110</v>
      </c>
      <c r="V486" s="2">
        <f>+('3 Planilla Preadjudicación OTIC'!V486)</f>
        <v>0</v>
      </c>
      <c r="W486" s="2">
        <f>+('3 Planilla Preadjudicación OTIC'!W486)</f>
        <v>110</v>
      </c>
      <c r="X486" s="2">
        <f>+('3 Planilla Preadjudicación OTIC'!X486)</f>
        <v>4</v>
      </c>
      <c r="Y486" s="2" t="str">
        <f>+('3 Planilla Preadjudicación OTIC'!Y486)</f>
        <v>SI</v>
      </c>
      <c r="Z486" s="2" t="str">
        <f>+('3 Planilla Preadjudicación OTIC'!Z486)</f>
        <v>NO</v>
      </c>
      <c r="AA486" s="2" t="str">
        <f>+('3 Planilla Preadjudicación OTIC'!AA486)</f>
        <v>NO</v>
      </c>
      <c r="AB486" s="4" t="str">
        <f>+('3 Planilla Preadjudicación OTIC'!AB486)</f>
        <v>SE AJUSTA A PLAN FORMATIVO</v>
      </c>
      <c r="AC486" s="4" t="str">
        <f>+('3 Planilla Preadjudicación OTIC'!AC486)</f>
        <v>MUJERES MAYORES DE 18 AÑOS, PRIVADAS DE LIBERTAD EN EL CENTRO PENITENCIARIO FEMENINO DE SANTIAGO, EN SITUACIÓN DE VULNERABILIDAD SOCIAL (PERTENECIENTES AL 80% MÁS VULNERABLE), CON BAJA ESCOLARIDAD Y LIMITADA EXPERIENCIA LABORAL.</v>
      </c>
      <c r="AD486" s="2" t="str">
        <f>+('3 Planilla Preadjudicación OTIC'!AD486)</f>
        <v>NO</v>
      </c>
      <c r="AE486" s="4">
        <f>+('3 Planilla Preadjudicación OTIC'!AE486)</f>
        <v>0</v>
      </c>
      <c r="AF486" s="2" t="str">
        <f>+('3 Planilla Preadjudicación OTIC'!AF486)</f>
        <v>CERRADA</v>
      </c>
      <c r="AG486" s="2">
        <f>+('3 Planilla Preadjudicación OTIC'!AG486)</f>
        <v>28</v>
      </c>
      <c r="AH486" s="2">
        <f>+('3 Planilla Preadjudicación OTIC'!AH486)</f>
        <v>2</v>
      </c>
      <c r="AI486" s="135" t="str">
        <f>+('3 Planilla Preadjudicación OTIC'!AI486)</f>
        <v>76117463-0</v>
      </c>
      <c r="AJ486" s="4" t="str">
        <f>+('3 Planilla Preadjudicación OTIC'!AJ486)</f>
        <v>ORGANISMO TÉCNICO DE CAPACITACIÓN JUVENA LTDA</v>
      </c>
      <c r="AK486" s="2">
        <f>+('3 Planilla Preadjudicación OTIC'!AK486)</f>
        <v>110</v>
      </c>
      <c r="AL486" s="2">
        <f>+('3 Planilla Preadjudicación OTIC'!AL486)</f>
        <v>28</v>
      </c>
      <c r="AM486" s="12">
        <f>+('3 Planilla Preadjudicación OTIC'!AM486)</f>
        <v>5075</v>
      </c>
      <c r="AN486" s="12">
        <f>+('3 Planilla Preadjudicación OTIC'!AN486)</f>
        <v>0</v>
      </c>
      <c r="AO486" s="12">
        <f>+('3 Planilla Preadjudicación OTIC'!AO486)</f>
        <v>0</v>
      </c>
      <c r="AP486" s="12">
        <f>+('3 Planilla Preadjudicación OTIC'!AP486)</f>
        <v>5582500</v>
      </c>
      <c r="AQ486" s="12">
        <f>+('3 Planilla Preadjudicación OTIC'!AQ486)</f>
        <v>1120000</v>
      </c>
      <c r="AR486" s="12">
        <f>+('3 Planilla Preadjudicación OTIC'!AR486)</f>
        <v>0</v>
      </c>
      <c r="AS486" s="12">
        <f>+('3 Planilla Preadjudicación OTIC'!AS486)</f>
        <v>0</v>
      </c>
      <c r="AT486" s="12">
        <f>+('3 Planilla Preadjudicación OTIC'!AT486)</f>
        <v>0</v>
      </c>
      <c r="AU486" s="12">
        <f>+('3 Planilla Preadjudicación OTIC'!AU486)</f>
        <v>6702500</v>
      </c>
      <c r="AV486" s="2" t="str">
        <f>+('3 Planilla Preadjudicación OTIC'!AV486)</f>
        <v>SI</v>
      </c>
      <c r="AW486" s="4">
        <f>+('3 Planilla Preadjudicación OTIC'!AW486)</f>
        <v>0</v>
      </c>
      <c r="AX486" s="2">
        <f>+('3 Planilla Preadjudicación OTIC'!AX486)</f>
        <v>3</v>
      </c>
      <c r="AY486" s="2">
        <f>+('3 Planilla Preadjudicación OTIC'!AY486)</f>
        <v>7</v>
      </c>
      <c r="AZ486" s="2">
        <f>+('3 Planilla Preadjudicación OTIC'!AZ486)</f>
        <v>0</v>
      </c>
      <c r="BA486" s="2">
        <f>+('3 Planilla Preadjudicación OTIC'!BA486)</f>
        <v>0</v>
      </c>
      <c r="BB486" s="2">
        <f>+('3 Planilla Preadjudicación OTIC'!BB486)</f>
        <v>0</v>
      </c>
      <c r="BC486" s="2">
        <f>+('3 Planilla Preadjudicación OTIC'!BC486)</f>
        <v>0</v>
      </c>
      <c r="BD486" s="2">
        <f>+('3 Planilla Preadjudicación OTIC'!BD486)</f>
        <v>0</v>
      </c>
      <c r="BE486" s="2">
        <f>+('3 Planilla Preadjudicación OTIC'!BE486)</f>
        <v>0</v>
      </c>
      <c r="BF486" s="2">
        <f>+('3 Planilla Preadjudicación OTIC'!BF486)</f>
        <v>0</v>
      </c>
      <c r="BG486" s="2">
        <f>+('3 Planilla Preadjudicación OTIC'!BG486)</f>
        <v>7</v>
      </c>
      <c r="BH486" s="2">
        <f>+('3 Planilla Preadjudicación OTIC'!BH486)</f>
        <v>7</v>
      </c>
      <c r="BI486" s="2">
        <f>+('3 Planilla Preadjudicación OTIC'!BI486)</f>
        <v>7</v>
      </c>
      <c r="BJ486" s="2">
        <f>+('3 Planilla Preadjudicación OTIC'!BJ486)</f>
        <v>7</v>
      </c>
      <c r="BK486" s="2">
        <f>+('3 Planilla Preadjudicación OTIC'!BK486)</f>
        <v>7</v>
      </c>
      <c r="BL486" s="2">
        <f>+('3 Planilla Preadjudicación OTIC'!BL486)</f>
        <v>7</v>
      </c>
      <c r="BM486" s="104">
        <f>ROUND(('3 Planilla Preadjudicación OTIC'!BM486),1)</f>
        <v>6.6</v>
      </c>
      <c r="BN486" s="4" t="str">
        <f>+('3 Planilla Preadjudicación OTIC'!BN486)</f>
        <v>SI</v>
      </c>
      <c r="BO486" s="4" t="str">
        <f>+('3 Planilla Preadjudicación OTIC'!BO486)</f>
        <v>MARIANELLA MORALES GONZALEZ</v>
      </c>
      <c r="BP486" s="4" t="str">
        <f>+('3 Planilla Preadjudicación OTIC'!BP486)</f>
        <v>OTECJUVENA@GMAIL.COM</v>
      </c>
      <c r="BQ486" s="4">
        <f>+('3 Planilla Preadjudicación OTIC'!BQ486)</f>
        <v>993423661</v>
      </c>
      <c r="BR486" s="4" t="str">
        <f>+('3 Planilla Preadjudicación OTIC'!BR486)</f>
        <v>CAPITAN PRAT NRO.20 CENTRO PENITENCIARIO FEMENINO SANTIAGO COMUNA SAN JOAQUIN, San Joaquín</v>
      </c>
      <c r="BS486" s="4" t="str">
        <f>+('3 Planilla Preadjudicación OTIC'!BS486)</f>
        <v>Capacitar en técnicas de cuidado, embellecimiento y tratamiento de manos y pies, promoviendo habilidades en el área estética y de bienestar personal.</v>
      </c>
      <c r="BT486" s="4" t="str">
        <f>+('3 Planilla Preadjudicación OTIC'!BT486)</f>
        <v>El curso entrega conocimientos sobre higiene, preparación de uñas, esmaltado, diseño, masaje y atención al cliente. Está dirigido a personas interesadas en emprender o trabajar en salones de belleza, spa o servicios móviles, con enfoque profesional y creativo.</v>
      </c>
      <c r="BU486" s="85">
        <f>IF(VLOOKUP(A486,'BD OFICIAL'!$A$1:$AL$2098,7,0)=D486,0,1)</f>
        <v>0</v>
      </c>
      <c r="BV486" s="85">
        <f>IF(VLOOKUP(A486,'BD OFICIAL'!$A$1:$AL$2098,11,0)=J486,0,1)</f>
        <v>0</v>
      </c>
      <c r="BW486" s="85">
        <f>IF(VLOOKUP(A486,'BD OFICIAL'!$A$1:$AL$2098,13,0)=L486,0,1)</f>
        <v>0</v>
      </c>
      <c r="BX486" s="2">
        <f>IF(VLOOKUP(A486,'BD OFICIAL'!$A$1:$AL$2098,16,0)=O486,0,1)</f>
        <v>0</v>
      </c>
      <c r="BY486" s="2">
        <f>IF(VLOOKUP(A486,'BD OFICIAL'!$A$1:$AL$2098,17,0)=P486,0,1)</f>
        <v>0</v>
      </c>
      <c r="BZ486" s="2">
        <f>IF(VLOOKUP(A486,'BD OFICIAL'!$A$1:$AL$2098,19,0)=R486,0,1)</f>
        <v>0</v>
      </c>
      <c r="CA486" s="2">
        <f>IF(VLOOKUP(A486,'BD OFICIAL'!$A$1:$AL$2098,21,0)=T486,0,1)</f>
        <v>0</v>
      </c>
      <c r="CB486" s="2">
        <f>IF(VLOOKUP(A486,'BD OFICIAL'!$A$1:$AL$2098,24,0)=AK486,0,1)</f>
        <v>0</v>
      </c>
      <c r="CC486" s="2">
        <f>IF(VLOOKUP(A486,'BD OFICIAL'!$A$1:$AL$2098,25,0)=X486,0,1)</f>
        <v>0</v>
      </c>
      <c r="CD486" s="2">
        <f>IF(VLOOKUP(A486,'BD OFICIAL'!$A$1:$AL$2098,26,0)=Y486,0,1)</f>
        <v>0</v>
      </c>
      <c r="CE486" s="2">
        <f>IF(VLOOKUP(A486,'BD OFICIAL'!$A$1:$AL$2098,27,0)=Z486,0,1)</f>
        <v>0</v>
      </c>
      <c r="CF486" s="2">
        <f>IF(VLOOKUP(A486,'BD OFICIAL'!$A$1:$AL$2098,28,0)=AA486,0,1)</f>
        <v>0</v>
      </c>
      <c r="CG486" s="2">
        <f>IF(VLOOKUP(A486,'BD OFICIAL'!$A$1:$AL$2098,33,0)=AF486,0,1)</f>
        <v>0</v>
      </c>
      <c r="CH486" s="2">
        <f>IF(VLOOKUP(A486,'BD OFICIAL'!$A$1:$AL$2098,35,0)=AH486,0,1)</f>
        <v>0</v>
      </c>
      <c r="CI486" s="85">
        <f>IF(VLOOKUP(A486,'BD OFICIAL'!$A$1:$AL$2098,34,0)=AL486,0,1)</f>
        <v>0</v>
      </c>
      <c r="CJ486" s="12">
        <f>VLOOKUP(A486,'BD OFICIAL'!$A$1:$AM$2098,36,0)*AM486-AP486</f>
        <v>0</v>
      </c>
      <c r="CK486" s="85" t="str">
        <f t="shared" si="258"/>
        <v>SSH</v>
      </c>
      <c r="CL486" s="85" t="str">
        <f t="shared" si="259"/>
        <v>SI</v>
      </c>
      <c r="CM486" s="85" t="str">
        <f t="shared" si="239"/>
        <v>NO</v>
      </c>
      <c r="CN486" s="31">
        <f t="shared" si="240"/>
        <v>0</v>
      </c>
      <c r="CO486" s="31">
        <f t="shared" si="260"/>
        <v>0</v>
      </c>
      <c r="CP486" s="31">
        <f t="shared" si="241"/>
        <v>0</v>
      </c>
      <c r="CQ486" s="31">
        <f>IF(Y486="NO",0,IF(Y486="SI",IF(VLOOKUP(A486,'BD OFICIAL'!$A:$AO,40,0)=AQ486,0,1)))</f>
        <v>0</v>
      </c>
      <c r="CR486" s="31">
        <f>IF(Z486="NO",0,IF(Z486="SI",IF(VLOOKUP(B486,'BD OFICIAL'!$A:$AO,41,0)=AS486,0,1)))</f>
        <v>0</v>
      </c>
      <c r="CS486" s="31">
        <f t="shared" si="261"/>
        <v>0</v>
      </c>
      <c r="CT486" s="31">
        <f t="shared" si="262"/>
        <v>0</v>
      </c>
      <c r="CU486" s="31">
        <f>IF(VLOOKUP(A486,'BD OFICIAL'!$A$1:$AL$1056,31,0)="SI",IF(AT486&gt;0,0,1),IF(AT486=0,0,1))</f>
        <v>0</v>
      </c>
      <c r="CV486" s="31">
        <f t="shared" si="263"/>
        <v>0</v>
      </c>
      <c r="CW486" s="31">
        <f t="shared" si="242"/>
        <v>0</v>
      </c>
      <c r="CX486" s="85" t="str">
        <f t="shared" si="243"/>
        <v>SI</v>
      </c>
      <c r="CY486" s="31">
        <f t="shared" si="244"/>
        <v>0</v>
      </c>
      <c r="CZ486" s="85" t="str">
        <f>IF(ISERROR(VLOOKUP(AI486,EXPERIENCIA!$A$1:$C$2100,1,0)),"NO","SI")</f>
        <v>SI</v>
      </c>
      <c r="DA486" s="85">
        <f>IF(CX486="no","NO APLICA",IF(AX486=0,"ERROR NOTA",IF(AND(AX486&gt;1,CZ486="NO"),"ERROR NOTA",IF(AND(CZ486="NO",AX486=1),0,IF(VLOOKUP(AI486,EXPERIENCIA!$A$1:$C$2100,3,0)=AX486,0,"ERROR NOTA")))))</f>
        <v>0</v>
      </c>
      <c r="DB486" s="85" t="str">
        <f>IF(ISERROR(VLOOKUP(AI486,COMPORTAMIENTO!$A$1:$C$2100,1,0)),"NO","SI")</f>
        <v>SI</v>
      </c>
      <c r="DC486" s="85">
        <f>IF(CX486="NO","NO APLICA",IF(AY486=0,"ERROR NOTA",IF(AND(DB486="NO",AY486=7),0,IF(VLOOKUP(AI486,COMPORTAMIENTO!$A$2:$H$2100,8,0)=AY486,0,"ERROR NOTA"))))</f>
        <v>0</v>
      </c>
      <c r="DD486" s="104">
        <f t="shared" si="245"/>
        <v>0.30000000000000004</v>
      </c>
      <c r="DE486" s="104">
        <f t="shared" si="246"/>
        <v>0.70000000000000007</v>
      </c>
      <c r="DF486" s="85" t="str">
        <f t="shared" si="264"/>
        <v>SI</v>
      </c>
      <c r="DG486" s="85">
        <f t="shared" si="247"/>
        <v>0</v>
      </c>
      <c r="DH486" s="85">
        <f t="shared" si="248"/>
        <v>0</v>
      </c>
      <c r="DI486" s="85">
        <f t="shared" si="249"/>
        <v>0</v>
      </c>
      <c r="DJ486" s="12">
        <f t="shared" si="250"/>
        <v>7.0000000000000009</v>
      </c>
      <c r="DK486" s="7">
        <f t="shared" si="251"/>
        <v>7.0000000000000009</v>
      </c>
      <c r="DL486" s="12">
        <f t="shared" si="265"/>
        <v>5075</v>
      </c>
      <c r="DM486" s="12">
        <f>VLOOKUP(A486,'5 TD'!$A:$B,2,0)</f>
        <v>5075</v>
      </c>
      <c r="DN486" s="7">
        <f t="shared" si="266"/>
        <v>7</v>
      </c>
      <c r="DO486" s="85" t="str">
        <f t="shared" si="252"/>
        <v>APROBADO</v>
      </c>
      <c r="DP486" s="85" t="str">
        <f t="shared" si="253"/>
        <v>APROBADO</v>
      </c>
      <c r="DQ486" s="7">
        <f t="shared" si="254"/>
        <v>6.6</v>
      </c>
      <c r="DR486" s="85" t="str">
        <f t="shared" si="267"/>
        <v>APROBADO</v>
      </c>
      <c r="DS486" s="2" t="str">
        <f>+('3 Planilla Preadjudicación OTIC'!BN486)</f>
        <v>SI</v>
      </c>
      <c r="DT486" s="2">
        <f>IF(DR486="APROBADO",VLOOKUP(A486,'5 TD'!$D$3:$E$270,2,0),"NO APLICA")</f>
        <v>6.6</v>
      </c>
      <c r="DU486" s="2" t="str">
        <f t="shared" si="268"/>
        <v>SI</v>
      </c>
      <c r="DV486" s="2">
        <f>IF(DU486="SI",VLOOKUP(A486,'5 TD'!$G$3:$H$270,2,0),"NO APLICA ")</f>
        <v>7.0000000000000009</v>
      </c>
      <c r="DW486" s="2" t="str">
        <f t="shared" si="269"/>
        <v>SI</v>
      </c>
      <c r="DX486" s="2">
        <f>IF(DW486="SI",VLOOKUP(A486,'5 TD'!$J$4:$K$472,2,0),"NO APLICA")</f>
        <v>7</v>
      </c>
      <c r="DY486" s="2" t="str">
        <f t="shared" si="270"/>
        <v>SI</v>
      </c>
      <c r="DZ486" s="7">
        <f>IF(DY486="SI",VLOOKUP(A486,'5 TD'!$M$4:$N$350,2,0),"NO APLICA")</f>
        <v>3</v>
      </c>
      <c r="EA486" s="2" t="str">
        <f t="shared" si="271"/>
        <v>SI</v>
      </c>
      <c r="EB486" s="12">
        <f t="shared" si="272"/>
        <v>5075</v>
      </c>
      <c r="EC486" s="12">
        <f>IF(EA486="SI",VLOOKUP(A486,'5 TD'!$V$4:$W$479,2,0),"NO APLICA")</f>
        <v>5075</v>
      </c>
      <c r="ED486" s="2" t="str">
        <f t="shared" si="255"/>
        <v>SI</v>
      </c>
      <c r="EE486" s="79">
        <f>IF(ED486="SI",VLOOKUP(AI486,COMPORTAMIENTO!$A$1:$H$2100,7,0),"NO APLICA")</f>
        <v>0.68181818181818177</v>
      </c>
      <c r="EF486" s="12">
        <f>IF(ED486="SI",VLOOKUP(A486,'5 TD'!$P$2:$Q$479,2,0),"NO APLICA")</f>
        <v>0.68181818181818177</v>
      </c>
      <c r="EG486" s="2" t="str">
        <f t="shared" si="256"/>
        <v>SI</v>
      </c>
      <c r="EH486" s="2">
        <f>IF(CZ486="no",0,VLOOKUP(AI486,EXPERIENCIA!$A$1:$C$2100,2,0))</f>
        <v>22</v>
      </c>
      <c r="EI486" s="2">
        <f>IF(CZ486="si",VLOOKUP(A486,'5 TD'!$S$3:$T$2103,2,0),0)</f>
        <v>32</v>
      </c>
      <c r="EJ486" s="2" t="str">
        <f t="shared" si="257"/>
        <v>NO</v>
      </c>
      <c r="EK486" s="2">
        <f>+('3 Planilla Preadjudicación OTIC'!BU486)</f>
        <v>0</v>
      </c>
      <c r="EL486" s="4"/>
      <c r="EM486" s="3"/>
      <c r="EN486" s="3"/>
      <c r="EO486" s="86" t="s">
        <v>64</v>
      </c>
      <c r="EQ486" s="86"/>
    </row>
    <row r="487" spans="1:147" ht="15" customHeight="1" x14ac:dyDescent="0.3">
      <c r="A487" s="2">
        <f>+('3 Planilla Preadjudicación OTIC'!A487)</f>
        <v>14453</v>
      </c>
      <c r="B487" s="2" t="str">
        <f>+('3 Planilla Preadjudicación OTIC'!B487)</f>
        <v>65181652-1</v>
      </c>
      <c r="C487" s="4">
        <f>+('3 Planilla Preadjudicación OTIC'!E487)</f>
        <v>2025</v>
      </c>
      <c r="D487" s="4" t="str">
        <f>+('3 Planilla Preadjudicación OTIC'!F487)</f>
        <v>MANDATO</v>
      </c>
      <c r="E487" s="4" t="str">
        <f>+('3 Planilla Preadjudicación OTIC'!G487)</f>
        <v>65006242-6</v>
      </c>
      <c r="F487" s="4" t="str">
        <f>+('3 Planilla Preadjudicación OTIC'!H487)</f>
        <v>CORPORACIÓN ABRIENDO PUERTAS</v>
      </c>
      <c r="G487" s="4"/>
      <c r="H487" s="4"/>
      <c r="I487" s="4" t="str">
        <f>+('3 Planilla Preadjudicación OTIC'!I487)</f>
        <v>SERVICIOS DE MANICURE Y PEDICURE</v>
      </c>
      <c r="J487" s="4" t="str">
        <f>+('3 Planilla Preadjudicación OTIC'!J487)</f>
        <v>PF0611</v>
      </c>
      <c r="K487" s="4" t="str">
        <f>+('3 Planilla Preadjudicación OTIC'!K487)</f>
        <v>TÉCNICAS PARA EL EMPRENDIMIENTO</v>
      </c>
      <c r="L487" s="4" t="str">
        <f>+('3 Planilla Preadjudicación OTIC'!L487)</f>
        <v>PF0921</v>
      </c>
      <c r="M487" s="2">
        <f>+('3 Planilla Preadjudicación OTIC'!M487)</f>
        <v>13</v>
      </c>
      <c r="N487" s="4" t="str">
        <f>+('3 Planilla Preadjudicación OTIC'!N487)</f>
        <v>METROPOLITANA</v>
      </c>
      <c r="O487" s="4" t="str">
        <f>+('3 Planilla Preadjudicación OTIC'!O487)</f>
        <v>SAN JOAQUÍN</v>
      </c>
      <c r="P487" s="4" t="str">
        <f>+('3 Planilla Preadjudicación OTIC'!P487)</f>
        <v xml:space="preserve">Personas derivadas por Gendarmeria </v>
      </c>
      <c r="Q487" s="4" t="str">
        <f>+('3 Planilla Preadjudicación OTIC'!Q487)</f>
        <v>PRESENCIAL</v>
      </c>
      <c r="R487" s="4" t="str">
        <f>+('3 Planilla Preadjudicación OTIC'!R487)</f>
        <v>INDEPENDIENTE</v>
      </c>
      <c r="S487" s="4">
        <f>+('3 Planilla Preadjudicación OTIC'!S487)</f>
        <v>31</v>
      </c>
      <c r="T487" s="2">
        <f>+('3 Planilla Preadjudicación OTIC'!T487)</f>
        <v>10</v>
      </c>
      <c r="U487" s="2">
        <f>+('3 Planilla Preadjudicación OTIC'!U487)</f>
        <v>110</v>
      </c>
      <c r="V487" s="2">
        <f>+('3 Planilla Preadjudicación OTIC'!V487)</f>
        <v>12</v>
      </c>
      <c r="W487" s="2">
        <f>+('3 Planilla Preadjudicación OTIC'!W487)</f>
        <v>122</v>
      </c>
      <c r="X487" s="2">
        <f>+('3 Planilla Preadjudicación OTIC'!X487)</f>
        <v>4</v>
      </c>
      <c r="Y487" s="2" t="str">
        <f>+('3 Planilla Preadjudicación OTIC'!Y487)</f>
        <v>NO</v>
      </c>
      <c r="Z487" s="2" t="str">
        <f>+('3 Planilla Preadjudicación OTIC'!Z487)</f>
        <v>NO</v>
      </c>
      <c r="AA487" s="2" t="str">
        <f>+('3 Planilla Preadjudicación OTIC'!AA487)</f>
        <v>SI</v>
      </c>
      <c r="AB487" s="4" t="str">
        <f>+('3 Planilla Preadjudicación OTIC'!AB487)</f>
        <v>SE AJUSTA A PLAN FORMATIVO</v>
      </c>
      <c r="AC487" s="4" t="str">
        <f>+('3 Planilla Preadjudicación OTIC'!AC487)</f>
        <v>MUJERES MAYORES DE 18 AÑOS, PRIVADAS DE LIBERTAD EN EL CENTRO PENITENCIARIO FEMENINO DE SANTIAGO, EN SITUACIÓN DE VULNERABILIDAD SOCIAL (PERTENECIENTES AL 80% MÁS VULNERABLE), CON BAJA ESCOLARIDAD Y LIMITADA EXPERIENCIA LABORAL.</v>
      </c>
      <c r="AD487" s="2" t="str">
        <f>+('3 Planilla Preadjudicación OTIC'!AD487)</f>
        <v>NO</v>
      </c>
      <c r="AE487" s="4">
        <f>+('3 Planilla Preadjudicación OTIC'!AE487)</f>
        <v>0</v>
      </c>
      <c r="AF487" s="2" t="str">
        <f>+('3 Planilla Preadjudicación OTIC'!AF487)</f>
        <v>CERRADA</v>
      </c>
      <c r="AG487" s="2">
        <f>+('3 Planilla Preadjudicación OTIC'!AG487)</f>
        <v>31</v>
      </c>
      <c r="AH487" s="2">
        <f>+('3 Planilla Preadjudicación OTIC'!AH487)</f>
        <v>2</v>
      </c>
      <c r="AI487" s="135" t="str">
        <f>+('3 Planilla Preadjudicación OTIC'!AI487)</f>
        <v>76117463-0</v>
      </c>
      <c r="AJ487" s="4" t="str">
        <f>+('3 Planilla Preadjudicación OTIC'!AJ487)</f>
        <v>ORGANISMO TÉCNICO DE CAPACITACIÓN JUVENA LTDA</v>
      </c>
      <c r="AK487" s="2">
        <f>+('3 Planilla Preadjudicación OTIC'!AK487)</f>
        <v>122</v>
      </c>
      <c r="AL487" s="2">
        <f>+('3 Planilla Preadjudicación OTIC'!AL487)</f>
        <v>31</v>
      </c>
      <c r="AM487" s="12">
        <f>+('3 Planilla Preadjudicación OTIC'!AM487)</f>
        <v>5075</v>
      </c>
      <c r="AN487" s="12">
        <f>+('3 Planilla Preadjudicación OTIC'!AN487)</f>
        <v>115000</v>
      </c>
      <c r="AO487" s="12">
        <f>+('3 Planilla Preadjudicación OTIC'!AO487)</f>
        <v>0</v>
      </c>
      <c r="AP487" s="12">
        <f>+('3 Planilla Preadjudicación OTIC'!AP487)</f>
        <v>6191500</v>
      </c>
      <c r="AQ487" s="12">
        <f>+('3 Planilla Preadjudicación OTIC'!AQ487)</f>
        <v>0</v>
      </c>
      <c r="AR487" s="12">
        <f>+('3 Planilla Preadjudicación OTIC'!AR487)</f>
        <v>1150000</v>
      </c>
      <c r="AS487" s="12">
        <f>+('3 Planilla Preadjudicación OTIC'!AS487)</f>
        <v>0</v>
      </c>
      <c r="AT487" s="12">
        <f>+('3 Planilla Preadjudicación OTIC'!AT487)</f>
        <v>0</v>
      </c>
      <c r="AU487" s="12">
        <f>+('3 Planilla Preadjudicación OTIC'!AU487)</f>
        <v>7341500</v>
      </c>
      <c r="AV487" s="2" t="str">
        <f>+('3 Planilla Preadjudicación OTIC'!AV487)</f>
        <v>SI</v>
      </c>
      <c r="AW487" s="4">
        <f>+('3 Planilla Preadjudicación OTIC'!AW487)</f>
        <v>0</v>
      </c>
      <c r="AX487" s="2">
        <f>+('3 Planilla Preadjudicación OTIC'!AX487)</f>
        <v>3</v>
      </c>
      <c r="AY487" s="2">
        <f>+('3 Planilla Preadjudicación OTIC'!AY487)</f>
        <v>7</v>
      </c>
      <c r="AZ487" s="2">
        <f>+('3 Planilla Preadjudicación OTIC'!AZ487)</f>
        <v>0</v>
      </c>
      <c r="BA487" s="2">
        <f>+('3 Planilla Preadjudicación OTIC'!BA487)</f>
        <v>0</v>
      </c>
      <c r="BB487" s="2">
        <f>+('3 Planilla Preadjudicación OTIC'!BB487)</f>
        <v>0</v>
      </c>
      <c r="BC487" s="2">
        <f>+('3 Planilla Preadjudicación OTIC'!BC487)</f>
        <v>0</v>
      </c>
      <c r="BD487" s="2">
        <f>+('3 Planilla Preadjudicación OTIC'!BD487)</f>
        <v>0</v>
      </c>
      <c r="BE487" s="2">
        <f>+('3 Planilla Preadjudicación OTIC'!BE487)</f>
        <v>0</v>
      </c>
      <c r="BF487" s="2">
        <f>+('3 Planilla Preadjudicación OTIC'!BF487)</f>
        <v>0</v>
      </c>
      <c r="BG487" s="2">
        <f>+('3 Planilla Preadjudicación OTIC'!BG487)</f>
        <v>7</v>
      </c>
      <c r="BH487" s="2">
        <f>+('3 Planilla Preadjudicación OTIC'!BH487)</f>
        <v>7</v>
      </c>
      <c r="BI487" s="2">
        <f>+('3 Planilla Preadjudicación OTIC'!BI487)</f>
        <v>7</v>
      </c>
      <c r="BJ487" s="2">
        <f>+('3 Planilla Preadjudicación OTIC'!BJ487)</f>
        <v>7</v>
      </c>
      <c r="BK487" s="2">
        <f>+('3 Planilla Preadjudicación OTIC'!BK487)</f>
        <v>7</v>
      </c>
      <c r="BL487" s="2">
        <f>+('3 Planilla Preadjudicación OTIC'!BL487)</f>
        <v>7</v>
      </c>
      <c r="BM487" s="104">
        <f>ROUND(('3 Planilla Preadjudicación OTIC'!BM487),1)</f>
        <v>6.6</v>
      </c>
      <c r="BN487" s="4" t="str">
        <f>+('3 Planilla Preadjudicación OTIC'!BN487)</f>
        <v>SI</v>
      </c>
      <c r="BO487" s="4" t="str">
        <f>+('3 Planilla Preadjudicación OTIC'!BO487)</f>
        <v>MARIANELLA MORALES GONZALEZ</v>
      </c>
      <c r="BP487" s="4" t="str">
        <f>+('3 Planilla Preadjudicación OTIC'!BP487)</f>
        <v>OTECJUVENA@GMAIL.COM</v>
      </c>
      <c r="BQ487" s="4">
        <f>+('3 Planilla Preadjudicación OTIC'!BQ487)</f>
        <v>993423661</v>
      </c>
      <c r="BR487" s="4" t="str">
        <f>+('3 Planilla Preadjudicación OTIC'!BR487)</f>
        <v>CAPITAN PRAT NRO.20 CENTRO PENITENCIARIO FEMENINO SANTIAGO COMUNA SAN JOAQUIN, San Joaquín</v>
      </c>
      <c r="BS487" s="4" t="str">
        <f>+('3 Planilla Preadjudicación OTIC'!BS487)</f>
        <v>Capacitar en técnicas de cuidado, embellecimiento y tratamiento de manos y pies, promoviendo habilidades en el área estética y de bienestar personal.</v>
      </c>
      <c r="BT487" s="4" t="str">
        <f>+('3 Planilla Preadjudicación OTIC'!BT487)</f>
        <v>El curso entrega conocimientos sobre higiene, preparación de uñas, esmaltado, diseño, masaje y atención al cliente. Está dirigido a personas interesadas en emprender o trabajar en salones de belleza, spa o servicios móviles, con enfoque profesional y creativo.</v>
      </c>
      <c r="BU487" s="85">
        <f>IF(VLOOKUP(A487,'BD OFICIAL'!$A$1:$AL$2098,7,0)=D487,0,1)</f>
        <v>0</v>
      </c>
      <c r="BV487" s="85">
        <f>IF(VLOOKUP(A487,'BD OFICIAL'!$A$1:$AL$2098,11,0)=J487,0,1)</f>
        <v>0</v>
      </c>
      <c r="BW487" s="85">
        <f>IF(VLOOKUP(A487,'BD OFICIAL'!$A$1:$AL$2098,13,0)=L487,0,1)</f>
        <v>0</v>
      </c>
      <c r="BX487" s="2">
        <f>IF(VLOOKUP(A487,'BD OFICIAL'!$A$1:$AL$2098,16,0)=O487,0,1)</f>
        <v>0</v>
      </c>
      <c r="BY487" s="2">
        <f>IF(VLOOKUP(A487,'BD OFICIAL'!$A$1:$AL$2098,17,0)=P487,0,1)</f>
        <v>0</v>
      </c>
      <c r="BZ487" s="2">
        <f>IF(VLOOKUP(A487,'BD OFICIAL'!$A$1:$AL$2098,19,0)=R487,0,1)</f>
        <v>0</v>
      </c>
      <c r="CA487" s="2">
        <f>IF(VLOOKUP(A487,'BD OFICIAL'!$A$1:$AL$2098,21,0)=T487,0,1)</f>
        <v>0</v>
      </c>
      <c r="CB487" s="2">
        <f>IF(VLOOKUP(A487,'BD OFICIAL'!$A$1:$AL$2098,24,0)=AK487,0,1)</f>
        <v>0</v>
      </c>
      <c r="CC487" s="2">
        <f>IF(VLOOKUP(A487,'BD OFICIAL'!$A$1:$AL$2098,25,0)=X487,0,1)</f>
        <v>0</v>
      </c>
      <c r="CD487" s="2">
        <f>IF(VLOOKUP(A487,'BD OFICIAL'!$A$1:$AL$2098,26,0)=Y487,0,1)</f>
        <v>0</v>
      </c>
      <c r="CE487" s="2">
        <f>IF(VLOOKUP(A487,'BD OFICIAL'!$A$1:$AL$2098,27,0)=Z487,0,1)</f>
        <v>0</v>
      </c>
      <c r="CF487" s="2">
        <f>IF(VLOOKUP(A487,'BD OFICIAL'!$A$1:$AL$2098,28,0)=AA487,0,1)</f>
        <v>0</v>
      </c>
      <c r="CG487" s="2">
        <f>IF(VLOOKUP(A487,'BD OFICIAL'!$A$1:$AL$2098,33,0)=AF487,0,1)</f>
        <v>0</v>
      </c>
      <c r="CH487" s="2">
        <f>IF(VLOOKUP(A487,'BD OFICIAL'!$A$1:$AL$2098,35,0)=AH487,0,1)</f>
        <v>0</v>
      </c>
      <c r="CI487" s="85">
        <f>IF(VLOOKUP(A487,'BD OFICIAL'!$A$1:$AL$2098,34,0)=AL487,0,1)</f>
        <v>0</v>
      </c>
      <c r="CJ487" s="12">
        <f>VLOOKUP(A487,'BD OFICIAL'!$A$1:$AM$2098,36,0)*AM487-AP487</f>
        <v>0</v>
      </c>
      <c r="CK487" s="85" t="str">
        <f t="shared" si="258"/>
        <v>SHMAN</v>
      </c>
      <c r="CL487" s="85" t="str">
        <f t="shared" si="259"/>
        <v>SI</v>
      </c>
      <c r="CM487" s="85" t="str">
        <f t="shared" si="239"/>
        <v>NO</v>
      </c>
      <c r="CN487" s="31">
        <f t="shared" si="240"/>
        <v>0</v>
      </c>
      <c r="CO487" s="31">
        <f t="shared" si="260"/>
        <v>0</v>
      </c>
      <c r="CP487" s="31">
        <f t="shared" si="241"/>
        <v>0</v>
      </c>
      <c r="CQ487" s="31">
        <f>IF(Y487="NO",0,IF(Y487="SI",IF(VLOOKUP(A487,'BD OFICIAL'!$A:$AO,40,0)=AQ487,0,1)))</f>
        <v>0</v>
      </c>
      <c r="CR487" s="31">
        <f>IF(Z487="NO",0,IF(Z487="SI",IF(VLOOKUP(B487,'BD OFICIAL'!$A:$AO,41,0)=AS487,0,1)))</f>
        <v>0</v>
      </c>
      <c r="CS487" s="31">
        <f t="shared" si="261"/>
        <v>0</v>
      </c>
      <c r="CT487" s="31">
        <f t="shared" si="262"/>
        <v>0</v>
      </c>
      <c r="CU487" s="31">
        <f>IF(VLOOKUP(A487,'BD OFICIAL'!$A$1:$AL$1056,31,0)="SI",IF(AT487&gt;0,0,1),IF(AT487=0,0,1))</f>
        <v>0</v>
      </c>
      <c r="CV487" s="31">
        <f t="shared" si="263"/>
        <v>0</v>
      </c>
      <c r="CW487" s="31">
        <f t="shared" si="242"/>
        <v>0</v>
      </c>
      <c r="CX487" s="85" t="str">
        <f t="shared" si="243"/>
        <v>SI</v>
      </c>
      <c r="CY487" s="31">
        <f t="shared" si="244"/>
        <v>0</v>
      </c>
      <c r="CZ487" s="85" t="str">
        <f>IF(ISERROR(VLOOKUP(AI487,EXPERIENCIA!$A$1:$C$2100,1,0)),"NO","SI")</f>
        <v>SI</v>
      </c>
      <c r="DA487" s="85">
        <f>IF(CX487="no","NO APLICA",IF(AX487=0,"ERROR NOTA",IF(AND(AX487&gt;1,CZ487="NO"),"ERROR NOTA",IF(AND(CZ487="NO",AX487=1),0,IF(VLOOKUP(AI487,EXPERIENCIA!$A$1:$C$2100,3,0)=AX487,0,"ERROR NOTA")))))</f>
        <v>0</v>
      </c>
      <c r="DB487" s="85" t="str">
        <f>IF(ISERROR(VLOOKUP(AI487,COMPORTAMIENTO!$A$1:$C$2100,1,0)),"NO","SI")</f>
        <v>SI</v>
      </c>
      <c r="DC487" s="85">
        <f>IF(CX487="NO","NO APLICA",IF(AY487=0,"ERROR NOTA",IF(AND(DB487="NO",AY487=7),0,IF(VLOOKUP(AI487,COMPORTAMIENTO!$A$2:$H$2100,8,0)=AY487,0,"ERROR NOTA"))))</f>
        <v>0</v>
      </c>
      <c r="DD487" s="104">
        <f t="shared" si="245"/>
        <v>0.30000000000000004</v>
      </c>
      <c r="DE487" s="104">
        <f t="shared" si="246"/>
        <v>0.70000000000000007</v>
      </c>
      <c r="DF487" s="85" t="str">
        <f t="shared" si="264"/>
        <v>SI</v>
      </c>
      <c r="DG487" s="85">
        <f t="shared" si="247"/>
        <v>0</v>
      </c>
      <c r="DH487" s="85">
        <f t="shared" si="248"/>
        <v>0</v>
      </c>
      <c r="DI487" s="85">
        <f t="shared" si="249"/>
        <v>0</v>
      </c>
      <c r="DJ487" s="12">
        <f t="shared" si="250"/>
        <v>7.0000000000000009</v>
      </c>
      <c r="DK487" s="7">
        <f t="shared" si="251"/>
        <v>7.0000000000000009</v>
      </c>
      <c r="DL487" s="12">
        <f t="shared" si="265"/>
        <v>5075</v>
      </c>
      <c r="DM487" s="12">
        <f>VLOOKUP(A487,'5 TD'!$A:$B,2,0)</f>
        <v>5075</v>
      </c>
      <c r="DN487" s="7">
        <f t="shared" si="266"/>
        <v>7</v>
      </c>
      <c r="DO487" s="85" t="str">
        <f t="shared" si="252"/>
        <v>APROBADO</v>
      </c>
      <c r="DP487" s="85" t="str">
        <f t="shared" si="253"/>
        <v>APROBADO</v>
      </c>
      <c r="DQ487" s="7">
        <f t="shared" si="254"/>
        <v>6.6</v>
      </c>
      <c r="DR487" s="85" t="str">
        <f t="shared" si="267"/>
        <v>APROBADO</v>
      </c>
      <c r="DS487" s="2" t="str">
        <f>+('3 Planilla Preadjudicación OTIC'!BN487)</f>
        <v>SI</v>
      </c>
      <c r="DT487" s="2">
        <f>IF(DR487="APROBADO",VLOOKUP(A487,'5 TD'!$D$3:$E$270,2,0),"NO APLICA")</f>
        <v>6.6</v>
      </c>
      <c r="DU487" s="2" t="str">
        <f t="shared" si="268"/>
        <v>SI</v>
      </c>
      <c r="DV487" s="2">
        <f>IF(DU487="SI",VLOOKUP(A487,'5 TD'!$G$3:$H$270,2,0),"NO APLICA ")</f>
        <v>7.0000000000000009</v>
      </c>
      <c r="DW487" s="2" t="str">
        <f t="shared" si="269"/>
        <v>SI</v>
      </c>
      <c r="DX487" s="2">
        <f>IF(DW487="SI",VLOOKUP(A487,'5 TD'!$J$4:$K$472,2,0),"NO APLICA")</f>
        <v>7</v>
      </c>
      <c r="DY487" s="2" t="str">
        <f t="shared" si="270"/>
        <v>SI</v>
      </c>
      <c r="DZ487" s="7">
        <f>IF(DY487="SI",VLOOKUP(A487,'5 TD'!$M$4:$N$350,2,0),"NO APLICA")</f>
        <v>3</v>
      </c>
      <c r="EA487" s="2" t="str">
        <f t="shared" si="271"/>
        <v>SI</v>
      </c>
      <c r="EB487" s="12">
        <f t="shared" si="272"/>
        <v>5075</v>
      </c>
      <c r="EC487" s="12">
        <f>IF(EA487="SI",VLOOKUP(A487,'5 TD'!$V$4:$W$479,2,0),"NO APLICA")</f>
        <v>5075</v>
      </c>
      <c r="ED487" s="2" t="str">
        <f t="shared" si="255"/>
        <v>SI</v>
      </c>
      <c r="EE487" s="79">
        <f>IF(ED487="SI",VLOOKUP(AI487,COMPORTAMIENTO!$A$1:$H$2100,7,0),"NO APLICA")</f>
        <v>0.68181818181818177</v>
      </c>
      <c r="EF487" s="12">
        <f>IF(ED487="SI",VLOOKUP(A487,'5 TD'!$P$2:$Q$479,2,0),"NO APLICA")</f>
        <v>0.68181818181818177</v>
      </c>
      <c r="EG487" s="2" t="str">
        <f t="shared" si="256"/>
        <v>SI</v>
      </c>
      <c r="EH487" s="2">
        <f>IF(CZ487="no",0,VLOOKUP(AI487,EXPERIENCIA!$A$1:$C$2100,2,0))</f>
        <v>22</v>
      </c>
      <c r="EI487" s="2">
        <f>IF(CZ487="si",VLOOKUP(A487,'5 TD'!$S$3:$T$2103,2,0),0)</f>
        <v>32</v>
      </c>
      <c r="EJ487" s="2" t="str">
        <f t="shared" si="257"/>
        <v>NO</v>
      </c>
      <c r="EK487" s="2">
        <f>+('3 Planilla Preadjudicación OTIC'!BU487)</f>
        <v>0</v>
      </c>
      <c r="EL487" s="4"/>
      <c r="EM487" s="3"/>
      <c r="EN487" s="3"/>
      <c r="EO487" s="86" t="s">
        <v>64</v>
      </c>
      <c r="EQ487" s="86"/>
    </row>
    <row r="488" spans="1:147" ht="15" customHeight="1" x14ac:dyDescent="0.3">
      <c r="A488" s="2">
        <f>+('3 Planilla Preadjudicación OTIC'!A488)</f>
        <v>14329</v>
      </c>
      <c r="B488" s="2" t="str">
        <f>+('3 Planilla Preadjudicación OTIC'!B488)</f>
        <v>65181652-1</v>
      </c>
      <c r="C488" s="4">
        <f>+('3 Planilla Preadjudicación OTIC'!E488)</f>
        <v>2025</v>
      </c>
      <c r="D488" s="4" t="str">
        <f>+('3 Planilla Preadjudicación OTIC'!F488)</f>
        <v>MANDATO</v>
      </c>
      <c r="E488" s="4" t="str">
        <f>+('3 Planilla Preadjudicación OTIC'!G488)</f>
        <v>96602640-5</v>
      </c>
      <c r="F488" s="4" t="str">
        <f>+('3 Planilla Preadjudicación OTIC'!H488)</f>
        <v>PUERTO VENTANA</v>
      </c>
      <c r="G488" s="4"/>
      <c r="H488" s="4"/>
      <c r="I488" s="4" t="str">
        <f>+('3 Planilla Preadjudicación OTIC'!I488)</f>
        <v>SERVICIOS DE MANICURE Y PEDICURE</v>
      </c>
      <c r="J488" s="4" t="str">
        <f>+('3 Planilla Preadjudicación OTIC'!J488)</f>
        <v>PF0611</v>
      </c>
      <c r="K488" s="4" t="str">
        <f>+('3 Planilla Preadjudicación OTIC'!K488)</f>
        <v>TÉCNICAS PARA EL EMPRENDIMIENTO</v>
      </c>
      <c r="L488" s="4" t="str">
        <f>+('3 Planilla Preadjudicación OTIC'!L488)</f>
        <v>PF0921</v>
      </c>
      <c r="M488" s="2">
        <f>+('3 Planilla Preadjudicación OTIC'!M488)</f>
        <v>5</v>
      </c>
      <c r="N488" s="4" t="str">
        <f>+('3 Planilla Preadjudicación OTIC'!N488)</f>
        <v>VALPARAISO</v>
      </c>
      <c r="O488" s="4" t="str">
        <f>+('3 Planilla Preadjudicación OTIC'!O488)</f>
        <v>PUCHUNCAVÍ</v>
      </c>
      <c r="P488" s="4" t="str">
        <f>+('3 Planilla Preadjudicación OTIC'!P488)</f>
        <v>EMPRENDEDORES/AS INFORMALES O PERSONAS VULNERABLES PERTENECIENTES AL 80% MAS VULNERABLE</v>
      </c>
      <c r="Q488" s="4" t="str">
        <f>+('3 Planilla Preadjudicación OTIC'!Q488)</f>
        <v>PRESENCIAL</v>
      </c>
      <c r="R488" s="4" t="str">
        <f>+('3 Planilla Preadjudicación OTIC'!R488)</f>
        <v>INDEPENDIENTE</v>
      </c>
      <c r="S488" s="4">
        <f>+('3 Planilla Preadjudicación OTIC'!S488)</f>
        <v>31</v>
      </c>
      <c r="T488" s="2">
        <f>+('3 Planilla Preadjudicación OTIC'!T488)</f>
        <v>10</v>
      </c>
      <c r="U488" s="2">
        <f>+('3 Planilla Preadjudicación OTIC'!U488)</f>
        <v>110</v>
      </c>
      <c r="V488" s="2">
        <f>+('3 Planilla Preadjudicación OTIC'!V488)</f>
        <v>12</v>
      </c>
      <c r="W488" s="2">
        <f>+('3 Planilla Preadjudicación OTIC'!W488)</f>
        <v>122</v>
      </c>
      <c r="X488" s="2">
        <f>+('3 Planilla Preadjudicación OTIC'!X488)</f>
        <v>4</v>
      </c>
      <c r="Y488" s="2" t="str">
        <f>+('3 Planilla Preadjudicación OTIC'!Y488)</f>
        <v>SI</v>
      </c>
      <c r="Z488" s="2" t="str">
        <f>+('3 Planilla Preadjudicación OTIC'!Z488)</f>
        <v>NO</v>
      </c>
      <c r="AA488" s="2" t="str">
        <f>+('3 Planilla Preadjudicación OTIC'!AA488)</f>
        <v>SI</v>
      </c>
      <c r="AB488" s="4" t="str">
        <f>+('3 Planilla Preadjudicación OTIC'!AB488)</f>
        <v>SE AJUSTA A PLAN FORMATIVO</v>
      </c>
      <c r="AC488" s="4" t="str">
        <f>+('3 Planilla Preadjudicación OTIC'!AC488)</f>
        <v>HOMBRES Y MUJERES MAYORES DE 18 AÑOS, QUE RESIDEN EN LA COMUNA DE PUCHUNCAVI, PERTENECEN HASTA EL 80% MAS VULNERABLE SEGÚN REGISTRO SOCIAL DE HOGARES Y CUENTAN CON EDUCACIÓN MEDIA COMPLETA PREFERENTEMENTE</v>
      </c>
      <c r="AD488" s="2" t="str">
        <f>+('3 Planilla Preadjudicación OTIC'!AD488)</f>
        <v>NO</v>
      </c>
      <c r="AE488" s="4">
        <f>+('3 Planilla Preadjudicación OTIC'!AE488)</f>
        <v>0</v>
      </c>
      <c r="AF488" s="2" t="str">
        <f>+('3 Planilla Preadjudicación OTIC'!AF488)</f>
        <v>CERRADA</v>
      </c>
      <c r="AG488" s="2">
        <f>+('3 Planilla Preadjudicación OTIC'!AG488)</f>
        <v>31</v>
      </c>
      <c r="AH488" s="2">
        <f>+('3 Planilla Preadjudicación OTIC'!AH488)</f>
        <v>2</v>
      </c>
      <c r="AI488" s="135" t="str">
        <f>+('3 Planilla Preadjudicación OTIC'!AI488)</f>
        <v>76117463-0</v>
      </c>
      <c r="AJ488" s="4" t="str">
        <f>+('3 Planilla Preadjudicación OTIC'!AJ488)</f>
        <v>ORGANISMO TÉCNICO DE CAPACITACIÓN JUVENA LTDA</v>
      </c>
      <c r="AK488" s="2">
        <f>+('3 Planilla Preadjudicación OTIC'!AK488)</f>
        <v>122</v>
      </c>
      <c r="AL488" s="2">
        <f>+('3 Planilla Preadjudicación OTIC'!AL488)</f>
        <v>31</v>
      </c>
      <c r="AM488" s="12">
        <f>+('3 Planilla Preadjudicación OTIC'!AM488)</f>
        <v>5075</v>
      </c>
      <c r="AN488" s="12">
        <f>+('3 Planilla Preadjudicación OTIC'!AN488)</f>
        <v>100000</v>
      </c>
      <c r="AO488" s="12">
        <f>+('3 Planilla Preadjudicación OTIC'!AO488)</f>
        <v>0</v>
      </c>
      <c r="AP488" s="12">
        <f>+('3 Planilla Preadjudicación OTIC'!AP488)</f>
        <v>6191500</v>
      </c>
      <c r="AQ488" s="12">
        <f>+('3 Planilla Preadjudicación OTIC'!AQ488)</f>
        <v>1240000</v>
      </c>
      <c r="AR488" s="12">
        <f>+('3 Planilla Preadjudicación OTIC'!AR488)</f>
        <v>1000000</v>
      </c>
      <c r="AS488" s="12">
        <f>+('3 Planilla Preadjudicación OTIC'!AS488)</f>
        <v>0</v>
      </c>
      <c r="AT488" s="12">
        <f>+('3 Planilla Preadjudicación OTIC'!AT488)</f>
        <v>0</v>
      </c>
      <c r="AU488" s="12">
        <f>+('3 Planilla Preadjudicación OTIC'!AU488)</f>
        <v>8431500</v>
      </c>
      <c r="AV488" s="2" t="str">
        <f>+('3 Planilla Preadjudicación OTIC'!AV488)</f>
        <v>SI</v>
      </c>
      <c r="AW488" s="4">
        <f>+('3 Planilla Preadjudicación OTIC'!AW488)</f>
        <v>0</v>
      </c>
      <c r="AX488" s="2">
        <f>+('3 Planilla Preadjudicación OTIC'!AX488)</f>
        <v>3</v>
      </c>
      <c r="AY488" s="2">
        <f>+('3 Planilla Preadjudicación OTIC'!AY488)</f>
        <v>7</v>
      </c>
      <c r="AZ488" s="2">
        <f>+('3 Planilla Preadjudicación OTIC'!AZ488)</f>
        <v>0</v>
      </c>
      <c r="BA488" s="2">
        <f>+('3 Planilla Preadjudicación OTIC'!BA488)</f>
        <v>0</v>
      </c>
      <c r="BB488" s="2">
        <f>+('3 Planilla Preadjudicación OTIC'!BB488)</f>
        <v>0</v>
      </c>
      <c r="BC488" s="2">
        <f>+('3 Planilla Preadjudicación OTIC'!BC488)</f>
        <v>0</v>
      </c>
      <c r="BD488" s="2">
        <f>+('3 Planilla Preadjudicación OTIC'!BD488)</f>
        <v>0</v>
      </c>
      <c r="BE488" s="2">
        <f>+('3 Planilla Preadjudicación OTIC'!BE488)</f>
        <v>0</v>
      </c>
      <c r="BF488" s="2">
        <f>+('3 Planilla Preadjudicación OTIC'!BF488)</f>
        <v>0</v>
      </c>
      <c r="BG488" s="2">
        <f>+('3 Planilla Preadjudicación OTIC'!BG488)</f>
        <v>7</v>
      </c>
      <c r="BH488" s="2">
        <f>+('3 Planilla Preadjudicación OTIC'!BH488)</f>
        <v>7</v>
      </c>
      <c r="BI488" s="2">
        <f>+('3 Planilla Preadjudicación OTIC'!BI488)</f>
        <v>7</v>
      </c>
      <c r="BJ488" s="2">
        <f>+('3 Planilla Preadjudicación OTIC'!BJ488)</f>
        <v>7</v>
      </c>
      <c r="BK488" s="2">
        <f>+('3 Planilla Preadjudicación OTIC'!BK488)</f>
        <v>7</v>
      </c>
      <c r="BL488" s="2">
        <f>+('3 Planilla Preadjudicación OTIC'!BL488)</f>
        <v>7</v>
      </c>
      <c r="BM488" s="104">
        <f>ROUND(('3 Planilla Preadjudicación OTIC'!BM488),1)</f>
        <v>6.6</v>
      </c>
      <c r="BN488" s="4" t="str">
        <f>+('3 Planilla Preadjudicación OTIC'!BN488)</f>
        <v>NO</v>
      </c>
      <c r="BO488" s="4">
        <f>+('3 Planilla Preadjudicación OTIC'!BO488)</f>
        <v>0</v>
      </c>
      <c r="BP488" s="4">
        <f>+('3 Planilla Preadjudicación OTIC'!BP488)</f>
        <v>0</v>
      </c>
      <c r="BQ488" s="4">
        <f>+('3 Planilla Preadjudicación OTIC'!BQ488)</f>
        <v>0</v>
      </c>
      <c r="BR488" s="4">
        <f>+('3 Planilla Preadjudicación OTIC'!BR488)</f>
        <v>0</v>
      </c>
      <c r="BS488" s="4">
        <f>+('3 Planilla Preadjudicación OTIC'!BS488)</f>
        <v>0</v>
      </c>
      <c r="BT488" s="4">
        <f>+('3 Planilla Preadjudicación OTIC'!BT488)</f>
        <v>0</v>
      </c>
      <c r="BU488" s="85">
        <f>IF(VLOOKUP(A488,'BD OFICIAL'!$A$1:$AL$2098,7,0)=D488,0,1)</f>
        <v>0</v>
      </c>
      <c r="BV488" s="85">
        <f>IF(VLOOKUP(A488,'BD OFICIAL'!$A$1:$AL$2098,11,0)=J488,0,1)</f>
        <v>0</v>
      </c>
      <c r="BW488" s="85">
        <f>IF(VLOOKUP(A488,'BD OFICIAL'!$A$1:$AL$2098,13,0)=L488,0,1)</f>
        <v>0</v>
      </c>
      <c r="BX488" s="2">
        <f>IF(VLOOKUP(A488,'BD OFICIAL'!$A$1:$AL$2098,16,0)=O488,0,1)</f>
        <v>0</v>
      </c>
      <c r="BY488" s="2">
        <f>IF(VLOOKUP(A488,'BD OFICIAL'!$A$1:$AL$2098,17,0)=P488,0,1)</f>
        <v>0</v>
      </c>
      <c r="BZ488" s="2">
        <f>IF(VLOOKUP(A488,'BD OFICIAL'!$A$1:$AL$2098,19,0)=R488,0,1)</f>
        <v>0</v>
      </c>
      <c r="CA488" s="2">
        <f>IF(VLOOKUP(A488,'BD OFICIAL'!$A$1:$AL$2098,21,0)=T488,0,1)</f>
        <v>0</v>
      </c>
      <c r="CB488" s="2">
        <f>IF(VLOOKUP(A488,'BD OFICIAL'!$A$1:$AL$2098,24,0)=AK488,0,1)</f>
        <v>0</v>
      </c>
      <c r="CC488" s="2">
        <f>IF(VLOOKUP(A488,'BD OFICIAL'!$A$1:$AL$2098,25,0)=X488,0,1)</f>
        <v>0</v>
      </c>
      <c r="CD488" s="2">
        <f>IF(VLOOKUP(A488,'BD OFICIAL'!$A$1:$AL$2098,26,0)=Y488,0,1)</f>
        <v>0</v>
      </c>
      <c r="CE488" s="2">
        <f>IF(VLOOKUP(A488,'BD OFICIAL'!$A$1:$AL$2098,27,0)=Z488,0,1)</f>
        <v>0</v>
      </c>
      <c r="CF488" s="2">
        <f>IF(VLOOKUP(A488,'BD OFICIAL'!$A$1:$AL$2098,28,0)=AA488,0,1)</f>
        <v>0</v>
      </c>
      <c r="CG488" s="2">
        <f>IF(VLOOKUP(A488,'BD OFICIAL'!$A$1:$AL$2098,33,0)=AF488,0,1)</f>
        <v>0</v>
      </c>
      <c r="CH488" s="2">
        <f>IF(VLOOKUP(A488,'BD OFICIAL'!$A$1:$AL$2098,35,0)=AH488,0,1)</f>
        <v>0</v>
      </c>
      <c r="CI488" s="85">
        <f>IF(VLOOKUP(A488,'BD OFICIAL'!$A$1:$AL$2098,34,0)=AL488,0,1)</f>
        <v>0</v>
      </c>
      <c r="CJ488" s="12">
        <f>VLOOKUP(A488,'BD OFICIAL'!$A$1:$AM$2098,36,0)*AM488-AP488</f>
        <v>0</v>
      </c>
      <c r="CK488" s="85" t="str">
        <f t="shared" si="258"/>
        <v>SHMAN</v>
      </c>
      <c r="CL488" s="85" t="str">
        <f t="shared" si="259"/>
        <v>SI</v>
      </c>
      <c r="CM488" s="85" t="str">
        <f t="shared" si="239"/>
        <v>NO</v>
      </c>
      <c r="CN488" s="31">
        <f t="shared" si="240"/>
        <v>0</v>
      </c>
      <c r="CO488" s="31">
        <f t="shared" si="260"/>
        <v>0</v>
      </c>
      <c r="CP488" s="31">
        <f t="shared" si="241"/>
        <v>0</v>
      </c>
      <c r="CQ488" s="31">
        <f>IF(Y488="NO",0,IF(Y488="SI",IF(VLOOKUP(A488,'BD OFICIAL'!$A:$AO,40,0)=AQ488,0,1)))</f>
        <v>0</v>
      </c>
      <c r="CR488" s="31">
        <f>IF(Z488="NO",0,IF(Z488="SI",IF(VLOOKUP(B488,'BD OFICIAL'!$A:$AO,41,0)=AS488,0,1)))</f>
        <v>0</v>
      </c>
      <c r="CS488" s="31">
        <f t="shared" si="261"/>
        <v>0</v>
      </c>
      <c r="CT488" s="31">
        <f t="shared" si="262"/>
        <v>0</v>
      </c>
      <c r="CU488" s="31">
        <f>IF(VLOOKUP(A488,'BD OFICIAL'!$A$1:$AL$1056,31,0)="SI",IF(AT488&gt;0,0,1),IF(AT488=0,0,1))</f>
        <v>0</v>
      </c>
      <c r="CV488" s="31">
        <f t="shared" si="263"/>
        <v>0</v>
      </c>
      <c r="CW488" s="31">
        <f t="shared" si="242"/>
        <v>0</v>
      </c>
      <c r="CX488" s="85" t="str">
        <f t="shared" si="243"/>
        <v>SI</v>
      </c>
      <c r="CY488" s="31">
        <f t="shared" si="244"/>
        <v>0</v>
      </c>
      <c r="CZ488" s="85" t="str">
        <f>IF(ISERROR(VLOOKUP(AI488,EXPERIENCIA!$A$1:$C$2100,1,0)),"NO","SI")</f>
        <v>SI</v>
      </c>
      <c r="DA488" s="85">
        <f>IF(CX488="no","NO APLICA",IF(AX488=0,"ERROR NOTA",IF(AND(AX488&gt;1,CZ488="NO"),"ERROR NOTA",IF(AND(CZ488="NO",AX488=1),0,IF(VLOOKUP(AI488,EXPERIENCIA!$A$1:$C$2100,3,0)=AX488,0,"ERROR NOTA")))))</f>
        <v>0</v>
      </c>
      <c r="DB488" s="85" t="str">
        <f>IF(ISERROR(VLOOKUP(AI488,COMPORTAMIENTO!$A$1:$C$2100,1,0)),"NO","SI")</f>
        <v>SI</v>
      </c>
      <c r="DC488" s="85">
        <f>IF(CX488="NO","NO APLICA",IF(AY488=0,"ERROR NOTA",IF(AND(DB488="NO",AY488=7),0,IF(VLOOKUP(AI488,COMPORTAMIENTO!$A$2:$H$2100,8,0)=AY488,0,"ERROR NOTA"))))</f>
        <v>0</v>
      </c>
      <c r="DD488" s="104">
        <f t="shared" si="245"/>
        <v>0.30000000000000004</v>
      </c>
      <c r="DE488" s="104">
        <f t="shared" si="246"/>
        <v>0.70000000000000007</v>
      </c>
      <c r="DF488" s="85" t="str">
        <f t="shared" si="264"/>
        <v>SI</v>
      </c>
      <c r="DG488" s="85">
        <f t="shared" si="247"/>
        <v>0</v>
      </c>
      <c r="DH488" s="85">
        <f t="shared" si="248"/>
        <v>0</v>
      </c>
      <c r="DI488" s="85">
        <f t="shared" si="249"/>
        <v>0</v>
      </c>
      <c r="DJ488" s="12">
        <f t="shared" si="250"/>
        <v>7.0000000000000009</v>
      </c>
      <c r="DK488" s="7">
        <f t="shared" si="251"/>
        <v>7.0000000000000009</v>
      </c>
      <c r="DL488" s="12">
        <f t="shared" si="265"/>
        <v>5075</v>
      </c>
      <c r="DM488" s="12">
        <f>VLOOKUP(A488,'5 TD'!$A:$B,2,0)</f>
        <v>5075</v>
      </c>
      <c r="DN488" s="7">
        <f t="shared" si="266"/>
        <v>7</v>
      </c>
      <c r="DO488" s="85" t="str">
        <f t="shared" si="252"/>
        <v>APROBADO</v>
      </c>
      <c r="DP488" s="85" t="str">
        <f t="shared" si="253"/>
        <v>APROBADO</v>
      </c>
      <c r="DQ488" s="7">
        <f t="shared" si="254"/>
        <v>6.6</v>
      </c>
      <c r="DR488" s="85" t="str">
        <f t="shared" si="267"/>
        <v>APROBADO</v>
      </c>
      <c r="DS488" s="2" t="str">
        <f>+('3 Planilla Preadjudicación OTIC'!BN488)</f>
        <v>NO</v>
      </c>
      <c r="DT488" s="2">
        <f>IF(DR488="APROBADO",VLOOKUP(A488,'5 TD'!$D$3:$E$270,2,0),"NO APLICA")</f>
        <v>7</v>
      </c>
      <c r="DU488" s="2" t="str">
        <f t="shared" si="268"/>
        <v>NO</v>
      </c>
      <c r="DV488" s="2" t="str">
        <f>IF(DU488="SI",VLOOKUP(A488,'5 TD'!$G$3:$H$270,2,0),"NO APLICA ")</f>
        <v xml:space="preserve">NO APLICA </v>
      </c>
      <c r="DW488" s="2" t="str">
        <f t="shared" si="269"/>
        <v>NO</v>
      </c>
      <c r="DX488" s="2" t="str">
        <f>IF(DW488="SI",VLOOKUP(A488,'5 TD'!$J$4:$K$472,2,0),"NO APLICA")</f>
        <v>NO APLICA</v>
      </c>
      <c r="DY488" s="2" t="str">
        <f t="shared" si="270"/>
        <v>NO APLICA</v>
      </c>
      <c r="DZ488" s="7" t="str">
        <f>IF(DY488="SI",VLOOKUP(A488,'5 TD'!$M$4:$N$350,2,0),"NO APLICA")</f>
        <v>NO APLICA</v>
      </c>
      <c r="EA488" s="2" t="str">
        <f t="shared" si="271"/>
        <v>NO APLICA</v>
      </c>
      <c r="EB488" s="12" t="str">
        <f t="shared" si="272"/>
        <v/>
      </c>
      <c r="EC488" s="12" t="str">
        <f>IF(EA488="SI",VLOOKUP(A488,'5 TD'!$V$4:$W$479,2,0),"NO APLICA")</f>
        <v>NO APLICA</v>
      </c>
      <c r="ED488" s="2" t="str">
        <f t="shared" si="255"/>
        <v>NO</v>
      </c>
      <c r="EE488" s="79" t="str">
        <f>IF(ED488="SI",VLOOKUP(AI488,COMPORTAMIENTO!$A$1:$H$2100,7,0),"NO APLICA")</f>
        <v>NO APLICA</v>
      </c>
      <c r="EF488" s="12" t="str">
        <f>IF(ED488="SI",VLOOKUP(A488,'5 TD'!$P$2:$Q$479,2,0),"NO APLICA")</f>
        <v>NO APLICA</v>
      </c>
      <c r="EG488" s="2" t="str">
        <f t="shared" si="256"/>
        <v>NO</v>
      </c>
      <c r="EH488" s="2">
        <f>IF(CZ488="no",0,VLOOKUP(AI488,EXPERIENCIA!$A$1:$C$2100,2,0))</f>
        <v>22</v>
      </c>
      <c r="EI488" s="2">
        <f>IF(CZ488="si",VLOOKUP(A488,'5 TD'!$S$3:$T$2103,2,0),0)</f>
        <v>80</v>
      </c>
      <c r="EJ488" s="2" t="str">
        <f t="shared" si="257"/>
        <v>NO</v>
      </c>
      <c r="EK488" s="2">
        <f>+('3 Planilla Preadjudicación OTIC'!BU488)</f>
        <v>0</v>
      </c>
      <c r="EL488" s="4"/>
      <c r="EM488" s="3"/>
      <c r="EN488" s="3"/>
      <c r="EQ488" s="86"/>
    </row>
    <row r="489" spans="1:147" ht="15" customHeight="1" x14ac:dyDescent="0.3">
      <c r="A489" s="2">
        <f>+('3 Planilla Preadjudicación OTIC'!A489)</f>
        <v>14407</v>
      </c>
      <c r="B489" s="2" t="str">
        <f>+('3 Planilla Preadjudicación OTIC'!B489)</f>
        <v>65181652-1</v>
      </c>
      <c r="C489" s="4">
        <f>+('3 Planilla Preadjudicación OTIC'!E489)</f>
        <v>2025</v>
      </c>
      <c r="D489" s="4" t="str">
        <f>+('3 Planilla Preadjudicación OTIC'!F489)</f>
        <v>MANDATO</v>
      </c>
      <c r="E489" s="4" t="str">
        <f>+('3 Planilla Preadjudicación OTIC'!G489)</f>
        <v>73188700-4</v>
      </c>
      <c r="F489" s="4" t="str">
        <f>+('3 Planilla Preadjudicación OTIC'!H489)</f>
        <v>ONG CASA DE ACOGIDA LA ESPERANZA</v>
      </c>
      <c r="G489" s="4"/>
      <c r="H489" s="4"/>
      <c r="I489" s="4" t="str">
        <f>+('3 Planilla Preadjudicación OTIC'!I489)</f>
        <v>MASAJES CORPORALES CON FINES ESTÉTICOS Y DE RELAJACIÓN</v>
      </c>
      <c r="J489" s="4" t="str">
        <f>+('3 Planilla Preadjudicación OTIC'!J489)</f>
        <v>SIN PLAN FORMATIVO</v>
      </c>
      <c r="K489" s="4" t="str">
        <f>+('3 Planilla Preadjudicación OTIC'!K489)</f>
        <v/>
      </c>
      <c r="L489" s="4" t="str">
        <f>+('3 Planilla Preadjudicación OTIC'!L489)</f>
        <v/>
      </c>
      <c r="M489" s="2">
        <f>+('3 Planilla Preadjudicación OTIC'!M489)</f>
        <v>13</v>
      </c>
      <c r="N489" s="4" t="str">
        <f>+('3 Planilla Preadjudicación OTIC'!N489)</f>
        <v>METROPOLITANA</v>
      </c>
      <c r="O489" s="4" t="str">
        <f>+('3 Planilla Preadjudicación OTIC'!O489)</f>
        <v>LA GRANJA</v>
      </c>
      <c r="P489" s="4" t="str">
        <f>+('3 Planilla Preadjudicación OTIC'!P489)</f>
        <v>EMPRENDEDORES/AS INFORMALES O PERSONAS VULNERABLES PERTENECIENTES AL 80% MAS VULNERABLE</v>
      </c>
      <c r="Q489" s="4" t="str">
        <f>+('3 Planilla Preadjudicación OTIC'!Q489)</f>
        <v>PRESENCIAL</v>
      </c>
      <c r="R489" s="4" t="str">
        <f>+('3 Planilla Preadjudicación OTIC'!R489)</f>
        <v>DEPENDIENTE</v>
      </c>
      <c r="S489" s="4">
        <f>+('3 Planilla Preadjudicación OTIC'!S489)</f>
        <v>50</v>
      </c>
      <c r="T489" s="2">
        <f>+('3 Planilla Preadjudicación OTIC'!T489)</f>
        <v>20</v>
      </c>
      <c r="U489" s="2">
        <f>+('3 Planilla Preadjudicación OTIC'!U489)</f>
        <v>0</v>
      </c>
      <c r="V489" s="2">
        <f>+('3 Planilla Preadjudicación OTIC'!V489)</f>
        <v>0</v>
      </c>
      <c r="W489" s="2">
        <f>+('3 Planilla Preadjudicación OTIC'!W489)</f>
        <v>200</v>
      </c>
      <c r="X489" s="2">
        <f>+('3 Planilla Preadjudicación OTIC'!X489)</f>
        <v>4</v>
      </c>
      <c r="Y489" s="2" t="str">
        <f>+('3 Planilla Preadjudicación OTIC'!Y489)</f>
        <v>SI</v>
      </c>
      <c r="Z489" s="2" t="str">
        <f>+('3 Planilla Preadjudicación OTIC'!Z489)</f>
        <v>NO</v>
      </c>
      <c r="AA489" s="2" t="str">
        <f>+('3 Planilla Preadjudicación OTIC'!AA489)</f>
        <v>NO</v>
      </c>
      <c r="AB489" s="4" t="str">
        <f>+('3 Planilla Preadjudicación OTIC'!AB489)</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489" s="4" t="str">
        <f>+('3 Planilla Preadjudicación OTIC'!AC489)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489" s="2" t="str">
        <f>+('3 Planilla Preadjudicación OTIC'!AD489)</f>
        <v>NO</v>
      </c>
      <c r="AE489" s="4">
        <f>+('3 Planilla Preadjudicación OTIC'!AE489)</f>
        <v>0</v>
      </c>
      <c r="AF489" s="2" t="str">
        <f>+('3 Planilla Preadjudicación OTIC'!AF489)</f>
        <v>CERRADA</v>
      </c>
      <c r="AG489" s="2">
        <f>+('3 Planilla Preadjudicación OTIC'!AG489)</f>
        <v>50</v>
      </c>
      <c r="AH489" s="2">
        <f>+('3 Planilla Preadjudicación OTIC'!AH489)</f>
        <v>2</v>
      </c>
      <c r="AI489" s="135" t="str">
        <f>+('3 Planilla Preadjudicación OTIC'!AI489)</f>
        <v>76117463-0</v>
      </c>
      <c r="AJ489" s="4" t="str">
        <f>+('3 Planilla Preadjudicación OTIC'!AJ489)</f>
        <v>ORGANISMO TÉCNICO DE CAPACITACIÓN JUVENA LTDA</v>
      </c>
      <c r="AK489" s="2">
        <f>+('3 Planilla Preadjudicación OTIC'!AK489)</f>
        <v>200</v>
      </c>
      <c r="AL489" s="2">
        <f>+('3 Planilla Preadjudicación OTIC'!AL489)</f>
        <v>50</v>
      </c>
      <c r="AM489" s="12">
        <f>+('3 Planilla Preadjudicación OTIC'!AM489)</f>
        <v>5075</v>
      </c>
      <c r="AN489" s="12">
        <f>+('3 Planilla Preadjudicación OTIC'!AN489)</f>
        <v>0</v>
      </c>
      <c r="AO489" s="12">
        <f>+('3 Planilla Preadjudicación OTIC'!AO489)</f>
        <v>0</v>
      </c>
      <c r="AP489" s="12">
        <f>+('3 Planilla Preadjudicación OTIC'!AP489)</f>
        <v>20300000</v>
      </c>
      <c r="AQ489" s="12">
        <f>+('3 Planilla Preadjudicación OTIC'!AQ489)</f>
        <v>4000000</v>
      </c>
      <c r="AR489" s="12">
        <f>+('3 Planilla Preadjudicación OTIC'!AR489)</f>
        <v>0</v>
      </c>
      <c r="AS489" s="12">
        <f>+('3 Planilla Preadjudicación OTIC'!AS489)</f>
        <v>0</v>
      </c>
      <c r="AT489" s="12">
        <f>+('3 Planilla Preadjudicación OTIC'!AT489)</f>
        <v>0</v>
      </c>
      <c r="AU489" s="12">
        <f>+('3 Planilla Preadjudicación OTIC'!AU489)</f>
        <v>24300000</v>
      </c>
      <c r="AV489" s="2" t="str">
        <f>+('3 Planilla Preadjudicación OTIC'!AV489)</f>
        <v>SI</v>
      </c>
      <c r="AW489" s="4">
        <f>+('3 Planilla Preadjudicación OTIC'!AW489)</f>
        <v>0</v>
      </c>
      <c r="AX489" s="2">
        <f>+('3 Planilla Preadjudicación OTIC'!AX489)</f>
        <v>3</v>
      </c>
      <c r="AY489" s="2">
        <f>+('3 Planilla Preadjudicación OTIC'!AY489)</f>
        <v>7</v>
      </c>
      <c r="AZ489" s="2">
        <f>+('3 Planilla Preadjudicación OTIC'!AZ489)</f>
        <v>7</v>
      </c>
      <c r="BA489" s="2">
        <f>+('3 Planilla Preadjudicación OTIC'!BA489)</f>
        <v>7</v>
      </c>
      <c r="BB489" s="2">
        <f>+('3 Planilla Preadjudicación OTIC'!BB489)</f>
        <v>7</v>
      </c>
      <c r="BC489" s="2">
        <f>+('3 Planilla Preadjudicación OTIC'!BC489)</f>
        <v>7</v>
      </c>
      <c r="BD489" s="2">
        <f>+('3 Planilla Preadjudicación OTIC'!BD489)</f>
        <v>7</v>
      </c>
      <c r="BE489" s="2">
        <f>+('3 Planilla Preadjudicación OTIC'!BE489)</f>
        <v>7</v>
      </c>
      <c r="BF489" s="2">
        <f>+('3 Planilla Preadjudicación OTIC'!BF489)</f>
        <v>7</v>
      </c>
      <c r="BG489" s="2">
        <f>+('3 Planilla Preadjudicación OTIC'!BG489)</f>
        <v>7</v>
      </c>
      <c r="BH489" s="2">
        <f>+('3 Planilla Preadjudicación OTIC'!BH489)</f>
        <v>7</v>
      </c>
      <c r="BI489" s="2">
        <f>+('3 Planilla Preadjudicación OTIC'!BI489)</f>
        <v>7</v>
      </c>
      <c r="BJ489" s="2">
        <f>+('3 Planilla Preadjudicación OTIC'!BJ489)</f>
        <v>7</v>
      </c>
      <c r="BK489" s="2">
        <f>+('3 Planilla Preadjudicación OTIC'!BK489)</f>
        <v>7</v>
      </c>
      <c r="BL489" s="2">
        <f>+('3 Planilla Preadjudicación OTIC'!BL489)</f>
        <v>7</v>
      </c>
      <c r="BM489" s="104">
        <f>ROUND(('3 Planilla Preadjudicación OTIC'!BM489),1)</f>
        <v>6.6</v>
      </c>
      <c r="BN489" s="4" t="str">
        <f>+('3 Planilla Preadjudicación OTIC'!BN489)</f>
        <v>NO</v>
      </c>
      <c r="BO489" s="4">
        <f>+('3 Planilla Preadjudicación OTIC'!BO489)</f>
        <v>0</v>
      </c>
      <c r="BP489" s="4">
        <f>+('3 Planilla Preadjudicación OTIC'!BP489)</f>
        <v>0</v>
      </c>
      <c r="BQ489" s="4">
        <f>+('3 Planilla Preadjudicación OTIC'!BQ489)</f>
        <v>0</v>
      </c>
      <c r="BR489" s="4">
        <f>+('3 Planilla Preadjudicación OTIC'!BR489)</f>
        <v>0</v>
      </c>
      <c r="BS489" s="4">
        <f>+('3 Planilla Preadjudicación OTIC'!BS489)</f>
        <v>0</v>
      </c>
      <c r="BT489" s="4">
        <f>+('3 Planilla Preadjudicación OTIC'!BT489)</f>
        <v>0</v>
      </c>
      <c r="BU489" s="85">
        <f>IF(VLOOKUP(A489,'BD OFICIAL'!$A$1:$AL$2098,7,0)=D489,0,1)</f>
        <v>0</v>
      </c>
      <c r="BV489" s="85">
        <f>IF(VLOOKUP(A489,'BD OFICIAL'!$A$1:$AL$2098,11,0)=J489,0,1)</f>
        <v>0</v>
      </c>
      <c r="BW489" s="85">
        <f>IF(VLOOKUP(A489,'BD OFICIAL'!$A$1:$AL$2098,13,0)=L489,0,1)</f>
        <v>0</v>
      </c>
      <c r="BX489" s="2">
        <f>IF(VLOOKUP(A489,'BD OFICIAL'!$A$1:$AL$2098,16,0)=O489,0,1)</f>
        <v>0</v>
      </c>
      <c r="BY489" s="2">
        <f>IF(VLOOKUP(A489,'BD OFICIAL'!$A$1:$AL$2098,17,0)=P489,0,1)</f>
        <v>0</v>
      </c>
      <c r="BZ489" s="2">
        <f>IF(VLOOKUP(A489,'BD OFICIAL'!$A$1:$AL$2098,19,0)=R489,0,1)</f>
        <v>0</v>
      </c>
      <c r="CA489" s="2">
        <f>IF(VLOOKUP(A489,'BD OFICIAL'!$A$1:$AL$2098,21,0)=T489,0,1)</f>
        <v>0</v>
      </c>
      <c r="CB489" s="2">
        <f>IF(VLOOKUP(A489,'BD OFICIAL'!$A$1:$AL$2098,24,0)=AK489,0,1)</f>
        <v>0</v>
      </c>
      <c r="CC489" s="2">
        <f>IF(VLOOKUP(A489,'BD OFICIAL'!$A$1:$AL$2098,25,0)=X489,0,1)</f>
        <v>0</v>
      </c>
      <c r="CD489" s="2">
        <f>IF(VLOOKUP(A489,'BD OFICIAL'!$A$1:$AL$2098,26,0)=Y489,0,1)</f>
        <v>0</v>
      </c>
      <c r="CE489" s="2">
        <f>IF(VLOOKUP(A489,'BD OFICIAL'!$A$1:$AL$2098,27,0)=Z489,0,1)</f>
        <v>0</v>
      </c>
      <c r="CF489" s="2">
        <f>IF(VLOOKUP(A489,'BD OFICIAL'!$A$1:$AL$2098,28,0)=AA489,0,1)</f>
        <v>0</v>
      </c>
      <c r="CG489" s="2">
        <f>IF(VLOOKUP(A489,'BD OFICIAL'!$A$1:$AL$2098,33,0)=AF489,0,1)</f>
        <v>0</v>
      </c>
      <c r="CH489" s="2">
        <f>IF(VLOOKUP(A489,'BD OFICIAL'!$A$1:$AL$2098,35,0)=AH489,0,1)</f>
        <v>0</v>
      </c>
      <c r="CI489" s="85">
        <f>IF(VLOOKUP(A489,'BD OFICIAL'!$A$1:$AL$2098,34,0)=AL489,0,1)</f>
        <v>0</v>
      </c>
      <c r="CJ489" s="12">
        <f>VLOOKUP(A489,'BD OFICIAL'!$A$1:$AM$2098,36,0)*AM489-AP489</f>
        <v>0</v>
      </c>
      <c r="CK489" s="85" t="str">
        <f t="shared" si="258"/>
        <v>SSH</v>
      </c>
      <c r="CL489" s="85" t="str">
        <f t="shared" si="259"/>
        <v>NO</v>
      </c>
      <c r="CM489" s="85" t="str">
        <f t="shared" si="239"/>
        <v>SI</v>
      </c>
      <c r="CN489" s="31">
        <f t="shared" si="240"/>
        <v>0</v>
      </c>
      <c r="CO489" s="31">
        <f t="shared" si="260"/>
        <v>0</v>
      </c>
      <c r="CP489" s="31">
        <f t="shared" si="241"/>
        <v>0</v>
      </c>
      <c r="CQ489" s="31">
        <f>IF(Y489="NO",0,IF(Y489="SI",IF(VLOOKUP(A489,'BD OFICIAL'!$A:$AO,40,0)=AQ489,0,1)))</f>
        <v>0</v>
      </c>
      <c r="CR489" s="31">
        <f>IF(Z489="NO",0,IF(Z489="SI",IF(VLOOKUP(B489,'BD OFICIAL'!$A:$AO,41,0)=AS489,0,1)))</f>
        <v>0</v>
      </c>
      <c r="CS489" s="31">
        <f t="shared" si="261"/>
        <v>0</v>
      </c>
      <c r="CT489" s="31">
        <f t="shared" si="262"/>
        <v>0</v>
      </c>
      <c r="CU489" s="31">
        <f>IF(VLOOKUP(A489,'BD OFICIAL'!$A$1:$AL$1056,31,0)="SI",IF(AT489&gt;0,0,1),IF(AT489=0,0,1))</f>
        <v>0</v>
      </c>
      <c r="CV489" s="31">
        <f t="shared" si="263"/>
        <v>0</v>
      </c>
      <c r="CW489" s="31">
        <f t="shared" si="242"/>
        <v>0</v>
      </c>
      <c r="CX489" s="85" t="str">
        <f t="shared" si="243"/>
        <v>SI</v>
      </c>
      <c r="CY489" s="31">
        <f t="shared" si="244"/>
        <v>0</v>
      </c>
      <c r="CZ489" s="85" t="str">
        <f>IF(ISERROR(VLOOKUP(AI489,EXPERIENCIA!$A$1:$C$2100,1,0)),"NO","SI")</f>
        <v>SI</v>
      </c>
      <c r="DA489" s="85">
        <f>IF(CX489="no","NO APLICA",IF(AX489=0,"ERROR NOTA",IF(AND(AX489&gt;1,CZ489="NO"),"ERROR NOTA",IF(AND(CZ489="NO",AX489=1),0,IF(VLOOKUP(AI489,EXPERIENCIA!$A$1:$C$2100,3,0)=AX489,0,"ERROR NOTA")))))</f>
        <v>0</v>
      </c>
      <c r="DB489" s="85" t="str">
        <f>IF(ISERROR(VLOOKUP(AI489,COMPORTAMIENTO!$A$1:$C$2100,1,0)),"NO","SI")</f>
        <v>SI</v>
      </c>
      <c r="DC489" s="85">
        <f>IF(CX489="NO","NO APLICA",IF(AY489=0,"ERROR NOTA",IF(AND(DB489="NO",AY489=7),0,IF(VLOOKUP(AI489,COMPORTAMIENTO!$A$2:$H$2100,8,0)=AY489,0,"ERROR NOTA"))))</f>
        <v>0</v>
      </c>
      <c r="DD489" s="104">
        <f t="shared" si="245"/>
        <v>0.30000000000000004</v>
      </c>
      <c r="DE489" s="104">
        <f t="shared" si="246"/>
        <v>0.70000000000000007</v>
      </c>
      <c r="DF489" s="85" t="str">
        <f t="shared" si="264"/>
        <v>NO</v>
      </c>
      <c r="DG489" s="85">
        <f t="shared" si="247"/>
        <v>7</v>
      </c>
      <c r="DH489" s="85">
        <f t="shared" si="248"/>
        <v>7</v>
      </c>
      <c r="DI489" s="85">
        <f t="shared" si="249"/>
        <v>7</v>
      </c>
      <c r="DJ489" s="12">
        <f t="shared" si="250"/>
        <v>7.0000000000000009</v>
      </c>
      <c r="DK489" s="7">
        <f t="shared" si="251"/>
        <v>7.0000000000000009</v>
      </c>
      <c r="DL489" s="12">
        <f t="shared" si="265"/>
        <v>5075</v>
      </c>
      <c r="DM489" s="12">
        <f>VLOOKUP(A489,'5 TD'!$A:$B,2,0)</f>
        <v>5075</v>
      </c>
      <c r="DN489" s="7">
        <f t="shared" si="266"/>
        <v>7</v>
      </c>
      <c r="DO489" s="85" t="str">
        <f t="shared" si="252"/>
        <v>APROBADO</v>
      </c>
      <c r="DP489" s="85" t="str">
        <f t="shared" si="253"/>
        <v>APROBADO</v>
      </c>
      <c r="DQ489" s="7">
        <f t="shared" si="254"/>
        <v>6.6</v>
      </c>
      <c r="DR489" s="85" t="str">
        <f t="shared" si="267"/>
        <v>APROBADO</v>
      </c>
      <c r="DS489" s="2" t="str">
        <f>+('3 Planilla Preadjudicación OTIC'!BN489)</f>
        <v>NO</v>
      </c>
      <c r="DT489" s="2">
        <f>IF(DR489="APROBADO",VLOOKUP(A489,'5 TD'!$D$3:$E$270,2,0),"NO APLICA")</f>
        <v>7</v>
      </c>
      <c r="DU489" s="2" t="str">
        <f t="shared" si="268"/>
        <v>NO</v>
      </c>
      <c r="DV489" s="2" t="str">
        <f>IF(DU489="SI",VLOOKUP(A489,'5 TD'!$G$3:$H$270,2,0),"NO APLICA ")</f>
        <v xml:space="preserve">NO APLICA </v>
      </c>
      <c r="DW489" s="2" t="str">
        <f t="shared" si="269"/>
        <v>NO</v>
      </c>
      <c r="DX489" s="2" t="str">
        <f>IF(DW489="SI",VLOOKUP(A489,'5 TD'!$J$4:$K$472,2,0),"NO APLICA")</f>
        <v>NO APLICA</v>
      </c>
      <c r="DY489" s="2" t="str">
        <f t="shared" si="270"/>
        <v>NO APLICA</v>
      </c>
      <c r="DZ489" s="7" t="str">
        <f>IF(DY489="SI",VLOOKUP(A489,'5 TD'!$M$4:$N$350,2,0),"NO APLICA")</f>
        <v>NO APLICA</v>
      </c>
      <c r="EA489" s="2" t="str">
        <f t="shared" si="271"/>
        <v>NO APLICA</v>
      </c>
      <c r="EB489" s="12" t="str">
        <f t="shared" si="272"/>
        <v/>
      </c>
      <c r="EC489" s="12" t="str">
        <f>IF(EA489="SI",VLOOKUP(A489,'5 TD'!$V$4:$W$479,2,0),"NO APLICA")</f>
        <v>NO APLICA</v>
      </c>
      <c r="ED489" s="2" t="str">
        <f t="shared" si="255"/>
        <v>NO</v>
      </c>
      <c r="EE489" s="79" t="str">
        <f>IF(ED489="SI",VLOOKUP(AI489,COMPORTAMIENTO!$A$1:$H$2100,7,0),"NO APLICA")</f>
        <v>NO APLICA</v>
      </c>
      <c r="EF489" s="12" t="str">
        <f>IF(ED489="SI",VLOOKUP(A489,'5 TD'!$P$2:$Q$479,2,0),"NO APLICA")</f>
        <v>NO APLICA</v>
      </c>
      <c r="EG489" s="2" t="str">
        <f t="shared" si="256"/>
        <v>NO</v>
      </c>
      <c r="EH489" s="2">
        <f>IF(CZ489="no",0,VLOOKUP(AI489,EXPERIENCIA!$A$1:$C$2100,2,0))</f>
        <v>22</v>
      </c>
      <c r="EI489" s="2">
        <f>IF(CZ489="si",VLOOKUP(A489,'5 TD'!$S$3:$T$2103,2,0),0)</f>
        <v>254</v>
      </c>
      <c r="EJ489" s="2" t="str">
        <f t="shared" si="257"/>
        <v>NO</v>
      </c>
      <c r="EK489" s="2">
        <f>+('3 Planilla Preadjudicación OTIC'!BU489)</f>
        <v>0</v>
      </c>
      <c r="EL489" s="4"/>
      <c r="EM489" s="3"/>
      <c r="EN489" s="3"/>
      <c r="EQ489" s="86"/>
    </row>
    <row r="490" spans="1:147" ht="15" customHeight="1" x14ac:dyDescent="0.3">
      <c r="A490" s="2">
        <f>+('3 Planilla Preadjudicación OTIC'!A490)</f>
        <v>14413</v>
      </c>
      <c r="B490" s="2" t="str">
        <f>+('3 Planilla Preadjudicación OTIC'!B490)</f>
        <v>65181652-1</v>
      </c>
      <c r="C490" s="4">
        <f>+('3 Planilla Preadjudicación OTIC'!E490)</f>
        <v>2025</v>
      </c>
      <c r="D490" s="4" t="str">
        <f>+('3 Planilla Preadjudicación OTIC'!F490)</f>
        <v>MANDATO</v>
      </c>
      <c r="E490" s="4" t="str">
        <f>+('3 Planilla Preadjudicación OTIC'!G490)</f>
        <v>73188700-4</v>
      </c>
      <c r="F490" s="4" t="str">
        <f>+('3 Planilla Preadjudicación OTIC'!H490)</f>
        <v>ONG CASA DE ACOGIDA LA ESPERANZA</v>
      </c>
      <c r="G490" s="4"/>
      <c r="H490" s="4"/>
      <c r="I490" s="4" t="str">
        <f>+('3 Planilla Preadjudicación OTIC'!I490)</f>
        <v>TÉCNICAS DE ESTÉTICA FACIAL</v>
      </c>
      <c r="J490" s="4" t="str">
        <f>+('3 Planilla Preadjudicación OTIC'!J490)</f>
        <v>SIN PLAN FORMATIVO</v>
      </c>
      <c r="K490" s="4" t="str">
        <f>+('3 Planilla Preadjudicación OTIC'!K490)</f>
        <v/>
      </c>
      <c r="L490" s="4" t="str">
        <f>+('3 Planilla Preadjudicación OTIC'!L490)</f>
        <v/>
      </c>
      <c r="M490" s="2">
        <f>+('3 Planilla Preadjudicación OTIC'!M490)</f>
        <v>13</v>
      </c>
      <c r="N490" s="4" t="str">
        <f>+('3 Planilla Preadjudicación OTIC'!N490)</f>
        <v>METROPOLITANA</v>
      </c>
      <c r="O490" s="4" t="str">
        <f>+('3 Planilla Preadjudicación OTIC'!O490)</f>
        <v>LA GRANJA</v>
      </c>
      <c r="P490" s="4" t="str">
        <f>+('3 Planilla Preadjudicación OTIC'!P490)</f>
        <v>EMPRENDEDORES/AS INFORMALES O PERSONAS VULNERABLES PERTENECIENTES AL 80% MAS VULNERABLE</v>
      </c>
      <c r="Q490" s="4" t="str">
        <f>+('3 Planilla Preadjudicación OTIC'!Q490)</f>
        <v>PRESENCIAL</v>
      </c>
      <c r="R490" s="4" t="str">
        <f>+('3 Planilla Preadjudicación OTIC'!R490)</f>
        <v>DEPENDIENTE</v>
      </c>
      <c r="S490" s="4">
        <f>+('3 Planilla Preadjudicación OTIC'!S490)</f>
        <v>25</v>
      </c>
      <c r="T490" s="2">
        <f>+('3 Planilla Preadjudicación OTIC'!T490)</f>
        <v>20</v>
      </c>
      <c r="U490" s="2">
        <f>+('3 Planilla Preadjudicación OTIC'!U490)</f>
        <v>0</v>
      </c>
      <c r="V490" s="2">
        <f>+('3 Planilla Preadjudicación OTIC'!V490)</f>
        <v>0</v>
      </c>
      <c r="W490" s="2">
        <f>+('3 Planilla Preadjudicación OTIC'!W490)</f>
        <v>100</v>
      </c>
      <c r="X490" s="2">
        <f>+('3 Planilla Preadjudicación OTIC'!X490)</f>
        <v>4</v>
      </c>
      <c r="Y490" s="2" t="str">
        <f>+('3 Planilla Preadjudicación OTIC'!Y490)</f>
        <v>SI</v>
      </c>
      <c r="Z490" s="2" t="str">
        <f>+('3 Planilla Preadjudicación OTIC'!Z490)</f>
        <v>NO</v>
      </c>
      <c r="AA490" s="2" t="str">
        <f>+('3 Planilla Preadjudicación OTIC'!AA490)</f>
        <v>NO</v>
      </c>
      <c r="AB490" s="4" t="str">
        <f>+('3 Planilla Preadjudicación OTIC'!AB490)</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490" s="4" t="str">
        <f>+('3 Planilla Preadjudicación OTIC'!AC490)</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90" s="2" t="str">
        <f>+('3 Planilla Preadjudicación OTIC'!AD490)</f>
        <v>NO</v>
      </c>
      <c r="AE490" s="4">
        <f>+('3 Planilla Preadjudicación OTIC'!AE490)</f>
        <v>0</v>
      </c>
      <c r="AF490" s="2" t="str">
        <f>+('3 Planilla Preadjudicación OTIC'!AF490)</f>
        <v>CERRADA</v>
      </c>
      <c r="AG490" s="2">
        <f>+('3 Planilla Preadjudicación OTIC'!AG490)</f>
        <v>25</v>
      </c>
      <c r="AH490" s="2">
        <f>+('3 Planilla Preadjudicación OTIC'!AH490)</f>
        <v>2</v>
      </c>
      <c r="AI490" s="135" t="str">
        <f>+('3 Planilla Preadjudicación OTIC'!AI490)</f>
        <v>76117463-0</v>
      </c>
      <c r="AJ490" s="4" t="str">
        <f>+('3 Planilla Preadjudicación OTIC'!AJ490)</f>
        <v>ORGANISMO TÉCNICO DE CAPACITACIÓN JUVENA LTDA</v>
      </c>
      <c r="AK490" s="2">
        <f>+('3 Planilla Preadjudicación OTIC'!AK490)</f>
        <v>100</v>
      </c>
      <c r="AL490" s="2">
        <f>+('3 Planilla Preadjudicación OTIC'!AL490)</f>
        <v>25</v>
      </c>
      <c r="AM490" s="12">
        <f>+('3 Planilla Preadjudicación OTIC'!AM490)</f>
        <v>5075</v>
      </c>
      <c r="AN490" s="12">
        <f>+('3 Planilla Preadjudicación OTIC'!AN490)</f>
        <v>0</v>
      </c>
      <c r="AO490" s="12">
        <f>+('3 Planilla Preadjudicación OTIC'!AO490)</f>
        <v>0</v>
      </c>
      <c r="AP490" s="12">
        <f>+('3 Planilla Preadjudicación OTIC'!AP490)</f>
        <v>10150000</v>
      </c>
      <c r="AQ490" s="12">
        <f>+('3 Planilla Preadjudicación OTIC'!AQ490)</f>
        <v>2000000</v>
      </c>
      <c r="AR490" s="12">
        <f>+('3 Planilla Preadjudicación OTIC'!AR490)</f>
        <v>0</v>
      </c>
      <c r="AS490" s="12">
        <f>+('3 Planilla Preadjudicación OTIC'!AS490)</f>
        <v>0</v>
      </c>
      <c r="AT490" s="12">
        <f>+('3 Planilla Preadjudicación OTIC'!AT490)</f>
        <v>0</v>
      </c>
      <c r="AU490" s="12">
        <f>+('3 Planilla Preadjudicación OTIC'!AU490)</f>
        <v>12150000</v>
      </c>
      <c r="AV490" s="2" t="str">
        <f>+('3 Planilla Preadjudicación OTIC'!AV490)</f>
        <v>SI</v>
      </c>
      <c r="AW490" s="4">
        <f>+('3 Planilla Preadjudicación OTIC'!AW490)</f>
        <v>0</v>
      </c>
      <c r="AX490" s="2">
        <f>+('3 Planilla Preadjudicación OTIC'!AX490)</f>
        <v>3</v>
      </c>
      <c r="AY490" s="2">
        <f>+('3 Planilla Preadjudicación OTIC'!AY490)</f>
        <v>7</v>
      </c>
      <c r="AZ490" s="2">
        <f>+('3 Planilla Preadjudicación OTIC'!AZ490)</f>
        <v>7</v>
      </c>
      <c r="BA490" s="2">
        <f>+('3 Planilla Preadjudicación OTIC'!BA490)</f>
        <v>7</v>
      </c>
      <c r="BB490" s="2">
        <f>+('3 Planilla Preadjudicación OTIC'!BB490)</f>
        <v>7</v>
      </c>
      <c r="BC490" s="2">
        <f>+('3 Planilla Preadjudicación OTIC'!BC490)</f>
        <v>7</v>
      </c>
      <c r="BD490" s="2">
        <f>+('3 Planilla Preadjudicación OTIC'!BD490)</f>
        <v>7</v>
      </c>
      <c r="BE490" s="2">
        <f>+('3 Planilla Preadjudicación OTIC'!BE490)</f>
        <v>7</v>
      </c>
      <c r="BF490" s="2">
        <f>+('3 Planilla Preadjudicación OTIC'!BF490)</f>
        <v>7</v>
      </c>
      <c r="BG490" s="2">
        <f>+('3 Planilla Preadjudicación OTIC'!BG490)</f>
        <v>7</v>
      </c>
      <c r="BH490" s="2">
        <f>+('3 Planilla Preadjudicación OTIC'!BH490)</f>
        <v>7</v>
      </c>
      <c r="BI490" s="2">
        <f>+('3 Planilla Preadjudicación OTIC'!BI490)</f>
        <v>7</v>
      </c>
      <c r="BJ490" s="2">
        <f>+('3 Planilla Preadjudicación OTIC'!BJ490)</f>
        <v>7</v>
      </c>
      <c r="BK490" s="2">
        <f>+('3 Planilla Preadjudicación OTIC'!BK490)</f>
        <v>7</v>
      </c>
      <c r="BL490" s="2">
        <f>+('3 Planilla Preadjudicación OTIC'!BL490)</f>
        <v>7</v>
      </c>
      <c r="BM490" s="104">
        <f>ROUND(('3 Planilla Preadjudicación OTIC'!BM490),1)</f>
        <v>6.6</v>
      </c>
      <c r="BN490" s="4" t="str">
        <f>+('3 Planilla Preadjudicación OTIC'!BN490)</f>
        <v>NO</v>
      </c>
      <c r="BO490" s="4">
        <f>+('3 Planilla Preadjudicación OTIC'!BO490)</f>
        <v>0</v>
      </c>
      <c r="BP490" s="4">
        <f>+('3 Planilla Preadjudicación OTIC'!BP490)</f>
        <v>0</v>
      </c>
      <c r="BQ490" s="4">
        <f>+('3 Planilla Preadjudicación OTIC'!BQ490)</f>
        <v>0</v>
      </c>
      <c r="BR490" s="4">
        <f>+('3 Planilla Preadjudicación OTIC'!BR490)</f>
        <v>0</v>
      </c>
      <c r="BS490" s="4">
        <f>+('3 Planilla Preadjudicación OTIC'!BS490)</f>
        <v>0</v>
      </c>
      <c r="BT490" s="4">
        <f>+('3 Planilla Preadjudicación OTIC'!BT490)</f>
        <v>0</v>
      </c>
      <c r="BU490" s="85">
        <f>IF(VLOOKUP(A490,'BD OFICIAL'!$A$1:$AL$2098,7,0)=D490,0,1)</f>
        <v>0</v>
      </c>
      <c r="BV490" s="85">
        <f>IF(VLOOKUP(A490,'BD OFICIAL'!$A$1:$AL$2098,11,0)=J490,0,1)</f>
        <v>0</v>
      </c>
      <c r="BW490" s="85">
        <f>IF(VLOOKUP(A490,'BD OFICIAL'!$A$1:$AL$2098,13,0)=L490,0,1)</f>
        <v>0</v>
      </c>
      <c r="BX490" s="2">
        <f>IF(VLOOKUP(A490,'BD OFICIAL'!$A$1:$AL$2098,16,0)=O490,0,1)</f>
        <v>0</v>
      </c>
      <c r="BY490" s="2">
        <f>IF(VLOOKUP(A490,'BD OFICIAL'!$A$1:$AL$2098,17,0)=P490,0,1)</f>
        <v>0</v>
      </c>
      <c r="BZ490" s="2">
        <f>IF(VLOOKUP(A490,'BD OFICIAL'!$A$1:$AL$2098,19,0)=R490,0,1)</f>
        <v>0</v>
      </c>
      <c r="CA490" s="2">
        <f>IF(VLOOKUP(A490,'BD OFICIAL'!$A$1:$AL$2098,21,0)=T490,0,1)</f>
        <v>0</v>
      </c>
      <c r="CB490" s="2">
        <f>IF(VLOOKUP(A490,'BD OFICIAL'!$A$1:$AL$2098,24,0)=AK490,0,1)</f>
        <v>0</v>
      </c>
      <c r="CC490" s="2">
        <f>IF(VLOOKUP(A490,'BD OFICIAL'!$A$1:$AL$2098,25,0)=X490,0,1)</f>
        <v>0</v>
      </c>
      <c r="CD490" s="2">
        <f>IF(VLOOKUP(A490,'BD OFICIAL'!$A$1:$AL$2098,26,0)=Y490,0,1)</f>
        <v>0</v>
      </c>
      <c r="CE490" s="2">
        <f>IF(VLOOKUP(A490,'BD OFICIAL'!$A$1:$AL$2098,27,0)=Z490,0,1)</f>
        <v>0</v>
      </c>
      <c r="CF490" s="2">
        <f>IF(VLOOKUP(A490,'BD OFICIAL'!$A$1:$AL$2098,28,0)=AA490,0,1)</f>
        <v>0</v>
      </c>
      <c r="CG490" s="2">
        <f>IF(VLOOKUP(A490,'BD OFICIAL'!$A$1:$AL$2098,33,0)=AF490,0,1)</f>
        <v>0</v>
      </c>
      <c r="CH490" s="2">
        <f>IF(VLOOKUP(A490,'BD OFICIAL'!$A$1:$AL$2098,35,0)=AH490,0,1)</f>
        <v>0</v>
      </c>
      <c r="CI490" s="85">
        <f>IF(VLOOKUP(A490,'BD OFICIAL'!$A$1:$AL$2098,34,0)=AL490,0,1)</f>
        <v>0</v>
      </c>
      <c r="CJ490" s="12">
        <f>VLOOKUP(A490,'BD OFICIAL'!$A$1:$AM$2098,36,0)*AM490-AP490</f>
        <v>0</v>
      </c>
      <c r="CK490" s="85" t="str">
        <f t="shared" si="258"/>
        <v>SSH</v>
      </c>
      <c r="CL490" s="85" t="str">
        <f t="shared" si="259"/>
        <v>NO</v>
      </c>
      <c r="CM490" s="85" t="str">
        <f t="shared" si="239"/>
        <v>SI</v>
      </c>
      <c r="CN490" s="31">
        <f t="shared" si="240"/>
        <v>0</v>
      </c>
      <c r="CO490" s="31">
        <f t="shared" si="260"/>
        <v>0</v>
      </c>
      <c r="CP490" s="31">
        <f t="shared" si="241"/>
        <v>0</v>
      </c>
      <c r="CQ490" s="31">
        <f>IF(Y490="NO",0,IF(Y490="SI",IF(VLOOKUP(A490,'BD OFICIAL'!$A:$AO,40,0)=AQ490,0,1)))</f>
        <v>0</v>
      </c>
      <c r="CR490" s="31">
        <f>IF(Z490="NO",0,IF(Z490="SI",IF(VLOOKUP(B490,'BD OFICIAL'!$A:$AO,41,0)=AS490,0,1)))</f>
        <v>0</v>
      </c>
      <c r="CS490" s="31">
        <f t="shared" si="261"/>
        <v>0</v>
      </c>
      <c r="CT490" s="31">
        <f t="shared" si="262"/>
        <v>0</v>
      </c>
      <c r="CU490" s="31">
        <f>IF(VLOOKUP(A490,'BD OFICIAL'!$A$1:$AL$1056,31,0)="SI",IF(AT490&gt;0,0,1),IF(AT490=0,0,1))</f>
        <v>0</v>
      </c>
      <c r="CV490" s="31">
        <f t="shared" si="263"/>
        <v>0</v>
      </c>
      <c r="CW490" s="31">
        <f t="shared" si="242"/>
        <v>0</v>
      </c>
      <c r="CX490" s="85" t="str">
        <f t="shared" si="243"/>
        <v>SI</v>
      </c>
      <c r="CY490" s="31">
        <f t="shared" si="244"/>
        <v>0</v>
      </c>
      <c r="CZ490" s="85" t="str">
        <f>IF(ISERROR(VLOOKUP(AI490,EXPERIENCIA!$A$1:$C$2100,1,0)),"NO","SI")</f>
        <v>SI</v>
      </c>
      <c r="DA490" s="85">
        <f>IF(CX490="no","NO APLICA",IF(AX490=0,"ERROR NOTA",IF(AND(AX490&gt;1,CZ490="NO"),"ERROR NOTA",IF(AND(CZ490="NO",AX490=1),0,IF(VLOOKUP(AI490,EXPERIENCIA!$A$1:$C$2100,3,0)=AX490,0,"ERROR NOTA")))))</f>
        <v>0</v>
      </c>
      <c r="DB490" s="85" t="str">
        <f>IF(ISERROR(VLOOKUP(AI490,COMPORTAMIENTO!$A$1:$C$2100,1,0)),"NO","SI")</f>
        <v>SI</v>
      </c>
      <c r="DC490" s="85">
        <f>IF(CX490="NO","NO APLICA",IF(AY490=0,"ERROR NOTA",IF(AND(DB490="NO",AY490=7),0,IF(VLOOKUP(AI490,COMPORTAMIENTO!$A$2:$H$2100,8,0)=AY490,0,"ERROR NOTA"))))</f>
        <v>0</v>
      </c>
      <c r="DD490" s="104">
        <f t="shared" si="245"/>
        <v>0.30000000000000004</v>
      </c>
      <c r="DE490" s="104">
        <f t="shared" si="246"/>
        <v>0.70000000000000007</v>
      </c>
      <c r="DF490" s="85" t="str">
        <f t="shared" si="264"/>
        <v>NO</v>
      </c>
      <c r="DG490" s="85">
        <f t="shared" si="247"/>
        <v>7</v>
      </c>
      <c r="DH490" s="85">
        <f t="shared" si="248"/>
        <v>7</v>
      </c>
      <c r="DI490" s="85">
        <f t="shared" si="249"/>
        <v>7</v>
      </c>
      <c r="DJ490" s="12">
        <f t="shared" si="250"/>
        <v>7.0000000000000009</v>
      </c>
      <c r="DK490" s="7">
        <f t="shared" si="251"/>
        <v>7.0000000000000009</v>
      </c>
      <c r="DL490" s="12">
        <f t="shared" si="265"/>
        <v>5075</v>
      </c>
      <c r="DM490" s="12">
        <f>VLOOKUP(A490,'5 TD'!$A:$B,2,0)</f>
        <v>5075</v>
      </c>
      <c r="DN490" s="7">
        <f t="shared" si="266"/>
        <v>7</v>
      </c>
      <c r="DO490" s="85" t="str">
        <f t="shared" si="252"/>
        <v>APROBADO</v>
      </c>
      <c r="DP490" s="85" t="str">
        <f t="shared" si="253"/>
        <v>APROBADO</v>
      </c>
      <c r="DQ490" s="7">
        <f t="shared" si="254"/>
        <v>6.6</v>
      </c>
      <c r="DR490" s="85" t="str">
        <f t="shared" si="267"/>
        <v>APROBADO</v>
      </c>
      <c r="DS490" s="2" t="str">
        <f>+('3 Planilla Preadjudicación OTIC'!BN490)</f>
        <v>NO</v>
      </c>
      <c r="DT490" s="2">
        <f>IF(DR490="APROBADO",VLOOKUP(A490,'5 TD'!$D$3:$E$270,2,0),"NO APLICA")</f>
        <v>6.8</v>
      </c>
      <c r="DU490" s="2" t="str">
        <f t="shared" si="268"/>
        <v>NO</v>
      </c>
      <c r="DV490" s="2" t="str">
        <f>IF(DU490="SI",VLOOKUP(A490,'5 TD'!$G$3:$H$270,2,0),"NO APLICA ")</f>
        <v xml:space="preserve">NO APLICA </v>
      </c>
      <c r="DW490" s="2" t="str">
        <f t="shared" si="269"/>
        <v>NO</v>
      </c>
      <c r="DX490" s="2" t="str">
        <f>IF(DW490="SI",VLOOKUP(A490,'5 TD'!$J$4:$K$472,2,0),"NO APLICA")</f>
        <v>NO APLICA</v>
      </c>
      <c r="DY490" s="2" t="str">
        <f t="shared" si="270"/>
        <v>NO APLICA</v>
      </c>
      <c r="DZ490" s="7" t="str">
        <f>IF(DY490="SI",VLOOKUP(A490,'5 TD'!$M$4:$N$350,2,0),"NO APLICA")</f>
        <v>NO APLICA</v>
      </c>
      <c r="EA490" s="2" t="str">
        <f t="shared" si="271"/>
        <v>NO APLICA</v>
      </c>
      <c r="EB490" s="12" t="str">
        <f t="shared" si="272"/>
        <v/>
      </c>
      <c r="EC490" s="12" t="str">
        <f>IF(EA490="SI",VLOOKUP(A490,'5 TD'!$V$4:$W$479,2,0),"NO APLICA")</f>
        <v>NO APLICA</v>
      </c>
      <c r="ED490" s="2" t="str">
        <f t="shared" si="255"/>
        <v>NO</v>
      </c>
      <c r="EE490" s="79" t="str">
        <f>IF(ED490="SI",VLOOKUP(AI490,COMPORTAMIENTO!$A$1:$H$2100,7,0),"NO APLICA")</f>
        <v>NO APLICA</v>
      </c>
      <c r="EF490" s="12" t="str">
        <f>IF(ED490="SI",VLOOKUP(A490,'5 TD'!$P$2:$Q$479,2,0),"NO APLICA")</f>
        <v>NO APLICA</v>
      </c>
      <c r="EG490" s="2" t="str">
        <f t="shared" si="256"/>
        <v>NO</v>
      </c>
      <c r="EH490" s="2">
        <f>IF(CZ490="no",0,VLOOKUP(AI490,EXPERIENCIA!$A$1:$C$2100,2,0))</f>
        <v>22</v>
      </c>
      <c r="EI490" s="2">
        <f>IF(CZ490="si",VLOOKUP(A490,'5 TD'!$S$3:$T$2103,2,0),0)</f>
        <v>254</v>
      </c>
      <c r="EJ490" s="2" t="str">
        <f t="shared" si="257"/>
        <v>NO</v>
      </c>
      <c r="EK490" s="2">
        <f>+('3 Planilla Preadjudicación OTIC'!BU490)</f>
        <v>0</v>
      </c>
      <c r="EL490" s="4"/>
      <c r="EM490" s="3"/>
      <c r="EN490" s="3"/>
      <c r="EQ490" s="86"/>
    </row>
    <row r="491" spans="1:147" ht="15" customHeight="1" x14ac:dyDescent="0.3">
      <c r="A491" s="2">
        <f>+('3 Planilla Preadjudicación OTIC'!A491)</f>
        <v>14465</v>
      </c>
      <c r="B491" s="2" t="str">
        <f>+('3 Planilla Preadjudicación OTIC'!B491)</f>
        <v>65181652-1</v>
      </c>
      <c r="C491" s="4">
        <f>+('3 Planilla Preadjudicación OTIC'!E491)</f>
        <v>2025</v>
      </c>
      <c r="D491" s="4" t="str">
        <f>+('3 Planilla Preadjudicación OTIC'!F491)</f>
        <v>MANDATO</v>
      </c>
      <c r="E491" s="4" t="str">
        <f>+('3 Planilla Preadjudicación OTIC'!G491)</f>
        <v>82623500-4</v>
      </c>
      <c r="F491" s="4" t="str">
        <f>+('3 Planilla Preadjudicación OTIC'!H491)</f>
        <v>IDEAL</v>
      </c>
      <c r="G491" s="4"/>
      <c r="H491" s="4"/>
      <c r="I491" s="4" t="str">
        <f>+('3 Planilla Preadjudicación OTIC'!I491)</f>
        <v>EDUCACIÓN FINANCIERA</v>
      </c>
      <c r="J491" s="4" t="str">
        <f>+('3 Planilla Preadjudicación OTIC'!J491)</f>
        <v>SIN PLAN FORMATIVO</v>
      </c>
      <c r="K491" s="4" t="str">
        <f>+('3 Planilla Preadjudicación OTIC'!K491)</f>
        <v>USO DE TIC’S EN LA BUSQUEDA DE EMPLEO</v>
      </c>
      <c r="L491" s="4" t="str">
        <f>+('3 Planilla Preadjudicación OTIC'!L491)</f>
        <v>PF0923</v>
      </c>
      <c r="M491" s="2">
        <f>+('3 Planilla Preadjudicación OTIC'!M491)</f>
        <v>13</v>
      </c>
      <c r="N491" s="4" t="str">
        <f>+('3 Planilla Preadjudicación OTIC'!N491)</f>
        <v>METROPOLITANA</v>
      </c>
      <c r="O491" s="4" t="str">
        <f>+('3 Planilla Preadjudicación OTIC'!O491)</f>
        <v>SAN JOAQUÍN</v>
      </c>
      <c r="P491" s="4" t="str">
        <f>+('3 Planilla Preadjudicación OTIC'!P491)</f>
        <v>PERSONAS DESOCUPADAS (CESANTES Y PERSONAS QUE BUSCAN TRABAJO POR PRIMERA VEZ).</v>
      </c>
      <c r="Q491" s="4" t="str">
        <f>+('3 Planilla Preadjudicación OTIC'!Q491)</f>
        <v>PRESENCIAL</v>
      </c>
      <c r="R491" s="4" t="str">
        <f>+('3 Planilla Preadjudicación OTIC'!R491)</f>
        <v>DEPENDIENTE</v>
      </c>
      <c r="S491" s="4">
        <f>+('3 Planilla Preadjudicación OTIC'!S491)</f>
        <v>18</v>
      </c>
      <c r="T491" s="2">
        <f>+('3 Planilla Preadjudicación OTIC'!T491)</f>
        <v>20</v>
      </c>
      <c r="U491" s="2">
        <f>+('3 Planilla Preadjudicación OTIC'!U491)</f>
        <v>0</v>
      </c>
      <c r="V491" s="2">
        <f>+('3 Planilla Preadjudicación OTIC'!V491)</f>
        <v>10</v>
      </c>
      <c r="W491" s="2">
        <f>+('3 Planilla Preadjudicación OTIC'!W491)</f>
        <v>52</v>
      </c>
      <c r="X491" s="2">
        <f>+('3 Planilla Preadjudicación OTIC'!X491)</f>
        <v>3</v>
      </c>
      <c r="Y491" s="2" t="str">
        <f>+('3 Planilla Preadjudicación OTIC'!Y491)</f>
        <v>SI</v>
      </c>
      <c r="Z491" s="2" t="str">
        <f>+('3 Planilla Preadjudicación OTIC'!Z491)</f>
        <v>NO</v>
      </c>
      <c r="AA491" s="2" t="str">
        <f>+('3 Planilla Preadjudicación OTIC'!AA491)</f>
        <v>NO</v>
      </c>
      <c r="AB491" s="4" t="str">
        <f>+('3 Planilla Preadjudicación OTIC'!AB491)</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491" s="4" t="str">
        <f>+('3 Planilla Preadjudicación OTIC'!AC491)</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491" s="2" t="str">
        <f>+('3 Planilla Preadjudicación OTIC'!AD491)</f>
        <v>NO</v>
      </c>
      <c r="AE491" s="4">
        <f>+('3 Planilla Preadjudicación OTIC'!AE491)</f>
        <v>0</v>
      </c>
      <c r="AF491" s="2" t="str">
        <f>+('3 Planilla Preadjudicación OTIC'!AF491)</f>
        <v>CERRADA</v>
      </c>
      <c r="AG491" s="2">
        <f>+('3 Planilla Preadjudicación OTIC'!AG491)</f>
        <v>18</v>
      </c>
      <c r="AH491" s="2">
        <f>+('3 Planilla Preadjudicación OTIC'!AH491)</f>
        <v>1</v>
      </c>
      <c r="AI491" s="135" t="str">
        <f>+('3 Planilla Preadjudicación OTIC'!AI491)</f>
        <v>77865316-8</v>
      </c>
      <c r="AJ491" s="4" t="str">
        <f>+('3 Planilla Preadjudicación OTIC'!AJ491)</f>
        <v>workmed capacitaciones SPa</v>
      </c>
      <c r="AK491" s="2">
        <f>+('3 Planilla Preadjudicación OTIC'!AK491)</f>
        <v>52</v>
      </c>
      <c r="AL491" s="2">
        <f>+('3 Planilla Preadjudicación OTIC'!AL491)</f>
        <v>18</v>
      </c>
      <c r="AM491" s="12">
        <f>+('3 Planilla Preadjudicación OTIC'!AM491)</f>
        <v>4130</v>
      </c>
      <c r="AN491" s="12">
        <f>+('3 Planilla Preadjudicación OTIC'!AN491)</f>
        <v>0</v>
      </c>
      <c r="AO491" s="12">
        <f>+('3 Planilla Preadjudicación OTIC'!AO491)</f>
        <v>0</v>
      </c>
      <c r="AP491" s="12">
        <f>+('3 Planilla Preadjudicación OTIC'!AP491)</f>
        <v>4295200</v>
      </c>
      <c r="AQ491" s="12">
        <f>+('3 Planilla Preadjudicación OTIC'!AQ491)</f>
        <v>1440000</v>
      </c>
      <c r="AR491" s="12">
        <f>+('3 Planilla Preadjudicación OTIC'!AR491)</f>
        <v>0</v>
      </c>
      <c r="AS491" s="12">
        <f>+('3 Planilla Preadjudicación OTIC'!AS491)</f>
        <v>0</v>
      </c>
      <c r="AT491" s="12">
        <f>+('3 Planilla Preadjudicación OTIC'!AT491)</f>
        <v>0</v>
      </c>
      <c r="AU491" s="12">
        <f>+('3 Planilla Preadjudicación OTIC'!AU491)</f>
        <v>5735200</v>
      </c>
      <c r="AV491" s="2" t="str">
        <f>+('3 Planilla Preadjudicación OTIC'!AV491)</f>
        <v>SI</v>
      </c>
      <c r="AW491" s="4">
        <f>+('3 Planilla Preadjudicación OTIC'!AW491)</f>
        <v>0</v>
      </c>
      <c r="AX491" s="2">
        <f>+('3 Planilla Preadjudicación OTIC'!AX491)</f>
        <v>1</v>
      </c>
      <c r="AY491" s="2">
        <f>+('3 Planilla Preadjudicación OTIC'!AY491)</f>
        <v>7</v>
      </c>
      <c r="AZ491" s="2">
        <f>+('3 Planilla Preadjudicación OTIC'!AZ491)</f>
        <v>7</v>
      </c>
      <c r="BA491" s="2">
        <f>+('3 Planilla Preadjudicación OTIC'!BA491)</f>
        <v>7</v>
      </c>
      <c r="BB491" s="2">
        <f>+('3 Planilla Preadjudicación OTIC'!BB491)</f>
        <v>7</v>
      </c>
      <c r="BC491" s="2">
        <f>+('3 Planilla Preadjudicación OTIC'!BC491)</f>
        <v>7</v>
      </c>
      <c r="BD491" s="2">
        <f>+('3 Planilla Preadjudicación OTIC'!BD491)</f>
        <v>7</v>
      </c>
      <c r="BE491" s="2">
        <f>+('3 Planilla Preadjudicación OTIC'!BE491)</f>
        <v>7</v>
      </c>
      <c r="BF491" s="2">
        <f>+('3 Planilla Preadjudicación OTIC'!BF491)</f>
        <v>7</v>
      </c>
      <c r="BG491" s="2">
        <f>+('3 Planilla Preadjudicación OTIC'!BG491)</f>
        <v>7</v>
      </c>
      <c r="BH491" s="2">
        <f>+('3 Planilla Preadjudicación OTIC'!BH491)</f>
        <v>7</v>
      </c>
      <c r="BI491" s="2">
        <f>+('3 Planilla Preadjudicación OTIC'!BI491)</f>
        <v>7</v>
      </c>
      <c r="BJ491" s="2">
        <f>+('3 Planilla Preadjudicación OTIC'!BJ491)</f>
        <v>7</v>
      </c>
      <c r="BK491" s="2">
        <f>+('3 Planilla Preadjudicación OTIC'!BK491)</f>
        <v>7</v>
      </c>
      <c r="BL491" s="2">
        <f>+('3 Planilla Preadjudicación OTIC'!BL491)</f>
        <v>7</v>
      </c>
      <c r="BM491" s="104">
        <f>ROUND(('3 Planilla Preadjudicación OTIC'!BM491),1)</f>
        <v>6.4</v>
      </c>
      <c r="BN491" s="4" t="str">
        <f>+('3 Planilla Preadjudicación OTIC'!BN491)</f>
        <v>NO</v>
      </c>
      <c r="BO491" s="4">
        <f>+('3 Planilla Preadjudicación OTIC'!BO491)</f>
        <v>0</v>
      </c>
      <c r="BP491" s="4">
        <f>+('3 Planilla Preadjudicación OTIC'!BP491)</f>
        <v>0</v>
      </c>
      <c r="BQ491" s="4">
        <f>+('3 Planilla Preadjudicación OTIC'!BQ491)</f>
        <v>0</v>
      </c>
      <c r="BR491" s="4">
        <f>+('3 Planilla Preadjudicación OTIC'!BR491)</f>
        <v>0</v>
      </c>
      <c r="BS491" s="4">
        <f>+('3 Planilla Preadjudicación OTIC'!BS491)</f>
        <v>0</v>
      </c>
      <c r="BT491" s="4">
        <f>+('3 Planilla Preadjudicación OTIC'!BT491)</f>
        <v>0</v>
      </c>
      <c r="BU491" s="85">
        <f>IF(VLOOKUP(A491,'BD OFICIAL'!$A$1:$AL$2098,7,0)=D491,0,1)</f>
        <v>0</v>
      </c>
      <c r="BV491" s="85">
        <f>IF(VLOOKUP(A491,'BD OFICIAL'!$A$1:$AL$2098,11,0)=J491,0,1)</f>
        <v>0</v>
      </c>
      <c r="BW491" s="85">
        <f>IF(VLOOKUP(A491,'BD OFICIAL'!$A$1:$AL$2098,13,0)=L491,0,1)</f>
        <v>0</v>
      </c>
      <c r="BX491" s="2">
        <f>IF(VLOOKUP(A491,'BD OFICIAL'!$A$1:$AL$2098,16,0)=O491,0,1)</f>
        <v>0</v>
      </c>
      <c r="BY491" s="2">
        <f>IF(VLOOKUP(A491,'BD OFICIAL'!$A$1:$AL$2098,17,0)=P491,0,1)</f>
        <v>0</v>
      </c>
      <c r="BZ491" s="2">
        <f>IF(VLOOKUP(A491,'BD OFICIAL'!$A$1:$AL$2098,19,0)=R491,0,1)</f>
        <v>0</v>
      </c>
      <c r="CA491" s="2">
        <f>IF(VLOOKUP(A491,'BD OFICIAL'!$A$1:$AL$2098,21,0)=T491,0,1)</f>
        <v>0</v>
      </c>
      <c r="CB491" s="2">
        <f>IF(VLOOKUP(A491,'BD OFICIAL'!$A$1:$AL$2098,24,0)=AK491,0,1)</f>
        <v>0</v>
      </c>
      <c r="CC491" s="2">
        <f>IF(VLOOKUP(A491,'BD OFICIAL'!$A$1:$AL$2098,25,0)=X491,0,1)</f>
        <v>0</v>
      </c>
      <c r="CD491" s="2">
        <f>IF(VLOOKUP(A491,'BD OFICIAL'!$A$1:$AL$2098,26,0)=Y491,0,1)</f>
        <v>0</v>
      </c>
      <c r="CE491" s="2">
        <f>IF(VLOOKUP(A491,'BD OFICIAL'!$A$1:$AL$2098,27,0)=Z491,0,1)</f>
        <v>0</v>
      </c>
      <c r="CF491" s="2">
        <f>IF(VLOOKUP(A491,'BD OFICIAL'!$A$1:$AL$2098,28,0)=AA491,0,1)</f>
        <v>0</v>
      </c>
      <c r="CG491" s="2">
        <f>IF(VLOOKUP(A491,'BD OFICIAL'!$A$1:$AL$2098,33,0)=AF491,0,1)</f>
        <v>0</v>
      </c>
      <c r="CH491" s="2">
        <f>IF(VLOOKUP(A491,'BD OFICIAL'!$A$1:$AL$2098,35,0)=AH491,0,1)</f>
        <v>0</v>
      </c>
      <c r="CI491" s="85">
        <f>IF(VLOOKUP(A491,'BD OFICIAL'!$A$1:$AL$2098,34,0)=AL491,0,1)</f>
        <v>0</v>
      </c>
      <c r="CJ491" s="12">
        <f>VLOOKUP(A491,'BD OFICIAL'!$A$1:$AM$2098,36,0)*AM491-AP491</f>
        <v>0</v>
      </c>
      <c r="CK491" s="85" t="str">
        <f t="shared" si="258"/>
        <v>SSH</v>
      </c>
      <c r="CL491" s="85" t="str">
        <f t="shared" si="259"/>
        <v>NO</v>
      </c>
      <c r="CM491" s="85" t="str">
        <f t="shared" si="239"/>
        <v>SI</v>
      </c>
      <c r="CN491" s="31">
        <f t="shared" si="240"/>
        <v>0</v>
      </c>
      <c r="CO491" s="31">
        <f t="shared" si="260"/>
        <v>0</v>
      </c>
      <c r="CP491" s="31">
        <f t="shared" si="241"/>
        <v>0</v>
      </c>
      <c r="CQ491" s="31">
        <f>IF(Y491="NO",0,IF(Y491="SI",IF(VLOOKUP(A491,'BD OFICIAL'!$A:$AO,40,0)=AQ491,0,1)))</f>
        <v>0</v>
      </c>
      <c r="CR491" s="31">
        <f>IF(Z491="NO",0,IF(Z491="SI",IF(VLOOKUP(B491,'BD OFICIAL'!$A:$AO,41,0)=AS491,0,1)))</f>
        <v>0</v>
      </c>
      <c r="CS491" s="31">
        <f t="shared" si="261"/>
        <v>0</v>
      </c>
      <c r="CT491" s="31">
        <f t="shared" si="262"/>
        <v>0</v>
      </c>
      <c r="CU491" s="31">
        <f>IF(VLOOKUP(A491,'BD OFICIAL'!$A$1:$AL$1056,31,0)="SI",IF(AT491&gt;0,0,1),IF(AT491=0,0,1))</f>
        <v>0</v>
      </c>
      <c r="CV491" s="31">
        <f t="shared" si="263"/>
        <v>0</v>
      </c>
      <c r="CW491" s="31">
        <f t="shared" si="242"/>
        <v>0</v>
      </c>
      <c r="CX491" s="85" t="str">
        <f t="shared" si="243"/>
        <v>SI</v>
      </c>
      <c r="CY491" s="31">
        <f t="shared" si="244"/>
        <v>0</v>
      </c>
      <c r="CZ491" s="85" t="str">
        <f>IF(ISERROR(VLOOKUP(AI491,EXPERIENCIA!$A$1:$C$2100,1,0)),"NO","SI")</f>
        <v>NO</v>
      </c>
      <c r="DA491" s="85">
        <f>IF(CX491="no","NO APLICA",IF(AX491=0,"ERROR NOTA",IF(AND(AX491&gt;1,CZ491="NO"),"ERROR NOTA",IF(AND(CZ491="NO",AX491=1),0,IF(VLOOKUP(AI491,EXPERIENCIA!$A$1:$C$2100,3,0)=AX491,0,"ERROR NOTA")))))</f>
        <v>0</v>
      </c>
      <c r="DB491" s="85" t="str">
        <f>IF(ISERROR(VLOOKUP(AI491,COMPORTAMIENTO!$A$1:$C$2100,1,0)),"NO","SI")</f>
        <v>NO</v>
      </c>
      <c r="DC491" s="85">
        <f>IF(CX491="NO","NO APLICA",IF(AY491=0,"ERROR NOTA",IF(AND(DB491="NO",AY491=7),0,IF(VLOOKUP(AI491,COMPORTAMIENTO!$A$2:$H$2100,8,0)=AY491,0,"ERROR NOTA"))))</f>
        <v>0</v>
      </c>
      <c r="DD491" s="104">
        <f t="shared" si="245"/>
        <v>0.1</v>
      </c>
      <c r="DE491" s="104">
        <f t="shared" si="246"/>
        <v>0.70000000000000007</v>
      </c>
      <c r="DF491" s="85" t="str">
        <f t="shared" si="264"/>
        <v>NO</v>
      </c>
      <c r="DG491" s="85">
        <f t="shared" si="247"/>
        <v>7</v>
      </c>
      <c r="DH491" s="85">
        <f t="shared" si="248"/>
        <v>7</v>
      </c>
      <c r="DI491" s="85">
        <f t="shared" si="249"/>
        <v>7</v>
      </c>
      <c r="DJ491" s="12">
        <f t="shared" si="250"/>
        <v>7.0000000000000009</v>
      </c>
      <c r="DK491" s="7">
        <f t="shared" si="251"/>
        <v>7.0000000000000009</v>
      </c>
      <c r="DL491" s="12">
        <f t="shared" si="265"/>
        <v>4130</v>
      </c>
      <c r="DM491" s="12">
        <f>VLOOKUP(A491,'5 TD'!$A:$B,2,0)</f>
        <v>4130</v>
      </c>
      <c r="DN491" s="7">
        <f t="shared" si="266"/>
        <v>7</v>
      </c>
      <c r="DO491" s="85" t="str">
        <f t="shared" si="252"/>
        <v>APROBADO</v>
      </c>
      <c r="DP491" s="85" t="str">
        <f t="shared" si="253"/>
        <v>APROBADO</v>
      </c>
      <c r="DQ491" s="7">
        <f t="shared" si="254"/>
        <v>6.4</v>
      </c>
      <c r="DR491" s="85" t="str">
        <f t="shared" si="267"/>
        <v>APROBADO</v>
      </c>
      <c r="DS491" s="2" t="str">
        <f>+('3 Planilla Preadjudicación OTIC'!BN491)</f>
        <v>NO</v>
      </c>
      <c r="DT491" s="2">
        <f>IF(DR491="APROBADO",VLOOKUP(A491,'5 TD'!$D$3:$E$270,2,0),"NO APLICA")</f>
        <v>7</v>
      </c>
      <c r="DU491" s="2" t="str">
        <f t="shared" si="268"/>
        <v>NO</v>
      </c>
      <c r="DV491" s="2" t="str">
        <f>IF(DU491="SI",VLOOKUP(A491,'5 TD'!$G$3:$H$270,2,0),"NO APLICA ")</f>
        <v xml:space="preserve">NO APLICA </v>
      </c>
      <c r="DW491" s="2" t="str">
        <f t="shared" si="269"/>
        <v>NO</v>
      </c>
      <c r="DX491" s="2" t="str">
        <f>IF(DW491="SI",VLOOKUP(A491,'5 TD'!$J$4:$K$472,2,0),"NO APLICA")</f>
        <v>NO APLICA</v>
      </c>
      <c r="DY491" s="2" t="str">
        <f t="shared" si="270"/>
        <v>NO APLICA</v>
      </c>
      <c r="DZ491" s="7" t="str">
        <f>IF(DY491="SI",VLOOKUP(A491,'5 TD'!$M$4:$N$350,2,0),"NO APLICA")</f>
        <v>NO APLICA</v>
      </c>
      <c r="EA491" s="2" t="str">
        <f t="shared" si="271"/>
        <v>NO APLICA</v>
      </c>
      <c r="EB491" s="12" t="str">
        <f t="shared" si="272"/>
        <v/>
      </c>
      <c r="EC491" s="12" t="str">
        <f>IF(EA491="SI",VLOOKUP(A491,'5 TD'!$V$4:$W$479,2,0),"NO APLICA")</f>
        <v>NO APLICA</v>
      </c>
      <c r="ED491" s="2" t="str">
        <f t="shared" si="255"/>
        <v>NO</v>
      </c>
      <c r="EE491" s="79" t="str">
        <f>IF(ED491="SI",VLOOKUP(AI491,COMPORTAMIENTO!$A$1:$H$2100,7,0),"NO APLICA")</f>
        <v>NO APLICA</v>
      </c>
      <c r="EF491" s="12" t="str">
        <f>IF(ED491="SI",VLOOKUP(A491,'5 TD'!$P$2:$Q$479,2,0),"NO APLICA")</f>
        <v>NO APLICA</v>
      </c>
      <c r="EG491" s="2" t="str">
        <f t="shared" si="256"/>
        <v>NO</v>
      </c>
      <c r="EH491" s="2">
        <f>IF(CZ491="no",0,VLOOKUP(AI491,EXPERIENCIA!$A$1:$C$2100,2,0))</f>
        <v>0</v>
      </c>
      <c r="EI491" s="2">
        <f>IF(CZ491="si",VLOOKUP(A491,'5 TD'!$S$3:$T$2103,2,0),0)</f>
        <v>0</v>
      </c>
      <c r="EJ491" s="2" t="str">
        <f t="shared" si="257"/>
        <v>SI</v>
      </c>
      <c r="EK491" s="2">
        <f>+('3 Planilla Preadjudicación OTIC'!BU491)</f>
        <v>0</v>
      </c>
      <c r="EL491" s="4"/>
      <c r="EM491" s="3"/>
      <c r="EN491" s="3"/>
      <c r="EQ491" s="86"/>
    </row>
    <row r="492" spans="1:147" ht="15" customHeight="1" x14ac:dyDescent="0.3">
      <c r="A492" s="2">
        <f>+('3 Planilla Preadjudicación OTIC'!A492)</f>
        <v>14586</v>
      </c>
      <c r="B492" s="2" t="str">
        <f>+('3 Planilla Preadjudicación OTIC'!B492)</f>
        <v>65181652-1</v>
      </c>
      <c r="C492" s="4">
        <f>+('3 Planilla Preadjudicación OTIC'!E492)</f>
        <v>2025</v>
      </c>
      <c r="D492" s="4" t="str">
        <f>+('3 Planilla Preadjudicación OTIC'!F492)</f>
        <v>MANDATO</v>
      </c>
      <c r="E492" s="4" t="str">
        <f>+('3 Planilla Preadjudicación OTIC'!G492)</f>
        <v>65077645-3</v>
      </c>
      <c r="F492" s="4" t="str">
        <f>+('3 Planilla Preadjudicación OTIC'!H492)</f>
        <v>AVANZA INCLUSIÓN</v>
      </c>
      <c r="G492" s="4"/>
      <c r="H492" s="4"/>
      <c r="I492" s="4" t="str">
        <f>+('3 Planilla Preadjudicación OTIC'!I492)</f>
        <v>OPERACIÓN DE GRÚA HORQUILLA</v>
      </c>
      <c r="J492" s="4" t="str">
        <f>+('3 Planilla Preadjudicación OTIC'!J492)</f>
        <v>PF1257</v>
      </c>
      <c r="K492" s="4" t="str">
        <f>+('3 Planilla Preadjudicación OTIC'!K492)</f>
        <v/>
      </c>
      <c r="L492" s="4" t="str">
        <f>+('3 Planilla Preadjudicación OTIC'!L492)</f>
        <v/>
      </c>
      <c r="M492" s="2">
        <f>+('3 Planilla Preadjudicación OTIC'!M492)</f>
        <v>5</v>
      </c>
      <c r="N492" s="4" t="str">
        <f>+('3 Planilla Preadjudicación OTIC'!N492)</f>
        <v>VALPARAISO</v>
      </c>
      <c r="O492" s="4" t="str">
        <f>+('3 Planilla Preadjudicación OTIC'!O492)</f>
        <v>QUILPUÉ</v>
      </c>
      <c r="P492" s="4" t="str">
        <f>+('3 Planilla Preadjudicación OTIC'!P492)</f>
        <v>EMPRENDEDORES/AS INFORMALES O PERSONAS VULNERABLES PERTENECIENTES AL 80% MAS VULNERABLE</v>
      </c>
      <c r="Q492" s="4" t="str">
        <f>+('3 Planilla Preadjudicación OTIC'!Q492)</f>
        <v>PRESENCIAL</v>
      </c>
      <c r="R492" s="4" t="str">
        <f>+('3 Planilla Preadjudicación OTIC'!R492)</f>
        <v>DEPENDIENTE</v>
      </c>
      <c r="S492" s="4">
        <f>+('3 Planilla Preadjudicación OTIC'!S492)</f>
        <v>40</v>
      </c>
      <c r="T492" s="2">
        <f>+('3 Planilla Preadjudicación OTIC'!T492)</f>
        <v>15</v>
      </c>
      <c r="U492" s="2">
        <f>+('3 Planilla Preadjudicación OTIC'!U492)</f>
        <v>160</v>
      </c>
      <c r="V492" s="2">
        <f>+('3 Planilla Preadjudicación OTIC'!V492)</f>
        <v>0</v>
      </c>
      <c r="W492" s="2">
        <f>+('3 Planilla Preadjudicación OTIC'!W492)</f>
        <v>160</v>
      </c>
      <c r="X492" s="2">
        <f>+('3 Planilla Preadjudicación OTIC'!X492)</f>
        <v>4</v>
      </c>
      <c r="Y492" s="2" t="str">
        <f>+('3 Planilla Preadjudicación OTIC'!Y492)</f>
        <v>SI</v>
      </c>
      <c r="Z492" s="2" t="str">
        <f>+('3 Planilla Preadjudicación OTIC'!Z492)</f>
        <v>NO</v>
      </c>
      <c r="AA492" s="2" t="str">
        <f>+('3 Planilla Preadjudicación OTIC'!AA492)</f>
        <v>NO</v>
      </c>
      <c r="AB492" s="4" t="str">
        <f>+('3 Planilla Preadjudicación OTIC'!AB492)</f>
        <v>SE AJUSTA A PLAN FORMATIVO</v>
      </c>
      <c r="AC492" s="4" t="str">
        <f>+('3 Planilla Preadjudicación OTIC'!AC492)</f>
        <v>HOMBRES Y MUJERES DE 18 AÑOS O MAS PERTENECIENTES AL 80% MAS VULNERABLE, CON EDUCACION MEDIA COMPLETA PREFERENTEMENTE QUE RESIDAN EN LA COMUNA DE QUILPUÉ Y SUS AL REDERDORES</v>
      </c>
      <c r="AD492" s="2" t="str">
        <f>+('3 Planilla Preadjudicación OTIC'!AD492)</f>
        <v>SI</v>
      </c>
      <c r="AE492" s="4" t="str">
        <f>+('3 Planilla Preadjudicación OTIC'!AE492)</f>
        <v>LICENCIAS DE CONDUCIR CLASE D.</v>
      </c>
      <c r="AF492" s="2" t="str">
        <f>+('3 Planilla Preadjudicación OTIC'!AF492)</f>
        <v>CERRADA</v>
      </c>
      <c r="AG492" s="2">
        <f>+('3 Planilla Preadjudicación OTIC'!AG492)</f>
        <v>40</v>
      </c>
      <c r="AH492" s="2">
        <f>+('3 Planilla Preadjudicación OTIC'!AH492)</f>
        <v>3</v>
      </c>
      <c r="AI492" s="135" t="str">
        <f>+('3 Planilla Preadjudicación OTIC'!AI492)</f>
        <v>76014819-9</v>
      </c>
      <c r="AJ492" s="4" t="str">
        <f>+('3 Planilla Preadjudicación OTIC'!AJ492)</f>
        <v>ID Capacitación Ltda.</v>
      </c>
      <c r="AK492" s="2">
        <f>+('3 Planilla Preadjudicación OTIC'!AK492)</f>
        <v>160</v>
      </c>
      <c r="AL492" s="2">
        <f>+('3 Planilla Preadjudicación OTIC'!AL492)</f>
        <v>40</v>
      </c>
      <c r="AM492" s="12">
        <f>+('3 Planilla Preadjudicación OTIC'!AM492)</f>
        <v>6373</v>
      </c>
      <c r="AN492" s="12">
        <f>+('3 Planilla Preadjudicación OTIC'!AN492)</f>
        <v>0</v>
      </c>
      <c r="AO492" s="12">
        <f>+('3 Planilla Preadjudicación OTIC'!AO492)</f>
        <v>50000</v>
      </c>
      <c r="AP492" s="12">
        <f>+('3 Planilla Preadjudicación OTIC'!AP492)</f>
        <v>15295200</v>
      </c>
      <c r="AQ492" s="12">
        <f>+('3 Planilla Preadjudicación OTIC'!AQ492)</f>
        <v>2400000</v>
      </c>
      <c r="AR492" s="12">
        <f>+('3 Planilla Preadjudicación OTIC'!AR492)</f>
        <v>0</v>
      </c>
      <c r="AS492" s="12">
        <f>+('3 Planilla Preadjudicación OTIC'!AS492)</f>
        <v>0</v>
      </c>
      <c r="AT492" s="12">
        <f>+('3 Planilla Preadjudicación OTIC'!AT492)</f>
        <v>750000</v>
      </c>
      <c r="AU492" s="12">
        <f>+('3 Planilla Preadjudicación OTIC'!AU492)</f>
        <v>18445200</v>
      </c>
      <c r="AV492" s="2" t="str">
        <f>+('3 Planilla Preadjudicación OTIC'!AV492)</f>
        <v>NO</v>
      </c>
      <c r="AW492" s="4" t="str">
        <f>+('3 Planilla Preadjudicación OTIC'!AW492)</f>
        <v>NUMERAL 6.1.2. ITEM 11: NO PRESENTA REGISTRO FOTOGRAFICO</v>
      </c>
      <c r="AX492" s="2">
        <f>+('3 Planilla Preadjudicación OTIC'!AX492)</f>
        <v>0</v>
      </c>
      <c r="AY492" s="2">
        <f>+('3 Planilla Preadjudicación OTIC'!AY492)</f>
        <v>0</v>
      </c>
      <c r="AZ492" s="2">
        <f>+('3 Planilla Preadjudicación OTIC'!AZ492)</f>
        <v>0</v>
      </c>
      <c r="BA492" s="2">
        <f>+('3 Planilla Preadjudicación OTIC'!BA492)</f>
        <v>0</v>
      </c>
      <c r="BB492" s="2">
        <f>+('3 Planilla Preadjudicación OTIC'!BB492)</f>
        <v>0</v>
      </c>
      <c r="BC492" s="2">
        <f>+('3 Planilla Preadjudicación OTIC'!BC492)</f>
        <v>0</v>
      </c>
      <c r="BD492" s="2">
        <f>+('3 Planilla Preadjudicación OTIC'!BD492)</f>
        <v>0</v>
      </c>
      <c r="BE492" s="2">
        <f>+('3 Planilla Preadjudicación OTIC'!BE492)</f>
        <v>0</v>
      </c>
      <c r="BF492" s="2">
        <f>+('3 Planilla Preadjudicación OTIC'!BF492)</f>
        <v>0</v>
      </c>
      <c r="BG492" s="2">
        <f>+('3 Planilla Preadjudicación OTIC'!BG492)</f>
        <v>0</v>
      </c>
      <c r="BH492" s="2">
        <f>+('3 Planilla Preadjudicación OTIC'!BH492)</f>
        <v>0</v>
      </c>
      <c r="BI492" s="2">
        <f>+('3 Planilla Preadjudicación OTIC'!BI492)</f>
        <v>0</v>
      </c>
      <c r="BJ492" s="2">
        <f>+('3 Planilla Preadjudicación OTIC'!BJ492)</f>
        <v>0</v>
      </c>
      <c r="BK492" s="2">
        <f>+('3 Planilla Preadjudicación OTIC'!BK492)</f>
        <v>0</v>
      </c>
      <c r="BL492" s="2">
        <f>+('3 Planilla Preadjudicación OTIC'!BL492)</f>
        <v>0</v>
      </c>
      <c r="BM492" s="104">
        <f>ROUND(('3 Planilla Preadjudicación OTIC'!BM492),1)</f>
        <v>0</v>
      </c>
      <c r="BN492" s="4" t="str">
        <f>+('3 Planilla Preadjudicación OTIC'!BN492)</f>
        <v>NO</v>
      </c>
      <c r="BO492" s="4">
        <f>+('3 Planilla Preadjudicación OTIC'!BO492)</f>
        <v>0</v>
      </c>
      <c r="BP492" s="4">
        <f>+('3 Planilla Preadjudicación OTIC'!BP492)</f>
        <v>0</v>
      </c>
      <c r="BQ492" s="4">
        <f>+('3 Planilla Preadjudicación OTIC'!BQ492)</f>
        <v>0</v>
      </c>
      <c r="BR492" s="4">
        <f>+('3 Planilla Preadjudicación OTIC'!BR492)</f>
        <v>0</v>
      </c>
      <c r="BS492" s="4">
        <f>+('3 Planilla Preadjudicación OTIC'!BS492)</f>
        <v>0</v>
      </c>
      <c r="BT492" s="4">
        <f>+('3 Planilla Preadjudicación OTIC'!BT492)</f>
        <v>0</v>
      </c>
      <c r="BU492" s="85">
        <f>IF(VLOOKUP(A492,'BD OFICIAL'!$A$1:$AL$2098,7,0)=D492,0,1)</f>
        <v>0</v>
      </c>
      <c r="BV492" s="85">
        <f>IF(VLOOKUP(A492,'BD OFICIAL'!$A$1:$AL$2098,11,0)=J492,0,1)</f>
        <v>0</v>
      </c>
      <c r="BW492" s="85">
        <f>IF(VLOOKUP(A492,'BD OFICIAL'!$A$1:$AL$2098,13,0)=L492,0,1)</f>
        <v>0</v>
      </c>
      <c r="BX492" s="2">
        <f>IF(VLOOKUP(A492,'BD OFICIAL'!$A$1:$AL$2098,16,0)=O492,0,1)</f>
        <v>0</v>
      </c>
      <c r="BY492" s="2">
        <f>IF(VLOOKUP(A492,'BD OFICIAL'!$A$1:$AL$2098,17,0)=P492,0,1)</f>
        <v>0</v>
      </c>
      <c r="BZ492" s="2">
        <f>IF(VLOOKUP(A492,'BD OFICIAL'!$A$1:$AL$2098,19,0)=R492,0,1)</f>
        <v>0</v>
      </c>
      <c r="CA492" s="2">
        <f>IF(VLOOKUP(A492,'BD OFICIAL'!$A$1:$AL$2098,21,0)=T492,0,1)</f>
        <v>0</v>
      </c>
      <c r="CB492" s="2">
        <f>IF(VLOOKUP(A492,'BD OFICIAL'!$A$1:$AL$2098,24,0)=AK492,0,1)</f>
        <v>0</v>
      </c>
      <c r="CC492" s="2">
        <f>IF(VLOOKUP(A492,'BD OFICIAL'!$A$1:$AL$2098,25,0)=X492,0,1)</f>
        <v>0</v>
      </c>
      <c r="CD492" s="2">
        <f>IF(VLOOKUP(A492,'BD OFICIAL'!$A$1:$AL$2098,26,0)=Y492,0,1)</f>
        <v>0</v>
      </c>
      <c r="CE492" s="2">
        <f>IF(VLOOKUP(A492,'BD OFICIAL'!$A$1:$AL$2098,27,0)=Z492,0,1)</f>
        <v>0</v>
      </c>
      <c r="CF492" s="2">
        <f>IF(VLOOKUP(A492,'BD OFICIAL'!$A$1:$AL$2098,28,0)=AA492,0,1)</f>
        <v>0</v>
      </c>
      <c r="CG492" s="2">
        <f>IF(VLOOKUP(A492,'BD OFICIAL'!$A$1:$AL$2098,33,0)=AF492,0,1)</f>
        <v>0</v>
      </c>
      <c r="CH492" s="2">
        <f>IF(VLOOKUP(A492,'BD OFICIAL'!$A$1:$AL$2098,35,0)=AH492,0,1)</f>
        <v>0</v>
      </c>
      <c r="CI492" s="85">
        <f>IF(VLOOKUP(A492,'BD OFICIAL'!$A$1:$AL$2098,34,0)=AL492,0,1)</f>
        <v>0</v>
      </c>
      <c r="CJ492" s="12">
        <f>VLOOKUP(A492,'BD OFICIAL'!$A$1:$AM$2098,36,0)*AM492-AP492</f>
        <v>0</v>
      </c>
      <c r="CK492" s="85" t="str">
        <f t="shared" si="258"/>
        <v>SSH</v>
      </c>
      <c r="CL492" s="85" t="str">
        <f t="shared" si="259"/>
        <v>SI</v>
      </c>
      <c r="CM492" s="85" t="str">
        <f t="shared" si="239"/>
        <v>NO</v>
      </c>
      <c r="CN492" s="31">
        <f t="shared" si="240"/>
        <v>0</v>
      </c>
      <c r="CO492" s="31">
        <f t="shared" si="260"/>
        <v>0</v>
      </c>
      <c r="CP492" s="31">
        <f t="shared" si="241"/>
        <v>0</v>
      </c>
      <c r="CQ492" s="31">
        <f>IF(Y492="NO",0,IF(Y492="SI",IF(VLOOKUP(A492,'BD OFICIAL'!$A:$AO,40,0)=AQ492,0,1)))</f>
        <v>0</v>
      </c>
      <c r="CR492" s="31">
        <f>IF(Z492="NO",0,IF(Z492="SI",IF(VLOOKUP(B492,'BD OFICIAL'!$A:$AO,41,0)=AS492,0,1)))</f>
        <v>0</v>
      </c>
      <c r="CS492" s="31">
        <f t="shared" si="261"/>
        <v>0</v>
      </c>
      <c r="CT492" s="31">
        <f t="shared" si="262"/>
        <v>0</v>
      </c>
      <c r="CU492" s="31">
        <f>IF(VLOOKUP(A492,'BD OFICIAL'!$A$1:$AL$1056,31,0)="SI",IF(AT492&gt;0,0,1),IF(AT492=0,0,1))</f>
        <v>0</v>
      </c>
      <c r="CV492" s="31">
        <f t="shared" si="263"/>
        <v>0</v>
      </c>
      <c r="CW492" s="31">
        <f t="shared" si="242"/>
        <v>0</v>
      </c>
      <c r="CX492" s="85" t="str">
        <f t="shared" si="243"/>
        <v>NO</v>
      </c>
      <c r="CY492" s="31">
        <f t="shared" si="244"/>
        <v>0</v>
      </c>
      <c r="CZ492" s="85" t="str">
        <f>IF(ISERROR(VLOOKUP(AI492,EXPERIENCIA!$A$1:$C$2100,1,0)),"NO","SI")</f>
        <v>NO</v>
      </c>
      <c r="DA492" s="85" t="str">
        <f>IF(CX492="no","NO APLICA",IF(AX492=0,"ERROR NOTA",IF(AND(AX492&gt;1,CZ492="NO"),"ERROR NOTA",IF(AND(CZ492="NO",AX492=1),0,IF(VLOOKUP(AI492,EXPERIENCIA!$A$1:$C$2100,3,0)=AX492,0,"ERROR NOTA")))))</f>
        <v>NO APLICA</v>
      </c>
      <c r="DB492" s="85" t="str">
        <f>IF(ISERROR(VLOOKUP(AI492,COMPORTAMIENTO!$A$1:$C$2100,1,0)),"NO","SI")</f>
        <v>NO</v>
      </c>
      <c r="DC492" s="85" t="str">
        <f>IF(CX492="NO","NO APLICA",IF(AY492=0,"ERROR NOTA",IF(AND(DB492="NO",AY492=7),0,IF(VLOOKUP(AI492,COMPORTAMIENTO!$A$2:$H$2100,8,0)=AY492,0,"ERROR NOTA"))))</f>
        <v>NO APLICA</v>
      </c>
      <c r="DD492" s="104" t="str">
        <f t="shared" si="245"/>
        <v>NO APLICA</v>
      </c>
      <c r="DE492" s="104" t="str">
        <f t="shared" si="246"/>
        <v>NO APLICA</v>
      </c>
      <c r="DF492" s="85" t="str">
        <f t="shared" si="264"/>
        <v>SI</v>
      </c>
      <c r="DG492" s="85">
        <f t="shared" si="247"/>
        <v>0</v>
      </c>
      <c r="DH492" s="85">
        <f t="shared" si="248"/>
        <v>0</v>
      </c>
      <c r="DI492" s="85" t="str">
        <f t="shared" si="249"/>
        <v>NO APLICA</v>
      </c>
      <c r="DJ492" s="12" t="str">
        <f t="shared" si="250"/>
        <v>NO APLICA</v>
      </c>
      <c r="DK492" s="7" t="str">
        <f t="shared" si="251"/>
        <v>NO APLICA</v>
      </c>
      <c r="DL492" s="12">
        <f t="shared" si="265"/>
        <v>6373</v>
      </c>
      <c r="DM492" s="12">
        <f>VLOOKUP(A492,'5 TD'!$A:$B,2,0)</f>
        <v>6373</v>
      </c>
      <c r="DN492" s="7" t="str">
        <f t="shared" si="266"/>
        <v>NO APLICA</v>
      </c>
      <c r="DO492" s="85" t="str">
        <f t="shared" si="252"/>
        <v>NO APLICA</v>
      </c>
      <c r="DP492" s="85" t="str">
        <f t="shared" si="253"/>
        <v>NO APLICA</v>
      </c>
      <c r="DQ492" s="7" t="str">
        <f t="shared" si="254"/>
        <v>NO APLICA</v>
      </c>
      <c r="DR492" s="85" t="str">
        <f t="shared" si="267"/>
        <v>NO APLICA</v>
      </c>
      <c r="DS492" s="2" t="str">
        <f>+('3 Planilla Preadjudicación OTIC'!BN492)</f>
        <v>NO</v>
      </c>
      <c r="DT492" s="2" t="str">
        <f>IF(DR492="APROBADO",VLOOKUP(A492,'5 TD'!$D$3:$E$270,2,0),"NO APLICA")</f>
        <v>NO APLICA</v>
      </c>
      <c r="DU492" s="2" t="str">
        <f t="shared" si="268"/>
        <v>NO APLICA</v>
      </c>
      <c r="DV492" s="2" t="str">
        <f>IF(DU492="SI",VLOOKUP(A492,'5 TD'!$G$3:$H$270,2,0),"NO APLICA ")</f>
        <v xml:space="preserve">NO APLICA </v>
      </c>
      <c r="DW492" s="2" t="str">
        <f t="shared" si="269"/>
        <v>NO</v>
      </c>
      <c r="DX492" s="2" t="str">
        <f>IF(DW492="SI",VLOOKUP(A492,'5 TD'!$J$4:$K$472,2,0),"NO APLICA")</f>
        <v>NO APLICA</v>
      </c>
      <c r="DY492" s="2" t="str">
        <f t="shared" si="270"/>
        <v>NO APLICA</v>
      </c>
      <c r="DZ492" s="7" t="str">
        <f>IF(DY492="SI",VLOOKUP(A492,'5 TD'!$M$4:$N$350,2,0),"NO APLICA")</f>
        <v>NO APLICA</v>
      </c>
      <c r="EA492" s="2" t="str">
        <f t="shared" si="271"/>
        <v>NO APLICA</v>
      </c>
      <c r="EB492" s="12" t="str">
        <f t="shared" si="272"/>
        <v/>
      </c>
      <c r="EC492" s="12" t="str">
        <f>IF(EA492="SI",VLOOKUP(A492,'5 TD'!$V$4:$W$479,2,0),"NO APLICA")</f>
        <v>NO APLICA</v>
      </c>
      <c r="ED492" s="2" t="str">
        <f t="shared" si="255"/>
        <v>NO</v>
      </c>
      <c r="EE492" s="79" t="str">
        <f>IF(ED492="SI",VLOOKUP(AI492,COMPORTAMIENTO!$A$1:$H$2100,7,0),"NO APLICA")</f>
        <v>NO APLICA</v>
      </c>
      <c r="EF492" s="12" t="str">
        <f>IF(ED492="SI",VLOOKUP(A492,'5 TD'!$P$2:$Q$479,2,0),"NO APLICA")</f>
        <v>NO APLICA</v>
      </c>
      <c r="EG492" s="2" t="str">
        <f t="shared" si="256"/>
        <v>NO</v>
      </c>
      <c r="EH492" s="2">
        <f>IF(CZ492="no",0,VLOOKUP(AI492,EXPERIENCIA!$A$1:$C$2100,2,0))</f>
        <v>0</v>
      </c>
      <c r="EI492" s="2">
        <f>IF(CZ492="si",VLOOKUP(A492,'5 TD'!$S$3:$T$2103,2,0),0)</f>
        <v>0</v>
      </c>
      <c r="EJ492" s="2" t="str">
        <f t="shared" si="257"/>
        <v>SI</v>
      </c>
      <c r="EK492" s="2">
        <f>+('3 Planilla Preadjudicación OTIC'!BU492)</f>
        <v>0</v>
      </c>
      <c r="EL492" s="3"/>
      <c r="EM492" s="3"/>
      <c r="EN492" s="3"/>
      <c r="EQ492" s="86"/>
    </row>
    <row r="493" spans="1:147" ht="15" customHeight="1" x14ac:dyDescent="0.3">
      <c r="A493" s="2">
        <f>+('3 Planilla Preadjudicación OTIC'!A493)</f>
        <v>14284</v>
      </c>
      <c r="B493" s="2" t="str">
        <f>+('3 Planilla Preadjudicación OTIC'!B493)</f>
        <v>65181652-1</v>
      </c>
      <c r="C493" s="4">
        <f>+('3 Planilla Preadjudicación OTIC'!E493)</f>
        <v>2025</v>
      </c>
      <c r="D493" s="4" t="str">
        <f>+('3 Planilla Preadjudicación OTIC'!F493)</f>
        <v>MANDATO</v>
      </c>
      <c r="E493" s="4" t="str">
        <f>+('3 Planilla Preadjudicación OTIC'!G493)</f>
        <v>73238400-6</v>
      </c>
      <c r="F493" s="4" t="str">
        <f>+('3 Planilla Preadjudicación OTIC'!H493)</f>
        <v>FUNDACION KOINOMADELFIA</v>
      </c>
      <c r="G493" s="4"/>
      <c r="H493" s="4"/>
      <c r="I493" s="4" t="str">
        <f>+('3 Planilla Preadjudicación OTIC'!I493)</f>
        <v>ACOMPAÑAMIENTO Y APOYO EN EL CUIDADO DE NIÑOS, NIÑAS Y ADOLESCENTES EN SITUACIÓN DE VULNERABILIDAD DE DERECHOS</v>
      </c>
      <c r="J493" s="4" t="str">
        <f>+('3 Planilla Preadjudicación OTIC'!J493)</f>
        <v>PF1185</v>
      </c>
      <c r="K493" s="4" t="str">
        <f>+('3 Planilla Preadjudicación OTIC'!K493)</f>
        <v>DESARROLLO DEL TRABAJO COLABORATIVO</v>
      </c>
      <c r="L493" s="4" t="str">
        <f>+('3 Planilla Preadjudicación OTIC'!L493)</f>
        <v>PF0918</v>
      </c>
      <c r="M493" s="2">
        <f>+('3 Planilla Preadjudicación OTIC'!M493)</f>
        <v>13</v>
      </c>
      <c r="N493" s="4" t="str">
        <f>+('3 Planilla Preadjudicación OTIC'!N493)</f>
        <v>METROPOLITANA</v>
      </c>
      <c r="O493" s="4" t="str">
        <f>+('3 Planilla Preadjudicación OTIC'!O493)</f>
        <v>PEÑAFLOR</v>
      </c>
      <c r="P493" s="4" t="str">
        <f>+('3 Planilla Preadjudicación OTIC'!P493)</f>
        <v>TRABAJADORES ACTIVOS O EN PROCESO DE RECONVERSIÓN LABORAL</v>
      </c>
      <c r="Q493" s="4" t="str">
        <f>+('3 Planilla Preadjudicación OTIC'!Q493)</f>
        <v>PRESENCIAL</v>
      </c>
      <c r="R493" s="4" t="str">
        <f>+('3 Planilla Preadjudicación OTIC'!R493)</f>
        <v>DEPENDIENTE</v>
      </c>
      <c r="S493" s="4">
        <f>+('3 Planilla Preadjudicación OTIC'!S493)</f>
        <v>27</v>
      </c>
      <c r="T493" s="2">
        <f>+('3 Planilla Preadjudicación OTIC'!T493)</f>
        <v>20</v>
      </c>
      <c r="U493" s="2">
        <f>+('3 Planilla Preadjudicación OTIC'!U493)</f>
        <v>72</v>
      </c>
      <c r="V493" s="2">
        <f>+('3 Planilla Preadjudicación OTIC'!V493)</f>
        <v>8</v>
      </c>
      <c r="W493" s="2">
        <f>+('3 Planilla Preadjudicación OTIC'!W493)</f>
        <v>80</v>
      </c>
      <c r="X493" s="2">
        <f>+('3 Planilla Preadjudicación OTIC'!X493)</f>
        <v>3</v>
      </c>
      <c r="Y493" s="2" t="str">
        <f>+('3 Planilla Preadjudicación OTIC'!Y493)</f>
        <v>SI</v>
      </c>
      <c r="Z493" s="2" t="str">
        <f>+('3 Planilla Preadjudicación OTIC'!Z493)</f>
        <v>NO</v>
      </c>
      <c r="AA493" s="2" t="str">
        <f>+('3 Planilla Preadjudicación OTIC'!AA493)</f>
        <v>NO</v>
      </c>
      <c r="AB493" s="4" t="str">
        <f>+('3 Planilla Preadjudicación OTIC'!AB493)</f>
        <v>SE AJUSTA A PLAN FORMATIVO</v>
      </c>
      <c r="AC493" s="4" t="str">
        <f>+('3 Planilla Preadjudicación OTIC'!AC493)</f>
        <v>HOMBRES Y MUJERES MAYORES DE 18 AÑOS, DE AMBOS SEXOS QUE TRABAJAN EN UNA RESIDENCIA DE CUIDADO TERAPÉUTICO DE NIÑOS, NIÑAS Y ADOLESCENTES. CON EDUCACIÓN MEDIA COMPLETA, Y QUE RESIDAN EN LA COMUNA DE PEÑAFLOR Y SUS ALREDEDORES.</v>
      </c>
      <c r="AD493" s="2" t="str">
        <f>+('3 Planilla Preadjudicación OTIC'!AD493)</f>
        <v>NO</v>
      </c>
      <c r="AE493" s="4">
        <f>+('3 Planilla Preadjudicación OTIC'!AE493)</f>
        <v>0</v>
      </c>
      <c r="AF493" s="2" t="str">
        <f>+('3 Planilla Preadjudicación OTIC'!AF493)</f>
        <v>CERRADA</v>
      </c>
      <c r="AG493" s="2">
        <f>+('3 Planilla Preadjudicación OTIC'!AG493)</f>
        <v>27</v>
      </c>
      <c r="AH493" s="2">
        <f>+('3 Planilla Preadjudicación OTIC'!AH493)</f>
        <v>1</v>
      </c>
      <c r="AI493" s="135" t="str">
        <f>+('3 Planilla Preadjudicación OTIC'!AI493)</f>
        <v>76014819-9</v>
      </c>
      <c r="AJ493" s="4" t="str">
        <f>+('3 Planilla Preadjudicación OTIC'!AJ493)</f>
        <v>ID Capacitación Ltda.</v>
      </c>
      <c r="AK493" s="2">
        <f>+('3 Planilla Preadjudicación OTIC'!AK493)</f>
        <v>80</v>
      </c>
      <c r="AL493" s="2">
        <f>+('3 Planilla Preadjudicación OTIC'!AL493)</f>
        <v>27</v>
      </c>
      <c r="AM493" s="12">
        <f>+('3 Planilla Preadjudicación OTIC'!AM493)</f>
        <v>4130</v>
      </c>
      <c r="AN493" s="12">
        <f>+('3 Planilla Preadjudicación OTIC'!AN493)</f>
        <v>0</v>
      </c>
      <c r="AO493" s="12">
        <f>+('3 Planilla Preadjudicación OTIC'!AO493)</f>
        <v>0</v>
      </c>
      <c r="AP493" s="12">
        <f>+('3 Planilla Preadjudicación OTIC'!AP493)</f>
        <v>6608000</v>
      </c>
      <c r="AQ493" s="12">
        <f>+('3 Planilla Preadjudicación OTIC'!AQ493)</f>
        <v>2160000</v>
      </c>
      <c r="AR493" s="12">
        <f>+('3 Planilla Preadjudicación OTIC'!AR493)</f>
        <v>0</v>
      </c>
      <c r="AS493" s="12">
        <f>+('3 Planilla Preadjudicación OTIC'!AS493)</f>
        <v>0</v>
      </c>
      <c r="AT493" s="12">
        <f>+('3 Planilla Preadjudicación OTIC'!AT493)</f>
        <v>0</v>
      </c>
      <c r="AU493" s="12">
        <f>+('3 Planilla Preadjudicación OTIC'!AU493)</f>
        <v>8768000</v>
      </c>
      <c r="AV493" s="2" t="str">
        <f>+('3 Planilla Preadjudicación OTIC'!AV493)</f>
        <v>NO</v>
      </c>
      <c r="AW493" s="4" t="str">
        <f>+('3 Planilla Preadjudicación OTIC'!AW493)</f>
        <v>NUMERAL 6.2.1. ITEM 11: NO PRESENTA REGISTRO FOTOGRAFICO</v>
      </c>
      <c r="AX493" s="2">
        <f>+('3 Planilla Preadjudicación OTIC'!AX493)</f>
        <v>0</v>
      </c>
      <c r="AY493" s="2">
        <f>+('3 Planilla Preadjudicación OTIC'!AY493)</f>
        <v>0</v>
      </c>
      <c r="AZ493" s="2">
        <f>+('3 Planilla Preadjudicación OTIC'!AZ493)</f>
        <v>0</v>
      </c>
      <c r="BA493" s="2">
        <f>+('3 Planilla Preadjudicación OTIC'!BA493)</f>
        <v>0</v>
      </c>
      <c r="BB493" s="2">
        <f>+('3 Planilla Preadjudicación OTIC'!BB493)</f>
        <v>0</v>
      </c>
      <c r="BC493" s="2">
        <f>+('3 Planilla Preadjudicación OTIC'!BC493)</f>
        <v>0</v>
      </c>
      <c r="BD493" s="2">
        <f>+('3 Planilla Preadjudicación OTIC'!BD493)</f>
        <v>0</v>
      </c>
      <c r="BE493" s="2">
        <f>+('3 Planilla Preadjudicación OTIC'!BE493)</f>
        <v>0</v>
      </c>
      <c r="BF493" s="2">
        <f>+('3 Planilla Preadjudicación OTIC'!BF493)</f>
        <v>0</v>
      </c>
      <c r="BG493" s="2">
        <f>+('3 Planilla Preadjudicación OTIC'!BG493)</f>
        <v>0</v>
      </c>
      <c r="BH493" s="2">
        <f>+('3 Planilla Preadjudicación OTIC'!BH493)</f>
        <v>0</v>
      </c>
      <c r="BI493" s="2">
        <f>+('3 Planilla Preadjudicación OTIC'!BI493)</f>
        <v>0</v>
      </c>
      <c r="BJ493" s="2">
        <f>+('3 Planilla Preadjudicación OTIC'!BJ493)</f>
        <v>0</v>
      </c>
      <c r="BK493" s="2">
        <f>+('3 Planilla Preadjudicación OTIC'!BK493)</f>
        <v>0</v>
      </c>
      <c r="BL493" s="2">
        <f>+('3 Planilla Preadjudicación OTIC'!BL493)</f>
        <v>0</v>
      </c>
      <c r="BM493" s="104">
        <f>ROUND(('3 Planilla Preadjudicación OTIC'!BM493),1)</f>
        <v>0</v>
      </c>
      <c r="BN493" s="4" t="str">
        <f>+('3 Planilla Preadjudicación OTIC'!BN493)</f>
        <v>NO</v>
      </c>
      <c r="BO493" s="4">
        <f>+('3 Planilla Preadjudicación OTIC'!BO493)</f>
        <v>0</v>
      </c>
      <c r="BP493" s="4">
        <f>+('3 Planilla Preadjudicación OTIC'!BP493)</f>
        <v>0</v>
      </c>
      <c r="BQ493" s="4">
        <f>+('3 Planilla Preadjudicación OTIC'!BQ493)</f>
        <v>0</v>
      </c>
      <c r="BR493" s="4">
        <f>+('3 Planilla Preadjudicación OTIC'!BR493)</f>
        <v>0</v>
      </c>
      <c r="BS493" s="4">
        <f>+('3 Planilla Preadjudicación OTIC'!BS493)</f>
        <v>0</v>
      </c>
      <c r="BT493" s="4">
        <f>+('3 Planilla Preadjudicación OTIC'!BT493)</f>
        <v>0</v>
      </c>
      <c r="BU493" s="85">
        <f>IF(VLOOKUP(A493,'BD OFICIAL'!$A$1:$AL$2098,7,0)=D493,0,1)</f>
        <v>0</v>
      </c>
      <c r="BV493" s="85">
        <f>IF(VLOOKUP(A493,'BD OFICIAL'!$A$1:$AL$2098,11,0)=J493,0,1)</f>
        <v>0</v>
      </c>
      <c r="BW493" s="85">
        <f>IF(VLOOKUP(A493,'BD OFICIAL'!$A$1:$AL$2098,13,0)=L493,0,1)</f>
        <v>0</v>
      </c>
      <c r="BX493" s="2">
        <f>IF(VLOOKUP(A493,'BD OFICIAL'!$A$1:$AL$2098,16,0)=O493,0,1)</f>
        <v>0</v>
      </c>
      <c r="BY493" s="2">
        <f>IF(VLOOKUP(A493,'BD OFICIAL'!$A$1:$AL$2098,17,0)=P493,0,1)</f>
        <v>0</v>
      </c>
      <c r="BZ493" s="2">
        <f>IF(VLOOKUP(A493,'BD OFICIAL'!$A$1:$AL$2098,19,0)=R493,0,1)</f>
        <v>0</v>
      </c>
      <c r="CA493" s="2">
        <f>IF(VLOOKUP(A493,'BD OFICIAL'!$A$1:$AL$2098,21,0)=T493,0,1)</f>
        <v>0</v>
      </c>
      <c r="CB493" s="2">
        <f>IF(VLOOKUP(A493,'BD OFICIAL'!$A$1:$AL$2098,24,0)=AK493,0,1)</f>
        <v>0</v>
      </c>
      <c r="CC493" s="2">
        <f>IF(VLOOKUP(A493,'BD OFICIAL'!$A$1:$AL$2098,25,0)=X493,0,1)</f>
        <v>0</v>
      </c>
      <c r="CD493" s="2">
        <f>IF(VLOOKUP(A493,'BD OFICIAL'!$A$1:$AL$2098,26,0)=Y493,0,1)</f>
        <v>0</v>
      </c>
      <c r="CE493" s="2">
        <f>IF(VLOOKUP(A493,'BD OFICIAL'!$A$1:$AL$2098,27,0)=Z493,0,1)</f>
        <v>0</v>
      </c>
      <c r="CF493" s="2">
        <f>IF(VLOOKUP(A493,'BD OFICIAL'!$A$1:$AL$2098,28,0)=AA493,0,1)</f>
        <v>0</v>
      </c>
      <c r="CG493" s="2">
        <f>IF(VLOOKUP(A493,'BD OFICIAL'!$A$1:$AL$2098,33,0)=AF493,0,1)</f>
        <v>0</v>
      </c>
      <c r="CH493" s="2">
        <f>IF(VLOOKUP(A493,'BD OFICIAL'!$A$1:$AL$2098,35,0)=AH493,0,1)</f>
        <v>0</v>
      </c>
      <c r="CI493" s="85">
        <f>IF(VLOOKUP(A493,'BD OFICIAL'!$A$1:$AL$2098,34,0)=AL493,0,1)</f>
        <v>0</v>
      </c>
      <c r="CJ493" s="12">
        <f>VLOOKUP(A493,'BD OFICIAL'!$A$1:$AM$2098,36,0)*AM493-AP493</f>
        <v>0</v>
      </c>
      <c r="CK493" s="85" t="str">
        <f t="shared" si="258"/>
        <v>SSH</v>
      </c>
      <c r="CL493" s="85" t="str">
        <f t="shared" si="259"/>
        <v>SI</v>
      </c>
      <c r="CM493" s="85" t="str">
        <f t="shared" si="239"/>
        <v>NO</v>
      </c>
      <c r="CN493" s="31">
        <f t="shared" si="240"/>
        <v>0</v>
      </c>
      <c r="CO493" s="31">
        <f t="shared" si="260"/>
        <v>0</v>
      </c>
      <c r="CP493" s="31">
        <f t="shared" si="241"/>
        <v>0</v>
      </c>
      <c r="CQ493" s="31">
        <f>IF(Y493="NO",0,IF(Y493="SI",IF(VLOOKUP(A493,'BD OFICIAL'!$A:$AO,40,0)=AQ493,0,1)))</f>
        <v>0</v>
      </c>
      <c r="CR493" s="31">
        <f>IF(Z493="NO",0,IF(Z493="SI",IF(VLOOKUP(B493,'BD OFICIAL'!$A:$AO,41,0)=AS493,0,1)))</f>
        <v>0</v>
      </c>
      <c r="CS493" s="31">
        <f t="shared" si="261"/>
        <v>0</v>
      </c>
      <c r="CT493" s="31">
        <f t="shared" si="262"/>
        <v>0</v>
      </c>
      <c r="CU493" s="31">
        <f>IF(VLOOKUP(A493,'BD OFICIAL'!$A$1:$AL$1056,31,0)="SI",IF(AT493&gt;0,0,1),IF(AT493=0,0,1))</f>
        <v>0</v>
      </c>
      <c r="CV493" s="31">
        <f t="shared" si="263"/>
        <v>0</v>
      </c>
      <c r="CW493" s="31">
        <f t="shared" si="242"/>
        <v>0</v>
      </c>
      <c r="CX493" s="85" t="str">
        <f t="shared" si="243"/>
        <v>NO</v>
      </c>
      <c r="CY493" s="31">
        <f t="shared" si="244"/>
        <v>0</v>
      </c>
      <c r="CZ493" s="85" t="str">
        <f>IF(ISERROR(VLOOKUP(AI493,EXPERIENCIA!$A$1:$C$2100,1,0)),"NO","SI")</f>
        <v>NO</v>
      </c>
      <c r="DA493" s="85" t="str">
        <f>IF(CX493="no","NO APLICA",IF(AX493=0,"ERROR NOTA",IF(AND(AX493&gt;1,CZ493="NO"),"ERROR NOTA",IF(AND(CZ493="NO",AX493=1),0,IF(VLOOKUP(AI493,EXPERIENCIA!$A$1:$C$2100,3,0)=AX493,0,"ERROR NOTA")))))</f>
        <v>NO APLICA</v>
      </c>
      <c r="DB493" s="85" t="str">
        <f>IF(ISERROR(VLOOKUP(AI493,COMPORTAMIENTO!$A$1:$C$2100,1,0)),"NO","SI")</f>
        <v>NO</v>
      </c>
      <c r="DC493" s="85" t="str">
        <f>IF(CX493="NO","NO APLICA",IF(AY493=0,"ERROR NOTA",IF(AND(DB493="NO",AY493=7),0,IF(VLOOKUP(AI493,COMPORTAMIENTO!$A$2:$H$2100,8,0)=AY493,0,"ERROR NOTA"))))</f>
        <v>NO APLICA</v>
      </c>
      <c r="DD493" s="104" t="str">
        <f t="shared" si="245"/>
        <v>NO APLICA</v>
      </c>
      <c r="DE493" s="104" t="str">
        <f t="shared" si="246"/>
        <v>NO APLICA</v>
      </c>
      <c r="DF493" s="85" t="str">
        <f t="shared" si="264"/>
        <v>SI</v>
      </c>
      <c r="DG493" s="85">
        <f t="shared" si="247"/>
        <v>0</v>
      </c>
      <c r="DH493" s="85">
        <f t="shared" si="248"/>
        <v>0</v>
      </c>
      <c r="DI493" s="85" t="str">
        <f t="shared" si="249"/>
        <v>NO APLICA</v>
      </c>
      <c r="DJ493" s="12" t="str">
        <f t="shared" si="250"/>
        <v>NO APLICA</v>
      </c>
      <c r="DK493" s="7" t="str">
        <f t="shared" si="251"/>
        <v>NO APLICA</v>
      </c>
      <c r="DL493" s="12">
        <f t="shared" si="265"/>
        <v>4130</v>
      </c>
      <c r="DM493" s="12">
        <f>VLOOKUP(A493,'5 TD'!$A:$B,2,0)</f>
        <v>4130</v>
      </c>
      <c r="DN493" s="7" t="str">
        <f t="shared" si="266"/>
        <v>NO APLICA</v>
      </c>
      <c r="DO493" s="85" t="str">
        <f t="shared" si="252"/>
        <v>NO APLICA</v>
      </c>
      <c r="DP493" s="85" t="str">
        <f t="shared" si="253"/>
        <v>NO APLICA</v>
      </c>
      <c r="DQ493" s="7" t="str">
        <f t="shared" si="254"/>
        <v>NO APLICA</v>
      </c>
      <c r="DR493" s="85" t="str">
        <f t="shared" si="267"/>
        <v>NO APLICA</v>
      </c>
      <c r="DS493" s="2" t="str">
        <f>+('3 Planilla Preadjudicación OTIC'!BN493)</f>
        <v>NO</v>
      </c>
      <c r="DT493" s="2" t="str">
        <f>IF(DR493="APROBADO",VLOOKUP(A493,'5 TD'!$D$3:$E$270,2,0),"NO APLICA")</f>
        <v>NO APLICA</v>
      </c>
      <c r="DU493" s="2" t="str">
        <f t="shared" si="268"/>
        <v>NO APLICA</v>
      </c>
      <c r="DV493" s="2" t="str">
        <f>IF(DU493="SI",VLOOKUP(A493,'5 TD'!$G$3:$H$270,2,0),"NO APLICA ")</f>
        <v xml:space="preserve">NO APLICA </v>
      </c>
      <c r="DW493" s="2" t="str">
        <f t="shared" si="269"/>
        <v>NO</v>
      </c>
      <c r="DX493" s="2" t="str">
        <f>IF(DW493="SI",VLOOKUP(A493,'5 TD'!$J$4:$K$472,2,0),"NO APLICA")</f>
        <v>NO APLICA</v>
      </c>
      <c r="DY493" s="2" t="str">
        <f t="shared" si="270"/>
        <v>NO APLICA</v>
      </c>
      <c r="DZ493" s="7" t="str">
        <f>IF(DY493="SI",VLOOKUP(A493,'5 TD'!$M$4:$N$350,2,0),"NO APLICA")</f>
        <v>NO APLICA</v>
      </c>
      <c r="EA493" s="2" t="str">
        <f t="shared" si="271"/>
        <v>NO APLICA</v>
      </c>
      <c r="EB493" s="12" t="str">
        <f t="shared" si="272"/>
        <v/>
      </c>
      <c r="EC493" s="12" t="str">
        <f>IF(EA493="SI",VLOOKUP(A493,'5 TD'!$V$4:$W$479,2,0),"NO APLICA")</f>
        <v>NO APLICA</v>
      </c>
      <c r="ED493" s="2" t="str">
        <f t="shared" si="255"/>
        <v>NO</v>
      </c>
      <c r="EE493" s="79" t="str">
        <f>IF(ED493="SI",VLOOKUP(AI493,COMPORTAMIENTO!$A$1:$H$2100,7,0),"NO APLICA")</f>
        <v>NO APLICA</v>
      </c>
      <c r="EF493" s="12" t="str">
        <f>IF(ED493="SI",VLOOKUP(A493,'5 TD'!$P$2:$Q$479,2,0),"NO APLICA")</f>
        <v>NO APLICA</v>
      </c>
      <c r="EG493" s="2" t="str">
        <f t="shared" si="256"/>
        <v>NO</v>
      </c>
      <c r="EH493" s="2">
        <f>IF(CZ493="no",0,VLOOKUP(AI493,EXPERIENCIA!$A$1:$C$2100,2,0))</f>
        <v>0</v>
      </c>
      <c r="EI493" s="2">
        <f>IF(CZ493="si",VLOOKUP(A493,'5 TD'!$S$3:$T$2103,2,0),0)</f>
        <v>0</v>
      </c>
      <c r="EJ493" s="2" t="str">
        <f t="shared" si="257"/>
        <v>SI</v>
      </c>
      <c r="EK493" s="2">
        <f>+('3 Planilla Preadjudicación OTIC'!BU493)</f>
        <v>0</v>
      </c>
      <c r="EL493" s="3"/>
      <c r="EM493" s="3"/>
      <c r="EN493" s="3"/>
      <c r="EQ493" s="86"/>
    </row>
    <row r="494" spans="1:147" ht="15" customHeight="1" x14ac:dyDescent="0.3">
      <c r="A494" s="2">
        <f>+('3 Planilla Preadjudicación OTIC'!A494)</f>
        <v>14304</v>
      </c>
      <c r="B494" s="2" t="str">
        <f>+('3 Planilla Preadjudicación OTIC'!B494)</f>
        <v>65181652-1</v>
      </c>
      <c r="C494" s="4">
        <f>+('3 Planilla Preadjudicación OTIC'!E494)</f>
        <v>2025</v>
      </c>
      <c r="D494" s="4" t="str">
        <f>+('3 Planilla Preadjudicación OTIC'!F494)</f>
        <v>MANDATO</v>
      </c>
      <c r="E494" s="4" t="str">
        <f>+('3 Planilla Preadjudicación OTIC'!G494)</f>
        <v>76200030-K</v>
      </c>
      <c r="F494" s="4" t="str">
        <f>+('3 Planilla Preadjudicación OTIC'!H494)</f>
        <v>FUNDACIÓN HUILO HUILO</v>
      </c>
      <c r="G494" s="4"/>
      <c r="H494" s="4"/>
      <c r="I494" s="4" t="str">
        <f>+('3 Planilla Preadjudicación OTIC'!I494)</f>
        <v>TÉCNICAS DE TURISMO SUSTENTABLE Y CUIDADO DEL MEDIO AMBIENTE</v>
      </c>
      <c r="J494" s="4" t="str">
        <f>+('3 Planilla Preadjudicación OTIC'!J494)</f>
        <v>SIN PLAN FORMATIVO</v>
      </c>
      <c r="K494" s="4" t="str">
        <f>+('3 Planilla Preadjudicación OTIC'!K494)</f>
        <v/>
      </c>
      <c r="L494" s="4" t="str">
        <f>+('3 Planilla Preadjudicación OTIC'!L494)</f>
        <v/>
      </c>
      <c r="M494" s="2">
        <f>+('3 Planilla Preadjudicación OTIC'!M494)</f>
        <v>14</v>
      </c>
      <c r="N494" s="4" t="str">
        <f>+('3 Planilla Preadjudicación OTIC'!N494)</f>
        <v>LOS RIOS</v>
      </c>
      <c r="O494" s="4" t="str">
        <f>+('3 Planilla Preadjudicación OTIC'!O494)</f>
        <v>PANGUIPULLI</v>
      </c>
      <c r="P494" s="4" t="str">
        <f>+('3 Planilla Preadjudicación OTIC'!P494)</f>
        <v>EMPRENDEDORES/AS INFORMALES O PERSONAS VULNERABLES PERTENECIENTES AL 80% MAS VULNERABLE</v>
      </c>
      <c r="Q494" s="4" t="str">
        <f>+('3 Planilla Preadjudicación OTIC'!Q494)</f>
        <v>PRESENCIAL</v>
      </c>
      <c r="R494" s="4" t="str">
        <f>+('3 Planilla Preadjudicación OTIC'!R494)</f>
        <v>DEPENDIENTE</v>
      </c>
      <c r="S494" s="4">
        <f>+('3 Planilla Preadjudicación OTIC'!S494)</f>
        <v>14</v>
      </c>
      <c r="T494" s="2">
        <f>+('3 Planilla Preadjudicación OTIC'!T494)</f>
        <v>20</v>
      </c>
      <c r="U494" s="2">
        <f>+('3 Planilla Preadjudicación OTIC'!U494)</f>
        <v>0</v>
      </c>
      <c r="V494" s="2">
        <f>+('3 Planilla Preadjudicación OTIC'!V494)</f>
        <v>0</v>
      </c>
      <c r="W494" s="2">
        <f>+('3 Planilla Preadjudicación OTIC'!W494)</f>
        <v>40</v>
      </c>
      <c r="X494" s="2">
        <f>+('3 Planilla Preadjudicación OTIC'!X494)</f>
        <v>3</v>
      </c>
      <c r="Y494" s="2" t="str">
        <f>+('3 Planilla Preadjudicación OTIC'!Y494)</f>
        <v>SI</v>
      </c>
      <c r="Z494" s="2" t="str">
        <f>+('3 Planilla Preadjudicación OTIC'!Z494)</f>
        <v>NO</v>
      </c>
      <c r="AA494" s="2" t="str">
        <f>+('3 Planilla Preadjudicación OTIC'!AA494)</f>
        <v>NO</v>
      </c>
      <c r="AB494" s="4" t="str">
        <f>+('3 Planilla Preadjudicación OTIC'!AB494)</f>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v>
      </c>
      <c r="AC494" s="4" t="str">
        <f>+('3 Planilla Preadjudicación OTIC'!AC494)</f>
        <v>HOMBRE Y MUJERES ENTRE 18 Y 50 AÑOS DE EDAD, QUE CORRESPONDAN AL 80% MÁS VULNERABLE SEGÚN REGISTRO SOCIAL DE HOGAR DEL SECTOR DE HUILO HUILO EN PANGUIPULLI. DEBERÁN SABER LEER Y ESCRIBIR Y TENER CONOCIMIENTOS DE MEDIO AMBIENTE, ADEMÁS DE ENSEÑANZA BÁSICA COMPLETA.</v>
      </c>
      <c r="AD494" s="2" t="str">
        <f>+('3 Planilla Preadjudicación OTIC'!AD494)</f>
        <v>NO</v>
      </c>
      <c r="AE494" s="4">
        <f>+('3 Planilla Preadjudicación OTIC'!AE494)</f>
        <v>0</v>
      </c>
      <c r="AF494" s="2" t="str">
        <f>+('3 Planilla Preadjudicación OTIC'!AF494)</f>
        <v>CERRADA</v>
      </c>
      <c r="AG494" s="2">
        <f>+('3 Planilla Preadjudicación OTIC'!AG494)</f>
        <v>14</v>
      </c>
      <c r="AH494" s="2">
        <f>+('3 Planilla Preadjudicación OTIC'!AH494)</f>
        <v>1</v>
      </c>
      <c r="AI494" s="135" t="str">
        <f>+('3 Planilla Preadjudicación OTIC'!AI494)</f>
        <v>76014819-9</v>
      </c>
      <c r="AJ494" s="4" t="str">
        <f>+('3 Planilla Preadjudicación OTIC'!AJ494)</f>
        <v>ID Capacitación Ltda.</v>
      </c>
      <c r="AK494" s="2">
        <f>+('3 Planilla Preadjudicación OTIC'!AK494)</f>
        <v>40</v>
      </c>
      <c r="AL494" s="2">
        <f>+('3 Planilla Preadjudicación OTIC'!AL494)</f>
        <v>14</v>
      </c>
      <c r="AM494" s="12">
        <f>+('3 Planilla Preadjudicación OTIC'!AM494)</f>
        <v>4130</v>
      </c>
      <c r="AN494" s="12">
        <f>+('3 Planilla Preadjudicación OTIC'!AN494)</f>
        <v>0</v>
      </c>
      <c r="AO494" s="12">
        <f>+('3 Planilla Preadjudicación OTIC'!AO494)</f>
        <v>0</v>
      </c>
      <c r="AP494" s="12">
        <f>+('3 Planilla Preadjudicación OTIC'!AP494)</f>
        <v>3304000</v>
      </c>
      <c r="AQ494" s="12">
        <f>+('3 Planilla Preadjudicación OTIC'!AQ494)</f>
        <v>1120000</v>
      </c>
      <c r="AR494" s="12">
        <f>+('3 Planilla Preadjudicación OTIC'!AR494)</f>
        <v>0</v>
      </c>
      <c r="AS494" s="12">
        <f>+('3 Planilla Preadjudicación OTIC'!AS494)</f>
        <v>0</v>
      </c>
      <c r="AT494" s="12">
        <f>+('3 Planilla Preadjudicación OTIC'!AT494)</f>
        <v>0</v>
      </c>
      <c r="AU494" s="12">
        <f>+('3 Planilla Preadjudicación OTIC'!AU494)</f>
        <v>4424000</v>
      </c>
      <c r="AV494" s="2" t="str">
        <f>+('3 Planilla Preadjudicación OTIC'!AV494)</f>
        <v>NO</v>
      </c>
      <c r="AW494" s="4" t="str">
        <f>+('3 Planilla Preadjudicación OTIC'!AW494)</f>
        <v>NUMERAL 6.2.1. ITEM 11: NO PRESENTA REGISTRO FOTOGRAFICO</v>
      </c>
      <c r="AX494" s="2">
        <f>+('3 Planilla Preadjudicación OTIC'!AX494)</f>
        <v>0</v>
      </c>
      <c r="AY494" s="2">
        <f>+('3 Planilla Preadjudicación OTIC'!AY494)</f>
        <v>0</v>
      </c>
      <c r="AZ494" s="2">
        <f>+('3 Planilla Preadjudicación OTIC'!AZ494)</f>
        <v>7</v>
      </c>
      <c r="BA494" s="2">
        <f>+('3 Planilla Preadjudicación OTIC'!BA494)</f>
        <v>7</v>
      </c>
      <c r="BB494" s="2">
        <f>+('3 Planilla Preadjudicación OTIC'!BB494)</f>
        <v>0</v>
      </c>
      <c r="BC494" s="2">
        <f>+('3 Planilla Preadjudicación OTIC'!BC494)</f>
        <v>0</v>
      </c>
      <c r="BD494" s="2">
        <f>+('3 Planilla Preadjudicación OTIC'!BD494)</f>
        <v>0</v>
      </c>
      <c r="BE494" s="2">
        <f>+('3 Planilla Preadjudicación OTIC'!BE494)</f>
        <v>0</v>
      </c>
      <c r="BF494" s="2">
        <f>+('3 Planilla Preadjudicación OTIC'!BF494)</f>
        <v>0</v>
      </c>
      <c r="BG494" s="2">
        <f>+('3 Planilla Preadjudicación OTIC'!BG494)</f>
        <v>0</v>
      </c>
      <c r="BH494" s="2">
        <f>+('3 Planilla Preadjudicación OTIC'!BH494)</f>
        <v>0</v>
      </c>
      <c r="BI494" s="2">
        <f>+('3 Planilla Preadjudicación OTIC'!BI494)</f>
        <v>0</v>
      </c>
      <c r="BJ494" s="2">
        <f>+('3 Planilla Preadjudicación OTIC'!BJ494)</f>
        <v>0</v>
      </c>
      <c r="BK494" s="2">
        <f>+('3 Planilla Preadjudicación OTIC'!BK494)</f>
        <v>0</v>
      </c>
      <c r="BL494" s="2">
        <f>+('3 Planilla Preadjudicación OTIC'!BL494)</f>
        <v>0</v>
      </c>
      <c r="BM494" s="104">
        <f>ROUND(('3 Planilla Preadjudicación OTIC'!BM494),1)</f>
        <v>0</v>
      </c>
      <c r="BN494" s="4" t="str">
        <f>+('3 Planilla Preadjudicación OTIC'!BN494)</f>
        <v>NO</v>
      </c>
      <c r="BO494" s="4">
        <f>+('3 Planilla Preadjudicación OTIC'!BO494)</f>
        <v>0</v>
      </c>
      <c r="BP494" s="4">
        <f>+('3 Planilla Preadjudicación OTIC'!BP494)</f>
        <v>0</v>
      </c>
      <c r="BQ494" s="4">
        <f>+('3 Planilla Preadjudicación OTIC'!BQ494)</f>
        <v>0</v>
      </c>
      <c r="BR494" s="4">
        <f>+('3 Planilla Preadjudicación OTIC'!BR494)</f>
        <v>0</v>
      </c>
      <c r="BS494" s="4">
        <f>+('3 Planilla Preadjudicación OTIC'!BS494)</f>
        <v>0</v>
      </c>
      <c r="BT494" s="4">
        <f>+('3 Planilla Preadjudicación OTIC'!BT494)</f>
        <v>0</v>
      </c>
      <c r="BU494" s="85">
        <f>IF(VLOOKUP(A494,'BD OFICIAL'!$A$1:$AL$2098,7,0)=D494,0,1)</f>
        <v>0</v>
      </c>
      <c r="BV494" s="85">
        <f>IF(VLOOKUP(A494,'BD OFICIAL'!$A$1:$AL$2098,11,0)=J494,0,1)</f>
        <v>0</v>
      </c>
      <c r="BW494" s="85">
        <f>IF(VLOOKUP(A494,'BD OFICIAL'!$A$1:$AL$2098,13,0)=L494,0,1)</f>
        <v>0</v>
      </c>
      <c r="BX494" s="2">
        <f>IF(VLOOKUP(A494,'BD OFICIAL'!$A$1:$AL$2098,16,0)=O494,0,1)</f>
        <v>0</v>
      </c>
      <c r="BY494" s="2">
        <f>IF(VLOOKUP(A494,'BD OFICIAL'!$A$1:$AL$2098,17,0)=P494,0,1)</f>
        <v>0</v>
      </c>
      <c r="BZ494" s="2">
        <f>IF(VLOOKUP(A494,'BD OFICIAL'!$A$1:$AL$2098,19,0)=R494,0,1)</f>
        <v>0</v>
      </c>
      <c r="CA494" s="2">
        <f>IF(VLOOKUP(A494,'BD OFICIAL'!$A$1:$AL$2098,21,0)=T494,0,1)</f>
        <v>0</v>
      </c>
      <c r="CB494" s="2">
        <f>IF(VLOOKUP(A494,'BD OFICIAL'!$A$1:$AL$2098,24,0)=AK494,0,1)</f>
        <v>0</v>
      </c>
      <c r="CC494" s="2">
        <f>IF(VLOOKUP(A494,'BD OFICIAL'!$A$1:$AL$2098,25,0)=X494,0,1)</f>
        <v>0</v>
      </c>
      <c r="CD494" s="2">
        <f>IF(VLOOKUP(A494,'BD OFICIAL'!$A$1:$AL$2098,26,0)=Y494,0,1)</f>
        <v>0</v>
      </c>
      <c r="CE494" s="2">
        <f>IF(VLOOKUP(A494,'BD OFICIAL'!$A$1:$AL$2098,27,0)=Z494,0,1)</f>
        <v>0</v>
      </c>
      <c r="CF494" s="2">
        <f>IF(VLOOKUP(A494,'BD OFICIAL'!$A$1:$AL$2098,28,0)=AA494,0,1)</f>
        <v>0</v>
      </c>
      <c r="CG494" s="2">
        <f>IF(VLOOKUP(A494,'BD OFICIAL'!$A$1:$AL$2098,33,0)=AF494,0,1)</f>
        <v>0</v>
      </c>
      <c r="CH494" s="2">
        <f>IF(VLOOKUP(A494,'BD OFICIAL'!$A$1:$AL$2098,35,0)=AH494,0,1)</f>
        <v>0</v>
      </c>
      <c r="CI494" s="85">
        <f>IF(VLOOKUP(A494,'BD OFICIAL'!$A$1:$AL$2098,34,0)=AL494,0,1)</f>
        <v>0</v>
      </c>
      <c r="CJ494" s="12">
        <f>VLOOKUP(A494,'BD OFICIAL'!$A$1:$AM$2098,36,0)*AM494-AP494</f>
        <v>0</v>
      </c>
      <c r="CK494" s="85" t="str">
        <f t="shared" si="258"/>
        <v>SSH</v>
      </c>
      <c r="CL494" s="85" t="str">
        <f t="shared" si="259"/>
        <v>NO</v>
      </c>
      <c r="CM494" s="85" t="str">
        <f t="shared" ref="CM494:CM546" si="273">IF(SUM(AZ494:BF494)&gt;0,"SI","NO")</f>
        <v>SI</v>
      </c>
      <c r="CN494" s="31">
        <f t="shared" ref="CN494:CN546" si="274">IF(AND(AV494="NO",CM494="NO"),0,1)*IF(AND(AV494="SI",CL494="SI",CM494="NO"),0,1)*IF(AND(AV494="SI",CL494="NO",CM494="SI"),0,1)</f>
        <v>1</v>
      </c>
      <c r="CO494" s="31">
        <f t="shared" si="260"/>
        <v>0</v>
      </c>
      <c r="CP494" s="31">
        <f t="shared" ref="CP494:CP546" si="275">IF(AND(CJ494&gt;-1,CJ494&lt;1),0,1)</f>
        <v>0</v>
      </c>
      <c r="CQ494" s="31">
        <f>IF(Y494="NO",0,IF(Y494="SI",IF(VLOOKUP(A494,'BD OFICIAL'!$A:$AO,40,0)=AQ494,0,1)))</f>
        <v>0</v>
      </c>
      <c r="CR494" s="31">
        <f>IF(Z494="NO",0,IF(Z494="SI",IF(VLOOKUP(B494,'BD OFICIAL'!$A:$AO,41,0)=AS494,0,1)))</f>
        <v>0</v>
      </c>
      <c r="CS494" s="31">
        <f t="shared" si="261"/>
        <v>0</v>
      </c>
      <c r="CT494" s="31">
        <f t="shared" si="262"/>
        <v>0</v>
      </c>
      <c r="CU494" s="31">
        <f>IF(VLOOKUP(A494,'BD OFICIAL'!$A$1:$AL$1056,31,0)="SI",IF(AT494&gt;0,0,1),IF(AT494=0,0,1))</f>
        <v>0</v>
      </c>
      <c r="CV494" s="31">
        <f t="shared" si="263"/>
        <v>0</v>
      </c>
      <c r="CW494" s="31">
        <f t="shared" ref="CW494:CW546" si="276">IF((AP494+AQ494+AR494+AS494+AT494-AU494=0),0,1)</f>
        <v>0</v>
      </c>
      <c r="CX494" s="85" t="str">
        <f t="shared" ref="CX494:CX546" si="277">IF(AND(AV494="SI",SUM(BU494+BV494+BW494+BX494+BY494+BZ494+CA494+CB494+CC494+CD494+CE494+CF494+CG494+CH494+CI494+CJ494+CN494+CO494+CP494+CQ494+CR494+CS494+CT494+CU494+CV494+CW494)=0),"SI","NO")</f>
        <v>NO</v>
      </c>
      <c r="CY494" s="31">
        <f t="shared" ref="CY494:CY546" si="278">IF(AV494=CX494,0,1)</f>
        <v>0</v>
      </c>
      <c r="CZ494" s="85" t="str">
        <f>IF(ISERROR(VLOOKUP(AI494,EXPERIENCIA!$A$1:$C$2100,1,0)),"NO","SI")</f>
        <v>NO</v>
      </c>
      <c r="DA494" s="85" t="str">
        <f>IF(CX494="no","NO APLICA",IF(AX494=0,"ERROR NOTA",IF(AND(AX494&gt;1,CZ494="NO"),"ERROR NOTA",IF(AND(CZ494="NO",AX494=1),0,IF(VLOOKUP(AI494,EXPERIENCIA!$A$1:$C$2100,3,0)=AX494,0,"ERROR NOTA")))))</f>
        <v>NO APLICA</v>
      </c>
      <c r="DB494" s="85" t="str">
        <f>IF(ISERROR(VLOOKUP(AI494,COMPORTAMIENTO!$A$1:$C$2100,1,0)),"NO","SI")</f>
        <v>NO</v>
      </c>
      <c r="DC494" s="85" t="str">
        <f>IF(CX494="NO","NO APLICA",IF(AY494=0,"ERROR NOTA",IF(AND(DB494="NO",AY494=7),0,IF(VLOOKUP(AI494,COMPORTAMIENTO!$A$2:$H$2100,8,0)=AY494,0,"ERROR NOTA"))))</f>
        <v>NO APLICA</v>
      </c>
      <c r="DD494" s="104" t="str">
        <f t="shared" ref="DD494:DD546" si="279">IF(CX494="no","NO APLICA",IF(DA494=0,(AX494*0.1),"ERROR NOTA"))</f>
        <v>NO APLICA</v>
      </c>
      <c r="DE494" s="104" t="str">
        <f t="shared" ref="DE494:DE546" si="280">IF(CX494="no","NO APLICA",IF(DC494=0,(AY494*0.1),"ERROR NOTA"))</f>
        <v>NO APLICA</v>
      </c>
      <c r="DF494" s="85" t="str">
        <f t="shared" si="264"/>
        <v>NO</v>
      </c>
      <c r="DG494" s="85">
        <f t="shared" ref="DG494:DG546" si="281">IF(OR(CX494="NO",DF494="SI"),0,(AZ494*0.5+BA494*0.5))</f>
        <v>0</v>
      </c>
      <c r="DH494" s="85">
        <f t="shared" ref="DH494:DH546" si="282">IF(OR(CX494="NO",DF494="SI"),0,(BB494*0.15+BC494*0.25+BD494*0.2+BE494*0.25+BF494*0.15))</f>
        <v>0</v>
      </c>
      <c r="DI494" s="85" t="str">
        <f t="shared" ref="DI494:DI546" si="283">IF(CX494="NO","NO APLICA",(DG494*0.35+DH494*0.65))</f>
        <v>NO APLICA</v>
      </c>
      <c r="DJ494" s="12" t="str">
        <f t="shared" ref="DJ494:DJ546" si="284">IF(CX494="NO","NO APLICA",(BG494*0.3+BH494*0.3+BI494*0.2+BJ494*0.1+BK494*0.1))</f>
        <v>NO APLICA</v>
      </c>
      <c r="DK494" s="7" t="str">
        <f t="shared" ref="DK494:DK546" si="285">IF(CX494="NO","NO APLICA",IF(DF494="NO",DI494*0.45+DJ494*0.55,DJ494))</f>
        <v>NO APLICA</v>
      </c>
      <c r="DL494" s="12">
        <f t="shared" si="265"/>
        <v>4130</v>
      </c>
      <c r="DM494" s="12">
        <f>VLOOKUP(A494,'5 TD'!$A:$B,2,0)</f>
        <v>4130</v>
      </c>
      <c r="DN494" s="7" t="str">
        <f t="shared" si="266"/>
        <v>NO APLICA</v>
      </c>
      <c r="DO494" s="85" t="str">
        <f t="shared" ref="DO494:DO546" si="286">IF(DN494="NO APLICA","NO APLICA",IF(AND(DN494=BL494),"APROBADO","ERROR NOTA"))</f>
        <v>NO APLICA</v>
      </c>
      <c r="DP494" s="85" t="str">
        <f t="shared" ref="DP494:DP546" si="287">IF(CX494="NO","NO APLICA",IF(AND(DA494&lt;&gt;"NO APLICA",DA494&lt;&gt;"ERROR NOTA",DC494&lt;&gt;"NO APLICA",DC494&lt;&gt;"ERROR NOTA",DO494&lt;&gt;"ERROR NOTA"),"APROBADO"))</f>
        <v>NO APLICA</v>
      </c>
      <c r="DQ494" s="7" t="str">
        <f t="shared" ref="DQ494:DQ546" si="288">IF(DP494="APROBADO",ROUND((DD494+DE494+0.75*DK494+DN494*0.05),1),IF(DP494="ERROR NOTA","ERROR NOTA","NO APLICA"))</f>
        <v>NO APLICA</v>
      </c>
      <c r="DR494" s="85" t="str">
        <f t="shared" si="267"/>
        <v>NO APLICA</v>
      </c>
      <c r="DS494" s="2" t="str">
        <f>+('3 Planilla Preadjudicación OTIC'!BN494)</f>
        <v>NO</v>
      </c>
      <c r="DT494" s="2" t="str">
        <f>IF(DR494="APROBADO",VLOOKUP(A494,'5 TD'!$D$3:$E$270,2,0),"NO APLICA")</f>
        <v>NO APLICA</v>
      </c>
      <c r="DU494" s="2" t="str">
        <f t="shared" si="268"/>
        <v>NO APLICA</v>
      </c>
      <c r="DV494" s="2" t="str">
        <f>IF(DU494="SI",VLOOKUP(A494,'5 TD'!$G$3:$H$270,2,0),"NO APLICA ")</f>
        <v xml:space="preserve">NO APLICA </v>
      </c>
      <c r="DW494" s="2" t="str">
        <f t="shared" si="269"/>
        <v>NO</v>
      </c>
      <c r="DX494" s="2" t="str">
        <f>IF(DW494="SI",VLOOKUP(A494,'5 TD'!$J$4:$K$472,2,0),"NO APLICA")</f>
        <v>NO APLICA</v>
      </c>
      <c r="DY494" s="2" t="str">
        <f t="shared" si="270"/>
        <v>NO APLICA</v>
      </c>
      <c r="DZ494" s="7" t="str">
        <f>IF(DY494="SI",VLOOKUP(A494,'5 TD'!$M$4:$N$350,2,0),"NO APLICA")</f>
        <v>NO APLICA</v>
      </c>
      <c r="EA494" s="2" t="str">
        <f t="shared" si="271"/>
        <v>NO APLICA</v>
      </c>
      <c r="EB494" s="12" t="str">
        <f t="shared" si="272"/>
        <v/>
      </c>
      <c r="EC494" s="12" t="str">
        <f>IF(EA494="SI",VLOOKUP(A494,'5 TD'!$V$4:$W$479,2,0),"NO APLICA")</f>
        <v>NO APLICA</v>
      </c>
      <c r="ED494" s="2" t="str">
        <f t="shared" ref="ED494:ED546" si="289">IF(AND(EA494="SI",EB494=EC494),"SI","NO")</f>
        <v>NO</v>
      </c>
      <c r="EE494" s="79" t="str">
        <f>IF(ED494="SI",VLOOKUP(AI494,COMPORTAMIENTO!$A$1:$H$2100,7,0),"NO APLICA")</f>
        <v>NO APLICA</v>
      </c>
      <c r="EF494" s="12" t="str">
        <f>IF(ED494="SI",VLOOKUP(A494,'5 TD'!$P$2:$Q$479,2,0),"NO APLICA")</f>
        <v>NO APLICA</v>
      </c>
      <c r="EG494" s="2" t="str">
        <f t="shared" ref="EG494:EG546" si="290">IF(AND(ED494="SI",EE494=EF494),"SI","NO")</f>
        <v>NO</v>
      </c>
      <c r="EH494" s="2">
        <f>IF(CZ494="no",0,VLOOKUP(AI494,EXPERIENCIA!$A$1:$C$2100,2,0))</f>
        <v>0</v>
      </c>
      <c r="EI494" s="2">
        <f>IF(CZ494="si",VLOOKUP(A494,'5 TD'!$S$3:$T$2103,2,0),0)</f>
        <v>0</v>
      </c>
      <c r="EJ494" s="2" t="str">
        <f t="shared" ref="EJ494:EJ546" si="291">IF(EI494="NO APLICA","NO",IF(EI494=EH494,"SI","NO"))</f>
        <v>SI</v>
      </c>
      <c r="EK494" s="2">
        <f>+('3 Planilla Preadjudicación OTIC'!BU494)</f>
        <v>0</v>
      </c>
      <c r="EL494" s="3"/>
      <c r="EM494" s="3"/>
      <c r="EN494" s="3"/>
      <c r="EQ494" s="86"/>
    </row>
    <row r="495" spans="1:147" ht="15" customHeight="1" x14ac:dyDescent="0.3">
      <c r="A495" s="2">
        <f>+('3 Planilla Preadjudicación OTIC'!A495)</f>
        <v>14306</v>
      </c>
      <c r="B495" s="2" t="str">
        <f>+('3 Planilla Preadjudicación OTIC'!B495)</f>
        <v>65181652-1</v>
      </c>
      <c r="C495" s="4">
        <f>+('3 Planilla Preadjudicación OTIC'!E495)</f>
        <v>2025</v>
      </c>
      <c r="D495" s="4" t="str">
        <f>+('3 Planilla Preadjudicación OTIC'!F495)</f>
        <v>MANDATO</v>
      </c>
      <c r="E495" s="4" t="str">
        <f>+('3 Planilla Preadjudicación OTIC'!G495)</f>
        <v>76200030-K</v>
      </c>
      <c r="F495" s="4" t="str">
        <f>+('3 Planilla Preadjudicación OTIC'!H495)</f>
        <v>FUNDACIÓN HUILO HUILO</v>
      </c>
      <c r="G495" s="4"/>
      <c r="H495" s="4"/>
      <c r="I495" s="4" t="str">
        <f>+('3 Planilla Preadjudicación OTIC'!I495)</f>
        <v>TÉCNICAS DE TURISMO SUSTENTABLE Y CUIDADO DEL MEDIO AMBIENTE</v>
      </c>
      <c r="J495" s="4" t="str">
        <f>+('3 Planilla Preadjudicación OTIC'!J495)</f>
        <v>SIN PLAN FORMATIVO</v>
      </c>
      <c r="K495" s="4" t="str">
        <f>+('3 Planilla Preadjudicación OTIC'!K495)</f>
        <v/>
      </c>
      <c r="L495" s="4" t="str">
        <f>+('3 Planilla Preadjudicación OTIC'!L495)</f>
        <v/>
      </c>
      <c r="M495" s="2">
        <f>+('3 Planilla Preadjudicación OTIC'!M495)</f>
        <v>14</v>
      </c>
      <c r="N495" s="4" t="str">
        <f>+('3 Planilla Preadjudicación OTIC'!N495)</f>
        <v>LOS RIOS</v>
      </c>
      <c r="O495" s="4" t="str">
        <f>+('3 Planilla Preadjudicación OTIC'!O495)</f>
        <v>PANGUIPULLI</v>
      </c>
      <c r="P495" s="4" t="str">
        <f>+('3 Planilla Preadjudicación OTIC'!P495)</f>
        <v>EMPRENDEDORES/AS INFORMALES O PERSONAS VULNERABLES PERTENECIENTES AL 80% MAS VULNERABLE</v>
      </c>
      <c r="Q495" s="4" t="str">
        <f>+('3 Planilla Preadjudicación OTIC'!Q495)</f>
        <v>PRESENCIAL</v>
      </c>
      <c r="R495" s="4" t="str">
        <f>+('3 Planilla Preadjudicación OTIC'!R495)</f>
        <v>DEPENDIENTE</v>
      </c>
      <c r="S495" s="4">
        <f>+('3 Planilla Preadjudicación OTIC'!S495)</f>
        <v>14</v>
      </c>
      <c r="T495" s="2">
        <f>+('3 Planilla Preadjudicación OTIC'!T495)</f>
        <v>20</v>
      </c>
      <c r="U495" s="2">
        <f>+('3 Planilla Preadjudicación OTIC'!U495)</f>
        <v>0</v>
      </c>
      <c r="V495" s="2">
        <f>+('3 Planilla Preadjudicación OTIC'!V495)</f>
        <v>0</v>
      </c>
      <c r="W495" s="2">
        <f>+('3 Planilla Preadjudicación OTIC'!W495)</f>
        <v>40</v>
      </c>
      <c r="X495" s="2">
        <f>+('3 Planilla Preadjudicación OTIC'!X495)</f>
        <v>3</v>
      </c>
      <c r="Y495" s="2" t="str">
        <f>+('3 Planilla Preadjudicación OTIC'!Y495)</f>
        <v>SI</v>
      </c>
      <c r="Z495" s="2" t="str">
        <f>+('3 Planilla Preadjudicación OTIC'!Z495)</f>
        <v>NO</v>
      </c>
      <c r="AA495" s="2" t="str">
        <f>+('3 Planilla Preadjudicación OTIC'!AA495)</f>
        <v>NO</v>
      </c>
      <c r="AB495" s="4" t="str">
        <f>+('3 Planilla Preadjudicación OTIC'!AB495)</f>
        <v>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v>
      </c>
      <c r="AC495" s="4" t="str">
        <f>+('3 Planilla Preadjudicación OTIC'!AC495)</f>
        <v>Hombres y Mujeres entre 18 y 50 años que correspondan al 80% más vulnerable según RSH, que pertenecen al sector de Huilo Huilo. Deberán saber leer y escribir, y tener Educación Básica completa.</v>
      </c>
      <c r="AD495" s="2" t="str">
        <f>+('3 Planilla Preadjudicación OTIC'!AD495)</f>
        <v>NO</v>
      </c>
      <c r="AE495" s="4">
        <f>+('3 Planilla Preadjudicación OTIC'!AE495)</f>
        <v>0</v>
      </c>
      <c r="AF495" s="2" t="str">
        <f>+('3 Planilla Preadjudicación OTIC'!AF495)</f>
        <v>CERRADA</v>
      </c>
      <c r="AG495" s="2">
        <f>+('3 Planilla Preadjudicación OTIC'!AG495)</f>
        <v>14</v>
      </c>
      <c r="AH495" s="2">
        <f>+('3 Planilla Preadjudicación OTIC'!AH495)</f>
        <v>1</v>
      </c>
      <c r="AI495" s="135" t="str">
        <f>+('3 Planilla Preadjudicación OTIC'!AI495)</f>
        <v>76014819-9</v>
      </c>
      <c r="AJ495" s="4" t="str">
        <f>+('3 Planilla Preadjudicación OTIC'!AJ495)</f>
        <v>ID Capacitación Ltda.</v>
      </c>
      <c r="AK495" s="2">
        <f>+('3 Planilla Preadjudicación OTIC'!AK495)</f>
        <v>40</v>
      </c>
      <c r="AL495" s="2">
        <f>+('3 Planilla Preadjudicación OTIC'!AL495)</f>
        <v>14</v>
      </c>
      <c r="AM495" s="12">
        <f>+('3 Planilla Preadjudicación OTIC'!AM495)</f>
        <v>4130</v>
      </c>
      <c r="AN495" s="12">
        <f>+('3 Planilla Preadjudicación OTIC'!AN495)</f>
        <v>0</v>
      </c>
      <c r="AO495" s="12">
        <f>+('3 Planilla Preadjudicación OTIC'!AO495)</f>
        <v>0</v>
      </c>
      <c r="AP495" s="12">
        <f>+('3 Planilla Preadjudicación OTIC'!AP495)</f>
        <v>3304000</v>
      </c>
      <c r="AQ495" s="12">
        <f>+('3 Planilla Preadjudicación OTIC'!AQ495)</f>
        <v>1120000</v>
      </c>
      <c r="AR495" s="12">
        <f>+('3 Planilla Preadjudicación OTIC'!AR495)</f>
        <v>0</v>
      </c>
      <c r="AS495" s="12">
        <f>+('3 Planilla Preadjudicación OTIC'!AS495)</f>
        <v>0</v>
      </c>
      <c r="AT495" s="12">
        <f>+('3 Planilla Preadjudicación OTIC'!AT495)</f>
        <v>0</v>
      </c>
      <c r="AU495" s="12">
        <f>+('3 Planilla Preadjudicación OTIC'!AU495)</f>
        <v>4424000</v>
      </c>
      <c r="AV495" s="2" t="str">
        <f>+('3 Planilla Preadjudicación OTIC'!AV495)</f>
        <v>NO</v>
      </c>
      <c r="AW495" s="4" t="str">
        <f>+('3 Planilla Preadjudicación OTIC'!AW495)</f>
        <v>NUMERAL 6.2.1. ITEM 11: NO PRESENTA REGISTRO FOTOGRAFICO</v>
      </c>
      <c r="AX495" s="2">
        <f>+('3 Planilla Preadjudicación OTIC'!AX495)</f>
        <v>0</v>
      </c>
      <c r="AY495" s="2">
        <f>+('3 Planilla Preadjudicación OTIC'!AY495)</f>
        <v>0</v>
      </c>
      <c r="AZ495" s="2">
        <f>+('3 Planilla Preadjudicación OTIC'!AZ495)</f>
        <v>7</v>
      </c>
      <c r="BA495" s="2">
        <f>+('3 Planilla Preadjudicación OTIC'!BA495)</f>
        <v>7</v>
      </c>
      <c r="BB495" s="2">
        <f>+('3 Planilla Preadjudicación OTIC'!BB495)</f>
        <v>0</v>
      </c>
      <c r="BC495" s="2">
        <f>+('3 Planilla Preadjudicación OTIC'!BC495)</f>
        <v>0</v>
      </c>
      <c r="BD495" s="2">
        <f>+('3 Planilla Preadjudicación OTIC'!BD495)</f>
        <v>0</v>
      </c>
      <c r="BE495" s="2">
        <f>+('3 Planilla Preadjudicación OTIC'!BE495)</f>
        <v>0</v>
      </c>
      <c r="BF495" s="2">
        <f>+('3 Planilla Preadjudicación OTIC'!BF495)</f>
        <v>0</v>
      </c>
      <c r="BG495" s="2">
        <f>+('3 Planilla Preadjudicación OTIC'!BG495)</f>
        <v>0</v>
      </c>
      <c r="BH495" s="2">
        <f>+('3 Planilla Preadjudicación OTIC'!BH495)</f>
        <v>0</v>
      </c>
      <c r="BI495" s="2">
        <f>+('3 Planilla Preadjudicación OTIC'!BI495)</f>
        <v>0</v>
      </c>
      <c r="BJ495" s="2">
        <f>+('3 Planilla Preadjudicación OTIC'!BJ495)</f>
        <v>0</v>
      </c>
      <c r="BK495" s="2">
        <f>+('3 Planilla Preadjudicación OTIC'!BK495)</f>
        <v>0</v>
      </c>
      <c r="BL495" s="2">
        <f>+('3 Planilla Preadjudicación OTIC'!BL495)</f>
        <v>0</v>
      </c>
      <c r="BM495" s="104">
        <f>ROUND(('3 Planilla Preadjudicación OTIC'!BM495),1)</f>
        <v>0</v>
      </c>
      <c r="BN495" s="4" t="str">
        <f>+('3 Planilla Preadjudicación OTIC'!BN495)</f>
        <v>NO</v>
      </c>
      <c r="BO495" s="4">
        <f>+('3 Planilla Preadjudicación OTIC'!BO495)</f>
        <v>0</v>
      </c>
      <c r="BP495" s="4">
        <f>+('3 Planilla Preadjudicación OTIC'!BP495)</f>
        <v>0</v>
      </c>
      <c r="BQ495" s="4">
        <f>+('3 Planilla Preadjudicación OTIC'!BQ495)</f>
        <v>0</v>
      </c>
      <c r="BR495" s="4">
        <f>+('3 Planilla Preadjudicación OTIC'!BR495)</f>
        <v>0</v>
      </c>
      <c r="BS495" s="4">
        <f>+('3 Planilla Preadjudicación OTIC'!BS495)</f>
        <v>0</v>
      </c>
      <c r="BT495" s="4">
        <f>+('3 Planilla Preadjudicación OTIC'!BT495)</f>
        <v>0</v>
      </c>
      <c r="BU495" s="85">
        <f>IF(VLOOKUP(A495,'BD OFICIAL'!$A$1:$AL$2098,7,0)=D495,0,1)</f>
        <v>0</v>
      </c>
      <c r="BV495" s="85">
        <f>IF(VLOOKUP(A495,'BD OFICIAL'!$A$1:$AL$2098,11,0)=J495,0,1)</f>
        <v>0</v>
      </c>
      <c r="BW495" s="85">
        <f>IF(VLOOKUP(A495,'BD OFICIAL'!$A$1:$AL$2098,13,0)=L495,0,1)</f>
        <v>0</v>
      </c>
      <c r="BX495" s="2">
        <f>IF(VLOOKUP(A495,'BD OFICIAL'!$A$1:$AL$2098,16,0)=O495,0,1)</f>
        <v>0</v>
      </c>
      <c r="BY495" s="2">
        <f>IF(VLOOKUP(A495,'BD OFICIAL'!$A$1:$AL$2098,17,0)=P495,0,1)</f>
        <v>0</v>
      </c>
      <c r="BZ495" s="2">
        <f>IF(VLOOKUP(A495,'BD OFICIAL'!$A$1:$AL$2098,19,0)=R495,0,1)</f>
        <v>0</v>
      </c>
      <c r="CA495" s="2">
        <f>IF(VLOOKUP(A495,'BD OFICIAL'!$A$1:$AL$2098,21,0)=T495,0,1)</f>
        <v>0</v>
      </c>
      <c r="CB495" s="2">
        <f>IF(VLOOKUP(A495,'BD OFICIAL'!$A$1:$AL$2098,24,0)=AK495,0,1)</f>
        <v>0</v>
      </c>
      <c r="CC495" s="2">
        <f>IF(VLOOKUP(A495,'BD OFICIAL'!$A$1:$AL$2098,25,0)=X495,0,1)</f>
        <v>0</v>
      </c>
      <c r="CD495" s="2">
        <f>IF(VLOOKUP(A495,'BD OFICIAL'!$A$1:$AL$2098,26,0)=Y495,0,1)</f>
        <v>0</v>
      </c>
      <c r="CE495" s="2">
        <f>IF(VLOOKUP(A495,'BD OFICIAL'!$A$1:$AL$2098,27,0)=Z495,0,1)</f>
        <v>0</v>
      </c>
      <c r="CF495" s="2">
        <f>IF(VLOOKUP(A495,'BD OFICIAL'!$A$1:$AL$2098,28,0)=AA495,0,1)</f>
        <v>0</v>
      </c>
      <c r="CG495" s="2">
        <f>IF(VLOOKUP(A495,'BD OFICIAL'!$A$1:$AL$2098,33,0)=AF495,0,1)</f>
        <v>0</v>
      </c>
      <c r="CH495" s="2">
        <f>IF(VLOOKUP(A495,'BD OFICIAL'!$A$1:$AL$2098,35,0)=AH495,0,1)</f>
        <v>0</v>
      </c>
      <c r="CI495" s="85">
        <f>IF(VLOOKUP(A495,'BD OFICIAL'!$A$1:$AL$2098,34,0)=AL495,0,1)</f>
        <v>0</v>
      </c>
      <c r="CJ495" s="12">
        <f>VLOOKUP(A495,'BD OFICIAL'!$A$1:$AM$2098,36,0)*AM495-AP495</f>
        <v>0</v>
      </c>
      <c r="CK495" s="85" t="str">
        <f t="shared" si="258"/>
        <v>SSH</v>
      </c>
      <c r="CL495" s="85" t="str">
        <f t="shared" si="259"/>
        <v>NO</v>
      </c>
      <c r="CM495" s="85" t="str">
        <f t="shared" si="273"/>
        <v>SI</v>
      </c>
      <c r="CN495" s="31">
        <f t="shared" si="274"/>
        <v>1</v>
      </c>
      <c r="CO495" s="31">
        <f t="shared" si="260"/>
        <v>0</v>
      </c>
      <c r="CP495" s="31">
        <f t="shared" si="275"/>
        <v>0</v>
      </c>
      <c r="CQ495" s="31">
        <f>IF(Y495="NO",0,IF(Y495="SI",IF(VLOOKUP(A495,'BD OFICIAL'!$A:$AO,40,0)=AQ495,0,1)))</f>
        <v>0</v>
      </c>
      <c r="CR495" s="31">
        <f>IF(Z495="NO",0,IF(Z495="SI",IF(VLOOKUP(B495,'BD OFICIAL'!$A:$AO,41,0)=AS495,0,1)))</f>
        <v>0</v>
      </c>
      <c r="CS495" s="31">
        <f t="shared" si="261"/>
        <v>0</v>
      </c>
      <c r="CT495" s="31">
        <f t="shared" si="262"/>
        <v>0</v>
      </c>
      <c r="CU495" s="31">
        <f>IF(VLOOKUP(A495,'BD OFICIAL'!$A$1:$AL$1056,31,0)="SI",IF(AT495&gt;0,0,1),IF(AT495=0,0,1))</f>
        <v>0</v>
      </c>
      <c r="CV495" s="31">
        <f t="shared" si="263"/>
        <v>0</v>
      </c>
      <c r="CW495" s="31">
        <f t="shared" si="276"/>
        <v>0</v>
      </c>
      <c r="CX495" s="85" t="str">
        <f t="shared" si="277"/>
        <v>NO</v>
      </c>
      <c r="CY495" s="31">
        <f t="shared" si="278"/>
        <v>0</v>
      </c>
      <c r="CZ495" s="85" t="str">
        <f>IF(ISERROR(VLOOKUP(AI495,EXPERIENCIA!$A$1:$C$2100,1,0)),"NO","SI")</f>
        <v>NO</v>
      </c>
      <c r="DA495" s="85" t="str">
        <f>IF(CX495="no","NO APLICA",IF(AX495=0,"ERROR NOTA",IF(AND(AX495&gt;1,CZ495="NO"),"ERROR NOTA",IF(AND(CZ495="NO",AX495=1),0,IF(VLOOKUP(AI495,EXPERIENCIA!$A$1:$C$2100,3,0)=AX495,0,"ERROR NOTA")))))</f>
        <v>NO APLICA</v>
      </c>
      <c r="DB495" s="85" t="str">
        <f>IF(ISERROR(VLOOKUP(AI495,COMPORTAMIENTO!$A$1:$C$2100,1,0)),"NO","SI")</f>
        <v>NO</v>
      </c>
      <c r="DC495" s="85" t="str">
        <f>IF(CX495="NO","NO APLICA",IF(AY495=0,"ERROR NOTA",IF(AND(DB495="NO",AY495=7),0,IF(VLOOKUP(AI495,COMPORTAMIENTO!$A$2:$H$2100,8,0)=AY495,0,"ERROR NOTA"))))</f>
        <v>NO APLICA</v>
      </c>
      <c r="DD495" s="104" t="str">
        <f t="shared" si="279"/>
        <v>NO APLICA</v>
      </c>
      <c r="DE495" s="104" t="str">
        <f t="shared" si="280"/>
        <v>NO APLICA</v>
      </c>
      <c r="DF495" s="85" t="str">
        <f t="shared" si="264"/>
        <v>NO</v>
      </c>
      <c r="DG495" s="85">
        <f t="shared" si="281"/>
        <v>0</v>
      </c>
      <c r="DH495" s="85">
        <f t="shared" si="282"/>
        <v>0</v>
      </c>
      <c r="DI495" s="85" t="str">
        <f t="shared" si="283"/>
        <v>NO APLICA</v>
      </c>
      <c r="DJ495" s="12" t="str">
        <f t="shared" si="284"/>
        <v>NO APLICA</v>
      </c>
      <c r="DK495" s="7" t="str">
        <f t="shared" si="285"/>
        <v>NO APLICA</v>
      </c>
      <c r="DL495" s="12">
        <f t="shared" si="265"/>
        <v>4130</v>
      </c>
      <c r="DM495" s="12">
        <f>VLOOKUP(A495,'5 TD'!$A:$B,2,0)</f>
        <v>4130</v>
      </c>
      <c r="DN495" s="7" t="str">
        <f t="shared" si="266"/>
        <v>NO APLICA</v>
      </c>
      <c r="DO495" s="85" t="str">
        <f t="shared" si="286"/>
        <v>NO APLICA</v>
      </c>
      <c r="DP495" s="85" t="str">
        <f t="shared" si="287"/>
        <v>NO APLICA</v>
      </c>
      <c r="DQ495" s="7" t="str">
        <f t="shared" si="288"/>
        <v>NO APLICA</v>
      </c>
      <c r="DR495" s="85" t="str">
        <f t="shared" si="267"/>
        <v>NO APLICA</v>
      </c>
      <c r="DS495" s="2" t="str">
        <f>+('3 Planilla Preadjudicación OTIC'!BN495)</f>
        <v>NO</v>
      </c>
      <c r="DT495" s="2" t="str">
        <f>IF(DR495="APROBADO",VLOOKUP(A495,'5 TD'!$D$3:$E$270,2,0),"NO APLICA")</f>
        <v>NO APLICA</v>
      </c>
      <c r="DU495" s="2" t="str">
        <f t="shared" si="268"/>
        <v>NO APLICA</v>
      </c>
      <c r="DV495" s="2" t="str">
        <f>IF(DU495="SI",VLOOKUP(A495,'5 TD'!$G$3:$H$270,2,0),"NO APLICA ")</f>
        <v xml:space="preserve">NO APLICA </v>
      </c>
      <c r="DW495" s="2" t="str">
        <f t="shared" si="269"/>
        <v>NO</v>
      </c>
      <c r="DX495" s="2" t="str">
        <f>IF(DW495="SI",VLOOKUP(A495,'5 TD'!$J$4:$K$472,2,0),"NO APLICA")</f>
        <v>NO APLICA</v>
      </c>
      <c r="DY495" s="2" t="str">
        <f t="shared" si="270"/>
        <v>NO APLICA</v>
      </c>
      <c r="DZ495" s="7" t="str">
        <f>IF(DY495="SI",VLOOKUP(A495,'5 TD'!$M$4:$N$350,2,0),"NO APLICA")</f>
        <v>NO APLICA</v>
      </c>
      <c r="EA495" s="2" t="str">
        <f t="shared" si="271"/>
        <v>NO APLICA</v>
      </c>
      <c r="EB495" s="12" t="str">
        <f t="shared" si="272"/>
        <v/>
      </c>
      <c r="EC495" s="12" t="str">
        <f>IF(EA495="SI",VLOOKUP(A495,'5 TD'!$V$4:$W$479,2,0),"NO APLICA")</f>
        <v>NO APLICA</v>
      </c>
      <c r="ED495" s="2" t="str">
        <f t="shared" si="289"/>
        <v>NO</v>
      </c>
      <c r="EE495" s="79" t="str">
        <f>IF(ED495="SI",VLOOKUP(AI495,COMPORTAMIENTO!$A$1:$H$2100,7,0),"NO APLICA")</f>
        <v>NO APLICA</v>
      </c>
      <c r="EF495" s="12" t="str">
        <f>IF(ED495="SI",VLOOKUP(A495,'5 TD'!$P$2:$Q$479,2,0),"NO APLICA")</f>
        <v>NO APLICA</v>
      </c>
      <c r="EG495" s="2" t="str">
        <f t="shared" si="290"/>
        <v>NO</v>
      </c>
      <c r="EH495" s="2">
        <f>IF(CZ495="no",0,VLOOKUP(AI495,EXPERIENCIA!$A$1:$C$2100,2,0))</f>
        <v>0</v>
      </c>
      <c r="EI495" s="2">
        <f>IF(CZ495="si",VLOOKUP(A495,'5 TD'!$S$3:$T$2103,2,0),0)</f>
        <v>0</v>
      </c>
      <c r="EJ495" s="2" t="str">
        <f t="shared" si="291"/>
        <v>SI</v>
      </c>
      <c r="EK495" s="2">
        <f>+('3 Planilla Preadjudicación OTIC'!BU495)</f>
        <v>0</v>
      </c>
      <c r="EL495" s="3"/>
      <c r="EM495" s="3"/>
      <c r="EN495" s="3"/>
      <c r="EQ495" s="86"/>
    </row>
    <row r="496" spans="1:147" ht="15" customHeight="1" x14ac:dyDescent="0.3">
      <c r="A496" s="2">
        <f>+('3 Planilla Preadjudicación OTIC'!A496)</f>
        <v>14390</v>
      </c>
      <c r="B496" s="2" t="str">
        <f>+('3 Planilla Preadjudicación OTIC'!B496)</f>
        <v>65181652-1</v>
      </c>
      <c r="C496" s="4">
        <f>+('3 Planilla Preadjudicación OTIC'!E496)</f>
        <v>2025</v>
      </c>
      <c r="D496" s="4" t="str">
        <f>+('3 Planilla Preadjudicación OTIC'!F496)</f>
        <v>MANDATO</v>
      </c>
      <c r="E496" s="4" t="str">
        <f>+('3 Planilla Preadjudicación OTIC'!G496)</f>
        <v>71404100-2</v>
      </c>
      <c r="F496" s="4" t="str">
        <f>+('3 Planilla Preadjudicación OTIC'!H496)</f>
        <v>FUNDACIÓN DE BENEFICENCIA ALDEA DE NIÑOS CARDENAL RAÚL SILVA HENRÍQUEZ</v>
      </c>
      <c r="G496" s="4"/>
      <c r="H496" s="4"/>
      <c r="I496" s="4" t="str">
        <f>+('3 Planilla Preadjudicación OTIC'!I496)</f>
        <v>DESARROLLO DEL TRABAJO COLABORATIVO</v>
      </c>
      <c r="J496" s="4" t="str">
        <f>+('3 Planilla Preadjudicación OTIC'!J496)</f>
        <v>PF0918</v>
      </c>
      <c r="K496" s="4" t="str">
        <f>+('3 Planilla Preadjudicación OTIC'!K496)</f>
        <v xml:space="preserve">TECNICAS PARA LA RESOLUCION DE PROBLEMAS </v>
      </c>
      <c r="L496" s="4" t="str">
        <f>+('3 Planilla Preadjudicación OTIC'!L496)</f>
        <v>PF0922</v>
      </c>
      <c r="M496" s="2">
        <f>+('3 Planilla Preadjudicación OTIC'!M496)</f>
        <v>5</v>
      </c>
      <c r="N496" s="4" t="str">
        <f>+('3 Planilla Preadjudicación OTIC'!N496)</f>
        <v>VALPARAISO</v>
      </c>
      <c r="O496" s="4" t="str">
        <f>+('3 Planilla Preadjudicación OTIC'!O496)</f>
        <v>EL QUISCO</v>
      </c>
      <c r="P496" s="4" t="str">
        <f>+('3 Planilla Preadjudicación OTIC'!P496)</f>
        <v>TRABAJADORES ACTIVOS O EN PROCESO DE RECONVERSIÓN LABORAL</v>
      </c>
      <c r="Q496" s="4" t="str">
        <f>+('3 Planilla Preadjudicación OTIC'!Q496)</f>
        <v>PRESENCIAL</v>
      </c>
      <c r="R496" s="4" t="str">
        <f>+('3 Planilla Preadjudicación OTIC'!R496)</f>
        <v>DEPENDIENTE</v>
      </c>
      <c r="S496" s="4">
        <f>+('3 Planilla Preadjudicación OTIC'!S496)</f>
        <v>4</v>
      </c>
      <c r="T496" s="2">
        <f>+('3 Planilla Preadjudicación OTIC'!T496)</f>
        <v>20</v>
      </c>
      <c r="U496" s="2">
        <f>+('3 Planilla Preadjudicación OTIC'!U496)</f>
        <v>8</v>
      </c>
      <c r="V496" s="2">
        <f>+('3 Planilla Preadjudicación OTIC'!V496)</f>
        <v>8</v>
      </c>
      <c r="W496" s="2">
        <f>+('3 Planilla Preadjudicación OTIC'!W496)</f>
        <v>16</v>
      </c>
      <c r="X496" s="2">
        <f>+('3 Planilla Preadjudicación OTIC'!X496)</f>
        <v>4</v>
      </c>
      <c r="Y496" s="2" t="str">
        <f>+('3 Planilla Preadjudicación OTIC'!Y496)</f>
        <v>SI</v>
      </c>
      <c r="Z496" s="2" t="str">
        <f>+('3 Planilla Preadjudicación OTIC'!Z496)</f>
        <v>NO</v>
      </c>
      <c r="AA496" s="2" t="str">
        <f>+('3 Planilla Preadjudicación OTIC'!AA496)</f>
        <v>NO</v>
      </c>
      <c r="AB496" s="4" t="str">
        <f>+('3 Planilla Preadjudicación OTIC'!AB496)</f>
        <v>SE AJUSTA A PLAN FORMATIVO</v>
      </c>
      <c r="AC496" s="4" t="str">
        <f>+('3 Planilla Preadjudicación OTIC'!AC496)</f>
        <v>TRABAJADORES ACTIVOS O EN PROCESO DE RECONVERSIÓN LABORAL, HOMBRES Y MUJERES, DE 18 AÑOS DE EDAD O MÁS, CON EDUCACIÓN MEDIA COMPLETA PREFERENTEMENTE Y QUE RESIDEN EN LA REGION DE VALPARAISO</v>
      </c>
      <c r="AD496" s="2" t="str">
        <f>+('3 Planilla Preadjudicación OTIC'!AD496)</f>
        <v>NO</v>
      </c>
      <c r="AE496" s="4">
        <f>+('3 Planilla Preadjudicación OTIC'!AE496)</f>
        <v>0</v>
      </c>
      <c r="AF496" s="2" t="str">
        <f>+('3 Planilla Preadjudicación OTIC'!AF496)</f>
        <v>CERRADA</v>
      </c>
      <c r="AG496" s="2">
        <f>+('3 Planilla Preadjudicación OTIC'!AG496)</f>
        <v>4</v>
      </c>
      <c r="AH496" s="2">
        <f>+('3 Planilla Preadjudicación OTIC'!AH496)</f>
        <v>1</v>
      </c>
      <c r="AI496" s="135" t="str">
        <f>+('3 Planilla Preadjudicación OTIC'!AI496)</f>
        <v>76014819-9</v>
      </c>
      <c r="AJ496" s="4" t="str">
        <f>+('3 Planilla Preadjudicación OTIC'!AJ496)</f>
        <v>ID Capacitación Ltda.</v>
      </c>
      <c r="AK496" s="2">
        <f>+('3 Planilla Preadjudicación OTIC'!AK496)</f>
        <v>16</v>
      </c>
      <c r="AL496" s="2">
        <f>+('3 Planilla Preadjudicación OTIC'!AL496)</f>
        <v>4</v>
      </c>
      <c r="AM496" s="12">
        <f>+('3 Planilla Preadjudicación OTIC'!AM496)</f>
        <v>4130</v>
      </c>
      <c r="AN496" s="12">
        <f>+('3 Planilla Preadjudicación OTIC'!AN496)</f>
        <v>0</v>
      </c>
      <c r="AO496" s="12">
        <f>+('3 Planilla Preadjudicación OTIC'!AO496)</f>
        <v>0</v>
      </c>
      <c r="AP496" s="12">
        <f>+('3 Planilla Preadjudicación OTIC'!AP496)</f>
        <v>1321600</v>
      </c>
      <c r="AQ496" s="12">
        <f>+('3 Planilla Preadjudicación OTIC'!AQ496)</f>
        <v>320000</v>
      </c>
      <c r="AR496" s="12">
        <f>+('3 Planilla Preadjudicación OTIC'!AR496)</f>
        <v>0</v>
      </c>
      <c r="AS496" s="12">
        <f>+('3 Planilla Preadjudicación OTIC'!AS496)</f>
        <v>0</v>
      </c>
      <c r="AT496" s="12">
        <f>+('3 Planilla Preadjudicación OTIC'!AT496)</f>
        <v>0</v>
      </c>
      <c r="AU496" s="12">
        <f>+('3 Planilla Preadjudicación OTIC'!AU496)</f>
        <v>1641600</v>
      </c>
      <c r="AV496" s="2" t="str">
        <f>+('3 Planilla Preadjudicación OTIC'!AV496)</f>
        <v>NO</v>
      </c>
      <c r="AW496" s="4" t="str">
        <f>+('3 Planilla Preadjudicación OTIC'!AW496)</f>
        <v>NUMERAL 6.2.1. ITEM 11: NO PRESENTA REGISTRO FOTOGRÁFICO</v>
      </c>
      <c r="AX496" s="2">
        <f>+('3 Planilla Preadjudicación OTIC'!AX496)</f>
        <v>0</v>
      </c>
      <c r="AY496" s="2">
        <f>+('3 Planilla Preadjudicación OTIC'!AY496)</f>
        <v>0</v>
      </c>
      <c r="AZ496" s="2">
        <f>+('3 Planilla Preadjudicación OTIC'!AZ496)</f>
        <v>0</v>
      </c>
      <c r="BA496" s="2">
        <f>+('3 Planilla Preadjudicación OTIC'!BA496)</f>
        <v>0</v>
      </c>
      <c r="BB496" s="2">
        <f>+('3 Planilla Preadjudicación OTIC'!BB496)</f>
        <v>0</v>
      </c>
      <c r="BC496" s="2">
        <f>+('3 Planilla Preadjudicación OTIC'!BC496)</f>
        <v>0</v>
      </c>
      <c r="BD496" s="2">
        <f>+('3 Planilla Preadjudicación OTIC'!BD496)</f>
        <v>0</v>
      </c>
      <c r="BE496" s="2">
        <f>+('3 Planilla Preadjudicación OTIC'!BE496)</f>
        <v>0</v>
      </c>
      <c r="BF496" s="2">
        <f>+('3 Planilla Preadjudicación OTIC'!BF496)</f>
        <v>0</v>
      </c>
      <c r="BG496" s="2">
        <f>+('3 Planilla Preadjudicación OTIC'!BG496)</f>
        <v>0</v>
      </c>
      <c r="BH496" s="2">
        <f>+('3 Planilla Preadjudicación OTIC'!BH496)</f>
        <v>0</v>
      </c>
      <c r="BI496" s="2">
        <f>+('3 Planilla Preadjudicación OTIC'!BI496)</f>
        <v>0</v>
      </c>
      <c r="BJ496" s="2">
        <f>+('3 Planilla Preadjudicación OTIC'!BJ496)</f>
        <v>0</v>
      </c>
      <c r="BK496" s="2">
        <f>+('3 Planilla Preadjudicación OTIC'!BK496)</f>
        <v>0</v>
      </c>
      <c r="BL496" s="2">
        <f>+('3 Planilla Preadjudicación OTIC'!BL496)</f>
        <v>0</v>
      </c>
      <c r="BM496" s="104">
        <f>ROUND(('3 Planilla Preadjudicación OTIC'!BM496),1)</f>
        <v>0</v>
      </c>
      <c r="BN496" s="4" t="str">
        <f>+('3 Planilla Preadjudicación OTIC'!BN496)</f>
        <v>NO</v>
      </c>
      <c r="BO496" s="4">
        <f>+('3 Planilla Preadjudicación OTIC'!BO496)</f>
        <v>0</v>
      </c>
      <c r="BP496" s="4">
        <f>+('3 Planilla Preadjudicación OTIC'!BP496)</f>
        <v>0</v>
      </c>
      <c r="BQ496" s="4">
        <f>+('3 Planilla Preadjudicación OTIC'!BQ496)</f>
        <v>0</v>
      </c>
      <c r="BR496" s="4">
        <f>+('3 Planilla Preadjudicación OTIC'!BR496)</f>
        <v>0</v>
      </c>
      <c r="BS496" s="4">
        <f>+('3 Planilla Preadjudicación OTIC'!BS496)</f>
        <v>0</v>
      </c>
      <c r="BT496" s="4">
        <f>+('3 Planilla Preadjudicación OTIC'!BT496)</f>
        <v>0</v>
      </c>
      <c r="BU496" s="85">
        <f>IF(VLOOKUP(A496,'BD OFICIAL'!$A$1:$AL$2098,7,0)=D496,0,1)</f>
        <v>0</v>
      </c>
      <c r="BV496" s="85">
        <f>IF(VLOOKUP(A496,'BD OFICIAL'!$A$1:$AL$2098,11,0)=J496,0,1)</f>
        <v>0</v>
      </c>
      <c r="BW496" s="85">
        <f>IF(VLOOKUP(A496,'BD OFICIAL'!$A$1:$AL$2098,13,0)=L496,0,1)</f>
        <v>0</v>
      </c>
      <c r="BX496" s="2">
        <f>IF(VLOOKUP(A496,'BD OFICIAL'!$A$1:$AL$2098,16,0)=O496,0,1)</f>
        <v>0</v>
      </c>
      <c r="BY496" s="2">
        <f>IF(VLOOKUP(A496,'BD OFICIAL'!$A$1:$AL$2098,17,0)=P496,0,1)</f>
        <v>0</v>
      </c>
      <c r="BZ496" s="2">
        <f>IF(VLOOKUP(A496,'BD OFICIAL'!$A$1:$AL$2098,19,0)=R496,0,1)</f>
        <v>0</v>
      </c>
      <c r="CA496" s="2">
        <f>IF(VLOOKUP(A496,'BD OFICIAL'!$A$1:$AL$2098,21,0)=T496,0,1)</f>
        <v>0</v>
      </c>
      <c r="CB496" s="2">
        <f>IF(VLOOKUP(A496,'BD OFICIAL'!$A$1:$AL$2098,24,0)=AK496,0,1)</f>
        <v>0</v>
      </c>
      <c r="CC496" s="2">
        <f>IF(VLOOKUP(A496,'BD OFICIAL'!$A$1:$AL$2098,25,0)=X496,0,1)</f>
        <v>0</v>
      </c>
      <c r="CD496" s="2">
        <f>IF(VLOOKUP(A496,'BD OFICIAL'!$A$1:$AL$2098,26,0)=Y496,0,1)</f>
        <v>0</v>
      </c>
      <c r="CE496" s="2">
        <f>IF(VLOOKUP(A496,'BD OFICIAL'!$A$1:$AL$2098,27,0)=Z496,0,1)</f>
        <v>0</v>
      </c>
      <c r="CF496" s="2">
        <f>IF(VLOOKUP(A496,'BD OFICIAL'!$A$1:$AL$2098,28,0)=AA496,0,1)</f>
        <v>0</v>
      </c>
      <c r="CG496" s="2">
        <f>IF(VLOOKUP(A496,'BD OFICIAL'!$A$1:$AL$2098,33,0)=AF496,0,1)</f>
        <v>0</v>
      </c>
      <c r="CH496" s="2">
        <f>IF(VLOOKUP(A496,'BD OFICIAL'!$A$1:$AL$2098,35,0)=AH496,0,1)</f>
        <v>0</v>
      </c>
      <c r="CI496" s="85">
        <f>IF(VLOOKUP(A496,'BD OFICIAL'!$A$1:$AL$2098,34,0)=AL496,0,1)</f>
        <v>0</v>
      </c>
      <c r="CJ496" s="12">
        <f>VLOOKUP(A496,'BD OFICIAL'!$A$1:$AM$2098,36,0)*AM496-AP496</f>
        <v>0</v>
      </c>
      <c r="CK496" s="85" t="str">
        <f t="shared" si="258"/>
        <v>SSH</v>
      </c>
      <c r="CL496" s="85" t="str">
        <f t="shared" si="259"/>
        <v>SI</v>
      </c>
      <c r="CM496" s="85" t="str">
        <f t="shared" si="273"/>
        <v>NO</v>
      </c>
      <c r="CN496" s="31">
        <f t="shared" si="274"/>
        <v>0</v>
      </c>
      <c r="CO496" s="31">
        <f t="shared" si="260"/>
        <v>0</v>
      </c>
      <c r="CP496" s="31">
        <f t="shared" si="275"/>
        <v>0</v>
      </c>
      <c r="CQ496" s="31">
        <f>IF(Y496="NO",0,IF(Y496="SI",IF(VLOOKUP(A496,'BD OFICIAL'!$A:$AO,40,0)=AQ496,0,1)))</f>
        <v>0</v>
      </c>
      <c r="CR496" s="31">
        <f>IF(Z496="NO",0,IF(Z496="SI",IF(VLOOKUP(B496,'BD OFICIAL'!$A:$AO,41,0)=AS496,0,1)))</f>
        <v>0</v>
      </c>
      <c r="CS496" s="31">
        <f t="shared" si="261"/>
        <v>0</v>
      </c>
      <c r="CT496" s="31">
        <f t="shared" si="262"/>
        <v>0</v>
      </c>
      <c r="CU496" s="31">
        <f>IF(VLOOKUP(A496,'BD OFICIAL'!$A$1:$AL$1056,31,0)="SI",IF(AT496&gt;0,0,1),IF(AT496=0,0,1))</f>
        <v>0</v>
      </c>
      <c r="CV496" s="31">
        <f t="shared" si="263"/>
        <v>0</v>
      </c>
      <c r="CW496" s="31">
        <f t="shared" si="276"/>
        <v>0</v>
      </c>
      <c r="CX496" s="85" t="str">
        <f t="shared" si="277"/>
        <v>NO</v>
      </c>
      <c r="CY496" s="31">
        <f t="shared" si="278"/>
        <v>0</v>
      </c>
      <c r="CZ496" s="85" t="str">
        <f>IF(ISERROR(VLOOKUP(AI496,EXPERIENCIA!$A$1:$C$2100,1,0)),"NO","SI")</f>
        <v>NO</v>
      </c>
      <c r="DA496" s="85" t="str">
        <f>IF(CX496="no","NO APLICA",IF(AX496=0,"ERROR NOTA",IF(AND(AX496&gt;1,CZ496="NO"),"ERROR NOTA",IF(AND(CZ496="NO",AX496=1),0,IF(VLOOKUP(AI496,EXPERIENCIA!$A$1:$C$2100,3,0)=AX496,0,"ERROR NOTA")))))</f>
        <v>NO APLICA</v>
      </c>
      <c r="DB496" s="85" t="str">
        <f>IF(ISERROR(VLOOKUP(AI496,COMPORTAMIENTO!$A$1:$C$2100,1,0)),"NO","SI")</f>
        <v>NO</v>
      </c>
      <c r="DC496" s="85" t="str">
        <f>IF(CX496="NO","NO APLICA",IF(AY496=0,"ERROR NOTA",IF(AND(DB496="NO",AY496=7),0,IF(VLOOKUP(AI496,COMPORTAMIENTO!$A$2:$H$2100,8,0)=AY496,0,"ERROR NOTA"))))</f>
        <v>NO APLICA</v>
      </c>
      <c r="DD496" s="104" t="str">
        <f t="shared" si="279"/>
        <v>NO APLICA</v>
      </c>
      <c r="DE496" s="104" t="str">
        <f t="shared" si="280"/>
        <v>NO APLICA</v>
      </c>
      <c r="DF496" s="85" t="str">
        <f t="shared" si="264"/>
        <v>SI</v>
      </c>
      <c r="DG496" s="85">
        <f t="shared" si="281"/>
        <v>0</v>
      </c>
      <c r="DH496" s="85">
        <f t="shared" si="282"/>
        <v>0</v>
      </c>
      <c r="DI496" s="85" t="str">
        <f t="shared" si="283"/>
        <v>NO APLICA</v>
      </c>
      <c r="DJ496" s="12" t="str">
        <f t="shared" si="284"/>
        <v>NO APLICA</v>
      </c>
      <c r="DK496" s="7" t="str">
        <f t="shared" si="285"/>
        <v>NO APLICA</v>
      </c>
      <c r="DL496" s="12">
        <f t="shared" si="265"/>
        <v>4130</v>
      </c>
      <c r="DM496" s="12">
        <f>VLOOKUP(A496,'5 TD'!$A:$B,2,0)</f>
        <v>4130</v>
      </c>
      <c r="DN496" s="7" t="str">
        <f t="shared" si="266"/>
        <v>NO APLICA</v>
      </c>
      <c r="DO496" s="85" t="str">
        <f t="shared" si="286"/>
        <v>NO APLICA</v>
      </c>
      <c r="DP496" s="85" t="str">
        <f t="shared" si="287"/>
        <v>NO APLICA</v>
      </c>
      <c r="DQ496" s="7" t="str">
        <f t="shared" si="288"/>
        <v>NO APLICA</v>
      </c>
      <c r="DR496" s="85" t="str">
        <f t="shared" si="267"/>
        <v>NO APLICA</v>
      </c>
      <c r="DS496" s="2" t="str">
        <f>+('3 Planilla Preadjudicación OTIC'!BN496)</f>
        <v>NO</v>
      </c>
      <c r="DT496" s="2" t="str">
        <f>IF(DR496="APROBADO",VLOOKUP(A496,'5 TD'!$D$3:$E$270,2,0),"NO APLICA")</f>
        <v>NO APLICA</v>
      </c>
      <c r="DU496" s="2" t="str">
        <f t="shared" si="268"/>
        <v>NO APLICA</v>
      </c>
      <c r="DV496" s="2" t="str">
        <f>IF(DU496="SI",VLOOKUP(A496,'5 TD'!$G$3:$H$270,2,0),"NO APLICA ")</f>
        <v xml:space="preserve">NO APLICA </v>
      </c>
      <c r="DW496" s="2" t="str">
        <f t="shared" si="269"/>
        <v>NO</v>
      </c>
      <c r="DX496" s="2" t="str">
        <f>IF(DW496="SI",VLOOKUP(A496,'5 TD'!$J$4:$K$472,2,0),"NO APLICA")</f>
        <v>NO APLICA</v>
      </c>
      <c r="DY496" s="2" t="str">
        <f t="shared" si="270"/>
        <v>NO APLICA</v>
      </c>
      <c r="DZ496" s="7" t="str">
        <f>IF(DY496="SI",VLOOKUP(A496,'5 TD'!$M$4:$N$350,2,0),"NO APLICA")</f>
        <v>NO APLICA</v>
      </c>
      <c r="EA496" s="2" t="str">
        <f t="shared" si="271"/>
        <v>NO APLICA</v>
      </c>
      <c r="EB496" s="12" t="str">
        <f t="shared" si="272"/>
        <v/>
      </c>
      <c r="EC496" s="12" t="str">
        <f>IF(EA496="SI",VLOOKUP(A496,'5 TD'!$V$4:$W$479,2,0),"NO APLICA")</f>
        <v>NO APLICA</v>
      </c>
      <c r="ED496" s="2" t="str">
        <f t="shared" si="289"/>
        <v>NO</v>
      </c>
      <c r="EE496" s="79" t="str">
        <f>IF(ED496="SI",VLOOKUP(AI496,COMPORTAMIENTO!$A$1:$H$2100,7,0),"NO APLICA")</f>
        <v>NO APLICA</v>
      </c>
      <c r="EF496" s="12" t="str">
        <f>IF(ED496="SI",VLOOKUP(A496,'5 TD'!$P$2:$Q$479,2,0),"NO APLICA")</f>
        <v>NO APLICA</v>
      </c>
      <c r="EG496" s="2" t="str">
        <f t="shared" si="290"/>
        <v>NO</v>
      </c>
      <c r="EH496" s="2">
        <f>IF(CZ496="no",0,VLOOKUP(AI496,EXPERIENCIA!$A$1:$C$2100,2,0))</f>
        <v>0</v>
      </c>
      <c r="EI496" s="2">
        <f>IF(CZ496="si",VLOOKUP(A496,'5 TD'!$S$3:$T$2103,2,0),0)</f>
        <v>0</v>
      </c>
      <c r="EJ496" s="2" t="str">
        <f t="shared" si="291"/>
        <v>SI</v>
      </c>
      <c r="EK496" s="2">
        <f>+('3 Planilla Preadjudicación OTIC'!BU496)</f>
        <v>0</v>
      </c>
      <c r="EL496" s="3"/>
      <c r="EM496" s="3"/>
      <c r="EN496" s="3"/>
      <c r="EQ496" s="86"/>
    </row>
    <row r="497" spans="1:147" ht="15" customHeight="1" x14ac:dyDescent="0.3">
      <c r="A497" s="2">
        <f>+('3 Planilla Preadjudicación OTIC'!A497)</f>
        <v>14391</v>
      </c>
      <c r="B497" s="2" t="str">
        <f>+('3 Planilla Preadjudicación OTIC'!B497)</f>
        <v>65181652-1</v>
      </c>
      <c r="C497" s="4">
        <f>+('3 Planilla Preadjudicación OTIC'!E497)</f>
        <v>2025</v>
      </c>
      <c r="D497" s="4" t="str">
        <f>+('3 Planilla Preadjudicación OTIC'!F497)</f>
        <v>MANDATO</v>
      </c>
      <c r="E497" s="4" t="str">
        <f>+('3 Planilla Preadjudicación OTIC'!G497)</f>
        <v>71404100-2</v>
      </c>
      <c r="F497" s="4" t="str">
        <f>+('3 Planilla Preadjudicación OTIC'!H497)</f>
        <v>FUNDACIÓN DE BENEFICENCIA ALDEA DE NIÑOS CARDENAL RAÚL SILVA HENRÍQUEZ</v>
      </c>
      <c r="G497" s="4"/>
      <c r="H497" s="4"/>
      <c r="I497" s="4" t="str">
        <f>+('3 Planilla Preadjudicación OTIC'!I497)</f>
        <v>ACOMPAÑAMIENTO Y APOYO EN EL CUIDADO DE NIÑOS, NIÑAS Y ADOLESCENTES EN SITUACIÓN DE VULNERABILIDAD DE DERECHOS</v>
      </c>
      <c r="J497" s="4" t="str">
        <f>+('3 Planilla Preadjudicación OTIC'!J497)</f>
        <v>PF1185</v>
      </c>
      <c r="K497" s="4" t="str">
        <f>+('3 Planilla Preadjudicación OTIC'!K497)</f>
        <v/>
      </c>
      <c r="L497" s="4" t="str">
        <f>+('3 Planilla Preadjudicación OTIC'!L497)</f>
        <v/>
      </c>
      <c r="M497" s="2">
        <f>+('3 Planilla Preadjudicación OTIC'!M497)</f>
        <v>5</v>
      </c>
      <c r="N497" s="4" t="str">
        <f>+('3 Planilla Preadjudicación OTIC'!N497)</f>
        <v>VALPARAISO</v>
      </c>
      <c r="O497" s="4" t="str">
        <f>+('3 Planilla Preadjudicación OTIC'!O497)</f>
        <v>EL QUISCO</v>
      </c>
      <c r="P497" s="4" t="str">
        <f>+('3 Planilla Preadjudicación OTIC'!P497)</f>
        <v>TRABAJADORES ACTIVOS O EN PROCESO DE RECONVERSIÓN LABORAL</v>
      </c>
      <c r="Q497" s="4" t="str">
        <f>+('3 Planilla Preadjudicación OTIC'!Q497)</f>
        <v>PRESENCIAL</v>
      </c>
      <c r="R497" s="4" t="str">
        <f>+('3 Planilla Preadjudicación OTIC'!R497)</f>
        <v>DEPENDIENTE</v>
      </c>
      <c r="S497" s="4">
        <f>+('3 Planilla Preadjudicación OTIC'!S497)</f>
        <v>18</v>
      </c>
      <c r="T497" s="2">
        <f>+('3 Planilla Preadjudicación OTIC'!T497)</f>
        <v>17</v>
      </c>
      <c r="U497" s="2">
        <f>+('3 Planilla Preadjudicación OTIC'!U497)</f>
        <v>72</v>
      </c>
      <c r="V497" s="2">
        <f>+('3 Planilla Preadjudicación OTIC'!V497)</f>
        <v>0</v>
      </c>
      <c r="W497" s="2">
        <f>+('3 Planilla Preadjudicación OTIC'!W497)</f>
        <v>72</v>
      </c>
      <c r="X497" s="2">
        <f>+('3 Planilla Preadjudicación OTIC'!X497)</f>
        <v>4</v>
      </c>
      <c r="Y497" s="2" t="str">
        <f>+('3 Planilla Preadjudicación OTIC'!Y497)</f>
        <v>SI</v>
      </c>
      <c r="Z497" s="2" t="str">
        <f>+('3 Planilla Preadjudicación OTIC'!Z497)</f>
        <v>NO</v>
      </c>
      <c r="AA497" s="2" t="str">
        <f>+('3 Planilla Preadjudicación OTIC'!AA497)</f>
        <v>NO</v>
      </c>
      <c r="AB497" s="4" t="str">
        <f>+('3 Planilla Preadjudicación OTIC'!AB497)</f>
        <v>SE AJUSTA A PLAN FORMATIVO</v>
      </c>
      <c r="AC497" s="4" t="str">
        <f>+('3 Planilla Preadjudicación OTIC'!AC497)</f>
        <v>TRABAJADORES ACTIVOS O EN PROCESO DE RECONVERSIÓN LABORAL, HOMBRES Y MUJERES, DE 18 AÑOS DE EDAD O MÁS, CON EDUCACIÓN MEDIA COMPLETA PREFERENTEMENTE Y QUE RESIDEN EN LA REGION DE VALPARAISO</v>
      </c>
      <c r="AD497" s="2" t="str">
        <f>+('3 Planilla Preadjudicación OTIC'!AD497)</f>
        <v>NO</v>
      </c>
      <c r="AE497" s="4">
        <f>+('3 Planilla Preadjudicación OTIC'!AE497)</f>
        <v>0</v>
      </c>
      <c r="AF497" s="2" t="str">
        <f>+('3 Planilla Preadjudicación OTIC'!AF497)</f>
        <v>CERRADA</v>
      </c>
      <c r="AG497" s="2">
        <f>+('3 Planilla Preadjudicación OTIC'!AG497)</f>
        <v>18</v>
      </c>
      <c r="AH497" s="2">
        <f>+('3 Planilla Preadjudicación OTIC'!AH497)</f>
        <v>1</v>
      </c>
      <c r="AI497" s="135" t="str">
        <f>+('3 Planilla Preadjudicación OTIC'!AI497)</f>
        <v>76014819-9</v>
      </c>
      <c r="AJ497" s="4" t="str">
        <f>+('3 Planilla Preadjudicación OTIC'!AJ497)</f>
        <v>ID Capacitación Ltda.</v>
      </c>
      <c r="AK497" s="2">
        <f>+('3 Planilla Preadjudicación OTIC'!AK497)</f>
        <v>72</v>
      </c>
      <c r="AL497" s="2">
        <f>+('3 Planilla Preadjudicación OTIC'!AL497)</f>
        <v>18</v>
      </c>
      <c r="AM497" s="12">
        <f>+('3 Planilla Preadjudicación OTIC'!AM497)</f>
        <v>4130</v>
      </c>
      <c r="AN497" s="12">
        <f>+('3 Planilla Preadjudicación OTIC'!AN497)</f>
        <v>0</v>
      </c>
      <c r="AO497" s="12">
        <f>+('3 Planilla Preadjudicación OTIC'!AO497)</f>
        <v>0</v>
      </c>
      <c r="AP497" s="12">
        <f>+('3 Planilla Preadjudicación OTIC'!AP497)</f>
        <v>5055120</v>
      </c>
      <c r="AQ497" s="12">
        <f>+('3 Planilla Preadjudicación OTIC'!AQ497)</f>
        <v>1224000</v>
      </c>
      <c r="AR497" s="12">
        <f>+('3 Planilla Preadjudicación OTIC'!AR497)</f>
        <v>0</v>
      </c>
      <c r="AS497" s="12">
        <f>+('3 Planilla Preadjudicación OTIC'!AS497)</f>
        <v>0</v>
      </c>
      <c r="AT497" s="12">
        <f>+('3 Planilla Preadjudicación OTIC'!AT497)</f>
        <v>0</v>
      </c>
      <c r="AU497" s="12">
        <f>+('3 Planilla Preadjudicación OTIC'!AU497)</f>
        <v>6279120</v>
      </c>
      <c r="AV497" s="2" t="str">
        <f>+('3 Planilla Preadjudicación OTIC'!AV497)</f>
        <v>NO</v>
      </c>
      <c r="AW497" s="4" t="str">
        <f>+('3 Planilla Preadjudicación OTIC'!AW497)</f>
        <v>NUMERAL 6.1.2. ITEM 11: NO PRESENTA REGISTRO FOTOGRAFICO</v>
      </c>
      <c r="AX497" s="2">
        <f>+('3 Planilla Preadjudicación OTIC'!AX497)</f>
        <v>0</v>
      </c>
      <c r="AY497" s="2">
        <f>+('3 Planilla Preadjudicación OTIC'!AY497)</f>
        <v>0</v>
      </c>
      <c r="AZ497" s="2">
        <f>+('3 Planilla Preadjudicación OTIC'!AZ497)</f>
        <v>0</v>
      </c>
      <c r="BA497" s="2">
        <f>+('3 Planilla Preadjudicación OTIC'!BA497)</f>
        <v>0</v>
      </c>
      <c r="BB497" s="2">
        <f>+('3 Planilla Preadjudicación OTIC'!BB497)</f>
        <v>0</v>
      </c>
      <c r="BC497" s="2">
        <f>+('3 Planilla Preadjudicación OTIC'!BC497)</f>
        <v>0</v>
      </c>
      <c r="BD497" s="2">
        <f>+('3 Planilla Preadjudicación OTIC'!BD497)</f>
        <v>0</v>
      </c>
      <c r="BE497" s="2">
        <f>+('3 Planilla Preadjudicación OTIC'!BE497)</f>
        <v>0</v>
      </c>
      <c r="BF497" s="2">
        <f>+('3 Planilla Preadjudicación OTIC'!BF497)</f>
        <v>0</v>
      </c>
      <c r="BG497" s="2">
        <f>+('3 Planilla Preadjudicación OTIC'!BG497)</f>
        <v>0</v>
      </c>
      <c r="BH497" s="2">
        <f>+('3 Planilla Preadjudicación OTIC'!BH497)</f>
        <v>0</v>
      </c>
      <c r="BI497" s="2">
        <f>+('3 Planilla Preadjudicación OTIC'!BI497)</f>
        <v>0</v>
      </c>
      <c r="BJ497" s="2">
        <f>+('3 Planilla Preadjudicación OTIC'!BJ497)</f>
        <v>0</v>
      </c>
      <c r="BK497" s="2">
        <f>+('3 Planilla Preadjudicación OTIC'!BK497)</f>
        <v>0</v>
      </c>
      <c r="BL497" s="2">
        <f>+('3 Planilla Preadjudicación OTIC'!BL497)</f>
        <v>0</v>
      </c>
      <c r="BM497" s="104">
        <f>ROUND(('3 Planilla Preadjudicación OTIC'!BM497),1)</f>
        <v>0</v>
      </c>
      <c r="BN497" s="4" t="str">
        <f>+('3 Planilla Preadjudicación OTIC'!BN497)</f>
        <v>NO</v>
      </c>
      <c r="BO497" s="4">
        <f>+('3 Planilla Preadjudicación OTIC'!BO497)</f>
        <v>0</v>
      </c>
      <c r="BP497" s="4">
        <f>+('3 Planilla Preadjudicación OTIC'!BP497)</f>
        <v>0</v>
      </c>
      <c r="BQ497" s="4">
        <f>+('3 Planilla Preadjudicación OTIC'!BQ497)</f>
        <v>0</v>
      </c>
      <c r="BR497" s="4">
        <f>+('3 Planilla Preadjudicación OTIC'!BR497)</f>
        <v>0</v>
      </c>
      <c r="BS497" s="4">
        <f>+('3 Planilla Preadjudicación OTIC'!BS497)</f>
        <v>0</v>
      </c>
      <c r="BT497" s="4">
        <f>+('3 Planilla Preadjudicación OTIC'!BT497)</f>
        <v>0</v>
      </c>
      <c r="BU497" s="85">
        <f>IF(VLOOKUP(A497,'BD OFICIAL'!$A$1:$AL$2098,7,0)=D497,0,1)</f>
        <v>0</v>
      </c>
      <c r="BV497" s="85">
        <f>IF(VLOOKUP(A497,'BD OFICIAL'!$A$1:$AL$2098,11,0)=J497,0,1)</f>
        <v>0</v>
      </c>
      <c r="BW497" s="85">
        <f>IF(VLOOKUP(A497,'BD OFICIAL'!$A$1:$AL$2098,13,0)=L497,0,1)</f>
        <v>0</v>
      </c>
      <c r="BX497" s="2">
        <f>IF(VLOOKUP(A497,'BD OFICIAL'!$A$1:$AL$2098,16,0)=O497,0,1)</f>
        <v>0</v>
      </c>
      <c r="BY497" s="2">
        <f>IF(VLOOKUP(A497,'BD OFICIAL'!$A$1:$AL$2098,17,0)=P497,0,1)</f>
        <v>0</v>
      </c>
      <c r="BZ497" s="2">
        <f>IF(VLOOKUP(A497,'BD OFICIAL'!$A$1:$AL$2098,19,0)=R497,0,1)</f>
        <v>0</v>
      </c>
      <c r="CA497" s="2">
        <f>IF(VLOOKUP(A497,'BD OFICIAL'!$A$1:$AL$2098,21,0)=T497,0,1)</f>
        <v>0</v>
      </c>
      <c r="CB497" s="2">
        <f>IF(VLOOKUP(A497,'BD OFICIAL'!$A$1:$AL$2098,24,0)=AK497,0,1)</f>
        <v>0</v>
      </c>
      <c r="CC497" s="2">
        <f>IF(VLOOKUP(A497,'BD OFICIAL'!$A$1:$AL$2098,25,0)=X497,0,1)</f>
        <v>0</v>
      </c>
      <c r="CD497" s="2">
        <f>IF(VLOOKUP(A497,'BD OFICIAL'!$A$1:$AL$2098,26,0)=Y497,0,1)</f>
        <v>0</v>
      </c>
      <c r="CE497" s="2">
        <f>IF(VLOOKUP(A497,'BD OFICIAL'!$A$1:$AL$2098,27,0)=Z497,0,1)</f>
        <v>0</v>
      </c>
      <c r="CF497" s="2">
        <f>IF(VLOOKUP(A497,'BD OFICIAL'!$A$1:$AL$2098,28,0)=AA497,0,1)</f>
        <v>0</v>
      </c>
      <c r="CG497" s="2">
        <f>IF(VLOOKUP(A497,'BD OFICIAL'!$A$1:$AL$2098,33,0)=AF497,0,1)</f>
        <v>0</v>
      </c>
      <c r="CH497" s="2">
        <f>IF(VLOOKUP(A497,'BD OFICIAL'!$A$1:$AL$2098,35,0)=AH497,0,1)</f>
        <v>0</v>
      </c>
      <c r="CI497" s="85">
        <f>IF(VLOOKUP(A497,'BD OFICIAL'!$A$1:$AL$2098,34,0)=AL497,0,1)</f>
        <v>0</v>
      </c>
      <c r="CJ497" s="12">
        <f>VLOOKUP(A497,'BD OFICIAL'!$A$1:$AM$2098,36,0)*AM497-AP497</f>
        <v>0</v>
      </c>
      <c r="CK497" s="85" t="str">
        <f t="shared" si="258"/>
        <v>SSH</v>
      </c>
      <c r="CL497" s="85" t="str">
        <f t="shared" si="259"/>
        <v>SI</v>
      </c>
      <c r="CM497" s="85" t="str">
        <f t="shared" si="273"/>
        <v>NO</v>
      </c>
      <c r="CN497" s="31">
        <f t="shared" si="274"/>
        <v>0</v>
      </c>
      <c r="CO497" s="31">
        <f t="shared" si="260"/>
        <v>0</v>
      </c>
      <c r="CP497" s="31">
        <f t="shared" si="275"/>
        <v>0</v>
      </c>
      <c r="CQ497" s="31">
        <f>IF(Y497="NO",0,IF(Y497="SI",IF(VLOOKUP(A497,'BD OFICIAL'!$A:$AO,40,0)=AQ497,0,1)))</f>
        <v>0</v>
      </c>
      <c r="CR497" s="31">
        <f>IF(Z497="NO",0,IF(Z497="SI",IF(VLOOKUP(B497,'BD OFICIAL'!$A:$AO,41,0)=AS497,0,1)))</f>
        <v>0</v>
      </c>
      <c r="CS497" s="31">
        <f t="shared" si="261"/>
        <v>0</v>
      </c>
      <c r="CT497" s="31">
        <f t="shared" si="262"/>
        <v>0</v>
      </c>
      <c r="CU497" s="31">
        <f>IF(VLOOKUP(A497,'BD OFICIAL'!$A$1:$AL$1056,31,0)="SI",IF(AT497&gt;0,0,1),IF(AT497=0,0,1))</f>
        <v>0</v>
      </c>
      <c r="CV497" s="31">
        <f t="shared" si="263"/>
        <v>0</v>
      </c>
      <c r="CW497" s="31">
        <f t="shared" si="276"/>
        <v>0</v>
      </c>
      <c r="CX497" s="85" t="str">
        <f t="shared" si="277"/>
        <v>NO</v>
      </c>
      <c r="CY497" s="31">
        <f t="shared" si="278"/>
        <v>0</v>
      </c>
      <c r="CZ497" s="85" t="str">
        <f>IF(ISERROR(VLOOKUP(AI497,EXPERIENCIA!$A$1:$C$2100,1,0)),"NO","SI")</f>
        <v>NO</v>
      </c>
      <c r="DA497" s="85" t="str">
        <f>IF(CX497="no","NO APLICA",IF(AX497=0,"ERROR NOTA",IF(AND(AX497&gt;1,CZ497="NO"),"ERROR NOTA",IF(AND(CZ497="NO",AX497=1),0,IF(VLOOKUP(AI497,EXPERIENCIA!$A$1:$C$2100,3,0)=AX497,0,"ERROR NOTA")))))</f>
        <v>NO APLICA</v>
      </c>
      <c r="DB497" s="85" t="str">
        <f>IF(ISERROR(VLOOKUP(AI497,COMPORTAMIENTO!$A$1:$C$2100,1,0)),"NO","SI")</f>
        <v>NO</v>
      </c>
      <c r="DC497" s="85" t="str">
        <f>IF(CX497="NO","NO APLICA",IF(AY497=0,"ERROR NOTA",IF(AND(DB497="NO",AY497=7),0,IF(VLOOKUP(AI497,COMPORTAMIENTO!$A$2:$H$2100,8,0)=AY497,0,"ERROR NOTA"))))</f>
        <v>NO APLICA</v>
      </c>
      <c r="DD497" s="104" t="str">
        <f t="shared" si="279"/>
        <v>NO APLICA</v>
      </c>
      <c r="DE497" s="104" t="str">
        <f t="shared" si="280"/>
        <v>NO APLICA</v>
      </c>
      <c r="DF497" s="85" t="str">
        <f t="shared" si="264"/>
        <v>SI</v>
      </c>
      <c r="DG497" s="85">
        <f t="shared" si="281"/>
        <v>0</v>
      </c>
      <c r="DH497" s="85">
        <f t="shared" si="282"/>
        <v>0</v>
      </c>
      <c r="DI497" s="85" t="str">
        <f t="shared" si="283"/>
        <v>NO APLICA</v>
      </c>
      <c r="DJ497" s="12" t="str">
        <f t="shared" si="284"/>
        <v>NO APLICA</v>
      </c>
      <c r="DK497" s="7" t="str">
        <f t="shared" si="285"/>
        <v>NO APLICA</v>
      </c>
      <c r="DL497" s="12">
        <f t="shared" si="265"/>
        <v>4130</v>
      </c>
      <c r="DM497" s="12">
        <f>VLOOKUP(A497,'5 TD'!$A:$B,2,0)</f>
        <v>4130</v>
      </c>
      <c r="DN497" s="7" t="str">
        <f t="shared" si="266"/>
        <v>NO APLICA</v>
      </c>
      <c r="DO497" s="85" t="str">
        <f t="shared" si="286"/>
        <v>NO APLICA</v>
      </c>
      <c r="DP497" s="85" t="str">
        <f t="shared" si="287"/>
        <v>NO APLICA</v>
      </c>
      <c r="DQ497" s="7" t="str">
        <f t="shared" si="288"/>
        <v>NO APLICA</v>
      </c>
      <c r="DR497" s="85" t="str">
        <f t="shared" si="267"/>
        <v>NO APLICA</v>
      </c>
      <c r="DS497" s="2" t="str">
        <f>+('3 Planilla Preadjudicación OTIC'!BN497)</f>
        <v>NO</v>
      </c>
      <c r="DT497" s="2" t="str">
        <f>IF(DR497="APROBADO",VLOOKUP(A497,'5 TD'!$D$3:$E$270,2,0),"NO APLICA")</f>
        <v>NO APLICA</v>
      </c>
      <c r="DU497" s="2" t="str">
        <f t="shared" si="268"/>
        <v>NO APLICA</v>
      </c>
      <c r="DV497" s="2" t="str">
        <f>IF(DU497="SI",VLOOKUP(A497,'5 TD'!$G$3:$H$270,2,0),"NO APLICA ")</f>
        <v xml:space="preserve">NO APLICA </v>
      </c>
      <c r="DW497" s="2" t="str">
        <f t="shared" si="269"/>
        <v>NO</v>
      </c>
      <c r="DX497" s="2" t="str">
        <f>IF(DW497="SI",VLOOKUP(A497,'5 TD'!$J$4:$K$472,2,0),"NO APLICA")</f>
        <v>NO APLICA</v>
      </c>
      <c r="DY497" s="2" t="str">
        <f t="shared" si="270"/>
        <v>NO APLICA</v>
      </c>
      <c r="DZ497" s="7" t="str">
        <f>IF(DY497="SI",VLOOKUP(A497,'5 TD'!$M$4:$N$350,2,0),"NO APLICA")</f>
        <v>NO APLICA</v>
      </c>
      <c r="EA497" s="2" t="str">
        <f t="shared" si="271"/>
        <v>NO APLICA</v>
      </c>
      <c r="EB497" s="12" t="str">
        <f t="shared" si="272"/>
        <v/>
      </c>
      <c r="EC497" s="12" t="str">
        <f>IF(EA497="SI",VLOOKUP(A497,'5 TD'!$V$4:$W$479,2,0),"NO APLICA")</f>
        <v>NO APLICA</v>
      </c>
      <c r="ED497" s="2" t="str">
        <f t="shared" si="289"/>
        <v>NO</v>
      </c>
      <c r="EE497" s="79" t="str">
        <f>IF(ED497="SI",VLOOKUP(AI497,COMPORTAMIENTO!$A$1:$H$2100,7,0),"NO APLICA")</f>
        <v>NO APLICA</v>
      </c>
      <c r="EF497" s="12" t="str">
        <f>IF(ED497="SI",VLOOKUP(A497,'5 TD'!$P$2:$Q$479,2,0),"NO APLICA")</f>
        <v>NO APLICA</v>
      </c>
      <c r="EG497" s="2" t="str">
        <f t="shared" si="290"/>
        <v>NO</v>
      </c>
      <c r="EH497" s="2">
        <f>IF(CZ497="no",0,VLOOKUP(AI497,EXPERIENCIA!$A$1:$C$2100,2,0))</f>
        <v>0</v>
      </c>
      <c r="EI497" s="2">
        <f>IF(CZ497="si",VLOOKUP(A497,'5 TD'!$S$3:$T$2103,2,0),0)</f>
        <v>0</v>
      </c>
      <c r="EJ497" s="2" t="str">
        <f t="shared" si="291"/>
        <v>SI</v>
      </c>
      <c r="EK497" s="2">
        <f>+('3 Planilla Preadjudicación OTIC'!BU497)</f>
        <v>0</v>
      </c>
      <c r="EL497" s="3"/>
      <c r="EM497" s="3"/>
      <c r="EN497" s="3"/>
      <c r="EQ497" s="86"/>
    </row>
    <row r="498" spans="1:147" ht="15" customHeight="1" x14ac:dyDescent="0.3">
      <c r="A498" s="2">
        <f>+('3 Planilla Preadjudicación OTIC'!A498)</f>
        <v>14406</v>
      </c>
      <c r="B498" s="2" t="str">
        <f>+('3 Planilla Preadjudicación OTIC'!B498)</f>
        <v>65181652-1</v>
      </c>
      <c r="C498" s="4">
        <f>+('3 Planilla Preadjudicación OTIC'!E498)</f>
        <v>2025</v>
      </c>
      <c r="D498" s="4" t="str">
        <f>+('3 Planilla Preadjudicación OTIC'!F498)</f>
        <v>MANDATO</v>
      </c>
      <c r="E498" s="4" t="str">
        <f>+('3 Planilla Preadjudicación OTIC'!G498)</f>
        <v>73188700-4</v>
      </c>
      <c r="F498" s="4" t="str">
        <f>+('3 Planilla Preadjudicación OTIC'!H498)</f>
        <v>ONG CASA DE ACOGIDA LA ESPERANZA</v>
      </c>
      <c r="G498" s="4"/>
      <c r="H498" s="4"/>
      <c r="I498" s="4" t="str">
        <f>+('3 Planilla Preadjudicación OTIC'!I498)</f>
        <v>MASAJES CORPORALES CON FINES ESTÉTICOS Y DE RELAJACIÓN</v>
      </c>
      <c r="J498" s="4" t="str">
        <f>+('3 Planilla Preadjudicación OTIC'!J498)</f>
        <v>SIN PLAN FORMATIVO</v>
      </c>
      <c r="K498" s="4" t="str">
        <f>+('3 Planilla Preadjudicación OTIC'!K498)</f>
        <v/>
      </c>
      <c r="L498" s="4" t="str">
        <f>+('3 Planilla Preadjudicación OTIC'!L498)</f>
        <v/>
      </c>
      <c r="M498" s="2">
        <f>+('3 Planilla Preadjudicación OTIC'!M498)</f>
        <v>13</v>
      </c>
      <c r="N498" s="4" t="str">
        <f>+('3 Planilla Preadjudicación OTIC'!N498)</f>
        <v>METROPOLITANA</v>
      </c>
      <c r="O498" s="4" t="str">
        <f>+('3 Planilla Preadjudicación OTIC'!O498)</f>
        <v>PUDAHUEL</v>
      </c>
      <c r="P498" s="4" t="str">
        <f>+('3 Planilla Preadjudicación OTIC'!P498)</f>
        <v>EMPRENDEDORES/AS INFORMALES O PERSONAS VULNERABLES PERTENECIENTES AL 80% MAS VULNERABLE</v>
      </c>
      <c r="Q498" s="4" t="str">
        <f>+('3 Planilla Preadjudicación OTIC'!Q498)</f>
        <v>PRESENCIAL</v>
      </c>
      <c r="R498" s="4" t="str">
        <f>+('3 Planilla Preadjudicación OTIC'!R498)</f>
        <v>DEPENDIENTE</v>
      </c>
      <c r="S498" s="4">
        <f>+('3 Planilla Preadjudicación OTIC'!S498)</f>
        <v>50</v>
      </c>
      <c r="T498" s="2">
        <f>+('3 Planilla Preadjudicación OTIC'!T498)</f>
        <v>20</v>
      </c>
      <c r="U498" s="2">
        <f>+('3 Planilla Preadjudicación OTIC'!U498)</f>
        <v>0</v>
      </c>
      <c r="V498" s="2">
        <f>+('3 Planilla Preadjudicación OTIC'!V498)</f>
        <v>0</v>
      </c>
      <c r="W498" s="2">
        <f>+('3 Planilla Preadjudicación OTIC'!W498)</f>
        <v>200</v>
      </c>
      <c r="X498" s="2">
        <f>+('3 Planilla Preadjudicación OTIC'!X498)</f>
        <v>4</v>
      </c>
      <c r="Y498" s="2" t="str">
        <f>+('3 Planilla Preadjudicación OTIC'!Y498)</f>
        <v>SI</v>
      </c>
      <c r="Z498" s="2" t="str">
        <f>+('3 Planilla Preadjudicación OTIC'!Z498)</f>
        <v>NO</v>
      </c>
      <c r="AA498" s="2" t="str">
        <f>+('3 Planilla Preadjudicación OTIC'!AA498)</f>
        <v>NO</v>
      </c>
      <c r="AB498" s="4" t="str">
        <f>+('3 Planilla Preadjudicación OTIC'!AB498)</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498" s="4" t="str">
        <f>+('3 Planilla Preadjudicación OTIC'!AC498)</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498" s="2" t="str">
        <f>+('3 Planilla Preadjudicación OTIC'!AD498)</f>
        <v>NO</v>
      </c>
      <c r="AE498" s="4">
        <f>+('3 Planilla Preadjudicación OTIC'!AE498)</f>
        <v>0</v>
      </c>
      <c r="AF498" s="2" t="str">
        <f>+('3 Planilla Preadjudicación OTIC'!AF498)</f>
        <v>CERRADA</v>
      </c>
      <c r="AG498" s="2">
        <f>+('3 Planilla Preadjudicación OTIC'!AG498)</f>
        <v>50</v>
      </c>
      <c r="AH498" s="2">
        <f>+('3 Planilla Preadjudicación OTIC'!AH498)</f>
        <v>2</v>
      </c>
      <c r="AI498" s="135" t="str">
        <f>+('3 Planilla Preadjudicación OTIC'!AI498)</f>
        <v>76014819-9</v>
      </c>
      <c r="AJ498" s="4" t="str">
        <f>+('3 Planilla Preadjudicación OTIC'!AJ498)</f>
        <v>ID Capacitación Ltda.</v>
      </c>
      <c r="AK498" s="2">
        <f>+('3 Planilla Preadjudicación OTIC'!AK498)</f>
        <v>200</v>
      </c>
      <c r="AL498" s="2">
        <f>+('3 Planilla Preadjudicación OTIC'!AL498)</f>
        <v>50</v>
      </c>
      <c r="AM498" s="12">
        <f>+('3 Planilla Preadjudicación OTIC'!AM498)</f>
        <v>5075</v>
      </c>
      <c r="AN498" s="12">
        <f>+('3 Planilla Preadjudicación OTIC'!AN498)</f>
        <v>0</v>
      </c>
      <c r="AO498" s="12">
        <f>+('3 Planilla Preadjudicación OTIC'!AO498)</f>
        <v>0</v>
      </c>
      <c r="AP498" s="12">
        <f>+('3 Planilla Preadjudicación OTIC'!AP498)</f>
        <v>20300000</v>
      </c>
      <c r="AQ498" s="12">
        <f>+('3 Planilla Preadjudicación OTIC'!AQ498)</f>
        <v>4000000</v>
      </c>
      <c r="AR498" s="12">
        <f>+('3 Planilla Preadjudicación OTIC'!AR498)</f>
        <v>0</v>
      </c>
      <c r="AS498" s="12">
        <f>+('3 Planilla Preadjudicación OTIC'!AS498)</f>
        <v>0</v>
      </c>
      <c r="AT498" s="12">
        <f>+('3 Planilla Preadjudicación OTIC'!AT498)</f>
        <v>0</v>
      </c>
      <c r="AU498" s="12">
        <f>+('3 Planilla Preadjudicación OTIC'!AU498)</f>
        <v>24300000</v>
      </c>
      <c r="AV498" s="2" t="str">
        <f>+('3 Planilla Preadjudicación OTIC'!AV498)</f>
        <v>NO</v>
      </c>
      <c r="AW498" s="4" t="str">
        <f>+('3 Planilla Preadjudicación OTIC'!AW498)</f>
        <v>NUMERAL 6.2.1. ITEM 11: NO PRESENTA REGISTRO FOTOGRAFICO</v>
      </c>
      <c r="AX498" s="2">
        <f>+('3 Planilla Preadjudicación OTIC'!AX498)</f>
        <v>0</v>
      </c>
      <c r="AY498" s="2">
        <f>+('3 Planilla Preadjudicación OTIC'!AY498)</f>
        <v>0</v>
      </c>
      <c r="AZ498" s="2">
        <f>+('3 Planilla Preadjudicación OTIC'!AZ498)</f>
        <v>7</v>
      </c>
      <c r="BA498" s="2">
        <f>+('3 Planilla Preadjudicación OTIC'!BA498)</f>
        <v>7</v>
      </c>
      <c r="BB498" s="2">
        <f>+('3 Planilla Preadjudicación OTIC'!BB498)</f>
        <v>0</v>
      </c>
      <c r="BC498" s="2">
        <f>+('3 Planilla Preadjudicación OTIC'!BC498)</f>
        <v>0</v>
      </c>
      <c r="BD498" s="2">
        <f>+('3 Planilla Preadjudicación OTIC'!BD498)</f>
        <v>0</v>
      </c>
      <c r="BE498" s="2">
        <f>+('3 Planilla Preadjudicación OTIC'!BE498)</f>
        <v>0</v>
      </c>
      <c r="BF498" s="2">
        <f>+('3 Planilla Preadjudicación OTIC'!BF498)</f>
        <v>0</v>
      </c>
      <c r="BG498" s="2">
        <f>+('3 Planilla Preadjudicación OTIC'!BG498)</f>
        <v>0</v>
      </c>
      <c r="BH498" s="2">
        <f>+('3 Planilla Preadjudicación OTIC'!BH498)</f>
        <v>0</v>
      </c>
      <c r="BI498" s="2">
        <f>+('3 Planilla Preadjudicación OTIC'!BI498)</f>
        <v>0</v>
      </c>
      <c r="BJ498" s="2">
        <f>+('3 Planilla Preadjudicación OTIC'!BJ498)</f>
        <v>0</v>
      </c>
      <c r="BK498" s="2">
        <f>+('3 Planilla Preadjudicación OTIC'!BK498)</f>
        <v>0</v>
      </c>
      <c r="BL498" s="2">
        <f>+('3 Planilla Preadjudicación OTIC'!BL498)</f>
        <v>0</v>
      </c>
      <c r="BM498" s="104">
        <f>ROUND(('3 Planilla Preadjudicación OTIC'!BM498),1)</f>
        <v>0</v>
      </c>
      <c r="BN498" s="4" t="str">
        <f>+('3 Planilla Preadjudicación OTIC'!BN498)</f>
        <v>NO</v>
      </c>
      <c r="BO498" s="4">
        <f>+('3 Planilla Preadjudicación OTIC'!BO498)</f>
        <v>0</v>
      </c>
      <c r="BP498" s="4">
        <f>+('3 Planilla Preadjudicación OTIC'!BP498)</f>
        <v>0</v>
      </c>
      <c r="BQ498" s="4">
        <f>+('3 Planilla Preadjudicación OTIC'!BQ498)</f>
        <v>0</v>
      </c>
      <c r="BR498" s="4">
        <f>+('3 Planilla Preadjudicación OTIC'!BR498)</f>
        <v>0</v>
      </c>
      <c r="BS498" s="4">
        <f>+('3 Planilla Preadjudicación OTIC'!BS498)</f>
        <v>0</v>
      </c>
      <c r="BT498" s="4">
        <f>+('3 Planilla Preadjudicación OTIC'!BT498)</f>
        <v>0</v>
      </c>
      <c r="BU498" s="85">
        <f>IF(VLOOKUP(A498,'BD OFICIAL'!$A$1:$AL$2098,7,0)=D498,0,1)</f>
        <v>0</v>
      </c>
      <c r="BV498" s="85">
        <f>IF(VLOOKUP(A498,'BD OFICIAL'!$A$1:$AL$2098,11,0)=J498,0,1)</f>
        <v>0</v>
      </c>
      <c r="BW498" s="85">
        <f>IF(VLOOKUP(A498,'BD OFICIAL'!$A$1:$AL$2098,13,0)=L498,0,1)</f>
        <v>0</v>
      </c>
      <c r="BX498" s="2">
        <f>IF(VLOOKUP(A498,'BD OFICIAL'!$A$1:$AL$2098,16,0)=O498,0,1)</f>
        <v>0</v>
      </c>
      <c r="BY498" s="2">
        <f>IF(VLOOKUP(A498,'BD OFICIAL'!$A$1:$AL$2098,17,0)=P498,0,1)</f>
        <v>0</v>
      </c>
      <c r="BZ498" s="2">
        <f>IF(VLOOKUP(A498,'BD OFICIAL'!$A$1:$AL$2098,19,0)=R498,0,1)</f>
        <v>0</v>
      </c>
      <c r="CA498" s="2">
        <f>IF(VLOOKUP(A498,'BD OFICIAL'!$A$1:$AL$2098,21,0)=T498,0,1)</f>
        <v>0</v>
      </c>
      <c r="CB498" s="2">
        <f>IF(VLOOKUP(A498,'BD OFICIAL'!$A$1:$AL$2098,24,0)=AK498,0,1)</f>
        <v>0</v>
      </c>
      <c r="CC498" s="2">
        <f>IF(VLOOKUP(A498,'BD OFICIAL'!$A$1:$AL$2098,25,0)=X498,0,1)</f>
        <v>0</v>
      </c>
      <c r="CD498" s="2">
        <f>IF(VLOOKUP(A498,'BD OFICIAL'!$A$1:$AL$2098,26,0)=Y498,0,1)</f>
        <v>0</v>
      </c>
      <c r="CE498" s="2">
        <f>IF(VLOOKUP(A498,'BD OFICIAL'!$A$1:$AL$2098,27,0)=Z498,0,1)</f>
        <v>0</v>
      </c>
      <c r="CF498" s="2">
        <f>IF(VLOOKUP(A498,'BD OFICIAL'!$A$1:$AL$2098,28,0)=AA498,0,1)</f>
        <v>0</v>
      </c>
      <c r="CG498" s="2">
        <f>IF(VLOOKUP(A498,'BD OFICIAL'!$A$1:$AL$2098,33,0)=AF498,0,1)</f>
        <v>0</v>
      </c>
      <c r="CH498" s="2">
        <f>IF(VLOOKUP(A498,'BD OFICIAL'!$A$1:$AL$2098,35,0)=AH498,0,1)</f>
        <v>0</v>
      </c>
      <c r="CI498" s="85">
        <f>IF(VLOOKUP(A498,'BD OFICIAL'!$A$1:$AL$2098,34,0)=AL498,0,1)</f>
        <v>0</v>
      </c>
      <c r="CJ498" s="12">
        <f>VLOOKUP(A498,'BD OFICIAL'!$A$1:$AM$2098,36,0)*AM498-AP498</f>
        <v>0</v>
      </c>
      <c r="CK498" s="85" t="str">
        <f t="shared" si="258"/>
        <v>SSH</v>
      </c>
      <c r="CL498" s="85" t="str">
        <f t="shared" si="259"/>
        <v>NO</v>
      </c>
      <c r="CM498" s="85" t="str">
        <f t="shared" si="273"/>
        <v>SI</v>
      </c>
      <c r="CN498" s="31">
        <f t="shared" si="274"/>
        <v>1</v>
      </c>
      <c r="CO498" s="31">
        <f t="shared" si="260"/>
        <v>0</v>
      </c>
      <c r="CP498" s="31">
        <f t="shared" si="275"/>
        <v>0</v>
      </c>
      <c r="CQ498" s="31">
        <f>IF(Y498="NO",0,IF(Y498="SI",IF(VLOOKUP(A498,'BD OFICIAL'!$A:$AO,40,0)=AQ498,0,1)))</f>
        <v>0</v>
      </c>
      <c r="CR498" s="31">
        <f>IF(Z498="NO",0,IF(Z498="SI",IF(VLOOKUP(B498,'BD OFICIAL'!$A:$AO,41,0)=AS498,0,1)))</f>
        <v>0</v>
      </c>
      <c r="CS498" s="31">
        <f t="shared" si="261"/>
        <v>0</v>
      </c>
      <c r="CT498" s="31">
        <f t="shared" si="262"/>
        <v>0</v>
      </c>
      <c r="CU498" s="31">
        <f>IF(VLOOKUP(A498,'BD OFICIAL'!$A$1:$AL$1056,31,0)="SI",IF(AT498&gt;0,0,1),IF(AT498=0,0,1))</f>
        <v>0</v>
      </c>
      <c r="CV498" s="31">
        <f t="shared" si="263"/>
        <v>0</v>
      </c>
      <c r="CW498" s="31">
        <f t="shared" si="276"/>
        <v>0</v>
      </c>
      <c r="CX498" s="85" t="str">
        <f t="shared" si="277"/>
        <v>NO</v>
      </c>
      <c r="CY498" s="31">
        <f t="shared" si="278"/>
        <v>0</v>
      </c>
      <c r="CZ498" s="85" t="str">
        <f>IF(ISERROR(VLOOKUP(AI498,EXPERIENCIA!$A$1:$C$2100,1,0)),"NO","SI")</f>
        <v>NO</v>
      </c>
      <c r="DA498" s="85" t="str">
        <f>IF(CX498="no","NO APLICA",IF(AX498=0,"ERROR NOTA",IF(AND(AX498&gt;1,CZ498="NO"),"ERROR NOTA",IF(AND(CZ498="NO",AX498=1),0,IF(VLOOKUP(AI498,EXPERIENCIA!$A$1:$C$2100,3,0)=AX498,0,"ERROR NOTA")))))</f>
        <v>NO APLICA</v>
      </c>
      <c r="DB498" s="85" t="str">
        <f>IF(ISERROR(VLOOKUP(AI498,COMPORTAMIENTO!$A$1:$C$2100,1,0)),"NO","SI")</f>
        <v>NO</v>
      </c>
      <c r="DC498" s="85" t="str">
        <f>IF(CX498="NO","NO APLICA",IF(AY498=0,"ERROR NOTA",IF(AND(DB498="NO",AY498=7),0,IF(VLOOKUP(AI498,COMPORTAMIENTO!$A$2:$H$2100,8,0)=AY498,0,"ERROR NOTA"))))</f>
        <v>NO APLICA</v>
      </c>
      <c r="DD498" s="104" t="str">
        <f t="shared" si="279"/>
        <v>NO APLICA</v>
      </c>
      <c r="DE498" s="104" t="str">
        <f t="shared" si="280"/>
        <v>NO APLICA</v>
      </c>
      <c r="DF498" s="85" t="str">
        <f t="shared" si="264"/>
        <v>NO</v>
      </c>
      <c r="DG498" s="85">
        <f t="shared" si="281"/>
        <v>0</v>
      </c>
      <c r="DH498" s="85">
        <f t="shared" si="282"/>
        <v>0</v>
      </c>
      <c r="DI498" s="85" t="str">
        <f t="shared" si="283"/>
        <v>NO APLICA</v>
      </c>
      <c r="DJ498" s="12" t="str">
        <f t="shared" si="284"/>
        <v>NO APLICA</v>
      </c>
      <c r="DK498" s="7" t="str">
        <f t="shared" si="285"/>
        <v>NO APLICA</v>
      </c>
      <c r="DL498" s="12">
        <f t="shared" si="265"/>
        <v>5075</v>
      </c>
      <c r="DM498" s="12">
        <f>VLOOKUP(A498,'5 TD'!$A:$B,2,0)</f>
        <v>5075</v>
      </c>
      <c r="DN498" s="7" t="str">
        <f t="shared" si="266"/>
        <v>NO APLICA</v>
      </c>
      <c r="DO498" s="85" t="str">
        <f t="shared" si="286"/>
        <v>NO APLICA</v>
      </c>
      <c r="DP498" s="85" t="str">
        <f t="shared" si="287"/>
        <v>NO APLICA</v>
      </c>
      <c r="DQ498" s="7" t="str">
        <f t="shared" si="288"/>
        <v>NO APLICA</v>
      </c>
      <c r="DR498" s="85" t="str">
        <f t="shared" si="267"/>
        <v>NO APLICA</v>
      </c>
      <c r="DS498" s="2" t="str">
        <f>+('3 Planilla Preadjudicación OTIC'!BN498)</f>
        <v>NO</v>
      </c>
      <c r="DT498" s="2" t="str">
        <f>IF(DR498="APROBADO",VLOOKUP(A498,'5 TD'!$D$3:$E$270,2,0),"NO APLICA")</f>
        <v>NO APLICA</v>
      </c>
      <c r="DU498" s="2" t="str">
        <f t="shared" si="268"/>
        <v>NO APLICA</v>
      </c>
      <c r="DV498" s="2" t="str">
        <f>IF(DU498="SI",VLOOKUP(A498,'5 TD'!$G$3:$H$270,2,0),"NO APLICA ")</f>
        <v xml:space="preserve">NO APLICA </v>
      </c>
      <c r="DW498" s="2" t="str">
        <f t="shared" si="269"/>
        <v>NO</v>
      </c>
      <c r="DX498" s="2" t="str">
        <f>IF(DW498="SI",VLOOKUP(A498,'5 TD'!$J$4:$K$472,2,0),"NO APLICA")</f>
        <v>NO APLICA</v>
      </c>
      <c r="DY498" s="2" t="str">
        <f t="shared" si="270"/>
        <v>NO APLICA</v>
      </c>
      <c r="DZ498" s="7" t="str">
        <f>IF(DY498="SI",VLOOKUP(A498,'5 TD'!$M$4:$N$350,2,0),"NO APLICA")</f>
        <v>NO APLICA</v>
      </c>
      <c r="EA498" s="2" t="str">
        <f t="shared" si="271"/>
        <v>NO APLICA</v>
      </c>
      <c r="EB498" s="12" t="str">
        <f t="shared" si="272"/>
        <v/>
      </c>
      <c r="EC498" s="12" t="str">
        <f>IF(EA498="SI",VLOOKUP(A498,'5 TD'!$V$4:$W$479,2,0),"NO APLICA")</f>
        <v>NO APLICA</v>
      </c>
      <c r="ED498" s="2" t="str">
        <f t="shared" si="289"/>
        <v>NO</v>
      </c>
      <c r="EE498" s="79" t="str">
        <f>IF(ED498="SI",VLOOKUP(AI498,COMPORTAMIENTO!$A$1:$H$2100,7,0),"NO APLICA")</f>
        <v>NO APLICA</v>
      </c>
      <c r="EF498" s="12" t="str">
        <f>IF(ED498="SI",VLOOKUP(A498,'5 TD'!$P$2:$Q$479,2,0),"NO APLICA")</f>
        <v>NO APLICA</v>
      </c>
      <c r="EG498" s="2" t="str">
        <f t="shared" si="290"/>
        <v>NO</v>
      </c>
      <c r="EH498" s="2">
        <f>IF(CZ498="no",0,VLOOKUP(AI498,EXPERIENCIA!$A$1:$C$2100,2,0))</f>
        <v>0</v>
      </c>
      <c r="EI498" s="2">
        <f>IF(CZ498="si",VLOOKUP(A498,'5 TD'!$S$3:$T$2103,2,0),0)</f>
        <v>0</v>
      </c>
      <c r="EJ498" s="2" t="str">
        <f t="shared" si="291"/>
        <v>SI</v>
      </c>
      <c r="EK498" s="2">
        <f>+('3 Planilla Preadjudicación OTIC'!BU498)</f>
        <v>0</v>
      </c>
      <c r="EL498" s="3"/>
      <c r="EM498" s="3"/>
      <c r="EN498" s="3"/>
      <c r="EQ498" s="86"/>
    </row>
    <row r="499" spans="1:147" ht="15" customHeight="1" x14ac:dyDescent="0.3">
      <c r="A499" s="2">
        <f>+('3 Planilla Preadjudicación OTIC'!A499)</f>
        <v>14407</v>
      </c>
      <c r="B499" s="2" t="str">
        <f>+('3 Planilla Preadjudicación OTIC'!B499)</f>
        <v>65181652-1</v>
      </c>
      <c r="C499" s="4">
        <f>+('3 Planilla Preadjudicación OTIC'!E499)</f>
        <v>2025</v>
      </c>
      <c r="D499" s="4" t="str">
        <f>+('3 Planilla Preadjudicación OTIC'!F499)</f>
        <v>MANDATO</v>
      </c>
      <c r="E499" s="4" t="str">
        <f>+('3 Planilla Preadjudicación OTIC'!G499)</f>
        <v>73188700-4</v>
      </c>
      <c r="F499" s="4" t="str">
        <f>+('3 Planilla Preadjudicación OTIC'!H499)</f>
        <v>ONG CASA DE ACOGIDA LA ESPERANZA</v>
      </c>
      <c r="G499" s="4"/>
      <c r="H499" s="4"/>
      <c r="I499" s="4" t="str">
        <f>+('3 Planilla Preadjudicación OTIC'!I499)</f>
        <v>MASAJES CORPORALES CON FINES ESTÉTICOS Y DE RELAJACIÓN</v>
      </c>
      <c r="J499" s="4" t="str">
        <f>+('3 Planilla Preadjudicación OTIC'!J499)</f>
        <v>SIN PLAN FORMATIVO</v>
      </c>
      <c r="K499" s="4" t="str">
        <f>+('3 Planilla Preadjudicación OTIC'!K499)</f>
        <v/>
      </c>
      <c r="L499" s="4" t="str">
        <f>+('3 Planilla Preadjudicación OTIC'!L499)</f>
        <v/>
      </c>
      <c r="M499" s="2">
        <f>+('3 Planilla Preadjudicación OTIC'!M499)</f>
        <v>13</v>
      </c>
      <c r="N499" s="4" t="str">
        <f>+('3 Planilla Preadjudicación OTIC'!N499)</f>
        <v>METROPOLITANA</v>
      </c>
      <c r="O499" s="4" t="str">
        <f>+('3 Planilla Preadjudicación OTIC'!O499)</f>
        <v>LA GRANJA</v>
      </c>
      <c r="P499" s="4" t="str">
        <f>+('3 Planilla Preadjudicación OTIC'!P499)</f>
        <v>EMPRENDEDORES/AS INFORMALES O PERSONAS VULNERABLES PERTENECIENTES AL 80% MAS VULNERABLE</v>
      </c>
      <c r="Q499" s="4" t="str">
        <f>+('3 Planilla Preadjudicación OTIC'!Q499)</f>
        <v>PRESENCIAL</v>
      </c>
      <c r="R499" s="4" t="str">
        <f>+('3 Planilla Preadjudicación OTIC'!R499)</f>
        <v>DEPENDIENTE</v>
      </c>
      <c r="S499" s="4">
        <f>+('3 Planilla Preadjudicación OTIC'!S499)</f>
        <v>50</v>
      </c>
      <c r="T499" s="2">
        <f>+('3 Planilla Preadjudicación OTIC'!T499)</f>
        <v>20</v>
      </c>
      <c r="U499" s="2">
        <f>+('3 Planilla Preadjudicación OTIC'!U499)</f>
        <v>0</v>
      </c>
      <c r="V499" s="2">
        <f>+('3 Planilla Preadjudicación OTIC'!V499)</f>
        <v>0</v>
      </c>
      <c r="W499" s="2">
        <f>+('3 Planilla Preadjudicación OTIC'!W499)</f>
        <v>200</v>
      </c>
      <c r="X499" s="2">
        <f>+('3 Planilla Preadjudicación OTIC'!X499)</f>
        <v>4</v>
      </c>
      <c r="Y499" s="2" t="str">
        <f>+('3 Planilla Preadjudicación OTIC'!Y499)</f>
        <v>SI</v>
      </c>
      <c r="Z499" s="2" t="str">
        <f>+('3 Planilla Preadjudicación OTIC'!Z499)</f>
        <v>NO</v>
      </c>
      <c r="AA499" s="2" t="str">
        <f>+('3 Planilla Preadjudicación OTIC'!AA499)</f>
        <v>NO</v>
      </c>
      <c r="AB499" s="4" t="str">
        <f>+('3 Planilla Preadjudicación OTIC'!AB499)</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499" s="4" t="str">
        <f>+('3 Planilla Preadjudicación OTIC'!AC499)</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499" s="2" t="str">
        <f>+('3 Planilla Preadjudicación OTIC'!AD499)</f>
        <v>NO</v>
      </c>
      <c r="AE499" s="4">
        <f>+('3 Planilla Preadjudicación OTIC'!AE499)</f>
        <v>0</v>
      </c>
      <c r="AF499" s="2" t="str">
        <f>+('3 Planilla Preadjudicación OTIC'!AF499)</f>
        <v>CERRADA</v>
      </c>
      <c r="AG499" s="2">
        <f>+('3 Planilla Preadjudicación OTIC'!AG499)</f>
        <v>50</v>
      </c>
      <c r="AH499" s="2">
        <f>+('3 Planilla Preadjudicación OTIC'!AH499)</f>
        <v>2</v>
      </c>
      <c r="AI499" s="135" t="str">
        <f>+('3 Planilla Preadjudicación OTIC'!AI499)</f>
        <v>76014819-9</v>
      </c>
      <c r="AJ499" s="4" t="str">
        <f>+('3 Planilla Preadjudicación OTIC'!AJ499)</f>
        <v>ID Capacitación Ltda.</v>
      </c>
      <c r="AK499" s="2">
        <f>+('3 Planilla Preadjudicación OTIC'!AK499)</f>
        <v>200</v>
      </c>
      <c r="AL499" s="2">
        <f>+('3 Planilla Preadjudicación OTIC'!AL499)</f>
        <v>50</v>
      </c>
      <c r="AM499" s="12">
        <f>+('3 Planilla Preadjudicación OTIC'!AM499)</f>
        <v>5075</v>
      </c>
      <c r="AN499" s="12">
        <f>+('3 Planilla Preadjudicación OTIC'!AN499)</f>
        <v>0</v>
      </c>
      <c r="AO499" s="12">
        <f>+('3 Planilla Preadjudicación OTIC'!AO499)</f>
        <v>0</v>
      </c>
      <c r="AP499" s="12">
        <f>+('3 Planilla Preadjudicación OTIC'!AP499)</f>
        <v>20300000</v>
      </c>
      <c r="AQ499" s="12">
        <f>+('3 Planilla Preadjudicación OTIC'!AQ499)</f>
        <v>4000000</v>
      </c>
      <c r="AR499" s="12">
        <f>+('3 Planilla Preadjudicación OTIC'!AR499)</f>
        <v>0</v>
      </c>
      <c r="AS499" s="12">
        <f>+('3 Planilla Preadjudicación OTIC'!AS499)</f>
        <v>0</v>
      </c>
      <c r="AT499" s="12">
        <f>+('3 Planilla Preadjudicación OTIC'!AT499)</f>
        <v>0</v>
      </c>
      <c r="AU499" s="12">
        <f>+('3 Planilla Preadjudicación OTIC'!AU499)</f>
        <v>24300000</v>
      </c>
      <c r="AV499" s="2" t="str">
        <f>+('3 Planilla Preadjudicación OTIC'!AV499)</f>
        <v>NO</v>
      </c>
      <c r="AW499" s="4" t="str">
        <f>+('3 Planilla Preadjudicación OTIC'!AW499)</f>
        <v>NUMERAL ITEM 11: NO PRESENTA REGISTRO FOTOGRAFICO</v>
      </c>
      <c r="AX499" s="2">
        <f>+('3 Planilla Preadjudicación OTIC'!AX499)</f>
        <v>0</v>
      </c>
      <c r="AY499" s="2">
        <f>+('3 Planilla Preadjudicación OTIC'!AY499)</f>
        <v>0</v>
      </c>
      <c r="AZ499" s="2">
        <f>+('3 Planilla Preadjudicación OTIC'!AZ499)</f>
        <v>7</v>
      </c>
      <c r="BA499" s="2">
        <f>+('3 Planilla Preadjudicación OTIC'!BA499)</f>
        <v>7</v>
      </c>
      <c r="BB499" s="2">
        <f>+('3 Planilla Preadjudicación OTIC'!BB499)</f>
        <v>0</v>
      </c>
      <c r="BC499" s="2">
        <f>+('3 Planilla Preadjudicación OTIC'!BC499)</f>
        <v>0</v>
      </c>
      <c r="BD499" s="2">
        <f>+('3 Planilla Preadjudicación OTIC'!BD499)</f>
        <v>0</v>
      </c>
      <c r="BE499" s="2">
        <f>+('3 Planilla Preadjudicación OTIC'!BE499)</f>
        <v>0</v>
      </c>
      <c r="BF499" s="2">
        <f>+('3 Planilla Preadjudicación OTIC'!BF499)</f>
        <v>0</v>
      </c>
      <c r="BG499" s="2">
        <f>+('3 Planilla Preadjudicación OTIC'!BG499)</f>
        <v>0</v>
      </c>
      <c r="BH499" s="2">
        <f>+('3 Planilla Preadjudicación OTIC'!BH499)</f>
        <v>0</v>
      </c>
      <c r="BI499" s="2">
        <f>+('3 Planilla Preadjudicación OTIC'!BI499)</f>
        <v>0</v>
      </c>
      <c r="BJ499" s="2">
        <f>+('3 Planilla Preadjudicación OTIC'!BJ499)</f>
        <v>0</v>
      </c>
      <c r="BK499" s="2">
        <f>+('3 Planilla Preadjudicación OTIC'!BK499)</f>
        <v>0</v>
      </c>
      <c r="BL499" s="2">
        <f>+('3 Planilla Preadjudicación OTIC'!BL499)</f>
        <v>0</v>
      </c>
      <c r="BM499" s="104">
        <f>ROUND(('3 Planilla Preadjudicación OTIC'!BM499),1)</f>
        <v>0</v>
      </c>
      <c r="BN499" s="4" t="str">
        <f>+('3 Planilla Preadjudicación OTIC'!BN499)</f>
        <v>NO</v>
      </c>
      <c r="BO499" s="4">
        <f>+('3 Planilla Preadjudicación OTIC'!BO499)</f>
        <v>0</v>
      </c>
      <c r="BP499" s="4">
        <f>+('3 Planilla Preadjudicación OTIC'!BP499)</f>
        <v>0</v>
      </c>
      <c r="BQ499" s="4">
        <f>+('3 Planilla Preadjudicación OTIC'!BQ499)</f>
        <v>0</v>
      </c>
      <c r="BR499" s="4">
        <f>+('3 Planilla Preadjudicación OTIC'!BR499)</f>
        <v>0</v>
      </c>
      <c r="BS499" s="4">
        <f>+('3 Planilla Preadjudicación OTIC'!BS499)</f>
        <v>0</v>
      </c>
      <c r="BT499" s="4">
        <f>+('3 Planilla Preadjudicación OTIC'!BT499)</f>
        <v>0</v>
      </c>
      <c r="BU499" s="85">
        <f>IF(VLOOKUP(A499,'BD OFICIAL'!$A$1:$AL$2098,7,0)=D499,0,1)</f>
        <v>0</v>
      </c>
      <c r="BV499" s="85">
        <f>IF(VLOOKUP(A499,'BD OFICIAL'!$A$1:$AL$2098,11,0)=J499,0,1)</f>
        <v>0</v>
      </c>
      <c r="BW499" s="85">
        <f>IF(VLOOKUP(A499,'BD OFICIAL'!$A$1:$AL$2098,13,0)=L499,0,1)</f>
        <v>0</v>
      </c>
      <c r="BX499" s="2">
        <f>IF(VLOOKUP(A499,'BD OFICIAL'!$A$1:$AL$2098,16,0)=O499,0,1)</f>
        <v>0</v>
      </c>
      <c r="BY499" s="2">
        <f>IF(VLOOKUP(A499,'BD OFICIAL'!$A$1:$AL$2098,17,0)=P499,0,1)</f>
        <v>0</v>
      </c>
      <c r="BZ499" s="2">
        <f>IF(VLOOKUP(A499,'BD OFICIAL'!$A$1:$AL$2098,19,0)=R499,0,1)</f>
        <v>0</v>
      </c>
      <c r="CA499" s="2">
        <f>IF(VLOOKUP(A499,'BD OFICIAL'!$A$1:$AL$2098,21,0)=T499,0,1)</f>
        <v>0</v>
      </c>
      <c r="CB499" s="2">
        <f>IF(VLOOKUP(A499,'BD OFICIAL'!$A$1:$AL$2098,24,0)=AK499,0,1)</f>
        <v>0</v>
      </c>
      <c r="CC499" s="2">
        <f>IF(VLOOKUP(A499,'BD OFICIAL'!$A$1:$AL$2098,25,0)=X499,0,1)</f>
        <v>0</v>
      </c>
      <c r="CD499" s="2">
        <f>IF(VLOOKUP(A499,'BD OFICIAL'!$A$1:$AL$2098,26,0)=Y499,0,1)</f>
        <v>0</v>
      </c>
      <c r="CE499" s="2">
        <f>IF(VLOOKUP(A499,'BD OFICIAL'!$A$1:$AL$2098,27,0)=Z499,0,1)</f>
        <v>0</v>
      </c>
      <c r="CF499" s="2">
        <f>IF(VLOOKUP(A499,'BD OFICIAL'!$A$1:$AL$2098,28,0)=AA499,0,1)</f>
        <v>0</v>
      </c>
      <c r="CG499" s="2">
        <f>IF(VLOOKUP(A499,'BD OFICIAL'!$A$1:$AL$2098,33,0)=AF499,0,1)</f>
        <v>0</v>
      </c>
      <c r="CH499" s="2">
        <f>IF(VLOOKUP(A499,'BD OFICIAL'!$A$1:$AL$2098,35,0)=AH499,0,1)</f>
        <v>0</v>
      </c>
      <c r="CI499" s="85">
        <f>IF(VLOOKUP(A499,'BD OFICIAL'!$A$1:$AL$2098,34,0)=AL499,0,1)</f>
        <v>0</v>
      </c>
      <c r="CJ499" s="12">
        <f>VLOOKUP(A499,'BD OFICIAL'!$A$1:$AM$2098,36,0)*AM499-AP499</f>
        <v>0</v>
      </c>
      <c r="CK499" s="85" t="str">
        <f t="shared" si="258"/>
        <v>SSH</v>
      </c>
      <c r="CL499" s="85" t="str">
        <f t="shared" si="259"/>
        <v>NO</v>
      </c>
      <c r="CM499" s="85" t="str">
        <f t="shared" si="273"/>
        <v>SI</v>
      </c>
      <c r="CN499" s="31">
        <f t="shared" si="274"/>
        <v>1</v>
      </c>
      <c r="CO499" s="31">
        <f t="shared" si="260"/>
        <v>0</v>
      </c>
      <c r="CP499" s="31">
        <f t="shared" si="275"/>
        <v>0</v>
      </c>
      <c r="CQ499" s="31">
        <f>IF(Y499="NO",0,IF(Y499="SI",IF(VLOOKUP(A499,'BD OFICIAL'!$A:$AO,40,0)=AQ499,0,1)))</f>
        <v>0</v>
      </c>
      <c r="CR499" s="31">
        <f>IF(Z499="NO",0,IF(Z499="SI",IF(VLOOKUP(B499,'BD OFICIAL'!$A:$AO,41,0)=AS499,0,1)))</f>
        <v>0</v>
      </c>
      <c r="CS499" s="31">
        <f t="shared" si="261"/>
        <v>0</v>
      </c>
      <c r="CT499" s="31">
        <f t="shared" si="262"/>
        <v>0</v>
      </c>
      <c r="CU499" s="31">
        <f>IF(VLOOKUP(A499,'BD OFICIAL'!$A$1:$AL$1056,31,0)="SI",IF(AT499&gt;0,0,1),IF(AT499=0,0,1))</f>
        <v>0</v>
      </c>
      <c r="CV499" s="31">
        <f t="shared" si="263"/>
        <v>0</v>
      </c>
      <c r="CW499" s="31">
        <f t="shared" si="276"/>
        <v>0</v>
      </c>
      <c r="CX499" s="85" t="str">
        <f t="shared" si="277"/>
        <v>NO</v>
      </c>
      <c r="CY499" s="31">
        <f t="shared" si="278"/>
        <v>0</v>
      </c>
      <c r="CZ499" s="85" t="str">
        <f>IF(ISERROR(VLOOKUP(AI499,EXPERIENCIA!$A$1:$C$2100,1,0)),"NO","SI")</f>
        <v>NO</v>
      </c>
      <c r="DA499" s="85" t="str">
        <f>IF(CX499="no","NO APLICA",IF(AX499=0,"ERROR NOTA",IF(AND(AX499&gt;1,CZ499="NO"),"ERROR NOTA",IF(AND(CZ499="NO",AX499=1),0,IF(VLOOKUP(AI499,EXPERIENCIA!$A$1:$C$2100,3,0)=AX499,0,"ERROR NOTA")))))</f>
        <v>NO APLICA</v>
      </c>
      <c r="DB499" s="85" t="str">
        <f>IF(ISERROR(VLOOKUP(AI499,COMPORTAMIENTO!$A$1:$C$2100,1,0)),"NO","SI")</f>
        <v>NO</v>
      </c>
      <c r="DC499" s="85" t="str">
        <f>IF(CX499="NO","NO APLICA",IF(AY499=0,"ERROR NOTA",IF(AND(DB499="NO",AY499=7),0,IF(VLOOKUP(AI499,COMPORTAMIENTO!$A$2:$H$2100,8,0)=AY499,0,"ERROR NOTA"))))</f>
        <v>NO APLICA</v>
      </c>
      <c r="DD499" s="104" t="str">
        <f t="shared" si="279"/>
        <v>NO APLICA</v>
      </c>
      <c r="DE499" s="104" t="str">
        <f t="shared" si="280"/>
        <v>NO APLICA</v>
      </c>
      <c r="DF499" s="85" t="str">
        <f t="shared" si="264"/>
        <v>NO</v>
      </c>
      <c r="DG499" s="85">
        <f t="shared" si="281"/>
        <v>0</v>
      </c>
      <c r="DH499" s="85">
        <f t="shared" si="282"/>
        <v>0</v>
      </c>
      <c r="DI499" s="85" t="str">
        <f t="shared" si="283"/>
        <v>NO APLICA</v>
      </c>
      <c r="DJ499" s="12" t="str">
        <f t="shared" si="284"/>
        <v>NO APLICA</v>
      </c>
      <c r="DK499" s="7" t="str">
        <f t="shared" si="285"/>
        <v>NO APLICA</v>
      </c>
      <c r="DL499" s="12">
        <f t="shared" si="265"/>
        <v>5075</v>
      </c>
      <c r="DM499" s="12">
        <f>VLOOKUP(A499,'5 TD'!$A:$B,2,0)</f>
        <v>5075</v>
      </c>
      <c r="DN499" s="7" t="str">
        <f t="shared" si="266"/>
        <v>NO APLICA</v>
      </c>
      <c r="DO499" s="85" t="str">
        <f t="shared" si="286"/>
        <v>NO APLICA</v>
      </c>
      <c r="DP499" s="85" t="str">
        <f t="shared" si="287"/>
        <v>NO APLICA</v>
      </c>
      <c r="DQ499" s="7" t="str">
        <f t="shared" si="288"/>
        <v>NO APLICA</v>
      </c>
      <c r="DR499" s="85" t="str">
        <f t="shared" si="267"/>
        <v>NO APLICA</v>
      </c>
      <c r="DS499" s="2" t="str">
        <f>+('3 Planilla Preadjudicación OTIC'!BN499)</f>
        <v>NO</v>
      </c>
      <c r="DT499" s="2" t="str">
        <f>IF(DR499="APROBADO",VLOOKUP(A499,'5 TD'!$D$3:$E$270,2,0),"NO APLICA")</f>
        <v>NO APLICA</v>
      </c>
      <c r="DU499" s="2" t="str">
        <f t="shared" si="268"/>
        <v>NO APLICA</v>
      </c>
      <c r="DV499" s="2" t="str">
        <f>IF(DU499="SI",VLOOKUP(A499,'5 TD'!$G$3:$H$270,2,0),"NO APLICA ")</f>
        <v xml:space="preserve">NO APLICA </v>
      </c>
      <c r="DW499" s="2" t="str">
        <f t="shared" si="269"/>
        <v>NO</v>
      </c>
      <c r="DX499" s="2" t="str">
        <f>IF(DW499="SI",VLOOKUP(A499,'5 TD'!$J$4:$K$472,2,0),"NO APLICA")</f>
        <v>NO APLICA</v>
      </c>
      <c r="DY499" s="2" t="str">
        <f t="shared" si="270"/>
        <v>NO APLICA</v>
      </c>
      <c r="DZ499" s="7" t="str">
        <f>IF(DY499="SI",VLOOKUP(A499,'5 TD'!$M$4:$N$350,2,0),"NO APLICA")</f>
        <v>NO APLICA</v>
      </c>
      <c r="EA499" s="2" t="str">
        <f t="shared" si="271"/>
        <v>NO APLICA</v>
      </c>
      <c r="EB499" s="12" t="str">
        <f t="shared" si="272"/>
        <v/>
      </c>
      <c r="EC499" s="12" t="str">
        <f>IF(EA499="SI",VLOOKUP(A499,'5 TD'!$V$4:$W$479,2,0),"NO APLICA")</f>
        <v>NO APLICA</v>
      </c>
      <c r="ED499" s="2" t="str">
        <f t="shared" si="289"/>
        <v>NO</v>
      </c>
      <c r="EE499" s="79" t="str">
        <f>IF(ED499="SI",VLOOKUP(AI499,COMPORTAMIENTO!$A$1:$H$2100,7,0),"NO APLICA")</f>
        <v>NO APLICA</v>
      </c>
      <c r="EF499" s="12" t="str">
        <f>IF(ED499="SI",VLOOKUP(A499,'5 TD'!$P$2:$Q$479,2,0),"NO APLICA")</f>
        <v>NO APLICA</v>
      </c>
      <c r="EG499" s="2" t="str">
        <f t="shared" si="290"/>
        <v>NO</v>
      </c>
      <c r="EH499" s="2">
        <f>IF(CZ499="no",0,VLOOKUP(AI499,EXPERIENCIA!$A$1:$C$2100,2,0))</f>
        <v>0</v>
      </c>
      <c r="EI499" s="2">
        <f>IF(CZ499="si",VLOOKUP(A499,'5 TD'!$S$3:$T$2103,2,0),0)</f>
        <v>0</v>
      </c>
      <c r="EJ499" s="2" t="str">
        <f t="shared" si="291"/>
        <v>SI</v>
      </c>
      <c r="EK499" s="2">
        <f>+('3 Planilla Preadjudicación OTIC'!BU499)</f>
        <v>0</v>
      </c>
      <c r="EL499" s="3"/>
      <c r="EM499" s="3"/>
      <c r="EN499" s="3"/>
      <c r="EQ499" s="86"/>
    </row>
    <row r="500" spans="1:147" ht="15" customHeight="1" x14ac:dyDescent="0.3">
      <c r="A500" s="2">
        <f>+('3 Planilla Preadjudicación OTIC'!A500)</f>
        <v>14412</v>
      </c>
      <c r="B500" s="2" t="str">
        <f>+('3 Planilla Preadjudicación OTIC'!B500)</f>
        <v>65181652-1</v>
      </c>
      <c r="C500" s="4">
        <f>+('3 Planilla Preadjudicación OTIC'!E500)</f>
        <v>2025</v>
      </c>
      <c r="D500" s="4" t="str">
        <f>+('3 Planilla Preadjudicación OTIC'!F500)</f>
        <v>MANDATO</v>
      </c>
      <c r="E500" s="4" t="str">
        <f>+('3 Planilla Preadjudicación OTIC'!G500)</f>
        <v>73188700-4</v>
      </c>
      <c r="F500" s="4" t="str">
        <f>+('3 Planilla Preadjudicación OTIC'!H500)</f>
        <v>ONG CASA DE ACOGIDA LA ESPERANZA</v>
      </c>
      <c r="G500" s="4"/>
      <c r="H500" s="4"/>
      <c r="I500" s="4" t="str">
        <f>+('3 Planilla Preadjudicación OTIC'!I500)</f>
        <v>TÉCNICAS DE ESTÉTICA FACIAL</v>
      </c>
      <c r="J500" s="4" t="str">
        <f>+('3 Planilla Preadjudicación OTIC'!J500)</f>
        <v>SIN PLAN FORMATIVO</v>
      </c>
      <c r="K500" s="4" t="str">
        <f>+('3 Planilla Preadjudicación OTIC'!K500)</f>
        <v/>
      </c>
      <c r="L500" s="4" t="str">
        <f>+('3 Planilla Preadjudicación OTIC'!L500)</f>
        <v/>
      </c>
      <c r="M500" s="2">
        <f>+('3 Planilla Preadjudicación OTIC'!M500)</f>
        <v>13</v>
      </c>
      <c r="N500" s="4" t="str">
        <f>+('3 Planilla Preadjudicación OTIC'!N500)</f>
        <v>METROPOLITANA</v>
      </c>
      <c r="O500" s="4" t="str">
        <f>+('3 Planilla Preadjudicación OTIC'!O500)</f>
        <v>PUDAHUEL</v>
      </c>
      <c r="P500" s="4" t="str">
        <f>+('3 Planilla Preadjudicación OTIC'!P500)</f>
        <v>EMPRENDEDORES/AS INFORMALES O PERSONAS VULNERABLES PERTENECIENTES AL 80% MAS VULNERABLE</v>
      </c>
      <c r="Q500" s="4" t="str">
        <f>+('3 Planilla Preadjudicación OTIC'!Q500)</f>
        <v>PRESENCIAL</v>
      </c>
      <c r="R500" s="4" t="str">
        <f>+('3 Planilla Preadjudicación OTIC'!R500)</f>
        <v>DEPENDIENTE</v>
      </c>
      <c r="S500" s="4">
        <f>+('3 Planilla Preadjudicación OTIC'!S500)</f>
        <v>25</v>
      </c>
      <c r="T500" s="2">
        <f>+('3 Planilla Preadjudicación OTIC'!T500)</f>
        <v>20</v>
      </c>
      <c r="U500" s="2">
        <f>+('3 Planilla Preadjudicación OTIC'!U500)</f>
        <v>0</v>
      </c>
      <c r="V500" s="2">
        <f>+('3 Planilla Preadjudicación OTIC'!V500)</f>
        <v>0</v>
      </c>
      <c r="W500" s="2">
        <f>+('3 Planilla Preadjudicación OTIC'!W500)</f>
        <v>100</v>
      </c>
      <c r="X500" s="2">
        <f>+('3 Planilla Preadjudicación OTIC'!X500)</f>
        <v>4</v>
      </c>
      <c r="Y500" s="2" t="str">
        <f>+('3 Planilla Preadjudicación OTIC'!Y500)</f>
        <v>SI</v>
      </c>
      <c r="Z500" s="2" t="str">
        <f>+('3 Planilla Preadjudicación OTIC'!Z500)</f>
        <v>NO</v>
      </c>
      <c r="AA500" s="2" t="str">
        <f>+('3 Planilla Preadjudicación OTIC'!AA500)</f>
        <v>NO</v>
      </c>
      <c r="AB500" s="4" t="str">
        <f>+('3 Planilla Preadjudicación OTIC'!AB500)</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500" s="4" t="str">
        <f>+('3 Planilla Preadjudicación OTIC'!AC500)</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00" s="2" t="str">
        <f>+('3 Planilla Preadjudicación OTIC'!AD500)</f>
        <v>NO</v>
      </c>
      <c r="AE500" s="4">
        <f>+('3 Planilla Preadjudicación OTIC'!AE500)</f>
        <v>0</v>
      </c>
      <c r="AF500" s="2" t="str">
        <f>+('3 Planilla Preadjudicación OTIC'!AF500)</f>
        <v>CERRADA</v>
      </c>
      <c r="AG500" s="2">
        <f>+('3 Planilla Preadjudicación OTIC'!AG500)</f>
        <v>25</v>
      </c>
      <c r="AH500" s="2">
        <f>+('3 Planilla Preadjudicación OTIC'!AH500)</f>
        <v>2</v>
      </c>
      <c r="AI500" s="135" t="str">
        <f>+('3 Planilla Preadjudicación OTIC'!AI500)</f>
        <v>76014819-9</v>
      </c>
      <c r="AJ500" s="4" t="str">
        <f>+('3 Planilla Preadjudicación OTIC'!AJ500)</f>
        <v>ID Capacitación Ltda.</v>
      </c>
      <c r="AK500" s="2">
        <f>+('3 Planilla Preadjudicación OTIC'!AK500)</f>
        <v>100</v>
      </c>
      <c r="AL500" s="2">
        <f>+('3 Planilla Preadjudicación OTIC'!AL500)</f>
        <v>25</v>
      </c>
      <c r="AM500" s="12">
        <f>+('3 Planilla Preadjudicación OTIC'!AM500)</f>
        <v>5075</v>
      </c>
      <c r="AN500" s="12">
        <f>+('3 Planilla Preadjudicación OTIC'!AN500)</f>
        <v>0</v>
      </c>
      <c r="AO500" s="12">
        <f>+('3 Planilla Preadjudicación OTIC'!AO500)</f>
        <v>0</v>
      </c>
      <c r="AP500" s="12">
        <f>+('3 Planilla Preadjudicación OTIC'!AP500)</f>
        <v>10150000</v>
      </c>
      <c r="AQ500" s="12">
        <f>+('3 Planilla Preadjudicación OTIC'!AQ500)</f>
        <v>2000000</v>
      </c>
      <c r="AR500" s="12">
        <f>+('3 Planilla Preadjudicación OTIC'!AR500)</f>
        <v>0</v>
      </c>
      <c r="AS500" s="12">
        <f>+('3 Planilla Preadjudicación OTIC'!AS500)</f>
        <v>0</v>
      </c>
      <c r="AT500" s="12">
        <f>+('3 Planilla Preadjudicación OTIC'!AT500)</f>
        <v>0</v>
      </c>
      <c r="AU500" s="12">
        <f>+('3 Planilla Preadjudicación OTIC'!AU500)</f>
        <v>12150000</v>
      </c>
      <c r="AV500" s="2" t="str">
        <f>+('3 Planilla Preadjudicación OTIC'!AV500)</f>
        <v>NO</v>
      </c>
      <c r="AW500" s="4" t="str">
        <f>+('3 Planilla Preadjudicación OTIC'!AW500)</f>
        <v>NUMERAL 6.2.1. ITEM 11: NO PRESENTA REGISTRO FOTOGRÁFICO</v>
      </c>
      <c r="AX500" s="2">
        <f>+('3 Planilla Preadjudicación OTIC'!AX500)</f>
        <v>0</v>
      </c>
      <c r="AY500" s="2">
        <f>+('3 Planilla Preadjudicación OTIC'!AY500)</f>
        <v>0</v>
      </c>
      <c r="AZ500" s="2">
        <f>+('3 Planilla Preadjudicación OTIC'!AZ500)</f>
        <v>7</v>
      </c>
      <c r="BA500" s="2">
        <f>+('3 Planilla Preadjudicación OTIC'!BA500)</f>
        <v>7</v>
      </c>
      <c r="BB500" s="2">
        <f>+('3 Planilla Preadjudicación OTIC'!BB500)</f>
        <v>0</v>
      </c>
      <c r="BC500" s="2">
        <f>+('3 Planilla Preadjudicación OTIC'!BC500)</f>
        <v>0</v>
      </c>
      <c r="BD500" s="2">
        <f>+('3 Planilla Preadjudicación OTIC'!BD500)</f>
        <v>0</v>
      </c>
      <c r="BE500" s="2">
        <f>+('3 Planilla Preadjudicación OTIC'!BE500)</f>
        <v>0</v>
      </c>
      <c r="BF500" s="2">
        <f>+('3 Planilla Preadjudicación OTIC'!BF500)</f>
        <v>0</v>
      </c>
      <c r="BG500" s="2">
        <f>+('3 Planilla Preadjudicación OTIC'!BG500)</f>
        <v>0</v>
      </c>
      <c r="BH500" s="2">
        <f>+('3 Planilla Preadjudicación OTIC'!BH500)</f>
        <v>0</v>
      </c>
      <c r="BI500" s="2">
        <f>+('3 Planilla Preadjudicación OTIC'!BI500)</f>
        <v>0</v>
      </c>
      <c r="BJ500" s="2">
        <f>+('3 Planilla Preadjudicación OTIC'!BJ500)</f>
        <v>0</v>
      </c>
      <c r="BK500" s="2">
        <f>+('3 Planilla Preadjudicación OTIC'!BK500)</f>
        <v>0</v>
      </c>
      <c r="BL500" s="2">
        <f>+('3 Planilla Preadjudicación OTIC'!BL500)</f>
        <v>0</v>
      </c>
      <c r="BM500" s="104">
        <f>ROUND(('3 Planilla Preadjudicación OTIC'!BM500),1)</f>
        <v>0</v>
      </c>
      <c r="BN500" s="4" t="str">
        <f>+('3 Planilla Preadjudicación OTIC'!BN500)</f>
        <v>NO</v>
      </c>
      <c r="BO500" s="4">
        <f>+('3 Planilla Preadjudicación OTIC'!BO500)</f>
        <v>0</v>
      </c>
      <c r="BP500" s="4">
        <f>+('3 Planilla Preadjudicación OTIC'!BP500)</f>
        <v>0</v>
      </c>
      <c r="BQ500" s="4">
        <f>+('3 Planilla Preadjudicación OTIC'!BQ500)</f>
        <v>0</v>
      </c>
      <c r="BR500" s="4">
        <f>+('3 Planilla Preadjudicación OTIC'!BR500)</f>
        <v>0</v>
      </c>
      <c r="BS500" s="4">
        <f>+('3 Planilla Preadjudicación OTIC'!BS500)</f>
        <v>0</v>
      </c>
      <c r="BT500" s="4">
        <f>+('3 Planilla Preadjudicación OTIC'!BT500)</f>
        <v>0</v>
      </c>
      <c r="BU500" s="85">
        <f>IF(VLOOKUP(A500,'BD OFICIAL'!$A$1:$AL$2098,7,0)=D500,0,1)</f>
        <v>0</v>
      </c>
      <c r="BV500" s="85">
        <f>IF(VLOOKUP(A500,'BD OFICIAL'!$A$1:$AL$2098,11,0)=J500,0,1)</f>
        <v>0</v>
      </c>
      <c r="BW500" s="85">
        <f>IF(VLOOKUP(A500,'BD OFICIAL'!$A$1:$AL$2098,13,0)=L500,0,1)</f>
        <v>0</v>
      </c>
      <c r="BX500" s="2">
        <f>IF(VLOOKUP(A500,'BD OFICIAL'!$A$1:$AL$2098,16,0)=O500,0,1)</f>
        <v>0</v>
      </c>
      <c r="BY500" s="2">
        <f>IF(VLOOKUP(A500,'BD OFICIAL'!$A$1:$AL$2098,17,0)=P500,0,1)</f>
        <v>0</v>
      </c>
      <c r="BZ500" s="2">
        <f>IF(VLOOKUP(A500,'BD OFICIAL'!$A$1:$AL$2098,19,0)=R500,0,1)</f>
        <v>0</v>
      </c>
      <c r="CA500" s="2">
        <f>IF(VLOOKUP(A500,'BD OFICIAL'!$A$1:$AL$2098,21,0)=T500,0,1)</f>
        <v>0</v>
      </c>
      <c r="CB500" s="2">
        <f>IF(VLOOKUP(A500,'BD OFICIAL'!$A$1:$AL$2098,24,0)=AK500,0,1)</f>
        <v>0</v>
      </c>
      <c r="CC500" s="2">
        <f>IF(VLOOKUP(A500,'BD OFICIAL'!$A$1:$AL$2098,25,0)=X500,0,1)</f>
        <v>0</v>
      </c>
      <c r="CD500" s="2">
        <f>IF(VLOOKUP(A500,'BD OFICIAL'!$A$1:$AL$2098,26,0)=Y500,0,1)</f>
        <v>0</v>
      </c>
      <c r="CE500" s="2">
        <f>IF(VLOOKUP(A500,'BD OFICIAL'!$A$1:$AL$2098,27,0)=Z500,0,1)</f>
        <v>0</v>
      </c>
      <c r="CF500" s="2">
        <f>IF(VLOOKUP(A500,'BD OFICIAL'!$A$1:$AL$2098,28,0)=AA500,0,1)</f>
        <v>0</v>
      </c>
      <c r="CG500" s="2">
        <f>IF(VLOOKUP(A500,'BD OFICIAL'!$A$1:$AL$2098,33,0)=AF500,0,1)</f>
        <v>0</v>
      </c>
      <c r="CH500" s="2">
        <f>IF(VLOOKUP(A500,'BD OFICIAL'!$A$1:$AL$2098,35,0)=AH500,0,1)</f>
        <v>0</v>
      </c>
      <c r="CI500" s="85">
        <f>IF(VLOOKUP(A500,'BD OFICIAL'!$A$1:$AL$2098,34,0)=AL500,0,1)</f>
        <v>0</v>
      </c>
      <c r="CJ500" s="12">
        <f>VLOOKUP(A500,'BD OFICIAL'!$A$1:$AM$2098,36,0)*AM500-AP500</f>
        <v>0</v>
      </c>
      <c r="CK500" s="85" t="str">
        <f t="shared" si="258"/>
        <v>SSH</v>
      </c>
      <c r="CL500" s="85" t="str">
        <f t="shared" si="259"/>
        <v>NO</v>
      </c>
      <c r="CM500" s="85" t="str">
        <f t="shared" si="273"/>
        <v>SI</v>
      </c>
      <c r="CN500" s="31">
        <f t="shared" si="274"/>
        <v>1</v>
      </c>
      <c r="CO500" s="31">
        <f t="shared" si="260"/>
        <v>0</v>
      </c>
      <c r="CP500" s="31">
        <f t="shared" si="275"/>
        <v>0</v>
      </c>
      <c r="CQ500" s="31">
        <f>IF(Y500="NO",0,IF(Y500="SI",IF(VLOOKUP(A500,'BD OFICIAL'!$A:$AO,40,0)=AQ500,0,1)))</f>
        <v>0</v>
      </c>
      <c r="CR500" s="31">
        <f>IF(Z500="NO",0,IF(Z500="SI",IF(VLOOKUP(B500,'BD OFICIAL'!$A:$AO,41,0)=AS500,0,1)))</f>
        <v>0</v>
      </c>
      <c r="CS500" s="31">
        <f t="shared" si="261"/>
        <v>0</v>
      </c>
      <c r="CT500" s="31">
        <f t="shared" si="262"/>
        <v>0</v>
      </c>
      <c r="CU500" s="31">
        <f>IF(VLOOKUP(A500,'BD OFICIAL'!$A$1:$AL$1056,31,0)="SI",IF(AT500&gt;0,0,1),IF(AT500=0,0,1))</f>
        <v>0</v>
      </c>
      <c r="CV500" s="31">
        <f t="shared" si="263"/>
        <v>0</v>
      </c>
      <c r="CW500" s="31">
        <f t="shared" si="276"/>
        <v>0</v>
      </c>
      <c r="CX500" s="85" t="str">
        <f t="shared" si="277"/>
        <v>NO</v>
      </c>
      <c r="CY500" s="31">
        <f t="shared" si="278"/>
        <v>0</v>
      </c>
      <c r="CZ500" s="85" t="str">
        <f>IF(ISERROR(VLOOKUP(AI500,EXPERIENCIA!$A$1:$C$2100,1,0)),"NO","SI")</f>
        <v>NO</v>
      </c>
      <c r="DA500" s="85" t="str">
        <f>IF(CX500="no","NO APLICA",IF(AX500=0,"ERROR NOTA",IF(AND(AX500&gt;1,CZ500="NO"),"ERROR NOTA",IF(AND(CZ500="NO",AX500=1),0,IF(VLOOKUP(AI500,EXPERIENCIA!$A$1:$C$2100,3,0)=AX500,0,"ERROR NOTA")))))</f>
        <v>NO APLICA</v>
      </c>
      <c r="DB500" s="85" t="str">
        <f>IF(ISERROR(VLOOKUP(AI500,COMPORTAMIENTO!$A$1:$C$2100,1,0)),"NO","SI")</f>
        <v>NO</v>
      </c>
      <c r="DC500" s="85" t="str">
        <f>IF(CX500="NO","NO APLICA",IF(AY500=0,"ERROR NOTA",IF(AND(DB500="NO",AY500=7),0,IF(VLOOKUP(AI500,COMPORTAMIENTO!$A$2:$H$2100,8,0)=AY500,0,"ERROR NOTA"))))</f>
        <v>NO APLICA</v>
      </c>
      <c r="DD500" s="104" t="str">
        <f t="shared" si="279"/>
        <v>NO APLICA</v>
      </c>
      <c r="DE500" s="104" t="str">
        <f t="shared" si="280"/>
        <v>NO APLICA</v>
      </c>
      <c r="DF500" s="85" t="str">
        <f t="shared" si="264"/>
        <v>NO</v>
      </c>
      <c r="DG500" s="85">
        <f t="shared" si="281"/>
        <v>0</v>
      </c>
      <c r="DH500" s="85">
        <f t="shared" si="282"/>
        <v>0</v>
      </c>
      <c r="DI500" s="85" t="str">
        <f t="shared" si="283"/>
        <v>NO APLICA</v>
      </c>
      <c r="DJ500" s="12" t="str">
        <f t="shared" si="284"/>
        <v>NO APLICA</v>
      </c>
      <c r="DK500" s="7" t="str">
        <f t="shared" si="285"/>
        <v>NO APLICA</v>
      </c>
      <c r="DL500" s="12">
        <f t="shared" si="265"/>
        <v>5075</v>
      </c>
      <c r="DM500" s="12">
        <f>VLOOKUP(A500,'5 TD'!$A:$B,2,0)</f>
        <v>5075</v>
      </c>
      <c r="DN500" s="7" t="str">
        <f t="shared" si="266"/>
        <v>NO APLICA</v>
      </c>
      <c r="DO500" s="85" t="str">
        <f t="shared" si="286"/>
        <v>NO APLICA</v>
      </c>
      <c r="DP500" s="85" t="str">
        <f t="shared" si="287"/>
        <v>NO APLICA</v>
      </c>
      <c r="DQ500" s="7" t="str">
        <f t="shared" si="288"/>
        <v>NO APLICA</v>
      </c>
      <c r="DR500" s="85" t="str">
        <f t="shared" si="267"/>
        <v>NO APLICA</v>
      </c>
      <c r="DS500" s="2" t="str">
        <f>+('3 Planilla Preadjudicación OTIC'!BN500)</f>
        <v>NO</v>
      </c>
      <c r="DT500" s="2" t="str">
        <f>IF(DR500="APROBADO",VLOOKUP(A500,'5 TD'!$D$3:$E$270,2,0),"NO APLICA")</f>
        <v>NO APLICA</v>
      </c>
      <c r="DU500" s="2" t="str">
        <f t="shared" si="268"/>
        <v>NO APLICA</v>
      </c>
      <c r="DV500" s="2" t="str">
        <f>IF(DU500="SI",VLOOKUP(A500,'5 TD'!$G$3:$H$270,2,0),"NO APLICA ")</f>
        <v xml:space="preserve">NO APLICA </v>
      </c>
      <c r="DW500" s="2" t="str">
        <f t="shared" si="269"/>
        <v>NO</v>
      </c>
      <c r="DX500" s="2" t="str">
        <f>IF(DW500="SI",VLOOKUP(A500,'5 TD'!$J$4:$K$472,2,0),"NO APLICA")</f>
        <v>NO APLICA</v>
      </c>
      <c r="DY500" s="2" t="str">
        <f t="shared" si="270"/>
        <v>NO APLICA</v>
      </c>
      <c r="DZ500" s="7" t="str">
        <f>IF(DY500="SI",VLOOKUP(A500,'5 TD'!$M$4:$N$350,2,0),"NO APLICA")</f>
        <v>NO APLICA</v>
      </c>
      <c r="EA500" s="2" t="str">
        <f t="shared" si="271"/>
        <v>NO APLICA</v>
      </c>
      <c r="EB500" s="12" t="str">
        <f t="shared" si="272"/>
        <v/>
      </c>
      <c r="EC500" s="12" t="str">
        <f>IF(EA500="SI",VLOOKUP(A500,'5 TD'!$V$4:$W$479,2,0),"NO APLICA")</f>
        <v>NO APLICA</v>
      </c>
      <c r="ED500" s="2" t="str">
        <f t="shared" si="289"/>
        <v>NO</v>
      </c>
      <c r="EE500" s="79" t="str">
        <f>IF(ED500="SI",VLOOKUP(AI500,COMPORTAMIENTO!$A$1:$H$2100,7,0),"NO APLICA")</f>
        <v>NO APLICA</v>
      </c>
      <c r="EF500" s="12" t="str">
        <f>IF(ED500="SI",VLOOKUP(A500,'5 TD'!$P$2:$Q$479,2,0),"NO APLICA")</f>
        <v>NO APLICA</v>
      </c>
      <c r="EG500" s="2" t="str">
        <f t="shared" si="290"/>
        <v>NO</v>
      </c>
      <c r="EH500" s="2">
        <f>IF(CZ500="no",0,VLOOKUP(AI500,EXPERIENCIA!$A$1:$C$2100,2,0))</f>
        <v>0</v>
      </c>
      <c r="EI500" s="2">
        <f>IF(CZ500="si",VLOOKUP(A500,'5 TD'!$S$3:$T$2103,2,0),0)</f>
        <v>0</v>
      </c>
      <c r="EJ500" s="2" t="str">
        <f t="shared" si="291"/>
        <v>SI</v>
      </c>
      <c r="EK500" s="2">
        <f>+('3 Planilla Preadjudicación OTIC'!BU500)</f>
        <v>0</v>
      </c>
      <c r="EL500" s="3"/>
      <c r="EM500" s="3"/>
      <c r="EN500" s="3"/>
      <c r="EQ500" s="86"/>
    </row>
    <row r="501" spans="1:147" ht="15" customHeight="1" x14ac:dyDescent="0.3">
      <c r="A501" s="2">
        <f>+('3 Planilla Preadjudicación OTIC'!A501)</f>
        <v>14413</v>
      </c>
      <c r="B501" s="2" t="str">
        <f>+('3 Planilla Preadjudicación OTIC'!B501)</f>
        <v>65181652-1</v>
      </c>
      <c r="C501" s="4">
        <f>+('3 Planilla Preadjudicación OTIC'!E501)</f>
        <v>2025</v>
      </c>
      <c r="D501" s="4" t="str">
        <f>+('3 Planilla Preadjudicación OTIC'!F501)</f>
        <v>MANDATO</v>
      </c>
      <c r="E501" s="4" t="str">
        <f>+('3 Planilla Preadjudicación OTIC'!G501)</f>
        <v>73188700-4</v>
      </c>
      <c r="F501" s="4" t="str">
        <f>+('3 Planilla Preadjudicación OTIC'!H501)</f>
        <v>ONG CASA DE ACOGIDA LA ESPERANZA</v>
      </c>
      <c r="G501" s="4"/>
      <c r="H501" s="4"/>
      <c r="I501" s="4" t="str">
        <f>+('3 Planilla Preadjudicación OTIC'!I501)</f>
        <v>TÉCNICAS DE ESTÉTICA FACIAL</v>
      </c>
      <c r="J501" s="4" t="str">
        <f>+('3 Planilla Preadjudicación OTIC'!J501)</f>
        <v>SIN PLAN FORMATIVO</v>
      </c>
      <c r="K501" s="4" t="str">
        <f>+('3 Planilla Preadjudicación OTIC'!K501)</f>
        <v/>
      </c>
      <c r="L501" s="4" t="str">
        <f>+('3 Planilla Preadjudicación OTIC'!L501)</f>
        <v/>
      </c>
      <c r="M501" s="2">
        <f>+('3 Planilla Preadjudicación OTIC'!M501)</f>
        <v>13</v>
      </c>
      <c r="N501" s="4" t="str">
        <f>+('3 Planilla Preadjudicación OTIC'!N501)</f>
        <v>METROPOLITANA</v>
      </c>
      <c r="O501" s="4" t="str">
        <f>+('3 Planilla Preadjudicación OTIC'!O501)</f>
        <v>LA GRANJA</v>
      </c>
      <c r="P501" s="4" t="str">
        <f>+('3 Planilla Preadjudicación OTIC'!P501)</f>
        <v>EMPRENDEDORES/AS INFORMALES O PERSONAS VULNERABLES PERTENECIENTES AL 80% MAS VULNERABLE</v>
      </c>
      <c r="Q501" s="4" t="str">
        <f>+('3 Planilla Preadjudicación OTIC'!Q501)</f>
        <v>PRESENCIAL</v>
      </c>
      <c r="R501" s="4" t="str">
        <f>+('3 Planilla Preadjudicación OTIC'!R501)</f>
        <v>DEPENDIENTE</v>
      </c>
      <c r="S501" s="4">
        <f>+('3 Planilla Preadjudicación OTIC'!S501)</f>
        <v>25</v>
      </c>
      <c r="T501" s="2">
        <f>+('3 Planilla Preadjudicación OTIC'!T501)</f>
        <v>20</v>
      </c>
      <c r="U501" s="2">
        <f>+('3 Planilla Preadjudicación OTIC'!U501)</f>
        <v>0</v>
      </c>
      <c r="V501" s="2">
        <f>+('3 Planilla Preadjudicación OTIC'!V501)</f>
        <v>0</v>
      </c>
      <c r="W501" s="2">
        <f>+('3 Planilla Preadjudicación OTIC'!W501)</f>
        <v>100</v>
      </c>
      <c r="X501" s="2">
        <f>+('3 Planilla Preadjudicación OTIC'!X501)</f>
        <v>4</v>
      </c>
      <c r="Y501" s="2" t="str">
        <f>+('3 Planilla Preadjudicación OTIC'!Y501)</f>
        <v>SI</v>
      </c>
      <c r="Z501" s="2" t="str">
        <f>+('3 Planilla Preadjudicación OTIC'!Z501)</f>
        <v>NO</v>
      </c>
      <c r="AA501" s="2" t="str">
        <f>+('3 Planilla Preadjudicación OTIC'!AA501)</f>
        <v>NO</v>
      </c>
      <c r="AB501" s="4" t="str">
        <f>+('3 Planilla Preadjudicación OTIC'!AB501)</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501" s="4" t="str">
        <f>+('3 Planilla Preadjudicación OTIC'!AC501)</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01" s="2" t="str">
        <f>+('3 Planilla Preadjudicación OTIC'!AD501)</f>
        <v>NO</v>
      </c>
      <c r="AE501" s="4">
        <f>+('3 Planilla Preadjudicación OTIC'!AE501)</f>
        <v>0</v>
      </c>
      <c r="AF501" s="2" t="str">
        <f>+('3 Planilla Preadjudicación OTIC'!AF501)</f>
        <v>CERRADA</v>
      </c>
      <c r="AG501" s="2">
        <f>+('3 Planilla Preadjudicación OTIC'!AG501)</f>
        <v>25</v>
      </c>
      <c r="AH501" s="2">
        <f>+('3 Planilla Preadjudicación OTIC'!AH501)</f>
        <v>2</v>
      </c>
      <c r="AI501" s="135" t="str">
        <f>+('3 Planilla Preadjudicación OTIC'!AI501)</f>
        <v>76014819-9</v>
      </c>
      <c r="AJ501" s="4" t="str">
        <f>+('3 Planilla Preadjudicación OTIC'!AJ501)</f>
        <v>ID Capacitación Ltda.</v>
      </c>
      <c r="AK501" s="2">
        <f>+('3 Planilla Preadjudicación OTIC'!AK501)</f>
        <v>100</v>
      </c>
      <c r="AL501" s="2">
        <f>+('3 Planilla Preadjudicación OTIC'!AL501)</f>
        <v>25</v>
      </c>
      <c r="AM501" s="12">
        <f>+('3 Planilla Preadjudicación OTIC'!AM501)</f>
        <v>5075</v>
      </c>
      <c r="AN501" s="12">
        <f>+('3 Planilla Preadjudicación OTIC'!AN501)</f>
        <v>0</v>
      </c>
      <c r="AO501" s="12">
        <f>+('3 Planilla Preadjudicación OTIC'!AO501)</f>
        <v>0</v>
      </c>
      <c r="AP501" s="12">
        <f>+('3 Planilla Preadjudicación OTIC'!AP501)</f>
        <v>10150000</v>
      </c>
      <c r="AQ501" s="12">
        <f>+('3 Planilla Preadjudicación OTIC'!AQ501)</f>
        <v>2000000</v>
      </c>
      <c r="AR501" s="12">
        <f>+('3 Planilla Preadjudicación OTIC'!AR501)</f>
        <v>0</v>
      </c>
      <c r="AS501" s="12">
        <f>+('3 Planilla Preadjudicación OTIC'!AS501)</f>
        <v>0</v>
      </c>
      <c r="AT501" s="12">
        <f>+('3 Planilla Preadjudicación OTIC'!AT501)</f>
        <v>0</v>
      </c>
      <c r="AU501" s="12">
        <f>+('3 Planilla Preadjudicación OTIC'!AU501)</f>
        <v>12150000</v>
      </c>
      <c r="AV501" s="2" t="str">
        <f>+('3 Planilla Preadjudicación OTIC'!AV501)</f>
        <v>NO</v>
      </c>
      <c r="AW501" s="4" t="str">
        <f>+('3 Planilla Preadjudicación OTIC'!AW501)</f>
        <v>NUMERAL 6.2.1. ITEM 11: NO PRESENTA REGISTRO FOTOGRÁFICO</v>
      </c>
      <c r="AX501" s="2">
        <f>+('3 Planilla Preadjudicación OTIC'!AX501)</f>
        <v>0</v>
      </c>
      <c r="AY501" s="2">
        <f>+('3 Planilla Preadjudicación OTIC'!AY501)</f>
        <v>0</v>
      </c>
      <c r="AZ501" s="2">
        <f>+('3 Planilla Preadjudicación OTIC'!AZ501)</f>
        <v>7</v>
      </c>
      <c r="BA501" s="2">
        <f>+('3 Planilla Preadjudicación OTIC'!BA501)</f>
        <v>7</v>
      </c>
      <c r="BB501" s="2">
        <f>+('3 Planilla Preadjudicación OTIC'!BB501)</f>
        <v>0</v>
      </c>
      <c r="BC501" s="2">
        <f>+('3 Planilla Preadjudicación OTIC'!BC501)</f>
        <v>0</v>
      </c>
      <c r="BD501" s="2">
        <f>+('3 Planilla Preadjudicación OTIC'!BD501)</f>
        <v>0</v>
      </c>
      <c r="BE501" s="2">
        <f>+('3 Planilla Preadjudicación OTIC'!BE501)</f>
        <v>0</v>
      </c>
      <c r="BF501" s="2">
        <f>+('3 Planilla Preadjudicación OTIC'!BF501)</f>
        <v>0</v>
      </c>
      <c r="BG501" s="2">
        <f>+('3 Planilla Preadjudicación OTIC'!BG501)</f>
        <v>0</v>
      </c>
      <c r="BH501" s="2">
        <f>+('3 Planilla Preadjudicación OTIC'!BH501)</f>
        <v>0</v>
      </c>
      <c r="BI501" s="2">
        <f>+('3 Planilla Preadjudicación OTIC'!BI501)</f>
        <v>0</v>
      </c>
      <c r="BJ501" s="2">
        <f>+('3 Planilla Preadjudicación OTIC'!BJ501)</f>
        <v>0</v>
      </c>
      <c r="BK501" s="2">
        <f>+('3 Planilla Preadjudicación OTIC'!BK501)</f>
        <v>0</v>
      </c>
      <c r="BL501" s="2">
        <f>+('3 Planilla Preadjudicación OTIC'!BL501)</f>
        <v>0</v>
      </c>
      <c r="BM501" s="104">
        <f>ROUND(('3 Planilla Preadjudicación OTIC'!BM501),1)</f>
        <v>0</v>
      </c>
      <c r="BN501" s="4" t="str">
        <f>+('3 Planilla Preadjudicación OTIC'!BN501)</f>
        <v>NO</v>
      </c>
      <c r="BO501" s="4">
        <f>+('3 Planilla Preadjudicación OTIC'!BO501)</f>
        <v>0</v>
      </c>
      <c r="BP501" s="4">
        <f>+('3 Planilla Preadjudicación OTIC'!BP501)</f>
        <v>0</v>
      </c>
      <c r="BQ501" s="4">
        <f>+('3 Planilla Preadjudicación OTIC'!BQ501)</f>
        <v>0</v>
      </c>
      <c r="BR501" s="4">
        <f>+('3 Planilla Preadjudicación OTIC'!BR501)</f>
        <v>0</v>
      </c>
      <c r="BS501" s="4">
        <f>+('3 Planilla Preadjudicación OTIC'!BS501)</f>
        <v>0</v>
      </c>
      <c r="BT501" s="4">
        <f>+('3 Planilla Preadjudicación OTIC'!BT501)</f>
        <v>0</v>
      </c>
      <c r="BU501" s="85">
        <f>IF(VLOOKUP(A501,'BD OFICIAL'!$A$1:$AL$2098,7,0)=D501,0,1)</f>
        <v>0</v>
      </c>
      <c r="BV501" s="85">
        <f>IF(VLOOKUP(A501,'BD OFICIAL'!$A$1:$AL$2098,11,0)=J501,0,1)</f>
        <v>0</v>
      </c>
      <c r="BW501" s="85">
        <f>IF(VLOOKUP(A501,'BD OFICIAL'!$A$1:$AL$2098,13,0)=L501,0,1)</f>
        <v>0</v>
      </c>
      <c r="BX501" s="2">
        <f>IF(VLOOKUP(A501,'BD OFICIAL'!$A$1:$AL$2098,16,0)=O501,0,1)</f>
        <v>0</v>
      </c>
      <c r="BY501" s="2">
        <f>IF(VLOOKUP(A501,'BD OFICIAL'!$A$1:$AL$2098,17,0)=P501,0,1)</f>
        <v>0</v>
      </c>
      <c r="BZ501" s="2">
        <f>IF(VLOOKUP(A501,'BD OFICIAL'!$A$1:$AL$2098,19,0)=R501,0,1)</f>
        <v>0</v>
      </c>
      <c r="CA501" s="2">
        <f>IF(VLOOKUP(A501,'BD OFICIAL'!$A$1:$AL$2098,21,0)=T501,0,1)</f>
        <v>0</v>
      </c>
      <c r="CB501" s="2">
        <f>IF(VLOOKUP(A501,'BD OFICIAL'!$A$1:$AL$2098,24,0)=AK501,0,1)</f>
        <v>0</v>
      </c>
      <c r="CC501" s="2">
        <f>IF(VLOOKUP(A501,'BD OFICIAL'!$A$1:$AL$2098,25,0)=X501,0,1)</f>
        <v>0</v>
      </c>
      <c r="CD501" s="2">
        <f>IF(VLOOKUP(A501,'BD OFICIAL'!$A$1:$AL$2098,26,0)=Y501,0,1)</f>
        <v>0</v>
      </c>
      <c r="CE501" s="2">
        <f>IF(VLOOKUP(A501,'BD OFICIAL'!$A$1:$AL$2098,27,0)=Z501,0,1)</f>
        <v>0</v>
      </c>
      <c r="CF501" s="2">
        <f>IF(VLOOKUP(A501,'BD OFICIAL'!$A$1:$AL$2098,28,0)=AA501,0,1)</f>
        <v>0</v>
      </c>
      <c r="CG501" s="2">
        <f>IF(VLOOKUP(A501,'BD OFICIAL'!$A$1:$AL$2098,33,0)=AF501,0,1)</f>
        <v>0</v>
      </c>
      <c r="CH501" s="2">
        <f>IF(VLOOKUP(A501,'BD OFICIAL'!$A$1:$AL$2098,35,0)=AH501,0,1)</f>
        <v>0</v>
      </c>
      <c r="CI501" s="85">
        <f>IF(VLOOKUP(A501,'BD OFICIAL'!$A$1:$AL$2098,34,0)=AL501,0,1)</f>
        <v>0</v>
      </c>
      <c r="CJ501" s="12">
        <f>VLOOKUP(A501,'BD OFICIAL'!$A$1:$AM$2098,36,0)*AM501-AP501</f>
        <v>0</v>
      </c>
      <c r="CK501" s="85" t="str">
        <f t="shared" si="258"/>
        <v>SSH</v>
      </c>
      <c r="CL501" s="85" t="str">
        <f t="shared" si="259"/>
        <v>NO</v>
      </c>
      <c r="CM501" s="85" t="str">
        <f t="shared" si="273"/>
        <v>SI</v>
      </c>
      <c r="CN501" s="31">
        <f t="shared" si="274"/>
        <v>1</v>
      </c>
      <c r="CO501" s="31">
        <f t="shared" si="260"/>
        <v>0</v>
      </c>
      <c r="CP501" s="31">
        <f t="shared" si="275"/>
        <v>0</v>
      </c>
      <c r="CQ501" s="31">
        <f>IF(Y501="NO",0,IF(Y501="SI",IF(VLOOKUP(A501,'BD OFICIAL'!$A:$AO,40,0)=AQ501,0,1)))</f>
        <v>0</v>
      </c>
      <c r="CR501" s="31">
        <f>IF(Z501="NO",0,IF(Z501="SI",IF(VLOOKUP(B501,'BD OFICIAL'!$A:$AO,41,0)=AS501,0,1)))</f>
        <v>0</v>
      </c>
      <c r="CS501" s="31">
        <f t="shared" si="261"/>
        <v>0</v>
      </c>
      <c r="CT501" s="31">
        <f t="shared" si="262"/>
        <v>0</v>
      </c>
      <c r="CU501" s="31">
        <f>IF(VLOOKUP(A501,'BD OFICIAL'!$A$1:$AL$1056,31,0)="SI",IF(AT501&gt;0,0,1),IF(AT501=0,0,1))</f>
        <v>0</v>
      </c>
      <c r="CV501" s="31">
        <f t="shared" si="263"/>
        <v>0</v>
      </c>
      <c r="CW501" s="31">
        <f t="shared" si="276"/>
        <v>0</v>
      </c>
      <c r="CX501" s="85" t="str">
        <f t="shared" si="277"/>
        <v>NO</v>
      </c>
      <c r="CY501" s="31">
        <f t="shared" si="278"/>
        <v>0</v>
      </c>
      <c r="CZ501" s="85" t="str">
        <f>IF(ISERROR(VLOOKUP(AI501,EXPERIENCIA!$A$1:$C$2100,1,0)),"NO","SI")</f>
        <v>NO</v>
      </c>
      <c r="DA501" s="85" t="str">
        <f>IF(CX501="no","NO APLICA",IF(AX501=0,"ERROR NOTA",IF(AND(AX501&gt;1,CZ501="NO"),"ERROR NOTA",IF(AND(CZ501="NO",AX501=1),0,IF(VLOOKUP(AI501,EXPERIENCIA!$A$1:$C$2100,3,0)=AX501,0,"ERROR NOTA")))))</f>
        <v>NO APLICA</v>
      </c>
      <c r="DB501" s="85" t="str">
        <f>IF(ISERROR(VLOOKUP(AI501,COMPORTAMIENTO!$A$1:$C$2100,1,0)),"NO","SI")</f>
        <v>NO</v>
      </c>
      <c r="DC501" s="85" t="str">
        <f>IF(CX501="NO","NO APLICA",IF(AY501=0,"ERROR NOTA",IF(AND(DB501="NO",AY501=7),0,IF(VLOOKUP(AI501,COMPORTAMIENTO!$A$2:$H$2100,8,0)=AY501,0,"ERROR NOTA"))))</f>
        <v>NO APLICA</v>
      </c>
      <c r="DD501" s="104" t="str">
        <f t="shared" si="279"/>
        <v>NO APLICA</v>
      </c>
      <c r="DE501" s="104" t="str">
        <f t="shared" si="280"/>
        <v>NO APLICA</v>
      </c>
      <c r="DF501" s="85" t="str">
        <f t="shared" si="264"/>
        <v>NO</v>
      </c>
      <c r="DG501" s="85">
        <f t="shared" si="281"/>
        <v>0</v>
      </c>
      <c r="DH501" s="85">
        <f t="shared" si="282"/>
        <v>0</v>
      </c>
      <c r="DI501" s="85" t="str">
        <f t="shared" si="283"/>
        <v>NO APLICA</v>
      </c>
      <c r="DJ501" s="12" t="str">
        <f t="shared" si="284"/>
        <v>NO APLICA</v>
      </c>
      <c r="DK501" s="7" t="str">
        <f t="shared" si="285"/>
        <v>NO APLICA</v>
      </c>
      <c r="DL501" s="12">
        <f t="shared" si="265"/>
        <v>5075</v>
      </c>
      <c r="DM501" s="12">
        <f>VLOOKUP(A501,'5 TD'!$A:$B,2,0)</f>
        <v>5075</v>
      </c>
      <c r="DN501" s="7" t="str">
        <f t="shared" si="266"/>
        <v>NO APLICA</v>
      </c>
      <c r="DO501" s="85" t="str">
        <f t="shared" si="286"/>
        <v>NO APLICA</v>
      </c>
      <c r="DP501" s="85" t="str">
        <f t="shared" si="287"/>
        <v>NO APLICA</v>
      </c>
      <c r="DQ501" s="7" t="str">
        <f t="shared" si="288"/>
        <v>NO APLICA</v>
      </c>
      <c r="DR501" s="85" t="str">
        <f t="shared" si="267"/>
        <v>NO APLICA</v>
      </c>
      <c r="DS501" s="2" t="str">
        <f>+('3 Planilla Preadjudicación OTIC'!BN501)</f>
        <v>NO</v>
      </c>
      <c r="DT501" s="2" t="str">
        <f>IF(DR501="APROBADO",VLOOKUP(A501,'5 TD'!$D$3:$E$270,2,0),"NO APLICA")</f>
        <v>NO APLICA</v>
      </c>
      <c r="DU501" s="2" t="str">
        <f t="shared" si="268"/>
        <v>NO APLICA</v>
      </c>
      <c r="DV501" s="2" t="str">
        <f>IF(DU501="SI",VLOOKUP(A501,'5 TD'!$G$3:$H$270,2,0),"NO APLICA ")</f>
        <v xml:space="preserve">NO APLICA </v>
      </c>
      <c r="DW501" s="2" t="str">
        <f t="shared" si="269"/>
        <v>NO</v>
      </c>
      <c r="DX501" s="2" t="str">
        <f>IF(DW501="SI",VLOOKUP(A501,'5 TD'!$J$4:$K$472,2,0),"NO APLICA")</f>
        <v>NO APLICA</v>
      </c>
      <c r="DY501" s="2" t="str">
        <f t="shared" si="270"/>
        <v>NO APLICA</v>
      </c>
      <c r="DZ501" s="7" t="str">
        <f>IF(DY501="SI",VLOOKUP(A501,'5 TD'!$M$4:$N$350,2,0),"NO APLICA")</f>
        <v>NO APLICA</v>
      </c>
      <c r="EA501" s="2" t="str">
        <f t="shared" si="271"/>
        <v>NO APLICA</v>
      </c>
      <c r="EB501" s="12" t="str">
        <f t="shared" si="272"/>
        <v/>
      </c>
      <c r="EC501" s="12" t="str">
        <f>IF(EA501="SI",VLOOKUP(A501,'5 TD'!$V$4:$W$479,2,0),"NO APLICA")</f>
        <v>NO APLICA</v>
      </c>
      <c r="ED501" s="2" t="str">
        <f t="shared" si="289"/>
        <v>NO</v>
      </c>
      <c r="EE501" s="79" t="str">
        <f>IF(ED501="SI",VLOOKUP(AI501,COMPORTAMIENTO!$A$1:$H$2100,7,0),"NO APLICA")</f>
        <v>NO APLICA</v>
      </c>
      <c r="EF501" s="12" t="str">
        <f>IF(ED501="SI",VLOOKUP(A501,'5 TD'!$P$2:$Q$479,2,0),"NO APLICA")</f>
        <v>NO APLICA</v>
      </c>
      <c r="EG501" s="2" t="str">
        <f t="shared" si="290"/>
        <v>NO</v>
      </c>
      <c r="EH501" s="2">
        <f>IF(CZ501="no",0,VLOOKUP(AI501,EXPERIENCIA!$A$1:$C$2100,2,0))</f>
        <v>0</v>
      </c>
      <c r="EI501" s="2">
        <f>IF(CZ501="si",VLOOKUP(A501,'5 TD'!$S$3:$T$2103,2,0),0)</f>
        <v>0</v>
      </c>
      <c r="EJ501" s="2" t="str">
        <f t="shared" si="291"/>
        <v>SI</v>
      </c>
      <c r="EK501" s="2">
        <f>+('3 Planilla Preadjudicación OTIC'!BU501)</f>
        <v>0</v>
      </c>
      <c r="EL501" s="3"/>
      <c r="EM501" s="3"/>
      <c r="EN501" s="3"/>
      <c r="EQ501" s="86"/>
    </row>
    <row r="502" spans="1:147" ht="15" customHeight="1" x14ac:dyDescent="0.3">
      <c r="A502" s="2">
        <f>+('3 Planilla Preadjudicación OTIC'!A502)</f>
        <v>14465</v>
      </c>
      <c r="B502" s="2" t="str">
        <f>+('3 Planilla Preadjudicación OTIC'!B502)</f>
        <v>65181652-1</v>
      </c>
      <c r="C502" s="4">
        <f>+('3 Planilla Preadjudicación OTIC'!E502)</f>
        <v>2025</v>
      </c>
      <c r="D502" s="4" t="str">
        <f>+('3 Planilla Preadjudicación OTIC'!F502)</f>
        <v>MANDATO</v>
      </c>
      <c r="E502" s="4" t="str">
        <f>+('3 Planilla Preadjudicación OTIC'!G502)</f>
        <v>82623500-4</v>
      </c>
      <c r="F502" s="4" t="str">
        <f>+('3 Planilla Preadjudicación OTIC'!H502)</f>
        <v>IDEAL</v>
      </c>
      <c r="G502" s="4"/>
      <c r="H502" s="4"/>
      <c r="I502" s="4" t="str">
        <f>+('3 Planilla Preadjudicación OTIC'!I502)</f>
        <v>EDUCACIÓN FINANCIERA</v>
      </c>
      <c r="J502" s="4" t="str">
        <f>+('3 Planilla Preadjudicación OTIC'!J502)</f>
        <v>SIN PLAN FORMATIVO</v>
      </c>
      <c r="K502" s="4" t="str">
        <f>+('3 Planilla Preadjudicación OTIC'!K502)</f>
        <v>USO DE TIC’S EN LA BUSQUEDA DE EMPLEO</v>
      </c>
      <c r="L502" s="4" t="str">
        <f>+('3 Planilla Preadjudicación OTIC'!L502)</f>
        <v>PF0923</v>
      </c>
      <c r="M502" s="2">
        <f>+('3 Planilla Preadjudicación OTIC'!M502)</f>
        <v>13</v>
      </c>
      <c r="N502" s="4" t="str">
        <f>+('3 Planilla Preadjudicación OTIC'!N502)</f>
        <v>METROPOLITANA</v>
      </c>
      <c r="O502" s="4" t="str">
        <f>+('3 Planilla Preadjudicación OTIC'!O502)</f>
        <v>SAN JOAQUÍN</v>
      </c>
      <c r="P502" s="4" t="str">
        <f>+('3 Planilla Preadjudicación OTIC'!P502)</f>
        <v>PERSONAS DESOCUPADAS (CESANTES Y PERSONAS QUE BUSCAN TRABAJO POR PRIMERA VEZ).</v>
      </c>
      <c r="Q502" s="4" t="str">
        <f>+('3 Planilla Preadjudicación OTIC'!Q502)</f>
        <v>PRESENCIAL</v>
      </c>
      <c r="R502" s="4" t="str">
        <f>+('3 Planilla Preadjudicación OTIC'!R502)</f>
        <v>DEPENDIENTE</v>
      </c>
      <c r="S502" s="4">
        <f>+('3 Planilla Preadjudicación OTIC'!S502)</f>
        <v>18</v>
      </c>
      <c r="T502" s="2">
        <f>+('3 Planilla Preadjudicación OTIC'!T502)</f>
        <v>20</v>
      </c>
      <c r="U502" s="2">
        <f>+('3 Planilla Preadjudicación OTIC'!U502)</f>
        <v>0</v>
      </c>
      <c r="V502" s="2">
        <f>+('3 Planilla Preadjudicación OTIC'!V502)</f>
        <v>10</v>
      </c>
      <c r="W502" s="2">
        <f>+('3 Planilla Preadjudicación OTIC'!W502)</f>
        <v>52</v>
      </c>
      <c r="X502" s="2">
        <f>+('3 Planilla Preadjudicación OTIC'!X502)</f>
        <v>3</v>
      </c>
      <c r="Y502" s="2" t="str">
        <f>+('3 Planilla Preadjudicación OTIC'!Y502)</f>
        <v>SI</v>
      </c>
      <c r="Z502" s="2" t="str">
        <f>+('3 Planilla Preadjudicación OTIC'!Z502)</f>
        <v>NO</v>
      </c>
      <c r="AA502" s="2" t="str">
        <f>+('3 Planilla Preadjudicación OTIC'!AA502)</f>
        <v>NO</v>
      </c>
      <c r="AB502" s="4" t="str">
        <f>+('3 Planilla Preadjudicación OTIC'!AB502)</f>
        <v>1. Proporcionar a las personas las herramientas y conocimientos necesarios para gestionar su dinero de manera eficiente.
2. Enseñar a los participantes a crear y mantener presupuestos.
3. Ayudar a los participantes a ahorrar para el futuro.
4. Evitar el endeudamiento excesivo.
5. Facilitar la toma de decisiones financieras informadas.
6. Informar sobre inversiones y planificación de metas a corto y largo plazo.
7. Permitir a los participantes alcanzar una mayor estabilidad financiera y seguridad económica.
8. Entregar información sobre los beneficios y ayudas del estado a los que los participantes pueden acceder.
9. Promover un mayor bienestar económico para los participantes.</v>
      </c>
      <c r="AC502" s="4" t="str">
        <f>+('3 Planilla Preadjudicación OTIC'!AC502)</f>
        <v>JÓVENES, HOMBRES O MUJERES, DE ENTRE 18 Y 21 AÑOS, QUE EMPIEZAN A GENERAR SUS PROPIOS INGRESOS Y REQUIEREN APRENDER A GESTIONAR SUS FINANZAS PERSONALES, Y QUE RESIDAN EN LA COMUNA DE SAN JOAQUÍN. CON EDUCACION BASICA PREFERENTEMENTE, MANEJO DE COMPUTACIÓN A NIVEL USUARIO.</v>
      </c>
      <c r="AD502" s="2" t="str">
        <f>+('3 Planilla Preadjudicación OTIC'!AD502)</f>
        <v>NO</v>
      </c>
      <c r="AE502" s="4">
        <f>+('3 Planilla Preadjudicación OTIC'!AE502)</f>
        <v>0</v>
      </c>
      <c r="AF502" s="2" t="str">
        <f>+('3 Planilla Preadjudicación OTIC'!AF502)</f>
        <v>CERRADA</v>
      </c>
      <c r="AG502" s="2">
        <f>+('3 Planilla Preadjudicación OTIC'!AG502)</f>
        <v>18</v>
      </c>
      <c r="AH502" s="2">
        <f>+('3 Planilla Preadjudicación OTIC'!AH502)</f>
        <v>1</v>
      </c>
      <c r="AI502" s="135" t="str">
        <f>+('3 Planilla Preadjudicación OTIC'!AI502)</f>
        <v>76014819-9</v>
      </c>
      <c r="AJ502" s="4" t="str">
        <f>+('3 Planilla Preadjudicación OTIC'!AJ502)</f>
        <v>ID Capacitación Ltda.</v>
      </c>
      <c r="AK502" s="2">
        <f>+('3 Planilla Preadjudicación OTIC'!AK502)</f>
        <v>52</v>
      </c>
      <c r="AL502" s="2">
        <f>+('3 Planilla Preadjudicación OTIC'!AL502)</f>
        <v>18</v>
      </c>
      <c r="AM502" s="12">
        <f>+('3 Planilla Preadjudicación OTIC'!AM502)</f>
        <v>4130</v>
      </c>
      <c r="AN502" s="12">
        <f>+('3 Planilla Preadjudicación OTIC'!AN502)</f>
        <v>0</v>
      </c>
      <c r="AO502" s="12">
        <f>+('3 Planilla Preadjudicación OTIC'!AO502)</f>
        <v>0</v>
      </c>
      <c r="AP502" s="12">
        <f>+('3 Planilla Preadjudicación OTIC'!AP502)</f>
        <v>4295200</v>
      </c>
      <c r="AQ502" s="12">
        <f>+('3 Planilla Preadjudicación OTIC'!AQ502)</f>
        <v>1440000</v>
      </c>
      <c r="AR502" s="12">
        <f>+('3 Planilla Preadjudicación OTIC'!AR502)</f>
        <v>0</v>
      </c>
      <c r="AS502" s="12">
        <f>+('3 Planilla Preadjudicación OTIC'!AS502)</f>
        <v>0</v>
      </c>
      <c r="AT502" s="12">
        <f>+('3 Planilla Preadjudicación OTIC'!AT502)</f>
        <v>0</v>
      </c>
      <c r="AU502" s="12">
        <f>+('3 Planilla Preadjudicación OTIC'!AU502)</f>
        <v>5735200</v>
      </c>
      <c r="AV502" s="2" t="str">
        <f>+('3 Planilla Preadjudicación OTIC'!AV502)</f>
        <v>NO</v>
      </c>
      <c r="AW502" s="4" t="str">
        <f>+('3 Planilla Preadjudicación OTIC'!AW502)</f>
        <v>NUMERAL 6.2.1. ITEM 11: NO PRESENTA REGISTRO FOTOGRÁFICO</v>
      </c>
      <c r="AX502" s="2">
        <f>+('3 Planilla Preadjudicación OTIC'!AX502)</f>
        <v>0</v>
      </c>
      <c r="AY502" s="2">
        <f>+('3 Planilla Preadjudicación OTIC'!AY502)</f>
        <v>0</v>
      </c>
      <c r="AZ502" s="2">
        <f>+('3 Planilla Preadjudicación OTIC'!AZ502)</f>
        <v>7</v>
      </c>
      <c r="BA502" s="2">
        <f>+('3 Planilla Preadjudicación OTIC'!BA502)</f>
        <v>7</v>
      </c>
      <c r="BB502" s="2">
        <f>+('3 Planilla Preadjudicación OTIC'!BB502)</f>
        <v>0</v>
      </c>
      <c r="BC502" s="2">
        <f>+('3 Planilla Preadjudicación OTIC'!BC502)</f>
        <v>0</v>
      </c>
      <c r="BD502" s="2">
        <f>+('3 Planilla Preadjudicación OTIC'!BD502)</f>
        <v>0</v>
      </c>
      <c r="BE502" s="2">
        <f>+('3 Planilla Preadjudicación OTIC'!BE502)</f>
        <v>0</v>
      </c>
      <c r="BF502" s="2">
        <f>+('3 Planilla Preadjudicación OTIC'!BF502)</f>
        <v>0</v>
      </c>
      <c r="BG502" s="2">
        <f>+('3 Planilla Preadjudicación OTIC'!BG502)</f>
        <v>0</v>
      </c>
      <c r="BH502" s="2">
        <f>+('3 Planilla Preadjudicación OTIC'!BH502)</f>
        <v>0</v>
      </c>
      <c r="BI502" s="2">
        <f>+('3 Planilla Preadjudicación OTIC'!BI502)</f>
        <v>0</v>
      </c>
      <c r="BJ502" s="2">
        <f>+('3 Planilla Preadjudicación OTIC'!BJ502)</f>
        <v>0</v>
      </c>
      <c r="BK502" s="2">
        <f>+('3 Planilla Preadjudicación OTIC'!BK502)</f>
        <v>0</v>
      </c>
      <c r="BL502" s="2">
        <f>+('3 Planilla Preadjudicación OTIC'!BL502)</f>
        <v>0</v>
      </c>
      <c r="BM502" s="104">
        <f>ROUND(('3 Planilla Preadjudicación OTIC'!BM502),1)</f>
        <v>0</v>
      </c>
      <c r="BN502" s="4" t="str">
        <f>+('3 Planilla Preadjudicación OTIC'!BN502)</f>
        <v>NO</v>
      </c>
      <c r="BO502" s="4">
        <f>+('3 Planilla Preadjudicación OTIC'!BO502)</f>
        <v>0</v>
      </c>
      <c r="BP502" s="4">
        <f>+('3 Planilla Preadjudicación OTIC'!BP502)</f>
        <v>0</v>
      </c>
      <c r="BQ502" s="4">
        <f>+('3 Planilla Preadjudicación OTIC'!BQ502)</f>
        <v>0</v>
      </c>
      <c r="BR502" s="4">
        <f>+('3 Planilla Preadjudicación OTIC'!BR502)</f>
        <v>0</v>
      </c>
      <c r="BS502" s="4">
        <f>+('3 Planilla Preadjudicación OTIC'!BS502)</f>
        <v>0</v>
      </c>
      <c r="BT502" s="4">
        <f>+('3 Planilla Preadjudicación OTIC'!BT502)</f>
        <v>0</v>
      </c>
      <c r="BU502" s="85">
        <f>IF(VLOOKUP(A502,'BD OFICIAL'!$A$1:$AL$2098,7,0)=D502,0,1)</f>
        <v>0</v>
      </c>
      <c r="BV502" s="85">
        <f>IF(VLOOKUP(A502,'BD OFICIAL'!$A$1:$AL$2098,11,0)=J502,0,1)</f>
        <v>0</v>
      </c>
      <c r="BW502" s="85">
        <f>IF(VLOOKUP(A502,'BD OFICIAL'!$A$1:$AL$2098,13,0)=L502,0,1)</f>
        <v>0</v>
      </c>
      <c r="BX502" s="2">
        <f>IF(VLOOKUP(A502,'BD OFICIAL'!$A$1:$AL$2098,16,0)=O502,0,1)</f>
        <v>0</v>
      </c>
      <c r="BY502" s="2">
        <f>IF(VLOOKUP(A502,'BD OFICIAL'!$A$1:$AL$2098,17,0)=P502,0,1)</f>
        <v>0</v>
      </c>
      <c r="BZ502" s="2">
        <f>IF(VLOOKUP(A502,'BD OFICIAL'!$A$1:$AL$2098,19,0)=R502,0,1)</f>
        <v>0</v>
      </c>
      <c r="CA502" s="2">
        <f>IF(VLOOKUP(A502,'BD OFICIAL'!$A$1:$AL$2098,21,0)=T502,0,1)</f>
        <v>0</v>
      </c>
      <c r="CB502" s="2">
        <f>IF(VLOOKUP(A502,'BD OFICIAL'!$A$1:$AL$2098,24,0)=AK502,0,1)</f>
        <v>0</v>
      </c>
      <c r="CC502" s="2">
        <f>IF(VLOOKUP(A502,'BD OFICIAL'!$A$1:$AL$2098,25,0)=X502,0,1)</f>
        <v>0</v>
      </c>
      <c r="CD502" s="2">
        <f>IF(VLOOKUP(A502,'BD OFICIAL'!$A$1:$AL$2098,26,0)=Y502,0,1)</f>
        <v>0</v>
      </c>
      <c r="CE502" s="2">
        <f>IF(VLOOKUP(A502,'BD OFICIAL'!$A$1:$AL$2098,27,0)=Z502,0,1)</f>
        <v>0</v>
      </c>
      <c r="CF502" s="2">
        <f>IF(VLOOKUP(A502,'BD OFICIAL'!$A$1:$AL$2098,28,0)=AA502,0,1)</f>
        <v>0</v>
      </c>
      <c r="CG502" s="2">
        <f>IF(VLOOKUP(A502,'BD OFICIAL'!$A$1:$AL$2098,33,0)=AF502,0,1)</f>
        <v>0</v>
      </c>
      <c r="CH502" s="2">
        <f>IF(VLOOKUP(A502,'BD OFICIAL'!$A$1:$AL$2098,35,0)=AH502,0,1)</f>
        <v>0</v>
      </c>
      <c r="CI502" s="85">
        <f>IF(VLOOKUP(A502,'BD OFICIAL'!$A$1:$AL$2098,34,0)=AL502,0,1)</f>
        <v>0</v>
      </c>
      <c r="CJ502" s="12">
        <f>VLOOKUP(A502,'BD OFICIAL'!$A$1:$AM$2098,36,0)*AM502-AP502</f>
        <v>0</v>
      </c>
      <c r="CK502" s="85" t="str">
        <f t="shared" si="258"/>
        <v>SSH</v>
      </c>
      <c r="CL502" s="85" t="str">
        <f t="shared" si="259"/>
        <v>NO</v>
      </c>
      <c r="CM502" s="85" t="str">
        <f t="shared" si="273"/>
        <v>SI</v>
      </c>
      <c r="CN502" s="31">
        <f t="shared" si="274"/>
        <v>1</v>
      </c>
      <c r="CO502" s="31">
        <f t="shared" si="260"/>
        <v>0</v>
      </c>
      <c r="CP502" s="31">
        <f t="shared" si="275"/>
        <v>0</v>
      </c>
      <c r="CQ502" s="31">
        <f>IF(Y502="NO",0,IF(Y502="SI",IF(VLOOKUP(A502,'BD OFICIAL'!$A:$AO,40,0)=AQ502,0,1)))</f>
        <v>0</v>
      </c>
      <c r="CR502" s="31">
        <f>IF(Z502="NO",0,IF(Z502="SI",IF(VLOOKUP(B502,'BD OFICIAL'!$A:$AO,41,0)=AS502,0,1)))</f>
        <v>0</v>
      </c>
      <c r="CS502" s="31">
        <f t="shared" si="261"/>
        <v>0</v>
      </c>
      <c r="CT502" s="31">
        <f t="shared" si="262"/>
        <v>0</v>
      </c>
      <c r="CU502" s="31">
        <f>IF(VLOOKUP(A502,'BD OFICIAL'!$A$1:$AL$1056,31,0)="SI",IF(AT502&gt;0,0,1),IF(AT502=0,0,1))</f>
        <v>0</v>
      </c>
      <c r="CV502" s="31">
        <f t="shared" si="263"/>
        <v>0</v>
      </c>
      <c r="CW502" s="31">
        <f t="shared" si="276"/>
        <v>0</v>
      </c>
      <c r="CX502" s="85" t="str">
        <f t="shared" si="277"/>
        <v>NO</v>
      </c>
      <c r="CY502" s="31">
        <f t="shared" si="278"/>
        <v>0</v>
      </c>
      <c r="CZ502" s="85" t="str">
        <f>IF(ISERROR(VLOOKUP(AI502,EXPERIENCIA!$A$1:$C$2100,1,0)),"NO","SI")</f>
        <v>NO</v>
      </c>
      <c r="DA502" s="85" t="str">
        <f>IF(CX502="no","NO APLICA",IF(AX502=0,"ERROR NOTA",IF(AND(AX502&gt;1,CZ502="NO"),"ERROR NOTA",IF(AND(CZ502="NO",AX502=1),0,IF(VLOOKUP(AI502,EXPERIENCIA!$A$1:$C$2100,3,0)=AX502,0,"ERROR NOTA")))))</f>
        <v>NO APLICA</v>
      </c>
      <c r="DB502" s="85" t="str">
        <f>IF(ISERROR(VLOOKUP(AI502,COMPORTAMIENTO!$A$1:$C$2100,1,0)),"NO","SI")</f>
        <v>NO</v>
      </c>
      <c r="DC502" s="85" t="str">
        <f>IF(CX502="NO","NO APLICA",IF(AY502=0,"ERROR NOTA",IF(AND(DB502="NO",AY502=7),0,IF(VLOOKUP(AI502,COMPORTAMIENTO!$A$2:$H$2100,8,0)=AY502,0,"ERROR NOTA"))))</f>
        <v>NO APLICA</v>
      </c>
      <c r="DD502" s="104" t="str">
        <f t="shared" si="279"/>
        <v>NO APLICA</v>
      </c>
      <c r="DE502" s="104" t="str">
        <f t="shared" si="280"/>
        <v>NO APLICA</v>
      </c>
      <c r="DF502" s="85" t="str">
        <f t="shared" si="264"/>
        <v>NO</v>
      </c>
      <c r="DG502" s="85">
        <f t="shared" si="281"/>
        <v>0</v>
      </c>
      <c r="DH502" s="85">
        <f t="shared" si="282"/>
        <v>0</v>
      </c>
      <c r="DI502" s="85" t="str">
        <f t="shared" si="283"/>
        <v>NO APLICA</v>
      </c>
      <c r="DJ502" s="12" t="str">
        <f t="shared" si="284"/>
        <v>NO APLICA</v>
      </c>
      <c r="DK502" s="7" t="str">
        <f t="shared" si="285"/>
        <v>NO APLICA</v>
      </c>
      <c r="DL502" s="12">
        <f t="shared" si="265"/>
        <v>4130</v>
      </c>
      <c r="DM502" s="12">
        <f>VLOOKUP(A502,'5 TD'!$A:$B,2,0)</f>
        <v>4130</v>
      </c>
      <c r="DN502" s="7" t="str">
        <f t="shared" si="266"/>
        <v>NO APLICA</v>
      </c>
      <c r="DO502" s="85" t="str">
        <f t="shared" si="286"/>
        <v>NO APLICA</v>
      </c>
      <c r="DP502" s="85" t="str">
        <f t="shared" si="287"/>
        <v>NO APLICA</v>
      </c>
      <c r="DQ502" s="7" t="str">
        <f t="shared" si="288"/>
        <v>NO APLICA</v>
      </c>
      <c r="DR502" s="85" t="str">
        <f t="shared" si="267"/>
        <v>NO APLICA</v>
      </c>
      <c r="DS502" s="2" t="str">
        <f>+('3 Planilla Preadjudicación OTIC'!BN502)</f>
        <v>NO</v>
      </c>
      <c r="DT502" s="2" t="str">
        <f>IF(DR502="APROBADO",VLOOKUP(A502,'5 TD'!$D$3:$E$270,2,0),"NO APLICA")</f>
        <v>NO APLICA</v>
      </c>
      <c r="DU502" s="2" t="str">
        <f t="shared" si="268"/>
        <v>NO APLICA</v>
      </c>
      <c r="DV502" s="2" t="str">
        <f>IF(DU502="SI",VLOOKUP(A502,'5 TD'!$G$3:$H$270,2,0),"NO APLICA ")</f>
        <v xml:space="preserve">NO APLICA </v>
      </c>
      <c r="DW502" s="2" t="str">
        <f t="shared" si="269"/>
        <v>NO</v>
      </c>
      <c r="DX502" s="2" t="str">
        <f>IF(DW502="SI",VLOOKUP(A502,'5 TD'!$J$4:$K$472,2,0),"NO APLICA")</f>
        <v>NO APLICA</v>
      </c>
      <c r="DY502" s="2" t="str">
        <f t="shared" si="270"/>
        <v>NO APLICA</v>
      </c>
      <c r="DZ502" s="7" t="str">
        <f>IF(DY502="SI",VLOOKUP(A502,'5 TD'!$M$4:$N$350,2,0),"NO APLICA")</f>
        <v>NO APLICA</v>
      </c>
      <c r="EA502" s="2" t="str">
        <f t="shared" si="271"/>
        <v>NO APLICA</v>
      </c>
      <c r="EB502" s="12" t="str">
        <f t="shared" si="272"/>
        <v/>
      </c>
      <c r="EC502" s="12" t="str">
        <f>IF(EA502="SI",VLOOKUP(A502,'5 TD'!$V$4:$W$479,2,0),"NO APLICA")</f>
        <v>NO APLICA</v>
      </c>
      <c r="ED502" s="2" t="str">
        <f t="shared" si="289"/>
        <v>NO</v>
      </c>
      <c r="EE502" s="79" t="str">
        <f>IF(ED502="SI",VLOOKUP(AI502,COMPORTAMIENTO!$A$1:$H$2100,7,0),"NO APLICA")</f>
        <v>NO APLICA</v>
      </c>
      <c r="EF502" s="12" t="str">
        <f>IF(ED502="SI",VLOOKUP(A502,'5 TD'!$P$2:$Q$479,2,0),"NO APLICA")</f>
        <v>NO APLICA</v>
      </c>
      <c r="EG502" s="2" t="str">
        <f t="shared" si="290"/>
        <v>NO</v>
      </c>
      <c r="EH502" s="2">
        <f>IF(CZ502="no",0,VLOOKUP(AI502,EXPERIENCIA!$A$1:$C$2100,2,0))</f>
        <v>0</v>
      </c>
      <c r="EI502" s="2">
        <f>IF(CZ502="si",VLOOKUP(A502,'5 TD'!$S$3:$T$2103,2,0),0)</f>
        <v>0</v>
      </c>
      <c r="EJ502" s="2" t="str">
        <f t="shared" si="291"/>
        <v>SI</v>
      </c>
      <c r="EK502" s="2">
        <f>+('3 Planilla Preadjudicación OTIC'!BU502)</f>
        <v>0</v>
      </c>
      <c r="EL502" s="3"/>
      <c r="EM502" s="3"/>
      <c r="EN502" s="3"/>
      <c r="EQ502" s="86"/>
    </row>
    <row r="503" spans="1:147" ht="15" customHeight="1" x14ac:dyDescent="0.3">
      <c r="A503" s="2">
        <f>+('3 Planilla Preadjudicación OTIC'!A503)</f>
        <v>14466</v>
      </c>
      <c r="B503" s="2" t="str">
        <f>+('3 Planilla Preadjudicación OTIC'!B503)</f>
        <v>65181652-1</v>
      </c>
      <c r="C503" s="4">
        <f>+('3 Planilla Preadjudicación OTIC'!E503)</f>
        <v>2025</v>
      </c>
      <c r="D503" s="4" t="str">
        <f>+('3 Planilla Preadjudicación OTIC'!F503)</f>
        <v>MANDATO</v>
      </c>
      <c r="E503" s="4" t="str">
        <f>+('3 Planilla Preadjudicación OTIC'!G503)</f>
        <v>82623500-4</v>
      </c>
      <c r="F503" s="4" t="str">
        <f>+('3 Planilla Preadjudicación OTIC'!H503)</f>
        <v>IDEAL</v>
      </c>
      <c r="G503" s="4"/>
      <c r="H503" s="4"/>
      <c r="I503" s="4" t="str">
        <f>+('3 Planilla Preadjudicación OTIC'!I503)</f>
        <v>EDUCACIÓN FINANCIERA</v>
      </c>
      <c r="J503" s="4" t="str">
        <f>+('3 Planilla Preadjudicación OTIC'!J503)</f>
        <v>SIN PLAN FORMATIVO</v>
      </c>
      <c r="K503" s="4" t="str">
        <f>+('3 Planilla Preadjudicación OTIC'!K503)</f>
        <v>TÉCNICAS PARA LA RESOLUCIÓN DE PROBLEMAS</v>
      </c>
      <c r="L503" s="4" t="str">
        <f>+('3 Planilla Preadjudicación OTIC'!L503)</f>
        <v>PF0922</v>
      </c>
      <c r="M503" s="2">
        <f>+('3 Planilla Preadjudicación OTIC'!M503)</f>
        <v>13</v>
      </c>
      <c r="N503" s="4" t="str">
        <f>+('3 Planilla Preadjudicación OTIC'!N503)</f>
        <v>METROPOLITANA</v>
      </c>
      <c r="O503" s="4" t="str">
        <f>+('3 Planilla Preadjudicación OTIC'!O503)</f>
        <v>LO ESPEJO</v>
      </c>
      <c r="P503" s="4" t="str">
        <f>+('3 Planilla Preadjudicación OTIC'!P503)</f>
        <v>EMPRENDEDORES/AS INFORMALES O PERSONAS VULNERABLES PERTENECIENTES AL 80% MAS VULNERABLE</v>
      </c>
      <c r="Q503" s="4" t="str">
        <f>+('3 Planilla Preadjudicación OTIC'!Q503)</f>
        <v>PRESENCIAL</v>
      </c>
      <c r="R503" s="4" t="str">
        <f>+('3 Planilla Preadjudicación OTIC'!R503)</f>
        <v>INDEPENDIENTE</v>
      </c>
      <c r="S503" s="4">
        <f>+('3 Planilla Preadjudicación OTIC'!S503)</f>
        <v>17</v>
      </c>
      <c r="T503" s="2">
        <f>+('3 Planilla Preadjudicación OTIC'!T503)</f>
        <v>20</v>
      </c>
      <c r="U503" s="2">
        <f>+('3 Planilla Preadjudicación OTIC'!U503)</f>
        <v>0</v>
      </c>
      <c r="V503" s="2">
        <f>+('3 Planilla Preadjudicación OTIC'!V503)</f>
        <v>8</v>
      </c>
      <c r="W503" s="2">
        <f>+('3 Planilla Preadjudicación OTIC'!W503)</f>
        <v>50</v>
      </c>
      <c r="X503" s="2">
        <f>+('3 Planilla Preadjudicación OTIC'!X503)</f>
        <v>3</v>
      </c>
      <c r="Y503" s="2" t="str">
        <f>+('3 Planilla Preadjudicación OTIC'!Y503)</f>
        <v>SI</v>
      </c>
      <c r="Z503" s="2" t="str">
        <f>+('3 Planilla Preadjudicación OTIC'!Z503)</f>
        <v>NO</v>
      </c>
      <c r="AA503" s="2" t="str">
        <f>+('3 Planilla Preadjudicación OTIC'!AA503)</f>
        <v>NO</v>
      </c>
      <c r="AB503" s="4" t="str">
        <f>+('3 Planilla Preadjudicación OTIC'!AB503)</f>
        <v>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disponibles para las participantes.
Desarrollar habilidades para manejar dinero de forma efectiva, incluso con ingresos bajos.
Fomentar la independencia económica como medio para mejorar la calidad de vida.
Contenidos:
Introducción a las ayudas estatales: qué son y cómo acceder.
Estrategias para maximizar el uso de recursos disponibles.
Ejercicios prácticos: crear un plan financiero básico con recursos actuales.</v>
      </c>
      <c r="AC503" s="4" t="str">
        <f>+('3 Planilla Preadjudicación OTIC'!AC503)</f>
        <v>EL PROGRAMA ESTÁ DIRIGIDO A MUJERES EN VÍAS DE REALIZAR UN MICROEMPRENDIMIENTO. ENTRE 18 Y 60 AÑOS, QUE PERTENECEN AL 80% MÁS VULNERABLE DE LA POBLACIÓN, Y QUE RESIDEN EN LA COMUNA DE LO ESPEJO Y QUE TIENEN EDUCACION BASICA COMPLETA PREFERENTEMENTE.</v>
      </c>
      <c r="AD503" s="2" t="str">
        <f>+('3 Planilla Preadjudicación OTIC'!AD503)</f>
        <v>NO</v>
      </c>
      <c r="AE503" s="4">
        <f>+('3 Planilla Preadjudicación OTIC'!AE503)</f>
        <v>0</v>
      </c>
      <c r="AF503" s="2" t="str">
        <f>+('3 Planilla Preadjudicación OTIC'!AF503)</f>
        <v>CERRADA</v>
      </c>
      <c r="AG503" s="2">
        <f>+('3 Planilla Preadjudicación OTIC'!AG503)</f>
        <v>17</v>
      </c>
      <c r="AH503" s="2">
        <f>+('3 Planilla Preadjudicación OTIC'!AH503)</f>
        <v>1</v>
      </c>
      <c r="AI503" s="135" t="str">
        <f>+('3 Planilla Preadjudicación OTIC'!AI503)</f>
        <v>76014819-9</v>
      </c>
      <c r="AJ503" s="4" t="str">
        <f>+('3 Planilla Preadjudicación OTIC'!AJ503)</f>
        <v>ID Capacitación Ltda.</v>
      </c>
      <c r="AK503" s="2">
        <f>+('3 Planilla Preadjudicación OTIC'!AK503)</f>
        <v>50</v>
      </c>
      <c r="AL503" s="2">
        <f>+('3 Planilla Preadjudicación OTIC'!AL503)</f>
        <v>17</v>
      </c>
      <c r="AM503" s="12">
        <f>+('3 Planilla Preadjudicación OTIC'!AM503)</f>
        <v>4130</v>
      </c>
      <c r="AN503" s="12">
        <f>+('3 Planilla Preadjudicación OTIC'!AN503)</f>
        <v>0</v>
      </c>
      <c r="AO503" s="12">
        <f>+('3 Planilla Preadjudicación OTIC'!AO503)</f>
        <v>0</v>
      </c>
      <c r="AP503" s="12">
        <f>+('3 Planilla Preadjudicación OTIC'!AP503)</f>
        <v>4130000</v>
      </c>
      <c r="AQ503" s="12">
        <f>+('3 Planilla Preadjudicación OTIC'!AQ503)</f>
        <v>1360000</v>
      </c>
      <c r="AR503" s="12">
        <f>+('3 Planilla Preadjudicación OTIC'!AR503)</f>
        <v>0</v>
      </c>
      <c r="AS503" s="12">
        <f>+('3 Planilla Preadjudicación OTIC'!AS503)</f>
        <v>0</v>
      </c>
      <c r="AT503" s="12">
        <f>+('3 Planilla Preadjudicación OTIC'!AT503)</f>
        <v>0</v>
      </c>
      <c r="AU503" s="12">
        <f>+('3 Planilla Preadjudicación OTIC'!AU503)</f>
        <v>5490000</v>
      </c>
      <c r="AV503" s="2" t="str">
        <f>+('3 Planilla Preadjudicación OTIC'!AV503)</f>
        <v>NO</v>
      </c>
      <c r="AW503" s="4" t="str">
        <f>+('3 Planilla Preadjudicación OTIC'!AW503)</f>
        <v>NUMERAL 6.1.2. ÍTEM 6 - ERROR VALOR TOTAL DEL CURSO
NUMERAL 6.1.2. ITEM 11: NO PRESENTA REGISTRO FOTOGRÁFICO</v>
      </c>
      <c r="AX503" s="2">
        <f>+('3 Planilla Preadjudicación OTIC'!AX503)</f>
        <v>0</v>
      </c>
      <c r="AY503" s="2">
        <f>+('3 Planilla Preadjudicación OTIC'!AY503)</f>
        <v>0</v>
      </c>
      <c r="AZ503" s="2">
        <f>+('3 Planilla Preadjudicación OTIC'!AZ503)</f>
        <v>7</v>
      </c>
      <c r="BA503" s="2">
        <f>+('3 Planilla Preadjudicación OTIC'!BA503)</f>
        <v>7</v>
      </c>
      <c r="BB503" s="2">
        <f>+('3 Planilla Preadjudicación OTIC'!BB503)</f>
        <v>0</v>
      </c>
      <c r="BC503" s="2">
        <f>+('3 Planilla Preadjudicación OTIC'!BC503)</f>
        <v>0</v>
      </c>
      <c r="BD503" s="2">
        <f>+('3 Planilla Preadjudicación OTIC'!BD503)</f>
        <v>0</v>
      </c>
      <c r="BE503" s="2">
        <f>+('3 Planilla Preadjudicación OTIC'!BE503)</f>
        <v>0</v>
      </c>
      <c r="BF503" s="2">
        <f>+('3 Planilla Preadjudicación OTIC'!BF503)</f>
        <v>0</v>
      </c>
      <c r="BG503" s="2">
        <f>+('3 Planilla Preadjudicación OTIC'!BG503)</f>
        <v>0</v>
      </c>
      <c r="BH503" s="2">
        <f>+('3 Planilla Preadjudicación OTIC'!BH503)</f>
        <v>0</v>
      </c>
      <c r="BI503" s="2">
        <f>+('3 Planilla Preadjudicación OTIC'!BI503)</f>
        <v>0</v>
      </c>
      <c r="BJ503" s="2">
        <f>+('3 Planilla Preadjudicación OTIC'!BJ503)</f>
        <v>0</v>
      </c>
      <c r="BK503" s="2">
        <f>+('3 Planilla Preadjudicación OTIC'!BK503)</f>
        <v>0</v>
      </c>
      <c r="BL503" s="2">
        <f>+('3 Planilla Preadjudicación OTIC'!BL503)</f>
        <v>0</v>
      </c>
      <c r="BM503" s="104">
        <f>ROUND(('3 Planilla Preadjudicación OTIC'!BM503),1)</f>
        <v>0</v>
      </c>
      <c r="BN503" s="4" t="str">
        <f>+('3 Planilla Preadjudicación OTIC'!BN503)</f>
        <v>NO</v>
      </c>
      <c r="BO503" s="4">
        <f>+('3 Planilla Preadjudicación OTIC'!BO503)</f>
        <v>0</v>
      </c>
      <c r="BP503" s="4">
        <f>+('3 Planilla Preadjudicación OTIC'!BP503)</f>
        <v>0</v>
      </c>
      <c r="BQ503" s="4">
        <f>+('3 Planilla Preadjudicación OTIC'!BQ503)</f>
        <v>0</v>
      </c>
      <c r="BR503" s="4">
        <f>+('3 Planilla Preadjudicación OTIC'!BR503)</f>
        <v>0</v>
      </c>
      <c r="BS503" s="4">
        <f>+('3 Planilla Preadjudicación OTIC'!BS503)</f>
        <v>0</v>
      </c>
      <c r="BT503" s="4">
        <f>+('3 Planilla Preadjudicación OTIC'!BT503)</f>
        <v>0</v>
      </c>
      <c r="BU503" s="85">
        <f>IF(VLOOKUP(A503,'BD OFICIAL'!$A$1:$AL$2098,7,0)=D503,0,1)</f>
        <v>0</v>
      </c>
      <c r="BV503" s="85">
        <f>IF(VLOOKUP(A503,'BD OFICIAL'!$A$1:$AL$2098,11,0)=J503,0,1)</f>
        <v>0</v>
      </c>
      <c r="BW503" s="85">
        <f>IF(VLOOKUP(A503,'BD OFICIAL'!$A$1:$AL$2098,13,0)=L503,0,1)</f>
        <v>0</v>
      </c>
      <c r="BX503" s="2">
        <f>IF(VLOOKUP(A503,'BD OFICIAL'!$A$1:$AL$2098,16,0)=O503,0,1)</f>
        <v>0</v>
      </c>
      <c r="BY503" s="2">
        <f>IF(VLOOKUP(A503,'BD OFICIAL'!$A$1:$AL$2098,17,0)=P503,0,1)</f>
        <v>0</v>
      </c>
      <c r="BZ503" s="2">
        <f>IF(VLOOKUP(A503,'BD OFICIAL'!$A$1:$AL$2098,19,0)=R503,0,1)</f>
        <v>0</v>
      </c>
      <c r="CA503" s="2">
        <f>IF(VLOOKUP(A503,'BD OFICIAL'!$A$1:$AL$2098,21,0)=T503,0,1)</f>
        <v>0</v>
      </c>
      <c r="CB503" s="2">
        <f>IF(VLOOKUP(A503,'BD OFICIAL'!$A$1:$AL$2098,24,0)=AK503,0,1)</f>
        <v>0</v>
      </c>
      <c r="CC503" s="2">
        <f>IF(VLOOKUP(A503,'BD OFICIAL'!$A$1:$AL$2098,25,0)=X503,0,1)</f>
        <v>0</v>
      </c>
      <c r="CD503" s="2">
        <f>IF(VLOOKUP(A503,'BD OFICIAL'!$A$1:$AL$2098,26,0)=Y503,0,1)</f>
        <v>0</v>
      </c>
      <c r="CE503" s="2">
        <f>IF(VLOOKUP(A503,'BD OFICIAL'!$A$1:$AL$2098,27,0)=Z503,0,1)</f>
        <v>0</v>
      </c>
      <c r="CF503" s="2">
        <f>IF(VLOOKUP(A503,'BD OFICIAL'!$A$1:$AL$2098,28,0)=AA503,0,1)</f>
        <v>0</v>
      </c>
      <c r="CG503" s="2">
        <f>IF(VLOOKUP(A503,'BD OFICIAL'!$A$1:$AL$2098,33,0)=AF503,0,1)</f>
        <v>0</v>
      </c>
      <c r="CH503" s="2">
        <f>IF(VLOOKUP(A503,'BD OFICIAL'!$A$1:$AL$2098,35,0)=AH503,0,1)</f>
        <v>0</v>
      </c>
      <c r="CI503" s="85">
        <f>IF(VLOOKUP(A503,'BD OFICIAL'!$A$1:$AL$2098,34,0)=AL503,0,1)</f>
        <v>0</v>
      </c>
      <c r="CJ503" s="12">
        <f>VLOOKUP(A503,'BD OFICIAL'!$A$1:$AM$2098,36,0)*AM503-AP503</f>
        <v>0</v>
      </c>
      <c r="CK503" s="85" t="str">
        <f t="shared" si="258"/>
        <v>SSH</v>
      </c>
      <c r="CL503" s="85" t="str">
        <f t="shared" si="259"/>
        <v>NO</v>
      </c>
      <c r="CM503" s="85" t="str">
        <f t="shared" si="273"/>
        <v>SI</v>
      </c>
      <c r="CN503" s="31">
        <f t="shared" si="274"/>
        <v>1</v>
      </c>
      <c r="CO503" s="31">
        <f t="shared" si="260"/>
        <v>0</v>
      </c>
      <c r="CP503" s="31">
        <f t="shared" si="275"/>
        <v>0</v>
      </c>
      <c r="CQ503" s="31">
        <f>IF(Y503="NO",0,IF(Y503="SI",IF(VLOOKUP(A503,'BD OFICIAL'!$A:$AO,40,0)=AQ503,0,1)))</f>
        <v>0</v>
      </c>
      <c r="CR503" s="31">
        <f>IF(Z503="NO",0,IF(Z503="SI",IF(VLOOKUP(B503,'BD OFICIAL'!$A:$AO,41,0)=AS503,0,1)))</f>
        <v>0</v>
      </c>
      <c r="CS503" s="31">
        <f t="shared" si="261"/>
        <v>0</v>
      </c>
      <c r="CT503" s="31">
        <f t="shared" si="262"/>
        <v>0</v>
      </c>
      <c r="CU503" s="31">
        <f>IF(VLOOKUP(A503,'BD OFICIAL'!$A$1:$AL$1056,31,0)="SI",IF(AT503&gt;0,0,1),IF(AT503=0,0,1))</f>
        <v>0</v>
      </c>
      <c r="CV503" s="31">
        <f t="shared" si="263"/>
        <v>0</v>
      </c>
      <c r="CW503" s="31">
        <f t="shared" si="276"/>
        <v>0</v>
      </c>
      <c r="CX503" s="85" t="str">
        <f t="shared" si="277"/>
        <v>NO</v>
      </c>
      <c r="CY503" s="31">
        <f t="shared" si="278"/>
        <v>0</v>
      </c>
      <c r="CZ503" s="85" t="str">
        <f>IF(ISERROR(VLOOKUP(AI503,EXPERIENCIA!$A$1:$C$2100,1,0)),"NO","SI")</f>
        <v>NO</v>
      </c>
      <c r="DA503" s="85" t="str">
        <f>IF(CX503="no","NO APLICA",IF(AX503=0,"ERROR NOTA",IF(AND(AX503&gt;1,CZ503="NO"),"ERROR NOTA",IF(AND(CZ503="NO",AX503=1),0,IF(VLOOKUP(AI503,EXPERIENCIA!$A$1:$C$2100,3,0)=AX503,0,"ERROR NOTA")))))</f>
        <v>NO APLICA</v>
      </c>
      <c r="DB503" s="85" t="str">
        <f>IF(ISERROR(VLOOKUP(AI503,COMPORTAMIENTO!$A$1:$C$2100,1,0)),"NO","SI")</f>
        <v>NO</v>
      </c>
      <c r="DC503" s="85" t="str">
        <f>IF(CX503="NO","NO APLICA",IF(AY503=0,"ERROR NOTA",IF(AND(DB503="NO",AY503=7),0,IF(VLOOKUP(AI503,COMPORTAMIENTO!$A$2:$H$2100,8,0)=AY503,0,"ERROR NOTA"))))</f>
        <v>NO APLICA</v>
      </c>
      <c r="DD503" s="104" t="str">
        <f t="shared" si="279"/>
        <v>NO APLICA</v>
      </c>
      <c r="DE503" s="104" t="str">
        <f t="shared" si="280"/>
        <v>NO APLICA</v>
      </c>
      <c r="DF503" s="85" t="str">
        <f t="shared" si="264"/>
        <v>NO</v>
      </c>
      <c r="DG503" s="85">
        <f t="shared" si="281"/>
        <v>0</v>
      </c>
      <c r="DH503" s="85">
        <f t="shared" si="282"/>
        <v>0</v>
      </c>
      <c r="DI503" s="85" t="str">
        <f t="shared" si="283"/>
        <v>NO APLICA</v>
      </c>
      <c r="DJ503" s="12" t="str">
        <f t="shared" si="284"/>
        <v>NO APLICA</v>
      </c>
      <c r="DK503" s="7" t="str">
        <f t="shared" si="285"/>
        <v>NO APLICA</v>
      </c>
      <c r="DL503" s="12">
        <f t="shared" si="265"/>
        <v>4130</v>
      </c>
      <c r="DM503" s="12">
        <f>VLOOKUP(A503,'5 TD'!$A:$B,2,0)</f>
        <v>4130</v>
      </c>
      <c r="DN503" s="7" t="str">
        <f t="shared" si="266"/>
        <v>NO APLICA</v>
      </c>
      <c r="DO503" s="85" t="str">
        <f t="shared" si="286"/>
        <v>NO APLICA</v>
      </c>
      <c r="DP503" s="85" t="str">
        <f t="shared" si="287"/>
        <v>NO APLICA</v>
      </c>
      <c r="DQ503" s="7" t="str">
        <f t="shared" si="288"/>
        <v>NO APLICA</v>
      </c>
      <c r="DR503" s="85" t="str">
        <f t="shared" si="267"/>
        <v>NO APLICA</v>
      </c>
      <c r="DS503" s="2" t="str">
        <f>+('3 Planilla Preadjudicación OTIC'!BN503)</f>
        <v>NO</v>
      </c>
      <c r="DT503" s="2" t="str">
        <f>IF(DR503="APROBADO",VLOOKUP(A503,'5 TD'!$D$3:$E$270,2,0),"NO APLICA")</f>
        <v>NO APLICA</v>
      </c>
      <c r="DU503" s="2" t="str">
        <f t="shared" si="268"/>
        <v>NO APLICA</v>
      </c>
      <c r="DV503" s="2" t="str">
        <f>IF(DU503="SI",VLOOKUP(A503,'5 TD'!$G$3:$H$270,2,0),"NO APLICA ")</f>
        <v xml:space="preserve">NO APLICA </v>
      </c>
      <c r="DW503" s="2" t="str">
        <f t="shared" si="269"/>
        <v>NO</v>
      </c>
      <c r="DX503" s="2" t="str">
        <f>IF(DW503="SI",VLOOKUP(A503,'5 TD'!$J$4:$K$472,2,0),"NO APLICA")</f>
        <v>NO APLICA</v>
      </c>
      <c r="DY503" s="2" t="str">
        <f t="shared" si="270"/>
        <v>NO APLICA</v>
      </c>
      <c r="DZ503" s="7" t="str">
        <f>IF(DY503="SI",VLOOKUP(A503,'5 TD'!$M$4:$N$350,2,0),"NO APLICA")</f>
        <v>NO APLICA</v>
      </c>
      <c r="EA503" s="2" t="str">
        <f t="shared" si="271"/>
        <v>NO APLICA</v>
      </c>
      <c r="EB503" s="12" t="str">
        <f t="shared" si="272"/>
        <v/>
      </c>
      <c r="EC503" s="12" t="str">
        <f>IF(EA503="SI",VLOOKUP(A503,'5 TD'!$V$4:$W$479,2,0),"NO APLICA")</f>
        <v>NO APLICA</v>
      </c>
      <c r="ED503" s="2" t="str">
        <f t="shared" si="289"/>
        <v>NO</v>
      </c>
      <c r="EE503" s="79" t="str">
        <f>IF(ED503="SI",VLOOKUP(AI503,COMPORTAMIENTO!$A$1:$H$2100,7,0),"NO APLICA")</f>
        <v>NO APLICA</v>
      </c>
      <c r="EF503" s="12" t="str">
        <f>IF(ED503="SI",VLOOKUP(A503,'5 TD'!$P$2:$Q$479,2,0),"NO APLICA")</f>
        <v>NO APLICA</v>
      </c>
      <c r="EG503" s="2" t="str">
        <f t="shared" si="290"/>
        <v>NO</v>
      </c>
      <c r="EH503" s="2">
        <f>IF(CZ503="no",0,VLOOKUP(AI503,EXPERIENCIA!$A$1:$C$2100,2,0))</f>
        <v>0</v>
      </c>
      <c r="EI503" s="2">
        <f>IF(CZ503="si",VLOOKUP(A503,'5 TD'!$S$3:$T$2103,2,0),0)</f>
        <v>0</v>
      </c>
      <c r="EJ503" s="2" t="str">
        <f t="shared" si="291"/>
        <v>SI</v>
      </c>
      <c r="EK503" s="2">
        <f>+('3 Planilla Preadjudicación OTIC'!BU503)</f>
        <v>0</v>
      </c>
      <c r="EL503" s="3"/>
      <c r="EM503" s="3"/>
      <c r="EN503" s="3"/>
      <c r="EQ503" s="86"/>
    </row>
    <row r="504" spans="1:147" ht="15" customHeight="1" x14ac:dyDescent="0.3">
      <c r="A504" s="2">
        <f>+('3 Planilla Preadjudicación OTIC'!A504)</f>
        <v>14480</v>
      </c>
      <c r="B504" s="2" t="str">
        <f>+('3 Planilla Preadjudicación OTIC'!B504)</f>
        <v>65181652-1</v>
      </c>
      <c r="C504" s="4">
        <f>+('3 Planilla Preadjudicación OTIC'!E504)</f>
        <v>2025</v>
      </c>
      <c r="D504" s="4" t="str">
        <f>+('3 Planilla Preadjudicación OTIC'!F504)</f>
        <v>MANDATO</v>
      </c>
      <c r="E504" s="4" t="str">
        <f>+('3 Planilla Preadjudicación OTIC'!G504)</f>
        <v>82648400-4</v>
      </c>
      <c r="F504" s="4" t="str">
        <f>+('3 Planilla Preadjudicación OTIC'!H504)</f>
        <v>SIP RED DE COLEGIOS</v>
      </c>
      <c r="G504" s="4"/>
      <c r="H504" s="4"/>
      <c r="I504" s="4" t="str">
        <f>+('3 Planilla Preadjudicación OTIC'!I504)</f>
        <v>TÉCNICAS PARA EL EMPRENDIMIENTO</v>
      </c>
      <c r="J504" s="4" t="str">
        <f>+('3 Planilla Preadjudicación OTIC'!J504)</f>
        <v>PF0921</v>
      </c>
      <c r="K504" s="4" t="str">
        <f>+('3 Planilla Preadjudicación OTIC'!K504)</f>
        <v/>
      </c>
      <c r="L504" s="4" t="str">
        <f>+('3 Planilla Preadjudicación OTIC'!L504)</f>
        <v/>
      </c>
      <c r="M504" s="2">
        <f>+('3 Planilla Preadjudicación OTIC'!M504)</f>
        <v>13</v>
      </c>
      <c r="N504" s="4" t="str">
        <f>+('3 Planilla Preadjudicación OTIC'!N504)</f>
        <v>METROPOLITANA</v>
      </c>
      <c r="O504" s="4" t="str">
        <f>+('3 Planilla Preadjudicación OTIC'!O504)</f>
        <v>RECOLETA</v>
      </c>
      <c r="P504" s="4" t="str">
        <f>+('3 Planilla Preadjudicación OTIC'!P504)</f>
        <v>TRABAJADORES POR CUENTA PROPIA CON RENTA INFERIOR A 3 INGRESOS MENSUALES</v>
      </c>
      <c r="Q504" s="4" t="str">
        <f>+('3 Planilla Preadjudicación OTIC'!Q504)</f>
        <v>PRESENCIAL</v>
      </c>
      <c r="R504" s="4" t="str">
        <f>+('3 Planilla Preadjudicación OTIC'!R504)</f>
        <v>INDEPENDIENTE</v>
      </c>
      <c r="S504" s="4">
        <f>+('3 Planilla Preadjudicación OTIC'!S504)</f>
        <v>3</v>
      </c>
      <c r="T504" s="2">
        <f>+('3 Planilla Preadjudicación OTIC'!T504)</f>
        <v>15</v>
      </c>
      <c r="U504" s="2">
        <f>+('3 Planilla Preadjudicación OTIC'!U504)</f>
        <v>12</v>
      </c>
      <c r="V504" s="2">
        <f>+('3 Planilla Preadjudicación OTIC'!V504)</f>
        <v>0</v>
      </c>
      <c r="W504" s="2">
        <f>+('3 Planilla Preadjudicación OTIC'!W504)</f>
        <v>12</v>
      </c>
      <c r="X504" s="2">
        <f>+('3 Planilla Preadjudicación OTIC'!X504)</f>
        <v>4</v>
      </c>
      <c r="Y504" s="2" t="str">
        <f>+('3 Planilla Preadjudicación OTIC'!Y504)</f>
        <v>SI</v>
      </c>
      <c r="Z504" s="2" t="str">
        <f>+('3 Planilla Preadjudicación OTIC'!Z504)</f>
        <v>NO</v>
      </c>
      <c r="AA504" s="2" t="str">
        <f>+('3 Planilla Preadjudicación OTIC'!AA504)</f>
        <v>NO</v>
      </c>
      <c r="AB504" s="4" t="str">
        <f>+('3 Planilla Preadjudicación OTIC'!AB504)</f>
        <v>SE AJUSTA A PLAN FORMATIVO</v>
      </c>
      <c r="AC504" s="4" t="str">
        <f>+('3 Planilla Preadjudicación OTIC'!AC504)</f>
        <v>ADULTOS MAYORES DE 18 AÑOS, EMPLEADOS Y/O DESEMPLEADOS, HOMBRES Y MUJERES, CHILENOS Y EXTRANJEROS, QUE RESIDAN EN LA REGION METROPOLITANA Y QUE CUENTEN CON EDUCACIÓN MEDIA COMPLETA</v>
      </c>
      <c r="AD504" s="2" t="str">
        <f>+('3 Planilla Preadjudicación OTIC'!AD504)</f>
        <v>NO</v>
      </c>
      <c r="AE504" s="4">
        <f>+('3 Planilla Preadjudicación OTIC'!AE504)</f>
        <v>0</v>
      </c>
      <c r="AF504" s="2" t="str">
        <f>+('3 Planilla Preadjudicación OTIC'!AF504)</f>
        <v>CERRADA</v>
      </c>
      <c r="AG504" s="2">
        <f>+('3 Planilla Preadjudicación OTIC'!AG504)</f>
        <v>3</v>
      </c>
      <c r="AH504" s="2">
        <f>+('3 Planilla Preadjudicación OTIC'!AH504)</f>
        <v>1</v>
      </c>
      <c r="AI504" s="135" t="str">
        <f>+('3 Planilla Preadjudicación OTIC'!AI504)</f>
        <v>76014819-9</v>
      </c>
      <c r="AJ504" s="4" t="str">
        <f>+('3 Planilla Preadjudicación OTIC'!AJ504)</f>
        <v>ID Capacitación Ltda.</v>
      </c>
      <c r="AK504" s="2">
        <f>+('3 Planilla Preadjudicación OTIC'!AK504)</f>
        <v>12</v>
      </c>
      <c r="AL504" s="2">
        <f>+('3 Planilla Preadjudicación OTIC'!AL504)</f>
        <v>3</v>
      </c>
      <c r="AM504" s="12">
        <f>+('3 Planilla Preadjudicación OTIC'!AM504)</f>
        <v>4130</v>
      </c>
      <c r="AN504" s="12">
        <f>+('3 Planilla Preadjudicación OTIC'!AN504)</f>
        <v>0</v>
      </c>
      <c r="AO504" s="12">
        <f>+('3 Planilla Preadjudicación OTIC'!AO504)</f>
        <v>0</v>
      </c>
      <c r="AP504" s="12">
        <f>+('3 Planilla Preadjudicación OTIC'!AP504)</f>
        <v>743400</v>
      </c>
      <c r="AQ504" s="12">
        <f>+('3 Planilla Preadjudicación OTIC'!AQ504)</f>
        <v>180000</v>
      </c>
      <c r="AR504" s="12">
        <f>+('3 Planilla Preadjudicación OTIC'!AR504)</f>
        <v>0</v>
      </c>
      <c r="AS504" s="12">
        <f>+('3 Planilla Preadjudicación OTIC'!AS504)</f>
        <v>0</v>
      </c>
      <c r="AT504" s="12">
        <f>+('3 Planilla Preadjudicación OTIC'!AT504)</f>
        <v>0</v>
      </c>
      <c r="AU504" s="12">
        <f>+('3 Planilla Preadjudicación OTIC'!AU504)</f>
        <v>923400</v>
      </c>
      <c r="AV504" s="2" t="str">
        <f>+('3 Planilla Preadjudicación OTIC'!AV504)</f>
        <v>NO</v>
      </c>
      <c r="AW504" s="4" t="str">
        <f>+('3 Planilla Preadjudicación OTIC'!AW504)</f>
        <v>NUMERAL 6.1.2. ITEM 4: NO PRESENTA HORAS DEL MODULO
NUMERAL 6.1.2. ITEM 11: NO PRESENTA REGISTRO FOTOGRAFICO Y NO PRESENTA CARTA DE COMPROMISO DE INFRAESTRUCTURA.</v>
      </c>
      <c r="AX504" s="2">
        <f>+('3 Planilla Preadjudicación OTIC'!AX504)</f>
        <v>0</v>
      </c>
      <c r="AY504" s="2">
        <f>+('3 Planilla Preadjudicación OTIC'!AY504)</f>
        <v>0</v>
      </c>
      <c r="AZ504" s="2">
        <f>+('3 Planilla Preadjudicación OTIC'!AZ504)</f>
        <v>0</v>
      </c>
      <c r="BA504" s="2">
        <f>+('3 Planilla Preadjudicación OTIC'!BA504)</f>
        <v>0</v>
      </c>
      <c r="BB504" s="2">
        <f>+('3 Planilla Preadjudicación OTIC'!BB504)</f>
        <v>0</v>
      </c>
      <c r="BC504" s="2">
        <f>+('3 Planilla Preadjudicación OTIC'!BC504)</f>
        <v>0</v>
      </c>
      <c r="BD504" s="2">
        <f>+('3 Planilla Preadjudicación OTIC'!BD504)</f>
        <v>0</v>
      </c>
      <c r="BE504" s="2">
        <f>+('3 Planilla Preadjudicación OTIC'!BE504)</f>
        <v>0</v>
      </c>
      <c r="BF504" s="2">
        <f>+('3 Planilla Preadjudicación OTIC'!BF504)</f>
        <v>0</v>
      </c>
      <c r="BG504" s="2">
        <f>+('3 Planilla Preadjudicación OTIC'!BG504)</f>
        <v>0</v>
      </c>
      <c r="BH504" s="2">
        <f>+('3 Planilla Preadjudicación OTIC'!BH504)</f>
        <v>0</v>
      </c>
      <c r="BI504" s="2">
        <f>+('3 Planilla Preadjudicación OTIC'!BI504)</f>
        <v>0</v>
      </c>
      <c r="BJ504" s="2">
        <f>+('3 Planilla Preadjudicación OTIC'!BJ504)</f>
        <v>0</v>
      </c>
      <c r="BK504" s="2">
        <f>+('3 Planilla Preadjudicación OTIC'!BK504)</f>
        <v>0</v>
      </c>
      <c r="BL504" s="2">
        <f>+('3 Planilla Preadjudicación OTIC'!BL504)</f>
        <v>0</v>
      </c>
      <c r="BM504" s="104">
        <f>ROUND(('3 Planilla Preadjudicación OTIC'!BM504),1)</f>
        <v>0</v>
      </c>
      <c r="BN504" s="4" t="str">
        <f>+('3 Planilla Preadjudicación OTIC'!BN504)</f>
        <v>NO</v>
      </c>
      <c r="BO504" s="4">
        <f>+('3 Planilla Preadjudicación OTIC'!BO504)</f>
        <v>0</v>
      </c>
      <c r="BP504" s="4">
        <f>+('3 Planilla Preadjudicación OTIC'!BP504)</f>
        <v>0</v>
      </c>
      <c r="BQ504" s="4">
        <f>+('3 Planilla Preadjudicación OTIC'!BQ504)</f>
        <v>0</v>
      </c>
      <c r="BR504" s="4">
        <f>+('3 Planilla Preadjudicación OTIC'!BR504)</f>
        <v>0</v>
      </c>
      <c r="BS504" s="4">
        <f>+('3 Planilla Preadjudicación OTIC'!BS504)</f>
        <v>0</v>
      </c>
      <c r="BT504" s="4">
        <f>+('3 Planilla Preadjudicación OTIC'!BT504)</f>
        <v>0</v>
      </c>
      <c r="BU504" s="85">
        <f>IF(VLOOKUP(A504,'BD OFICIAL'!$A$1:$AL$2098,7,0)=D504,0,1)</f>
        <v>0</v>
      </c>
      <c r="BV504" s="85">
        <f>IF(VLOOKUP(A504,'BD OFICIAL'!$A$1:$AL$2098,11,0)=J504,0,1)</f>
        <v>0</v>
      </c>
      <c r="BW504" s="85">
        <f>IF(VLOOKUP(A504,'BD OFICIAL'!$A$1:$AL$2098,13,0)=L504,0,1)</f>
        <v>0</v>
      </c>
      <c r="BX504" s="2">
        <f>IF(VLOOKUP(A504,'BD OFICIAL'!$A$1:$AL$2098,16,0)=O504,0,1)</f>
        <v>0</v>
      </c>
      <c r="BY504" s="2">
        <f>IF(VLOOKUP(A504,'BD OFICIAL'!$A$1:$AL$2098,17,0)=P504,0,1)</f>
        <v>0</v>
      </c>
      <c r="BZ504" s="2">
        <f>IF(VLOOKUP(A504,'BD OFICIAL'!$A$1:$AL$2098,19,0)=R504,0,1)</f>
        <v>0</v>
      </c>
      <c r="CA504" s="2">
        <f>IF(VLOOKUP(A504,'BD OFICIAL'!$A$1:$AL$2098,21,0)=T504,0,1)</f>
        <v>0</v>
      </c>
      <c r="CB504" s="2">
        <f>IF(VLOOKUP(A504,'BD OFICIAL'!$A$1:$AL$2098,24,0)=AK504,0,1)</f>
        <v>0</v>
      </c>
      <c r="CC504" s="2">
        <f>IF(VLOOKUP(A504,'BD OFICIAL'!$A$1:$AL$2098,25,0)=X504,0,1)</f>
        <v>0</v>
      </c>
      <c r="CD504" s="2">
        <f>IF(VLOOKUP(A504,'BD OFICIAL'!$A$1:$AL$2098,26,0)=Y504,0,1)</f>
        <v>0</v>
      </c>
      <c r="CE504" s="2">
        <f>IF(VLOOKUP(A504,'BD OFICIAL'!$A$1:$AL$2098,27,0)=Z504,0,1)</f>
        <v>0</v>
      </c>
      <c r="CF504" s="2">
        <f>IF(VLOOKUP(A504,'BD OFICIAL'!$A$1:$AL$2098,28,0)=AA504,0,1)</f>
        <v>0</v>
      </c>
      <c r="CG504" s="2">
        <f>IF(VLOOKUP(A504,'BD OFICIAL'!$A$1:$AL$2098,33,0)=AF504,0,1)</f>
        <v>0</v>
      </c>
      <c r="CH504" s="2">
        <f>IF(VLOOKUP(A504,'BD OFICIAL'!$A$1:$AL$2098,35,0)=AH504,0,1)</f>
        <v>0</v>
      </c>
      <c r="CI504" s="85">
        <f>IF(VLOOKUP(A504,'BD OFICIAL'!$A$1:$AL$2098,34,0)=AL504,0,1)</f>
        <v>0</v>
      </c>
      <c r="CJ504" s="12">
        <f>VLOOKUP(A504,'BD OFICIAL'!$A$1:$AM$2098,36,0)*AM504-AP504</f>
        <v>0</v>
      </c>
      <c r="CK504" s="85" t="str">
        <f t="shared" si="258"/>
        <v>SSH</v>
      </c>
      <c r="CL504" s="85" t="str">
        <f t="shared" si="259"/>
        <v>SI</v>
      </c>
      <c r="CM504" s="85" t="str">
        <f t="shared" si="273"/>
        <v>NO</v>
      </c>
      <c r="CN504" s="31">
        <f t="shared" si="274"/>
        <v>0</v>
      </c>
      <c r="CO504" s="31">
        <f t="shared" si="260"/>
        <v>0</v>
      </c>
      <c r="CP504" s="31">
        <f t="shared" si="275"/>
        <v>0</v>
      </c>
      <c r="CQ504" s="31">
        <f>IF(Y504="NO",0,IF(Y504="SI",IF(VLOOKUP(A504,'BD OFICIAL'!$A:$AO,40,0)=AQ504,0,1)))</f>
        <v>0</v>
      </c>
      <c r="CR504" s="31">
        <f>IF(Z504="NO",0,IF(Z504="SI",IF(VLOOKUP(B504,'BD OFICIAL'!$A:$AO,41,0)=AS504,0,1)))</f>
        <v>0</v>
      </c>
      <c r="CS504" s="31">
        <f t="shared" si="261"/>
        <v>0</v>
      </c>
      <c r="CT504" s="31">
        <f t="shared" si="262"/>
        <v>0</v>
      </c>
      <c r="CU504" s="31">
        <f>IF(VLOOKUP(A504,'BD OFICIAL'!$A$1:$AL$1056,31,0)="SI",IF(AT504&gt;0,0,1),IF(AT504=0,0,1))</f>
        <v>0</v>
      </c>
      <c r="CV504" s="31">
        <f t="shared" si="263"/>
        <v>0</v>
      </c>
      <c r="CW504" s="31">
        <f t="shared" si="276"/>
        <v>0</v>
      </c>
      <c r="CX504" s="85" t="str">
        <f t="shared" si="277"/>
        <v>NO</v>
      </c>
      <c r="CY504" s="31">
        <f t="shared" si="278"/>
        <v>0</v>
      </c>
      <c r="CZ504" s="85" t="str">
        <f>IF(ISERROR(VLOOKUP(AI504,EXPERIENCIA!$A$1:$C$2100,1,0)),"NO","SI")</f>
        <v>NO</v>
      </c>
      <c r="DA504" s="85" t="str">
        <f>IF(CX504="no","NO APLICA",IF(AX504=0,"ERROR NOTA",IF(AND(AX504&gt;1,CZ504="NO"),"ERROR NOTA",IF(AND(CZ504="NO",AX504=1),0,IF(VLOOKUP(AI504,EXPERIENCIA!$A$1:$C$2100,3,0)=AX504,0,"ERROR NOTA")))))</f>
        <v>NO APLICA</v>
      </c>
      <c r="DB504" s="85" t="str">
        <f>IF(ISERROR(VLOOKUP(AI504,COMPORTAMIENTO!$A$1:$C$2100,1,0)),"NO","SI")</f>
        <v>NO</v>
      </c>
      <c r="DC504" s="85" t="str">
        <f>IF(CX504="NO","NO APLICA",IF(AY504=0,"ERROR NOTA",IF(AND(DB504="NO",AY504=7),0,IF(VLOOKUP(AI504,COMPORTAMIENTO!$A$2:$H$2100,8,0)=AY504,0,"ERROR NOTA"))))</f>
        <v>NO APLICA</v>
      </c>
      <c r="DD504" s="104" t="str">
        <f t="shared" si="279"/>
        <v>NO APLICA</v>
      </c>
      <c r="DE504" s="104" t="str">
        <f t="shared" si="280"/>
        <v>NO APLICA</v>
      </c>
      <c r="DF504" s="85" t="str">
        <f t="shared" si="264"/>
        <v>SI</v>
      </c>
      <c r="DG504" s="85">
        <f t="shared" si="281"/>
        <v>0</v>
      </c>
      <c r="DH504" s="85">
        <f t="shared" si="282"/>
        <v>0</v>
      </c>
      <c r="DI504" s="85" t="str">
        <f t="shared" si="283"/>
        <v>NO APLICA</v>
      </c>
      <c r="DJ504" s="12" t="str">
        <f t="shared" si="284"/>
        <v>NO APLICA</v>
      </c>
      <c r="DK504" s="7" t="str">
        <f t="shared" si="285"/>
        <v>NO APLICA</v>
      </c>
      <c r="DL504" s="12">
        <f t="shared" si="265"/>
        <v>4130</v>
      </c>
      <c r="DM504" s="12">
        <f>VLOOKUP(A504,'5 TD'!$A:$B,2,0)</f>
        <v>4130</v>
      </c>
      <c r="DN504" s="7" t="str">
        <f t="shared" si="266"/>
        <v>NO APLICA</v>
      </c>
      <c r="DO504" s="85" t="str">
        <f t="shared" si="286"/>
        <v>NO APLICA</v>
      </c>
      <c r="DP504" s="85" t="str">
        <f t="shared" si="287"/>
        <v>NO APLICA</v>
      </c>
      <c r="DQ504" s="7" t="str">
        <f t="shared" si="288"/>
        <v>NO APLICA</v>
      </c>
      <c r="DR504" s="85" t="str">
        <f t="shared" si="267"/>
        <v>NO APLICA</v>
      </c>
      <c r="DS504" s="2" t="str">
        <f>+('3 Planilla Preadjudicación OTIC'!BN504)</f>
        <v>NO</v>
      </c>
      <c r="DT504" s="2" t="str">
        <f>IF(DR504="APROBADO",VLOOKUP(A504,'5 TD'!$D$3:$E$270,2,0),"NO APLICA")</f>
        <v>NO APLICA</v>
      </c>
      <c r="DU504" s="2" t="str">
        <f t="shared" si="268"/>
        <v>NO APLICA</v>
      </c>
      <c r="DV504" s="2" t="str">
        <f>IF(DU504="SI",VLOOKUP(A504,'5 TD'!$G$3:$H$270,2,0),"NO APLICA ")</f>
        <v xml:space="preserve">NO APLICA </v>
      </c>
      <c r="DW504" s="2" t="str">
        <f t="shared" si="269"/>
        <v>NO</v>
      </c>
      <c r="DX504" s="2" t="str">
        <f>IF(DW504="SI",VLOOKUP(A504,'5 TD'!$J$4:$K$472,2,0),"NO APLICA")</f>
        <v>NO APLICA</v>
      </c>
      <c r="DY504" s="2" t="str">
        <f t="shared" si="270"/>
        <v>NO APLICA</v>
      </c>
      <c r="DZ504" s="7" t="str">
        <f>IF(DY504="SI",VLOOKUP(A504,'5 TD'!$M$4:$N$350,2,0),"NO APLICA")</f>
        <v>NO APLICA</v>
      </c>
      <c r="EA504" s="2" t="str">
        <f t="shared" si="271"/>
        <v>NO APLICA</v>
      </c>
      <c r="EB504" s="12" t="str">
        <f t="shared" si="272"/>
        <v/>
      </c>
      <c r="EC504" s="12" t="str">
        <f>IF(EA504="SI",VLOOKUP(A504,'5 TD'!$V$4:$W$479,2,0),"NO APLICA")</f>
        <v>NO APLICA</v>
      </c>
      <c r="ED504" s="2" t="str">
        <f t="shared" si="289"/>
        <v>NO</v>
      </c>
      <c r="EE504" s="79" t="str">
        <f>IF(ED504="SI",VLOOKUP(AI504,COMPORTAMIENTO!$A$1:$H$2100,7,0),"NO APLICA")</f>
        <v>NO APLICA</v>
      </c>
      <c r="EF504" s="12" t="str">
        <f>IF(ED504="SI",VLOOKUP(A504,'5 TD'!$P$2:$Q$479,2,0),"NO APLICA")</f>
        <v>NO APLICA</v>
      </c>
      <c r="EG504" s="2" t="str">
        <f t="shared" si="290"/>
        <v>NO</v>
      </c>
      <c r="EH504" s="2">
        <f>IF(CZ504="no",0,VLOOKUP(AI504,EXPERIENCIA!$A$1:$C$2100,2,0))</f>
        <v>0</v>
      </c>
      <c r="EI504" s="2">
        <f>IF(CZ504="si",VLOOKUP(A504,'5 TD'!$S$3:$T$2103,2,0),0)</f>
        <v>0</v>
      </c>
      <c r="EJ504" s="2" t="str">
        <f t="shared" si="291"/>
        <v>SI</v>
      </c>
      <c r="EK504" s="2">
        <f>+('3 Planilla Preadjudicación OTIC'!BU504)</f>
        <v>0</v>
      </c>
      <c r="EL504" s="3"/>
      <c r="EM504" s="3"/>
      <c r="EN504" s="3"/>
      <c r="EQ504" s="86"/>
    </row>
    <row r="505" spans="1:147" ht="15" customHeight="1" x14ac:dyDescent="0.3">
      <c r="A505" s="2">
        <f>+('3 Planilla Preadjudicación OTIC'!A505)</f>
        <v>14481</v>
      </c>
      <c r="B505" s="2" t="str">
        <f>+('3 Planilla Preadjudicación OTIC'!B505)</f>
        <v>65181652-1</v>
      </c>
      <c r="C505" s="4">
        <f>+('3 Planilla Preadjudicación OTIC'!E505)</f>
        <v>2025</v>
      </c>
      <c r="D505" s="4" t="str">
        <f>+('3 Planilla Preadjudicación OTIC'!F505)</f>
        <v>MANDATO</v>
      </c>
      <c r="E505" s="4" t="str">
        <f>+('3 Planilla Preadjudicación OTIC'!G505)</f>
        <v>82648400-4</v>
      </c>
      <c r="F505" s="4" t="str">
        <f>+('3 Planilla Preadjudicación OTIC'!H505)</f>
        <v>SIP RED DE COLEGIOS</v>
      </c>
      <c r="G505" s="4"/>
      <c r="H505" s="4"/>
      <c r="I505" s="4" t="str">
        <f>+('3 Planilla Preadjudicación OTIC'!I505)</f>
        <v>CONTABILIDAD BÁSICA</v>
      </c>
      <c r="J505" s="4" t="str">
        <f>+('3 Planilla Preadjudicación OTIC'!J505)</f>
        <v>PF0594</v>
      </c>
      <c r="K505" s="4" t="str">
        <f>+('3 Planilla Preadjudicación OTIC'!K505)</f>
        <v/>
      </c>
      <c r="L505" s="4" t="str">
        <f>+('3 Planilla Preadjudicación OTIC'!L505)</f>
        <v/>
      </c>
      <c r="M505" s="2">
        <f>+('3 Planilla Preadjudicación OTIC'!M505)</f>
        <v>13</v>
      </c>
      <c r="N505" s="4" t="str">
        <f>+('3 Planilla Preadjudicación OTIC'!N505)</f>
        <v>METROPOLITANA</v>
      </c>
      <c r="O505" s="4" t="str">
        <f>+('3 Planilla Preadjudicación OTIC'!O505)</f>
        <v>QUINTA NORMAL</v>
      </c>
      <c r="P505" s="4" t="str">
        <f>+('3 Planilla Preadjudicación OTIC'!P505)</f>
        <v>TRABAJADORES POR CUENTA PROPIA CON RENTA INFERIOR A 3 INGRESOS MENSUALES</v>
      </c>
      <c r="Q505" s="4" t="str">
        <f>+('3 Planilla Preadjudicación OTIC'!Q505)</f>
        <v>PRESENCIAL</v>
      </c>
      <c r="R505" s="4" t="str">
        <f>+('3 Planilla Preadjudicación OTIC'!R505)</f>
        <v>INDEPENDIENTE</v>
      </c>
      <c r="S505" s="4">
        <f>+('3 Planilla Preadjudicación OTIC'!S505)</f>
        <v>25</v>
      </c>
      <c r="T505" s="2">
        <f>+('3 Planilla Preadjudicación OTIC'!T505)</f>
        <v>15</v>
      </c>
      <c r="U505" s="2">
        <f>+('3 Planilla Preadjudicación OTIC'!U505)</f>
        <v>100</v>
      </c>
      <c r="V505" s="2">
        <f>+('3 Planilla Preadjudicación OTIC'!V505)</f>
        <v>0</v>
      </c>
      <c r="W505" s="2">
        <f>+('3 Planilla Preadjudicación OTIC'!W505)</f>
        <v>100</v>
      </c>
      <c r="X505" s="2">
        <f>+('3 Planilla Preadjudicación OTIC'!X505)</f>
        <v>4</v>
      </c>
      <c r="Y505" s="2" t="str">
        <f>+('3 Planilla Preadjudicación OTIC'!Y505)</f>
        <v>SI</v>
      </c>
      <c r="Z505" s="2" t="str">
        <f>+('3 Planilla Preadjudicación OTIC'!Z505)</f>
        <v>NO</v>
      </c>
      <c r="AA505" s="2" t="str">
        <f>+('3 Planilla Preadjudicación OTIC'!AA505)</f>
        <v>NO</v>
      </c>
      <c r="AB505" s="4" t="str">
        <f>+('3 Planilla Preadjudicación OTIC'!AB505)</f>
        <v>SE AJUSTA A PLAN FORMATIVO</v>
      </c>
      <c r="AC505" s="4" t="str">
        <f>+('3 Planilla Preadjudicación OTIC'!AC505)</f>
        <v>ADULTOS MAYORES DE 18 AÑOS, EMPLEADOS Y/O DESEMPLEADOS, HOMBRES Y MUJERES, CHILENOS Y EXTRANJEROS, QUE RESIDAN EN LA REGION METROPOLITANA Y QUE CUENTEN CON EDUCACIÓN MEDIA COMPLETA</v>
      </c>
      <c r="AD505" s="2" t="str">
        <f>+('3 Planilla Preadjudicación OTIC'!AD505)</f>
        <v>NO</v>
      </c>
      <c r="AE505" s="4">
        <f>+('3 Planilla Preadjudicación OTIC'!AE505)</f>
        <v>0</v>
      </c>
      <c r="AF505" s="2" t="str">
        <f>+('3 Planilla Preadjudicación OTIC'!AF505)</f>
        <v>CERRADA</v>
      </c>
      <c r="AG505" s="2">
        <f>+('3 Planilla Preadjudicación OTIC'!AG505)</f>
        <v>25</v>
      </c>
      <c r="AH505" s="2">
        <f>+('3 Planilla Preadjudicación OTIC'!AH505)</f>
        <v>1</v>
      </c>
      <c r="AI505" s="135" t="str">
        <f>+('3 Planilla Preadjudicación OTIC'!AI505)</f>
        <v>76014819-9</v>
      </c>
      <c r="AJ505" s="4" t="str">
        <f>+('3 Planilla Preadjudicación OTIC'!AJ505)</f>
        <v>ID Capacitación Ltda.</v>
      </c>
      <c r="AK505" s="2">
        <f>+('3 Planilla Preadjudicación OTIC'!AK505)</f>
        <v>100</v>
      </c>
      <c r="AL505" s="2">
        <f>+('3 Planilla Preadjudicación OTIC'!AL505)</f>
        <v>25</v>
      </c>
      <c r="AM505" s="12">
        <f>+('3 Planilla Preadjudicación OTIC'!AM505)</f>
        <v>4130</v>
      </c>
      <c r="AN505" s="12">
        <f>+('3 Planilla Preadjudicación OTIC'!AN505)</f>
        <v>0</v>
      </c>
      <c r="AO505" s="12">
        <f>+('3 Planilla Preadjudicación OTIC'!AO505)</f>
        <v>0</v>
      </c>
      <c r="AP505" s="12">
        <f>+('3 Planilla Preadjudicación OTIC'!AP505)</f>
        <v>6195000</v>
      </c>
      <c r="AQ505" s="12">
        <f>+('3 Planilla Preadjudicación OTIC'!AQ505)</f>
        <v>1500000</v>
      </c>
      <c r="AR505" s="12">
        <f>+('3 Planilla Preadjudicación OTIC'!AR505)</f>
        <v>0</v>
      </c>
      <c r="AS505" s="12">
        <f>+('3 Planilla Preadjudicación OTIC'!AS505)</f>
        <v>0</v>
      </c>
      <c r="AT505" s="12">
        <f>+('3 Planilla Preadjudicación OTIC'!AT505)</f>
        <v>0</v>
      </c>
      <c r="AU505" s="12">
        <f>+('3 Planilla Preadjudicación OTIC'!AU505)</f>
        <v>7695000</v>
      </c>
      <c r="AV505" s="2" t="str">
        <f>+('3 Planilla Preadjudicación OTIC'!AV505)</f>
        <v>NO</v>
      </c>
      <c r="AW505" s="4" t="str">
        <f>+('3 Planilla Preadjudicación OTIC'!AW505)</f>
        <v>NUMERAL 6.1.2. ITEM 6: ERROR VALOR TOTAL DEL CURSO
NUMERAL 6.1.2. ITEM 11: NO PRESENTA REGISTRO FOTOGRÁFICO</v>
      </c>
      <c r="AX505" s="2">
        <f>+('3 Planilla Preadjudicación OTIC'!AX505)</f>
        <v>0</v>
      </c>
      <c r="AY505" s="2">
        <f>+('3 Planilla Preadjudicación OTIC'!AY505)</f>
        <v>0</v>
      </c>
      <c r="AZ505" s="2">
        <f>+('3 Planilla Preadjudicación OTIC'!AZ505)</f>
        <v>0</v>
      </c>
      <c r="BA505" s="2">
        <f>+('3 Planilla Preadjudicación OTIC'!BA505)</f>
        <v>0</v>
      </c>
      <c r="BB505" s="2">
        <f>+('3 Planilla Preadjudicación OTIC'!BB505)</f>
        <v>0</v>
      </c>
      <c r="BC505" s="2">
        <f>+('3 Planilla Preadjudicación OTIC'!BC505)</f>
        <v>0</v>
      </c>
      <c r="BD505" s="2">
        <f>+('3 Planilla Preadjudicación OTIC'!BD505)</f>
        <v>0</v>
      </c>
      <c r="BE505" s="2">
        <f>+('3 Planilla Preadjudicación OTIC'!BE505)</f>
        <v>0</v>
      </c>
      <c r="BF505" s="2">
        <f>+('3 Planilla Preadjudicación OTIC'!BF505)</f>
        <v>0</v>
      </c>
      <c r="BG505" s="2">
        <f>+('3 Planilla Preadjudicación OTIC'!BG505)</f>
        <v>0</v>
      </c>
      <c r="BH505" s="2">
        <f>+('3 Planilla Preadjudicación OTIC'!BH505)</f>
        <v>0</v>
      </c>
      <c r="BI505" s="2">
        <f>+('3 Planilla Preadjudicación OTIC'!BI505)</f>
        <v>0</v>
      </c>
      <c r="BJ505" s="2">
        <f>+('3 Planilla Preadjudicación OTIC'!BJ505)</f>
        <v>0</v>
      </c>
      <c r="BK505" s="2">
        <f>+('3 Planilla Preadjudicación OTIC'!BK505)</f>
        <v>0</v>
      </c>
      <c r="BL505" s="2">
        <f>+('3 Planilla Preadjudicación OTIC'!BL505)</f>
        <v>0</v>
      </c>
      <c r="BM505" s="104">
        <f>ROUND(('3 Planilla Preadjudicación OTIC'!BM505),1)</f>
        <v>0</v>
      </c>
      <c r="BN505" s="4" t="str">
        <f>+('3 Planilla Preadjudicación OTIC'!BN505)</f>
        <v>NO</v>
      </c>
      <c r="BO505" s="4">
        <f>+('3 Planilla Preadjudicación OTIC'!BO505)</f>
        <v>0</v>
      </c>
      <c r="BP505" s="4">
        <f>+('3 Planilla Preadjudicación OTIC'!BP505)</f>
        <v>0</v>
      </c>
      <c r="BQ505" s="4">
        <f>+('3 Planilla Preadjudicación OTIC'!BQ505)</f>
        <v>0</v>
      </c>
      <c r="BR505" s="4">
        <f>+('3 Planilla Preadjudicación OTIC'!BR505)</f>
        <v>0</v>
      </c>
      <c r="BS505" s="4">
        <f>+('3 Planilla Preadjudicación OTIC'!BS505)</f>
        <v>0</v>
      </c>
      <c r="BT505" s="4">
        <f>+('3 Planilla Preadjudicación OTIC'!BT505)</f>
        <v>0</v>
      </c>
      <c r="BU505" s="85">
        <f>IF(VLOOKUP(A505,'BD OFICIAL'!$A$1:$AL$2098,7,0)=D505,0,1)</f>
        <v>0</v>
      </c>
      <c r="BV505" s="85">
        <f>IF(VLOOKUP(A505,'BD OFICIAL'!$A$1:$AL$2098,11,0)=J505,0,1)</f>
        <v>0</v>
      </c>
      <c r="BW505" s="85">
        <f>IF(VLOOKUP(A505,'BD OFICIAL'!$A$1:$AL$2098,13,0)=L505,0,1)</f>
        <v>0</v>
      </c>
      <c r="BX505" s="2">
        <f>IF(VLOOKUP(A505,'BD OFICIAL'!$A$1:$AL$2098,16,0)=O505,0,1)</f>
        <v>0</v>
      </c>
      <c r="BY505" s="2">
        <f>IF(VLOOKUP(A505,'BD OFICIAL'!$A$1:$AL$2098,17,0)=P505,0,1)</f>
        <v>0</v>
      </c>
      <c r="BZ505" s="2">
        <f>IF(VLOOKUP(A505,'BD OFICIAL'!$A$1:$AL$2098,19,0)=R505,0,1)</f>
        <v>0</v>
      </c>
      <c r="CA505" s="2">
        <f>IF(VLOOKUP(A505,'BD OFICIAL'!$A$1:$AL$2098,21,0)=T505,0,1)</f>
        <v>0</v>
      </c>
      <c r="CB505" s="2">
        <f>IF(VLOOKUP(A505,'BD OFICIAL'!$A$1:$AL$2098,24,0)=AK505,0,1)</f>
        <v>0</v>
      </c>
      <c r="CC505" s="2">
        <f>IF(VLOOKUP(A505,'BD OFICIAL'!$A$1:$AL$2098,25,0)=X505,0,1)</f>
        <v>0</v>
      </c>
      <c r="CD505" s="2">
        <f>IF(VLOOKUP(A505,'BD OFICIAL'!$A$1:$AL$2098,26,0)=Y505,0,1)</f>
        <v>0</v>
      </c>
      <c r="CE505" s="2">
        <f>IF(VLOOKUP(A505,'BD OFICIAL'!$A$1:$AL$2098,27,0)=Z505,0,1)</f>
        <v>0</v>
      </c>
      <c r="CF505" s="2">
        <f>IF(VLOOKUP(A505,'BD OFICIAL'!$A$1:$AL$2098,28,0)=AA505,0,1)</f>
        <v>0</v>
      </c>
      <c r="CG505" s="2">
        <f>IF(VLOOKUP(A505,'BD OFICIAL'!$A$1:$AL$2098,33,0)=AF505,0,1)</f>
        <v>0</v>
      </c>
      <c r="CH505" s="2">
        <f>IF(VLOOKUP(A505,'BD OFICIAL'!$A$1:$AL$2098,35,0)=AH505,0,1)</f>
        <v>0</v>
      </c>
      <c r="CI505" s="85">
        <f>IF(VLOOKUP(A505,'BD OFICIAL'!$A$1:$AL$2098,34,0)=AL505,0,1)</f>
        <v>0</v>
      </c>
      <c r="CJ505" s="12">
        <f>VLOOKUP(A505,'BD OFICIAL'!$A$1:$AM$2098,36,0)*AM505-AP505</f>
        <v>0</v>
      </c>
      <c r="CK505" s="85" t="str">
        <f t="shared" si="258"/>
        <v>SSH</v>
      </c>
      <c r="CL505" s="85" t="str">
        <f t="shared" si="259"/>
        <v>SI</v>
      </c>
      <c r="CM505" s="85" t="str">
        <f t="shared" si="273"/>
        <v>NO</v>
      </c>
      <c r="CN505" s="31">
        <f t="shared" si="274"/>
        <v>0</v>
      </c>
      <c r="CO505" s="31">
        <f t="shared" si="260"/>
        <v>0</v>
      </c>
      <c r="CP505" s="31">
        <f t="shared" si="275"/>
        <v>0</v>
      </c>
      <c r="CQ505" s="31">
        <f>IF(Y505="NO",0,IF(Y505="SI",IF(VLOOKUP(A505,'BD OFICIAL'!$A:$AO,40,0)=AQ505,0,1)))</f>
        <v>0</v>
      </c>
      <c r="CR505" s="31">
        <f>IF(Z505="NO",0,IF(Z505="SI",IF(VLOOKUP(B505,'BD OFICIAL'!$A:$AO,41,0)=AS505,0,1)))</f>
        <v>0</v>
      </c>
      <c r="CS505" s="31">
        <f t="shared" si="261"/>
        <v>0</v>
      </c>
      <c r="CT505" s="31">
        <f t="shared" si="262"/>
        <v>0</v>
      </c>
      <c r="CU505" s="31">
        <f>IF(VLOOKUP(A505,'BD OFICIAL'!$A$1:$AL$1056,31,0)="SI",IF(AT505&gt;0,0,1),IF(AT505=0,0,1))</f>
        <v>0</v>
      </c>
      <c r="CV505" s="31">
        <f t="shared" si="263"/>
        <v>0</v>
      </c>
      <c r="CW505" s="31">
        <f t="shared" si="276"/>
        <v>0</v>
      </c>
      <c r="CX505" s="85" t="str">
        <f t="shared" si="277"/>
        <v>NO</v>
      </c>
      <c r="CY505" s="31">
        <f t="shared" si="278"/>
        <v>0</v>
      </c>
      <c r="CZ505" s="85" t="str">
        <f>IF(ISERROR(VLOOKUP(AI505,EXPERIENCIA!$A$1:$C$2100,1,0)),"NO","SI")</f>
        <v>NO</v>
      </c>
      <c r="DA505" s="85" t="str">
        <f>IF(CX505="no","NO APLICA",IF(AX505=0,"ERROR NOTA",IF(AND(AX505&gt;1,CZ505="NO"),"ERROR NOTA",IF(AND(CZ505="NO",AX505=1),0,IF(VLOOKUP(AI505,EXPERIENCIA!$A$1:$C$2100,3,0)=AX505,0,"ERROR NOTA")))))</f>
        <v>NO APLICA</v>
      </c>
      <c r="DB505" s="85" t="str">
        <f>IF(ISERROR(VLOOKUP(AI505,COMPORTAMIENTO!$A$1:$C$2100,1,0)),"NO","SI")</f>
        <v>NO</v>
      </c>
      <c r="DC505" s="85" t="str">
        <f>IF(CX505="NO","NO APLICA",IF(AY505=0,"ERROR NOTA",IF(AND(DB505="NO",AY505=7),0,IF(VLOOKUP(AI505,COMPORTAMIENTO!$A$2:$H$2100,8,0)=AY505,0,"ERROR NOTA"))))</f>
        <v>NO APLICA</v>
      </c>
      <c r="DD505" s="104" t="str">
        <f t="shared" si="279"/>
        <v>NO APLICA</v>
      </c>
      <c r="DE505" s="104" t="str">
        <f t="shared" si="280"/>
        <v>NO APLICA</v>
      </c>
      <c r="DF505" s="85" t="str">
        <f t="shared" si="264"/>
        <v>SI</v>
      </c>
      <c r="DG505" s="85">
        <f t="shared" si="281"/>
        <v>0</v>
      </c>
      <c r="DH505" s="85">
        <f t="shared" si="282"/>
        <v>0</v>
      </c>
      <c r="DI505" s="85" t="str">
        <f t="shared" si="283"/>
        <v>NO APLICA</v>
      </c>
      <c r="DJ505" s="12" t="str">
        <f t="shared" si="284"/>
        <v>NO APLICA</v>
      </c>
      <c r="DK505" s="7" t="str">
        <f t="shared" si="285"/>
        <v>NO APLICA</v>
      </c>
      <c r="DL505" s="12">
        <f t="shared" si="265"/>
        <v>4130</v>
      </c>
      <c r="DM505" s="12">
        <f>VLOOKUP(A505,'5 TD'!$A:$B,2,0)</f>
        <v>4130</v>
      </c>
      <c r="DN505" s="7" t="str">
        <f t="shared" si="266"/>
        <v>NO APLICA</v>
      </c>
      <c r="DO505" s="85" t="str">
        <f t="shared" si="286"/>
        <v>NO APLICA</v>
      </c>
      <c r="DP505" s="85" t="str">
        <f t="shared" si="287"/>
        <v>NO APLICA</v>
      </c>
      <c r="DQ505" s="7" t="str">
        <f t="shared" si="288"/>
        <v>NO APLICA</v>
      </c>
      <c r="DR505" s="85" t="str">
        <f t="shared" si="267"/>
        <v>NO APLICA</v>
      </c>
      <c r="DS505" s="2" t="str">
        <f>+('3 Planilla Preadjudicación OTIC'!BN505)</f>
        <v>NO</v>
      </c>
      <c r="DT505" s="2" t="str">
        <f>IF(DR505="APROBADO",VLOOKUP(A505,'5 TD'!$D$3:$E$270,2,0),"NO APLICA")</f>
        <v>NO APLICA</v>
      </c>
      <c r="DU505" s="2" t="str">
        <f t="shared" si="268"/>
        <v>NO APLICA</v>
      </c>
      <c r="DV505" s="2" t="str">
        <f>IF(DU505="SI",VLOOKUP(A505,'5 TD'!$G$3:$H$270,2,0),"NO APLICA ")</f>
        <v xml:space="preserve">NO APLICA </v>
      </c>
      <c r="DW505" s="2" t="str">
        <f t="shared" si="269"/>
        <v>NO</v>
      </c>
      <c r="DX505" s="2" t="str">
        <f>IF(DW505="SI",VLOOKUP(A505,'5 TD'!$J$4:$K$472,2,0),"NO APLICA")</f>
        <v>NO APLICA</v>
      </c>
      <c r="DY505" s="2" t="str">
        <f t="shared" si="270"/>
        <v>NO APLICA</v>
      </c>
      <c r="DZ505" s="7" t="str">
        <f>IF(DY505="SI",VLOOKUP(A505,'5 TD'!$M$4:$N$350,2,0),"NO APLICA")</f>
        <v>NO APLICA</v>
      </c>
      <c r="EA505" s="2" t="str">
        <f t="shared" si="271"/>
        <v>NO APLICA</v>
      </c>
      <c r="EB505" s="12" t="str">
        <f t="shared" si="272"/>
        <v/>
      </c>
      <c r="EC505" s="12" t="str">
        <f>IF(EA505="SI",VLOOKUP(A505,'5 TD'!$V$4:$W$479,2,0),"NO APLICA")</f>
        <v>NO APLICA</v>
      </c>
      <c r="ED505" s="2" t="str">
        <f t="shared" si="289"/>
        <v>NO</v>
      </c>
      <c r="EE505" s="79" t="str">
        <f>IF(ED505="SI",VLOOKUP(AI505,COMPORTAMIENTO!$A$1:$H$2100,7,0),"NO APLICA")</f>
        <v>NO APLICA</v>
      </c>
      <c r="EF505" s="12" t="str">
        <f>IF(ED505="SI",VLOOKUP(A505,'5 TD'!$P$2:$Q$479,2,0),"NO APLICA")</f>
        <v>NO APLICA</v>
      </c>
      <c r="EG505" s="2" t="str">
        <f t="shared" si="290"/>
        <v>NO</v>
      </c>
      <c r="EH505" s="2">
        <f>IF(CZ505="no",0,VLOOKUP(AI505,EXPERIENCIA!$A$1:$C$2100,2,0))</f>
        <v>0</v>
      </c>
      <c r="EI505" s="2">
        <f>IF(CZ505="si",VLOOKUP(A505,'5 TD'!$S$3:$T$2103,2,0),0)</f>
        <v>0</v>
      </c>
      <c r="EJ505" s="2" t="str">
        <f t="shared" si="291"/>
        <v>SI</v>
      </c>
      <c r="EK505" s="2">
        <f>+('3 Planilla Preadjudicación OTIC'!BU505)</f>
        <v>0</v>
      </c>
      <c r="EL505" s="3"/>
      <c r="EM505" s="3"/>
      <c r="EN505" s="3"/>
      <c r="EQ505" s="86"/>
    </row>
    <row r="506" spans="1:147" ht="15" customHeight="1" x14ac:dyDescent="0.3">
      <c r="A506" s="2">
        <f>+('3 Planilla Preadjudicación OTIC'!A506)</f>
        <v>14483</v>
      </c>
      <c r="B506" s="2" t="str">
        <f>+('3 Planilla Preadjudicación OTIC'!B506)</f>
        <v>65181652-1</v>
      </c>
      <c r="C506" s="4">
        <f>+('3 Planilla Preadjudicación OTIC'!E506)</f>
        <v>2025</v>
      </c>
      <c r="D506" s="4" t="str">
        <f>+('3 Planilla Preadjudicación OTIC'!F506)</f>
        <v>MANDATO</v>
      </c>
      <c r="E506" s="4" t="str">
        <f>+('3 Planilla Preadjudicación OTIC'!G506)</f>
        <v>82648400-4</v>
      </c>
      <c r="F506" s="4" t="str">
        <f>+('3 Planilla Preadjudicación OTIC'!H506)</f>
        <v>SIP RED DE COLEGIOS</v>
      </c>
      <c r="G506" s="4"/>
      <c r="H506" s="4"/>
      <c r="I506" s="4" t="str">
        <f>+('3 Planilla Preadjudicación OTIC'!I506)</f>
        <v>ORGANIZACIÓN DE EVENTOS</v>
      </c>
      <c r="J506" s="4" t="str">
        <f>+('3 Planilla Preadjudicación OTIC'!J506)</f>
        <v>PF0660</v>
      </c>
      <c r="K506" s="4" t="str">
        <f>+('3 Planilla Preadjudicación OTIC'!K506)</f>
        <v/>
      </c>
      <c r="L506" s="4" t="str">
        <f>+('3 Planilla Preadjudicación OTIC'!L506)</f>
        <v/>
      </c>
      <c r="M506" s="2">
        <f>+('3 Planilla Preadjudicación OTIC'!M506)</f>
        <v>13</v>
      </c>
      <c r="N506" s="4" t="str">
        <f>+('3 Planilla Preadjudicación OTIC'!N506)</f>
        <v>METROPOLITANA</v>
      </c>
      <c r="O506" s="4" t="str">
        <f>+('3 Planilla Preadjudicación OTIC'!O506)</f>
        <v>LO ESPEJO</v>
      </c>
      <c r="P506" s="4" t="str">
        <f>+('3 Planilla Preadjudicación OTIC'!P506)</f>
        <v>TRABAJADORES POR CUENTA PROPIA CON RENTA INFERIOR A 3 INGRESOS MENSUALES</v>
      </c>
      <c r="Q506" s="4" t="str">
        <f>+('3 Planilla Preadjudicación OTIC'!Q506)</f>
        <v>PRESENCIAL</v>
      </c>
      <c r="R506" s="4" t="str">
        <f>+('3 Planilla Preadjudicación OTIC'!R506)</f>
        <v>INDEPENDIENTE</v>
      </c>
      <c r="S506" s="4">
        <f>+('3 Planilla Preadjudicación OTIC'!S506)</f>
        <v>33</v>
      </c>
      <c r="T506" s="2">
        <f>+('3 Planilla Preadjudicación OTIC'!T506)</f>
        <v>15</v>
      </c>
      <c r="U506" s="2">
        <f>+('3 Planilla Preadjudicación OTIC'!U506)</f>
        <v>130</v>
      </c>
      <c r="V506" s="2">
        <f>+('3 Planilla Preadjudicación OTIC'!V506)</f>
        <v>0</v>
      </c>
      <c r="W506" s="2">
        <f>+('3 Planilla Preadjudicación OTIC'!W506)</f>
        <v>130</v>
      </c>
      <c r="X506" s="2">
        <f>+('3 Planilla Preadjudicación OTIC'!X506)</f>
        <v>4</v>
      </c>
      <c r="Y506" s="2" t="str">
        <f>+('3 Planilla Preadjudicación OTIC'!Y506)</f>
        <v>SI</v>
      </c>
      <c r="Z506" s="2" t="str">
        <f>+('3 Planilla Preadjudicación OTIC'!Z506)</f>
        <v>NO</v>
      </c>
      <c r="AA506" s="2" t="str">
        <f>+('3 Planilla Preadjudicación OTIC'!AA506)</f>
        <v>NO</v>
      </c>
      <c r="AB506" s="4" t="str">
        <f>+('3 Planilla Preadjudicación OTIC'!AB506)</f>
        <v>SE AJUSTA A PLAN FORMATIVO</v>
      </c>
      <c r="AC506" s="4" t="str">
        <f>+('3 Planilla Preadjudicación OTIC'!AC506)</f>
        <v>ADULTOS MAYORES DE 18 AÑOS, EMPLEADOS Y/O DESEMPLEADOS, HOMBRES Y MUJERES, CHILENOS Y EXTRANJEROS, QUE RESIDAN EN LA REGION METROPOLITANA Y QUE CUENTEN CON EDUCACIÓN MEDIA COMPLETA Y MANEJO DE COMPUTACIÓN A NIVEL USUARIO.</v>
      </c>
      <c r="AD506" s="2" t="str">
        <f>+('3 Planilla Preadjudicación OTIC'!AD506)</f>
        <v>NO</v>
      </c>
      <c r="AE506" s="4">
        <f>+('3 Planilla Preadjudicación OTIC'!AE506)</f>
        <v>0</v>
      </c>
      <c r="AF506" s="2" t="str">
        <f>+('3 Planilla Preadjudicación OTIC'!AF506)</f>
        <v>CERRADA</v>
      </c>
      <c r="AG506" s="2">
        <f>+('3 Planilla Preadjudicación OTIC'!AG506)</f>
        <v>33</v>
      </c>
      <c r="AH506" s="2">
        <f>+('3 Planilla Preadjudicación OTIC'!AH506)</f>
        <v>2</v>
      </c>
      <c r="AI506" s="135" t="str">
        <f>+('3 Planilla Preadjudicación OTIC'!AI506)</f>
        <v>76014819-9</v>
      </c>
      <c r="AJ506" s="4" t="str">
        <f>+('3 Planilla Preadjudicación OTIC'!AJ506)</f>
        <v>ID Capacitación Ltda.</v>
      </c>
      <c r="AK506" s="2">
        <f>+('3 Planilla Preadjudicación OTIC'!AK506)</f>
        <v>130</v>
      </c>
      <c r="AL506" s="2">
        <f>+('3 Planilla Preadjudicación OTIC'!AL506)</f>
        <v>33</v>
      </c>
      <c r="AM506" s="12">
        <f>+('3 Planilla Preadjudicación OTIC'!AM506)</f>
        <v>5075</v>
      </c>
      <c r="AN506" s="12">
        <f>+('3 Planilla Preadjudicación OTIC'!AN506)</f>
        <v>0</v>
      </c>
      <c r="AO506" s="12">
        <f>+('3 Planilla Preadjudicación OTIC'!AO506)</f>
        <v>0</v>
      </c>
      <c r="AP506" s="12">
        <f>+('3 Planilla Preadjudicación OTIC'!AP506)</f>
        <v>9896250</v>
      </c>
      <c r="AQ506" s="12">
        <f>+('3 Planilla Preadjudicación OTIC'!AQ506)</f>
        <v>1980000</v>
      </c>
      <c r="AR506" s="12">
        <f>+('3 Planilla Preadjudicación OTIC'!AR506)</f>
        <v>0</v>
      </c>
      <c r="AS506" s="12">
        <f>+('3 Planilla Preadjudicación OTIC'!AS506)</f>
        <v>0</v>
      </c>
      <c r="AT506" s="12">
        <f>+('3 Planilla Preadjudicación OTIC'!AT506)</f>
        <v>0</v>
      </c>
      <c r="AU506" s="12">
        <f>+('3 Planilla Preadjudicación OTIC'!AU506)</f>
        <v>11876250</v>
      </c>
      <c r="AV506" s="2" t="str">
        <f>+('3 Planilla Preadjudicación OTIC'!AV506)</f>
        <v>NO</v>
      </c>
      <c r="AW506" s="4" t="str">
        <f>+('3 Planilla Preadjudicación OTIC'!AW506)</f>
        <v>NUMERAL 6.2.1. ITEM 11: NO PRESENTA REGISTRO FOTOGRAFICO</v>
      </c>
      <c r="AX506" s="2">
        <f>+('3 Planilla Preadjudicación OTIC'!AX506)</f>
        <v>0</v>
      </c>
      <c r="AY506" s="2">
        <f>+('3 Planilla Preadjudicación OTIC'!AY506)</f>
        <v>0</v>
      </c>
      <c r="AZ506" s="2">
        <f>+('3 Planilla Preadjudicación OTIC'!AZ506)</f>
        <v>0</v>
      </c>
      <c r="BA506" s="2">
        <f>+('3 Planilla Preadjudicación OTIC'!BA506)</f>
        <v>0</v>
      </c>
      <c r="BB506" s="2">
        <f>+('3 Planilla Preadjudicación OTIC'!BB506)</f>
        <v>0</v>
      </c>
      <c r="BC506" s="2">
        <f>+('3 Planilla Preadjudicación OTIC'!BC506)</f>
        <v>0</v>
      </c>
      <c r="BD506" s="2">
        <f>+('3 Planilla Preadjudicación OTIC'!BD506)</f>
        <v>0</v>
      </c>
      <c r="BE506" s="2">
        <f>+('3 Planilla Preadjudicación OTIC'!BE506)</f>
        <v>0</v>
      </c>
      <c r="BF506" s="2">
        <f>+('3 Planilla Preadjudicación OTIC'!BF506)</f>
        <v>0</v>
      </c>
      <c r="BG506" s="2">
        <f>+('3 Planilla Preadjudicación OTIC'!BG506)</f>
        <v>0</v>
      </c>
      <c r="BH506" s="2">
        <f>+('3 Planilla Preadjudicación OTIC'!BH506)</f>
        <v>0</v>
      </c>
      <c r="BI506" s="2">
        <f>+('3 Planilla Preadjudicación OTIC'!BI506)</f>
        <v>0</v>
      </c>
      <c r="BJ506" s="2">
        <f>+('3 Planilla Preadjudicación OTIC'!BJ506)</f>
        <v>0</v>
      </c>
      <c r="BK506" s="2">
        <f>+('3 Planilla Preadjudicación OTIC'!BK506)</f>
        <v>0</v>
      </c>
      <c r="BL506" s="2">
        <f>+('3 Planilla Preadjudicación OTIC'!BL506)</f>
        <v>0</v>
      </c>
      <c r="BM506" s="104">
        <f>ROUND(('3 Planilla Preadjudicación OTIC'!BM506),1)</f>
        <v>0</v>
      </c>
      <c r="BN506" s="4" t="str">
        <f>+('3 Planilla Preadjudicación OTIC'!BN506)</f>
        <v>NO</v>
      </c>
      <c r="BO506" s="4">
        <f>+('3 Planilla Preadjudicación OTIC'!BO506)</f>
        <v>0</v>
      </c>
      <c r="BP506" s="4">
        <f>+('3 Planilla Preadjudicación OTIC'!BP506)</f>
        <v>0</v>
      </c>
      <c r="BQ506" s="4">
        <f>+('3 Planilla Preadjudicación OTIC'!BQ506)</f>
        <v>0</v>
      </c>
      <c r="BR506" s="4">
        <f>+('3 Planilla Preadjudicación OTIC'!BR506)</f>
        <v>0</v>
      </c>
      <c r="BS506" s="4">
        <f>+('3 Planilla Preadjudicación OTIC'!BS506)</f>
        <v>0</v>
      </c>
      <c r="BT506" s="4">
        <f>+('3 Planilla Preadjudicación OTIC'!BT506)</f>
        <v>0</v>
      </c>
      <c r="BU506" s="85">
        <f>IF(VLOOKUP(A506,'BD OFICIAL'!$A$1:$AL$2098,7,0)=D506,0,1)</f>
        <v>0</v>
      </c>
      <c r="BV506" s="85">
        <f>IF(VLOOKUP(A506,'BD OFICIAL'!$A$1:$AL$2098,11,0)=J506,0,1)</f>
        <v>0</v>
      </c>
      <c r="BW506" s="85">
        <f>IF(VLOOKUP(A506,'BD OFICIAL'!$A$1:$AL$2098,13,0)=L506,0,1)</f>
        <v>0</v>
      </c>
      <c r="BX506" s="2">
        <f>IF(VLOOKUP(A506,'BD OFICIAL'!$A$1:$AL$2098,16,0)=O506,0,1)</f>
        <v>0</v>
      </c>
      <c r="BY506" s="2">
        <f>IF(VLOOKUP(A506,'BD OFICIAL'!$A$1:$AL$2098,17,0)=P506,0,1)</f>
        <v>0</v>
      </c>
      <c r="BZ506" s="2">
        <f>IF(VLOOKUP(A506,'BD OFICIAL'!$A$1:$AL$2098,19,0)=R506,0,1)</f>
        <v>0</v>
      </c>
      <c r="CA506" s="2">
        <f>IF(VLOOKUP(A506,'BD OFICIAL'!$A$1:$AL$2098,21,0)=T506,0,1)</f>
        <v>0</v>
      </c>
      <c r="CB506" s="2">
        <f>IF(VLOOKUP(A506,'BD OFICIAL'!$A$1:$AL$2098,24,0)=AK506,0,1)</f>
        <v>0</v>
      </c>
      <c r="CC506" s="2">
        <f>IF(VLOOKUP(A506,'BD OFICIAL'!$A$1:$AL$2098,25,0)=X506,0,1)</f>
        <v>0</v>
      </c>
      <c r="CD506" s="2">
        <f>IF(VLOOKUP(A506,'BD OFICIAL'!$A$1:$AL$2098,26,0)=Y506,0,1)</f>
        <v>0</v>
      </c>
      <c r="CE506" s="2">
        <f>IF(VLOOKUP(A506,'BD OFICIAL'!$A$1:$AL$2098,27,0)=Z506,0,1)</f>
        <v>0</v>
      </c>
      <c r="CF506" s="2">
        <f>IF(VLOOKUP(A506,'BD OFICIAL'!$A$1:$AL$2098,28,0)=AA506,0,1)</f>
        <v>0</v>
      </c>
      <c r="CG506" s="2">
        <f>IF(VLOOKUP(A506,'BD OFICIAL'!$A$1:$AL$2098,33,0)=AF506,0,1)</f>
        <v>0</v>
      </c>
      <c r="CH506" s="2">
        <f>IF(VLOOKUP(A506,'BD OFICIAL'!$A$1:$AL$2098,35,0)=AH506,0,1)</f>
        <v>0</v>
      </c>
      <c r="CI506" s="85">
        <f>IF(VLOOKUP(A506,'BD OFICIAL'!$A$1:$AL$2098,34,0)=AL506,0,1)</f>
        <v>0</v>
      </c>
      <c r="CJ506" s="12">
        <f>VLOOKUP(A506,'BD OFICIAL'!$A$1:$AM$2098,36,0)*AM506-AP506</f>
        <v>0</v>
      </c>
      <c r="CK506" s="85" t="str">
        <f t="shared" si="258"/>
        <v>SSH</v>
      </c>
      <c r="CL506" s="85" t="str">
        <f t="shared" si="259"/>
        <v>SI</v>
      </c>
      <c r="CM506" s="85" t="str">
        <f t="shared" si="273"/>
        <v>NO</v>
      </c>
      <c r="CN506" s="31">
        <f t="shared" si="274"/>
        <v>0</v>
      </c>
      <c r="CO506" s="31">
        <f t="shared" si="260"/>
        <v>0</v>
      </c>
      <c r="CP506" s="31">
        <f t="shared" si="275"/>
        <v>0</v>
      </c>
      <c r="CQ506" s="31">
        <f>IF(Y506="NO",0,IF(Y506="SI",IF(VLOOKUP(A506,'BD OFICIAL'!$A:$AO,40,0)=AQ506,0,1)))</f>
        <v>0</v>
      </c>
      <c r="CR506" s="31">
        <f>IF(Z506="NO",0,IF(Z506="SI",IF(VLOOKUP(B506,'BD OFICIAL'!$A:$AO,41,0)=AS506,0,1)))</f>
        <v>0</v>
      </c>
      <c r="CS506" s="31">
        <f t="shared" si="261"/>
        <v>0</v>
      </c>
      <c r="CT506" s="31">
        <f t="shared" si="262"/>
        <v>0</v>
      </c>
      <c r="CU506" s="31">
        <f>IF(VLOOKUP(A506,'BD OFICIAL'!$A$1:$AL$1056,31,0)="SI",IF(AT506&gt;0,0,1),IF(AT506=0,0,1))</f>
        <v>0</v>
      </c>
      <c r="CV506" s="31">
        <f t="shared" si="263"/>
        <v>0</v>
      </c>
      <c r="CW506" s="31">
        <f t="shared" si="276"/>
        <v>0</v>
      </c>
      <c r="CX506" s="85" t="str">
        <f t="shared" si="277"/>
        <v>NO</v>
      </c>
      <c r="CY506" s="31">
        <f t="shared" si="278"/>
        <v>0</v>
      </c>
      <c r="CZ506" s="85" t="str">
        <f>IF(ISERROR(VLOOKUP(AI506,EXPERIENCIA!$A$1:$C$2100,1,0)),"NO","SI")</f>
        <v>NO</v>
      </c>
      <c r="DA506" s="85" t="str">
        <f>IF(CX506="no","NO APLICA",IF(AX506=0,"ERROR NOTA",IF(AND(AX506&gt;1,CZ506="NO"),"ERROR NOTA",IF(AND(CZ506="NO",AX506=1),0,IF(VLOOKUP(AI506,EXPERIENCIA!$A$1:$C$2100,3,0)=AX506,0,"ERROR NOTA")))))</f>
        <v>NO APLICA</v>
      </c>
      <c r="DB506" s="85" t="str">
        <f>IF(ISERROR(VLOOKUP(AI506,COMPORTAMIENTO!$A$1:$C$2100,1,0)),"NO","SI")</f>
        <v>NO</v>
      </c>
      <c r="DC506" s="85" t="str">
        <f>IF(CX506="NO","NO APLICA",IF(AY506=0,"ERROR NOTA",IF(AND(DB506="NO",AY506=7),0,IF(VLOOKUP(AI506,COMPORTAMIENTO!$A$2:$H$2100,8,0)=AY506,0,"ERROR NOTA"))))</f>
        <v>NO APLICA</v>
      </c>
      <c r="DD506" s="104" t="str">
        <f t="shared" si="279"/>
        <v>NO APLICA</v>
      </c>
      <c r="DE506" s="104" t="str">
        <f t="shared" si="280"/>
        <v>NO APLICA</v>
      </c>
      <c r="DF506" s="85" t="str">
        <f t="shared" si="264"/>
        <v>SI</v>
      </c>
      <c r="DG506" s="85">
        <f t="shared" si="281"/>
        <v>0</v>
      </c>
      <c r="DH506" s="85">
        <f t="shared" si="282"/>
        <v>0</v>
      </c>
      <c r="DI506" s="85" t="str">
        <f t="shared" si="283"/>
        <v>NO APLICA</v>
      </c>
      <c r="DJ506" s="12" t="str">
        <f t="shared" si="284"/>
        <v>NO APLICA</v>
      </c>
      <c r="DK506" s="7" t="str">
        <f t="shared" si="285"/>
        <v>NO APLICA</v>
      </c>
      <c r="DL506" s="12">
        <f t="shared" si="265"/>
        <v>5075</v>
      </c>
      <c r="DM506" s="12">
        <f>VLOOKUP(A506,'5 TD'!$A:$B,2,0)</f>
        <v>5075</v>
      </c>
      <c r="DN506" s="7" t="str">
        <f t="shared" si="266"/>
        <v>NO APLICA</v>
      </c>
      <c r="DO506" s="85" t="str">
        <f t="shared" si="286"/>
        <v>NO APLICA</v>
      </c>
      <c r="DP506" s="85" t="str">
        <f t="shared" si="287"/>
        <v>NO APLICA</v>
      </c>
      <c r="DQ506" s="7" t="str">
        <f t="shared" si="288"/>
        <v>NO APLICA</v>
      </c>
      <c r="DR506" s="85" t="str">
        <f t="shared" si="267"/>
        <v>NO APLICA</v>
      </c>
      <c r="DS506" s="2" t="str">
        <f>+('3 Planilla Preadjudicación OTIC'!BN506)</f>
        <v>NO</v>
      </c>
      <c r="DT506" s="2" t="str">
        <f>IF(DR506="APROBADO",VLOOKUP(A506,'5 TD'!$D$3:$E$270,2,0),"NO APLICA")</f>
        <v>NO APLICA</v>
      </c>
      <c r="DU506" s="2" t="str">
        <f t="shared" si="268"/>
        <v>NO APLICA</v>
      </c>
      <c r="DV506" s="2" t="str">
        <f>IF(DU506="SI",VLOOKUP(A506,'5 TD'!$G$3:$H$270,2,0),"NO APLICA ")</f>
        <v xml:space="preserve">NO APLICA </v>
      </c>
      <c r="DW506" s="2" t="str">
        <f t="shared" si="269"/>
        <v>NO</v>
      </c>
      <c r="DX506" s="2" t="str">
        <f>IF(DW506="SI",VLOOKUP(A506,'5 TD'!$J$4:$K$472,2,0),"NO APLICA")</f>
        <v>NO APLICA</v>
      </c>
      <c r="DY506" s="2" t="str">
        <f t="shared" si="270"/>
        <v>NO APLICA</v>
      </c>
      <c r="DZ506" s="7" t="str">
        <f>IF(DY506="SI",VLOOKUP(A506,'5 TD'!$M$4:$N$350,2,0),"NO APLICA")</f>
        <v>NO APLICA</v>
      </c>
      <c r="EA506" s="2" t="str">
        <f t="shared" si="271"/>
        <v>NO APLICA</v>
      </c>
      <c r="EB506" s="12" t="str">
        <f t="shared" si="272"/>
        <v/>
      </c>
      <c r="EC506" s="12" t="str">
        <f>IF(EA506="SI",VLOOKUP(A506,'5 TD'!$V$4:$W$479,2,0),"NO APLICA")</f>
        <v>NO APLICA</v>
      </c>
      <c r="ED506" s="2" t="str">
        <f t="shared" si="289"/>
        <v>NO</v>
      </c>
      <c r="EE506" s="79" t="str">
        <f>IF(ED506="SI",VLOOKUP(AI506,COMPORTAMIENTO!$A$1:$H$2100,7,0),"NO APLICA")</f>
        <v>NO APLICA</v>
      </c>
      <c r="EF506" s="12" t="str">
        <f>IF(ED506="SI",VLOOKUP(A506,'5 TD'!$P$2:$Q$479,2,0),"NO APLICA")</f>
        <v>NO APLICA</v>
      </c>
      <c r="EG506" s="2" t="str">
        <f t="shared" si="290"/>
        <v>NO</v>
      </c>
      <c r="EH506" s="2">
        <f>IF(CZ506="no",0,VLOOKUP(AI506,EXPERIENCIA!$A$1:$C$2100,2,0))</f>
        <v>0</v>
      </c>
      <c r="EI506" s="2">
        <f>IF(CZ506="si",VLOOKUP(A506,'5 TD'!$S$3:$T$2103,2,0),0)</f>
        <v>0</v>
      </c>
      <c r="EJ506" s="2" t="str">
        <f t="shared" si="291"/>
        <v>SI</v>
      </c>
      <c r="EK506" s="2">
        <f>+('3 Planilla Preadjudicación OTIC'!BU506)</f>
        <v>0</v>
      </c>
      <c r="EL506" s="3"/>
      <c r="EM506" s="3"/>
      <c r="EN506" s="3"/>
      <c r="EQ506" s="86"/>
    </row>
    <row r="507" spans="1:147" ht="15" customHeight="1" x14ac:dyDescent="0.3">
      <c r="A507" s="2">
        <f>+('3 Planilla Preadjudicación OTIC'!A507)</f>
        <v>14584</v>
      </c>
      <c r="B507" s="2" t="str">
        <f>+('3 Planilla Preadjudicación OTIC'!B507)</f>
        <v>65181652-1</v>
      </c>
      <c r="C507" s="4">
        <f>+('3 Planilla Preadjudicación OTIC'!E507)</f>
        <v>2025</v>
      </c>
      <c r="D507" s="4" t="str">
        <f>+('3 Planilla Preadjudicación OTIC'!F507)</f>
        <v>MANDATO</v>
      </c>
      <c r="E507" s="4" t="str">
        <f>+('3 Planilla Preadjudicación OTIC'!G507)</f>
        <v>65077645-3</v>
      </c>
      <c r="F507" s="4" t="str">
        <f>+('3 Planilla Preadjudicación OTIC'!H507)</f>
        <v>AVANZA INCLUSIÓN</v>
      </c>
      <c r="G507" s="4"/>
      <c r="H507" s="4"/>
      <c r="I507" s="4" t="str">
        <f>+('3 Planilla Preadjudicación OTIC'!I507)</f>
        <v>BRECHA DIGITAL CERO: ILUMINANDO EL ACCESO A LA INFORMACIÓN DESDE LAS PLATAFORMA DIGITALES</v>
      </c>
      <c r="J507" s="4" t="str">
        <f>+('3 Planilla Preadjudicación OTIC'!J507)</f>
        <v>PF1426</v>
      </c>
      <c r="K507" s="4" t="str">
        <f>+('3 Planilla Preadjudicación OTIC'!K507)</f>
        <v/>
      </c>
      <c r="L507" s="4" t="str">
        <f>+('3 Planilla Preadjudicación OTIC'!L507)</f>
        <v/>
      </c>
      <c r="M507" s="2">
        <f>+('3 Planilla Preadjudicación OTIC'!M507)</f>
        <v>5</v>
      </c>
      <c r="N507" s="4" t="str">
        <f>+('3 Planilla Preadjudicación OTIC'!N507)</f>
        <v>VALPARAISO</v>
      </c>
      <c r="O507" s="4" t="str">
        <f>+('3 Planilla Preadjudicación OTIC'!O507)</f>
        <v>VIÑA DEL MAR</v>
      </c>
      <c r="P507" s="4" t="str">
        <f>+('3 Planilla Preadjudicación OTIC'!P507)</f>
        <v>EMPRENDEDORES/AS INFORMALES O PERSONAS VULNERABLES PERTENECIENTES AL 80% MAS VULNERABLE</v>
      </c>
      <c r="Q507" s="4" t="str">
        <f>+('3 Planilla Preadjudicación OTIC'!Q507)</f>
        <v>PRESENCIAL</v>
      </c>
      <c r="R507" s="4" t="str">
        <f>+('3 Planilla Preadjudicación OTIC'!R507)</f>
        <v>DEPENDIENTE</v>
      </c>
      <c r="S507" s="4">
        <f>+('3 Planilla Preadjudicación OTIC'!S507)</f>
        <v>20</v>
      </c>
      <c r="T507" s="2">
        <f>+('3 Planilla Preadjudicación OTIC'!T507)</f>
        <v>20</v>
      </c>
      <c r="U507" s="2">
        <f>+('3 Planilla Preadjudicación OTIC'!U507)</f>
        <v>80</v>
      </c>
      <c r="V507" s="2">
        <f>+('3 Planilla Preadjudicación OTIC'!V507)</f>
        <v>0</v>
      </c>
      <c r="W507" s="2">
        <f>+('3 Planilla Preadjudicación OTIC'!W507)</f>
        <v>80</v>
      </c>
      <c r="X507" s="2">
        <f>+('3 Planilla Preadjudicación OTIC'!X507)</f>
        <v>4</v>
      </c>
      <c r="Y507" s="2" t="str">
        <f>+('3 Planilla Preadjudicación OTIC'!Y507)</f>
        <v>SI</v>
      </c>
      <c r="Z507" s="2" t="str">
        <f>+('3 Planilla Preadjudicación OTIC'!Z507)</f>
        <v>NO</v>
      </c>
      <c r="AA507" s="2" t="str">
        <f>+('3 Planilla Preadjudicación OTIC'!AA507)</f>
        <v>NO</v>
      </c>
      <c r="AB507" s="4" t="str">
        <f>+('3 Planilla Preadjudicación OTIC'!AB507)</f>
        <v>SE AJUSTA A PLAN FORMATIVO</v>
      </c>
      <c r="AC507" s="4" t="str">
        <f>+('3 Planilla Preadjudicación OTIC'!AC507)</f>
        <v>HOMBRES Y MUJERES DE 18 AÑOS O MAS PERTENECIENTES AL 80% MAS VULNERABLE, CON EDUCACION MEDIA COMPLETA PREFERENTEMENTE QUE RECIDAN EN LA COMUNA DE VIÑA DEL MAR Y SUS ALREDERDORES</v>
      </c>
      <c r="AD507" s="2" t="str">
        <f>+('3 Planilla Preadjudicación OTIC'!AD507)</f>
        <v>NO</v>
      </c>
      <c r="AE507" s="4">
        <f>+('3 Planilla Preadjudicación OTIC'!AE507)</f>
        <v>0</v>
      </c>
      <c r="AF507" s="2" t="str">
        <f>+('3 Planilla Preadjudicación OTIC'!AF507)</f>
        <v>CERRADA</v>
      </c>
      <c r="AG507" s="2">
        <f>+('3 Planilla Preadjudicación OTIC'!AG507)</f>
        <v>20</v>
      </c>
      <c r="AH507" s="2">
        <f>+('3 Planilla Preadjudicación OTIC'!AH507)</f>
        <v>3</v>
      </c>
      <c r="AI507" s="135" t="str">
        <f>+('3 Planilla Preadjudicación OTIC'!AI507)</f>
        <v>76014819-9</v>
      </c>
      <c r="AJ507" s="4" t="str">
        <f>+('3 Planilla Preadjudicación OTIC'!AJ507)</f>
        <v>ID Capacitación Ltda.</v>
      </c>
      <c r="AK507" s="2">
        <f>+('3 Planilla Preadjudicación OTIC'!AK507)</f>
        <v>80</v>
      </c>
      <c r="AL507" s="2">
        <f>+('3 Planilla Preadjudicación OTIC'!AL507)</f>
        <v>20</v>
      </c>
      <c r="AM507" s="12">
        <f>+('3 Planilla Preadjudicación OTIC'!AM507)</f>
        <v>6373</v>
      </c>
      <c r="AN507" s="12">
        <f>+('3 Planilla Preadjudicación OTIC'!AN507)</f>
        <v>0</v>
      </c>
      <c r="AO507" s="12">
        <f>+('3 Planilla Preadjudicación OTIC'!AO507)</f>
        <v>0</v>
      </c>
      <c r="AP507" s="12">
        <f>+('3 Planilla Preadjudicación OTIC'!AP507)</f>
        <v>10196800</v>
      </c>
      <c r="AQ507" s="12">
        <f>+('3 Planilla Preadjudicación OTIC'!AQ507)</f>
        <v>1600000</v>
      </c>
      <c r="AR507" s="12">
        <f>+('3 Planilla Preadjudicación OTIC'!AR507)</f>
        <v>0</v>
      </c>
      <c r="AS507" s="12">
        <f>+('3 Planilla Preadjudicación OTIC'!AS507)</f>
        <v>0</v>
      </c>
      <c r="AT507" s="12">
        <f>+('3 Planilla Preadjudicación OTIC'!AT507)</f>
        <v>0</v>
      </c>
      <c r="AU507" s="12">
        <f>+('3 Planilla Preadjudicación OTIC'!AU507)</f>
        <v>11796800</v>
      </c>
      <c r="AV507" s="2" t="str">
        <f>+('3 Planilla Preadjudicación OTIC'!AV507)</f>
        <v>NO</v>
      </c>
      <c r="AW507" s="4" t="str">
        <f>+('3 Planilla Preadjudicación OTIC'!AW507)</f>
        <v>NUMERAL 6.2.1. ITEM 11: NO PRESENTA REGISTRO FOTOGRAFICO</v>
      </c>
      <c r="AX507" s="2">
        <f>+('3 Planilla Preadjudicación OTIC'!AX507)</f>
        <v>0</v>
      </c>
      <c r="AY507" s="2">
        <f>+('3 Planilla Preadjudicación OTIC'!AY507)</f>
        <v>0</v>
      </c>
      <c r="AZ507" s="2">
        <f>+('3 Planilla Preadjudicación OTIC'!AZ507)</f>
        <v>0</v>
      </c>
      <c r="BA507" s="2">
        <f>+('3 Planilla Preadjudicación OTIC'!BA507)</f>
        <v>0</v>
      </c>
      <c r="BB507" s="2">
        <f>+('3 Planilla Preadjudicación OTIC'!BB507)</f>
        <v>0</v>
      </c>
      <c r="BC507" s="2">
        <f>+('3 Planilla Preadjudicación OTIC'!BC507)</f>
        <v>0</v>
      </c>
      <c r="BD507" s="2">
        <f>+('3 Planilla Preadjudicación OTIC'!BD507)</f>
        <v>0</v>
      </c>
      <c r="BE507" s="2">
        <f>+('3 Planilla Preadjudicación OTIC'!BE507)</f>
        <v>0</v>
      </c>
      <c r="BF507" s="2">
        <f>+('3 Planilla Preadjudicación OTIC'!BF507)</f>
        <v>0</v>
      </c>
      <c r="BG507" s="2">
        <f>+('3 Planilla Preadjudicación OTIC'!BG507)</f>
        <v>0</v>
      </c>
      <c r="BH507" s="2">
        <f>+('3 Planilla Preadjudicación OTIC'!BH507)</f>
        <v>0</v>
      </c>
      <c r="BI507" s="2">
        <f>+('3 Planilla Preadjudicación OTIC'!BI507)</f>
        <v>0</v>
      </c>
      <c r="BJ507" s="2">
        <f>+('3 Planilla Preadjudicación OTIC'!BJ507)</f>
        <v>0</v>
      </c>
      <c r="BK507" s="2">
        <f>+('3 Planilla Preadjudicación OTIC'!BK507)</f>
        <v>0</v>
      </c>
      <c r="BL507" s="2">
        <f>+('3 Planilla Preadjudicación OTIC'!BL507)</f>
        <v>0</v>
      </c>
      <c r="BM507" s="104">
        <f>ROUND(('3 Planilla Preadjudicación OTIC'!BM507),1)</f>
        <v>0</v>
      </c>
      <c r="BN507" s="4" t="str">
        <f>+('3 Planilla Preadjudicación OTIC'!BN507)</f>
        <v>NO</v>
      </c>
      <c r="BO507" s="4">
        <f>+('3 Planilla Preadjudicación OTIC'!BO507)</f>
        <v>0</v>
      </c>
      <c r="BP507" s="4">
        <f>+('3 Planilla Preadjudicación OTIC'!BP507)</f>
        <v>0</v>
      </c>
      <c r="BQ507" s="4">
        <f>+('3 Planilla Preadjudicación OTIC'!BQ507)</f>
        <v>0</v>
      </c>
      <c r="BR507" s="4">
        <f>+('3 Planilla Preadjudicación OTIC'!BR507)</f>
        <v>0</v>
      </c>
      <c r="BS507" s="4">
        <f>+('3 Planilla Preadjudicación OTIC'!BS507)</f>
        <v>0</v>
      </c>
      <c r="BT507" s="4">
        <f>+('3 Planilla Preadjudicación OTIC'!BT507)</f>
        <v>0</v>
      </c>
      <c r="BU507" s="85">
        <f>IF(VLOOKUP(A507,'BD OFICIAL'!$A$1:$AL$2098,7,0)=D507,0,1)</f>
        <v>0</v>
      </c>
      <c r="BV507" s="85">
        <f>IF(VLOOKUP(A507,'BD OFICIAL'!$A$1:$AL$2098,11,0)=J507,0,1)</f>
        <v>0</v>
      </c>
      <c r="BW507" s="85">
        <f>IF(VLOOKUP(A507,'BD OFICIAL'!$A$1:$AL$2098,13,0)=L507,0,1)</f>
        <v>0</v>
      </c>
      <c r="BX507" s="2">
        <f>IF(VLOOKUP(A507,'BD OFICIAL'!$A$1:$AL$2098,16,0)=O507,0,1)</f>
        <v>0</v>
      </c>
      <c r="BY507" s="2">
        <f>IF(VLOOKUP(A507,'BD OFICIAL'!$A$1:$AL$2098,17,0)=P507,0,1)</f>
        <v>0</v>
      </c>
      <c r="BZ507" s="2">
        <f>IF(VLOOKUP(A507,'BD OFICIAL'!$A$1:$AL$2098,19,0)=R507,0,1)</f>
        <v>0</v>
      </c>
      <c r="CA507" s="2">
        <f>IF(VLOOKUP(A507,'BD OFICIAL'!$A$1:$AL$2098,21,0)=T507,0,1)</f>
        <v>0</v>
      </c>
      <c r="CB507" s="2">
        <f>IF(VLOOKUP(A507,'BD OFICIAL'!$A$1:$AL$2098,24,0)=AK507,0,1)</f>
        <v>0</v>
      </c>
      <c r="CC507" s="2">
        <f>IF(VLOOKUP(A507,'BD OFICIAL'!$A$1:$AL$2098,25,0)=X507,0,1)</f>
        <v>0</v>
      </c>
      <c r="CD507" s="2">
        <f>IF(VLOOKUP(A507,'BD OFICIAL'!$A$1:$AL$2098,26,0)=Y507,0,1)</f>
        <v>0</v>
      </c>
      <c r="CE507" s="2">
        <f>IF(VLOOKUP(A507,'BD OFICIAL'!$A$1:$AL$2098,27,0)=Z507,0,1)</f>
        <v>0</v>
      </c>
      <c r="CF507" s="2">
        <f>IF(VLOOKUP(A507,'BD OFICIAL'!$A$1:$AL$2098,28,0)=AA507,0,1)</f>
        <v>0</v>
      </c>
      <c r="CG507" s="2">
        <f>IF(VLOOKUP(A507,'BD OFICIAL'!$A$1:$AL$2098,33,0)=AF507,0,1)</f>
        <v>0</v>
      </c>
      <c r="CH507" s="2">
        <f>IF(VLOOKUP(A507,'BD OFICIAL'!$A$1:$AL$2098,35,0)=AH507,0,1)</f>
        <v>0</v>
      </c>
      <c r="CI507" s="85">
        <f>IF(VLOOKUP(A507,'BD OFICIAL'!$A$1:$AL$2098,34,0)=AL507,0,1)</f>
        <v>0</v>
      </c>
      <c r="CJ507" s="12">
        <f>VLOOKUP(A507,'BD OFICIAL'!$A$1:$AM$2098,36,0)*AM507-AP507</f>
        <v>0</v>
      </c>
      <c r="CK507" s="85" t="str">
        <f t="shared" si="258"/>
        <v>SSH</v>
      </c>
      <c r="CL507" s="85" t="str">
        <f t="shared" si="259"/>
        <v>SI</v>
      </c>
      <c r="CM507" s="85" t="str">
        <f t="shared" si="273"/>
        <v>NO</v>
      </c>
      <c r="CN507" s="31">
        <f t="shared" si="274"/>
        <v>0</v>
      </c>
      <c r="CO507" s="31">
        <f t="shared" si="260"/>
        <v>0</v>
      </c>
      <c r="CP507" s="31">
        <f t="shared" si="275"/>
        <v>0</v>
      </c>
      <c r="CQ507" s="31">
        <f>IF(Y507="NO",0,IF(Y507="SI",IF(VLOOKUP(A507,'BD OFICIAL'!$A:$AO,40,0)=AQ507,0,1)))</f>
        <v>0</v>
      </c>
      <c r="CR507" s="31">
        <f>IF(Z507="NO",0,IF(Z507="SI",IF(VLOOKUP(B507,'BD OFICIAL'!$A:$AO,41,0)=AS507,0,1)))</f>
        <v>0</v>
      </c>
      <c r="CS507" s="31">
        <f t="shared" si="261"/>
        <v>0</v>
      </c>
      <c r="CT507" s="31">
        <f t="shared" si="262"/>
        <v>0</v>
      </c>
      <c r="CU507" s="31">
        <f>IF(VLOOKUP(A507,'BD OFICIAL'!$A$1:$AL$1056,31,0)="SI",IF(AT507&gt;0,0,1),IF(AT507=0,0,1))</f>
        <v>0</v>
      </c>
      <c r="CV507" s="31">
        <f t="shared" si="263"/>
        <v>0</v>
      </c>
      <c r="CW507" s="31">
        <f t="shared" si="276"/>
        <v>0</v>
      </c>
      <c r="CX507" s="85" t="str">
        <f t="shared" si="277"/>
        <v>NO</v>
      </c>
      <c r="CY507" s="31">
        <f t="shared" si="278"/>
        <v>0</v>
      </c>
      <c r="CZ507" s="85" t="str">
        <f>IF(ISERROR(VLOOKUP(AI507,EXPERIENCIA!$A$1:$C$2100,1,0)),"NO","SI")</f>
        <v>NO</v>
      </c>
      <c r="DA507" s="85" t="str">
        <f>IF(CX507="no","NO APLICA",IF(AX507=0,"ERROR NOTA",IF(AND(AX507&gt;1,CZ507="NO"),"ERROR NOTA",IF(AND(CZ507="NO",AX507=1),0,IF(VLOOKUP(AI507,EXPERIENCIA!$A$1:$C$2100,3,0)=AX507,0,"ERROR NOTA")))))</f>
        <v>NO APLICA</v>
      </c>
      <c r="DB507" s="85" t="str">
        <f>IF(ISERROR(VLOOKUP(AI507,COMPORTAMIENTO!$A$1:$C$2100,1,0)),"NO","SI")</f>
        <v>NO</v>
      </c>
      <c r="DC507" s="85" t="str">
        <f>IF(CX507="NO","NO APLICA",IF(AY507=0,"ERROR NOTA",IF(AND(DB507="NO",AY507=7),0,IF(VLOOKUP(AI507,COMPORTAMIENTO!$A$2:$H$2100,8,0)=AY507,0,"ERROR NOTA"))))</f>
        <v>NO APLICA</v>
      </c>
      <c r="DD507" s="104" t="str">
        <f t="shared" si="279"/>
        <v>NO APLICA</v>
      </c>
      <c r="DE507" s="104" t="str">
        <f t="shared" si="280"/>
        <v>NO APLICA</v>
      </c>
      <c r="DF507" s="85" t="str">
        <f t="shared" si="264"/>
        <v>SI</v>
      </c>
      <c r="DG507" s="85">
        <f t="shared" si="281"/>
        <v>0</v>
      </c>
      <c r="DH507" s="85">
        <f t="shared" si="282"/>
        <v>0</v>
      </c>
      <c r="DI507" s="85" t="str">
        <f t="shared" si="283"/>
        <v>NO APLICA</v>
      </c>
      <c r="DJ507" s="12" t="str">
        <f t="shared" si="284"/>
        <v>NO APLICA</v>
      </c>
      <c r="DK507" s="7" t="str">
        <f t="shared" si="285"/>
        <v>NO APLICA</v>
      </c>
      <c r="DL507" s="12">
        <f t="shared" si="265"/>
        <v>6373</v>
      </c>
      <c r="DM507" s="12">
        <f>VLOOKUP(A507,'5 TD'!$A:$B,2,0)</f>
        <v>6373</v>
      </c>
      <c r="DN507" s="7" t="str">
        <f t="shared" si="266"/>
        <v>NO APLICA</v>
      </c>
      <c r="DO507" s="85" t="str">
        <f t="shared" si="286"/>
        <v>NO APLICA</v>
      </c>
      <c r="DP507" s="85" t="str">
        <f t="shared" si="287"/>
        <v>NO APLICA</v>
      </c>
      <c r="DQ507" s="7" t="str">
        <f t="shared" si="288"/>
        <v>NO APLICA</v>
      </c>
      <c r="DR507" s="85" t="str">
        <f t="shared" si="267"/>
        <v>NO APLICA</v>
      </c>
      <c r="DS507" s="2" t="str">
        <f>+('3 Planilla Preadjudicación OTIC'!BN507)</f>
        <v>NO</v>
      </c>
      <c r="DT507" s="2" t="str">
        <f>IF(DR507="APROBADO",VLOOKUP(A507,'5 TD'!$D$3:$E$270,2,0),"NO APLICA")</f>
        <v>NO APLICA</v>
      </c>
      <c r="DU507" s="2" t="str">
        <f t="shared" si="268"/>
        <v>NO APLICA</v>
      </c>
      <c r="DV507" s="2" t="str">
        <f>IF(DU507="SI",VLOOKUP(A507,'5 TD'!$G$3:$H$270,2,0),"NO APLICA ")</f>
        <v xml:space="preserve">NO APLICA </v>
      </c>
      <c r="DW507" s="2" t="str">
        <f t="shared" si="269"/>
        <v>NO</v>
      </c>
      <c r="DX507" s="2" t="str">
        <f>IF(DW507="SI",VLOOKUP(A507,'5 TD'!$J$4:$K$472,2,0),"NO APLICA")</f>
        <v>NO APLICA</v>
      </c>
      <c r="DY507" s="2" t="str">
        <f t="shared" si="270"/>
        <v>NO APLICA</v>
      </c>
      <c r="DZ507" s="7" t="str">
        <f>IF(DY507="SI",VLOOKUP(A507,'5 TD'!$M$4:$N$350,2,0),"NO APLICA")</f>
        <v>NO APLICA</v>
      </c>
      <c r="EA507" s="2" t="str">
        <f t="shared" si="271"/>
        <v>NO APLICA</v>
      </c>
      <c r="EB507" s="12" t="str">
        <f t="shared" si="272"/>
        <v/>
      </c>
      <c r="EC507" s="12" t="str">
        <f>IF(EA507="SI",VLOOKUP(A507,'5 TD'!$V$4:$W$479,2,0),"NO APLICA")</f>
        <v>NO APLICA</v>
      </c>
      <c r="ED507" s="2" t="str">
        <f t="shared" si="289"/>
        <v>NO</v>
      </c>
      <c r="EE507" s="79" t="str">
        <f>IF(ED507="SI",VLOOKUP(AI507,COMPORTAMIENTO!$A$1:$H$2100,7,0),"NO APLICA")</f>
        <v>NO APLICA</v>
      </c>
      <c r="EF507" s="12" t="str">
        <f>IF(ED507="SI",VLOOKUP(A507,'5 TD'!$P$2:$Q$479,2,0),"NO APLICA")</f>
        <v>NO APLICA</v>
      </c>
      <c r="EG507" s="2" t="str">
        <f t="shared" si="290"/>
        <v>NO</v>
      </c>
      <c r="EH507" s="2">
        <f>IF(CZ507="no",0,VLOOKUP(AI507,EXPERIENCIA!$A$1:$C$2100,2,0))</f>
        <v>0</v>
      </c>
      <c r="EI507" s="2">
        <f>IF(CZ507="si",VLOOKUP(A507,'5 TD'!$S$3:$T$2103,2,0),0)</f>
        <v>0</v>
      </c>
      <c r="EJ507" s="2" t="str">
        <f t="shared" si="291"/>
        <v>SI</v>
      </c>
      <c r="EK507" s="2">
        <f>+('3 Planilla Preadjudicación OTIC'!BU507)</f>
        <v>0</v>
      </c>
      <c r="EL507" s="3"/>
      <c r="EM507" s="3"/>
      <c r="EN507" s="3"/>
      <c r="EQ507" s="86"/>
    </row>
    <row r="508" spans="1:147" ht="15" customHeight="1" x14ac:dyDescent="0.3">
      <c r="A508" s="2">
        <f>+('3 Planilla Preadjudicación OTIC'!A508)</f>
        <v>14274</v>
      </c>
      <c r="B508" s="2" t="str">
        <f>+('3 Planilla Preadjudicación OTIC'!B508)</f>
        <v>65181652-1</v>
      </c>
      <c r="C508" s="4">
        <f>+('3 Planilla Preadjudicación OTIC'!E508)</f>
        <v>2025</v>
      </c>
      <c r="D508" s="4" t="str">
        <f>+('3 Planilla Preadjudicación OTIC'!F508)</f>
        <v>MANDATO</v>
      </c>
      <c r="E508" s="4" t="str">
        <f>+('3 Planilla Preadjudicación OTIC'!G508)</f>
        <v>79947100-0</v>
      </c>
      <c r="F508" s="4" t="str">
        <f>+('3 Planilla Preadjudicación OTIC'!H508)</f>
        <v>SQM INDUSTRIAL S.A.</v>
      </c>
      <c r="G508" s="4"/>
      <c r="H508" s="4"/>
      <c r="I508" s="4" t="str">
        <f>+('3 Planilla Preadjudicación OTIC'!I508)</f>
        <v>OPERADOR DE MAQUINARIA MINERA</v>
      </c>
      <c r="J508" s="4" t="str">
        <f>+('3 Planilla Preadjudicación OTIC'!J508)</f>
        <v>SIN PLAN FORMATIVO</v>
      </c>
      <c r="K508" s="4" t="str">
        <f>+('3 Planilla Preadjudicación OTIC'!K508)</f>
        <v>TÉCNICAS PARA EL EMPRENDIMIENTO</v>
      </c>
      <c r="L508" s="4" t="str">
        <f>+('3 Planilla Preadjudicación OTIC'!L508)</f>
        <v>PF0921</v>
      </c>
      <c r="M508" s="2">
        <f>+('3 Planilla Preadjudicación OTIC'!M508)</f>
        <v>2</v>
      </c>
      <c r="N508" s="4" t="str">
        <f>+('3 Planilla Preadjudicación OTIC'!N508)</f>
        <v>ANTOFAGASTA</v>
      </c>
      <c r="O508" s="4" t="str">
        <f>+('3 Planilla Preadjudicación OTIC'!O508)</f>
        <v>TOCOPILLA</v>
      </c>
      <c r="P508" s="4" t="str">
        <f>+('3 Planilla Preadjudicación OTIC'!P508)</f>
        <v>EMPRENDEDORES/AS INFORMALES O PERSONAS VULNERABLES PERTENECIENTES AL 80% MAS VULNERABLE</v>
      </c>
      <c r="Q508" s="4" t="str">
        <f>+('3 Planilla Preadjudicación OTIC'!Q508)</f>
        <v>PRESENCIAL</v>
      </c>
      <c r="R508" s="4" t="str">
        <f>+('3 Planilla Preadjudicación OTIC'!R508)</f>
        <v>INDEPENDIENTE</v>
      </c>
      <c r="S508" s="4">
        <f>+('3 Planilla Preadjudicación OTIC'!S508)</f>
        <v>71</v>
      </c>
      <c r="T508" s="2">
        <f>+('3 Planilla Preadjudicación OTIC'!T508)</f>
        <v>20</v>
      </c>
      <c r="U508" s="2">
        <f>+('3 Planilla Preadjudicación OTIC'!U508)</f>
        <v>0</v>
      </c>
      <c r="V508" s="2">
        <f>+('3 Planilla Preadjudicación OTIC'!V508)</f>
        <v>12</v>
      </c>
      <c r="W508" s="2">
        <f>+('3 Planilla Preadjudicación OTIC'!W508)</f>
        <v>212</v>
      </c>
      <c r="X508" s="2">
        <f>+('3 Planilla Preadjudicación OTIC'!X508)</f>
        <v>3</v>
      </c>
      <c r="Y508" s="2" t="str">
        <f>+('3 Planilla Preadjudicación OTIC'!Y508)</f>
        <v>SI</v>
      </c>
      <c r="Z508" s="2" t="str">
        <f>+('3 Planilla Preadjudicación OTIC'!Z508)</f>
        <v>NO</v>
      </c>
      <c r="AA508" s="2" t="str">
        <f>+('3 Planilla Preadjudicación OTIC'!AA508)</f>
        <v>SI</v>
      </c>
      <c r="AB508" s="4" t="str">
        <f>+('3 Planilla Preadjudicación OTIC'!AB508)</f>
        <v>ENTREGAR CONOCIMIENTOS TEÓRICOS Y PRÁCTICOS QUE EL OPERADOR TRABAJE DE MANERA EFECTIVA EN OPERACIONES MINERAS. DESARROLLAR COMPETENCIAS QUE LE PERMITIRÁN COMPRENDER Y APLICAR LOS PROCESOS DE LA EXPLOTACIÓN MINERA EN EL CONTEXTO MINERO. LOS APRENDIZAJES ESPERADOS SON:
• FUNDAMENTOS DE LA MINERÍA
• MÉTODOS DE PERFORACIÓN DE MINERAL
• MANEJO DE MAQUINARIA PESADA
• LOGÍSTICA DE TRANSPORTE DENTRO DE LA MINA
• GEOLOGÍA BÁSICA Y EVALUACIÓN DE YACIMIENTOS
• SEGURIDAD MINERA Y PREVENCIÓN DE RIESGOS
• PRIMEROS AUXILIOS Y MEDIDAS DE EMERGENCIA
• CUMPLIMIENTO DE NORMATIVAS MEDIOAMBIENTALES EN MINERÍA
• PLANIFICACIÓN Y DISEÑO DE OPERACIONES MINERAS</v>
      </c>
      <c r="AC508" s="4" t="str">
        <f>+('3 Planilla Preadjudicación OTIC'!AC508)</f>
        <v>Hombres y mujeres de 18 años o más, que pertenecen al 80% más vulnerable según el Registro Social de Hogares, residan en la comuna de Tocopilla y cuenten con educación media completa.</v>
      </c>
      <c r="AD508" s="2" t="str">
        <f>+('3 Planilla Preadjudicación OTIC'!AD508)</f>
        <v>NO</v>
      </c>
      <c r="AE508" s="4">
        <f>+('3 Planilla Preadjudicación OTIC'!AE508)</f>
        <v>0</v>
      </c>
      <c r="AF508" s="2" t="str">
        <f>+('3 Planilla Preadjudicación OTIC'!AF508)</f>
        <v>CERRADA</v>
      </c>
      <c r="AG508" s="2">
        <f>+('3 Planilla Preadjudicación OTIC'!AG508)</f>
        <v>71</v>
      </c>
      <c r="AH508" s="2">
        <f>+('3 Planilla Preadjudicación OTIC'!AH508)</f>
        <v>3</v>
      </c>
      <c r="AI508" s="135" t="str">
        <f>+('3 Planilla Preadjudicación OTIC'!AI508)</f>
        <v>76014819-9</v>
      </c>
      <c r="AJ508" s="4" t="str">
        <f>+('3 Planilla Preadjudicación OTIC'!AJ508)</f>
        <v>ID Capacitación Ltda.</v>
      </c>
      <c r="AK508" s="2">
        <f>+('3 Planilla Preadjudicación OTIC'!AK508)</f>
        <v>212</v>
      </c>
      <c r="AL508" s="2">
        <f>+('3 Planilla Preadjudicación OTIC'!AL508)</f>
        <v>71</v>
      </c>
      <c r="AM508" s="12">
        <f>+('3 Planilla Preadjudicación OTIC'!AM508)</f>
        <v>6373</v>
      </c>
      <c r="AN508" s="12">
        <f>+('3 Planilla Preadjudicación OTIC'!AN508)</f>
        <v>180000</v>
      </c>
      <c r="AO508" s="12">
        <f>+('3 Planilla Preadjudicación OTIC'!AO508)</f>
        <v>0</v>
      </c>
      <c r="AP508" s="12">
        <f>+('3 Planilla Preadjudicación OTIC'!AP508)</f>
        <v>27021520</v>
      </c>
      <c r="AQ508" s="12">
        <f>+('3 Planilla Preadjudicación OTIC'!AQ508)</f>
        <v>5680000</v>
      </c>
      <c r="AR508" s="12">
        <f>+('3 Planilla Preadjudicación OTIC'!AR508)</f>
        <v>3600000</v>
      </c>
      <c r="AS508" s="12">
        <f>+('3 Planilla Preadjudicación OTIC'!AS508)</f>
        <v>0</v>
      </c>
      <c r="AT508" s="12">
        <f>+('3 Planilla Preadjudicación OTIC'!AT508)</f>
        <v>0</v>
      </c>
      <c r="AU508" s="12">
        <f>+('3 Planilla Preadjudicación OTIC'!AU508)</f>
        <v>36301520</v>
      </c>
      <c r="AV508" s="2" t="str">
        <f>+('3 Planilla Preadjudicación OTIC'!AV508)</f>
        <v>NO</v>
      </c>
      <c r="AW508" s="4" t="str">
        <f>+('3 Planilla Preadjudicación OTIC'!AW508)</f>
        <v>Numeral 6.1.2 ITEM 5 - TRAMO ERRONEO
Numeral 6.1.2 ITEM 6 - VALOR TOTAL DEL CURSO NO CORRESPONDE ÍTEM N) 
NUMERAL 6.1.2. ITEM 11 - NO PRESENTA REGISTRO FOTOGRAFICO</v>
      </c>
      <c r="AX508" s="2">
        <f>+('3 Planilla Preadjudicación OTIC'!AX508)</f>
        <v>0</v>
      </c>
      <c r="AY508" s="2">
        <f>+('3 Planilla Preadjudicación OTIC'!AY508)</f>
        <v>0</v>
      </c>
      <c r="AZ508" s="2">
        <f>+('3 Planilla Preadjudicación OTIC'!AZ508)</f>
        <v>7</v>
      </c>
      <c r="BA508" s="2">
        <f>+('3 Planilla Preadjudicación OTIC'!BA508)</f>
        <v>7</v>
      </c>
      <c r="BB508" s="2">
        <f>+('3 Planilla Preadjudicación OTIC'!BB508)</f>
        <v>0</v>
      </c>
      <c r="BC508" s="2">
        <f>+('3 Planilla Preadjudicación OTIC'!BC508)</f>
        <v>0</v>
      </c>
      <c r="BD508" s="2">
        <f>+('3 Planilla Preadjudicación OTIC'!BD508)</f>
        <v>0</v>
      </c>
      <c r="BE508" s="2">
        <f>+('3 Planilla Preadjudicación OTIC'!BE508)</f>
        <v>0</v>
      </c>
      <c r="BF508" s="2">
        <f>+('3 Planilla Preadjudicación OTIC'!BF508)</f>
        <v>0</v>
      </c>
      <c r="BG508" s="2">
        <f>+('3 Planilla Preadjudicación OTIC'!BG508)</f>
        <v>0</v>
      </c>
      <c r="BH508" s="2">
        <f>+('3 Planilla Preadjudicación OTIC'!BH508)</f>
        <v>0</v>
      </c>
      <c r="BI508" s="2">
        <f>+('3 Planilla Preadjudicación OTIC'!BI508)</f>
        <v>0</v>
      </c>
      <c r="BJ508" s="2">
        <f>+('3 Planilla Preadjudicación OTIC'!BJ508)</f>
        <v>0</v>
      </c>
      <c r="BK508" s="2">
        <f>+('3 Planilla Preadjudicación OTIC'!BK508)</f>
        <v>0</v>
      </c>
      <c r="BL508" s="2">
        <f>+('3 Planilla Preadjudicación OTIC'!BL508)</f>
        <v>0</v>
      </c>
      <c r="BM508" s="104">
        <f>ROUND(('3 Planilla Preadjudicación OTIC'!BM508),1)</f>
        <v>0</v>
      </c>
      <c r="BN508" s="4" t="str">
        <f>+('3 Planilla Preadjudicación OTIC'!BN508)</f>
        <v>NO</v>
      </c>
      <c r="BO508" s="4">
        <f>+('3 Planilla Preadjudicación OTIC'!BO508)</f>
        <v>0</v>
      </c>
      <c r="BP508" s="4">
        <f>+('3 Planilla Preadjudicación OTIC'!BP508)</f>
        <v>0</v>
      </c>
      <c r="BQ508" s="4">
        <f>+('3 Planilla Preadjudicación OTIC'!BQ508)</f>
        <v>0</v>
      </c>
      <c r="BR508" s="4">
        <f>+('3 Planilla Preadjudicación OTIC'!BR508)</f>
        <v>0</v>
      </c>
      <c r="BS508" s="4">
        <f>+('3 Planilla Preadjudicación OTIC'!BS508)</f>
        <v>0</v>
      </c>
      <c r="BT508" s="4">
        <f>+('3 Planilla Preadjudicación OTIC'!BT508)</f>
        <v>0</v>
      </c>
      <c r="BU508" s="85">
        <f>IF(VLOOKUP(A508,'BD OFICIAL'!$A$1:$AL$2098,7,0)=D508,0,1)</f>
        <v>0</v>
      </c>
      <c r="BV508" s="85">
        <f>IF(VLOOKUP(A508,'BD OFICIAL'!$A$1:$AL$2098,11,0)=J508,0,1)</f>
        <v>0</v>
      </c>
      <c r="BW508" s="85">
        <f>IF(VLOOKUP(A508,'BD OFICIAL'!$A$1:$AL$2098,13,0)=L508,0,1)</f>
        <v>0</v>
      </c>
      <c r="BX508" s="2">
        <f>IF(VLOOKUP(A508,'BD OFICIAL'!$A$1:$AL$2098,16,0)=O508,0,1)</f>
        <v>0</v>
      </c>
      <c r="BY508" s="2">
        <f>IF(VLOOKUP(A508,'BD OFICIAL'!$A$1:$AL$2098,17,0)=P508,0,1)</f>
        <v>0</v>
      </c>
      <c r="BZ508" s="2">
        <f>IF(VLOOKUP(A508,'BD OFICIAL'!$A$1:$AL$2098,19,0)=R508,0,1)</f>
        <v>0</v>
      </c>
      <c r="CA508" s="2">
        <f>IF(VLOOKUP(A508,'BD OFICIAL'!$A$1:$AL$2098,21,0)=T508,0,1)</f>
        <v>0</v>
      </c>
      <c r="CB508" s="2">
        <f>IF(VLOOKUP(A508,'BD OFICIAL'!$A$1:$AL$2098,24,0)=AK508,0,1)</f>
        <v>0</v>
      </c>
      <c r="CC508" s="2">
        <f>IF(VLOOKUP(A508,'BD OFICIAL'!$A$1:$AL$2098,25,0)=X508,0,1)</f>
        <v>0</v>
      </c>
      <c r="CD508" s="2">
        <f>IF(VLOOKUP(A508,'BD OFICIAL'!$A$1:$AL$2098,26,0)=Y508,0,1)</f>
        <v>0</v>
      </c>
      <c r="CE508" s="2">
        <f>IF(VLOOKUP(A508,'BD OFICIAL'!$A$1:$AL$2098,27,0)=Z508,0,1)</f>
        <v>0</v>
      </c>
      <c r="CF508" s="2">
        <f>IF(VLOOKUP(A508,'BD OFICIAL'!$A$1:$AL$2098,28,0)=AA508,0,1)</f>
        <v>0</v>
      </c>
      <c r="CG508" s="2">
        <f>IF(VLOOKUP(A508,'BD OFICIAL'!$A$1:$AL$2098,33,0)=AF508,0,1)</f>
        <v>0</v>
      </c>
      <c r="CH508" s="2">
        <f>IF(VLOOKUP(A508,'BD OFICIAL'!$A$1:$AL$2098,35,0)=AH508,0,1)</f>
        <v>0</v>
      </c>
      <c r="CI508" s="85">
        <f>IF(VLOOKUP(A508,'BD OFICIAL'!$A$1:$AL$2098,34,0)=AL508,0,1)</f>
        <v>0</v>
      </c>
      <c r="CJ508" s="12">
        <f>VLOOKUP(A508,'BD OFICIAL'!$A$1:$AM$2098,36,0)*AM508-AP508</f>
        <v>0</v>
      </c>
      <c r="CK508" s="85" t="str">
        <f t="shared" si="258"/>
        <v>SHMAN</v>
      </c>
      <c r="CL508" s="85" t="str">
        <f t="shared" si="259"/>
        <v>NO</v>
      </c>
      <c r="CM508" s="85" t="str">
        <f t="shared" si="273"/>
        <v>SI</v>
      </c>
      <c r="CN508" s="31">
        <f t="shared" si="274"/>
        <v>1</v>
      </c>
      <c r="CO508" s="31">
        <f t="shared" si="260"/>
        <v>0</v>
      </c>
      <c r="CP508" s="31">
        <f t="shared" si="275"/>
        <v>0</v>
      </c>
      <c r="CQ508" s="31">
        <f>IF(Y508="NO",0,IF(Y508="SI",IF(VLOOKUP(A508,'BD OFICIAL'!$A:$AO,40,0)=AQ508,0,1)))</f>
        <v>0</v>
      </c>
      <c r="CR508" s="31">
        <f>IF(Z508="NO",0,IF(Z508="SI",IF(VLOOKUP(B508,'BD OFICIAL'!$A:$AO,41,0)=AS508,0,1)))</f>
        <v>0</v>
      </c>
      <c r="CS508" s="31">
        <f t="shared" si="261"/>
        <v>0</v>
      </c>
      <c r="CT508" s="31">
        <f t="shared" si="262"/>
        <v>0</v>
      </c>
      <c r="CU508" s="31">
        <f>IF(VLOOKUP(A508,'BD OFICIAL'!$A$1:$AL$1056,31,0)="SI",IF(AT508&gt;0,0,1),IF(AT508=0,0,1))</f>
        <v>0</v>
      </c>
      <c r="CV508" s="31">
        <f t="shared" si="263"/>
        <v>0</v>
      </c>
      <c r="CW508" s="31">
        <f t="shared" si="276"/>
        <v>0</v>
      </c>
      <c r="CX508" s="85" t="str">
        <f t="shared" si="277"/>
        <v>NO</v>
      </c>
      <c r="CY508" s="31">
        <f t="shared" si="278"/>
        <v>0</v>
      </c>
      <c r="CZ508" s="85" t="str">
        <f>IF(ISERROR(VLOOKUP(AI508,EXPERIENCIA!$A$1:$C$2100,1,0)),"NO","SI")</f>
        <v>NO</v>
      </c>
      <c r="DA508" s="85" t="str">
        <f>IF(CX508="no","NO APLICA",IF(AX508=0,"ERROR NOTA",IF(AND(AX508&gt;1,CZ508="NO"),"ERROR NOTA",IF(AND(CZ508="NO",AX508=1),0,IF(VLOOKUP(AI508,EXPERIENCIA!$A$1:$C$2100,3,0)=AX508,0,"ERROR NOTA")))))</f>
        <v>NO APLICA</v>
      </c>
      <c r="DB508" s="85" t="str">
        <f>IF(ISERROR(VLOOKUP(AI508,COMPORTAMIENTO!$A$1:$C$2100,1,0)),"NO","SI")</f>
        <v>NO</v>
      </c>
      <c r="DC508" s="85" t="str">
        <f>IF(CX508="NO","NO APLICA",IF(AY508=0,"ERROR NOTA",IF(AND(DB508="NO",AY508=7),0,IF(VLOOKUP(AI508,COMPORTAMIENTO!$A$2:$H$2100,8,0)=AY508,0,"ERROR NOTA"))))</f>
        <v>NO APLICA</v>
      </c>
      <c r="DD508" s="104" t="str">
        <f t="shared" si="279"/>
        <v>NO APLICA</v>
      </c>
      <c r="DE508" s="104" t="str">
        <f t="shared" si="280"/>
        <v>NO APLICA</v>
      </c>
      <c r="DF508" s="85" t="str">
        <f t="shared" si="264"/>
        <v>NO</v>
      </c>
      <c r="DG508" s="85">
        <f t="shared" si="281"/>
        <v>0</v>
      </c>
      <c r="DH508" s="85">
        <f t="shared" si="282"/>
        <v>0</v>
      </c>
      <c r="DI508" s="85" t="str">
        <f t="shared" si="283"/>
        <v>NO APLICA</v>
      </c>
      <c r="DJ508" s="12" t="str">
        <f t="shared" si="284"/>
        <v>NO APLICA</v>
      </c>
      <c r="DK508" s="7" t="str">
        <f t="shared" si="285"/>
        <v>NO APLICA</v>
      </c>
      <c r="DL508" s="12">
        <f t="shared" si="265"/>
        <v>6373</v>
      </c>
      <c r="DM508" s="12" t="e">
        <f>VLOOKUP(A508,'5 TD'!$A:$B,2,0)</f>
        <v>#N/A</v>
      </c>
      <c r="DN508" s="7" t="str">
        <f t="shared" si="266"/>
        <v>NO APLICA</v>
      </c>
      <c r="DO508" s="85" t="str">
        <f t="shared" si="286"/>
        <v>NO APLICA</v>
      </c>
      <c r="DP508" s="85" t="str">
        <f t="shared" si="287"/>
        <v>NO APLICA</v>
      </c>
      <c r="DQ508" s="7" t="str">
        <f t="shared" si="288"/>
        <v>NO APLICA</v>
      </c>
      <c r="DR508" s="85" t="str">
        <f t="shared" si="267"/>
        <v>NO APLICA</v>
      </c>
      <c r="DS508" s="2" t="str">
        <f>+('3 Planilla Preadjudicación OTIC'!BN508)</f>
        <v>NO</v>
      </c>
      <c r="DT508" s="2" t="str">
        <f>IF(DR508="APROBADO",VLOOKUP(A508,'5 TD'!$D$3:$E$270,2,0),"NO APLICA")</f>
        <v>NO APLICA</v>
      </c>
      <c r="DU508" s="2" t="str">
        <f t="shared" si="268"/>
        <v>NO APLICA</v>
      </c>
      <c r="DV508" s="2" t="str">
        <f>IF(DU508="SI",VLOOKUP(A508,'5 TD'!$G$3:$H$270,2,0),"NO APLICA ")</f>
        <v xml:space="preserve">NO APLICA </v>
      </c>
      <c r="DW508" s="2" t="str">
        <f t="shared" si="269"/>
        <v>NO</v>
      </c>
      <c r="DX508" s="2" t="str">
        <f>IF(DW508="SI",VLOOKUP(A508,'5 TD'!$J$4:$K$472,2,0),"NO APLICA")</f>
        <v>NO APLICA</v>
      </c>
      <c r="DY508" s="2" t="str">
        <f t="shared" si="270"/>
        <v>NO APLICA</v>
      </c>
      <c r="DZ508" s="7" t="str">
        <f>IF(DY508="SI",VLOOKUP(A508,'5 TD'!$M$4:$N$350,2,0),"NO APLICA")</f>
        <v>NO APLICA</v>
      </c>
      <c r="EA508" s="2" t="str">
        <f t="shared" si="271"/>
        <v>NO APLICA</v>
      </c>
      <c r="EB508" s="12" t="str">
        <f t="shared" si="272"/>
        <v/>
      </c>
      <c r="EC508" s="12" t="str">
        <f>IF(EA508="SI",VLOOKUP(A508,'5 TD'!$V$4:$W$479,2,0),"NO APLICA")</f>
        <v>NO APLICA</v>
      </c>
      <c r="ED508" s="2" t="str">
        <f t="shared" si="289"/>
        <v>NO</v>
      </c>
      <c r="EE508" s="79" t="str">
        <f>IF(ED508="SI",VLOOKUP(AI508,COMPORTAMIENTO!$A$1:$H$2100,7,0),"NO APLICA")</f>
        <v>NO APLICA</v>
      </c>
      <c r="EF508" s="12" t="str">
        <f>IF(ED508="SI",VLOOKUP(A508,'5 TD'!$P$2:$Q$479,2,0),"NO APLICA")</f>
        <v>NO APLICA</v>
      </c>
      <c r="EG508" s="2" t="str">
        <f t="shared" si="290"/>
        <v>NO</v>
      </c>
      <c r="EH508" s="2">
        <f>IF(CZ508="no",0,VLOOKUP(AI508,EXPERIENCIA!$A$1:$C$2100,2,0))</f>
        <v>0</v>
      </c>
      <c r="EI508" s="2">
        <f>IF(CZ508="si",VLOOKUP(A508,'5 TD'!$S$3:$T$2103,2,0),0)</f>
        <v>0</v>
      </c>
      <c r="EJ508" s="2" t="str">
        <f t="shared" si="291"/>
        <v>SI</v>
      </c>
      <c r="EK508" s="2">
        <f>+('3 Planilla Preadjudicación OTIC'!BU508)</f>
        <v>0</v>
      </c>
      <c r="EL508" s="3"/>
      <c r="EM508" s="3"/>
      <c r="EN508" s="3"/>
      <c r="EQ508" s="86"/>
    </row>
    <row r="509" spans="1:147" ht="15" customHeight="1" x14ac:dyDescent="0.3">
      <c r="A509" s="2">
        <f>+('3 Planilla Preadjudicación OTIC'!A509)</f>
        <v>14391</v>
      </c>
      <c r="B509" s="2" t="str">
        <f>+('3 Planilla Preadjudicación OTIC'!B509)</f>
        <v>65181652-1</v>
      </c>
      <c r="C509" s="4">
        <f>+('3 Planilla Preadjudicación OTIC'!E509)</f>
        <v>2025</v>
      </c>
      <c r="D509" s="4" t="str">
        <f>+('3 Planilla Preadjudicación OTIC'!F509)</f>
        <v>MANDATO</v>
      </c>
      <c r="E509" s="4" t="str">
        <f>+('3 Planilla Preadjudicación OTIC'!G509)</f>
        <v>71404100-2</v>
      </c>
      <c r="F509" s="4" t="str">
        <f>+('3 Planilla Preadjudicación OTIC'!H509)</f>
        <v>FUNDACIÓN DE BENEFICENCIA ALDEA DE NIÑOS CARDENAL RAÚL SILVA HENRÍQUEZ</v>
      </c>
      <c r="G509" s="4"/>
      <c r="H509" s="4"/>
      <c r="I509" s="4" t="str">
        <f>+('3 Planilla Preadjudicación OTIC'!I509)</f>
        <v>ACOMPAÑAMIENTO Y APOYO EN EL CUIDADO DE NIÑOS, NIÑAS Y ADOLESCENTES EN SITUACIÓN DE VULNERABILIDAD DE DERECHOS</v>
      </c>
      <c r="J509" s="4" t="str">
        <f>+('3 Planilla Preadjudicación OTIC'!J509)</f>
        <v>PF1185</v>
      </c>
      <c r="K509" s="4" t="str">
        <f>+('3 Planilla Preadjudicación OTIC'!K509)</f>
        <v/>
      </c>
      <c r="L509" s="4" t="str">
        <f>+('3 Planilla Preadjudicación OTIC'!L509)</f>
        <v/>
      </c>
      <c r="M509" s="2">
        <f>+('3 Planilla Preadjudicación OTIC'!M509)</f>
        <v>5</v>
      </c>
      <c r="N509" s="4" t="str">
        <f>+('3 Planilla Preadjudicación OTIC'!N509)</f>
        <v>VALPARAISO</v>
      </c>
      <c r="O509" s="4" t="str">
        <f>+('3 Planilla Preadjudicación OTIC'!O509)</f>
        <v>EL QUISCO</v>
      </c>
      <c r="P509" s="4" t="str">
        <f>+('3 Planilla Preadjudicación OTIC'!P509)</f>
        <v>TRABAJADORES ACTIVOS O EN PROCESO DE RECONVERSIÓN LABORAL</v>
      </c>
      <c r="Q509" s="4" t="str">
        <f>+('3 Planilla Preadjudicación OTIC'!Q509)</f>
        <v>PRESENCIAL</v>
      </c>
      <c r="R509" s="4" t="str">
        <f>+('3 Planilla Preadjudicación OTIC'!R509)</f>
        <v>DEPENDIENTE</v>
      </c>
      <c r="S509" s="4">
        <f>+('3 Planilla Preadjudicación OTIC'!S509)</f>
        <v>18</v>
      </c>
      <c r="T509" s="2">
        <f>+('3 Planilla Preadjudicación OTIC'!T509)</f>
        <v>17</v>
      </c>
      <c r="U509" s="2">
        <f>+('3 Planilla Preadjudicación OTIC'!U509)</f>
        <v>72</v>
      </c>
      <c r="V509" s="2">
        <f>+('3 Planilla Preadjudicación OTIC'!V509)</f>
        <v>0</v>
      </c>
      <c r="W509" s="2">
        <f>+('3 Planilla Preadjudicación OTIC'!W509)</f>
        <v>72</v>
      </c>
      <c r="X509" s="2">
        <f>+('3 Planilla Preadjudicación OTIC'!X509)</f>
        <v>4</v>
      </c>
      <c r="Y509" s="2" t="str">
        <f>+('3 Planilla Preadjudicación OTIC'!Y509)</f>
        <v>SI</v>
      </c>
      <c r="Z509" s="2" t="str">
        <f>+('3 Planilla Preadjudicación OTIC'!Z509)</f>
        <v>NO</v>
      </c>
      <c r="AA509" s="2" t="str">
        <f>+('3 Planilla Preadjudicación OTIC'!AA509)</f>
        <v>NO</v>
      </c>
      <c r="AB509" s="4" t="str">
        <f>+('3 Planilla Preadjudicación OTIC'!AB509)</f>
        <v>SE AJUSTA A PLAN FORMATIVO</v>
      </c>
      <c r="AC509" s="4" t="str">
        <f>+('3 Planilla Preadjudicación OTIC'!AC509)</f>
        <v>TRABAJADORES ACTIVOS O EN PROCESO DE RECONVERSIÓN LABORAL, HOMBRES Y MUJERES, DE 18 AÑOS DE EDAD O MÁS, CON EDUCACIÓN MEDIA COMPLETA PREFERENTEMENTE Y QUE RESIDEN EN LA REGION DE VALPARAISO</v>
      </c>
      <c r="AD509" s="2" t="str">
        <f>+('3 Planilla Preadjudicación OTIC'!AD509)</f>
        <v>NO</v>
      </c>
      <c r="AE509" s="4">
        <f>+('3 Planilla Preadjudicación OTIC'!AE509)</f>
        <v>0</v>
      </c>
      <c r="AF509" s="2" t="str">
        <f>+('3 Planilla Preadjudicación OTIC'!AF509)</f>
        <v>CERRADA</v>
      </c>
      <c r="AG509" s="2">
        <f>+('3 Planilla Preadjudicación OTIC'!AG509)</f>
        <v>18</v>
      </c>
      <c r="AH509" s="2">
        <f>+('3 Planilla Preadjudicación OTIC'!AH509)</f>
        <v>1</v>
      </c>
      <c r="AI509" s="135" t="str">
        <f>+('3 Planilla Preadjudicación OTIC'!AI509)</f>
        <v>77847253-8</v>
      </c>
      <c r="AJ509" s="4" t="str">
        <f>+('3 Planilla Preadjudicación OTIC'!AJ509)</f>
        <v>COMPUNET CAPACITACIÓN SPA</v>
      </c>
      <c r="AK509" s="2">
        <f>+('3 Planilla Preadjudicación OTIC'!AK509)</f>
        <v>72</v>
      </c>
      <c r="AL509" s="2">
        <f>+('3 Planilla Preadjudicación OTIC'!AL509)</f>
        <v>18</v>
      </c>
      <c r="AM509" s="12">
        <f>+('3 Planilla Preadjudicación OTIC'!AM509)</f>
        <v>4130</v>
      </c>
      <c r="AN509" s="12">
        <f>+('3 Planilla Preadjudicación OTIC'!AN509)</f>
        <v>0</v>
      </c>
      <c r="AO509" s="12">
        <f>+('3 Planilla Preadjudicación OTIC'!AO509)</f>
        <v>0</v>
      </c>
      <c r="AP509" s="12">
        <f>+('3 Planilla Preadjudicación OTIC'!AP509)</f>
        <v>5055120</v>
      </c>
      <c r="AQ509" s="12">
        <f>+('3 Planilla Preadjudicación OTIC'!AQ509)</f>
        <v>1224000</v>
      </c>
      <c r="AR509" s="12">
        <f>+('3 Planilla Preadjudicación OTIC'!AR509)</f>
        <v>0</v>
      </c>
      <c r="AS509" s="12">
        <f>+('3 Planilla Preadjudicación OTIC'!AS509)</f>
        <v>0</v>
      </c>
      <c r="AT509" s="12">
        <f>+('3 Planilla Preadjudicación OTIC'!AT509)</f>
        <v>0</v>
      </c>
      <c r="AU509" s="12">
        <f>+('3 Planilla Preadjudicación OTIC'!AU509)</f>
        <v>6279120</v>
      </c>
      <c r="AV509" s="2" t="str">
        <f>+('3 Planilla Preadjudicación OTIC'!AV509)</f>
        <v>SI</v>
      </c>
      <c r="AW509" s="4">
        <f>+('3 Planilla Preadjudicación OTIC'!AW509)</f>
        <v>0</v>
      </c>
      <c r="AX509" s="2">
        <f>+('3 Planilla Preadjudicación OTIC'!AX509)</f>
        <v>1</v>
      </c>
      <c r="AY509" s="2">
        <f>+('3 Planilla Preadjudicación OTIC'!AY509)</f>
        <v>7</v>
      </c>
      <c r="AZ509" s="2">
        <f>+('3 Planilla Preadjudicación OTIC'!AZ509)</f>
        <v>0</v>
      </c>
      <c r="BA509" s="2">
        <f>+('3 Planilla Preadjudicación OTIC'!BA509)</f>
        <v>0</v>
      </c>
      <c r="BB509" s="2">
        <f>+('3 Planilla Preadjudicación OTIC'!BB509)</f>
        <v>0</v>
      </c>
      <c r="BC509" s="2">
        <f>+('3 Planilla Preadjudicación OTIC'!BC509)</f>
        <v>0</v>
      </c>
      <c r="BD509" s="2">
        <f>+('3 Planilla Preadjudicación OTIC'!BD509)</f>
        <v>0</v>
      </c>
      <c r="BE509" s="2">
        <f>+('3 Planilla Preadjudicación OTIC'!BE509)</f>
        <v>0</v>
      </c>
      <c r="BF509" s="2">
        <f>+('3 Planilla Preadjudicación OTIC'!BF509)</f>
        <v>0</v>
      </c>
      <c r="BG509" s="2">
        <f>+('3 Planilla Preadjudicación OTIC'!BG509)</f>
        <v>5.5</v>
      </c>
      <c r="BH509" s="2">
        <f>+('3 Planilla Preadjudicación OTIC'!BH509)</f>
        <v>5.5</v>
      </c>
      <c r="BI509" s="2">
        <f>+('3 Planilla Preadjudicación OTIC'!BI509)</f>
        <v>5.5</v>
      </c>
      <c r="BJ509" s="2">
        <f>+('3 Planilla Preadjudicación OTIC'!BJ509)</f>
        <v>5.5</v>
      </c>
      <c r="BK509" s="2">
        <f>+('3 Planilla Preadjudicación OTIC'!BK509)</f>
        <v>5.5</v>
      </c>
      <c r="BL509" s="2">
        <f>+('3 Planilla Preadjudicación OTIC'!BL509)</f>
        <v>7</v>
      </c>
      <c r="BM509" s="104">
        <f>ROUND(('3 Planilla Preadjudicación OTIC'!BM509),1)</f>
        <v>5.3</v>
      </c>
      <c r="BN509" s="4" t="str">
        <f>+('3 Planilla Preadjudicación OTIC'!BN509)</f>
        <v>NO</v>
      </c>
      <c r="BO509" s="4">
        <f>+('3 Planilla Preadjudicación OTIC'!BO509)</f>
        <v>0</v>
      </c>
      <c r="BP509" s="4">
        <f>+('3 Planilla Preadjudicación OTIC'!BP509)</f>
        <v>0</v>
      </c>
      <c r="BQ509" s="4">
        <f>+('3 Planilla Preadjudicación OTIC'!BQ509)</f>
        <v>0</v>
      </c>
      <c r="BR509" s="4">
        <f>+('3 Planilla Preadjudicación OTIC'!BR509)</f>
        <v>0</v>
      </c>
      <c r="BS509" s="4">
        <f>+('3 Planilla Preadjudicación OTIC'!BS509)</f>
        <v>0</v>
      </c>
      <c r="BT509" s="4">
        <f>+('3 Planilla Preadjudicación OTIC'!BT509)</f>
        <v>0</v>
      </c>
      <c r="BU509" s="85">
        <f>IF(VLOOKUP(A509,'BD OFICIAL'!$A$1:$AL$2098,7,0)=D509,0,1)</f>
        <v>0</v>
      </c>
      <c r="BV509" s="85">
        <f>IF(VLOOKUP(A509,'BD OFICIAL'!$A$1:$AL$2098,11,0)=J509,0,1)</f>
        <v>0</v>
      </c>
      <c r="BW509" s="85">
        <f>IF(VLOOKUP(A509,'BD OFICIAL'!$A$1:$AL$2098,13,0)=L509,0,1)</f>
        <v>0</v>
      </c>
      <c r="BX509" s="2">
        <f>IF(VLOOKUP(A509,'BD OFICIAL'!$A$1:$AL$2098,16,0)=O509,0,1)</f>
        <v>0</v>
      </c>
      <c r="BY509" s="2">
        <f>IF(VLOOKUP(A509,'BD OFICIAL'!$A$1:$AL$2098,17,0)=P509,0,1)</f>
        <v>0</v>
      </c>
      <c r="BZ509" s="2">
        <f>IF(VLOOKUP(A509,'BD OFICIAL'!$A$1:$AL$2098,19,0)=R509,0,1)</f>
        <v>0</v>
      </c>
      <c r="CA509" s="2">
        <f>IF(VLOOKUP(A509,'BD OFICIAL'!$A$1:$AL$2098,21,0)=T509,0,1)</f>
        <v>0</v>
      </c>
      <c r="CB509" s="2">
        <f>IF(VLOOKUP(A509,'BD OFICIAL'!$A$1:$AL$2098,24,0)=AK509,0,1)</f>
        <v>0</v>
      </c>
      <c r="CC509" s="2">
        <f>IF(VLOOKUP(A509,'BD OFICIAL'!$A$1:$AL$2098,25,0)=X509,0,1)</f>
        <v>0</v>
      </c>
      <c r="CD509" s="2">
        <f>IF(VLOOKUP(A509,'BD OFICIAL'!$A$1:$AL$2098,26,0)=Y509,0,1)</f>
        <v>0</v>
      </c>
      <c r="CE509" s="2">
        <f>IF(VLOOKUP(A509,'BD OFICIAL'!$A$1:$AL$2098,27,0)=Z509,0,1)</f>
        <v>0</v>
      </c>
      <c r="CF509" s="2">
        <f>IF(VLOOKUP(A509,'BD OFICIAL'!$A$1:$AL$2098,28,0)=AA509,0,1)</f>
        <v>0</v>
      </c>
      <c r="CG509" s="2">
        <f>IF(VLOOKUP(A509,'BD OFICIAL'!$A$1:$AL$2098,33,0)=AF509,0,1)</f>
        <v>0</v>
      </c>
      <c r="CH509" s="2">
        <f>IF(VLOOKUP(A509,'BD OFICIAL'!$A$1:$AL$2098,35,0)=AH509,0,1)</f>
        <v>0</v>
      </c>
      <c r="CI509" s="85">
        <f>IF(VLOOKUP(A509,'BD OFICIAL'!$A$1:$AL$2098,34,0)=AL509,0,1)</f>
        <v>0</v>
      </c>
      <c r="CJ509" s="12">
        <f>VLOOKUP(A509,'BD OFICIAL'!$A$1:$AM$2098,36,0)*AM509-AP509</f>
        <v>0</v>
      </c>
      <c r="CK509" s="85" t="str">
        <f t="shared" si="258"/>
        <v>SSH</v>
      </c>
      <c r="CL509" s="85" t="str">
        <f t="shared" si="259"/>
        <v>SI</v>
      </c>
      <c r="CM509" s="85" t="str">
        <f t="shared" si="273"/>
        <v>NO</v>
      </c>
      <c r="CN509" s="31">
        <f t="shared" si="274"/>
        <v>0</v>
      </c>
      <c r="CO509" s="31">
        <f t="shared" si="260"/>
        <v>0</v>
      </c>
      <c r="CP509" s="31">
        <f t="shared" si="275"/>
        <v>0</v>
      </c>
      <c r="CQ509" s="31">
        <f>IF(Y509="NO",0,IF(Y509="SI",IF(VLOOKUP(A509,'BD OFICIAL'!$A:$AO,40,0)=AQ509,0,1)))</f>
        <v>0</v>
      </c>
      <c r="CR509" s="31">
        <f>IF(Z509="NO",0,IF(Z509="SI",IF(VLOOKUP(B509,'BD OFICIAL'!$A:$AO,41,0)=AS509,0,1)))</f>
        <v>0</v>
      </c>
      <c r="CS509" s="31">
        <f t="shared" si="261"/>
        <v>0</v>
      </c>
      <c r="CT509" s="31">
        <f t="shared" si="262"/>
        <v>0</v>
      </c>
      <c r="CU509" s="31">
        <f>IF(VLOOKUP(A509,'BD OFICIAL'!$A$1:$AL$1056,31,0)="SI",IF(AT509&gt;0,0,1),IF(AT509=0,0,1))</f>
        <v>0</v>
      </c>
      <c r="CV509" s="31">
        <f t="shared" si="263"/>
        <v>0</v>
      </c>
      <c r="CW509" s="31">
        <f t="shared" si="276"/>
        <v>0</v>
      </c>
      <c r="CX509" s="85" t="str">
        <f t="shared" si="277"/>
        <v>SI</v>
      </c>
      <c r="CY509" s="31">
        <f t="shared" si="278"/>
        <v>0</v>
      </c>
      <c r="CZ509" s="85" t="str">
        <f>IF(ISERROR(VLOOKUP(AI509,EXPERIENCIA!$A$1:$C$2100,1,0)),"NO","SI")</f>
        <v>NO</v>
      </c>
      <c r="DA509" s="85">
        <f>IF(CX509="no","NO APLICA",IF(AX509=0,"ERROR NOTA",IF(AND(AX509&gt;1,CZ509="NO"),"ERROR NOTA",IF(AND(CZ509="NO",AX509=1),0,IF(VLOOKUP(AI509,EXPERIENCIA!$A$1:$C$2100,3,0)=AX509,0,"ERROR NOTA")))))</f>
        <v>0</v>
      </c>
      <c r="DB509" s="85" t="str">
        <f>IF(ISERROR(VLOOKUP(AI509,COMPORTAMIENTO!$A$1:$C$2100,1,0)),"NO","SI")</f>
        <v>SI</v>
      </c>
      <c r="DC509" s="85">
        <f>IF(CX509="NO","NO APLICA",IF(AY509=0,"ERROR NOTA",IF(AND(DB509="NO",AY509=7),0,IF(VLOOKUP(AI509,COMPORTAMIENTO!$A$2:$H$2100,8,0)=AY509,0,"ERROR NOTA"))))</f>
        <v>0</v>
      </c>
      <c r="DD509" s="104">
        <f t="shared" si="279"/>
        <v>0.1</v>
      </c>
      <c r="DE509" s="104">
        <f t="shared" si="280"/>
        <v>0.70000000000000007</v>
      </c>
      <c r="DF509" s="85" t="str">
        <f t="shared" si="264"/>
        <v>SI</v>
      </c>
      <c r="DG509" s="85">
        <f t="shared" si="281"/>
        <v>0</v>
      </c>
      <c r="DH509" s="85">
        <f t="shared" si="282"/>
        <v>0</v>
      </c>
      <c r="DI509" s="85">
        <f t="shared" si="283"/>
        <v>0</v>
      </c>
      <c r="DJ509" s="12">
        <f t="shared" si="284"/>
        <v>5.5</v>
      </c>
      <c r="DK509" s="7">
        <f t="shared" si="285"/>
        <v>5.5</v>
      </c>
      <c r="DL509" s="12">
        <f t="shared" si="265"/>
        <v>4130</v>
      </c>
      <c r="DM509" s="12">
        <f>VLOOKUP(A509,'5 TD'!$A:$B,2,0)</f>
        <v>4130</v>
      </c>
      <c r="DN509" s="7">
        <f t="shared" si="266"/>
        <v>7</v>
      </c>
      <c r="DO509" s="85" t="str">
        <f t="shared" si="286"/>
        <v>APROBADO</v>
      </c>
      <c r="DP509" s="85" t="str">
        <f t="shared" si="287"/>
        <v>APROBADO</v>
      </c>
      <c r="DQ509" s="7">
        <f t="shared" si="288"/>
        <v>5.3</v>
      </c>
      <c r="DR509" s="85" t="str">
        <f t="shared" si="267"/>
        <v>APROBADO</v>
      </c>
      <c r="DS509" s="2" t="str">
        <f>+('3 Planilla Preadjudicación OTIC'!BN509)</f>
        <v>NO</v>
      </c>
      <c r="DT509" s="2">
        <f>IF(DR509="APROBADO",VLOOKUP(A509,'5 TD'!$D$3:$E$270,2,0),"NO APLICA")</f>
        <v>6.4</v>
      </c>
      <c r="DU509" s="2" t="str">
        <f t="shared" si="268"/>
        <v>NO</v>
      </c>
      <c r="DV509" s="2" t="str">
        <f>IF(DU509="SI",VLOOKUP(A509,'5 TD'!$G$3:$H$270,2,0),"NO APLICA ")</f>
        <v xml:space="preserve">NO APLICA </v>
      </c>
      <c r="DW509" s="2" t="str">
        <f t="shared" si="269"/>
        <v>NO</v>
      </c>
      <c r="DX509" s="2" t="str">
        <f>IF(DW509="SI",VLOOKUP(A509,'5 TD'!$J$4:$K$472,2,0),"NO APLICA")</f>
        <v>NO APLICA</v>
      </c>
      <c r="DY509" s="2" t="str">
        <f t="shared" si="270"/>
        <v>NO APLICA</v>
      </c>
      <c r="DZ509" s="7" t="str">
        <f>IF(DY509="SI",VLOOKUP(A509,'5 TD'!$M$4:$N$350,2,0),"NO APLICA")</f>
        <v>NO APLICA</v>
      </c>
      <c r="EA509" s="2" t="str">
        <f t="shared" si="271"/>
        <v>NO APLICA</v>
      </c>
      <c r="EB509" s="12" t="str">
        <f t="shared" si="272"/>
        <v/>
      </c>
      <c r="EC509" s="12" t="str">
        <f>IF(EA509="SI",VLOOKUP(A509,'5 TD'!$V$4:$W$479,2,0),"NO APLICA")</f>
        <v>NO APLICA</v>
      </c>
      <c r="ED509" s="2" t="str">
        <f t="shared" si="289"/>
        <v>NO</v>
      </c>
      <c r="EE509" s="79" t="str">
        <f>IF(ED509="SI",VLOOKUP(AI509,COMPORTAMIENTO!$A$1:$H$2100,7,0),"NO APLICA")</f>
        <v>NO APLICA</v>
      </c>
      <c r="EF509" s="12" t="str">
        <f>IF(ED509="SI",VLOOKUP(A509,'5 TD'!$P$2:$Q$479,2,0),"NO APLICA")</f>
        <v>NO APLICA</v>
      </c>
      <c r="EG509" s="2" t="str">
        <f t="shared" si="290"/>
        <v>NO</v>
      </c>
      <c r="EH509" s="2">
        <f>IF(CZ509="no",0,VLOOKUP(AI509,EXPERIENCIA!$A$1:$C$2100,2,0))</f>
        <v>0</v>
      </c>
      <c r="EI509" s="2">
        <f>IF(CZ509="si",VLOOKUP(A509,'5 TD'!$S$3:$T$2103,2,0),0)</f>
        <v>0</v>
      </c>
      <c r="EJ509" s="2" t="str">
        <f t="shared" si="291"/>
        <v>SI</v>
      </c>
      <c r="EK509" s="2">
        <f>+('3 Planilla Preadjudicación OTIC'!BU509)</f>
        <v>0</v>
      </c>
      <c r="EL509" s="4"/>
      <c r="EM509" s="3"/>
      <c r="EN509" s="3"/>
      <c r="EQ509" s="86"/>
    </row>
    <row r="510" spans="1:147" ht="15" customHeight="1" x14ac:dyDescent="0.3">
      <c r="A510" s="2">
        <f>+('3 Planilla Preadjudicación OTIC'!A510)</f>
        <v>14276</v>
      </c>
      <c r="B510" s="2" t="str">
        <f>+('3 Planilla Preadjudicación OTIC'!B510)</f>
        <v>65181652-1</v>
      </c>
      <c r="C510" s="4">
        <f>+('3 Planilla Preadjudicación OTIC'!E510)</f>
        <v>2025</v>
      </c>
      <c r="D510" s="4" t="str">
        <f>+('3 Planilla Preadjudicación OTIC'!F510)</f>
        <v>MANDATO</v>
      </c>
      <c r="E510" s="4" t="str">
        <f>+('3 Planilla Preadjudicación OTIC'!G510)</f>
        <v>70235800-0</v>
      </c>
      <c r="F510" s="4" t="str">
        <f>+('3 Planilla Preadjudicación OTIC'!H510)</f>
        <v>FUNDACION NIÑO Y PATRIA</v>
      </c>
      <c r="G510" s="4"/>
      <c r="H510" s="4"/>
      <c r="I510" s="4" t="str">
        <f>+('3 Planilla Preadjudicación OTIC'!I510)</f>
        <v>ACOMPAÑAMIENTO Y APOYO EN EL CUIDADO DE NIÑOS, NIÑAS Y ADOLESCENTES EN SITUACIÓN DE VULNERABILIDAD DE DERECHOS</v>
      </c>
      <c r="J510" s="4" t="str">
        <f>+('3 Planilla Preadjudicación OTIC'!J510)</f>
        <v>PF1185</v>
      </c>
      <c r="K510" s="4" t="str">
        <f>+('3 Planilla Preadjudicación OTIC'!K510)</f>
        <v>DESARROLLO DEL TRABAJO COLABORATIVO</v>
      </c>
      <c r="L510" s="4" t="str">
        <f>+('3 Planilla Preadjudicación OTIC'!L510)</f>
        <v>PF0918</v>
      </c>
      <c r="M510" s="2">
        <f>+('3 Planilla Preadjudicación OTIC'!M510)</f>
        <v>9</v>
      </c>
      <c r="N510" s="4" t="str">
        <f>+('3 Planilla Preadjudicación OTIC'!N510)</f>
        <v>ARAUCANIA</v>
      </c>
      <c r="O510" s="4" t="str">
        <f>+('3 Planilla Preadjudicación OTIC'!O510)</f>
        <v>VILLARRICA</v>
      </c>
      <c r="P510" s="4" t="str">
        <f>+('3 Planilla Preadjudicación OTIC'!P510)</f>
        <v>TRABAJADORES ACTIVOS O EN PROCESO DE RECONVERSIÓN LABORAL</v>
      </c>
      <c r="Q510" s="4" t="str">
        <f>+('3 Planilla Preadjudicación OTIC'!Q510)</f>
        <v>PRESENCIAL</v>
      </c>
      <c r="R510" s="4" t="str">
        <f>+('3 Planilla Preadjudicación OTIC'!R510)</f>
        <v>DEPENDIENTE</v>
      </c>
      <c r="S510" s="4">
        <f>+('3 Planilla Preadjudicación OTIC'!S510)</f>
        <v>20</v>
      </c>
      <c r="T510" s="2">
        <f>+('3 Planilla Preadjudicación OTIC'!T510)</f>
        <v>11</v>
      </c>
      <c r="U510" s="2">
        <f>+('3 Planilla Preadjudicación OTIC'!U510)</f>
        <v>72</v>
      </c>
      <c r="V510" s="2">
        <f>+('3 Planilla Preadjudicación OTIC'!V510)</f>
        <v>8</v>
      </c>
      <c r="W510" s="2">
        <f>+('3 Planilla Preadjudicación OTIC'!W510)</f>
        <v>80</v>
      </c>
      <c r="X510" s="2">
        <f>+('3 Planilla Preadjudicación OTIC'!X510)</f>
        <v>4</v>
      </c>
      <c r="Y510" s="2" t="str">
        <f>+('3 Planilla Preadjudicación OTIC'!Y510)</f>
        <v>SI</v>
      </c>
      <c r="Z510" s="2" t="str">
        <f>+('3 Planilla Preadjudicación OTIC'!Z510)</f>
        <v>NO</v>
      </c>
      <c r="AA510" s="2" t="str">
        <f>+('3 Planilla Preadjudicación OTIC'!AA510)</f>
        <v>NO</v>
      </c>
      <c r="AB510" s="4" t="str">
        <f>+('3 Planilla Preadjudicación OTIC'!AB510)</f>
        <v>SE AJUSTA A PLAN FORMATIVO</v>
      </c>
      <c r="AC510" s="4" t="str">
        <f>+('3 Planilla Preadjudicación OTIC'!AC510)</f>
        <v>EDUCADORES DE TRATO DIRECTOR O TUTORES, QUE TRABAJAN DIRECTAMENTE CON NIÑOS Y NIÑAS QUE VIVEN EN RESIDENCIAS, ENTRE LOS 25 Y 60 AÑOS, DE AMBOS SEXOS, CON CONTRATO INDEFINIDO, DE LA COMUNA DE VILLARRICA.</v>
      </c>
      <c r="AD510" s="2" t="str">
        <f>+('3 Planilla Preadjudicación OTIC'!AD510)</f>
        <v>NO</v>
      </c>
      <c r="AE510" s="4">
        <f>+('3 Planilla Preadjudicación OTIC'!AE510)</f>
        <v>0</v>
      </c>
      <c r="AF510" s="2" t="str">
        <f>+('3 Planilla Preadjudicación OTIC'!AF510)</f>
        <v>CERRADA</v>
      </c>
      <c r="AG510" s="2">
        <f>+('3 Planilla Preadjudicación OTIC'!AG510)</f>
        <v>20</v>
      </c>
      <c r="AH510" s="2">
        <f>+('3 Planilla Preadjudicación OTIC'!AH510)</f>
        <v>1</v>
      </c>
      <c r="AI510" s="135" t="str">
        <f>+('3 Planilla Preadjudicación OTIC'!AI510)</f>
        <v>77847253-8</v>
      </c>
      <c r="AJ510" s="4" t="str">
        <f>+('3 Planilla Preadjudicación OTIC'!AJ510)</f>
        <v>COMPUNET CAPACITACIÓN SPA</v>
      </c>
      <c r="AK510" s="2">
        <f>+('3 Planilla Preadjudicación OTIC'!AK510)</f>
        <v>80</v>
      </c>
      <c r="AL510" s="2">
        <f>+('3 Planilla Preadjudicación OTIC'!AL510)</f>
        <v>20</v>
      </c>
      <c r="AM510" s="12">
        <f>+('3 Planilla Preadjudicación OTIC'!AM510)</f>
        <v>4130</v>
      </c>
      <c r="AN510" s="12">
        <f>+('3 Planilla Preadjudicación OTIC'!AN510)</f>
        <v>0</v>
      </c>
      <c r="AO510" s="12">
        <f>+('3 Planilla Preadjudicación OTIC'!AO510)</f>
        <v>0</v>
      </c>
      <c r="AP510" s="12">
        <f>+('3 Planilla Preadjudicación OTIC'!AP510)</f>
        <v>3634400</v>
      </c>
      <c r="AQ510" s="12">
        <f>+('3 Planilla Preadjudicación OTIC'!AQ510)</f>
        <v>880000</v>
      </c>
      <c r="AR510" s="12">
        <f>+('3 Planilla Preadjudicación OTIC'!AR510)</f>
        <v>0</v>
      </c>
      <c r="AS510" s="12">
        <f>+('3 Planilla Preadjudicación OTIC'!AS510)</f>
        <v>0</v>
      </c>
      <c r="AT510" s="12">
        <f>+('3 Planilla Preadjudicación OTIC'!AT510)</f>
        <v>0</v>
      </c>
      <c r="AU510" s="12">
        <f>+('3 Planilla Preadjudicación OTIC'!AU510)</f>
        <v>4514400</v>
      </c>
      <c r="AV510" s="2" t="str">
        <f>+('3 Planilla Preadjudicación OTIC'!AV510)</f>
        <v>SI</v>
      </c>
      <c r="AW510" s="4">
        <f>+('3 Planilla Preadjudicación OTIC'!AW510)</f>
        <v>0</v>
      </c>
      <c r="AX510" s="2">
        <f>+('3 Planilla Preadjudicación OTIC'!AX510)</f>
        <v>1</v>
      </c>
      <c r="AY510" s="2">
        <f>+('3 Planilla Preadjudicación OTIC'!AY510)</f>
        <v>7</v>
      </c>
      <c r="AZ510" s="2">
        <f>+('3 Planilla Preadjudicación OTIC'!AZ510)</f>
        <v>0</v>
      </c>
      <c r="BA510" s="2">
        <f>+('3 Planilla Preadjudicación OTIC'!BA510)</f>
        <v>0</v>
      </c>
      <c r="BB510" s="2">
        <f>+('3 Planilla Preadjudicación OTIC'!BB510)</f>
        <v>0</v>
      </c>
      <c r="BC510" s="2">
        <f>+('3 Planilla Preadjudicación OTIC'!BC510)</f>
        <v>0</v>
      </c>
      <c r="BD510" s="2">
        <f>+('3 Planilla Preadjudicación OTIC'!BD510)</f>
        <v>0</v>
      </c>
      <c r="BE510" s="2">
        <f>+('3 Planilla Preadjudicación OTIC'!BE510)</f>
        <v>0</v>
      </c>
      <c r="BF510" s="2">
        <f>+('3 Planilla Preadjudicación OTIC'!BF510)</f>
        <v>0</v>
      </c>
      <c r="BG510" s="2">
        <f>+('3 Planilla Preadjudicación OTIC'!BG510)</f>
        <v>7</v>
      </c>
      <c r="BH510" s="2">
        <f>+('3 Planilla Preadjudicación OTIC'!BH510)</f>
        <v>7</v>
      </c>
      <c r="BI510" s="2">
        <f>+('3 Planilla Preadjudicación OTIC'!BI510)</f>
        <v>7</v>
      </c>
      <c r="BJ510" s="2">
        <f>+('3 Planilla Preadjudicación OTIC'!BJ510)</f>
        <v>7</v>
      </c>
      <c r="BK510" s="2">
        <f>+('3 Planilla Preadjudicación OTIC'!BK510)</f>
        <v>7</v>
      </c>
      <c r="BL510" s="2">
        <f>+('3 Planilla Preadjudicación OTIC'!BL510)</f>
        <v>7</v>
      </c>
      <c r="BM510" s="104">
        <f>ROUND(('3 Planilla Preadjudicación OTIC'!BM510),1)</f>
        <v>6.4</v>
      </c>
      <c r="BN510" s="4" t="str">
        <f>+('3 Planilla Preadjudicación OTIC'!BN510)</f>
        <v>NO</v>
      </c>
      <c r="BO510" s="4">
        <f>+('3 Planilla Preadjudicación OTIC'!BO510)</f>
        <v>0</v>
      </c>
      <c r="BP510" s="4">
        <f>+('3 Planilla Preadjudicación OTIC'!BP510)</f>
        <v>0</v>
      </c>
      <c r="BQ510" s="4">
        <f>+('3 Planilla Preadjudicación OTIC'!BQ510)</f>
        <v>0</v>
      </c>
      <c r="BR510" s="4">
        <f>+('3 Planilla Preadjudicación OTIC'!BR510)</f>
        <v>0</v>
      </c>
      <c r="BS510" s="4">
        <f>+('3 Planilla Preadjudicación OTIC'!BS510)</f>
        <v>0</v>
      </c>
      <c r="BT510" s="4">
        <f>+('3 Planilla Preadjudicación OTIC'!BT510)</f>
        <v>0</v>
      </c>
      <c r="BU510" s="85">
        <f>IF(VLOOKUP(A510,'BD OFICIAL'!$A$1:$AL$2098,7,0)=D510,0,1)</f>
        <v>0</v>
      </c>
      <c r="BV510" s="85">
        <f>IF(VLOOKUP(A510,'BD OFICIAL'!$A$1:$AL$2098,11,0)=J510,0,1)</f>
        <v>0</v>
      </c>
      <c r="BW510" s="85">
        <f>IF(VLOOKUP(A510,'BD OFICIAL'!$A$1:$AL$2098,13,0)=L510,0,1)</f>
        <v>0</v>
      </c>
      <c r="BX510" s="2">
        <f>IF(VLOOKUP(A510,'BD OFICIAL'!$A$1:$AL$2098,16,0)=O510,0,1)</f>
        <v>0</v>
      </c>
      <c r="BY510" s="2">
        <f>IF(VLOOKUP(A510,'BD OFICIAL'!$A$1:$AL$2098,17,0)=P510,0,1)</f>
        <v>0</v>
      </c>
      <c r="BZ510" s="2">
        <f>IF(VLOOKUP(A510,'BD OFICIAL'!$A$1:$AL$2098,19,0)=R510,0,1)</f>
        <v>0</v>
      </c>
      <c r="CA510" s="2">
        <f>IF(VLOOKUP(A510,'BD OFICIAL'!$A$1:$AL$2098,21,0)=T510,0,1)</f>
        <v>0</v>
      </c>
      <c r="CB510" s="2">
        <f>IF(VLOOKUP(A510,'BD OFICIAL'!$A$1:$AL$2098,24,0)=AK510,0,1)</f>
        <v>0</v>
      </c>
      <c r="CC510" s="2">
        <f>IF(VLOOKUP(A510,'BD OFICIAL'!$A$1:$AL$2098,25,0)=X510,0,1)</f>
        <v>0</v>
      </c>
      <c r="CD510" s="2">
        <f>IF(VLOOKUP(A510,'BD OFICIAL'!$A$1:$AL$2098,26,0)=Y510,0,1)</f>
        <v>0</v>
      </c>
      <c r="CE510" s="2">
        <f>IF(VLOOKUP(A510,'BD OFICIAL'!$A$1:$AL$2098,27,0)=Z510,0,1)</f>
        <v>0</v>
      </c>
      <c r="CF510" s="2">
        <f>IF(VLOOKUP(A510,'BD OFICIAL'!$A$1:$AL$2098,28,0)=AA510,0,1)</f>
        <v>0</v>
      </c>
      <c r="CG510" s="2">
        <f>IF(VLOOKUP(A510,'BD OFICIAL'!$A$1:$AL$2098,33,0)=AF510,0,1)</f>
        <v>0</v>
      </c>
      <c r="CH510" s="2">
        <f>IF(VLOOKUP(A510,'BD OFICIAL'!$A$1:$AL$2098,35,0)=AH510,0,1)</f>
        <v>0</v>
      </c>
      <c r="CI510" s="85">
        <f>IF(VLOOKUP(A510,'BD OFICIAL'!$A$1:$AL$2098,34,0)=AL510,0,1)</f>
        <v>0</v>
      </c>
      <c r="CJ510" s="12">
        <f>VLOOKUP(A510,'BD OFICIAL'!$A$1:$AM$2098,36,0)*AM510-AP510</f>
        <v>0</v>
      </c>
      <c r="CK510" s="85" t="str">
        <f t="shared" si="258"/>
        <v>SSH</v>
      </c>
      <c r="CL510" s="85" t="str">
        <f t="shared" si="259"/>
        <v>SI</v>
      </c>
      <c r="CM510" s="85" t="str">
        <f t="shared" si="273"/>
        <v>NO</v>
      </c>
      <c r="CN510" s="31">
        <f t="shared" si="274"/>
        <v>0</v>
      </c>
      <c r="CO510" s="31">
        <f t="shared" si="260"/>
        <v>0</v>
      </c>
      <c r="CP510" s="31">
        <f t="shared" si="275"/>
        <v>0</v>
      </c>
      <c r="CQ510" s="31">
        <f>IF(Y510="NO",0,IF(Y510="SI",IF(VLOOKUP(A510,'BD OFICIAL'!$A:$AO,40,0)=AQ510,0,1)))</f>
        <v>0</v>
      </c>
      <c r="CR510" s="31">
        <f>IF(Z510="NO",0,IF(Z510="SI",IF(VLOOKUP(B510,'BD OFICIAL'!$A:$AO,41,0)=AS510,0,1)))</f>
        <v>0</v>
      </c>
      <c r="CS510" s="31">
        <f t="shared" si="261"/>
        <v>0</v>
      </c>
      <c r="CT510" s="31">
        <f t="shared" si="262"/>
        <v>0</v>
      </c>
      <c r="CU510" s="31">
        <f>IF(VLOOKUP(A510,'BD OFICIAL'!$A$1:$AL$1056,31,0)="SI",IF(AT510&gt;0,0,1),IF(AT510=0,0,1))</f>
        <v>0</v>
      </c>
      <c r="CV510" s="31">
        <f t="shared" si="263"/>
        <v>0</v>
      </c>
      <c r="CW510" s="31">
        <f t="shared" si="276"/>
        <v>0</v>
      </c>
      <c r="CX510" s="85" t="str">
        <f t="shared" si="277"/>
        <v>SI</v>
      </c>
      <c r="CY510" s="31">
        <f t="shared" si="278"/>
        <v>0</v>
      </c>
      <c r="CZ510" s="85" t="str">
        <f>IF(ISERROR(VLOOKUP(AI510,EXPERIENCIA!$A$1:$C$2100,1,0)),"NO","SI")</f>
        <v>NO</v>
      </c>
      <c r="DA510" s="85">
        <f>IF(CX510="no","NO APLICA",IF(AX510=0,"ERROR NOTA",IF(AND(AX510&gt;1,CZ510="NO"),"ERROR NOTA",IF(AND(CZ510="NO",AX510=1),0,IF(VLOOKUP(AI510,EXPERIENCIA!$A$1:$C$2100,3,0)=AX510,0,"ERROR NOTA")))))</f>
        <v>0</v>
      </c>
      <c r="DB510" s="85" t="str">
        <f>IF(ISERROR(VLOOKUP(AI510,COMPORTAMIENTO!$A$1:$C$2100,1,0)),"NO","SI")</f>
        <v>SI</v>
      </c>
      <c r="DC510" s="85">
        <f>IF(CX510="NO","NO APLICA",IF(AY510=0,"ERROR NOTA",IF(AND(DB510="NO",AY510=7),0,IF(VLOOKUP(AI510,COMPORTAMIENTO!$A$2:$H$2100,8,0)=AY510,0,"ERROR NOTA"))))</f>
        <v>0</v>
      </c>
      <c r="DD510" s="104">
        <f t="shared" si="279"/>
        <v>0.1</v>
      </c>
      <c r="DE510" s="104">
        <f t="shared" si="280"/>
        <v>0.70000000000000007</v>
      </c>
      <c r="DF510" s="85" t="str">
        <f t="shared" si="264"/>
        <v>SI</v>
      </c>
      <c r="DG510" s="85">
        <f t="shared" si="281"/>
        <v>0</v>
      </c>
      <c r="DH510" s="85">
        <f t="shared" si="282"/>
        <v>0</v>
      </c>
      <c r="DI510" s="85">
        <f t="shared" si="283"/>
        <v>0</v>
      </c>
      <c r="DJ510" s="12">
        <f t="shared" si="284"/>
        <v>7.0000000000000009</v>
      </c>
      <c r="DK510" s="7">
        <f t="shared" si="285"/>
        <v>7.0000000000000009</v>
      </c>
      <c r="DL510" s="12">
        <f t="shared" si="265"/>
        <v>4130</v>
      </c>
      <c r="DM510" s="12">
        <f>VLOOKUP(A510,'5 TD'!$A:$B,2,0)</f>
        <v>4130</v>
      </c>
      <c r="DN510" s="7">
        <f t="shared" si="266"/>
        <v>7</v>
      </c>
      <c r="DO510" s="85" t="str">
        <f t="shared" si="286"/>
        <v>APROBADO</v>
      </c>
      <c r="DP510" s="85" t="str">
        <f t="shared" si="287"/>
        <v>APROBADO</v>
      </c>
      <c r="DQ510" s="7">
        <f t="shared" si="288"/>
        <v>6.4</v>
      </c>
      <c r="DR510" s="85" t="str">
        <f t="shared" si="267"/>
        <v>APROBADO</v>
      </c>
      <c r="DS510" s="2" t="str">
        <f>+('3 Planilla Preadjudicación OTIC'!BN510)</f>
        <v>NO</v>
      </c>
      <c r="DT510" s="2">
        <f>IF(DR510="APROBADO",VLOOKUP(A510,'5 TD'!$D$3:$E$270,2,0),"NO APLICA")</f>
        <v>7</v>
      </c>
      <c r="DU510" s="2" t="str">
        <f t="shared" si="268"/>
        <v>NO</v>
      </c>
      <c r="DV510" s="2" t="str">
        <f>IF(DU510="SI",VLOOKUP(A510,'5 TD'!$G$3:$H$270,2,0),"NO APLICA ")</f>
        <v xml:space="preserve">NO APLICA </v>
      </c>
      <c r="DW510" s="2" t="str">
        <f t="shared" si="269"/>
        <v>NO</v>
      </c>
      <c r="DX510" s="2" t="str">
        <f>IF(DW510="SI",VLOOKUP(A510,'5 TD'!$J$4:$K$472,2,0),"NO APLICA")</f>
        <v>NO APLICA</v>
      </c>
      <c r="DY510" s="2" t="str">
        <f t="shared" si="270"/>
        <v>NO APLICA</v>
      </c>
      <c r="DZ510" s="7" t="str">
        <f>IF(DY510="SI",VLOOKUP(A510,'5 TD'!$M$4:$N$350,2,0),"NO APLICA")</f>
        <v>NO APLICA</v>
      </c>
      <c r="EA510" s="2" t="str">
        <f t="shared" si="271"/>
        <v>NO APLICA</v>
      </c>
      <c r="EB510" s="12" t="str">
        <f t="shared" si="272"/>
        <v/>
      </c>
      <c r="EC510" s="12" t="str">
        <f>IF(EA510="SI",VLOOKUP(A510,'5 TD'!$V$4:$W$479,2,0),"NO APLICA")</f>
        <v>NO APLICA</v>
      </c>
      <c r="ED510" s="2" t="str">
        <f t="shared" si="289"/>
        <v>NO</v>
      </c>
      <c r="EE510" s="79" t="str">
        <f>IF(ED510="SI",VLOOKUP(AI510,COMPORTAMIENTO!$A$1:$H$2100,7,0),"NO APLICA")</f>
        <v>NO APLICA</v>
      </c>
      <c r="EF510" s="12" t="str">
        <f>IF(ED510="SI",VLOOKUP(A510,'5 TD'!$P$2:$Q$479,2,0),"NO APLICA")</f>
        <v>NO APLICA</v>
      </c>
      <c r="EG510" s="2" t="str">
        <f t="shared" si="290"/>
        <v>NO</v>
      </c>
      <c r="EH510" s="2">
        <f>IF(CZ510="no",0,VLOOKUP(AI510,EXPERIENCIA!$A$1:$C$2100,2,0))</f>
        <v>0</v>
      </c>
      <c r="EI510" s="2">
        <f>IF(CZ510="si",VLOOKUP(A510,'5 TD'!$S$3:$T$2103,2,0),0)</f>
        <v>0</v>
      </c>
      <c r="EJ510" s="2" t="str">
        <f t="shared" si="291"/>
        <v>SI</v>
      </c>
      <c r="EK510" s="2">
        <f>+('3 Planilla Preadjudicación OTIC'!BU510)</f>
        <v>0</v>
      </c>
      <c r="EL510" s="4"/>
      <c r="EM510" s="3"/>
      <c r="EN510" s="3"/>
      <c r="EQ510" s="86"/>
    </row>
    <row r="511" spans="1:147" s="3" customFormat="1" ht="15" customHeight="1" x14ac:dyDescent="0.3">
      <c r="A511" s="2">
        <f>+('3 Planilla Preadjudicación OTIC'!A511)</f>
        <v>14584</v>
      </c>
      <c r="B511" s="2" t="str">
        <f>+('3 Planilla Preadjudicación OTIC'!B511)</f>
        <v>65181652-1</v>
      </c>
      <c r="C511" s="4">
        <f>+('3 Planilla Preadjudicación OTIC'!E511)</f>
        <v>2025</v>
      </c>
      <c r="D511" s="4" t="str">
        <f>+('3 Planilla Preadjudicación OTIC'!F511)</f>
        <v>MANDATO</v>
      </c>
      <c r="E511" s="4" t="str">
        <f>+('3 Planilla Preadjudicación OTIC'!G511)</f>
        <v>65077645-3</v>
      </c>
      <c r="F511" s="4" t="str">
        <f>+('3 Planilla Preadjudicación OTIC'!H511)</f>
        <v>AVANZA INCLUSIÓN</v>
      </c>
      <c r="G511" s="4"/>
      <c r="H511" s="4"/>
      <c r="I511" s="4" t="str">
        <f>+('3 Planilla Preadjudicación OTIC'!I511)</f>
        <v>BRECHA DIGITAL CERO: ILUMINANDO EL ACCESO A LA INFORMACIÓN DESDE LAS PLATAFORMA DIGITALES</v>
      </c>
      <c r="J511" s="4" t="str">
        <f>+('3 Planilla Preadjudicación OTIC'!J511)</f>
        <v>PF1426</v>
      </c>
      <c r="K511" s="4" t="str">
        <f>+('3 Planilla Preadjudicación OTIC'!K511)</f>
        <v/>
      </c>
      <c r="L511" s="4" t="str">
        <f>+('3 Planilla Preadjudicación OTIC'!L511)</f>
        <v/>
      </c>
      <c r="M511" s="2">
        <f>+('3 Planilla Preadjudicación OTIC'!M511)</f>
        <v>5</v>
      </c>
      <c r="N511" s="4" t="str">
        <f>+('3 Planilla Preadjudicación OTIC'!N511)</f>
        <v>VALPARAISO</v>
      </c>
      <c r="O511" s="4" t="str">
        <f>+('3 Planilla Preadjudicación OTIC'!O511)</f>
        <v>VIÑA DEL MAR</v>
      </c>
      <c r="P511" s="4" t="str">
        <f>+('3 Planilla Preadjudicación OTIC'!P511)</f>
        <v>EMPRENDEDORES/AS INFORMALES O PERSONAS VULNERABLES PERTENECIENTES AL 80% MAS VULNERABLE</v>
      </c>
      <c r="Q511" s="4" t="str">
        <f>+('3 Planilla Preadjudicación OTIC'!Q511)</f>
        <v>PRESENCIAL</v>
      </c>
      <c r="R511" s="4" t="str">
        <f>+('3 Planilla Preadjudicación OTIC'!R511)</f>
        <v>DEPENDIENTE</v>
      </c>
      <c r="S511" s="4">
        <f>+('3 Planilla Preadjudicación OTIC'!S511)</f>
        <v>20</v>
      </c>
      <c r="T511" s="2">
        <f>+('3 Planilla Preadjudicación OTIC'!T511)</f>
        <v>20</v>
      </c>
      <c r="U511" s="2">
        <f>+('3 Planilla Preadjudicación OTIC'!U511)</f>
        <v>80</v>
      </c>
      <c r="V511" s="2">
        <f>+('3 Planilla Preadjudicación OTIC'!V511)</f>
        <v>0</v>
      </c>
      <c r="W511" s="2">
        <f>+('3 Planilla Preadjudicación OTIC'!W511)</f>
        <v>80</v>
      </c>
      <c r="X511" s="2">
        <f>+('3 Planilla Preadjudicación OTIC'!X511)</f>
        <v>4</v>
      </c>
      <c r="Y511" s="2" t="str">
        <f>+('3 Planilla Preadjudicación OTIC'!Y511)</f>
        <v>SI</v>
      </c>
      <c r="Z511" s="2" t="str">
        <f>+('3 Planilla Preadjudicación OTIC'!Z511)</f>
        <v>NO</v>
      </c>
      <c r="AA511" s="2" t="str">
        <f>+('3 Planilla Preadjudicación OTIC'!AA511)</f>
        <v>NO</v>
      </c>
      <c r="AB511" s="4" t="str">
        <f>+('3 Planilla Preadjudicación OTIC'!AB511)</f>
        <v>SE AJUSTA A PLAN FORMATIVO</v>
      </c>
      <c r="AC511" s="4" t="str">
        <f>+('3 Planilla Preadjudicación OTIC'!AC511)</f>
        <v>HOMBRES Y MUJERES DE 18 AÑOS O MAS PERTENECIENTES AL 80% MAS VULNERABLE, CON EDUCACION MEDIA COMPLETA PREFERENTEMENTE QUE RECIDAN EN LA COMUNA DE VIÑA DEL MAR Y SUS ALREDERDORES</v>
      </c>
      <c r="AD511" s="2" t="str">
        <f>+('3 Planilla Preadjudicación OTIC'!AD511)</f>
        <v>NO</v>
      </c>
      <c r="AE511" s="4">
        <f>+('3 Planilla Preadjudicación OTIC'!AE511)</f>
        <v>0</v>
      </c>
      <c r="AF511" s="2" t="str">
        <f>+('3 Planilla Preadjudicación OTIC'!AF511)</f>
        <v>CERRADA</v>
      </c>
      <c r="AG511" s="2">
        <f>+('3 Planilla Preadjudicación OTIC'!AG511)</f>
        <v>20</v>
      </c>
      <c r="AH511" s="2">
        <f>+('3 Planilla Preadjudicación OTIC'!AH511)</f>
        <v>3</v>
      </c>
      <c r="AI511" s="135" t="str">
        <f>+('3 Planilla Preadjudicación OTIC'!AI511)</f>
        <v>77847253-8</v>
      </c>
      <c r="AJ511" s="4" t="str">
        <f>+('3 Planilla Preadjudicación OTIC'!AJ511)</f>
        <v>COMPUNET CAPACITACIÓN SPA</v>
      </c>
      <c r="AK511" s="2">
        <f>+('3 Planilla Preadjudicación OTIC'!AK511)</f>
        <v>80</v>
      </c>
      <c r="AL511" s="2">
        <f>+('3 Planilla Preadjudicación OTIC'!AL511)</f>
        <v>20</v>
      </c>
      <c r="AM511" s="12">
        <f>+('3 Planilla Preadjudicación OTIC'!AM511)</f>
        <v>6373</v>
      </c>
      <c r="AN511" s="12">
        <f>+('3 Planilla Preadjudicación OTIC'!AN511)</f>
        <v>0</v>
      </c>
      <c r="AO511" s="12">
        <f>+('3 Planilla Preadjudicación OTIC'!AO511)</f>
        <v>0</v>
      </c>
      <c r="AP511" s="12">
        <f>+('3 Planilla Preadjudicación OTIC'!AP511)</f>
        <v>10196800</v>
      </c>
      <c r="AQ511" s="12">
        <f>+('3 Planilla Preadjudicación OTIC'!AQ511)</f>
        <v>1600000</v>
      </c>
      <c r="AR511" s="12">
        <f>+('3 Planilla Preadjudicación OTIC'!AR511)</f>
        <v>0</v>
      </c>
      <c r="AS511" s="12">
        <f>+('3 Planilla Preadjudicación OTIC'!AS511)</f>
        <v>0</v>
      </c>
      <c r="AT511" s="12">
        <f>+('3 Planilla Preadjudicación OTIC'!AT511)</f>
        <v>0</v>
      </c>
      <c r="AU511" s="12">
        <f>+('3 Planilla Preadjudicación OTIC'!AU511)</f>
        <v>11796800</v>
      </c>
      <c r="AV511" s="2" t="str">
        <f>+('3 Planilla Preadjudicación OTIC'!AV511)</f>
        <v>SI</v>
      </c>
      <c r="AW511" s="4">
        <f>+('3 Planilla Preadjudicación OTIC'!AW511)</f>
        <v>0</v>
      </c>
      <c r="AX511" s="2">
        <f>+('3 Planilla Preadjudicación OTIC'!AX511)</f>
        <v>1</v>
      </c>
      <c r="AY511" s="2">
        <f>+('3 Planilla Preadjudicación OTIC'!AY511)</f>
        <v>7</v>
      </c>
      <c r="AZ511" s="2">
        <f>+('3 Planilla Preadjudicación OTIC'!AZ511)</f>
        <v>0</v>
      </c>
      <c r="BA511" s="2">
        <f>+('3 Planilla Preadjudicación OTIC'!BA511)</f>
        <v>0</v>
      </c>
      <c r="BB511" s="2">
        <f>+('3 Planilla Preadjudicación OTIC'!BB511)</f>
        <v>0</v>
      </c>
      <c r="BC511" s="2">
        <f>+('3 Planilla Preadjudicación OTIC'!BC511)</f>
        <v>0</v>
      </c>
      <c r="BD511" s="2">
        <f>+('3 Planilla Preadjudicación OTIC'!BD511)</f>
        <v>0</v>
      </c>
      <c r="BE511" s="2">
        <f>+('3 Planilla Preadjudicación OTIC'!BE511)</f>
        <v>0</v>
      </c>
      <c r="BF511" s="2">
        <f>+('3 Planilla Preadjudicación OTIC'!BF511)</f>
        <v>0</v>
      </c>
      <c r="BG511" s="2">
        <f>+('3 Planilla Preadjudicación OTIC'!BG511)</f>
        <v>7</v>
      </c>
      <c r="BH511" s="2">
        <f>+('3 Planilla Preadjudicación OTIC'!BH511)</f>
        <v>7</v>
      </c>
      <c r="BI511" s="2">
        <f>+('3 Planilla Preadjudicación OTIC'!BI511)</f>
        <v>7</v>
      </c>
      <c r="BJ511" s="2">
        <f>+('3 Planilla Preadjudicación OTIC'!BJ511)</f>
        <v>7</v>
      </c>
      <c r="BK511" s="2">
        <f>+('3 Planilla Preadjudicación OTIC'!BK511)</f>
        <v>7</v>
      </c>
      <c r="BL511" s="218">
        <f>+('3 Planilla Preadjudicación OTIC'!BL511)</f>
        <v>7</v>
      </c>
      <c r="BM511" s="104">
        <f>ROUND(('3 Planilla Preadjudicación OTIC'!BM511),1)</f>
        <v>6.4</v>
      </c>
      <c r="BN511" s="4" t="str">
        <f>+('3 Planilla Preadjudicación OTIC'!BN511)</f>
        <v>NO</v>
      </c>
      <c r="BO511" s="4">
        <f>+('3 Planilla Preadjudicación OTIC'!BO511)</f>
        <v>0</v>
      </c>
      <c r="BP511" s="4">
        <f>+('3 Planilla Preadjudicación OTIC'!BP511)</f>
        <v>0</v>
      </c>
      <c r="BQ511" s="4">
        <f>+('3 Planilla Preadjudicación OTIC'!BQ511)</f>
        <v>0</v>
      </c>
      <c r="BR511" s="4">
        <f>+('3 Planilla Preadjudicación OTIC'!BR511)</f>
        <v>0</v>
      </c>
      <c r="BS511" s="4">
        <f>+('3 Planilla Preadjudicación OTIC'!BS511)</f>
        <v>0</v>
      </c>
      <c r="BT511" s="4">
        <f>+('3 Planilla Preadjudicación OTIC'!BT511)</f>
        <v>0</v>
      </c>
      <c r="BU511" s="85">
        <f>IF(VLOOKUP(A511,'BD OFICIAL'!$A$1:$AL$2098,7,0)=D511,0,1)</f>
        <v>0</v>
      </c>
      <c r="BV511" s="85">
        <f>IF(VLOOKUP(A511,'BD OFICIAL'!$A$1:$AL$2098,11,0)=J511,0,1)</f>
        <v>0</v>
      </c>
      <c r="BW511" s="85">
        <f>IF(VLOOKUP(A511,'BD OFICIAL'!$A$1:$AL$2098,13,0)=L511,0,1)</f>
        <v>0</v>
      </c>
      <c r="BX511" s="2">
        <f>IF(VLOOKUP(A511,'BD OFICIAL'!$A$1:$AL$2098,16,0)=O511,0,1)</f>
        <v>0</v>
      </c>
      <c r="BY511" s="2">
        <f>IF(VLOOKUP(A511,'BD OFICIAL'!$A$1:$AL$2098,17,0)=P511,0,1)</f>
        <v>0</v>
      </c>
      <c r="BZ511" s="2">
        <f>IF(VLOOKUP(A511,'BD OFICIAL'!$A$1:$AL$2098,19,0)=R511,0,1)</f>
        <v>0</v>
      </c>
      <c r="CA511" s="2">
        <f>IF(VLOOKUP(A511,'BD OFICIAL'!$A$1:$AL$2098,21,0)=T511,0,1)</f>
        <v>0</v>
      </c>
      <c r="CB511" s="2">
        <f>IF(VLOOKUP(A511,'BD OFICIAL'!$A$1:$AL$2098,24,0)=AK511,0,1)</f>
        <v>0</v>
      </c>
      <c r="CC511" s="2">
        <f>IF(VLOOKUP(A511,'BD OFICIAL'!$A$1:$AL$2098,25,0)=X511,0,1)</f>
        <v>0</v>
      </c>
      <c r="CD511" s="2">
        <f>IF(VLOOKUP(A511,'BD OFICIAL'!$A$1:$AL$2098,26,0)=Y511,0,1)</f>
        <v>0</v>
      </c>
      <c r="CE511" s="2">
        <f>IF(VLOOKUP(A511,'BD OFICIAL'!$A$1:$AL$2098,27,0)=Z511,0,1)</f>
        <v>0</v>
      </c>
      <c r="CF511" s="2">
        <f>IF(VLOOKUP(A511,'BD OFICIAL'!$A$1:$AL$2098,28,0)=AA511,0,1)</f>
        <v>0</v>
      </c>
      <c r="CG511" s="2">
        <f>IF(VLOOKUP(A511,'BD OFICIAL'!$A$1:$AL$2098,33,0)=AF511,0,1)</f>
        <v>0</v>
      </c>
      <c r="CH511" s="2">
        <f>IF(VLOOKUP(A511,'BD OFICIAL'!$A$1:$AL$2098,35,0)=AH511,0,1)</f>
        <v>0</v>
      </c>
      <c r="CI511" s="85">
        <f>IF(VLOOKUP(A511,'BD OFICIAL'!$A$1:$AL$2098,34,0)=AL511,0,1)</f>
        <v>0</v>
      </c>
      <c r="CJ511" s="12">
        <f>VLOOKUP(A511,'BD OFICIAL'!$A$1:$AM$2098,36,0)*AM511-AP511</f>
        <v>0</v>
      </c>
      <c r="CK511" s="85" t="str">
        <f t="shared" si="258"/>
        <v>SSH</v>
      </c>
      <c r="CL511" s="85" t="str">
        <f t="shared" si="259"/>
        <v>SI</v>
      </c>
      <c r="CM511" s="85" t="str">
        <f t="shared" si="273"/>
        <v>NO</v>
      </c>
      <c r="CN511" s="31">
        <f t="shared" si="274"/>
        <v>0</v>
      </c>
      <c r="CO511" s="31">
        <f t="shared" si="260"/>
        <v>0</v>
      </c>
      <c r="CP511" s="31">
        <f t="shared" si="275"/>
        <v>0</v>
      </c>
      <c r="CQ511" s="31">
        <f>IF(Y511="NO",0,IF(Y511="SI",IF(VLOOKUP(A511,'BD OFICIAL'!$A:$AO,40,0)=AQ511,0,1)))</f>
        <v>0</v>
      </c>
      <c r="CR511" s="31">
        <f>IF(Z511="NO",0,IF(Z511="SI",IF(VLOOKUP(B511,'BD OFICIAL'!$A:$AO,41,0)=AS511,0,1)))</f>
        <v>0</v>
      </c>
      <c r="CS511" s="31">
        <f t="shared" si="261"/>
        <v>0</v>
      </c>
      <c r="CT511" s="31">
        <f t="shared" si="262"/>
        <v>0</v>
      </c>
      <c r="CU511" s="31">
        <f>IF(VLOOKUP(A511,'BD OFICIAL'!$A$1:$AL$1056,31,0)="SI",IF(AT511&gt;0,0,1),IF(AT511=0,0,1))</f>
        <v>0</v>
      </c>
      <c r="CV511" s="31">
        <f t="shared" si="263"/>
        <v>0</v>
      </c>
      <c r="CW511" s="31">
        <f t="shared" si="276"/>
        <v>0</v>
      </c>
      <c r="CX511" s="85" t="str">
        <f t="shared" si="277"/>
        <v>SI</v>
      </c>
      <c r="CY511" s="31">
        <f t="shared" si="278"/>
        <v>0</v>
      </c>
      <c r="CZ511" s="85" t="str">
        <f>IF(ISERROR(VLOOKUP(AI511,EXPERIENCIA!$A$1:$C$2100,1,0)),"NO","SI")</f>
        <v>NO</v>
      </c>
      <c r="DA511" s="85">
        <f>IF(CX511="no","NO APLICA",IF(AX511=0,"ERROR NOTA",IF(AND(AX511&gt;1,CZ511="NO"),"ERROR NOTA",IF(AND(CZ511="NO",AX511=1),0,IF(VLOOKUP(AI511,EXPERIENCIA!$A$1:$C$2100,3,0)=AX511,0,"ERROR NOTA")))))</f>
        <v>0</v>
      </c>
      <c r="DB511" s="85" t="str">
        <f>IF(ISERROR(VLOOKUP(AI511,COMPORTAMIENTO!$A$1:$C$2100,1,0)),"NO","SI")</f>
        <v>SI</v>
      </c>
      <c r="DC511" s="85">
        <f>IF(CX511="NO","NO APLICA",IF(AY511=0,"ERROR NOTA",IF(AND(DB511="NO",AY511=7),0,IF(VLOOKUP(AI511,COMPORTAMIENTO!$A$2:$H$2100,8,0)=AY511,0,"ERROR NOTA"))))</f>
        <v>0</v>
      </c>
      <c r="DD511" s="104">
        <f t="shared" si="279"/>
        <v>0.1</v>
      </c>
      <c r="DE511" s="104">
        <f t="shared" si="280"/>
        <v>0.70000000000000007</v>
      </c>
      <c r="DF511" s="85" t="str">
        <f t="shared" si="264"/>
        <v>SI</v>
      </c>
      <c r="DG511" s="85">
        <f t="shared" si="281"/>
        <v>0</v>
      </c>
      <c r="DH511" s="85">
        <f t="shared" si="282"/>
        <v>0</v>
      </c>
      <c r="DI511" s="85">
        <f t="shared" si="283"/>
        <v>0</v>
      </c>
      <c r="DJ511" s="12">
        <f t="shared" si="284"/>
        <v>7.0000000000000009</v>
      </c>
      <c r="DK511" s="7">
        <f t="shared" si="285"/>
        <v>7.0000000000000009</v>
      </c>
      <c r="DL511" s="12">
        <f t="shared" si="265"/>
        <v>6373</v>
      </c>
      <c r="DM511" s="12">
        <f>VLOOKUP(A511,'5 TD'!$A:$B,2,0)</f>
        <v>6373</v>
      </c>
      <c r="DN511" s="7">
        <f t="shared" si="266"/>
        <v>7</v>
      </c>
      <c r="DO511" s="85" t="str">
        <f t="shared" si="286"/>
        <v>APROBADO</v>
      </c>
      <c r="DP511" s="85" t="str">
        <f t="shared" si="287"/>
        <v>APROBADO</v>
      </c>
      <c r="DQ511" s="7">
        <f t="shared" si="288"/>
        <v>6.4</v>
      </c>
      <c r="DR511" s="85" t="str">
        <f t="shared" si="267"/>
        <v>APROBADO</v>
      </c>
      <c r="DS511" s="2" t="str">
        <f>+('3 Planilla Preadjudicación OTIC'!BN511)</f>
        <v>NO</v>
      </c>
      <c r="DT511" s="2">
        <f>IF(DR511="APROBADO",VLOOKUP(A511,'5 TD'!$D$3:$E$270,2,0),"NO APLICA")</f>
        <v>7</v>
      </c>
      <c r="DU511" s="2" t="str">
        <f t="shared" si="268"/>
        <v>NO</v>
      </c>
      <c r="DV511" s="2" t="str">
        <f>IF(DU511="SI",VLOOKUP(A511,'5 TD'!$G$3:$H$270,2,0),"NO APLICA ")</f>
        <v xml:space="preserve">NO APLICA </v>
      </c>
      <c r="DW511" s="2" t="str">
        <f t="shared" si="269"/>
        <v>NO</v>
      </c>
      <c r="DX511" s="2" t="str">
        <f>IF(DW511="SI",VLOOKUP(A511,'5 TD'!$J$4:$K$472,2,0),"NO APLICA")</f>
        <v>NO APLICA</v>
      </c>
      <c r="DY511" s="2" t="str">
        <f t="shared" si="270"/>
        <v>NO APLICA</v>
      </c>
      <c r="DZ511" s="7" t="str">
        <f>IF(DY511="SI",VLOOKUP(A511,'5 TD'!$M$4:$N$350,2,0),"NO APLICA")</f>
        <v>NO APLICA</v>
      </c>
      <c r="EA511" s="2" t="str">
        <f t="shared" si="271"/>
        <v>NO APLICA</v>
      </c>
      <c r="EB511" s="12" t="str">
        <f t="shared" si="272"/>
        <v/>
      </c>
      <c r="EC511" s="12" t="str">
        <f>IF(EA511="SI",VLOOKUP(A511,'5 TD'!$V$4:$W$479,2,0),"NO APLICA")</f>
        <v>NO APLICA</v>
      </c>
      <c r="ED511" s="2" t="str">
        <f t="shared" si="289"/>
        <v>NO</v>
      </c>
      <c r="EE511" s="79" t="str">
        <f>IF(ED511="SI",VLOOKUP(AI511,COMPORTAMIENTO!$A$1:$H$2100,7,0),"NO APLICA")</f>
        <v>NO APLICA</v>
      </c>
      <c r="EF511" s="12" t="str">
        <f>IF(ED511="SI",VLOOKUP(A511,'5 TD'!$P$2:$Q$479,2,0),"NO APLICA")</f>
        <v>NO APLICA</v>
      </c>
      <c r="EG511" s="2" t="str">
        <f t="shared" si="290"/>
        <v>NO</v>
      </c>
      <c r="EH511" s="2">
        <f>IF(CZ511="no",0,VLOOKUP(AI511,EXPERIENCIA!$A$1:$C$2100,2,0))</f>
        <v>0</v>
      </c>
      <c r="EI511" s="2">
        <f>IF(CZ511="si",VLOOKUP(A511,'5 TD'!$S$3:$T$2103,2,0),0)</f>
        <v>0</v>
      </c>
      <c r="EJ511" s="2" t="str">
        <f t="shared" si="291"/>
        <v>SI</v>
      </c>
      <c r="EK511" s="2">
        <f>+('3 Planilla Preadjudicación OTIC'!BU511)</f>
        <v>0</v>
      </c>
      <c r="EL511" s="4"/>
      <c r="EQ511" s="86"/>
    </row>
    <row r="512" spans="1:147" ht="15" customHeight="1" x14ac:dyDescent="0.3">
      <c r="A512" s="2">
        <f>+('3 Planilla Preadjudicación OTIC'!A512)</f>
        <v>14426</v>
      </c>
      <c r="B512" s="2" t="str">
        <f>+('3 Planilla Preadjudicación OTIC'!B512)</f>
        <v>65181652-1</v>
      </c>
      <c r="C512" s="4">
        <f>+('3 Planilla Preadjudicación OTIC'!E512)</f>
        <v>2025</v>
      </c>
      <c r="D512" s="4" t="str">
        <f>+('3 Planilla Preadjudicación OTIC'!F512)</f>
        <v>MANDATO</v>
      </c>
      <c r="E512" s="4" t="str">
        <f>+('3 Planilla Preadjudicación OTIC'!G512)</f>
        <v>96505760-9</v>
      </c>
      <c r="F512" s="4" t="str">
        <f>+('3 Planilla Preadjudicación OTIC'!H512)</f>
        <v>COLBÚN</v>
      </c>
      <c r="G512" s="4"/>
      <c r="H512" s="4"/>
      <c r="I512" s="4" t="str">
        <f>+('3 Planilla Preadjudicación OTIC'!I512)</f>
        <v>BRECHA DIGITAL CERO: ILUMINANDO EL ACCESO A LA INFORMACIÓN DESDE LAS PLATAFORMA DIGITALES</v>
      </c>
      <c r="J512" s="4" t="str">
        <f>+('3 Planilla Preadjudicación OTIC'!J512)</f>
        <v>PF1426</v>
      </c>
      <c r="K512" s="4" t="str">
        <f>+('3 Planilla Preadjudicación OTIC'!K512)</f>
        <v/>
      </c>
      <c r="L512" s="4" t="str">
        <f>+('3 Planilla Preadjudicación OTIC'!L512)</f>
        <v/>
      </c>
      <c r="M512" s="2">
        <f>+('3 Planilla Preadjudicación OTIC'!M512)</f>
        <v>15</v>
      </c>
      <c r="N512" s="4" t="str">
        <f>+('3 Planilla Preadjudicación OTIC'!N512)</f>
        <v>ARICA Y PARINACOTA</v>
      </c>
      <c r="O512" s="4" t="str">
        <f>+('3 Planilla Preadjudicación OTIC'!O512)</f>
        <v>CAMARONES</v>
      </c>
      <c r="P512" s="4" t="str">
        <f>+('3 Planilla Preadjudicación OTIC'!P512)</f>
        <v>EMPRENDEDORES/AS INFORMALES O PERSONAS VULNERABLES PERTENECIENTES AL 80% MAS VULNERABLE</v>
      </c>
      <c r="Q512" s="4" t="str">
        <f>+('3 Planilla Preadjudicación OTIC'!Q512)</f>
        <v>PRESENCIAL</v>
      </c>
      <c r="R512" s="4" t="str">
        <f>+('3 Planilla Preadjudicación OTIC'!R512)</f>
        <v>DEPENDIENTE</v>
      </c>
      <c r="S512" s="4">
        <f>+('3 Planilla Preadjudicación OTIC'!S512)</f>
        <v>20</v>
      </c>
      <c r="T512" s="2">
        <f>+('3 Planilla Preadjudicación OTIC'!T512)</f>
        <v>10</v>
      </c>
      <c r="U512" s="2">
        <f>+('3 Planilla Preadjudicación OTIC'!U512)</f>
        <v>80</v>
      </c>
      <c r="V512" s="2">
        <f>+('3 Planilla Preadjudicación OTIC'!V512)</f>
        <v>0</v>
      </c>
      <c r="W512" s="2">
        <f>+('3 Planilla Preadjudicación OTIC'!W512)</f>
        <v>80</v>
      </c>
      <c r="X512" s="2">
        <f>+('3 Planilla Preadjudicación OTIC'!X512)</f>
        <v>4</v>
      </c>
      <c r="Y512" s="2" t="str">
        <f>+('3 Planilla Preadjudicación OTIC'!Y512)</f>
        <v>SI</v>
      </c>
      <c r="Z512" s="2" t="str">
        <f>+('3 Planilla Preadjudicación OTIC'!Z512)</f>
        <v>NO</v>
      </c>
      <c r="AA512" s="2" t="str">
        <f>+('3 Planilla Preadjudicación OTIC'!AA512)</f>
        <v>NO</v>
      </c>
      <c r="AB512" s="4" t="str">
        <f>+('3 Planilla Preadjudicación OTIC'!AB512)</f>
        <v>SE AJUSTA A PLAN FORMATIVO</v>
      </c>
      <c r="AC512" s="4" t="str">
        <f>+('3 Planilla Preadjudicación OTIC'!AC512)</f>
        <v>HOMBRES Y MUJERES DE 18 AÑOS O MAS, QUE PERTENECEN AL 80% MAS VULNERABLES, RESIDEN EN LA COMUNA DE CAMARONES Y TENER EDUCACIÓN BÁSICA COMPLETA</v>
      </c>
      <c r="AD512" s="2" t="str">
        <f>+('3 Planilla Preadjudicación OTIC'!AD512)</f>
        <v>NO</v>
      </c>
      <c r="AE512" s="4">
        <f>+('3 Planilla Preadjudicación OTIC'!AE512)</f>
        <v>0</v>
      </c>
      <c r="AF512" s="2" t="str">
        <f>+('3 Planilla Preadjudicación OTIC'!AF512)</f>
        <v>CERRADA</v>
      </c>
      <c r="AG512" s="2">
        <f>+('3 Planilla Preadjudicación OTIC'!AG512)</f>
        <v>20</v>
      </c>
      <c r="AH512" s="2">
        <f>+('3 Planilla Preadjudicación OTIC'!AH512)</f>
        <v>3</v>
      </c>
      <c r="AI512" s="135" t="str">
        <f>+('3 Planilla Preadjudicación OTIC'!AI512)</f>
        <v>77847253-8</v>
      </c>
      <c r="AJ512" s="4" t="str">
        <f>+('3 Planilla Preadjudicación OTIC'!AJ512)</f>
        <v>COMPUNET CAPACITACIÓN SPA</v>
      </c>
      <c r="AK512" s="2">
        <f>+('3 Planilla Preadjudicación OTIC'!AK512)</f>
        <v>80</v>
      </c>
      <c r="AL512" s="2">
        <f>+('3 Planilla Preadjudicación OTIC'!AL512)</f>
        <v>20</v>
      </c>
      <c r="AM512" s="12">
        <f>+('3 Planilla Preadjudicación OTIC'!AM512)</f>
        <v>6373</v>
      </c>
      <c r="AN512" s="12">
        <f>+('3 Planilla Preadjudicación OTIC'!AN512)</f>
        <v>0</v>
      </c>
      <c r="AO512" s="12">
        <f>+('3 Planilla Preadjudicación OTIC'!AO512)</f>
        <v>0</v>
      </c>
      <c r="AP512" s="12">
        <f>+('3 Planilla Preadjudicación OTIC'!AP512)</f>
        <v>5098400</v>
      </c>
      <c r="AQ512" s="12">
        <f>+('3 Planilla Preadjudicación OTIC'!AQ512)</f>
        <v>800000</v>
      </c>
      <c r="AR512" s="12">
        <f>+('3 Planilla Preadjudicación OTIC'!AR512)</f>
        <v>0</v>
      </c>
      <c r="AS512" s="12">
        <f>+('3 Planilla Preadjudicación OTIC'!AS512)</f>
        <v>0</v>
      </c>
      <c r="AT512" s="12">
        <f>+('3 Planilla Preadjudicación OTIC'!AT512)</f>
        <v>0</v>
      </c>
      <c r="AU512" s="12">
        <f>+('3 Planilla Preadjudicación OTIC'!AU512)</f>
        <v>5898400</v>
      </c>
      <c r="AV512" s="2" t="str">
        <f>+('3 Planilla Preadjudicación OTIC'!AV512)</f>
        <v>SI</v>
      </c>
      <c r="AW512" s="4">
        <f>+('3 Planilla Preadjudicación OTIC'!AW512)</f>
        <v>0</v>
      </c>
      <c r="AX512" s="2">
        <f>+('3 Planilla Preadjudicación OTIC'!AX512)</f>
        <v>1</v>
      </c>
      <c r="AY512" s="2">
        <f>+('3 Planilla Preadjudicación OTIC'!AY512)</f>
        <v>7</v>
      </c>
      <c r="AZ512" s="2">
        <f>+('3 Planilla Preadjudicación OTIC'!AZ512)</f>
        <v>0</v>
      </c>
      <c r="BA512" s="2">
        <f>+('3 Planilla Preadjudicación OTIC'!BA512)</f>
        <v>0</v>
      </c>
      <c r="BB512" s="2">
        <f>+('3 Planilla Preadjudicación OTIC'!BB512)</f>
        <v>0</v>
      </c>
      <c r="BC512" s="2">
        <f>+('3 Planilla Preadjudicación OTIC'!BC512)</f>
        <v>0</v>
      </c>
      <c r="BD512" s="2">
        <f>+('3 Planilla Preadjudicación OTIC'!BD512)</f>
        <v>0</v>
      </c>
      <c r="BE512" s="2">
        <f>+('3 Planilla Preadjudicación OTIC'!BE512)</f>
        <v>0</v>
      </c>
      <c r="BF512" s="2">
        <f>+('3 Planilla Preadjudicación OTIC'!BF512)</f>
        <v>0</v>
      </c>
      <c r="BG512" s="2">
        <f>+('3 Planilla Preadjudicación OTIC'!BG512)</f>
        <v>7</v>
      </c>
      <c r="BH512" s="2">
        <f>+('3 Planilla Preadjudicación OTIC'!BH512)</f>
        <v>7</v>
      </c>
      <c r="BI512" s="2">
        <f>+('3 Planilla Preadjudicación OTIC'!BI512)</f>
        <v>7</v>
      </c>
      <c r="BJ512" s="2">
        <f>+('3 Planilla Preadjudicación OTIC'!BJ512)</f>
        <v>7</v>
      </c>
      <c r="BK512" s="2">
        <f>+('3 Planilla Preadjudicación OTIC'!BK512)</f>
        <v>7</v>
      </c>
      <c r="BL512" s="2">
        <f>+('3 Planilla Preadjudicación OTIC'!BL512)</f>
        <v>7</v>
      </c>
      <c r="BM512" s="104">
        <f>ROUND(('3 Planilla Preadjudicación OTIC'!BM512),1)</f>
        <v>6.4</v>
      </c>
      <c r="BN512" s="4" t="str">
        <f>+('3 Planilla Preadjudicación OTIC'!BN512)</f>
        <v>SI</v>
      </c>
      <c r="BO512" s="4" t="str">
        <f>+('3 Planilla Preadjudicación OTIC'!BO512)</f>
        <v>Natalia Silva Angulo</v>
      </c>
      <c r="BP512" s="4" t="str">
        <f>+('3 Planilla Preadjudicación OTIC'!BP512)</f>
        <v>compunetcoordinadora@gmail.com</v>
      </c>
      <c r="BQ512" s="4">
        <f>+('3 Planilla Preadjudicación OTIC'!BQ512)</f>
        <v>955363371</v>
      </c>
      <c r="BR512" s="4" t="str">
        <f>+('3 Planilla Preadjudicación OTIC'!BR512)</f>
        <v>Av. Rafael Duran 6423 - Villa Frontera, Camarones</v>
      </c>
      <c r="BS512" s="4" t="str">
        <f>+('3 Planilla Preadjudicación OTIC'!BS512)</f>
        <v>Promover el acceso inclusivo a la información digital mediante el desarrollo de habilidades básicas en el uso de plataformas tecnológicas.</v>
      </c>
      <c r="BT512" s="4" t="str">
        <f>+('3 Planilla Preadjudicación OTIC'!BT512)</f>
        <v>Este curso entrega herramientas para navegar, comunicarse y acceder a servicios a través de plataformas digitales, orientado a personas con escaso conocimiento tecnológico. Se enfoca en reducir la brecha digital, fortaleciendo la autonomía y participación en entornos virtuales seguros y accesibles.</v>
      </c>
      <c r="BU512" s="85">
        <f>IF(VLOOKUP(A512,'BD OFICIAL'!$A$1:$AL$2098,7,0)=D512,0,1)</f>
        <v>0</v>
      </c>
      <c r="BV512" s="85">
        <f>IF(VLOOKUP(A512,'BD OFICIAL'!$A$1:$AL$2098,11,0)=J512,0,1)</f>
        <v>0</v>
      </c>
      <c r="BW512" s="85">
        <f>IF(VLOOKUP(A512,'BD OFICIAL'!$A$1:$AL$2098,13,0)=L512,0,1)</f>
        <v>0</v>
      </c>
      <c r="BX512" s="2">
        <f>IF(VLOOKUP(A512,'BD OFICIAL'!$A$1:$AL$2098,16,0)=O512,0,1)</f>
        <v>0</v>
      </c>
      <c r="BY512" s="2">
        <f>IF(VLOOKUP(A512,'BD OFICIAL'!$A$1:$AL$2098,17,0)=P512,0,1)</f>
        <v>0</v>
      </c>
      <c r="BZ512" s="2">
        <f>IF(VLOOKUP(A512,'BD OFICIAL'!$A$1:$AL$2098,19,0)=R512,0,1)</f>
        <v>0</v>
      </c>
      <c r="CA512" s="2">
        <f>IF(VLOOKUP(A512,'BD OFICIAL'!$A$1:$AL$2098,21,0)=T512,0,1)</f>
        <v>0</v>
      </c>
      <c r="CB512" s="2">
        <f>IF(VLOOKUP(A512,'BD OFICIAL'!$A$1:$AL$2098,24,0)=AK512,0,1)</f>
        <v>0</v>
      </c>
      <c r="CC512" s="2">
        <f>IF(VLOOKUP(A512,'BD OFICIAL'!$A$1:$AL$2098,25,0)=X512,0,1)</f>
        <v>0</v>
      </c>
      <c r="CD512" s="2">
        <f>IF(VLOOKUP(A512,'BD OFICIAL'!$A$1:$AL$2098,26,0)=Y512,0,1)</f>
        <v>0</v>
      </c>
      <c r="CE512" s="2">
        <f>IF(VLOOKUP(A512,'BD OFICIAL'!$A$1:$AL$2098,27,0)=Z512,0,1)</f>
        <v>0</v>
      </c>
      <c r="CF512" s="2">
        <f>IF(VLOOKUP(A512,'BD OFICIAL'!$A$1:$AL$2098,28,0)=AA512,0,1)</f>
        <v>0</v>
      </c>
      <c r="CG512" s="2">
        <f>IF(VLOOKUP(A512,'BD OFICIAL'!$A$1:$AL$2098,33,0)=AF512,0,1)</f>
        <v>0</v>
      </c>
      <c r="CH512" s="2">
        <f>IF(VLOOKUP(A512,'BD OFICIAL'!$A$1:$AL$2098,35,0)=AH512,0,1)</f>
        <v>0</v>
      </c>
      <c r="CI512" s="85">
        <f>IF(VLOOKUP(A512,'BD OFICIAL'!$A$1:$AL$2098,34,0)=AL512,0,1)</f>
        <v>0</v>
      </c>
      <c r="CJ512" s="12">
        <f>VLOOKUP(A512,'BD OFICIAL'!$A$1:$AM$2098,36,0)*AM512-AP512</f>
        <v>0</v>
      </c>
      <c r="CK512" s="85" t="str">
        <f t="shared" si="258"/>
        <v>SSH</v>
      </c>
      <c r="CL512" s="85" t="str">
        <f t="shared" si="259"/>
        <v>SI</v>
      </c>
      <c r="CM512" s="85" t="str">
        <f t="shared" si="273"/>
        <v>NO</v>
      </c>
      <c r="CN512" s="31">
        <f t="shared" si="274"/>
        <v>0</v>
      </c>
      <c r="CO512" s="31">
        <f t="shared" si="260"/>
        <v>0</v>
      </c>
      <c r="CP512" s="31">
        <f t="shared" si="275"/>
        <v>0</v>
      </c>
      <c r="CQ512" s="31">
        <f>IF(Y512="NO",0,IF(Y512="SI",IF(VLOOKUP(A512,'BD OFICIAL'!$A:$AO,40,0)=AQ512,0,1)))</f>
        <v>0</v>
      </c>
      <c r="CR512" s="31">
        <f>IF(Z512="NO",0,IF(Z512="SI",IF(VLOOKUP(B512,'BD OFICIAL'!$A:$AO,41,0)=AS512,0,1)))</f>
        <v>0</v>
      </c>
      <c r="CS512" s="31">
        <f t="shared" si="261"/>
        <v>0</v>
      </c>
      <c r="CT512" s="31">
        <f t="shared" si="262"/>
        <v>0</v>
      </c>
      <c r="CU512" s="31">
        <f>IF(VLOOKUP(A512,'BD OFICIAL'!$A$1:$AL$1056,31,0)="SI",IF(AT512&gt;0,0,1),IF(AT512=0,0,1))</f>
        <v>0</v>
      </c>
      <c r="CV512" s="31">
        <f t="shared" si="263"/>
        <v>0</v>
      </c>
      <c r="CW512" s="31">
        <f t="shared" si="276"/>
        <v>0</v>
      </c>
      <c r="CX512" s="85" t="str">
        <f t="shared" si="277"/>
        <v>SI</v>
      </c>
      <c r="CY512" s="31">
        <f t="shared" si="278"/>
        <v>0</v>
      </c>
      <c r="CZ512" s="85" t="str">
        <f>IF(ISERROR(VLOOKUP(AI512,EXPERIENCIA!$A$1:$C$2100,1,0)),"NO","SI")</f>
        <v>NO</v>
      </c>
      <c r="DA512" s="85">
        <f>IF(CX512="no","NO APLICA",IF(AX512=0,"ERROR NOTA",IF(AND(AX512&gt;1,CZ512="NO"),"ERROR NOTA",IF(AND(CZ512="NO",AX512=1),0,IF(VLOOKUP(AI512,EXPERIENCIA!$A$1:$C$2100,3,0)=AX512,0,"ERROR NOTA")))))</f>
        <v>0</v>
      </c>
      <c r="DB512" s="85" t="str">
        <f>IF(ISERROR(VLOOKUP(AI512,COMPORTAMIENTO!$A$1:$C$2100,1,0)),"NO","SI")</f>
        <v>SI</v>
      </c>
      <c r="DC512" s="85">
        <f>IF(CX512="NO","NO APLICA",IF(AY512=0,"ERROR NOTA",IF(AND(DB512="NO",AY512=7),0,IF(VLOOKUP(AI512,COMPORTAMIENTO!$A$2:$H$2100,8,0)=AY512,0,"ERROR NOTA"))))</f>
        <v>0</v>
      </c>
      <c r="DD512" s="104">
        <f t="shared" si="279"/>
        <v>0.1</v>
      </c>
      <c r="DE512" s="104">
        <f t="shared" si="280"/>
        <v>0.70000000000000007</v>
      </c>
      <c r="DF512" s="85" t="str">
        <f t="shared" si="264"/>
        <v>SI</v>
      </c>
      <c r="DG512" s="85">
        <f t="shared" si="281"/>
        <v>0</v>
      </c>
      <c r="DH512" s="85">
        <f t="shared" si="282"/>
        <v>0</v>
      </c>
      <c r="DI512" s="85">
        <f t="shared" si="283"/>
        <v>0</v>
      </c>
      <c r="DJ512" s="12">
        <f t="shared" si="284"/>
        <v>7.0000000000000009</v>
      </c>
      <c r="DK512" s="7">
        <f t="shared" si="285"/>
        <v>7.0000000000000009</v>
      </c>
      <c r="DL512" s="12">
        <f t="shared" si="265"/>
        <v>6373</v>
      </c>
      <c r="DM512" s="12">
        <f>VLOOKUP(A512,'5 TD'!$A:$B,2,0)</f>
        <v>6373</v>
      </c>
      <c r="DN512" s="7">
        <f t="shared" si="266"/>
        <v>7</v>
      </c>
      <c r="DO512" s="85" t="str">
        <f t="shared" si="286"/>
        <v>APROBADO</v>
      </c>
      <c r="DP512" s="85" t="str">
        <f t="shared" si="287"/>
        <v>APROBADO</v>
      </c>
      <c r="DQ512" s="7">
        <f t="shared" si="288"/>
        <v>6.4</v>
      </c>
      <c r="DR512" s="85" t="str">
        <f t="shared" si="267"/>
        <v>APROBADO</v>
      </c>
      <c r="DS512" s="2" t="str">
        <f>+('3 Planilla Preadjudicación OTIC'!BN512)</f>
        <v>SI</v>
      </c>
      <c r="DT512" s="2">
        <f>IF(DR512="APROBADO",VLOOKUP(A512,'5 TD'!$D$3:$E$270,2,0),"NO APLICA")</f>
        <v>6.4</v>
      </c>
      <c r="DU512" s="2" t="str">
        <f t="shared" si="268"/>
        <v>SI</v>
      </c>
      <c r="DV512" s="2">
        <f>IF(DU512="SI",VLOOKUP(A512,'5 TD'!$G$3:$H$270,2,0),"NO APLICA ")</f>
        <v>7.0000000000000009</v>
      </c>
      <c r="DW512" s="2" t="str">
        <f t="shared" si="269"/>
        <v>SI</v>
      </c>
      <c r="DX512" s="2">
        <f>IF(DW512="SI",VLOOKUP(A512,'5 TD'!$J$4:$K$472,2,0),"NO APLICA")</f>
        <v>7</v>
      </c>
      <c r="DY512" s="2" t="str">
        <f t="shared" si="270"/>
        <v>SI</v>
      </c>
      <c r="DZ512" s="7">
        <f>IF(DY512="SI",VLOOKUP(A512,'5 TD'!$M$4:$N$350,2,0),"NO APLICA")</f>
        <v>1</v>
      </c>
      <c r="EA512" s="2" t="str">
        <f t="shared" si="271"/>
        <v>SI</v>
      </c>
      <c r="EB512" s="12">
        <f t="shared" si="272"/>
        <v>6373</v>
      </c>
      <c r="EC512" s="12">
        <f>IF(EA512="SI",VLOOKUP(A512,'5 TD'!$V$4:$W$479,2,0),"NO APLICA")</f>
        <v>6373</v>
      </c>
      <c r="ED512" s="2" t="str">
        <f t="shared" si="289"/>
        <v>SI</v>
      </c>
      <c r="EE512" s="79">
        <f>IF(ED512="SI",VLOOKUP(AI512,COMPORTAMIENTO!$A$1:$H$2100,7,0),"NO APLICA")</f>
        <v>0</v>
      </c>
      <c r="EF512" s="12">
        <f>IF(ED512="SI",VLOOKUP(A512,'5 TD'!$P$2:$Q$479,2,0),"NO APLICA")</f>
        <v>0</v>
      </c>
      <c r="EG512" s="2" t="str">
        <f t="shared" si="290"/>
        <v>SI</v>
      </c>
      <c r="EH512" s="2">
        <f>IF(CZ512="no",0,VLOOKUP(AI512,EXPERIENCIA!$A$1:$C$2100,2,0))</f>
        <v>0</v>
      </c>
      <c r="EI512" s="2">
        <f>IF(CZ512="si",VLOOKUP(A512,'5 TD'!$S$3:$T$2103,2,0),0)</f>
        <v>0</v>
      </c>
      <c r="EJ512" s="2" t="str">
        <f t="shared" si="291"/>
        <v>SI</v>
      </c>
      <c r="EK512" s="2" t="str">
        <f>+('3 Planilla Preadjudicación OTIC'!BU512)</f>
        <v>d) Menor valor hora en su oferta económica para el curso.</v>
      </c>
      <c r="EL512" s="4"/>
      <c r="EM512" s="3"/>
      <c r="EN512" s="3"/>
      <c r="EO512" s="86" t="s">
        <v>64</v>
      </c>
      <c r="EQ512" s="86"/>
    </row>
    <row r="513" spans="1:147" ht="15" customHeight="1" x14ac:dyDescent="0.3">
      <c r="A513" s="2">
        <f>+('3 Planilla Preadjudicación OTIC'!A513)</f>
        <v>14275</v>
      </c>
      <c r="B513" s="2" t="str">
        <f>+('3 Planilla Preadjudicación OTIC'!B513)</f>
        <v>65181652-1</v>
      </c>
      <c r="C513" s="4">
        <f>+('3 Planilla Preadjudicación OTIC'!E513)</f>
        <v>2025</v>
      </c>
      <c r="D513" s="4" t="str">
        <f>+('3 Planilla Preadjudicación OTIC'!F513)</f>
        <v>MANDATO</v>
      </c>
      <c r="E513" s="4" t="str">
        <f>+('3 Planilla Preadjudicación OTIC'!G513)</f>
        <v>70235800-0</v>
      </c>
      <c r="F513" s="4" t="str">
        <f>+('3 Planilla Preadjudicación OTIC'!H513)</f>
        <v>FUNDACION NIÑO Y PATRIA</v>
      </c>
      <c r="G513" s="4"/>
      <c r="H513" s="4"/>
      <c r="I513" s="4" t="str">
        <f>+('3 Planilla Preadjudicación OTIC'!I513)</f>
        <v>ACOMPAÑAMIENTO Y APOYO EN EL CUIDADO DE NIÑOS, NIÑAS Y ADOLESCENTES EN SITUACIÓN DE VULNERABILIDAD DE DERECHOS</v>
      </c>
      <c r="J513" s="4" t="str">
        <f>+('3 Planilla Preadjudicación OTIC'!J513)</f>
        <v>PF1185</v>
      </c>
      <c r="K513" s="4" t="str">
        <f>+('3 Planilla Preadjudicación OTIC'!K513)</f>
        <v>DESARROLLO DEL TRABAJO COLABORATIVO</v>
      </c>
      <c r="L513" s="4" t="str">
        <f>+('3 Planilla Preadjudicación OTIC'!L513)</f>
        <v>PF0918</v>
      </c>
      <c r="M513" s="2">
        <f>+('3 Planilla Preadjudicación OTIC'!M513)</f>
        <v>14</v>
      </c>
      <c r="N513" s="4" t="str">
        <f>+('3 Planilla Preadjudicación OTIC'!N513)</f>
        <v>LOS RIOS</v>
      </c>
      <c r="O513" s="4" t="str">
        <f>+('3 Planilla Preadjudicación OTIC'!O513)</f>
        <v>VALDIVIA</v>
      </c>
      <c r="P513" s="4" t="str">
        <f>+('3 Planilla Preadjudicación OTIC'!P513)</f>
        <v>TRABAJADORES ACTIVOS O EN PROCESO DE RECONVERSIÓN LABORAL</v>
      </c>
      <c r="Q513" s="4" t="str">
        <f>+('3 Planilla Preadjudicación OTIC'!Q513)</f>
        <v>PRESENCIAL</v>
      </c>
      <c r="R513" s="4" t="str">
        <f>+('3 Planilla Preadjudicación OTIC'!R513)</f>
        <v>DEPENDIENTE</v>
      </c>
      <c r="S513" s="4">
        <f>+('3 Planilla Preadjudicación OTIC'!S513)</f>
        <v>20</v>
      </c>
      <c r="T513" s="2">
        <f>+('3 Planilla Preadjudicación OTIC'!T513)</f>
        <v>11</v>
      </c>
      <c r="U513" s="2">
        <f>+('3 Planilla Preadjudicación OTIC'!U513)</f>
        <v>72</v>
      </c>
      <c r="V513" s="2">
        <f>+('3 Planilla Preadjudicación OTIC'!V513)</f>
        <v>8</v>
      </c>
      <c r="W513" s="2">
        <f>+('3 Planilla Preadjudicación OTIC'!W513)</f>
        <v>80</v>
      </c>
      <c r="X513" s="2">
        <f>+('3 Planilla Preadjudicación OTIC'!X513)</f>
        <v>4</v>
      </c>
      <c r="Y513" s="2" t="str">
        <f>+('3 Planilla Preadjudicación OTIC'!Y513)</f>
        <v>SI</v>
      </c>
      <c r="Z513" s="2" t="str">
        <f>+('3 Planilla Preadjudicación OTIC'!Z513)</f>
        <v>NO</v>
      </c>
      <c r="AA513" s="2" t="str">
        <f>+('3 Planilla Preadjudicación OTIC'!AA513)</f>
        <v>NO</v>
      </c>
      <c r="AB513" s="4" t="str">
        <f>+('3 Planilla Preadjudicación OTIC'!AB513)</f>
        <v>SE AJUSTA A PLAN FORMATIVO</v>
      </c>
      <c r="AC513" s="4" t="str">
        <f>+('3 Planilla Preadjudicación OTIC'!AC513)</f>
        <v>HOMBRES Y MUJERES ENTRE 25 Y 60 AÑOS, QUE TRABAJAN DIRECTAMENTE CON NIÑOS Y NIÑAS QUE VIVEN EN RESIDENCIAS, CON CONTRATO INDEFINIDO, DE LA COMUNA DE VALDIVIA. EDUCACIÓN MEDIA COMPLETA.</v>
      </c>
      <c r="AD513" s="2" t="str">
        <f>+('3 Planilla Preadjudicación OTIC'!AD513)</f>
        <v>NO</v>
      </c>
      <c r="AE513" s="4">
        <f>+('3 Planilla Preadjudicación OTIC'!AE513)</f>
        <v>0</v>
      </c>
      <c r="AF513" s="2" t="str">
        <f>+('3 Planilla Preadjudicación OTIC'!AF513)</f>
        <v>CERRADA</v>
      </c>
      <c r="AG513" s="2">
        <f>+('3 Planilla Preadjudicación OTIC'!AG513)</f>
        <v>20</v>
      </c>
      <c r="AH513" s="2">
        <f>+('3 Planilla Preadjudicación OTIC'!AH513)</f>
        <v>1</v>
      </c>
      <c r="AI513" s="135" t="str">
        <f>+('3 Planilla Preadjudicación OTIC'!AI513)</f>
        <v>77847253-8</v>
      </c>
      <c r="AJ513" s="4" t="str">
        <f>+('3 Planilla Preadjudicación OTIC'!AJ513)</f>
        <v>COMPUNET CAPACITACIÓN SPA</v>
      </c>
      <c r="AK513" s="2">
        <f>+('3 Planilla Preadjudicación OTIC'!AK513)</f>
        <v>80</v>
      </c>
      <c r="AL513" s="2">
        <f>+('3 Planilla Preadjudicación OTIC'!AL513)</f>
        <v>20</v>
      </c>
      <c r="AM513" s="12">
        <f>+('3 Planilla Preadjudicación OTIC'!AM513)</f>
        <v>4130</v>
      </c>
      <c r="AN513" s="12">
        <f>+('3 Planilla Preadjudicación OTIC'!AN513)</f>
        <v>0</v>
      </c>
      <c r="AO513" s="12">
        <f>+('3 Planilla Preadjudicación OTIC'!AO513)</f>
        <v>0</v>
      </c>
      <c r="AP513" s="12">
        <f>+('3 Planilla Preadjudicación OTIC'!AP513)</f>
        <v>3634400</v>
      </c>
      <c r="AQ513" s="12">
        <f>+('3 Planilla Preadjudicación OTIC'!AQ513)</f>
        <v>880000</v>
      </c>
      <c r="AR513" s="12">
        <f>+('3 Planilla Preadjudicación OTIC'!AR513)</f>
        <v>0</v>
      </c>
      <c r="AS513" s="12">
        <f>+('3 Planilla Preadjudicación OTIC'!AS513)</f>
        <v>0</v>
      </c>
      <c r="AT513" s="12">
        <f>+('3 Planilla Preadjudicación OTIC'!AT513)</f>
        <v>0</v>
      </c>
      <c r="AU513" s="12">
        <f>+('3 Planilla Preadjudicación OTIC'!AU513)</f>
        <v>4514400</v>
      </c>
      <c r="AV513" s="2" t="str">
        <f>+('3 Planilla Preadjudicación OTIC'!AV513)</f>
        <v>SI</v>
      </c>
      <c r="AW513" s="4">
        <f>+('3 Planilla Preadjudicación OTIC'!AW513)</f>
        <v>0</v>
      </c>
      <c r="AX513" s="2">
        <f>+('3 Planilla Preadjudicación OTIC'!AX513)</f>
        <v>1</v>
      </c>
      <c r="AY513" s="2">
        <f>+('3 Planilla Preadjudicación OTIC'!AY513)</f>
        <v>7</v>
      </c>
      <c r="AZ513" s="2">
        <f>+('3 Planilla Preadjudicación OTIC'!AZ513)</f>
        <v>0</v>
      </c>
      <c r="BA513" s="2">
        <f>+('3 Planilla Preadjudicación OTIC'!BA513)</f>
        <v>0</v>
      </c>
      <c r="BB513" s="2">
        <f>+('3 Planilla Preadjudicación OTIC'!BB513)</f>
        <v>0</v>
      </c>
      <c r="BC513" s="2">
        <f>+('3 Planilla Preadjudicación OTIC'!BC513)</f>
        <v>0</v>
      </c>
      <c r="BD513" s="2">
        <f>+('3 Planilla Preadjudicación OTIC'!BD513)</f>
        <v>0</v>
      </c>
      <c r="BE513" s="2">
        <f>+('3 Planilla Preadjudicación OTIC'!BE513)</f>
        <v>0</v>
      </c>
      <c r="BF513" s="2">
        <f>+('3 Planilla Preadjudicación OTIC'!BF513)</f>
        <v>0</v>
      </c>
      <c r="BG513" s="2">
        <f>+('3 Planilla Preadjudicación OTIC'!BG513)</f>
        <v>7</v>
      </c>
      <c r="BH513" s="2">
        <f>+('3 Planilla Preadjudicación OTIC'!BH513)</f>
        <v>7</v>
      </c>
      <c r="BI513" s="2">
        <f>+('3 Planilla Preadjudicación OTIC'!BI513)</f>
        <v>7</v>
      </c>
      <c r="BJ513" s="2">
        <f>+('3 Planilla Preadjudicación OTIC'!BJ513)</f>
        <v>7</v>
      </c>
      <c r="BK513" s="2">
        <f>+('3 Planilla Preadjudicación OTIC'!BK513)</f>
        <v>7</v>
      </c>
      <c r="BL513" s="2">
        <f>+('3 Planilla Preadjudicación OTIC'!BL513)</f>
        <v>7</v>
      </c>
      <c r="BM513" s="104">
        <f>ROUND(('3 Planilla Preadjudicación OTIC'!BM513),1)</f>
        <v>6.4</v>
      </c>
      <c r="BN513" s="4" t="str">
        <f>+('3 Planilla Preadjudicación OTIC'!BN513)</f>
        <v>NO</v>
      </c>
      <c r="BO513" s="4">
        <f>+('3 Planilla Preadjudicación OTIC'!BO513)</f>
        <v>0</v>
      </c>
      <c r="BP513" s="4">
        <f>+('3 Planilla Preadjudicación OTIC'!BP513)</f>
        <v>0</v>
      </c>
      <c r="BQ513" s="4">
        <f>+('3 Planilla Preadjudicación OTIC'!BQ513)</f>
        <v>0</v>
      </c>
      <c r="BR513" s="4">
        <f>+('3 Planilla Preadjudicación OTIC'!BR513)</f>
        <v>0</v>
      </c>
      <c r="BS513" s="4">
        <f>+('3 Planilla Preadjudicación OTIC'!BS513)</f>
        <v>0</v>
      </c>
      <c r="BT513" s="4">
        <f>+('3 Planilla Preadjudicación OTIC'!BT513)</f>
        <v>0</v>
      </c>
      <c r="BU513" s="85">
        <f>IF(VLOOKUP(A513,'BD OFICIAL'!$A$1:$AL$2098,7,0)=D513,0,1)</f>
        <v>0</v>
      </c>
      <c r="BV513" s="85">
        <f>IF(VLOOKUP(A513,'BD OFICIAL'!$A$1:$AL$2098,11,0)=J513,0,1)</f>
        <v>0</v>
      </c>
      <c r="BW513" s="85">
        <f>IF(VLOOKUP(A513,'BD OFICIAL'!$A$1:$AL$2098,13,0)=L513,0,1)</f>
        <v>0</v>
      </c>
      <c r="BX513" s="2">
        <f>IF(VLOOKUP(A513,'BD OFICIAL'!$A$1:$AL$2098,16,0)=O513,0,1)</f>
        <v>0</v>
      </c>
      <c r="BY513" s="2">
        <f>IF(VLOOKUP(A513,'BD OFICIAL'!$A$1:$AL$2098,17,0)=P513,0,1)</f>
        <v>0</v>
      </c>
      <c r="BZ513" s="2">
        <f>IF(VLOOKUP(A513,'BD OFICIAL'!$A$1:$AL$2098,19,0)=R513,0,1)</f>
        <v>0</v>
      </c>
      <c r="CA513" s="2">
        <f>IF(VLOOKUP(A513,'BD OFICIAL'!$A$1:$AL$2098,21,0)=T513,0,1)</f>
        <v>0</v>
      </c>
      <c r="CB513" s="2">
        <f>IF(VLOOKUP(A513,'BD OFICIAL'!$A$1:$AL$2098,24,0)=AK513,0,1)</f>
        <v>0</v>
      </c>
      <c r="CC513" s="2">
        <f>IF(VLOOKUP(A513,'BD OFICIAL'!$A$1:$AL$2098,25,0)=X513,0,1)</f>
        <v>0</v>
      </c>
      <c r="CD513" s="2">
        <f>IF(VLOOKUP(A513,'BD OFICIAL'!$A$1:$AL$2098,26,0)=Y513,0,1)</f>
        <v>0</v>
      </c>
      <c r="CE513" s="2">
        <f>IF(VLOOKUP(A513,'BD OFICIAL'!$A$1:$AL$2098,27,0)=Z513,0,1)</f>
        <v>0</v>
      </c>
      <c r="CF513" s="2">
        <f>IF(VLOOKUP(A513,'BD OFICIAL'!$A$1:$AL$2098,28,0)=AA513,0,1)</f>
        <v>0</v>
      </c>
      <c r="CG513" s="2">
        <f>IF(VLOOKUP(A513,'BD OFICIAL'!$A$1:$AL$2098,33,0)=AF513,0,1)</f>
        <v>0</v>
      </c>
      <c r="CH513" s="2">
        <f>IF(VLOOKUP(A513,'BD OFICIAL'!$A$1:$AL$2098,35,0)=AH513,0,1)</f>
        <v>0</v>
      </c>
      <c r="CI513" s="85">
        <f>IF(VLOOKUP(A513,'BD OFICIAL'!$A$1:$AL$2098,34,0)=AL513,0,1)</f>
        <v>0</v>
      </c>
      <c r="CJ513" s="12">
        <f>VLOOKUP(A513,'BD OFICIAL'!$A$1:$AM$2098,36,0)*AM513-AP513</f>
        <v>0</v>
      </c>
      <c r="CK513" s="85" t="str">
        <f t="shared" si="258"/>
        <v>SSH</v>
      </c>
      <c r="CL513" s="85" t="str">
        <f t="shared" si="259"/>
        <v>SI</v>
      </c>
      <c r="CM513" s="85" t="str">
        <f t="shared" si="273"/>
        <v>NO</v>
      </c>
      <c r="CN513" s="31">
        <f t="shared" si="274"/>
        <v>0</v>
      </c>
      <c r="CO513" s="31">
        <f t="shared" si="260"/>
        <v>0</v>
      </c>
      <c r="CP513" s="31">
        <f t="shared" si="275"/>
        <v>0</v>
      </c>
      <c r="CQ513" s="31">
        <f>IF(Y513="NO",0,IF(Y513="SI",IF(VLOOKUP(A513,'BD OFICIAL'!$A:$AO,40,0)=AQ513,0,1)))</f>
        <v>0</v>
      </c>
      <c r="CR513" s="31">
        <f>IF(Z513="NO",0,IF(Z513="SI",IF(VLOOKUP(B513,'BD OFICIAL'!$A:$AO,41,0)=AS513,0,1)))</f>
        <v>0</v>
      </c>
      <c r="CS513" s="31">
        <f t="shared" si="261"/>
        <v>0</v>
      </c>
      <c r="CT513" s="31">
        <f t="shared" si="262"/>
        <v>0</v>
      </c>
      <c r="CU513" s="31">
        <f>IF(VLOOKUP(A513,'BD OFICIAL'!$A$1:$AL$1056,31,0)="SI",IF(AT513&gt;0,0,1),IF(AT513=0,0,1))</f>
        <v>0</v>
      </c>
      <c r="CV513" s="31">
        <f t="shared" si="263"/>
        <v>0</v>
      </c>
      <c r="CW513" s="31">
        <f t="shared" si="276"/>
        <v>0</v>
      </c>
      <c r="CX513" s="85" t="str">
        <f t="shared" si="277"/>
        <v>SI</v>
      </c>
      <c r="CY513" s="31">
        <f t="shared" si="278"/>
        <v>0</v>
      </c>
      <c r="CZ513" s="85" t="str">
        <f>IF(ISERROR(VLOOKUP(AI513,EXPERIENCIA!$A$1:$C$2100,1,0)),"NO","SI")</f>
        <v>NO</v>
      </c>
      <c r="DA513" s="85">
        <f>IF(CX513="no","NO APLICA",IF(AX513=0,"ERROR NOTA",IF(AND(AX513&gt;1,CZ513="NO"),"ERROR NOTA",IF(AND(CZ513="NO",AX513=1),0,IF(VLOOKUP(AI513,EXPERIENCIA!$A$1:$C$2100,3,0)=AX513,0,"ERROR NOTA")))))</f>
        <v>0</v>
      </c>
      <c r="DB513" s="85" t="str">
        <f>IF(ISERROR(VLOOKUP(AI513,COMPORTAMIENTO!$A$1:$C$2100,1,0)),"NO","SI")</f>
        <v>SI</v>
      </c>
      <c r="DC513" s="85">
        <f>IF(CX513="NO","NO APLICA",IF(AY513=0,"ERROR NOTA",IF(AND(DB513="NO",AY513=7),0,IF(VLOOKUP(AI513,COMPORTAMIENTO!$A$2:$H$2100,8,0)=AY513,0,"ERROR NOTA"))))</f>
        <v>0</v>
      </c>
      <c r="DD513" s="104">
        <f t="shared" si="279"/>
        <v>0.1</v>
      </c>
      <c r="DE513" s="104">
        <f t="shared" si="280"/>
        <v>0.70000000000000007</v>
      </c>
      <c r="DF513" s="85" t="str">
        <f t="shared" si="264"/>
        <v>SI</v>
      </c>
      <c r="DG513" s="85">
        <f t="shared" si="281"/>
        <v>0</v>
      </c>
      <c r="DH513" s="85">
        <f t="shared" si="282"/>
        <v>0</v>
      </c>
      <c r="DI513" s="85">
        <f t="shared" si="283"/>
        <v>0</v>
      </c>
      <c r="DJ513" s="12">
        <f t="shared" si="284"/>
        <v>7.0000000000000009</v>
      </c>
      <c r="DK513" s="7">
        <f t="shared" si="285"/>
        <v>7.0000000000000009</v>
      </c>
      <c r="DL513" s="12">
        <f t="shared" si="265"/>
        <v>4130</v>
      </c>
      <c r="DM513" s="12">
        <f>VLOOKUP(A513,'5 TD'!$A:$B,2,0)</f>
        <v>4130</v>
      </c>
      <c r="DN513" s="7">
        <f t="shared" si="266"/>
        <v>7</v>
      </c>
      <c r="DO513" s="85" t="str">
        <f t="shared" si="286"/>
        <v>APROBADO</v>
      </c>
      <c r="DP513" s="85" t="str">
        <f t="shared" si="287"/>
        <v>APROBADO</v>
      </c>
      <c r="DQ513" s="7">
        <f t="shared" si="288"/>
        <v>6.4</v>
      </c>
      <c r="DR513" s="85" t="str">
        <f t="shared" si="267"/>
        <v>APROBADO</v>
      </c>
      <c r="DS513" s="2" t="str">
        <f>+('3 Planilla Preadjudicación OTIC'!BN513)</f>
        <v>NO</v>
      </c>
      <c r="DT513" s="2">
        <f>IF(DR513="APROBADO",VLOOKUP(A513,'5 TD'!$D$3:$E$270,2,0),"NO APLICA")</f>
        <v>7</v>
      </c>
      <c r="DU513" s="2" t="str">
        <f t="shared" si="268"/>
        <v>NO</v>
      </c>
      <c r="DV513" s="2" t="str">
        <f>IF(DU513="SI",VLOOKUP(A513,'5 TD'!$G$3:$H$270,2,0),"NO APLICA ")</f>
        <v xml:space="preserve">NO APLICA </v>
      </c>
      <c r="DW513" s="2" t="str">
        <f t="shared" si="269"/>
        <v>NO</v>
      </c>
      <c r="DX513" s="2" t="str">
        <f>IF(DW513="SI",VLOOKUP(A513,'5 TD'!$J$4:$K$472,2,0),"NO APLICA")</f>
        <v>NO APLICA</v>
      </c>
      <c r="DY513" s="2" t="str">
        <f t="shared" si="270"/>
        <v>NO APLICA</v>
      </c>
      <c r="DZ513" s="7" t="str">
        <f>IF(DY513="SI",VLOOKUP(A513,'5 TD'!$M$4:$N$350,2,0),"NO APLICA")</f>
        <v>NO APLICA</v>
      </c>
      <c r="EA513" s="2" t="str">
        <f t="shared" si="271"/>
        <v>NO APLICA</v>
      </c>
      <c r="EB513" s="12" t="str">
        <f t="shared" si="272"/>
        <v/>
      </c>
      <c r="EC513" s="12" t="str">
        <f>IF(EA513="SI",VLOOKUP(A513,'5 TD'!$V$4:$W$479,2,0),"NO APLICA")</f>
        <v>NO APLICA</v>
      </c>
      <c r="ED513" s="2" t="str">
        <f t="shared" si="289"/>
        <v>NO</v>
      </c>
      <c r="EE513" s="79" t="str">
        <f>IF(ED513="SI",VLOOKUP(AI513,COMPORTAMIENTO!$A$1:$H$2100,7,0),"NO APLICA")</f>
        <v>NO APLICA</v>
      </c>
      <c r="EF513" s="12" t="str">
        <f>IF(ED513="SI",VLOOKUP(A513,'5 TD'!$P$2:$Q$479,2,0),"NO APLICA")</f>
        <v>NO APLICA</v>
      </c>
      <c r="EG513" s="2" t="str">
        <f t="shared" si="290"/>
        <v>NO</v>
      </c>
      <c r="EH513" s="2">
        <f>IF(CZ513="no",0,VLOOKUP(AI513,EXPERIENCIA!$A$1:$C$2100,2,0))</f>
        <v>0</v>
      </c>
      <c r="EI513" s="2">
        <f>IF(CZ513="si",VLOOKUP(A513,'5 TD'!$S$3:$T$2103,2,0),0)</f>
        <v>0</v>
      </c>
      <c r="EJ513" s="2" t="str">
        <f t="shared" si="291"/>
        <v>SI</v>
      </c>
      <c r="EK513" s="2">
        <f>+('3 Planilla Preadjudicación OTIC'!BU513)</f>
        <v>0</v>
      </c>
      <c r="EL513" s="4"/>
      <c r="EM513" s="3"/>
      <c r="EN513" s="3"/>
      <c r="EQ513" s="86"/>
    </row>
    <row r="514" spans="1:147" ht="15" customHeight="1" x14ac:dyDescent="0.3">
      <c r="A514" s="2">
        <f>+('3 Planilla Preadjudicación OTIC'!A514)</f>
        <v>14439</v>
      </c>
      <c r="B514" s="2" t="str">
        <f>+('3 Planilla Preadjudicación OTIC'!B514)</f>
        <v>65181652-1</v>
      </c>
      <c r="C514" s="4">
        <f>+('3 Planilla Preadjudicación OTIC'!E514)</f>
        <v>2025</v>
      </c>
      <c r="D514" s="4" t="str">
        <f>+('3 Planilla Preadjudicación OTIC'!F514)</f>
        <v>MANDATO</v>
      </c>
      <c r="E514" s="4" t="str">
        <f>+('3 Planilla Preadjudicación OTIC'!G514)</f>
        <v>96505760-9</v>
      </c>
      <c r="F514" s="4" t="str">
        <f>+('3 Planilla Preadjudicación OTIC'!H514)</f>
        <v>COLBÚN</v>
      </c>
      <c r="G514" s="4"/>
      <c r="H514" s="4"/>
      <c r="I514" s="4" t="str">
        <f>+('3 Planilla Preadjudicación OTIC'!I514)</f>
        <v>BRECHA DIGITAL CERO: ILUMINANDO EL ACCESO A LA INFORMACIÓN DESDE LAS PLATAFORMA DIGITALES</v>
      </c>
      <c r="J514" s="4" t="str">
        <f>+('3 Planilla Preadjudicación OTIC'!J514)</f>
        <v>PF1426</v>
      </c>
      <c r="K514" s="4" t="str">
        <f>+('3 Planilla Preadjudicación OTIC'!K514)</f>
        <v/>
      </c>
      <c r="L514" s="4" t="str">
        <f>+('3 Planilla Preadjudicación OTIC'!L514)</f>
        <v/>
      </c>
      <c r="M514" s="2">
        <f>+('3 Planilla Preadjudicación OTIC'!M514)</f>
        <v>6</v>
      </c>
      <c r="N514" s="4" t="str">
        <f>+('3 Planilla Preadjudicación OTIC'!N514)</f>
        <v>Lib. Bdo. Ohiggins</v>
      </c>
      <c r="O514" s="4" t="str">
        <f>+('3 Planilla Preadjudicación OTIC'!O514)</f>
        <v>MARCHIGÜE</v>
      </c>
      <c r="P514" s="4" t="str">
        <f>+('3 Planilla Preadjudicación OTIC'!P514)</f>
        <v>EMPRENDEDORES/AS INFORMALES O PERSONAS VULNERABLES PERTENECIENTES AL 80% MAS VULNERABLE</v>
      </c>
      <c r="Q514" s="4" t="str">
        <f>+('3 Planilla Preadjudicación OTIC'!Q514)</f>
        <v>PRESENCIAL</v>
      </c>
      <c r="R514" s="4" t="str">
        <f>+('3 Planilla Preadjudicación OTIC'!R514)</f>
        <v>DEPENDIENTE</v>
      </c>
      <c r="S514" s="4">
        <f>+('3 Planilla Preadjudicación OTIC'!S514)</f>
        <v>20</v>
      </c>
      <c r="T514" s="2">
        <f>+('3 Planilla Preadjudicación OTIC'!T514)</f>
        <v>10</v>
      </c>
      <c r="U514" s="2">
        <f>+('3 Planilla Preadjudicación OTIC'!U514)</f>
        <v>80</v>
      </c>
      <c r="V514" s="2">
        <f>+('3 Planilla Preadjudicación OTIC'!V514)</f>
        <v>0</v>
      </c>
      <c r="W514" s="2">
        <f>+('3 Planilla Preadjudicación OTIC'!W514)</f>
        <v>80</v>
      </c>
      <c r="X514" s="2">
        <f>+('3 Planilla Preadjudicación OTIC'!X514)</f>
        <v>4</v>
      </c>
      <c r="Y514" s="2" t="str">
        <f>+('3 Planilla Preadjudicación OTIC'!Y514)</f>
        <v>SI</v>
      </c>
      <c r="Z514" s="2" t="str">
        <f>+('3 Planilla Preadjudicación OTIC'!Z514)</f>
        <v>NO</v>
      </c>
      <c r="AA514" s="2" t="str">
        <f>+('3 Planilla Preadjudicación OTIC'!AA514)</f>
        <v>NO</v>
      </c>
      <c r="AB514" s="4" t="str">
        <f>+('3 Planilla Preadjudicación OTIC'!AB514)</f>
        <v>SE AJUSTA A PLAN FORMATIVO</v>
      </c>
      <c r="AC514" s="4" t="str">
        <f>+('3 Planilla Preadjudicación OTIC'!AC514)</f>
        <v>HOMBRES Y MUJERES DE 18 AÑOS O MAS, QUE PERTENECEN AL 80% MAS VULNERABLES, RESIDEN EN LA COMUNA DE MARCHIGUE Y TENER EDUCACIÓN BÁSICA COMPLETA</v>
      </c>
      <c r="AD514" s="2" t="str">
        <f>+('3 Planilla Preadjudicación OTIC'!AD514)</f>
        <v>NO</v>
      </c>
      <c r="AE514" s="4">
        <f>+('3 Planilla Preadjudicación OTIC'!AE514)</f>
        <v>0</v>
      </c>
      <c r="AF514" s="2" t="str">
        <f>+('3 Planilla Preadjudicación OTIC'!AF514)</f>
        <v>CERRADA</v>
      </c>
      <c r="AG514" s="2">
        <f>+('3 Planilla Preadjudicación OTIC'!AG514)</f>
        <v>20</v>
      </c>
      <c r="AH514" s="2">
        <f>+('3 Planilla Preadjudicación OTIC'!AH514)</f>
        <v>3</v>
      </c>
      <c r="AI514" s="135" t="str">
        <f>+('3 Planilla Preadjudicación OTIC'!AI514)</f>
        <v>77847253-8</v>
      </c>
      <c r="AJ514" s="4" t="str">
        <f>+('3 Planilla Preadjudicación OTIC'!AJ514)</f>
        <v>COMPUNET CAPACITACIÓN SPA</v>
      </c>
      <c r="AK514" s="2">
        <f>+('3 Planilla Preadjudicación OTIC'!AK514)</f>
        <v>80</v>
      </c>
      <c r="AL514" s="2">
        <f>+('3 Planilla Preadjudicación OTIC'!AL514)</f>
        <v>20</v>
      </c>
      <c r="AM514" s="12">
        <f>+('3 Planilla Preadjudicación OTIC'!AM514)</f>
        <v>6373</v>
      </c>
      <c r="AN514" s="12">
        <f>+('3 Planilla Preadjudicación OTIC'!AN514)</f>
        <v>0</v>
      </c>
      <c r="AO514" s="12">
        <f>+('3 Planilla Preadjudicación OTIC'!AO514)</f>
        <v>0</v>
      </c>
      <c r="AP514" s="12">
        <f>+('3 Planilla Preadjudicación OTIC'!AP514)</f>
        <v>5098400</v>
      </c>
      <c r="AQ514" s="12">
        <f>+('3 Planilla Preadjudicación OTIC'!AQ514)</f>
        <v>800000</v>
      </c>
      <c r="AR514" s="12">
        <f>+('3 Planilla Preadjudicación OTIC'!AR514)</f>
        <v>0</v>
      </c>
      <c r="AS514" s="12">
        <f>+('3 Planilla Preadjudicación OTIC'!AS514)</f>
        <v>0</v>
      </c>
      <c r="AT514" s="12">
        <f>+('3 Planilla Preadjudicación OTIC'!AT514)</f>
        <v>0</v>
      </c>
      <c r="AU514" s="12">
        <f>+('3 Planilla Preadjudicación OTIC'!AU514)</f>
        <v>5898400</v>
      </c>
      <c r="AV514" s="2" t="str">
        <f>+('3 Planilla Preadjudicación OTIC'!AV514)</f>
        <v>SI</v>
      </c>
      <c r="AW514" s="4">
        <f>+('3 Planilla Preadjudicación OTIC'!AW514)</f>
        <v>0</v>
      </c>
      <c r="AX514" s="2">
        <f>+('3 Planilla Preadjudicación OTIC'!AX514)</f>
        <v>1</v>
      </c>
      <c r="AY514" s="2">
        <f>+('3 Planilla Preadjudicación OTIC'!AY514)</f>
        <v>7</v>
      </c>
      <c r="AZ514" s="2">
        <f>+('3 Planilla Preadjudicación OTIC'!AZ514)</f>
        <v>0</v>
      </c>
      <c r="BA514" s="2">
        <f>+('3 Planilla Preadjudicación OTIC'!BA514)</f>
        <v>0</v>
      </c>
      <c r="BB514" s="2">
        <f>+('3 Planilla Preadjudicación OTIC'!BB514)</f>
        <v>0</v>
      </c>
      <c r="BC514" s="2">
        <f>+('3 Planilla Preadjudicación OTIC'!BC514)</f>
        <v>0</v>
      </c>
      <c r="BD514" s="2">
        <f>+('3 Planilla Preadjudicación OTIC'!BD514)</f>
        <v>0</v>
      </c>
      <c r="BE514" s="2">
        <f>+('3 Planilla Preadjudicación OTIC'!BE514)</f>
        <v>0</v>
      </c>
      <c r="BF514" s="2">
        <f>+('3 Planilla Preadjudicación OTIC'!BF514)</f>
        <v>0</v>
      </c>
      <c r="BG514" s="2">
        <f>+('3 Planilla Preadjudicación OTIC'!BG514)</f>
        <v>7</v>
      </c>
      <c r="BH514" s="2">
        <f>+('3 Planilla Preadjudicación OTIC'!BH514)</f>
        <v>7</v>
      </c>
      <c r="BI514" s="2">
        <f>+('3 Planilla Preadjudicación OTIC'!BI514)</f>
        <v>7</v>
      </c>
      <c r="BJ514" s="2">
        <f>+('3 Planilla Preadjudicación OTIC'!BJ514)</f>
        <v>7</v>
      </c>
      <c r="BK514" s="2">
        <f>+('3 Planilla Preadjudicación OTIC'!BK514)</f>
        <v>7</v>
      </c>
      <c r="BL514" s="2">
        <f>+('3 Planilla Preadjudicación OTIC'!BL514)</f>
        <v>7</v>
      </c>
      <c r="BM514" s="104">
        <f>ROUND(('3 Planilla Preadjudicación OTIC'!BM514),1)</f>
        <v>6.4</v>
      </c>
      <c r="BN514" s="4" t="str">
        <f>+('3 Planilla Preadjudicación OTIC'!BN514)</f>
        <v>NO</v>
      </c>
      <c r="BO514" s="4">
        <f>+('3 Planilla Preadjudicación OTIC'!BO514)</f>
        <v>0</v>
      </c>
      <c r="BP514" s="4">
        <f>+('3 Planilla Preadjudicación OTIC'!BP514)</f>
        <v>0</v>
      </c>
      <c r="BQ514" s="4">
        <f>+('3 Planilla Preadjudicación OTIC'!BQ514)</f>
        <v>0</v>
      </c>
      <c r="BR514" s="4">
        <f>+('3 Planilla Preadjudicación OTIC'!BR514)</f>
        <v>0</v>
      </c>
      <c r="BS514" s="4">
        <f>+('3 Planilla Preadjudicación OTIC'!BS514)</f>
        <v>0</v>
      </c>
      <c r="BT514" s="4">
        <f>+('3 Planilla Preadjudicación OTIC'!BT514)</f>
        <v>0</v>
      </c>
      <c r="BU514" s="85">
        <f>IF(VLOOKUP(A514,'BD OFICIAL'!$A$1:$AL$2098,7,0)=D514,0,1)</f>
        <v>0</v>
      </c>
      <c r="BV514" s="85">
        <f>IF(VLOOKUP(A514,'BD OFICIAL'!$A$1:$AL$2098,11,0)=J514,0,1)</f>
        <v>0</v>
      </c>
      <c r="BW514" s="85">
        <f>IF(VLOOKUP(A514,'BD OFICIAL'!$A$1:$AL$2098,13,0)=L514,0,1)</f>
        <v>0</v>
      </c>
      <c r="BX514" s="2">
        <f>IF(VLOOKUP(A514,'BD OFICIAL'!$A$1:$AL$2098,16,0)=O514,0,1)</f>
        <v>0</v>
      </c>
      <c r="BY514" s="2">
        <f>IF(VLOOKUP(A514,'BD OFICIAL'!$A$1:$AL$2098,17,0)=P514,0,1)</f>
        <v>0</v>
      </c>
      <c r="BZ514" s="2">
        <f>IF(VLOOKUP(A514,'BD OFICIAL'!$A$1:$AL$2098,19,0)=R514,0,1)</f>
        <v>0</v>
      </c>
      <c r="CA514" s="2">
        <f>IF(VLOOKUP(A514,'BD OFICIAL'!$A$1:$AL$2098,21,0)=T514,0,1)</f>
        <v>0</v>
      </c>
      <c r="CB514" s="2">
        <f>IF(VLOOKUP(A514,'BD OFICIAL'!$A$1:$AL$2098,24,0)=AK514,0,1)</f>
        <v>0</v>
      </c>
      <c r="CC514" s="2">
        <f>IF(VLOOKUP(A514,'BD OFICIAL'!$A$1:$AL$2098,25,0)=X514,0,1)</f>
        <v>0</v>
      </c>
      <c r="CD514" s="2">
        <f>IF(VLOOKUP(A514,'BD OFICIAL'!$A$1:$AL$2098,26,0)=Y514,0,1)</f>
        <v>0</v>
      </c>
      <c r="CE514" s="2">
        <f>IF(VLOOKUP(A514,'BD OFICIAL'!$A$1:$AL$2098,27,0)=Z514,0,1)</f>
        <v>0</v>
      </c>
      <c r="CF514" s="2">
        <f>IF(VLOOKUP(A514,'BD OFICIAL'!$A$1:$AL$2098,28,0)=AA514,0,1)</f>
        <v>0</v>
      </c>
      <c r="CG514" s="2">
        <f>IF(VLOOKUP(A514,'BD OFICIAL'!$A$1:$AL$2098,33,0)=AF514,0,1)</f>
        <v>0</v>
      </c>
      <c r="CH514" s="2">
        <f>IF(VLOOKUP(A514,'BD OFICIAL'!$A$1:$AL$2098,35,0)=AH514,0,1)</f>
        <v>0</v>
      </c>
      <c r="CI514" s="85">
        <f>IF(VLOOKUP(A514,'BD OFICIAL'!$A$1:$AL$2098,34,0)=AL514,0,1)</f>
        <v>0</v>
      </c>
      <c r="CJ514" s="12">
        <f>VLOOKUP(A514,'BD OFICIAL'!$A$1:$AM$2098,36,0)*AM514-AP514</f>
        <v>0</v>
      </c>
      <c r="CK514" s="85" t="str">
        <f t="shared" ref="CK514:CK546" si="292">IF(AND(AA514="SI",D514="EMERGENCIA"),"SHNOM",IF(AND(AA514="SI",D514="FONDOS REGIONALES"),"SHNOM",IF(AND(AA514="SI",D514="FONDOS CONCURSABLES"),"SHNOM",IF(AND(AA514="SI",D514="Mandato"),"SHMAN","SSH"))))</f>
        <v>SSH</v>
      </c>
      <c r="CL514" s="85" t="str">
        <f t="shared" ref="CL514:CL546" si="293">IF(J514="SIN PLAN FORMATIVO","NO","SI")</f>
        <v>SI</v>
      </c>
      <c r="CM514" s="85" t="str">
        <f t="shared" si="273"/>
        <v>NO</v>
      </c>
      <c r="CN514" s="31">
        <f t="shared" si="274"/>
        <v>0</v>
      </c>
      <c r="CO514" s="31">
        <f t="shared" ref="CO514:CO546" si="294">IF(AND(AH514=1,AND(AM514&gt;=4130,AM514&lt;=5074)),0,IF(AND(AH514=2,AND(AM514&gt;=5075,AM514&lt;=6372)),0,IF(AND(AH514=3,AND(AM514&gt;=6373,AM514&lt;=7434)),0,1)))</f>
        <v>0</v>
      </c>
      <c r="CP514" s="31">
        <f t="shared" si="275"/>
        <v>0</v>
      </c>
      <c r="CQ514" s="31">
        <f>IF(Y514="NO",0,IF(Y514="SI",IF(VLOOKUP(A514,'BD OFICIAL'!$A:$AO,40,0)=AQ514,0,1)))</f>
        <v>0</v>
      </c>
      <c r="CR514" s="31">
        <f>IF(Z514="NO",0,IF(Z514="SI",IF(VLOOKUP(B514,'BD OFICIAL'!$A:$AO,41,0)=AS514,0,1)))</f>
        <v>0</v>
      </c>
      <c r="CS514" s="31">
        <f t="shared" ref="CS514:CS546" si="295">IF(AND(CK514="SHNOM",AN514=275000),0,IF(AND(CK514="SHMAN",AN514&lt;=275000),0,IF(AND(CK514="SSH",AN514=0),0,1)))</f>
        <v>0</v>
      </c>
      <c r="CT514" s="31">
        <f t="shared" ref="CT514:CT546" si="296">IF(T514*AN514=AR514,0,1)</f>
        <v>0</v>
      </c>
      <c r="CU514" s="31">
        <f>IF(VLOOKUP(A514,'BD OFICIAL'!$A$1:$AL$1056,31,0)="SI",IF(AT514&gt;0,0,1),IF(AT514=0,0,1))</f>
        <v>0</v>
      </c>
      <c r="CV514" s="31">
        <f t="shared" ref="CV514:CV546" si="297">IF(AO514*T514-AT514=0,0,1)</f>
        <v>0</v>
      </c>
      <c r="CW514" s="31">
        <f t="shared" si="276"/>
        <v>0</v>
      </c>
      <c r="CX514" s="85" t="str">
        <f t="shared" si="277"/>
        <v>SI</v>
      </c>
      <c r="CY514" s="31">
        <f t="shared" si="278"/>
        <v>0</v>
      </c>
      <c r="CZ514" s="85" t="str">
        <f>IF(ISERROR(VLOOKUP(AI514,EXPERIENCIA!$A$1:$C$2100,1,0)),"NO","SI")</f>
        <v>NO</v>
      </c>
      <c r="DA514" s="85">
        <f>IF(CX514="no","NO APLICA",IF(AX514=0,"ERROR NOTA",IF(AND(AX514&gt;1,CZ514="NO"),"ERROR NOTA",IF(AND(CZ514="NO",AX514=1),0,IF(VLOOKUP(AI514,EXPERIENCIA!$A$1:$C$2100,3,0)=AX514,0,"ERROR NOTA")))))</f>
        <v>0</v>
      </c>
      <c r="DB514" s="85" t="str">
        <f>IF(ISERROR(VLOOKUP(AI514,COMPORTAMIENTO!$A$1:$C$2100,1,0)),"NO","SI")</f>
        <v>SI</v>
      </c>
      <c r="DC514" s="85">
        <f>IF(CX514="NO","NO APLICA",IF(AY514=0,"ERROR NOTA",IF(AND(DB514="NO",AY514=7),0,IF(VLOOKUP(AI514,COMPORTAMIENTO!$A$2:$H$2100,8,0)=AY514,0,"ERROR NOTA"))))</f>
        <v>0</v>
      </c>
      <c r="DD514" s="104">
        <f t="shared" si="279"/>
        <v>0.1</v>
      </c>
      <c r="DE514" s="104">
        <f t="shared" si="280"/>
        <v>0.70000000000000007</v>
      </c>
      <c r="DF514" s="85" t="str">
        <f t="shared" ref="DF514:DF546" si="298">IF(J514="","NO",IF(J514="SIN PLAN FORMATIVO","NO",IF(J514=0,"NO","SI")))</f>
        <v>SI</v>
      </c>
      <c r="DG514" s="85">
        <f t="shared" si="281"/>
        <v>0</v>
      </c>
      <c r="DH514" s="85">
        <f t="shared" si="282"/>
        <v>0</v>
      </c>
      <c r="DI514" s="85">
        <f t="shared" si="283"/>
        <v>0</v>
      </c>
      <c r="DJ514" s="12">
        <f t="shared" si="284"/>
        <v>7.0000000000000009</v>
      </c>
      <c r="DK514" s="7">
        <f t="shared" si="285"/>
        <v>7.0000000000000009</v>
      </c>
      <c r="DL514" s="12">
        <f t="shared" ref="DL514:DL546" si="299">+(AM514)</f>
        <v>6373</v>
      </c>
      <c r="DM514" s="12">
        <f>VLOOKUP(A514,'5 TD'!$A:$B,2,0)</f>
        <v>6373</v>
      </c>
      <c r="DN514" s="7">
        <f t="shared" ref="DN514:DN546" si="300">IF(CX514="SI",ROUND((DM514/AM514)*7,1),"NO APLICA")</f>
        <v>7</v>
      </c>
      <c r="DO514" s="85" t="str">
        <f t="shared" si="286"/>
        <v>APROBADO</v>
      </c>
      <c r="DP514" s="85" t="str">
        <f t="shared" si="287"/>
        <v>APROBADO</v>
      </c>
      <c r="DQ514" s="7">
        <f t="shared" si="288"/>
        <v>6.4</v>
      </c>
      <c r="DR514" s="85" t="str">
        <f t="shared" ref="DR514:DR546" si="301">IF(AND(DP514="APROBADO",DQ514=BM514),"APROBADO",IF(AND(DP514="APROBADO",DQ514&lt;&gt;BM514),"ERROR NOTA","NO APLICA"))</f>
        <v>APROBADO</v>
      </c>
      <c r="DS514" s="2" t="str">
        <f>+('3 Planilla Preadjudicación OTIC'!BN514)</f>
        <v>NO</v>
      </c>
      <c r="DT514" s="2">
        <f>IF(DR514="APROBADO",VLOOKUP(A514,'5 TD'!$D$3:$E$270,2,0),"NO APLICA")</f>
        <v>7</v>
      </c>
      <c r="DU514" s="2" t="str">
        <f t="shared" ref="DU514:DU546" si="302">IF(DT514="NO APLICA","NO APLICA",IF(DT514=DQ514,"SI","NO"))</f>
        <v>NO</v>
      </c>
      <c r="DV514" s="2" t="str">
        <f>IF(DU514="SI",VLOOKUP(A514,'5 TD'!$G$3:$H$270,2,0),"NO APLICA ")</f>
        <v xml:space="preserve">NO APLICA </v>
      </c>
      <c r="DW514" s="2" t="str">
        <f t="shared" ref="DW514:DW546" si="303">IF(DV514="NO APLICA","NO",IF(DV514=DJ514,"SI","NO"))</f>
        <v>NO</v>
      </c>
      <c r="DX514" s="2" t="str">
        <f>IF(DW514="SI",VLOOKUP(A514,'5 TD'!$J$4:$K$472,2,0),"NO APLICA")</f>
        <v>NO APLICA</v>
      </c>
      <c r="DY514" s="2" t="str">
        <f t="shared" ref="DY514:DY546" si="304">IF(DX514="NO APLICA","NO APLICA",IF(DX514=AY514,"SI","NO"))</f>
        <v>NO APLICA</v>
      </c>
      <c r="DZ514" s="7" t="str">
        <f>IF(DY514="SI",VLOOKUP(A514,'5 TD'!$M$4:$N$350,2,0),"NO APLICA")</f>
        <v>NO APLICA</v>
      </c>
      <c r="EA514" s="2" t="str">
        <f t="shared" ref="EA514:EA546" si="305">IF(DZ514="NO APLICA","NO APLICA",IF(DZ514=AX514,"SI","NO"))</f>
        <v>NO APLICA</v>
      </c>
      <c r="EB514" s="12" t="str">
        <f t="shared" ref="EB514:EB546" si="306">IF(EA514="SI",AM514,"")</f>
        <v/>
      </c>
      <c r="EC514" s="12" t="str">
        <f>IF(EA514="SI",VLOOKUP(A514,'5 TD'!$V$4:$W$479,2,0),"NO APLICA")</f>
        <v>NO APLICA</v>
      </c>
      <c r="ED514" s="2" t="str">
        <f t="shared" si="289"/>
        <v>NO</v>
      </c>
      <c r="EE514" s="79" t="str">
        <f>IF(ED514="SI",VLOOKUP(AI514,COMPORTAMIENTO!$A$1:$H$2100,7,0),"NO APLICA")</f>
        <v>NO APLICA</v>
      </c>
      <c r="EF514" s="12" t="str">
        <f>IF(ED514="SI",VLOOKUP(A514,'5 TD'!$P$2:$Q$479,2,0),"NO APLICA")</f>
        <v>NO APLICA</v>
      </c>
      <c r="EG514" s="2" t="str">
        <f t="shared" si="290"/>
        <v>NO</v>
      </c>
      <c r="EH514" s="2">
        <f>IF(CZ514="no",0,VLOOKUP(AI514,EXPERIENCIA!$A$1:$C$2100,2,0))</f>
        <v>0</v>
      </c>
      <c r="EI514" s="2">
        <f>IF(CZ514="si",VLOOKUP(A514,'5 TD'!$S$3:$T$2103,2,0),0)</f>
        <v>0</v>
      </c>
      <c r="EJ514" s="2" t="str">
        <f t="shared" si="291"/>
        <v>SI</v>
      </c>
      <c r="EK514" s="2">
        <f>+('3 Planilla Preadjudicación OTIC'!BU514)</f>
        <v>0</v>
      </c>
      <c r="EL514" s="4"/>
      <c r="EM514" s="3"/>
      <c r="EN514" s="3"/>
      <c r="EQ514" s="86"/>
    </row>
    <row r="515" spans="1:147" ht="15" customHeight="1" x14ac:dyDescent="0.3">
      <c r="A515" s="2">
        <f>+('3 Planilla Preadjudicación OTIC'!A515)</f>
        <v>14421</v>
      </c>
      <c r="B515" s="2" t="str">
        <f>+('3 Planilla Preadjudicación OTIC'!B515)</f>
        <v>65181652-1</v>
      </c>
      <c r="C515" s="4">
        <f>+('3 Planilla Preadjudicación OTIC'!E515)</f>
        <v>2025</v>
      </c>
      <c r="D515" s="4" t="str">
        <f>+('3 Planilla Preadjudicación OTIC'!F515)</f>
        <v>MANDATO</v>
      </c>
      <c r="E515" s="4" t="str">
        <f>+('3 Planilla Preadjudicación OTIC'!G515)</f>
        <v>69253800-5</v>
      </c>
      <c r="F515" s="4" t="str">
        <f>+('3 Planilla Preadjudicación OTIC'!H515)</f>
        <v>I. MUNICIPALIDAD DE LA PINTANA</v>
      </c>
      <c r="G515" s="4"/>
      <c r="H515" s="4"/>
      <c r="I515" s="4" t="str">
        <f>+('3 Planilla Preadjudicación OTIC'!I515)</f>
        <v>BRECHA DIGITAL CERO: ILUMINANDO EL ACCESO A LA INFORMACIÓN DESDE LAS PLATAFORMA DIGITALES</v>
      </c>
      <c r="J515" s="4" t="str">
        <f>+('3 Planilla Preadjudicación OTIC'!J515)</f>
        <v>PF1426</v>
      </c>
      <c r="K515" s="4" t="str">
        <f>+('3 Planilla Preadjudicación OTIC'!K515)</f>
        <v>TÉCNICAS PARA EL EMPRENDIMIENTO</v>
      </c>
      <c r="L515" s="4" t="str">
        <f>+('3 Planilla Preadjudicación OTIC'!L515)</f>
        <v>PF0921</v>
      </c>
      <c r="M515" s="2">
        <f>+('3 Planilla Preadjudicación OTIC'!M515)</f>
        <v>13</v>
      </c>
      <c r="N515" s="4" t="str">
        <f>+('3 Planilla Preadjudicación OTIC'!N515)</f>
        <v>METROPOLITANA</v>
      </c>
      <c r="O515" s="4" t="str">
        <f>+('3 Planilla Preadjudicación OTIC'!O515)</f>
        <v>LA PINTANA</v>
      </c>
      <c r="P515" s="4" t="str">
        <f>+('3 Planilla Preadjudicación OTIC'!P515)</f>
        <v>EMPRENDEDORES/AS INFORMALES O PERSONAS VULNERABLES PERTENECIENTES AL 80% MAS VULNERABLE</v>
      </c>
      <c r="Q515" s="4" t="str">
        <f>+('3 Planilla Preadjudicación OTIC'!Q515)</f>
        <v>PRESENCIAL</v>
      </c>
      <c r="R515" s="4" t="str">
        <f>+('3 Planilla Preadjudicación OTIC'!R515)</f>
        <v>INDEPENDIENTE</v>
      </c>
      <c r="S515" s="4">
        <f>+('3 Planilla Preadjudicación OTIC'!S515)</f>
        <v>23</v>
      </c>
      <c r="T515" s="2">
        <f>+('3 Planilla Preadjudicación OTIC'!T515)</f>
        <v>13</v>
      </c>
      <c r="U515" s="2">
        <f>+('3 Planilla Preadjudicación OTIC'!U515)</f>
        <v>80</v>
      </c>
      <c r="V515" s="2">
        <f>+('3 Planilla Preadjudicación OTIC'!V515)</f>
        <v>12</v>
      </c>
      <c r="W515" s="2">
        <f>+('3 Planilla Preadjudicación OTIC'!W515)</f>
        <v>92</v>
      </c>
      <c r="X515" s="2">
        <f>+('3 Planilla Preadjudicación OTIC'!X515)</f>
        <v>4</v>
      </c>
      <c r="Y515" s="2" t="str">
        <f>+('3 Planilla Preadjudicación OTIC'!Y515)</f>
        <v>SI</v>
      </c>
      <c r="Z515" s="2" t="str">
        <f>+('3 Planilla Preadjudicación OTIC'!Z515)</f>
        <v>NO</v>
      </c>
      <c r="AA515" s="2" t="str">
        <f>+('3 Planilla Preadjudicación OTIC'!AA515)</f>
        <v>SI</v>
      </c>
      <c r="AB515" s="4" t="str">
        <f>+('3 Planilla Preadjudicación OTIC'!AB515)</f>
        <v>SE AJUSTA A PLAN FORMATIVO</v>
      </c>
      <c r="AC515" s="4" t="str">
        <f>+('3 Planilla Preadjudicación OTIC'!AC515)</f>
        <v>HOMBRE Y MUJERES MAYORES DE 45 AÑOS EMPRENDEDORES/AS O ARTESANOS/AS, PERTENECIENTES AL 80% MAS VULNERABLE</v>
      </c>
      <c r="AD515" s="2" t="str">
        <f>+('3 Planilla Preadjudicación OTIC'!AD515)</f>
        <v>NO</v>
      </c>
      <c r="AE515" s="4">
        <f>+('3 Planilla Preadjudicación OTIC'!AE515)</f>
        <v>0</v>
      </c>
      <c r="AF515" s="2" t="str">
        <f>+('3 Planilla Preadjudicación OTIC'!AF515)</f>
        <v>CERRADA</v>
      </c>
      <c r="AG515" s="2">
        <f>+('3 Planilla Preadjudicación OTIC'!AG515)</f>
        <v>23</v>
      </c>
      <c r="AH515" s="2">
        <f>+('3 Planilla Preadjudicación OTIC'!AH515)</f>
        <v>3</v>
      </c>
      <c r="AI515" s="135" t="str">
        <f>+('3 Planilla Preadjudicación OTIC'!AI515)</f>
        <v>77847253-8</v>
      </c>
      <c r="AJ515" s="4" t="str">
        <f>+('3 Planilla Preadjudicación OTIC'!AJ515)</f>
        <v>COMPUNET CAPACITACIÓN SPA</v>
      </c>
      <c r="AK515" s="2">
        <f>+('3 Planilla Preadjudicación OTIC'!AK515)</f>
        <v>92</v>
      </c>
      <c r="AL515" s="2">
        <f>+('3 Planilla Preadjudicación OTIC'!AL515)</f>
        <v>23</v>
      </c>
      <c r="AM515" s="12">
        <f>+('3 Planilla Preadjudicación OTIC'!AM515)</f>
        <v>6373</v>
      </c>
      <c r="AN515" s="12">
        <f>+('3 Planilla Preadjudicación OTIC'!AN515)</f>
        <v>160000</v>
      </c>
      <c r="AO515" s="12">
        <f>+('3 Planilla Preadjudicación OTIC'!AO515)</f>
        <v>0</v>
      </c>
      <c r="AP515" s="12">
        <f>+('3 Planilla Preadjudicación OTIC'!AP515)</f>
        <v>7622108</v>
      </c>
      <c r="AQ515" s="12">
        <f>+('3 Planilla Preadjudicación OTIC'!AQ515)</f>
        <v>1196000</v>
      </c>
      <c r="AR515" s="12">
        <f>+('3 Planilla Preadjudicación OTIC'!AR515)</f>
        <v>2080000</v>
      </c>
      <c r="AS515" s="12">
        <f>+('3 Planilla Preadjudicación OTIC'!AS515)</f>
        <v>0</v>
      </c>
      <c r="AT515" s="12">
        <f>+('3 Planilla Preadjudicación OTIC'!AT515)</f>
        <v>0</v>
      </c>
      <c r="AU515" s="12">
        <f>+('3 Planilla Preadjudicación OTIC'!AU515)</f>
        <v>10898108</v>
      </c>
      <c r="AV515" s="2" t="str">
        <f>+('3 Planilla Preadjudicación OTIC'!AV515)</f>
        <v>SI</v>
      </c>
      <c r="AW515" s="4">
        <f>+('3 Planilla Preadjudicación OTIC'!AW515)</f>
        <v>0</v>
      </c>
      <c r="AX515" s="2">
        <f>+('3 Planilla Preadjudicación OTIC'!AX515)</f>
        <v>1</v>
      </c>
      <c r="AY515" s="2">
        <f>+('3 Planilla Preadjudicación OTIC'!AY515)</f>
        <v>7</v>
      </c>
      <c r="AZ515" s="2">
        <f>+('3 Planilla Preadjudicación OTIC'!AZ515)</f>
        <v>0</v>
      </c>
      <c r="BA515" s="2">
        <f>+('3 Planilla Preadjudicación OTIC'!BA515)</f>
        <v>0</v>
      </c>
      <c r="BB515" s="2">
        <f>+('3 Planilla Preadjudicación OTIC'!BB515)</f>
        <v>0</v>
      </c>
      <c r="BC515" s="2">
        <f>+('3 Planilla Preadjudicación OTIC'!BC515)</f>
        <v>0</v>
      </c>
      <c r="BD515" s="2">
        <f>+('3 Planilla Preadjudicación OTIC'!BD515)</f>
        <v>0</v>
      </c>
      <c r="BE515" s="2">
        <f>+('3 Planilla Preadjudicación OTIC'!BE515)</f>
        <v>0</v>
      </c>
      <c r="BF515" s="2">
        <f>+('3 Planilla Preadjudicación OTIC'!BF515)</f>
        <v>0</v>
      </c>
      <c r="BG515" s="2">
        <f>+('3 Planilla Preadjudicación OTIC'!BG515)</f>
        <v>7</v>
      </c>
      <c r="BH515" s="2">
        <f>+('3 Planilla Preadjudicación OTIC'!BH515)</f>
        <v>7</v>
      </c>
      <c r="BI515" s="2">
        <f>+('3 Planilla Preadjudicación OTIC'!BI515)</f>
        <v>7</v>
      </c>
      <c r="BJ515" s="2">
        <f>+('3 Planilla Preadjudicación OTIC'!BJ515)</f>
        <v>7</v>
      </c>
      <c r="BK515" s="2">
        <f>+('3 Planilla Preadjudicación OTIC'!BK515)</f>
        <v>7</v>
      </c>
      <c r="BL515" s="2">
        <f>+('3 Planilla Preadjudicación OTIC'!BL515)</f>
        <v>7</v>
      </c>
      <c r="BM515" s="104">
        <f>ROUND(('3 Planilla Preadjudicación OTIC'!BM515),1)</f>
        <v>6.4</v>
      </c>
      <c r="BN515" s="4" t="str">
        <f>+('3 Planilla Preadjudicación OTIC'!BN515)</f>
        <v>NO</v>
      </c>
      <c r="BO515" s="4">
        <f>+('3 Planilla Preadjudicación OTIC'!BO515)</f>
        <v>0</v>
      </c>
      <c r="BP515" s="4">
        <f>+('3 Planilla Preadjudicación OTIC'!BP515)</f>
        <v>0</v>
      </c>
      <c r="BQ515" s="4">
        <f>+('3 Planilla Preadjudicación OTIC'!BQ515)</f>
        <v>0</v>
      </c>
      <c r="BR515" s="4">
        <f>+('3 Planilla Preadjudicación OTIC'!BR515)</f>
        <v>0</v>
      </c>
      <c r="BS515" s="4">
        <f>+('3 Planilla Preadjudicación OTIC'!BS515)</f>
        <v>0</v>
      </c>
      <c r="BT515" s="4">
        <f>+('3 Planilla Preadjudicación OTIC'!BT515)</f>
        <v>0</v>
      </c>
      <c r="BU515" s="85">
        <f>IF(VLOOKUP(A515,'BD OFICIAL'!$A$1:$AL$2098,7,0)=D515,0,1)</f>
        <v>0</v>
      </c>
      <c r="BV515" s="85">
        <f>IF(VLOOKUP(A515,'BD OFICIAL'!$A$1:$AL$2098,11,0)=J515,0,1)</f>
        <v>0</v>
      </c>
      <c r="BW515" s="85">
        <f>IF(VLOOKUP(A515,'BD OFICIAL'!$A$1:$AL$2098,13,0)=L515,0,1)</f>
        <v>0</v>
      </c>
      <c r="BX515" s="2">
        <f>IF(VLOOKUP(A515,'BD OFICIAL'!$A$1:$AL$2098,16,0)=O515,0,1)</f>
        <v>0</v>
      </c>
      <c r="BY515" s="2">
        <f>IF(VLOOKUP(A515,'BD OFICIAL'!$A$1:$AL$2098,17,0)=P515,0,1)</f>
        <v>0</v>
      </c>
      <c r="BZ515" s="2">
        <f>IF(VLOOKUP(A515,'BD OFICIAL'!$A$1:$AL$2098,19,0)=R515,0,1)</f>
        <v>0</v>
      </c>
      <c r="CA515" s="2">
        <f>IF(VLOOKUP(A515,'BD OFICIAL'!$A$1:$AL$2098,21,0)=T515,0,1)</f>
        <v>0</v>
      </c>
      <c r="CB515" s="2">
        <f>IF(VLOOKUP(A515,'BD OFICIAL'!$A$1:$AL$2098,24,0)=AK515,0,1)</f>
        <v>0</v>
      </c>
      <c r="CC515" s="2">
        <f>IF(VLOOKUP(A515,'BD OFICIAL'!$A$1:$AL$2098,25,0)=X515,0,1)</f>
        <v>0</v>
      </c>
      <c r="CD515" s="2">
        <f>IF(VLOOKUP(A515,'BD OFICIAL'!$A$1:$AL$2098,26,0)=Y515,0,1)</f>
        <v>0</v>
      </c>
      <c r="CE515" s="2">
        <f>IF(VLOOKUP(A515,'BD OFICIAL'!$A$1:$AL$2098,27,0)=Z515,0,1)</f>
        <v>0</v>
      </c>
      <c r="CF515" s="2">
        <f>IF(VLOOKUP(A515,'BD OFICIAL'!$A$1:$AL$2098,28,0)=AA515,0,1)</f>
        <v>0</v>
      </c>
      <c r="CG515" s="2">
        <f>IF(VLOOKUP(A515,'BD OFICIAL'!$A$1:$AL$2098,33,0)=AF515,0,1)</f>
        <v>0</v>
      </c>
      <c r="CH515" s="2">
        <f>IF(VLOOKUP(A515,'BD OFICIAL'!$A$1:$AL$2098,35,0)=AH515,0,1)</f>
        <v>0</v>
      </c>
      <c r="CI515" s="85">
        <f>IF(VLOOKUP(A515,'BD OFICIAL'!$A$1:$AL$2098,34,0)=AL515,0,1)</f>
        <v>0</v>
      </c>
      <c r="CJ515" s="12">
        <f>VLOOKUP(A515,'BD OFICIAL'!$A$1:$AM$2098,36,0)*AM515-AP515</f>
        <v>0</v>
      </c>
      <c r="CK515" s="85" t="str">
        <f t="shared" si="292"/>
        <v>SHMAN</v>
      </c>
      <c r="CL515" s="85" t="str">
        <f t="shared" si="293"/>
        <v>SI</v>
      </c>
      <c r="CM515" s="85" t="str">
        <f t="shared" si="273"/>
        <v>NO</v>
      </c>
      <c r="CN515" s="31">
        <f t="shared" si="274"/>
        <v>0</v>
      </c>
      <c r="CO515" s="31">
        <f t="shared" si="294"/>
        <v>0</v>
      </c>
      <c r="CP515" s="31">
        <f t="shared" si="275"/>
        <v>0</v>
      </c>
      <c r="CQ515" s="31">
        <f>IF(Y515="NO",0,IF(Y515="SI",IF(VLOOKUP(A515,'BD OFICIAL'!$A:$AO,40,0)=AQ515,0,1)))</f>
        <v>0</v>
      </c>
      <c r="CR515" s="31">
        <f>IF(Z515="NO",0,IF(Z515="SI",IF(VLOOKUP(B515,'BD OFICIAL'!$A:$AO,41,0)=AS515,0,1)))</f>
        <v>0</v>
      </c>
      <c r="CS515" s="31">
        <f t="shared" si="295"/>
        <v>0</v>
      </c>
      <c r="CT515" s="31">
        <f t="shared" si="296"/>
        <v>0</v>
      </c>
      <c r="CU515" s="31">
        <f>IF(VLOOKUP(A515,'BD OFICIAL'!$A$1:$AL$1056,31,0)="SI",IF(AT515&gt;0,0,1),IF(AT515=0,0,1))</f>
        <v>0</v>
      </c>
      <c r="CV515" s="31">
        <f t="shared" si="297"/>
        <v>0</v>
      </c>
      <c r="CW515" s="31">
        <f t="shared" si="276"/>
        <v>0</v>
      </c>
      <c r="CX515" s="85" t="str">
        <f t="shared" si="277"/>
        <v>SI</v>
      </c>
      <c r="CY515" s="31">
        <f t="shared" si="278"/>
        <v>0</v>
      </c>
      <c r="CZ515" s="85" t="str">
        <f>IF(ISERROR(VLOOKUP(AI515,EXPERIENCIA!$A$1:$C$2100,1,0)),"NO","SI")</f>
        <v>NO</v>
      </c>
      <c r="DA515" s="85">
        <f>IF(CX515="no","NO APLICA",IF(AX515=0,"ERROR NOTA",IF(AND(AX515&gt;1,CZ515="NO"),"ERROR NOTA",IF(AND(CZ515="NO",AX515=1),0,IF(VLOOKUP(AI515,EXPERIENCIA!$A$1:$C$2100,3,0)=AX515,0,"ERROR NOTA")))))</f>
        <v>0</v>
      </c>
      <c r="DB515" s="85" t="str">
        <f>IF(ISERROR(VLOOKUP(AI515,COMPORTAMIENTO!$A$1:$C$2100,1,0)),"NO","SI")</f>
        <v>SI</v>
      </c>
      <c r="DC515" s="85">
        <f>IF(CX515="NO","NO APLICA",IF(AY515=0,"ERROR NOTA",IF(AND(DB515="NO",AY515=7),0,IF(VLOOKUP(AI515,COMPORTAMIENTO!$A$2:$H$2100,8,0)=AY515,0,"ERROR NOTA"))))</f>
        <v>0</v>
      </c>
      <c r="DD515" s="104">
        <f t="shared" si="279"/>
        <v>0.1</v>
      </c>
      <c r="DE515" s="104">
        <f t="shared" si="280"/>
        <v>0.70000000000000007</v>
      </c>
      <c r="DF515" s="85" t="str">
        <f t="shared" si="298"/>
        <v>SI</v>
      </c>
      <c r="DG515" s="85">
        <f t="shared" si="281"/>
        <v>0</v>
      </c>
      <c r="DH515" s="85">
        <f t="shared" si="282"/>
        <v>0</v>
      </c>
      <c r="DI515" s="85">
        <f t="shared" si="283"/>
        <v>0</v>
      </c>
      <c r="DJ515" s="12">
        <f t="shared" si="284"/>
        <v>7.0000000000000009</v>
      </c>
      <c r="DK515" s="7">
        <f t="shared" si="285"/>
        <v>7.0000000000000009</v>
      </c>
      <c r="DL515" s="12">
        <f t="shared" si="299"/>
        <v>6373</v>
      </c>
      <c r="DM515" s="12">
        <f>VLOOKUP(A515,'5 TD'!$A:$B,2,0)</f>
        <v>6373</v>
      </c>
      <c r="DN515" s="7">
        <f t="shared" si="300"/>
        <v>7</v>
      </c>
      <c r="DO515" s="85" t="str">
        <f t="shared" si="286"/>
        <v>APROBADO</v>
      </c>
      <c r="DP515" s="85" t="str">
        <f t="shared" si="287"/>
        <v>APROBADO</v>
      </c>
      <c r="DQ515" s="7">
        <f t="shared" si="288"/>
        <v>6.4</v>
      </c>
      <c r="DR515" s="85" t="str">
        <f t="shared" si="301"/>
        <v>APROBADO</v>
      </c>
      <c r="DS515" s="2" t="str">
        <f>+('3 Planilla Preadjudicación OTIC'!BN515)</f>
        <v>NO</v>
      </c>
      <c r="DT515" s="2">
        <f>IF(DR515="APROBADO",VLOOKUP(A515,'5 TD'!$D$3:$E$270,2,0),"NO APLICA")</f>
        <v>6.8</v>
      </c>
      <c r="DU515" s="2" t="str">
        <f t="shared" si="302"/>
        <v>NO</v>
      </c>
      <c r="DV515" s="2" t="str">
        <f>IF(DU515="SI",VLOOKUP(A515,'5 TD'!$G$3:$H$270,2,0),"NO APLICA ")</f>
        <v xml:space="preserve">NO APLICA </v>
      </c>
      <c r="DW515" s="2" t="str">
        <f t="shared" si="303"/>
        <v>NO</v>
      </c>
      <c r="DX515" s="2" t="str">
        <f>IF(DW515="SI",VLOOKUP(A515,'5 TD'!$J$4:$K$472,2,0),"NO APLICA")</f>
        <v>NO APLICA</v>
      </c>
      <c r="DY515" s="2" t="str">
        <f t="shared" si="304"/>
        <v>NO APLICA</v>
      </c>
      <c r="DZ515" s="7" t="str">
        <f>IF(DY515="SI",VLOOKUP(A515,'5 TD'!$M$4:$N$350,2,0),"NO APLICA")</f>
        <v>NO APLICA</v>
      </c>
      <c r="EA515" s="2" t="str">
        <f t="shared" si="305"/>
        <v>NO APLICA</v>
      </c>
      <c r="EB515" s="12" t="str">
        <f t="shared" si="306"/>
        <v/>
      </c>
      <c r="EC515" s="12" t="str">
        <f>IF(EA515="SI",VLOOKUP(A515,'5 TD'!$V$4:$W$479,2,0),"NO APLICA")</f>
        <v>NO APLICA</v>
      </c>
      <c r="ED515" s="2" t="str">
        <f t="shared" si="289"/>
        <v>NO</v>
      </c>
      <c r="EE515" s="79" t="str">
        <f>IF(ED515="SI",VLOOKUP(AI515,COMPORTAMIENTO!$A$1:$H$2100,7,0),"NO APLICA")</f>
        <v>NO APLICA</v>
      </c>
      <c r="EF515" s="12" t="str">
        <f>IF(ED515="SI",VLOOKUP(A515,'5 TD'!$P$2:$Q$479,2,0),"NO APLICA")</f>
        <v>NO APLICA</v>
      </c>
      <c r="EG515" s="2" t="str">
        <f t="shared" si="290"/>
        <v>NO</v>
      </c>
      <c r="EH515" s="2">
        <f>IF(CZ515="no",0,VLOOKUP(AI515,EXPERIENCIA!$A$1:$C$2100,2,0))</f>
        <v>0</v>
      </c>
      <c r="EI515" s="2">
        <f>IF(CZ515="si",VLOOKUP(A515,'5 TD'!$S$3:$T$2103,2,0),0)</f>
        <v>0</v>
      </c>
      <c r="EJ515" s="2" t="str">
        <f t="shared" si="291"/>
        <v>SI</v>
      </c>
      <c r="EK515" s="2">
        <f>+('3 Planilla Preadjudicación OTIC'!BU515)</f>
        <v>0</v>
      </c>
      <c r="EL515" s="4"/>
      <c r="EM515" s="3"/>
      <c r="EN515" s="3"/>
      <c r="EQ515" s="86"/>
    </row>
    <row r="516" spans="1:147" ht="15" customHeight="1" x14ac:dyDescent="0.3">
      <c r="A516" s="2">
        <f>+('3 Planilla Preadjudicación OTIC'!A516)</f>
        <v>14284</v>
      </c>
      <c r="B516" s="2" t="str">
        <f>+('3 Planilla Preadjudicación OTIC'!B516)</f>
        <v>65181652-1</v>
      </c>
      <c r="C516" s="4">
        <f>+('3 Planilla Preadjudicación OTIC'!E516)</f>
        <v>2025</v>
      </c>
      <c r="D516" s="4" t="str">
        <f>+('3 Planilla Preadjudicación OTIC'!F516)</f>
        <v>MANDATO</v>
      </c>
      <c r="E516" s="4" t="str">
        <f>+('3 Planilla Preadjudicación OTIC'!G516)</f>
        <v>73238400-6</v>
      </c>
      <c r="F516" s="4" t="str">
        <f>+('3 Planilla Preadjudicación OTIC'!H516)</f>
        <v>FUNDACION KOINOMADELFIA</v>
      </c>
      <c r="G516" s="4"/>
      <c r="H516" s="4"/>
      <c r="I516" s="4" t="str">
        <f>+('3 Planilla Preadjudicación OTIC'!I516)</f>
        <v>ACOMPAÑAMIENTO Y APOYO EN EL CUIDADO DE NIÑOS, NIÑAS Y ADOLESCENTES EN SITUACIÓN DE VULNERABILIDAD DE DERECHOS</v>
      </c>
      <c r="J516" s="4" t="str">
        <f>+('3 Planilla Preadjudicación OTIC'!J516)</f>
        <v>PF1185</v>
      </c>
      <c r="K516" s="4" t="str">
        <f>+('3 Planilla Preadjudicación OTIC'!K516)</f>
        <v>DESARROLLO DEL TRABAJO COLABORATIVO</v>
      </c>
      <c r="L516" s="4" t="str">
        <f>+('3 Planilla Preadjudicación OTIC'!L516)</f>
        <v>PF0918</v>
      </c>
      <c r="M516" s="2">
        <f>+('3 Planilla Preadjudicación OTIC'!M516)</f>
        <v>13</v>
      </c>
      <c r="N516" s="4" t="str">
        <f>+('3 Planilla Preadjudicación OTIC'!N516)</f>
        <v>METROPOLITANA</v>
      </c>
      <c r="O516" s="4" t="str">
        <f>+('3 Planilla Preadjudicación OTIC'!O516)</f>
        <v>PEÑAFLOR</v>
      </c>
      <c r="P516" s="4" t="str">
        <f>+('3 Planilla Preadjudicación OTIC'!P516)</f>
        <v>TRABAJADORES ACTIVOS O EN PROCESO DE RECONVERSIÓN LABORAL</v>
      </c>
      <c r="Q516" s="4" t="str">
        <f>+('3 Planilla Preadjudicación OTIC'!Q516)</f>
        <v>PRESENCIAL</v>
      </c>
      <c r="R516" s="4" t="str">
        <f>+('3 Planilla Preadjudicación OTIC'!R516)</f>
        <v>DEPENDIENTE</v>
      </c>
      <c r="S516" s="4">
        <f>+('3 Planilla Preadjudicación OTIC'!S516)</f>
        <v>27</v>
      </c>
      <c r="T516" s="2">
        <f>+('3 Planilla Preadjudicación OTIC'!T516)</f>
        <v>20</v>
      </c>
      <c r="U516" s="2">
        <f>+('3 Planilla Preadjudicación OTIC'!U516)</f>
        <v>72</v>
      </c>
      <c r="V516" s="2">
        <f>+('3 Planilla Preadjudicación OTIC'!V516)</f>
        <v>8</v>
      </c>
      <c r="W516" s="2">
        <f>+('3 Planilla Preadjudicación OTIC'!W516)</f>
        <v>80</v>
      </c>
      <c r="X516" s="2">
        <f>+('3 Planilla Preadjudicación OTIC'!X516)</f>
        <v>3</v>
      </c>
      <c r="Y516" s="2" t="str">
        <f>+('3 Planilla Preadjudicación OTIC'!Y516)</f>
        <v>SI</v>
      </c>
      <c r="Z516" s="2" t="str">
        <f>+('3 Planilla Preadjudicación OTIC'!Z516)</f>
        <v>NO</v>
      </c>
      <c r="AA516" s="2" t="str">
        <f>+('3 Planilla Preadjudicación OTIC'!AA516)</f>
        <v>NO</v>
      </c>
      <c r="AB516" s="4" t="str">
        <f>+('3 Planilla Preadjudicación OTIC'!AB516)</f>
        <v>SE AJUSTA A PLAN FORMATIVO</v>
      </c>
      <c r="AC516" s="4" t="str">
        <f>+('3 Planilla Preadjudicación OTIC'!AC516)</f>
        <v>HOMBRES Y MUJERES MAYORES DE 18 AÑOS, DE AMBOS SEXOS QUE TRABAJAN EN UNA RESIDENCIA DE CUIDADO TERAPÉUTICO DE NIÑOS, NIÑAS Y ADOLESCENTES. CON EDUCACIÓN MEDIA COMPLETA, Y QUE RESIDAN EN LA COMUNA DE PEÑAFLOR Y SUS ALREDEDORES.</v>
      </c>
      <c r="AD516" s="2" t="str">
        <f>+('3 Planilla Preadjudicación OTIC'!AD516)</f>
        <v>NO</v>
      </c>
      <c r="AE516" s="4">
        <f>+('3 Planilla Preadjudicación OTIC'!AE516)</f>
        <v>0</v>
      </c>
      <c r="AF516" s="2" t="str">
        <f>+('3 Planilla Preadjudicación OTIC'!AF516)</f>
        <v>CERRADA</v>
      </c>
      <c r="AG516" s="2">
        <f>+('3 Planilla Preadjudicación OTIC'!AG516)</f>
        <v>27</v>
      </c>
      <c r="AH516" s="2">
        <f>+('3 Planilla Preadjudicación OTIC'!AH516)</f>
        <v>1</v>
      </c>
      <c r="AI516" s="135" t="str">
        <f>+('3 Planilla Preadjudicación OTIC'!AI516)</f>
        <v>77847253-8</v>
      </c>
      <c r="AJ516" s="4" t="str">
        <f>+('3 Planilla Preadjudicación OTIC'!AJ516)</f>
        <v>COMPUNET CAPACITACIÓN SPA</v>
      </c>
      <c r="AK516" s="2">
        <f>+('3 Planilla Preadjudicación OTIC'!AK516)</f>
        <v>80</v>
      </c>
      <c r="AL516" s="2">
        <f>+('3 Planilla Preadjudicación OTIC'!AL516)</f>
        <v>27</v>
      </c>
      <c r="AM516" s="12">
        <f>+('3 Planilla Preadjudicación OTIC'!AM516)</f>
        <v>4130</v>
      </c>
      <c r="AN516" s="12">
        <f>+('3 Planilla Preadjudicación OTIC'!AN516)</f>
        <v>0</v>
      </c>
      <c r="AO516" s="12">
        <f>+('3 Planilla Preadjudicación OTIC'!AO516)</f>
        <v>0</v>
      </c>
      <c r="AP516" s="12">
        <f>+('3 Planilla Preadjudicación OTIC'!AP516)</f>
        <v>6608000</v>
      </c>
      <c r="AQ516" s="12">
        <f>+('3 Planilla Preadjudicación OTIC'!AQ516)</f>
        <v>2160000</v>
      </c>
      <c r="AR516" s="12">
        <f>+('3 Planilla Preadjudicación OTIC'!AR516)</f>
        <v>0</v>
      </c>
      <c r="AS516" s="12">
        <f>+('3 Planilla Preadjudicación OTIC'!AS516)</f>
        <v>0</v>
      </c>
      <c r="AT516" s="12">
        <f>+('3 Planilla Preadjudicación OTIC'!AT516)</f>
        <v>0</v>
      </c>
      <c r="AU516" s="12">
        <f>+('3 Planilla Preadjudicación OTIC'!AU516)</f>
        <v>8768000</v>
      </c>
      <c r="AV516" s="2" t="str">
        <f>+('3 Planilla Preadjudicación OTIC'!AV516)</f>
        <v>SI</v>
      </c>
      <c r="AW516" s="4">
        <f>+('3 Planilla Preadjudicación OTIC'!AW516)</f>
        <v>0</v>
      </c>
      <c r="AX516" s="2">
        <f>+('3 Planilla Preadjudicación OTIC'!AX516)</f>
        <v>1</v>
      </c>
      <c r="AY516" s="2">
        <f>+('3 Planilla Preadjudicación OTIC'!AY516)</f>
        <v>7</v>
      </c>
      <c r="AZ516" s="2">
        <f>+('3 Planilla Preadjudicación OTIC'!AZ516)</f>
        <v>0</v>
      </c>
      <c r="BA516" s="2">
        <f>+('3 Planilla Preadjudicación OTIC'!BA516)</f>
        <v>0</v>
      </c>
      <c r="BB516" s="2">
        <f>+('3 Planilla Preadjudicación OTIC'!BB516)</f>
        <v>0</v>
      </c>
      <c r="BC516" s="2">
        <f>+('3 Planilla Preadjudicación OTIC'!BC516)</f>
        <v>0</v>
      </c>
      <c r="BD516" s="2">
        <f>+('3 Planilla Preadjudicación OTIC'!BD516)</f>
        <v>0</v>
      </c>
      <c r="BE516" s="2">
        <f>+('3 Planilla Preadjudicación OTIC'!BE516)</f>
        <v>0</v>
      </c>
      <c r="BF516" s="2">
        <f>+('3 Planilla Preadjudicación OTIC'!BF516)</f>
        <v>0</v>
      </c>
      <c r="BG516" s="2">
        <f>+('3 Planilla Preadjudicación OTIC'!BG516)</f>
        <v>7</v>
      </c>
      <c r="BH516" s="2">
        <f>+('3 Planilla Preadjudicación OTIC'!BH516)</f>
        <v>7</v>
      </c>
      <c r="BI516" s="2">
        <f>+('3 Planilla Preadjudicación OTIC'!BI516)</f>
        <v>7</v>
      </c>
      <c r="BJ516" s="2">
        <f>+('3 Planilla Preadjudicación OTIC'!BJ516)</f>
        <v>7</v>
      </c>
      <c r="BK516" s="2">
        <f>+('3 Planilla Preadjudicación OTIC'!BK516)</f>
        <v>7</v>
      </c>
      <c r="BL516" s="2">
        <f>+('3 Planilla Preadjudicación OTIC'!BL516)</f>
        <v>7</v>
      </c>
      <c r="BM516" s="104">
        <f>ROUND(('3 Planilla Preadjudicación OTIC'!BM516),1)</f>
        <v>6.4</v>
      </c>
      <c r="BN516" s="4" t="str">
        <f>+('3 Planilla Preadjudicación OTIC'!BN516)</f>
        <v>NO</v>
      </c>
      <c r="BO516" s="4">
        <f>+('3 Planilla Preadjudicación OTIC'!BO516)</f>
        <v>0</v>
      </c>
      <c r="BP516" s="4">
        <f>+('3 Planilla Preadjudicación OTIC'!BP516)</f>
        <v>0</v>
      </c>
      <c r="BQ516" s="4">
        <f>+('3 Planilla Preadjudicación OTIC'!BQ516)</f>
        <v>0</v>
      </c>
      <c r="BR516" s="4">
        <f>+('3 Planilla Preadjudicación OTIC'!BR516)</f>
        <v>0</v>
      </c>
      <c r="BS516" s="4">
        <f>+('3 Planilla Preadjudicación OTIC'!BS516)</f>
        <v>0</v>
      </c>
      <c r="BT516" s="4">
        <f>+('3 Planilla Preadjudicación OTIC'!BT516)</f>
        <v>0</v>
      </c>
      <c r="BU516" s="85">
        <f>IF(VLOOKUP(A516,'BD OFICIAL'!$A$1:$AL$2098,7,0)=D516,0,1)</f>
        <v>0</v>
      </c>
      <c r="BV516" s="85">
        <f>IF(VLOOKUP(A516,'BD OFICIAL'!$A$1:$AL$2098,11,0)=J516,0,1)</f>
        <v>0</v>
      </c>
      <c r="BW516" s="85">
        <f>IF(VLOOKUP(A516,'BD OFICIAL'!$A$1:$AL$2098,13,0)=L516,0,1)</f>
        <v>0</v>
      </c>
      <c r="BX516" s="2">
        <f>IF(VLOOKUP(A516,'BD OFICIAL'!$A$1:$AL$2098,16,0)=O516,0,1)</f>
        <v>0</v>
      </c>
      <c r="BY516" s="2">
        <f>IF(VLOOKUP(A516,'BD OFICIAL'!$A$1:$AL$2098,17,0)=P516,0,1)</f>
        <v>0</v>
      </c>
      <c r="BZ516" s="2">
        <f>IF(VLOOKUP(A516,'BD OFICIAL'!$A$1:$AL$2098,19,0)=R516,0,1)</f>
        <v>0</v>
      </c>
      <c r="CA516" s="2">
        <f>IF(VLOOKUP(A516,'BD OFICIAL'!$A$1:$AL$2098,21,0)=T516,0,1)</f>
        <v>0</v>
      </c>
      <c r="CB516" s="2">
        <f>IF(VLOOKUP(A516,'BD OFICIAL'!$A$1:$AL$2098,24,0)=AK516,0,1)</f>
        <v>0</v>
      </c>
      <c r="CC516" s="2">
        <f>IF(VLOOKUP(A516,'BD OFICIAL'!$A$1:$AL$2098,25,0)=X516,0,1)</f>
        <v>0</v>
      </c>
      <c r="CD516" s="2">
        <f>IF(VLOOKUP(A516,'BD OFICIAL'!$A$1:$AL$2098,26,0)=Y516,0,1)</f>
        <v>0</v>
      </c>
      <c r="CE516" s="2">
        <f>IF(VLOOKUP(A516,'BD OFICIAL'!$A$1:$AL$2098,27,0)=Z516,0,1)</f>
        <v>0</v>
      </c>
      <c r="CF516" s="2">
        <f>IF(VLOOKUP(A516,'BD OFICIAL'!$A$1:$AL$2098,28,0)=AA516,0,1)</f>
        <v>0</v>
      </c>
      <c r="CG516" s="2">
        <f>IF(VLOOKUP(A516,'BD OFICIAL'!$A$1:$AL$2098,33,0)=AF516,0,1)</f>
        <v>0</v>
      </c>
      <c r="CH516" s="2">
        <f>IF(VLOOKUP(A516,'BD OFICIAL'!$A$1:$AL$2098,35,0)=AH516,0,1)</f>
        <v>0</v>
      </c>
      <c r="CI516" s="85">
        <f>IF(VLOOKUP(A516,'BD OFICIAL'!$A$1:$AL$2098,34,0)=AL516,0,1)</f>
        <v>0</v>
      </c>
      <c r="CJ516" s="12">
        <f>VLOOKUP(A516,'BD OFICIAL'!$A$1:$AM$2098,36,0)*AM516-AP516</f>
        <v>0</v>
      </c>
      <c r="CK516" s="85" t="str">
        <f t="shared" si="292"/>
        <v>SSH</v>
      </c>
      <c r="CL516" s="85" t="str">
        <f t="shared" si="293"/>
        <v>SI</v>
      </c>
      <c r="CM516" s="85" t="str">
        <f t="shared" si="273"/>
        <v>NO</v>
      </c>
      <c r="CN516" s="31">
        <f t="shared" si="274"/>
        <v>0</v>
      </c>
      <c r="CO516" s="31">
        <f t="shared" si="294"/>
        <v>0</v>
      </c>
      <c r="CP516" s="31">
        <f t="shared" si="275"/>
        <v>0</v>
      </c>
      <c r="CQ516" s="31">
        <f>IF(Y516="NO",0,IF(Y516="SI",IF(VLOOKUP(A516,'BD OFICIAL'!$A:$AO,40,0)=AQ516,0,1)))</f>
        <v>0</v>
      </c>
      <c r="CR516" s="31">
        <f>IF(Z516="NO",0,IF(Z516="SI",IF(VLOOKUP(B516,'BD OFICIAL'!$A:$AO,41,0)=AS516,0,1)))</f>
        <v>0</v>
      </c>
      <c r="CS516" s="31">
        <f t="shared" si="295"/>
        <v>0</v>
      </c>
      <c r="CT516" s="31">
        <f t="shared" si="296"/>
        <v>0</v>
      </c>
      <c r="CU516" s="31">
        <f>IF(VLOOKUP(A516,'BD OFICIAL'!$A$1:$AL$1056,31,0)="SI",IF(AT516&gt;0,0,1),IF(AT516=0,0,1))</f>
        <v>0</v>
      </c>
      <c r="CV516" s="31">
        <f t="shared" si="297"/>
        <v>0</v>
      </c>
      <c r="CW516" s="31">
        <f t="shared" si="276"/>
        <v>0</v>
      </c>
      <c r="CX516" s="85" t="str">
        <f t="shared" si="277"/>
        <v>SI</v>
      </c>
      <c r="CY516" s="31">
        <f t="shared" si="278"/>
        <v>0</v>
      </c>
      <c r="CZ516" s="85" t="str">
        <f>IF(ISERROR(VLOOKUP(AI516,EXPERIENCIA!$A$1:$C$2100,1,0)),"NO","SI")</f>
        <v>NO</v>
      </c>
      <c r="DA516" s="85">
        <f>IF(CX516="no","NO APLICA",IF(AX516=0,"ERROR NOTA",IF(AND(AX516&gt;1,CZ516="NO"),"ERROR NOTA",IF(AND(CZ516="NO",AX516=1),0,IF(VLOOKUP(AI516,EXPERIENCIA!$A$1:$C$2100,3,0)=AX516,0,"ERROR NOTA")))))</f>
        <v>0</v>
      </c>
      <c r="DB516" s="85" t="str">
        <f>IF(ISERROR(VLOOKUP(AI516,COMPORTAMIENTO!$A$1:$C$2100,1,0)),"NO","SI")</f>
        <v>SI</v>
      </c>
      <c r="DC516" s="85">
        <f>IF(CX516="NO","NO APLICA",IF(AY516=0,"ERROR NOTA",IF(AND(DB516="NO",AY516=7),0,IF(VLOOKUP(AI516,COMPORTAMIENTO!$A$2:$H$2100,8,0)=AY516,0,"ERROR NOTA"))))</f>
        <v>0</v>
      </c>
      <c r="DD516" s="104">
        <f t="shared" si="279"/>
        <v>0.1</v>
      </c>
      <c r="DE516" s="104">
        <f t="shared" si="280"/>
        <v>0.70000000000000007</v>
      </c>
      <c r="DF516" s="85" t="str">
        <f t="shared" si="298"/>
        <v>SI</v>
      </c>
      <c r="DG516" s="85">
        <f t="shared" si="281"/>
        <v>0</v>
      </c>
      <c r="DH516" s="85">
        <f t="shared" si="282"/>
        <v>0</v>
      </c>
      <c r="DI516" s="85">
        <f t="shared" si="283"/>
        <v>0</v>
      </c>
      <c r="DJ516" s="12">
        <f t="shared" si="284"/>
        <v>7.0000000000000009</v>
      </c>
      <c r="DK516" s="7">
        <f t="shared" si="285"/>
        <v>7.0000000000000009</v>
      </c>
      <c r="DL516" s="12">
        <f t="shared" si="299"/>
        <v>4130</v>
      </c>
      <c r="DM516" s="12">
        <f>VLOOKUP(A516,'5 TD'!$A:$B,2,0)</f>
        <v>4130</v>
      </c>
      <c r="DN516" s="7">
        <f t="shared" si="300"/>
        <v>7</v>
      </c>
      <c r="DO516" s="85" t="str">
        <f t="shared" si="286"/>
        <v>APROBADO</v>
      </c>
      <c r="DP516" s="85" t="str">
        <f t="shared" si="287"/>
        <v>APROBADO</v>
      </c>
      <c r="DQ516" s="7">
        <f t="shared" si="288"/>
        <v>6.4</v>
      </c>
      <c r="DR516" s="85" t="str">
        <f t="shared" si="301"/>
        <v>APROBADO</v>
      </c>
      <c r="DS516" s="2" t="str">
        <f>+('3 Planilla Preadjudicación OTIC'!BN516)</f>
        <v>NO</v>
      </c>
      <c r="DT516" s="2">
        <f>IF(DR516="APROBADO",VLOOKUP(A516,'5 TD'!$D$3:$E$270,2,0),"NO APLICA")</f>
        <v>7</v>
      </c>
      <c r="DU516" s="2" t="str">
        <f t="shared" si="302"/>
        <v>NO</v>
      </c>
      <c r="DV516" s="2" t="str">
        <f>IF(DU516="SI",VLOOKUP(A516,'5 TD'!$G$3:$H$270,2,0),"NO APLICA ")</f>
        <v xml:space="preserve">NO APLICA </v>
      </c>
      <c r="DW516" s="2" t="str">
        <f t="shared" si="303"/>
        <v>NO</v>
      </c>
      <c r="DX516" s="2" t="str">
        <f>IF(DW516="SI",VLOOKUP(A516,'5 TD'!$J$4:$K$472,2,0),"NO APLICA")</f>
        <v>NO APLICA</v>
      </c>
      <c r="DY516" s="2" t="str">
        <f t="shared" si="304"/>
        <v>NO APLICA</v>
      </c>
      <c r="DZ516" s="7" t="str">
        <f>IF(DY516="SI",VLOOKUP(A516,'5 TD'!$M$4:$N$350,2,0),"NO APLICA")</f>
        <v>NO APLICA</v>
      </c>
      <c r="EA516" s="2" t="str">
        <f t="shared" si="305"/>
        <v>NO APLICA</v>
      </c>
      <c r="EB516" s="12" t="str">
        <f t="shared" si="306"/>
        <v/>
      </c>
      <c r="EC516" s="12" t="str">
        <f>IF(EA516="SI",VLOOKUP(A516,'5 TD'!$V$4:$W$479,2,0),"NO APLICA")</f>
        <v>NO APLICA</v>
      </c>
      <c r="ED516" s="2" t="str">
        <f t="shared" si="289"/>
        <v>NO</v>
      </c>
      <c r="EE516" s="79" t="str">
        <f>IF(ED516="SI",VLOOKUP(AI516,COMPORTAMIENTO!$A$1:$H$2100,7,0),"NO APLICA")</f>
        <v>NO APLICA</v>
      </c>
      <c r="EF516" s="12" t="str">
        <f>IF(ED516="SI",VLOOKUP(A516,'5 TD'!$P$2:$Q$479,2,0),"NO APLICA")</f>
        <v>NO APLICA</v>
      </c>
      <c r="EG516" s="2" t="str">
        <f t="shared" si="290"/>
        <v>NO</v>
      </c>
      <c r="EH516" s="2">
        <f>IF(CZ516="no",0,VLOOKUP(AI516,EXPERIENCIA!$A$1:$C$2100,2,0))</f>
        <v>0</v>
      </c>
      <c r="EI516" s="2">
        <f>IF(CZ516="si",VLOOKUP(A516,'5 TD'!$S$3:$T$2103,2,0),0)</f>
        <v>0</v>
      </c>
      <c r="EJ516" s="2" t="str">
        <f t="shared" si="291"/>
        <v>SI</v>
      </c>
      <c r="EK516" s="2">
        <f>+('3 Planilla Preadjudicación OTIC'!BU516)</f>
        <v>0</v>
      </c>
      <c r="EL516" s="4"/>
      <c r="EM516" s="3"/>
      <c r="EN516" s="3"/>
      <c r="EQ516" s="86"/>
    </row>
    <row r="517" spans="1:147" ht="15.65" customHeight="1" x14ac:dyDescent="0.3">
      <c r="A517" s="2">
        <f>+('3 Planilla Preadjudicación OTIC'!A517)</f>
        <v>14449</v>
      </c>
      <c r="B517" s="2" t="str">
        <f>+('3 Planilla Preadjudicación OTIC'!B517)</f>
        <v>65181652-1</v>
      </c>
      <c r="C517" s="4">
        <f>+('3 Planilla Preadjudicación OTIC'!E517)</f>
        <v>2025</v>
      </c>
      <c r="D517" s="4" t="str">
        <f>+('3 Planilla Preadjudicación OTIC'!F517)</f>
        <v>MANDATO</v>
      </c>
      <c r="E517" s="4" t="str">
        <f>+('3 Planilla Preadjudicación OTIC'!G517)</f>
        <v>96505760-9</v>
      </c>
      <c r="F517" s="4" t="str">
        <f>+('3 Planilla Preadjudicación OTIC'!H517)</f>
        <v>COLBÚN</v>
      </c>
      <c r="G517" s="4"/>
      <c r="H517" s="4"/>
      <c r="I517" s="4" t="str">
        <f>+('3 Planilla Preadjudicación OTIC'!I517)</f>
        <v>SERVICIO DE GUARDIA DE SEGURIDAD</v>
      </c>
      <c r="J517" s="4" t="str">
        <f>+('3 Planilla Preadjudicación OTIC'!J517)</f>
        <v>PF1184</v>
      </c>
      <c r="K517" s="4" t="str">
        <f>+('3 Planilla Preadjudicación OTIC'!K517)</f>
        <v/>
      </c>
      <c r="L517" s="4" t="str">
        <f>+('3 Planilla Preadjudicación OTIC'!L517)</f>
        <v/>
      </c>
      <c r="M517" s="2">
        <f>+('3 Planilla Preadjudicación OTIC'!M517)</f>
        <v>8</v>
      </c>
      <c r="N517" s="4" t="str">
        <f>+('3 Planilla Preadjudicación OTIC'!N517)</f>
        <v>BIO BIO</v>
      </c>
      <c r="O517" s="4" t="str">
        <f>+('3 Planilla Preadjudicación OTIC'!O517)</f>
        <v>SANTA BÁRBARA</v>
      </c>
      <c r="P517" s="4" t="str">
        <f>+('3 Planilla Preadjudicación OTIC'!P517)</f>
        <v>EMPRENDEDORES/AS INFORMALES O PERSONAS VULNERABLES PERTENECIENTES AL 80% MAS VULNERABLE</v>
      </c>
      <c r="Q517" s="4" t="str">
        <f>+('3 Planilla Preadjudicación OTIC'!Q517)</f>
        <v>PRESENCIAL</v>
      </c>
      <c r="R517" s="4" t="str">
        <f>+('3 Planilla Preadjudicación OTIC'!R517)</f>
        <v>DEPENDIENTE</v>
      </c>
      <c r="S517" s="4">
        <f>+('3 Planilla Preadjudicación OTIC'!S517)</f>
        <v>23</v>
      </c>
      <c r="T517" s="2">
        <f>+('3 Planilla Preadjudicación OTIC'!T517)</f>
        <v>10</v>
      </c>
      <c r="U517" s="2">
        <f>+('3 Planilla Preadjudicación OTIC'!U517)</f>
        <v>90</v>
      </c>
      <c r="V517" s="2">
        <f>+('3 Planilla Preadjudicación OTIC'!V517)</f>
        <v>0</v>
      </c>
      <c r="W517" s="2">
        <f>+('3 Planilla Preadjudicación OTIC'!W517)</f>
        <v>90</v>
      </c>
      <c r="X517" s="2">
        <f>+('3 Planilla Preadjudicación OTIC'!X517)</f>
        <v>4</v>
      </c>
      <c r="Y517" s="2" t="str">
        <f>+('3 Planilla Preadjudicación OTIC'!Y517)</f>
        <v>SI</v>
      </c>
      <c r="Z517" s="2" t="str">
        <f>+('3 Planilla Preadjudicación OTIC'!Z517)</f>
        <v>NO</v>
      </c>
      <c r="AA517" s="2" t="str">
        <f>+('3 Planilla Preadjudicación OTIC'!AA517)</f>
        <v>NO</v>
      </c>
      <c r="AB517" s="4" t="str">
        <f>+('3 Planilla Preadjudicación OTIC'!AB517)</f>
        <v>SE AJUSTA A PLAN FORMATIVO</v>
      </c>
      <c r="AC517" s="4" t="str">
        <f>+('3 Planilla Preadjudicación OTIC'!AC517)</f>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v>
      </c>
      <c r="AD517" s="2" t="str">
        <f>+('3 Planilla Preadjudicación OTIC'!AD517)</f>
        <v>SI</v>
      </c>
      <c r="AE517" s="4" t="str">
        <f>+('3 Planilla Preadjudicación OTIC'!AE517)</f>
        <v>CERTIFICADO DE APROBACIÓN Y TARJETA DE IDENTIFICACIÓN. CREDENCIAL DE GUARDIA PRIVADO DE SEGURIDAD OS</v>
      </c>
      <c r="AF517" s="2" t="str">
        <f>+('3 Planilla Preadjudicación OTIC'!AF517)</f>
        <v>CERRADA</v>
      </c>
      <c r="AG517" s="2">
        <f>+('3 Planilla Preadjudicación OTIC'!AG517)</f>
        <v>23</v>
      </c>
      <c r="AH517" s="2">
        <f>+('3 Planilla Preadjudicación OTIC'!AH517)</f>
        <v>3</v>
      </c>
      <c r="AI517" s="135" t="str">
        <f>+('3 Planilla Preadjudicación OTIC'!AI517)</f>
        <v>76291821-8</v>
      </c>
      <c r="AJ517" s="4" t="str">
        <f>+('3 Planilla Preadjudicación OTIC'!AJ517)</f>
        <v>MOLINA &amp; DIAZ SERVICIOS DE CAPACITACIÓN LIMITADA</v>
      </c>
      <c r="AK517" s="2">
        <f>+('3 Planilla Preadjudicación OTIC'!AK517)</f>
        <v>90</v>
      </c>
      <c r="AL517" s="2">
        <f>+('3 Planilla Preadjudicación OTIC'!AL517)</f>
        <v>23</v>
      </c>
      <c r="AM517" s="12">
        <f>+('3 Planilla Preadjudicación OTIC'!AM517)</f>
        <v>7334</v>
      </c>
      <c r="AN517" s="12">
        <f>+('3 Planilla Preadjudicación OTIC'!AN517)</f>
        <v>0</v>
      </c>
      <c r="AO517" s="12">
        <f>+('3 Planilla Preadjudicación OTIC'!AO517)</f>
        <v>12000</v>
      </c>
      <c r="AP517" s="12">
        <f>+('3 Planilla Preadjudicación OTIC'!AP517)</f>
        <v>6600600</v>
      </c>
      <c r="AQ517" s="12">
        <f>+('3 Planilla Preadjudicación OTIC'!AQ517)</f>
        <v>920000</v>
      </c>
      <c r="AR517" s="12">
        <f>+('3 Planilla Preadjudicación OTIC'!AR517)</f>
        <v>0</v>
      </c>
      <c r="AS517" s="12">
        <f>+('3 Planilla Preadjudicación OTIC'!AS517)</f>
        <v>0</v>
      </c>
      <c r="AT517" s="12">
        <f>+('3 Planilla Preadjudicación OTIC'!AT517)</f>
        <v>120000</v>
      </c>
      <c r="AU517" s="12">
        <f>+('3 Planilla Preadjudicación OTIC'!AU517)</f>
        <v>7640600</v>
      </c>
      <c r="AV517" s="2" t="str">
        <f>+('3 Planilla Preadjudicación OTIC'!AV517)</f>
        <v>SI</v>
      </c>
      <c r="AW517" s="4">
        <f>+('3 Planilla Preadjudicación OTIC'!AW517)</f>
        <v>0</v>
      </c>
      <c r="AX517" s="2">
        <f>+('3 Planilla Preadjudicación OTIC'!AX517)</f>
        <v>1</v>
      </c>
      <c r="AY517" s="2">
        <f>+('3 Planilla Preadjudicación OTIC'!AY517)</f>
        <v>7</v>
      </c>
      <c r="AZ517" s="2">
        <f>+('3 Planilla Preadjudicación OTIC'!AZ517)</f>
        <v>0</v>
      </c>
      <c r="BA517" s="2">
        <f>+('3 Planilla Preadjudicación OTIC'!BA517)</f>
        <v>0</v>
      </c>
      <c r="BB517" s="2">
        <f>+('3 Planilla Preadjudicación OTIC'!BB517)</f>
        <v>0</v>
      </c>
      <c r="BC517" s="2">
        <f>+('3 Planilla Preadjudicación OTIC'!BC517)</f>
        <v>0</v>
      </c>
      <c r="BD517" s="2">
        <f>+('3 Planilla Preadjudicación OTIC'!BD517)</f>
        <v>0</v>
      </c>
      <c r="BE517" s="2">
        <f>+('3 Planilla Preadjudicación OTIC'!BE517)</f>
        <v>0</v>
      </c>
      <c r="BF517" s="2">
        <f>+('3 Planilla Preadjudicación OTIC'!BF517)</f>
        <v>0</v>
      </c>
      <c r="BG517" s="2">
        <f>+('3 Planilla Preadjudicación OTIC'!BG517)</f>
        <v>7</v>
      </c>
      <c r="BH517" s="2">
        <f>+('3 Planilla Preadjudicación OTIC'!BH517)</f>
        <v>7</v>
      </c>
      <c r="BI517" s="2">
        <f>+('3 Planilla Preadjudicación OTIC'!BI517)</f>
        <v>7</v>
      </c>
      <c r="BJ517" s="2">
        <f>+('3 Planilla Preadjudicación OTIC'!BJ517)</f>
        <v>7</v>
      </c>
      <c r="BK517" s="2">
        <f>+('3 Planilla Preadjudicación OTIC'!BK517)</f>
        <v>7</v>
      </c>
      <c r="BL517" s="2">
        <f>+('3 Planilla Preadjudicación OTIC'!BL517)</f>
        <v>6.1</v>
      </c>
      <c r="BM517" s="104">
        <f>ROUND(('3 Planilla Preadjudicación OTIC'!BM517),1)</f>
        <v>6.4</v>
      </c>
      <c r="BN517" s="4" t="str">
        <f>+('3 Planilla Preadjudicación OTIC'!BN517)</f>
        <v>NO</v>
      </c>
      <c r="BO517" s="4">
        <f>+('3 Planilla Preadjudicación OTIC'!BO517)</f>
        <v>0</v>
      </c>
      <c r="BP517" s="4">
        <f>+('3 Planilla Preadjudicación OTIC'!BP517)</f>
        <v>0</v>
      </c>
      <c r="BQ517" s="4">
        <f>+('3 Planilla Preadjudicación OTIC'!BQ517)</f>
        <v>0</v>
      </c>
      <c r="BR517" s="4">
        <f>+('3 Planilla Preadjudicación OTIC'!BR517)</f>
        <v>0</v>
      </c>
      <c r="BS517" s="4">
        <f>+('3 Planilla Preadjudicación OTIC'!BS517)</f>
        <v>0</v>
      </c>
      <c r="BT517" s="4">
        <f>+('3 Planilla Preadjudicación OTIC'!BT517)</f>
        <v>0</v>
      </c>
      <c r="BU517" s="85">
        <f>IF(VLOOKUP(A517,'BD OFICIAL'!$A$1:$AL$2098,7,0)=D517,0,1)</f>
        <v>0</v>
      </c>
      <c r="BV517" s="85">
        <f>IF(VLOOKUP(A517,'BD OFICIAL'!$A$1:$AL$2098,11,0)=J517,0,1)</f>
        <v>0</v>
      </c>
      <c r="BW517" s="85">
        <f>IF(VLOOKUP(A517,'BD OFICIAL'!$A$1:$AL$2098,13,0)=L517,0,1)</f>
        <v>0</v>
      </c>
      <c r="BX517" s="2">
        <f>IF(VLOOKUP(A517,'BD OFICIAL'!$A$1:$AL$2098,16,0)=O517,0,1)</f>
        <v>0</v>
      </c>
      <c r="BY517" s="2">
        <f>IF(VLOOKUP(A517,'BD OFICIAL'!$A$1:$AL$2098,17,0)=P517,0,1)</f>
        <v>0</v>
      </c>
      <c r="BZ517" s="2">
        <f>IF(VLOOKUP(A517,'BD OFICIAL'!$A$1:$AL$2098,19,0)=R517,0,1)</f>
        <v>0</v>
      </c>
      <c r="CA517" s="2">
        <f>IF(VLOOKUP(A517,'BD OFICIAL'!$A$1:$AL$2098,21,0)=T517,0,1)</f>
        <v>0</v>
      </c>
      <c r="CB517" s="2">
        <f>IF(VLOOKUP(A517,'BD OFICIAL'!$A$1:$AL$2098,24,0)=AK517,0,1)</f>
        <v>0</v>
      </c>
      <c r="CC517" s="2">
        <f>IF(VLOOKUP(A517,'BD OFICIAL'!$A$1:$AL$2098,25,0)=X517,0,1)</f>
        <v>0</v>
      </c>
      <c r="CD517" s="2">
        <f>IF(VLOOKUP(A517,'BD OFICIAL'!$A$1:$AL$2098,26,0)=Y517,0,1)</f>
        <v>0</v>
      </c>
      <c r="CE517" s="2">
        <f>IF(VLOOKUP(A517,'BD OFICIAL'!$A$1:$AL$2098,27,0)=Z517,0,1)</f>
        <v>0</v>
      </c>
      <c r="CF517" s="2">
        <f>IF(VLOOKUP(A517,'BD OFICIAL'!$A$1:$AL$2098,28,0)=AA517,0,1)</f>
        <v>0</v>
      </c>
      <c r="CG517" s="2">
        <f>IF(VLOOKUP(A517,'BD OFICIAL'!$A$1:$AL$2098,33,0)=AF517,0,1)</f>
        <v>0</v>
      </c>
      <c r="CH517" s="2">
        <f>IF(VLOOKUP(A517,'BD OFICIAL'!$A$1:$AL$2098,35,0)=AH517,0,1)</f>
        <v>0</v>
      </c>
      <c r="CI517" s="85">
        <f>IF(VLOOKUP(A517,'BD OFICIAL'!$A$1:$AL$2098,34,0)=AL517,0,1)</f>
        <v>0</v>
      </c>
      <c r="CJ517" s="12">
        <f>VLOOKUP(A517,'BD OFICIAL'!$A$1:$AM$2098,36,0)*AM517-AP517</f>
        <v>0</v>
      </c>
      <c r="CK517" s="85" t="str">
        <f t="shared" si="292"/>
        <v>SSH</v>
      </c>
      <c r="CL517" s="85" t="str">
        <f t="shared" si="293"/>
        <v>SI</v>
      </c>
      <c r="CM517" s="85" t="str">
        <f t="shared" si="273"/>
        <v>NO</v>
      </c>
      <c r="CN517" s="31">
        <f t="shared" si="274"/>
        <v>0</v>
      </c>
      <c r="CO517" s="31">
        <f t="shared" si="294"/>
        <v>0</v>
      </c>
      <c r="CP517" s="31">
        <f t="shared" si="275"/>
        <v>0</v>
      </c>
      <c r="CQ517" s="31">
        <f>IF(Y517="NO",0,IF(Y517="SI",IF(VLOOKUP(A517,'BD OFICIAL'!$A:$AO,40,0)=AQ517,0,1)))</f>
        <v>0</v>
      </c>
      <c r="CR517" s="31">
        <f>IF(Z517="NO",0,IF(Z517="SI",IF(VLOOKUP(B517,'BD OFICIAL'!$A:$AO,41,0)=AS517,0,1)))</f>
        <v>0</v>
      </c>
      <c r="CS517" s="31">
        <f t="shared" si="295"/>
        <v>0</v>
      </c>
      <c r="CT517" s="31">
        <f t="shared" si="296"/>
        <v>0</v>
      </c>
      <c r="CU517" s="31">
        <f>IF(VLOOKUP(A517,'BD OFICIAL'!$A$1:$AL$1056,31,0)="SI",IF(AT517&gt;0,0,1),IF(AT517=0,0,1))</f>
        <v>0</v>
      </c>
      <c r="CV517" s="31">
        <f t="shared" si="297"/>
        <v>0</v>
      </c>
      <c r="CW517" s="31">
        <f t="shared" si="276"/>
        <v>0</v>
      </c>
      <c r="CX517" s="85" t="str">
        <f t="shared" si="277"/>
        <v>SI</v>
      </c>
      <c r="CY517" s="31">
        <f t="shared" si="278"/>
        <v>0</v>
      </c>
      <c r="CZ517" s="85" t="str">
        <f>IF(ISERROR(VLOOKUP(AI517,EXPERIENCIA!$A$1:$C$2100,1,0)),"NO","SI")</f>
        <v>NO</v>
      </c>
      <c r="DA517" s="85">
        <f>IF(CX517="no","NO APLICA",IF(AX517=0,"ERROR NOTA",IF(AND(AX517&gt;1,CZ517="NO"),"ERROR NOTA",IF(AND(CZ517="NO",AX517=1),0,IF(VLOOKUP(AI517,EXPERIENCIA!$A$1:$C$2100,3,0)=AX517,0,"ERROR NOTA")))))</f>
        <v>0</v>
      </c>
      <c r="DB517" s="85" t="str">
        <f>IF(ISERROR(VLOOKUP(AI517,COMPORTAMIENTO!$A$1:$C$2100,1,0)),"NO","SI")</f>
        <v>NO</v>
      </c>
      <c r="DC517" s="85">
        <f>IF(CX517="NO","NO APLICA",IF(AY517=0,"ERROR NOTA",IF(AND(DB517="NO",AY517=7),0,IF(VLOOKUP(AI517,COMPORTAMIENTO!$A$2:$H$2100,8,0)=AY517,0,"ERROR NOTA"))))</f>
        <v>0</v>
      </c>
      <c r="DD517" s="104">
        <f t="shared" si="279"/>
        <v>0.1</v>
      </c>
      <c r="DE517" s="104">
        <f t="shared" si="280"/>
        <v>0.70000000000000007</v>
      </c>
      <c r="DF517" s="85" t="str">
        <f t="shared" si="298"/>
        <v>SI</v>
      </c>
      <c r="DG517" s="85">
        <f t="shared" si="281"/>
        <v>0</v>
      </c>
      <c r="DH517" s="85">
        <f t="shared" si="282"/>
        <v>0</v>
      </c>
      <c r="DI517" s="85">
        <f t="shared" si="283"/>
        <v>0</v>
      </c>
      <c r="DJ517" s="12">
        <f t="shared" si="284"/>
        <v>7.0000000000000009</v>
      </c>
      <c r="DK517" s="7">
        <f t="shared" si="285"/>
        <v>7.0000000000000009</v>
      </c>
      <c r="DL517" s="12">
        <f t="shared" si="299"/>
        <v>7334</v>
      </c>
      <c r="DM517" s="12" t="e">
        <f>VLOOKUP(A517,'5 TD'!$A:$B,2,0)</f>
        <v>#N/A</v>
      </c>
      <c r="DN517" s="7" t="e">
        <f t="shared" si="300"/>
        <v>#N/A</v>
      </c>
      <c r="DO517" s="85" t="e">
        <f t="shared" si="286"/>
        <v>#N/A</v>
      </c>
      <c r="DP517" s="85" t="e">
        <f t="shared" si="287"/>
        <v>#N/A</v>
      </c>
      <c r="DQ517" s="7" t="e">
        <f t="shared" si="288"/>
        <v>#N/A</v>
      </c>
      <c r="DR517" s="85" t="e">
        <f t="shared" si="301"/>
        <v>#N/A</v>
      </c>
      <c r="DS517" s="2" t="str">
        <f>+('3 Planilla Preadjudicación OTIC'!BN517)</f>
        <v>NO</v>
      </c>
      <c r="DT517" s="2" t="e">
        <f>IF(DR517="APROBADO",VLOOKUP(A517,'5 TD'!$D$3:$E$270,2,0),"NO APLICA")</f>
        <v>#N/A</v>
      </c>
      <c r="DU517" s="2" t="e">
        <f t="shared" si="302"/>
        <v>#N/A</v>
      </c>
      <c r="DV517" s="2" t="e">
        <f>IF(DU517="SI",VLOOKUP(A517,'5 TD'!$G$3:$H$270,2,0),"NO APLICA ")</f>
        <v>#N/A</v>
      </c>
      <c r="DW517" s="2" t="e">
        <f t="shared" si="303"/>
        <v>#N/A</v>
      </c>
      <c r="DX517" s="2" t="e">
        <f>IF(DW517="SI",VLOOKUP(A517,'5 TD'!$J$4:$K$472,2,0),"NO APLICA")</f>
        <v>#N/A</v>
      </c>
      <c r="DY517" s="2" t="e">
        <f t="shared" si="304"/>
        <v>#N/A</v>
      </c>
      <c r="DZ517" s="7" t="e">
        <f>IF(DY517="SI",VLOOKUP(A517,'5 TD'!$M$4:$N$350,2,0),"NO APLICA")</f>
        <v>#N/A</v>
      </c>
      <c r="EA517" s="2" t="e">
        <f t="shared" si="305"/>
        <v>#N/A</v>
      </c>
      <c r="EB517" s="12" t="e">
        <f t="shared" si="306"/>
        <v>#N/A</v>
      </c>
      <c r="EC517" s="12" t="e">
        <f>IF(EA517="SI",VLOOKUP(A517,'5 TD'!$V$4:$W$479,2,0),"NO APLICA")</f>
        <v>#N/A</v>
      </c>
      <c r="ED517" s="2" t="e">
        <f t="shared" si="289"/>
        <v>#N/A</v>
      </c>
      <c r="EE517" s="79" t="e">
        <f>IF(ED517="SI",VLOOKUP(AI517,COMPORTAMIENTO!$A$1:$H$2100,7,0),"NO APLICA")</f>
        <v>#N/A</v>
      </c>
      <c r="EF517" s="12" t="e">
        <f>IF(ED517="SI",VLOOKUP(A517,'5 TD'!$P$2:$Q$479,2,0),"NO APLICA")</f>
        <v>#N/A</v>
      </c>
      <c r="EG517" s="2" t="e">
        <f t="shared" si="290"/>
        <v>#N/A</v>
      </c>
      <c r="EH517" s="2">
        <f>IF(CZ517="no",0,VLOOKUP(AI517,EXPERIENCIA!$A$1:$C$2100,2,0))</f>
        <v>0</v>
      </c>
      <c r="EI517" s="2">
        <f>IF(CZ517="si",VLOOKUP(A517,'5 TD'!$S$3:$T$2103,2,0),0)</f>
        <v>0</v>
      </c>
      <c r="EJ517" s="2" t="str">
        <f t="shared" si="291"/>
        <v>SI</v>
      </c>
      <c r="EK517" s="2" t="str">
        <f>+('3 Planilla Preadjudicación OTIC'!BU517)</f>
        <v>d) Menor valor hora en su oferta económica para el curso.</v>
      </c>
      <c r="EL517" s="3"/>
      <c r="EM517" s="3"/>
      <c r="EN517" s="3"/>
      <c r="EQ517" s="86"/>
    </row>
    <row r="518" spans="1:147" ht="15" customHeight="1" x14ac:dyDescent="0.3">
      <c r="A518" s="2">
        <f>+('3 Planilla Preadjudicación OTIC'!A518)</f>
        <v>14434</v>
      </c>
      <c r="B518" s="2" t="str">
        <f>+('3 Planilla Preadjudicación OTIC'!B518)</f>
        <v>65181652-1</v>
      </c>
      <c r="C518" s="4">
        <f>+('3 Planilla Preadjudicación OTIC'!E518)</f>
        <v>2025</v>
      </c>
      <c r="D518" s="4" t="str">
        <f>+('3 Planilla Preadjudicación OTIC'!F518)</f>
        <v>MANDATO</v>
      </c>
      <c r="E518" s="4" t="str">
        <f>+('3 Planilla Preadjudicación OTIC'!G518)</f>
        <v>96505760-9</v>
      </c>
      <c r="F518" s="4" t="str">
        <f>+('3 Planilla Preadjudicación OTIC'!H518)</f>
        <v>COLBÚN</v>
      </c>
      <c r="G518" s="4"/>
      <c r="H518" s="4"/>
      <c r="I518" s="4" t="str">
        <f>+('3 Planilla Preadjudicación OTIC'!I518)</f>
        <v>TÉCNICAS DE MANIPULACIÓN DE ALIMENTOS</v>
      </c>
      <c r="J518" s="4" t="str">
        <f>+('3 Planilla Preadjudicación OTIC'!J518)</f>
        <v>PF1432</v>
      </c>
      <c r="K518" s="4" t="str">
        <f>+('3 Planilla Preadjudicación OTIC'!K518)</f>
        <v>TÉCNICAS PARA EL EMPRENDIMIENTO</v>
      </c>
      <c r="L518" s="4" t="str">
        <f>+('3 Planilla Preadjudicación OTIC'!L518)</f>
        <v>PF0921</v>
      </c>
      <c r="M518" s="2">
        <f>+('3 Planilla Preadjudicación OTIC'!M518)</f>
        <v>3</v>
      </c>
      <c r="N518" s="4" t="str">
        <f>+('3 Planilla Preadjudicación OTIC'!N518)</f>
        <v>ATACAMA</v>
      </c>
      <c r="O518" s="4" t="str">
        <f>+('3 Planilla Preadjudicación OTIC'!O518)</f>
        <v>DIEGO DE ALMAGRO</v>
      </c>
      <c r="P518" s="4" t="str">
        <f>+('3 Planilla Preadjudicación OTIC'!P518)</f>
        <v>EMPRENDEDORES/AS INFORMALES O PERSONAS VULNERABLES PERTENECIENTES AL 80% MAS VULNERABLE</v>
      </c>
      <c r="Q518" s="4" t="str">
        <f>+('3 Planilla Preadjudicación OTIC'!Q518)</f>
        <v>PRESENCIAL</v>
      </c>
      <c r="R518" s="4" t="str">
        <f>+('3 Planilla Preadjudicación OTIC'!R518)</f>
        <v>INDEPENDIENTE</v>
      </c>
      <c r="S518" s="4">
        <f>+('3 Planilla Preadjudicación OTIC'!S518)</f>
        <v>30</v>
      </c>
      <c r="T518" s="2">
        <f>+('3 Planilla Preadjudicación OTIC'!T518)</f>
        <v>10</v>
      </c>
      <c r="U518" s="2">
        <f>+('3 Planilla Preadjudicación OTIC'!U518)</f>
        <v>108</v>
      </c>
      <c r="V518" s="2">
        <f>+('3 Planilla Preadjudicación OTIC'!V518)</f>
        <v>12</v>
      </c>
      <c r="W518" s="2">
        <f>+('3 Planilla Preadjudicación OTIC'!W518)</f>
        <v>120</v>
      </c>
      <c r="X518" s="2">
        <f>+('3 Planilla Preadjudicación OTIC'!X518)</f>
        <v>4</v>
      </c>
      <c r="Y518" s="2" t="str">
        <f>+('3 Planilla Preadjudicación OTIC'!Y518)</f>
        <v>SI</v>
      </c>
      <c r="Z518" s="2" t="str">
        <f>+('3 Planilla Preadjudicación OTIC'!Z518)</f>
        <v>NO</v>
      </c>
      <c r="AA518" s="2" t="str">
        <f>+('3 Planilla Preadjudicación OTIC'!AA518)</f>
        <v>SI</v>
      </c>
      <c r="AB518" s="4" t="str">
        <f>+('3 Planilla Preadjudicación OTIC'!AB518)</f>
        <v>SE AJUSTA A PLAN FORMATIVO</v>
      </c>
      <c r="AC518" s="4" t="str">
        <f>+('3 Planilla Preadjudicación OTIC'!AC518)</f>
        <v>HOMBRES Y MUJERES DE 18 AÑOS O MAS, QUE PERTENECEN AL 80% MAS VULNERABLES, RESIDEN EN LA COMUNA DE DIEGO DE ALMAGRO Y QUE CUENTAN CON EDUCACIÓN MEDIA COMPLETA, PREFERENTEMENTE</v>
      </c>
      <c r="AD518" s="2" t="str">
        <f>+('3 Planilla Preadjudicación OTIC'!AD518)</f>
        <v>NO</v>
      </c>
      <c r="AE518" s="4">
        <f>+('3 Planilla Preadjudicación OTIC'!AE518)</f>
        <v>0</v>
      </c>
      <c r="AF518" s="2" t="str">
        <f>+('3 Planilla Preadjudicación OTIC'!AF518)</f>
        <v>CERRADA</v>
      </c>
      <c r="AG518" s="2">
        <f>+('3 Planilla Preadjudicación OTIC'!AG518)</f>
        <v>30</v>
      </c>
      <c r="AH518" s="2">
        <f>+('3 Planilla Preadjudicación OTIC'!AH518)</f>
        <v>3</v>
      </c>
      <c r="AI518" s="135" t="str">
        <f>+('3 Planilla Preadjudicación OTIC'!AI518)</f>
        <v>76335013-4</v>
      </c>
      <c r="AJ518" s="4" t="str">
        <f>+('3 Planilla Preadjudicación OTIC'!AJ518)</f>
        <v>Servicios de Capacitación y Formación Profesional Ltda.</v>
      </c>
      <c r="AK518" s="2">
        <f>+('3 Planilla Preadjudicación OTIC'!AK518)</f>
        <v>120</v>
      </c>
      <c r="AL518" s="2">
        <f>+('3 Planilla Preadjudicación OTIC'!AL518)</f>
        <v>30</v>
      </c>
      <c r="AM518" s="12">
        <f>+('3 Planilla Preadjudicación OTIC'!AM518)</f>
        <v>6373</v>
      </c>
      <c r="AN518" s="12">
        <f>+('3 Planilla Preadjudicación OTIC'!AN518)</f>
        <v>100000</v>
      </c>
      <c r="AO518" s="12">
        <f>+('3 Planilla Preadjudicación OTIC'!AO518)</f>
        <v>0</v>
      </c>
      <c r="AP518" s="12">
        <f>+('3 Planilla Preadjudicación OTIC'!AP518)</f>
        <v>7647600</v>
      </c>
      <c r="AQ518" s="12">
        <f>+('3 Planilla Preadjudicación OTIC'!AQ518)</f>
        <v>1200000</v>
      </c>
      <c r="AR518" s="12">
        <f>+('3 Planilla Preadjudicación OTIC'!AR518)</f>
        <v>1000000</v>
      </c>
      <c r="AS518" s="12">
        <f>+('3 Planilla Preadjudicación OTIC'!AS518)</f>
        <v>0</v>
      </c>
      <c r="AT518" s="12">
        <f>+('3 Planilla Preadjudicación OTIC'!AT518)</f>
        <v>0</v>
      </c>
      <c r="AU518" s="12">
        <f>+('3 Planilla Preadjudicación OTIC'!AU518)</f>
        <v>9847600</v>
      </c>
      <c r="AV518" s="2" t="str">
        <f>+('3 Planilla Preadjudicación OTIC'!AV518)</f>
        <v>SI</v>
      </c>
      <c r="AW518" s="4">
        <f>+('3 Planilla Preadjudicación OTIC'!AW518)</f>
        <v>0</v>
      </c>
      <c r="AX518" s="2">
        <f>+('3 Planilla Preadjudicación OTIC'!AX518)</f>
        <v>1</v>
      </c>
      <c r="AY518" s="2">
        <f>+('3 Planilla Preadjudicación OTIC'!AY518)</f>
        <v>7</v>
      </c>
      <c r="AZ518" s="2">
        <f>+('3 Planilla Preadjudicación OTIC'!AZ518)</f>
        <v>0</v>
      </c>
      <c r="BA518" s="2">
        <f>+('3 Planilla Preadjudicación OTIC'!BA518)</f>
        <v>0</v>
      </c>
      <c r="BB518" s="2">
        <f>+('3 Planilla Preadjudicación OTIC'!BB518)</f>
        <v>0</v>
      </c>
      <c r="BC518" s="2">
        <f>+('3 Planilla Preadjudicación OTIC'!BC518)</f>
        <v>0</v>
      </c>
      <c r="BD518" s="2">
        <f>+('3 Planilla Preadjudicación OTIC'!BD518)</f>
        <v>0</v>
      </c>
      <c r="BE518" s="2">
        <f>+('3 Planilla Preadjudicación OTIC'!BE518)</f>
        <v>0</v>
      </c>
      <c r="BF518" s="2">
        <f>+('3 Planilla Preadjudicación OTIC'!BF518)</f>
        <v>0</v>
      </c>
      <c r="BG518" s="2">
        <f>+('3 Planilla Preadjudicación OTIC'!BG518)</f>
        <v>7</v>
      </c>
      <c r="BH518" s="2">
        <f>+('3 Planilla Preadjudicación OTIC'!BH518)</f>
        <v>7</v>
      </c>
      <c r="BI518" s="2">
        <f>+('3 Planilla Preadjudicación OTIC'!BI518)</f>
        <v>7</v>
      </c>
      <c r="BJ518" s="2">
        <f>+('3 Planilla Preadjudicación OTIC'!BJ518)</f>
        <v>7</v>
      </c>
      <c r="BK518" s="2">
        <f>+('3 Planilla Preadjudicación OTIC'!BK518)</f>
        <v>7</v>
      </c>
      <c r="BL518" s="2">
        <f>+('3 Planilla Preadjudicación OTIC'!BL518)</f>
        <v>7</v>
      </c>
      <c r="BM518" s="104">
        <f>ROUND(('3 Planilla Preadjudicación OTIC'!BM518),1)</f>
        <v>6.4</v>
      </c>
      <c r="BN518" s="4" t="str">
        <f>+('3 Planilla Preadjudicación OTIC'!BN518)</f>
        <v>NO</v>
      </c>
      <c r="BO518" s="4">
        <f>+('3 Planilla Preadjudicación OTIC'!BO518)</f>
        <v>0</v>
      </c>
      <c r="BP518" s="4">
        <f>+('3 Planilla Preadjudicación OTIC'!BP518)</f>
        <v>0</v>
      </c>
      <c r="BQ518" s="4">
        <f>+('3 Planilla Preadjudicación OTIC'!BQ518)</f>
        <v>0</v>
      </c>
      <c r="BR518" s="4">
        <f>+('3 Planilla Preadjudicación OTIC'!BR518)</f>
        <v>0</v>
      </c>
      <c r="BS518" s="4">
        <f>+('3 Planilla Preadjudicación OTIC'!BS518)</f>
        <v>0</v>
      </c>
      <c r="BT518" s="4">
        <f>+('3 Planilla Preadjudicación OTIC'!BT518)</f>
        <v>0</v>
      </c>
      <c r="BU518" s="85">
        <f>IF(VLOOKUP(A518,'BD OFICIAL'!$A$1:$AL$2098,7,0)=D518,0,1)</f>
        <v>0</v>
      </c>
      <c r="BV518" s="85">
        <f>IF(VLOOKUP(A518,'BD OFICIAL'!$A$1:$AL$2098,11,0)=J518,0,1)</f>
        <v>0</v>
      </c>
      <c r="BW518" s="85">
        <f>IF(VLOOKUP(A518,'BD OFICIAL'!$A$1:$AL$2098,13,0)=L518,0,1)</f>
        <v>0</v>
      </c>
      <c r="BX518" s="2">
        <f>IF(VLOOKUP(A518,'BD OFICIAL'!$A$1:$AL$2098,16,0)=O518,0,1)</f>
        <v>0</v>
      </c>
      <c r="BY518" s="2">
        <f>IF(VLOOKUP(A518,'BD OFICIAL'!$A$1:$AL$2098,17,0)=P518,0,1)</f>
        <v>0</v>
      </c>
      <c r="BZ518" s="2">
        <f>IF(VLOOKUP(A518,'BD OFICIAL'!$A$1:$AL$2098,19,0)=R518,0,1)</f>
        <v>0</v>
      </c>
      <c r="CA518" s="2">
        <f>IF(VLOOKUP(A518,'BD OFICIAL'!$A$1:$AL$2098,21,0)=T518,0,1)</f>
        <v>0</v>
      </c>
      <c r="CB518" s="2">
        <f>IF(VLOOKUP(A518,'BD OFICIAL'!$A$1:$AL$2098,24,0)=AK518,0,1)</f>
        <v>0</v>
      </c>
      <c r="CC518" s="2">
        <f>IF(VLOOKUP(A518,'BD OFICIAL'!$A$1:$AL$2098,25,0)=X518,0,1)</f>
        <v>0</v>
      </c>
      <c r="CD518" s="2">
        <f>IF(VLOOKUP(A518,'BD OFICIAL'!$A$1:$AL$2098,26,0)=Y518,0,1)</f>
        <v>0</v>
      </c>
      <c r="CE518" s="2">
        <f>IF(VLOOKUP(A518,'BD OFICIAL'!$A$1:$AL$2098,27,0)=Z518,0,1)</f>
        <v>0</v>
      </c>
      <c r="CF518" s="2">
        <f>IF(VLOOKUP(A518,'BD OFICIAL'!$A$1:$AL$2098,28,0)=AA518,0,1)</f>
        <v>0</v>
      </c>
      <c r="CG518" s="2">
        <f>IF(VLOOKUP(A518,'BD OFICIAL'!$A$1:$AL$2098,33,0)=AF518,0,1)</f>
        <v>0</v>
      </c>
      <c r="CH518" s="2">
        <f>IF(VLOOKUP(A518,'BD OFICIAL'!$A$1:$AL$2098,35,0)=AH518,0,1)</f>
        <v>0</v>
      </c>
      <c r="CI518" s="85">
        <f>IF(VLOOKUP(A518,'BD OFICIAL'!$A$1:$AL$2098,34,0)=AL518,0,1)</f>
        <v>0</v>
      </c>
      <c r="CJ518" s="12">
        <f>VLOOKUP(A518,'BD OFICIAL'!$A$1:$AM$2098,36,0)*AM518-AP518</f>
        <v>0</v>
      </c>
      <c r="CK518" s="85" t="str">
        <f t="shared" si="292"/>
        <v>SHMAN</v>
      </c>
      <c r="CL518" s="85" t="str">
        <f t="shared" si="293"/>
        <v>SI</v>
      </c>
      <c r="CM518" s="85" t="str">
        <f t="shared" si="273"/>
        <v>NO</v>
      </c>
      <c r="CN518" s="31">
        <f t="shared" si="274"/>
        <v>0</v>
      </c>
      <c r="CO518" s="31">
        <f t="shared" si="294"/>
        <v>0</v>
      </c>
      <c r="CP518" s="31">
        <f t="shared" si="275"/>
        <v>0</v>
      </c>
      <c r="CQ518" s="31">
        <f>IF(Y518="NO",0,IF(Y518="SI",IF(VLOOKUP(A518,'BD OFICIAL'!$A:$AO,40,0)=AQ518,0,1)))</f>
        <v>0</v>
      </c>
      <c r="CR518" s="31">
        <f>IF(Z518="NO",0,IF(Z518="SI",IF(VLOOKUP(B518,'BD OFICIAL'!$A:$AO,41,0)=AS518,0,1)))</f>
        <v>0</v>
      </c>
      <c r="CS518" s="31">
        <f t="shared" si="295"/>
        <v>0</v>
      </c>
      <c r="CT518" s="31">
        <f t="shared" si="296"/>
        <v>0</v>
      </c>
      <c r="CU518" s="31">
        <f>IF(VLOOKUP(A518,'BD OFICIAL'!$A$1:$AL$1056,31,0)="SI",IF(AT518&gt;0,0,1),IF(AT518=0,0,1))</f>
        <v>0</v>
      </c>
      <c r="CV518" s="31">
        <f t="shared" si="297"/>
        <v>0</v>
      </c>
      <c r="CW518" s="31">
        <f t="shared" si="276"/>
        <v>0</v>
      </c>
      <c r="CX518" s="85" t="str">
        <f t="shared" si="277"/>
        <v>SI</v>
      </c>
      <c r="CY518" s="31">
        <f t="shared" si="278"/>
        <v>0</v>
      </c>
      <c r="CZ518" s="85" t="str">
        <f>IF(ISERROR(VLOOKUP(AI518,EXPERIENCIA!$A$1:$C$2100,1,0)),"NO","SI")</f>
        <v>SI</v>
      </c>
      <c r="DA518" s="85">
        <f>IF(CX518="no","NO APLICA",IF(AX518=0,"ERROR NOTA",IF(AND(AX518&gt;1,CZ518="NO"),"ERROR NOTA",IF(AND(CZ518="NO",AX518=1),0,IF(VLOOKUP(AI518,EXPERIENCIA!$A$1:$C$2100,3,0)=AX518,0,"ERROR NOTA")))))</f>
        <v>0</v>
      </c>
      <c r="DB518" s="85" t="str">
        <f>IF(ISERROR(VLOOKUP(AI518,COMPORTAMIENTO!$A$1:$C$2100,1,0)),"NO","SI")</f>
        <v>SI</v>
      </c>
      <c r="DC518" s="85">
        <f>IF(CX518="NO","NO APLICA",IF(AY518=0,"ERROR NOTA",IF(AND(DB518="NO",AY518=7),0,IF(VLOOKUP(AI518,COMPORTAMIENTO!$A$2:$H$2100,8,0)=AY518,0,"ERROR NOTA"))))</f>
        <v>0</v>
      </c>
      <c r="DD518" s="104">
        <f t="shared" si="279"/>
        <v>0.1</v>
      </c>
      <c r="DE518" s="104">
        <f t="shared" si="280"/>
        <v>0.70000000000000007</v>
      </c>
      <c r="DF518" s="85" t="str">
        <f t="shared" si="298"/>
        <v>SI</v>
      </c>
      <c r="DG518" s="85">
        <f t="shared" si="281"/>
        <v>0</v>
      </c>
      <c r="DH518" s="85">
        <f t="shared" si="282"/>
        <v>0</v>
      </c>
      <c r="DI518" s="85">
        <f t="shared" si="283"/>
        <v>0</v>
      </c>
      <c r="DJ518" s="12">
        <f t="shared" si="284"/>
        <v>7.0000000000000009</v>
      </c>
      <c r="DK518" s="7">
        <f t="shared" si="285"/>
        <v>7.0000000000000009</v>
      </c>
      <c r="DL518" s="12">
        <f t="shared" si="299"/>
        <v>6373</v>
      </c>
      <c r="DM518" s="12">
        <f>VLOOKUP(A518,'5 TD'!$A:$B,2,0)</f>
        <v>6373</v>
      </c>
      <c r="DN518" s="7">
        <f t="shared" si="300"/>
        <v>7</v>
      </c>
      <c r="DO518" s="85" t="str">
        <f t="shared" si="286"/>
        <v>APROBADO</v>
      </c>
      <c r="DP518" s="85" t="str">
        <f t="shared" si="287"/>
        <v>APROBADO</v>
      </c>
      <c r="DQ518" s="7">
        <f t="shared" si="288"/>
        <v>6.4</v>
      </c>
      <c r="DR518" s="85" t="str">
        <f t="shared" si="301"/>
        <v>APROBADO</v>
      </c>
      <c r="DS518" s="2" t="str">
        <f>+('3 Planilla Preadjudicación OTIC'!BN518)</f>
        <v>NO</v>
      </c>
      <c r="DT518" s="2">
        <f>IF(DR518="APROBADO",VLOOKUP(A518,'5 TD'!$D$3:$E$270,2,0),"NO APLICA")</f>
        <v>7</v>
      </c>
      <c r="DU518" s="2" t="str">
        <f t="shared" si="302"/>
        <v>NO</v>
      </c>
      <c r="DV518" s="2" t="str">
        <f>IF(DU518="SI",VLOOKUP(A518,'5 TD'!$G$3:$H$270,2,0),"NO APLICA ")</f>
        <v xml:space="preserve">NO APLICA </v>
      </c>
      <c r="DW518" s="2" t="str">
        <f t="shared" si="303"/>
        <v>NO</v>
      </c>
      <c r="DX518" s="2" t="str">
        <f>IF(DW518="SI",VLOOKUP(A518,'5 TD'!$J$4:$K$472,2,0),"NO APLICA")</f>
        <v>NO APLICA</v>
      </c>
      <c r="DY518" s="2" t="str">
        <f t="shared" si="304"/>
        <v>NO APLICA</v>
      </c>
      <c r="DZ518" s="7" t="str">
        <f>IF(DY518="SI",VLOOKUP(A518,'5 TD'!$M$4:$N$350,2,0),"NO APLICA")</f>
        <v>NO APLICA</v>
      </c>
      <c r="EA518" s="2" t="str">
        <f t="shared" si="305"/>
        <v>NO APLICA</v>
      </c>
      <c r="EB518" s="12" t="str">
        <f t="shared" si="306"/>
        <v/>
      </c>
      <c r="EC518" s="12" t="str">
        <f>IF(EA518="SI",VLOOKUP(A518,'5 TD'!$V$4:$W$479,2,0),"NO APLICA")</f>
        <v>NO APLICA</v>
      </c>
      <c r="ED518" s="2" t="str">
        <f t="shared" si="289"/>
        <v>NO</v>
      </c>
      <c r="EE518" s="79" t="str">
        <f>IF(ED518="SI",VLOOKUP(AI518,COMPORTAMIENTO!$A$1:$H$2100,7,0),"NO APLICA")</f>
        <v>NO APLICA</v>
      </c>
      <c r="EF518" s="12" t="str">
        <f>IF(ED518="SI",VLOOKUP(A518,'5 TD'!$P$2:$Q$479,2,0),"NO APLICA")</f>
        <v>NO APLICA</v>
      </c>
      <c r="EG518" s="2" t="str">
        <f t="shared" si="290"/>
        <v>NO</v>
      </c>
      <c r="EH518" s="2">
        <f>IF(CZ518="no",0,VLOOKUP(AI518,EXPERIENCIA!$A$1:$C$2100,2,0))</f>
        <v>18</v>
      </c>
      <c r="EI518" s="2">
        <f>IF(CZ518="si",VLOOKUP(A518,'5 TD'!$S$3:$T$2103,2,0),0)</f>
        <v>80</v>
      </c>
      <c r="EJ518" s="2" t="str">
        <f t="shared" si="291"/>
        <v>NO</v>
      </c>
      <c r="EK518" s="2">
        <f>+('3 Planilla Preadjudicación OTIC'!BU518)</f>
        <v>0</v>
      </c>
      <c r="EL518" s="4"/>
      <c r="EM518" s="3"/>
      <c r="EN518" s="3"/>
      <c r="EQ518" s="86"/>
    </row>
    <row r="519" spans="1:147" ht="15" customHeight="1" x14ac:dyDescent="0.3">
      <c r="A519" s="2">
        <f>+('3 Planilla Preadjudicación OTIC'!A519)</f>
        <v>14456</v>
      </c>
      <c r="B519" s="2" t="str">
        <f>+('3 Planilla Preadjudicación OTIC'!B519)</f>
        <v>65181652-1</v>
      </c>
      <c r="C519" s="4">
        <f>+('3 Planilla Preadjudicación OTIC'!E519)</f>
        <v>2025</v>
      </c>
      <c r="D519" s="4" t="str">
        <f>+('3 Planilla Preadjudicación OTIC'!F519)</f>
        <v>MANDATO</v>
      </c>
      <c r="E519" s="4" t="str">
        <f>+('3 Planilla Preadjudicación OTIC'!G519)</f>
        <v>65006242-6</v>
      </c>
      <c r="F519" s="4" t="str">
        <f>+('3 Planilla Preadjudicación OTIC'!H519)</f>
        <v>CORPORACIÓN ABRIENDO PUERTAS</v>
      </c>
      <c r="G519" s="4"/>
      <c r="H519" s="4"/>
      <c r="I519" s="4" t="str">
        <f>+('3 Planilla Preadjudicación OTIC'!I519)</f>
        <v>INICIANDO MI NEGOCIO</v>
      </c>
      <c r="J519" s="4" t="str">
        <f>+('3 Planilla Preadjudicación OTIC'!J519)</f>
        <v>PF0838</v>
      </c>
      <c r="K519" s="4" t="str">
        <f>+('3 Planilla Preadjudicación OTIC'!K519)</f>
        <v/>
      </c>
      <c r="L519" s="4" t="str">
        <f>+('3 Planilla Preadjudicación OTIC'!L519)</f>
        <v/>
      </c>
      <c r="M519" s="2">
        <f>+('3 Planilla Preadjudicación OTIC'!M519)</f>
        <v>13</v>
      </c>
      <c r="N519" s="4" t="str">
        <f>+('3 Planilla Preadjudicación OTIC'!N519)</f>
        <v>METROPOLITANA</v>
      </c>
      <c r="O519" s="4" t="str">
        <f>+('3 Planilla Preadjudicación OTIC'!O519)</f>
        <v>SAN JOAQUÍN</v>
      </c>
      <c r="P519" s="4" t="str">
        <f>+('3 Planilla Preadjudicación OTIC'!P519)</f>
        <v xml:space="preserve">Personas derivadas por Gendarmeria </v>
      </c>
      <c r="Q519" s="4" t="str">
        <f>+('3 Planilla Preadjudicación OTIC'!Q519)</f>
        <v>PRESENCIAL</v>
      </c>
      <c r="R519" s="4" t="str">
        <f>+('3 Planilla Preadjudicación OTIC'!R519)</f>
        <v>INDEPENDIENTE</v>
      </c>
      <c r="S519" s="4">
        <f>+('3 Planilla Preadjudicación OTIC'!S519)</f>
        <v>7</v>
      </c>
      <c r="T519" s="2">
        <f>+('3 Planilla Preadjudicación OTIC'!T519)</f>
        <v>10</v>
      </c>
      <c r="U519" s="2">
        <f>+('3 Planilla Preadjudicación OTIC'!U519)</f>
        <v>28</v>
      </c>
      <c r="V519" s="2">
        <f>+('3 Planilla Preadjudicación OTIC'!V519)</f>
        <v>0</v>
      </c>
      <c r="W519" s="2">
        <f>+('3 Planilla Preadjudicación OTIC'!W519)</f>
        <v>28</v>
      </c>
      <c r="X519" s="2">
        <f>+('3 Planilla Preadjudicación OTIC'!X519)</f>
        <v>4</v>
      </c>
      <c r="Y519" s="2" t="str">
        <f>+('3 Planilla Preadjudicación OTIC'!Y519)</f>
        <v>NO</v>
      </c>
      <c r="Z519" s="2" t="str">
        <f>+('3 Planilla Preadjudicación OTIC'!Z519)</f>
        <v>NO</v>
      </c>
      <c r="AA519" s="2" t="str">
        <f>+('3 Planilla Preadjudicación OTIC'!AA519)</f>
        <v>NO</v>
      </c>
      <c r="AB519" s="4" t="str">
        <f>+('3 Planilla Preadjudicación OTIC'!AB519)</f>
        <v>SE AJUSTA A PLAN FORMATIVO</v>
      </c>
      <c r="AC519" s="4" t="str">
        <f>+('3 Planilla Preadjudicación OTIC'!AC519)</f>
        <v>MUJERES MAYORES DE 18 AÑOS, PRIVADAS DE LIBERTAD EN EL CENTRO PENITENCIARIO FEMENINO DE SANTIAGO, EN SITUACIÓN DE VULNERABILIDAD SOCIAL (PERTENECIENTES AL 80% MÁS VULNERABLE), CON BAJA ESCOLARIDAD Y LIMITADA EXPERIENCIA LABORAL.</v>
      </c>
      <c r="AD519" s="2" t="str">
        <f>+('3 Planilla Preadjudicación OTIC'!AD519)</f>
        <v>NO</v>
      </c>
      <c r="AE519" s="4">
        <f>+('3 Planilla Preadjudicación OTIC'!AE519)</f>
        <v>0</v>
      </c>
      <c r="AF519" s="2" t="str">
        <f>+('3 Planilla Preadjudicación OTIC'!AF519)</f>
        <v>CERRADA</v>
      </c>
      <c r="AG519" s="2">
        <f>+('3 Planilla Preadjudicación OTIC'!AG519)</f>
        <v>7</v>
      </c>
      <c r="AH519" s="2">
        <f>+('3 Planilla Preadjudicación OTIC'!AH519)</f>
        <v>1</v>
      </c>
      <c r="AI519" s="135" t="str">
        <f>+('3 Planilla Preadjudicación OTIC'!AI519)</f>
        <v>78012362-1</v>
      </c>
      <c r="AJ519" s="4" t="str">
        <f>+('3 Planilla Preadjudicación OTIC'!AJ519)</f>
        <v>MINERVA MINDSET CAPACITACIONES SPA</v>
      </c>
      <c r="AK519" s="2">
        <f>+('3 Planilla Preadjudicación OTIC'!AK519)</f>
        <v>28</v>
      </c>
      <c r="AL519" s="2">
        <f>+('3 Planilla Preadjudicación OTIC'!AL519)</f>
        <v>7</v>
      </c>
      <c r="AM519" s="12">
        <f>+('3 Planilla Preadjudicación OTIC'!AM519)</f>
        <v>4990</v>
      </c>
      <c r="AN519" s="12">
        <f>+('3 Planilla Preadjudicación OTIC'!AN519)</f>
        <v>0</v>
      </c>
      <c r="AO519" s="12">
        <f>+('3 Planilla Preadjudicación OTIC'!AO519)</f>
        <v>0</v>
      </c>
      <c r="AP519" s="12">
        <f>+('3 Planilla Preadjudicación OTIC'!AP519)</f>
        <v>1397200</v>
      </c>
      <c r="AQ519" s="12">
        <f>+('3 Planilla Preadjudicación OTIC'!AQ519)</f>
        <v>0</v>
      </c>
      <c r="AR519" s="12">
        <f>+('3 Planilla Preadjudicación OTIC'!AR519)</f>
        <v>0</v>
      </c>
      <c r="AS519" s="12">
        <f>+('3 Planilla Preadjudicación OTIC'!AS519)</f>
        <v>0</v>
      </c>
      <c r="AT519" s="12">
        <f>+('3 Planilla Preadjudicación OTIC'!AT519)</f>
        <v>0</v>
      </c>
      <c r="AU519" s="12">
        <f>+('3 Planilla Preadjudicación OTIC'!AU519)</f>
        <v>1397200</v>
      </c>
      <c r="AV519" s="2" t="str">
        <f>+('3 Planilla Preadjudicación OTIC'!AV519)</f>
        <v>SI</v>
      </c>
      <c r="AW519" s="4">
        <f>+('3 Planilla Preadjudicación OTIC'!AW519)</f>
        <v>0</v>
      </c>
      <c r="AX519" s="2">
        <f>+('3 Planilla Preadjudicación OTIC'!AX519)</f>
        <v>1</v>
      </c>
      <c r="AY519" s="2">
        <f>+('3 Planilla Preadjudicación OTIC'!AY519)</f>
        <v>7</v>
      </c>
      <c r="AZ519" s="2">
        <f>+('3 Planilla Preadjudicación OTIC'!AZ519)</f>
        <v>0</v>
      </c>
      <c r="BA519" s="2">
        <f>+('3 Planilla Preadjudicación OTIC'!BA519)</f>
        <v>0</v>
      </c>
      <c r="BB519" s="2">
        <f>+('3 Planilla Preadjudicación OTIC'!BB519)</f>
        <v>0</v>
      </c>
      <c r="BC519" s="2">
        <f>+('3 Planilla Preadjudicación OTIC'!BC519)</f>
        <v>0</v>
      </c>
      <c r="BD519" s="2">
        <f>+('3 Planilla Preadjudicación OTIC'!BD519)</f>
        <v>0</v>
      </c>
      <c r="BE519" s="2">
        <f>+('3 Planilla Preadjudicación OTIC'!BE519)</f>
        <v>0</v>
      </c>
      <c r="BF519" s="2">
        <f>+('3 Planilla Preadjudicación OTIC'!BF519)</f>
        <v>0</v>
      </c>
      <c r="BG519" s="2">
        <f>+('3 Planilla Preadjudicación OTIC'!BG519)</f>
        <v>7</v>
      </c>
      <c r="BH519" s="2">
        <f>+('3 Planilla Preadjudicación OTIC'!BH519)</f>
        <v>7</v>
      </c>
      <c r="BI519" s="2">
        <f>+('3 Planilla Preadjudicación OTIC'!BI519)</f>
        <v>7</v>
      </c>
      <c r="BJ519" s="2">
        <f>+('3 Planilla Preadjudicación OTIC'!BJ519)</f>
        <v>7</v>
      </c>
      <c r="BK519" s="2">
        <f>+('3 Planilla Preadjudicación OTIC'!BK519)</f>
        <v>7</v>
      </c>
      <c r="BL519" s="2">
        <f>+('3 Planilla Preadjudicación OTIC'!BL519)</f>
        <v>5.8</v>
      </c>
      <c r="BM519" s="104">
        <f>ROUND(('3 Planilla Preadjudicación OTIC'!BM519),1)</f>
        <v>6.3</v>
      </c>
      <c r="BN519" s="4" t="str">
        <f>+('3 Planilla Preadjudicación OTIC'!BN519)</f>
        <v>NO</v>
      </c>
      <c r="BO519" s="4">
        <f>+('3 Planilla Preadjudicación OTIC'!BO519)</f>
        <v>0</v>
      </c>
      <c r="BP519" s="4">
        <f>+('3 Planilla Preadjudicación OTIC'!BP519)</f>
        <v>0</v>
      </c>
      <c r="BQ519" s="4">
        <f>+('3 Planilla Preadjudicación OTIC'!BQ519)</f>
        <v>0</v>
      </c>
      <c r="BR519" s="4">
        <f>+('3 Planilla Preadjudicación OTIC'!BR519)</f>
        <v>0</v>
      </c>
      <c r="BS519" s="4">
        <f>+('3 Planilla Preadjudicación OTIC'!BS519)</f>
        <v>0</v>
      </c>
      <c r="BT519" s="4">
        <f>+('3 Planilla Preadjudicación OTIC'!BT519)</f>
        <v>0</v>
      </c>
      <c r="BU519" s="85">
        <f>IF(VLOOKUP(A519,'BD OFICIAL'!$A$1:$AL$2098,7,0)=D519,0,1)</f>
        <v>0</v>
      </c>
      <c r="BV519" s="85">
        <f>IF(VLOOKUP(A519,'BD OFICIAL'!$A$1:$AL$2098,11,0)=J519,0,1)</f>
        <v>0</v>
      </c>
      <c r="BW519" s="85">
        <f>IF(VLOOKUP(A519,'BD OFICIAL'!$A$1:$AL$2098,13,0)=L519,0,1)</f>
        <v>0</v>
      </c>
      <c r="BX519" s="2">
        <f>IF(VLOOKUP(A519,'BD OFICIAL'!$A$1:$AL$2098,16,0)=O519,0,1)</f>
        <v>0</v>
      </c>
      <c r="BY519" s="2">
        <f>IF(VLOOKUP(A519,'BD OFICIAL'!$A$1:$AL$2098,17,0)=P519,0,1)</f>
        <v>0</v>
      </c>
      <c r="BZ519" s="2">
        <f>IF(VLOOKUP(A519,'BD OFICIAL'!$A$1:$AL$2098,19,0)=R519,0,1)</f>
        <v>0</v>
      </c>
      <c r="CA519" s="2">
        <f>IF(VLOOKUP(A519,'BD OFICIAL'!$A$1:$AL$2098,21,0)=T519,0,1)</f>
        <v>0</v>
      </c>
      <c r="CB519" s="2">
        <f>IF(VLOOKUP(A519,'BD OFICIAL'!$A$1:$AL$2098,24,0)=AK519,0,1)</f>
        <v>0</v>
      </c>
      <c r="CC519" s="2">
        <f>IF(VLOOKUP(A519,'BD OFICIAL'!$A$1:$AL$2098,25,0)=X519,0,1)</f>
        <v>0</v>
      </c>
      <c r="CD519" s="2">
        <f>IF(VLOOKUP(A519,'BD OFICIAL'!$A$1:$AL$2098,26,0)=Y519,0,1)</f>
        <v>0</v>
      </c>
      <c r="CE519" s="2">
        <f>IF(VLOOKUP(A519,'BD OFICIAL'!$A$1:$AL$2098,27,0)=Z519,0,1)</f>
        <v>0</v>
      </c>
      <c r="CF519" s="2">
        <f>IF(VLOOKUP(A519,'BD OFICIAL'!$A$1:$AL$2098,28,0)=AA519,0,1)</f>
        <v>0</v>
      </c>
      <c r="CG519" s="2">
        <f>IF(VLOOKUP(A519,'BD OFICIAL'!$A$1:$AL$2098,33,0)=AF519,0,1)</f>
        <v>0</v>
      </c>
      <c r="CH519" s="2">
        <f>IF(VLOOKUP(A519,'BD OFICIAL'!$A$1:$AL$2098,35,0)=AH519,0,1)</f>
        <v>0</v>
      </c>
      <c r="CI519" s="85">
        <f>IF(VLOOKUP(A519,'BD OFICIAL'!$A$1:$AL$2098,34,0)=AL519,0,1)</f>
        <v>0</v>
      </c>
      <c r="CJ519" s="12">
        <f>VLOOKUP(A519,'BD OFICIAL'!$A$1:$AM$2098,36,0)*AM519-AP519</f>
        <v>0</v>
      </c>
      <c r="CK519" s="85" t="str">
        <f t="shared" si="292"/>
        <v>SSH</v>
      </c>
      <c r="CL519" s="85" t="str">
        <f t="shared" si="293"/>
        <v>SI</v>
      </c>
      <c r="CM519" s="85" t="str">
        <f t="shared" si="273"/>
        <v>NO</v>
      </c>
      <c r="CN519" s="31">
        <f t="shared" si="274"/>
        <v>0</v>
      </c>
      <c r="CO519" s="31">
        <f t="shared" si="294"/>
        <v>0</v>
      </c>
      <c r="CP519" s="31">
        <f t="shared" si="275"/>
        <v>0</v>
      </c>
      <c r="CQ519" s="31">
        <f>IF(Y519="NO",0,IF(Y519="SI",IF(VLOOKUP(A519,'BD OFICIAL'!$A:$AO,40,0)=AQ519,0,1)))</f>
        <v>0</v>
      </c>
      <c r="CR519" s="31">
        <f>IF(Z519="NO",0,IF(Z519="SI",IF(VLOOKUP(B519,'BD OFICIAL'!$A:$AO,41,0)=AS519,0,1)))</f>
        <v>0</v>
      </c>
      <c r="CS519" s="31">
        <f t="shared" si="295"/>
        <v>0</v>
      </c>
      <c r="CT519" s="31">
        <f t="shared" si="296"/>
        <v>0</v>
      </c>
      <c r="CU519" s="31">
        <f>IF(VLOOKUP(A519,'BD OFICIAL'!$A$1:$AL$1056,31,0)="SI",IF(AT519&gt;0,0,1),IF(AT519=0,0,1))</f>
        <v>0</v>
      </c>
      <c r="CV519" s="31">
        <f t="shared" si="297"/>
        <v>0</v>
      </c>
      <c r="CW519" s="31">
        <f t="shared" si="276"/>
        <v>0</v>
      </c>
      <c r="CX519" s="85" t="str">
        <f t="shared" si="277"/>
        <v>SI</v>
      </c>
      <c r="CY519" s="31">
        <f t="shared" si="278"/>
        <v>0</v>
      </c>
      <c r="CZ519" s="85" t="str">
        <f>IF(ISERROR(VLOOKUP(AI519,EXPERIENCIA!$A$1:$C$2100,1,0)),"NO","SI")</f>
        <v>NO</v>
      </c>
      <c r="DA519" s="85">
        <f>IF(CX519="no","NO APLICA",IF(AX519=0,"ERROR NOTA",IF(AND(AX519&gt;1,CZ519="NO"),"ERROR NOTA",IF(AND(CZ519="NO",AX519=1),0,IF(VLOOKUP(AI519,EXPERIENCIA!$A$1:$C$2100,3,0)=AX519,0,"ERROR NOTA")))))</f>
        <v>0</v>
      </c>
      <c r="DB519" s="85" t="str">
        <f>IF(ISERROR(VLOOKUP(AI519,COMPORTAMIENTO!$A$1:$C$2100,1,0)),"NO","SI")</f>
        <v>NO</v>
      </c>
      <c r="DC519" s="85">
        <f>IF(CX519="NO","NO APLICA",IF(AY519=0,"ERROR NOTA",IF(AND(DB519="NO",AY519=7),0,IF(VLOOKUP(AI519,COMPORTAMIENTO!$A$2:$H$2100,8,0)=AY519,0,"ERROR NOTA"))))</f>
        <v>0</v>
      </c>
      <c r="DD519" s="104">
        <f t="shared" si="279"/>
        <v>0.1</v>
      </c>
      <c r="DE519" s="104">
        <f t="shared" si="280"/>
        <v>0.70000000000000007</v>
      </c>
      <c r="DF519" s="85" t="str">
        <f t="shared" si="298"/>
        <v>SI</v>
      </c>
      <c r="DG519" s="85">
        <f t="shared" si="281"/>
        <v>0</v>
      </c>
      <c r="DH519" s="85">
        <f t="shared" si="282"/>
        <v>0</v>
      </c>
      <c r="DI519" s="85">
        <f t="shared" si="283"/>
        <v>0</v>
      </c>
      <c r="DJ519" s="12">
        <f t="shared" si="284"/>
        <v>7.0000000000000009</v>
      </c>
      <c r="DK519" s="7">
        <f t="shared" si="285"/>
        <v>7.0000000000000009</v>
      </c>
      <c r="DL519" s="12">
        <f t="shared" si="299"/>
        <v>4990</v>
      </c>
      <c r="DM519" s="12">
        <f>VLOOKUP(A519,'5 TD'!$A:$B,2,0)</f>
        <v>4130</v>
      </c>
      <c r="DN519" s="7">
        <f t="shared" si="300"/>
        <v>5.8</v>
      </c>
      <c r="DO519" s="85" t="str">
        <f t="shared" si="286"/>
        <v>APROBADO</v>
      </c>
      <c r="DP519" s="85" t="str">
        <f t="shared" si="287"/>
        <v>APROBADO</v>
      </c>
      <c r="DQ519" s="7">
        <f t="shared" si="288"/>
        <v>6.3</v>
      </c>
      <c r="DR519" s="85" t="str">
        <f t="shared" si="301"/>
        <v>APROBADO</v>
      </c>
      <c r="DS519" s="2" t="str">
        <f>+('3 Planilla Preadjudicación OTIC'!BN519)</f>
        <v>NO</v>
      </c>
      <c r="DT519" s="2">
        <f>IF(DR519="APROBADO",VLOOKUP(A519,'5 TD'!$D$3:$E$270,2,0),"NO APLICA")</f>
        <v>6.6</v>
      </c>
      <c r="DU519" s="2" t="str">
        <f t="shared" si="302"/>
        <v>NO</v>
      </c>
      <c r="DV519" s="2" t="str">
        <f>IF(DU519="SI",VLOOKUP(A519,'5 TD'!$G$3:$H$270,2,0),"NO APLICA ")</f>
        <v xml:space="preserve">NO APLICA </v>
      </c>
      <c r="DW519" s="2" t="str">
        <f t="shared" si="303"/>
        <v>NO</v>
      </c>
      <c r="DX519" s="2" t="str">
        <f>IF(DW519="SI",VLOOKUP(A519,'5 TD'!$J$4:$K$472,2,0),"NO APLICA")</f>
        <v>NO APLICA</v>
      </c>
      <c r="DY519" s="2" t="str">
        <f t="shared" si="304"/>
        <v>NO APLICA</v>
      </c>
      <c r="DZ519" s="7" t="str">
        <f>IF(DY519="SI",VLOOKUP(A519,'5 TD'!$M$4:$N$350,2,0),"NO APLICA")</f>
        <v>NO APLICA</v>
      </c>
      <c r="EA519" s="2" t="str">
        <f t="shared" si="305"/>
        <v>NO APLICA</v>
      </c>
      <c r="EB519" s="12" t="str">
        <f t="shared" si="306"/>
        <v/>
      </c>
      <c r="EC519" s="12" t="str">
        <f>IF(EA519="SI",VLOOKUP(A519,'5 TD'!$V$4:$W$479,2,0),"NO APLICA")</f>
        <v>NO APLICA</v>
      </c>
      <c r="ED519" s="2" t="str">
        <f t="shared" si="289"/>
        <v>NO</v>
      </c>
      <c r="EE519" s="79" t="str">
        <f>IF(ED519="SI",VLOOKUP(AI519,COMPORTAMIENTO!$A$1:$H$2100,7,0),"NO APLICA")</f>
        <v>NO APLICA</v>
      </c>
      <c r="EF519" s="12" t="str">
        <f>IF(ED519="SI",VLOOKUP(A519,'5 TD'!$P$2:$Q$479,2,0),"NO APLICA")</f>
        <v>NO APLICA</v>
      </c>
      <c r="EG519" s="2" t="str">
        <f t="shared" si="290"/>
        <v>NO</v>
      </c>
      <c r="EH519" s="2">
        <f>IF(CZ519="no",0,VLOOKUP(AI519,EXPERIENCIA!$A$1:$C$2100,2,0))</f>
        <v>0</v>
      </c>
      <c r="EI519" s="2">
        <f>IF(CZ519="si",VLOOKUP(A519,'5 TD'!$S$3:$T$2103,2,0),0)</f>
        <v>0</v>
      </c>
      <c r="EJ519" s="2" t="str">
        <f t="shared" si="291"/>
        <v>SI</v>
      </c>
      <c r="EK519" s="2">
        <f>+('3 Planilla Preadjudicación OTIC'!BU519)</f>
        <v>0</v>
      </c>
      <c r="EL519" s="4"/>
      <c r="EM519" s="3"/>
      <c r="EN519" s="3"/>
      <c r="EQ519" s="86"/>
    </row>
    <row r="520" spans="1:147" ht="15" customHeight="1" x14ac:dyDescent="0.3">
      <c r="A520" s="2">
        <f>+('3 Planilla Preadjudicación OTIC'!A520)</f>
        <v>14459</v>
      </c>
      <c r="B520" s="2" t="str">
        <f>+('3 Planilla Preadjudicación OTIC'!B520)</f>
        <v>65181652-1</v>
      </c>
      <c r="C520" s="4">
        <f>+('3 Planilla Preadjudicación OTIC'!E520)</f>
        <v>2025</v>
      </c>
      <c r="D520" s="4" t="str">
        <f>+('3 Planilla Preadjudicación OTIC'!F520)</f>
        <v>MANDATO</v>
      </c>
      <c r="E520" s="4" t="str">
        <f>+('3 Planilla Preadjudicación OTIC'!G520)</f>
        <v>65006242-6</v>
      </c>
      <c r="F520" s="4" t="str">
        <f>+('3 Planilla Preadjudicación OTIC'!H520)</f>
        <v>CORPORACIÓN ABRIENDO PUERTAS</v>
      </c>
      <c r="G520" s="4"/>
      <c r="H520" s="4"/>
      <c r="I520" s="4" t="str">
        <f>+('3 Planilla Preadjudicación OTIC'!I520)</f>
        <v>INICIANDO MI NEGOCIO</v>
      </c>
      <c r="J520" s="4" t="str">
        <f>+('3 Planilla Preadjudicación OTIC'!J520)</f>
        <v>PF0838</v>
      </c>
      <c r="K520" s="4" t="str">
        <f>+('3 Planilla Preadjudicación OTIC'!K520)</f>
        <v/>
      </c>
      <c r="L520" s="4" t="str">
        <f>+('3 Planilla Preadjudicación OTIC'!L520)</f>
        <v/>
      </c>
      <c r="M520" s="2">
        <f>+('3 Planilla Preadjudicación OTIC'!M520)</f>
        <v>13</v>
      </c>
      <c r="N520" s="4" t="str">
        <f>+('3 Planilla Preadjudicación OTIC'!N520)</f>
        <v>METROPOLITANA</v>
      </c>
      <c r="O520" s="4" t="str">
        <f>+('3 Planilla Preadjudicación OTIC'!O520)</f>
        <v>SAN JOAQUÍN</v>
      </c>
      <c r="P520" s="4" t="str">
        <f>+('3 Planilla Preadjudicación OTIC'!P520)</f>
        <v xml:space="preserve">Personas derivadas por Gendarmeria </v>
      </c>
      <c r="Q520" s="4" t="str">
        <f>+('3 Planilla Preadjudicación OTIC'!Q520)</f>
        <v>PRESENCIAL</v>
      </c>
      <c r="R520" s="4" t="str">
        <f>+('3 Planilla Preadjudicación OTIC'!R520)</f>
        <v>INDEPENDIENTE</v>
      </c>
      <c r="S520" s="4">
        <f>+('3 Planilla Preadjudicación OTIC'!S520)</f>
        <v>7</v>
      </c>
      <c r="T520" s="2">
        <f>+('3 Planilla Preadjudicación OTIC'!T520)</f>
        <v>10</v>
      </c>
      <c r="U520" s="2">
        <f>+('3 Planilla Preadjudicación OTIC'!U520)</f>
        <v>28</v>
      </c>
      <c r="V520" s="2">
        <f>+('3 Planilla Preadjudicación OTIC'!V520)</f>
        <v>0</v>
      </c>
      <c r="W520" s="2">
        <f>+('3 Planilla Preadjudicación OTIC'!W520)</f>
        <v>28</v>
      </c>
      <c r="X520" s="2">
        <f>+('3 Planilla Preadjudicación OTIC'!X520)</f>
        <v>4</v>
      </c>
      <c r="Y520" s="2" t="str">
        <f>+('3 Planilla Preadjudicación OTIC'!Y520)</f>
        <v>NO</v>
      </c>
      <c r="Z520" s="2" t="str">
        <f>+('3 Planilla Preadjudicación OTIC'!Z520)</f>
        <v>NO</v>
      </c>
      <c r="AA520" s="2" t="str">
        <f>+('3 Planilla Preadjudicación OTIC'!AA520)</f>
        <v>NO</v>
      </c>
      <c r="AB520" s="4" t="str">
        <f>+('3 Planilla Preadjudicación OTIC'!AB520)</f>
        <v>SE AJUSTA A PLAN FORMATIVO</v>
      </c>
      <c r="AC520" s="4" t="str">
        <f>+('3 Planilla Preadjudicación OTIC'!AC520)</f>
        <v>MUJERES MAYORES DE 18 AÑOS, PRIVADAS DE LIBERTAD EN EL CENTRO PENITENCIARIO FEMENINO DE SANTIAGO, EN SITUACIÓN DE VULNERABILIDAD SOCIAL (PERTENECIENTES AL 80% MÁS VULNERABLE), CON BAJA ESCOLARIDAD Y LIMITADA EXPERIENCIA LABORAL.</v>
      </c>
      <c r="AD520" s="2" t="str">
        <f>+('3 Planilla Preadjudicación OTIC'!AD520)</f>
        <v>NO</v>
      </c>
      <c r="AE520" s="4">
        <f>+('3 Planilla Preadjudicación OTIC'!AE520)</f>
        <v>0</v>
      </c>
      <c r="AF520" s="2" t="str">
        <f>+('3 Planilla Preadjudicación OTIC'!AF520)</f>
        <v>CERRADA</v>
      </c>
      <c r="AG520" s="2">
        <f>+('3 Planilla Preadjudicación OTIC'!AG520)</f>
        <v>7</v>
      </c>
      <c r="AH520" s="2">
        <f>+('3 Planilla Preadjudicación OTIC'!AH520)</f>
        <v>1</v>
      </c>
      <c r="AI520" s="135" t="str">
        <f>+('3 Planilla Preadjudicación OTIC'!AI520)</f>
        <v>78012362-1</v>
      </c>
      <c r="AJ520" s="4" t="str">
        <f>+('3 Planilla Preadjudicación OTIC'!AJ520)</f>
        <v>MINERVA MINDSET CAPACITACIONES SPA</v>
      </c>
      <c r="AK520" s="2">
        <f>+('3 Planilla Preadjudicación OTIC'!AK520)</f>
        <v>28</v>
      </c>
      <c r="AL520" s="2">
        <f>+('3 Planilla Preadjudicación OTIC'!AL520)</f>
        <v>7</v>
      </c>
      <c r="AM520" s="12">
        <f>+('3 Planilla Preadjudicación OTIC'!AM520)</f>
        <v>4990</v>
      </c>
      <c r="AN520" s="12">
        <f>+('3 Planilla Preadjudicación OTIC'!AN520)</f>
        <v>0</v>
      </c>
      <c r="AO520" s="12">
        <f>+('3 Planilla Preadjudicación OTIC'!AO520)</f>
        <v>0</v>
      </c>
      <c r="AP520" s="12">
        <f>+('3 Planilla Preadjudicación OTIC'!AP520)</f>
        <v>1397200</v>
      </c>
      <c r="AQ520" s="12">
        <f>+('3 Planilla Preadjudicación OTIC'!AQ520)</f>
        <v>0</v>
      </c>
      <c r="AR520" s="12">
        <f>+('3 Planilla Preadjudicación OTIC'!AR520)</f>
        <v>0</v>
      </c>
      <c r="AS520" s="12">
        <f>+('3 Planilla Preadjudicación OTIC'!AS520)</f>
        <v>0</v>
      </c>
      <c r="AT520" s="12">
        <f>+('3 Planilla Preadjudicación OTIC'!AT520)</f>
        <v>0</v>
      </c>
      <c r="AU520" s="12">
        <f>+('3 Planilla Preadjudicación OTIC'!AU520)</f>
        <v>1397200</v>
      </c>
      <c r="AV520" s="2" t="str">
        <f>+('3 Planilla Preadjudicación OTIC'!AV520)</f>
        <v>SI</v>
      </c>
      <c r="AW520" s="4">
        <f>+('3 Planilla Preadjudicación OTIC'!AW520)</f>
        <v>0</v>
      </c>
      <c r="AX520" s="2">
        <f>+('3 Planilla Preadjudicación OTIC'!AX520)</f>
        <v>1</v>
      </c>
      <c r="AY520" s="2">
        <f>+('3 Planilla Preadjudicación OTIC'!AY520)</f>
        <v>7</v>
      </c>
      <c r="AZ520" s="2">
        <f>+('3 Planilla Preadjudicación OTIC'!AZ520)</f>
        <v>0</v>
      </c>
      <c r="BA520" s="2">
        <f>+('3 Planilla Preadjudicación OTIC'!BA520)</f>
        <v>0</v>
      </c>
      <c r="BB520" s="2">
        <f>+('3 Planilla Preadjudicación OTIC'!BB520)</f>
        <v>0</v>
      </c>
      <c r="BC520" s="2">
        <f>+('3 Planilla Preadjudicación OTIC'!BC520)</f>
        <v>0</v>
      </c>
      <c r="BD520" s="2">
        <f>+('3 Planilla Preadjudicación OTIC'!BD520)</f>
        <v>0</v>
      </c>
      <c r="BE520" s="2">
        <f>+('3 Planilla Preadjudicación OTIC'!BE520)</f>
        <v>0</v>
      </c>
      <c r="BF520" s="2">
        <f>+('3 Planilla Preadjudicación OTIC'!BF520)</f>
        <v>0</v>
      </c>
      <c r="BG520" s="2">
        <f>+('3 Planilla Preadjudicación OTIC'!BG520)</f>
        <v>7</v>
      </c>
      <c r="BH520" s="2">
        <f>+('3 Planilla Preadjudicación OTIC'!BH520)</f>
        <v>7</v>
      </c>
      <c r="BI520" s="2">
        <f>+('3 Planilla Preadjudicación OTIC'!BI520)</f>
        <v>7</v>
      </c>
      <c r="BJ520" s="2">
        <f>+('3 Planilla Preadjudicación OTIC'!BJ520)</f>
        <v>7</v>
      </c>
      <c r="BK520" s="2">
        <f>+('3 Planilla Preadjudicación OTIC'!BK520)</f>
        <v>7</v>
      </c>
      <c r="BL520" s="2">
        <f>+('3 Planilla Preadjudicación OTIC'!BL520)</f>
        <v>5.8</v>
      </c>
      <c r="BM520" s="104">
        <f>ROUND(('3 Planilla Preadjudicación OTIC'!BM520),1)</f>
        <v>6.3</v>
      </c>
      <c r="BN520" s="4" t="str">
        <f>+('3 Planilla Preadjudicación OTIC'!BN520)</f>
        <v>NO</v>
      </c>
      <c r="BO520" s="4">
        <f>+('3 Planilla Preadjudicación OTIC'!BO520)</f>
        <v>0</v>
      </c>
      <c r="BP520" s="4">
        <f>+('3 Planilla Preadjudicación OTIC'!BP520)</f>
        <v>0</v>
      </c>
      <c r="BQ520" s="4">
        <f>+('3 Planilla Preadjudicación OTIC'!BQ520)</f>
        <v>0</v>
      </c>
      <c r="BR520" s="4">
        <f>+('3 Planilla Preadjudicación OTIC'!BR520)</f>
        <v>0</v>
      </c>
      <c r="BS520" s="4">
        <f>+('3 Planilla Preadjudicación OTIC'!BS520)</f>
        <v>0</v>
      </c>
      <c r="BT520" s="4">
        <f>+('3 Planilla Preadjudicación OTIC'!BT520)</f>
        <v>0</v>
      </c>
      <c r="BU520" s="85">
        <f>IF(VLOOKUP(A520,'BD OFICIAL'!$A$1:$AL$2098,7,0)=D520,0,1)</f>
        <v>0</v>
      </c>
      <c r="BV520" s="85">
        <f>IF(VLOOKUP(A520,'BD OFICIAL'!$A$1:$AL$2098,11,0)=J520,0,1)</f>
        <v>0</v>
      </c>
      <c r="BW520" s="85">
        <f>IF(VLOOKUP(A520,'BD OFICIAL'!$A$1:$AL$2098,13,0)=L520,0,1)</f>
        <v>0</v>
      </c>
      <c r="BX520" s="2">
        <f>IF(VLOOKUP(A520,'BD OFICIAL'!$A$1:$AL$2098,16,0)=O520,0,1)</f>
        <v>0</v>
      </c>
      <c r="BY520" s="2">
        <f>IF(VLOOKUP(A520,'BD OFICIAL'!$A$1:$AL$2098,17,0)=P520,0,1)</f>
        <v>0</v>
      </c>
      <c r="BZ520" s="2">
        <f>IF(VLOOKUP(A520,'BD OFICIAL'!$A$1:$AL$2098,19,0)=R520,0,1)</f>
        <v>0</v>
      </c>
      <c r="CA520" s="2">
        <f>IF(VLOOKUP(A520,'BD OFICIAL'!$A$1:$AL$2098,21,0)=T520,0,1)</f>
        <v>0</v>
      </c>
      <c r="CB520" s="2">
        <f>IF(VLOOKUP(A520,'BD OFICIAL'!$A$1:$AL$2098,24,0)=AK520,0,1)</f>
        <v>0</v>
      </c>
      <c r="CC520" s="2">
        <f>IF(VLOOKUP(A520,'BD OFICIAL'!$A$1:$AL$2098,25,0)=X520,0,1)</f>
        <v>0</v>
      </c>
      <c r="CD520" s="2">
        <f>IF(VLOOKUP(A520,'BD OFICIAL'!$A$1:$AL$2098,26,0)=Y520,0,1)</f>
        <v>0</v>
      </c>
      <c r="CE520" s="2">
        <f>IF(VLOOKUP(A520,'BD OFICIAL'!$A$1:$AL$2098,27,0)=Z520,0,1)</f>
        <v>0</v>
      </c>
      <c r="CF520" s="2">
        <f>IF(VLOOKUP(A520,'BD OFICIAL'!$A$1:$AL$2098,28,0)=AA520,0,1)</f>
        <v>0</v>
      </c>
      <c r="CG520" s="2">
        <f>IF(VLOOKUP(A520,'BD OFICIAL'!$A$1:$AL$2098,33,0)=AF520,0,1)</f>
        <v>0</v>
      </c>
      <c r="CH520" s="2">
        <f>IF(VLOOKUP(A520,'BD OFICIAL'!$A$1:$AL$2098,35,0)=AH520,0,1)</f>
        <v>0</v>
      </c>
      <c r="CI520" s="85">
        <f>IF(VLOOKUP(A520,'BD OFICIAL'!$A$1:$AL$2098,34,0)=AL520,0,1)</f>
        <v>0</v>
      </c>
      <c r="CJ520" s="12">
        <f>VLOOKUP(A520,'BD OFICIAL'!$A$1:$AM$2098,36,0)*AM520-AP520</f>
        <v>0</v>
      </c>
      <c r="CK520" s="85" t="str">
        <f t="shared" si="292"/>
        <v>SSH</v>
      </c>
      <c r="CL520" s="85" t="str">
        <f t="shared" si="293"/>
        <v>SI</v>
      </c>
      <c r="CM520" s="85" t="str">
        <f t="shared" si="273"/>
        <v>NO</v>
      </c>
      <c r="CN520" s="31">
        <f t="shared" si="274"/>
        <v>0</v>
      </c>
      <c r="CO520" s="31">
        <f t="shared" si="294"/>
        <v>0</v>
      </c>
      <c r="CP520" s="31">
        <f t="shared" si="275"/>
        <v>0</v>
      </c>
      <c r="CQ520" s="31">
        <f>IF(Y520="NO",0,IF(Y520="SI",IF(VLOOKUP(A520,'BD OFICIAL'!$A:$AO,40,0)=AQ520,0,1)))</f>
        <v>0</v>
      </c>
      <c r="CR520" s="31">
        <f>IF(Z520="NO",0,IF(Z520="SI",IF(VLOOKUP(B520,'BD OFICIAL'!$A:$AO,41,0)=AS520,0,1)))</f>
        <v>0</v>
      </c>
      <c r="CS520" s="31">
        <f t="shared" si="295"/>
        <v>0</v>
      </c>
      <c r="CT520" s="31">
        <f t="shared" si="296"/>
        <v>0</v>
      </c>
      <c r="CU520" s="31">
        <f>IF(VLOOKUP(A520,'BD OFICIAL'!$A$1:$AL$1056,31,0)="SI",IF(AT520&gt;0,0,1),IF(AT520=0,0,1))</f>
        <v>0</v>
      </c>
      <c r="CV520" s="31">
        <f t="shared" si="297"/>
        <v>0</v>
      </c>
      <c r="CW520" s="31">
        <f t="shared" si="276"/>
        <v>0</v>
      </c>
      <c r="CX520" s="85" t="str">
        <f t="shared" si="277"/>
        <v>SI</v>
      </c>
      <c r="CY520" s="31">
        <f t="shared" si="278"/>
        <v>0</v>
      </c>
      <c r="CZ520" s="85" t="str">
        <f>IF(ISERROR(VLOOKUP(AI520,EXPERIENCIA!$A$1:$C$2100,1,0)),"NO","SI")</f>
        <v>NO</v>
      </c>
      <c r="DA520" s="85">
        <f>IF(CX520="no","NO APLICA",IF(AX520=0,"ERROR NOTA",IF(AND(AX520&gt;1,CZ520="NO"),"ERROR NOTA",IF(AND(CZ520="NO",AX520=1),0,IF(VLOOKUP(AI520,EXPERIENCIA!$A$1:$C$2100,3,0)=AX520,0,"ERROR NOTA")))))</f>
        <v>0</v>
      </c>
      <c r="DB520" s="85" t="str">
        <f>IF(ISERROR(VLOOKUP(AI520,COMPORTAMIENTO!$A$1:$C$2100,1,0)),"NO","SI")</f>
        <v>NO</v>
      </c>
      <c r="DC520" s="85">
        <f>IF(CX520="NO","NO APLICA",IF(AY520=0,"ERROR NOTA",IF(AND(DB520="NO",AY520=7),0,IF(VLOOKUP(AI520,COMPORTAMIENTO!$A$2:$H$2100,8,0)=AY520,0,"ERROR NOTA"))))</f>
        <v>0</v>
      </c>
      <c r="DD520" s="104">
        <f t="shared" si="279"/>
        <v>0.1</v>
      </c>
      <c r="DE520" s="104">
        <f t="shared" si="280"/>
        <v>0.70000000000000007</v>
      </c>
      <c r="DF520" s="85" t="str">
        <f t="shared" si="298"/>
        <v>SI</v>
      </c>
      <c r="DG520" s="85">
        <f t="shared" si="281"/>
        <v>0</v>
      </c>
      <c r="DH520" s="85">
        <f t="shared" si="282"/>
        <v>0</v>
      </c>
      <c r="DI520" s="85">
        <f t="shared" si="283"/>
        <v>0</v>
      </c>
      <c r="DJ520" s="12">
        <f t="shared" si="284"/>
        <v>7.0000000000000009</v>
      </c>
      <c r="DK520" s="7">
        <f t="shared" si="285"/>
        <v>7.0000000000000009</v>
      </c>
      <c r="DL520" s="12">
        <f t="shared" si="299"/>
        <v>4990</v>
      </c>
      <c r="DM520" s="12">
        <f>VLOOKUP(A520,'5 TD'!$A:$B,2,0)</f>
        <v>4130</v>
      </c>
      <c r="DN520" s="7">
        <f t="shared" si="300"/>
        <v>5.8</v>
      </c>
      <c r="DO520" s="85" t="str">
        <f t="shared" si="286"/>
        <v>APROBADO</v>
      </c>
      <c r="DP520" s="85" t="str">
        <f t="shared" si="287"/>
        <v>APROBADO</v>
      </c>
      <c r="DQ520" s="7">
        <f t="shared" si="288"/>
        <v>6.3</v>
      </c>
      <c r="DR520" s="85" t="str">
        <f t="shared" si="301"/>
        <v>APROBADO</v>
      </c>
      <c r="DS520" s="2" t="str">
        <f>+('3 Planilla Preadjudicación OTIC'!BN520)</f>
        <v>NO</v>
      </c>
      <c r="DT520" s="2">
        <f>IF(DR520="APROBADO",VLOOKUP(A520,'5 TD'!$D$3:$E$270,2,0),"NO APLICA")</f>
        <v>6.6</v>
      </c>
      <c r="DU520" s="2" t="str">
        <f t="shared" si="302"/>
        <v>NO</v>
      </c>
      <c r="DV520" s="2" t="str">
        <f>IF(DU520="SI",VLOOKUP(A520,'5 TD'!$G$3:$H$270,2,0),"NO APLICA ")</f>
        <v xml:space="preserve">NO APLICA </v>
      </c>
      <c r="DW520" s="2" t="str">
        <f t="shared" si="303"/>
        <v>NO</v>
      </c>
      <c r="DX520" s="2" t="str">
        <f>IF(DW520="SI",VLOOKUP(A520,'5 TD'!$J$4:$K$472,2,0),"NO APLICA")</f>
        <v>NO APLICA</v>
      </c>
      <c r="DY520" s="2" t="str">
        <f t="shared" si="304"/>
        <v>NO APLICA</v>
      </c>
      <c r="DZ520" s="7" t="str">
        <f>IF(DY520="SI",VLOOKUP(A520,'5 TD'!$M$4:$N$350,2,0),"NO APLICA")</f>
        <v>NO APLICA</v>
      </c>
      <c r="EA520" s="2" t="str">
        <f t="shared" si="305"/>
        <v>NO APLICA</v>
      </c>
      <c r="EB520" s="12" t="str">
        <f t="shared" si="306"/>
        <v/>
      </c>
      <c r="EC520" s="12" t="str">
        <f>IF(EA520="SI",VLOOKUP(A520,'5 TD'!$V$4:$W$479,2,0),"NO APLICA")</f>
        <v>NO APLICA</v>
      </c>
      <c r="ED520" s="2" t="str">
        <f t="shared" si="289"/>
        <v>NO</v>
      </c>
      <c r="EE520" s="79" t="str">
        <f>IF(ED520="SI",VLOOKUP(AI520,COMPORTAMIENTO!$A$1:$H$2100,7,0),"NO APLICA")</f>
        <v>NO APLICA</v>
      </c>
      <c r="EF520" s="12" t="str">
        <f>IF(ED520="SI",VLOOKUP(A520,'5 TD'!$P$2:$Q$479,2,0),"NO APLICA")</f>
        <v>NO APLICA</v>
      </c>
      <c r="EG520" s="2" t="str">
        <f t="shared" si="290"/>
        <v>NO</v>
      </c>
      <c r="EH520" s="2">
        <f>IF(CZ520="no",0,VLOOKUP(AI520,EXPERIENCIA!$A$1:$C$2100,2,0))</f>
        <v>0</v>
      </c>
      <c r="EI520" s="2">
        <f>IF(CZ520="si",VLOOKUP(A520,'5 TD'!$S$3:$T$2103,2,0),0)</f>
        <v>0</v>
      </c>
      <c r="EJ520" s="2" t="str">
        <f t="shared" si="291"/>
        <v>SI</v>
      </c>
      <c r="EK520" s="2">
        <f>+('3 Planilla Preadjudicación OTIC'!BU520)</f>
        <v>0</v>
      </c>
      <c r="EL520" s="4"/>
      <c r="EM520" s="3"/>
      <c r="EN520" s="3"/>
      <c r="EQ520" s="86"/>
    </row>
    <row r="521" spans="1:147" ht="15" customHeight="1" x14ac:dyDescent="0.3">
      <c r="A521" s="2">
        <f>+('3 Planilla Preadjudicación OTIC'!A521)</f>
        <v>14460</v>
      </c>
      <c r="B521" s="2" t="str">
        <f>+('3 Planilla Preadjudicación OTIC'!B521)</f>
        <v>65181652-1</v>
      </c>
      <c r="C521" s="4">
        <f>+('3 Planilla Preadjudicación OTIC'!E521)</f>
        <v>2025</v>
      </c>
      <c r="D521" s="4" t="str">
        <f>+('3 Planilla Preadjudicación OTIC'!F521)</f>
        <v>MANDATO</v>
      </c>
      <c r="E521" s="4" t="str">
        <f>+('3 Planilla Preadjudicación OTIC'!G521)</f>
        <v>65006242-6</v>
      </c>
      <c r="F521" s="4" t="str">
        <f>+('3 Planilla Preadjudicación OTIC'!H521)</f>
        <v>CORPORACIÓN ABRIENDO PUERTAS</v>
      </c>
      <c r="G521" s="4"/>
      <c r="H521" s="4"/>
      <c r="I521" s="4" t="str">
        <f>+('3 Planilla Preadjudicación OTIC'!I521)</f>
        <v>INICIANDO MI NEGOCIO</v>
      </c>
      <c r="J521" s="4" t="str">
        <f>+('3 Planilla Preadjudicación OTIC'!J521)</f>
        <v>PF0838</v>
      </c>
      <c r="K521" s="4" t="str">
        <f>+('3 Planilla Preadjudicación OTIC'!K521)</f>
        <v/>
      </c>
      <c r="L521" s="4" t="str">
        <f>+('3 Planilla Preadjudicación OTIC'!L521)</f>
        <v/>
      </c>
      <c r="M521" s="2">
        <f>+('3 Planilla Preadjudicación OTIC'!M521)</f>
        <v>13</v>
      </c>
      <c r="N521" s="4" t="str">
        <f>+('3 Planilla Preadjudicación OTIC'!N521)</f>
        <v>METROPOLITANA</v>
      </c>
      <c r="O521" s="4" t="str">
        <f>+('3 Planilla Preadjudicación OTIC'!O521)</f>
        <v>SAN JOAQUÍN</v>
      </c>
      <c r="P521" s="4" t="str">
        <f>+('3 Planilla Preadjudicación OTIC'!P521)</f>
        <v xml:space="preserve">Personas derivadas por Gendarmeria </v>
      </c>
      <c r="Q521" s="4" t="str">
        <f>+('3 Planilla Preadjudicación OTIC'!Q521)</f>
        <v>PRESENCIAL</v>
      </c>
      <c r="R521" s="4" t="str">
        <f>+('3 Planilla Preadjudicación OTIC'!R521)</f>
        <v>INDEPENDIENTE</v>
      </c>
      <c r="S521" s="4">
        <f>+('3 Planilla Preadjudicación OTIC'!S521)</f>
        <v>7</v>
      </c>
      <c r="T521" s="2">
        <f>+('3 Planilla Preadjudicación OTIC'!T521)</f>
        <v>10</v>
      </c>
      <c r="U521" s="2">
        <f>+('3 Planilla Preadjudicación OTIC'!U521)</f>
        <v>28</v>
      </c>
      <c r="V521" s="2">
        <f>+('3 Planilla Preadjudicación OTIC'!V521)</f>
        <v>0</v>
      </c>
      <c r="W521" s="2">
        <f>+('3 Planilla Preadjudicación OTIC'!W521)</f>
        <v>28</v>
      </c>
      <c r="X521" s="2">
        <f>+('3 Planilla Preadjudicación OTIC'!X521)</f>
        <v>4</v>
      </c>
      <c r="Y521" s="2" t="str">
        <f>+('3 Planilla Preadjudicación OTIC'!Y521)</f>
        <v>NO</v>
      </c>
      <c r="Z521" s="2" t="str">
        <f>+('3 Planilla Preadjudicación OTIC'!Z521)</f>
        <v>NO</v>
      </c>
      <c r="AA521" s="2" t="str">
        <f>+('3 Planilla Preadjudicación OTIC'!AA521)</f>
        <v>NO</v>
      </c>
      <c r="AB521" s="4" t="str">
        <f>+('3 Planilla Preadjudicación OTIC'!AB521)</f>
        <v>SE AJUSTA A PLAN FORMATIVO</v>
      </c>
      <c r="AC521" s="4" t="str">
        <f>+('3 Planilla Preadjudicación OTIC'!AC521)</f>
        <v>MUJERES MAYORES DE 18 AÑOS, PRIVADAS DE LIBERTAD EN EL CENTRO PENITENCIARIO FEMENINO DE SANTIAGO, EN SITUACIÓN DE VULNERABILIDAD SOCIAL (PERTENECIENTES AL 80% MÁS VULNERABLE), CON BAJA ESCOLARIDAD Y LIMITADA EXPERIENCIA LABORAL.</v>
      </c>
      <c r="AD521" s="2" t="str">
        <f>+('3 Planilla Preadjudicación OTIC'!AD521)</f>
        <v>NO</v>
      </c>
      <c r="AE521" s="4">
        <f>+('3 Planilla Preadjudicación OTIC'!AE521)</f>
        <v>0</v>
      </c>
      <c r="AF521" s="2" t="str">
        <f>+('3 Planilla Preadjudicación OTIC'!AF521)</f>
        <v>CERRADA</v>
      </c>
      <c r="AG521" s="2">
        <f>+('3 Planilla Preadjudicación OTIC'!AG521)</f>
        <v>7</v>
      </c>
      <c r="AH521" s="2">
        <f>+('3 Planilla Preadjudicación OTIC'!AH521)</f>
        <v>1</v>
      </c>
      <c r="AI521" s="135" t="str">
        <f>+('3 Planilla Preadjudicación OTIC'!AI521)</f>
        <v>78012362-1</v>
      </c>
      <c r="AJ521" s="4" t="str">
        <f>+('3 Planilla Preadjudicación OTIC'!AJ521)</f>
        <v>MINERVA MINDSET CAPACITACIONES SPA</v>
      </c>
      <c r="AK521" s="2">
        <f>+('3 Planilla Preadjudicación OTIC'!AK521)</f>
        <v>28</v>
      </c>
      <c r="AL521" s="2">
        <f>+('3 Planilla Preadjudicación OTIC'!AL521)</f>
        <v>7</v>
      </c>
      <c r="AM521" s="12">
        <f>+('3 Planilla Preadjudicación OTIC'!AM521)</f>
        <v>4990</v>
      </c>
      <c r="AN521" s="12">
        <f>+('3 Planilla Preadjudicación OTIC'!AN521)</f>
        <v>0</v>
      </c>
      <c r="AO521" s="12">
        <f>+('3 Planilla Preadjudicación OTIC'!AO521)</f>
        <v>0</v>
      </c>
      <c r="AP521" s="12">
        <f>+('3 Planilla Preadjudicación OTIC'!AP521)</f>
        <v>1397200</v>
      </c>
      <c r="AQ521" s="12">
        <f>+('3 Planilla Preadjudicación OTIC'!AQ521)</f>
        <v>0</v>
      </c>
      <c r="AR521" s="12">
        <f>+('3 Planilla Preadjudicación OTIC'!AR521)</f>
        <v>0</v>
      </c>
      <c r="AS521" s="12">
        <f>+('3 Planilla Preadjudicación OTIC'!AS521)</f>
        <v>0</v>
      </c>
      <c r="AT521" s="12">
        <f>+('3 Planilla Preadjudicación OTIC'!AT521)</f>
        <v>0</v>
      </c>
      <c r="AU521" s="12">
        <f>+('3 Planilla Preadjudicación OTIC'!AU521)</f>
        <v>1397200</v>
      </c>
      <c r="AV521" s="2" t="str">
        <f>+('3 Planilla Preadjudicación OTIC'!AV521)</f>
        <v>SI</v>
      </c>
      <c r="AW521" s="4">
        <f>+('3 Planilla Preadjudicación OTIC'!AW521)</f>
        <v>0</v>
      </c>
      <c r="AX521" s="2">
        <f>+('3 Planilla Preadjudicación OTIC'!AX521)</f>
        <v>1</v>
      </c>
      <c r="AY521" s="2">
        <f>+('3 Planilla Preadjudicación OTIC'!AY521)</f>
        <v>7</v>
      </c>
      <c r="AZ521" s="2">
        <f>+('3 Planilla Preadjudicación OTIC'!AZ521)</f>
        <v>0</v>
      </c>
      <c r="BA521" s="2">
        <f>+('3 Planilla Preadjudicación OTIC'!BA521)</f>
        <v>0</v>
      </c>
      <c r="BB521" s="2">
        <f>+('3 Planilla Preadjudicación OTIC'!BB521)</f>
        <v>0</v>
      </c>
      <c r="BC521" s="2">
        <f>+('3 Planilla Preadjudicación OTIC'!BC521)</f>
        <v>0</v>
      </c>
      <c r="BD521" s="2">
        <f>+('3 Planilla Preadjudicación OTIC'!BD521)</f>
        <v>0</v>
      </c>
      <c r="BE521" s="2">
        <f>+('3 Planilla Preadjudicación OTIC'!BE521)</f>
        <v>0</v>
      </c>
      <c r="BF521" s="2">
        <f>+('3 Planilla Preadjudicación OTIC'!BF521)</f>
        <v>0</v>
      </c>
      <c r="BG521" s="2">
        <f>+('3 Planilla Preadjudicación OTIC'!BG521)</f>
        <v>7</v>
      </c>
      <c r="BH521" s="2">
        <f>+('3 Planilla Preadjudicación OTIC'!BH521)</f>
        <v>7</v>
      </c>
      <c r="BI521" s="2">
        <f>+('3 Planilla Preadjudicación OTIC'!BI521)</f>
        <v>7</v>
      </c>
      <c r="BJ521" s="2">
        <f>+('3 Planilla Preadjudicación OTIC'!BJ521)</f>
        <v>7</v>
      </c>
      <c r="BK521" s="2">
        <f>+('3 Planilla Preadjudicación OTIC'!BK521)</f>
        <v>7</v>
      </c>
      <c r="BL521" s="2">
        <f>+('3 Planilla Preadjudicación OTIC'!BL521)</f>
        <v>5.8</v>
      </c>
      <c r="BM521" s="104">
        <f>ROUND(('3 Planilla Preadjudicación OTIC'!BM521),1)</f>
        <v>6.3</v>
      </c>
      <c r="BN521" s="4" t="str">
        <f>+('3 Planilla Preadjudicación OTIC'!BN521)</f>
        <v>NO</v>
      </c>
      <c r="BO521" s="4">
        <f>+('3 Planilla Preadjudicación OTIC'!BO521)</f>
        <v>0</v>
      </c>
      <c r="BP521" s="4">
        <f>+('3 Planilla Preadjudicación OTIC'!BP521)</f>
        <v>0</v>
      </c>
      <c r="BQ521" s="4">
        <f>+('3 Planilla Preadjudicación OTIC'!BQ521)</f>
        <v>0</v>
      </c>
      <c r="BR521" s="4">
        <f>+('3 Planilla Preadjudicación OTIC'!BR521)</f>
        <v>0</v>
      </c>
      <c r="BS521" s="4">
        <f>+('3 Planilla Preadjudicación OTIC'!BS521)</f>
        <v>0</v>
      </c>
      <c r="BT521" s="4">
        <f>+('3 Planilla Preadjudicación OTIC'!BT521)</f>
        <v>0</v>
      </c>
      <c r="BU521" s="85">
        <f>IF(VLOOKUP(A521,'BD OFICIAL'!$A$1:$AL$2098,7,0)=D521,0,1)</f>
        <v>0</v>
      </c>
      <c r="BV521" s="85">
        <f>IF(VLOOKUP(A521,'BD OFICIAL'!$A$1:$AL$2098,11,0)=J521,0,1)</f>
        <v>0</v>
      </c>
      <c r="BW521" s="85">
        <f>IF(VLOOKUP(A521,'BD OFICIAL'!$A$1:$AL$2098,13,0)=L521,0,1)</f>
        <v>0</v>
      </c>
      <c r="BX521" s="2">
        <f>IF(VLOOKUP(A521,'BD OFICIAL'!$A$1:$AL$2098,16,0)=O521,0,1)</f>
        <v>0</v>
      </c>
      <c r="BY521" s="2">
        <f>IF(VLOOKUP(A521,'BD OFICIAL'!$A$1:$AL$2098,17,0)=P521,0,1)</f>
        <v>0</v>
      </c>
      <c r="BZ521" s="2">
        <f>IF(VLOOKUP(A521,'BD OFICIAL'!$A$1:$AL$2098,19,0)=R521,0,1)</f>
        <v>0</v>
      </c>
      <c r="CA521" s="2">
        <f>IF(VLOOKUP(A521,'BD OFICIAL'!$A$1:$AL$2098,21,0)=T521,0,1)</f>
        <v>0</v>
      </c>
      <c r="CB521" s="2">
        <f>IF(VLOOKUP(A521,'BD OFICIAL'!$A$1:$AL$2098,24,0)=AK521,0,1)</f>
        <v>0</v>
      </c>
      <c r="CC521" s="2">
        <f>IF(VLOOKUP(A521,'BD OFICIAL'!$A$1:$AL$2098,25,0)=X521,0,1)</f>
        <v>0</v>
      </c>
      <c r="CD521" s="2">
        <f>IF(VLOOKUP(A521,'BD OFICIAL'!$A$1:$AL$2098,26,0)=Y521,0,1)</f>
        <v>0</v>
      </c>
      <c r="CE521" s="2">
        <f>IF(VLOOKUP(A521,'BD OFICIAL'!$A$1:$AL$2098,27,0)=Z521,0,1)</f>
        <v>0</v>
      </c>
      <c r="CF521" s="2">
        <f>IF(VLOOKUP(A521,'BD OFICIAL'!$A$1:$AL$2098,28,0)=AA521,0,1)</f>
        <v>0</v>
      </c>
      <c r="CG521" s="2">
        <f>IF(VLOOKUP(A521,'BD OFICIAL'!$A$1:$AL$2098,33,0)=AF521,0,1)</f>
        <v>0</v>
      </c>
      <c r="CH521" s="2">
        <f>IF(VLOOKUP(A521,'BD OFICIAL'!$A$1:$AL$2098,35,0)=AH521,0,1)</f>
        <v>0</v>
      </c>
      <c r="CI521" s="85">
        <f>IF(VLOOKUP(A521,'BD OFICIAL'!$A$1:$AL$2098,34,0)=AL521,0,1)</f>
        <v>0</v>
      </c>
      <c r="CJ521" s="12">
        <f>VLOOKUP(A521,'BD OFICIAL'!$A$1:$AM$2098,36,0)*AM521-AP521</f>
        <v>0</v>
      </c>
      <c r="CK521" s="85" t="str">
        <f t="shared" si="292"/>
        <v>SSH</v>
      </c>
      <c r="CL521" s="85" t="str">
        <f t="shared" si="293"/>
        <v>SI</v>
      </c>
      <c r="CM521" s="85" t="str">
        <f t="shared" si="273"/>
        <v>NO</v>
      </c>
      <c r="CN521" s="31">
        <f t="shared" si="274"/>
        <v>0</v>
      </c>
      <c r="CO521" s="31">
        <f t="shared" si="294"/>
        <v>0</v>
      </c>
      <c r="CP521" s="31">
        <f t="shared" si="275"/>
        <v>0</v>
      </c>
      <c r="CQ521" s="31">
        <f>IF(Y521="NO",0,IF(Y521="SI",IF(VLOOKUP(A521,'BD OFICIAL'!$A:$AO,40,0)=AQ521,0,1)))</f>
        <v>0</v>
      </c>
      <c r="CR521" s="31">
        <f>IF(Z521="NO",0,IF(Z521="SI",IF(VLOOKUP(B521,'BD OFICIAL'!$A:$AO,41,0)=AS521,0,1)))</f>
        <v>0</v>
      </c>
      <c r="CS521" s="31">
        <f t="shared" si="295"/>
        <v>0</v>
      </c>
      <c r="CT521" s="31">
        <f t="shared" si="296"/>
        <v>0</v>
      </c>
      <c r="CU521" s="31">
        <f>IF(VLOOKUP(A521,'BD OFICIAL'!$A$1:$AL$1056,31,0)="SI",IF(AT521&gt;0,0,1),IF(AT521=0,0,1))</f>
        <v>0</v>
      </c>
      <c r="CV521" s="31">
        <f t="shared" si="297"/>
        <v>0</v>
      </c>
      <c r="CW521" s="31">
        <f t="shared" si="276"/>
        <v>0</v>
      </c>
      <c r="CX521" s="85" t="str">
        <f t="shared" si="277"/>
        <v>SI</v>
      </c>
      <c r="CY521" s="31">
        <f t="shared" si="278"/>
        <v>0</v>
      </c>
      <c r="CZ521" s="85" t="str">
        <f>IF(ISERROR(VLOOKUP(AI521,EXPERIENCIA!$A$1:$C$2100,1,0)),"NO","SI")</f>
        <v>NO</v>
      </c>
      <c r="DA521" s="85">
        <f>IF(CX521="no","NO APLICA",IF(AX521=0,"ERROR NOTA",IF(AND(AX521&gt;1,CZ521="NO"),"ERROR NOTA",IF(AND(CZ521="NO",AX521=1),0,IF(VLOOKUP(AI521,EXPERIENCIA!$A$1:$C$2100,3,0)=AX521,0,"ERROR NOTA")))))</f>
        <v>0</v>
      </c>
      <c r="DB521" s="85" t="str">
        <f>IF(ISERROR(VLOOKUP(AI521,COMPORTAMIENTO!$A$1:$C$2100,1,0)),"NO","SI")</f>
        <v>NO</v>
      </c>
      <c r="DC521" s="85">
        <f>IF(CX521="NO","NO APLICA",IF(AY521=0,"ERROR NOTA",IF(AND(DB521="NO",AY521=7),0,IF(VLOOKUP(AI521,COMPORTAMIENTO!$A$2:$H$2100,8,0)=AY521,0,"ERROR NOTA"))))</f>
        <v>0</v>
      </c>
      <c r="DD521" s="104">
        <f t="shared" si="279"/>
        <v>0.1</v>
      </c>
      <c r="DE521" s="104">
        <f t="shared" si="280"/>
        <v>0.70000000000000007</v>
      </c>
      <c r="DF521" s="85" t="str">
        <f t="shared" si="298"/>
        <v>SI</v>
      </c>
      <c r="DG521" s="85">
        <f t="shared" si="281"/>
        <v>0</v>
      </c>
      <c r="DH521" s="85">
        <f t="shared" si="282"/>
        <v>0</v>
      </c>
      <c r="DI521" s="85">
        <f t="shared" si="283"/>
        <v>0</v>
      </c>
      <c r="DJ521" s="12">
        <f t="shared" si="284"/>
        <v>7.0000000000000009</v>
      </c>
      <c r="DK521" s="7">
        <f t="shared" si="285"/>
        <v>7.0000000000000009</v>
      </c>
      <c r="DL521" s="12">
        <f t="shared" si="299"/>
        <v>4990</v>
      </c>
      <c r="DM521" s="12">
        <f>VLOOKUP(A521,'5 TD'!$A:$B,2,0)</f>
        <v>4130</v>
      </c>
      <c r="DN521" s="7">
        <f t="shared" si="300"/>
        <v>5.8</v>
      </c>
      <c r="DO521" s="85" t="str">
        <f t="shared" si="286"/>
        <v>APROBADO</v>
      </c>
      <c r="DP521" s="85" t="str">
        <f t="shared" si="287"/>
        <v>APROBADO</v>
      </c>
      <c r="DQ521" s="7">
        <f t="shared" si="288"/>
        <v>6.3</v>
      </c>
      <c r="DR521" s="85" t="str">
        <f t="shared" si="301"/>
        <v>APROBADO</v>
      </c>
      <c r="DS521" s="2" t="str">
        <f>+('3 Planilla Preadjudicación OTIC'!BN521)</f>
        <v>NO</v>
      </c>
      <c r="DT521" s="2">
        <f>IF(DR521="APROBADO",VLOOKUP(A521,'5 TD'!$D$3:$E$270,2,0),"NO APLICA")</f>
        <v>6.6</v>
      </c>
      <c r="DU521" s="2" t="str">
        <f t="shared" si="302"/>
        <v>NO</v>
      </c>
      <c r="DV521" s="2" t="str">
        <f>IF(DU521="SI",VLOOKUP(A521,'5 TD'!$G$3:$H$270,2,0),"NO APLICA ")</f>
        <v xml:space="preserve">NO APLICA </v>
      </c>
      <c r="DW521" s="2" t="str">
        <f t="shared" si="303"/>
        <v>NO</v>
      </c>
      <c r="DX521" s="2" t="str">
        <f>IF(DW521="SI",VLOOKUP(A521,'5 TD'!$J$4:$K$472,2,0),"NO APLICA")</f>
        <v>NO APLICA</v>
      </c>
      <c r="DY521" s="2" t="str">
        <f t="shared" si="304"/>
        <v>NO APLICA</v>
      </c>
      <c r="DZ521" s="7" t="str">
        <f>IF(DY521="SI",VLOOKUP(A521,'5 TD'!$M$4:$N$350,2,0),"NO APLICA")</f>
        <v>NO APLICA</v>
      </c>
      <c r="EA521" s="2" t="str">
        <f t="shared" si="305"/>
        <v>NO APLICA</v>
      </c>
      <c r="EB521" s="12" t="str">
        <f t="shared" si="306"/>
        <v/>
      </c>
      <c r="EC521" s="12" t="str">
        <f>IF(EA521="SI",VLOOKUP(A521,'5 TD'!$V$4:$W$479,2,0),"NO APLICA")</f>
        <v>NO APLICA</v>
      </c>
      <c r="ED521" s="2" t="str">
        <f t="shared" si="289"/>
        <v>NO</v>
      </c>
      <c r="EE521" s="79" t="str">
        <f>IF(ED521="SI",VLOOKUP(AI521,COMPORTAMIENTO!$A$1:$H$2100,7,0),"NO APLICA")</f>
        <v>NO APLICA</v>
      </c>
      <c r="EF521" s="12" t="str">
        <f>IF(ED521="SI",VLOOKUP(A521,'5 TD'!$P$2:$Q$479,2,0),"NO APLICA")</f>
        <v>NO APLICA</v>
      </c>
      <c r="EG521" s="2" t="str">
        <f t="shared" si="290"/>
        <v>NO</v>
      </c>
      <c r="EH521" s="2">
        <f>IF(CZ521="no",0,VLOOKUP(AI521,EXPERIENCIA!$A$1:$C$2100,2,0))</f>
        <v>0</v>
      </c>
      <c r="EI521" s="2">
        <f>IF(CZ521="si",VLOOKUP(A521,'5 TD'!$S$3:$T$2103,2,0),0)</f>
        <v>0</v>
      </c>
      <c r="EJ521" s="2" t="str">
        <f t="shared" si="291"/>
        <v>SI</v>
      </c>
      <c r="EK521" s="2">
        <f>+('3 Planilla Preadjudicación OTIC'!BU521)</f>
        <v>0</v>
      </c>
      <c r="EL521" s="4"/>
      <c r="EM521" s="3"/>
      <c r="EN521" s="3"/>
      <c r="EQ521" s="86"/>
    </row>
    <row r="522" spans="1:147" s="3" customFormat="1" ht="15" customHeight="1" x14ac:dyDescent="0.3">
      <c r="A522" s="2">
        <f>+('3 Planilla Preadjudicación OTIC'!A522)</f>
        <v>14429</v>
      </c>
      <c r="B522" s="2" t="str">
        <f>+('3 Planilla Preadjudicación OTIC'!B522)</f>
        <v>65181652-1</v>
      </c>
      <c r="C522" s="4">
        <f>+('3 Planilla Preadjudicación OTIC'!E522)</f>
        <v>2025</v>
      </c>
      <c r="D522" s="4" t="str">
        <f>+('3 Planilla Preadjudicación OTIC'!F522)</f>
        <v>MANDATO</v>
      </c>
      <c r="E522" s="4" t="str">
        <f>+('3 Planilla Preadjudicación OTIC'!G522)</f>
        <v>96505760-9</v>
      </c>
      <c r="F522" s="4" t="str">
        <f>+('3 Planilla Preadjudicación OTIC'!H522)</f>
        <v>COLBÚN</v>
      </c>
      <c r="G522" s="4"/>
      <c r="H522" s="4"/>
      <c r="I522" s="4" t="str">
        <f>+('3 Planilla Preadjudicación OTIC'!I522)</f>
        <v>GESTIÓN DE PROCESOS DE SERVICIOS TURÍSTICOS</v>
      </c>
      <c r="J522" s="4" t="str">
        <f>+('3 Planilla Preadjudicación OTIC'!J522)</f>
        <v>PF1246</v>
      </c>
      <c r="K522" s="4" t="str">
        <f>+('3 Planilla Preadjudicación OTIC'!K522)</f>
        <v>TÉCNICAS PARA EL EMPRENDIMIENTO</v>
      </c>
      <c r="L522" s="4" t="str">
        <f>+('3 Planilla Preadjudicación OTIC'!L522)</f>
        <v>PF0921</v>
      </c>
      <c r="M522" s="2">
        <f>+('3 Planilla Preadjudicación OTIC'!M522)</f>
        <v>6</v>
      </c>
      <c r="N522" s="4" t="str">
        <f>+('3 Planilla Preadjudicación OTIC'!N522)</f>
        <v>Lib. Bdo. Ohiggins</v>
      </c>
      <c r="O522" s="4" t="str">
        <f>+('3 Planilla Preadjudicación OTIC'!O522)</f>
        <v>MOSTAZAL</v>
      </c>
      <c r="P522" s="4" t="str">
        <f>+('3 Planilla Preadjudicación OTIC'!P522)</f>
        <v>EMPRENDEDORES/AS INFORMALES O PERSONAS VULNERABLES PERTENECIENTES AL 80% MAS VULNERABLE</v>
      </c>
      <c r="Q522" s="4" t="str">
        <f>+('3 Planilla Preadjudicación OTIC'!Q522)</f>
        <v>PRESENCIAL</v>
      </c>
      <c r="R522" s="4" t="str">
        <f>+('3 Planilla Preadjudicación OTIC'!R522)</f>
        <v>INDEPENDIENTE</v>
      </c>
      <c r="S522" s="4">
        <f>+('3 Planilla Preadjudicación OTIC'!S522)</f>
        <v>33</v>
      </c>
      <c r="T522" s="2">
        <f>+('3 Planilla Preadjudicación OTIC'!T522)</f>
        <v>10</v>
      </c>
      <c r="U522" s="2">
        <f>+('3 Planilla Preadjudicación OTIC'!U522)</f>
        <v>120</v>
      </c>
      <c r="V522" s="2">
        <f>+('3 Planilla Preadjudicación OTIC'!V522)</f>
        <v>12</v>
      </c>
      <c r="W522" s="2">
        <f>+('3 Planilla Preadjudicación OTIC'!W522)</f>
        <v>132</v>
      </c>
      <c r="X522" s="2">
        <f>+('3 Planilla Preadjudicación OTIC'!X522)</f>
        <v>4</v>
      </c>
      <c r="Y522" s="2" t="str">
        <f>+('3 Planilla Preadjudicación OTIC'!Y522)</f>
        <v>SI</v>
      </c>
      <c r="Z522" s="2" t="str">
        <f>+('3 Planilla Preadjudicación OTIC'!Z522)</f>
        <v>NO</v>
      </c>
      <c r="AA522" s="2" t="str">
        <f>+('3 Planilla Preadjudicación OTIC'!AA522)</f>
        <v>SI</v>
      </c>
      <c r="AB522" s="4" t="str">
        <f>+('3 Planilla Preadjudicación OTIC'!AB522)</f>
        <v>SE AJUSTA A PLAN FORMATIVO</v>
      </c>
      <c r="AC522" s="4" t="str">
        <f>+('3 Planilla Preadjudicación OTIC'!AC522)</f>
        <v>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v>
      </c>
      <c r="AD522" s="2" t="str">
        <f>+('3 Planilla Preadjudicación OTIC'!AD522)</f>
        <v>NO</v>
      </c>
      <c r="AE522" s="4">
        <f>+('3 Planilla Preadjudicación OTIC'!AE522)</f>
        <v>0</v>
      </c>
      <c r="AF522" s="2" t="str">
        <f>+('3 Planilla Preadjudicación OTIC'!AF522)</f>
        <v>CERRADA</v>
      </c>
      <c r="AG522" s="2">
        <f>+('3 Planilla Preadjudicación OTIC'!AG522)</f>
        <v>33</v>
      </c>
      <c r="AH522" s="2">
        <f>+('3 Planilla Preadjudicación OTIC'!AH522)</f>
        <v>1</v>
      </c>
      <c r="AI522" s="135" t="str">
        <f>+('3 Planilla Preadjudicación OTIC'!AI522)</f>
        <v>77407710-3</v>
      </c>
      <c r="AJ522" s="4" t="str">
        <f>+('3 Planilla Preadjudicación OTIC'!AJ522)</f>
        <v>SOCIEDAD MULTIMUNDO CAPACITACION LIMITADA</v>
      </c>
      <c r="AK522" s="2">
        <f>+('3 Planilla Preadjudicación OTIC'!AK522)</f>
        <v>132</v>
      </c>
      <c r="AL522" s="2">
        <f>+('3 Planilla Preadjudicación OTIC'!AL522)</f>
        <v>33</v>
      </c>
      <c r="AM522" s="12">
        <f>+('3 Planilla Preadjudicación OTIC'!AM522)</f>
        <v>5075</v>
      </c>
      <c r="AN522" s="12">
        <f>+('3 Planilla Preadjudicación OTIC'!AN522)</f>
        <v>100000</v>
      </c>
      <c r="AO522" s="12">
        <f>+('3 Planilla Preadjudicación OTIC'!AO522)</f>
        <v>0</v>
      </c>
      <c r="AP522" s="12">
        <f>+('3 Planilla Preadjudicación OTIC'!AP522)</f>
        <v>6699000</v>
      </c>
      <c r="AQ522" s="12">
        <f>+('3 Planilla Preadjudicación OTIC'!AQ522)</f>
        <v>1320000</v>
      </c>
      <c r="AR522" s="12">
        <f>+('3 Planilla Preadjudicación OTIC'!AR522)</f>
        <v>1000000</v>
      </c>
      <c r="AS522" s="12">
        <f>+('3 Planilla Preadjudicación OTIC'!AS522)</f>
        <v>0</v>
      </c>
      <c r="AT522" s="12">
        <f>+('3 Planilla Preadjudicación OTIC'!AT522)</f>
        <v>0</v>
      </c>
      <c r="AU522" s="12">
        <f>+('3 Planilla Preadjudicación OTIC'!AU522)</f>
        <v>9019000</v>
      </c>
      <c r="AV522" s="2" t="str">
        <f>+('3 Planilla Preadjudicación OTIC'!AV522)</f>
        <v>NO</v>
      </c>
      <c r="AW522" s="4" t="str">
        <f>+('3 Planilla Preadjudicación OTIC'!AW522)</f>
        <v>NUMERAL 6.1.2. ITEM 5 - EL VALOR HORA ALUMNO CAPACITACIÓN NO SE ENCUENTRA EN EL RANGO DEL TRAMO DEFINIDO PARA EL CURSO, CONFORME AL ANEXO N° 8 Y AL PLAN DE CAPACITACIÓN.</v>
      </c>
      <c r="AX522" s="2">
        <f>+('3 Planilla Preadjudicación OTIC'!AX522)</f>
        <v>7</v>
      </c>
      <c r="AY522" s="2">
        <f>+('3 Planilla Preadjudicación OTIC'!AY522)</f>
        <v>7</v>
      </c>
      <c r="AZ522" s="2">
        <f>+('3 Planilla Preadjudicación OTIC'!AZ522)</f>
        <v>0</v>
      </c>
      <c r="BA522" s="2">
        <f>+('3 Planilla Preadjudicación OTIC'!BA522)</f>
        <v>0</v>
      </c>
      <c r="BB522" s="2">
        <f>+('3 Planilla Preadjudicación OTIC'!BB522)</f>
        <v>0</v>
      </c>
      <c r="BC522" s="2">
        <f>+('3 Planilla Preadjudicación OTIC'!BC522)</f>
        <v>0</v>
      </c>
      <c r="BD522" s="2">
        <f>+('3 Planilla Preadjudicación OTIC'!BD522)</f>
        <v>0</v>
      </c>
      <c r="BE522" s="2">
        <f>+('3 Planilla Preadjudicación OTIC'!BE522)</f>
        <v>0</v>
      </c>
      <c r="BF522" s="2">
        <f>+('3 Planilla Preadjudicación OTIC'!BF522)</f>
        <v>0</v>
      </c>
      <c r="BG522" s="2">
        <f>+('3 Planilla Preadjudicación OTIC'!BG522)</f>
        <v>7</v>
      </c>
      <c r="BH522" s="2">
        <f>+('3 Planilla Preadjudicación OTIC'!BH522)</f>
        <v>7</v>
      </c>
      <c r="BI522" s="2">
        <f>+('3 Planilla Preadjudicación OTIC'!BI522)</f>
        <v>7</v>
      </c>
      <c r="BJ522" s="2">
        <f>+('3 Planilla Preadjudicación OTIC'!BJ522)</f>
        <v>7</v>
      </c>
      <c r="BK522" s="2">
        <f>+('3 Planilla Preadjudicación OTIC'!BK522)</f>
        <v>7</v>
      </c>
      <c r="BL522" s="2">
        <f>+('3 Planilla Preadjudicación OTIC'!BL522)</f>
        <v>0</v>
      </c>
      <c r="BM522" s="104">
        <f>ROUND(('3 Planilla Preadjudicación OTIC'!BM522),1)</f>
        <v>0</v>
      </c>
      <c r="BN522" s="219" t="str">
        <f>+('3 Planilla Preadjudicación OTIC'!BN522)</f>
        <v>NO</v>
      </c>
      <c r="BO522" s="219">
        <f>+('3 Planilla Preadjudicación OTIC'!BO522)</f>
        <v>0</v>
      </c>
      <c r="BP522" s="219">
        <f>+('3 Planilla Preadjudicación OTIC'!BP522)</f>
        <v>0</v>
      </c>
      <c r="BQ522" s="219">
        <f>+('3 Planilla Preadjudicación OTIC'!BQ522)</f>
        <v>0</v>
      </c>
      <c r="BR522" s="219">
        <f>+('3 Planilla Preadjudicación OTIC'!BR522)</f>
        <v>0</v>
      </c>
      <c r="BS522" s="219">
        <f>+('3 Planilla Preadjudicación OTIC'!BS522)</f>
        <v>0</v>
      </c>
      <c r="BT522" s="219">
        <f>+('3 Planilla Preadjudicación OTIC'!BT522)</f>
        <v>0</v>
      </c>
      <c r="BU522" s="224">
        <f>IF(VLOOKUP(A522,'BD OFICIAL'!$A$1:$AL$2098,7,0)=D522,0,1)</f>
        <v>0</v>
      </c>
      <c r="BV522" s="224">
        <f>IF(VLOOKUP(A522,'BD OFICIAL'!$A$1:$AL$2098,11,0)=J522,0,1)</f>
        <v>0</v>
      </c>
      <c r="BW522" s="224">
        <f>IF(VLOOKUP(A522,'BD OFICIAL'!$A$1:$AL$2098,13,0)=L522,0,1)</f>
        <v>0</v>
      </c>
      <c r="BX522" s="218">
        <f>IF(VLOOKUP(A522,'BD OFICIAL'!$A$1:$AL$2098,16,0)=O522,0,1)</f>
        <v>0</v>
      </c>
      <c r="BY522" s="218">
        <f>IF(VLOOKUP(A522,'BD OFICIAL'!$A$1:$AL$2098,17,0)=P522,0,1)</f>
        <v>0</v>
      </c>
      <c r="BZ522" s="218">
        <f>IF(VLOOKUP(A522,'BD OFICIAL'!$A$1:$AL$2098,19,0)=R522,0,1)</f>
        <v>0</v>
      </c>
      <c r="CA522" s="218">
        <f>IF(VLOOKUP(A522,'BD OFICIAL'!$A$1:$AL$2098,21,0)=T522,0,1)</f>
        <v>0</v>
      </c>
      <c r="CB522" s="218">
        <f>IF(VLOOKUP(A522,'BD OFICIAL'!$A$1:$AL$2098,24,0)=AK522,0,1)</f>
        <v>0</v>
      </c>
      <c r="CC522" s="218">
        <f>IF(VLOOKUP(A522,'BD OFICIAL'!$A$1:$AL$2098,25,0)=X522,0,1)</f>
        <v>0</v>
      </c>
      <c r="CD522" s="218">
        <f>IF(VLOOKUP(A522,'BD OFICIAL'!$A$1:$AL$2098,26,0)=Y522,0,1)</f>
        <v>0</v>
      </c>
      <c r="CE522" s="218">
        <f>IF(VLOOKUP(A522,'BD OFICIAL'!$A$1:$AL$2098,27,0)=Z522,0,1)</f>
        <v>0</v>
      </c>
      <c r="CF522" s="218">
        <f>IF(VLOOKUP(A522,'BD OFICIAL'!$A$1:$AL$2098,28,0)=AA522,0,1)</f>
        <v>0</v>
      </c>
      <c r="CG522" s="218">
        <f>IF(VLOOKUP(A522,'BD OFICIAL'!$A$1:$AL$2098,33,0)=AF522,0,1)</f>
        <v>0</v>
      </c>
      <c r="CH522" s="218">
        <f>IF(VLOOKUP(A522,'BD OFICIAL'!$A$1:$AL$2098,35,0)=AH522,0,1)</f>
        <v>0</v>
      </c>
      <c r="CI522" s="224">
        <f>IF(VLOOKUP(A522,'BD OFICIAL'!$A$1:$AL$2098,34,0)=AL522,0,1)</f>
        <v>0</v>
      </c>
      <c r="CJ522" s="221">
        <f>VLOOKUP(A522,'BD OFICIAL'!$A$1:$AM$2098,36,0)*AM522-AP522</f>
        <v>0</v>
      </c>
      <c r="CK522" s="224" t="str">
        <f t="shared" si="292"/>
        <v>SHMAN</v>
      </c>
      <c r="CL522" s="224" t="str">
        <f t="shared" si="293"/>
        <v>SI</v>
      </c>
      <c r="CM522" s="224" t="str">
        <f t="shared" si="273"/>
        <v>NO</v>
      </c>
      <c r="CN522" s="225">
        <f t="shared" si="274"/>
        <v>0</v>
      </c>
      <c r="CO522" s="225">
        <f t="shared" si="294"/>
        <v>1</v>
      </c>
      <c r="CP522" s="225">
        <f t="shared" si="275"/>
        <v>0</v>
      </c>
      <c r="CQ522" s="31">
        <f>IF(Y522="NO",0,IF(Y522="SI",IF(VLOOKUP(A522,'BD OFICIAL'!$A:$AO,40,0)=AQ522,0,1)))</f>
        <v>0</v>
      </c>
      <c r="CR522" s="31">
        <f>IF(Z522="NO",0,IF(Z522="SI",IF(VLOOKUP(B522,'BD OFICIAL'!$A:$AO,41,0)=AS522,0,1)))</f>
        <v>0</v>
      </c>
      <c r="CS522" s="225">
        <f t="shared" si="295"/>
        <v>0</v>
      </c>
      <c r="CT522" s="225">
        <f t="shared" si="296"/>
        <v>0</v>
      </c>
      <c r="CU522" s="225">
        <f>IF(VLOOKUP(A522,'BD OFICIAL'!$A$1:$AL$1056,31,0)="SI",IF(AT522&gt;0,0,1),IF(AT522=0,0,1))</f>
        <v>0</v>
      </c>
      <c r="CV522" s="225">
        <f t="shared" si="297"/>
        <v>0</v>
      </c>
      <c r="CW522" s="225">
        <f t="shared" si="276"/>
        <v>0</v>
      </c>
      <c r="CX522" s="224" t="str">
        <f t="shared" si="277"/>
        <v>NO</v>
      </c>
      <c r="CY522" s="225">
        <f t="shared" si="278"/>
        <v>0</v>
      </c>
      <c r="CZ522" s="224" t="str">
        <f>IF(ISERROR(VLOOKUP(AI522,EXPERIENCIA!$A$1:$C$2100,1,0)),"NO","SI")</f>
        <v>SI</v>
      </c>
      <c r="DA522" s="224" t="str">
        <f>IF(CX522="no","NO APLICA",IF(AX522=0,"ERROR NOTA",IF(AND(AX522&gt;1,CZ522="NO"),"ERROR NOTA",IF(AND(CZ522="NO",AX522=1),0,IF(VLOOKUP(AI522,EXPERIENCIA!$A$1:$C$2100,3,0)=AX522,0,"ERROR NOTA")))))</f>
        <v>NO APLICA</v>
      </c>
      <c r="DB522" s="224" t="str">
        <f>IF(ISERROR(VLOOKUP(AI522,COMPORTAMIENTO!$A$1:$C$2100,1,0)),"NO","SI")</f>
        <v>SI</v>
      </c>
      <c r="DC522" s="224" t="str">
        <f>IF(CX522="NO","NO APLICA",IF(AY522=0,"ERROR NOTA",IF(AND(DB522="NO",AY522=7),0,IF(VLOOKUP(AI522,COMPORTAMIENTO!$A$2:$H$2100,8,0)=AY522,0,"ERROR NOTA"))))</f>
        <v>NO APLICA</v>
      </c>
      <c r="DD522" s="223" t="str">
        <f t="shared" si="279"/>
        <v>NO APLICA</v>
      </c>
      <c r="DE522" s="223" t="str">
        <f t="shared" si="280"/>
        <v>NO APLICA</v>
      </c>
      <c r="DF522" s="224" t="str">
        <f t="shared" si="298"/>
        <v>SI</v>
      </c>
      <c r="DG522" s="224">
        <f t="shared" si="281"/>
        <v>0</v>
      </c>
      <c r="DH522" s="224">
        <f t="shared" si="282"/>
        <v>0</v>
      </c>
      <c r="DI522" s="224" t="str">
        <f t="shared" si="283"/>
        <v>NO APLICA</v>
      </c>
      <c r="DJ522" s="221" t="str">
        <f t="shared" si="284"/>
        <v>NO APLICA</v>
      </c>
      <c r="DK522" s="226" t="str">
        <f t="shared" si="285"/>
        <v>NO APLICA</v>
      </c>
      <c r="DL522" s="221">
        <f t="shared" si="299"/>
        <v>5075</v>
      </c>
      <c r="DM522" s="12">
        <f>VLOOKUP(A522,'5 TD'!$A:$B,2,0)</f>
        <v>4130</v>
      </c>
      <c r="DN522" s="226" t="str">
        <f t="shared" si="300"/>
        <v>NO APLICA</v>
      </c>
      <c r="DO522" s="224" t="str">
        <f t="shared" si="286"/>
        <v>NO APLICA</v>
      </c>
      <c r="DP522" s="224" t="str">
        <f t="shared" si="287"/>
        <v>NO APLICA</v>
      </c>
      <c r="DQ522" s="7" t="str">
        <f t="shared" si="288"/>
        <v>NO APLICA</v>
      </c>
      <c r="DR522" s="85" t="str">
        <f t="shared" si="301"/>
        <v>NO APLICA</v>
      </c>
      <c r="DS522" s="2" t="str">
        <f>+('3 Planilla Preadjudicación OTIC'!BN522)</f>
        <v>NO</v>
      </c>
      <c r="DT522" s="2" t="str">
        <f>IF(DR522="APROBADO",VLOOKUP(A522,'5 TD'!$D$3:$E$270,2,0),"NO APLICA")</f>
        <v>NO APLICA</v>
      </c>
      <c r="DU522" s="2" t="str">
        <f t="shared" si="302"/>
        <v>NO APLICA</v>
      </c>
      <c r="DV522" s="2" t="str">
        <f>IF(DU522="SI",VLOOKUP(A522,'5 TD'!$G$3:$H$270,2,0),"NO APLICA ")</f>
        <v xml:space="preserve">NO APLICA </v>
      </c>
      <c r="DW522" s="2" t="str">
        <f t="shared" si="303"/>
        <v>NO</v>
      </c>
      <c r="DX522" s="2" t="str">
        <f>IF(DW522="SI",VLOOKUP(A522,'5 TD'!$J$4:$K$472,2,0),"NO APLICA")</f>
        <v>NO APLICA</v>
      </c>
      <c r="DY522" s="2" t="str">
        <f t="shared" si="304"/>
        <v>NO APLICA</v>
      </c>
      <c r="DZ522" s="7" t="str">
        <f>IF(DY522="SI",VLOOKUP(A522,'5 TD'!$M$4:$N$350,2,0),"NO APLICA")</f>
        <v>NO APLICA</v>
      </c>
      <c r="EA522" s="2" t="str">
        <f t="shared" si="305"/>
        <v>NO APLICA</v>
      </c>
      <c r="EB522" s="12" t="str">
        <f t="shared" si="306"/>
        <v/>
      </c>
      <c r="EC522" s="12" t="str">
        <f>IF(EA522="SI",VLOOKUP(A522,'5 TD'!$V$4:$W$479,2,0),"NO APLICA")</f>
        <v>NO APLICA</v>
      </c>
      <c r="ED522" s="2" t="str">
        <f t="shared" si="289"/>
        <v>NO</v>
      </c>
      <c r="EE522" s="79" t="str">
        <f>IF(ED522="SI",VLOOKUP(AI522,COMPORTAMIENTO!$A$1:$H$2100,7,0),"NO APLICA")</f>
        <v>NO APLICA</v>
      </c>
      <c r="EF522" s="12" t="str">
        <f>IF(ED522="SI",VLOOKUP(A522,'5 TD'!$P$2:$Q$479,2,0),"NO APLICA")</f>
        <v>NO APLICA</v>
      </c>
      <c r="EG522" s="2" t="str">
        <f t="shared" si="290"/>
        <v>NO</v>
      </c>
      <c r="EH522" s="2">
        <f>IF(CZ522="no",0,VLOOKUP(AI522,EXPERIENCIA!$A$1:$C$2100,2,0))</f>
        <v>66</v>
      </c>
      <c r="EI522" s="2">
        <f>IF(CZ522="si",VLOOKUP(A522,'5 TD'!$S$3:$T$2103,2,0),0)</f>
        <v>80</v>
      </c>
      <c r="EJ522" s="2" t="str">
        <f t="shared" si="291"/>
        <v>NO</v>
      </c>
      <c r="EK522" s="2">
        <f>+('3 Planilla Preadjudicación OTIC'!BU522)</f>
        <v>0</v>
      </c>
      <c r="EL522" s="3" t="s">
        <v>2593</v>
      </c>
      <c r="EM522" s="3" t="s">
        <v>2596</v>
      </c>
      <c r="EQ522" s="86"/>
    </row>
    <row r="523" spans="1:147" ht="15" customHeight="1" x14ac:dyDescent="0.3">
      <c r="A523" s="2">
        <f>+('3 Planilla Preadjudicación OTIC'!A523)</f>
        <v>14439</v>
      </c>
      <c r="B523" s="2" t="str">
        <f>+('3 Planilla Preadjudicación OTIC'!B523)</f>
        <v>65181652-1</v>
      </c>
      <c r="C523" s="4">
        <f>+('3 Planilla Preadjudicación OTIC'!E523)</f>
        <v>2025</v>
      </c>
      <c r="D523" s="4" t="str">
        <f>+('3 Planilla Preadjudicación OTIC'!F523)</f>
        <v>MANDATO</v>
      </c>
      <c r="E523" s="4" t="str">
        <f>+('3 Planilla Preadjudicación OTIC'!G523)</f>
        <v>96505760-9</v>
      </c>
      <c r="F523" s="4" t="str">
        <f>+('3 Planilla Preadjudicación OTIC'!H523)</f>
        <v>COLBÚN</v>
      </c>
      <c r="G523" s="4"/>
      <c r="H523" s="4"/>
      <c r="I523" s="4" t="str">
        <f>+('3 Planilla Preadjudicación OTIC'!I523)</f>
        <v>BRECHA DIGITAL CERO: ILUMINANDO EL ACCESO A LA INFORMACIÓN DESDE LAS PLATAFORMA DIGITALES</v>
      </c>
      <c r="J523" s="4" t="str">
        <f>+('3 Planilla Preadjudicación OTIC'!J523)</f>
        <v>PF1426</v>
      </c>
      <c r="K523" s="4" t="str">
        <f>+('3 Planilla Preadjudicación OTIC'!K523)</f>
        <v/>
      </c>
      <c r="L523" s="4" t="str">
        <f>+('3 Planilla Preadjudicación OTIC'!L523)</f>
        <v/>
      </c>
      <c r="M523" s="2">
        <f>+('3 Planilla Preadjudicación OTIC'!M523)</f>
        <v>6</v>
      </c>
      <c r="N523" s="4" t="str">
        <f>+('3 Planilla Preadjudicación OTIC'!N523)</f>
        <v>Lib. Bdo. Ohiggins</v>
      </c>
      <c r="O523" s="4" t="str">
        <f>+('3 Planilla Preadjudicación OTIC'!O523)</f>
        <v>MARCHIGÜE</v>
      </c>
      <c r="P523" s="4" t="str">
        <f>+('3 Planilla Preadjudicación OTIC'!P523)</f>
        <v>EMPRENDEDORES/AS INFORMALES O PERSONAS VULNERABLES PERTENECIENTES AL 80% MAS VULNERABLE</v>
      </c>
      <c r="Q523" s="4" t="str">
        <f>+('3 Planilla Preadjudicación OTIC'!Q523)</f>
        <v>PRESENCIAL</v>
      </c>
      <c r="R523" s="4" t="str">
        <f>+('3 Planilla Preadjudicación OTIC'!R523)</f>
        <v>DEPENDIENTE</v>
      </c>
      <c r="S523" s="4">
        <f>+('3 Planilla Preadjudicación OTIC'!S523)</f>
        <v>20</v>
      </c>
      <c r="T523" s="2">
        <f>+('3 Planilla Preadjudicación OTIC'!T523)</f>
        <v>10</v>
      </c>
      <c r="U523" s="2">
        <f>+('3 Planilla Preadjudicación OTIC'!U523)</f>
        <v>80</v>
      </c>
      <c r="V523" s="2">
        <f>+('3 Planilla Preadjudicación OTIC'!V523)</f>
        <v>0</v>
      </c>
      <c r="W523" s="2">
        <f>+('3 Planilla Preadjudicación OTIC'!W523)</f>
        <v>80</v>
      </c>
      <c r="X523" s="2">
        <f>+('3 Planilla Preadjudicación OTIC'!X523)</f>
        <v>4</v>
      </c>
      <c r="Y523" s="2" t="str">
        <f>+('3 Planilla Preadjudicación OTIC'!Y523)</f>
        <v>SI</v>
      </c>
      <c r="Z523" s="2" t="str">
        <f>+('3 Planilla Preadjudicación OTIC'!Z523)</f>
        <v>NO</v>
      </c>
      <c r="AA523" s="2" t="str">
        <f>+('3 Planilla Preadjudicación OTIC'!AA523)</f>
        <v>NO</v>
      </c>
      <c r="AB523" s="4" t="str">
        <f>+('3 Planilla Preadjudicación OTIC'!AB523)</f>
        <v>SE AJUSTA A PLAN FORMATIVO</v>
      </c>
      <c r="AC523" s="4" t="str">
        <f>+('3 Planilla Preadjudicación OTIC'!AC523)</f>
        <v>HOMBRES Y MUJERES DE 18 AÑOS O MAS, QUE PERTENECEN AL 80% MAS VULNERABLES, RESIDEN EN LA COMUNA DE MARCHIGUE Y TENER EDUCACIÓN BÁSICA COMPLETA</v>
      </c>
      <c r="AD523" s="2" t="str">
        <f>+('3 Planilla Preadjudicación OTIC'!AD523)</f>
        <v>NO</v>
      </c>
      <c r="AE523" s="4">
        <f>+('3 Planilla Preadjudicación OTIC'!AE523)</f>
        <v>0</v>
      </c>
      <c r="AF523" s="2" t="str">
        <f>+('3 Planilla Preadjudicación OTIC'!AF523)</f>
        <v>CERRADA</v>
      </c>
      <c r="AG523" s="2">
        <f>+('3 Planilla Preadjudicación OTIC'!AG523)</f>
        <v>20</v>
      </c>
      <c r="AH523" s="2">
        <f>+('3 Planilla Preadjudicación OTIC'!AH523)</f>
        <v>3</v>
      </c>
      <c r="AI523" s="135" t="str">
        <f>+('3 Planilla Preadjudicación OTIC'!AI523)</f>
        <v>77407710-3</v>
      </c>
      <c r="AJ523" s="4" t="str">
        <f>+('3 Planilla Preadjudicación OTIC'!AJ523)</f>
        <v>SOCIEDAD MULTIMUNDO CAPACITACION LIMITADA</v>
      </c>
      <c r="AK523" s="2">
        <f>+('3 Planilla Preadjudicación OTIC'!AK523)</f>
        <v>80</v>
      </c>
      <c r="AL523" s="2">
        <f>+('3 Planilla Preadjudicación OTIC'!AL523)</f>
        <v>20</v>
      </c>
      <c r="AM523" s="12">
        <f>+('3 Planilla Preadjudicación OTIC'!AM523)</f>
        <v>7430</v>
      </c>
      <c r="AN523" s="12">
        <f>+('3 Planilla Preadjudicación OTIC'!AN523)</f>
        <v>0</v>
      </c>
      <c r="AO523" s="12">
        <f>+('3 Planilla Preadjudicación OTIC'!AO523)</f>
        <v>0</v>
      </c>
      <c r="AP523" s="12">
        <f>+('3 Planilla Preadjudicación OTIC'!AP523)</f>
        <v>5944000</v>
      </c>
      <c r="AQ523" s="12">
        <f>+('3 Planilla Preadjudicación OTIC'!AQ523)</f>
        <v>800000</v>
      </c>
      <c r="AR523" s="12">
        <f>+('3 Planilla Preadjudicación OTIC'!AR523)</f>
        <v>0</v>
      </c>
      <c r="AS523" s="12">
        <f>+('3 Planilla Preadjudicación OTIC'!AS523)</f>
        <v>0</v>
      </c>
      <c r="AT523" s="12">
        <f>+('3 Planilla Preadjudicación OTIC'!AT523)</f>
        <v>0</v>
      </c>
      <c r="AU523" s="12">
        <f>+('3 Planilla Preadjudicación OTIC'!AU523)</f>
        <v>6744000</v>
      </c>
      <c r="AV523" s="2" t="str">
        <f>+('3 Planilla Preadjudicación OTIC'!AV523)</f>
        <v>SI</v>
      </c>
      <c r="AW523" s="4">
        <f>+('3 Planilla Preadjudicación OTIC'!AW523)</f>
        <v>0</v>
      </c>
      <c r="AX523" s="2">
        <f>+('3 Planilla Preadjudicación OTIC'!AX523)</f>
        <v>7</v>
      </c>
      <c r="AY523" s="2">
        <f>+('3 Planilla Preadjudicación OTIC'!AY523)</f>
        <v>7</v>
      </c>
      <c r="AZ523" s="2">
        <f>+('3 Planilla Preadjudicación OTIC'!AZ523)</f>
        <v>0</v>
      </c>
      <c r="BA523" s="2">
        <f>+('3 Planilla Preadjudicación OTIC'!BA523)</f>
        <v>0</v>
      </c>
      <c r="BB523" s="2">
        <f>+('3 Planilla Preadjudicación OTIC'!BB523)</f>
        <v>0</v>
      </c>
      <c r="BC523" s="2">
        <f>+('3 Planilla Preadjudicación OTIC'!BC523)</f>
        <v>0</v>
      </c>
      <c r="BD523" s="2">
        <f>+('3 Planilla Preadjudicación OTIC'!BD523)</f>
        <v>0</v>
      </c>
      <c r="BE523" s="2">
        <f>+('3 Planilla Preadjudicación OTIC'!BE523)</f>
        <v>0</v>
      </c>
      <c r="BF523" s="2">
        <f>+('3 Planilla Preadjudicación OTIC'!BF523)</f>
        <v>0</v>
      </c>
      <c r="BG523" s="2">
        <f>+('3 Planilla Preadjudicación OTIC'!BG523)</f>
        <v>7</v>
      </c>
      <c r="BH523" s="2">
        <f>+('3 Planilla Preadjudicación OTIC'!BH523)</f>
        <v>7</v>
      </c>
      <c r="BI523" s="2">
        <f>+('3 Planilla Preadjudicación OTIC'!BI523)</f>
        <v>7</v>
      </c>
      <c r="BJ523" s="2">
        <f>+('3 Planilla Preadjudicación OTIC'!BJ523)</f>
        <v>7</v>
      </c>
      <c r="BK523" s="2">
        <f>+('3 Planilla Preadjudicación OTIC'!BK523)</f>
        <v>7</v>
      </c>
      <c r="BL523" s="2">
        <f>+('3 Planilla Preadjudicación OTIC'!BL523)</f>
        <v>6</v>
      </c>
      <c r="BM523" s="104">
        <f>ROUND(('3 Planilla Preadjudicación OTIC'!BM523),1)</f>
        <v>7</v>
      </c>
      <c r="BN523" s="4" t="str">
        <f>+('3 Planilla Preadjudicación OTIC'!BN523)</f>
        <v>NO</v>
      </c>
      <c r="BO523" s="4">
        <f>+('3 Planilla Preadjudicación OTIC'!BO523)</f>
        <v>0</v>
      </c>
      <c r="BP523" s="4">
        <f>+('3 Planilla Preadjudicación OTIC'!BP523)</f>
        <v>0</v>
      </c>
      <c r="BQ523" s="4">
        <f>+('3 Planilla Preadjudicación OTIC'!BQ523)</f>
        <v>0</v>
      </c>
      <c r="BR523" s="4">
        <f>+('3 Planilla Preadjudicación OTIC'!BR523)</f>
        <v>0</v>
      </c>
      <c r="BS523" s="4">
        <f>+('3 Planilla Preadjudicación OTIC'!BS523)</f>
        <v>0</v>
      </c>
      <c r="BT523" s="4">
        <f>+('3 Planilla Preadjudicación OTIC'!BT523)</f>
        <v>0</v>
      </c>
      <c r="BU523" s="85">
        <f>IF(VLOOKUP(A523,'BD OFICIAL'!$A$1:$AL$2098,7,0)=D523,0,1)</f>
        <v>0</v>
      </c>
      <c r="BV523" s="85">
        <f>IF(VLOOKUP(A523,'BD OFICIAL'!$A$1:$AL$2098,11,0)=J523,0,1)</f>
        <v>0</v>
      </c>
      <c r="BW523" s="85">
        <f>IF(VLOOKUP(A523,'BD OFICIAL'!$A$1:$AL$2098,13,0)=L523,0,1)</f>
        <v>0</v>
      </c>
      <c r="BX523" s="2">
        <f>IF(VLOOKUP(A523,'BD OFICIAL'!$A$1:$AL$2098,16,0)=O523,0,1)</f>
        <v>0</v>
      </c>
      <c r="BY523" s="2">
        <f>IF(VLOOKUP(A523,'BD OFICIAL'!$A$1:$AL$2098,17,0)=P523,0,1)</f>
        <v>0</v>
      </c>
      <c r="BZ523" s="2">
        <f>IF(VLOOKUP(A523,'BD OFICIAL'!$A$1:$AL$2098,19,0)=R523,0,1)</f>
        <v>0</v>
      </c>
      <c r="CA523" s="2">
        <f>IF(VLOOKUP(A523,'BD OFICIAL'!$A$1:$AL$2098,21,0)=T523,0,1)</f>
        <v>0</v>
      </c>
      <c r="CB523" s="2">
        <f>IF(VLOOKUP(A523,'BD OFICIAL'!$A$1:$AL$2098,24,0)=AK523,0,1)</f>
        <v>0</v>
      </c>
      <c r="CC523" s="2">
        <f>IF(VLOOKUP(A523,'BD OFICIAL'!$A$1:$AL$2098,25,0)=X523,0,1)</f>
        <v>0</v>
      </c>
      <c r="CD523" s="2">
        <f>IF(VLOOKUP(A523,'BD OFICIAL'!$A$1:$AL$2098,26,0)=Y523,0,1)</f>
        <v>0</v>
      </c>
      <c r="CE523" s="2">
        <f>IF(VLOOKUP(A523,'BD OFICIAL'!$A$1:$AL$2098,27,0)=Z523,0,1)</f>
        <v>0</v>
      </c>
      <c r="CF523" s="2">
        <f>IF(VLOOKUP(A523,'BD OFICIAL'!$A$1:$AL$2098,28,0)=AA523,0,1)</f>
        <v>0</v>
      </c>
      <c r="CG523" s="2">
        <f>IF(VLOOKUP(A523,'BD OFICIAL'!$A$1:$AL$2098,33,0)=AF523,0,1)</f>
        <v>0</v>
      </c>
      <c r="CH523" s="2">
        <f>IF(VLOOKUP(A523,'BD OFICIAL'!$A$1:$AL$2098,35,0)=AH523,0,1)</f>
        <v>0</v>
      </c>
      <c r="CI523" s="85">
        <f>IF(VLOOKUP(A523,'BD OFICIAL'!$A$1:$AL$2098,34,0)=AL523,0,1)</f>
        <v>0</v>
      </c>
      <c r="CJ523" s="12">
        <f>VLOOKUP(A523,'BD OFICIAL'!$A$1:$AM$2098,36,0)*AM523-AP523</f>
        <v>0</v>
      </c>
      <c r="CK523" s="85" t="str">
        <f t="shared" si="292"/>
        <v>SSH</v>
      </c>
      <c r="CL523" s="85" t="str">
        <f t="shared" si="293"/>
        <v>SI</v>
      </c>
      <c r="CM523" s="85" t="str">
        <f t="shared" si="273"/>
        <v>NO</v>
      </c>
      <c r="CN523" s="31">
        <f t="shared" si="274"/>
        <v>0</v>
      </c>
      <c r="CO523" s="31">
        <f t="shared" si="294"/>
        <v>0</v>
      </c>
      <c r="CP523" s="31">
        <f t="shared" si="275"/>
        <v>0</v>
      </c>
      <c r="CQ523" s="31">
        <f>IF(Y523="NO",0,IF(Y523="SI",IF(VLOOKUP(A523,'BD OFICIAL'!$A:$AO,40,0)=AQ523,0,1)))</f>
        <v>0</v>
      </c>
      <c r="CR523" s="31">
        <f>IF(Z523="NO",0,IF(Z523="SI",IF(VLOOKUP(B523,'BD OFICIAL'!$A:$AO,41,0)=AS523,0,1)))</f>
        <v>0</v>
      </c>
      <c r="CS523" s="31">
        <f t="shared" si="295"/>
        <v>0</v>
      </c>
      <c r="CT523" s="31">
        <f t="shared" si="296"/>
        <v>0</v>
      </c>
      <c r="CU523" s="31">
        <f>IF(VLOOKUP(A523,'BD OFICIAL'!$A$1:$AL$1056,31,0)="SI",IF(AT523&gt;0,0,1),IF(AT523=0,0,1))</f>
        <v>0</v>
      </c>
      <c r="CV523" s="31">
        <f t="shared" si="297"/>
        <v>0</v>
      </c>
      <c r="CW523" s="31">
        <f t="shared" si="276"/>
        <v>0</v>
      </c>
      <c r="CX523" s="85" t="str">
        <f t="shared" si="277"/>
        <v>SI</v>
      </c>
      <c r="CY523" s="31">
        <f t="shared" si="278"/>
        <v>0</v>
      </c>
      <c r="CZ523" s="85" t="str">
        <f>IF(ISERROR(VLOOKUP(AI523,EXPERIENCIA!$A$1:$C$2100,1,0)),"NO","SI")</f>
        <v>SI</v>
      </c>
      <c r="DA523" s="85">
        <f>IF(CX523="no","NO APLICA",IF(AX523=0,"ERROR NOTA",IF(AND(AX523&gt;1,CZ523="NO"),"ERROR NOTA",IF(AND(CZ523="NO",AX523=1),0,IF(VLOOKUP(AI523,EXPERIENCIA!$A$1:$C$2100,3,0)=AX523,0,"ERROR NOTA")))))</f>
        <v>0</v>
      </c>
      <c r="DB523" s="85" t="str">
        <f>IF(ISERROR(VLOOKUP(AI523,COMPORTAMIENTO!$A$1:$C$2100,1,0)),"NO","SI")</f>
        <v>SI</v>
      </c>
      <c r="DC523" s="85">
        <f>IF(CX523="NO","NO APLICA",IF(AY523=0,"ERROR NOTA",IF(AND(DB523="NO",AY523=7),0,IF(VLOOKUP(AI523,COMPORTAMIENTO!$A$2:$H$2100,8,0)=AY523,0,"ERROR NOTA"))))</f>
        <v>0</v>
      </c>
      <c r="DD523" s="104">
        <f t="shared" si="279"/>
        <v>0.70000000000000007</v>
      </c>
      <c r="DE523" s="104">
        <f t="shared" si="280"/>
        <v>0.70000000000000007</v>
      </c>
      <c r="DF523" s="85" t="str">
        <f t="shared" si="298"/>
        <v>SI</v>
      </c>
      <c r="DG523" s="85">
        <f t="shared" si="281"/>
        <v>0</v>
      </c>
      <c r="DH523" s="85">
        <f t="shared" si="282"/>
        <v>0</v>
      </c>
      <c r="DI523" s="85">
        <f t="shared" si="283"/>
        <v>0</v>
      </c>
      <c r="DJ523" s="12">
        <f t="shared" si="284"/>
        <v>7.0000000000000009</v>
      </c>
      <c r="DK523" s="7">
        <f t="shared" si="285"/>
        <v>7.0000000000000009</v>
      </c>
      <c r="DL523" s="12">
        <f t="shared" si="299"/>
        <v>7430</v>
      </c>
      <c r="DM523" s="12">
        <f>VLOOKUP(A523,'5 TD'!$A:$B,2,0)</f>
        <v>6373</v>
      </c>
      <c r="DN523" s="7">
        <f t="shared" si="300"/>
        <v>6</v>
      </c>
      <c r="DO523" s="85" t="str">
        <f t="shared" si="286"/>
        <v>APROBADO</v>
      </c>
      <c r="DP523" s="85" t="str">
        <f t="shared" si="287"/>
        <v>APROBADO</v>
      </c>
      <c r="DQ523" s="7">
        <f t="shared" si="288"/>
        <v>7</v>
      </c>
      <c r="DR523" s="85" t="str">
        <f t="shared" si="301"/>
        <v>APROBADO</v>
      </c>
      <c r="DS523" s="2" t="str">
        <f>+('3 Planilla Preadjudicación OTIC'!BN523)</f>
        <v>NO</v>
      </c>
      <c r="DT523" s="2">
        <f>IF(DR523="APROBADO",VLOOKUP(A523,'5 TD'!$D$3:$E$270,2,0),"NO APLICA")</f>
        <v>7</v>
      </c>
      <c r="DU523" s="2" t="str">
        <f t="shared" si="302"/>
        <v>SI</v>
      </c>
      <c r="DV523" s="2">
        <f>IF(DU523="SI",VLOOKUP(A523,'5 TD'!$G$3:$H$270,2,0),"NO APLICA ")</f>
        <v>7.0000000000000009</v>
      </c>
      <c r="DW523" s="2" t="str">
        <f t="shared" si="303"/>
        <v>SI</v>
      </c>
      <c r="DX523" s="2">
        <f>IF(DW523="SI",VLOOKUP(A523,'5 TD'!$J$4:$K$472,2,0),"NO APLICA")</f>
        <v>7</v>
      </c>
      <c r="DY523" s="2" t="str">
        <f t="shared" si="304"/>
        <v>SI</v>
      </c>
      <c r="DZ523" s="7">
        <f>IF(DY523="SI",VLOOKUP(A523,'5 TD'!$M$4:$N$350,2,0),"NO APLICA")</f>
        <v>7</v>
      </c>
      <c r="EA523" s="2" t="str">
        <f t="shared" si="305"/>
        <v>SI</v>
      </c>
      <c r="EB523" s="12">
        <f t="shared" si="306"/>
        <v>7430</v>
      </c>
      <c r="EC523" s="12">
        <f>IF(EA523="SI",VLOOKUP(A523,'5 TD'!$V$4:$W$479,2,0),"NO APLICA")</f>
        <v>6373</v>
      </c>
      <c r="ED523" s="2" t="str">
        <f t="shared" si="289"/>
        <v>NO</v>
      </c>
      <c r="EE523" s="79" t="str">
        <f>IF(ED523="SI",VLOOKUP(AI523,COMPORTAMIENTO!$A$1:$H$2100,7,0),"NO APLICA")</f>
        <v>NO APLICA</v>
      </c>
      <c r="EF523" s="12" t="str">
        <f>IF(ED523="SI",VLOOKUP(A523,'5 TD'!$P$2:$Q$479,2,0),"NO APLICA")</f>
        <v>NO APLICA</v>
      </c>
      <c r="EG523" s="2" t="str">
        <f t="shared" si="290"/>
        <v>NO</v>
      </c>
      <c r="EH523" s="2">
        <f>IF(CZ523="no",0,VLOOKUP(AI523,EXPERIENCIA!$A$1:$C$2100,2,0))</f>
        <v>66</v>
      </c>
      <c r="EI523" s="2">
        <f>IF(CZ523="si",VLOOKUP(A523,'5 TD'!$S$3:$T$2103,2,0),0)</f>
        <v>80</v>
      </c>
      <c r="EJ523" s="2" t="str">
        <f t="shared" si="291"/>
        <v>NO</v>
      </c>
      <c r="EK523" s="2" t="str">
        <f>+('3 Planilla Preadjudicación OTIC'!BU523)</f>
        <v>d) Menor valor hora en su oferta económica para el curso.</v>
      </c>
      <c r="EL523" s="4"/>
      <c r="EM523" s="3"/>
      <c r="EN523" s="3"/>
      <c r="EQ523" s="86"/>
    </row>
    <row r="524" spans="1:147" ht="15" customHeight="1" x14ac:dyDescent="0.3">
      <c r="A524" s="2">
        <f>+('3 Planilla Preadjudicación OTIC'!A524)</f>
        <v>14275</v>
      </c>
      <c r="B524" s="2" t="str">
        <f>+('3 Planilla Preadjudicación OTIC'!B524)</f>
        <v>65181652-1</v>
      </c>
      <c r="C524" s="4">
        <f>+('3 Planilla Preadjudicación OTIC'!E524)</f>
        <v>2025</v>
      </c>
      <c r="D524" s="4" t="str">
        <f>+('3 Planilla Preadjudicación OTIC'!F524)</f>
        <v>MANDATO</v>
      </c>
      <c r="E524" s="4" t="str">
        <f>+('3 Planilla Preadjudicación OTIC'!G524)</f>
        <v>70235800-0</v>
      </c>
      <c r="F524" s="4" t="str">
        <f>+('3 Planilla Preadjudicación OTIC'!H524)</f>
        <v>FUNDACION NIÑO Y PATRIA</v>
      </c>
      <c r="G524" s="4"/>
      <c r="H524" s="4"/>
      <c r="I524" s="4" t="str">
        <f>+('3 Planilla Preadjudicación OTIC'!I524)</f>
        <v>ACOMPAÑAMIENTO Y APOYO EN EL CUIDADO DE NIÑOS, NIÑAS Y ADOLESCENTES EN SITUACIÓN DE VULNERABILIDAD DE DERECHOS</v>
      </c>
      <c r="J524" s="4" t="str">
        <f>+('3 Planilla Preadjudicación OTIC'!J524)</f>
        <v>PF1185</v>
      </c>
      <c r="K524" s="4" t="str">
        <f>+('3 Planilla Preadjudicación OTIC'!K524)</f>
        <v>DESARROLLO DEL TRABAJO COLABORATIVO</v>
      </c>
      <c r="L524" s="4" t="str">
        <f>+('3 Planilla Preadjudicación OTIC'!L524)</f>
        <v>PF0918</v>
      </c>
      <c r="M524" s="2">
        <f>+('3 Planilla Preadjudicación OTIC'!M524)</f>
        <v>14</v>
      </c>
      <c r="N524" s="4" t="str">
        <f>+('3 Planilla Preadjudicación OTIC'!N524)</f>
        <v>LOS RIOS</v>
      </c>
      <c r="O524" s="4" t="str">
        <f>+('3 Planilla Preadjudicación OTIC'!O524)</f>
        <v>VALDIVIA</v>
      </c>
      <c r="P524" s="4" t="str">
        <f>+('3 Planilla Preadjudicación OTIC'!P524)</f>
        <v>TRABAJADORES ACTIVOS O EN PROCESO DE RECONVERSIÓN LABORAL</v>
      </c>
      <c r="Q524" s="4" t="str">
        <f>+('3 Planilla Preadjudicación OTIC'!Q524)</f>
        <v>PRESENCIAL</v>
      </c>
      <c r="R524" s="4" t="str">
        <f>+('3 Planilla Preadjudicación OTIC'!R524)</f>
        <v>DEPENDIENTE</v>
      </c>
      <c r="S524" s="4">
        <f>+('3 Planilla Preadjudicación OTIC'!S524)</f>
        <v>20</v>
      </c>
      <c r="T524" s="2">
        <f>+('3 Planilla Preadjudicación OTIC'!T524)</f>
        <v>11</v>
      </c>
      <c r="U524" s="2">
        <f>+('3 Planilla Preadjudicación OTIC'!U524)</f>
        <v>72</v>
      </c>
      <c r="V524" s="2">
        <f>+('3 Planilla Preadjudicación OTIC'!V524)</f>
        <v>8</v>
      </c>
      <c r="W524" s="2">
        <f>+('3 Planilla Preadjudicación OTIC'!W524)</f>
        <v>80</v>
      </c>
      <c r="X524" s="2">
        <f>+('3 Planilla Preadjudicación OTIC'!X524)</f>
        <v>4</v>
      </c>
      <c r="Y524" s="2" t="str">
        <f>+('3 Planilla Preadjudicación OTIC'!Y524)</f>
        <v>SI</v>
      </c>
      <c r="Z524" s="2" t="str">
        <f>+('3 Planilla Preadjudicación OTIC'!Z524)</f>
        <v>NO</v>
      </c>
      <c r="AA524" s="2" t="str">
        <f>+('3 Planilla Preadjudicación OTIC'!AA524)</f>
        <v>NO</v>
      </c>
      <c r="AB524" s="4" t="str">
        <f>+('3 Planilla Preadjudicación OTIC'!AB524)</f>
        <v>SE AJUSTA A PLAN FORMATIVO</v>
      </c>
      <c r="AC524" s="4" t="str">
        <f>+('3 Planilla Preadjudicación OTIC'!AC524)</f>
        <v>HOMBRES Y MUJERES ENTRE 25 Y 60 AÑOS, QUE TRABAJAN DIRECTAMENTE CON NIÑOS Y NIÑAS QUE VIVEN EN RESIDENCIAS, CON CONTRATO INDEFINIDO, DE LA COMUNA DE VALDIVIA. EDUCACIÓN MEDIA COMPLETA.</v>
      </c>
      <c r="AD524" s="2" t="str">
        <f>+('3 Planilla Preadjudicación OTIC'!AD524)</f>
        <v>NO</v>
      </c>
      <c r="AE524" s="4">
        <f>+('3 Planilla Preadjudicación OTIC'!AE524)</f>
        <v>0</v>
      </c>
      <c r="AF524" s="2" t="str">
        <f>+('3 Planilla Preadjudicación OTIC'!AF524)</f>
        <v>CERRADA</v>
      </c>
      <c r="AG524" s="2">
        <f>+('3 Planilla Preadjudicación OTIC'!AG524)</f>
        <v>20</v>
      </c>
      <c r="AH524" s="2">
        <f>+('3 Planilla Preadjudicación OTIC'!AH524)</f>
        <v>1</v>
      </c>
      <c r="AI524" s="135" t="str">
        <f>+('3 Planilla Preadjudicación OTIC'!AI524)</f>
        <v>76998987-0</v>
      </c>
      <c r="AJ524" s="4" t="str">
        <f>+('3 Planilla Preadjudicación OTIC'!AJ524)</f>
        <v>Institucion de Capacitacion DECIN Spa</v>
      </c>
      <c r="AK524" s="2">
        <f>+('3 Planilla Preadjudicación OTIC'!AK524)</f>
        <v>80</v>
      </c>
      <c r="AL524" s="2">
        <f>+('3 Planilla Preadjudicación OTIC'!AL524)</f>
        <v>20</v>
      </c>
      <c r="AM524" s="12">
        <f>+('3 Planilla Preadjudicación OTIC'!AM524)</f>
        <v>4130</v>
      </c>
      <c r="AN524" s="12">
        <f>+('3 Planilla Preadjudicación OTIC'!AN524)</f>
        <v>0</v>
      </c>
      <c r="AO524" s="12">
        <f>+('3 Planilla Preadjudicación OTIC'!AO524)</f>
        <v>0</v>
      </c>
      <c r="AP524" s="12">
        <f>+('3 Planilla Preadjudicación OTIC'!AP524)</f>
        <v>3634400</v>
      </c>
      <c r="AQ524" s="12">
        <f>+('3 Planilla Preadjudicación OTIC'!AQ524)</f>
        <v>880000</v>
      </c>
      <c r="AR524" s="12">
        <f>+('3 Planilla Preadjudicación OTIC'!AR524)</f>
        <v>0</v>
      </c>
      <c r="AS524" s="12">
        <f>+('3 Planilla Preadjudicación OTIC'!AS524)</f>
        <v>0</v>
      </c>
      <c r="AT524" s="12">
        <f>+('3 Planilla Preadjudicación OTIC'!AT524)</f>
        <v>0</v>
      </c>
      <c r="AU524" s="12">
        <f>+('3 Planilla Preadjudicación OTIC'!AU524)</f>
        <v>4514400</v>
      </c>
      <c r="AV524" s="2" t="str">
        <f>+('3 Planilla Preadjudicación OTIC'!AV524)</f>
        <v>SI</v>
      </c>
      <c r="AW524" s="4">
        <f>+('3 Planilla Preadjudicación OTIC'!AW524)</f>
        <v>0</v>
      </c>
      <c r="AX524" s="2">
        <f>+('3 Planilla Preadjudicación OTIC'!AX524)</f>
        <v>1</v>
      </c>
      <c r="AY524" s="2">
        <f>+('3 Planilla Preadjudicación OTIC'!AY524)</f>
        <v>7</v>
      </c>
      <c r="AZ524" s="2">
        <f>+('3 Planilla Preadjudicación OTIC'!AZ524)</f>
        <v>0</v>
      </c>
      <c r="BA524" s="2">
        <f>+('3 Planilla Preadjudicación OTIC'!BA524)</f>
        <v>0</v>
      </c>
      <c r="BB524" s="2">
        <f>+('3 Planilla Preadjudicación OTIC'!BB524)</f>
        <v>0</v>
      </c>
      <c r="BC524" s="2">
        <f>+('3 Planilla Preadjudicación OTIC'!BC524)</f>
        <v>0</v>
      </c>
      <c r="BD524" s="2">
        <f>+('3 Planilla Preadjudicación OTIC'!BD524)</f>
        <v>0</v>
      </c>
      <c r="BE524" s="2">
        <f>+('3 Planilla Preadjudicación OTIC'!BE524)</f>
        <v>0</v>
      </c>
      <c r="BF524" s="2">
        <f>+('3 Planilla Preadjudicación OTIC'!BF524)</f>
        <v>0</v>
      </c>
      <c r="BG524" s="2">
        <f>+('3 Planilla Preadjudicación OTIC'!BG524)</f>
        <v>7</v>
      </c>
      <c r="BH524" s="2">
        <f>+('3 Planilla Preadjudicación OTIC'!BH524)</f>
        <v>7</v>
      </c>
      <c r="BI524" s="2">
        <f>+('3 Planilla Preadjudicación OTIC'!BI524)</f>
        <v>7</v>
      </c>
      <c r="BJ524" s="2">
        <f>+('3 Planilla Preadjudicación OTIC'!BJ524)</f>
        <v>7</v>
      </c>
      <c r="BK524" s="2">
        <f>+('3 Planilla Preadjudicación OTIC'!BK524)</f>
        <v>7</v>
      </c>
      <c r="BL524" s="2">
        <f>+('3 Planilla Preadjudicación OTIC'!BL524)</f>
        <v>7</v>
      </c>
      <c r="BM524" s="104">
        <f>ROUND(('3 Planilla Preadjudicación OTIC'!BM524),1)</f>
        <v>6.4</v>
      </c>
      <c r="BN524" s="4" t="str">
        <f>+('3 Planilla Preadjudicación OTIC'!BN524)</f>
        <v>NO</v>
      </c>
      <c r="BO524" s="4">
        <f>+('3 Planilla Preadjudicación OTIC'!BO524)</f>
        <v>0</v>
      </c>
      <c r="BP524" s="4">
        <f>+('3 Planilla Preadjudicación OTIC'!BP524)</f>
        <v>0</v>
      </c>
      <c r="BQ524" s="4">
        <f>+('3 Planilla Preadjudicación OTIC'!BQ524)</f>
        <v>0</v>
      </c>
      <c r="BR524" s="4">
        <f>+('3 Planilla Preadjudicación OTIC'!BR524)</f>
        <v>0</v>
      </c>
      <c r="BS524" s="4">
        <f>+('3 Planilla Preadjudicación OTIC'!BS524)</f>
        <v>0</v>
      </c>
      <c r="BT524" s="4">
        <f>+('3 Planilla Preadjudicación OTIC'!BT524)</f>
        <v>0</v>
      </c>
      <c r="BU524" s="85">
        <f>IF(VLOOKUP(A524,'BD OFICIAL'!$A$1:$AL$2098,7,0)=D524,0,1)</f>
        <v>0</v>
      </c>
      <c r="BV524" s="85">
        <f>IF(VLOOKUP(A524,'BD OFICIAL'!$A$1:$AL$2098,11,0)=J524,0,1)</f>
        <v>0</v>
      </c>
      <c r="BW524" s="85">
        <f>IF(VLOOKUP(A524,'BD OFICIAL'!$A$1:$AL$2098,13,0)=L524,0,1)</f>
        <v>0</v>
      </c>
      <c r="BX524" s="2">
        <f>IF(VLOOKUP(A524,'BD OFICIAL'!$A$1:$AL$2098,16,0)=O524,0,1)</f>
        <v>0</v>
      </c>
      <c r="BY524" s="2">
        <f>IF(VLOOKUP(A524,'BD OFICIAL'!$A$1:$AL$2098,17,0)=P524,0,1)</f>
        <v>0</v>
      </c>
      <c r="BZ524" s="2">
        <f>IF(VLOOKUP(A524,'BD OFICIAL'!$A$1:$AL$2098,19,0)=R524,0,1)</f>
        <v>0</v>
      </c>
      <c r="CA524" s="2">
        <f>IF(VLOOKUP(A524,'BD OFICIAL'!$A$1:$AL$2098,21,0)=T524,0,1)</f>
        <v>0</v>
      </c>
      <c r="CB524" s="2">
        <f>IF(VLOOKUP(A524,'BD OFICIAL'!$A$1:$AL$2098,24,0)=AK524,0,1)</f>
        <v>0</v>
      </c>
      <c r="CC524" s="2">
        <f>IF(VLOOKUP(A524,'BD OFICIAL'!$A$1:$AL$2098,25,0)=X524,0,1)</f>
        <v>0</v>
      </c>
      <c r="CD524" s="2">
        <f>IF(VLOOKUP(A524,'BD OFICIAL'!$A$1:$AL$2098,26,0)=Y524,0,1)</f>
        <v>0</v>
      </c>
      <c r="CE524" s="2">
        <f>IF(VLOOKUP(A524,'BD OFICIAL'!$A$1:$AL$2098,27,0)=Z524,0,1)</f>
        <v>0</v>
      </c>
      <c r="CF524" s="2">
        <f>IF(VLOOKUP(A524,'BD OFICIAL'!$A$1:$AL$2098,28,0)=AA524,0,1)</f>
        <v>0</v>
      </c>
      <c r="CG524" s="2">
        <f>IF(VLOOKUP(A524,'BD OFICIAL'!$A$1:$AL$2098,33,0)=AF524,0,1)</f>
        <v>0</v>
      </c>
      <c r="CH524" s="2">
        <f>IF(VLOOKUP(A524,'BD OFICIAL'!$A$1:$AL$2098,35,0)=AH524,0,1)</f>
        <v>0</v>
      </c>
      <c r="CI524" s="85">
        <f>IF(VLOOKUP(A524,'BD OFICIAL'!$A$1:$AL$2098,34,0)=AL524,0,1)</f>
        <v>0</v>
      </c>
      <c r="CJ524" s="12">
        <f>VLOOKUP(A524,'BD OFICIAL'!$A$1:$AM$2098,36,0)*AM524-AP524</f>
        <v>0</v>
      </c>
      <c r="CK524" s="85" t="str">
        <f t="shared" si="292"/>
        <v>SSH</v>
      </c>
      <c r="CL524" s="85" t="str">
        <f t="shared" si="293"/>
        <v>SI</v>
      </c>
      <c r="CM524" s="85" t="str">
        <f t="shared" si="273"/>
        <v>NO</v>
      </c>
      <c r="CN524" s="31">
        <f t="shared" si="274"/>
        <v>0</v>
      </c>
      <c r="CO524" s="31">
        <f t="shared" si="294"/>
        <v>0</v>
      </c>
      <c r="CP524" s="31">
        <f t="shared" si="275"/>
        <v>0</v>
      </c>
      <c r="CQ524" s="31">
        <f>IF(Y524="NO",0,IF(Y524="SI",IF(VLOOKUP(A524,'BD OFICIAL'!$A:$AO,40,0)=AQ524,0,1)))</f>
        <v>0</v>
      </c>
      <c r="CR524" s="31">
        <f>IF(Z524="NO",0,IF(Z524="SI",IF(VLOOKUP(B524,'BD OFICIAL'!$A:$AO,41,0)=AS524,0,1)))</f>
        <v>0</v>
      </c>
      <c r="CS524" s="31">
        <f t="shared" si="295"/>
        <v>0</v>
      </c>
      <c r="CT524" s="31">
        <f t="shared" si="296"/>
        <v>0</v>
      </c>
      <c r="CU524" s="31">
        <f>IF(VLOOKUP(A524,'BD OFICIAL'!$A$1:$AL$1056,31,0)="SI",IF(AT524&gt;0,0,1),IF(AT524=0,0,1))</f>
        <v>0</v>
      </c>
      <c r="CV524" s="31">
        <f t="shared" si="297"/>
        <v>0</v>
      </c>
      <c r="CW524" s="31">
        <f t="shared" si="276"/>
        <v>0</v>
      </c>
      <c r="CX524" s="85" t="str">
        <f t="shared" si="277"/>
        <v>SI</v>
      </c>
      <c r="CY524" s="31">
        <f t="shared" si="278"/>
        <v>0</v>
      </c>
      <c r="CZ524" s="85" t="str">
        <f>IF(ISERROR(VLOOKUP(AI524,EXPERIENCIA!$A$1:$C$2100,1,0)),"NO","SI")</f>
        <v>NO</v>
      </c>
      <c r="DA524" s="85">
        <f>IF(CX524="no","NO APLICA",IF(AX524=0,"ERROR NOTA",IF(AND(AX524&gt;1,CZ524="NO"),"ERROR NOTA",IF(AND(CZ524="NO",AX524=1),0,IF(VLOOKUP(AI524,EXPERIENCIA!$A$1:$C$2100,3,0)=AX524,0,"ERROR NOTA")))))</f>
        <v>0</v>
      </c>
      <c r="DB524" s="85" t="str">
        <f>IF(ISERROR(VLOOKUP(AI524,COMPORTAMIENTO!$A$1:$C$2100,1,0)),"NO","SI")</f>
        <v>SI</v>
      </c>
      <c r="DC524" s="85">
        <f>IF(CX524="NO","NO APLICA",IF(AY524=0,"ERROR NOTA",IF(AND(DB524="NO",AY524=7),0,IF(VLOOKUP(AI524,COMPORTAMIENTO!$A$2:$H$2100,8,0)=AY524,0,"ERROR NOTA"))))</f>
        <v>0</v>
      </c>
      <c r="DD524" s="104">
        <f t="shared" si="279"/>
        <v>0.1</v>
      </c>
      <c r="DE524" s="104">
        <f t="shared" si="280"/>
        <v>0.70000000000000007</v>
      </c>
      <c r="DF524" s="85" t="str">
        <f t="shared" si="298"/>
        <v>SI</v>
      </c>
      <c r="DG524" s="85">
        <f t="shared" si="281"/>
        <v>0</v>
      </c>
      <c r="DH524" s="85">
        <f t="shared" si="282"/>
        <v>0</v>
      </c>
      <c r="DI524" s="85">
        <f t="shared" si="283"/>
        <v>0</v>
      </c>
      <c r="DJ524" s="12">
        <f t="shared" si="284"/>
        <v>7.0000000000000009</v>
      </c>
      <c r="DK524" s="7">
        <f t="shared" si="285"/>
        <v>7.0000000000000009</v>
      </c>
      <c r="DL524" s="12">
        <f t="shared" si="299"/>
        <v>4130</v>
      </c>
      <c r="DM524" s="12">
        <f>VLOOKUP(A524,'5 TD'!$A:$B,2,0)</f>
        <v>4130</v>
      </c>
      <c r="DN524" s="7">
        <f t="shared" si="300"/>
        <v>7</v>
      </c>
      <c r="DO524" s="85" t="str">
        <f t="shared" si="286"/>
        <v>APROBADO</v>
      </c>
      <c r="DP524" s="85" t="str">
        <f t="shared" si="287"/>
        <v>APROBADO</v>
      </c>
      <c r="DQ524" s="7">
        <f t="shared" si="288"/>
        <v>6.4</v>
      </c>
      <c r="DR524" s="85" t="str">
        <f t="shared" si="301"/>
        <v>APROBADO</v>
      </c>
      <c r="DS524" s="2" t="str">
        <f>+('3 Planilla Preadjudicación OTIC'!BN524)</f>
        <v>NO</v>
      </c>
      <c r="DT524" s="2">
        <f>IF(DR524="APROBADO",VLOOKUP(A524,'5 TD'!$D$3:$E$270,2,0),"NO APLICA")</f>
        <v>7</v>
      </c>
      <c r="DU524" s="2" t="str">
        <f t="shared" si="302"/>
        <v>NO</v>
      </c>
      <c r="DV524" s="2" t="str">
        <f>IF(DU524="SI",VLOOKUP(A524,'5 TD'!$G$3:$H$270,2,0),"NO APLICA ")</f>
        <v xml:space="preserve">NO APLICA </v>
      </c>
      <c r="DW524" s="2" t="str">
        <f t="shared" si="303"/>
        <v>NO</v>
      </c>
      <c r="DX524" s="2" t="str">
        <f>IF(DW524="SI",VLOOKUP(A524,'5 TD'!$J$4:$K$472,2,0),"NO APLICA")</f>
        <v>NO APLICA</v>
      </c>
      <c r="DY524" s="2" t="str">
        <f t="shared" si="304"/>
        <v>NO APLICA</v>
      </c>
      <c r="DZ524" s="7" t="str">
        <f>IF(DY524="SI",VLOOKUP(A524,'5 TD'!$M$4:$N$350,2,0),"NO APLICA")</f>
        <v>NO APLICA</v>
      </c>
      <c r="EA524" s="2" t="str">
        <f t="shared" si="305"/>
        <v>NO APLICA</v>
      </c>
      <c r="EB524" s="12" t="str">
        <f t="shared" si="306"/>
        <v/>
      </c>
      <c r="EC524" s="12" t="str">
        <f>IF(EA524="SI",VLOOKUP(A524,'5 TD'!$V$4:$W$479,2,0),"NO APLICA")</f>
        <v>NO APLICA</v>
      </c>
      <c r="ED524" s="2" t="str">
        <f t="shared" si="289"/>
        <v>NO</v>
      </c>
      <c r="EE524" s="79" t="str">
        <f>IF(ED524="SI",VLOOKUP(AI524,COMPORTAMIENTO!$A$1:$H$2100,7,0),"NO APLICA")</f>
        <v>NO APLICA</v>
      </c>
      <c r="EF524" s="12" t="str">
        <f>IF(ED524="SI",VLOOKUP(A524,'5 TD'!$P$2:$Q$479,2,0),"NO APLICA")</f>
        <v>NO APLICA</v>
      </c>
      <c r="EG524" s="2" t="str">
        <f t="shared" si="290"/>
        <v>NO</v>
      </c>
      <c r="EH524" s="2">
        <f>IF(CZ524="no",0,VLOOKUP(AI524,EXPERIENCIA!$A$1:$C$2100,2,0))</f>
        <v>0</v>
      </c>
      <c r="EI524" s="2">
        <f>IF(CZ524="si",VLOOKUP(A524,'5 TD'!$S$3:$T$2103,2,0),0)</f>
        <v>0</v>
      </c>
      <c r="EJ524" s="2" t="str">
        <f t="shared" si="291"/>
        <v>SI</v>
      </c>
      <c r="EK524" s="2">
        <f>+('3 Planilla Preadjudicación OTIC'!BU524)</f>
        <v>0</v>
      </c>
      <c r="EL524" s="4"/>
      <c r="EM524" s="3"/>
      <c r="EN524" s="3"/>
      <c r="EQ524" s="86"/>
    </row>
    <row r="525" spans="1:147" ht="15" customHeight="1" x14ac:dyDescent="0.3">
      <c r="A525" s="2">
        <f>+('3 Planilla Preadjudicación OTIC'!A525)</f>
        <v>14276</v>
      </c>
      <c r="B525" s="2" t="str">
        <f>+('3 Planilla Preadjudicación OTIC'!B525)</f>
        <v>65181652-1</v>
      </c>
      <c r="C525" s="4">
        <f>+('3 Planilla Preadjudicación OTIC'!E525)</f>
        <v>2025</v>
      </c>
      <c r="D525" s="4" t="str">
        <f>+('3 Planilla Preadjudicación OTIC'!F525)</f>
        <v>MANDATO</v>
      </c>
      <c r="E525" s="4" t="str">
        <f>+('3 Planilla Preadjudicación OTIC'!G525)</f>
        <v>70235800-0</v>
      </c>
      <c r="F525" s="4" t="str">
        <f>+('3 Planilla Preadjudicación OTIC'!H525)</f>
        <v>FUNDACION NIÑO Y PATRIA</v>
      </c>
      <c r="G525" s="4"/>
      <c r="H525" s="4"/>
      <c r="I525" s="4" t="str">
        <f>+('3 Planilla Preadjudicación OTIC'!I525)</f>
        <v>ACOMPAÑAMIENTO Y APOYO EN EL CUIDADO DE NIÑOS, NIÑAS Y ADOLESCENTES EN SITUACIÓN DE VULNERABILIDAD DE DERECHOS</v>
      </c>
      <c r="J525" s="4" t="str">
        <f>+('3 Planilla Preadjudicación OTIC'!J525)</f>
        <v>PF1185</v>
      </c>
      <c r="K525" s="4" t="str">
        <f>+('3 Planilla Preadjudicación OTIC'!K525)</f>
        <v>DESARROLLO DEL TRABAJO COLABORATIVO</v>
      </c>
      <c r="L525" s="4" t="str">
        <f>+('3 Planilla Preadjudicación OTIC'!L525)</f>
        <v>PF0918</v>
      </c>
      <c r="M525" s="2">
        <f>+('3 Planilla Preadjudicación OTIC'!M525)</f>
        <v>9</v>
      </c>
      <c r="N525" s="4" t="str">
        <f>+('3 Planilla Preadjudicación OTIC'!N525)</f>
        <v>ARAUCANIA</v>
      </c>
      <c r="O525" s="4" t="str">
        <f>+('3 Planilla Preadjudicación OTIC'!O525)</f>
        <v>VILLARRICA</v>
      </c>
      <c r="P525" s="4" t="str">
        <f>+('3 Planilla Preadjudicación OTIC'!P525)</f>
        <v>TRABAJADORES ACTIVOS O EN PROCESO DE RECONVERSIÓN LABORAL</v>
      </c>
      <c r="Q525" s="4" t="str">
        <f>+('3 Planilla Preadjudicación OTIC'!Q525)</f>
        <v>PRESENCIAL</v>
      </c>
      <c r="R525" s="4" t="str">
        <f>+('3 Planilla Preadjudicación OTIC'!R525)</f>
        <v>DEPENDIENTE</v>
      </c>
      <c r="S525" s="4">
        <f>+('3 Planilla Preadjudicación OTIC'!S525)</f>
        <v>20</v>
      </c>
      <c r="T525" s="2">
        <f>+('3 Planilla Preadjudicación OTIC'!T525)</f>
        <v>11</v>
      </c>
      <c r="U525" s="2">
        <f>+('3 Planilla Preadjudicación OTIC'!U525)</f>
        <v>72</v>
      </c>
      <c r="V525" s="2">
        <f>+('3 Planilla Preadjudicación OTIC'!V525)</f>
        <v>8</v>
      </c>
      <c r="W525" s="2">
        <f>+('3 Planilla Preadjudicación OTIC'!W525)</f>
        <v>80</v>
      </c>
      <c r="X525" s="2">
        <f>+('3 Planilla Preadjudicación OTIC'!X525)</f>
        <v>4</v>
      </c>
      <c r="Y525" s="2" t="str">
        <f>+('3 Planilla Preadjudicación OTIC'!Y525)</f>
        <v>SI</v>
      </c>
      <c r="Z525" s="2" t="str">
        <f>+('3 Planilla Preadjudicación OTIC'!Z525)</f>
        <v>NO</v>
      </c>
      <c r="AA525" s="2" t="str">
        <f>+('3 Planilla Preadjudicación OTIC'!AA525)</f>
        <v>NO</v>
      </c>
      <c r="AB525" s="4" t="str">
        <f>+('3 Planilla Preadjudicación OTIC'!AB525)</f>
        <v>SE AJUSTA A PLAN FORMATIVO</v>
      </c>
      <c r="AC525" s="4" t="str">
        <f>+('3 Planilla Preadjudicación OTIC'!AC525)</f>
        <v>EDUCADORES DE TRATO DIRECTOR O TUTORES, QUE TRABAJAN DIRECTAMENTE CON NIÑOS Y NIÑAS QUE VIVEN EN RESIDENCIAS, ENTRE LOS 25 Y 60 AÑOS, DE AMBOS SEXOS, CON CONTRATO INDEFINIDO, DE LA COMUNA DE VILLARRICA.</v>
      </c>
      <c r="AD525" s="2" t="str">
        <f>+('3 Planilla Preadjudicación OTIC'!AD525)</f>
        <v>NO</v>
      </c>
      <c r="AE525" s="4">
        <f>+('3 Planilla Preadjudicación OTIC'!AE525)</f>
        <v>0</v>
      </c>
      <c r="AF525" s="2" t="str">
        <f>+('3 Planilla Preadjudicación OTIC'!AF525)</f>
        <v>CERRADA</v>
      </c>
      <c r="AG525" s="2">
        <f>+('3 Planilla Preadjudicación OTIC'!AG525)</f>
        <v>20</v>
      </c>
      <c r="AH525" s="2">
        <f>+('3 Planilla Preadjudicación OTIC'!AH525)</f>
        <v>1</v>
      </c>
      <c r="AI525" s="135" t="str">
        <f>+('3 Planilla Preadjudicación OTIC'!AI525)</f>
        <v>76998987-0</v>
      </c>
      <c r="AJ525" s="4" t="str">
        <f>+('3 Planilla Preadjudicación OTIC'!AJ525)</f>
        <v>Institucion de Capacitacion DECIN Spa</v>
      </c>
      <c r="AK525" s="2">
        <f>+('3 Planilla Preadjudicación OTIC'!AK525)</f>
        <v>80</v>
      </c>
      <c r="AL525" s="2">
        <f>+('3 Planilla Preadjudicación OTIC'!AL525)</f>
        <v>20</v>
      </c>
      <c r="AM525" s="12">
        <f>+('3 Planilla Preadjudicación OTIC'!AM525)</f>
        <v>4130</v>
      </c>
      <c r="AN525" s="12">
        <f>+('3 Planilla Preadjudicación OTIC'!AN525)</f>
        <v>0</v>
      </c>
      <c r="AO525" s="12">
        <f>+('3 Planilla Preadjudicación OTIC'!AO525)</f>
        <v>0</v>
      </c>
      <c r="AP525" s="12">
        <f>+('3 Planilla Preadjudicación OTIC'!AP525)</f>
        <v>3634400</v>
      </c>
      <c r="AQ525" s="12">
        <f>+('3 Planilla Preadjudicación OTIC'!AQ525)</f>
        <v>880000</v>
      </c>
      <c r="AR525" s="12">
        <f>+('3 Planilla Preadjudicación OTIC'!AR525)</f>
        <v>0</v>
      </c>
      <c r="AS525" s="12">
        <f>+('3 Planilla Preadjudicación OTIC'!AS525)</f>
        <v>0</v>
      </c>
      <c r="AT525" s="12">
        <f>+('3 Planilla Preadjudicación OTIC'!AT525)</f>
        <v>0</v>
      </c>
      <c r="AU525" s="12">
        <f>+('3 Planilla Preadjudicación OTIC'!AU525)</f>
        <v>4514400</v>
      </c>
      <c r="AV525" s="2" t="str">
        <f>+('3 Planilla Preadjudicación OTIC'!AV525)</f>
        <v>SI</v>
      </c>
      <c r="AW525" s="4">
        <f>+('3 Planilla Preadjudicación OTIC'!AW525)</f>
        <v>0</v>
      </c>
      <c r="AX525" s="2">
        <f>+('3 Planilla Preadjudicación OTIC'!AX525)</f>
        <v>1</v>
      </c>
      <c r="AY525" s="2">
        <f>+('3 Planilla Preadjudicación OTIC'!AY525)</f>
        <v>7</v>
      </c>
      <c r="AZ525" s="2">
        <f>+('3 Planilla Preadjudicación OTIC'!AZ525)</f>
        <v>0</v>
      </c>
      <c r="BA525" s="2">
        <f>+('3 Planilla Preadjudicación OTIC'!BA525)</f>
        <v>0</v>
      </c>
      <c r="BB525" s="2">
        <f>+('3 Planilla Preadjudicación OTIC'!BB525)</f>
        <v>0</v>
      </c>
      <c r="BC525" s="2">
        <f>+('3 Planilla Preadjudicación OTIC'!BC525)</f>
        <v>0</v>
      </c>
      <c r="BD525" s="2">
        <f>+('3 Planilla Preadjudicación OTIC'!BD525)</f>
        <v>0</v>
      </c>
      <c r="BE525" s="2">
        <f>+('3 Planilla Preadjudicación OTIC'!BE525)</f>
        <v>0</v>
      </c>
      <c r="BF525" s="2">
        <f>+('3 Planilla Preadjudicación OTIC'!BF525)</f>
        <v>0</v>
      </c>
      <c r="BG525" s="2">
        <f>+('3 Planilla Preadjudicación OTIC'!BG525)</f>
        <v>7</v>
      </c>
      <c r="BH525" s="2">
        <f>+('3 Planilla Preadjudicación OTIC'!BH525)</f>
        <v>7</v>
      </c>
      <c r="BI525" s="2">
        <f>+('3 Planilla Preadjudicación OTIC'!BI525)</f>
        <v>7</v>
      </c>
      <c r="BJ525" s="2">
        <f>+('3 Planilla Preadjudicación OTIC'!BJ525)</f>
        <v>7</v>
      </c>
      <c r="BK525" s="2">
        <f>+('3 Planilla Preadjudicación OTIC'!BK525)</f>
        <v>7</v>
      </c>
      <c r="BL525" s="2">
        <f>+('3 Planilla Preadjudicación OTIC'!BL525)</f>
        <v>7</v>
      </c>
      <c r="BM525" s="104">
        <f>ROUND(('3 Planilla Preadjudicación OTIC'!BM525),1)</f>
        <v>6.4</v>
      </c>
      <c r="BN525" s="4" t="str">
        <f>+('3 Planilla Preadjudicación OTIC'!BN525)</f>
        <v>NO</v>
      </c>
      <c r="BO525" s="4">
        <f>+('3 Planilla Preadjudicación OTIC'!BO525)</f>
        <v>0</v>
      </c>
      <c r="BP525" s="4">
        <f>+('3 Planilla Preadjudicación OTIC'!BP525)</f>
        <v>0</v>
      </c>
      <c r="BQ525" s="4">
        <f>+('3 Planilla Preadjudicación OTIC'!BQ525)</f>
        <v>0</v>
      </c>
      <c r="BR525" s="4">
        <f>+('3 Planilla Preadjudicación OTIC'!BR525)</f>
        <v>0</v>
      </c>
      <c r="BS525" s="4">
        <f>+('3 Planilla Preadjudicación OTIC'!BS525)</f>
        <v>0</v>
      </c>
      <c r="BT525" s="4">
        <f>+('3 Planilla Preadjudicación OTIC'!BT525)</f>
        <v>0</v>
      </c>
      <c r="BU525" s="85">
        <f>IF(VLOOKUP(A525,'BD OFICIAL'!$A$1:$AL$2098,7,0)=D525,0,1)</f>
        <v>0</v>
      </c>
      <c r="BV525" s="85">
        <f>IF(VLOOKUP(A525,'BD OFICIAL'!$A$1:$AL$2098,11,0)=J525,0,1)</f>
        <v>0</v>
      </c>
      <c r="BW525" s="85">
        <f>IF(VLOOKUP(A525,'BD OFICIAL'!$A$1:$AL$2098,13,0)=L525,0,1)</f>
        <v>0</v>
      </c>
      <c r="BX525" s="2">
        <f>IF(VLOOKUP(A525,'BD OFICIAL'!$A$1:$AL$2098,16,0)=O525,0,1)</f>
        <v>0</v>
      </c>
      <c r="BY525" s="2">
        <f>IF(VLOOKUP(A525,'BD OFICIAL'!$A$1:$AL$2098,17,0)=P525,0,1)</f>
        <v>0</v>
      </c>
      <c r="BZ525" s="2">
        <f>IF(VLOOKUP(A525,'BD OFICIAL'!$A$1:$AL$2098,19,0)=R525,0,1)</f>
        <v>0</v>
      </c>
      <c r="CA525" s="2">
        <f>IF(VLOOKUP(A525,'BD OFICIAL'!$A$1:$AL$2098,21,0)=T525,0,1)</f>
        <v>0</v>
      </c>
      <c r="CB525" s="2">
        <f>IF(VLOOKUP(A525,'BD OFICIAL'!$A$1:$AL$2098,24,0)=AK525,0,1)</f>
        <v>0</v>
      </c>
      <c r="CC525" s="2">
        <f>IF(VLOOKUP(A525,'BD OFICIAL'!$A$1:$AL$2098,25,0)=X525,0,1)</f>
        <v>0</v>
      </c>
      <c r="CD525" s="2">
        <f>IF(VLOOKUP(A525,'BD OFICIAL'!$A$1:$AL$2098,26,0)=Y525,0,1)</f>
        <v>0</v>
      </c>
      <c r="CE525" s="2">
        <f>IF(VLOOKUP(A525,'BD OFICIAL'!$A$1:$AL$2098,27,0)=Z525,0,1)</f>
        <v>0</v>
      </c>
      <c r="CF525" s="2">
        <f>IF(VLOOKUP(A525,'BD OFICIAL'!$A$1:$AL$2098,28,0)=AA525,0,1)</f>
        <v>0</v>
      </c>
      <c r="CG525" s="2">
        <f>IF(VLOOKUP(A525,'BD OFICIAL'!$A$1:$AL$2098,33,0)=AF525,0,1)</f>
        <v>0</v>
      </c>
      <c r="CH525" s="2">
        <f>IF(VLOOKUP(A525,'BD OFICIAL'!$A$1:$AL$2098,35,0)=AH525,0,1)</f>
        <v>0</v>
      </c>
      <c r="CI525" s="85">
        <f>IF(VLOOKUP(A525,'BD OFICIAL'!$A$1:$AL$2098,34,0)=AL525,0,1)</f>
        <v>0</v>
      </c>
      <c r="CJ525" s="12">
        <f>VLOOKUP(A525,'BD OFICIAL'!$A$1:$AM$2098,36,0)*AM525-AP525</f>
        <v>0</v>
      </c>
      <c r="CK525" s="85" t="str">
        <f t="shared" si="292"/>
        <v>SSH</v>
      </c>
      <c r="CL525" s="85" t="str">
        <f t="shared" si="293"/>
        <v>SI</v>
      </c>
      <c r="CM525" s="85" t="str">
        <f t="shared" si="273"/>
        <v>NO</v>
      </c>
      <c r="CN525" s="31">
        <f t="shared" si="274"/>
        <v>0</v>
      </c>
      <c r="CO525" s="31">
        <f t="shared" si="294"/>
        <v>0</v>
      </c>
      <c r="CP525" s="31">
        <f t="shared" si="275"/>
        <v>0</v>
      </c>
      <c r="CQ525" s="31">
        <f>IF(Y525="NO",0,IF(Y525="SI",IF(VLOOKUP(A525,'BD OFICIAL'!$A:$AO,40,0)=AQ525,0,1)))</f>
        <v>0</v>
      </c>
      <c r="CR525" s="31">
        <f>IF(Z525="NO",0,IF(Z525="SI",IF(VLOOKUP(B525,'BD OFICIAL'!$A:$AO,41,0)=AS525,0,1)))</f>
        <v>0</v>
      </c>
      <c r="CS525" s="31">
        <f t="shared" si="295"/>
        <v>0</v>
      </c>
      <c r="CT525" s="31">
        <f t="shared" si="296"/>
        <v>0</v>
      </c>
      <c r="CU525" s="31">
        <f>IF(VLOOKUP(A525,'BD OFICIAL'!$A$1:$AL$1056,31,0)="SI",IF(AT525&gt;0,0,1),IF(AT525=0,0,1))</f>
        <v>0</v>
      </c>
      <c r="CV525" s="31">
        <f t="shared" si="297"/>
        <v>0</v>
      </c>
      <c r="CW525" s="31">
        <f t="shared" si="276"/>
        <v>0</v>
      </c>
      <c r="CX525" s="85" t="str">
        <f t="shared" si="277"/>
        <v>SI</v>
      </c>
      <c r="CY525" s="31">
        <f t="shared" si="278"/>
        <v>0</v>
      </c>
      <c r="CZ525" s="85" t="str">
        <f>IF(ISERROR(VLOOKUP(AI525,EXPERIENCIA!$A$1:$C$2100,1,0)),"NO","SI")</f>
        <v>NO</v>
      </c>
      <c r="DA525" s="85">
        <f>IF(CX525="no","NO APLICA",IF(AX525=0,"ERROR NOTA",IF(AND(AX525&gt;1,CZ525="NO"),"ERROR NOTA",IF(AND(CZ525="NO",AX525=1),0,IF(VLOOKUP(AI525,EXPERIENCIA!$A$1:$C$2100,3,0)=AX525,0,"ERROR NOTA")))))</f>
        <v>0</v>
      </c>
      <c r="DB525" s="85" t="str">
        <f>IF(ISERROR(VLOOKUP(AI525,COMPORTAMIENTO!$A$1:$C$2100,1,0)),"NO","SI")</f>
        <v>SI</v>
      </c>
      <c r="DC525" s="85">
        <f>IF(CX525="NO","NO APLICA",IF(AY525=0,"ERROR NOTA",IF(AND(DB525="NO",AY525=7),0,IF(VLOOKUP(AI525,COMPORTAMIENTO!$A$2:$H$2100,8,0)=AY525,0,"ERROR NOTA"))))</f>
        <v>0</v>
      </c>
      <c r="DD525" s="104">
        <f t="shared" si="279"/>
        <v>0.1</v>
      </c>
      <c r="DE525" s="104">
        <f t="shared" si="280"/>
        <v>0.70000000000000007</v>
      </c>
      <c r="DF525" s="85" t="str">
        <f t="shared" si="298"/>
        <v>SI</v>
      </c>
      <c r="DG525" s="85">
        <f t="shared" si="281"/>
        <v>0</v>
      </c>
      <c r="DH525" s="85">
        <f t="shared" si="282"/>
        <v>0</v>
      </c>
      <c r="DI525" s="85">
        <f t="shared" si="283"/>
        <v>0</v>
      </c>
      <c r="DJ525" s="12">
        <f t="shared" si="284"/>
        <v>7.0000000000000009</v>
      </c>
      <c r="DK525" s="7">
        <f t="shared" si="285"/>
        <v>7.0000000000000009</v>
      </c>
      <c r="DL525" s="12">
        <f t="shared" si="299"/>
        <v>4130</v>
      </c>
      <c r="DM525" s="12">
        <f>VLOOKUP(A525,'5 TD'!$A:$B,2,0)</f>
        <v>4130</v>
      </c>
      <c r="DN525" s="7">
        <f t="shared" si="300"/>
        <v>7</v>
      </c>
      <c r="DO525" s="85" t="str">
        <f t="shared" si="286"/>
        <v>APROBADO</v>
      </c>
      <c r="DP525" s="85" t="str">
        <f t="shared" si="287"/>
        <v>APROBADO</v>
      </c>
      <c r="DQ525" s="7">
        <f t="shared" si="288"/>
        <v>6.4</v>
      </c>
      <c r="DR525" s="85" t="str">
        <f t="shared" si="301"/>
        <v>APROBADO</v>
      </c>
      <c r="DS525" s="2" t="str">
        <f>+('3 Planilla Preadjudicación OTIC'!BN525)</f>
        <v>NO</v>
      </c>
      <c r="DT525" s="2">
        <f>IF(DR525="APROBADO",VLOOKUP(A525,'5 TD'!$D$3:$E$270,2,0),"NO APLICA")</f>
        <v>7</v>
      </c>
      <c r="DU525" s="2" t="str">
        <f t="shared" si="302"/>
        <v>NO</v>
      </c>
      <c r="DV525" s="2" t="str">
        <f>IF(DU525="SI",VLOOKUP(A525,'5 TD'!$G$3:$H$270,2,0),"NO APLICA ")</f>
        <v xml:space="preserve">NO APLICA </v>
      </c>
      <c r="DW525" s="2" t="str">
        <f t="shared" si="303"/>
        <v>NO</v>
      </c>
      <c r="DX525" s="2" t="str">
        <f>IF(DW525="SI",VLOOKUP(A525,'5 TD'!$J$4:$K$472,2,0),"NO APLICA")</f>
        <v>NO APLICA</v>
      </c>
      <c r="DY525" s="2" t="str">
        <f t="shared" si="304"/>
        <v>NO APLICA</v>
      </c>
      <c r="DZ525" s="7" t="str">
        <f>IF(DY525="SI",VLOOKUP(A525,'5 TD'!$M$4:$N$350,2,0),"NO APLICA")</f>
        <v>NO APLICA</v>
      </c>
      <c r="EA525" s="2" t="str">
        <f t="shared" si="305"/>
        <v>NO APLICA</v>
      </c>
      <c r="EB525" s="12" t="str">
        <f t="shared" si="306"/>
        <v/>
      </c>
      <c r="EC525" s="12" t="str">
        <f>IF(EA525="SI",VLOOKUP(A525,'5 TD'!$V$4:$W$479,2,0),"NO APLICA")</f>
        <v>NO APLICA</v>
      </c>
      <c r="ED525" s="2" t="str">
        <f t="shared" si="289"/>
        <v>NO</v>
      </c>
      <c r="EE525" s="79" t="str">
        <f>IF(ED525="SI",VLOOKUP(AI525,COMPORTAMIENTO!$A$1:$H$2100,7,0),"NO APLICA")</f>
        <v>NO APLICA</v>
      </c>
      <c r="EF525" s="12" t="str">
        <f>IF(ED525="SI",VLOOKUP(A525,'5 TD'!$P$2:$Q$479,2,0),"NO APLICA")</f>
        <v>NO APLICA</v>
      </c>
      <c r="EG525" s="2" t="str">
        <f t="shared" si="290"/>
        <v>NO</v>
      </c>
      <c r="EH525" s="2">
        <f>IF(CZ525="no",0,VLOOKUP(AI525,EXPERIENCIA!$A$1:$C$2100,2,0))</f>
        <v>0</v>
      </c>
      <c r="EI525" s="2">
        <f>IF(CZ525="si",VLOOKUP(A525,'5 TD'!$S$3:$T$2103,2,0),0)</f>
        <v>0</v>
      </c>
      <c r="EJ525" s="2" t="str">
        <f t="shared" si="291"/>
        <v>SI</v>
      </c>
      <c r="EK525" s="2">
        <f>+('3 Planilla Preadjudicación OTIC'!BU525)</f>
        <v>0</v>
      </c>
      <c r="EL525" s="4"/>
      <c r="EM525" s="3"/>
      <c r="EN525" s="3"/>
      <c r="EQ525" s="86"/>
    </row>
    <row r="526" spans="1:147" ht="15" customHeight="1" x14ac:dyDescent="0.3">
      <c r="A526" s="2">
        <f>+('3 Planilla Preadjudicación OTIC'!A526)</f>
        <v>14504</v>
      </c>
      <c r="B526" s="2" t="str">
        <f>+('3 Planilla Preadjudicación OTIC'!B526)</f>
        <v>65181652-1</v>
      </c>
      <c r="C526" s="4">
        <f>+('3 Planilla Preadjudicación OTIC'!E526)</f>
        <v>2025</v>
      </c>
      <c r="D526" s="4" t="str">
        <f>+('3 Planilla Preadjudicación OTIC'!F526)</f>
        <v>MANDATO</v>
      </c>
      <c r="E526" s="4" t="str">
        <f>+('3 Planilla Preadjudicación OTIC'!G526)</f>
        <v>91337000-7</v>
      </c>
      <c r="F526" s="4" t="str">
        <f>+('3 Planilla Preadjudicación OTIC'!H526)</f>
        <v>CEMENTO POLPAICO S.A.</v>
      </c>
      <c r="G526" s="4"/>
      <c r="H526" s="4"/>
      <c r="I526" s="4" t="str">
        <f>+('3 Planilla Preadjudicación OTIC'!I526)</f>
        <v>MEJORANDO EL MARKETING DE MI NEGOCIO</v>
      </c>
      <c r="J526" s="4" t="str">
        <f>+('3 Planilla Preadjudicación OTIC'!J526)</f>
        <v>PF0840</v>
      </c>
      <c r="K526" s="4" t="str">
        <f>+('3 Planilla Preadjudicación OTIC'!K526)</f>
        <v/>
      </c>
      <c r="L526" s="4" t="str">
        <f>+('3 Planilla Preadjudicación OTIC'!L526)</f>
        <v/>
      </c>
      <c r="M526" s="2">
        <f>+('3 Planilla Preadjudicación OTIC'!M526)</f>
        <v>9</v>
      </c>
      <c r="N526" s="4" t="str">
        <f>+('3 Planilla Preadjudicación OTIC'!N526)</f>
        <v>ARAUCANIA</v>
      </c>
      <c r="O526" s="4" t="str">
        <f>+('3 Planilla Preadjudicación OTIC'!O526)</f>
        <v>TEMUCO</v>
      </c>
      <c r="P526" s="4" t="str">
        <f>+('3 Planilla Preadjudicación OTIC'!P526)</f>
        <v>PERSONAS DESOCUPADAS (CESANTES Y PERSONAS QUE BUSCAN TRABAJO POR PRIMERA VEZ).</v>
      </c>
      <c r="Q526" s="4" t="str">
        <f>+('3 Planilla Preadjudicación OTIC'!Q526)</f>
        <v>PRESENCIAL</v>
      </c>
      <c r="R526" s="4" t="str">
        <f>+('3 Planilla Preadjudicación OTIC'!R526)</f>
        <v>INDEPENDIENTE</v>
      </c>
      <c r="S526" s="4">
        <f>+('3 Planilla Preadjudicación OTIC'!S526)</f>
        <v>8</v>
      </c>
      <c r="T526" s="2">
        <f>+('3 Planilla Preadjudicación OTIC'!T526)</f>
        <v>10</v>
      </c>
      <c r="U526" s="2">
        <f>+('3 Planilla Preadjudicación OTIC'!U526)</f>
        <v>36</v>
      </c>
      <c r="V526" s="2">
        <f>+('3 Planilla Preadjudicación OTIC'!V526)</f>
        <v>0</v>
      </c>
      <c r="W526" s="2">
        <f>+('3 Planilla Preadjudicación OTIC'!W526)</f>
        <v>36</v>
      </c>
      <c r="X526" s="2">
        <f>+('3 Planilla Preadjudicación OTIC'!X526)</f>
        <v>5</v>
      </c>
      <c r="Y526" s="2" t="str">
        <f>+('3 Planilla Preadjudicación OTIC'!Y526)</f>
        <v>SI</v>
      </c>
      <c r="Z526" s="2" t="str">
        <f>+('3 Planilla Preadjudicación OTIC'!Z526)</f>
        <v>NO</v>
      </c>
      <c r="AA526" s="2" t="str">
        <f>+('3 Planilla Preadjudicación OTIC'!AA526)</f>
        <v>NO</v>
      </c>
      <c r="AB526" s="4" t="str">
        <f>+('3 Planilla Preadjudicación OTIC'!AB526)</f>
        <v>SE AJUSTA A PLAN FORMATIVO</v>
      </c>
      <c r="AC526" s="4" t="str">
        <f>+('3 Planilla Preadjudicación OTIC'!AC526)</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526" s="2" t="str">
        <f>+('3 Planilla Preadjudicación OTIC'!AD526)</f>
        <v>NO</v>
      </c>
      <c r="AE526" s="4">
        <f>+('3 Planilla Preadjudicación OTIC'!AE526)</f>
        <v>0</v>
      </c>
      <c r="AF526" s="2" t="str">
        <f>+('3 Planilla Preadjudicación OTIC'!AF526)</f>
        <v>CERRADA</v>
      </c>
      <c r="AG526" s="2">
        <f>+('3 Planilla Preadjudicación OTIC'!AG526)</f>
        <v>8</v>
      </c>
      <c r="AH526" s="2">
        <f>+('3 Planilla Preadjudicación OTIC'!AH526)</f>
        <v>1</v>
      </c>
      <c r="AI526" s="135" t="str">
        <f>+('3 Planilla Preadjudicación OTIC'!AI526)</f>
        <v>76998987-0</v>
      </c>
      <c r="AJ526" s="4" t="str">
        <f>+('3 Planilla Preadjudicación OTIC'!AJ526)</f>
        <v>Institucion de Capacitacion DECIN Spa</v>
      </c>
      <c r="AK526" s="2">
        <f>+('3 Planilla Preadjudicación OTIC'!AK526)</f>
        <v>36</v>
      </c>
      <c r="AL526" s="2">
        <f>+('3 Planilla Preadjudicación OTIC'!AL526)</f>
        <v>8</v>
      </c>
      <c r="AM526" s="12">
        <f>+('3 Planilla Preadjudicación OTIC'!AM526)</f>
        <v>4130</v>
      </c>
      <c r="AN526" s="12">
        <f>+('3 Planilla Preadjudicación OTIC'!AN526)</f>
        <v>0</v>
      </c>
      <c r="AO526" s="12">
        <f>+('3 Planilla Preadjudicación OTIC'!AO526)</f>
        <v>0</v>
      </c>
      <c r="AP526" s="12">
        <f>+('3 Planilla Preadjudicación OTIC'!AP526)</f>
        <v>1486800</v>
      </c>
      <c r="AQ526" s="12">
        <f>+('3 Planilla Preadjudicación OTIC'!AQ526)</f>
        <v>320000</v>
      </c>
      <c r="AR526" s="12">
        <f>+('3 Planilla Preadjudicación OTIC'!AR526)</f>
        <v>0</v>
      </c>
      <c r="AS526" s="12">
        <f>+('3 Planilla Preadjudicación OTIC'!AS526)</f>
        <v>0</v>
      </c>
      <c r="AT526" s="12">
        <f>+('3 Planilla Preadjudicación OTIC'!AT526)</f>
        <v>0</v>
      </c>
      <c r="AU526" s="12">
        <f>+('3 Planilla Preadjudicación OTIC'!AU526)</f>
        <v>1806800</v>
      </c>
      <c r="AV526" s="2" t="str">
        <f>+('3 Planilla Preadjudicación OTIC'!AV526)</f>
        <v>SI</v>
      </c>
      <c r="AW526" s="4">
        <f>+('3 Planilla Preadjudicación OTIC'!AW526)</f>
        <v>0</v>
      </c>
      <c r="AX526" s="2">
        <f>+('3 Planilla Preadjudicación OTIC'!AX526)</f>
        <v>1</v>
      </c>
      <c r="AY526" s="2">
        <f>+('3 Planilla Preadjudicación OTIC'!AY526)</f>
        <v>7</v>
      </c>
      <c r="AZ526" s="2">
        <f>+('3 Planilla Preadjudicación OTIC'!AZ526)</f>
        <v>0</v>
      </c>
      <c r="BA526" s="2">
        <f>+('3 Planilla Preadjudicación OTIC'!BA526)</f>
        <v>0</v>
      </c>
      <c r="BB526" s="2">
        <f>+('3 Planilla Preadjudicación OTIC'!BB526)</f>
        <v>0</v>
      </c>
      <c r="BC526" s="2">
        <f>+('3 Planilla Preadjudicación OTIC'!BC526)</f>
        <v>0</v>
      </c>
      <c r="BD526" s="2">
        <f>+('3 Planilla Preadjudicación OTIC'!BD526)</f>
        <v>0</v>
      </c>
      <c r="BE526" s="2">
        <f>+('3 Planilla Preadjudicación OTIC'!BE526)</f>
        <v>0</v>
      </c>
      <c r="BF526" s="2">
        <f>+('3 Planilla Preadjudicación OTIC'!BF526)</f>
        <v>0</v>
      </c>
      <c r="BG526" s="2">
        <f>+('3 Planilla Preadjudicación OTIC'!BG526)</f>
        <v>7</v>
      </c>
      <c r="BH526" s="2">
        <f>+('3 Planilla Preadjudicación OTIC'!BH526)</f>
        <v>7</v>
      </c>
      <c r="BI526" s="2">
        <f>+('3 Planilla Preadjudicación OTIC'!BI526)</f>
        <v>7</v>
      </c>
      <c r="BJ526" s="2">
        <f>+('3 Planilla Preadjudicación OTIC'!BJ526)</f>
        <v>7</v>
      </c>
      <c r="BK526" s="2">
        <f>+('3 Planilla Preadjudicación OTIC'!BK526)</f>
        <v>7</v>
      </c>
      <c r="BL526" s="2">
        <f>+('3 Planilla Preadjudicación OTIC'!BL526)</f>
        <v>7</v>
      </c>
      <c r="BM526" s="104">
        <f>ROUND(('3 Planilla Preadjudicación OTIC'!BM526),1)</f>
        <v>6.4</v>
      </c>
      <c r="BN526" s="4" t="str">
        <f>+('3 Planilla Preadjudicación OTIC'!BN526)</f>
        <v>NO</v>
      </c>
      <c r="BO526" s="4">
        <f>+('3 Planilla Preadjudicación OTIC'!BO526)</f>
        <v>0</v>
      </c>
      <c r="BP526" s="4">
        <f>+('3 Planilla Preadjudicación OTIC'!BP526)</f>
        <v>0</v>
      </c>
      <c r="BQ526" s="4">
        <f>+('3 Planilla Preadjudicación OTIC'!BQ526)</f>
        <v>0</v>
      </c>
      <c r="BR526" s="4">
        <f>+('3 Planilla Preadjudicación OTIC'!BR526)</f>
        <v>0</v>
      </c>
      <c r="BS526" s="4">
        <f>+('3 Planilla Preadjudicación OTIC'!BS526)</f>
        <v>0</v>
      </c>
      <c r="BT526" s="4">
        <f>+('3 Planilla Preadjudicación OTIC'!BT526)</f>
        <v>0</v>
      </c>
      <c r="BU526" s="85">
        <f>IF(VLOOKUP(A526,'BD OFICIAL'!$A$1:$AL$2098,7,0)=D526,0,1)</f>
        <v>0</v>
      </c>
      <c r="BV526" s="85">
        <f>IF(VLOOKUP(A526,'BD OFICIAL'!$A$1:$AL$2098,11,0)=J526,0,1)</f>
        <v>0</v>
      </c>
      <c r="BW526" s="85">
        <f>IF(VLOOKUP(A526,'BD OFICIAL'!$A$1:$AL$2098,13,0)=L526,0,1)</f>
        <v>0</v>
      </c>
      <c r="BX526" s="2">
        <f>IF(VLOOKUP(A526,'BD OFICIAL'!$A$1:$AL$2098,16,0)=O526,0,1)</f>
        <v>0</v>
      </c>
      <c r="BY526" s="2">
        <f>IF(VLOOKUP(A526,'BD OFICIAL'!$A$1:$AL$2098,17,0)=P526,0,1)</f>
        <v>0</v>
      </c>
      <c r="BZ526" s="2">
        <f>IF(VLOOKUP(A526,'BD OFICIAL'!$A$1:$AL$2098,19,0)=R526,0,1)</f>
        <v>0</v>
      </c>
      <c r="CA526" s="2">
        <f>IF(VLOOKUP(A526,'BD OFICIAL'!$A$1:$AL$2098,21,0)=T526,0,1)</f>
        <v>0</v>
      </c>
      <c r="CB526" s="2">
        <f>IF(VLOOKUP(A526,'BD OFICIAL'!$A$1:$AL$2098,24,0)=AK526,0,1)</f>
        <v>0</v>
      </c>
      <c r="CC526" s="2">
        <f>IF(VLOOKUP(A526,'BD OFICIAL'!$A$1:$AL$2098,25,0)=X526,0,1)</f>
        <v>0</v>
      </c>
      <c r="CD526" s="2">
        <f>IF(VLOOKUP(A526,'BD OFICIAL'!$A$1:$AL$2098,26,0)=Y526,0,1)</f>
        <v>0</v>
      </c>
      <c r="CE526" s="2">
        <f>IF(VLOOKUP(A526,'BD OFICIAL'!$A$1:$AL$2098,27,0)=Z526,0,1)</f>
        <v>0</v>
      </c>
      <c r="CF526" s="2">
        <f>IF(VLOOKUP(A526,'BD OFICIAL'!$A$1:$AL$2098,28,0)=AA526,0,1)</f>
        <v>0</v>
      </c>
      <c r="CG526" s="2">
        <f>IF(VLOOKUP(A526,'BD OFICIAL'!$A$1:$AL$2098,33,0)=AF526,0,1)</f>
        <v>0</v>
      </c>
      <c r="CH526" s="2">
        <f>IF(VLOOKUP(A526,'BD OFICIAL'!$A$1:$AL$2098,35,0)=AH526,0,1)</f>
        <v>0</v>
      </c>
      <c r="CI526" s="85">
        <f>IF(VLOOKUP(A526,'BD OFICIAL'!$A$1:$AL$2098,34,0)=AL526,0,1)</f>
        <v>0</v>
      </c>
      <c r="CJ526" s="12">
        <f>VLOOKUP(A526,'BD OFICIAL'!$A$1:$AM$2098,36,0)*AM526-AP526</f>
        <v>0</v>
      </c>
      <c r="CK526" s="85" t="str">
        <f t="shared" si="292"/>
        <v>SSH</v>
      </c>
      <c r="CL526" s="85" t="str">
        <f t="shared" si="293"/>
        <v>SI</v>
      </c>
      <c r="CM526" s="85" t="str">
        <f t="shared" si="273"/>
        <v>NO</v>
      </c>
      <c r="CN526" s="31">
        <f t="shared" si="274"/>
        <v>0</v>
      </c>
      <c r="CO526" s="31">
        <f t="shared" si="294"/>
        <v>0</v>
      </c>
      <c r="CP526" s="31">
        <f t="shared" si="275"/>
        <v>0</v>
      </c>
      <c r="CQ526" s="31">
        <f>IF(Y526="NO",0,IF(Y526="SI",IF(VLOOKUP(A526,'BD OFICIAL'!$A:$AO,40,0)=AQ526,0,1)))</f>
        <v>0</v>
      </c>
      <c r="CR526" s="31">
        <f>IF(Z526="NO",0,IF(Z526="SI",IF(VLOOKUP(B526,'BD OFICIAL'!$A:$AO,41,0)=AS526,0,1)))</f>
        <v>0</v>
      </c>
      <c r="CS526" s="31">
        <f t="shared" si="295"/>
        <v>0</v>
      </c>
      <c r="CT526" s="31">
        <f t="shared" si="296"/>
        <v>0</v>
      </c>
      <c r="CU526" s="31">
        <f>IF(VLOOKUP(A526,'BD OFICIAL'!$A$1:$AL$1056,31,0)="SI",IF(AT526&gt;0,0,1),IF(AT526=0,0,1))</f>
        <v>0</v>
      </c>
      <c r="CV526" s="31">
        <f t="shared" si="297"/>
        <v>0</v>
      </c>
      <c r="CW526" s="31">
        <f t="shared" si="276"/>
        <v>0</v>
      </c>
      <c r="CX526" s="85" t="str">
        <f t="shared" si="277"/>
        <v>SI</v>
      </c>
      <c r="CY526" s="31">
        <f t="shared" si="278"/>
        <v>0</v>
      </c>
      <c r="CZ526" s="85" t="str">
        <f>IF(ISERROR(VLOOKUP(AI526,EXPERIENCIA!$A$1:$C$2100,1,0)),"NO","SI")</f>
        <v>NO</v>
      </c>
      <c r="DA526" s="85">
        <f>IF(CX526="no","NO APLICA",IF(AX526=0,"ERROR NOTA",IF(AND(AX526&gt;1,CZ526="NO"),"ERROR NOTA",IF(AND(CZ526="NO",AX526=1),0,IF(VLOOKUP(AI526,EXPERIENCIA!$A$1:$C$2100,3,0)=AX526,0,"ERROR NOTA")))))</f>
        <v>0</v>
      </c>
      <c r="DB526" s="85" t="str">
        <f>IF(ISERROR(VLOOKUP(AI526,COMPORTAMIENTO!$A$1:$C$2100,1,0)),"NO","SI")</f>
        <v>SI</v>
      </c>
      <c r="DC526" s="85">
        <f>IF(CX526="NO","NO APLICA",IF(AY526=0,"ERROR NOTA",IF(AND(DB526="NO",AY526=7),0,IF(VLOOKUP(AI526,COMPORTAMIENTO!$A$2:$H$2100,8,0)=AY526,0,"ERROR NOTA"))))</f>
        <v>0</v>
      </c>
      <c r="DD526" s="104">
        <f t="shared" si="279"/>
        <v>0.1</v>
      </c>
      <c r="DE526" s="104">
        <f t="shared" si="280"/>
        <v>0.70000000000000007</v>
      </c>
      <c r="DF526" s="85" t="str">
        <f t="shared" si="298"/>
        <v>SI</v>
      </c>
      <c r="DG526" s="85">
        <f t="shared" si="281"/>
        <v>0</v>
      </c>
      <c r="DH526" s="85">
        <f t="shared" si="282"/>
        <v>0</v>
      </c>
      <c r="DI526" s="85">
        <f t="shared" si="283"/>
        <v>0</v>
      </c>
      <c r="DJ526" s="12">
        <f t="shared" si="284"/>
        <v>7.0000000000000009</v>
      </c>
      <c r="DK526" s="7">
        <f t="shared" si="285"/>
        <v>7.0000000000000009</v>
      </c>
      <c r="DL526" s="12">
        <f t="shared" si="299"/>
        <v>4130</v>
      </c>
      <c r="DM526" s="12">
        <f>VLOOKUP(A526,'5 TD'!$A:$B,2,0)</f>
        <v>4130</v>
      </c>
      <c r="DN526" s="7">
        <f t="shared" si="300"/>
        <v>7</v>
      </c>
      <c r="DO526" s="85" t="str">
        <f t="shared" si="286"/>
        <v>APROBADO</v>
      </c>
      <c r="DP526" s="85" t="str">
        <f t="shared" si="287"/>
        <v>APROBADO</v>
      </c>
      <c r="DQ526" s="7">
        <f t="shared" si="288"/>
        <v>6.4</v>
      </c>
      <c r="DR526" s="85" t="str">
        <f t="shared" si="301"/>
        <v>APROBADO</v>
      </c>
      <c r="DS526" s="2" t="str">
        <f>+('3 Planilla Preadjudicación OTIC'!BN526)</f>
        <v>NO</v>
      </c>
      <c r="DT526" s="2">
        <f>IF(DR526="APROBADO",VLOOKUP(A526,'5 TD'!$D$3:$E$270,2,0),"NO APLICA")</f>
        <v>7</v>
      </c>
      <c r="DU526" s="2" t="str">
        <f t="shared" si="302"/>
        <v>NO</v>
      </c>
      <c r="DV526" s="2" t="str">
        <f>IF(DU526="SI",VLOOKUP(A526,'5 TD'!$G$3:$H$270,2,0),"NO APLICA ")</f>
        <v xml:space="preserve">NO APLICA </v>
      </c>
      <c r="DW526" s="2" t="str">
        <f t="shared" si="303"/>
        <v>NO</v>
      </c>
      <c r="DX526" s="2" t="str">
        <f>IF(DW526="SI",VLOOKUP(A526,'5 TD'!$J$4:$K$472,2,0),"NO APLICA")</f>
        <v>NO APLICA</v>
      </c>
      <c r="DY526" s="2" t="str">
        <f t="shared" si="304"/>
        <v>NO APLICA</v>
      </c>
      <c r="DZ526" s="7" t="str">
        <f>IF(DY526="SI",VLOOKUP(A526,'5 TD'!$M$4:$N$350,2,0),"NO APLICA")</f>
        <v>NO APLICA</v>
      </c>
      <c r="EA526" s="2" t="str">
        <f t="shared" si="305"/>
        <v>NO APLICA</v>
      </c>
      <c r="EB526" s="12" t="str">
        <f t="shared" si="306"/>
        <v/>
      </c>
      <c r="EC526" s="12" t="str">
        <f>IF(EA526="SI",VLOOKUP(A526,'5 TD'!$V$4:$W$479,2,0),"NO APLICA")</f>
        <v>NO APLICA</v>
      </c>
      <c r="ED526" s="2" t="str">
        <f t="shared" si="289"/>
        <v>NO</v>
      </c>
      <c r="EE526" s="79" t="str">
        <f>IF(ED526="SI",VLOOKUP(AI526,COMPORTAMIENTO!$A$1:$H$2100,7,0),"NO APLICA")</f>
        <v>NO APLICA</v>
      </c>
      <c r="EF526" s="12" t="str">
        <f>IF(ED526="SI",VLOOKUP(A526,'5 TD'!$P$2:$Q$479,2,0),"NO APLICA")</f>
        <v>NO APLICA</v>
      </c>
      <c r="EG526" s="2" t="str">
        <f t="shared" si="290"/>
        <v>NO</v>
      </c>
      <c r="EH526" s="2">
        <f>IF(CZ526="no",0,VLOOKUP(AI526,EXPERIENCIA!$A$1:$C$2100,2,0))</f>
        <v>0</v>
      </c>
      <c r="EI526" s="2">
        <f>IF(CZ526="si",VLOOKUP(A526,'5 TD'!$S$3:$T$2103,2,0),0)</f>
        <v>0</v>
      </c>
      <c r="EJ526" s="2" t="str">
        <f t="shared" si="291"/>
        <v>SI</v>
      </c>
      <c r="EK526" s="2">
        <f>+('3 Planilla Preadjudicación OTIC'!BU526)</f>
        <v>0</v>
      </c>
      <c r="EL526" s="4"/>
      <c r="EM526" s="3"/>
      <c r="EN526" s="3"/>
      <c r="EQ526" s="86"/>
    </row>
    <row r="527" spans="1:147" ht="15" customHeight="1" x14ac:dyDescent="0.3">
      <c r="A527" s="2">
        <f>+('3 Planilla Preadjudicación OTIC'!A527)</f>
        <v>14505</v>
      </c>
      <c r="B527" s="2" t="str">
        <f>+('3 Planilla Preadjudicación OTIC'!B527)</f>
        <v>65181652-1</v>
      </c>
      <c r="C527" s="4">
        <f>+('3 Planilla Preadjudicación OTIC'!E527)</f>
        <v>2025</v>
      </c>
      <c r="D527" s="4" t="str">
        <f>+('3 Planilla Preadjudicación OTIC'!F527)</f>
        <v>MANDATO</v>
      </c>
      <c r="E527" s="4" t="str">
        <f>+('3 Planilla Preadjudicación OTIC'!G527)</f>
        <v>91337000-7</v>
      </c>
      <c r="F527" s="4" t="str">
        <f>+('3 Planilla Preadjudicación OTIC'!H527)</f>
        <v>CEMENTO POLPAICO S.A.</v>
      </c>
      <c r="G527" s="4"/>
      <c r="H527" s="4"/>
      <c r="I527" s="4" t="str">
        <f>+('3 Planilla Preadjudicación OTIC'!I527)</f>
        <v>MEJORANDO EL MARKETING DE MI NEGOCIO</v>
      </c>
      <c r="J527" s="4" t="str">
        <f>+('3 Planilla Preadjudicación OTIC'!J527)</f>
        <v>PF0840</v>
      </c>
      <c r="K527" s="4" t="str">
        <f>+('3 Planilla Preadjudicación OTIC'!K527)</f>
        <v/>
      </c>
      <c r="L527" s="4" t="str">
        <f>+('3 Planilla Preadjudicación OTIC'!L527)</f>
        <v/>
      </c>
      <c r="M527" s="2">
        <f>+('3 Planilla Preadjudicación OTIC'!M527)</f>
        <v>9</v>
      </c>
      <c r="N527" s="4" t="str">
        <f>+('3 Planilla Preadjudicación OTIC'!N527)</f>
        <v>ARAUCANIA</v>
      </c>
      <c r="O527" s="4" t="str">
        <f>+('3 Planilla Preadjudicación OTIC'!O527)</f>
        <v>TEMUCO</v>
      </c>
      <c r="P527" s="4" t="str">
        <f>+('3 Planilla Preadjudicación OTIC'!P527)</f>
        <v>PERSONAS DESOCUPADAS (CESANTES Y PERSONAS QUE BUSCAN TRABAJO POR PRIMERA VEZ).</v>
      </c>
      <c r="Q527" s="4" t="str">
        <f>+('3 Planilla Preadjudicación OTIC'!Q527)</f>
        <v>PRESENCIAL</v>
      </c>
      <c r="R527" s="4" t="str">
        <f>+('3 Planilla Preadjudicación OTIC'!R527)</f>
        <v>INDEPENDIENTE</v>
      </c>
      <c r="S527" s="4">
        <f>+('3 Planilla Preadjudicación OTIC'!S527)</f>
        <v>8</v>
      </c>
      <c r="T527" s="2">
        <f>+('3 Planilla Preadjudicación OTIC'!T527)</f>
        <v>10</v>
      </c>
      <c r="U527" s="2">
        <f>+('3 Planilla Preadjudicación OTIC'!U527)</f>
        <v>36</v>
      </c>
      <c r="V527" s="2">
        <f>+('3 Planilla Preadjudicación OTIC'!V527)</f>
        <v>0</v>
      </c>
      <c r="W527" s="2">
        <f>+('3 Planilla Preadjudicación OTIC'!W527)</f>
        <v>36</v>
      </c>
      <c r="X527" s="2">
        <f>+('3 Planilla Preadjudicación OTIC'!X527)</f>
        <v>5</v>
      </c>
      <c r="Y527" s="2" t="str">
        <f>+('3 Planilla Preadjudicación OTIC'!Y527)</f>
        <v>SI</v>
      </c>
      <c r="Z527" s="2" t="str">
        <f>+('3 Planilla Preadjudicación OTIC'!Z527)</f>
        <v>NO</v>
      </c>
      <c r="AA527" s="2" t="str">
        <f>+('3 Planilla Preadjudicación OTIC'!AA527)</f>
        <v>NO</v>
      </c>
      <c r="AB527" s="4" t="str">
        <f>+('3 Planilla Preadjudicación OTIC'!AB527)</f>
        <v>SE AJUSTA A PLAN FORMATIVO</v>
      </c>
      <c r="AC527" s="4" t="str">
        <f>+('3 Planilla Preadjudicación OTIC'!AC527)</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527" s="2" t="str">
        <f>+('3 Planilla Preadjudicación OTIC'!AD527)</f>
        <v>NO</v>
      </c>
      <c r="AE527" s="4">
        <f>+('3 Planilla Preadjudicación OTIC'!AE527)</f>
        <v>0</v>
      </c>
      <c r="AF527" s="2" t="str">
        <f>+('3 Planilla Preadjudicación OTIC'!AF527)</f>
        <v>CERRADA</v>
      </c>
      <c r="AG527" s="2">
        <f>+('3 Planilla Preadjudicación OTIC'!AG527)</f>
        <v>8</v>
      </c>
      <c r="AH527" s="2">
        <f>+('3 Planilla Preadjudicación OTIC'!AH527)</f>
        <v>1</v>
      </c>
      <c r="AI527" s="135" t="str">
        <f>+('3 Planilla Preadjudicación OTIC'!AI527)</f>
        <v>76998987-0</v>
      </c>
      <c r="AJ527" s="4" t="str">
        <f>+('3 Planilla Preadjudicación OTIC'!AJ527)</f>
        <v>Institucion de Capacitacion DECIN Spa</v>
      </c>
      <c r="AK527" s="2">
        <f>+('3 Planilla Preadjudicación OTIC'!AK527)</f>
        <v>36</v>
      </c>
      <c r="AL527" s="2">
        <f>+('3 Planilla Preadjudicación OTIC'!AL527)</f>
        <v>8</v>
      </c>
      <c r="AM527" s="12">
        <f>+('3 Planilla Preadjudicación OTIC'!AM527)</f>
        <v>4130</v>
      </c>
      <c r="AN527" s="12">
        <f>+('3 Planilla Preadjudicación OTIC'!AN527)</f>
        <v>0</v>
      </c>
      <c r="AO527" s="12">
        <f>+('3 Planilla Preadjudicación OTIC'!AO527)</f>
        <v>0</v>
      </c>
      <c r="AP527" s="12">
        <f>+('3 Planilla Preadjudicación OTIC'!AP527)</f>
        <v>1486800</v>
      </c>
      <c r="AQ527" s="12">
        <f>+('3 Planilla Preadjudicación OTIC'!AQ527)</f>
        <v>320000</v>
      </c>
      <c r="AR527" s="12">
        <f>+('3 Planilla Preadjudicación OTIC'!AR527)</f>
        <v>0</v>
      </c>
      <c r="AS527" s="12">
        <f>+('3 Planilla Preadjudicación OTIC'!AS527)</f>
        <v>0</v>
      </c>
      <c r="AT527" s="12">
        <f>+('3 Planilla Preadjudicación OTIC'!AT527)</f>
        <v>0</v>
      </c>
      <c r="AU527" s="12">
        <f>+('3 Planilla Preadjudicación OTIC'!AU527)</f>
        <v>1806800</v>
      </c>
      <c r="AV527" s="2" t="str">
        <f>+('3 Planilla Preadjudicación OTIC'!AV527)</f>
        <v>SI</v>
      </c>
      <c r="AW527" s="4">
        <f>+('3 Planilla Preadjudicación OTIC'!AW527)</f>
        <v>0</v>
      </c>
      <c r="AX527" s="2">
        <f>+('3 Planilla Preadjudicación OTIC'!AX527)</f>
        <v>1</v>
      </c>
      <c r="AY527" s="2">
        <f>+('3 Planilla Preadjudicación OTIC'!AY527)</f>
        <v>7</v>
      </c>
      <c r="AZ527" s="2">
        <f>+('3 Planilla Preadjudicación OTIC'!AZ527)</f>
        <v>0</v>
      </c>
      <c r="BA527" s="2">
        <f>+('3 Planilla Preadjudicación OTIC'!BA527)</f>
        <v>0</v>
      </c>
      <c r="BB527" s="2">
        <f>+('3 Planilla Preadjudicación OTIC'!BB527)</f>
        <v>0</v>
      </c>
      <c r="BC527" s="2">
        <f>+('3 Planilla Preadjudicación OTIC'!BC527)</f>
        <v>0</v>
      </c>
      <c r="BD527" s="2">
        <f>+('3 Planilla Preadjudicación OTIC'!BD527)</f>
        <v>0</v>
      </c>
      <c r="BE527" s="2">
        <f>+('3 Planilla Preadjudicación OTIC'!BE527)</f>
        <v>0</v>
      </c>
      <c r="BF527" s="2">
        <f>+('3 Planilla Preadjudicación OTIC'!BF527)</f>
        <v>0</v>
      </c>
      <c r="BG527" s="2">
        <f>+('3 Planilla Preadjudicación OTIC'!BG527)</f>
        <v>7</v>
      </c>
      <c r="BH527" s="2">
        <f>+('3 Planilla Preadjudicación OTIC'!BH527)</f>
        <v>7</v>
      </c>
      <c r="BI527" s="2">
        <f>+('3 Planilla Preadjudicación OTIC'!BI527)</f>
        <v>7</v>
      </c>
      <c r="BJ527" s="2">
        <f>+('3 Planilla Preadjudicación OTIC'!BJ527)</f>
        <v>7</v>
      </c>
      <c r="BK527" s="2">
        <f>+('3 Planilla Preadjudicación OTIC'!BK527)</f>
        <v>7</v>
      </c>
      <c r="BL527" s="2">
        <f>+('3 Planilla Preadjudicación OTIC'!BL527)</f>
        <v>7</v>
      </c>
      <c r="BM527" s="104">
        <f>ROUND(('3 Planilla Preadjudicación OTIC'!BM527),1)</f>
        <v>6.4</v>
      </c>
      <c r="BN527" s="4" t="str">
        <f>+('3 Planilla Preadjudicación OTIC'!BN527)</f>
        <v>NO</v>
      </c>
      <c r="BO527" s="4">
        <f>+('3 Planilla Preadjudicación OTIC'!BO527)</f>
        <v>0</v>
      </c>
      <c r="BP527" s="4">
        <f>+('3 Planilla Preadjudicación OTIC'!BP527)</f>
        <v>0</v>
      </c>
      <c r="BQ527" s="4">
        <f>+('3 Planilla Preadjudicación OTIC'!BQ527)</f>
        <v>0</v>
      </c>
      <c r="BR527" s="4">
        <f>+('3 Planilla Preadjudicación OTIC'!BR527)</f>
        <v>0</v>
      </c>
      <c r="BS527" s="4">
        <f>+('3 Planilla Preadjudicación OTIC'!BS527)</f>
        <v>0</v>
      </c>
      <c r="BT527" s="4">
        <f>+('3 Planilla Preadjudicación OTIC'!BT527)</f>
        <v>0</v>
      </c>
      <c r="BU527" s="85">
        <f>IF(VLOOKUP(A527,'BD OFICIAL'!$A$1:$AL$2098,7,0)=D527,0,1)</f>
        <v>0</v>
      </c>
      <c r="BV527" s="85">
        <f>IF(VLOOKUP(A527,'BD OFICIAL'!$A$1:$AL$2098,11,0)=J527,0,1)</f>
        <v>0</v>
      </c>
      <c r="BW527" s="85">
        <f>IF(VLOOKUP(A527,'BD OFICIAL'!$A$1:$AL$2098,13,0)=L527,0,1)</f>
        <v>0</v>
      </c>
      <c r="BX527" s="2">
        <f>IF(VLOOKUP(A527,'BD OFICIAL'!$A$1:$AL$2098,16,0)=O527,0,1)</f>
        <v>0</v>
      </c>
      <c r="BY527" s="2">
        <f>IF(VLOOKUP(A527,'BD OFICIAL'!$A$1:$AL$2098,17,0)=P527,0,1)</f>
        <v>0</v>
      </c>
      <c r="BZ527" s="2">
        <f>IF(VLOOKUP(A527,'BD OFICIAL'!$A$1:$AL$2098,19,0)=R527,0,1)</f>
        <v>0</v>
      </c>
      <c r="CA527" s="2">
        <f>IF(VLOOKUP(A527,'BD OFICIAL'!$A$1:$AL$2098,21,0)=T527,0,1)</f>
        <v>0</v>
      </c>
      <c r="CB527" s="2">
        <f>IF(VLOOKUP(A527,'BD OFICIAL'!$A$1:$AL$2098,24,0)=AK527,0,1)</f>
        <v>0</v>
      </c>
      <c r="CC527" s="2">
        <f>IF(VLOOKUP(A527,'BD OFICIAL'!$A$1:$AL$2098,25,0)=X527,0,1)</f>
        <v>0</v>
      </c>
      <c r="CD527" s="2">
        <f>IF(VLOOKUP(A527,'BD OFICIAL'!$A$1:$AL$2098,26,0)=Y527,0,1)</f>
        <v>0</v>
      </c>
      <c r="CE527" s="2">
        <f>IF(VLOOKUP(A527,'BD OFICIAL'!$A$1:$AL$2098,27,0)=Z527,0,1)</f>
        <v>0</v>
      </c>
      <c r="CF527" s="2">
        <f>IF(VLOOKUP(A527,'BD OFICIAL'!$A$1:$AL$2098,28,0)=AA527,0,1)</f>
        <v>0</v>
      </c>
      <c r="CG527" s="2">
        <f>IF(VLOOKUP(A527,'BD OFICIAL'!$A$1:$AL$2098,33,0)=AF527,0,1)</f>
        <v>0</v>
      </c>
      <c r="CH527" s="2">
        <f>IF(VLOOKUP(A527,'BD OFICIAL'!$A$1:$AL$2098,35,0)=AH527,0,1)</f>
        <v>0</v>
      </c>
      <c r="CI527" s="85">
        <f>IF(VLOOKUP(A527,'BD OFICIAL'!$A$1:$AL$2098,34,0)=AL527,0,1)</f>
        <v>0</v>
      </c>
      <c r="CJ527" s="12">
        <f>VLOOKUP(A527,'BD OFICIAL'!$A$1:$AM$2098,36,0)*AM527-AP527</f>
        <v>0</v>
      </c>
      <c r="CK527" s="85" t="str">
        <f t="shared" si="292"/>
        <v>SSH</v>
      </c>
      <c r="CL527" s="85" t="str">
        <f t="shared" si="293"/>
        <v>SI</v>
      </c>
      <c r="CM527" s="85" t="str">
        <f t="shared" si="273"/>
        <v>NO</v>
      </c>
      <c r="CN527" s="31">
        <f t="shared" si="274"/>
        <v>0</v>
      </c>
      <c r="CO527" s="31">
        <f t="shared" si="294"/>
        <v>0</v>
      </c>
      <c r="CP527" s="31">
        <f t="shared" si="275"/>
        <v>0</v>
      </c>
      <c r="CQ527" s="31">
        <f>IF(Y527="NO",0,IF(Y527="SI",IF(VLOOKUP(A527,'BD OFICIAL'!$A:$AO,40,0)=AQ527,0,1)))</f>
        <v>0</v>
      </c>
      <c r="CR527" s="31">
        <f>IF(Z527="NO",0,IF(Z527="SI",IF(VLOOKUP(B527,'BD OFICIAL'!$A:$AO,41,0)=AS527,0,1)))</f>
        <v>0</v>
      </c>
      <c r="CS527" s="31">
        <f t="shared" si="295"/>
        <v>0</v>
      </c>
      <c r="CT527" s="31">
        <f t="shared" si="296"/>
        <v>0</v>
      </c>
      <c r="CU527" s="31">
        <f>IF(VLOOKUP(A527,'BD OFICIAL'!$A$1:$AL$1056,31,0)="SI",IF(AT527&gt;0,0,1),IF(AT527=0,0,1))</f>
        <v>0</v>
      </c>
      <c r="CV527" s="31">
        <f t="shared" si="297"/>
        <v>0</v>
      </c>
      <c r="CW527" s="31">
        <f t="shared" si="276"/>
        <v>0</v>
      </c>
      <c r="CX527" s="85" t="str">
        <f t="shared" si="277"/>
        <v>SI</v>
      </c>
      <c r="CY527" s="31">
        <f t="shared" si="278"/>
        <v>0</v>
      </c>
      <c r="CZ527" s="85" t="str">
        <f>IF(ISERROR(VLOOKUP(AI527,EXPERIENCIA!$A$1:$C$2100,1,0)),"NO","SI")</f>
        <v>NO</v>
      </c>
      <c r="DA527" s="85">
        <f>IF(CX527="no","NO APLICA",IF(AX527=0,"ERROR NOTA",IF(AND(AX527&gt;1,CZ527="NO"),"ERROR NOTA",IF(AND(CZ527="NO",AX527=1),0,IF(VLOOKUP(AI527,EXPERIENCIA!$A$1:$C$2100,3,0)=AX527,0,"ERROR NOTA")))))</f>
        <v>0</v>
      </c>
      <c r="DB527" s="85" t="str">
        <f>IF(ISERROR(VLOOKUP(AI527,COMPORTAMIENTO!$A$1:$C$2100,1,0)),"NO","SI")</f>
        <v>SI</v>
      </c>
      <c r="DC527" s="85">
        <f>IF(CX527="NO","NO APLICA",IF(AY527=0,"ERROR NOTA",IF(AND(DB527="NO",AY527=7),0,IF(VLOOKUP(AI527,COMPORTAMIENTO!$A$2:$H$2100,8,0)=AY527,0,"ERROR NOTA"))))</f>
        <v>0</v>
      </c>
      <c r="DD527" s="104">
        <f t="shared" si="279"/>
        <v>0.1</v>
      </c>
      <c r="DE527" s="104">
        <f t="shared" si="280"/>
        <v>0.70000000000000007</v>
      </c>
      <c r="DF527" s="85" t="str">
        <f t="shared" si="298"/>
        <v>SI</v>
      </c>
      <c r="DG527" s="85">
        <f t="shared" si="281"/>
        <v>0</v>
      </c>
      <c r="DH527" s="85">
        <f t="shared" si="282"/>
        <v>0</v>
      </c>
      <c r="DI527" s="85">
        <f t="shared" si="283"/>
        <v>0</v>
      </c>
      <c r="DJ527" s="12">
        <f t="shared" si="284"/>
        <v>7.0000000000000009</v>
      </c>
      <c r="DK527" s="7">
        <f t="shared" si="285"/>
        <v>7.0000000000000009</v>
      </c>
      <c r="DL527" s="12">
        <f t="shared" si="299"/>
        <v>4130</v>
      </c>
      <c r="DM527" s="12">
        <f>VLOOKUP(A527,'5 TD'!$A:$B,2,0)</f>
        <v>4130</v>
      </c>
      <c r="DN527" s="7">
        <f t="shared" si="300"/>
        <v>7</v>
      </c>
      <c r="DO527" s="85" t="str">
        <f t="shared" si="286"/>
        <v>APROBADO</v>
      </c>
      <c r="DP527" s="85" t="str">
        <f t="shared" si="287"/>
        <v>APROBADO</v>
      </c>
      <c r="DQ527" s="7">
        <f t="shared" si="288"/>
        <v>6.4</v>
      </c>
      <c r="DR527" s="85" t="str">
        <f t="shared" si="301"/>
        <v>APROBADO</v>
      </c>
      <c r="DS527" s="2" t="str">
        <f>+('3 Planilla Preadjudicación OTIC'!BN527)</f>
        <v>NO</v>
      </c>
      <c r="DT527" s="2">
        <f>IF(DR527="APROBADO",VLOOKUP(A527,'5 TD'!$D$3:$E$270,2,0),"NO APLICA")</f>
        <v>7</v>
      </c>
      <c r="DU527" s="2" t="str">
        <f t="shared" si="302"/>
        <v>NO</v>
      </c>
      <c r="DV527" s="2" t="str">
        <f>IF(DU527="SI",VLOOKUP(A527,'5 TD'!$G$3:$H$270,2,0),"NO APLICA ")</f>
        <v xml:space="preserve">NO APLICA </v>
      </c>
      <c r="DW527" s="2" t="str">
        <f t="shared" si="303"/>
        <v>NO</v>
      </c>
      <c r="DX527" s="2" t="str">
        <f>IF(DW527="SI",VLOOKUP(A527,'5 TD'!$J$4:$K$472,2,0),"NO APLICA")</f>
        <v>NO APLICA</v>
      </c>
      <c r="DY527" s="2" t="str">
        <f t="shared" si="304"/>
        <v>NO APLICA</v>
      </c>
      <c r="DZ527" s="7" t="str">
        <f>IF(DY527="SI",VLOOKUP(A527,'5 TD'!$M$4:$N$350,2,0),"NO APLICA")</f>
        <v>NO APLICA</v>
      </c>
      <c r="EA527" s="2" t="str">
        <f t="shared" si="305"/>
        <v>NO APLICA</v>
      </c>
      <c r="EB527" s="12" t="str">
        <f t="shared" si="306"/>
        <v/>
      </c>
      <c r="EC527" s="12" t="str">
        <f>IF(EA527="SI",VLOOKUP(A527,'5 TD'!$V$4:$W$479,2,0),"NO APLICA")</f>
        <v>NO APLICA</v>
      </c>
      <c r="ED527" s="2" t="str">
        <f t="shared" si="289"/>
        <v>NO</v>
      </c>
      <c r="EE527" s="79" t="str">
        <f>IF(ED527="SI",VLOOKUP(AI527,COMPORTAMIENTO!$A$1:$H$2100,7,0),"NO APLICA")</f>
        <v>NO APLICA</v>
      </c>
      <c r="EF527" s="12" t="str">
        <f>IF(ED527="SI",VLOOKUP(A527,'5 TD'!$P$2:$Q$479,2,0),"NO APLICA")</f>
        <v>NO APLICA</v>
      </c>
      <c r="EG527" s="2" t="str">
        <f t="shared" si="290"/>
        <v>NO</v>
      </c>
      <c r="EH527" s="2">
        <f>IF(CZ527="no",0,VLOOKUP(AI527,EXPERIENCIA!$A$1:$C$2100,2,0))</f>
        <v>0</v>
      </c>
      <c r="EI527" s="2">
        <f>IF(CZ527="si",VLOOKUP(A527,'5 TD'!$S$3:$T$2103,2,0),0)</f>
        <v>0</v>
      </c>
      <c r="EJ527" s="2" t="str">
        <f t="shared" si="291"/>
        <v>SI</v>
      </c>
      <c r="EK527" s="2">
        <f>+('3 Planilla Preadjudicación OTIC'!BU527)</f>
        <v>0</v>
      </c>
      <c r="EL527" s="4"/>
      <c r="EM527" s="3"/>
      <c r="EN527" s="3"/>
      <c r="EQ527" s="86"/>
    </row>
    <row r="528" spans="1:147" ht="15" customHeight="1" x14ac:dyDescent="0.3">
      <c r="A528" s="2">
        <f>+('3 Planilla Preadjudicación OTIC'!A528)</f>
        <v>14503</v>
      </c>
      <c r="B528" s="2" t="str">
        <f>+('3 Planilla Preadjudicación OTIC'!B528)</f>
        <v>65181652-1</v>
      </c>
      <c r="C528" s="4">
        <f>+('3 Planilla Preadjudicación OTIC'!E528)</f>
        <v>2025</v>
      </c>
      <c r="D528" s="4" t="str">
        <f>+('3 Planilla Preadjudicación OTIC'!F528)</f>
        <v>MANDATO</v>
      </c>
      <c r="E528" s="4" t="str">
        <f>+('3 Planilla Preadjudicación OTIC'!G528)</f>
        <v>91337000-7</v>
      </c>
      <c r="F528" s="4" t="str">
        <f>+('3 Planilla Preadjudicación OTIC'!H528)</f>
        <v>CEMENTO POLPAICO S.A.</v>
      </c>
      <c r="G528" s="4"/>
      <c r="H528" s="4"/>
      <c r="I528" s="4" t="str">
        <f>+('3 Planilla Preadjudicación OTIC'!I528)</f>
        <v>PRODUCCIÓN DE HONGOS: DIGÜEÑE, CHANGLE Y MORCHELLA</v>
      </c>
      <c r="J528" s="4" t="str">
        <f>+('3 Planilla Preadjudicación OTIC'!J528)</f>
        <v>PF0768</v>
      </c>
      <c r="K528" s="4" t="str">
        <f>+('3 Planilla Preadjudicación OTIC'!K528)</f>
        <v/>
      </c>
      <c r="L528" s="4" t="str">
        <f>+('3 Planilla Preadjudicación OTIC'!L528)</f>
        <v/>
      </c>
      <c r="M528" s="2">
        <f>+('3 Planilla Preadjudicación OTIC'!M528)</f>
        <v>10</v>
      </c>
      <c r="N528" s="4" t="str">
        <f>+('3 Planilla Preadjudicación OTIC'!N528)</f>
        <v>LOS LAGOS</v>
      </c>
      <c r="O528" s="4" t="str">
        <f>+('3 Planilla Preadjudicación OTIC'!O528)</f>
        <v>DALCAHUE</v>
      </c>
      <c r="P528" s="4" t="str">
        <f>+('3 Planilla Preadjudicación OTIC'!P528)</f>
        <v>PERSONAS DESOCUPADAS (CESANTES Y PERSONAS QUE BUSCAN TRABAJO POR PRIMERA VEZ).</v>
      </c>
      <c r="Q528" s="4" t="str">
        <f>+('3 Planilla Preadjudicación OTIC'!Q528)</f>
        <v>PRESENCIAL</v>
      </c>
      <c r="R528" s="4" t="str">
        <f>+('3 Planilla Preadjudicación OTIC'!R528)</f>
        <v>INDEPENDIENTE</v>
      </c>
      <c r="S528" s="4">
        <f>+('3 Planilla Preadjudicación OTIC'!S528)</f>
        <v>15</v>
      </c>
      <c r="T528" s="2">
        <f>+('3 Planilla Preadjudicación OTIC'!T528)</f>
        <v>10</v>
      </c>
      <c r="U528" s="2">
        <f>+('3 Planilla Preadjudicación OTIC'!U528)</f>
        <v>72</v>
      </c>
      <c r="V528" s="2">
        <f>+('3 Planilla Preadjudicación OTIC'!V528)</f>
        <v>0</v>
      </c>
      <c r="W528" s="2">
        <f>+('3 Planilla Preadjudicación OTIC'!W528)</f>
        <v>72</v>
      </c>
      <c r="X528" s="2">
        <f>+('3 Planilla Preadjudicación OTIC'!X528)</f>
        <v>5</v>
      </c>
      <c r="Y528" s="2" t="str">
        <f>+('3 Planilla Preadjudicación OTIC'!Y528)</f>
        <v>SI</v>
      </c>
      <c r="Z528" s="2" t="str">
        <f>+('3 Planilla Preadjudicación OTIC'!Z528)</f>
        <v>NO</v>
      </c>
      <c r="AA528" s="2" t="str">
        <f>+('3 Planilla Preadjudicación OTIC'!AA528)</f>
        <v>NO</v>
      </c>
      <c r="AB528" s="4" t="str">
        <f>+('3 Planilla Preadjudicación OTIC'!AB528)</f>
        <v>SE AJUSTA A PLAN FORMATIVO</v>
      </c>
      <c r="AC528" s="4" t="str">
        <f>+('3 Planilla Preadjudicación OTIC'!AC528)</f>
        <v>HOMBRES Y MUJERES MAYORES DE 18 AÑOS, CESANTES O QUE BUSCA TRABAJO POR PRIMERA VEZ, PREFERENTEMENTE CON EDUCACIÓN BÁSICA COMPLETA, HABITANTES DE LA COMUNA DE DALCAHUE</v>
      </c>
      <c r="AD528" s="2" t="str">
        <f>+('3 Planilla Preadjudicación OTIC'!AD528)</f>
        <v>NO</v>
      </c>
      <c r="AE528" s="4">
        <f>+('3 Planilla Preadjudicación OTIC'!AE528)</f>
        <v>0</v>
      </c>
      <c r="AF528" s="2" t="str">
        <f>+('3 Planilla Preadjudicación OTIC'!AF528)</f>
        <v>CERRADA</v>
      </c>
      <c r="AG528" s="2">
        <f>+('3 Planilla Preadjudicación OTIC'!AG528)</f>
        <v>15</v>
      </c>
      <c r="AH528" s="2">
        <f>+('3 Planilla Preadjudicación OTIC'!AH528)</f>
        <v>2</v>
      </c>
      <c r="AI528" s="135" t="str">
        <f>+('3 Planilla Preadjudicación OTIC'!AI528)</f>
        <v>76998987-0</v>
      </c>
      <c r="AJ528" s="4" t="str">
        <f>+('3 Planilla Preadjudicación OTIC'!AJ528)</f>
        <v>Institucion de Capacitacion DECIN Spa</v>
      </c>
      <c r="AK528" s="2">
        <f>+('3 Planilla Preadjudicación OTIC'!AK528)</f>
        <v>72</v>
      </c>
      <c r="AL528" s="2">
        <f>+('3 Planilla Preadjudicación OTIC'!AL528)</f>
        <v>15</v>
      </c>
      <c r="AM528" s="12">
        <f>+('3 Planilla Preadjudicación OTIC'!AM528)</f>
        <v>5075</v>
      </c>
      <c r="AN528" s="12">
        <f>+('3 Planilla Preadjudicación OTIC'!AN528)</f>
        <v>0</v>
      </c>
      <c r="AO528" s="12">
        <f>+('3 Planilla Preadjudicación OTIC'!AO528)</f>
        <v>0</v>
      </c>
      <c r="AP528" s="12">
        <f>+('3 Planilla Preadjudicación OTIC'!AP528)</f>
        <v>3654000</v>
      </c>
      <c r="AQ528" s="12">
        <f>+('3 Planilla Preadjudicación OTIC'!AQ528)</f>
        <v>600000</v>
      </c>
      <c r="AR528" s="12">
        <f>+('3 Planilla Preadjudicación OTIC'!AR528)</f>
        <v>0</v>
      </c>
      <c r="AS528" s="12">
        <f>+('3 Planilla Preadjudicación OTIC'!AS528)</f>
        <v>0</v>
      </c>
      <c r="AT528" s="12">
        <f>+('3 Planilla Preadjudicación OTIC'!AT528)</f>
        <v>0</v>
      </c>
      <c r="AU528" s="12">
        <f>+('3 Planilla Preadjudicación OTIC'!AU528)</f>
        <v>4254000</v>
      </c>
      <c r="AV528" s="2" t="str">
        <f>+('3 Planilla Preadjudicación OTIC'!AV528)</f>
        <v>SI</v>
      </c>
      <c r="AW528" s="4">
        <f>+('3 Planilla Preadjudicación OTIC'!AW528)</f>
        <v>0</v>
      </c>
      <c r="AX528" s="2">
        <f>+('3 Planilla Preadjudicación OTIC'!AX528)</f>
        <v>1</v>
      </c>
      <c r="AY528" s="2">
        <f>+('3 Planilla Preadjudicación OTIC'!AY528)</f>
        <v>7</v>
      </c>
      <c r="AZ528" s="2">
        <f>+('3 Planilla Preadjudicación OTIC'!AZ528)</f>
        <v>0</v>
      </c>
      <c r="BA528" s="2">
        <f>+('3 Planilla Preadjudicación OTIC'!BA528)</f>
        <v>0</v>
      </c>
      <c r="BB528" s="2">
        <f>+('3 Planilla Preadjudicación OTIC'!BB528)</f>
        <v>0</v>
      </c>
      <c r="BC528" s="2">
        <f>+('3 Planilla Preadjudicación OTIC'!BC528)</f>
        <v>0</v>
      </c>
      <c r="BD528" s="2">
        <f>+('3 Planilla Preadjudicación OTIC'!BD528)</f>
        <v>0</v>
      </c>
      <c r="BE528" s="2">
        <f>+('3 Planilla Preadjudicación OTIC'!BE528)</f>
        <v>0</v>
      </c>
      <c r="BF528" s="2">
        <f>+('3 Planilla Preadjudicación OTIC'!BF528)</f>
        <v>0</v>
      </c>
      <c r="BG528" s="2">
        <f>+('3 Planilla Preadjudicación OTIC'!BG528)</f>
        <v>7</v>
      </c>
      <c r="BH528" s="2">
        <f>+('3 Planilla Preadjudicación OTIC'!BH528)</f>
        <v>7</v>
      </c>
      <c r="BI528" s="2">
        <f>+('3 Planilla Preadjudicación OTIC'!BI528)</f>
        <v>7</v>
      </c>
      <c r="BJ528" s="2">
        <f>+('3 Planilla Preadjudicación OTIC'!BJ528)</f>
        <v>7</v>
      </c>
      <c r="BK528" s="2">
        <f>+('3 Planilla Preadjudicación OTIC'!BK528)</f>
        <v>7</v>
      </c>
      <c r="BL528" s="2">
        <f>+('3 Planilla Preadjudicación OTIC'!BL528)</f>
        <v>7</v>
      </c>
      <c r="BM528" s="104">
        <f>ROUND(('3 Planilla Preadjudicación OTIC'!BM528),1)</f>
        <v>6.4</v>
      </c>
      <c r="BN528" s="4" t="str">
        <f>+('3 Planilla Preadjudicación OTIC'!BN528)</f>
        <v>SI</v>
      </c>
      <c r="BO528" s="4" t="str">
        <f>+('3 Planilla Preadjudicación OTIC'!BO528)</f>
        <v>Gonzalo Gomez</v>
      </c>
      <c r="BP528" s="4" t="str">
        <f>+('3 Planilla Preadjudicación OTIC'!BP528)</f>
        <v>otecdecin@gmail.com</v>
      </c>
      <c r="BQ528" s="4">
        <f>+('3 Planilla Preadjudicación OTIC'!BQ528)</f>
        <v>981838731</v>
      </c>
      <c r="BR528" s="4" t="str">
        <f>+('3 Planilla Preadjudicación OTIC'!BR528)</f>
        <v>SEDE SOCIAL RAMON FREIRE N°2, CALLE CAMILO HENRIQUEZ 95, Dalcahue</v>
      </c>
      <c r="BS528" s="4" t="str">
        <f>+('3 Planilla Preadjudicación OTIC'!BS528)</f>
        <v>Capacitar en técnicas de cultivo, recolección y manejo de hongos comestibles nativos, promoviendo el desarrollo sustentable y el emprendimiento local.</v>
      </c>
      <c r="BT528" s="4" t="str">
        <f>+('3 Planilla Preadjudicación OTIC'!BT528)</f>
        <v>El curso entrega conocimientos sobre condiciones de crecimiento, identificación de especies, procesos de inoculación, cosecha, conservación y comercialización de digüeñe, changle y morchella. Está dirigido a personas interesadas en la producción micológica con enfoque agroecológico y de valorización territorial.</v>
      </c>
      <c r="BU528" s="85">
        <f>IF(VLOOKUP(A528,'BD OFICIAL'!$A$1:$AL$2098,7,0)=D528,0,1)</f>
        <v>0</v>
      </c>
      <c r="BV528" s="85">
        <f>IF(VLOOKUP(A528,'BD OFICIAL'!$A$1:$AL$2098,11,0)=J528,0,1)</f>
        <v>0</v>
      </c>
      <c r="BW528" s="85">
        <f>IF(VLOOKUP(A528,'BD OFICIAL'!$A$1:$AL$2098,13,0)=L528,0,1)</f>
        <v>0</v>
      </c>
      <c r="BX528" s="2">
        <f>IF(VLOOKUP(A528,'BD OFICIAL'!$A$1:$AL$2098,16,0)=O528,0,1)</f>
        <v>0</v>
      </c>
      <c r="BY528" s="2">
        <f>IF(VLOOKUP(A528,'BD OFICIAL'!$A$1:$AL$2098,17,0)=P528,0,1)</f>
        <v>0</v>
      </c>
      <c r="BZ528" s="2">
        <f>IF(VLOOKUP(A528,'BD OFICIAL'!$A$1:$AL$2098,19,0)=R528,0,1)</f>
        <v>0</v>
      </c>
      <c r="CA528" s="2">
        <f>IF(VLOOKUP(A528,'BD OFICIAL'!$A$1:$AL$2098,21,0)=T528,0,1)</f>
        <v>0</v>
      </c>
      <c r="CB528" s="2">
        <f>IF(VLOOKUP(A528,'BD OFICIAL'!$A$1:$AL$2098,24,0)=AK528,0,1)</f>
        <v>0</v>
      </c>
      <c r="CC528" s="2">
        <f>IF(VLOOKUP(A528,'BD OFICIAL'!$A$1:$AL$2098,25,0)=X528,0,1)</f>
        <v>0</v>
      </c>
      <c r="CD528" s="2">
        <f>IF(VLOOKUP(A528,'BD OFICIAL'!$A$1:$AL$2098,26,0)=Y528,0,1)</f>
        <v>0</v>
      </c>
      <c r="CE528" s="2">
        <f>IF(VLOOKUP(A528,'BD OFICIAL'!$A$1:$AL$2098,27,0)=Z528,0,1)</f>
        <v>0</v>
      </c>
      <c r="CF528" s="2">
        <f>IF(VLOOKUP(A528,'BD OFICIAL'!$A$1:$AL$2098,28,0)=AA528,0,1)</f>
        <v>0</v>
      </c>
      <c r="CG528" s="2">
        <f>IF(VLOOKUP(A528,'BD OFICIAL'!$A$1:$AL$2098,33,0)=AF528,0,1)</f>
        <v>0</v>
      </c>
      <c r="CH528" s="2">
        <f>IF(VLOOKUP(A528,'BD OFICIAL'!$A$1:$AL$2098,35,0)=AH528,0,1)</f>
        <v>0</v>
      </c>
      <c r="CI528" s="85">
        <f>IF(VLOOKUP(A528,'BD OFICIAL'!$A$1:$AL$2098,34,0)=AL528,0,1)</f>
        <v>0</v>
      </c>
      <c r="CJ528" s="12">
        <f>VLOOKUP(A528,'BD OFICIAL'!$A$1:$AM$2098,36,0)*AM528-AP528</f>
        <v>0</v>
      </c>
      <c r="CK528" s="85" t="str">
        <f t="shared" si="292"/>
        <v>SSH</v>
      </c>
      <c r="CL528" s="85" t="str">
        <f t="shared" si="293"/>
        <v>SI</v>
      </c>
      <c r="CM528" s="85" t="str">
        <f t="shared" si="273"/>
        <v>NO</v>
      </c>
      <c r="CN528" s="31">
        <f t="shared" si="274"/>
        <v>0</v>
      </c>
      <c r="CO528" s="31">
        <f t="shared" si="294"/>
        <v>0</v>
      </c>
      <c r="CP528" s="31">
        <f t="shared" si="275"/>
        <v>0</v>
      </c>
      <c r="CQ528" s="31">
        <f>IF(Y528="NO",0,IF(Y528="SI",IF(VLOOKUP(A528,'BD OFICIAL'!$A:$AO,40,0)=AQ528,0,1)))</f>
        <v>0</v>
      </c>
      <c r="CR528" s="31">
        <f>IF(Z528="NO",0,IF(Z528="SI",IF(VLOOKUP(B528,'BD OFICIAL'!$A:$AO,41,0)=AS528,0,1)))</f>
        <v>0</v>
      </c>
      <c r="CS528" s="31">
        <f t="shared" si="295"/>
        <v>0</v>
      </c>
      <c r="CT528" s="31">
        <f t="shared" si="296"/>
        <v>0</v>
      </c>
      <c r="CU528" s="31">
        <f>IF(VLOOKUP(A528,'BD OFICIAL'!$A$1:$AL$1056,31,0)="SI",IF(AT528&gt;0,0,1),IF(AT528=0,0,1))</f>
        <v>0</v>
      </c>
      <c r="CV528" s="31">
        <f t="shared" si="297"/>
        <v>0</v>
      </c>
      <c r="CW528" s="31">
        <f t="shared" si="276"/>
        <v>0</v>
      </c>
      <c r="CX528" s="85" t="str">
        <f t="shared" si="277"/>
        <v>SI</v>
      </c>
      <c r="CY528" s="31">
        <f t="shared" si="278"/>
        <v>0</v>
      </c>
      <c r="CZ528" s="85" t="str">
        <f>IF(ISERROR(VLOOKUP(AI528,EXPERIENCIA!$A$1:$C$2100,1,0)),"NO","SI")</f>
        <v>NO</v>
      </c>
      <c r="DA528" s="85">
        <f>IF(CX528="no","NO APLICA",IF(AX528=0,"ERROR NOTA",IF(AND(AX528&gt;1,CZ528="NO"),"ERROR NOTA",IF(AND(CZ528="NO",AX528=1),0,IF(VLOOKUP(AI528,EXPERIENCIA!$A$1:$C$2100,3,0)=AX528,0,"ERROR NOTA")))))</f>
        <v>0</v>
      </c>
      <c r="DB528" s="85" t="str">
        <f>IF(ISERROR(VLOOKUP(AI528,COMPORTAMIENTO!$A$1:$C$2100,1,0)),"NO","SI")</f>
        <v>SI</v>
      </c>
      <c r="DC528" s="85">
        <f>IF(CX528="NO","NO APLICA",IF(AY528=0,"ERROR NOTA",IF(AND(DB528="NO",AY528=7),0,IF(VLOOKUP(AI528,COMPORTAMIENTO!$A$2:$H$2100,8,0)=AY528,0,"ERROR NOTA"))))</f>
        <v>0</v>
      </c>
      <c r="DD528" s="104">
        <f t="shared" si="279"/>
        <v>0.1</v>
      </c>
      <c r="DE528" s="104">
        <f t="shared" si="280"/>
        <v>0.70000000000000007</v>
      </c>
      <c r="DF528" s="85" t="str">
        <f t="shared" si="298"/>
        <v>SI</v>
      </c>
      <c r="DG528" s="85">
        <f t="shared" si="281"/>
        <v>0</v>
      </c>
      <c r="DH528" s="85">
        <f t="shared" si="282"/>
        <v>0</v>
      </c>
      <c r="DI528" s="85">
        <f t="shared" si="283"/>
        <v>0</v>
      </c>
      <c r="DJ528" s="12">
        <f t="shared" si="284"/>
        <v>7.0000000000000009</v>
      </c>
      <c r="DK528" s="7">
        <f t="shared" si="285"/>
        <v>7.0000000000000009</v>
      </c>
      <c r="DL528" s="12">
        <f t="shared" si="299"/>
        <v>5075</v>
      </c>
      <c r="DM528" s="12">
        <f>VLOOKUP(A528,'5 TD'!$A:$B,2,0)</f>
        <v>5075</v>
      </c>
      <c r="DN528" s="7">
        <f t="shared" si="300"/>
        <v>7</v>
      </c>
      <c r="DO528" s="85" t="str">
        <f t="shared" si="286"/>
        <v>APROBADO</v>
      </c>
      <c r="DP528" s="85" t="str">
        <f t="shared" si="287"/>
        <v>APROBADO</v>
      </c>
      <c r="DQ528" s="7">
        <f t="shared" si="288"/>
        <v>6.4</v>
      </c>
      <c r="DR528" s="85" t="str">
        <f t="shared" si="301"/>
        <v>APROBADO</v>
      </c>
      <c r="DS528" s="2" t="str">
        <f>+('3 Planilla Preadjudicación OTIC'!BN528)</f>
        <v>SI</v>
      </c>
      <c r="DT528" s="2">
        <f>IF(DR528="APROBADO",VLOOKUP(A528,'5 TD'!$D$3:$E$270,2,0),"NO APLICA")</f>
        <v>6.4</v>
      </c>
      <c r="DU528" s="2" t="str">
        <f t="shared" si="302"/>
        <v>SI</v>
      </c>
      <c r="DV528" s="2">
        <f>IF(DU528="SI",VLOOKUP(A528,'5 TD'!$G$3:$H$270,2,0),"NO APLICA ")</f>
        <v>7.0000000000000009</v>
      </c>
      <c r="DW528" s="2" t="str">
        <f t="shared" si="303"/>
        <v>SI</v>
      </c>
      <c r="DX528" s="2">
        <f>IF(DW528="SI",VLOOKUP(A528,'5 TD'!$J$4:$K$472,2,0),"NO APLICA")</f>
        <v>7</v>
      </c>
      <c r="DY528" s="2" t="str">
        <f t="shared" si="304"/>
        <v>SI</v>
      </c>
      <c r="DZ528" s="7">
        <f>IF(DY528="SI",VLOOKUP(A528,'5 TD'!$M$4:$N$350,2,0),"NO APLICA")</f>
        <v>1</v>
      </c>
      <c r="EA528" s="2" t="str">
        <f t="shared" si="305"/>
        <v>SI</v>
      </c>
      <c r="EB528" s="12">
        <f t="shared" si="306"/>
        <v>5075</v>
      </c>
      <c r="EC528" s="12">
        <f>IF(EA528="SI",VLOOKUP(A528,'5 TD'!$V$4:$W$479,2,0),"NO APLICA")</f>
        <v>5075</v>
      </c>
      <c r="ED528" s="2" t="str">
        <f t="shared" si="289"/>
        <v>SI</v>
      </c>
      <c r="EE528" s="79">
        <f>IF(ED528="SI",VLOOKUP(AI528,COMPORTAMIENTO!$A$1:$H$2100,7,0),"NO APLICA")</f>
        <v>0</v>
      </c>
      <c r="EF528" s="12">
        <f>IF(ED528="SI",VLOOKUP(A528,'5 TD'!$P$2:$Q$479,2,0),"NO APLICA")</f>
        <v>0</v>
      </c>
      <c r="EG528" s="2" t="str">
        <f t="shared" si="290"/>
        <v>SI</v>
      </c>
      <c r="EH528" s="2">
        <f>IF(CZ528="no",0,VLOOKUP(AI528,EXPERIENCIA!$A$1:$C$2100,2,0))</f>
        <v>0</v>
      </c>
      <c r="EI528" s="2">
        <f>IF(CZ528="si",VLOOKUP(A528,'5 TD'!$S$3:$T$2103,2,0),0)</f>
        <v>0</v>
      </c>
      <c r="EJ528" s="2" t="str">
        <f t="shared" si="291"/>
        <v>SI</v>
      </c>
      <c r="EK528" s="2">
        <f>+('3 Planilla Preadjudicación OTIC'!BU528)</f>
        <v>0</v>
      </c>
      <c r="EL528" s="4"/>
      <c r="EM528" s="3"/>
      <c r="EN528" s="3"/>
      <c r="EO528" s="86" t="s">
        <v>64</v>
      </c>
      <c r="EQ528" s="86"/>
    </row>
    <row r="529" spans="1:147" ht="15" customHeight="1" x14ac:dyDescent="0.3">
      <c r="A529" s="2">
        <f>+('3 Planilla Preadjudicación OTIC'!A529)</f>
        <v>14446</v>
      </c>
      <c r="B529" s="2" t="str">
        <f>+('3 Planilla Preadjudicación OTIC'!B529)</f>
        <v>65181652-1</v>
      </c>
      <c r="C529" s="4">
        <f>+('3 Planilla Preadjudicación OTIC'!E529)</f>
        <v>2025</v>
      </c>
      <c r="D529" s="4" t="str">
        <f>+('3 Planilla Preadjudicación OTIC'!F529)</f>
        <v>MANDATO</v>
      </c>
      <c r="E529" s="4" t="str">
        <f>+('3 Planilla Preadjudicación OTIC'!G529)</f>
        <v>96505760-9</v>
      </c>
      <c r="F529" s="4" t="str">
        <f>+('3 Planilla Preadjudicación OTIC'!H529)</f>
        <v>COLBÚN</v>
      </c>
      <c r="G529" s="4"/>
      <c r="H529" s="4"/>
      <c r="I529" s="4" t="str">
        <f>+('3 Planilla Preadjudicación OTIC'!I529)</f>
        <v>ACTIVIDADES DE CUIDADOS INTEGRADOS Y SOCIOSANITARIOS PARA PERSONAS MAYORES CON DEPENDENCIA LEVE A MODERADA</v>
      </c>
      <c r="J529" s="4" t="str">
        <f>+('3 Planilla Preadjudicación OTIC'!J529)</f>
        <v>PF1497</v>
      </c>
      <c r="K529" s="4" t="str">
        <f>+('3 Planilla Preadjudicación OTIC'!K529)</f>
        <v>TÉCNICAS PARA EL EMPRENDIMIENTO</v>
      </c>
      <c r="L529" s="4" t="str">
        <f>+('3 Planilla Preadjudicación OTIC'!L529)</f>
        <v>PF0921</v>
      </c>
      <c r="M529" s="2">
        <f>+('3 Planilla Preadjudicación OTIC'!M529)</f>
        <v>10</v>
      </c>
      <c r="N529" s="4" t="str">
        <f>+('3 Planilla Preadjudicación OTIC'!N529)</f>
        <v>LOS LAGOS</v>
      </c>
      <c r="O529" s="4" t="str">
        <f>+('3 Planilla Preadjudicación OTIC'!O529)</f>
        <v>PUERTO MONTT</v>
      </c>
      <c r="P529" s="4" t="str">
        <f>+('3 Planilla Preadjudicación OTIC'!P529)</f>
        <v>EMPRENDEDORES/AS INFORMALES O PERSONAS VULNERABLES PERTENECIENTES AL 80% MAS VULNERABLE</v>
      </c>
      <c r="Q529" s="4" t="str">
        <f>+('3 Planilla Preadjudicación OTIC'!Q529)</f>
        <v>PRESENCIAL</v>
      </c>
      <c r="R529" s="4" t="str">
        <f>+('3 Planilla Preadjudicación OTIC'!R529)</f>
        <v>INDEPENDIENTE</v>
      </c>
      <c r="S529" s="4">
        <f>+('3 Planilla Preadjudicación OTIC'!S529)</f>
        <v>33</v>
      </c>
      <c r="T529" s="2">
        <f>+('3 Planilla Preadjudicación OTIC'!T529)</f>
        <v>10</v>
      </c>
      <c r="U529" s="2">
        <f>+('3 Planilla Preadjudicación OTIC'!U529)</f>
        <v>120</v>
      </c>
      <c r="V529" s="2">
        <f>+('3 Planilla Preadjudicación OTIC'!V529)</f>
        <v>12</v>
      </c>
      <c r="W529" s="2">
        <f>+('3 Planilla Preadjudicación OTIC'!W529)</f>
        <v>132</v>
      </c>
      <c r="X529" s="2">
        <f>+('3 Planilla Preadjudicación OTIC'!X529)</f>
        <v>4</v>
      </c>
      <c r="Y529" s="2" t="str">
        <f>+('3 Planilla Preadjudicación OTIC'!Y529)</f>
        <v>SI</v>
      </c>
      <c r="Z529" s="2" t="str">
        <f>+('3 Planilla Preadjudicación OTIC'!Z529)</f>
        <v>NO</v>
      </c>
      <c r="AA529" s="2" t="str">
        <f>+('3 Planilla Preadjudicación OTIC'!AA529)</f>
        <v>SI</v>
      </c>
      <c r="AB529" s="4" t="str">
        <f>+('3 Planilla Preadjudicación OTIC'!AB529)</f>
        <v>SE AJUSTA A PLAN FORMATIVO</v>
      </c>
      <c r="AC529" s="4" t="str">
        <f>+('3 Planilla Preadjudicación OTIC'!AC529)</f>
        <v>HOMBRES Y MUJERES DE 18 AÑOS O MAS, QUE PERTENECEN AL 80% MAS VULNERABLES, RESIDEN EN LA COMUNA DE PUERTO MONTT Y TENER EDUCACIÓN MEDIA COMPLETA Y PRESENTAR EL CERTIFICADO DE INHABILIDAD CORRESPONDIENTE.</v>
      </c>
      <c r="AD529" s="2" t="str">
        <f>+('3 Planilla Preadjudicación OTIC'!AD529)</f>
        <v>NO</v>
      </c>
      <c r="AE529" s="4">
        <f>+('3 Planilla Preadjudicación OTIC'!AE529)</f>
        <v>0</v>
      </c>
      <c r="AF529" s="2" t="str">
        <f>+('3 Planilla Preadjudicación OTIC'!AF529)</f>
        <v>CERRADA</v>
      </c>
      <c r="AG529" s="2">
        <f>+('3 Planilla Preadjudicación OTIC'!AG529)</f>
        <v>33</v>
      </c>
      <c r="AH529" s="2">
        <f>+('3 Planilla Preadjudicación OTIC'!AH529)</f>
        <v>3</v>
      </c>
      <c r="AI529" s="135" t="str">
        <f>+('3 Planilla Preadjudicación OTIC'!AI529)</f>
        <v>76998987-0</v>
      </c>
      <c r="AJ529" s="4" t="str">
        <f>+('3 Planilla Preadjudicación OTIC'!AJ529)</f>
        <v>Institucion de Capacitacion DECIN Spa</v>
      </c>
      <c r="AK529" s="2">
        <f>+('3 Planilla Preadjudicación OTIC'!AK529)</f>
        <v>132</v>
      </c>
      <c r="AL529" s="2">
        <f>+('3 Planilla Preadjudicación OTIC'!AL529)</f>
        <v>33</v>
      </c>
      <c r="AM529" s="12">
        <f>+('3 Planilla Preadjudicación OTIC'!AM529)</f>
        <v>6373</v>
      </c>
      <c r="AN529" s="12">
        <f>+('3 Planilla Preadjudicación OTIC'!AN529)</f>
        <v>100000</v>
      </c>
      <c r="AO529" s="12">
        <f>+('3 Planilla Preadjudicación OTIC'!AO529)</f>
        <v>0</v>
      </c>
      <c r="AP529" s="12">
        <f>+('3 Planilla Preadjudicación OTIC'!AP529)</f>
        <v>8412360</v>
      </c>
      <c r="AQ529" s="12">
        <f>+('3 Planilla Preadjudicación OTIC'!AQ529)</f>
        <v>1320000</v>
      </c>
      <c r="AR529" s="12">
        <f>+('3 Planilla Preadjudicación OTIC'!AR529)</f>
        <v>1000000</v>
      </c>
      <c r="AS529" s="12">
        <f>+('3 Planilla Preadjudicación OTIC'!AS529)</f>
        <v>0</v>
      </c>
      <c r="AT529" s="12">
        <f>+('3 Planilla Preadjudicación OTIC'!AT529)</f>
        <v>0</v>
      </c>
      <c r="AU529" s="12">
        <f>+('3 Planilla Preadjudicación OTIC'!AU529)</f>
        <v>10732360</v>
      </c>
      <c r="AV529" s="2" t="str">
        <f>+('3 Planilla Preadjudicación OTIC'!AV529)</f>
        <v>SI</v>
      </c>
      <c r="AW529" s="4">
        <f>+('3 Planilla Preadjudicación OTIC'!AW529)</f>
        <v>0</v>
      </c>
      <c r="AX529" s="2">
        <f>+('3 Planilla Preadjudicación OTIC'!AX529)</f>
        <v>1</v>
      </c>
      <c r="AY529" s="2">
        <f>+('3 Planilla Preadjudicación OTIC'!AY529)</f>
        <v>7</v>
      </c>
      <c r="AZ529" s="2">
        <f>+('3 Planilla Preadjudicación OTIC'!AZ529)</f>
        <v>0</v>
      </c>
      <c r="BA529" s="2">
        <f>+('3 Planilla Preadjudicación OTIC'!BA529)</f>
        <v>0</v>
      </c>
      <c r="BB529" s="2">
        <f>+('3 Planilla Preadjudicación OTIC'!BB529)</f>
        <v>0</v>
      </c>
      <c r="BC529" s="2">
        <f>+('3 Planilla Preadjudicación OTIC'!BC529)</f>
        <v>0</v>
      </c>
      <c r="BD529" s="2">
        <f>+('3 Planilla Preadjudicación OTIC'!BD529)</f>
        <v>0</v>
      </c>
      <c r="BE529" s="2">
        <f>+('3 Planilla Preadjudicación OTIC'!BE529)</f>
        <v>0</v>
      </c>
      <c r="BF529" s="2">
        <f>+('3 Planilla Preadjudicación OTIC'!BF529)</f>
        <v>0</v>
      </c>
      <c r="BG529" s="2">
        <f>+('3 Planilla Preadjudicación OTIC'!BG529)</f>
        <v>7</v>
      </c>
      <c r="BH529" s="2">
        <f>+('3 Planilla Preadjudicación OTIC'!BH529)</f>
        <v>7</v>
      </c>
      <c r="BI529" s="2">
        <f>+('3 Planilla Preadjudicación OTIC'!BI529)</f>
        <v>7</v>
      </c>
      <c r="BJ529" s="2">
        <f>+('3 Planilla Preadjudicación OTIC'!BJ529)</f>
        <v>7</v>
      </c>
      <c r="BK529" s="2">
        <f>+('3 Planilla Preadjudicación OTIC'!BK529)</f>
        <v>7</v>
      </c>
      <c r="BL529" s="2">
        <f>+('3 Planilla Preadjudicación OTIC'!BL529)</f>
        <v>7</v>
      </c>
      <c r="BM529" s="104">
        <f>ROUND(('3 Planilla Preadjudicación OTIC'!BM529),1)</f>
        <v>6.4</v>
      </c>
      <c r="BN529" s="4" t="str">
        <f>+('3 Planilla Preadjudicación OTIC'!BN529)</f>
        <v>NO</v>
      </c>
      <c r="BO529" s="4">
        <f>+('3 Planilla Preadjudicación OTIC'!BO529)</f>
        <v>0</v>
      </c>
      <c r="BP529" s="4">
        <f>+('3 Planilla Preadjudicación OTIC'!BP529)</f>
        <v>0</v>
      </c>
      <c r="BQ529" s="4">
        <f>+('3 Planilla Preadjudicación OTIC'!BQ529)</f>
        <v>0</v>
      </c>
      <c r="BR529" s="4">
        <f>+('3 Planilla Preadjudicación OTIC'!BR529)</f>
        <v>0</v>
      </c>
      <c r="BS529" s="4">
        <f>+('3 Planilla Preadjudicación OTIC'!BS529)</f>
        <v>0</v>
      </c>
      <c r="BT529" s="4">
        <f>+('3 Planilla Preadjudicación OTIC'!BT529)</f>
        <v>0</v>
      </c>
      <c r="BU529" s="85">
        <f>IF(VLOOKUP(A529,'BD OFICIAL'!$A$1:$AL$2098,7,0)=D529,0,1)</f>
        <v>0</v>
      </c>
      <c r="BV529" s="85">
        <f>IF(VLOOKUP(A529,'BD OFICIAL'!$A$1:$AL$2098,11,0)=J529,0,1)</f>
        <v>0</v>
      </c>
      <c r="BW529" s="85">
        <f>IF(VLOOKUP(A529,'BD OFICIAL'!$A$1:$AL$2098,13,0)=L529,0,1)</f>
        <v>0</v>
      </c>
      <c r="BX529" s="2">
        <f>IF(VLOOKUP(A529,'BD OFICIAL'!$A$1:$AL$2098,16,0)=O529,0,1)</f>
        <v>0</v>
      </c>
      <c r="BY529" s="2">
        <f>IF(VLOOKUP(A529,'BD OFICIAL'!$A$1:$AL$2098,17,0)=P529,0,1)</f>
        <v>0</v>
      </c>
      <c r="BZ529" s="2">
        <f>IF(VLOOKUP(A529,'BD OFICIAL'!$A$1:$AL$2098,19,0)=R529,0,1)</f>
        <v>0</v>
      </c>
      <c r="CA529" s="2">
        <f>IF(VLOOKUP(A529,'BD OFICIAL'!$A$1:$AL$2098,21,0)=T529,0,1)</f>
        <v>0</v>
      </c>
      <c r="CB529" s="2">
        <f>IF(VLOOKUP(A529,'BD OFICIAL'!$A$1:$AL$2098,24,0)=AK529,0,1)</f>
        <v>0</v>
      </c>
      <c r="CC529" s="2">
        <f>IF(VLOOKUP(A529,'BD OFICIAL'!$A$1:$AL$2098,25,0)=X529,0,1)</f>
        <v>0</v>
      </c>
      <c r="CD529" s="2">
        <f>IF(VLOOKUP(A529,'BD OFICIAL'!$A$1:$AL$2098,26,0)=Y529,0,1)</f>
        <v>0</v>
      </c>
      <c r="CE529" s="2">
        <f>IF(VLOOKUP(A529,'BD OFICIAL'!$A$1:$AL$2098,27,0)=Z529,0,1)</f>
        <v>0</v>
      </c>
      <c r="CF529" s="2">
        <f>IF(VLOOKUP(A529,'BD OFICIAL'!$A$1:$AL$2098,28,0)=AA529,0,1)</f>
        <v>0</v>
      </c>
      <c r="CG529" s="2">
        <f>IF(VLOOKUP(A529,'BD OFICIAL'!$A$1:$AL$2098,33,0)=AF529,0,1)</f>
        <v>0</v>
      </c>
      <c r="CH529" s="2">
        <f>IF(VLOOKUP(A529,'BD OFICIAL'!$A$1:$AL$2098,35,0)=AH529,0,1)</f>
        <v>0</v>
      </c>
      <c r="CI529" s="85">
        <f>IF(VLOOKUP(A529,'BD OFICIAL'!$A$1:$AL$2098,34,0)=AL529,0,1)</f>
        <v>0</v>
      </c>
      <c r="CJ529" s="12">
        <f>VLOOKUP(A529,'BD OFICIAL'!$A$1:$AM$2098,36,0)*AM529-AP529</f>
        <v>0</v>
      </c>
      <c r="CK529" s="85" t="str">
        <f t="shared" si="292"/>
        <v>SHMAN</v>
      </c>
      <c r="CL529" s="85" t="str">
        <f t="shared" si="293"/>
        <v>SI</v>
      </c>
      <c r="CM529" s="85" t="str">
        <f t="shared" si="273"/>
        <v>NO</v>
      </c>
      <c r="CN529" s="31">
        <f t="shared" si="274"/>
        <v>0</v>
      </c>
      <c r="CO529" s="31">
        <f t="shared" si="294"/>
        <v>0</v>
      </c>
      <c r="CP529" s="31">
        <f t="shared" si="275"/>
        <v>0</v>
      </c>
      <c r="CQ529" s="31">
        <f>IF(Y529="NO",0,IF(Y529="SI",IF(VLOOKUP(A529,'BD OFICIAL'!$A:$AO,40,0)=AQ529,0,1)))</f>
        <v>0</v>
      </c>
      <c r="CR529" s="31">
        <f>IF(Z529="NO",0,IF(Z529="SI",IF(VLOOKUP(B529,'BD OFICIAL'!$A:$AO,41,0)=AS529,0,1)))</f>
        <v>0</v>
      </c>
      <c r="CS529" s="31">
        <f t="shared" si="295"/>
        <v>0</v>
      </c>
      <c r="CT529" s="31">
        <f t="shared" si="296"/>
        <v>0</v>
      </c>
      <c r="CU529" s="31">
        <f>IF(VLOOKUP(A529,'BD OFICIAL'!$A$1:$AL$1056,31,0)="SI",IF(AT529&gt;0,0,1),IF(AT529=0,0,1))</f>
        <v>0</v>
      </c>
      <c r="CV529" s="31">
        <f t="shared" si="297"/>
        <v>0</v>
      </c>
      <c r="CW529" s="31">
        <f t="shared" si="276"/>
        <v>0</v>
      </c>
      <c r="CX529" s="85" t="str">
        <f t="shared" si="277"/>
        <v>SI</v>
      </c>
      <c r="CY529" s="31">
        <f t="shared" si="278"/>
        <v>0</v>
      </c>
      <c r="CZ529" s="85" t="str">
        <f>IF(ISERROR(VLOOKUP(AI529,EXPERIENCIA!$A$1:$C$2100,1,0)),"NO","SI")</f>
        <v>NO</v>
      </c>
      <c r="DA529" s="85">
        <f>IF(CX529="no","NO APLICA",IF(AX529=0,"ERROR NOTA",IF(AND(AX529&gt;1,CZ529="NO"),"ERROR NOTA",IF(AND(CZ529="NO",AX529=1),0,IF(VLOOKUP(AI529,EXPERIENCIA!$A$1:$C$2100,3,0)=AX529,0,"ERROR NOTA")))))</f>
        <v>0</v>
      </c>
      <c r="DB529" s="85" t="str">
        <f>IF(ISERROR(VLOOKUP(AI529,COMPORTAMIENTO!$A$1:$C$2100,1,0)),"NO","SI")</f>
        <v>SI</v>
      </c>
      <c r="DC529" s="85">
        <f>IF(CX529="NO","NO APLICA",IF(AY529=0,"ERROR NOTA",IF(AND(DB529="NO",AY529=7),0,IF(VLOOKUP(AI529,COMPORTAMIENTO!$A$2:$H$2100,8,0)=AY529,0,"ERROR NOTA"))))</f>
        <v>0</v>
      </c>
      <c r="DD529" s="104">
        <f t="shared" si="279"/>
        <v>0.1</v>
      </c>
      <c r="DE529" s="104">
        <f t="shared" si="280"/>
        <v>0.70000000000000007</v>
      </c>
      <c r="DF529" s="85" t="str">
        <f t="shared" si="298"/>
        <v>SI</v>
      </c>
      <c r="DG529" s="85">
        <f t="shared" si="281"/>
        <v>0</v>
      </c>
      <c r="DH529" s="85">
        <f t="shared" si="282"/>
        <v>0</v>
      </c>
      <c r="DI529" s="85">
        <f t="shared" si="283"/>
        <v>0</v>
      </c>
      <c r="DJ529" s="12">
        <f t="shared" si="284"/>
        <v>7.0000000000000009</v>
      </c>
      <c r="DK529" s="7">
        <f t="shared" si="285"/>
        <v>7.0000000000000009</v>
      </c>
      <c r="DL529" s="12">
        <f t="shared" si="299"/>
        <v>6373</v>
      </c>
      <c r="DM529" s="12">
        <f>VLOOKUP(A529,'5 TD'!$A:$B,2,0)</f>
        <v>6373</v>
      </c>
      <c r="DN529" s="7">
        <f t="shared" si="300"/>
        <v>7</v>
      </c>
      <c r="DO529" s="85" t="str">
        <f t="shared" si="286"/>
        <v>APROBADO</v>
      </c>
      <c r="DP529" s="85" t="str">
        <f t="shared" si="287"/>
        <v>APROBADO</v>
      </c>
      <c r="DQ529" s="7">
        <f t="shared" si="288"/>
        <v>6.4</v>
      </c>
      <c r="DR529" s="85" t="str">
        <f t="shared" si="301"/>
        <v>APROBADO</v>
      </c>
      <c r="DS529" s="2" t="str">
        <f>+('3 Planilla Preadjudicación OTIC'!BN529)</f>
        <v>NO</v>
      </c>
      <c r="DT529" s="2">
        <f>IF(DR529="APROBADO",VLOOKUP(A529,'5 TD'!$D$3:$E$270,2,0),"NO APLICA")</f>
        <v>7</v>
      </c>
      <c r="DU529" s="2" t="str">
        <f t="shared" si="302"/>
        <v>NO</v>
      </c>
      <c r="DV529" s="2" t="str">
        <f>IF(DU529="SI",VLOOKUP(A529,'5 TD'!$G$3:$H$270,2,0),"NO APLICA ")</f>
        <v xml:space="preserve">NO APLICA </v>
      </c>
      <c r="DW529" s="2" t="str">
        <f t="shared" si="303"/>
        <v>NO</v>
      </c>
      <c r="DX529" s="2" t="str">
        <f>IF(DW529="SI",VLOOKUP(A529,'5 TD'!$J$4:$K$472,2,0),"NO APLICA")</f>
        <v>NO APLICA</v>
      </c>
      <c r="DY529" s="2" t="str">
        <f t="shared" si="304"/>
        <v>NO APLICA</v>
      </c>
      <c r="DZ529" s="7" t="str">
        <f>IF(DY529="SI",VLOOKUP(A529,'5 TD'!$M$4:$N$350,2,0),"NO APLICA")</f>
        <v>NO APLICA</v>
      </c>
      <c r="EA529" s="2" t="str">
        <f t="shared" si="305"/>
        <v>NO APLICA</v>
      </c>
      <c r="EB529" s="12" t="str">
        <f t="shared" si="306"/>
        <v/>
      </c>
      <c r="EC529" s="12" t="str">
        <f>IF(EA529="SI",VLOOKUP(A529,'5 TD'!$V$4:$W$479,2,0),"NO APLICA")</f>
        <v>NO APLICA</v>
      </c>
      <c r="ED529" s="2" t="str">
        <f t="shared" si="289"/>
        <v>NO</v>
      </c>
      <c r="EE529" s="79" t="str">
        <f>IF(ED529="SI",VLOOKUP(AI529,COMPORTAMIENTO!$A$1:$H$2100,7,0),"NO APLICA")</f>
        <v>NO APLICA</v>
      </c>
      <c r="EF529" s="12" t="str">
        <f>IF(ED529="SI",VLOOKUP(A529,'5 TD'!$P$2:$Q$479,2,0),"NO APLICA")</f>
        <v>NO APLICA</v>
      </c>
      <c r="EG529" s="2" t="str">
        <f t="shared" si="290"/>
        <v>NO</v>
      </c>
      <c r="EH529" s="2">
        <f>IF(CZ529="no",0,VLOOKUP(AI529,EXPERIENCIA!$A$1:$C$2100,2,0))</f>
        <v>0</v>
      </c>
      <c r="EI529" s="2">
        <f>IF(CZ529="si",VLOOKUP(A529,'5 TD'!$S$3:$T$2103,2,0),0)</f>
        <v>0</v>
      </c>
      <c r="EJ529" s="2" t="str">
        <f t="shared" si="291"/>
        <v>SI</v>
      </c>
      <c r="EK529" s="2">
        <f>+('3 Planilla Preadjudicación OTIC'!BU529)</f>
        <v>0</v>
      </c>
      <c r="EL529" s="4"/>
      <c r="EM529" s="3"/>
      <c r="EN529" s="3"/>
      <c r="EQ529" s="86"/>
    </row>
    <row r="530" spans="1:147" ht="15" customHeight="1" x14ac:dyDescent="0.3">
      <c r="A530" s="2">
        <f>+('3 Planilla Preadjudicación OTIC'!A530)</f>
        <v>14435</v>
      </c>
      <c r="B530" s="2" t="str">
        <f>+('3 Planilla Preadjudicación OTIC'!B530)</f>
        <v>65181652-1</v>
      </c>
      <c r="C530" s="4">
        <f>+('3 Planilla Preadjudicación OTIC'!E530)</f>
        <v>2025</v>
      </c>
      <c r="D530" s="4" t="str">
        <f>+('3 Planilla Preadjudicación OTIC'!F530)</f>
        <v>MANDATO</v>
      </c>
      <c r="E530" s="4" t="str">
        <f>+('3 Planilla Preadjudicación OTIC'!G530)</f>
        <v>96505760-9</v>
      </c>
      <c r="F530" s="4" t="str">
        <f>+('3 Planilla Preadjudicación OTIC'!H530)</f>
        <v>COLBÚN</v>
      </c>
      <c r="G530" s="4"/>
      <c r="H530" s="4"/>
      <c r="I530" s="4" t="str">
        <f>+('3 Planilla Preadjudicación OTIC'!I530)</f>
        <v>CORTE Y CONFECCIÓN DE PRENDAS DE VESTIR PARA NIÑOS Y ADULTOS</v>
      </c>
      <c r="J530" s="4" t="str">
        <f>+('3 Planilla Preadjudicación OTIC'!J530)</f>
        <v>PF0625</v>
      </c>
      <c r="K530" s="4" t="str">
        <f>+('3 Planilla Preadjudicación OTIC'!K530)</f>
        <v>TÉCNICAS PARA EL EMPRENDIMIENTO</v>
      </c>
      <c r="L530" s="4" t="str">
        <f>+('3 Planilla Preadjudicación OTIC'!L530)</f>
        <v>PF0921</v>
      </c>
      <c r="M530" s="2">
        <f>+('3 Planilla Preadjudicación OTIC'!M530)</f>
        <v>10</v>
      </c>
      <c r="N530" s="4" t="str">
        <f>+('3 Planilla Preadjudicación OTIC'!N530)</f>
        <v>LOS LAGOS</v>
      </c>
      <c r="O530" s="4" t="str">
        <f>+('3 Planilla Preadjudicación OTIC'!O530)</f>
        <v>LLANQUIHUE</v>
      </c>
      <c r="P530" s="4" t="str">
        <f>+('3 Planilla Preadjudicación OTIC'!P530)</f>
        <v>EMPRENDEDORES/AS INFORMALES O PERSONAS VULNERABLES PERTENECIENTES AL 80% MAS VULNERABLE</v>
      </c>
      <c r="Q530" s="4" t="str">
        <f>+('3 Planilla Preadjudicación OTIC'!Q530)</f>
        <v>PRESENCIAL</v>
      </c>
      <c r="R530" s="4" t="str">
        <f>+('3 Planilla Preadjudicación OTIC'!R530)</f>
        <v>INDEPENDIENTE</v>
      </c>
      <c r="S530" s="4">
        <f>+('3 Planilla Preadjudicación OTIC'!S530)</f>
        <v>43</v>
      </c>
      <c r="T530" s="2">
        <f>+('3 Planilla Preadjudicación OTIC'!T530)</f>
        <v>10</v>
      </c>
      <c r="U530" s="2">
        <f>+('3 Planilla Preadjudicación OTIC'!U530)</f>
        <v>160</v>
      </c>
      <c r="V530" s="2">
        <f>+('3 Planilla Preadjudicación OTIC'!V530)</f>
        <v>12</v>
      </c>
      <c r="W530" s="2">
        <f>+('3 Planilla Preadjudicación OTIC'!W530)</f>
        <v>172</v>
      </c>
      <c r="X530" s="2">
        <f>+('3 Planilla Preadjudicación OTIC'!X530)</f>
        <v>4</v>
      </c>
      <c r="Y530" s="2" t="str">
        <f>+('3 Planilla Preadjudicación OTIC'!Y530)</f>
        <v>SI</v>
      </c>
      <c r="Z530" s="2" t="str">
        <f>+('3 Planilla Preadjudicación OTIC'!Z530)</f>
        <v>NO</v>
      </c>
      <c r="AA530" s="2" t="str">
        <f>+('3 Planilla Preadjudicación OTIC'!AA530)</f>
        <v>SI</v>
      </c>
      <c r="AB530" s="4" t="str">
        <f>+('3 Planilla Preadjudicación OTIC'!AB530)</f>
        <v>SE AJUSTA A PLAN FORMATIVO</v>
      </c>
      <c r="AC530" s="4" t="str">
        <f>+('3 Planilla Preadjudicación OTIC'!AC530)</f>
        <v>HOMBRES Y MUJERES DE 18 AÑOS O MAS, QUE PERTENECEN AL 80% MAS VULNERABLES, RESIDEN EN LA COMUNA DE LLANQUIHUE Y QUE CUENTAN CON EDUCACIÓN MEDIA COMPLETA, PREFERENTEMENTE</v>
      </c>
      <c r="AD530" s="2" t="str">
        <f>+('3 Planilla Preadjudicación OTIC'!AD530)</f>
        <v>NO</v>
      </c>
      <c r="AE530" s="4">
        <f>+('3 Planilla Preadjudicación OTIC'!AE530)</f>
        <v>0</v>
      </c>
      <c r="AF530" s="2" t="str">
        <f>+('3 Planilla Preadjudicación OTIC'!AF530)</f>
        <v>CERRADA</v>
      </c>
      <c r="AG530" s="2">
        <f>+('3 Planilla Preadjudicación OTIC'!AG530)</f>
        <v>43</v>
      </c>
      <c r="AH530" s="2">
        <f>+('3 Planilla Preadjudicación OTIC'!AH530)</f>
        <v>3</v>
      </c>
      <c r="AI530" s="135" t="str">
        <f>+('3 Planilla Preadjudicación OTIC'!AI530)</f>
        <v>76998987-0</v>
      </c>
      <c r="AJ530" s="4" t="str">
        <f>+('3 Planilla Preadjudicación OTIC'!AJ530)</f>
        <v>Institucion de Capacitacion DECIN Spa</v>
      </c>
      <c r="AK530" s="2">
        <f>+('3 Planilla Preadjudicación OTIC'!AK530)</f>
        <v>172</v>
      </c>
      <c r="AL530" s="2">
        <f>+('3 Planilla Preadjudicación OTIC'!AL530)</f>
        <v>43</v>
      </c>
      <c r="AM530" s="12">
        <f>+('3 Planilla Preadjudicación OTIC'!AM530)</f>
        <v>6373</v>
      </c>
      <c r="AN530" s="12">
        <f>+('3 Planilla Preadjudicación OTIC'!AN530)</f>
        <v>100000</v>
      </c>
      <c r="AO530" s="12">
        <f>+('3 Planilla Preadjudicación OTIC'!AO530)</f>
        <v>0</v>
      </c>
      <c r="AP530" s="12">
        <f>+('3 Planilla Preadjudicación OTIC'!AP530)</f>
        <v>10961560</v>
      </c>
      <c r="AQ530" s="12">
        <f>+('3 Planilla Preadjudicación OTIC'!AQ530)</f>
        <v>1720000</v>
      </c>
      <c r="AR530" s="12">
        <f>+('3 Planilla Preadjudicación OTIC'!AR530)</f>
        <v>1000000</v>
      </c>
      <c r="AS530" s="12">
        <f>+('3 Planilla Preadjudicación OTIC'!AS530)</f>
        <v>0</v>
      </c>
      <c r="AT530" s="12">
        <f>+('3 Planilla Preadjudicación OTIC'!AT530)</f>
        <v>0</v>
      </c>
      <c r="AU530" s="12">
        <f>+('3 Planilla Preadjudicación OTIC'!AU530)</f>
        <v>13681560</v>
      </c>
      <c r="AV530" s="2" t="str">
        <f>+('3 Planilla Preadjudicación OTIC'!AV530)</f>
        <v>SI</v>
      </c>
      <c r="AW530" s="4">
        <f>+('3 Planilla Preadjudicación OTIC'!AW530)</f>
        <v>0</v>
      </c>
      <c r="AX530" s="2">
        <f>+('3 Planilla Preadjudicación OTIC'!AX530)</f>
        <v>1</v>
      </c>
      <c r="AY530" s="2">
        <f>+('3 Planilla Preadjudicación OTIC'!AY530)</f>
        <v>7</v>
      </c>
      <c r="AZ530" s="2">
        <f>+('3 Planilla Preadjudicación OTIC'!AZ530)</f>
        <v>0</v>
      </c>
      <c r="BA530" s="2">
        <f>+('3 Planilla Preadjudicación OTIC'!BA530)</f>
        <v>0</v>
      </c>
      <c r="BB530" s="2">
        <f>+('3 Planilla Preadjudicación OTIC'!BB530)</f>
        <v>0</v>
      </c>
      <c r="BC530" s="2">
        <f>+('3 Planilla Preadjudicación OTIC'!BC530)</f>
        <v>0</v>
      </c>
      <c r="BD530" s="2">
        <f>+('3 Planilla Preadjudicación OTIC'!BD530)</f>
        <v>0</v>
      </c>
      <c r="BE530" s="2">
        <f>+('3 Planilla Preadjudicación OTIC'!BE530)</f>
        <v>0</v>
      </c>
      <c r="BF530" s="2">
        <f>+('3 Planilla Preadjudicación OTIC'!BF530)</f>
        <v>0</v>
      </c>
      <c r="BG530" s="2">
        <f>+('3 Planilla Preadjudicación OTIC'!BG530)</f>
        <v>7</v>
      </c>
      <c r="BH530" s="2">
        <f>+('3 Planilla Preadjudicación OTIC'!BH530)</f>
        <v>7</v>
      </c>
      <c r="BI530" s="2">
        <f>+('3 Planilla Preadjudicación OTIC'!BI530)</f>
        <v>7</v>
      </c>
      <c r="BJ530" s="2">
        <f>+('3 Planilla Preadjudicación OTIC'!BJ530)</f>
        <v>7</v>
      </c>
      <c r="BK530" s="2">
        <f>+('3 Planilla Preadjudicación OTIC'!BK530)</f>
        <v>7</v>
      </c>
      <c r="BL530" s="2">
        <f>+('3 Planilla Preadjudicación OTIC'!BL530)</f>
        <v>7</v>
      </c>
      <c r="BM530" s="104">
        <f>ROUND(('3 Planilla Preadjudicación OTIC'!BM530),1)</f>
        <v>6.4</v>
      </c>
      <c r="BN530" s="4" t="str">
        <f>+('3 Planilla Preadjudicación OTIC'!BN530)</f>
        <v>NO</v>
      </c>
      <c r="BO530" s="4">
        <f>+('3 Planilla Preadjudicación OTIC'!BO530)</f>
        <v>0</v>
      </c>
      <c r="BP530" s="4">
        <f>+('3 Planilla Preadjudicación OTIC'!BP530)</f>
        <v>0</v>
      </c>
      <c r="BQ530" s="4">
        <f>+('3 Planilla Preadjudicación OTIC'!BQ530)</f>
        <v>0</v>
      </c>
      <c r="BR530" s="4">
        <f>+('3 Planilla Preadjudicación OTIC'!BR530)</f>
        <v>0</v>
      </c>
      <c r="BS530" s="4">
        <f>+('3 Planilla Preadjudicación OTIC'!BS530)</f>
        <v>0</v>
      </c>
      <c r="BT530" s="4">
        <f>+('3 Planilla Preadjudicación OTIC'!BT530)</f>
        <v>0</v>
      </c>
      <c r="BU530" s="85">
        <f>IF(VLOOKUP(A530,'BD OFICIAL'!$A$1:$AL$2098,7,0)=D530,0,1)</f>
        <v>0</v>
      </c>
      <c r="BV530" s="85">
        <f>IF(VLOOKUP(A530,'BD OFICIAL'!$A$1:$AL$2098,11,0)=J530,0,1)</f>
        <v>0</v>
      </c>
      <c r="BW530" s="85">
        <f>IF(VLOOKUP(A530,'BD OFICIAL'!$A$1:$AL$2098,13,0)=L530,0,1)</f>
        <v>0</v>
      </c>
      <c r="BX530" s="2">
        <f>IF(VLOOKUP(A530,'BD OFICIAL'!$A$1:$AL$2098,16,0)=O530,0,1)</f>
        <v>0</v>
      </c>
      <c r="BY530" s="2">
        <f>IF(VLOOKUP(A530,'BD OFICIAL'!$A$1:$AL$2098,17,0)=P530,0,1)</f>
        <v>0</v>
      </c>
      <c r="BZ530" s="2">
        <f>IF(VLOOKUP(A530,'BD OFICIAL'!$A$1:$AL$2098,19,0)=R530,0,1)</f>
        <v>0</v>
      </c>
      <c r="CA530" s="2">
        <f>IF(VLOOKUP(A530,'BD OFICIAL'!$A$1:$AL$2098,21,0)=T530,0,1)</f>
        <v>0</v>
      </c>
      <c r="CB530" s="2">
        <f>IF(VLOOKUP(A530,'BD OFICIAL'!$A$1:$AL$2098,24,0)=AK530,0,1)</f>
        <v>0</v>
      </c>
      <c r="CC530" s="2">
        <f>IF(VLOOKUP(A530,'BD OFICIAL'!$A$1:$AL$2098,25,0)=X530,0,1)</f>
        <v>0</v>
      </c>
      <c r="CD530" s="2">
        <f>IF(VLOOKUP(A530,'BD OFICIAL'!$A$1:$AL$2098,26,0)=Y530,0,1)</f>
        <v>0</v>
      </c>
      <c r="CE530" s="2">
        <f>IF(VLOOKUP(A530,'BD OFICIAL'!$A$1:$AL$2098,27,0)=Z530,0,1)</f>
        <v>0</v>
      </c>
      <c r="CF530" s="2">
        <f>IF(VLOOKUP(A530,'BD OFICIAL'!$A$1:$AL$2098,28,0)=AA530,0,1)</f>
        <v>0</v>
      </c>
      <c r="CG530" s="2">
        <f>IF(VLOOKUP(A530,'BD OFICIAL'!$A$1:$AL$2098,33,0)=AF530,0,1)</f>
        <v>0</v>
      </c>
      <c r="CH530" s="2">
        <f>IF(VLOOKUP(A530,'BD OFICIAL'!$A$1:$AL$2098,35,0)=AH530,0,1)</f>
        <v>0</v>
      </c>
      <c r="CI530" s="85">
        <f>IF(VLOOKUP(A530,'BD OFICIAL'!$A$1:$AL$2098,34,0)=AL530,0,1)</f>
        <v>0</v>
      </c>
      <c r="CJ530" s="12">
        <f>VLOOKUP(A530,'BD OFICIAL'!$A$1:$AM$2098,36,0)*AM530-AP530</f>
        <v>0</v>
      </c>
      <c r="CK530" s="85" t="str">
        <f t="shared" si="292"/>
        <v>SHMAN</v>
      </c>
      <c r="CL530" s="85" t="str">
        <f t="shared" si="293"/>
        <v>SI</v>
      </c>
      <c r="CM530" s="85" t="str">
        <f t="shared" si="273"/>
        <v>NO</v>
      </c>
      <c r="CN530" s="31">
        <f t="shared" si="274"/>
        <v>0</v>
      </c>
      <c r="CO530" s="31">
        <f t="shared" si="294"/>
        <v>0</v>
      </c>
      <c r="CP530" s="31">
        <f t="shared" si="275"/>
        <v>0</v>
      </c>
      <c r="CQ530" s="31">
        <f>IF(Y530="NO",0,IF(Y530="SI",IF(VLOOKUP(A530,'BD OFICIAL'!$A:$AO,40,0)=AQ530,0,1)))</f>
        <v>0</v>
      </c>
      <c r="CR530" s="31">
        <f>IF(Z530="NO",0,IF(Z530="SI",IF(VLOOKUP(B530,'BD OFICIAL'!$A:$AO,41,0)=AS530,0,1)))</f>
        <v>0</v>
      </c>
      <c r="CS530" s="31">
        <f t="shared" si="295"/>
        <v>0</v>
      </c>
      <c r="CT530" s="31">
        <f t="shared" si="296"/>
        <v>0</v>
      </c>
      <c r="CU530" s="31">
        <f>IF(VLOOKUP(A530,'BD OFICIAL'!$A$1:$AL$1056,31,0)="SI",IF(AT530&gt;0,0,1),IF(AT530=0,0,1))</f>
        <v>0</v>
      </c>
      <c r="CV530" s="31">
        <f t="shared" si="297"/>
        <v>0</v>
      </c>
      <c r="CW530" s="31">
        <f t="shared" si="276"/>
        <v>0</v>
      </c>
      <c r="CX530" s="85" t="str">
        <f t="shared" si="277"/>
        <v>SI</v>
      </c>
      <c r="CY530" s="31">
        <f t="shared" si="278"/>
        <v>0</v>
      </c>
      <c r="CZ530" s="85" t="str">
        <f>IF(ISERROR(VLOOKUP(AI530,EXPERIENCIA!$A$1:$C$2100,1,0)),"NO","SI")</f>
        <v>NO</v>
      </c>
      <c r="DA530" s="85">
        <f>IF(CX530="no","NO APLICA",IF(AX530=0,"ERROR NOTA",IF(AND(AX530&gt;1,CZ530="NO"),"ERROR NOTA",IF(AND(CZ530="NO",AX530=1),0,IF(VLOOKUP(AI530,EXPERIENCIA!$A$1:$C$2100,3,0)=AX530,0,"ERROR NOTA")))))</f>
        <v>0</v>
      </c>
      <c r="DB530" s="85" t="str">
        <f>IF(ISERROR(VLOOKUP(AI530,COMPORTAMIENTO!$A$1:$C$2100,1,0)),"NO","SI")</f>
        <v>SI</v>
      </c>
      <c r="DC530" s="85">
        <f>IF(CX530="NO","NO APLICA",IF(AY530=0,"ERROR NOTA",IF(AND(DB530="NO",AY530=7),0,IF(VLOOKUP(AI530,COMPORTAMIENTO!$A$2:$H$2100,8,0)=AY530,0,"ERROR NOTA"))))</f>
        <v>0</v>
      </c>
      <c r="DD530" s="104">
        <f t="shared" si="279"/>
        <v>0.1</v>
      </c>
      <c r="DE530" s="104">
        <f t="shared" si="280"/>
        <v>0.70000000000000007</v>
      </c>
      <c r="DF530" s="85" t="str">
        <f t="shared" si="298"/>
        <v>SI</v>
      </c>
      <c r="DG530" s="85">
        <f t="shared" si="281"/>
        <v>0</v>
      </c>
      <c r="DH530" s="85">
        <f t="shared" si="282"/>
        <v>0</v>
      </c>
      <c r="DI530" s="85">
        <f t="shared" si="283"/>
        <v>0</v>
      </c>
      <c r="DJ530" s="12">
        <f t="shared" si="284"/>
        <v>7.0000000000000009</v>
      </c>
      <c r="DK530" s="7">
        <f t="shared" si="285"/>
        <v>7.0000000000000009</v>
      </c>
      <c r="DL530" s="12">
        <f t="shared" si="299"/>
        <v>6373</v>
      </c>
      <c r="DM530" s="12">
        <f>VLOOKUP(A530,'5 TD'!$A:$B,2,0)</f>
        <v>6373</v>
      </c>
      <c r="DN530" s="7">
        <f t="shared" si="300"/>
        <v>7</v>
      </c>
      <c r="DO530" s="85" t="str">
        <f t="shared" si="286"/>
        <v>APROBADO</v>
      </c>
      <c r="DP530" s="85" t="str">
        <f t="shared" si="287"/>
        <v>APROBADO</v>
      </c>
      <c r="DQ530" s="7">
        <f t="shared" si="288"/>
        <v>6.4</v>
      </c>
      <c r="DR530" s="85" t="str">
        <f t="shared" si="301"/>
        <v>APROBADO</v>
      </c>
      <c r="DS530" s="2" t="str">
        <f>+('3 Planilla Preadjudicación OTIC'!BN530)</f>
        <v>NO</v>
      </c>
      <c r="DT530" s="2">
        <f>IF(DR530="APROBADO",VLOOKUP(A530,'5 TD'!$D$3:$E$270,2,0),"NO APLICA")</f>
        <v>7</v>
      </c>
      <c r="DU530" s="2" t="str">
        <f t="shared" si="302"/>
        <v>NO</v>
      </c>
      <c r="DV530" s="2" t="str">
        <f>IF(DU530="SI",VLOOKUP(A530,'5 TD'!$G$3:$H$270,2,0),"NO APLICA ")</f>
        <v xml:space="preserve">NO APLICA </v>
      </c>
      <c r="DW530" s="2" t="str">
        <f t="shared" si="303"/>
        <v>NO</v>
      </c>
      <c r="DX530" s="2" t="str">
        <f>IF(DW530="SI",VLOOKUP(A530,'5 TD'!$J$4:$K$472,2,0),"NO APLICA")</f>
        <v>NO APLICA</v>
      </c>
      <c r="DY530" s="2" t="str">
        <f t="shared" si="304"/>
        <v>NO APLICA</v>
      </c>
      <c r="DZ530" s="7" t="str">
        <f>IF(DY530="SI",VLOOKUP(A530,'5 TD'!$M$4:$N$350,2,0),"NO APLICA")</f>
        <v>NO APLICA</v>
      </c>
      <c r="EA530" s="2" t="str">
        <f t="shared" si="305"/>
        <v>NO APLICA</v>
      </c>
      <c r="EB530" s="12" t="str">
        <f t="shared" si="306"/>
        <v/>
      </c>
      <c r="EC530" s="12" t="str">
        <f>IF(EA530="SI",VLOOKUP(A530,'5 TD'!$V$4:$W$479,2,0),"NO APLICA")</f>
        <v>NO APLICA</v>
      </c>
      <c r="ED530" s="2" t="str">
        <f t="shared" si="289"/>
        <v>NO</v>
      </c>
      <c r="EE530" s="79" t="str">
        <f>IF(ED530="SI",VLOOKUP(AI530,COMPORTAMIENTO!$A$1:$H$2100,7,0),"NO APLICA")</f>
        <v>NO APLICA</v>
      </c>
      <c r="EF530" s="12" t="str">
        <f>IF(ED530="SI",VLOOKUP(A530,'5 TD'!$P$2:$Q$479,2,0),"NO APLICA")</f>
        <v>NO APLICA</v>
      </c>
      <c r="EG530" s="2" t="str">
        <f t="shared" si="290"/>
        <v>NO</v>
      </c>
      <c r="EH530" s="2">
        <f>IF(CZ530="no",0,VLOOKUP(AI530,EXPERIENCIA!$A$1:$C$2100,2,0))</f>
        <v>0</v>
      </c>
      <c r="EI530" s="2">
        <f>IF(CZ530="si",VLOOKUP(A530,'5 TD'!$S$3:$T$2103,2,0),0)</f>
        <v>0</v>
      </c>
      <c r="EJ530" s="2" t="str">
        <f t="shared" si="291"/>
        <v>SI</v>
      </c>
      <c r="EK530" s="2">
        <f>+('3 Planilla Preadjudicación OTIC'!BU530)</f>
        <v>0</v>
      </c>
      <c r="EL530" s="4"/>
      <c r="EM530" s="3"/>
      <c r="EN530" s="3"/>
      <c r="EQ530" s="86"/>
    </row>
    <row r="531" spans="1:147" ht="15" customHeight="1" x14ac:dyDescent="0.3">
      <c r="A531" s="2">
        <f>+('3 Planilla Preadjudicación OTIC'!A531)</f>
        <v>14438</v>
      </c>
      <c r="B531" s="2" t="str">
        <f>+('3 Planilla Preadjudicación OTIC'!B531)</f>
        <v>65181652-1</v>
      </c>
      <c r="C531" s="4">
        <f>+('3 Planilla Preadjudicación OTIC'!E531)</f>
        <v>2025</v>
      </c>
      <c r="D531" s="4" t="str">
        <f>+('3 Planilla Preadjudicación OTIC'!F531)</f>
        <v>MANDATO</v>
      </c>
      <c r="E531" s="4" t="str">
        <f>+('3 Planilla Preadjudicación OTIC'!G531)</f>
        <v>96505760-9</v>
      </c>
      <c r="F531" s="4" t="str">
        <f>+('3 Planilla Preadjudicación OTIC'!H531)</f>
        <v>COLBÚN</v>
      </c>
      <c r="G531" s="4"/>
      <c r="H531" s="4"/>
      <c r="I531" s="4" t="str">
        <f>+('3 Planilla Preadjudicación OTIC'!I531)</f>
        <v>DISEÑO Y CONFECCIÓN DE TEJIDOS A TELAR</v>
      </c>
      <c r="J531" s="4" t="str">
        <f>+('3 Planilla Preadjudicación OTIC'!J531)</f>
        <v>PF0572</v>
      </c>
      <c r="K531" s="4" t="str">
        <f>+('3 Planilla Preadjudicación OTIC'!K531)</f>
        <v>TÉCNICAS PARA EL EMPRENDIMIENTO</v>
      </c>
      <c r="L531" s="4" t="str">
        <f>+('3 Planilla Preadjudicación OTIC'!L531)</f>
        <v>PF0921</v>
      </c>
      <c r="M531" s="2">
        <f>+('3 Planilla Preadjudicación OTIC'!M531)</f>
        <v>10</v>
      </c>
      <c r="N531" s="4" t="str">
        <f>+('3 Planilla Preadjudicación OTIC'!N531)</f>
        <v>LOS LAGOS</v>
      </c>
      <c r="O531" s="4" t="str">
        <f>+('3 Planilla Preadjudicación OTIC'!O531)</f>
        <v>LLANQUIHUE</v>
      </c>
      <c r="P531" s="4" t="str">
        <f>+('3 Planilla Preadjudicación OTIC'!P531)</f>
        <v>EMPRENDEDORES/AS INFORMALES O PERSONAS VULNERABLES PERTENECIENTES AL 80% MAS VULNERABLE</v>
      </c>
      <c r="Q531" s="4" t="str">
        <f>+('3 Planilla Preadjudicación OTIC'!Q531)</f>
        <v>PRESENCIAL</v>
      </c>
      <c r="R531" s="4" t="str">
        <f>+('3 Planilla Preadjudicación OTIC'!R531)</f>
        <v>INDEPENDIENTE</v>
      </c>
      <c r="S531" s="4">
        <f>+('3 Planilla Preadjudicación OTIC'!S531)</f>
        <v>48</v>
      </c>
      <c r="T531" s="2">
        <f>+('3 Planilla Preadjudicación OTIC'!T531)</f>
        <v>10</v>
      </c>
      <c r="U531" s="2">
        <f>+('3 Planilla Preadjudicación OTIC'!U531)</f>
        <v>180</v>
      </c>
      <c r="V531" s="2">
        <f>+('3 Planilla Preadjudicación OTIC'!V531)</f>
        <v>12</v>
      </c>
      <c r="W531" s="2">
        <f>+('3 Planilla Preadjudicación OTIC'!W531)</f>
        <v>192</v>
      </c>
      <c r="X531" s="2">
        <f>+('3 Planilla Preadjudicación OTIC'!X531)</f>
        <v>4</v>
      </c>
      <c r="Y531" s="2" t="str">
        <f>+('3 Planilla Preadjudicación OTIC'!Y531)</f>
        <v>SI</v>
      </c>
      <c r="Z531" s="2" t="str">
        <f>+('3 Planilla Preadjudicación OTIC'!Z531)</f>
        <v>NO</v>
      </c>
      <c r="AA531" s="2" t="str">
        <f>+('3 Planilla Preadjudicación OTIC'!AA531)</f>
        <v>SI</v>
      </c>
      <c r="AB531" s="4" t="str">
        <f>+('3 Planilla Preadjudicación OTIC'!AB531)</f>
        <v>SE AJUSTA A PLAN FORMATIVO</v>
      </c>
      <c r="AC531" s="4" t="str">
        <f>+('3 Planilla Preadjudicación OTIC'!AC531)</f>
        <v>HOMBRES Y MUJERES DE 18 AÑOS O MAS, QUE PERTENECEN AL 80% MAS VULNERABLES, RESIDEN EN LA COMUNA DE LLANQUIHUE Y QUE CUENTAN CON MANEJO DE LECTOESCRITURA BÁSICA MANEJO DE OPERACIONES MATEMÁTICAS BÁSICAS EDUCACIÓN BÁSICA COMPLETA, PREFERENTEMENTE</v>
      </c>
      <c r="AD531" s="2" t="str">
        <f>+('3 Planilla Preadjudicación OTIC'!AD531)</f>
        <v>NO</v>
      </c>
      <c r="AE531" s="4">
        <f>+('3 Planilla Preadjudicación OTIC'!AE531)</f>
        <v>0</v>
      </c>
      <c r="AF531" s="2" t="str">
        <f>+('3 Planilla Preadjudicación OTIC'!AF531)</f>
        <v>CERRADA</v>
      </c>
      <c r="AG531" s="2">
        <f>+('3 Planilla Preadjudicación OTIC'!AG531)</f>
        <v>48</v>
      </c>
      <c r="AH531" s="2">
        <f>+('3 Planilla Preadjudicación OTIC'!AH531)</f>
        <v>2</v>
      </c>
      <c r="AI531" s="135" t="str">
        <f>+('3 Planilla Preadjudicación OTIC'!AI531)</f>
        <v>76998987-0</v>
      </c>
      <c r="AJ531" s="4" t="str">
        <f>+('3 Planilla Preadjudicación OTIC'!AJ531)</f>
        <v>Institucion de Capacitacion DECIN Spa</v>
      </c>
      <c r="AK531" s="2">
        <f>+('3 Planilla Preadjudicación OTIC'!AK531)</f>
        <v>192</v>
      </c>
      <c r="AL531" s="2">
        <f>+('3 Planilla Preadjudicación OTIC'!AL531)</f>
        <v>48</v>
      </c>
      <c r="AM531" s="12">
        <f>+('3 Planilla Preadjudicación OTIC'!AM531)</f>
        <v>5075</v>
      </c>
      <c r="AN531" s="12">
        <f>+('3 Planilla Preadjudicación OTIC'!AN531)</f>
        <v>100000</v>
      </c>
      <c r="AO531" s="12">
        <f>+('3 Planilla Preadjudicación OTIC'!AO531)</f>
        <v>0</v>
      </c>
      <c r="AP531" s="12">
        <f>+('3 Planilla Preadjudicación OTIC'!AP531)</f>
        <v>9744000</v>
      </c>
      <c r="AQ531" s="12">
        <f>+('3 Planilla Preadjudicación OTIC'!AQ531)</f>
        <v>1920000</v>
      </c>
      <c r="AR531" s="12">
        <f>+('3 Planilla Preadjudicación OTIC'!AR531)</f>
        <v>1000000</v>
      </c>
      <c r="AS531" s="12">
        <f>+('3 Planilla Preadjudicación OTIC'!AS531)</f>
        <v>0</v>
      </c>
      <c r="AT531" s="12">
        <f>+('3 Planilla Preadjudicación OTIC'!AT531)</f>
        <v>0</v>
      </c>
      <c r="AU531" s="12">
        <f>+('3 Planilla Preadjudicación OTIC'!AU531)</f>
        <v>12664000</v>
      </c>
      <c r="AV531" s="2" t="str">
        <f>+('3 Planilla Preadjudicación OTIC'!AV531)</f>
        <v>SI</v>
      </c>
      <c r="AW531" s="4">
        <f>+('3 Planilla Preadjudicación OTIC'!AW531)</f>
        <v>0</v>
      </c>
      <c r="AX531" s="2">
        <f>+('3 Planilla Preadjudicación OTIC'!AX531)</f>
        <v>1</v>
      </c>
      <c r="AY531" s="2">
        <f>+('3 Planilla Preadjudicación OTIC'!AY531)</f>
        <v>7</v>
      </c>
      <c r="AZ531" s="2">
        <f>+('3 Planilla Preadjudicación OTIC'!AZ531)</f>
        <v>0</v>
      </c>
      <c r="BA531" s="2">
        <f>+('3 Planilla Preadjudicación OTIC'!BA531)</f>
        <v>0</v>
      </c>
      <c r="BB531" s="2">
        <f>+('3 Planilla Preadjudicación OTIC'!BB531)</f>
        <v>0</v>
      </c>
      <c r="BC531" s="2">
        <f>+('3 Planilla Preadjudicación OTIC'!BC531)</f>
        <v>0</v>
      </c>
      <c r="BD531" s="2">
        <f>+('3 Planilla Preadjudicación OTIC'!BD531)</f>
        <v>0</v>
      </c>
      <c r="BE531" s="2">
        <f>+('3 Planilla Preadjudicación OTIC'!BE531)</f>
        <v>0</v>
      </c>
      <c r="BF531" s="2">
        <f>+('3 Planilla Preadjudicación OTIC'!BF531)</f>
        <v>0</v>
      </c>
      <c r="BG531" s="2">
        <f>+('3 Planilla Preadjudicación OTIC'!BG531)</f>
        <v>7</v>
      </c>
      <c r="BH531" s="2">
        <f>+('3 Planilla Preadjudicación OTIC'!BH531)</f>
        <v>7</v>
      </c>
      <c r="BI531" s="2">
        <f>+('3 Planilla Preadjudicación OTIC'!BI531)</f>
        <v>7</v>
      </c>
      <c r="BJ531" s="2">
        <f>+('3 Planilla Preadjudicación OTIC'!BJ531)</f>
        <v>7</v>
      </c>
      <c r="BK531" s="2">
        <f>+('3 Planilla Preadjudicación OTIC'!BK531)</f>
        <v>7</v>
      </c>
      <c r="BL531" s="2">
        <f>+('3 Planilla Preadjudicación OTIC'!BL531)</f>
        <v>7</v>
      </c>
      <c r="BM531" s="104">
        <f>ROUND(('3 Planilla Preadjudicación OTIC'!BM531),1)</f>
        <v>6.4</v>
      </c>
      <c r="BN531" s="4" t="str">
        <f>+('3 Planilla Preadjudicación OTIC'!BN531)</f>
        <v>NO</v>
      </c>
      <c r="BO531" s="4">
        <f>+('3 Planilla Preadjudicación OTIC'!BO531)</f>
        <v>0</v>
      </c>
      <c r="BP531" s="4">
        <f>+('3 Planilla Preadjudicación OTIC'!BP531)</f>
        <v>0</v>
      </c>
      <c r="BQ531" s="4">
        <f>+('3 Planilla Preadjudicación OTIC'!BQ531)</f>
        <v>0</v>
      </c>
      <c r="BR531" s="4">
        <f>+('3 Planilla Preadjudicación OTIC'!BR531)</f>
        <v>0</v>
      </c>
      <c r="BS531" s="4">
        <f>+('3 Planilla Preadjudicación OTIC'!BS531)</f>
        <v>0</v>
      </c>
      <c r="BT531" s="4">
        <f>+('3 Planilla Preadjudicación OTIC'!BT531)</f>
        <v>0</v>
      </c>
      <c r="BU531" s="85">
        <f>IF(VLOOKUP(A531,'BD OFICIAL'!$A$1:$AL$2098,7,0)=D531,0,1)</f>
        <v>0</v>
      </c>
      <c r="BV531" s="85">
        <f>IF(VLOOKUP(A531,'BD OFICIAL'!$A$1:$AL$2098,11,0)=J531,0,1)</f>
        <v>0</v>
      </c>
      <c r="BW531" s="85">
        <f>IF(VLOOKUP(A531,'BD OFICIAL'!$A$1:$AL$2098,13,0)=L531,0,1)</f>
        <v>0</v>
      </c>
      <c r="BX531" s="2">
        <f>IF(VLOOKUP(A531,'BD OFICIAL'!$A$1:$AL$2098,16,0)=O531,0,1)</f>
        <v>0</v>
      </c>
      <c r="BY531" s="2">
        <f>IF(VLOOKUP(A531,'BD OFICIAL'!$A$1:$AL$2098,17,0)=P531,0,1)</f>
        <v>0</v>
      </c>
      <c r="BZ531" s="2">
        <f>IF(VLOOKUP(A531,'BD OFICIAL'!$A$1:$AL$2098,19,0)=R531,0,1)</f>
        <v>0</v>
      </c>
      <c r="CA531" s="2">
        <f>IF(VLOOKUP(A531,'BD OFICIAL'!$A$1:$AL$2098,21,0)=T531,0,1)</f>
        <v>0</v>
      </c>
      <c r="CB531" s="2">
        <f>IF(VLOOKUP(A531,'BD OFICIAL'!$A$1:$AL$2098,24,0)=AK531,0,1)</f>
        <v>0</v>
      </c>
      <c r="CC531" s="2">
        <f>IF(VLOOKUP(A531,'BD OFICIAL'!$A$1:$AL$2098,25,0)=X531,0,1)</f>
        <v>0</v>
      </c>
      <c r="CD531" s="2">
        <f>IF(VLOOKUP(A531,'BD OFICIAL'!$A$1:$AL$2098,26,0)=Y531,0,1)</f>
        <v>0</v>
      </c>
      <c r="CE531" s="2">
        <f>IF(VLOOKUP(A531,'BD OFICIAL'!$A$1:$AL$2098,27,0)=Z531,0,1)</f>
        <v>0</v>
      </c>
      <c r="CF531" s="2">
        <f>IF(VLOOKUP(A531,'BD OFICIAL'!$A$1:$AL$2098,28,0)=AA531,0,1)</f>
        <v>0</v>
      </c>
      <c r="CG531" s="2">
        <f>IF(VLOOKUP(A531,'BD OFICIAL'!$A$1:$AL$2098,33,0)=AF531,0,1)</f>
        <v>0</v>
      </c>
      <c r="CH531" s="2">
        <f>IF(VLOOKUP(A531,'BD OFICIAL'!$A$1:$AL$2098,35,0)=AH531,0,1)</f>
        <v>0</v>
      </c>
      <c r="CI531" s="85">
        <f>IF(VLOOKUP(A531,'BD OFICIAL'!$A$1:$AL$2098,34,0)=AL531,0,1)</f>
        <v>0</v>
      </c>
      <c r="CJ531" s="12">
        <f>VLOOKUP(A531,'BD OFICIAL'!$A$1:$AM$2098,36,0)*AM531-AP531</f>
        <v>0</v>
      </c>
      <c r="CK531" s="85" t="str">
        <f t="shared" si="292"/>
        <v>SHMAN</v>
      </c>
      <c r="CL531" s="85" t="str">
        <f t="shared" si="293"/>
        <v>SI</v>
      </c>
      <c r="CM531" s="85" t="str">
        <f t="shared" si="273"/>
        <v>NO</v>
      </c>
      <c r="CN531" s="31">
        <f t="shared" si="274"/>
        <v>0</v>
      </c>
      <c r="CO531" s="31">
        <f t="shared" si="294"/>
        <v>0</v>
      </c>
      <c r="CP531" s="31">
        <f t="shared" si="275"/>
        <v>0</v>
      </c>
      <c r="CQ531" s="31">
        <f>IF(Y531="NO",0,IF(Y531="SI",IF(VLOOKUP(A531,'BD OFICIAL'!$A:$AO,40,0)=AQ531,0,1)))</f>
        <v>0</v>
      </c>
      <c r="CR531" s="31">
        <f>IF(Z531="NO",0,IF(Z531="SI",IF(VLOOKUP(B531,'BD OFICIAL'!$A:$AO,41,0)=AS531,0,1)))</f>
        <v>0</v>
      </c>
      <c r="CS531" s="31">
        <f t="shared" si="295"/>
        <v>0</v>
      </c>
      <c r="CT531" s="31">
        <f t="shared" si="296"/>
        <v>0</v>
      </c>
      <c r="CU531" s="31">
        <f>IF(VLOOKUP(A531,'BD OFICIAL'!$A$1:$AL$1056,31,0)="SI",IF(AT531&gt;0,0,1),IF(AT531=0,0,1))</f>
        <v>0</v>
      </c>
      <c r="CV531" s="31">
        <f t="shared" si="297"/>
        <v>0</v>
      </c>
      <c r="CW531" s="31">
        <f t="shared" si="276"/>
        <v>0</v>
      </c>
      <c r="CX531" s="85" t="str">
        <f t="shared" si="277"/>
        <v>SI</v>
      </c>
      <c r="CY531" s="31">
        <f t="shared" si="278"/>
        <v>0</v>
      </c>
      <c r="CZ531" s="85" t="str">
        <f>IF(ISERROR(VLOOKUP(AI531,EXPERIENCIA!$A$1:$C$2100,1,0)),"NO","SI")</f>
        <v>NO</v>
      </c>
      <c r="DA531" s="85">
        <f>IF(CX531="no","NO APLICA",IF(AX531=0,"ERROR NOTA",IF(AND(AX531&gt;1,CZ531="NO"),"ERROR NOTA",IF(AND(CZ531="NO",AX531=1),0,IF(VLOOKUP(AI531,EXPERIENCIA!$A$1:$C$2100,3,0)=AX531,0,"ERROR NOTA")))))</f>
        <v>0</v>
      </c>
      <c r="DB531" s="85" t="str">
        <f>IF(ISERROR(VLOOKUP(AI531,COMPORTAMIENTO!$A$1:$C$2100,1,0)),"NO","SI")</f>
        <v>SI</v>
      </c>
      <c r="DC531" s="85">
        <f>IF(CX531="NO","NO APLICA",IF(AY531=0,"ERROR NOTA",IF(AND(DB531="NO",AY531=7),0,IF(VLOOKUP(AI531,COMPORTAMIENTO!$A$2:$H$2100,8,0)=AY531,0,"ERROR NOTA"))))</f>
        <v>0</v>
      </c>
      <c r="DD531" s="104">
        <f t="shared" si="279"/>
        <v>0.1</v>
      </c>
      <c r="DE531" s="104">
        <f t="shared" si="280"/>
        <v>0.70000000000000007</v>
      </c>
      <c r="DF531" s="85" t="str">
        <f t="shared" si="298"/>
        <v>SI</v>
      </c>
      <c r="DG531" s="85">
        <f t="shared" si="281"/>
        <v>0</v>
      </c>
      <c r="DH531" s="85">
        <f t="shared" si="282"/>
        <v>0</v>
      </c>
      <c r="DI531" s="85">
        <f t="shared" si="283"/>
        <v>0</v>
      </c>
      <c r="DJ531" s="12">
        <f t="shared" si="284"/>
        <v>7.0000000000000009</v>
      </c>
      <c r="DK531" s="7">
        <f t="shared" si="285"/>
        <v>7.0000000000000009</v>
      </c>
      <c r="DL531" s="12">
        <f t="shared" si="299"/>
        <v>5075</v>
      </c>
      <c r="DM531" s="12">
        <f>VLOOKUP(A531,'5 TD'!$A:$B,2,0)</f>
        <v>5075</v>
      </c>
      <c r="DN531" s="7">
        <f t="shared" si="300"/>
        <v>7</v>
      </c>
      <c r="DO531" s="85" t="str">
        <f t="shared" si="286"/>
        <v>APROBADO</v>
      </c>
      <c r="DP531" s="85" t="str">
        <f t="shared" si="287"/>
        <v>APROBADO</v>
      </c>
      <c r="DQ531" s="7">
        <f t="shared" si="288"/>
        <v>6.4</v>
      </c>
      <c r="DR531" s="85" t="str">
        <f t="shared" si="301"/>
        <v>APROBADO</v>
      </c>
      <c r="DS531" s="2" t="str">
        <f>+('3 Planilla Preadjudicación OTIC'!BN531)</f>
        <v>NO</v>
      </c>
      <c r="DT531" s="2">
        <f>IF(DR531="APROBADO",VLOOKUP(A531,'5 TD'!$D$3:$E$270,2,0),"NO APLICA")</f>
        <v>7</v>
      </c>
      <c r="DU531" s="2" t="str">
        <f t="shared" si="302"/>
        <v>NO</v>
      </c>
      <c r="DV531" s="2" t="str">
        <f>IF(DU531="SI",VLOOKUP(A531,'5 TD'!$G$3:$H$270,2,0),"NO APLICA ")</f>
        <v xml:space="preserve">NO APLICA </v>
      </c>
      <c r="DW531" s="2" t="str">
        <f t="shared" si="303"/>
        <v>NO</v>
      </c>
      <c r="DX531" s="2" t="str">
        <f>IF(DW531="SI",VLOOKUP(A531,'5 TD'!$J$4:$K$472,2,0),"NO APLICA")</f>
        <v>NO APLICA</v>
      </c>
      <c r="DY531" s="2" t="str">
        <f t="shared" si="304"/>
        <v>NO APLICA</v>
      </c>
      <c r="DZ531" s="7" t="str">
        <f>IF(DY531="SI",VLOOKUP(A531,'5 TD'!$M$4:$N$350,2,0),"NO APLICA")</f>
        <v>NO APLICA</v>
      </c>
      <c r="EA531" s="2" t="str">
        <f t="shared" si="305"/>
        <v>NO APLICA</v>
      </c>
      <c r="EB531" s="12" t="str">
        <f t="shared" si="306"/>
        <v/>
      </c>
      <c r="EC531" s="12" t="str">
        <f>IF(EA531="SI",VLOOKUP(A531,'5 TD'!$V$4:$W$479,2,0),"NO APLICA")</f>
        <v>NO APLICA</v>
      </c>
      <c r="ED531" s="2" t="str">
        <f t="shared" si="289"/>
        <v>NO</v>
      </c>
      <c r="EE531" s="79" t="str">
        <f>IF(ED531="SI",VLOOKUP(AI531,COMPORTAMIENTO!$A$1:$H$2100,7,0),"NO APLICA")</f>
        <v>NO APLICA</v>
      </c>
      <c r="EF531" s="12" t="str">
        <f>IF(ED531="SI",VLOOKUP(A531,'5 TD'!$P$2:$Q$479,2,0),"NO APLICA")</f>
        <v>NO APLICA</v>
      </c>
      <c r="EG531" s="2" t="str">
        <f t="shared" si="290"/>
        <v>NO</v>
      </c>
      <c r="EH531" s="2">
        <f>IF(CZ531="no",0,VLOOKUP(AI531,EXPERIENCIA!$A$1:$C$2100,2,0))</f>
        <v>0</v>
      </c>
      <c r="EI531" s="2">
        <f>IF(CZ531="si",VLOOKUP(A531,'5 TD'!$S$3:$T$2103,2,0),0)</f>
        <v>0</v>
      </c>
      <c r="EJ531" s="2" t="str">
        <f t="shared" si="291"/>
        <v>SI</v>
      </c>
      <c r="EK531" s="2">
        <f>+('3 Planilla Preadjudicación OTIC'!BU531)</f>
        <v>0</v>
      </c>
      <c r="EL531" s="4"/>
      <c r="EM531" s="3"/>
      <c r="EN531" s="3"/>
      <c r="EQ531" s="86"/>
    </row>
    <row r="532" spans="1:147" ht="15" customHeight="1" x14ac:dyDescent="0.3">
      <c r="A532" s="2">
        <f>+('3 Planilla Preadjudicación OTIC'!A532)</f>
        <v>14504</v>
      </c>
      <c r="B532" s="2" t="str">
        <f>+('3 Planilla Preadjudicación OTIC'!B532)</f>
        <v>65181652-1</v>
      </c>
      <c r="C532" s="4">
        <f>+('3 Planilla Preadjudicación OTIC'!E532)</f>
        <v>2025</v>
      </c>
      <c r="D532" s="4" t="str">
        <f>+('3 Planilla Preadjudicación OTIC'!F532)</f>
        <v>MANDATO</v>
      </c>
      <c r="E532" s="4" t="str">
        <f>+('3 Planilla Preadjudicación OTIC'!G532)</f>
        <v>91337000-7</v>
      </c>
      <c r="F532" s="4" t="str">
        <f>+('3 Planilla Preadjudicación OTIC'!H532)</f>
        <v>CEMENTO POLPAICO S.A.</v>
      </c>
      <c r="G532" s="4"/>
      <c r="H532" s="4"/>
      <c r="I532" s="4" t="str">
        <f>+('3 Planilla Preadjudicación OTIC'!I532)</f>
        <v>MEJORANDO EL MARKETING DE MI NEGOCIO</v>
      </c>
      <c r="J532" s="4" t="str">
        <f>+('3 Planilla Preadjudicación OTIC'!J532)</f>
        <v>PF0840</v>
      </c>
      <c r="K532" s="4" t="str">
        <f>+('3 Planilla Preadjudicación OTIC'!K532)</f>
        <v/>
      </c>
      <c r="L532" s="4" t="str">
        <f>+('3 Planilla Preadjudicación OTIC'!L532)</f>
        <v/>
      </c>
      <c r="M532" s="2">
        <f>+('3 Planilla Preadjudicación OTIC'!M532)</f>
        <v>9</v>
      </c>
      <c r="N532" s="4" t="str">
        <f>+('3 Planilla Preadjudicación OTIC'!N532)</f>
        <v>ARAUCANIA</v>
      </c>
      <c r="O532" s="4" t="str">
        <f>+('3 Planilla Preadjudicación OTIC'!O532)</f>
        <v>TEMUCO</v>
      </c>
      <c r="P532" s="4" t="str">
        <f>+('3 Planilla Preadjudicación OTIC'!P532)</f>
        <v>PERSONAS DESOCUPADAS (CESANTES Y PERSONAS QUE BUSCAN TRABAJO POR PRIMERA VEZ).</v>
      </c>
      <c r="Q532" s="4" t="str">
        <f>+('3 Planilla Preadjudicación OTIC'!Q532)</f>
        <v>PRESENCIAL</v>
      </c>
      <c r="R532" s="4" t="str">
        <f>+('3 Planilla Preadjudicación OTIC'!R532)</f>
        <v>INDEPENDIENTE</v>
      </c>
      <c r="S532" s="4">
        <f>+('3 Planilla Preadjudicación OTIC'!S532)</f>
        <v>8</v>
      </c>
      <c r="T532" s="2">
        <f>+('3 Planilla Preadjudicación OTIC'!T532)</f>
        <v>10</v>
      </c>
      <c r="U532" s="2">
        <f>+('3 Planilla Preadjudicación OTIC'!U532)</f>
        <v>36</v>
      </c>
      <c r="V532" s="2">
        <f>+('3 Planilla Preadjudicación OTIC'!V532)</f>
        <v>0</v>
      </c>
      <c r="W532" s="2">
        <f>+('3 Planilla Preadjudicación OTIC'!W532)</f>
        <v>36</v>
      </c>
      <c r="X532" s="2">
        <f>+('3 Planilla Preadjudicación OTIC'!X532)</f>
        <v>5</v>
      </c>
      <c r="Y532" s="2" t="str">
        <f>+('3 Planilla Preadjudicación OTIC'!Y532)</f>
        <v>SI</v>
      </c>
      <c r="Z532" s="2" t="str">
        <f>+('3 Planilla Preadjudicación OTIC'!Z532)</f>
        <v>NO</v>
      </c>
      <c r="AA532" s="2" t="str">
        <f>+('3 Planilla Preadjudicación OTIC'!AA532)</f>
        <v>NO</v>
      </c>
      <c r="AB532" s="4" t="str">
        <f>+('3 Planilla Preadjudicación OTIC'!AB532)</f>
        <v>SE AJUSTA A PLAN FORMATIVO</v>
      </c>
      <c r="AC532" s="4" t="str">
        <f>+('3 Planilla Preadjudicación OTIC'!AC532)</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532" s="2" t="str">
        <f>+('3 Planilla Preadjudicación OTIC'!AD532)</f>
        <v>NO</v>
      </c>
      <c r="AE532" s="4">
        <f>+('3 Planilla Preadjudicación OTIC'!AE532)</f>
        <v>0</v>
      </c>
      <c r="AF532" s="2" t="str">
        <f>+('3 Planilla Preadjudicación OTIC'!AF532)</f>
        <v>CERRADA</v>
      </c>
      <c r="AG532" s="2">
        <f>+('3 Planilla Preadjudicación OTIC'!AG532)</f>
        <v>8</v>
      </c>
      <c r="AH532" s="2">
        <f>+('3 Planilla Preadjudicación OTIC'!AH532)</f>
        <v>1</v>
      </c>
      <c r="AI532" s="135" t="str">
        <f>+('3 Planilla Preadjudicación OTIC'!AI532)</f>
        <v>70704300-8</v>
      </c>
      <c r="AJ532" s="4" t="str">
        <f>+('3 Planilla Preadjudicación OTIC'!AJ532)</f>
        <v>Fundación de Capacitación Afodegama</v>
      </c>
      <c r="AK532" s="2">
        <f>+('3 Planilla Preadjudicación OTIC'!AK532)</f>
        <v>36</v>
      </c>
      <c r="AL532" s="2">
        <f>+('3 Planilla Preadjudicación OTIC'!AL532)</f>
        <v>8</v>
      </c>
      <c r="AM532" s="12">
        <f>+('3 Planilla Preadjudicación OTIC'!AM532)</f>
        <v>4130</v>
      </c>
      <c r="AN532" s="12">
        <f>+('3 Planilla Preadjudicación OTIC'!AN532)</f>
        <v>0</v>
      </c>
      <c r="AO532" s="12">
        <f>+('3 Planilla Preadjudicación OTIC'!AO532)</f>
        <v>0</v>
      </c>
      <c r="AP532" s="12">
        <f>+('3 Planilla Preadjudicación OTIC'!AP532)</f>
        <v>1486800</v>
      </c>
      <c r="AQ532" s="12">
        <f>+('3 Planilla Preadjudicación OTIC'!AQ532)</f>
        <v>320000</v>
      </c>
      <c r="AR532" s="12">
        <f>+('3 Planilla Preadjudicación OTIC'!AR532)</f>
        <v>0</v>
      </c>
      <c r="AS532" s="12">
        <f>+('3 Planilla Preadjudicación OTIC'!AS532)</f>
        <v>0</v>
      </c>
      <c r="AT532" s="12">
        <f>+('3 Planilla Preadjudicación OTIC'!AT532)</f>
        <v>0</v>
      </c>
      <c r="AU532" s="12">
        <f>+('3 Planilla Preadjudicación OTIC'!AU532)</f>
        <v>1806800</v>
      </c>
      <c r="AV532" s="2" t="str">
        <f>+('3 Planilla Preadjudicación OTIC'!AV532)</f>
        <v>SI</v>
      </c>
      <c r="AW532" s="4">
        <f>+('3 Planilla Preadjudicación OTIC'!AW532)</f>
        <v>0</v>
      </c>
      <c r="AX532" s="2">
        <f>+('3 Planilla Preadjudicación OTIC'!AX532)</f>
        <v>1</v>
      </c>
      <c r="AY532" s="2">
        <f>+('3 Planilla Preadjudicación OTIC'!AY532)</f>
        <v>3</v>
      </c>
      <c r="AZ532" s="2">
        <f>+('3 Planilla Preadjudicación OTIC'!AZ532)</f>
        <v>0</v>
      </c>
      <c r="BA532" s="2">
        <f>+('3 Planilla Preadjudicación OTIC'!BA532)</f>
        <v>0</v>
      </c>
      <c r="BB532" s="2">
        <f>+('3 Planilla Preadjudicación OTIC'!BB532)</f>
        <v>0</v>
      </c>
      <c r="BC532" s="2">
        <f>+('3 Planilla Preadjudicación OTIC'!BC532)</f>
        <v>0</v>
      </c>
      <c r="BD532" s="2">
        <f>+('3 Planilla Preadjudicación OTIC'!BD532)</f>
        <v>0</v>
      </c>
      <c r="BE532" s="2">
        <f>+('3 Planilla Preadjudicación OTIC'!BE532)</f>
        <v>0</v>
      </c>
      <c r="BF532" s="2">
        <f>+('3 Planilla Preadjudicación OTIC'!BF532)</f>
        <v>0</v>
      </c>
      <c r="BG532" s="2">
        <f>+('3 Planilla Preadjudicación OTIC'!BG532)</f>
        <v>7</v>
      </c>
      <c r="BH532" s="2">
        <f>+('3 Planilla Preadjudicación OTIC'!BH532)</f>
        <v>7</v>
      </c>
      <c r="BI532" s="2">
        <f>+('3 Planilla Preadjudicación OTIC'!BI532)</f>
        <v>7</v>
      </c>
      <c r="BJ532" s="2">
        <f>+('3 Planilla Preadjudicación OTIC'!BJ532)</f>
        <v>7</v>
      </c>
      <c r="BK532" s="2">
        <f>+('3 Planilla Preadjudicación OTIC'!BK532)</f>
        <v>7</v>
      </c>
      <c r="BL532" s="2">
        <f>+('3 Planilla Preadjudicación OTIC'!BL532)</f>
        <v>7</v>
      </c>
      <c r="BM532" s="104">
        <f>ROUND(('3 Planilla Preadjudicación OTIC'!BM532),1)</f>
        <v>6</v>
      </c>
      <c r="BN532" s="4" t="str">
        <f>+('3 Planilla Preadjudicación OTIC'!BN532)</f>
        <v>NO</v>
      </c>
      <c r="BO532" s="4">
        <f>+('3 Planilla Preadjudicación OTIC'!BO532)</f>
        <v>0</v>
      </c>
      <c r="BP532" s="4">
        <f>+('3 Planilla Preadjudicación OTIC'!BP532)</f>
        <v>0</v>
      </c>
      <c r="BQ532" s="4">
        <f>+('3 Planilla Preadjudicación OTIC'!BQ532)</f>
        <v>0</v>
      </c>
      <c r="BR532" s="4">
        <f>+('3 Planilla Preadjudicación OTIC'!BR532)</f>
        <v>0</v>
      </c>
      <c r="BS532" s="4">
        <f>+('3 Planilla Preadjudicación OTIC'!BS532)</f>
        <v>0</v>
      </c>
      <c r="BT532" s="4">
        <f>+('3 Planilla Preadjudicación OTIC'!BT532)</f>
        <v>0</v>
      </c>
      <c r="BU532" s="85">
        <f>IF(VLOOKUP(A532,'BD OFICIAL'!$A$1:$AL$2098,7,0)=D532,0,1)</f>
        <v>0</v>
      </c>
      <c r="BV532" s="85">
        <f>IF(VLOOKUP(A532,'BD OFICIAL'!$A$1:$AL$2098,11,0)=J532,0,1)</f>
        <v>0</v>
      </c>
      <c r="BW532" s="85">
        <f>IF(VLOOKUP(A532,'BD OFICIAL'!$A$1:$AL$2098,13,0)=L532,0,1)</f>
        <v>0</v>
      </c>
      <c r="BX532" s="2">
        <f>IF(VLOOKUP(A532,'BD OFICIAL'!$A$1:$AL$2098,16,0)=O532,0,1)</f>
        <v>0</v>
      </c>
      <c r="BY532" s="2">
        <f>IF(VLOOKUP(A532,'BD OFICIAL'!$A$1:$AL$2098,17,0)=P532,0,1)</f>
        <v>0</v>
      </c>
      <c r="BZ532" s="2">
        <f>IF(VLOOKUP(A532,'BD OFICIAL'!$A$1:$AL$2098,19,0)=R532,0,1)</f>
        <v>0</v>
      </c>
      <c r="CA532" s="2">
        <f>IF(VLOOKUP(A532,'BD OFICIAL'!$A$1:$AL$2098,21,0)=T532,0,1)</f>
        <v>0</v>
      </c>
      <c r="CB532" s="2">
        <f>IF(VLOOKUP(A532,'BD OFICIAL'!$A$1:$AL$2098,24,0)=AK532,0,1)</f>
        <v>0</v>
      </c>
      <c r="CC532" s="2">
        <f>IF(VLOOKUP(A532,'BD OFICIAL'!$A$1:$AL$2098,25,0)=X532,0,1)</f>
        <v>0</v>
      </c>
      <c r="CD532" s="2">
        <f>IF(VLOOKUP(A532,'BD OFICIAL'!$A$1:$AL$2098,26,0)=Y532,0,1)</f>
        <v>0</v>
      </c>
      <c r="CE532" s="2">
        <f>IF(VLOOKUP(A532,'BD OFICIAL'!$A$1:$AL$2098,27,0)=Z532,0,1)</f>
        <v>0</v>
      </c>
      <c r="CF532" s="2">
        <f>IF(VLOOKUP(A532,'BD OFICIAL'!$A$1:$AL$2098,28,0)=AA532,0,1)</f>
        <v>0</v>
      </c>
      <c r="CG532" s="2">
        <f>IF(VLOOKUP(A532,'BD OFICIAL'!$A$1:$AL$2098,33,0)=AF532,0,1)</f>
        <v>0</v>
      </c>
      <c r="CH532" s="2">
        <f>IF(VLOOKUP(A532,'BD OFICIAL'!$A$1:$AL$2098,35,0)=AH532,0,1)</f>
        <v>0</v>
      </c>
      <c r="CI532" s="85">
        <f>IF(VLOOKUP(A532,'BD OFICIAL'!$A$1:$AL$2098,34,0)=AL532,0,1)</f>
        <v>0</v>
      </c>
      <c r="CJ532" s="12">
        <f>VLOOKUP(A532,'BD OFICIAL'!$A$1:$AM$2098,36,0)*AM532-AP532</f>
        <v>0</v>
      </c>
      <c r="CK532" s="85" t="str">
        <f t="shared" si="292"/>
        <v>SSH</v>
      </c>
      <c r="CL532" s="85" t="str">
        <f t="shared" si="293"/>
        <v>SI</v>
      </c>
      <c r="CM532" s="85" t="str">
        <f t="shared" si="273"/>
        <v>NO</v>
      </c>
      <c r="CN532" s="31">
        <f t="shared" si="274"/>
        <v>0</v>
      </c>
      <c r="CO532" s="31">
        <f t="shared" si="294"/>
        <v>0</v>
      </c>
      <c r="CP532" s="31">
        <f t="shared" si="275"/>
        <v>0</v>
      </c>
      <c r="CQ532" s="31">
        <f>IF(Y532="NO",0,IF(Y532="SI",IF(VLOOKUP(A532,'BD OFICIAL'!$A:$AO,40,0)=AQ532,0,1)))</f>
        <v>0</v>
      </c>
      <c r="CR532" s="31">
        <f>IF(Z532="NO",0,IF(Z532="SI",IF(VLOOKUP(B532,'BD OFICIAL'!$A:$AO,41,0)=AS532,0,1)))</f>
        <v>0</v>
      </c>
      <c r="CS532" s="31">
        <f t="shared" si="295"/>
        <v>0</v>
      </c>
      <c r="CT532" s="31">
        <f t="shared" si="296"/>
        <v>0</v>
      </c>
      <c r="CU532" s="31">
        <f>IF(VLOOKUP(A532,'BD OFICIAL'!$A$1:$AL$1056,31,0)="SI",IF(AT532&gt;0,0,1),IF(AT532=0,0,1))</f>
        <v>0</v>
      </c>
      <c r="CV532" s="31">
        <f t="shared" si="297"/>
        <v>0</v>
      </c>
      <c r="CW532" s="31">
        <f t="shared" si="276"/>
        <v>0</v>
      </c>
      <c r="CX532" s="85" t="str">
        <f t="shared" si="277"/>
        <v>SI</v>
      </c>
      <c r="CY532" s="31">
        <f t="shared" si="278"/>
        <v>0</v>
      </c>
      <c r="CZ532" s="85" t="str">
        <f>IF(ISERROR(VLOOKUP(AI532,EXPERIENCIA!$A$1:$C$2100,1,0)),"NO","SI")</f>
        <v>SI</v>
      </c>
      <c r="DA532" s="85">
        <f>IF(CX532="no","NO APLICA",IF(AX532=0,"ERROR NOTA",IF(AND(AX532&gt;1,CZ532="NO"),"ERROR NOTA",IF(AND(CZ532="NO",AX532=1),0,IF(VLOOKUP(AI532,EXPERIENCIA!$A$1:$C$2100,3,0)=AX532,0,"ERROR NOTA")))))</f>
        <v>0</v>
      </c>
      <c r="DB532" s="85" t="str">
        <f>IF(ISERROR(VLOOKUP(AI532,COMPORTAMIENTO!$A$1:$C$2100,1,0)),"NO","SI")</f>
        <v>SI</v>
      </c>
      <c r="DC532" s="85">
        <f>IF(CX532="NO","NO APLICA",IF(AY532=0,"ERROR NOTA",IF(AND(DB532="NO",AY532=7),0,IF(VLOOKUP(AI532,COMPORTAMIENTO!$A$2:$H$2100,8,0)=AY532,0,"ERROR NOTA"))))</f>
        <v>0</v>
      </c>
      <c r="DD532" s="104">
        <f t="shared" si="279"/>
        <v>0.1</v>
      </c>
      <c r="DE532" s="104">
        <f t="shared" si="280"/>
        <v>0.30000000000000004</v>
      </c>
      <c r="DF532" s="85" t="str">
        <f t="shared" si="298"/>
        <v>SI</v>
      </c>
      <c r="DG532" s="85">
        <f t="shared" si="281"/>
        <v>0</v>
      </c>
      <c r="DH532" s="85">
        <f t="shared" si="282"/>
        <v>0</v>
      </c>
      <c r="DI532" s="85">
        <f t="shared" si="283"/>
        <v>0</v>
      </c>
      <c r="DJ532" s="12">
        <f t="shared" si="284"/>
        <v>7.0000000000000009</v>
      </c>
      <c r="DK532" s="7">
        <f t="shared" si="285"/>
        <v>7.0000000000000009</v>
      </c>
      <c r="DL532" s="12">
        <f t="shared" si="299"/>
        <v>4130</v>
      </c>
      <c r="DM532" s="12">
        <f>VLOOKUP(A532,'5 TD'!$A:$B,2,0)</f>
        <v>4130</v>
      </c>
      <c r="DN532" s="7">
        <f t="shared" si="300"/>
        <v>7</v>
      </c>
      <c r="DO532" s="85" t="str">
        <f t="shared" si="286"/>
        <v>APROBADO</v>
      </c>
      <c r="DP532" s="85" t="str">
        <f t="shared" si="287"/>
        <v>APROBADO</v>
      </c>
      <c r="DQ532" s="7">
        <f t="shared" si="288"/>
        <v>6</v>
      </c>
      <c r="DR532" s="85" t="str">
        <f t="shared" si="301"/>
        <v>APROBADO</v>
      </c>
      <c r="DS532" s="2" t="str">
        <f>+('3 Planilla Preadjudicación OTIC'!BN532)</f>
        <v>NO</v>
      </c>
      <c r="DT532" s="2">
        <f>IF(DR532="APROBADO",VLOOKUP(A532,'5 TD'!$D$3:$E$270,2,0),"NO APLICA")</f>
        <v>7</v>
      </c>
      <c r="DU532" s="2" t="str">
        <f t="shared" si="302"/>
        <v>NO</v>
      </c>
      <c r="DV532" s="2" t="str">
        <f>IF(DU532="SI",VLOOKUP(A532,'5 TD'!$G$3:$H$270,2,0),"NO APLICA ")</f>
        <v xml:space="preserve">NO APLICA </v>
      </c>
      <c r="DW532" s="2" t="str">
        <f t="shared" si="303"/>
        <v>NO</v>
      </c>
      <c r="DX532" s="2" t="str">
        <f>IF(DW532="SI",VLOOKUP(A532,'5 TD'!$J$4:$K$472,2,0),"NO APLICA")</f>
        <v>NO APLICA</v>
      </c>
      <c r="DY532" s="2" t="str">
        <f t="shared" si="304"/>
        <v>NO APLICA</v>
      </c>
      <c r="DZ532" s="7" t="str">
        <f>IF(DY532="SI",VLOOKUP(A532,'5 TD'!$M$4:$N$350,2,0),"NO APLICA")</f>
        <v>NO APLICA</v>
      </c>
      <c r="EA532" s="2" t="str">
        <f t="shared" si="305"/>
        <v>NO APLICA</v>
      </c>
      <c r="EB532" s="12" t="str">
        <f t="shared" si="306"/>
        <v/>
      </c>
      <c r="EC532" s="12" t="str">
        <f>IF(EA532="SI",VLOOKUP(A532,'5 TD'!$V$4:$W$479,2,0),"NO APLICA")</f>
        <v>NO APLICA</v>
      </c>
      <c r="ED532" s="2" t="str">
        <f t="shared" si="289"/>
        <v>NO</v>
      </c>
      <c r="EE532" s="79" t="str">
        <f>IF(ED532="SI",VLOOKUP(AI532,COMPORTAMIENTO!$A$1:$H$2100,7,0),"NO APLICA")</f>
        <v>NO APLICA</v>
      </c>
      <c r="EF532" s="12" t="str">
        <f>IF(ED532="SI",VLOOKUP(A532,'5 TD'!$P$2:$Q$479,2,0),"NO APLICA")</f>
        <v>NO APLICA</v>
      </c>
      <c r="EG532" s="2" t="str">
        <f t="shared" si="290"/>
        <v>NO</v>
      </c>
      <c r="EH532" s="2">
        <f>IF(CZ532="no",0,VLOOKUP(AI532,EXPERIENCIA!$A$1:$C$2100,2,0))</f>
        <v>8</v>
      </c>
      <c r="EI532" s="2">
        <f>IF(CZ532="si",VLOOKUP(A532,'5 TD'!$S$3:$T$2103,2,0),0)</f>
        <v>146</v>
      </c>
      <c r="EJ532" s="2" t="str">
        <f t="shared" si="291"/>
        <v>NO</v>
      </c>
      <c r="EK532" s="2">
        <f>+('3 Planilla Preadjudicación OTIC'!BU532)</f>
        <v>0</v>
      </c>
      <c r="EL532" s="4"/>
      <c r="EM532" s="3"/>
      <c r="EN532" s="3"/>
      <c r="EQ532" s="86"/>
    </row>
    <row r="533" spans="1:147" ht="15" customHeight="1" x14ac:dyDescent="0.3">
      <c r="A533" s="2">
        <f>+('3 Planilla Preadjudicación OTIC'!A533)</f>
        <v>14505</v>
      </c>
      <c r="B533" s="2" t="str">
        <f>+('3 Planilla Preadjudicación OTIC'!B533)</f>
        <v>65181652-1</v>
      </c>
      <c r="C533" s="4">
        <f>+('3 Planilla Preadjudicación OTIC'!E533)</f>
        <v>2025</v>
      </c>
      <c r="D533" s="4" t="str">
        <f>+('3 Planilla Preadjudicación OTIC'!F533)</f>
        <v>MANDATO</v>
      </c>
      <c r="E533" s="4" t="str">
        <f>+('3 Planilla Preadjudicación OTIC'!G533)</f>
        <v>91337000-7</v>
      </c>
      <c r="F533" s="4" t="str">
        <f>+('3 Planilla Preadjudicación OTIC'!H533)</f>
        <v>CEMENTO POLPAICO S.A.</v>
      </c>
      <c r="G533" s="4"/>
      <c r="H533" s="4"/>
      <c r="I533" s="4" t="str">
        <f>+('3 Planilla Preadjudicación OTIC'!I533)</f>
        <v>MEJORANDO EL MARKETING DE MI NEGOCIO</v>
      </c>
      <c r="J533" s="4" t="str">
        <f>+('3 Planilla Preadjudicación OTIC'!J533)</f>
        <v>PF0840</v>
      </c>
      <c r="K533" s="4" t="str">
        <f>+('3 Planilla Preadjudicación OTIC'!K533)</f>
        <v/>
      </c>
      <c r="L533" s="4" t="str">
        <f>+('3 Planilla Preadjudicación OTIC'!L533)</f>
        <v/>
      </c>
      <c r="M533" s="2">
        <f>+('3 Planilla Preadjudicación OTIC'!M533)</f>
        <v>9</v>
      </c>
      <c r="N533" s="4" t="str">
        <f>+('3 Planilla Preadjudicación OTIC'!N533)</f>
        <v>ARAUCANIA</v>
      </c>
      <c r="O533" s="4" t="str">
        <f>+('3 Planilla Preadjudicación OTIC'!O533)</f>
        <v>TEMUCO</v>
      </c>
      <c r="P533" s="4" t="str">
        <f>+('3 Planilla Preadjudicación OTIC'!P533)</f>
        <v>PERSONAS DESOCUPADAS (CESANTES Y PERSONAS QUE BUSCAN TRABAJO POR PRIMERA VEZ).</v>
      </c>
      <c r="Q533" s="4" t="str">
        <f>+('3 Planilla Preadjudicación OTIC'!Q533)</f>
        <v>PRESENCIAL</v>
      </c>
      <c r="R533" s="4" t="str">
        <f>+('3 Planilla Preadjudicación OTIC'!R533)</f>
        <v>INDEPENDIENTE</v>
      </c>
      <c r="S533" s="4">
        <f>+('3 Planilla Preadjudicación OTIC'!S533)</f>
        <v>8</v>
      </c>
      <c r="T533" s="2">
        <f>+('3 Planilla Preadjudicación OTIC'!T533)</f>
        <v>10</v>
      </c>
      <c r="U533" s="2">
        <f>+('3 Planilla Preadjudicación OTIC'!U533)</f>
        <v>36</v>
      </c>
      <c r="V533" s="2">
        <f>+('3 Planilla Preadjudicación OTIC'!V533)</f>
        <v>0</v>
      </c>
      <c r="W533" s="2">
        <f>+('3 Planilla Preadjudicación OTIC'!W533)</f>
        <v>36</v>
      </c>
      <c r="X533" s="2">
        <f>+('3 Planilla Preadjudicación OTIC'!X533)</f>
        <v>5</v>
      </c>
      <c r="Y533" s="2" t="str">
        <f>+('3 Planilla Preadjudicación OTIC'!Y533)</f>
        <v>SI</v>
      </c>
      <c r="Z533" s="2" t="str">
        <f>+('3 Planilla Preadjudicación OTIC'!Z533)</f>
        <v>NO</v>
      </c>
      <c r="AA533" s="2" t="str">
        <f>+('3 Planilla Preadjudicación OTIC'!AA533)</f>
        <v>NO</v>
      </c>
      <c r="AB533" s="4" t="str">
        <f>+('3 Planilla Preadjudicación OTIC'!AB533)</f>
        <v>SE AJUSTA A PLAN FORMATIVO</v>
      </c>
      <c r="AC533" s="4" t="str">
        <f>+('3 Planilla Preadjudicación OTIC'!AC533)</f>
        <v>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v>
      </c>
      <c r="AD533" s="2" t="str">
        <f>+('3 Planilla Preadjudicación OTIC'!AD533)</f>
        <v>NO</v>
      </c>
      <c r="AE533" s="4">
        <f>+('3 Planilla Preadjudicación OTIC'!AE533)</f>
        <v>0</v>
      </c>
      <c r="AF533" s="2" t="str">
        <f>+('3 Planilla Preadjudicación OTIC'!AF533)</f>
        <v>CERRADA</v>
      </c>
      <c r="AG533" s="2">
        <f>+('3 Planilla Preadjudicación OTIC'!AG533)</f>
        <v>8</v>
      </c>
      <c r="AH533" s="2">
        <f>+('3 Planilla Preadjudicación OTIC'!AH533)</f>
        <v>1</v>
      </c>
      <c r="AI533" s="135" t="str">
        <f>+('3 Planilla Preadjudicación OTIC'!AI533)</f>
        <v>70704300-8</v>
      </c>
      <c r="AJ533" s="4" t="str">
        <f>+('3 Planilla Preadjudicación OTIC'!AJ533)</f>
        <v>Fundación de Capacitación Afodegama</v>
      </c>
      <c r="AK533" s="2">
        <f>+('3 Planilla Preadjudicación OTIC'!AK533)</f>
        <v>36</v>
      </c>
      <c r="AL533" s="2">
        <f>+('3 Planilla Preadjudicación OTIC'!AL533)</f>
        <v>8</v>
      </c>
      <c r="AM533" s="12">
        <f>+('3 Planilla Preadjudicación OTIC'!AM533)</f>
        <v>4130</v>
      </c>
      <c r="AN533" s="12">
        <f>+('3 Planilla Preadjudicación OTIC'!AN533)</f>
        <v>0</v>
      </c>
      <c r="AO533" s="12">
        <f>+('3 Planilla Preadjudicación OTIC'!AO533)</f>
        <v>0</v>
      </c>
      <c r="AP533" s="12">
        <f>+('3 Planilla Preadjudicación OTIC'!AP533)</f>
        <v>1486800</v>
      </c>
      <c r="AQ533" s="12">
        <f>+('3 Planilla Preadjudicación OTIC'!AQ533)</f>
        <v>320000</v>
      </c>
      <c r="AR533" s="12">
        <f>+('3 Planilla Preadjudicación OTIC'!AR533)</f>
        <v>0</v>
      </c>
      <c r="AS533" s="12">
        <f>+('3 Planilla Preadjudicación OTIC'!AS533)</f>
        <v>0</v>
      </c>
      <c r="AT533" s="12">
        <f>+('3 Planilla Preadjudicación OTIC'!AT533)</f>
        <v>0</v>
      </c>
      <c r="AU533" s="12">
        <f>+('3 Planilla Preadjudicación OTIC'!AU533)</f>
        <v>1806800</v>
      </c>
      <c r="AV533" s="2" t="str">
        <f>+('3 Planilla Preadjudicación OTIC'!AV533)</f>
        <v>SI</v>
      </c>
      <c r="AW533" s="4">
        <f>+('3 Planilla Preadjudicación OTIC'!AW533)</f>
        <v>0</v>
      </c>
      <c r="AX533" s="2">
        <f>+('3 Planilla Preadjudicación OTIC'!AX533)</f>
        <v>1</v>
      </c>
      <c r="AY533" s="2">
        <f>+('3 Planilla Preadjudicación OTIC'!AY533)</f>
        <v>3</v>
      </c>
      <c r="AZ533" s="2">
        <f>+('3 Planilla Preadjudicación OTIC'!AZ533)</f>
        <v>0</v>
      </c>
      <c r="BA533" s="2">
        <f>+('3 Planilla Preadjudicación OTIC'!BA533)</f>
        <v>0</v>
      </c>
      <c r="BB533" s="2">
        <f>+('3 Planilla Preadjudicación OTIC'!BB533)</f>
        <v>0</v>
      </c>
      <c r="BC533" s="2">
        <f>+('3 Planilla Preadjudicación OTIC'!BC533)</f>
        <v>0</v>
      </c>
      <c r="BD533" s="2">
        <f>+('3 Planilla Preadjudicación OTIC'!BD533)</f>
        <v>0</v>
      </c>
      <c r="BE533" s="2">
        <f>+('3 Planilla Preadjudicación OTIC'!BE533)</f>
        <v>0</v>
      </c>
      <c r="BF533" s="2">
        <f>+('3 Planilla Preadjudicación OTIC'!BF533)</f>
        <v>0</v>
      </c>
      <c r="BG533" s="2">
        <f>+('3 Planilla Preadjudicación OTIC'!BG533)</f>
        <v>7</v>
      </c>
      <c r="BH533" s="2">
        <f>+('3 Planilla Preadjudicación OTIC'!BH533)</f>
        <v>7</v>
      </c>
      <c r="BI533" s="2">
        <f>+('3 Planilla Preadjudicación OTIC'!BI533)</f>
        <v>7</v>
      </c>
      <c r="BJ533" s="2">
        <f>+('3 Planilla Preadjudicación OTIC'!BJ533)</f>
        <v>7</v>
      </c>
      <c r="BK533" s="2">
        <f>+('3 Planilla Preadjudicación OTIC'!BK533)</f>
        <v>7</v>
      </c>
      <c r="BL533" s="2">
        <f>+('3 Planilla Preadjudicación OTIC'!BL533)</f>
        <v>7</v>
      </c>
      <c r="BM533" s="104">
        <f>ROUND(('3 Planilla Preadjudicación OTIC'!BM533),1)</f>
        <v>6</v>
      </c>
      <c r="BN533" s="4" t="str">
        <f>+('3 Planilla Preadjudicación OTIC'!BN533)</f>
        <v>NO</v>
      </c>
      <c r="BO533" s="4">
        <f>+('3 Planilla Preadjudicación OTIC'!BO533)</f>
        <v>0</v>
      </c>
      <c r="BP533" s="4">
        <f>+('3 Planilla Preadjudicación OTIC'!BP533)</f>
        <v>0</v>
      </c>
      <c r="BQ533" s="4">
        <f>+('3 Planilla Preadjudicación OTIC'!BQ533)</f>
        <v>0</v>
      </c>
      <c r="BR533" s="4">
        <f>+('3 Planilla Preadjudicación OTIC'!BR533)</f>
        <v>0</v>
      </c>
      <c r="BS533" s="4">
        <f>+('3 Planilla Preadjudicación OTIC'!BS533)</f>
        <v>0</v>
      </c>
      <c r="BT533" s="4">
        <f>+('3 Planilla Preadjudicación OTIC'!BT533)</f>
        <v>0</v>
      </c>
      <c r="BU533" s="85">
        <f>IF(VLOOKUP(A533,'BD OFICIAL'!$A$1:$AL$2098,7,0)=D533,0,1)</f>
        <v>0</v>
      </c>
      <c r="BV533" s="85">
        <f>IF(VLOOKUP(A533,'BD OFICIAL'!$A$1:$AL$2098,11,0)=J533,0,1)</f>
        <v>0</v>
      </c>
      <c r="BW533" s="85">
        <f>IF(VLOOKUP(A533,'BD OFICIAL'!$A$1:$AL$2098,13,0)=L533,0,1)</f>
        <v>0</v>
      </c>
      <c r="BX533" s="2">
        <f>IF(VLOOKUP(A533,'BD OFICIAL'!$A$1:$AL$2098,16,0)=O533,0,1)</f>
        <v>0</v>
      </c>
      <c r="BY533" s="2">
        <f>IF(VLOOKUP(A533,'BD OFICIAL'!$A$1:$AL$2098,17,0)=P533,0,1)</f>
        <v>0</v>
      </c>
      <c r="BZ533" s="2">
        <f>IF(VLOOKUP(A533,'BD OFICIAL'!$A$1:$AL$2098,19,0)=R533,0,1)</f>
        <v>0</v>
      </c>
      <c r="CA533" s="2">
        <f>IF(VLOOKUP(A533,'BD OFICIAL'!$A$1:$AL$2098,21,0)=T533,0,1)</f>
        <v>0</v>
      </c>
      <c r="CB533" s="2">
        <f>IF(VLOOKUP(A533,'BD OFICIAL'!$A$1:$AL$2098,24,0)=AK533,0,1)</f>
        <v>0</v>
      </c>
      <c r="CC533" s="2">
        <f>IF(VLOOKUP(A533,'BD OFICIAL'!$A$1:$AL$2098,25,0)=X533,0,1)</f>
        <v>0</v>
      </c>
      <c r="CD533" s="2">
        <f>IF(VLOOKUP(A533,'BD OFICIAL'!$A$1:$AL$2098,26,0)=Y533,0,1)</f>
        <v>0</v>
      </c>
      <c r="CE533" s="2">
        <f>IF(VLOOKUP(A533,'BD OFICIAL'!$A$1:$AL$2098,27,0)=Z533,0,1)</f>
        <v>0</v>
      </c>
      <c r="CF533" s="2">
        <f>IF(VLOOKUP(A533,'BD OFICIAL'!$A$1:$AL$2098,28,0)=AA533,0,1)</f>
        <v>0</v>
      </c>
      <c r="CG533" s="2">
        <f>IF(VLOOKUP(A533,'BD OFICIAL'!$A$1:$AL$2098,33,0)=AF533,0,1)</f>
        <v>0</v>
      </c>
      <c r="CH533" s="2">
        <f>IF(VLOOKUP(A533,'BD OFICIAL'!$A$1:$AL$2098,35,0)=AH533,0,1)</f>
        <v>0</v>
      </c>
      <c r="CI533" s="85">
        <f>IF(VLOOKUP(A533,'BD OFICIAL'!$A$1:$AL$2098,34,0)=AL533,0,1)</f>
        <v>0</v>
      </c>
      <c r="CJ533" s="12">
        <f>VLOOKUP(A533,'BD OFICIAL'!$A$1:$AM$2098,36,0)*AM533-AP533</f>
        <v>0</v>
      </c>
      <c r="CK533" s="85" t="str">
        <f t="shared" si="292"/>
        <v>SSH</v>
      </c>
      <c r="CL533" s="85" t="str">
        <f t="shared" si="293"/>
        <v>SI</v>
      </c>
      <c r="CM533" s="85" t="str">
        <f t="shared" si="273"/>
        <v>NO</v>
      </c>
      <c r="CN533" s="31">
        <f t="shared" si="274"/>
        <v>0</v>
      </c>
      <c r="CO533" s="31">
        <f t="shared" si="294"/>
        <v>0</v>
      </c>
      <c r="CP533" s="31">
        <f t="shared" si="275"/>
        <v>0</v>
      </c>
      <c r="CQ533" s="31">
        <f>IF(Y533="NO",0,IF(Y533="SI",IF(VLOOKUP(A533,'BD OFICIAL'!$A:$AO,40,0)=AQ533,0,1)))</f>
        <v>0</v>
      </c>
      <c r="CR533" s="31">
        <f>IF(Z533="NO",0,IF(Z533="SI",IF(VLOOKUP(B533,'BD OFICIAL'!$A:$AO,41,0)=AS533,0,1)))</f>
        <v>0</v>
      </c>
      <c r="CS533" s="31">
        <f t="shared" si="295"/>
        <v>0</v>
      </c>
      <c r="CT533" s="31">
        <f t="shared" si="296"/>
        <v>0</v>
      </c>
      <c r="CU533" s="31">
        <f>IF(VLOOKUP(A533,'BD OFICIAL'!$A$1:$AL$1056,31,0)="SI",IF(AT533&gt;0,0,1),IF(AT533=0,0,1))</f>
        <v>0</v>
      </c>
      <c r="CV533" s="31">
        <f t="shared" si="297"/>
        <v>0</v>
      </c>
      <c r="CW533" s="31">
        <f t="shared" si="276"/>
        <v>0</v>
      </c>
      <c r="CX533" s="85" t="str">
        <f t="shared" si="277"/>
        <v>SI</v>
      </c>
      <c r="CY533" s="31">
        <f t="shared" si="278"/>
        <v>0</v>
      </c>
      <c r="CZ533" s="85" t="str">
        <f>IF(ISERROR(VLOOKUP(AI533,EXPERIENCIA!$A$1:$C$2100,1,0)),"NO","SI")</f>
        <v>SI</v>
      </c>
      <c r="DA533" s="85">
        <f>IF(CX533="no","NO APLICA",IF(AX533=0,"ERROR NOTA",IF(AND(AX533&gt;1,CZ533="NO"),"ERROR NOTA",IF(AND(CZ533="NO",AX533=1),0,IF(VLOOKUP(AI533,EXPERIENCIA!$A$1:$C$2100,3,0)=AX533,0,"ERROR NOTA")))))</f>
        <v>0</v>
      </c>
      <c r="DB533" s="85" t="str">
        <f>IF(ISERROR(VLOOKUP(AI533,COMPORTAMIENTO!$A$1:$C$2100,1,0)),"NO","SI")</f>
        <v>SI</v>
      </c>
      <c r="DC533" s="85">
        <f>IF(CX533="NO","NO APLICA",IF(AY533=0,"ERROR NOTA",IF(AND(DB533="NO",AY533=7),0,IF(VLOOKUP(AI533,COMPORTAMIENTO!$A$2:$H$2100,8,0)=AY533,0,"ERROR NOTA"))))</f>
        <v>0</v>
      </c>
      <c r="DD533" s="104">
        <f t="shared" si="279"/>
        <v>0.1</v>
      </c>
      <c r="DE533" s="104">
        <f t="shared" si="280"/>
        <v>0.30000000000000004</v>
      </c>
      <c r="DF533" s="85" t="str">
        <f t="shared" si="298"/>
        <v>SI</v>
      </c>
      <c r="DG533" s="85">
        <f t="shared" si="281"/>
        <v>0</v>
      </c>
      <c r="DH533" s="85">
        <f t="shared" si="282"/>
        <v>0</v>
      </c>
      <c r="DI533" s="85">
        <f t="shared" si="283"/>
        <v>0</v>
      </c>
      <c r="DJ533" s="12">
        <f t="shared" si="284"/>
        <v>7.0000000000000009</v>
      </c>
      <c r="DK533" s="7">
        <f t="shared" si="285"/>
        <v>7.0000000000000009</v>
      </c>
      <c r="DL533" s="12">
        <f t="shared" si="299"/>
        <v>4130</v>
      </c>
      <c r="DM533" s="12">
        <f>VLOOKUP(A533,'5 TD'!$A:$B,2,0)</f>
        <v>4130</v>
      </c>
      <c r="DN533" s="7">
        <f t="shared" si="300"/>
        <v>7</v>
      </c>
      <c r="DO533" s="85" t="str">
        <f t="shared" si="286"/>
        <v>APROBADO</v>
      </c>
      <c r="DP533" s="85" t="str">
        <f t="shared" si="287"/>
        <v>APROBADO</v>
      </c>
      <c r="DQ533" s="7">
        <f t="shared" si="288"/>
        <v>6</v>
      </c>
      <c r="DR533" s="85" t="str">
        <f t="shared" si="301"/>
        <v>APROBADO</v>
      </c>
      <c r="DS533" s="2" t="str">
        <f>+('3 Planilla Preadjudicación OTIC'!BN533)</f>
        <v>NO</v>
      </c>
      <c r="DT533" s="2">
        <f>IF(DR533="APROBADO",VLOOKUP(A533,'5 TD'!$D$3:$E$270,2,0),"NO APLICA")</f>
        <v>7</v>
      </c>
      <c r="DU533" s="2" t="str">
        <f t="shared" si="302"/>
        <v>NO</v>
      </c>
      <c r="DV533" s="2" t="str">
        <f>IF(DU533="SI",VLOOKUP(A533,'5 TD'!$G$3:$H$270,2,0),"NO APLICA ")</f>
        <v xml:space="preserve">NO APLICA </v>
      </c>
      <c r="DW533" s="2" t="str">
        <f t="shared" si="303"/>
        <v>NO</v>
      </c>
      <c r="DX533" s="2" t="str">
        <f>IF(DW533="SI",VLOOKUP(A533,'5 TD'!$J$4:$K$472,2,0),"NO APLICA")</f>
        <v>NO APLICA</v>
      </c>
      <c r="DY533" s="2" t="str">
        <f t="shared" si="304"/>
        <v>NO APLICA</v>
      </c>
      <c r="DZ533" s="7" t="str">
        <f>IF(DY533="SI",VLOOKUP(A533,'5 TD'!$M$4:$N$350,2,0),"NO APLICA")</f>
        <v>NO APLICA</v>
      </c>
      <c r="EA533" s="2" t="str">
        <f t="shared" si="305"/>
        <v>NO APLICA</v>
      </c>
      <c r="EB533" s="12" t="str">
        <f t="shared" si="306"/>
        <v/>
      </c>
      <c r="EC533" s="12" t="str">
        <f>IF(EA533="SI",VLOOKUP(A533,'5 TD'!$V$4:$W$479,2,0),"NO APLICA")</f>
        <v>NO APLICA</v>
      </c>
      <c r="ED533" s="2" t="str">
        <f t="shared" si="289"/>
        <v>NO</v>
      </c>
      <c r="EE533" s="79" t="str">
        <f>IF(ED533="SI",VLOOKUP(AI533,COMPORTAMIENTO!$A$1:$H$2100,7,0),"NO APLICA")</f>
        <v>NO APLICA</v>
      </c>
      <c r="EF533" s="12" t="str">
        <f>IF(ED533="SI",VLOOKUP(A533,'5 TD'!$P$2:$Q$479,2,0),"NO APLICA")</f>
        <v>NO APLICA</v>
      </c>
      <c r="EG533" s="2" t="str">
        <f t="shared" si="290"/>
        <v>NO</v>
      </c>
      <c r="EH533" s="2">
        <f>IF(CZ533="no",0,VLOOKUP(AI533,EXPERIENCIA!$A$1:$C$2100,2,0))</f>
        <v>8</v>
      </c>
      <c r="EI533" s="2">
        <f>IF(CZ533="si",VLOOKUP(A533,'5 TD'!$S$3:$T$2103,2,0),0)</f>
        <v>146</v>
      </c>
      <c r="EJ533" s="2" t="str">
        <f t="shared" si="291"/>
        <v>NO</v>
      </c>
      <c r="EK533" s="2">
        <f>+('3 Planilla Preadjudicación OTIC'!BU533)</f>
        <v>0</v>
      </c>
      <c r="EL533" s="4"/>
      <c r="EM533" s="3"/>
      <c r="EN533" s="3"/>
      <c r="EQ533" s="86"/>
    </row>
    <row r="534" spans="1:147" ht="15" customHeight="1" x14ac:dyDescent="0.3">
      <c r="A534" s="2">
        <f>+('3 Planilla Preadjudicación OTIC'!A534)</f>
        <v>14394</v>
      </c>
      <c r="B534" s="2" t="str">
        <f>+('3 Planilla Preadjudicación OTIC'!B534)</f>
        <v>65181652-1</v>
      </c>
      <c r="C534" s="4">
        <f>+('3 Planilla Preadjudicación OTIC'!E534)</f>
        <v>2025</v>
      </c>
      <c r="D534" s="4" t="str">
        <f>+('3 Planilla Preadjudicación OTIC'!F534)</f>
        <v>MANDATO</v>
      </c>
      <c r="E534" s="4" t="str">
        <f>+('3 Planilla Preadjudicación OTIC'!G534)</f>
        <v>96532330-9</v>
      </c>
      <c r="F534" s="4" t="str">
        <f>+('3 Planilla Preadjudicación OTIC'!H534)</f>
        <v>CMPC PULP SPA</v>
      </c>
      <c r="G534" s="4"/>
      <c r="H534" s="4"/>
      <c r="I534" s="4" t="str">
        <f>+('3 Planilla Preadjudicación OTIC'!I534)</f>
        <v>FABRICACIÓN ARTESANAL DE MUEBLES DE MADERA</v>
      </c>
      <c r="J534" s="4" t="str">
        <f>+('3 Planilla Preadjudicación OTIC'!J534)</f>
        <v>PF0725</v>
      </c>
      <c r="K534" s="4" t="str">
        <f>+('3 Planilla Preadjudicación OTIC'!K534)</f>
        <v>TÉCNICAS PARA EL EMPRENDIMIENTO</v>
      </c>
      <c r="L534" s="4" t="str">
        <f>+('3 Planilla Preadjudicación OTIC'!L534)</f>
        <v>PF0921</v>
      </c>
      <c r="M534" s="2">
        <f>+('3 Planilla Preadjudicación OTIC'!M534)</f>
        <v>9</v>
      </c>
      <c r="N534" s="4" t="str">
        <f>+('3 Planilla Preadjudicación OTIC'!N534)</f>
        <v>ARAUCANIA</v>
      </c>
      <c r="O534" s="4" t="str">
        <f>+('3 Planilla Preadjudicación OTIC'!O534)</f>
        <v>COLLIPULLI</v>
      </c>
      <c r="P534" s="4" t="str">
        <f>+('3 Planilla Preadjudicación OTIC'!P534)</f>
        <v>EMPRENDEDORES/AS INFORMALES O PERSONAS VULNERABLES PERTENECIENTES AL 80% MAS VULNERABLE</v>
      </c>
      <c r="Q534" s="4" t="str">
        <f>+('3 Planilla Preadjudicación OTIC'!Q534)</f>
        <v>PRESENCIAL</v>
      </c>
      <c r="R534" s="4" t="str">
        <f>+('3 Planilla Preadjudicación OTIC'!R534)</f>
        <v>INDEPENDIENTE</v>
      </c>
      <c r="S534" s="4">
        <f>+('3 Planilla Preadjudicación OTIC'!S534)</f>
        <v>52</v>
      </c>
      <c r="T534" s="2">
        <f>+('3 Planilla Preadjudicación OTIC'!T534)</f>
        <v>15</v>
      </c>
      <c r="U534" s="2">
        <f>+('3 Planilla Preadjudicación OTIC'!U534)</f>
        <v>195</v>
      </c>
      <c r="V534" s="2">
        <f>+('3 Planilla Preadjudicación OTIC'!V534)</f>
        <v>12</v>
      </c>
      <c r="W534" s="2">
        <f>+('3 Planilla Preadjudicación OTIC'!W534)</f>
        <v>207</v>
      </c>
      <c r="X534" s="2">
        <f>+('3 Planilla Preadjudicación OTIC'!X534)</f>
        <v>4</v>
      </c>
      <c r="Y534" s="2" t="str">
        <f>+('3 Planilla Preadjudicación OTIC'!Y534)</f>
        <v>SI</v>
      </c>
      <c r="Z534" s="2" t="str">
        <f>+('3 Planilla Preadjudicación OTIC'!Z534)</f>
        <v>NO</v>
      </c>
      <c r="AA534" s="2" t="str">
        <f>+('3 Planilla Preadjudicación OTIC'!AA534)</f>
        <v>SI</v>
      </c>
      <c r="AB534" s="4" t="str">
        <f>+('3 Planilla Preadjudicación OTIC'!AB534)</f>
        <v>SE AJUSTA A PLAN FORMATIVO</v>
      </c>
      <c r="AC534" s="4" t="str">
        <f>+('3 Planilla Preadjudicación OTIC'!AC534)</f>
        <v>HOMBRES Y MUJERES MAYORES DE 18 AÑOS PERTENECIENTES AL 80% MÁS VULNERABLES, CORRESPINDIENTES A COLLIPULLI</v>
      </c>
      <c r="AD534" s="2" t="str">
        <f>+('3 Planilla Preadjudicación OTIC'!AD534)</f>
        <v>NO</v>
      </c>
      <c r="AE534" s="4">
        <f>+('3 Planilla Preadjudicación OTIC'!AE534)</f>
        <v>0</v>
      </c>
      <c r="AF534" s="2" t="str">
        <f>+('3 Planilla Preadjudicación OTIC'!AF534)</f>
        <v>CERRADA</v>
      </c>
      <c r="AG534" s="2">
        <f>+('3 Planilla Preadjudicación OTIC'!AG534)</f>
        <v>52</v>
      </c>
      <c r="AH534" s="2">
        <f>+('3 Planilla Preadjudicación OTIC'!AH534)</f>
        <v>2</v>
      </c>
      <c r="AI534" s="135" t="str">
        <f>+('3 Planilla Preadjudicación OTIC'!AI534)</f>
        <v>70704300-8</v>
      </c>
      <c r="AJ534" s="4" t="str">
        <f>+('3 Planilla Preadjudicación OTIC'!AJ534)</f>
        <v>Fundación de Capacitación Afodegama</v>
      </c>
      <c r="AK534" s="2">
        <f>+('3 Planilla Preadjudicación OTIC'!AK534)</f>
        <v>207</v>
      </c>
      <c r="AL534" s="2">
        <f>+('3 Planilla Preadjudicación OTIC'!AL534)</f>
        <v>52</v>
      </c>
      <c r="AM534" s="12">
        <f>+('3 Planilla Preadjudicación OTIC'!AM534)</f>
        <v>5075</v>
      </c>
      <c r="AN534" s="12">
        <f>+('3 Planilla Preadjudicación OTIC'!AN534)</f>
        <v>50000</v>
      </c>
      <c r="AO534" s="12">
        <f>+('3 Planilla Preadjudicación OTIC'!AO534)</f>
        <v>0</v>
      </c>
      <c r="AP534" s="12">
        <f>+('3 Planilla Preadjudicación OTIC'!AP534)</f>
        <v>15757875</v>
      </c>
      <c r="AQ534" s="12">
        <f>+('3 Planilla Preadjudicación OTIC'!AQ534)</f>
        <v>3120000</v>
      </c>
      <c r="AR534" s="12">
        <f>+('3 Planilla Preadjudicación OTIC'!AR534)</f>
        <v>750000</v>
      </c>
      <c r="AS534" s="12">
        <f>+('3 Planilla Preadjudicación OTIC'!AS534)</f>
        <v>0</v>
      </c>
      <c r="AT534" s="12">
        <f>+('3 Planilla Preadjudicación OTIC'!AT534)</f>
        <v>0</v>
      </c>
      <c r="AU534" s="12">
        <f>+('3 Planilla Preadjudicación OTIC'!AU534)</f>
        <v>19627875</v>
      </c>
      <c r="AV534" s="2" t="str">
        <f>+('3 Planilla Preadjudicación OTIC'!AV534)</f>
        <v>SI</v>
      </c>
      <c r="AW534" s="4">
        <f>+('3 Planilla Preadjudicación OTIC'!AW534)</f>
        <v>0</v>
      </c>
      <c r="AX534" s="2">
        <f>+('3 Planilla Preadjudicación OTIC'!AX534)</f>
        <v>1</v>
      </c>
      <c r="AY534" s="2">
        <f>+('3 Planilla Preadjudicación OTIC'!AY534)</f>
        <v>3</v>
      </c>
      <c r="AZ534" s="2">
        <f>+('3 Planilla Preadjudicación OTIC'!AZ534)</f>
        <v>0</v>
      </c>
      <c r="BA534" s="2">
        <f>+('3 Planilla Preadjudicación OTIC'!BA534)</f>
        <v>0</v>
      </c>
      <c r="BB534" s="2">
        <f>+('3 Planilla Preadjudicación OTIC'!BB534)</f>
        <v>0</v>
      </c>
      <c r="BC534" s="2">
        <f>+('3 Planilla Preadjudicación OTIC'!BC534)</f>
        <v>0</v>
      </c>
      <c r="BD534" s="2">
        <f>+('3 Planilla Preadjudicación OTIC'!BD534)</f>
        <v>0</v>
      </c>
      <c r="BE534" s="2">
        <f>+('3 Planilla Preadjudicación OTIC'!BE534)</f>
        <v>0</v>
      </c>
      <c r="BF534" s="2">
        <f>+('3 Planilla Preadjudicación OTIC'!BF534)</f>
        <v>0</v>
      </c>
      <c r="BG534" s="2">
        <f>+('3 Planilla Preadjudicación OTIC'!BG534)</f>
        <v>7</v>
      </c>
      <c r="BH534" s="2">
        <f>+('3 Planilla Preadjudicación OTIC'!BH534)</f>
        <v>7</v>
      </c>
      <c r="BI534" s="2">
        <f>+('3 Planilla Preadjudicación OTIC'!BI534)</f>
        <v>7</v>
      </c>
      <c r="BJ534" s="2">
        <f>+('3 Planilla Preadjudicación OTIC'!BJ534)</f>
        <v>7</v>
      </c>
      <c r="BK534" s="2">
        <f>+('3 Planilla Preadjudicación OTIC'!BK534)</f>
        <v>7</v>
      </c>
      <c r="BL534" s="2">
        <f>+('3 Planilla Preadjudicación OTIC'!BL534)</f>
        <v>7</v>
      </c>
      <c r="BM534" s="104">
        <f>ROUND(('3 Planilla Preadjudicación OTIC'!BM534),1)</f>
        <v>6</v>
      </c>
      <c r="BN534" s="4" t="str">
        <f>+('3 Planilla Preadjudicación OTIC'!BN534)</f>
        <v>NO</v>
      </c>
      <c r="BO534" s="4">
        <f>+('3 Planilla Preadjudicación OTIC'!BO534)</f>
        <v>0</v>
      </c>
      <c r="BP534" s="4">
        <f>+('3 Planilla Preadjudicación OTIC'!BP534)</f>
        <v>0</v>
      </c>
      <c r="BQ534" s="4">
        <f>+('3 Planilla Preadjudicación OTIC'!BQ534)</f>
        <v>0</v>
      </c>
      <c r="BR534" s="4">
        <f>+('3 Planilla Preadjudicación OTIC'!BR534)</f>
        <v>0</v>
      </c>
      <c r="BS534" s="4">
        <f>+('3 Planilla Preadjudicación OTIC'!BS534)</f>
        <v>0</v>
      </c>
      <c r="BT534" s="4">
        <f>+('3 Planilla Preadjudicación OTIC'!BT534)</f>
        <v>0</v>
      </c>
      <c r="BU534" s="85">
        <f>IF(VLOOKUP(A534,'BD OFICIAL'!$A$1:$AL$2098,7,0)=D534,0,1)</f>
        <v>0</v>
      </c>
      <c r="BV534" s="85">
        <f>IF(VLOOKUP(A534,'BD OFICIAL'!$A$1:$AL$2098,11,0)=J534,0,1)</f>
        <v>0</v>
      </c>
      <c r="BW534" s="85">
        <f>IF(VLOOKUP(A534,'BD OFICIAL'!$A$1:$AL$2098,13,0)=L534,0,1)</f>
        <v>0</v>
      </c>
      <c r="BX534" s="2">
        <f>IF(VLOOKUP(A534,'BD OFICIAL'!$A$1:$AL$2098,16,0)=O534,0,1)</f>
        <v>0</v>
      </c>
      <c r="BY534" s="2">
        <f>IF(VLOOKUP(A534,'BD OFICIAL'!$A$1:$AL$2098,17,0)=P534,0,1)</f>
        <v>0</v>
      </c>
      <c r="BZ534" s="2">
        <f>IF(VLOOKUP(A534,'BD OFICIAL'!$A$1:$AL$2098,19,0)=R534,0,1)</f>
        <v>0</v>
      </c>
      <c r="CA534" s="2">
        <f>IF(VLOOKUP(A534,'BD OFICIAL'!$A$1:$AL$2098,21,0)=T534,0,1)</f>
        <v>0</v>
      </c>
      <c r="CB534" s="2">
        <f>IF(VLOOKUP(A534,'BD OFICIAL'!$A$1:$AL$2098,24,0)=AK534,0,1)</f>
        <v>0</v>
      </c>
      <c r="CC534" s="2">
        <f>IF(VLOOKUP(A534,'BD OFICIAL'!$A$1:$AL$2098,25,0)=X534,0,1)</f>
        <v>0</v>
      </c>
      <c r="CD534" s="2">
        <f>IF(VLOOKUP(A534,'BD OFICIAL'!$A$1:$AL$2098,26,0)=Y534,0,1)</f>
        <v>0</v>
      </c>
      <c r="CE534" s="2">
        <f>IF(VLOOKUP(A534,'BD OFICIAL'!$A$1:$AL$2098,27,0)=Z534,0,1)</f>
        <v>0</v>
      </c>
      <c r="CF534" s="2">
        <f>IF(VLOOKUP(A534,'BD OFICIAL'!$A$1:$AL$2098,28,0)=AA534,0,1)</f>
        <v>0</v>
      </c>
      <c r="CG534" s="2">
        <f>IF(VLOOKUP(A534,'BD OFICIAL'!$A$1:$AL$2098,33,0)=AF534,0,1)</f>
        <v>0</v>
      </c>
      <c r="CH534" s="2">
        <f>IF(VLOOKUP(A534,'BD OFICIAL'!$A$1:$AL$2098,35,0)=AH534,0,1)</f>
        <v>0</v>
      </c>
      <c r="CI534" s="85">
        <f>IF(VLOOKUP(A534,'BD OFICIAL'!$A$1:$AL$2098,34,0)=AL534,0,1)</f>
        <v>0</v>
      </c>
      <c r="CJ534" s="12">
        <f>VLOOKUP(A534,'BD OFICIAL'!$A$1:$AM$2098,36,0)*AM534-AP534</f>
        <v>0</v>
      </c>
      <c r="CK534" s="85" t="str">
        <f t="shared" si="292"/>
        <v>SHMAN</v>
      </c>
      <c r="CL534" s="85" t="str">
        <f t="shared" si="293"/>
        <v>SI</v>
      </c>
      <c r="CM534" s="85" t="str">
        <f t="shared" si="273"/>
        <v>NO</v>
      </c>
      <c r="CN534" s="31">
        <f t="shared" si="274"/>
        <v>0</v>
      </c>
      <c r="CO534" s="31">
        <f t="shared" si="294"/>
        <v>0</v>
      </c>
      <c r="CP534" s="31">
        <f t="shared" si="275"/>
        <v>0</v>
      </c>
      <c r="CQ534" s="31">
        <f>IF(Y534="NO",0,IF(Y534="SI",IF(VLOOKUP(A534,'BD OFICIAL'!$A:$AO,40,0)=AQ534,0,1)))</f>
        <v>0</v>
      </c>
      <c r="CR534" s="31">
        <f>IF(Z534="NO",0,IF(Z534="SI",IF(VLOOKUP(B534,'BD OFICIAL'!$A:$AO,41,0)=AS534,0,1)))</f>
        <v>0</v>
      </c>
      <c r="CS534" s="31">
        <f t="shared" si="295"/>
        <v>0</v>
      </c>
      <c r="CT534" s="31">
        <f t="shared" si="296"/>
        <v>0</v>
      </c>
      <c r="CU534" s="31">
        <f>IF(VLOOKUP(A534,'BD OFICIAL'!$A$1:$AL$1056,31,0)="SI",IF(AT534&gt;0,0,1),IF(AT534=0,0,1))</f>
        <v>0</v>
      </c>
      <c r="CV534" s="31">
        <f t="shared" si="297"/>
        <v>0</v>
      </c>
      <c r="CW534" s="31">
        <f t="shared" si="276"/>
        <v>0</v>
      </c>
      <c r="CX534" s="85" t="str">
        <f t="shared" si="277"/>
        <v>SI</v>
      </c>
      <c r="CY534" s="31">
        <f t="shared" si="278"/>
        <v>0</v>
      </c>
      <c r="CZ534" s="85" t="str">
        <f>IF(ISERROR(VLOOKUP(AI534,EXPERIENCIA!$A$1:$C$2100,1,0)),"NO","SI")</f>
        <v>SI</v>
      </c>
      <c r="DA534" s="85">
        <f>IF(CX534="no","NO APLICA",IF(AX534=0,"ERROR NOTA",IF(AND(AX534&gt;1,CZ534="NO"),"ERROR NOTA",IF(AND(CZ534="NO",AX534=1),0,IF(VLOOKUP(AI534,EXPERIENCIA!$A$1:$C$2100,3,0)=AX534,0,"ERROR NOTA")))))</f>
        <v>0</v>
      </c>
      <c r="DB534" s="85" t="str">
        <f>IF(ISERROR(VLOOKUP(AI534,COMPORTAMIENTO!$A$1:$C$2100,1,0)),"NO","SI")</f>
        <v>SI</v>
      </c>
      <c r="DC534" s="85">
        <f>IF(CX534="NO","NO APLICA",IF(AY534=0,"ERROR NOTA",IF(AND(DB534="NO",AY534=7),0,IF(VLOOKUP(AI534,COMPORTAMIENTO!$A$2:$H$2100,8,0)=AY534,0,"ERROR NOTA"))))</f>
        <v>0</v>
      </c>
      <c r="DD534" s="104">
        <f t="shared" si="279"/>
        <v>0.1</v>
      </c>
      <c r="DE534" s="104">
        <f t="shared" si="280"/>
        <v>0.30000000000000004</v>
      </c>
      <c r="DF534" s="85" t="str">
        <f t="shared" si="298"/>
        <v>SI</v>
      </c>
      <c r="DG534" s="85">
        <f t="shared" si="281"/>
        <v>0</v>
      </c>
      <c r="DH534" s="85">
        <f t="shared" si="282"/>
        <v>0</v>
      </c>
      <c r="DI534" s="85">
        <f t="shared" si="283"/>
        <v>0</v>
      </c>
      <c r="DJ534" s="12">
        <f t="shared" si="284"/>
        <v>7.0000000000000009</v>
      </c>
      <c r="DK534" s="7">
        <f t="shared" si="285"/>
        <v>7.0000000000000009</v>
      </c>
      <c r="DL534" s="12">
        <f t="shared" si="299"/>
        <v>5075</v>
      </c>
      <c r="DM534" s="12">
        <f>VLOOKUP(A534,'5 TD'!$A:$B,2,0)</f>
        <v>5075</v>
      </c>
      <c r="DN534" s="7">
        <f t="shared" si="300"/>
        <v>7</v>
      </c>
      <c r="DO534" s="85" t="str">
        <f t="shared" si="286"/>
        <v>APROBADO</v>
      </c>
      <c r="DP534" s="85" t="str">
        <f t="shared" si="287"/>
        <v>APROBADO</v>
      </c>
      <c r="DQ534" s="7">
        <f t="shared" si="288"/>
        <v>6</v>
      </c>
      <c r="DR534" s="85" t="str">
        <f t="shared" si="301"/>
        <v>APROBADO</v>
      </c>
      <c r="DS534" s="2" t="str">
        <f>+('3 Planilla Preadjudicación OTIC'!BN534)</f>
        <v>NO</v>
      </c>
      <c r="DT534" s="2">
        <f>IF(DR534="APROBADO",VLOOKUP(A534,'5 TD'!$D$3:$E$270,2,0),"NO APLICA")</f>
        <v>7</v>
      </c>
      <c r="DU534" s="2" t="str">
        <f t="shared" si="302"/>
        <v>NO</v>
      </c>
      <c r="DV534" s="2" t="str">
        <f>IF(DU534="SI",VLOOKUP(A534,'5 TD'!$G$3:$H$270,2,0),"NO APLICA ")</f>
        <v xml:space="preserve">NO APLICA </v>
      </c>
      <c r="DW534" s="2" t="str">
        <f t="shared" si="303"/>
        <v>NO</v>
      </c>
      <c r="DX534" s="2" t="str">
        <f>IF(DW534="SI",VLOOKUP(A534,'5 TD'!$J$4:$K$472,2,0),"NO APLICA")</f>
        <v>NO APLICA</v>
      </c>
      <c r="DY534" s="2" t="str">
        <f t="shared" si="304"/>
        <v>NO APLICA</v>
      </c>
      <c r="DZ534" s="7" t="str">
        <f>IF(DY534="SI",VLOOKUP(A534,'5 TD'!$M$4:$N$350,2,0),"NO APLICA")</f>
        <v>NO APLICA</v>
      </c>
      <c r="EA534" s="2" t="str">
        <f t="shared" si="305"/>
        <v>NO APLICA</v>
      </c>
      <c r="EB534" s="12" t="str">
        <f t="shared" si="306"/>
        <v/>
      </c>
      <c r="EC534" s="12" t="str">
        <f>IF(EA534="SI",VLOOKUP(A534,'5 TD'!$V$4:$W$479,2,0),"NO APLICA")</f>
        <v>NO APLICA</v>
      </c>
      <c r="ED534" s="2" t="str">
        <f t="shared" si="289"/>
        <v>NO</v>
      </c>
      <c r="EE534" s="79" t="str">
        <f>IF(ED534="SI",VLOOKUP(AI534,COMPORTAMIENTO!$A$1:$H$2100,7,0),"NO APLICA")</f>
        <v>NO APLICA</v>
      </c>
      <c r="EF534" s="12" t="str">
        <f>IF(ED534="SI",VLOOKUP(A534,'5 TD'!$P$2:$Q$479,2,0),"NO APLICA")</f>
        <v>NO APLICA</v>
      </c>
      <c r="EG534" s="2" t="str">
        <f t="shared" si="290"/>
        <v>NO</v>
      </c>
      <c r="EH534" s="2">
        <f>IF(CZ534="no",0,VLOOKUP(AI534,EXPERIENCIA!$A$1:$C$2100,2,0))</f>
        <v>8</v>
      </c>
      <c r="EI534" s="2">
        <f>IF(CZ534="si",VLOOKUP(A534,'5 TD'!$S$3:$T$2103,2,0),0)</f>
        <v>146</v>
      </c>
      <c r="EJ534" s="2" t="str">
        <f t="shared" si="291"/>
        <v>NO</v>
      </c>
      <c r="EK534" s="2">
        <f>+('3 Planilla Preadjudicación OTIC'!BU534)</f>
        <v>0</v>
      </c>
      <c r="EL534" s="4"/>
      <c r="EM534" s="3"/>
      <c r="EN534" s="3"/>
      <c r="EQ534" s="86"/>
    </row>
    <row r="535" spans="1:147" ht="15" customHeight="1" x14ac:dyDescent="0.3">
      <c r="A535" s="2">
        <f>+('3 Planilla Preadjudicación OTIC'!A535)</f>
        <v>14481</v>
      </c>
      <c r="B535" s="2" t="str">
        <f>+('3 Planilla Preadjudicación OTIC'!B535)</f>
        <v>65181652-1</v>
      </c>
      <c r="C535" s="4">
        <f>+('3 Planilla Preadjudicación OTIC'!E535)</f>
        <v>2025</v>
      </c>
      <c r="D535" s="4" t="str">
        <f>+('3 Planilla Preadjudicación OTIC'!F535)</f>
        <v>MANDATO</v>
      </c>
      <c r="E535" s="4" t="str">
        <f>+('3 Planilla Preadjudicación OTIC'!G535)</f>
        <v>82648400-4</v>
      </c>
      <c r="F535" s="4" t="str">
        <f>+('3 Planilla Preadjudicación OTIC'!H535)</f>
        <v>SIP RED DE COLEGIOS</v>
      </c>
      <c r="G535" s="4"/>
      <c r="H535" s="4"/>
      <c r="I535" s="4" t="str">
        <f>+('3 Planilla Preadjudicación OTIC'!I535)</f>
        <v>CONTABILIDAD BÁSICA</v>
      </c>
      <c r="J535" s="4" t="str">
        <f>+('3 Planilla Preadjudicación OTIC'!J535)</f>
        <v>PF0594</v>
      </c>
      <c r="K535" s="4" t="str">
        <f>+('3 Planilla Preadjudicación OTIC'!K535)</f>
        <v/>
      </c>
      <c r="L535" s="4" t="str">
        <f>+('3 Planilla Preadjudicación OTIC'!L535)</f>
        <v/>
      </c>
      <c r="M535" s="2">
        <f>+('3 Planilla Preadjudicación OTIC'!M535)</f>
        <v>13</v>
      </c>
      <c r="N535" s="4" t="str">
        <f>+('3 Planilla Preadjudicación OTIC'!N535)</f>
        <v>METROPOLITANA</v>
      </c>
      <c r="O535" s="4" t="str">
        <f>+('3 Planilla Preadjudicación OTIC'!O535)</f>
        <v>QUINTA NORMAL</v>
      </c>
      <c r="P535" s="4" t="str">
        <f>+('3 Planilla Preadjudicación OTIC'!P535)</f>
        <v>TRABAJADORES POR CUENTA PROPIA CON RENTA INFERIOR A 3 INGRESOS MENSUALES</v>
      </c>
      <c r="Q535" s="4" t="str">
        <f>+('3 Planilla Preadjudicación OTIC'!Q535)</f>
        <v>PRESENCIAL</v>
      </c>
      <c r="R535" s="4" t="str">
        <f>+('3 Planilla Preadjudicación OTIC'!R535)</f>
        <v>INDEPENDIENTE</v>
      </c>
      <c r="S535" s="4">
        <f>+('3 Planilla Preadjudicación OTIC'!S535)</f>
        <v>25</v>
      </c>
      <c r="T535" s="2">
        <f>+('3 Planilla Preadjudicación OTIC'!T535)</f>
        <v>15</v>
      </c>
      <c r="U535" s="2">
        <f>+('3 Planilla Preadjudicación OTIC'!U535)</f>
        <v>100</v>
      </c>
      <c r="V535" s="2">
        <f>+('3 Planilla Preadjudicación OTIC'!V535)</f>
        <v>0</v>
      </c>
      <c r="W535" s="2">
        <f>+('3 Planilla Preadjudicación OTIC'!W535)</f>
        <v>100</v>
      </c>
      <c r="X535" s="2">
        <f>+('3 Planilla Preadjudicación OTIC'!X535)</f>
        <v>4</v>
      </c>
      <c r="Y535" s="2" t="str">
        <f>+('3 Planilla Preadjudicación OTIC'!Y535)</f>
        <v>SI</v>
      </c>
      <c r="Z535" s="2" t="str">
        <f>+('3 Planilla Preadjudicación OTIC'!Z535)</f>
        <v>NO</v>
      </c>
      <c r="AA535" s="2" t="str">
        <f>+('3 Planilla Preadjudicación OTIC'!AA535)</f>
        <v>NO</v>
      </c>
      <c r="AB535" s="4" t="str">
        <f>+('3 Planilla Preadjudicación OTIC'!AB535)</f>
        <v>SE AJUSTA A PLAN FORMATIVO</v>
      </c>
      <c r="AC535" s="4" t="str">
        <f>+('3 Planilla Preadjudicación OTIC'!AC535)</f>
        <v>ADULTOS MAYORES DE 18 AÑOS, EMPLEADOS Y/O DESEMPLEADOS, HOMBRES Y MUJERES, CHILENOS Y EXTRANJEROS, QUE RESIDAN EN LA REGION METROPOLITANA Y QUE CUENTEN CON EDUCACIÓN MEDIA COMPLETA</v>
      </c>
      <c r="AD535" s="2" t="str">
        <f>+('3 Planilla Preadjudicación OTIC'!AD535)</f>
        <v>NO</v>
      </c>
      <c r="AE535" s="4">
        <f>+('3 Planilla Preadjudicación OTIC'!AE535)</f>
        <v>0</v>
      </c>
      <c r="AF535" s="2" t="str">
        <f>+('3 Planilla Preadjudicación OTIC'!AF535)</f>
        <v>CERRADA</v>
      </c>
      <c r="AG535" s="2">
        <f>+('3 Planilla Preadjudicación OTIC'!AG535)</f>
        <v>25</v>
      </c>
      <c r="AH535" s="2">
        <f>+('3 Planilla Preadjudicación OTIC'!AH535)</f>
        <v>1</v>
      </c>
      <c r="AI535" s="135" t="str">
        <f>+('3 Planilla Preadjudicación OTIC'!AI535)</f>
        <v>65057122-3</v>
      </c>
      <c r="AJ535" s="4" t="str">
        <f>+('3 Planilla Preadjudicación OTIC'!AJ535)</f>
        <v>asociación de capacitación juvenil boreal</v>
      </c>
      <c r="AK535" s="2">
        <f>+('3 Planilla Preadjudicación OTIC'!AK535)</f>
        <v>100</v>
      </c>
      <c r="AL535" s="2">
        <f>+('3 Planilla Preadjudicación OTIC'!AL535)</f>
        <v>25</v>
      </c>
      <c r="AM535" s="12">
        <f>+('3 Planilla Preadjudicación OTIC'!AM535)</f>
        <v>4130</v>
      </c>
      <c r="AN535" s="12">
        <f>+('3 Planilla Preadjudicación OTIC'!AN535)</f>
        <v>0</v>
      </c>
      <c r="AO535" s="12">
        <f>+('3 Planilla Preadjudicación OTIC'!AO535)</f>
        <v>0</v>
      </c>
      <c r="AP535" s="12">
        <f>+('3 Planilla Preadjudicación OTIC'!AP535)</f>
        <v>6195000</v>
      </c>
      <c r="AQ535" s="12">
        <f>+('3 Planilla Preadjudicación OTIC'!AQ535)</f>
        <v>1500000</v>
      </c>
      <c r="AR535" s="12">
        <f>+('3 Planilla Preadjudicación OTIC'!AR535)</f>
        <v>0</v>
      </c>
      <c r="AS535" s="12">
        <f>+('3 Planilla Preadjudicación OTIC'!AS535)</f>
        <v>0</v>
      </c>
      <c r="AT535" s="12">
        <f>+('3 Planilla Preadjudicación OTIC'!AT535)</f>
        <v>0</v>
      </c>
      <c r="AU535" s="12">
        <f>+('3 Planilla Preadjudicación OTIC'!AU535)</f>
        <v>7695000</v>
      </c>
      <c r="AV535" s="2" t="str">
        <f>+('3 Planilla Preadjudicación OTIC'!AV535)</f>
        <v>SI</v>
      </c>
      <c r="AW535" s="4">
        <f>+('3 Planilla Preadjudicación OTIC'!AW535)</f>
        <v>0</v>
      </c>
      <c r="AX535" s="2">
        <f>+('3 Planilla Preadjudicación OTIC'!AX535)</f>
        <v>5</v>
      </c>
      <c r="AY535" s="2">
        <f>+('3 Planilla Preadjudicación OTIC'!AY535)</f>
        <v>7</v>
      </c>
      <c r="AZ535" s="2">
        <f>+('3 Planilla Preadjudicación OTIC'!AZ535)</f>
        <v>0</v>
      </c>
      <c r="BA535" s="2">
        <f>+('3 Planilla Preadjudicación OTIC'!BA535)</f>
        <v>0</v>
      </c>
      <c r="BB535" s="2">
        <f>+('3 Planilla Preadjudicación OTIC'!BB535)</f>
        <v>0</v>
      </c>
      <c r="BC535" s="2">
        <f>+('3 Planilla Preadjudicación OTIC'!BC535)</f>
        <v>0</v>
      </c>
      <c r="BD535" s="2">
        <f>+('3 Planilla Preadjudicación OTIC'!BD535)</f>
        <v>0</v>
      </c>
      <c r="BE535" s="2">
        <f>+('3 Planilla Preadjudicación OTIC'!BE535)</f>
        <v>0</v>
      </c>
      <c r="BF535" s="2">
        <f>+('3 Planilla Preadjudicación OTIC'!BF535)</f>
        <v>0</v>
      </c>
      <c r="BG535" s="2">
        <f>+('3 Planilla Preadjudicación OTIC'!BG535)</f>
        <v>7</v>
      </c>
      <c r="BH535" s="2">
        <f>+('3 Planilla Preadjudicación OTIC'!BH535)</f>
        <v>7</v>
      </c>
      <c r="BI535" s="2">
        <f>+('3 Planilla Preadjudicación OTIC'!BI535)</f>
        <v>7</v>
      </c>
      <c r="BJ535" s="2">
        <f>+('3 Planilla Preadjudicación OTIC'!BJ535)</f>
        <v>7</v>
      </c>
      <c r="BK535" s="2">
        <f>+('3 Planilla Preadjudicación OTIC'!BK535)</f>
        <v>7</v>
      </c>
      <c r="BL535" s="2">
        <f>+('3 Planilla Preadjudicación OTIC'!BL535)</f>
        <v>7</v>
      </c>
      <c r="BM535" s="104">
        <f>ROUND(('3 Planilla Preadjudicación OTIC'!BM535),1)</f>
        <v>6.8</v>
      </c>
      <c r="BN535" s="4" t="str">
        <f>+('3 Planilla Preadjudicación OTIC'!BN535)</f>
        <v>NO</v>
      </c>
      <c r="BO535" s="4">
        <f>+('3 Planilla Preadjudicación OTIC'!BO535)</f>
        <v>0</v>
      </c>
      <c r="BP535" s="4">
        <f>+('3 Planilla Preadjudicación OTIC'!BP535)</f>
        <v>0</v>
      </c>
      <c r="BQ535" s="4">
        <f>+('3 Planilla Preadjudicación OTIC'!BQ535)</f>
        <v>0</v>
      </c>
      <c r="BR535" s="4">
        <f>+('3 Planilla Preadjudicación OTIC'!BR535)</f>
        <v>0</v>
      </c>
      <c r="BS535" s="4">
        <f>+('3 Planilla Preadjudicación OTIC'!BS535)</f>
        <v>0</v>
      </c>
      <c r="BT535" s="4">
        <f>+('3 Planilla Preadjudicación OTIC'!BT535)</f>
        <v>0</v>
      </c>
      <c r="BU535" s="85">
        <f>IF(VLOOKUP(A535,'BD OFICIAL'!$A$1:$AL$2098,7,0)=D535,0,1)</f>
        <v>0</v>
      </c>
      <c r="BV535" s="85">
        <f>IF(VLOOKUP(A535,'BD OFICIAL'!$A$1:$AL$2098,11,0)=J535,0,1)</f>
        <v>0</v>
      </c>
      <c r="BW535" s="85">
        <f>IF(VLOOKUP(A535,'BD OFICIAL'!$A$1:$AL$2098,13,0)=L535,0,1)</f>
        <v>0</v>
      </c>
      <c r="BX535" s="2">
        <f>IF(VLOOKUP(A535,'BD OFICIAL'!$A$1:$AL$2098,16,0)=O535,0,1)</f>
        <v>0</v>
      </c>
      <c r="BY535" s="2">
        <f>IF(VLOOKUP(A535,'BD OFICIAL'!$A$1:$AL$2098,17,0)=P535,0,1)</f>
        <v>0</v>
      </c>
      <c r="BZ535" s="2">
        <f>IF(VLOOKUP(A535,'BD OFICIAL'!$A$1:$AL$2098,19,0)=R535,0,1)</f>
        <v>0</v>
      </c>
      <c r="CA535" s="2">
        <f>IF(VLOOKUP(A535,'BD OFICIAL'!$A$1:$AL$2098,21,0)=T535,0,1)</f>
        <v>0</v>
      </c>
      <c r="CB535" s="2">
        <f>IF(VLOOKUP(A535,'BD OFICIAL'!$A$1:$AL$2098,24,0)=AK535,0,1)</f>
        <v>0</v>
      </c>
      <c r="CC535" s="2">
        <f>IF(VLOOKUP(A535,'BD OFICIAL'!$A$1:$AL$2098,25,0)=X535,0,1)</f>
        <v>0</v>
      </c>
      <c r="CD535" s="2">
        <f>IF(VLOOKUP(A535,'BD OFICIAL'!$A$1:$AL$2098,26,0)=Y535,0,1)</f>
        <v>0</v>
      </c>
      <c r="CE535" s="2">
        <f>IF(VLOOKUP(A535,'BD OFICIAL'!$A$1:$AL$2098,27,0)=Z535,0,1)</f>
        <v>0</v>
      </c>
      <c r="CF535" s="2">
        <f>IF(VLOOKUP(A535,'BD OFICIAL'!$A$1:$AL$2098,28,0)=AA535,0,1)</f>
        <v>0</v>
      </c>
      <c r="CG535" s="2">
        <f>IF(VLOOKUP(A535,'BD OFICIAL'!$A$1:$AL$2098,33,0)=AF535,0,1)</f>
        <v>0</v>
      </c>
      <c r="CH535" s="2">
        <f>IF(VLOOKUP(A535,'BD OFICIAL'!$A$1:$AL$2098,35,0)=AH535,0,1)</f>
        <v>0</v>
      </c>
      <c r="CI535" s="85">
        <f>IF(VLOOKUP(A535,'BD OFICIAL'!$A$1:$AL$2098,34,0)=AL535,0,1)</f>
        <v>0</v>
      </c>
      <c r="CJ535" s="12">
        <f>VLOOKUP(A535,'BD OFICIAL'!$A$1:$AM$2098,36,0)*AM535-AP535</f>
        <v>0</v>
      </c>
      <c r="CK535" s="85" t="str">
        <f t="shared" si="292"/>
        <v>SSH</v>
      </c>
      <c r="CL535" s="85" t="str">
        <f t="shared" si="293"/>
        <v>SI</v>
      </c>
      <c r="CM535" s="85" t="str">
        <f t="shared" si="273"/>
        <v>NO</v>
      </c>
      <c r="CN535" s="31">
        <f t="shared" si="274"/>
        <v>0</v>
      </c>
      <c r="CO535" s="31">
        <f t="shared" si="294"/>
        <v>0</v>
      </c>
      <c r="CP535" s="31">
        <f t="shared" si="275"/>
        <v>0</v>
      </c>
      <c r="CQ535" s="31">
        <f>IF(Y535="NO",0,IF(Y535="SI",IF(VLOOKUP(A535,'BD OFICIAL'!$A:$AO,40,0)=AQ535,0,1)))</f>
        <v>0</v>
      </c>
      <c r="CR535" s="31">
        <f>IF(Z535="NO",0,IF(Z535="SI",IF(VLOOKUP(B535,'BD OFICIAL'!$A:$AO,41,0)=AS535,0,1)))</f>
        <v>0</v>
      </c>
      <c r="CS535" s="31">
        <f t="shared" si="295"/>
        <v>0</v>
      </c>
      <c r="CT535" s="31">
        <f t="shared" si="296"/>
        <v>0</v>
      </c>
      <c r="CU535" s="31">
        <f>IF(VLOOKUP(A535,'BD OFICIAL'!$A$1:$AL$1056,31,0)="SI",IF(AT535&gt;0,0,1),IF(AT535=0,0,1))</f>
        <v>0</v>
      </c>
      <c r="CV535" s="31">
        <f t="shared" si="297"/>
        <v>0</v>
      </c>
      <c r="CW535" s="31">
        <f t="shared" si="276"/>
        <v>0</v>
      </c>
      <c r="CX535" s="85" t="str">
        <f t="shared" si="277"/>
        <v>SI</v>
      </c>
      <c r="CY535" s="31">
        <f t="shared" si="278"/>
        <v>0</v>
      </c>
      <c r="CZ535" s="85" t="str">
        <f>IF(ISERROR(VLOOKUP(AI535,EXPERIENCIA!$A$1:$C$2100,1,0)),"NO","SI")</f>
        <v>SI</v>
      </c>
      <c r="DA535" s="85">
        <f>IF(CX535="no","NO APLICA",IF(AX535=0,"ERROR NOTA",IF(AND(AX535&gt;1,CZ535="NO"),"ERROR NOTA",IF(AND(CZ535="NO",AX535=1),0,IF(VLOOKUP(AI535,EXPERIENCIA!$A$1:$C$2100,3,0)=AX535,0,"ERROR NOTA")))))</f>
        <v>0</v>
      </c>
      <c r="DB535" s="85" t="str">
        <f>IF(ISERROR(VLOOKUP(AI535,COMPORTAMIENTO!$A$1:$C$2100,1,0)),"NO","SI")</f>
        <v>SI</v>
      </c>
      <c r="DC535" s="85">
        <f>IF(CX535="NO","NO APLICA",IF(AY535=0,"ERROR NOTA",IF(AND(DB535="NO",AY535=7),0,IF(VLOOKUP(AI535,COMPORTAMIENTO!$A$2:$H$2100,8,0)=AY535,0,"ERROR NOTA"))))</f>
        <v>0</v>
      </c>
      <c r="DD535" s="104">
        <f t="shared" si="279"/>
        <v>0.5</v>
      </c>
      <c r="DE535" s="104">
        <f t="shared" si="280"/>
        <v>0.70000000000000007</v>
      </c>
      <c r="DF535" s="85" t="str">
        <f t="shared" si="298"/>
        <v>SI</v>
      </c>
      <c r="DG535" s="85">
        <f t="shared" si="281"/>
        <v>0</v>
      </c>
      <c r="DH535" s="85">
        <f t="shared" si="282"/>
        <v>0</v>
      </c>
      <c r="DI535" s="85">
        <f t="shared" si="283"/>
        <v>0</v>
      </c>
      <c r="DJ535" s="12">
        <f t="shared" si="284"/>
        <v>7.0000000000000009</v>
      </c>
      <c r="DK535" s="7">
        <f t="shared" si="285"/>
        <v>7.0000000000000009</v>
      </c>
      <c r="DL535" s="12">
        <f t="shared" si="299"/>
        <v>4130</v>
      </c>
      <c r="DM535" s="12">
        <f>VLOOKUP(A535,'5 TD'!$A:$B,2,0)</f>
        <v>4130</v>
      </c>
      <c r="DN535" s="7">
        <f t="shared" si="300"/>
        <v>7</v>
      </c>
      <c r="DO535" s="85" t="str">
        <f t="shared" si="286"/>
        <v>APROBADO</v>
      </c>
      <c r="DP535" s="85" t="str">
        <f t="shared" si="287"/>
        <v>APROBADO</v>
      </c>
      <c r="DQ535" s="7">
        <f t="shared" si="288"/>
        <v>6.8</v>
      </c>
      <c r="DR535" s="85" t="str">
        <f t="shared" si="301"/>
        <v>APROBADO</v>
      </c>
      <c r="DS535" s="2" t="str">
        <f>+('3 Planilla Preadjudicación OTIC'!BN535)</f>
        <v>NO</v>
      </c>
      <c r="DT535" s="2">
        <f>IF(DR535="APROBADO",VLOOKUP(A535,'5 TD'!$D$3:$E$270,2,0),"NO APLICA")</f>
        <v>7</v>
      </c>
      <c r="DU535" s="2" t="str">
        <f t="shared" si="302"/>
        <v>NO</v>
      </c>
      <c r="DV535" s="2" t="str">
        <f>IF(DU535="SI",VLOOKUP(A535,'5 TD'!$G$3:$H$270,2,0),"NO APLICA ")</f>
        <v xml:space="preserve">NO APLICA </v>
      </c>
      <c r="DW535" s="2" t="str">
        <f t="shared" si="303"/>
        <v>NO</v>
      </c>
      <c r="DX535" s="2" t="str">
        <f>IF(DW535="SI",VLOOKUP(A535,'5 TD'!$J$4:$K$472,2,0),"NO APLICA")</f>
        <v>NO APLICA</v>
      </c>
      <c r="DY535" s="2" t="str">
        <f t="shared" si="304"/>
        <v>NO APLICA</v>
      </c>
      <c r="DZ535" s="7" t="str">
        <f>IF(DY535="SI",VLOOKUP(A535,'5 TD'!$M$4:$N$350,2,0),"NO APLICA")</f>
        <v>NO APLICA</v>
      </c>
      <c r="EA535" s="2" t="str">
        <f t="shared" si="305"/>
        <v>NO APLICA</v>
      </c>
      <c r="EB535" s="12" t="str">
        <f t="shared" si="306"/>
        <v/>
      </c>
      <c r="EC535" s="12" t="str">
        <f>IF(EA535="SI",VLOOKUP(A535,'5 TD'!$V$4:$W$479,2,0),"NO APLICA")</f>
        <v>NO APLICA</v>
      </c>
      <c r="ED535" s="2" t="str">
        <f t="shared" si="289"/>
        <v>NO</v>
      </c>
      <c r="EE535" s="79" t="str">
        <f>IF(ED535="SI",VLOOKUP(AI535,COMPORTAMIENTO!$A$1:$H$2100,7,0),"NO APLICA")</f>
        <v>NO APLICA</v>
      </c>
      <c r="EF535" s="12" t="str">
        <f>IF(ED535="SI",VLOOKUP(A535,'5 TD'!$P$2:$Q$479,2,0),"NO APLICA")</f>
        <v>NO APLICA</v>
      </c>
      <c r="EG535" s="2" t="str">
        <f t="shared" si="290"/>
        <v>NO</v>
      </c>
      <c r="EH535" s="2">
        <f>IF(CZ535="no",0,VLOOKUP(AI535,EXPERIENCIA!$A$1:$C$2100,2,0))</f>
        <v>62</v>
      </c>
      <c r="EI535" s="2">
        <f>IF(CZ535="si",VLOOKUP(A535,'5 TD'!$S$3:$T$2103,2,0),0)</f>
        <v>125</v>
      </c>
      <c r="EJ535" s="2" t="str">
        <f t="shared" si="291"/>
        <v>NO</v>
      </c>
      <c r="EK535" s="2">
        <f>+('3 Planilla Preadjudicación OTIC'!BU535)</f>
        <v>0</v>
      </c>
      <c r="EL535" s="4"/>
      <c r="EM535" s="3"/>
      <c r="EN535" s="3"/>
      <c r="EQ535" s="86"/>
    </row>
    <row r="536" spans="1:147" ht="15" customHeight="1" x14ac:dyDescent="0.3">
      <c r="A536" s="2">
        <f>+('3 Planilla Preadjudicación OTIC'!A536)</f>
        <v>14315</v>
      </c>
      <c r="B536" s="2" t="str">
        <f>+('3 Planilla Preadjudicación OTIC'!B536)</f>
        <v>65181652-1</v>
      </c>
      <c r="C536" s="4">
        <f>+('3 Planilla Preadjudicación OTIC'!E536)</f>
        <v>2025</v>
      </c>
      <c r="D536" s="4" t="str">
        <f>+('3 Planilla Preadjudicación OTIC'!F536)</f>
        <v>MANDATO</v>
      </c>
      <c r="E536" s="4" t="str">
        <f>+('3 Planilla Preadjudicación OTIC'!G536)</f>
        <v>72026600-8</v>
      </c>
      <c r="F536" s="4" t="str">
        <f>+('3 Planilla Preadjudicación OTIC'!H536)</f>
        <v>FUNDACIÓN PATERNITAS</v>
      </c>
      <c r="G536" s="4"/>
      <c r="H536" s="4"/>
      <c r="I536" s="4" t="str">
        <f>+('3 Planilla Preadjudicación OTIC'!I536)</f>
        <v>TÉCNICAS DE SOLDADURA POR ARCO VOLTAICO</v>
      </c>
      <c r="J536" s="4" t="str">
        <f>+('3 Planilla Preadjudicación OTIC'!J536)</f>
        <v>PF1005</v>
      </c>
      <c r="K536" s="4" t="str">
        <f>+('3 Planilla Preadjudicación OTIC'!K536)</f>
        <v>TÉCNICAS PARA EL EMPRENDIMIENTO</v>
      </c>
      <c r="L536" s="4" t="str">
        <f>+('3 Planilla Preadjudicación OTIC'!L536)</f>
        <v>PF0921</v>
      </c>
      <c r="M536" s="2">
        <f>+('3 Planilla Preadjudicación OTIC'!M536)</f>
        <v>13</v>
      </c>
      <c r="N536" s="4" t="str">
        <f>+('3 Planilla Preadjudicación OTIC'!N536)</f>
        <v>METROPOLITANA</v>
      </c>
      <c r="O536" s="4" t="str">
        <f>+('3 Planilla Preadjudicación OTIC'!O536)</f>
        <v>HUECHURABA</v>
      </c>
      <c r="P536" s="4" t="str">
        <f>+('3 Planilla Preadjudicación OTIC'!P536)</f>
        <v>EMPRENDEDORES/AS INFORMALES O PERSONAS VULNERABLES PERTENECIENTES AL 80% MAS VULNERABLE</v>
      </c>
      <c r="Q536" s="4" t="str">
        <f>+('3 Planilla Preadjudicación OTIC'!Q536)</f>
        <v>PRESENCIAL</v>
      </c>
      <c r="R536" s="4" t="str">
        <f>+('3 Planilla Preadjudicación OTIC'!R536)</f>
        <v>INDEPENDIENTE</v>
      </c>
      <c r="S536" s="4">
        <f>+('3 Planilla Preadjudicación OTIC'!S536)</f>
        <v>47</v>
      </c>
      <c r="T536" s="2">
        <f>+('3 Planilla Preadjudicación OTIC'!T536)</f>
        <v>19</v>
      </c>
      <c r="U536" s="2">
        <f>+('3 Planilla Preadjudicación OTIC'!U536)</f>
        <v>176</v>
      </c>
      <c r="V536" s="2">
        <f>+('3 Planilla Preadjudicación OTIC'!V536)</f>
        <v>12</v>
      </c>
      <c r="W536" s="2">
        <f>+('3 Planilla Preadjudicación OTIC'!W536)</f>
        <v>188</v>
      </c>
      <c r="X536" s="2">
        <f>+('3 Planilla Preadjudicación OTIC'!X536)</f>
        <v>4</v>
      </c>
      <c r="Y536" s="2" t="str">
        <f>+('3 Planilla Preadjudicación OTIC'!Y536)</f>
        <v>SI</v>
      </c>
      <c r="Z536" s="2" t="str">
        <f>+('3 Planilla Preadjudicación OTIC'!Z536)</f>
        <v>NO</v>
      </c>
      <c r="AA536" s="2" t="str">
        <f>+('3 Planilla Preadjudicación OTIC'!AA536)</f>
        <v>NO</v>
      </c>
      <c r="AB536" s="4" t="str">
        <f>+('3 Planilla Preadjudicación OTIC'!AB536)</f>
        <v>SE AJUSTA A PLAN FORMATIVO</v>
      </c>
      <c r="AC536" s="4" t="str">
        <f>+('3 Planilla Preadjudicación OTIC'!AC536)</f>
        <v>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v>
      </c>
      <c r="AD536" s="2" t="str">
        <f>+('3 Planilla Preadjudicación OTIC'!AD536)</f>
        <v>SI</v>
      </c>
      <c r="AE536" s="4" t="str">
        <f>+('3 Planilla Preadjudicación OTIC'!AE536)</f>
        <v>CERTIFICACIÓN COMO SOLDADOR.</v>
      </c>
      <c r="AF536" s="2" t="str">
        <f>+('3 Planilla Preadjudicación OTIC'!AF536)</f>
        <v>CERRADA</v>
      </c>
      <c r="AG536" s="2">
        <f>+('3 Planilla Preadjudicación OTIC'!AG536)</f>
        <v>47</v>
      </c>
      <c r="AH536" s="2">
        <f>+('3 Planilla Preadjudicación OTIC'!AH536)</f>
        <v>2</v>
      </c>
      <c r="AI536" s="135" t="str">
        <f>+('3 Planilla Preadjudicación OTIC'!AI536)</f>
        <v>65057122-3</v>
      </c>
      <c r="AJ536" s="4" t="str">
        <f>+('3 Planilla Preadjudicación OTIC'!AJ536)</f>
        <v>asociación de capacitación juvenil boreal</v>
      </c>
      <c r="AK536" s="2">
        <f>+('3 Planilla Preadjudicación OTIC'!AK536)</f>
        <v>188</v>
      </c>
      <c r="AL536" s="2">
        <f>+('3 Planilla Preadjudicación OTIC'!AL536)</f>
        <v>47</v>
      </c>
      <c r="AM536" s="12">
        <f>+('3 Planilla Preadjudicación OTIC'!AM536)</f>
        <v>5075</v>
      </c>
      <c r="AN536" s="12">
        <f>+('3 Planilla Preadjudicación OTIC'!AN536)</f>
        <v>0</v>
      </c>
      <c r="AO536" s="12">
        <f>+('3 Planilla Preadjudicación OTIC'!AO536)</f>
        <v>250000</v>
      </c>
      <c r="AP536" s="12">
        <f>+('3 Planilla Preadjudicación OTIC'!AP536)</f>
        <v>18127900</v>
      </c>
      <c r="AQ536" s="12">
        <f>+('3 Planilla Preadjudicación OTIC'!AQ536)</f>
        <v>3572000</v>
      </c>
      <c r="AR536" s="12">
        <f>+('3 Planilla Preadjudicación OTIC'!AR536)</f>
        <v>0</v>
      </c>
      <c r="AS536" s="12">
        <f>+('3 Planilla Preadjudicación OTIC'!AS536)</f>
        <v>0</v>
      </c>
      <c r="AT536" s="12">
        <f>+('3 Planilla Preadjudicación OTIC'!AT536)</f>
        <v>4750000</v>
      </c>
      <c r="AU536" s="12">
        <f>+('3 Planilla Preadjudicación OTIC'!AU536)</f>
        <v>26449900</v>
      </c>
      <c r="AV536" s="2" t="str">
        <f>+('3 Planilla Preadjudicación OTIC'!AV536)</f>
        <v>SI</v>
      </c>
      <c r="AW536" s="4">
        <f>+('3 Planilla Preadjudicación OTIC'!AW536)</f>
        <v>0</v>
      </c>
      <c r="AX536" s="2">
        <f>+('3 Planilla Preadjudicación OTIC'!AX536)</f>
        <v>5</v>
      </c>
      <c r="AY536" s="2">
        <f>+('3 Planilla Preadjudicación OTIC'!AY536)</f>
        <v>7</v>
      </c>
      <c r="AZ536" s="2">
        <f>+('3 Planilla Preadjudicación OTIC'!AZ536)</f>
        <v>0</v>
      </c>
      <c r="BA536" s="2">
        <f>+('3 Planilla Preadjudicación OTIC'!BA536)</f>
        <v>0</v>
      </c>
      <c r="BB536" s="2">
        <f>+('3 Planilla Preadjudicación OTIC'!BB536)</f>
        <v>0</v>
      </c>
      <c r="BC536" s="2">
        <f>+('3 Planilla Preadjudicación OTIC'!BC536)</f>
        <v>0</v>
      </c>
      <c r="BD536" s="2">
        <f>+('3 Planilla Preadjudicación OTIC'!BD536)</f>
        <v>0</v>
      </c>
      <c r="BE536" s="2">
        <f>+('3 Planilla Preadjudicación OTIC'!BE536)</f>
        <v>0</v>
      </c>
      <c r="BF536" s="2">
        <f>+('3 Planilla Preadjudicación OTIC'!BF536)</f>
        <v>0</v>
      </c>
      <c r="BG536" s="2">
        <f>+('3 Planilla Preadjudicación OTIC'!BG536)</f>
        <v>7</v>
      </c>
      <c r="BH536" s="2">
        <f>+('3 Planilla Preadjudicación OTIC'!BH536)</f>
        <v>7</v>
      </c>
      <c r="BI536" s="2">
        <f>+('3 Planilla Preadjudicación OTIC'!BI536)</f>
        <v>7</v>
      </c>
      <c r="BJ536" s="2">
        <f>+('3 Planilla Preadjudicación OTIC'!BJ536)</f>
        <v>7</v>
      </c>
      <c r="BK536" s="2">
        <f>+('3 Planilla Preadjudicación OTIC'!BK536)</f>
        <v>7</v>
      </c>
      <c r="BL536" s="2">
        <f>+('3 Planilla Preadjudicación OTIC'!BL536)</f>
        <v>7</v>
      </c>
      <c r="BM536" s="104">
        <f>ROUND(('3 Planilla Preadjudicación OTIC'!BM536),1)</f>
        <v>6.8</v>
      </c>
      <c r="BN536" s="4" t="str">
        <f>+('3 Planilla Preadjudicación OTIC'!BN536)</f>
        <v>NO</v>
      </c>
      <c r="BO536" s="4">
        <f>+('3 Planilla Preadjudicación OTIC'!BO536)</f>
        <v>0</v>
      </c>
      <c r="BP536" s="4">
        <f>+('3 Planilla Preadjudicación OTIC'!BP536)</f>
        <v>0</v>
      </c>
      <c r="BQ536" s="4">
        <f>+('3 Planilla Preadjudicación OTIC'!BQ536)</f>
        <v>0</v>
      </c>
      <c r="BR536" s="4">
        <f>+('3 Planilla Preadjudicación OTIC'!BR536)</f>
        <v>0</v>
      </c>
      <c r="BS536" s="4">
        <f>+('3 Planilla Preadjudicación OTIC'!BS536)</f>
        <v>0</v>
      </c>
      <c r="BT536" s="4">
        <f>+('3 Planilla Preadjudicación OTIC'!BT536)</f>
        <v>0</v>
      </c>
      <c r="BU536" s="85">
        <f>IF(VLOOKUP(A536,'BD OFICIAL'!$A$1:$AL$2098,7,0)=D536,0,1)</f>
        <v>0</v>
      </c>
      <c r="BV536" s="85">
        <f>IF(VLOOKUP(A536,'BD OFICIAL'!$A$1:$AL$2098,11,0)=J536,0,1)</f>
        <v>0</v>
      </c>
      <c r="BW536" s="85">
        <f>IF(VLOOKUP(A536,'BD OFICIAL'!$A$1:$AL$2098,13,0)=L536,0,1)</f>
        <v>0</v>
      </c>
      <c r="BX536" s="2">
        <f>IF(VLOOKUP(A536,'BD OFICIAL'!$A$1:$AL$2098,16,0)=O536,0,1)</f>
        <v>0</v>
      </c>
      <c r="BY536" s="2">
        <f>IF(VLOOKUP(A536,'BD OFICIAL'!$A$1:$AL$2098,17,0)=P536,0,1)</f>
        <v>0</v>
      </c>
      <c r="BZ536" s="2">
        <f>IF(VLOOKUP(A536,'BD OFICIAL'!$A$1:$AL$2098,19,0)=R536,0,1)</f>
        <v>0</v>
      </c>
      <c r="CA536" s="2">
        <f>IF(VLOOKUP(A536,'BD OFICIAL'!$A$1:$AL$2098,21,0)=T536,0,1)</f>
        <v>0</v>
      </c>
      <c r="CB536" s="2">
        <f>IF(VLOOKUP(A536,'BD OFICIAL'!$A$1:$AL$2098,24,0)=AK536,0,1)</f>
        <v>0</v>
      </c>
      <c r="CC536" s="2">
        <f>IF(VLOOKUP(A536,'BD OFICIAL'!$A$1:$AL$2098,25,0)=X536,0,1)</f>
        <v>0</v>
      </c>
      <c r="CD536" s="2">
        <f>IF(VLOOKUP(A536,'BD OFICIAL'!$A$1:$AL$2098,26,0)=Y536,0,1)</f>
        <v>0</v>
      </c>
      <c r="CE536" s="2">
        <f>IF(VLOOKUP(A536,'BD OFICIAL'!$A$1:$AL$2098,27,0)=Z536,0,1)</f>
        <v>0</v>
      </c>
      <c r="CF536" s="2">
        <f>IF(VLOOKUP(A536,'BD OFICIAL'!$A$1:$AL$2098,28,0)=AA536,0,1)</f>
        <v>0</v>
      </c>
      <c r="CG536" s="2">
        <f>IF(VLOOKUP(A536,'BD OFICIAL'!$A$1:$AL$2098,33,0)=AF536,0,1)</f>
        <v>0</v>
      </c>
      <c r="CH536" s="2">
        <f>IF(VLOOKUP(A536,'BD OFICIAL'!$A$1:$AL$2098,35,0)=AH536,0,1)</f>
        <v>0</v>
      </c>
      <c r="CI536" s="85">
        <f>IF(VLOOKUP(A536,'BD OFICIAL'!$A$1:$AL$2098,34,0)=AL536,0,1)</f>
        <v>0</v>
      </c>
      <c r="CJ536" s="12">
        <f>VLOOKUP(A536,'BD OFICIAL'!$A$1:$AM$2098,36,0)*AM536-AP536</f>
        <v>0</v>
      </c>
      <c r="CK536" s="85" t="str">
        <f t="shared" si="292"/>
        <v>SSH</v>
      </c>
      <c r="CL536" s="85" t="str">
        <f t="shared" si="293"/>
        <v>SI</v>
      </c>
      <c r="CM536" s="85" t="str">
        <f t="shared" si="273"/>
        <v>NO</v>
      </c>
      <c r="CN536" s="31">
        <f t="shared" si="274"/>
        <v>0</v>
      </c>
      <c r="CO536" s="31">
        <f t="shared" si="294"/>
        <v>0</v>
      </c>
      <c r="CP536" s="31">
        <f t="shared" si="275"/>
        <v>0</v>
      </c>
      <c r="CQ536" s="31">
        <f>IF(Y536="NO",0,IF(Y536="SI",IF(VLOOKUP(A536,'BD OFICIAL'!$A:$AO,40,0)=AQ536,0,1)))</f>
        <v>0</v>
      </c>
      <c r="CR536" s="31">
        <f>IF(Z536="NO",0,IF(Z536="SI",IF(VLOOKUP(B536,'BD OFICIAL'!$A:$AO,41,0)=AS536,0,1)))</f>
        <v>0</v>
      </c>
      <c r="CS536" s="31">
        <f t="shared" si="295"/>
        <v>0</v>
      </c>
      <c r="CT536" s="31">
        <f t="shared" si="296"/>
        <v>0</v>
      </c>
      <c r="CU536" s="31">
        <f>IF(VLOOKUP(A536,'BD OFICIAL'!$A$1:$AL$1056,31,0)="SI",IF(AT536&gt;0,0,1),IF(AT536=0,0,1))</f>
        <v>0</v>
      </c>
      <c r="CV536" s="31">
        <f t="shared" si="297"/>
        <v>0</v>
      </c>
      <c r="CW536" s="31">
        <f t="shared" si="276"/>
        <v>0</v>
      </c>
      <c r="CX536" s="85" t="str">
        <f t="shared" si="277"/>
        <v>SI</v>
      </c>
      <c r="CY536" s="31">
        <f t="shared" si="278"/>
        <v>0</v>
      </c>
      <c r="CZ536" s="85" t="str">
        <f>IF(ISERROR(VLOOKUP(AI536,EXPERIENCIA!$A$1:$C$2100,1,0)),"NO","SI")</f>
        <v>SI</v>
      </c>
      <c r="DA536" s="85">
        <f>IF(CX536="no","NO APLICA",IF(AX536=0,"ERROR NOTA",IF(AND(AX536&gt;1,CZ536="NO"),"ERROR NOTA",IF(AND(CZ536="NO",AX536=1),0,IF(VLOOKUP(AI536,EXPERIENCIA!$A$1:$C$2100,3,0)=AX536,0,"ERROR NOTA")))))</f>
        <v>0</v>
      </c>
      <c r="DB536" s="85" t="str">
        <f>IF(ISERROR(VLOOKUP(AI536,COMPORTAMIENTO!$A$1:$C$2100,1,0)),"NO","SI")</f>
        <v>SI</v>
      </c>
      <c r="DC536" s="85">
        <f>IF(CX536="NO","NO APLICA",IF(AY536=0,"ERROR NOTA",IF(AND(DB536="NO",AY536=7),0,IF(VLOOKUP(AI536,COMPORTAMIENTO!$A$2:$H$2100,8,0)=AY536,0,"ERROR NOTA"))))</f>
        <v>0</v>
      </c>
      <c r="DD536" s="104">
        <f t="shared" si="279"/>
        <v>0.5</v>
      </c>
      <c r="DE536" s="104">
        <f t="shared" si="280"/>
        <v>0.70000000000000007</v>
      </c>
      <c r="DF536" s="85" t="str">
        <f t="shared" si="298"/>
        <v>SI</v>
      </c>
      <c r="DG536" s="85">
        <f t="shared" si="281"/>
        <v>0</v>
      </c>
      <c r="DH536" s="85">
        <f t="shared" si="282"/>
        <v>0</v>
      </c>
      <c r="DI536" s="85">
        <f t="shared" si="283"/>
        <v>0</v>
      </c>
      <c r="DJ536" s="12">
        <f t="shared" si="284"/>
        <v>7.0000000000000009</v>
      </c>
      <c r="DK536" s="7">
        <f t="shared" si="285"/>
        <v>7.0000000000000009</v>
      </c>
      <c r="DL536" s="12">
        <f t="shared" si="299"/>
        <v>5075</v>
      </c>
      <c r="DM536" s="12">
        <f>VLOOKUP(A536,'5 TD'!$A:$B,2,0)</f>
        <v>5075</v>
      </c>
      <c r="DN536" s="7">
        <f t="shared" si="300"/>
        <v>7</v>
      </c>
      <c r="DO536" s="85" t="str">
        <f t="shared" si="286"/>
        <v>APROBADO</v>
      </c>
      <c r="DP536" s="85" t="str">
        <f t="shared" si="287"/>
        <v>APROBADO</v>
      </c>
      <c r="DQ536" s="7">
        <f t="shared" si="288"/>
        <v>6.8</v>
      </c>
      <c r="DR536" s="85" t="str">
        <f t="shared" si="301"/>
        <v>APROBADO</v>
      </c>
      <c r="DS536" s="2" t="str">
        <f>+('3 Planilla Preadjudicación OTIC'!BN536)</f>
        <v>NO</v>
      </c>
      <c r="DT536" s="2">
        <f>IF(DR536="APROBADO",VLOOKUP(A536,'5 TD'!$D$3:$E$270,2,0),"NO APLICA")</f>
        <v>7</v>
      </c>
      <c r="DU536" s="2" t="str">
        <f t="shared" si="302"/>
        <v>NO</v>
      </c>
      <c r="DV536" s="2" t="str">
        <f>IF(DU536="SI",VLOOKUP(A536,'5 TD'!$G$3:$H$270,2,0),"NO APLICA ")</f>
        <v xml:space="preserve">NO APLICA </v>
      </c>
      <c r="DW536" s="2" t="str">
        <f t="shared" si="303"/>
        <v>NO</v>
      </c>
      <c r="DX536" s="2" t="str">
        <f>IF(DW536="SI",VLOOKUP(A536,'5 TD'!$J$4:$K$472,2,0),"NO APLICA")</f>
        <v>NO APLICA</v>
      </c>
      <c r="DY536" s="2" t="str">
        <f t="shared" si="304"/>
        <v>NO APLICA</v>
      </c>
      <c r="DZ536" s="7" t="str">
        <f>IF(DY536="SI",VLOOKUP(A536,'5 TD'!$M$4:$N$350,2,0),"NO APLICA")</f>
        <v>NO APLICA</v>
      </c>
      <c r="EA536" s="2" t="str">
        <f t="shared" si="305"/>
        <v>NO APLICA</v>
      </c>
      <c r="EB536" s="12" t="str">
        <f t="shared" si="306"/>
        <v/>
      </c>
      <c r="EC536" s="12" t="str">
        <f>IF(EA536="SI",VLOOKUP(A536,'5 TD'!$V$4:$W$479,2,0),"NO APLICA")</f>
        <v>NO APLICA</v>
      </c>
      <c r="ED536" s="2" t="str">
        <f t="shared" si="289"/>
        <v>NO</v>
      </c>
      <c r="EE536" s="79" t="str">
        <f>IF(ED536="SI",VLOOKUP(AI536,COMPORTAMIENTO!$A$1:$H$2100,7,0),"NO APLICA")</f>
        <v>NO APLICA</v>
      </c>
      <c r="EF536" s="12" t="str">
        <f>IF(ED536="SI",VLOOKUP(A536,'5 TD'!$P$2:$Q$479,2,0),"NO APLICA")</f>
        <v>NO APLICA</v>
      </c>
      <c r="EG536" s="2" t="str">
        <f t="shared" si="290"/>
        <v>NO</v>
      </c>
      <c r="EH536" s="2">
        <f>IF(CZ536="no",0,VLOOKUP(AI536,EXPERIENCIA!$A$1:$C$2100,2,0))</f>
        <v>62</v>
      </c>
      <c r="EI536" s="2">
        <f>IF(CZ536="si",VLOOKUP(A536,'5 TD'!$S$3:$T$2103,2,0),0)</f>
        <v>125</v>
      </c>
      <c r="EJ536" s="2" t="str">
        <f t="shared" si="291"/>
        <v>NO</v>
      </c>
      <c r="EK536" s="2">
        <f>+('3 Planilla Preadjudicación OTIC'!BU536)</f>
        <v>0</v>
      </c>
      <c r="EL536" s="4"/>
      <c r="EM536" s="3"/>
      <c r="EN536" s="3"/>
      <c r="EQ536" s="86"/>
    </row>
    <row r="537" spans="1:147" s="248" customFormat="1" ht="15" customHeight="1" x14ac:dyDescent="0.3">
      <c r="A537" s="2">
        <f>+('3 Planilla Preadjudicación OTIC'!A537)</f>
        <v>14266</v>
      </c>
      <c r="B537" s="2" t="str">
        <f>+('3 Planilla Preadjudicación OTIC'!B537)</f>
        <v>65181652-1</v>
      </c>
      <c r="C537" s="4">
        <f>+('3 Planilla Preadjudicación OTIC'!E537)</f>
        <v>2025</v>
      </c>
      <c r="D537" s="4" t="str">
        <f>+('3 Planilla Preadjudicación OTIC'!F537)</f>
        <v>MANDATO</v>
      </c>
      <c r="E537" s="4" t="str">
        <f>+('3 Planilla Preadjudicación OTIC'!G537)</f>
        <v>65196907-7</v>
      </c>
      <c r="F537" s="4" t="str">
        <f>+('3 Planilla Preadjudicación OTIC'!H537)</f>
        <v>FUNDACIÓN ATENEA MUJER</v>
      </c>
      <c r="G537" s="4"/>
      <c r="H537" s="4"/>
      <c r="I537" s="4" t="str">
        <f>+('3 Planilla Preadjudicación OTIC'!I537)</f>
        <v>SERVICIOS DE MANICURE Y PEDICURE</v>
      </c>
      <c r="J537" s="4" t="str">
        <f>+('3 Planilla Preadjudicación OTIC'!J537)</f>
        <v>PF0611</v>
      </c>
      <c r="K537" s="4" t="str">
        <f>+('3 Planilla Preadjudicación OTIC'!K537)</f>
        <v>TÉCNICAS PARA EL EMPRENDIMIENTO</v>
      </c>
      <c r="L537" s="4" t="str">
        <f>+('3 Planilla Preadjudicación OTIC'!L537)</f>
        <v>PF0921</v>
      </c>
      <c r="M537" s="2">
        <f>+('3 Planilla Preadjudicación OTIC'!M537)</f>
        <v>13</v>
      </c>
      <c r="N537" s="4" t="str">
        <f>+('3 Planilla Preadjudicación OTIC'!N537)</f>
        <v>METROPOLITANA</v>
      </c>
      <c r="O537" s="4" t="str">
        <f>+('3 Planilla Preadjudicación OTIC'!O537)</f>
        <v>SANTIAGO</v>
      </c>
      <c r="P537" s="4" t="str">
        <f>+('3 Planilla Preadjudicación OTIC'!P537)</f>
        <v>EMPRENDEDORES/AS INFORMALES O PERSONAS VULNERABLES PERTENECIENTES AL 80% MAS VULNERABLE</v>
      </c>
      <c r="Q537" s="4" t="str">
        <f>+('3 Planilla Preadjudicación OTIC'!Q537)</f>
        <v>PRESENCIAL</v>
      </c>
      <c r="R537" s="4" t="str">
        <f>+('3 Planilla Preadjudicación OTIC'!R537)</f>
        <v>INDEPENDIENTE</v>
      </c>
      <c r="S537" s="4">
        <f>+('3 Planilla Preadjudicación OTIC'!S537)</f>
        <v>41</v>
      </c>
      <c r="T537" s="2">
        <f>+('3 Planilla Preadjudicación OTIC'!T537)</f>
        <v>11</v>
      </c>
      <c r="U537" s="2">
        <f>+('3 Planilla Preadjudicación OTIC'!U537)</f>
        <v>110</v>
      </c>
      <c r="V537" s="2">
        <f>+('3 Planilla Preadjudicación OTIC'!V537)</f>
        <v>12</v>
      </c>
      <c r="W537" s="2">
        <f>+('3 Planilla Preadjudicación OTIC'!W537)</f>
        <v>122</v>
      </c>
      <c r="X537" s="2">
        <f>+('3 Planilla Preadjudicación OTIC'!X537)</f>
        <v>3</v>
      </c>
      <c r="Y537" s="2" t="str">
        <f>+('3 Planilla Preadjudicación OTIC'!Y537)</f>
        <v>SI</v>
      </c>
      <c r="Z537" s="2" t="str">
        <f>+('3 Planilla Preadjudicación OTIC'!Z537)</f>
        <v>NO</v>
      </c>
      <c r="AA537" s="2" t="str">
        <f>+('3 Planilla Preadjudicación OTIC'!AA537)</f>
        <v>SI</v>
      </c>
      <c r="AB537" s="4" t="str">
        <f>+('3 Planilla Preadjudicación OTIC'!AB537)</f>
        <v>SE AJUSTA A PLAN FORMATIVO</v>
      </c>
      <c r="AC537" s="4" t="str">
        <f>+('3 Planilla Preadjudicación OTIC'!AC537)</f>
        <v>PERSONAS PERTENECIENTES AL 80% DE LA POBLACIÓN VULNERABLE, HOMBRES Y MUJERES DE 18 AÑOS O MAS, CON EDUCACIÓN BASICA COMPLETA PREFERENTEMENTE, DE LA COMUNA DE LA REINA</v>
      </c>
      <c r="AD537" s="2" t="str">
        <f>+('3 Planilla Preadjudicación OTIC'!AD537)</f>
        <v>NO</v>
      </c>
      <c r="AE537" s="4">
        <f>+('3 Planilla Preadjudicación OTIC'!AE537)</f>
        <v>0</v>
      </c>
      <c r="AF537" s="2" t="str">
        <f>+('3 Planilla Preadjudicación OTIC'!AF537)</f>
        <v>CERRADA</v>
      </c>
      <c r="AG537" s="2">
        <f>+('3 Planilla Preadjudicación OTIC'!AG537)</f>
        <v>41</v>
      </c>
      <c r="AH537" s="218">
        <f>+('3 Planilla Preadjudicación OTIC'!AH537)</f>
        <v>2</v>
      </c>
      <c r="AI537" s="135" t="str">
        <f>+('3 Planilla Preadjudicación OTIC'!AI537)</f>
        <v>65057122-3</v>
      </c>
      <c r="AJ537" s="4" t="str">
        <f>+('3 Planilla Preadjudicación OTIC'!AJ537)</f>
        <v>asociación de capacitación juvenil boreal</v>
      </c>
      <c r="AK537" s="2">
        <f>+('3 Planilla Preadjudicación OTIC'!AK537)</f>
        <v>122</v>
      </c>
      <c r="AL537" s="2">
        <f>+('3 Planilla Preadjudicación OTIC'!AL537)</f>
        <v>41</v>
      </c>
      <c r="AM537" s="12">
        <f>+('3 Planilla Preadjudicación OTIC'!AM537)</f>
        <v>5075</v>
      </c>
      <c r="AN537" s="12">
        <f>+('3 Planilla Preadjudicación OTIC'!AN537)</f>
        <v>115000</v>
      </c>
      <c r="AO537" s="12">
        <f>+('3 Planilla Preadjudicación OTIC'!AO537)</f>
        <v>0</v>
      </c>
      <c r="AP537" s="12">
        <f>+('3 Planilla Preadjudicación OTIC'!AP537)</f>
        <v>6810650</v>
      </c>
      <c r="AQ537" s="12">
        <f>+('3 Planilla Preadjudicación OTIC'!AQ537)</f>
        <v>1804000</v>
      </c>
      <c r="AR537" s="12">
        <f>+('3 Planilla Preadjudicación OTIC'!AR537)</f>
        <v>1265000</v>
      </c>
      <c r="AS537" s="12">
        <f>+('3 Planilla Preadjudicación OTIC'!AS537)</f>
        <v>0</v>
      </c>
      <c r="AT537" s="12">
        <f>+('3 Planilla Preadjudicación OTIC'!AT537)</f>
        <v>0</v>
      </c>
      <c r="AU537" s="12">
        <f>+('3 Planilla Preadjudicación OTIC'!AU537)</f>
        <v>9879650</v>
      </c>
      <c r="AV537" s="2" t="str">
        <f>+('3 Planilla Preadjudicación OTIC'!AV537)</f>
        <v>SI</v>
      </c>
      <c r="AW537" s="4">
        <f>+('3 Planilla Preadjudicación OTIC'!AW537)</f>
        <v>0</v>
      </c>
      <c r="AX537" s="2">
        <f>+('3 Planilla Preadjudicación OTIC'!AX537)</f>
        <v>5</v>
      </c>
      <c r="AY537" s="2">
        <f>+('3 Planilla Preadjudicación OTIC'!AY537)</f>
        <v>7</v>
      </c>
      <c r="AZ537" s="2">
        <f>+('3 Planilla Preadjudicación OTIC'!AZ537)</f>
        <v>0</v>
      </c>
      <c r="BA537" s="2">
        <f>+('3 Planilla Preadjudicación OTIC'!BA537)</f>
        <v>0</v>
      </c>
      <c r="BB537" s="2">
        <f>+('3 Planilla Preadjudicación OTIC'!BB537)</f>
        <v>0</v>
      </c>
      <c r="BC537" s="2">
        <f>+('3 Planilla Preadjudicación OTIC'!BC537)</f>
        <v>0</v>
      </c>
      <c r="BD537" s="2">
        <f>+('3 Planilla Preadjudicación OTIC'!BD537)</f>
        <v>0</v>
      </c>
      <c r="BE537" s="2">
        <f>+('3 Planilla Preadjudicación OTIC'!BE537)</f>
        <v>0</v>
      </c>
      <c r="BF537" s="2">
        <f>+('3 Planilla Preadjudicación OTIC'!BF537)</f>
        <v>0</v>
      </c>
      <c r="BG537" s="2">
        <f>+('3 Planilla Preadjudicación OTIC'!BG537)</f>
        <v>7</v>
      </c>
      <c r="BH537" s="2">
        <f>+('3 Planilla Preadjudicación OTIC'!BH537)</f>
        <v>7</v>
      </c>
      <c r="BI537" s="2">
        <f>+('3 Planilla Preadjudicación OTIC'!BI537)</f>
        <v>7</v>
      </c>
      <c r="BJ537" s="2">
        <f>+('3 Planilla Preadjudicación OTIC'!BJ537)</f>
        <v>7</v>
      </c>
      <c r="BK537" s="2">
        <f>+('3 Planilla Preadjudicación OTIC'!BK537)</f>
        <v>7</v>
      </c>
      <c r="BL537" s="218">
        <f>+('3 Planilla Preadjudicación OTIC'!BL537)</f>
        <v>7</v>
      </c>
      <c r="BM537" s="104">
        <f>ROUND(('3 Planilla Preadjudicación OTIC'!BM537),1)</f>
        <v>6.8</v>
      </c>
      <c r="BN537" s="4" t="str">
        <f>+('3 Planilla Preadjudicación OTIC'!BN537)</f>
        <v>NO</v>
      </c>
      <c r="BO537" s="4">
        <f>+('3 Planilla Preadjudicación OTIC'!BO537)</f>
        <v>0</v>
      </c>
      <c r="BP537" s="4">
        <f>+('3 Planilla Preadjudicación OTIC'!BP537)</f>
        <v>0</v>
      </c>
      <c r="BQ537" s="4">
        <f>+('3 Planilla Preadjudicación OTIC'!BQ537)</f>
        <v>0</v>
      </c>
      <c r="BR537" s="4">
        <f>+('3 Planilla Preadjudicación OTIC'!BR537)</f>
        <v>0</v>
      </c>
      <c r="BS537" s="4">
        <f>+('3 Planilla Preadjudicación OTIC'!BS537)</f>
        <v>0</v>
      </c>
      <c r="BT537" s="4">
        <f>+('3 Planilla Preadjudicación OTIC'!BT537)</f>
        <v>0</v>
      </c>
      <c r="BU537" s="85">
        <f>IF(VLOOKUP(A537,'BD OFICIAL'!$A$1:$AL$2098,7,0)=D537,0,1)</f>
        <v>0</v>
      </c>
      <c r="BV537" s="85">
        <f>IF(VLOOKUP(A537,'BD OFICIAL'!$A$1:$AL$2098,11,0)=J537,0,1)</f>
        <v>0</v>
      </c>
      <c r="BW537" s="85">
        <f>IF(VLOOKUP(A537,'BD OFICIAL'!$A$1:$AL$2098,13,0)=L537,0,1)</f>
        <v>0</v>
      </c>
      <c r="BX537" s="2">
        <f>IF(VLOOKUP(A537,'BD OFICIAL'!$A$1:$AL$2098,16,0)=O537,0,1)</f>
        <v>0</v>
      </c>
      <c r="BY537" s="2">
        <f>IF(VLOOKUP(A537,'BD OFICIAL'!$A$1:$AL$2098,17,0)=P537,0,1)</f>
        <v>0</v>
      </c>
      <c r="BZ537" s="2">
        <f>IF(VLOOKUP(A537,'BD OFICIAL'!$A$1:$AL$2098,19,0)=R537,0,1)</f>
        <v>0</v>
      </c>
      <c r="CA537" s="2">
        <f>IF(VLOOKUP(A537,'BD OFICIAL'!$A$1:$AL$2098,21,0)=T537,0,1)</f>
        <v>0</v>
      </c>
      <c r="CB537" s="2">
        <f>IF(VLOOKUP(A537,'BD OFICIAL'!$A$1:$AL$2098,24,0)=AK537,0,1)</f>
        <v>0</v>
      </c>
      <c r="CC537" s="2">
        <f>IF(VLOOKUP(A537,'BD OFICIAL'!$A$1:$AL$2098,25,0)=X537,0,1)</f>
        <v>0</v>
      </c>
      <c r="CD537" s="2">
        <f>IF(VLOOKUP(A537,'BD OFICIAL'!$A$1:$AL$2098,26,0)=Y537,0,1)</f>
        <v>0</v>
      </c>
      <c r="CE537" s="2">
        <f>IF(VLOOKUP(A537,'BD OFICIAL'!$A$1:$AL$2098,27,0)=Z537,0,1)</f>
        <v>0</v>
      </c>
      <c r="CF537" s="2">
        <f>IF(VLOOKUP(A537,'BD OFICIAL'!$A$1:$AL$2098,28,0)=AA537,0,1)</f>
        <v>0</v>
      </c>
      <c r="CG537" s="2">
        <f>IF(VLOOKUP(A537,'BD OFICIAL'!$A$1:$AL$2098,33,0)=AF537,0,1)</f>
        <v>0</v>
      </c>
      <c r="CH537" s="2">
        <f>IF(VLOOKUP(A537,'BD OFICIAL'!$A$1:$AL$2098,35,0)=AH537,0,1)</f>
        <v>0</v>
      </c>
      <c r="CI537" s="85">
        <f>IF(VLOOKUP(A537,'BD OFICIAL'!$A$1:$AL$2098,34,0)=AL537,0,1)</f>
        <v>0</v>
      </c>
      <c r="CJ537" s="12">
        <f>VLOOKUP(A537,'BD OFICIAL'!$A$1:$AM$2098,36,0)*AM537-AP537</f>
        <v>0</v>
      </c>
      <c r="CK537" s="85" t="str">
        <f t="shared" si="292"/>
        <v>SHMAN</v>
      </c>
      <c r="CL537" s="85" t="str">
        <f t="shared" si="293"/>
        <v>SI</v>
      </c>
      <c r="CM537" s="85" t="str">
        <f t="shared" si="273"/>
        <v>NO</v>
      </c>
      <c r="CN537" s="31">
        <f t="shared" si="274"/>
        <v>0</v>
      </c>
      <c r="CO537" s="31">
        <f t="shared" si="294"/>
        <v>0</v>
      </c>
      <c r="CP537" s="31">
        <f t="shared" si="275"/>
        <v>0</v>
      </c>
      <c r="CQ537" s="31">
        <f>IF(Y537="NO",0,IF(Y537="SI",IF(VLOOKUP(A537,'BD OFICIAL'!$A:$AO,40,0)=AQ537,0,1)))</f>
        <v>0</v>
      </c>
      <c r="CR537" s="31">
        <f>IF(Z537="NO",0,IF(Z537="SI",IF(VLOOKUP(B537,'BD OFICIAL'!$A:$AO,41,0)=AS537,0,1)))</f>
        <v>0</v>
      </c>
      <c r="CS537" s="31">
        <f t="shared" si="295"/>
        <v>0</v>
      </c>
      <c r="CT537" s="31">
        <f t="shared" si="296"/>
        <v>0</v>
      </c>
      <c r="CU537" s="31">
        <f>IF(VLOOKUP(A537,'BD OFICIAL'!$A$1:$AL$1056,31,0)="SI",IF(AT537&gt;0,0,1),IF(AT537=0,0,1))</f>
        <v>0</v>
      </c>
      <c r="CV537" s="31">
        <f t="shared" si="297"/>
        <v>0</v>
      </c>
      <c r="CW537" s="31">
        <f t="shared" si="276"/>
        <v>0</v>
      </c>
      <c r="CX537" s="85" t="str">
        <f t="shared" si="277"/>
        <v>SI</v>
      </c>
      <c r="CY537" s="31">
        <f t="shared" si="278"/>
        <v>0</v>
      </c>
      <c r="CZ537" s="85" t="str">
        <f>IF(ISERROR(VLOOKUP(AI537,EXPERIENCIA!$A$1:$C$2100,1,0)),"NO","SI")</f>
        <v>SI</v>
      </c>
      <c r="DA537" s="85">
        <f>IF(CX537="no","NO APLICA",IF(AX537=0,"ERROR NOTA",IF(AND(AX537&gt;1,CZ537="NO"),"ERROR NOTA",IF(AND(CZ537="NO",AX537=1),0,IF(VLOOKUP(AI537,EXPERIENCIA!$A$1:$C$2100,3,0)=AX537,0,"ERROR NOTA")))))</f>
        <v>0</v>
      </c>
      <c r="DB537" s="85" t="str">
        <f>IF(ISERROR(VLOOKUP(AI537,COMPORTAMIENTO!$A$1:$C$2100,1,0)),"NO","SI")</f>
        <v>SI</v>
      </c>
      <c r="DC537" s="85">
        <f>IF(CX537="NO","NO APLICA",IF(AY537=0,"ERROR NOTA",IF(AND(DB537="NO",AY537=7),0,IF(VLOOKUP(AI537,COMPORTAMIENTO!$A$2:$H$2100,8,0)=AY537,0,"ERROR NOTA"))))</f>
        <v>0</v>
      </c>
      <c r="DD537" s="104">
        <f t="shared" si="279"/>
        <v>0.5</v>
      </c>
      <c r="DE537" s="104">
        <f t="shared" si="280"/>
        <v>0.70000000000000007</v>
      </c>
      <c r="DF537" s="85" t="str">
        <f t="shared" si="298"/>
        <v>SI</v>
      </c>
      <c r="DG537" s="85">
        <f t="shared" si="281"/>
        <v>0</v>
      </c>
      <c r="DH537" s="85">
        <f t="shared" si="282"/>
        <v>0</v>
      </c>
      <c r="DI537" s="85">
        <f t="shared" si="283"/>
        <v>0</v>
      </c>
      <c r="DJ537" s="12">
        <f t="shared" si="284"/>
        <v>7.0000000000000009</v>
      </c>
      <c r="DK537" s="7">
        <f t="shared" si="285"/>
        <v>7.0000000000000009</v>
      </c>
      <c r="DL537" s="12">
        <f t="shared" si="299"/>
        <v>5075</v>
      </c>
      <c r="DM537" s="12">
        <f>VLOOKUP(A537,'5 TD'!$A:$B,2,0)</f>
        <v>5075</v>
      </c>
      <c r="DN537" s="7">
        <f t="shared" si="300"/>
        <v>7</v>
      </c>
      <c r="DO537" s="85" t="str">
        <f t="shared" si="286"/>
        <v>APROBADO</v>
      </c>
      <c r="DP537" s="85" t="str">
        <f t="shared" si="287"/>
        <v>APROBADO</v>
      </c>
      <c r="DQ537" s="7">
        <f t="shared" si="288"/>
        <v>6.8</v>
      </c>
      <c r="DR537" s="85" t="str">
        <f t="shared" si="301"/>
        <v>APROBADO</v>
      </c>
      <c r="DS537" s="242" t="str">
        <f>+('3 Planilla Preadjudicación OTIC'!BN537)</f>
        <v>NO</v>
      </c>
      <c r="DT537" s="242">
        <f>IF(DR537="APROBADO",VLOOKUP(A537,'5 TD'!$D$3:$E$270,2,0),"NO APLICA")</f>
        <v>6.8</v>
      </c>
      <c r="DU537" s="242" t="str">
        <f t="shared" si="302"/>
        <v>SI</v>
      </c>
      <c r="DV537" s="242">
        <f>IF(DU537="SI",VLOOKUP(A537,'5 TD'!$G$3:$H$270,2,0),"NO APLICA ")</f>
        <v>7.0000000000000009</v>
      </c>
      <c r="DW537" s="242" t="str">
        <f t="shared" si="303"/>
        <v>SI</v>
      </c>
      <c r="DX537" s="242">
        <f>IF(DW537="SI",VLOOKUP(A537,'5 TD'!$J$4:$K$472,2,0),"NO APLICA")</f>
        <v>7</v>
      </c>
      <c r="DY537" s="242" t="str">
        <f t="shared" si="304"/>
        <v>SI</v>
      </c>
      <c r="DZ537" s="245">
        <f>IF(DY537="SI",VLOOKUP(A537,'5 TD'!$M$4:$N$350,2,0),"NO APLICA")</f>
        <v>7</v>
      </c>
      <c r="EA537" s="242" t="str">
        <f t="shared" si="305"/>
        <v>NO</v>
      </c>
      <c r="EB537" s="246" t="str">
        <f t="shared" si="306"/>
        <v/>
      </c>
      <c r="EC537" s="246" t="str">
        <f>IF(EA537="SI",VLOOKUP(A537,'5 TD'!$V$4:$W$479,2,0),"NO APLICA")</f>
        <v>NO APLICA</v>
      </c>
      <c r="ED537" s="242" t="str">
        <f t="shared" si="289"/>
        <v>NO</v>
      </c>
      <c r="EE537" s="247" t="str">
        <f>IF(ED537="SI",VLOOKUP(AI537,COMPORTAMIENTO!$A$1:$H$2100,7,0),"NO APLICA")</f>
        <v>NO APLICA</v>
      </c>
      <c r="EF537" s="246" t="str">
        <f>IF(ED537="SI",VLOOKUP(A537,'5 TD'!$P$2:$Q$479,2,0),"NO APLICA")</f>
        <v>NO APLICA</v>
      </c>
      <c r="EG537" s="242" t="str">
        <f t="shared" si="290"/>
        <v>NO</v>
      </c>
      <c r="EH537" s="242">
        <f>IF(CZ537="no",0,VLOOKUP(AI537,EXPERIENCIA!$A$1:$C$2100,2,0))</f>
        <v>62</v>
      </c>
      <c r="EI537" s="242">
        <f>IF(CZ537="si",VLOOKUP(A537,'5 TD'!$S$3:$T$2103,2,0),0)</f>
        <v>125</v>
      </c>
      <c r="EJ537" s="242" t="str">
        <f t="shared" si="291"/>
        <v>NO</v>
      </c>
      <c r="EK537" s="242" t="str">
        <f>+('3 Planilla Preadjudicación OTIC'!BU537)</f>
        <v>e) Menor “porcentaje de multas ponderadas” en ítem evaluación comportamiento considerando 4 decimales.</v>
      </c>
      <c r="EL537" s="244"/>
      <c r="EQ537" s="250"/>
    </row>
    <row r="538" spans="1:147" ht="15" customHeight="1" x14ac:dyDescent="0.3">
      <c r="A538" s="2">
        <f>+('3 Planilla Preadjudicación OTIC'!A538)</f>
        <v>14341</v>
      </c>
      <c r="B538" s="2" t="str">
        <f>+('3 Planilla Preadjudicación OTIC'!B538)</f>
        <v>65181652-1</v>
      </c>
      <c r="C538" s="4">
        <f>+('3 Planilla Preadjudicación OTIC'!E538)</f>
        <v>2025</v>
      </c>
      <c r="D538" s="4" t="str">
        <f>+('3 Planilla Preadjudicación OTIC'!F538)</f>
        <v>MANDATO</v>
      </c>
      <c r="E538" s="4" t="str">
        <f>+('3 Planilla Preadjudicación OTIC'!G538)</f>
        <v>65077645-3</v>
      </c>
      <c r="F538" s="4" t="str">
        <f>+('3 Planilla Preadjudicación OTIC'!H538)</f>
        <v>AVANZA INCLUSIÓN</v>
      </c>
      <c r="G538" s="4"/>
      <c r="H538" s="4"/>
      <c r="I538" s="4" t="str">
        <f>+('3 Planilla Preadjudicación OTIC'!I538)</f>
        <v>SERVICIO DE GUARDIA DE SEGURIDAD</v>
      </c>
      <c r="J538" s="4" t="str">
        <f>+('3 Planilla Preadjudicación OTIC'!J538)</f>
        <v>PF1184</v>
      </c>
      <c r="K538" s="4" t="str">
        <f>+('3 Planilla Preadjudicación OTIC'!K538)</f>
        <v>DESARROLLO DEL TRABAJO COLABORATIVO</v>
      </c>
      <c r="L538" s="4" t="str">
        <f>+('3 Planilla Preadjudicación OTIC'!L538)</f>
        <v>PF0918</v>
      </c>
      <c r="M538" s="2">
        <f>+('3 Planilla Preadjudicación OTIC'!M538)</f>
        <v>13</v>
      </c>
      <c r="N538" s="4" t="str">
        <f>+('3 Planilla Preadjudicación OTIC'!N538)</f>
        <v>METROPOLITANA</v>
      </c>
      <c r="O538" s="4" t="str">
        <f>+('3 Planilla Preadjudicación OTIC'!O538)</f>
        <v>SANTIAGO</v>
      </c>
      <c r="P538" s="4" t="str">
        <f>+('3 Planilla Preadjudicación OTIC'!P538)</f>
        <v>EMPRENDEDORES/AS INFORMALES O PERSONAS VULNERABLES PERTENECIENTES AL 80% MAS VULNERABLE</v>
      </c>
      <c r="Q538" s="4" t="str">
        <f>+('3 Planilla Preadjudicación OTIC'!Q538)</f>
        <v>PRESENCIAL</v>
      </c>
      <c r="R538" s="4" t="str">
        <f>+('3 Planilla Preadjudicación OTIC'!R538)</f>
        <v>DEPENDIENTE</v>
      </c>
      <c r="S538" s="4">
        <f>+('3 Planilla Preadjudicación OTIC'!S538)</f>
        <v>33</v>
      </c>
      <c r="T538" s="2">
        <f>+('3 Planilla Preadjudicación OTIC'!T538)</f>
        <v>10</v>
      </c>
      <c r="U538" s="2">
        <f>+('3 Planilla Preadjudicación OTIC'!U538)</f>
        <v>90</v>
      </c>
      <c r="V538" s="2">
        <f>+('3 Planilla Preadjudicación OTIC'!V538)</f>
        <v>8</v>
      </c>
      <c r="W538" s="2">
        <f>+('3 Planilla Preadjudicación OTIC'!W538)</f>
        <v>98</v>
      </c>
      <c r="X538" s="2">
        <f>+('3 Planilla Preadjudicación OTIC'!X538)</f>
        <v>3</v>
      </c>
      <c r="Y538" s="2" t="str">
        <f>+('3 Planilla Preadjudicación OTIC'!Y538)</f>
        <v>SI</v>
      </c>
      <c r="Z538" s="2" t="str">
        <f>+('3 Planilla Preadjudicación OTIC'!Z538)</f>
        <v>NO</v>
      </c>
      <c r="AA538" s="2" t="str">
        <f>+('3 Planilla Preadjudicación OTIC'!AA538)</f>
        <v>NO</v>
      </c>
      <c r="AB538" s="4" t="str">
        <f>+('3 Planilla Preadjudicación OTIC'!AB538)</f>
        <v>SE AJUSTA A PLAN FORMATIVO</v>
      </c>
      <c r="AC538" s="4" t="str">
        <f>+('3 Planilla Preadjudicación OTIC'!AC538)</f>
        <v>PERSONAS PERTENECIENTES AL 80% DE LA POBLACIÓN VULNERABLE, DE RANGO ETAREO DESDE LOS 18 A 60, HOMBRES Y MUJERES QUE RESIDEN EN LA REGION DE SANTIAGO Y QUE SON USUARIOS DE LA FUNDACIÓN</v>
      </c>
      <c r="AD538" s="2" t="str">
        <f>+('3 Planilla Preadjudicación OTIC'!AD538)</f>
        <v>SI</v>
      </c>
      <c r="AE538" s="4" t="str">
        <f>+('3 Planilla Preadjudicación OTIC'!AE538)</f>
        <v>CERTIFICADO DE APROBACIÓN Y TARJETA DE IDENTIFICACIÓN. CREDENCIAL DE GUARDIA PRIVADO DE SEGURIDAD OS</v>
      </c>
      <c r="AF538" s="2" t="str">
        <f>+('3 Planilla Preadjudicación OTIC'!AF538)</f>
        <v>CERRADA</v>
      </c>
      <c r="AG538" s="2">
        <f>+('3 Planilla Preadjudicación OTIC'!AG538)</f>
        <v>33</v>
      </c>
      <c r="AH538" s="2">
        <f>+('3 Planilla Preadjudicación OTIC'!AH538)</f>
        <v>3</v>
      </c>
      <c r="AI538" s="135" t="str">
        <f>+('3 Planilla Preadjudicación OTIC'!AI538)</f>
        <v>76018228-1</v>
      </c>
      <c r="AJ538" s="4" t="str">
        <f>+('3 Planilla Preadjudicación OTIC'!AJ538)</f>
        <v>SOCIEDAD DE CAPACITACIÓN LTDA</v>
      </c>
      <c r="AK538" s="2">
        <f>+('3 Planilla Preadjudicación OTIC'!AK538)</f>
        <v>98</v>
      </c>
      <c r="AL538" s="2">
        <f>+('3 Planilla Preadjudicación OTIC'!AL538)</f>
        <v>33</v>
      </c>
      <c r="AM538" s="12">
        <f>+('3 Planilla Preadjudicación OTIC'!AM538)</f>
        <v>6373</v>
      </c>
      <c r="AN538" s="12">
        <f>+('3 Planilla Preadjudicación OTIC'!AN538)</f>
        <v>0</v>
      </c>
      <c r="AO538" s="12">
        <f>+('3 Planilla Preadjudicación OTIC'!AO538)</f>
        <v>12000</v>
      </c>
      <c r="AP538" s="12">
        <f>+('3 Planilla Preadjudicación OTIC'!AP538)</f>
        <v>6245540</v>
      </c>
      <c r="AQ538" s="12">
        <f>+('3 Planilla Preadjudicación OTIC'!AQ538)</f>
        <v>1320000</v>
      </c>
      <c r="AR538" s="12">
        <f>+('3 Planilla Preadjudicación OTIC'!AR538)</f>
        <v>0</v>
      </c>
      <c r="AS538" s="12">
        <f>+('3 Planilla Preadjudicación OTIC'!AS538)</f>
        <v>0</v>
      </c>
      <c r="AT538" s="12">
        <f>+('3 Planilla Preadjudicación OTIC'!AT538)</f>
        <v>120000</v>
      </c>
      <c r="AU538" s="12">
        <f>+('3 Planilla Preadjudicación OTIC'!AU538)</f>
        <v>7685540</v>
      </c>
      <c r="AV538" s="2" t="str">
        <f>+('3 Planilla Preadjudicación OTIC'!AV538)</f>
        <v>SI</v>
      </c>
      <c r="AW538" s="4">
        <f>+('3 Planilla Preadjudicación OTIC'!AW538)</f>
        <v>0</v>
      </c>
      <c r="AX538" s="2">
        <f>+('3 Planilla Preadjudicación OTIC'!AX538)</f>
        <v>1</v>
      </c>
      <c r="AY538" s="2">
        <f>+('3 Planilla Preadjudicación OTIC'!AY538)</f>
        <v>7</v>
      </c>
      <c r="AZ538" s="2">
        <f>+('3 Planilla Preadjudicación OTIC'!AZ538)</f>
        <v>0</v>
      </c>
      <c r="BA538" s="2">
        <f>+('3 Planilla Preadjudicación OTIC'!BA538)</f>
        <v>0</v>
      </c>
      <c r="BB538" s="2">
        <f>+('3 Planilla Preadjudicación OTIC'!BB538)</f>
        <v>0</v>
      </c>
      <c r="BC538" s="2">
        <f>+('3 Planilla Preadjudicación OTIC'!BC538)</f>
        <v>0</v>
      </c>
      <c r="BD538" s="2">
        <f>+('3 Planilla Preadjudicación OTIC'!BD538)</f>
        <v>0</v>
      </c>
      <c r="BE538" s="2">
        <f>+('3 Planilla Preadjudicación OTIC'!BE538)</f>
        <v>0</v>
      </c>
      <c r="BF538" s="2">
        <f>+('3 Planilla Preadjudicación OTIC'!BF538)</f>
        <v>0</v>
      </c>
      <c r="BG538" s="2">
        <f>+('3 Planilla Preadjudicación OTIC'!BG538)</f>
        <v>7</v>
      </c>
      <c r="BH538" s="2">
        <f>+('3 Planilla Preadjudicación OTIC'!BH538)</f>
        <v>7</v>
      </c>
      <c r="BI538" s="2">
        <f>+('3 Planilla Preadjudicación OTIC'!BI538)</f>
        <v>7</v>
      </c>
      <c r="BJ538" s="2">
        <f>+('3 Planilla Preadjudicación OTIC'!BJ538)</f>
        <v>7</v>
      </c>
      <c r="BK538" s="2">
        <f>+('3 Planilla Preadjudicación OTIC'!BK538)</f>
        <v>7</v>
      </c>
      <c r="BL538" s="2">
        <f>+('3 Planilla Preadjudicación OTIC'!BL538)</f>
        <v>7</v>
      </c>
      <c r="BM538" s="104">
        <f>ROUND(('3 Planilla Preadjudicación OTIC'!BM538),1)</f>
        <v>6.4</v>
      </c>
      <c r="BN538" s="4" t="str">
        <f>+('3 Planilla Preadjudicación OTIC'!BN538)</f>
        <v>NO</v>
      </c>
      <c r="BO538" s="4">
        <f>+('3 Planilla Preadjudicación OTIC'!BO538)</f>
        <v>0</v>
      </c>
      <c r="BP538" s="4">
        <f>+('3 Planilla Preadjudicación OTIC'!BP538)</f>
        <v>0</v>
      </c>
      <c r="BQ538" s="4">
        <f>+('3 Planilla Preadjudicación OTIC'!BQ538)</f>
        <v>0</v>
      </c>
      <c r="BR538" s="4">
        <f>+('3 Planilla Preadjudicación OTIC'!BR538)</f>
        <v>0</v>
      </c>
      <c r="BS538" s="4">
        <f>+('3 Planilla Preadjudicación OTIC'!BS538)</f>
        <v>0</v>
      </c>
      <c r="BT538" s="4">
        <f>+('3 Planilla Preadjudicación OTIC'!BT538)</f>
        <v>0</v>
      </c>
      <c r="BU538" s="85">
        <f>IF(VLOOKUP(A538,'BD OFICIAL'!$A$1:$AL$2098,7,0)=D538,0,1)</f>
        <v>0</v>
      </c>
      <c r="BV538" s="85">
        <f>IF(VLOOKUP(A538,'BD OFICIAL'!$A$1:$AL$2098,11,0)=J538,0,1)</f>
        <v>0</v>
      </c>
      <c r="BW538" s="85">
        <f>IF(VLOOKUP(A538,'BD OFICIAL'!$A$1:$AL$2098,13,0)=L538,0,1)</f>
        <v>0</v>
      </c>
      <c r="BX538" s="2">
        <f>IF(VLOOKUP(A538,'BD OFICIAL'!$A$1:$AL$2098,16,0)=O538,0,1)</f>
        <v>0</v>
      </c>
      <c r="BY538" s="2">
        <f>IF(VLOOKUP(A538,'BD OFICIAL'!$A$1:$AL$2098,17,0)=P538,0,1)</f>
        <v>0</v>
      </c>
      <c r="BZ538" s="2">
        <f>IF(VLOOKUP(A538,'BD OFICIAL'!$A$1:$AL$2098,19,0)=R538,0,1)</f>
        <v>0</v>
      </c>
      <c r="CA538" s="2">
        <f>IF(VLOOKUP(A538,'BD OFICIAL'!$A$1:$AL$2098,21,0)=T538,0,1)</f>
        <v>0</v>
      </c>
      <c r="CB538" s="2">
        <f>IF(VLOOKUP(A538,'BD OFICIAL'!$A$1:$AL$2098,24,0)=AK538,0,1)</f>
        <v>0</v>
      </c>
      <c r="CC538" s="2">
        <f>IF(VLOOKUP(A538,'BD OFICIAL'!$A$1:$AL$2098,25,0)=X538,0,1)</f>
        <v>0</v>
      </c>
      <c r="CD538" s="2">
        <f>IF(VLOOKUP(A538,'BD OFICIAL'!$A$1:$AL$2098,26,0)=Y538,0,1)</f>
        <v>0</v>
      </c>
      <c r="CE538" s="2">
        <f>IF(VLOOKUP(A538,'BD OFICIAL'!$A$1:$AL$2098,27,0)=Z538,0,1)</f>
        <v>0</v>
      </c>
      <c r="CF538" s="2">
        <f>IF(VLOOKUP(A538,'BD OFICIAL'!$A$1:$AL$2098,28,0)=AA538,0,1)</f>
        <v>0</v>
      </c>
      <c r="CG538" s="2">
        <f>IF(VLOOKUP(A538,'BD OFICIAL'!$A$1:$AL$2098,33,0)=AF538,0,1)</f>
        <v>0</v>
      </c>
      <c r="CH538" s="2">
        <f>IF(VLOOKUP(A538,'BD OFICIAL'!$A$1:$AL$2098,35,0)=AH538,0,1)</f>
        <v>0</v>
      </c>
      <c r="CI538" s="85">
        <f>IF(VLOOKUP(A538,'BD OFICIAL'!$A$1:$AL$2098,34,0)=AL538,0,1)</f>
        <v>0</v>
      </c>
      <c r="CJ538" s="12">
        <f>VLOOKUP(A538,'BD OFICIAL'!$A$1:$AM$2098,36,0)*AM538-AP538</f>
        <v>0</v>
      </c>
      <c r="CK538" s="85" t="str">
        <f t="shared" si="292"/>
        <v>SSH</v>
      </c>
      <c r="CL538" s="85" t="str">
        <f t="shared" si="293"/>
        <v>SI</v>
      </c>
      <c r="CM538" s="85" t="str">
        <f t="shared" si="273"/>
        <v>NO</v>
      </c>
      <c r="CN538" s="31">
        <f t="shared" si="274"/>
        <v>0</v>
      </c>
      <c r="CO538" s="31">
        <f t="shared" si="294"/>
        <v>0</v>
      </c>
      <c r="CP538" s="31">
        <f t="shared" si="275"/>
        <v>0</v>
      </c>
      <c r="CQ538" s="31">
        <f>IF(Y538="NO",0,IF(Y538="SI",IF(VLOOKUP(A538,'BD OFICIAL'!$A:$AO,40,0)=AQ538,0,1)))</f>
        <v>0</v>
      </c>
      <c r="CR538" s="31">
        <f>IF(Z538="NO",0,IF(Z538="SI",IF(VLOOKUP(B538,'BD OFICIAL'!$A:$AO,41,0)=AS538,0,1)))</f>
        <v>0</v>
      </c>
      <c r="CS538" s="31">
        <f t="shared" si="295"/>
        <v>0</v>
      </c>
      <c r="CT538" s="31">
        <f t="shared" si="296"/>
        <v>0</v>
      </c>
      <c r="CU538" s="31">
        <f>IF(VLOOKUP(A538,'BD OFICIAL'!$A$1:$AL$1056,31,0)="SI",IF(AT538&gt;0,0,1),IF(AT538=0,0,1))</f>
        <v>0</v>
      </c>
      <c r="CV538" s="31">
        <f t="shared" si="297"/>
        <v>0</v>
      </c>
      <c r="CW538" s="31">
        <f t="shared" si="276"/>
        <v>0</v>
      </c>
      <c r="CX538" s="85" t="str">
        <f t="shared" si="277"/>
        <v>SI</v>
      </c>
      <c r="CY538" s="31">
        <f t="shared" si="278"/>
        <v>0</v>
      </c>
      <c r="CZ538" s="85" t="str">
        <f>IF(ISERROR(VLOOKUP(AI538,EXPERIENCIA!$A$1:$C$2100,1,0)),"NO","SI")</f>
        <v>SI</v>
      </c>
      <c r="DA538" s="85">
        <f>IF(CX538="no","NO APLICA",IF(AX538=0,"ERROR NOTA",IF(AND(AX538&gt;1,CZ538="NO"),"ERROR NOTA",IF(AND(CZ538="NO",AX538=1),0,IF(VLOOKUP(AI538,EXPERIENCIA!$A$1:$C$2100,3,0)=AX538,0,"ERROR NOTA")))))</f>
        <v>0</v>
      </c>
      <c r="DB538" s="85" t="str">
        <f>IF(ISERROR(VLOOKUP(AI538,COMPORTAMIENTO!$A$1:$C$2100,1,0)),"NO","SI")</f>
        <v>SI</v>
      </c>
      <c r="DC538" s="85">
        <f>IF(CX538="NO","NO APLICA",IF(AY538=0,"ERROR NOTA",IF(AND(DB538="NO",AY538=7),0,IF(VLOOKUP(AI538,COMPORTAMIENTO!$A$2:$H$2100,8,0)=AY538,0,"ERROR NOTA"))))</f>
        <v>0</v>
      </c>
      <c r="DD538" s="104">
        <f t="shared" si="279"/>
        <v>0.1</v>
      </c>
      <c r="DE538" s="104">
        <f t="shared" si="280"/>
        <v>0.70000000000000007</v>
      </c>
      <c r="DF538" s="85" t="str">
        <f t="shared" si="298"/>
        <v>SI</v>
      </c>
      <c r="DG538" s="85">
        <f t="shared" si="281"/>
        <v>0</v>
      </c>
      <c r="DH538" s="85">
        <f t="shared" si="282"/>
        <v>0</v>
      </c>
      <c r="DI538" s="85">
        <f t="shared" si="283"/>
        <v>0</v>
      </c>
      <c r="DJ538" s="12">
        <f t="shared" si="284"/>
        <v>7.0000000000000009</v>
      </c>
      <c r="DK538" s="7">
        <f t="shared" si="285"/>
        <v>7.0000000000000009</v>
      </c>
      <c r="DL538" s="12">
        <f t="shared" si="299"/>
        <v>6373</v>
      </c>
      <c r="DM538" s="12">
        <f>VLOOKUP(A538,'5 TD'!$A:$B,2,0)</f>
        <v>6373</v>
      </c>
      <c r="DN538" s="7">
        <f t="shared" si="300"/>
        <v>7</v>
      </c>
      <c r="DO538" s="85" t="str">
        <f t="shared" si="286"/>
        <v>APROBADO</v>
      </c>
      <c r="DP538" s="85" t="str">
        <f t="shared" si="287"/>
        <v>APROBADO</v>
      </c>
      <c r="DQ538" s="7">
        <f t="shared" si="288"/>
        <v>6.4</v>
      </c>
      <c r="DR538" s="85" t="str">
        <f t="shared" si="301"/>
        <v>APROBADO</v>
      </c>
      <c r="DS538" s="2" t="str">
        <f>+('3 Planilla Preadjudicación OTIC'!BN538)</f>
        <v>NO</v>
      </c>
      <c r="DT538" s="2">
        <f>IF(DR538="APROBADO",VLOOKUP(A538,'5 TD'!$D$3:$E$270,2,0),"NO APLICA")</f>
        <v>6.8</v>
      </c>
      <c r="DU538" s="2" t="str">
        <f t="shared" si="302"/>
        <v>NO</v>
      </c>
      <c r="DV538" s="2" t="str">
        <f>IF(DU538="SI",VLOOKUP(A538,'5 TD'!$G$3:$H$270,2,0),"NO APLICA ")</f>
        <v xml:space="preserve">NO APLICA </v>
      </c>
      <c r="DW538" s="2" t="str">
        <f t="shared" si="303"/>
        <v>NO</v>
      </c>
      <c r="DX538" s="2" t="str">
        <f>IF(DW538="SI",VLOOKUP(A538,'5 TD'!$J$4:$K$472,2,0),"NO APLICA")</f>
        <v>NO APLICA</v>
      </c>
      <c r="DY538" s="2" t="str">
        <f t="shared" si="304"/>
        <v>NO APLICA</v>
      </c>
      <c r="DZ538" s="7" t="str">
        <f>IF(DY538="SI",VLOOKUP(A538,'5 TD'!$M$4:$N$350,2,0),"NO APLICA")</f>
        <v>NO APLICA</v>
      </c>
      <c r="EA538" s="2" t="str">
        <f t="shared" si="305"/>
        <v>NO APLICA</v>
      </c>
      <c r="EB538" s="12" t="str">
        <f t="shared" si="306"/>
        <v/>
      </c>
      <c r="EC538" s="12" t="str">
        <f>IF(EA538="SI",VLOOKUP(A538,'5 TD'!$V$4:$W$479,2,0),"NO APLICA")</f>
        <v>NO APLICA</v>
      </c>
      <c r="ED538" s="2" t="str">
        <f t="shared" si="289"/>
        <v>NO</v>
      </c>
      <c r="EE538" s="79" t="str">
        <f>IF(ED538="SI",VLOOKUP(AI538,COMPORTAMIENTO!$A$1:$H$2100,7,0),"NO APLICA")</f>
        <v>NO APLICA</v>
      </c>
      <c r="EF538" s="12" t="str">
        <f>IF(ED538="SI",VLOOKUP(A538,'5 TD'!$P$2:$Q$479,2,0),"NO APLICA")</f>
        <v>NO APLICA</v>
      </c>
      <c r="EG538" s="2" t="str">
        <f t="shared" si="290"/>
        <v>NO</v>
      </c>
      <c r="EH538" s="2">
        <f>IF(CZ538="no",0,VLOOKUP(AI538,EXPERIENCIA!$A$1:$C$2100,2,0))</f>
        <v>1</v>
      </c>
      <c r="EI538" s="2">
        <f>IF(CZ538="si",VLOOKUP(A538,'5 TD'!$S$3:$T$2103,2,0),0)</f>
        <v>48</v>
      </c>
      <c r="EJ538" s="2" t="str">
        <f t="shared" si="291"/>
        <v>NO</v>
      </c>
      <c r="EK538" s="2">
        <f>+('3 Planilla Preadjudicación OTIC'!BU538)</f>
        <v>0</v>
      </c>
      <c r="EL538" s="3"/>
      <c r="EM538" s="3"/>
      <c r="EN538" s="3"/>
      <c r="EQ538" s="86"/>
    </row>
    <row r="539" spans="1:147" ht="15" customHeight="1" x14ac:dyDescent="0.3">
      <c r="A539" s="2">
        <f>+('3 Planilla Preadjudicación OTIC'!A539)</f>
        <v>14449</v>
      </c>
      <c r="B539" s="2" t="str">
        <f>+('3 Planilla Preadjudicación OTIC'!B539)</f>
        <v>65181652-1</v>
      </c>
      <c r="C539" s="4">
        <f>+('3 Planilla Preadjudicación OTIC'!E539)</f>
        <v>2025</v>
      </c>
      <c r="D539" s="4" t="str">
        <f>+('3 Planilla Preadjudicación OTIC'!F539)</f>
        <v>MANDATO</v>
      </c>
      <c r="E539" s="4" t="str">
        <f>+('3 Planilla Preadjudicación OTIC'!G539)</f>
        <v>96505760-9</v>
      </c>
      <c r="F539" s="4" t="str">
        <f>+('3 Planilla Preadjudicación OTIC'!H539)</f>
        <v>COLBÚN</v>
      </c>
      <c r="G539" s="4"/>
      <c r="H539" s="4"/>
      <c r="I539" s="4" t="str">
        <f>+('3 Planilla Preadjudicación OTIC'!I539)</f>
        <v>SERVICIO DE GUARDIA DE SEGURIDAD</v>
      </c>
      <c r="J539" s="4" t="str">
        <f>+('3 Planilla Preadjudicación OTIC'!J539)</f>
        <v>PF1184</v>
      </c>
      <c r="K539" s="4" t="str">
        <f>+('3 Planilla Preadjudicación OTIC'!K539)</f>
        <v/>
      </c>
      <c r="L539" s="4" t="str">
        <f>+('3 Planilla Preadjudicación OTIC'!L539)</f>
        <v/>
      </c>
      <c r="M539" s="2">
        <f>+('3 Planilla Preadjudicación OTIC'!M539)</f>
        <v>8</v>
      </c>
      <c r="N539" s="4" t="str">
        <f>+('3 Planilla Preadjudicación OTIC'!N539)</f>
        <v>BIO BIO</v>
      </c>
      <c r="O539" s="4" t="str">
        <f>+('3 Planilla Preadjudicación OTIC'!O539)</f>
        <v>SANTA BÁRBARA</v>
      </c>
      <c r="P539" s="4" t="str">
        <f>+('3 Planilla Preadjudicación OTIC'!P539)</f>
        <v>EMPRENDEDORES/AS INFORMALES O PERSONAS VULNERABLES PERTENECIENTES AL 80% MAS VULNERABLE</v>
      </c>
      <c r="Q539" s="4" t="str">
        <f>+('3 Planilla Preadjudicación OTIC'!Q539)</f>
        <v>PRESENCIAL</v>
      </c>
      <c r="R539" s="4" t="str">
        <f>+('3 Planilla Preadjudicación OTIC'!R539)</f>
        <v>DEPENDIENTE</v>
      </c>
      <c r="S539" s="4">
        <f>+('3 Planilla Preadjudicación OTIC'!S539)</f>
        <v>23</v>
      </c>
      <c r="T539" s="2">
        <f>+('3 Planilla Preadjudicación OTIC'!T539)</f>
        <v>10</v>
      </c>
      <c r="U539" s="2">
        <f>+('3 Planilla Preadjudicación OTIC'!U539)</f>
        <v>90</v>
      </c>
      <c r="V539" s="2">
        <f>+('3 Planilla Preadjudicación OTIC'!V539)</f>
        <v>0</v>
      </c>
      <c r="W539" s="2">
        <f>+('3 Planilla Preadjudicación OTIC'!W539)</f>
        <v>90</v>
      </c>
      <c r="X539" s="2">
        <f>+('3 Planilla Preadjudicación OTIC'!X539)</f>
        <v>4</v>
      </c>
      <c r="Y539" s="2" t="str">
        <f>+('3 Planilla Preadjudicación OTIC'!Y539)</f>
        <v>SI</v>
      </c>
      <c r="Z539" s="2" t="str">
        <f>+('3 Planilla Preadjudicación OTIC'!Z539)</f>
        <v>NO</v>
      </c>
      <c r="AA539" s="2" t="str">
        <f>+('3 Planilla Preadjudicación OTIC'!AA539)</f>
        <v>NO</v>
      </c>
      <c r="AB539" s="4" t="str">
        <f>+('3 Planilla Preadjudicación OTIC'!AB539)</f>
        <v>SE AJUSTA A PLAN FORMATIVO</v>
      </c>
      <c r="AC539" s="4" t="str">
        <f>+('3 Planilla Preadjudicación OTIC'!AC539)</f>
        <v>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v>
      </c>
      <c r="AD539" s="2" t="str">
        <f>+('3 Planilla Preadjudicación OTIC'!AD539)</f>
        <v>SI</v>
      </c>
      <c r="AE539" s="4" t="str">
        <f>+('3 Planilla Preadjudicación OTIC'!AE539)</f>
        <v>CERTIFICADO DE APROBACIÓN Y TARJETA DE IDENTIFICACIÓN. CREDENCIAL DE GUARDIA PRIVADO DE SEGURIDAD OS</v>
      </c>
      <c r="AF539" s="2" t="str">
        <f>+('3 Planilla Preadjudicación OTIC'!AF539)</f>
        <v>CERRADA</v>
      </c>
      <c r="AG539" s="2">
        <f>+('3 Planilla Preadjudicación OTIC'!AG539)</f>
        <v>23</v>
      </c>
      <c r="AH539" s="2">
        <f>+('3 Planilla Preadjudicación OTIC'!AH539)</f>
        <v>3</v>
      </c>
      <c r="AI539" s="135" t="str">
        <f>+('3 Planilla Preadjudicación OTIC'!AI539)</f>
        <v>76018228-1</v>
      </c>
      <c r="AJ539" s="4" t="str">
        <f>+('3 Planilla Preadjudicación OTIC'!AJ539)</f>
        <v>SOCIEDAD DE CAPACITACIÓN LTDA</v>
      </c>
      <c r="AK539" s="2">
        <f>+('3 Planilla Preadjudicación OTIC'!AK539)</f>
        <v>90</v>
      </c>
      <c r="AL539" s="2">
        <f>+('3 Planilla Preadjudicación OTIC'!AL539)</f>
        <v>23</v>
      </c>
      <c r="AM539" s="12">
        <f>+('3 Planilla Preadjudicación OTIC'!AM539)</f>
        <v>6373</v>
      </c>
      <c r="AN539" s="12">
        <f>+('3 Planilla Preadjudicación OTIC'!AN539)</f>
        <v>0</v>
      </c>
      <c r="AO539" s="12">
        <f>+('3 Planilla Preadjudicación OTIC'!AO539)</f>
        <v>12000</v>
      </c>
      <c r="AP539" s="12">
        <f>+('3 Planilla Preadjudicación OTIC'!AP539)</f>
        <v>5735700</v>
      </c>
      <c r="AQ539" s="12">
        <f>+('3 Planilla Preadjudicación OTIC'!AQ539)</f>
        <v>920000</v>
      </c>
      <c r="AR539" s="12">
        <f>+('3 Planilla Preadjudicación OTIC'!AR539)</f>
        <v>0</v>
      </c>
      <c r="AS539" s="12">
        <f>+('3 Planilla Preadjudicación OTIC'!AS539)</f>
        <v>0</v>
      </c>
      <c r="AT539" s="12">
        <f>+('3 Planilla Preadjudicación OTIC'!AT539)</f>
        <v>120000</v>
      </c>
      <c r="AU539" s="12">
        <f>+('3 Planilla Preadjudicación OTIC'!AU539)</f>
        <v>6775700</v>
      </c>
      <c r="AV539" s="2" t="str">
        <f>+('3 Planilla Preadjudicación OTIC'!AV539)</f>
        <v>SI</v>
      </c>
      <c r="AW539" s="4">
        <f>+('3 Planilla Preadjudicación OTIC'!AW539)</f>
        <v>0</v>
      </c>
      <c r="AX539" s="2">
        <f>+('3 Planilla Preadjudicación OTIC'!AX539)</f>
        <v>1</v>
      </c>
      <c r="AY539" s="2">
        <f>+('3 Planilla Preadjudicación OTIC'!AY539)</f>
        <v>7</v>
      </c>
      <c r="AZ539" s="2">
        <f>+('3 Planilla Preadjudicación OTIC'!AZ539)</f>
        <v>0</v>
      </c>
      <c r="BA539" s="2">
        <f>+('3 Planilla Preadjudicación OTIC'!BA539)</f>
        <v>0</v>
      </c>
      <c r="BB539" s="2">
        <f>+('3 Planilla Preadjudicación OTIC'!BB539)</f>
        <v>0</v>
      </c>
      <c r="BC539" s="2">
        <f>+('3 Planilla Preadjudicación OTIC'!BC539)</f>
        <v>0</v>
      </c>
      <c r="BD539" s="2">
        <f>+('3 Planilla Preadjudicación OTIC'!BD539)</f>
        <v>0</v>
      </c>
      <c r="BE539" s="2">
        <f>+('3 Planilla Preadjudicación OTIC'!BE539)</f>
        <v>0</v>
      </c>
      <c r="BF539" s="2">
        <f>+('3 Planilla Preadjudicación OTIC'!BF539)</f>
        <v>0</v>
      </c>
      <c r="BG539" s="2">
        <f>+('3 Planilla Preadjudicación OTIC'!BG539)</f>
        <v>7</v>
      </c>
      <c r="BH539" s="2">
        <f>+('3 Planilla Preadjudicación OTIC'!BH539)</f>
        <v>7</v>
      </c>
      <c r="BI539" s="2">
        <f>+('3 Planilla Preadjudicación OTIC'!BI539)</f>
        <v>7</v>
      </c>
      <c r="BJ539" s="2">
        <f>+('3 Planilla Preadjudicación OTIC'!BJ539)</f>
        <v>7</v>
      </c>
      <c r="BK539" s="2">
        <f>+('3 Planilla Preadjudicación OTIC'!BK539)</f>
        <v>7</v>
      </c>
      <c r="BL539" s="2">
        <f>+('3 Planilla Preadjudicación OTIC'!BL539)</f>
        <v>7</v>
      </c>
      <c r="BM539" s="104">
        <f>ROUND(('3 Planilla Preadjudicación OTIC'!BM539),1)</f>
        <v>6.4</v>
      </c>
      <c r="BN539" s="4" t="str">
        <f>+('3 Planilla Preadjudicación OTIC'!BN539)</f>
        <v>SI</v>
      </c>
      <c r="BO539" s="4" t="str">
        <f>+('3 Planilla Preadjudicación OTIC'!BO539)</f>
        <v>Marlene Diaz Jarpa</v>
      </c>
      <c r="BP539" s="4" t="str">
        <f>+('3 Planilla Preadjudicación OTIC'!BP539)</f>
        <v>australcapacitacion@gmail.com</v>
      </c>
      <c r="BQ539" s="4">
        <f>+('3 Planilla Preadjudicación OTIC'!BQ539)</f>
        <v>642232358</v>
      </c>
      <c r="BR539" s="4" t="str">
        <f>+('3 Planilla Preadjudicación OTIC'!BR539)</f>
        <v>Manuel Rodriguez #31, Santa Bárbara</v>
      </c>
      <c r="BS539" s="4" t="str">
        <f>+('3 Planilla Preadjudicación OTIC'!BS539)</f>
        <v>Capacitar en funciones operativas y preventivas del rol de guardia de seguridad, conforme a la normativa vigente y los estándares del rubro.</v>
      </c>
      <c r="BT539" s="4" t="str">
        <f>+('3 Planilla Preadjudicación OTIC'!BT539)</f>
        <v>El curso entrega conocimientos sobre control de accesos, vigilancia de instalaciones, manejo de situaciones de riesgo, comunicación efectiva y primeros auxilios. Está dirigido a personas que desean desempeñarse en el área de seguridad privada, fortaleciendo su preparación técnica y responsabilidad profesional.</v>
      </c>
      <c r="BU539" s="85">
        <f>IF(VLOOKUP(A539,'BD OFICIAL'!$A$1:$AL$2098,7,0)=D539,0,1)</f>
        <v>0</v>
      </c>
      <c r="BV539" s="85">
        <f>IF(VLOOKUP(A539,'BD OFICIAL'!$A$1:$AL$2098,11,0)=J539,0,1)</f>
        <v>0</v>
      </c>
      <c r="BW539" s="85">
        <f>IF(VLOOKUP(A539,'BD OFICIAL'!$A$1:$AL$2098,13,0)=L539,0,1)</f>
        <v>0</v>
      </c>
      <c r="BX539" s="2">
        <f>IF(VLOOKUP(A539,'BD OFICIAL'!$A$1:$AL$2098,16,0)=O539,0,1)</f>
        <v>0</v>
      </c>
      <c r="BY539" s="2">
        <f>IF(VLOOKUP(A539,'BD OFICIAL'!$A$1:$AL$2098,17,0)=P539,0,1)</f>
        <v>0</v>
      </c>
      <c r="BZ539" s="2">
        <f>IF(VLOOKUP(A539,'BD OFICIAL'!$A$1:$AL$2098,19,0)=R539,0,1)</f>
        <v>0</v>
      </c>
      <c r="CA539" s="2">
        <f>IF(VLOOKUP(A539,'BD OFICIAL'!$A$1:$AL$2098,21,0)=T539,0,1)</f>
        <v>0</v>
      </c>
      <c r="CB539" s="2">
        <f>IF(VLOOKUP(A539,'BD OFICIAL'!$A$1:$AL$2098,24,0)=AK539,0,1)</f>
        <v>0</v>
      </c>
      <c r="CC539" s="2">
        <f>IF(VLOOKUP(A539,'BD OFICIAL'!$A$1:$AL$2098,25,0)=X539,0,1)</f>
        <v>0</v>
      </c>
      <c r="CD539" s="2">
        <f>IF(VLOOKUP(A539,'BD OFICIAL'!$A$1:$AL$2098,26,0)=Y539,0,1)</f>
        <v>0</v>
      </c>
      <c r="CE539" s="2">
        <f>IF(VLOOKUP(A539,'BD OFICIAL'!$A$1:$AL$2098,27,0)=Z539,0,1)</f>
        <v>0</v>
      </c>
      <c r="CF539" s="2">
        <f>IF(VLOOKUP(A539,'BD OFICIAL'!$A$1:$AL$2098,28,0)=AA539,0,1)</f>
        <v>0</v>
      </c>
      <c r="CG539" s="2">
        <f>IF(VLOOKUP(A539,'BD OFICIAL'!$A$1:$AL$2098,33,0)=AF539,0,1)</f>
        <v>0</v>
      </c>
      <c r="CH539" s="2">
        <f>IF(VLOOKUP(A539,'BD OFICIAL'!$A$1:$AL$2098,35,0)=AH539,0,1)</f>
        <v>0</v>
      </c>
      <c r="CI539" s="85">
        <f>IF(VLOOKUP(A539,'BD OFICIAL'!$A$1:$AL$2098,34,0)=AL539,0,1)</f>
        <v>0</v>
      </c>
      <c r="CJ539" s="12">
        <f>VLOOKUP(A539,'BD OFICIAL'!$A$1:$AM$2098,36,0)*AM539-AP539</f>
        <v>0</v>
      </c>
      <c r="CK539" s="85" t="str">
        <f t="shared" si="292"/>
        <v>SSH</v>
      </c>
      <c r="CL539" s="85" t="str">
        <f t="shared" si="293"/>
        <v>SI</v>
      </c>
      <c r="CM539" s="85" t="str">
        <f t="shared" si="273"/>
        <v>NO</v>
      </c>
      <c r="CN539" s="31">
        <f t="shared" si="274"/>
        <v>0</v>
      </c>
      <c r="CO539" s="31">
        <f t="shared" si="294"/>
        <v>0</v>
      </c>
      <c r="CP539" s="31">
        <f t="shared" si="275"/>
        <v>0</v>
      </c>
      <c r="CQ539" s="31">
        <f>IF(Y539="NO",0,IF(Y539="SI",IF(VLOOKUP(A539,'BD OFICIAL'!$A:$AO,40,0)=AQ539,0,1)))</f>
        <v>0</v>
      </c>
      <c r="CR539" s="31">
        <f>IF(Z539="NO",0,IF(Z539="SI",IF(VLOOKUP(B539,'BD OFICIAL'!$A:$AO,41,0)=AS539,0,1)))</f>
        <v>0</v>
      </c>
      <c r="CS539" s="31">
        <f t="shared" si="295"/>
        <v>0</v>
      </c>
      <c r="CT539" s="31">
        <f t="shared" si="296"/>
        <v>0</v>
      </c>
      <c r="CU539" s="31">
        <f>IF(VLOOKUP(A539,'BD OFICIAL'!$A$1:$AL$1056,31,0)="SI",IF(AT539&gt;0,0,1),IF(AT539=0,0,1))</f>
        <v>0</v>
      </c>
      <c r="CV539" s="31">
        <f t="shared" si="297"/>
        <v>0</v>
      </c>
      <c r="CW539" s="31">
        <f t="shared" si="276"/>
        <v>0</v>
      </c>
      <c r="CX539" s="85" t="str">
        <f t="shared" si="277"/>
        <v>SI</v>
      </c>
      <c r="CY539" s="31">
        <f t="shared" si="278"/>
        <v>0</v>
      </c>
      <c r="CZ539" s="85" t="str">
        <f>IF(ISERROR(VLOOKUP(AI539,EXPERIENCIA!$A$1:$C$2100,1,0)),"NO","SI")</f>
        <v>SI</v>
      </c>
      <c r="DA539" s="85">
        <f>IF(CX539="no","NO APLICA",IF(AX539=0,"ERROR NOTA",IF(AND(AX539&gt;1,CZ539="NO"),"ERROR NOTA",IF(AND(CZ539="NO",AX539=1),0,IF(VLOOKUP(AI539,EXPERIENCIA!$A$1:$C$2100,3,0)=AX539,0,"ERROR NOTA")))))</f>
        <v>0</v>
      </c>
      <c r="DB539" s="85" t="str">
        <f>IF(ISERROR(VLOOKUP(AI539,COMPORTAMIENTO!$A$1:$C$2100,1,0)),"NO","SI")</f>
        <v>SI</v>
      </c>
      <c r="DC539" s="85">
        <f>IF(CX539="NO","NO APLICA",IF(AY539=0,"ERROR NOTA",IF(AND(DB539="NO",AY539=7),0,IF(VLOOKUP(AI539,COMPORTAMIENTO!$A$2:$H$2100,8,0)=AY539,0,"ERROR NOTA"))))</f>
        <v>0</v>
      </c>
      <c r="DD539" s="104">
        <f t="shared" si="279"/>
        <v>0.1</v>
      </c>
      <c r="DE539" s="104">
        <f t="shared" si="280"/>
        <v>0.70000000000000007</v>
      </c>
      <c r="DF539" s="85" t="str">
        <f t="shared" si="298"/>
        <v>SI</v>
      </c>
      <c r="DG539" s="85">
        <f t="shared" si="281"/>
        <v>0</v>
      </c>
      <c r="DH539" s="85">
        <f t="shared" si="282"/>
        <v>0</v>
      </c>
      <c r="DI539" s="85">
        <f t="shared" si="283"/>
        <v>0</v>
      </c>
      <c r="DJ539" s="12">
        <f t="shared" si="284"/>
        <v>7.0000000000000009</v>
      </c>
      <c r="DK539" s="7">
        <f t="shared" si="285"/>
        <v>7.0000000000000009</v>
      </c>
      <c r="DL539" s="12">
        <f t="shared" si="299"/>
        <v>6373</v>
      </c>
      <c r="DM539" s="12" t="e">
        <f>VLOOKUP(A539,'5 TD'!$A:$B,2,0)</f>
        <v>#N/A</v>
      </c>
      <c r="DN539" s="7" t="e">
        <f t="shared" si="300"/>
        <v>#N/A</v>
      </c>
      <c r="DO539" s="85" t="e">
        <f t="shared" si="286"/>
        <v>#N/A</v>
      </c>
      <c r="DP539" s="85" t="e">
        <f t="shared" si="287"/>
        <v>#N/A</v>
      </c>
      <c r="DQ539" s="7" t="e">
        <f t="shared" si="288"/>
        <v>#N/A</v>
      </c>
      <c r="DR539" s="85" t="e">
        <f t="shared" si="301"/>
        <v>#N/A</v>
      </c>
      <c r="DS539" s="2" t="str">
        <f>+('3 Planilla Preadjudicación OTIC'!BN539)</f>
        <v>SI</v>
      </c>
      <c r="DT539" s="2" t="e">
        <f>IF(DR539="APROBADO",VLOOKUP(A539,'5 TD'!$D$3:$E$270,2,0),"NO APLICA")</f>
        <v>#N/A</v>
      </c>
      <c r="DU539" s="2" t="e">
        <f t="shared" si="302"/>
        <v>#N/A</v>
      </c>
      <c r="DV539" s="2" t="e">
        <f>IF(DU539="SI",VLOOKUP(A539,'5 TD'!$G$3:$H$270,2,0),"NO APLICA ")</f>
        <v>#N/A</v>
      </c>
      <c r="DW539" s="2" t="e">
        <f t="shared" si="303"/>
        <v>#N/A</v>
      </c>
      <c r="DX539" s="2" t="e">
        <f>IF(DW539="SI",VLOOKUP(A539,'5 TD'!$J$4:$K$472,2,0),"NO APLICA")</f>
        <v>#N/A</v>
      </c>
      <c r="DY539" s="2" t="e">
        <f t="shared" si="304"/>
        <v>#N/A</v>
      </c>
      <c r="DZ539" s="7" t="e">
        <f>IF(DY539="SI",VLOOKUP(A539,'5 TD'!$M$4:$N$350,2,0),"NO APLICA")</f>
        <v>#N/A</v>
      </c>
      <c r="EA539" s="2" t="e">
        <f t="shared" si="305"/>
        <v>#N/A</v>
      </c>
      <c r="EB539" s="12" t="e">
        <f t="shared" si="306"/>
        <v>#N/A</v>
      </c>
      <c r="EC539" s="12" t="e">
        <f>IF(EA539="SI",VLOOKUP(A539,'5 TD'!$V$4:$W$479,2,0),"NO APLICA")</f>
        <v>#N/A</v>
      </c>
      <c r="ED539" s="2" t="e">
        <f t="shared" si="289"/>
        <v>#N/A</v>
      </c>
      <c r="EE539" s="79" t="e">
        <f>IF(ED539="SI",VLOOKUP(AI539,COMPORTAMIENTO!$A$1:$H$2100,7,0),"NO APLICA")</f>
        <v>#N/A</v>
      </c>
      <c r="EF539" s="12" t="e">
        <f>IF(ED539="SI",VLOOKUP(A539,'5 TD'!$P$2:$Q$479,2,0),"NO APLICA")</f>
        <v>#N/A</v>
      </c>
      <c r="EG539" s="2" t="e">
        <f t="shared" si="290"/>
        <v>#N/A</v>
      </c>
      <c r="EH539" s="2">
        <f>IF(CZ539="no",0,VLOOKUP(AI539,EXPERIENCIA!$A$1:$C$2100,2,0))</f>
        <v>1</v>
      </c>
      <c r="EI539" s="2" t="e">
        <f>IF(CZ539="si",VLOOKUP(A539,'5 TD'!$S$3:$T$2103,2,0),0)</f>
        <v>#N/A</v>
      </c>
      <c r="EJ539" s="2" t="e">
        <f t="shared" si="291"/>
        <v>#N/A</v>
      </c>
      <c r="EK539" s="2" t="str">
        <f>+('3 Planilla Preadjudicación OTIC'!BU539)</f>
        <v>d) Menor valor hora en su oferta económica para el curso.</v>
      </c>
      <c r="EL539" s="3"/>
      <c r="EM539" s="3"/>
      <c r="EN539" s="3"/>
      <c r="EQ539" s="86"/>
    </row>
    <row r="540" spans="1:147" s="228" customFormat="1" ht="15" customHeight="1" x14ac:dyDescent="0.3">
      <c r="A540" s="218">
        <f>+('3 Planilla Preadjudicación OTIC'!A540)</f>
        <v>14298</v>
      </c>
      <c r="B540" s="218" t="str">
        <f>+('3 Planilla Preadjudicación OTIC'!B540)</f>
        <v>65181652-1</v>
      </c>
      <c r="C540" s="219">
        <f>+('3 Planilla Preadjudicación OTIC'!E540)</f>
        <v>2025</v>
      </c>
      <c r="D540" s="219" t="str">
        <f>+('3 Planilla Preadjudicación OTIC'!F540)</f>
        <v>MANDATO</v>
      </c>
      <c r="E540" s="219" t="str">
        <f>+('3 Planilla Preadjudicación OTIC'!G540)</f>
        <v>65073010-0</v>
      </c>
      <c r="F540" s="219" t="str">
        <f>+('3 Planilla Preadjudicación OTIC'!H540)</f>
        <v>CORPORACIÓN DE EDUCACIÓN Y SALUD PARA EL SÍNDROME DE DOWN, EDUDOWN</v>
      </c>
      <c r="G540" s="219"/>
      <c r="H540" s="219"/>
      <c r="I540" s="219" t="str">
        <f>+('3 Planilla Preadjudicación OTIC'!I540)</f>
        <v>CAPACITACIÓN LABORAL PARA EL TRABAJO</v>
      </c>
      <c r="J540" s="219" t="str">
        <f>+('3 Planilla Preadjudicación OTIC'!J540)</f>
        <v>SIN PLAN FORMATIVO</v>
      </c>
      <c r="K540" s="219" t="str">
        <f>+('3 Planilla Preadjudicación OTIC'!K540)</f>
        <v>PLANIFICACIÓN DEL PROYECTO OCUPACIONAL</v>
      </c>
      <c r="L540" s="219" t="str">
        <f>+('3 Planilla Preadjudicación OTIC'!L540)</f>
        <v>PF0920</v>
      </c>
      <c r="M540" s="218">
        <f>+('3 Planilla Preadjudicación OTIC'!M540)</f>
        <v>13</v>
      </c>
      <c r="N540" s="219" t="str">
        <f>+('3 Planilla Preadjudicación OTIC'!N540)</f>
        <v>METROPOLITANA</v>
      </c>
      <c r="O540" s="219" t="str">
        <f>+('3 Planilla Preadjudicación OTIC'!O540)</f>
        <v>SAN BERNARDO</v>
      </c>
      <c r="P540" s="219" t="str">
        <f>+('3 Planilla Preadjudicación OTIC'!P540)</f>
        <v>PERSONAS DE 18 AÑOS O MÁS, EN SITUACIÓN DE DISCAPACIDAD.</v>
      </c>
      <c r="Q540" s="219" t="str">
        <f>+('3 Planilla Preadjudicación OTIC'!Q540)</f>
        <v>PRESENCIAL</v>
      </c>
      <c r="R540" s="219" t="str">
        <f>+('3 Planilla Preadjudicación OTIC'!R540)</f>
        <v>DEPENDIENTE</v>
      </c>
      <c r="S540" s="219">
        <f>+('3 Planilla Preadjudicación OTIC'!S540)</f>
        <v>48</v>
      </c>
      <c r="T540" s="218">
        <f>+('3 Planilla Preadjudicación OTIC'!T540)</f>
        <v>15</v>
      </c>
      <c r="U540" s="218">
        <f>+('3 Planilla Preadjudicación OTIC'!U540)</f>
        <v>0</v>
      </c>
      <c r="V540" s="218">
        <f>+('3 Planilla Preadjudicación OTIC'!V540)</f>
        <v>12</v>
      </c>
      <c r="W540" s="218">
        <f>+('3 Planilla Preadjudicación OTIC'!W540)</f>
        <v>192</v>
      </c>
      <c r="X540" s="218">
        <f>+('3 Planilla Preadjudicación OTIC'!X540)</f>
        <v>4</v>
      </c>
      <c r="Y540" s="218" t="str">
        <f>+('3 Planilla Preadjudicación OTIC'!Y540)</f>
        <v>SI</v>
      </c>
      <c r="Z540" s="218" t="str">
        <f>+('3 Planilla Preadjudicación OTIC'!Z540)</f>
        <v>NO</v>
      </c>
      <c r="AA540" s="218" t="str">
        <f>+('3 Planilla Preadjudicación OTIC'!AA540)</f>
        <v>NO</v>
      </c>
      <c r="AB540" s="219" t="str">
        <f>+('3 Planilla Preadjudicación OTIC'!AB540)</f>
        <v>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v>
      </c>
      <c r="AC540" s="219" t="str">
        <f>+('3 Planilla Preadjudicación OTIC'!AC540)</f>
        <v>PERSONAS EN SITUACIÓN DE DISCAPACIDAD, DE 18 AÑOS O MÁS, QUE SE ATIENDEN EN EDUDOWN, HOMBRES Y MUJERES, QUE TIENEN O NO EXPERIENCIA LABORAL, RESIDENTES DE LA REGIÓN METROPOLITANA Y QUE BUSCAN CON LA CAPACITACIÓN INSERTARSE AL MUNDO LABORAL.</v>
      </c>
      <c r="AD540" s="218" t="str">
        <f>+('3 Planilla Preadjudicación OTIC'!AD540)</f>
        <v>NO</v>
      </c>
      <c r="AE540" s="219">
        <f>+('3 Planilla Preadjudicación OTIC'!AE540)</f>
        <v>0</v>
      </c>
      <c r="AF540" s="218" t="str">
        <f>+('3 Planilla Preadjudicación OTIC'!AF540)</f>
        <v>CERRADA</v>
      </c>
      <c r="AG540" s="218">
        <f>+('3 Planilla Preadjudicación OTIC'!AG540)</f>
        <v>48</v>
      </c>
      <c r="AH540" s="218">
        <f>+('3 Planilla Preadjudicación OTIC'!AH540)</f>
        <v>1</v>
      </c>
      <c r="AI540" s="220" t="str">
        <f>+('3 Planilla Preadjudicación OTIC'!AI540)</f>
        <v>76966677-K</v>
      </c>
      <c r="AJ540" s="219" t="str">
        <f>+('3 Planilla Preadjudicación OTIC'!AJ540)</f>
        <v>ARENAS Y URETA CAPACITACIONES LTDA</v>
      </c>
      <c r="AK540" s="218">
        <f>+('3 Planilla Preadjudicación OTIC'!AK540)</f>
        <v>192</v>
      </c>
      <c r="AL540" s="218">
        <f>+('3 Planilla Preadjudicación OTIC'!AL540)</f>
        <v>48</v>
      </c>
      <c r="AM540" s="221">
        <f>+('3 Planilla Preadjudicación OTIC'!AM540)</f>
        <v>4130</v>
      </c>
      <c r="AN540" s="221">
        <f>+('3 Planilla Preadjudicación OTIC'!AN540)</f>
        <v>0</v>
      </c>
      <c r="AO540" s="221">
        <f>+('3 Planilla Preadjudicación OTIC'!AO540)</f>
        <v>0</v>
      </c>
      <c r="AP540" s="221">
        <f>+('3 Planilla Preadjudicación OTIC'!AP540)</f>
        <v>11894400</v>
      </c>
      <c r="AQ540" s="221">
        <f>+('3 Planilla Preadjudicación OTIC'!AQ540)</f>
        <v>2880000</v>
      </c>
      <c r="AR540" s="221">
        <f>+('3 Planilla Preadjudicación OTIC'!AR540)</f>
        <v>0</v>
      </c>
      <c r="AS540" s="221">
        <f>+('3 Planilla Preadjudicación OTIC'!AS540)</f>
        <v>0</v>
      </c>
      <c r="AT540" s="221">
        <f>+('3 Planilla Preadjudicación OTIC'!AT540)</f>
        <v>0</v>
      </c>
      <c r="AU540" s="221">
        <f>+('3 Planilla Preadjudicación OTIC'!AU540)</f>
        <v>14774400</v>
      </c>
      <c r="AV540" s="218" t="str">
        <f>+('3 Planilla Preadjudicación OTIC'!AV540)</f>
        <v>SI</v>
      </c>
      <c r="AW540" s="219">
        <f>+('3 Planilla Preadjudicación OTIC'!AW540)</f>
        <v>0</v>
      </c>
      <c r="AX540" s="222">
        <f>+('3 Planilla Preadjudicación OTIC'!AX540)</f>
        <v>3</v>
      </c>
      <c r="AY540" s="218">
        <f>+('3 Planilla Preadjudicación OTIC'!AY540)</f>
        <v>7</v>
      </c>
      <c r="AZ540" s="218">
        <f>+('3 Planilla Preadjudicación OTIC'!AZ540)</f>
        <v>7</v>
      </c>
      <c r="BA540" s="218">
        <f>+('3 Planilla Preadjudicación OTIC'!BA540)</f>
        <v>7</v>
      </c>
      <c r="BB540" s="218">
        <f>+('3 Planilla Preadjudicación OTIC'!BB540)</f>
        <v>7</v>
      </c>
      <c r="BC540" s="218">
        <f>+('3 Planilla Preadjudicación OTIC'!BC540)</f>
        <v>7</v>
      </c>
      <c r="BD540" s="218">
        <f>+('3 Planilla Preadjudicación OTIC'!BD540)</f>
        <v>7</v>
      </c>
      <c r="BE540" s="218">
        <f>+('3 Planilla Preadjudicación OTIC'!BE540)</f>
        <v>7</v>
      </c>
      <c r="BF540" s="218">
        <f>+('3 Planilla Preadjudicación OTIC'!BF540)</f>
        <v>7</v>
      </c>
      <c r="BG540" s="218">
        <f>+('3 Planilla Preadjudicación OTIC'!BG540)</f>
        <v>7</v>
      </c>
      <c r="BH540" s="218">
        <f>+('3 Planilla Preadjudicación OTIC'!BH540)</f>
        <v>7</v>
      </c>
      <c r="BI540" s="218">
        <f>+('3 Planilla Preadjudicación OTIC'!BI540)</f>
        <v>7</v>
      </c>
      <c r="BJ540" s="218">
        <f>+('3 Planilla Preadjudicación OTIC'!BJ540)</f>
        <v>7</v>
      </c>
      <c r="BK540" s="218">
        <f>+('3 Planilla Preadjudicación OTIC'!BK540)</f>
        <v>7</v>
      </c>
      <c r="BL540" s="218">
        <f>+('3 Planilla Preadjudicación OTIC'!BL540)</f>
        <v>7</v>
      </c>
      <c r="BM540" s="104">
        <f>ROUND(('3 Planilla Preadjudicación OTIC'!BM540),1)</f>
        <v>6.6</v>
      </c>
      <c r="BN540" s="219" t="str">
        <f>+('3 Planilla Preadjudicación OTIC'!BN540)</f>
        <v>NO</v>
      </c>
      <c r="BO540" s="219">
        <f>+('3 Planilla Preadjudicación OTIC'!BO540)</f>
        <v>0</v>
      </c>
      <c r="BP540" s="219">
        <f>+('3 Planilla Preadjudicación OTIC'!BP540)</f>
        <v>0</v>
      </c>
      <c r="BQ540" s="219">
        <f>+('3 Planilla Preadjudicación OTIC'!BQ540)</f>
        <v>0</v>
      </c>
      <c r="BR540" s="219">
        <f>+('3 Planilla Preadjudicación OTIC'!BR540)</f>
        <v>0</v>
      </c>
      <c r="BS540" s="219">
        <f>+('3 Planilla Preadjudicación OTIC'!BS540)</f>
        <v>0</v>
      </c>
      <c r="BT540" s="219">
        <f>+('3 Planilla Preadjudicación OTIC'!BT540)</f>
        <v>0</v>
      </c>
      <c r="BU540" s="224">
        <f>IF(VLOOKUP(A540,'BD OFICIAL'!$A$1:$AL$2098,7,0)=D540,0,1)</f>
        <v>0</v>
      </c>
      <c r="BV540" s="224">
        <f>IF(VLOOKUP(A540,'BD OFICIAL'!$A$1:$AL$2098,11,0)=J540,0,1)</f>
        <v>0</v>
      </c>
      <c r="BW540" s="224">
        <f>IF(VLOOKUP(A540,'BD OFICIAL'!$A$1:$AL$2098,13,0)=L540,0,1)</f>
        <v>0</v>
      </c>
      <c r="BX540" s="218">
        <f>IF(VLOOKUP(A540,'BD OFICIAL'!$A$1:$AL$2098,16,0)=O540,0,1)</f>
        <v>0</v>
      </c>
      <c r="BY540" s="218">
        <f>IF(VLOOKUP(A540,'BD OFICIAL'!$A$1:$AL$2098,17,0)=P540,0,1)</f>
        <v>0</v>
      </c>
      <c r="BZ540" s="218">
        <f>IF(VLOOKUP(A540,'BD OFICIAL'!$A$1:$AL$2098,19,0)=R540,0,1)</f>
        <v>0</v>
      </c>
      <c r="CA540" s="218">
        <f>IF(VLOOKUP(A540,'BD OFICIAL'!$A$1:$AL$2098,21,0)=T540,0,1)</f>
        <v>0</v>
      </c>
      <c r="CB540" s="218">
        <f>IF(VLOOKUP(A540,'BD OFICIAL'!$A$1:$AL$2098,24,0)=AK540,0,1)</f>
        <v>0</v>
      </c>
      <c r="CC540" s="218">
        <f>IF(VLOOKUP(A540,'BD OFICIAL'!$A$1:$AL$2098,25,0)=X540,0,1)</f>
        <v>0</v>
      </c>
      <c r="CD540" s="218">
        <f>IF(VLOOKUP(A540,'BD OFICIAL'!$A$1:$AL$2098,26,0)=Y540,0,1)</f>
        <v>0</v>
      </c>
      <c r="CE540" s="218">
        <f>IF(VLOOKUP(A540,'BD OFICIAL'!$A$1:$AL$2098,27,0)=Z540,0,1)</f>
        <v>0</v>
      </c>
      <c r="CF540" s="218">
        <f>IF(VLOOKUP(A540,'BD OFICIAL'!$A$1:$AL$2098,28,0)=AA540,0,1)</f>
        <v>0</v>
      </c>
      <c r="CG540" s="218">
        <f>IF(VLOOKUP(A540,'BD OFICIAL'!$A$1:$AL$2098,33,0)=AF540,0,1)</f>
        <v>0</v>
      </c>
      <c r="CH540" s="218">
        <f>IF(VLOOKUP(A540,'BD OFICIAL'!$A$1:$AL$2098,35,0)=AH540,0,1)</f>
        <v>0</v>
      </c>
      <c r="CI540" s="224">
        <f>IF(VLOOKUP(A540,'BD OFICIAL'!$A$1:$AL$2098,34,0)=AL540,0,1)</f>
        <v>0</v>
      </c>
      <c r="CJ540" s="221">
        <f>VLOOKUP(A540,'BD OFICIAL'!$A$1:$AM$2098,36,0)*AM540-AP540</f>
        <v>0</v>
      </c>
      <c r="CK540" s="224" t="str">
        <f t="shared" si="292"/>
        <v>SSH</v>
      </c>
      <c r="CL540" s="224" t="str">
        <f t="shared" si="293"/>
        <v>NO</v>
      </c>
      <c r="CM540" s="224" t="str">
        <f t="shared" si="273"/>
        <v>SI</v>
      </c>
      <c r="CN540" s="225">
        <f t="shared" si="274"/>
        <v>0</v>
      </c>
      <c r="CO540" s="225">
        <f t="shared" si="294"/>
        <v>0</v>
      </c>
      <c r="CP540" s="225">
        <f t="shared" si="275"/>
        <v>0</v>
      </c>
      <c r="CQ540" s="225">
        <f>IF(Y540="NO",0,IF(Y540="SI",IF(VLOOKUP(A540,'BD OFICIAL'!$A:$AO,40,0)=AQ540,0,1)))</f>
        <v>0</v>
      </c>
      <c r="CR540" s="225">
        <f>IF(Z540="NO",0,IF(Z540="SI",IF(VLOOKUP(B540,'BD OFICIAL'!$A:$AO,41,0)=AS540,0,1)))</f>
        <v>0</v>
      </c>
      <c r="CS540" s="225">
        <f t="shared" si="295"/>
        <v>0</v>
      </c>
      <c r="CT540" s="225">
        <f t="shared" si="296"/>
        <v>0</v>
      </c>
      <c r="CU540" s="225">
        <f>IF(VLOOKUP(A540,'BD OFICIAL'!$A$1:$AL$1056,31,0)="SI",IF(AT540&gt;0,0,1),IF(AT540=0,0,1))</f>
        <v>0</v>
      </c>
      <c r="CV540" s="225">
        <f t="shared" si="297"/>
        <v>0</v>
      </c>
      <c r="CW540" s="225">
        <f t="shared" si="276"/>
        <v>0</v>
      </c>
      <c r="CX540" s="224" t="str">
        <f t="shared" si="277"/>
        <v>SI</v>
      </c>
      <c r="CY540" s="225">
        <f t="shared" si="278"/>
        <v>0</v>
      </c>
      <c r="CZ540" s="224" t="str">
        <f>IF(ISERROR(VLOOKUP(AI540,EXPERIENCIA!$A$1:$C$2100,1,0)),"NO","SI")</f>
        <v>SI</v>
      </c>
      <c r="DA540" s="224">
        <f>IF(CX540="no","NO APLICA",IF(AX540=0,"ERROR NOTA",IF(AND(AX540&gt;1,CZ540="NO"),"ERROR NOTA",IF(AND(CZ540="NO",AX540=1),0,IF(VLOOKUP(AI540,EXPERIENCIA!$A$1:$C$2100,3,0)=AX540,0,"ERROR NOTA")))))</f>
        <v>0</v>
      </c>
      <c r="DB540" s="224" t="str">
        <f>IF(ISERROR(VLOOKUP(AI540,COMPORTAMIENTO!$A$1:$C$2100,1,0)),"NO","SI")</f>
        <v>SI</v>
      </c>
      <c r="DC540" s="224">
        <f>IF(CX540="NO","NO APLICA",IF(AY540=0,"ERROR NOTA",IF(AND(DB540="NO",AY540=7),0,IF(VLOOKUP(AI540,COMPORTAMIENTO!$A$2:$H$2100,8,0)=AY540,0,"ERROR NOTA"))))</f>
        <v>0</v>
      </c>
      <c r="DD540" s="223">
        <f t="shared" si="279"/>
        <v>0.30000000000000004</v>
      </c>
      <c r="DE540" s="223">
        <f t="shared" si="280"/>
        <v>0.70000000000000007</v>
      </c>
      <c r="DF540" s="224" t="str">
        <f t="shared" si="298"/>
        <v>NO</v>
      </c>
      <c r="DG540" s="224">
        <f t="shared" si="281"/>
        <v>7</v>
      </c>
      <c r="DH540" s="224">
        <f t="shared" si="282"/>
        <v>7</v>
      </c>
      <c r="DI540" s="224">
        <f t="shared" si="283"/>
        <v>7</v>
      </c>
      <c r="DJ540" s="221">
        <f t="shared" si="284"/>
        <v>7.0000000000000009</v>
      </c>
      <c r="DK540" s="226">
        <f t="shared" si="285"/>
        <v>7.0000000000000009</v>
      </c>
      <c r="DL540" s="221">
        <f t="shared" si="299"/>
        <v>4130</v>
      </c>
      <c r="DM540" s="12">
        <f>VLOOKUP(A540,'5 TD'!$A:$B,2,0)</f>
        <v>4130</v>
      </c>
      <c r="DN540" s="226">
        <f t="shared" si="300"/>
        <v>7</v>
      </c>
      <c r="DO540" s="224" t="str">
        <f t="shared" si="286"/>
        <v>APROBADO</v>
      </c>
      <c r="DP540" s="224" t="str">
        <f t="shared" si="287"/>
        <v>APROBADO</v>
      </c>
      <c r="DQ540" s="226">
        <f t="shared" si="288"/>
        <v>6.6</v>
      </c>
      <c r="DR540" s="85" t="str">
        <f t="shared" si="301"/>
        <v>APROBADO</v>
      </c>
      <c r="DS540" s="2" t="str">
        <f>+('3 Planilla Preadjudicación OTIC'!BN540)</f>
        <v>NO</v>
      </c>
      <c r="DT540" s="218">
        <f>IF(DR540="APROBADO",VLOOKUP(A540,'5 TD'!$D$3:$E$270,2,0),"NO APLICA")</f>
        <v>6.8</v>
      </c>
      <c r="DU540" s="218" t="str">
        <f t="shared" si="302"/>
        <v>NO</v>
      </c>
      <c r="DV540" s="218" t="str">
        <f>IF(DU540="SI",VLOOKUP(A540,'5 TD'!$G$3:$H$270,2,0),"NO APLICA ")</f>
        <v xml:space="preserve">NO APLICA </v>
      </c>
      <c r="DW540" s="218" t="str">
        <f t="shared" si="303"/>
        <v>NO</v>
      </c>
      <c r="DX540" s="218" t="str">
        <f>IF(DW540="SI",VLOOKUP(A540,'5 TD'!$J$4:$K$472,2,0),"NO APLICA")</f>
        <v>NO APLICA</v>
      </c>
      <c r="DY540" s="218" t="str">
        <f t="shared" si="304"/>
        <v>NO APLICA</v>
      </c>
      <c r="DZ540" s="226" t="str">
        <f>IF(DY540="SI",VLOOKUP(A540,'5 TD'!$M$4:$N$350,2,0),"NO APLICA")</f>
        <v>NO APLICA</v>
      </c>
      <c r="EA540" s="218" t="str">
        <f t="shared" si="305"/>
        <v>NO APLICA</v>
      </c>
      <c r="EB540" s="221" t="str">
        <f t="shared" si="306"/>
        <v/>
      </c>
      <c r="EC540" s="221" t="str">
        <f>IF(EA540="SI",VLOOKUP(A540,'5 TD'!$V$4:$W$479,2,0),"NO APLICA")</f>
        <v>NO APLICA</v>
      </c>
      <c r="ED540" s="218" t="str">
        <f t="shared" si="289"/>
        <v>NO</v>
      </c>
      <c r="EE540" s="227" t="str">
        <f>IF(ED540="SI",VLOOKUP(AI540,COMPORTAMIENTO!$A$1:$H$2100,7,0),"NO APLICA")</f>
        <v>NO APLICA</v>
      </c>
      <c r="EF540" s="221" t="str">
        <f>IF(ED540="SI",VLOOKUP(A540,'5 TD'!$P$2:$Q$479,2,0),"NO APLICA")</f>
        <v>NO APLICA</v>
      </c>
      <c r="EG540" s="218" t="str">
        <f t="shared" si="290"/>
        <v>NO</v>
      </c>
      <c r="EH540" s="218">
        <f>IF(CZ540="no",0,VLOOKUP(AI540,EXPERIENCIA!$A$1:$C$2100,2,0))</f>
        <v>40</v>
      </c>
      <c r="EI540" s="218">
        <f>IF(CZ540="si",VLOOKUP(A540,'5 TD'!$S$3:$T$2103,2,0),0)</f>
        <v>52</v>
      </c>
      <c r="EJ540" s="218" t="str">
        <f t="shared" si="291"/>
        <v>NO</v>
      </c>
      <c r="EK540" s="2">
        <f>+('3 Planilla Preadjudicación OTIC'!BU540)</f>
        <v>0</v>
      </c>
      <c r="EL540" s="219" t="s">
        <v>2594</v>
      </c>
      <c r="EM540" s="228" t="s">
        <v>2598</v>
      </c>
      <c r="EQ540" s="86"/>
    </row>
    <row r="541" spans="1:147" ht="15" customHeight="1" x14ac:dyDescent="0.3">
      <c r="A541" s="2">
        <f>+('3 Planilla Preadjudicación OTIC'!A541)</f>
        <v>14294</v>
      </c>
      <c r="B541" s="2" t="str">
        <f>+('3 Planilla Preadjudicación OTIC'!B541)</f>
        <v>65181652-1</v>
      </c>
      <c r="C541" s="4">
        <f>+('3 Planilla Preadjudicación OTIC'!E541)</f>
        <v>2025</v>
      </c>
      <c r="D541" s="4" t="str">
        <f>+('3 Planilla Preadjudicación OTIC'!F541)</f>
        <v>MANDATO</v>
      </c>
      <c r="E541" s="4" t="str">
        <f>+('3 Planilla Preadjudicación OTIC'!G541)</f>
        <v>65073010-0</v>
      </c>
      <c r="F541" s="4" t="str">
        <f>+('3 Planilla Preadjudicación OTIC'!H541)</f>
        <v>CORPORACIÓN DE EDUCACIÓN Y SALUD PARA EL SÍNDROME DE DOWN, EDUDOWN</v>
      </c>
      <c r="G541" s="4"/>
      <c r="H541" s="4"/>
      <c r="I541" s="4" t="str">
        <f>+('3 Planilla Preadjudicación OTIC'!I541)</f>
        <v>GARZONERÍA PARA PERSONAS CON DISCAPACIDAD INTELECTUAL</v>
      </c>
      <c r="J541" s="4" t="str">
        <f>+('3 Planilla Preadjudicación OTIC'!J541)</f>
        <v>SIN PLAN FORMATIVO</v>
      </c>
      <c r="K541" s="4" t="str">
        <f>+('3 Planilla Preadjudicación OTIC'!K541)</f>
        <v>PLANIFICACIÓN DEL PROYECTO OCUPACIONAL</v>
      </c>
      <c r="L541" s="4" t="str">
        <f>+('3 Planilla Preadjudicación OTIC'!L541)</f>
        <v>PF0920</v>
      </c>
      <c r="M541" s="2">
        <f>+('3 Planilla Preadjudicación OTIC'!M541)</f>
        <v>13</v>
      </c>
      <c r="N541" s="4" t="str">
        <f>+('3 Planilla Preadjudicación OTIC'!N541)</f>
        <v>METROPOLITANA</v>
      </c>
      <c r="O541" s="4" t="str">
        <f>+('3 Planilla Preadjudicación OTIC'!O541)</f>
        <v>SAN BERNARDO</v>
      </c>
      <c r="P541" s="4" t="str">
        <f>+('3 Planilla Preadjudicación OTIC'!P541)</f>
        <v>CUIDADORES DE PERSONAS CON DISCAPACIDAD Y/O DEPENDENCIA MODERADA O SEVERA.</v>
      </c>
      <c r="Q541" s="4" t="str">
        <f>+('3 Planilla Preadjudicación OTIC'!Q541)</f>
        <v>PRESENCIAL</v>
      </c>
      <c r="R541" s="4" t="str">
        <f>+('3 Planilla Preadjudicación OTIC'!R541)</f>
        <v>DEPENDIENTE</v>
      </c>
      <c r="S541" s="4">
        <f>+('3 Planilla Preadjudicación OTIC'!S541)</f>
        <v>48</v>
      </c>
      <c r="T541" s="2">
        <f>+('3 Planilla Preadjudicación OTIC'!T541)</f>
        <v>15</v>
      </c>
      <c r="U541" s="2">
        <f>+('3 Planilla Preadjudicación OTIC'!U541)</f>
        <v>0</v>
      </c>
      <c r="V541" s="2">
        <f>+('3 Planilla Preadjudicación OTIC'!V541)</f>
        <v>12</v>
      </c>
      <c r="W541" s="2">
        <f>+('3 Planilla Preadjudicación OTIC'!W541)</f>
        <v>192</v>
      </c>
      <c r="X541" s="2">
        <f>+('3 Planilla Preadjudicación OTIC'!X541)</f>
        <v>4</v>
      </c>
      <c r="Y541" s="2" t="str">
        <f>+('3 Planilla Preadjudicación OTIC'!Y541)</f>
        <v>SI</v>
      </c>
      <c r="Z541" s="2" t="str">
        <f>+('3 Planilla Preadjudicación OTIC'!Z541)</f>
        <v>NO</v>
      </c>
      <c r="AA541" s="2" t="str">
        <f>+('3 Planilla Preadjudicación OTIC'!AA541)</f>
        <v>NO</v>
      </c>
      <c r="AB541" s="4" t="str">
        <f>+('3 Planilla Preadjudicación OTIC'!AB541)</f>
        <v>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v>
      </c>
      <c r="AC541" s="4" t="str">
        <f>+('3 Planilla Preadjudicación OTIC'!AC541)</f>
        <v>PERSONAS EN SITUACIÓN DE DISCAPACIDAD, DE 18 AÑOS O MÁS, QUE SE ATIENDEN EN EDUDOWN, HOMBRES Y MUJERES, QUE TIENEN O NO EXPERIENCIA LABORAL, RESIDENTES DE LA REGIÓN METROPOLITANA Y QUE BUSCAN CON LA CAPACITACIÓN INSERTARSE AL MUNDO LABORAL.</v>
      </c>
      <c r="AD541" s="2" t="str">
        <f>+('3 Planilla Preadjudicación OTIC'!AD541)</f>
        <v>NO</v>
      </c>
      <c r="AE541" s="4">
        <f>+('3 Planilla Preadjudicación OTIC'!AE541)</f>
        <v>0</v>
      </c>
      <c r="AF541" s="2" t="str">
        <f>+('3 Planilla Preadjudicación OTIC'!AF541)</f>
        <v>CERRADA</v>
      </c>
      <c r="AG541" s="2">
        <f>+('3 Planilla Preadjudicación OTIC'!AG541)</f>
        <v>48</v>
      </c>
      <c r="AH541" s="2">
        <f>+('3 Planilla Preadjudicación OTIC'!AH541)</f>
        <v>2</v>
      </c>
      <c r="AI541" s="135" t="str">
        <f>+('3 Planilla Preadjudicación OTIC'!AI541)</f>
        <v>76966677-K</v>
      </c>
      <c r="AJ541" s="4" t="str">
        <f>+('3 Planilla Preadjudicación OTIC'!AJ541)</f>
        <v>ARENAS Y URETA CAPACITACIONES LTDA</v>
      </c>
      <c r="AK541" s="2">
        <f>+('3 Planilla Preadjudicación OTIC'!AK541)</f>
        <v>192</v>
      </c>
      <c r="AL541" s="2">
        <f>+('3 Planilla Preadjudicación OTIC'!AL541)</f>
        <v>48</v>
      </c>
      <c r="AM541" s="12">
        <f>+('3 Planilla Preadjudicación OTIC'!AM541)</f>
        <v>5075</v>
      </c>
      <c r="AN541" s="12">
        <f>+('3 Planilla Preadjudicación OTIC'!AN541)</f>
        <v>0</v>
      </c>
      <c r="AO541" s="12">
        <f>+('3 Planilla Preadjudicación OTIC'!AO541)</f>
        <v>0</v>
      </c>
      <c r="AP541" s="12">
        <f>+('3 Planilla Preadjudicación OTIC'!AP541)</f>
        <v>14616000</v>
      </c>
      <c r="AQ541" s="12">
        <f>+('3 Planilla Preadjudicación OTIC'!AQ541)</f>
        <v>2880000</v>
      </c>
      <c r="AR541" s="12">
        <f>+('3 Planilla Preadjudicación OTIC'!AR541)</f>
        <v>0</v>
      </c>
      <c r="AS541" s="12">
        <f>+('3 Planilla Preadjudicación OTIC'!AS541)</f>
        <v>0</v>
      </c>
      <c r="AT541" s="12">
        <f>+('3 Planilla Preadjudicación OTIC'!AT541)</f>
        <v>0</v>
      </c>
      <c r="AU541" s="12">
        <f>+('3 Planilla Preadjudicación OTIC'!AU541)</f>
        <v>17496000</v>
      </c>
      <c r="AV541" s="2" t="str">
        <f>+('3 Planilla Preadjudicación OTIC'!AV541)</f>
        <v>SI</v>
      </c>
      <c r="AW541" s="4">
        <f>+('3 Planilla Preadjudicación OTIC'!AW541)</f>
        <v>0</v>
      </c>
      <c r="AX541" s="2">
        <f>+('3 Planilla Preadjudicación OTIC'!AX541)</f>
        <v>3</v>
      </c>
      <c r="AY541" s="2">
        <f>+('3 Planilla Preadjudicación OTIC'!AY541)</f>
        <v>7</v>
      </c>
      <c r="AZ541" s="2">
        <f>+('3 Planilla Preadjudicación OTIC'!AZ541)</f>
        <v>7</v>
      </c>
      <c r="BA541" s="2">
        <f>+('3 Planilla Preadjudicación OTIC'!BA541)</f>
        <v>7</v>
      </c>
      <c r="BB541" s="2">
        <f>+('3 Planilla Preadjudicación OTIC'!BB541)</f>
        <v>7</v>
      </c>
      <c r="BC541" s="2">
        <f>+('3 Planilla Preadjudicación OTIC'!BC541)</f>
        <v>7</v>
      </c>
      <c r="BD541" s="2">
        <f>+('3 Planilla Preadjudicación OTIC'!BD541)</f>
        <v>7</v>
      </c>
      <c r="BE541" s="2">
        <f>+('3 Planilla Preadjudicación OTIC'!BE541)</f>
        <v>7</v>
      </c>
      <c r="BF541" s="2">
        <f>+('3 Planilla Preadjudicación OTIC'!BF541)</f>
        <v>7</v>
      </c>
      <c r="BG541" s="2">
        <f>+('3 Planilla Preadjudicación OTIC'!BG541)</f>
        <v>7</v>
      </c>
      <c r="BH541" s="2">
        <f>+('3 Planilla Preadjudicación OTIC'!BH541)</f>
        <v>7</v>
      </c>
      <c r="BI541" s="2">
        <f>+('3 Planilla Preadjudicación OTIC'!BI541)</f>
        <v>7</v>
      </c>
      <c r="BJ541" s="2">
        <f>+('3 Planilla Preadjudicación OTIC'!BJ541)</f>
        <v>7</v>
      </c>
      <c r="BK541" s="2">
        <f>+('3 Planilla Preadjudicación OTIC'!BK541)</f>
        <v>7</v>
      </c>
      <c r="BL541" s="2">
        <f>+('3 Planilla Preadjudicación OTIC'!BL541)</f>
        <v>7</v>
      </c>
      <c r="BM541" s="104">
        <f>ROUND(('3 Planilla Preadjudicación OTIC'!BM541),1)</f>
        <v>6.6</v>
      </c>
      <c r="BN541" s="4" t="str">
        <f>+('3 Planilla Preadjudicación OTIC'!BN541)</f>
        <v>NO</v>
      </c>
      <c r="BO541" s="4">
        <f>+('3 Planilla Preadjudicación OTIC'!BO541)</f>
        <v>0</v>
      </c>
      <c r="BP541" s="4">
        <f>+('3 Planilla Preadjudicación OTIC'!BP541)</f>
        <v>0</v>
      </c>
      <c r="BQ541" s="4">
        <f>+('3 Planilla Preadjudicación OTIC'!BQ541)</f>
        <v>0</v>
      </c>
      <c r="BR541" s="4">
        <f>+('3 Planilla Preadjudicación OTIC'!BR541)</f>
        <v>0</v>
      </c>
      <c r="BS541" s="4">
        <f>+('3 Planilla Preadjudicación OTIC'!BS541)</f>
        <v>0</v>
      </c>
      <c r="BT541" s="4">
        <f>+('3 Planilla Preadjudicación OTIC'!BT541)</f>
        <v>0</v>
      </c>
      <c r="BU541" s="85">
        <f>IF(VLOOKUP(A541,'BD OFICIAL'!$A$1:$AL$2098,7,0)=D541,0,1)</f>
        <v>0</v>
      </c>
      <c r="BV541" s="85">
        <f>IF(VLOOKUP(A541,'BD OFICIAL'!$A$1:$AL$2098,11,0)=J541,0,1)</f>
        <v>0</v>
      </c>
      <c r="BW541" s="85">
        <f>IF(VLOOKUP(A541,'BD OFICIAL'!$A$1:$AL$2098,13,0)=L541,0,1)</f>
        <v>0</v>
      </c>
      <c r="BX541" s="2">
        <f>IF(VLOOKUP(A541,'BD OFICIAL'!$A$1:$AL$2098,16,0)=O541,0,1)</f>
        <v>0</v>
      </c>
      <c r="BY541" s="2">
        <f>IF(VLOOKUP(A541,'BD OFICIAL'!$A$1:$AL$2098,17,0)=P541,0,1)</f>
        <v>0</v>
      </c>
      <c r="BZ541" s="2">
        <f>IF(VLOOKUP(A541,'BD OFICIAL'!$A$1:$AL$2098,19,0)=R541,0,1)</f>
        <v>0</v>
      </c>
      <c r="CA541" s="2">
        <f>IF(VLOOKUP(A541,'BD OFICIAL'!$A$1:$AL$2098,21,0)=T541,0,1)</f>
        <v>0</v>
      </c>
      <c r="CB541" s="2">
        <f>IF(VLOOKUP(A541,'BD OFICIAL'!$A$1:$AL$2098,24,0)=AK541,0,1)</f>
        <v>0</v>
      </c>
      <c r="CC541" s="2">
        <f>IF(VLOOKUP(A541,'BD OFICIAL'!$A$1:$AL$2098,25,0)=X541,0,1)</f>
        <v>0</v>
      </c>
      <c r="CD541" s="2">
        <f>IF(VLOOKUP(A541,'BD OFICIAL'!$A$1:$AL$2098,26,0)=Y541,0,1)</f>
        <v>0</v>
      </c>
      <c r="CE541" s="2">
        <f>IF(VLOOKUP(A541,'BD OFICIAL'!$A$1:$AL$2098,27,0)=Z541,0,1)</f>
        <v>0</v>
      </c>
      <c r="CF541" s="2">
        <f>IF(VLOOKUP(A541,'BD OFICIAL'!$A$1:$AL$2098,28,0)=AA541,0,1)</f>
        <v>0</v>
      </c>
      <c r="CG541" s="2">
        <f>IF(VLOOKUP(A541,'BD OFICIAL'!$A$1:$AL$2098,33,0)=AF541,0,1)</f>
        <v>0</v>
      </c>
      <c r="CH541" s="2">
        <f>IF(VLOOKUP(A541,'BD OFICIAL'!$A$1:$AL$2098,35,0)=AH541,0,1)</f>
        <v>0</v>
      </c>
      <c r="CI541" s="85">
        <f>IF(VLOOKUP(A541,'BD OFICIAL'!$A$1:$AL$2098,34,0)=AL541,0,1)</f>
        <v>0</v>
      </c>
      <c r="CJ541" s="12">
        <f>VLOOKUP(A541,'BD OFICIAL'!$A$1:$AM$2098,36,0)*AM541-AP541</f>
        <v>0</v>
      </c>
      <c r="CK541" s="85" t="str">
        <f t="shared" si="292"/>
        <v>SSH</v>
      </c>
      <c r="CL541" s="85" t="str">
        <f t="shared" si="293"/>
        <v>NO</v>
      </c>
      <c r="CM541" s="85" t="str">
        <f t="shared" si="273"/>
        <v>SI</v>
      </c>
      <c r="CN541" s="31">
        <f t="shared" si="274"/>
        <v>0</v>
      </c>
      <c r="CO541" s="31">
        <f t="shared" si="294"/>
        <v>0</v>
      </c>
      <c r="CP541" s="31">
        <f t="shared" si="275"/>
        <v>0</v>
      </c>
      <c r="CQ541" s="31">
        <f>IF(Y541="NO",0,IF(Y541="SI",IF(VLOOKUP(A541,'BD OFICIAL'!$A:$AO,40,0)=AQ541,0,1)))</f>
        <v>0</v>
      </c>
      <c r="CR541" s="31">
        <f>IF(Z541="NO",0,IF(Z541="SI",IF(VLOOKUP(B541,'BD OFICIAL'!$A:$AO,41,0)=AS541,0,1)))</f>
        <v>0</v>
      </c>
      <c r="CS541" s="31">
        <f t="shared" si="295"/>
        <v>0</v>
      </c>
      <c r="CT541" s="31">
        <f t="shared" si="296"/>
        <v>0</v>
      </c>
      <c r="CU541" s="31">
        <f>IF(VLOOKUP(A541,'BD OFICIAL'!$A$1:$AL$1056,31,0)="SI",IF(AT541&gt;0,0,1),IF(AT541=0,0,1))</f>
        <v>0</v>
      </c>
      <c r="CV541" s="31">
        <f t="shared" si="297"/>
        <v>0</v>
      </c>
      <c r="CW541" s="31">
        <f t="shared" si="276"/>
        <v>0</v>
      </c>
      <c r="CX541" s="85" t="str">
        <f t="shared" si="277"/>
        <v>SI</v>
      </c>
      <c r="CY541" s="31">
        <f t="shared" si="278"/>
        <v>0</v>
      </c>
      <c r="CZ541" s="85" t="str">
        <f>IF(ISERROR(VLOOKUP(AI541,EXPERIENCIA!$A$1:$C$2100,1,0)),"NO","SI")</f>
        <v>SI</v>
      </c>
      <c r="DA541" s="85">
        <f>IF(CX541="no","NO APLICA",IF(AX541=0,"ERROR NOTA",IF(AND(AX541&gt;1,CZ541="NO"),"ERROR NOTA",IF(AND(CZ541="NO",AX541=1),0,IF(VLOOKUP(AI541,EXPERIENCIA!$A$1:$C$2100,3,0)=AX541,0,"ERROR NOTA")))))</f>
        <v>0</v>
      </c>
      <c r="DB541" s="85" t="str">
        <f>IF(ISERROR(VLOOKUP(AI541,COMPORTAMIENTO!$A$1:$C$2100,1,0)),"NO","SI")</f>
        <v>SI</v>
      </c>
      <c r="DC541" s="85">
        <f>IF(CX541="NO","NO APLICA",IF(AY541=0,"ERROR NOTA",IF(AND(DB541="NO",AY541=7),0,IF(VLOOKUP(AI541,COMPORTAMIENTO!$A$2:$H$2100,8,0)=AY541,0,"ERROR NOTA"))))</f>
        <v>0</v>
      </c>
      <c r="DD541" s="104">
        <f t="shared" si="279"/>
        <v>0.30000000000000004</v>
      </c>
      <c r="DE541" s="104">
        <f t="shared" si="280"/>
        <v>0.70000000000000007</v>
      </c>
      <c r="DF541" s="85" t="str">
        <f t="shared" si="298"/>
        <v>NO</v>
      </c>
      <c r="DG541" s="85">
        <f t="shared" si="281"/>
        <v>7</v>
      </c>
      <c r="DH541" s="85">
        <f t="shared" si="282"/>
        <v>7</v>
      </c>
      <c r="DI541" s="85">
        <f t="shared" si="283"/>
        <v>7</v>
      </c>
      <c r="DJ541" s="12">
        <f t="shared" si="284"/>
        <v>7.0000000000000009</v>
      </c>
      <c r="DK541" s="7">
        <f t="shared" si="285"/>
        <v>7.0000000000000009</v>
      </c>
      <c r="DL541" s="12">
        <f t="shared" si="299"/>
        <v>5075</v>
      </c>
      <c r="DM541" s="12">
        <f>VLOOKUP(A541,'5 TD'!$A:$B,2,0)</f>
        <v>5075</v>
      </c>
      <c r="DN541" s="7">
        <f t="shared" si="300"/>
        <v>7</v>
      </c>
      <c r="DO541" s="85" t="str">
        <f t="shared" si="286"/>
        <v>APROBADO</v>
      </c>
      <c r="DP541" s="85" t="str">
        <f t="shared" si="287"/>
        <v>APROBADO</v>
      </c>
      <c r="DQ541" s="7">
        <f t="shared" si="288"/>
        <v>6.6</v>
      </c>
      <c r="DR541" s="85" t="str">
        <f t="shared" si="301"/>
        <v>APROBADO</v>
      </c>
      <c r="DS541" s="2" t="str">
        <f>+('3 Planilla Preadjudicación OTIC'!BN541)</f>
        <v>NO</v>
      </c>
      <c r="DT541" s="2">
        <f>IF(DR541="APROBADO",VLOOKUP(A541,'5 TD'!$D$3:$E$270,2,0),"NO APLICA")</f>
        <v>7</v>
      </c>
      <c r="DU541" s="2" t="str">
        <f t="shared" si="302"/>
        <v>NO</v>
      </c>
      <c r="DV541" s="2" t="str">
        <f>IF(DU541="SI",VLOOKUP(A541,'5 TD'!$G$3:$H$270,2,0),"NO APLICA ")</f>
        <v xml:space="preserve">NO APLICA </v>
      </c>
      <c r="DW541" s="2" t="str">
        <f t="shared" si="303"/>
        <v>NO</v>
      </c>
      <c r="DX541" s="2" t="str">
        <f>IF(DW541="SI",VLOOKUP(A541,'5 TD'!$J$4:$K$472,2,0),"NO APLICA")</f>
        <v>NO APLICA</v>
      </c>
      <c r="DY541" s="2" t="str">
        <f t="shared" si="304"/>
        <v>NO APLICA</v>
      </c>
      <c r="DZ541" s="7" t="str">
        <f>IF(DY541="SI",VLOOKUP(A541,'5 TD'!$M$4:$N$350,2,0),"NO APLICA")</f>
        <v>NO APLICA</v>
      </c>
      <c r="EA541" s="2" t="str">
        <f t="shared" si="305"/>
        <v>NO APLICA</v>
      </c>
      <c r="EB541" s="12" t="str">
        <f t="shared" si="306"/>
        <v/>
      </c>
      <c r="EC541" s="12" t="str">
        <f>IF(EA541="SI",VLOOKUP(A541,'5 TD'!$V$4:$W$479,2,0),"NO APLICA")</f>
        <v>NO APLICA</v>
      </c>
      <c r="ED541" s="2" t="str">
        <f t="shared" si="289"/>
        <v>NO</v>
      </c>
      <c r="EE541" s="79" t="str">
        <f>IF(ED541="SI",VLOOKUP(AI541,COMPORTAMIENTO!$A$1:$H$2100,7,0),"NO APLICA")</f>
        <v>NO APLICA</v>
      </c>
      <c r="EF541" s="12" t="str">
        <f>IF(ED541="SI",VLOOKUP(A541,'5 TD'!$P$2:$Q$479,2,0),"NO APLICA")</f>
        <v>NO APLICA</v>
      </c>
      <c r="EG541" s="2" t="str">
        <f t="shared" si="290"/>
        <v>NO</v>
      </c>
      <c r="EH541" s="2">
        <f>IF(CZ541="no",0,VLOOKUP(AI541,EXPERIENCIA!$A$1:$C$2100,2,0))</f>
        <v>40</v>
      </c>
      <c r="EI541" s="2">
        <f>IF(CZ541="si",VLOOKUP(A541,'5 TD'!$S$3:$T$2103,2,0),0)</f>
        <v>67</v>
      </c>
      <c r="EJ541" s="2" t="str">
        <f t="shared" si="291"/>
        <v>NO</v>
      </c>
      <c r="EK541" s="2">
        <f>+('3 Planilla Preadjudicación OTIC'!BU541)</f>
        <v>0</v>
      </c>
      <c r="EL541" s="4"/>
      <c r="EM541" s="3"/>
      <c r="EN541" s="3"/>
      <c r="EQ541" s="86"/>
    </row>
    <row r="542" spans="1:147" ht="15" customHeight="1" x14ac:dyDescent="0.3">
      <c r="A542" s="2">
        <f>+('3 Planilla Preadjudicación OTIC'!A542)</f>
        <v>14412</v>
      </c>
      <c r="B542" s="2" t="str">
        <f>+('3 Planilla Preadjudicación OTIC'!B542)</f>
        <v>65181652-1</v>
      </c>
      <c r="C542" s="4">
        <f>+('3 Planilla Preadjudicación OTIC'!E542)</f>
        <v>2025</v>
      </c>
      <c r="D542" s="4" t="str">
        <f>+('3 Planilla Preadjudicación OTIC'!F542)</f>
        <v>MANDATO</v>
      </c>
      <c r="E542" s="4" t="str">
        <f>+('3 Planilla Preadjudicación OTIC'!G542)</f>
        <v>73188700-4</v>
      </c>
      <c r="F542" s="4" t="str">
        <f>+('3 Planilla Preadjudicación OTIC'!H542)</f>
        <v>ONG CASA DE ACOGIDA LA ESPERANZA</v>
      </c>
      <c r="G542" s="4"/>
      <c r="H542" s="4"/>
      <c r="I542" s="4" t="str">
        <f>+('3 Planilla Preadjudicación OTIC'!I542)</f>
        <v>TÉCNICAS DE ESTÉTICA FACIAL</v>
      </c>
      <c r="J542" s="4" t="str">
        <f>+('3 Planilla Preadjudicación OTIC'!J542)</f>
        <v>SIN PLAN FORMATIVO</v>
      </c>
      <c r="K542" s="4" t="str">
        <f>+('3 Planilla Preadjudicación OTIC'!K542)</f>
        <v/>
      </c>
      <c r="L542" s="4" t="str">
        <f>+('3 Planilla Preadjudicación OTIC'!L542)</f>
        <v/>
      </c>
      <c r="M542" s="2">
        <f>+('3 Planilla Preadjudicación OTIC'!M542)</f>
        <v>13</v>
      </c>
      <c r="N542" s="4" t="str">
        <f>+('3 Planilla Preadjudicación OTIC'!N542)</f>
        <v>METROPOLITANA</v>
      </c>
      <c r="O542" s="4" t="str">
        <f>+('3 Planilla Preadjudicación OTIC'!O542)</f>
        <v>PUDAHUEL</v>
      </c>
      <c r="P542" s="4" t="str">
        <f>+('3 Planilla Preadjudicación OTIC'!P542)</f>
        <v>EMPRENDEDORES/AS INFORMALES O PERSONAS VULNERABLES PERTENECIENTES AL 80% MAS VULNERABLE</v>
      </c>
      <c r="Q542" s="4" t="str">
        <f>+('3 Planilla Preadjudicación OTIC'!Q542)</f>
        <v>PRESENCIAL</v>
      </c>
      <c r="R542" s="4" t="str">
        <f>+('3 Planilla Preadjudicación OTIC'!R542)</f>
        <v>DEPENDIENTE</v>
      </c>
      <c r="S542" s="4">
        <f>+('3 Planilla Preadjudicación OTIC'!S542)</f>
        <v>25</v>
      </c>
      <c r="T542" s="2">
        <f>+('3 Planilla Preadjudicación OTIC'!T542)</f>
        <v>20</v>
      </c>
      <c r="U542" s="2">
        <f>+('3 Planilla Preadjudicación OTIC'!U542)</f>
        <v>0</v>
      </c>
      <c r="V542" s="2">
        <f>+('3 Planilla Preadjudicación OTIC'!V542)</f>
        <v>0</v>
      </c>
      <c r="W542" s="2">
        <f>+('3 Planilla Preadjudicación OTIC'!W542)</f>
        <v>100</v>
      </c>
      <c r="X542" s="2">
        <f>+('3 Planilla Preadjudicación OTIC'!X542)</f>
        <v>4</v>
      </c>
      <c r="Y542" s="2" t="str">
        <f>+('3 Planilla Preadjudicación OTIC'!Y542)</f>
        <v>SI</v>
      </c>
      <c r="Z542" s="2" t="str">
        <f>+('3 Planilla Preadjudicación OTIC'!Z542)</f>
        <v>NO</v>
      </c>
      <c r="AA542" s="2" t="str">
        <f>+('3 Planilla Preadjudicación OTIC'!AA542)</f>
        <v>NO</v>
      </c>
      <c r="AB542" s="4" t="str">
        <f>+('3 Planilla Preadjudicación OTIC'!AB542)</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542" s="4" t="str">
        <f>+('3 Planilla Preadjudicación OTIC'!AC542)</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42" s="2" t="str">
        <f>+('3 Planilla Preadjudicación OTIC'!AD542)</f>
        <v>NO</v>
      </c>
      <c r="AE542" s="4">
        <f>+('3 Planilla Preadjudicación OTIC'!AE542)</f>
        <v>0</v>
      </c>
      <c r="AF542" s="2" t="str">
        <f>+('3 Planilla Preadjudicación OTIC'!AF542)</f>
        <v>CERRADA</v>
      </c>
      <c r="AG542" s="2">
        <f>+('3 Planilla Preadjudicación OTIC'!AG542)</f>
        <v>25</v>
      </c>
      <c r="AH542" s="2">
        <f>+('3 Planilla Preadjudicación OTIC'!AH542)</f>
        <v>2</v>
      </c>
      <c r="AI542" s="135" t="str">
        <f>+('3 Planilla Preadjudicación OTIC'!AI542)</f>
        <v>76966677-K</v>
      </c>
      <c r="AJ542" s="4" t="str">
        <f>+('3 Planilla Preadjudicación OTIC'!AJ542)</f>
        <v>ARENAS Y URETA CAPACITACIONES LTDA</v>
      </c>
      <c r="AK542" s="2">
        <f>+('3 Planilla Preadjudicación OTIC'!AK542)</f>
        <v>100</v>
      </c>
      <c r="AL542" s="2">
        <f>+('3 Planilla Preadjudicación OTIC'!AL542)</f>
        <v>25</v>
      </c>
      <c r="AM542" s="12">
        <f>+('3 Planilla Preadjudicación OTIC'!AM542)</f>
        <v>5075</v>
      </c>
      <c r="AN542" s="12">
        <f>+('3 Planilla Preadjudicación OTIC'!AN542)</f>
        <v>0</v>
      </c>
      <c r="AO542" s="12">
        <f>+('3 Planilla Preadjudicación OTIC'!AO542)</f>
        <v>0</v>
      </c>
      <c r="AP542" s="12">
        <f>+('3 Planilla Preadjudicación OTIC'!AP542)</f>
        <v>10150000</v>
      </c>
      <c r="AQ542" s="12">
        <f>+('3 Planilla Preadjudicación OTIC'!AQ542)</f>
        <v>2000000</v>
      </c>
      <c r="AR542" s="12">
        <f>+('3 Planilla Preadjudicación OTIC'!AR542)</f>
        <v>0</v>
      </c>
      <c r="AS542" s="12">
        <f>+('3 Planilla Preadjudicación OTIC'!AS542)</f>
        <v>0</v>
      </c>
      <c r="AT542" s="12">
        <f>+('3 Planilla Preadjudicación OTIC'!AT542)</f>
        <v>0</v>
      </c>
      <c r="AU542" s="12">
        <f>+('3 Planilla Preadjudicación OTIC'!AU542)</f>
        <v>12150000</v>
      </c>
      <c r="AV542" s="2" t="str">
        <f>+('3 Planilla Preadjudicación OTIC'!AV542)</f>
        <v>SI</v>
      </c>
      <c r="AW542" s="4">
        <f>+('3 Planilla Preadjudicación OTIC'!AW542)</f>
        <v>0</v>
      </c>
      <c r="AX542" s="2">
        <f>+('3 Planilla Preadjudicación OTIC'!AX542)</f>
        <v>3</v>
      </c>
      <c r="AY542" s="2">
        <f>+('3 Planilla Preadjudicación OTIC'!AY542)</f>
        <v>7</v>
      </c>
      <c r="AZ542" s="2">
        <f>+('3 Planilla Preadjudicación OTIC'!AZ542)</f>
        <v>7</v>
      </c>
      <c r="BA542" s="2">
        <f>+('3 Planilla Preadjudicación OTIC'!BA542)</f>
        <v>7</v>
      </c>
      <c r="BB542" s="2">
        <f>+('3 Planilla Preadjudicación OTIC'!BB542)</f>
        <v>7</v>
      </c>
      <c r="BC542" s="2">
        <f>+('3 Planilla Preadjudicación OTIC'!BC542)</f>
        <v>7</v>
      </c>
      <c r="BD542" s="2">
        <f>+('3 Planilla Preadjudicación OTIC'!BD542)</f>
        <v>7</v>
      </c>
      <c r="BE542" s="2">
        <f>+('3 Planilla Preadjudicación OTIC'!BE542)</f>
        <v>7</v>
      </c>
      <c r="BF542" s="2">
        <f>+('3 Planilla Preadjudicación OTIC'!BF542)</f>
        <v>7</v>
      </c>
      <c r="BG542" s="2">
        <f>+('3 Planilla Preadjudicación OTIC'!BG542)</f>
        <v>7</v>
      </c>
      <c r="BH542" s="2">
        <f>+('3 Planilla Preadjudicación OTIC'!BH542)</f>
        <v>7</v>
      </c>
      <c r="BI542" s="2">
        <f>+('3 Planilla Preadjudicación OTIC'!BI542)</f>
        <v>7</v>
      </c>
      <c r="BJ542" s="2">
        <f>+('3 Planilla Preadjudicación OTIC'!BJ542)</f>
        <v>7</v>
      </c>
      <c r="BK542" s="2">
        <f>+('3 Planilla Preadjudicación OTIC'!BK542)</f>
        <v>7</v>
      </c>
      <c r="BL542" s="2">
        <f>+('3 Planilla Preadjudicación OTIC'!BL542)</f>
        <v>7</v>
      </c>
      <c r="BM542" s="104">
        <f>ROUND(('3 Planilla Preadjudicación OTIC'!BM542),1)</f>
        <v>6.6</v>
      </c>
      <c r="BN542" s="4" t="str">
        <f>+('3 Planilla Preadjudicación OTIC'!BN542)</f>
        <v>NO</v>
      </c>
      <c r="BO542" s="4">
        <f>+('3 Planilla Preadjudicación OTIC'!BO542)</f>
        <v>0</v>
      </c>
      <c r="BP542" s="4">
        <f>+('3 Planilla Preadjudicación OTIC'!BP542)</f>
        <v>0</v>
      </c>
      <c r="BQ542" s="4">
        <f>+('3 Planilla Preadjudicación OTIC'!BQ542)</f>
        <v>0</v>
      </c>
      <c r="BR542" s="4">
        <f>+('3 Planilla Preadjudicación OTIC'!BR542)</f>
        <v>0</v>
      </c>
      <c r="BS542" s="4">
        <f>+('3 Planilla Preadjudicación OTIC'!BS542)</f>
        <v>0</v>
      </c>
      <c r="BT542" s="4">
        <f>+('3 Planilla Preadjudicación OTIC'!BT542)</f>
        <v>0</v>
      </c>
      <c r="BU542" s="85">
        <f>IF(VLOOKUP(A542,'BD OFICIAL'!$A$1:$AL$2098,7,0)=D542,0,1)</f>
        <v>0</v>
      </c>
      <c r="BV542" s="85">
        <f>IF(VLOOKUP(A542,'BD OFICIAL'!$A$1:$AL$2098,11,0)=J542,0,1)</f>
        <v>0</v>
      </c>
      <c r="BW542" s="85">
        <f>IF(VLOOKUP(A542,'BD OFICIAL'!$A$1:$AL$2098,13,0)=L542,0,1)</f>
        <v>0</v>
      </c>
      <c r="BX542" s="2">
        <f>IF(VLOOKUP(A542,'BD OFICIAL'!$A$1:$AL$2098,16,0)=O542,0,1)</f>
        <v>0</v>
      </c>
      <c r="BY542" s="2">
        <f>IF(VLOOKUP(A542,'BD OFICIAL'!$A$1:$AL$2098,17,0)=P542,0,1)</f>
        <v>0</v>
      </c>
      <c r="BZ542" s="2">
        <f>IF(VLOOKUP(A542,'BD OFICIAL'!$A$1:$AL$2098,19,0)=R542,0,1)</f>
        <v>0</v>
      </c>
      <c r="CA542" s="2">
        <f>IF(VLOOKUP(A542,'BD OFICIAL'!$A$1:$AL$2098,21,0)=T542,0,1)</f>
        <v>0</v>
      </c>
      <c r="CB542" s="2">
        <f>IF(VLOOKUP(A542,'BD OFICIAL'!$A$1:$AL$2098,24,0)=AK542,0,1)</f>
        <v>0</v>
      </c>
      <c r="CC542" s="2">
        <f>IF(VLOOKUP(A542,'BD OFICIAL'!$A$1:$AL$2098,25,0)=X542,0,1)</f>
        <v>0</v>
      </c>
      <c r="CD542" s="2">
        <f>IF(VLOOKUP(A542,'BD OFICIAL'!$A$1:$AL$2098,26,0)=Y542,0,1)</f>
        <v>0</v>
      </c>
      <c r="CE542" s="2">
        <f>IF(VLOOKUP(A542,'BD OFICIAL'!$A$1:$AL$2098,27,0)=Z542,0,1)</f>
        <v>0</v>
      </c>
      <c r="CF542" s="2">
        <f>IF(VLOOKUP(A542,'BD OFICIAL'!$A$1:$AL$2098,28,0)=AA542,0,1)</f>
        <v>0</v>
      </c>
      <c r="CG542" s="2">
        <f>IF(VLOOKUP(A542,'BD OFICIAL'!$A$1:$AL$2098,33,0)=AF542,0,1)</f>
        <v>0</v>
      </c>
      <c r="CH542" s="2">
        <f>IF(VLOOKUP(A542,'BD OFICIAL'!$A$1:$AL$2098,35,0)=AH542,0,1)</f>
        <v>0</v>
      </c>
      <c r="CI542" s="85">
        <f>IF(VLOOKUP(A542,'BD OFICIAL'!$A$1:$AL$2098,34,0)=AL542,0,1)</f>
        <v>0</v>
      </c>
      <c r="CJ542" s="12">
        <f>VLOOKUP(A542,'BD OFICIAL'!$A$1:$AM$2098,36,0)*AM542-AP542</f>
        <v>0</v>
      </c>
      <c r="CK542" s="85" t="str">
        <f t="shared" si="292"/>
        <v>SSH</v>
      </c>
      <c r="CL542" s="85" t="str">
        <f t="shared" si="293"/>
        <v>NO</v>
      </c>
      <c r="CM542" s="85" t="str">
        <f t="shared" si="273"/>
        <v>SI</v>
      </c>
      <c r="CN542" s="31">
        <f t="shared" si="274"/>
        <v>0</v>
      </c>
      <c r="CO542" s="31">
        <f t="shared" si="294"/>
        <v>0</v>
      </c>
      <c r="CP542" s="31">
        <f t="shared" si="275"/>
        <v>0</v>
      </c>
      <c r="CQ542" s="31">
        <f>IF(Y542="NO",0,IF(Y542="SI",IF(VLOOKUP(A542,'BD OFICIAL'!$A:$AO,40,0)=AQ542,0,1)))</f>
        <v>0</v>
      </c>
      <c r="CR542" s="31">
        <f>IF(Z542="NO",0,IF(Z542="SI",IF(VLOOKUP(B542,'BD OFICIAL'!$A:$AO,41,0)=AS542,0,1)))</f>
        <v>0</v>
      </c>
      <c r="CS542" s="31">
        <f t="shared" si="295"/>
        <v>0</v>
      </c>
      <c r="CT542" s="31">
        <f t="shared" si="296"/>
        <v>0</v>
      </c>
      <c r="CU542" s="31">
        <f>IF(VLOOKUP(A542,'BD OFICIAL'!$A$1:$AL$1056,31,0)="SI",IF(AT542&gt;0,0,1),IF(AT542=0,0,1))</f>
        <v>0</v>
      </c>
      <c r="CV542" s="31">
        <f t="shared" si="297"/>
        <v>0</v>
      </c>
      <c r="CW542" s="31">
        <f t="shared" si="276"/>
        <v>0</v>
      </c>
      <c r="CX542" s="85" t="str">
        <f t="shared" si="277"/>
        <v>SI</v>
      </c>
      <c r="CY542" s="31">
        <f t="shared" si="278"/>
        <v>0</v>
      </c>
      <c r="CZ542" s="85" t="str">
        <f>IF(ISERROR(VLOOKUP(AI542,EXPERIENCIA!$A$1:$C$2100,1,0)),"NO","SI")</f>
        <v>SI</v>
      </c>
      <c r="DA542" s="85">
        <f>IF(CX542="no","NO APLICA",IF(AX542=0,"ERROR NOTA",IF(AND(AX542&gt;1,CZ542="NO"),"ERROR NOTA",IF(AND(CZ542="NO",AX542=1),0,IF(VLOOKUP(AI542,EXPERIENCIA!$A$1:$C$2100,3,0)=AX542,0,"ERROR NOTA")))))</f>
        <v>0</v>
      </c>
      <c r="DB542" s="85" t="str">
        <f>IF(ISERROR(VLOOKUP(AI542,COMPORTAMIENTO!$A$1:$C$2100,1,0)),"NO","SI")</f>
        <v>SI</v>
      </c>
      <c r="DC542" s="85">
        <f>IF(CX542="NO","NO APLICA",IF(AY542=0,"ERROR NOTA",IF(AND(DB542="NO",AY542=7),0,IF(VLOOKUP(AI542,COMPORTAMIENTO!$A$2:$H$2100,8,0)=AY542,0,"ERROR NOTA"))))</f>
        <v>0</v>
      </c>
      <c r="DD542" s="104">
        <f t="shared" si="279"/>
        <v>0.30000000000000004</v>
      </c>
      <c r="DE542" s="104">
        <f t="shared" si="280"/>
        <v>0.70000000000000007</v>
      </c>
      <c r="DF542" s="85" t="str">
        <f t="shared" si="298"/>
        <v>NO</v>
      </c>
      <c r="DG542" s="85">
        <f t="shared" si="281"/>
        <v>7</v>
      </c>
      <c r="DH542" s="85">
        <f t="shared" si="282"/>
        <v>7</v>
      </c>
      <c r="DI542" s="85">
        <f t="shared" si="283"/>
        <v>7</v>
      </c>
      <c r="DJ542" s="12">
        <f t="shared" si="284"/>
        <v>7.0000000000000009</v>
      </c>
      <c r="DK542" s="7">
        <f t="shared" si="285"/>
        <v>7.0000000000000009</v>
      </c>
      <c r="DL542" s="12">
        <f t="shared" si="299"/>
        <v>5075</v>
      </c>
      <c r="DM542" s="12">
        <f>VLOOKUP(A542,'5 TD'!$A:$B,2,0)</f>
        <v>5075</v>
      </c>
      <c r="DN542" s="7">
        <f t="shared" si="300"/>
        <v>7</v>
      </c>
      <c r="DO542" s="85" t="str">
        <f t="shared" si="286"/>
        <v>APROBADO</v>
      </c>
      <c r="DP542" s="85" t="str">
        <f t="shared" si="287"/>
        <v>APROBADO</v>
      </c>
      <c r="DQ542" s="7">
        <f t="shared" si="288"/>
        <v>6.6</v>
      </c>
      <c r="DR542" s="85" t="str">
        <f t="shared" si="301"/>
        <v>APROBADO</v>
      </c>
      <c r="DS542" s="2" t="str">
        <f>+('3 Planilla Preadjudicación OTIC'!BN542)</f>
        <v>NO</v>
      </c>
      <c r="DT542" s="2">
        <f>IF(DR542="APROBADO",VLOOKUP(A542,'5 TD'!$D$3:$E$270,2,0),"NO APLICA")</f>
        <v>6.8</v>
      </c>
      <c r="DU542" s="2" t="str">
        <f t="shared" si="302"/>
        <v>NO</v>
      </c>
      <c r="DV542" s="2" t="str">
        <f>IF(DU542="SI",VLOOKUP(A542,'5 TD'!$G$3:$H$270,2,0),"NO APLICA ")</f>
        <v xml:space="preserve">NO APLICA </v>
      </c>
      <c r="DW542" s="2" t="str">
        <f t="shared" si="303"/>
        <v>NO</v>
      </c>
      <c r="DX542" s="2" t="str">
        <f>IF(DW542="SI",VLOOKUP(A542,'5 TD'!$J$4:$K$472,2,0),"NO APLICA")</f>
        <v>NO APLICA</v>
      </c>
      <c r="DY542" s="2" t="str">
        <f t="shared" si="304"/>
        <v>NO APLICA</v>
      </c>
      <c r="DZ542" s="7" t="str">
        <f>IF(DY542="SI",VLOOKUP(A542,'5 TD'!$M$4:$N$350,2,0),"NO APLICA")</f>
        <v>NO APLICA</v>
      </c>
      <c r="EA542" s="2" t="str">
        <f t="shared" si="305"/>
        <v>NO APLICA</v>
      </c>
      <c r="EB542" s="12" t="str">
        <f t="shared" si="306"/>
        <v/>
      </c>
      <c r="EC542" s="12" t="str">
        <f>IF(EA542="SI",VLOOKUP(A542,'5 TD'!$V$4:$W$479,2,0),"NO APLICA")</f>
        <v>NO APLICA</v>
      </c>
      <c r="ED542" s="2" t="str">
        <f t="shared" si="289"/>
        <v>NO</v>
      </c>
      <c r="EE542" s="79" t="str">
        <f>IF(ED542="SI",VLOOKUP(AI542,COMPORTAMIENTO!$A$1:$H$2100,7,0),"NO APLICA")</f>
        <v>NO APLICA</v>
      </c>
      <c r="EF542" s="12" t="str">
        <f>IF(ED542="SI",VLOOKUP(A542,'5 TD'!$P$2:$Q$479,2,0),"NO APLICA")</f>
        <v>NO APLICA</v>
      </c>
      <c r="EG542" s="2" t="str">
        <f t="shared" si="290"/>
        <v>NO</v>
      </c>
      <c r="EH542" s="2">
        <f>IF(CZ542="no",0,VLOOKUP(AI542,EXPERIENCIA!$A$1:$C$2100,2,0))</f>
        <v>40</v>
      </c>
      <c r="EI542" s="2">
        <f>IF(CZ542="si",VLOOKUP(A542,'5 TD'!$S$3:$T$2103,2,0),0)</f>
        <v>254</v>
      </c>
      <c r="EJ542" s="2" t="str">
        <f t="shared" si="291"/>
        <v>NO</v>
      </c>
      <c r="EK542" s="2">
        <f>+('3 Planilla Preadjudicación OTIC'!BU542)</f>
        <v>0</v>
      </c>
      <c r="EL542" s="4"/>
      <c r="EM542" s="3"/>
      <c r="EN542" s="3"/>
      <c r="EQ542" s="86"/>
    </row>
    <row r="543" spans="1:147" ht="15" customHeight="1" x14ac:dyDescent="0.3">
      <c r="A543" s="2">
        <f>+('3 Planilla Preadjudicación OTIC'!A543)</f>
        <v>14413</v>
      </c>
      <c r="B543" s="2" t="str">
        <f>+('3 Planilla Preadjudicación OTIC'!B543)</f>
        <v>65181652-1</v>
      </c>
      <c r="C543" s="4">
        <f>+('3 Planilla Preadjudicación OTIC'!E543)</f>
        <v>2025</v>
      </c>
      <c r="D543" s="4" t="str">
        <f>+('3 Planilla Preadjudicación OTIC'!F543)</f>
        <v>MANDATO</v>
      </c>
      <c r="E543" s="4" t="str">
        <f>+('3 Planilla Preadjudicación OTIC'!G543)</f>
        <v>73188700-4</v>
      </c>
      <c r="F543" s="4" t="str">
        <f>+('3 Planilla Preadjudicación OTIC'!H543)</f>
        <v>ONG CASA DE ACOGIDA LA ESPERANZA</v>
      </c>
      <c r="G543" s="4"/>
      <c r="H543" s="4"/>
      <c r="I543" s="4" t="str">
        <f>+('3 Planilla Preadjudicación OTIC'!I543)</f>
        <v>TÉCNICAS DE ESTÉTICA FACIAL</v>
      </c>
      <c r="J543" s="4" t="str">
        <f>+('3 Planilla Preadjudicación OTIC'!J543)</f>
        <v>SIN PLAN FORMATIVO</v>
      </c>
      <c r="K543" s="4" t="str">
        <f>+('3 Planilla Preadjudicación OTIC'!K543)</f>
        <v/>
      </c>
      <c r="L543" s="4" t="str">
        <f>+('3 Planilla Preadjudicación OTIC'!L543)</f>
        <v/>
      </c>
      <c r="M543" s="2">
        <f>+('3 Planilla Preadjudicación OTIC'!M543)</f>
        <v>13</v>
      </c>
      <c r="N543" s="4" t="str">
        <f>+('3 Planilla Preadjudicación OTIC'!N543)</f>
        <v>METROPOLITANA</v>
      </c>
      <c r="O543" s="4" t="str">
        <f>+('3 Planilla Preadjudicación OTIC'!O543)</f>
        <v>LA GRANJA</v>
      </c>
      <c r="P543" s="4" t="str">
        <f>+('3 Planilla Preadjudicación OTIC'!P543)</f>
        <v>EMPRENDEDORES/AS INFORMALES O PERSONAS VULNERABLES PERTENECIENTES AL 80% MAS VULNERABLE</v>
      </c>
      <c r="Q543" s="4" t="str">
        <f>+('3 Planilla Preadjudicación OTIC'!Q543)</f>
        <v>PRESENCIAL</v>
      </c>
      <c r="R543" s="4" t="str">
        <f>+('3 Planilla Preadjudicación OTIC'!R543)</f>
        <v>DEPENDIENTE</v>
      </c>
      <c r="S543" s="4">
        <f>+('3 Planilla Preadjudicación OTIC'!S543)</f>
        <v>25</v>
      </c>
      <c r="T543" s="2">
        <f>+('3 Planilla Preadjudicación OTIC'!T543)</f>
        <v>20</v>
      </c>
      <c r="U543" s="2">
        <f>+('3 Planilla Preadjudicación OTIC'!U543)</f>
        <v>0</v>
      </c>
      <c r="V543" s="2">
        <f>+('3 Planilla Preadjudicación OTIC'!V543)</f>
        <v>0</v>
      </c>
      <c r="W543" s="2">
        <f>+('3 Planilla Preadjudicación OTIC'!W543)</f>
        <v>100</v>
      </c>
      <c r="X543" s="2">
        <f>+('3 Planilla Preadjudicación OTIC'!X543)</f>
        <v>4</v>
      </c>
      <c r="Y543" s="2" t="str">
        <f>+('3 Planilla Preadjudicación OTIC'!Y543)</f>
        <v>SI</v>
      </c>
      <c r="Z543" s="2" t="str">
        <f>+('3 Planilla Preadjudicación OTIC'!Z543)</f>
        <v>NO</v>
      </c>
      <c r="AA543" s="2" t="str">
        <f>+('3 Planilla Preadjudicación OTIC'!AA543)</f>
        <v>NO</v>
      </c>
      <c r="AB543" s="4" t="str">
        <f>+('3 Planilla Preadjudicación OTIC'!AB543)</f>
        <v>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UTILIZANDO PRODUCTOS Y HERRAMIENTAS ADECUADAS.
- EJECUTAR LA TÉCNICA DE EXTENSIÓN DE PESTAÑAS DE FORMA PRECISA Y PERSONALIZADA, RESPETANDO LA SALUD DE LAS PESTAÑAS NATURALES Y GARANTIZANDO UN RESULTADO ESTÉTICO Y ARMÓNICO.
- REALIZAR LA APLICACIÓN DE TINTE DE PESTAÑAS, ASEGURANDO UN RESULTADO DURADERO Y NATURAL, CUMPLIENDO CON LOS PROTOCOLOS DE SEGURIDAD E HIGIENE.
MÓDULO 5: DEPILACIÓN FACIAL Y PERFILADO DE CEJAS
- DOMINAR LAS TÉCNICAS DE DEPILACIÓN FACIAL UTILIZANDO CERA O PINZAS, ADAPTANDO EL PROCEDIMIENTO SEGÚN EL TIPO DE PIEL Y SENSIBILIDAD DEL CLIENTE.
- REALIZAR EL PERFILADO DE CEJAS SEGÚN LA MORFOLOGÍA FACIAL DEL CLIENTE, LOGRANDO UN DISEÑO ARMÓNICO Y NATURAL QUE RESALTE SUS RASGOS.
- APLICAR PROTOCOLOS DE HIGIENE Y SEGURIDAD DURANTE LOS PROCEDIMIENTOS DE DEPILACIÓN FACIAL Y PERFILADO DE CEJAS PARA EVITAR IRRITACIONES O INFECCIONES.
- ASESORAR AL CLIENTE SOBRE EL CUIDADO POSTERIOR A LA DEPILACIÓN FACIAL Y EL PERFILADO DE CEJAS, BRINDANDO RECOMENDACIONES PARA MANTENER LA PIEL SALUDABLE Y LOS RESULTADOS DURADEROS.</v>
      </c>
      <c r="AC543" s="4" t="str">
        <f>+('3 Planilla Preadjudicación OTIC'!AC543)</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43" s="2" t="str">
        <f>+('3 Planilla Preadjudicación OTIC'!AD543)</f>
        <v>NO</v>
      </c>
      <c r="AE543" s="4">
        <f>+('3 Planilla Preadjudicación OTIC'!AE543)</f>
        <v>0</v>
      </c>
      <c r="AF543" s="2" t="str">
        <f>+('3 Planilla Preadjudicación OTIC'!AF543)</f>
        <v>CERRADA</v>
      </c>
      <c r="AG543" s="2">
        <f>+('3 Planilla Preadjudicación OTIC'!AG543)</f>
        <v>25</v>
      </c>
      <c r="AH543" s="2">
        <f>+('3 Planilla Preadjudicación OTIC'!AH543)</f>
        <v>2</v>
      </c>
      <c r="AI543" s="135" t="str">
        <f>+('3 Planilla Preadjudicación OTIC'!AI543)</f>
        <v>76966677-K</v>
      </c>
      <c r="AJ543" s="4" t="str">
        <f>+('3 Planilla Preadjudicación OTIC'!AJ543)</f>
        <v>ARENAS Y URETA CAPACITACIONES LTDA</v>
      </c>
      <c r="AK543" s="2">
        <f>+('3 Planilla Preadjudicación OTIC'!AK543)</f>
        <v>100</v>
      </c>
      <c r="AL543" s="2">
        <f>+('3 Planilla Preadjudicación OTIC'!AL543)</f>
        <v>25</v>
      </c>
      <c r="AM543" s="12">
        <f>+('3 Planilla Preadjudicación OTIC'!AM543)</f>
        <v>5075</v>
      </c>
      <c r="AN543" s="12">
        <f>+('3 Planilla Preadjudicación OTIC'!AN543)</f>
        <v>0</v>
      </c>
      <c r="AO543" s="12">
        <f>+('3 Planilla Preadjudicación OTIC'!AO543)</f>
        <v>0</v>
      </c>
      <c r="AP543" s="12">
        <f>+('3 Planilla Preadjudicación OTIC'!AP543)</f>
        <v>10150000</v>
      </c>
      <c r="AQ543" s="12">
        <f>+('3 Planilla Preadjudicación OTIC'!AQ543)</f>
        <v>2000000</v>
      </c>
      <c r="AR543" s="12">
        <f>+('3 Planilla Preadjudicación OTIC'!AR543)</f>
        <v>0</v>
      </c>
      <c r="AS543" s="12">
        <f>+('3 Planilla Preadjudicación OTIC'!AS543)</f>
        <v>0</v>
      </c>
      <c r="AT543" s="12">
        <f>+('3 Planilla Preadjudicación OTIC'!AT543)</f>
        <v>0</v>
      </c>
      <c r="AU543" s="12">
        <f>+('3 Planilla Preadjudicación OTIC'!AU543)</f>
        <v>12150000</v>
      </c>
      <c r="AV543" s="2" t="str">
        <f>+('3 Planilla Preadjudicación OTIC'!AV543)</f>
        <v>SI</v>
      </c>
      <c r="AW543" s="4">
        <f>+('3 Planilla Preadjudicación OTIC'!AW543)</f>
        <v>0</v>
      </c>
      <c r="AX543" s="2">
        <f>+('3 Planilla Preadjudicación OTIC'!AX543)</f>
        <v>3</v>
      </c>
      <c r="AY543" s="2">
        <f>+('3 Planilla Preadjudicación OTIC'!AY543)</f>
        <v>7</v>
      </c>
      <c r="AZ543" s="2">
        <f>+('3 Planilla Preadjudicación OTIC'!AZ543)</f>
        <v>7</v>
      </c>
      <c r="BA543" s="2">
        <f>+('3 Planilla Preadjudicación OTIC'!BA543)</f>
        <v>7</v>
      </c>
      <c r="BB543" s="2">
        <f>+('3 Planilla Preadjudicación OTIC'!BB543)</f>
        <v>7</v>
      </c>
      <c r="BC543" s="2">
        <f>+('3 Planilla Preadjudicación OTIC'!BC543)</f>
        <v>7</v>
      </c>
      <c r="BD543" s="2">
        <f>+('3 Planilla Preadjudicación OTIC'!BD543)</f>
        <v>7</v>
      </c>
      <c r="BE543" s="2">
        <f>+('3 Planilla Preadjudicación OTIC'!BE543)</f>
        <v>7</v>
      </c>
      <c r="BF543" s="2">
        <f>+('3 Planilla Preadjudicación OTIC'!BF543)</f>
        <v>7</v>
      </c>
      <c r="BG543" s="2">
        <f>+('3 Planilla Preadjudicación OTIC'!BG543)</f>
        <v>7</v>
      </c>
      <c r="BH543" s="2">
        <f>+('3 Planilla Preadjudicación OTIC'!BH543)</f>
        <v>7</v>
      </c>
      <c r="BI543" s="2">
        <f>+('3 Planilla Preadjudicación OTIC'!BI543)</f>
        <v>7</v>
      </c>
      <c r="BJ543" s="2">
        <f>+('3 Planilla Preadjudicación OTIC'!BJ543)</f>
        <v>7</v>
      </c>
      <c r="BK543" s="2">
        <f>+('3 Planilla Preadjudicación OTIC'!BK543)</f>
        <v>7</v>
      </c>
      <c r="BL543" s="2">
        <f>+('3 Planilla Preadjudicación OTIC'!BL543)</f>
        <v>7</v>
      </c>
      <c r="BM543" s="104">
        <f>ROUND(('3 Planilla Preadjudicación OTIC'!BM543),1)</f>
        <v>6.6</v>
      </c>
      <c r="BN543" s="4" t="str">
        <f>+('3 Planilla Preadjudicación OTIC'!BN543)</f>
        <v>NO</v>
      </c>
      <c r="BO543" s="4">
        <f>+('3 Planilla Preadjudicación OTIC'!BO543)</f>
        <v>0</v>
      </c>
      <c r="BP543" s="4">
        <f>+('3 Planilla Preadjudicación OTIC'!BP543)</f>
        <v>0</v>
      </c>
      <c r="BQ543" s="4">
        <f>+('3 Planilla Preadjudicación OTIC'!BQ543)</f>
        <v>0</v>
      </c>
      <c r="BR543" s="4">
        <f>+('3 Planilla Preadjudicación OTIC'!BR543)</f>
        <v>0</v>
      </c>
      <c r="BS543" s="4">
        <f>+('3 Planilla Preadjudicación OTIC'!BS543)</f>
        <v>0</v>
      </c>
      <c r="BT543" s="4">
        <f>+('3 Planilla Preadjudicación OTIC'!BT543)</f>
        <v>0</v>
      </c>
      <c r="BU543" s="85">
        <f>IF(VLOOKUP(A543,'BD OFICIAL'!$A$1:$AL$2098,7,0)=D543,0,1)</f>
        <v>0</v>
      </c>
      <c r="BV543" s="85">
        <f>IF(VLOOKUP(A543,'BD OFICIAL'!$A$1:$AL$2098,11,0)=J543,0,1)</f>
        <v>0</v>
      </c>
      <c r="BW543" s="85">
        <f>IF(VLOOKUP(A543,'BD OFICIAL'!$A$1:$AL$2098,13,0)=L543,0,1)</f>
        <v>0</v>
      </c>
      <c r="BX543" s="2">
        <f>IF(VLOOKUP(A543,'BD OFICIAL'!$A$1:$AL$2098,16,0)=O543,0,1)</f>
        <v>0</v>
      </c>
      <c r="BY543" s="2">
        <f>IF(VLOOKUP(A543,'BD OFICIAL'!$A$1:$AL$2098,17,0)=P543,0,1)</f>
        <v>0</v>
      </c>
      <c r="BZ543" s="2">
        <f>IF(VLOOKUP(A543,'BD OFICIAL'!$A$1:$AL$2098,19,0)=R543,0,1)</f>
        <v>0</v>
      </c>
      <c r="CA543" s="2">
        <f>IF(VLOOKUP(A543,'BD OFICIAL'!$A$1:$AL$2098,21,0)=T543,0,1)</f>
        <v>0</v>
      </c>
      <c r="CB543" s="2">
        <f>IF(VLOOKUP(A543,'BD OFICIAL'!$A$1:$AL$2098,24,0)=AK543,0,1)</f>
        <v>0</v>
      </c>
      <c r="CC543" s="2">
        <f>IF(VLOOKUP(A543,'BD OFICIAL'!$A$1:$AL$2098,25,0)=X543,0,1)</f>
        <v>0</v>
      </c>
      <c r="CD543" s="2">
        <f>IF(VLOOKUP(A543,'BD OFICIAL'!$A$1:$AL$2098,26,0)=Y543,0,1)</f>
        <v>0</v>
      </c>
      <c r="CE543" s="2">
        <f>IF(VLOOKUP(A543,'BD OFICIAL'!$A$1:$AL$2098,27,0)=Z543,0,1)</f>
        <v>0</v>
      </c>
      <c r="CF543" s="2">
        <f>IF(VLOOKUP(A543,'BD OFICIAL'!$A$1:$AL$2098,28,0)=AA543,0,1)</f>
        <v>0</v>
      </c>
      <c r="CG543" s="2">
        <f>IF(VLOOKUP(A543,'BD OFICIAL'!$A$1:$AL$2098,33,0)=AF543,0,1)</f>
        <v>0</v>
      </c>
      <c r="CH543" s="2">
        <f>IF(VLOOKUP(A543,'BD OFICIAL'!$A$1:$AL$2098,35,0)=AH543,0,1)</f>
        <v>0</v>
      </c>
      <c r="CI543" s="85">
        <f>IF(VLOOKUP(A543,'BD OFICIAL'!$A$1:$AL$2098,34,0)=AL543,0,1)</f>
        <v>0</v>
      </c>
      <c r="CJ543" s="12">
        <f>VLOOKUP(A543,'BD OFICIAL'!$A$1:$AM$2098,36,0)*AM543-AP543</f>
        <v>0</v>
      </c>
      <c r="CK543" s="85" t="str">
        <f t="shared" si="292"/>
        <v>SSH</v>
      </c>
      <c r="CL543" s="85" t="str">
        <f t="shared" si="293"/>
        <v>NO</v>
      </c>
      <c r="CM543" s="85" t="str">
        <f t="shared" si="273"/>
        <v>SI</v>
      </c>
      <c r="CN543" s="31">
        <f t="shared" si="274"/>
        <v>0</v>
      </c>
      <c r="CO543" s="31">
        <f t="shared" si="294"/>
        <v>0</v>
      </c>
      <c r="CP543" s="31">
        <f t="shared" si="275"/>
        <v>0</v>
      </c>
      <c r="CQ543" s="31">
        <f>IF(Y543="NO",0,IF(Y543="SI",IF(VLOOKUP(A543,'BD OFICIAL'!$A:$AO,40,0)=AQ543,0,1)))</f>
        <v>0</v>
      </c>
      <c r="CR543" s="31">
        <f>IF(Z543="NO",0,IF(Z543="SI",IF(VLOOKUP(B543,'BD OFICIAL'!$A:$AO,41,0)=AS543,0,1)))</f>
        <v>0</v>
      </c>
      <c r="CS543" s="31">
        <f t="shared" si="295"/>
        <v>0</v>
      </c>
      <c r="CT543" s="31">
        <f t="shared" si="296"/>
        <v>0</v>
      </c>
      <c r="CU543" s="31">
        <f>IF(VLOOKUP(A543,'BD OFICIAL'!$A$1:$AL$1056,31,0)="SI",IF(AT543&gt;0,0,1),IF(AT543=0,0,1))</f>
        <v>0</v>
      </c>
      <c r="CV543" s="31">
        <f t="shared" si="297"/>
        <v>0</v>
      </c>
      <c r="CW543" s="31">
        <f t="shared" si="276"/>
        <v>0</v>
      </c>
      <c r="CX543" s="85" t="str">
        <f t="shared" si="277"/>
        <v>SI</v>
      </c>
      <c r="CY543" s="31">
        <f t="shared" si="278"/>
        <v>0</v>
      </c>
      <c r="CZ543" s="85" t="str">
        <f>IF(ISERROR(VLOOKUP(AI543,EXPERIENCIA!$A$1:$C$2100,1,0)),"NO","SI")</f>
        <v>SI</v>
      </c>
      <c r="DA543" s="85">
        <f>IF(CX543="no","NO APLICA",IF(AX543=0,"ERROR NOTA",IF(AND(AX543&gt;1,CZ543="NO"),"ERROR NOTA",IF(AND(CZ543="NO",AX543=1),0,IF(VLOOKUP(AI543,EXPERIENCIA!$A$1:$C$2100,3,0)=AX543,0,"ERROR NOTA")))))</f>
        <v>0</v>
      </c>
      <c r="DB543" s="85" t="str">
        <f>IF(ISERROR(VLOOKUP(AI543,COMPORTAMIENTO!$A$1:$C$2100,1,0)),"NO","SI")</f>
        <v>SI</v>
      </c>
      <c r="DC543" s="85">
        <f>IF(CX543="NO","NO APLICA",IF(AY543=0,"ERROR NOTA",IF(AND(DB543="NO",AY543=7),0,IF(VLOOKUP(AI543,COMPORTAMIENTO!$A$2:$H$2100,8,0)=AY543,0,"ERROR NOTA"))))</f>
        <v>0</v>
      </c>
      <c r="DD543" s="104">
        <f t="shared" si="279"/>
        <v>0.30000000000000004</v>
      </c>
      <c r="DE543" s="104">
        <f t="shared" si="280"/>
        <v>0.70000000000000007</v>
      </c>
      <c r="DF543" s="85" t="str">
        <f t="shared" si="298"/>
        <v>NO</v>
      </c>
      <c r="DG543" s="85">
        <f t="shared" si="281"/>
        <v>7</v>
      </c>
      <c r="DH543" s="85">
        <f t="shared" si="282"/>
        <v>7</v>
      </c>
      <c r="DI543" s="85">
        <f t="shared" si="283"/>
        <v>7</v>
      </c>
      <c r="DJ543" s="12">
        <f t="shared" si="284"/>
        <v>7.0000000000000009</v>
      </c>
      <c r="DK543" s="7">
        <f t="shared" si="285"/>
        <v>7.0000000000000009</v>
      </c>
      <c r="DL543" s="12">
        <f t="shared" si="299"/>
        <v>5075</v>
      </c>
      <c r="DM543" s="12">
        <f>VLOOKUP(A543,'5 TD'!$A:$B,2,0)</f>
        <v>5075</v>
      </c>
      <c r="DN543" s="7">
        <f t="shared" si="300"/>
        <v>7</v>
      </c>
      <c r="DO543" s="85" t="str">
        <f t="shared" si="286"/>
        <v>APROBADO</v>
      </c>
      <c r="DP543" s="85" t="str">
        <f t="shared" si="287"/>
        <v>APROBADO</v>
      </c>
      <c r="DQ543" s="7">
        <f t="shared" si="288"/>
        <v>6.6</v>
      </c>
      <c r="DR543" s="85" t="str">
        <f t="shared" si="301"/>
        <v>APROBADO</v>
      </c>
      <c r="DS543" s="2" t="str">
        <f>+('3 Planilla Preadjudicación OTIC'!BN543)</f>
        <v>NO</v>
      </c>
      <c r="DT543" s="2">
        <f>IF(DR543="APROBADO",VLOOKUP(A543,'5 TD'!$D$3:$E$270,2,0),"NO APLICA")</f>
        <v>6.8</v>
      </c>
      <c r="DU543" s="2" t="str">
        <f t="shared" si="302"/>
        <v>NO</v>
      </c>
      <c r="DV543" s="2" t="str">
        <f>IF(DU543="SI",VLOOKUP(A543,'5 TD'!$G$3:$H$270,2,0),"NO APLICA ")</f>
        <v xml:space="preserve">NO APLICA </v>
      </c>
      <c r="DW543" s="2" t="str">
        <f t="shared" si="303"/>
        <v>NO</v>
      </c>
      <c r="DX543" s="2" t="str">
        <f>IF(DW543="SI",VLOOKUP(A543,'5 TD'!$J$4:$K$472,2,0),"NO APLICA")</f>
        <v>NO APLICA</v>
      </c>
      <c r="DY543" s="2" t="str">
        <f t="shared" si="304"/>
        <v>NO APLICA</v>
      </c>
      <c r="DZ543" s="7" t="str">
        <f>IF(DY543="SI",VLOOKUP(A543,'5 TD'!$M$4:$N$350,2,0),"NO APLICA")</f>
        <v>NO APLICA</v>
      </c>
      <c r="EA543" s="2" t="str">
        <f t="shared" si="305"/>
        <v>NO APLICA</v>
      </c>
      <c r="EB543" s="12" t="str">
        <f t="shared" si="306"/>
        <v/>
      </c>
      <c r="EC543" s="12" t="str">
        <f>IF(EA543="SI",VLOOKUP(A543,'5 TD'!$V$4:$W$479,2,0),"NO APLICA")</f>
        <v>NO APLICA</v>
      </c>
      <c r="ED543" s="2" t="str">
        <f t="shared" si="289"/>
        <v>NO</v>
      </c>
      <c r="EE543" s="79" t="str">
        <f>IF(ED543="SI",VLOOKUP(AI543,COMPORTAMIENTO!$A$1:$H$2100,7,0),"NO APLICA")</f>
        <v>NO APLICA</v>
      </c>
      <c r="EF543" s="12" t="str">
        <f>IF(ED543="SI",VLOOKUP(A543,'5 TD'!$P$2:$Q$479,2,0),"NO APLICA")</f>
        <v>NO APLICA</v>
      </c>
      <c r="EG543" s="2" t="str">
        <f t="shared" si="290"/>
        <v>NO</v>
      </c>
      <c r="EH543" s="2">
        <f>IF(CZ543="no",0,VLOOKUP(AI543,EXPERIENCIA!$A$1:$C$2100,2,0))</f>
        <v>40</v>
      </c>
      <c r="EI543" s="2">
        <f>IF(CZ543="si",VLOOKUP(A543,'5 TD'!$S$3:$T$2103,2,0),0)</f>
        <v>254</v>
      </c>
      <c r="EJ543" s="2" t="str">
        <f t="shared" si="291"/>
        <v>NO</v>
      </c>
      <c r="EK543" s="2">
        <f>+('3 Planilla Preadjudicación OTIC'!BU543)</f>
        <v>0</v>
      </c>
      <c r="EL543" s="4"/>
      <c r="EM543" s="3"/>
      <c r="EN543" s="3"/>
      <c r="EQ543" s="86"/>
    </row>
    <row r="544" spans="1:147" ht="15" customHeight="1" x14ac:dyDescent="0.3">
      <c r="A544" s="2">
        <f>+('3 Planilla Preadjudicación OTIC'!A544)</f>
        <v>14407</v>
      </c>
      <c r="B544" s="2" t="str">
        <f>+('3 Planilla Preadjudicación OTIC'!B544)</f>
        <v>65181652-1</v>
      </c>
      <c r="C544" s="4">
        <f>+('3 Planilla Preadjudicación OTIC'!E544)</f>
        <v>2025</v>
      </c>
      <c r="D544" s="4" t="str">
        <f>+('3 Planilla Preadjudicación OTIC'!F544)</f>
        <v>MANDATO</v>
      </c>
      <c r="E544" s="4" t="str">
        <f>+('3 Planilla Preadjudicación OTIC'!G544)</f>
        <v>73188700-4</v>
      </c>
      <c r="F544" s="4" t="str">
        <f>+('3 Planilla Preadjudicación OTIC'!H544)</f>
        <v>ONG CASA DE ACOGIDA LA ESPERANZA</v>
      </c>
      <c r="G544" s="4"/>
      <c r="H544" s="4"/>
      <c r="I544" s="4" t="str">
        <f>+('3 Planilla Preadjudicación OTIC'!I544)</f>
        <v>MASAJES CORPORALES CON FINES ESTÉTICOS Y DE RELAJACIÓN</v>
      </c>
      <c r="J544" s="4" t="str">
        <f>+('3 Planilla Preadjudicación OTIC'!J544)</f>
        <v>SIN PLAN FORMATIVO</v>
      </c>
      <c r="K544" s="4" t="str">
        <f>+('3 Planilla Preadjudicación OTIC'!K544)</f>
        <v/>
      </c>
      <c r="L544" s="4" t="str">
        <f>+('3 Planilla Preadjudicación OTIC'!L544)</f>
        <v/>
      </c>
      <c r="M544" s="2">
        <f>+('3 Planilla Preadjudicación OTIC'!M544)</f>
        <v>13</v>
      </c>
      <c r="N544" s="4" t="str">
        <f>+('3 Planilla Preadjudicación OTIC'!N544)</f>
        <v>METROPOLITANA</v>
      </c>
      <c r="O544" s="4" t="str">
        <f>+('3 Planilla Preadjudicación OTIC'!O544)</f>
        <v>LA GRANJA</v>
      </c>
      <c r="P544" s="4" t="str">
        <f>+('3 Planilla Preadjudicación OTIC'!P544)</f>
        <v>EMPRENDEDORES/AS INFORMALES O PERSONAS VULNERABLES PERTENECIENTES AL 80% MAS VULNERABLE</v>
      </c>
      <c r="Q544" s="4" t="str">
        <f>+('3 Planilla Preadjudicación OTIC'!Q544)</f>
        <v>PRESENCIAL</v>
      </c>
      <c r="R544" s="4" t="str">
        <f>+('3 Planilla Preadjudicación OTIC'!R544)</f>
        <v>DEPENDIENTE</v>
      </c>
      <c r="S544" s="4">
        <f>+('3 Planilla Preadjudicación OTIC'!S544)</f>
        <v>50</v>
      </c>
      <c r="T544" s="2">
        <f>+('3 Planilla Preadjudicación OTIC'!T544)</f>
        <v>20</v>
      </c>
      <c r="U544" s="2">
        <f>+('3 Planilla Preadjudicación OTIC'!U544)</f>
        <v>0</v>
      </c>
      <c r="V544" s="2">
        <f>+('3 Planilla Preadjudicación OTIC'!V544)</f>
        <v>0</v>
      </c>
      <c r="W544" s="2">
        <f>+('3 Planilla Preadjudicación OTIC'!W544)</f>
        <v>200</v>
      </c>
      <c r="X544" s="2">
        <f>+('3 Planilla Preadjudicación OTIC'!X544)</f>
        <v>4</v>
      </c>
      <c r="Y544" s="2" t="str">
        <f>+('3 Planilla Preadjudicación OTIC'!Y544)</f>
        <v>SI</v>
      </c>
      <c r="Z544" s="2" t="str">
        <f>+('3 Planilla Preadjudicación OTIC'!Z544)</f>
        <v>NO</v>
      </c>
      <c r="AA544" s="2" t="str">
        <f>+('3 Planilla Preadjudicación OTIC'!AA544)</f>
        <v>NO</v>
      </c>
      <c r="AB544" s="4" t="str">
        <f>+('3 Planilla Preadjudicación OTIC'!AB544)</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544" s="4" t="str">
        <f>+('3 Planilla Preadjudicación OTIC'!AC544)</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v>
      </c>
      <c r="AD544" s="2" t="str">
        <f>+('3 Planilla Preadjudicación OTIC'!AD544)</f>
        <v>NO</v>
      </c>
      <c r="AE544" s="4">
        <f>+('3 Planilla Preadjudicación OTIC'!AE544)</f>
        <v>0</v>
      </c>
      <c r="AF544" s="2" t="str">
        <f>+('3 Planilla Preadjudicación OTIC'!AF544)</f>
        <v>CERRADA</v>
      </c>
      <c r="AG544" s="2">
        <f>+('3 Planilla Preadjudicación OTIC'!AG544)</f>
        <v>50</v>
      </c>
      <c r="AH544" s="2">
        <f>+('3 Planilla Preadjudicación OTIC'!AH544)</f>
        <v>2</v>
      </c>
      <c r="AI544" s="135" t="str">
        <f>+('3 Planilla Preadjudicación OTIC'!AI544)</f>
        <v>76966677-K</v>
      </c>
      <c r="AJ544" s="4" t="str">
        <f>+('3 Planilla Preadjudicación OTIC'!AJ544)</f>
        <v>ARENAS Y URETA CAPACITACIONES LTDA</v>
      </c>
      <c r="AK544" s="2">
        <f>+('3 Planilla Preadjudicación OTIC'!AK544)</f>
        <v>200</v>
      </c>
      <c r="AL544" s="2">
        <f>+('3 Planilla Preadjudicación OTIC'!AL544)</f>
        <v>50</v>
      </c>
      <c r="AM544" s="12">
        <f>+('3 Planilla Preadjudicación OTIC'!AM544)</f>
        <v>5075</v>
      </c>
      <c r="AN544" s="12">
        <f>+('3 Planilla Preadjudicación OTIC'!AN544)</f>
        <v>0</v>
      </c>
      <c r="AO544" s="12">
        <f>+('3 Planilla Preadjudicación OTIC'!AO544)</f>
        <v>0</v>
      </c>
      <c r="AP544" s="12">
        <f>+('3 Planilla Preadjudicación OTIC'!AP544)</f>
        <v>20300000</v>
      </c>
      <c r="AQ544" s="12">
        <f>+('3 Planilla Preadjudicación OTIC'!AQ544)</f>
        <v>4000000</v>
      </c>
      <c r="AR544" s="12">
        <f>+('3 Planilla Preadjudicación OTIC'!AR544)</f>
        <v>0</v>
      </c>
      <c r="AS544" s="12">
        <f>+('3 Planilla Preadjudicación OTIC'!AS544)</f>
        <v>0</v>
      </c>
      <c r="AT544" s="12">
        <f>+('3 Planilla Preadjudicación OTIC'!AT544)</f>
        <v>0</v>
      </c>
      <c r="AU544" s="12">
        <f>+('3 Planilla Preadjudicación OTIC'!AU544)</f>
        <v>24300000</v>
      </c>
      <c r="AV544" s="2" t="str">
        <f>+('3 Planilla Preadjudicación OTIC'!AV544)</f>
        <v>SI</v>
      </c>
      <c r="AW544" s="4">
        <f>+('3 Planilla Preadjudicación OTIC'!AW544)</f>
        <v>0</v>
      </c>
      <c r="AX544" s="2">
        <f>+('3 Planilla Preadjudicación OTIC'!AX544)</f>
        <v>3</v>
      </c>
      <c r="AY544" s="2">
        <f>+('3 Planilla Preadjudicación OTIC'!AY544)</f>
        <v>7</v>
      </c>
      <c r="AZ544" s="2">
        <f>+('3 Planilla Preadjudicación OTIC'!AZ544)</f>
        <v>7</v>
      </c>
      <c r="BA544" s="2">
        <f>+('3 Planilla Preadjudicación OTIC'!BA544)</f>
        <v>7</v>
      </c>
      <c r="BB544" s="2">
        <f>+('3 Planilla Preadjudicación OTIC'!BB544)</f>
        <v>7</v>
      </c>
      <c r="BC544" s="2">
        <f>+('3 Planilla Preadjudicación OTIC'!BC544)</f>
        <v>7</v>
      </c>
      <c r="BD544" s="2">
        <f>+('3 Planilla Preadjudicación OTIC'!BD544)</f>
        <v>7</v>
      </c>
      <c r="BE544" s="2">
        <f>+('3 Planilla Preadjudicación OTIC'!BE544)</f>
        <v>7</v>
      </c>
      <c r="BF544" s="2">
        <f>+('3 Planilla Preadjudicación OTIC'!BF544)</f>
        <v>7</v>
      </c>
      <c r="BG544" s="2">
        <f>+('3 Planilla Preadjudicación OTIC'!BG544)</f>
        <v>7</v>
      </c>
      <c r="BH544" s="2">
        <f>+('3 Planilla Preadjudicación OTIC'!BH544)</f>
        <v>7</v>
      </c>
      <c r="BI544" s="2">
        <f>+('3 Planilla Preadjudicación OTIC'!BI544)</f>
        <v>7</v>
      </c>
      <c r="BJ544" s="2">
        <f>+('3 Planilla Preadjudicación OTIC'!BJ544)</f>
        <v>7</v>
      </c>
      <c r="BK544" s="2">
        <f>+('3 Planilla Preadjudicación OTIC'!BK544)</f>
        <v>7</v>
      </c>
      <c r="BL544" s="2">
        <f>+('3 Planilla Preadjudicación OTIC'!BL544)</f>
        <v>7</v>
      </c>
      <c r="BM544" s="104">
        <f>ROUND(('3 Planilla Preadjudicación OTIC'!BM544),1)</f>
        <v>6.6</v>
      </c>
      <c r="BN544" s="4" t="str">
        <f>+('3 Planilla Preadjudicación OTIC'!BN544)</f>
        <v>NO</v>
      </c>
      <c r="BO544" s="4">
        <f>+('3 Planilla Preadjudicación OTIC'!BO544)</f>
        <v>0</v>
      </c>
      <c r="BP544" s="4">
        <f>+('3 Planilla Preadjudicación OTIC'!BP544)</f>
        <v>0</v>
      </c>
      <c r="BQ544" s="4">
        <f>+('3 Planilla Preadjudicación OTIC'!BQ544)</f>
        <v>0</v>
      </c>
      <c r="BR544" s="4">
        <f>+('3 Planilla Preadjudicación OTIC'!BR544)</f>
        <v>0</v>
      </c>
      <c r="BS544" s="4">
        <f>+('3 Planilla Preadjudicación OTIC'!BS544)</f>
        <v>0</v>
      </c>
      <c r="BT544" s="4">
        <f>+('3 Planilla Preadjudicación OTIC'!BT544)</f>
        <v>0</v>
      </c>
      <c r="BU544" s="85">
        <f>IF(VLOOKUP(A544,'BD OFICIAL'!$A$1:$AL$2098,7,0)=D544,0,1)</f>
        <v>0</v>
      </c>
      <c r="BV544" s="85">
        <f>IF(VLOOKUP(A544,'BD OFICIAL'!$A$1:$AL$2098,11,0)=J544,0,1)</f>
        <v>0</v>
      </c>
      <c r="BW544" s="85">
        <f>IF(VLOOKUP(A544,'BD OFICIAL'!$A$1:$AL$2098,13,0)=L544,0,1)</f>
        <v>0</v>
      </c>
      <c r="BX544" s="2">
        <f>IF(VLOOKUP(A544,'BD OFICIAL'!$A$1:$AL$2098,16,0)=O544,0,1)</f>
        <v>0</v>
      </c>
      <c r="BY544" s="2">
        <f>IF(VLOOKUP(A544,'BD OFICIAL'!$A$1:$AL$2098,17,0)=P544,0,1)</f>
        <v>0</v>
      </c>
      <c r="BZ544" s="2">
        <f>IF(VLOOKUP(A544,'BD OFICIAL'!$A$1:$AL$2098,19,0)=R544,0,1)</f>
        <v>0</v>
      </c>
      <c r="CA544" s="2">
        <f>IF(VLOOKUP(A544,'BD OFICIAL'!$A$1:$AL$2098,21,0)=T544,0,1)</f>
        <v>0</v>
      </c>
      <c r="CB544" s="2">
        <f>IF(VLOOKUP(A544,'BD OFICIAL'!$A$1:$AL$2098,24,0)=AK544,0,1)</f>
        <v>0</v>
      </c>
      <c r="CC544" s="2">
        <f>IF(VLOOKUP(A544,'BD OFICIAL'!$A$1:$AL$2098,25,0)=X544,0,1)</f>
        <v>0</v>
      </c>
      <c r="CD544" s="2">
        <f>IF(VLOOKUP(A544,'BD OFICIAL'!$A$1:$AL$2098,26,0)=Y544,0,1)</f>
        <v>0</v>
      </c>
      <c r="CE544" s="2">
        <f>IF(VLOOKUP(A544,'BD OFICIAL'!$A$1:$AL$2098,27,0)=Z544,0,1)</f>
        <v>0</v>
      </c>
      <c r="CF544" s="2">
        <f>IF(VLOOKUP(A544,'BD OFICIAL'!$A$1:$AL$2098,28,0)=AA544,0,1)</f>
        <v>0</v>
      </c>
      <c r="CG544" s="2">
        <f>IF(VLOOKUP(A544,'BD OFICIAL'!$A$1:$AL$2098,33,0)=AF544,0,1)</f>
        <v>0</v>
      </c>
      <c r="CH544" s="2">
        <f>IF(VLOOKUP(A544,'BD OFICIAL'!$A$1:$AL$2098,35,0)=AH544,0,1)</f>
        <v>0</v>
      </c>
      <c r="CI544" s="85">
        <f>IF(VLOOKUP(A544,'BD OFICIAL'!$A$1:$AL$2098,34,0)=AL544,0,1)</f>
        <v>0</v>
      </c>
      <c r="CJ544" s="12">
        <f>VLOOKUP(A544,'BD OFICIAL'!$A$1:$AM$2098,36,0)*AM544-AP544</f>
        <v>0</v>
      </c>
      <c r="CK544" s="85" t="str">
        <f t="shared" si="292"/>
        <v>SSH</v>
      </c>
      <c r="CL544" s="85" t="str">
        <f t="shared" si="293"/>
        <v>NO</v>
      </c>
      <c r="CM544" s="85" t="str">
        <f t="shared" si="273"/>
        <v>SI</v>
      </c>
      <c r="CN544" s="31">
        <f t="shared" si="274"/>
        <v>0</v>
      </c>
      <c r="CO544" s="31">
        <f t="shared" si="294"/>
        <v>0</v>
      </c>
      <c r="CP544" s="31">
        <f t="shared" si="275"/>
        <v>0</v>
      </c>
      <c r="CQ544" s="31">
        <f>IF(Y544="NO",0,IF(Y544="SI",IF(VLOOKUP(A544,'BD OFICIAL'!$A:$AO,40,0)=AQ544,0,1)))</f>
        <v>0</v>
      </c>
      <c r="CR544" s="31">
        <f>IF(Z544="NO",0,IF(Z544="SI",IF(VLOOKUP(B544,'BD OFICIAL'!$A:$AO,41,0)=AS544,0,1)))</f>
        <v>0</v>
      </c>
      <c r="CS544" s="31">
        <f t="shared" si="295"/>
        <v>0</v>
      </c>
      <c r="CT544" s="31">
        <f t="shared" si="296"/>
        <v>0</v>
      </c>
      <c r="CU544" s="31">
        <f>IF(VLOOKUP(A544,'BD OFICIAL'!$A$1:$AL$1056,31,0)="SI",IF(AT544&gt;0,0,1),IF(AT544=0,0,1))</f>
        <v>0</v>
      </c>
      <c r="CV544" s="31">
        <f t="shared" si="297"/>
        <v>0</v>
      </c>
      <c r="CW544" s="31">
        <f t="shared" si="276"/>
        <v>0</v>
      </c>
      <c r="CX544" s="85" t="str">
        <f t="shared" si="277"/>
        <v>SI</v>
      </c>
      <c r="CY544" s="31">
        <f t="shared" si="278"/>
        <v>0</v>
      </c>
      <c r="CZ544" s="85" t="str">
        <f>IF(ISERROR(VLOOKUP(AI544,EXPERIENCIA!$A$1:$C$2100,1,0)),"NO","SI")</f>
        <v>SI</v>
      </c>
      <c r="DA544" s="85">
        <f>IF(CX544="no","NO APLICA",IF(AX544=0,"ERROR NOTA",IF(AND(AX544&gt;1,CZ544="NO"),"ERROR NOTA",IF(AND(CZ544="NO",AX544=1),0,IF(VLOOKUP(AI544,EXPERIENCIA!$A$1:$C$2100,3,0)=AX544,0,"ERROR NOTA")))))</f>
        <v>0</v>
      </c>
      <c r="DB544" s="85" t="str">
        <f>IF(ISERROR(VLOOKUP(AI544,COMPORTAMIENTO!$A$1:$C$2100,1,0)),"NO","SI")</f>
        <v>SI</v>
      </c>
      <c r="DC544" s="85">
        <f>IF(CX544="NO","NO APLICA",IF(AY544=0,"ERROR NOTA",IF(AND(DB544="NO",AY544=7),0,IF(VLOOKUP(AI544,COMPORTAMIENTO!$A$2:$H$2100,8,0)=AY544,0,"ERROR NOTA"))))</f>
        <v>0</v>
      </c>
      <c r="DD544" s="104">
        <f t="shared" si="279"/>
        <v>0.30000000000000004</v>
      </c>
      <c r="DE544" s="104">
        <f t="shared" si="280"/>
        <v>0.70000000000000007</v>
      </c>
      <c r="DF544" s="85" t="str">
        <f t="shared" si="298"/>
        <v>NO</v>
      </c>
      <c r="DG544" s="85">
        <f t="shared" si="281"/>
        <v>7</v>
      </c>
      <c r="DH544" s="85">
        <f t="shared" si="282"/>
        <v>7</v>
      </c>
      <c r="DI544" s="85">
        <f t="shared" si="283"/>
        <v>7</v>
      </c>
      <c r="DJ544" s="12">
        <f t="shared" si="284"/>
        <v>7.0000000000000009</v>
      </c>
      <c r="DK544" s="7">
        <f t="shared" si="285"/>
        <v>7.0000000000000009</v>
      </c>
      <c r="DL544" s="12">
        <f t="shared" si="299"/>
        <v>5075</v>
      </c>
      <c r="DM544" s="12">
        <f>VLOOKUP(A544,'5 TD'!$A:$B,2,0)</f>
        <v>5075</v>
      </c>
      <c r="DN544" s="7">
        <f t="shared" si="300"/>
        <v>7</v>
      </c>
      <c r="DO544" s="85" t="str">
        <f t="shared" si="286"/>
        <v>APROBADO</v>
      </c>
      <c r="DP544" s="85" t="str">
        <f t="shared" si="287"/>
        <v>APROBADO</v>
      </c>
      <c r="DQ544" s="7">
        <f t="shared" si="288"/>
        <v>6.6</v>
      </c>
      <c r="DR544" s="85" t="str">
        <f t="shared" si="301"/>
        <v>APROBADO</v>
      </c>
      <c r="DS544" s="2" t="str">
        <f>+('3 Planilla Preadjudicación OTIC'!BN544)</f>
        <v>NO</v>
      </c>
      <c r="DT544" s="2">
        <f>IF(DR544="APROBADO",VLOOKUP(A544,'5 TD'!$D$3:$E$270,2,0),"NO APLICA")</f>
        <v>7</v>
      </c>
      <c r="DU544" s="2" t="str">
        <f t="shared" si="302"/>
        <v>NO</v>
      </c>
      <c r="DV544" s="2" t="str">
        <f>IF(DU544="SI",VLOOKUP(A544,'5 TD'!$G$3:$H$270,2,0),"NO APLICA ")</f>
        <v xml:space="preserve">NO APLICA </v>
      </c>
      <c r="DW544" s="2" t="str">
        <f t="shared" si="303"/>
        <v>NO</v>
      </c>
      <c r="DX544" s="2" t="str">
        <f>IF(DW544="SI",VLOOKUP(A544,'5 TD'!$J$4:$K$472,2,0),"NO APLICA")</f>
        <v>NO APLICA</v>
      </c>
      <c r="DY544" s="2" t="str">
        <f t="shared" si="304"/>
        <v>NO APLICA</v>
      </c>
      <c r="DZ544" s="7" t="str">
        <f>IF(DY544="SI",VLOOKUP(A544,'5 TD'!$M$4:$N$350,2,0),"NO APLICA")</f>
        <v>NO APLICA</v>
      </c>
      <c r="EA544" s="2" t="str">
        <f t="shared" si="305"/>
        <v>NO APLICA</v>
      </c>
      <c r="EB544" s="12" t="str">
        <f t="shared" si="306"/>
        <v/>
      </c>
      <c r="EC544" s="12" t="str">
        <f>IF(EA544="SI",VLOOKUP(A544,'5 TD'!$V$4:$W$479,2,0),"NO APLICA")</f>
        <v>NO APLICA</v>
      </c>
      <c r="ED544" s="2" t="str">
        <f t="shared" si="289"/>
        <v>NO</v>
      </c>
      <c r="EE544" s="79" t="str">
        <f>IF(ED544="SI",VLOOKUP(AI544,COMPORTAMIENTO!$A$1:$H$2100,7,0),"NO APLICA")</f>
        <v>NO APLICA</v>
      </c>
      <c r="EF544" s="12" t="str">
        <f>IF(ED544="SI",VLOOKUP(A544,'5 TD'!$P$2:$Q$479,2,0),"NO APLICA")</f>
        <v>NO APLICA</v>
      </c>
      <c r="EG544" s="2" t="str">
        <f t="shared" si="290"/>
        <v>NO</v>
      </c>
      <c r="EH544" s="2">
        <f>IF(CZ544="no",0,VLOOKUP(AI544,EXPERIENCIA!$A$1:$C$2100,2,0))</f>
        <v>40</v>
      </c>
      <c r="EI544" s="2">
        <f>IF(CZ544="si",VLOOKUP(A544,'5 TD'!$S$3:$T$2103,2,0),0)</f>
        <v>254</v>
      </c>
      <c r="EJ544" s="2" t="str">
        <f t="shared" si="291"/>
        <v>NO</v>
      </c>
      <c r="EK544" s="2">
        <f>+('3 Planilla Preadjudicación OTIC'!BU544)</f>
        <v>0</v>
      </c>
      <c r="EL544" s="4"/>
      <c r="EM544" s="3"/>
      <c r="EN544" s="3"/>
      <c r="EQ544" s="86"/>
    </row>
    <row r="545" spans="1:147" ht="15" customHeight="1" x14ac:dyDescent="0.3">
      <c r="A545" s="2">
        <f>+('3 Planilla Preadjudicación OTIC'!A545)</f>
        <v>14406</v>
      </c>
      <c r="B545" s="2" t="str">
        <f>+('3 Planilla Preadjudicación OTIC'!B545)</f>
        <v>65181652-1</v>
      </c>
      <c r="C545" s="4">
        <f>+('3 Planilla Preadjudicación OTIC'!E545)</f>
        <v>2025</v>
      </c>
      <c r="D545" s="4" t="str">
        <f>+('3 Planilla Preadjudicación OTIC'!F545)</f>
        <v>MANDATO</v>
      </c>
      <c r="E545" s="4" t="str">
        <f>+('3 Planilla Preadjudicación OTIC'!G545)</f>
        <v>73188700-4</v>
      </c>
      <c r="F545" s="4" t="str">
        <f>+('3 Planilla Preadjudicación OTIC'!H545)</f>
        <v>ONG CASA DE ACOGIDA LA ESPERANZA</v>
      </c>
      <c r="G545" s="4"/>
      <c r="H545" s="4"/>
      <c r="I545" s="4" t="str">
        <f>+('3 Planilla Preadjudicación OTIC'!I545)</f>
        <v>MASAJES CORPORALES CON FINES ESTÉTICOS Y DE RELAJACIÓN</v>
      </c>
      <c r="J545" s="4" t="str">
        <f>+('3 Planilla Preadjudicación OTIC'!J545)</f>
        <v>SIN PLAN FORMATIVO</v>
      </c>
      <c r="K545" s="4" t="str">
        <f>+('3 Planilla Preadjudicación OTIC'!K545)</f>
        <v/>
      </c>
      <c r="L545" s="4" t="str">
        <f>+('3 Planilla Preadjudicación OTIC'!L545)</f>
        <v/>
      </c>
      <c r="M545" s="2">
        <f>+('3 Planilla Preadjudicación OTIC'!M545)</f>
        <v>13</v>
      </c>
      <c r="N545" s="4" t="str">
        <f>+('3 Planilla Preadjudicación OTIC'!N545)</f>
        <v>METROPOLITANA</v>
      </c>
      <c r="O545" s="4" t="str">
        <f>+('3 Planilla Preadjudicación OTIC'!O545)</f>
        <v>PUDAHUEL</v>
      </c>
      <c r="P545" s="4" t="str">
        <f>+('3 Planilla Preadjudicación OTIC'!P545)</f>
        <v>EMPRENDEDORES/AS INFORMALES O PERSONAS VULNERABLES PERTENECIENTES AL 80% MAS VULNERABLE</v>
      </c>
      <c r="Q545" s="4" t="str">
        <f>+('3 Planilla Preadjudicación OTIC'!Q545)</f>
        <v>PRESENCIAL</v>
      </c>
      <c r="R545" s="4" t="str">
        <f>+('3 Planilla Preadjudicación OTIC'!R545)</f>
        <v>DEPENDIENTE</v>
      </c>
      <c r="S545" s="4">
        <f>+('3 Planilla Preadjudicación OTIC'!S545)</f>
        <v>50</v>
      </c>
      <c r="T545" s="2">
        <f>+('3 Planilla Preadjudicación OTIC'!T545)</f>
        <v>20</v>
      </c>
      <c r="U545" s="2">
        <f>+('3 Planilla Preadjudicación OTIC'!U545)</f>
        <v>0</v>
      </c>
      <c r="V545" s="2">
        <f>+('3 Planilla Preadjudicación OTIC'!V545)</f>
        <v>0</v>
      </c>
      <c r="W545" s="2">
        <f>+('3 Planilla Preadjudicación OTIC'!W545)</f>
        <v>200</v>
      </c>
      <c r="X545" s="2">
        <f>+('3 Planilla Preadjudicación OTIC'!X545)</f>
        <v>4</v>
      </c>
      <c r="Y545" s="2" t="str">
        <f>+('3 Planilla Preadjudicación OTIC'!Y545)</f>
        <v>SI</v>
      </c>
      <c r="Z545" s="2" t="str">
        <f>+('3 Planilla Preadjudicación OTIC'!Z545)</f>
        <v>NO</v>
      </c>
      <c r="AA545" s="2" t="str">
        <f>+('3 Planilla Preadjudicación OTIC'!AA545)</f>
        <v>NO</v>
      </c>
      <c r="AB545" s="4" t="str">
        <f>+('3 Planilla Preadjudicación OTIC'!AB545)</f>
        <v>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PARA APLICAR TRATAMIENTOS DE LIMPIEZA ADECUADOS.
- APLICAR TÉCNICAS DE HIDRATACIÓN FACIAL Y CORPORAL CON PRODUCTOS ESTÉTICOS, SELECCIONANDO LOS TRATAMIENTOS MÁS ADECUADOS SEGÚN EL TIPO DE PIEL Y LAS NECESIDADES DEL CLIENTE, PARA MEJORAR LA APARIENCIA Y SUAVIDAD DE LA PIEL.
- GARANTIZAR LA SEGURIDAD Y CONFORT DEL CLIENTE DURANTE LOS TRATAMIENTOS ESTÉTICOS DE HIGIENE E HIDRATACIÓN, APLICANDO NORMAS DE HIGIENE Y CONTROL DE CALIDAD DE LOS PRODUCTOS UTILIZADOS.</v>
      </c>
      <c r="AC545" s="4" t="str">
        <f>+('3 Planilla Preadjudicación OTIC'!AC545)</f>
        <v>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v>
      </c>
      <c r="AD545" s="2" t="str">
        <f>+('3 Planilla Preadjudicación OTIC'!AD545)</f>
        <v>NO</v>
      </c>
      <c r="AE545" s="4">
        <f>+('3 Planilla Preadjudicación OTIC'!AE545)</f>
        <v>0</v>
      </c>
      <c r="AF545" s="2" t="str">
        <f>+('3 Planilla Preadjudicación OTIC'!AF545)</f>
        <v>CERRADA</v>
      </c>
      <c r="AG545" s="2">
        <f>+('3 Planilla Preadjudicación OTIC'!AG545)</f>
        <v>50</v>
      </c>
      <c r="AH545" s="2">
        <f>+('3 Planilla Preadjudicación OTIC'!AH545)</f>
        <v>2</v>
      </c>
      <c r="AI545" s="135" t="str">
        <f>+('3 Planilla Preadjudicación OTIC'!AI545)</f>
        <v>76966677-K</v>
      </c>
      <c r="AJ545" s="4" t="str">
        <f>+('3 Planilla Preadjudicación OTIC'!AJ545)</f>
        <v>ARENAS Y URETA CAPACITACIONES LTDA</v>
      </c>
      <c r="AK545" s="2">
        <f>+('3 Planilla Preadjudicación OTIC'!AK545)</f>
        <v>200</v>
      </c>
      <c r="AL545" s="2">
        <f>+('3 Planilla Preadjudicación OTIC'!AL545)</f>
        <v>50</v>
      </c>
      <c r="AM545" s="12">
        <f>+('3 Planilla Preadjudicación OTIC'!AM545)</f>
        <v>5075</v>
      </c>
      <c r="AN545" s="12">
        <f>+('3 Planilla Preadjudicación OTIC'!AN545)</f>
        <v>0</v>
      </c>
      <c r="AO545" s="12">
        <f>+('3 Planilla Preadjudicación OTIC'!AO545)</f>
        <v>0</v>
      </c>
      <c r="AP545" s="12">
        <f>+('3 Planilla Preadjudicación OTIC'!AP545)</f>
        <v>20300000</v>
      </c>
      <c r="AQ545" s="12">
        <f>+('3 Planilla Preadjudicación OTIC'!AQ545)</f>
        <v>4000000</v>
      </c>
      <c r="AR545" s="12">
        <f>+('3 Planilla Preadjudicación OTIC'!AR545)</f>
        <v>0</v>
      </c>
      <c r="AS545" s="12">
        <f>+('3 Planilla Preadjudicación OTIC'!AS545)</f>
        <v>0</v>
      </c>
      <c r="AT545" s="12">
        <f>+('3 Planilla Preadjudicación OTIC'!AT545)</f>
        <v>0</v>
      </c>
      <c r="AU545" s="12">
        <f>+('3 Planilla Preadjudicación OTIC'!AU545)</f>
        <v>24300000</v>
      </c>
      <c r="AV545" s="2" t="str">
        <f>+('3 Planilla Preadjudicación OTIC'!AV545)</f>
        <v>SI</v>
      </c>
      <c r="AW545" s="4">
        <f>+('3 Planilla Preadjudicación OTIC'!AW545)</f>
        <v>0</v>
      </c>
      <c r="AX545" s="2">
        <f>+('3 Planilla Preadjudicación OTIC'!AX545)</f>
        <v>3</v>
      </c>
      <c r="AY545" s="2">
        <f>+('3 Planilla Preadjudicación OTIC'!AY545)</f>
        <v>7</v>
      </c>
      <c r="AZ545" s="2">
        <f>+('3 Planilla Preadjudicación OTIC'!AZ545)</f>
        <v>7</v>
      </c>
      <c r="BA545" s="2">
        <f>+('3 Planilla Preadjudicación OTIC'!BA545)</f>
        <v>7</v>
      </c>
      <c r="BB545" s="2">
        <f>+('3 Planilla Preadjudicación OTIC'!BB545)</f>
        <v>7</v>
      </c>
      <c r="BC545" s="2">
        <f>+('3 Planilla Preadjudicación OTIC'!BC545)</f>
        <v>7</v>
      </c>
      <c r="BD545" s="2">
        <f>+('3 Planilla Preadjudicación OTIC'!BD545)</f>
        <v>7</v>
      </c>
      <c r="BE545" s="2">
        <f>+('3 Planilla Preadjudicación OTIC'!BE545)</f>
        <v>7</v>
      </c>
      <c r="BF545" s="2">
        <f>+('3 Planilla Preadjudicación OTIC'!BF545)</f>
        <v>7</v>
      </c>
      <c r="BG545" s="2">
        <f>+('3 Planilla Preadjudicación OTIC'!BG545)</f>
        <v>7</v>
      </c>
      <c r="BH545" s="2">
        <f>+('3 Planilla Preadjudicación OTIC'!BH545)</f>
        <v>7</v>
      </c>
      <c r="BI545" s="2">
        <f>+('3 Planilla Preadjudicación OTIC'!BI545)</f>
        <v>7</v>
      </c>
      <c r="BJ545" s="2">
        <f>+('3 Planilla Preadjudicación OTIC'!BJ545)</f>
        <v>7</v>
      </c>
      <c r="BK545" s="2">
        <f>+('3 Planilla Preadjudicación OTIC'!BK545)</f>
        <v>7</v>
      </c>
      <c r="BL545" s="2">
        <f>+('3 Planilla Preadjudicación OTIC'!BL545)</f>
        <v>7</v>
      </c>
      <c r="BM545" s="104">
        <f>ROUND(('3 Planilla Preadjudicación OTIC'!BM545),1)</f>
        <v>6.6</v>
      </c>
      <c r="BN545" s="4" t="str">
        <f>+('3 Planilla Preadjudicación OTIC'!BN545)</f>
        <v>NO</v>
      </c>
      <c r="BO545" s="4">
        <f>+('3 Planilla Preadjudicación OTIC'!BO545)</f>
        <v>0</v>
      </c>
      <c r="BP545" s="4">
        <f>+('3 Planilla Preadjudicación OTIC'!BP545)</f>
        <v>0</v>
      </c>
      <c r="BQ545" s="4">
        <f>+('3 Planilla Preadjudicación OTIC'!BQ545)</f>
        <v>0</v>
      </c>
      <c r="BR545" s="4">
        <f>+('3 Planilla Preadjudicación OTIC'!BR545)</f>
        <v>0</v>
      </c>
      <c r="BS545" s="4">
        <f>+('3 Planilla Preadjudicación OTIC'!BS545)</f>
        <v>0</v>
      </c>
      <c r="BT545" s="4">
        <f>+('3 Planilla Preadjudicación OTIC'!BT545)</f>
        <v>0</v>
      </c>
      <c r="BU545" s="85">
        <f>IF(VLOOKUP(A545,'BD OFICIAL'!$A$1:$AL$2098,7,0)=D545,0,1)</f>
        <v>0</v>
      </c>
      <c r="BV545" s="85">
        <f>IF(VLOOKUP(A545,'BD OFICIAL'!$A$1:$AL$2098,11,0)=J545,0,1)</f>
        <v>0</v>
      </c>
      <c r="BW545" s="85">
        <f>IF(VLOOKUP(A545,'BD OFICIAL'!$A$1:$AL$2098,13,0)=L545,0,1)</f>
        <v>0</v>
      </c>
      <c r="BX545" s="2">
        <f>IF(VLOOKUP(A545,'BD OFICIAL'!$A$1:$AL$2098,16,0)=O545,0,1)</f>
        <v>0</v>
      </c>
      <c r="BY545" s="2">
        <f>IF(VLOOKUP(A545,'BD OFICIAL'!$A$1:$AL$2098,17,0)=P545,0,1)</f>
        <v>0</v>
      </c>
      <c r="BZ545" s="2">
        <f>IF(VLOOKUP(A545,'BD OFICIAL'!$A$1:$AL$2098,19,0)=R545,0,1)</f>
        <v>0</v>
      </c>
      <c r="CA545" s="2">
        <f>IF(VLOOKUP(A545,'BD OFICIAL'!$A$1:$AL$2098,21,0)=T545,0,1)</f>
        <v>0</v>
      </c>
      <c r="CB545" s="2">
        <f>IF(VLOOKUP(A545,'BD OFICIAL'!$A$1:$AL$2098,24,0)=AK545,0,1)</f>
        <v>0</v>
      </c>
      <c r="CC545" s="2">
        <f>IF(VLOOKUP(A545,'BD OFICIAL'!$A$1:$AL$2098,25,0)=X545,0,1)</f>
        <v>0</v>
      </c>
      <c r="CD545" s="2">
        <f>IF(VLOOKUP(A545,'BD OFICIAL'!$A$1:$AL$2098,26,0)=Y545,0,1)</f>
        <v>0</v>
      </c>
      <c r="CE545" s="2">
        <f>IF(VLOOKUP(A545,'BD OFICIAL'!$A$1:$AL$2098,27,0)=Z545,0,1)</f>
        <v>0</v>
      </c>
      <c r="CF545" s="2">
        <f>IF(VLOOKUP(A545,'BD OFICIAL'!$A$1:$AL$2098,28,0)=AA545,0,1)</f>
        <v>0</v>
      </c>
      <c r="CG545" s="2">
        <f>IF(VLOOKUP(A545,'BD OFICIAL'!$A$1:$AL$2098,33,0)=AF545,0,1)</f>
        <v>0</v>
      </c>
      <c r="CH545" s="2">
        <f>IF(VLOOKUP(A545,'BD OFICIAL'!$A$1:$AL$2098,35,0)=AH545,0,1)</f>
        <v>0</v>
      </c>
      <c r="CI545" s="85">
        <f>IF(VLOOKUP(A545,'BD OFICIAL'!$A$1:$AL$2098,34,0)=AL545,0,1)</f>
        <v>0</v>
      </c>
      <c r="CJ545" s="12">
        <f>VLOOKUP(A545,'BD OFICIAL'!$A$1:$AM$2098,36,0)*AM545-AP545</f>
        <v>0</v>
      </c>
      <c r="CK545" s="85" t="str">
        <f t="shared" si="292"/>
        <v>SSH</v>
      </c>
      <c r="CL545" s="85" t="str">
        <f t="shared" si="293"/>
        <v>NO</v>
      </c>
      <c r="CM545" s="85" t="str">
        <f t="shared" si="273"/>
        <v>SI</v>
      </c>
      <c r="CN545" s="31">
        <f t="shared" si="274"/>
        <v>0</v>
      </c>
      <c r="CO545" s="31">
        <f t="shared" si="294"/>
        <v>0</v>
      </c>
      <c r="CP545" s="31">
        <f t="shared" si="275"/>
        <v>0</v>
      </c>
      <c r="CQ545" s="31">
        <f>IF(Y545="NO",0,IF(Y545="SI",IF(VLOOKUP(A545,'BD OFICIAL'!$A:$AO,40,0)=AQ545,0,1)))</f>
        <v>0</v>
      </c>
      <c r="CR545" s="31">
        <f>IF(Z545="NO",0,IF(Z545="SI",IF(VLOOKUP(B545,'BD OFICIAL'!$A:$AO,41,0)=AS545,0,1)))</f>
        <v>0</v>
      </c>
      <c r="CS545" s="31">
        <f t="shared" si="295"/>
        <v>0</v>
      </c>
      <c r="CT545" s="31">
        <f t="shared" si="296"/>
        <v>0</v>
      </c>
      <c r="CU545" s="31">
        <f>IF(VLOOKUP(A545,'BD OFICIAL'!$A$1:$AL$1056,31,0)="SI",IF(AT545&gt;0,0,1),IF(AT545=0,0,1))</f>
        <v>0</v>
      </c>
      <c r="CV545" s="31">
        <f t="shared" si="297"/>
        <v>0</v>
      </c>
      <c r="CW545" s="31">
        <f t="shared" si="276"/>
        <v>0</v>
      </c>
      <c r="CX545" s="85" t="str">
        <f t="shared" si="277"/>
        <v>SI</v>
      </c>
      <c r="CY545" s="31">
        <f t="shared" si="278"/>
        <v>0</v>
      </c>
      <c r="CZ545" s="85" t="str">
        <f>IF(ISERROR(VLOOKUP(AI545,EXPERIENCIA!$A$1:$C$2100,1,0)),"NO","SI")</f>
        <v>SI</v>
      </c>
      <c r="DA545" s="85">
        <f>IF(CX545="no","NO APLICA",IF(AX545=0,"ERROR NOTA",IF(AND(AX545&gt;1,CZ545="NO"),"ERROR NOTA",IF(AND(CZ545="NO",AX545=1),0,IF(VLOOKUP(AI545,EXPERIENCIA!$A$1:$C$2100,3,0)=AX545,0,"ERROR NOTA")))))</f>
        <v>0</v>
      </c>
      <c r="DB545" s="85" t="str">
        <f>IF(ISERROR(VLOOKUP(AI545,COMPORTAMIENTO!$A$1:$C$2100,1,0)),"NO","SI")</f>
        <v>SI</v>
      </c>
      <c r="DC545" s="85">
        <f>IF(CX545="NO","NO APLICA",IF(AY545=0,"ERROR NOTA",IF(AND(DB545="NO",AY545=7),0,IF(VLOOKUP(AI545,COMPORTAMIENTO!$A$2:$H$2100,8,0)=AY545,0,"ERROR NOTA"))))</f>
        <v>0</v>
      </c>
      <c r="DD545" s="104">
        <f t="shared" si="279"/>
        <v>0.30000000000000004</v>
      </c>
      <c r="DE545" s="104">
        <f t="shared" si="280"/>
        <v>0.70000000000000007</v>
      </c>
      <c r="DF545" s="85" t="str">
        <f t="shared" si="298"/>
        <v>NO</v>
      </c>
      <c r="DG545" s="85">
        <f t="shared" si="281"/>
        <v>7</v>
      </c>
      <c r="DH545" s="85">
        <f t="shared" si="282"/>
        <v>7</v>
      </c>
      <c r="DI545" s="85">
        <f t="shared" si="283"/>
        <v>7</v>
      </c>
      <c r="DJ545" s="12">
        <f t="shared" si="284"/>
        <v>7.0000000000000009</v>
      </c>
      <c r="DK545" s="7">
        <f t="shared" si="285"/>
        <v>7.0000000000000009</v>
      </c>
      <c r="DL545" s="12">
        <f t="shared" si="299"/>
        <v>5075</v>
      </c>
      <c r="DM545" s="12">
        <f>VLOOKUP(A545,'5 TD'!$A:$B,2,0)</f>
        <v>5075</v>
      </c>
      <c r="DN545" s="7">
        <f t="shared" si="300"/>
        <v>7</v>
      </c>
      <c r="DO545" s="85" t="str">
        <f t="shared" si="286"/>
        <v>APROBADO</v>
      </c>
      <c r="DP545" s="85" t="str">
        <f t="shared" si="287"/>
        <v>APROBADO</v>
      </c>
      <c r="DQ545" s="7">
        <f t="shared" si="288"/>
        <v>6.6</v>
      </c>
      <c r="DR545" s="85" t="str">
        <f t="shared" si="301"/>
        <v>APROBADO</v>
      </c>
      <c r="DS545" s="2" t="str">
        <f>+('3 Planilla Preadjudicación OTIC'!BN545)</f>
        <v>NO</v>
      </c>
      <c r="DT545" s="2">
        <f>IF(DR545="APROBADO",VLOOKUP(A545,'5 TD'!$D$3:$E$270,2,0),"NO APLICA")</f>
        <v>7</v>
      </c>
      <c r="DU545" s="2" t="str">
        <f t="shared" si="302"/>
        <v>NO</v>
      </c>
      <c r="DV545" s="2" t="str">
        <f>IF(DU545="SI",VLOOKUP(A545,'5 TD'!$G$3:$H$270,2,0),"NO APLICA ")</f>
        <v xml:space="preserve">NO APLICA </v>
      </c>
      <c r="DW545" s="2" t="str">
        <f t="shared" si="303"/>
        <v>NO</v>
      </c>
      <c r="DX545" s="2" t="str">
        <f>IF(DW545="SI",VLOOKUP(A545,'5 TD'!$J$4:$K$472,2,0),"NO APLICA")</f>
        <v>NO APLICA</v>
      </c>
      <c r="DY545" s="2" t="str">
        <f t="shared" si="304"/>
        <v>NO APLICA</v>
      </c>
      <c r="DZ545" s="7" t="str">
        <f>IF(DY545="SI",VLOOKUP(A545,'5 TD'!$M$4:$N$350,2,0),"NO APLICA")</f>
        <v>NO APLICA</v>
      </c>
      <c r="EA545" s="2" t="str">
        <f t="shared" si="305"/>
        <v>NO APLICA</v>
      </c>
      <c r="EB545" s="12" t="str">
        <f t="shared" si="306"/>
        <v/>
      </c>
      <c r="EC545" s="12" t="str">
        <f>IF(EA545="SI",VLOOKUP(A545,'5 TD'!$V$4:$W$479,2,0),"NO APLICA")</f>
        <v>NO APLICA</v>
      </c>
      <c r="ED545" s="2" t="str">
        <f t="shared" si="289"/>
        <v>NO</v>
      </c>
      <c r="EE545" s="79" t="str">
        <f>IF(ED545="SI",VLOOKUP(AI545,COMPORTAMIENTO!$A$1:$H$2100,7,0),"NO APLICA")</f>
        <v>NO APLICA</v>
      </c>
      <c r="EF545" s="12" t="str">
        <f>IF(ED545="SI",VLOOKUP(A545,'5 TD'!$P$2:$Q$479,2,0),"NO APLICA")</f>
        <v>NO APLICA</v>
      </c>
      <c r="EG545" s="2" t="str">
        <f t="shared" si="290"/>
        <v>NO</v>
      </c>
      <c r="EH545" s="2">
        <f>IF(CZ545="no",0,VLOOKUP(AI545,EXPERIENCIA!$A$1:$C$2100,2,0))</f>
        <v>40</v>
      </c>
      <c r="EI545" s="2">
        <f>IF(CZ545="si",VLOOKUP(A545,'5 TD'!$S$3:$T$2103,2,0),0)</f>
        <v>254</v>
      </c>
      <c r="EJ545" s="2" t="str">
        <f t="shared" si="291"/>
        <v>NO</v>
      </c>
      <c r="EK545" s="2">
        <f>+('3 Planilla Preadjudicación OTIC'!BU545)</f>
        <v>0</v>
      </c>
      <c r="EL545" s="4"/>
      <c r="EM545" s="3"/>
      <c r="EN545" s="3"/>
      <c r="EQ545" s="86"/>
    </row>
    <row r="546" spans="1:147" ht="15" customHeight="1" x14ac:dyDescent="0.3">
      <c r="A546" s="2">
        <f>+('3 Planilla Preadjudicación OTIC'!A546)</f>
        <v>14405</v>
      </c>
      <c r="B546" s="2" t="str">
        <f>+('3 Planilla Preadjudicación OTIC'!B546)</f>
        <v>65181652-1</v>
      </c>
      <c r="C546" s="4">
        <f>+('3 Planilla Preadjudicación OTIC'!E546)</f>
        <v>2025</v>
      </c>
      <c r="D546" s="4" t="str">
        <f>+('3 Planilla Preadjudicación OTIC'!F546)</f>
        <v>MANDATO</v>
      </c>
      <c r="E546" s="4" t="str">
        <f>+('3 Planilla Preadjudicación OTIC'!G546)</f>
        <v>70012450-9</v>
      </c>
      <c r="F546" s="4" t="str">
        <f>+('3 Planilla Preadjudicación OTIC'!H546)</f>
        <v>SOCIEDAD DE ASISTENCIA Y CAPACTIACIÓN</v>
      </c>
      <c r="G546" s="4"/>
      <c r="H546" s="4"/>
      <c r="I546" s="4" t="str">
        <f>+('3 Planilla Preadjudicación OTIC'!I546)</f>
        <v>HERRAMIENTAS TRANSVERSALES PARA EL EMPLEO</v>
      </c>
      <c r="J546" s="4" t="str">
        <f>+('3 Planilla Preadjudicación OTIC'!J546)</f>
        <v>SIN PLAN FORMATIVO</v>
      </c>
      <c r="K546" s="4" t="str">
        <f>+('3 Planilla Preadjudicación OTIC'!K546)</f>
        <v/>
      </c>
      <c r="L546" s="4" t="str">
        <f>+('3 Planilla Preadjudicación OTIC'!L546)</f>
        <v/>
      </c>
      <c r="M546" s="2">
        <f>+('3 Planilla Preadjudicación OTIC'!M546)</f>
        <v>13</v>
      </c>
      <c r="N546" s="4" t="str">
        <f>+('3 Planilla Preadjudicación OTIC'!N546)</f>
        <v>METROPOLITANA</v>
      </c>
      <c r="O546" s="4" t="str">
        <f>+('3 Planilla Preadjudicación OTIC'!O546)</f>
        <v>PUENTE ALTO</v>
      </c>
      <c r="P546" s="4" t="str">
        <f>+('3 Planilla Preadjudicación OTIC'!P546)</f>
        <v>TRABAJADORES ACTIVOS O EN PROCESO DE RECONVERSIÓN LABORAL</v>
      </c>
      <c r="Q546" s="4" t="str">
        <f>+('3 Planilla Preadjudicación OTIC'!Q546)</f>
        <v>PRESENCIAL</v>
      </c>
      <c r="R546" s="4" t="str">
        <f>+('3 Planilla Preadjudicación OTIC'!R546)</f>
        <v>DEPENDIENTE</v>
      </c>
      <c r="S546" s="4">
        <f>+('3 Planilla Preadjudicación OTIC'!S546)</f>
        <v>22</v>
      </c>
      <c r="T546" s="2">
        <f>+('3 Planilla Preadjudicación OTIC'!T546)</f>
        <v>20</v>
      </c>
      <c r="U546" s="2">
        <f>+('3 Planilla Preadjudicación OTIC'!U546)</f>
        <v>0</v>
      </c>
      <c r="V546" s="2">
        <f>+('3 Planilla Preadjudicación OTIC'!V546)</f>
        <v>0</v>
      </c>
      <c r="W546" s="2">
        <f>+('3 Planilla Preadjudicación OTIC'!W546)</f>
        <v>88</v>
      </c>
      <c r="X546" s="2">
        <f>+('3 Planilla Preadjudicación OTIC'!X546)</f>
        <v>4</v>
      </c>
      <c r="Y546" s="2" t="str">
        <f>+('3 Planilla Preadjudicación OTIC'!Y546)</f>
        <v>SI</v>
      </c>
      <c r="Z546" s="2" t="str">
        <f>+('3 Planilla Preadjudicación OTIC'!Z546)</f>
        <v>NO</v>
      </c>
      <c r="AA546" s="2" t="str">
        <f>+('3 Planilla Preadjudicación OTIC'!AA546)</f>
        <v>NO</v>
      </c>
      <c r="AB546" s="4" t="str">
        <f>+('3 Planilla Preadjudicación OTIC'!AB546)</f>
        <v>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
Desarrollar habilidades para establecer prioridades en función de metas laborales.
Identificar herramientas prácticas para mejorar la organización personal y profesional.
Módulo 8: Liderazgo y Motivación Personal
Aprendizajes esperados:
Reconocer y desarrollar habilidades de liderazgo en el ámbito profesional.
Fomentar la motivación personal para el logro de objetivos y metas.
Aplicar estrategias de liderazgo colaborativo en equipos de trabajo.
Módulo 9: Inteligencia Emocional en el Ámbito Profesional
Aprendizajes esperados:
Comprender el impacto de la inteligencia emocional en el desempeño laboral.
Desarrollar habilidades para manejar las emociones en entornos profesionales.
Promover relaciones laborales positivas mediante la empatía y el autocontrol emocional.</v>
      </c>
      <c r="AC546" s="4" t="str">
        <f>+('3 Planilla Preadjudicación OTIC'!AC546)</f>
        <v>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v>
      </c>
      <c r="AD546" s="2" t="str">
        <f>+('3 Planilla Preadjudicación OTIC'!AD546)</f>
        <v>NO</v>
      </c>
      <c r="AE546" s="4">
        <f>+('3 Planilla Preadjudicación OTIC'!AE546)</f>
        <v>0</v>
      </c>
      <c r="AF546" s="2" t="str">
        <f>+('3 Planilla Preadjudicación OTIC'!AF546)</f>
        <v>CERRADA</v>
      </c>
      <c r="AG546" s="2">
        <f>+('3 Planilla Preadjudicación OTIC'!AG546)</f>
        <v>22</v>
      </c>
      <c r="AH546" s="2">
        <f>+('3 Planilla Preadjudicación OTIC'!AH546)</f>
        <v>1</v>
      </c>
      <c r="AI546" s="135" t="str">
        <f>+('3 Planilla Preadjudicación OTIC'!AI546)</f>
        <v>76966677-K</v>
      </c>
      <c r="AJ546" s="4" t="str">
        <f>+('3 Planilla Preadjudicación OTIC'!AJ546)</f>
        <v>ARENAS Y URETA CAPACITACIONES LTDA</v>
      </c>
      <c r="AK546" s="2">
        <f>+('3 Planilla Preadjudicación OTIC'!AK546)</f>
        <v>88</v>
      </c>
      <c r="AL546" s="2">
        <f>+('3 Planilla Preadjudicación OTIC'!AL546)</f>
        <v>22</v>
      </c>
      <c r="AM546" s="12">
        <f>+('3 Planilla Preadjudicación OTIC'!AM546)</f>
        <v>4130</v>
      </c>
      <c r="AN546" s="12">
        <f>+('3 Planilla Preadjudicación OTIC'!AN546)</f>
        <v>0</v>
      </c>
      <c r="AO546" s="12">
        <f>+('3 Planilla Preadjudicación OTIC'!AO546)</f>
        <v>0</v>
      </c>
      <c r="AP546" s="12">
        <f>+('3 Planilla Preadjudicación OTIC'!AP546)</f>
        <v>7268800</v>
      </c>
      <c r="AQ546" s="12">
        <f>+('3 Planilla Preadjudicación OTIC'!AQ546)</f>
        <v>1760000</v>
      </c>
      <c r="AR546" s="12">
        <f>+('3 Planilla Preadjudicación OTIC'!AR546)</f>
        <v>0</v>
      </c>
      <c r="AS546" s="12">
        <f>+('3 Planilla Preadjudicación OTIC'!AS546)</f>
        <v>0</v>
      </c>
      <c r="AT546" s="12">
        <f>+('3 Planilla Preadjudicación OTIC'!AT546)</f>
        <v>0</v>
      </c>
      <c r="AU546" s="12">
        <f>+('3 Planilla Preadjudicación OTIC'!AU546)</f>
        <v>9028800</v>
      </c>
      <c r="AV546" s="2" t="str">
        <f>+('3 Planilla Preadjudicación OTIC'!AV546)</f>
        <v>SI</v>
      </c>
      <c r="AW546" s="4">
        <f>+('3 Planilla Preadjudicación OTIC'!AW546)</f>
        <v>0</v>
      </c>
      <c r="AX546" s="2">
        <f>+('3 Planilla Preadjudicación OTIC'!AX546)</f>
        <v>3</v>
      </c>
      <c r="AY546" s="2">
        <f>+('3 Planilla Preadjudicación OTIC'!AY546)</f>
        <v>7</v>
      </c>
      <c r="AZ546" s="2">
        <f>+('3 Planilla Preadjudicación OTIC'!AZ546)</f>
        <v>7</v>
      </c>
      <c r="BA546" s="2">
        <f>+('3 Planilla Preadjudicación OTIC'!BA546)</f>
        <v>7</v>
      </c>
      <c r="BB546" s="2">
        <f>+('3 Planilla Preadjudicación OTIC'!BB546)</f>
        <v>7</v>
      </c>
      <c r="BC546" s="2">
        <f>+('3 Planilla Preadjudicación OTIC'!BC546)</f>
        <v>7</v>
      </c>
      <c r="BD546" s="2">
        <f>+('3 Planilla Preadjudicación OTIC'!BD546)</f>
        <v>7</v>
      </c>
      <c r="BE546" s="2">
        <f>+('3 Planilla Preadjudicación OTIC'!BE546)</f>
        <v>7</v>
      </c>
      <c r="BF546" s="2">
        <f>+('3 Planilla Preadjudicación OTIC'!BF546)</f>
        <v>7</v>
      </c>
      <c r="BG546" s="2">
        <f>+('3 Planilla Preadjudicación OTIC'!BG546)</f>
        <v>7</v>
      </c>
      <c r="BH546" s="2">
        <f>+('3 Planilla Preadjudicación OTIC'!BH546)</f>
        <v>7</v>
      </c>
      <c r="BI546" s="2">
        <f>+('3 Planilla Preadjudicación OTIC'!BI546)</f>
        <v>7</v>
      </c>
      <c r="BJ546" s="2">
        <f>+('3 Planilla Preadjudicación OTIC'!BJ546)</f>
        <v>7</v>
      </c>
      <c r="BK546" s="2">
        <f>+('3 Planilla Preadjudicación OTIC'!BK546)</f>
        <v>7</v>
      </c>
      <c r="BL546" s="2">
        <f>+('3 Planilla Preadjudicación OTIC'!BL546)</f>
        <v>7</v>
      </c>
      <c r="BM546" s="104">
        <f>ROUND(('3 Planilla Preadjudicación OTIC'!BM546),1)</f>
        <v>6.6</v>
      </c>
      <c r="BN546" s="4" t="str">
        <f>+('3 Planilla Preadjudicación OTIC'!BN546)</f>
        <v>NO</v>
      </c>
      <c r="BO546" s="4">
        <f>+('3 Planilla Preadjudicación OTIC'!BO546)</f>
        <v>0</v>
      </c>
      <c r="BP546" s="4">
        <f>+('3 Planilla Preadjudicación OTIC'!BP546)</f>
        <v>0</v>
      </c>
      <c r="BQ546" s="4">
        <f>+('3 Planilla Preadjudicación OTIC'!BQ546)</f>
        <v>0</v>
      </c>
      <c r="BR546" s="4">
        <f>+('3 Planilla Preadjudicación OTIC'!BR546)</f>
        <v>0</v>
      </c>
      <c r="BS546" s="4">
        <f>+('3 Planilla Preadjudicación OTIC'!BS546)</f>
        <v>0</v>
      </c>
      <c r="BT546" s="4">
        <f>+('3 Planilla Preadjudicación OTIC'!BT546)</f>
        <v>0</v>
      </c>
      <c r="BU546" s="85">
        <f>IF(VLOOKUP(A546,'BD OFICIAL'!$A$1:$AL$2098,7,0)=D546,0,1)</f>
        <v>0</v>
      </c>
      <c r="BV546" s="85">
        <f>IF(VLOOKUP(A546,'BD OFICIAL'!$A$1:$AL$2098,11,0)=J546,0,1)</f>
        <v>0</v>
      </c>
      <c r="BW546" s="85">
        <f>IF(VLOOKUP(A546,'BD OFICIAL'!$A$1:$AL$2098,13,0)=L546,0,1)</f>
        <v>0</v>
      </c>
      <c r="BX546" s="2">
        <f>IF(VLOOKUP(A546,'BD OFICIAL'!$A$1:$AL$2098,16,0)=O546,0,1)</f>
        <v>0</v>
      </c>
      <c r="BY546" s="2">
        <f>IF(VLOOKUP(A546,'BD OFICIAL'!$A$1:$AL$2098,17,0)=P546,0,1)</f>
        <v>0</v>
      </c>
      <c r="BZ546" s="2">
        <f>IF(VLOOKUP(A546,'BD OFICIAL'!$A$1:$AL$2098,19,0)=R546,0,1)</f>
        <v>0</v>
      </c>
      <c r="CA546" s="2">
        <f>IF(VLOOKUP(A546,'BD OFICIAL'!$A$1:$AL$2098,21,0)=T546,0,1)</f>
        <v>0</v>
      </c>
      <c r="CB546" s="2">
        <f>IF(VLOOKUP(A546,'BD OFICIAL'!$A$1:$AL$2098,24,0)=AK546,0,1)</f>
        <v>0</v>
      </c>
      <c r="CC546" s="2">
        <f>IF(VLOOKUP(A546,'BD OFICIAL'!$A$1:$AL$2098,25,0)=X546,0,1)</f>
        <v>0</v>
      </c>
      <c r="CD546" s="2">
        <f>IF(VLOOKUP(A546,'BD OFICIAL'!$A$1:$AL$2098,26,0)=Y546,0,1)</f>
        <v>0</v>
      </c>
      <c r="CE546" s="2">
        <f>IF(VLOOKUP(A546,'BD OFICIAL'!$A$1:$AL$2098,27,0)=Z546,0,1)</f>
        <v>0</v>
      </c>
      <c r="CF546" s="2">
        <f>IF(VLOOKUP(A546,'BD OFICIAL'!$A$1:$AL$2098,28,0)=AA546,0,1)</f>
        <v>0</v>
      </c>
      <c r="CG546" s="2">
        <f>IF(VLOOKUP(A546,'BD OFICIAL'!$A$1:$AL$2098,33,0)=AF546,0,1)</f>
        <v>0</v>
      </c>
      <c r="CH546" s="2">
        <f>IF(VLOOKUP(A546,'BD OFICIAL'!$A$1:$AL$2098,35,0)=AH546,0,1)</f>
        <v>0</v>
      </c>
      <c r="CI546" s="85">
        <f>IF(VLOOKUP(A546,'BD OFICIAL'!$A$1:$AL$2098,34,0)=AL546,0,1)</f>
        <v>0</v>
      </c>
      <c r="CJ546" s="12">
        <f>VLOOKUP(A546,'BD OFICIAL'!$A$1:$AM$2098,36,0)*AM546-AP546</f>
        <v>0</v>
      </c>
      <c r="CK546" s="85" t="str">
        <f t="shared" si="292"/>
        <v>SSH</v>
      </c>
      <c r="CL546" s="85" t="str">
        <f t="shared" si="293"/>
        <v>NO</v>
      </c>
      <c r="CM546" s="85" t="str">
        <f t="shared" si="273"/>
        <v>SI</v>
      </c>
      <c r="CN546" s="31">
        <f t="shared" si="274"/>
        <v>0</v>
      </c>
      <c r="CO546" s="31">
        <f t="shared" si="294"/>
        <v>0</v>
      </c>
      <c r="CP546" s="31">
        <f t="shared" si="275"/>
        <v>0</v>
      </c>
      <c r="CQ546" s="31">
        <f>IF(Y546="NO",0,IF(Y546="SI",IF(VLOOKUP(A546,'BD OFICIAL'!$A:$AO,40,0)=AQ546,0,1)))</f>
        <v>0</v>
      </c>
      <c r="CR546" s="31">
        <f>IF(Z546="NO",0,IF(Z546="SI",IF(VLOOKUP(B546,'BD OFICIAL'!$A:$AO,41,0)=AS546,0,1)))</f>
        <v>0</v>
      </c>
      <c r="CS546" s="31">
        <f t="shared" si="295"/>
        <v>0</v>
      </c>
      <c r="CT546" s="31">
        <f t="shared" si="296"/>
        <v>0</v>
      </c>
      <c r="CU546" s="31">
        <f>IF(VLOOKUP(A546,'BD OFICIAL'!$A$1:$AL$1056,31,0)="SI",IF(AT546&gt;0,0,1),IF(AT546=0,0,1))</f>
        <v>0</v>
      </c>
      <c r="CV546" s="31">
        <f t="shared" si="297"/>
        <v>0</v>
      </c>
      <c r="CW546" s="31">
        <f t="shared" si="276"/>
        <v>0</v>
      </c>
      <c r="CX546" s="85" t="str">
        <f t="shared" si="277"/>
        <v>SI</v>
      </c>
      <c r="CY546" s="31">
        <f t="shared" si="278"/>
        <v>0</v>
      </c>
      <c r="CZ546" s="85" t="str">
        <f>IF(ISERROR(VLOOKUP(AI546,EXPERIENCIA!$A$1:$C$2100,1,0)),"NO","SI")</f>
        <v>SI</v>
      </c>
      <c r="DA546" s="85">
        <f>IF(CX546="no","NO APLICA",IF(AX546=0,"ERROR NOTA",IF(AND(AX546&gt;1,CZ546="NO"),"ERROR NOTA",IF(AND(CZ546="NO",AX546=1),0,IF(VLOOKUP(AI546,EXPERIENCIA!$A$1:$C$2100,3,0)=AX546,0,"ERROR NOTA")))))</f>
        <v>0</v>
      </c>
      <c r="DB546" s="85" t="str">
        <f>IF(ISERROR(VLOOKUP(AI546,COMPORTAMIENTO!$A$1:$C$2100,1,0)),"NO","SI")</f>
        <v>SI</v>
      </c>
      <c r="DC546" s="85">
        <f>IF(CX546="NO","NO APLICA",IF(AY546=0,"ERROR NOTA",IF(AND(DB546="NO",AY546=7),0,IF(VLOOKUP(AI546,COMPORTAMIENTO!$A$2:$H$2100,8,0)=AY546,0,"ERROR NOTA"))))</f>
        <v>0</v>
      </c>
      <c r="DD546" s="104">
        <f t="shared" si="279"/>
        <v>0.30000000000000004</v>
      </c>
      <c r="DE546" s="104">
        <f t="shared" si="280"/>
        <v>0.70000000000000007</v>
      </c>
      <c r="DF546" s="85" t="str">
        <f t="shared" si="298"/>
        <v>NO</v>
      </c>
      <c r="DG546" s="85">
        <f t="shared" si="281"/>
        <v>7</v>
      </c>
      <c r="DH546" s="85">
        <f t="shared" si="282"/>
        <v>7</v>
      </c>
      <c r="DI546" s="85">
        <f t="shared" si="283"/>
        <v>7</v>
      </c>
      <c r="DJ546" s="12">
        <f t="shared" si="284"/>
        <v>7.0000000000000009</v>
      </c>
      <c r="DK546" s="7">
        <f t="shared" si="285"/>
        <v>7.0000000000000009</v>
      </c>
      <c r="DL546" s="12">
        <f t="shared" si="299"/>
        <v>4130</v>
      </c>
      <c r="DM546" s="12">
        <f>VLOOKUP(A546,'5 TD'!$A:$B,2,0)</f>
        <v>4130</v>
      </c>
      <c r="DN546" s="7">
        <f t="shared" si="300"/>
        <v>7</v>
      </c>
      <c r="DO546" s="85" t="str">
        <f t="shared" si="286"/>
        <v>APROBADO</v>
      </c>
      <c r="DP546" s="85" t="str">
        <f t="shared" si="287"/>
        <v>APROBADO</v>
      </c>
      <c r="DQ546" s="7">
        <f t="shared" si="288"/>
        <v>6.6</v>
      </c>
      <c r="DR546" s="85" t="str">
        <f t="shared" si="301"/>
        <v>APROBADO</v>
      </c>
      <c r="DS546" s="2" t="str">
        <f>+('3 Planilla Preadjudicación OTIC'!BN546)</f>
        <v>NO</v>
      </c>
      <c r="DT546" s="2">
        <f>IF(DR546="APROBADO",VLOOKUP(A546,'5 TD'!$D$3:$E$270,2,0),"NO APLICA")</f>
        <v>7</v>
      </c>
      <c r="DU546" s="2" t="str">
        <f t="shared" si="302"/>
        <v>NO</v>
      </c>
      <c r="DV546" s="2" t="str">
        <f>IF(DU546="SI",VLOOKUP(A546,'5 TD'!$G$3:$H$270,2,0),"NO APLICA ")</f>
        <v xml:space="preserve">NO APLICA </v>
      </c>
      <c r="DW546" s="2" t="str">
        <f t="shared" si="303"/>
        <v>NO</v>
      </c>
      <c r="DX546" s="2" t="str">
        <f>IF(DW546="SI",VLOOKUP(A546,'5 TD'!$J$4:$K$472,2,0),"NO APLICA")</f>
        <v>NO APLICA</v>
      </c>
      <c r="DY546" s="2" t="str">
        <f t="shared" si="304"/>
        <v>NO APLICA</v>
      </c>
      <c r="DZ546" s="7" t="str">
        <f>IF(DY546="SI",VLOOKUP(A546,'5 TD'!$M$4:$N$350,2,0),"NO APLICA")</f>
        <v>NO APLICA</v>
      </c>
      <c r="EA546" s="2" t="str">
        <f t="shared" si="305"/>
        <v>NO APLICA</v>
      </c>
      <c r="EB546" s="12" t="str">
        <f t="shared" si="306"/>
        <v/>
      </c>
      <c r="EC546" s="12" t="str">
        <f>IF(EA546="SI",VLOOKUP(A546,'5 TD'!$V$4:$W$479,2,0),"NO APLICA")</f>
        <v>NO APLICA</v>
      </c>
      <c r="ED546" s="2" t="str">
        <f t="shared" si="289"/>
        <v>NO</v>
      </c>
      <c r="EE546" s="79" t="str">
        <f>IF(ED546="SI",VLOOKUP(AI546,COMPORTAMIENTO!$A$1:$H$2100,7,0),"NO APLICA")</f>
        <v>NO APLICA</v>
      </c>
      <c r="EF546" s="12" t="str">
        <f>IF(ED546="SI",VLOOKUP(A546,'5 TD'!$P$2:$Q$479,2,0),"NO APLICA")</f>
        <v>NO APLICA</v>
      </c>
      <c r="EG546" s="2" t="str">
        <f t="shared" si="290"/>
        <v>NO</v>
      </c>
      <c r="EH546" s="2">
        <f>IF(CZ546="no",0,VLOOKUP(AI546,EXPERIENCIA!$A$1:$C$2100,2,0))</f>
        <v>40</v>
      </c>
      <c r="EI546" s="2">
        <f>IF(CZ546="si",VLOOKUP(A546,'5 TD'!$S$3:$T$2103,2,0),0)</f>
        <v>125</v>
      </c>
      <c r="EJ546" s="2" t="str">
        <f t="shared" si="291"/>
        <v>NO</v>
      </c>
      <c r="EK546" s="2">
        <f>+('3 Planilla Preadjudicación OTIC'!BU546)</f>
        <v>0</v>
      </c>
      <c r="EL546" s="4"/>
      <c r="EM546" s="3"/>
      <c r="EN546" s="3"/>
      <c r="EQ546" s="86"/>
    </row>
    <row r="547" spans="1:147" ht="15" customHeight="1" x14ac:dyDescent="0.3">
      <c r="AP547" s="26">
        <f>+(20*200*AM210)</f>
        <v>20300000</v>
      </c>
      <c r="DJ547" s="12"/>
      <c r="EL547" s="27"/>
    </row>
  </sheetData>
  <autoFilter ref="A1:EP547" xr:uid="{2FB31C6E-E001-4682-A617-2E34C6F4DEDB}"/>
  <conditionalFormatting sqref="BU2:CH546">
    <cfRule type="cellIs" dxfId="11" priority="4" operator="greaterThan">
      <formula>0</formula>
    </cfRule>
  </conditionalFormatting>
  <conditionalFormatting sqref="CI2:CI546">
    <cfRule type="cellIs" dxfId="10" priority="20" operator="greaterThan">
      <formula>0</formula>
    </cfRule>
  </conditionalFormatting>
  <conditionalFormatting sqref="CJ2:CJ546">
    <cfRule type="cellIs" dxfId="9" priority="18" operator="notEqual">
      <formula>0</formula>
    </cfRule>
  </conditionalFormatting>
  <conditionalFormatting sqref="CN2:CN546">
    <cfRule type="cellIs" dxfId="8" priority="17" operator="equal">
      <formula>1</formula>
    </cfRule>
    <cfRule type="cellIs" dxfId="7" priority="23" operator="greaterThan">
      <formula>0</formula>
    </cfRule>
  </conditionalFormatting>
  <conditionalFormatting sqref="CO2:CW546 CY2:CY546">
    <cfRule type="cellIs" dxfId="6" priority="1" operator="greaterThan">
      <formula>0</formula>
    </cfRule>
  </conditionalFormatting>
  <conditionalFormatting sqref="DA2:DA546 DC2:DC546 DO2:DR546">
    <cfRule type="containsText" dxfId="5" priority="15" operator="containsText" text="ERROR NOTA">
      <formula>NOT(ISERROR(SEARCH("ERROR NOTA",DA2)))</formula>
    </cfRule>
  </conditionalFormatting>
  <pageMargins left="0.7" right="0.7" top="0.75" bottom="0.75" header="0.3" footer="0.3"/>
  <pageSetup orientation="portrait" r:id="rId1"/>
  <ignoredErrors>
    <ignoredError sqref="DZ2:DZ10 DZ11:DZ4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2"/>
  <sheetViews>
    <sheetView workbookViewId="0"/>
  </sheetViews>
  <sheetFormatPr baseColWidth="10" defaultColWidth="11.453125" defaultRowHeight="14.5" x14ac:dyDescent="0.35"/>
  <sheetData>
    <row r="1" spans="1:11" x14ac:dyDescent="0.35">
      <c r="I1" t="s">
        <v>590</v>
      </c>
      <c r="J1" t="s">
        <v>591</v>
      </c>
      <c r="K1" t="s">
        <v>1458</v>
      </c>
    </row>
    <row r="2" spans="1:11" x14ac:dyDescent="0.35">
      <c r="I2" t="s">
        <v>1459</v>
      </c>
      <c r="J2" t="s">
        <v>1460</v>
      </c>
      <c r="K2" t="s">
        <v>1461</v>
      </c>
    </row>
    <row r="3" spans="1:11" x14ac:dyDescent="0.35">
      <c r="I3" t="s">
        <v>96</v>
      </c>
      <c r="J3" t="s">
        <v>97</v>
      </c>
      <c r="K3" t="s">
        <v>99</v>
      </c>
    </row>
    <row r="4" spans="1:11" x14ac:dyDescent="0.35">
      <c r="A4" t="s">
        <v>591</v>
      </c>
      <c r="B4">
        <v>77301520</v>
      </c>
      <c r="C4" t="s">
        <v>1462</v>
      </c>
      <c r="I4" t="s">
        <v>190</v>
      </c>
      <c r="J4" t="s">
        <v>1463</v>
      </c>
      <c r="K4" t="s">
        <v>192</v>
      </c>
    </row>
    <row r="5" spans="1:11" x14ac:dyDescent="0.35">
      <c r="A5" t="s">
        <v>1460</v>
      </c>
      <c r="B5">
        <v>74701100</v>
      </c>
      <c r="C5" t="s">
        <v>1464</v>
      </c>
      <c r="I5" t="s">
        <v>1465</v>
      </c>
      <c r="J5" t="s">
        <v>1466</v>
      </c>
      <c r="K5" t="s">
        <v>1467</v>
      </c>
    </row>
    <row r="6" spans="1:11" x14ac:dyDescent="0.35">
      <c r="A6" t="s">
        <v>97</v>
      </c>
      <c r="B6">
        <v>70533700</v>
      </c>
      <c r="C6" t="s">
        <v>1468</v>
      </c>
      <c r="I6" t="s">
        <v>1469</v>
      </c>
      <c r="J6" t="s">
        <v>1470</v>
      </c>
      <c r="K6" t="s">
        <v>1471</v>
      </c>
    </row>
    <row r="7" spans="1:11" x14ac:dyDescent="0.35">
      <c r="A7" t="s">
        <v>1463</v>
      </c>
      <c r="B7">
        <v>73048900</v>
      </c>
      <c r="C7" t="s">
        <v>1472</v>
      </c>
      <c r="I7" t="s">
        <v>138</v>
      </c>
      <c r="J7" t="s">
        <v>139</v>
      </c>
      <c r="K7" t="s">
        <v>140</v>
      </c>
    </row>
    <row r="8" spans="1:11" x14ac:dyDescent="0.35">
      <c r="A8" t="s">
        <v>1466</v>
      </c>
      <c r="B8">
        <v>65440150</v>
      </c>
      <c r="C8" t="s">
        <v>1473</v>
      </c>
      <c r="I8" t="s">
        <v>1474</v>
      </c>
      <c r="J8" t="s">
        <v>1475</v>
      </c>
      <c r="K8" t="s">
        <v>1476</v>
      </c>
    </row>
    <row r="9" spans="1:11" x14ac:dyDescent="0.35">
      <c r="A9" t="s">
        <v>1470</v>
      </c>
      <c r="B9">
        <v>65062590</v>
      </c>
      <c r="C9" t="s">
        <v>1477</v>
      </c>
      <c r="I9" t="s">
        <v>1478</v>
      </c>
      <c r="J9" t="s">
        <v>1479</v>
      </c>
      <c r="K9" t="s">
        <v>1480</v>
      </c>
    </row>
    <row r="10" spans="1:11" x14ac:dyDescent="0.35">
      <c r="A10" t="s">
        <v>139</v>
      </c>
      <c r="B10">
        <v>70200800</v>
      </c>
      <c r="C10" t="s">
        <v>1481</v>
      </c>
      <c r="I10" t="s">
        <v>508</v>
      </c>
      <c r="J10" t="s">
        <v>509</v>
      </c>
      <c r="K10" t="s">
        <v>1482</v>
      </c>
    </row>
    <row r="11" spans="1:11" x14ac:dyDescent="0.35">
      <c r="A11" t="s">
        <v>1475</v>
      </c>
      <c r="B11">
        <v>65229660</v>
      </c>
      <c r="C11" t="s">
        <v>1483</v>
      </c>
      <c r="I11" t="s">
        <v>1484</v>
      </c>
      <c r="J11" t="s">
        <v>1485</v>
      </c>
      <c r="K11" t="s">
        <v>1486</v>
      </c>
    </row>
    <row r="12" spans="1:11" x14ac:dyDescent="0.35">
      <c r="A12" t="s">
        <v>1479</v>
      </c>
      <c r="B12">
        <v>65145210</v>
      </c>
      <c r="C12" t="s">
        <v>1487</v>
      </c>
      <c r="I12" t="s">
        <v>1488</v>
      </c>
      <c r="J12" t="s">
        <v>1489</v>
      </c>
      <c r="K12" t="s">
        <v>1490</v>
      </c>
    </row>
    <row r="13" spans="1:11" x14ac:dyDescent="0.35">
      <c r="A13" t="s">
        <v>509</v>
      </c>
      <c r="B13">
        <v>70537300</v>
      </c>
      <c r="C13" t="s">
        <v>1491</v>
      </c>
      <c r="I13" t="s">
        <v>1492</v>
      </c>
      <c r="J13" t="s">
        <v>1493</v>
      </c>
      <c r="K13" t="s">
        <v>1494</v>
      </c>
    </row>
    <row r="14" spans="1:11" x14ac:dyDescent="0.35">
      <c r="A14" t="s">
        <v>1485</v>
      </c>
      <c r="B14">
        <v>73315900</v>
      </c>
      <c r="C14" t="s">
        <v>1495</v>
      </c>
      <c r="I14" t="s">
        <v>1496</v>
      </c>
      <c r="J14" t="s">
        <v>1497</v>
      </c>
      <c r="K14" t="s">
        <v>1498</v>
      </c>
    </row>
    <row r="15" spans="1:11" x14ac:dyDescent="0.35">
      <c r="A15" t="s">
        <v>1489</v>
      </c>
      <c r="B15">
        <v>73048400</v>
      </c>
      <c r="C15" t="s">
        <v>1499</v>
      </c>
      <c r="I15" t="s">
        <v>469</v>
      </c>
      <c r="J15" t="s">
        <v>470</v>
      </c>
      <c r="K15" t="s">
        <v>471</v>
      </c>
    </row>
    <row r="16" spans="1:11" x14ac:dyDescent="0.35">
      <c r="A16" t="s">
        <v>1493</v>
      </c>
      <c r="B16">
        <v>65038137</v>
      </c>
      <c r="C16" t="s">
        <v>1500</v>
      </c>
      <c r="I16" t="s">
        <v>1501</v>
      </c>
      <c r="J16" t="s">
        <v>1502</v>
      </c>
      <c r="K16" t="s">
        <v>1503</v>
      </c>
    </row>
    <row r="17" spans="1:11" x14ac:dyDescent="0.35">
      <c r="A17" t="s">
        <v>1497</v>
      </c>
      <c r="B17">
        <v>65026673</v>
      </c>
      <c r="C17" t="s">
        <v>1504</v>
      </c>
      <c r="I17" t="s">
        <v>49</v>
      </c>
      <c r="J17" t="s">
        <v>50</v>
      </c>
      <c r="K17" t="s">
        <v>50</v>
      </c>
    </row>
    <row r="18" spans="1:11" x14ac:dyDescent="0.35">
      <c r="A18" t="s">
        <v>470</v>
      </c>
      <c r="B18">
        <v>75387000</v>
      </c>
      <c r="C18" t="s">
        <v>1505</v>
      </c>
      <c r="I18" t="s">
        <v>309</v>
      </c>
      <c r="J18" t="s">
        <v>1364</v>
      </c>
      <c r="K18" t="s">
        <v>1506</v>
      </c>
    </row>
    <row r="19" spans="1:11" x14ac:dyDescent="0.35">
      <c r="A19" t="s">
        <v>1502</v>
      </c>
      <c r="B19">
        <v>65185420</v>
      </c>
      <c r="C19" t="s">
        <v>1507</v>
      </c>
      <c r="I19" t="s">
        <v>125</v>
      </c>
      <c r="J19" t="s">
        <v>126</v>
      </c>
      <c r="K19" t="s">
        <v>1508</v>
      </c>
    </row>
    <row r="20" spans="1:11" x14ac:dyDescent="0.35">
      <c r="A20" t="s">
        <v>50</v>
      </c>
      <c r="B20">
        <v>74252300</v>
      </c>
      <c r="C20" t="s">
        <v>1509</v>
      </c>
    </row>
    <row r="21" spans="1:11" x14ac:dyDescent="0.35">
      <c r="A21" t="s">
        <v>1364</v>
      </c>
      <c r="B21">
        <v>71566400</v>
      </c>
      <c r="C21" t="s">
        <v>1510</v>
      </c>
    </row>
    <row r="22" spans="1:11" x14ac:dyDescent="0.35">
      <c r="A22" t="s">
        <v>126</v>
      </c>
      <c r="B22">
        <v>70417500</v>
      </c>
      <c r="C22" t="s">
        <v>1511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BAE4-1E6D-42B1-B265-205034993D6B}">
  <sheetPr filterMode="1"/>
  <dimension ref="A1:F509"/>
  <sheetViews>
    <sheetView workbookViewId="0">
      <selection activeCell="A342" sqref="A342"/>
    </sheetView>
  </sheetViews>
  <sheetFormatPr baseColWidth="10" defaultColWidth="11.453125" defaultRowHeight="14.5" x14ac:dyDescent="0.35"/>
  <cols>
    <col min="1" max="2" width="10.81640625" style="144"/>
    <col min="3" max="3" width="22.54296875" style="144" customWidth="1"/>
  </cols>
  <sheetData>
    <row r="1" spans="1:6" x14ac:dyDescent="0.35">
      <c r="A1" s="145" t="s">
        <v>1302</v>
      </c>
      <c r="B1" s="146" t="s">
        <v>1512</v>
      </c>
      <c r="C1" s="146" t="s">
        <v>1513</v>
      </c>
      <c r="F1" t="s">
        <v>1849</v>
      </c>
    </row>
    <row r="2" spans="1:6" hidden="1" x14ac:dyDescent="0.35">
      <c r="A2" s="147" t="s">
        <v>1514</v>
      </c>
      <c r="B2" s="144">
        <v>1</v>
      </c>
      <c r="C2" s="144">
        <v>1</v>
      </c>
    </row>
    <row r="3" spans="1:6" hidden="1" x14ac:dyDescent="0.35">
      <c r="A3" s="147" t="s">
        <v>1515</v>
      </c>
      <c r="B3" s="144">
        <v>2</v>
      </c>
      <c r="C3" s="144">
        <v>1</v>
      </c>
    </row>
    <row r="4" spans="1:6" hidden="1" x14ac:dyDescent="0.35">
      <c r="A4" s="147" t="s">
        <v>1516</v>
      </c>
      <c r="B4" s="144">
        <v>2</v>
      </c>
      <c r="C4" s="144">
        <v>1</v>
      </c>
    </row>
    <row r="5" spans="1:6" hidden="1" x14ac:dyDescent="0.35">
      <c r="A5" s="147" t="s">
        <v>1517</v>
      </c>
      <c r="B5" s="144">
        <v>3</v>
      </c>
      <c r="C5" s="144">
        <v>1</v>
      </c>
    </row>
    <row r="6" spans="1:6" hidden="1" x14ac:dyDescent="0.35">
      <c r="A6" s="147" t="s">
        <v>1518</v>
      </c>
      <c r="B6" s="144">
        <v>2</v>
      </c>
      <c r="C6" s="144">
        <v>1</v>
      </c>
    </row>
    <row r="7" spans="1:6" hidden="1" x14ac:dyDescent="0.35">
      <c r="A7" s="147" t="s">
        <v>1519</v>
      </c>
      <c r="B7" s="144">
        <v>1</v>
      </c>
      <c r="C7" s="144">
        <v>1</v>
      </c>
    </row>
    <row r="8" spans="1:6" hidden="1" x14ac:dyDescent="0.35">
      <c r="A8" s="147" t="s">
        <v>1520</v>
      </c>
      <c r="B8" s="144">
        <v>1</v>
      </c>
      <c r="C8" s="144">
        <v>1</v>
      </c>
    </row>
    <row r="9" spans="1:6" hidden="1" x14ac:dyDescent="0.35">
      <c r="A9" s="147" t="s">
        <v>1521</v>
      </c>
      <c r="B9" s="144">
        <v>2</v>
      </c>
      <c r="C9" s="144">
        <v>1</v>
      </c>
    </row>
    <row r="10" spans="1:6" hidden="1" x14ac:dyDescent="0.35">
      <c r="A10" s="147" t="s">
        <v>1522</v>
      </c>
      <c r="B10" s="144">
        <v>3</v>
      </c>
      <c r="C10" s="144">
        <v>1</v>
      </c>
    </row>
    <row r="11" spans="1:6" hidden="1" x14ac:dyDescent="0.35">
      <c r="A11" s="147" t="s">
        <v>1523</v>
      </c>
      <c r="B11" s="144">
        <v>2</v>
      </c>
      <c r="C11" s="144">
        <v>1</v>
      </c>
    </row>
    <row r="12" spans="1:6" hidden="1" x14ac:dyDescent="0.35">
      <c r="A12" s="147" t="s">
        <v>1524</v>
      </c>
      <c r="B12" s="144">
        <v>2</v>
      </c>
      <c r="C12" s="144">
        <v>1</v>
      </c>
    </row>
    <row r="13" spans="1:6" hidden="1" x14ac:dyDescent="0.35">
      <c r="A13" s="147" t="s">
        <v>1525</v>
      </c>
      <c r="B13" s="144">
        <v>2</v>
      </c>
      <c r="C13" s="144">
        <v>1</v>
      </c>
    </row>
    <row r="14" spans="1:6" hidden="1" x14ac:dyDescent="0.35">
      <c r="A14" s="147" t="s">
        <v>1526</v>
      </c>
      <c r="B14" s="144">
        <v>1</v>
      </c>
      <c r="C14" s="144">
        <v>1</v>
      </c>
    </row>
    <row r="15" spans="1:6" hidden="1" x14ac:dyDescent="0.35">
      <c r="A15" s="147" t="s">
        <v>1527</v>
      </c>
      <c r="B15" s="144">
        <v>1</v>
      </c>
      <c r="C15" s="144">
        <v>1</v>
      </c>
    </row>
    <row r="16" spans="1:6" hidden="1" x14ac:dyDescent="0.35">
      <c r="A16" s="147" t="s">
        <v>1528</v>
      </c>
      <c r="B16" s="144">
        <v>1</v>
      </c>
      <c r="C16" s="144">
        <v>1</v>
      </c>
    </row>
    <row r="17" spans="1:3" hidden="1" x14ac:dyDescent="0.35">
      <c r="A17" s="147" t="s">
        <v>1529</v>
      </c>
      <c r="B17" s="144">
        <v>1</v>
      </c>
      <c r="C17" s="144">
        <v>1</v>
      </c>
    </row>
    <row r="18" spans="1:3" hidden="1" x14ac:dyDescent="0.35">
      <c r="A18" s="147" t="s">
        <v>1530</v>
      </c>
      <c r="B18" s="144">
        <v>1</v>
      </c>
      <c r="C18" s="144">
        <v>1</v>
      </c>
    </row>
    <row r="19" spans="1:3" hidden="1" x14ac:dyDescent="0.35">
      <c r="A19" s="147" t="s">
        <v>1531</v>
      </c>
      <c r="B19" s="144">
        <v>1</v>
      </c>
      <c r="C19" s="144">
        <v>1</v>
      </c>
    </row>
    <row r="20" spans="1:3" hidden="1" x14ac:dyDescent="0.35">
      <c r="A20" s="147" t="s">
        <v>1532</v>
      </c>
      <c r="B20" s="144">
        <v>1</v>
      </c>
      <c r="C20" s="144">
        <v>1</v>
      </c>
    </row>
    <row r="21" spans="1:3" hidden="1" x14ac:dyDescent="0.35">
      <c r="A21" s="147" t="s">
        <v>1533</v>
      </c>
      <c r="B21" s="144">
        <v>47</v>
      </c>
      <c r="C21" s="144">
        <v>5</v>
      </c>
    </row>
    <row r="22" spans="1:3" hidden="1" x14ac:dyDescent="0.35">
      <c r="A22" s="147" t="s">
        <v>1534</v>
      </c>
      <c r="B22" s="144">
        <v>1</v>
      </c>
      <c r="C22" s="144">
        <v>1</v>
      </c>
    </row>
    <row r="23" spans="1:3" hidden="1" x14ac:dyDescent="0.35">
      <c r="A23" s="147" t="s">
        <v>1535</v>
      </c>
      <c r="B23" s="144">
        <v>16</v>
      </c>
      <c r="C23" s="144">
        <v>1</v>
      </c>
    </row>
    <row r="24" spans="1:3" hidden="1" x14ac:dyDescent="0.35">
      <c r="A24" s="147" t="s">
        <v>1536</v>
      </c>
      <c r="B24" s="144">
        <v>4</v>
      </c>
      <c r="C24" s="144">
        <v>1</v>
      </c>
    </row>
    <row r="25" spans="1:3" hidden="1" x14ac:dyDescent="0.35">
      <c r="A25" s="147" t="s">
        <v>1537</v>
      </c>
      <c r="B25" s="144">
        <v>1</v>
      </c>
      <c r="C25" s="144">
        <v>1</v>
      </c>
    </row>
    <row r="26" spans="1:3" hidden="1" x14ac:dyDescent="0.35">
      <c r="A26" s="147" t="s">
        <v>1538</v>
      </c>
      <c r="B26" s="144">
        <v>2</v>
      </c>
      <c r="C26" s="144">
        <v>1</v>
      </c>
    </row>
    <row r="27" spans="1:3" hidden="1" x14ac:dyDescent="0.35">
      <c r="A27" s="147" t="s">
        <v>1539</v>
      </c>
      <c r="B27" s="144">
        <v>14</v>
      </c>
      <c r="C27" s="144">
        <v>1</v>
      </c>
    </row>
    <row r="28" spans="1:3" hidden="1" x14ac:dyDescent="0.35">
      <c r="A28" s="147" t="s">
        <v>1540</v>
      </c>
      <c r="B28" s="144">
        <v>39</v>
      </c>
      <c r="C28" s="144">
        <v>3</v>
      </c>
    </row>
    <row r="29" spans="1:3" hidden="1" x14ac:dyDescent="0.35">
      <c r="A29" s="147" t="s">
        <v>1541</v>
      </c>
      <c r="B29" s="144">
        <v>5</v>
      </c>
      <c r="C29" s="144">
        <v>1</v>
      </c>
    </row>
    <row r="30" spans="1:3" hidden="1" x14ac:dyDescent="0.35">
      <c r="A30" s="147" t="s">
        <v>1542</v>
      </c>
      <c r="B30" s="144">
        <v>7</v>
      </c>
      <c r="C30" s="144">
        <v>1</v>
      </c>
    </row>
    <row r="31" spans="1:3" hidden="1" x14ac:dyDescent="0.35">
      <c r="A31" s="147" t="s">
        <v>1543</v>
      </c>
      <c r="B31" s="144">
        <v>3</v>
      </c>
      <c r="C31" s="144">
        <v>1</v>
      </c>
    </row>
    <row r="32" spans="1:3" hidden="1" x14ac:dyDescent="0.35">
      <c r="A32" s="147" t="s">
        <v>1544</v>
      </c>
      <c r="B32" s="144">
        <v>8</v>
      </c>
      <c r="C32" s="144">
        <v>1</v>
      </c>
    </row>
    <row r="33" spans="1:3" hidden="1" x14ac:dyDescent="0.35">
      <c r="A33" s="147" t="s">
        <v>1545</v>
      </c>
      <c r="B33" s="144">
        <v>2</v>
      </c>
      <c r="C33" s="144">
        <v>1</v>
      </c>
    </row>
    <row r="34" spans="1:3" hidden="1" x14ac:dyDescent="0.35">
      <c r="A34" s="147" t="s">
        <v>1546</v>
      </c>
      <c r="B34" s="144">
        <v>3</v>
      </c>
      <c r="C34" s="144">
        <v>1</v>
      </c>
    </row>
    <row r="35" spans="1:3" hidden="1" x14ac:dyDescent="0.35">
      <c r="A35" s="147" t="s">
        <v>1547</v>
      </c>
      <c r="B35" s="144">
        <v>4</v>
      </c>
      <c r="C35" s="144">
        <v>1</v>
      </c>
    </row>
    <row r="36" spans="1:3" hidden="1" x14ac:dyDescent="0.35">
      <c r="A36" s="147" t="s">
        <v>1548</v>
      </c>
      <c r="B36" s="144">
        <v>65</v>
      </c>
      <c r="C36" s="144">
        <v>7</v>
      </c>
    </row>
    <row r="37" spans="1:3" hidden="1" x14ac:dyDescent="0.35">
      <c r="A37" s="147" t="s">
        <v>1549</v>
      </c>
      <c r="B37" s="144">
        <v>183</v>
      </c>
      <c r="C37" s="144">
        <v>7</v>
      </c>
    </row>
    <row r="38" spans="1:3" hidden="1" x14ac:dyDescent="0.35">
      <c r="A38" s="147" t="s">
        <v>1550</v>
      </c>
      <c r="B38" s="144">
        <v>153</v>
      </c>
      <c r="C38" s="144">
        <v>7</v>
      </c>
    </row>
    <row r="39" spans="1:3" hidden="1" x14ac:dyDescent="0.35">
      <c r="A39" s="147" t="s">
        <v>1551</v>
      </c>
      <c r="B39" s="144">
        <v>62</v>
      </c>
      <c r="C39" s="144">
        <v>5</v>
      </c>
    </row>
    <row r="40" spans="1:3" hidden="1" x14ac:dyDescent="0.35">
      <c r="A40" s="147" t="s">
        <v>1552</v>
      </c>
      <c r="B40" s="144">
        <v>1</v>
      </c>
      <c r="C40" s="144">
        <v>1</v>
      </c>
    </row>
    <row r="41" spans="1:3" hidden="1" x14ac:dyDescent="0.35">
      <c r="A41" s="147" t="s">
        <v>1553</v>
      </c>
      <c r="B41" s="144">
        <v>79</v>
      </c>
      <c r="C41" s="144">
        <v>7</v>
      </c>
    </row>
    <row r="42" spans="1:3" hidden="1" x14ac:dyDescent="0.35">
      <c r="A42" s="147" t="s">
        <v>1554</v>
      </c>
      <c r="B42" s="144">
        <v>19</v>
      </c>
      <c r="C42" s="144">
        <v>1</v>
      </c>
    </row>
    <row r="43" spans="1:3" hidden="1" x14ac:dyDescent="0.35">
      <c r="A43" s="147" t="s">
        <v>1555</v>
      </c>
      <c r="B43" s="144">
        <v>37</v>
      </c>
      <c r="C43" s="144">
        <v>3</v>
      </c>
    </row>
    <row r="44" spans="1:3" hidden="1" x14ac:dyDescent="0.35">
      <c r="A44" s="147" t="s">
        <v>1556</v>
      </c>
      <c r="B44" s="144">
        <v>18</v>
      </c>
      <c r="C44" s="144">
        <v>1</v>
      </c>
    </row>
    <row r="45" spans="1:3" hidden="1" x14ac:dyDescent="0.35">
      <c r="A45" s="147" t="s">
        <v>1374</v>
      </c>
      <c r="B45" s="144">
        <v>125</v>
      </c>
      <c r="C45" s="144">
        <v>7</v>
      </c>
    </row>
    <row r="46" spans="1:3" hidden="1" x14ac:dyDescent="0.35">
      <c r="A46" s="147" t="s">
        <v>1557</v>
      </c>
      <c r="B46" s="144">
        <v>31</v>
      </c>
      <c r="C46" s="144">
        <v>3</v>
      </c>
    </row>
    <row r="47" spans="1:3" hidden="1" x14ac:dyDescent="0.35">
      <c r="A47" s="147" t="s">
        <v>1558</v>
      </c>
      <c r="B47" s="144">
        <v>274</v>
      </c>
      <c r="C47" s="144">
        <v>7</v>
      </c>
    </row>
    <row r="48" spans="1:3" hidden="1" x14ac:dyDescent="0.35">
      <c r="A48" s="147" t="s">
        <v>1559</v>
      </c>
      <c r="B48" s="144">
        <v>89</v>
      </c>
      <c r="C48" s="144">
        <v>7</v>
      </c>
    </row>
    <row r="49" spans="1:3" hidden="1" x14ac:dyDescent="0.35">
      <c r="A49" s="147" t="s">
        <v>1560</v>
      </c>
      <c r="B49" s="144">
        <v>11</v>
      </c>
      <c r="C49" s="144">
        <v>1</v>
      </c>
    </row>
    <row r="50" spans="1:3" hidden="1" x14ac:dyDescent="0.35">
      <c r="A50" s="147" t="s">
        <v>1561</v>
      </c>
      <c r="B50" s="144">
        <v>5</v>
      </c>
      <c r="C50" s="144">
        <v>1</v>
      </c>
    </row>
    <row r="51" spans="1:3" hidden="1" x14ac:dyDescent="0.35">
      <c r="A51" s="147" t="s">
        <v>1562</v>
      </c>
      <c r="B51" s="144">
        <v>8</v>
      </c>
      <c r="C51" s="144">
        <v>1</v>
      </c>
    </row>
    <row r="52" spans="1:3" hidden="1" x14ac:dyDescent="0.35">
      <c r="A52" s="147" t="s">
        <v>1563</v>
      </c>
      <c r="B52" s="144">
        <v>41</v>
      </c>
      <c r="C52" s="144">
        <v>3</v>
      </c>
    </row>
    <row r="53" spans="1:3" hidden="1" x14ac:dyDescent="0.35">
      <c r="A53" s="147" t="s">
        <v>1564</v>
      </c>
      <c r="B53" s="144">
        <v>35</v>
      </c>
      <c r="C53" s="144">
        <v>3</v>
      </c>
    </row>
    <row r="54" spans="1:3" hidden="1" x14ac:dyDescent="0.35">
      <c r="A54" s="147" t="s">
        <v>1565</v>
      </c>
      <c r="B54" s="144">
        <v>30</v>
      </c>
      <c r="C54" s="144">
        <v>3</v>
      </c>
    </row>
    <row r="55" spans="1:3" hidden="1" x14ac:dyDescent="0.35">
      <c r="A55" s="147" t="s">
        <v>1566</v>
      </c>
      <c r="B55" s="144">
        <v>6</v>
      </c>
      <c r="C55" s="144">
        <v>1</v>
      </c>
    </row>
    <row r="56" spans="1:3" hidden="1" x14ac:dyDescent="0.35">
      <c r="A56" s="147" t="s">
        <v>1567</v>
      </c>
      <c r="B56" s="144">
        <v>11</v>
      </c>
      <c r="C56" s="144">
        <v>1</v>
      </c>
    </row>
    <row r="57" spans="1:3" hidden="1" x14ac:dyDescent="0.35">
      <c r="A57" s="147" t="s">
        <v>1568</v>
      </c>
      <c r="B57" s="144">
        <v>89</v>
      </c>
      <c r="C57" s="144">
        <v>7</v>
      </c>
    </row>
    <row r="58" spans="1:3" hidden="1" x14ac:dyDescent="0.35">
      <c r="A58" s="147" t="s">
        <v>1569</v>
      </c>
      <c r="B58" s="144">
        <v>28</v>
      </c>
      <c r="C58" s="144">
        <v>3</v>
      </c>
    </row>
    <row r="59" spans="1:3" hidden="1" x14ac:dyDescent="0.35">
      <c r="A59" s="147" t="s">
        <v>1570</v>
      </c>
      <c r="B59" s="144">
        <v>11</v>
      </c>
      <c r="C59" s="144">
        <v>1</v>
      </c>
    </row>
    <row r="60" spans="1:3" hidden="1" x14ac:dyDescent="0.35">
      <c r="A60" s="147" t="s">
        <v>1571</v>
      </c>
      <c r="B60" s="144">
        <v>9</v>
      </c>
      <c r="C60" s="144">
        <v>1</v>
      </c>
    </row>
    <row r="61" spans="1:3" hidden="1" x14ac:dyDescent="0.35">
      <c r="A61" s="147" t="s">
        <v>1572</v>
      </c>
      <c r="B61" s="144">
        <v>12</v>
      </c>
      <c r="C61" s="144">
        <v>1</v>
      </c>
    </row>
    <row r="62" spans="1:3" hidden="1" x14ac:dyDescent="0.35">
      <c r="A62" s="147" t="s">
        <v>1573</v>
      </c>
      <c r="B62" s="144">
        <v>2</v>
      </c>
      <c r="C62" s="144">
        <v>1</v>
      </c>
    </row>
    <row r="63" spans="1:3" hidden="1" x14ac:dyDescent="0.35">
      <c r="A63" s="147" t="s">
        <v>1574</v>
      </c>
      <c r="B63" s="144">
        <v>1</v>
      </c>
      <c r="C63" s="144">
        <v>1</v>
      </c>
    </row>
    <row r="64" spans="1:3" hidden="1" x14ac:dyDescent="0.35">
      <c r="A64" s="147" t="s">
        <v>1575</v>
      </c>
      <c r="B64" s="144">
        <v>1</v>
      </c>
      <c r="C64" s="144">
        <v>1</v>
      </c>
    </row>
    <row r="65" spans="1:3" hidden="1" x14ac:dyDescent="0.35">
      <c r="A65" s="147" t="s">
        <v>1576</v>
      </c>
      <c r="B65" s="144">
        <v>10</v>
      </c>
      <c r="C65" s="144">
        <v>1</v>
      </c>
    </row>
    <row r="66" spans="1:3" hidden="1" x14ac:dyDescent="0.35">
      <c r="A66" s="147" t="s">
        <v>1577</v>
      </c>
      <c r="B66" s="144">
        <v>22</v>
      </c>
      <c r="C66" s="144">
        <v>3</v>
      </c>
    </row>
    <row r="67" spans="1:3" hidden="1" x14ac:dyDescent="0.35">
      <c r="A67" s="147" t="s">
        <v>1578</v>
      </c>
      <c r="B67" s="144">
        <v>9</v>
      </c>
      <c r="C67" s="144">
        <v>1</v>
      </c>
    </row>
    <row r="68" spans="1:3" hidden="1" x14ac:dyDescent="0.35">
      <c r="A68" s="147" t="s">
        <v>1579</v>
      </c>
      <c r="B68" s="144">
        <v>11</v>
      </c>
      <c r="C68" s="144">
        <v>1</v>
      </c>
    </row>
    <row r="69" spans="1:3" hidden="1" x14ac:dyDescent="0.35">
      <c r="A69" s="147" t="s">
        <v>1580</v>
      </c>
      <c r="B69" s="144">
        <v>26</v>
      </c>
      <c r="C69" s="144">
        <v>3</v>
      </c>
    </row>
    <row r="70" spans="1:3" hidden="1" x14ac:dyDescent="0.35">
      <c r="A70" s="147" t="s">
        <v>1581</v>
      </c>
      <c r="B70" s="144">
        <v>10</v>
      </c>
      <c r="C70" s="144">
        <v>1</v>
      </c>
    </row>
    <row r="71" spans="1:3" hidden="1" x14ac:dyDescent="0.35">
      <c r="A71" s="147" t="s">
        <v>1582</v>
      </c>
      <c r="B71" s="144">
        <v>10</v>
      </c>
      <c r="C71" s="144">
        <v>1</v>
      </c>
    </row>
    <row r="72" spans="1:3" hidden="1" x14ac:dyDescent="0.35">
      <c r="A72" s="147" t="s">
        <v>1583</v>
      </c>
      <c r="B72" s="144">
        <v>32</v>
      </c>
      <c r="C72" s="144">
        <v>3</v>
      </c>
    </row>
    <row r="73" spans="1:3" hidden="1" x14ac:dyDescent="0.35">
      <c r="A73" s="147" t="s">
        <v>1584</v>
      </c>
      <c r="B73" s="144">
        <v>49</v>
      </c>
      <c r="C73" s="144">
        <v>5</v>
      </c>
    </row>
    <row r="74" spans="1:3" hidden="1" x14ac:dyDescent="0.35">
      <c r="A74" s="147" t="s">
        <v>1585</v>
      </c>
      <c r="B74" s="144">
        <v>9</v>
      </c>
      <c r="C74" s="144">
        <v>1</v>
      </c>
    </row>
    <row r="75" spans="1:3" hidden="1" x14ac:dyDescent="0.35">
      <c r="A75" s="147" t="s">
        <v>1586</v>
      </c>
      <c r="B75" s="144">
        <v>17</v>
      </c>
      <c r="C75" s="144">
        <v>1</v>
      </c>
    </row>
    <row r="76" spans="1:3" hidden="1" x14ac:dyDescent="0.35">
      <c r="A76" s="147" t="s">
        <v>1587</v>
      </c>
      <c r="B76" s="144">
        <v>5</v>
      </c>
      <c r="C76" s="144">
        <v>1</v>
      </c>
    </row>
    <row r="77" spans="1:3" hidden="1" x14ac:dyDescent="0.35">
      <c r="A77" s="147" t="s">
        <v>1588</v>
      </c>
      <c r="B77" s="144">
        <v>4</v>
      </c>
      <c r="C77" s="144">
        <v>1</v>
      </c>
    </row>
    <row r="78" spans="1:3" hidden="1" x14ac:dyDescent="0.35">
      <c r="A78" s="147" t="s">
        <v>1589</v>
      </c>
      <c r="B78" s="144">
        <v>20</v>
      </c>
      <c r="C78" s="144">
        <v>1</v>
      </c>
    </row>
    <row r="79" spans="1:3" hidden="1" x14ac:dyDescent="0.35">
      <c r="A79" s="147" t="s">
        <v>1590</v>
      </c>
      <c r="B79" s="144">
        <v>22</v>
      </c>
      <c r="C79" s="144">
        <v>3</v>
      </c>
    </row>
    <row r="80" spans="1:3" hidden="1" x14ac:dyDescent="0.35">
      <c r="A80" s="147" t="s">
        <v>1591</v>
      </c>
      <c r="B80" s="144">
        <v>72</v>
      </c>
      <c r="C80" s="144">
        <v>7</v>
      </c>
    </row>
    <row r="81" spans="1:3" hidden="1" x14ac:dyDescent="0.35">
      <c r="A81" s="147" t="s">
        <v>1592</v>
      </c>
      <c r="B81" s="144">
        <v>30</v>
      </c>
      <c r="C81" s="144">
        <v>3</v>
      </c>
    </row>
    <row r="82" spans="1:3" hidden="1" x14ac:dyDescent="0.35">
      <c r="A82" s="147" t="s">
        <v>1593</v>
      </c>
      <c r="B82" s="144">
        <v>161</v>
      </c>
      <c r="C82" s="144">
        <v>7</v>
      </c>
    </row>
    <row r="83" spans="1:3" hidden="1" x14ac:dyDescent="0.35">
      <c r="A83" s="147" t="s">
        <v>1594</v>
      </c>
      <c r="B83" s="144">
        <v>64</v>
      </c>
      <c r="C83" s="144">
        <v>5</v>
      </c>
    </row>
    <row r="84" spans="1:3" hidden="1" x14ac:dyDescent="0.35">
      <c r="A84" s="147" t="s">
        <v>1595</v>
      </c>
      <c r="B84" s="144">
        <v>2</v>
      </c>
      <c r="C84" s="144">
        <v>1</v>
      </c>
    </row>
    <row r="85" spans="1:3" hidden="1" x14ac:dyDescent="0.35">
      <c r="A85" s="147" t="s">
        <v>1596</v>
      </c>
      <c r="B85" s="144">
        <v>1</v>
      </c>
      <c r="C85" s="144">
        <v>1</v>
      </c>
    </row>
    <row r="86" spans="1:3" hidden="1" x14ac:dyDescent="0.35">
      <c r="A86" s="147" t="s">
        <v>1597</v>
      </c>
      <c r="B86" s="144">
        <v>30</v>
      </c>
      <c r="C86" s="144">
        <v>3</v>
      </c>
    </row>
    <row r="87" spans="1:3" hidden="1" x14ac:dyDescent="0.35">
      <c r="A87" s="147" t="s">
        <v>621</v>
      </c>
      <c r="B87" s="144">
        <v>1</v>
      </c>
      <c r="C87" s="144">
        <v>1</v>
      </c>
    </row>
    <row r="88" spans="1:3" hidden="1" x14ac:dyDescent="0.35">
      <c r="A88" s="147" t="s">
        <v>1598</v>
      </c>
      <c r="B88" s="144">
        <v>22</v>
      </c>
      <c r="C88" s="144">
        <v>3</v>
      </c>
    </row>
    <row r="89" spans="1:3" hidden="1" x14ac:dyDescent="0.35">
      <c r="A89" s="147" t="s">
        <v>1599</v>
      </c>
      <c r="B89" s="144">
        <v>6</v>
      </c>
      <c r="C89" s="144">
        <v>1</v>
      </c>
    </row>
    <row r="90" spans="1:3" hidden="1" x14ac:dyDescent="0.35">
      <c r="A90" s="147" t="s">
        <v>1600</v>
      </c>
      <c r="B90" s="144">
        <v>8</v>
      </c>
      <c r="C90" s="144">
        <v>1</v>
      </c>
    </row>
    <row r="91" spans="1:3" hidden="1" x14ac:dyDescent="0.35">
      <c r="A91" s="147" t="s">
        <v>1601</v>
      </c>
      <c r="B91" s="144">
        <v>2</v>
      </c>
      <c r="C91" s="144">
        <v>1</v>
      </c>
    </row>
    <row r="92" spans="1:3" hidden="1" x14ac:dyDescent="0.35">
      <c r="A92" s="147" t="s">
        <v>1602</v>
      </c>
      <c r="B92" s="144">
        <v>12</v>
      </c>
      <c r="C92" s="144">
        <v>1</v>
      </c>
    </row>
    <row r="93" spans="1:3" hidden="1" x14ac:dyDescent="0.35">
      <c r="A93" s="147" t="s">
        <v>1603</v>
      </c>
      <c r="B93" s="144">
        <v>6</v>
      </c>
      <c r="C93" s="144">
        <v>1</v>
      </c>
    </row>
    <row r="94" spans="1:3" hidden="1" x14ac:dyDescent="0.35">
      <c r="A94" s="147" t="s">
        <v>1604</v>
      </c>
      <c r="B94" s="144">
        <v>4</v>
      </c>
      <c r="C94" s="144">
        <v>1</v>
      </c>
    </row>
    <row r="95" spans="1:3" hidden="1" x14ac:dyDescent="0.35">
      <c r="A95" s="144" t="s">
        <v>1605</v>
      </c>
      <c r="B95" s="144">
        <v>17</v>
      </c>
      <c r="C95" s="144">
        <v>1</v>
      </c>
    </row>
    <row r="96" spans="1:3" hidden="1" x14ac:dyDescent="0.35">
      <c r="A96" s="147" t="s">
        <v>1606</v>
      </c>
      <c r="B96" s="144">
        <v>3</v>
      </c>
      <c r="C96" s="144">
        <v>1</v>
      </c>
    </row>
    <row r="97" spans="1:3" hidden="1" x14ac:dyDescent="0.35">
      <c r="A97" s="147" t="s">
        <v>1607</v>
      </c>
      <c r="B97" s="144">
        <v>17</v>
      </c>
      <c r="C97" s="144">
        <v>1</v>
      </c>
    </row>
    <row r="98" spans="1:3" hidden="1" x14ac:dyDescent="0.35">
      <c r="A98" s="147" t="s">
        <v>1608</v>
      </c>
      <c r="B98" s="144">
        <v>47</v>
      </c>
      <c r="C98" s="144">
        <v>5</v>
      </c>
    </row>
    <row r="99" spans="1:3" hidden="1" x14ac:dyDescent="0.35">
      <c r="A99" s="147" t="s">
        <v>1609</v>
      </c>
      <c r="B99" s="144">
        <v>47</v>
      </c>
      <c r="C99" s="144">
        <v>5</v>
      </c>
    </row>
    <row r="100" spans="1:3" hidden="1" x14ac:dyDescent="0.35">
      <c r="A100" s="147" t="s">
        <v>1610</v>
      </c>
      <c r="B100" s="144">
        <v>18</v>
      </c>
      <c r="C100" s="144">
        <v>1</v>
      </c>
    </row>
    <row r="101" spans="1:3" hidden="1" x14ac:dyDescent="0.35">
      <c r="A101" s="147" t="s">
        <v>1611</v>
      </c>
      <c r="B101" s="144">
        <v>4</v>
      </c>
      <c r="C101" s="144">
        <v>1</v>
      </c>
    </row>
    <row r="102" spans="1:3" hidden="1" x14ac:dyDescent="0.35">
      <c r="A102" s="147" t="s">
        <v>1612</v>
      </c>
      <c r="B102" s="144">
        <v>21</v>
      </c>
      <c r="C102" s="144">
        <v>1</v>
      </c>
    </row>
    <row r="103" spans="1:3" hidden="1" x14ac:dyDescent="0.35">
      <c r="A103" s="147" t="s">
        <v>1613</v>
      </c>
      <c r="B103" s="144">
        <v>48</v>
      </c>
      <c r="C103" s="144">
        <v>5</v>
      </c>
    </row>
    <row r="104" spans="1:3" hidden="1" x14ac:dyDescent="0.35">
      <c r="A104" s="147" t="s">
        <v>1614</v>
      </c>
      <c r="B104" s="144">
        <v>1</v>
      </c>
      <c r="C104" s="144">
        <v>1</v>
      </c>
    </row>
    <row r="105" spans="1:3" hidden="1" x14ac:dyDescent="0.35">
      <c r="A105" s="147" t="s">
        <v>1615</v>
      </c>
      <c r="B105" s="144">
        <v>179</v>
      </c>
      <c r="C105" s="144">
        <v>7</v>
      </c>
    </row>
    <row r="106" spans="1:3" hidden="1" x14ac:dyDescent="0.35">
      <c r="A106" s="147" t="s">
        <v>1616</v>
      </c>
      <c r="B106" s="144">
        <v>6</v>
      </c>
      <c r="C106" s="144">
        <v>1</v>
      </c>
    </row>
    <row r="107" spans="1:3" hidden="1" x14ac:dyDescent="0.35">
      <c r="A107" s="144" t="s">
        <v>1617</v>
      </c>
      <c r="B107" s="144">
        <v>146</v>
      </c>
      <c r="C107" s="144">
        <v>7</v>
      </c>
    </row>
    <row r="108" spans="1:3" hidden="1" x14ac:dyDescent="0.35">
      <c r="A108" s="147" t="s">
        <v>1618</v>
      </c>
      <c r="B108" s="144">
        <v>29</v>
      </c>
      <c r="C108" s="144">
        <v>3</v>
      </c>
    </row>
    <row r="109" spans="1:3" hidden="1" x14ac:dyDescent="0.35">
      <c r="A109" s="147" t="s">
        <v>1619</v>
      </c>
      <c r="B109" s="144">
        <v>2</v>
      </c>
      <c r="C109" s="144">
        <v>1</v>
      </c>
    </row>
    <row r="110" spans="1:3" hidden="1" x14ac:dyDescent="0.35">
      <c r="A110" s="147" t="s">
        <v>1620</v>
      </c>
      <c r="B110" s="144">
        <v>5</v>
      </c>
      <c r="C110" s="144">
        <v>1</v>
      </c>
    </row>
    <row r="111" spans="1:3" hidden="1" x14ac:dyDescent="0.35">
      <c r="A111" s="147" t="s">
        <v>1621</v>
      </c>
      <c r="B111" s="144">
        <v>8</v>
      </c>
      <c r="C111" s="144">
        <v>1</v>
      </c>
    </row>
    <row r="112" spans="1:3" hidden="1" x14ac:dyDescent="0.35">
      <c r="A112" s="147" t="s">
        <v>1622</v>
      </c>
      <c r="B112" s="144">
        <v>6</v>
      </c>
      <c r="C112" s="144">
        <v>1</v>
      </c>
    </row>
    <row r="113" spans="1:3" hidden="1" x14ac:dyDescent="0.35">
      <c r="A113" s="147" t="s">
        <v>1623</v>
      </c>
      <c r="B113" s="144">
        <v>5</v>
      </c>
      <c r="C113" s="144">
        <v>1</v>
      </c>
    </row>
    <row r="114" spans="1:3" hidden="1" x14ac:dyDescent="0.35">
      <c r="A114" s="147" t="s">
        <v>1624</v>
      </c>
      <c r="B114" s="144">
        <v>18</v>
      </c>
      <c r="C114" s="144">
        <v>1</v>
      </c>
    </row>
    <row r="115" spans="1:3" hidden="1" x14ac:dyDescent="0.35">
      <c r="A115" s="147" t="s">
        <v>1625</v>
      </c>
      <c r="B115" s="144">
        <v>1</v>
      </c>
      <c r="C115" s="144">
        <v>1</v>
      </c>
    </row>
    <row r="116" spans="1:3" hidden="1" x14ac:dyDescent="0.35">
      <c r="A116" s="147" t="s">
        <v>1626</v>
      </c>
      <c r="B116" s="144">
        <v>56</v>
      </c>
      <c r="C116" s="144">
        <v>5</v>
      </c>
    </row>
    <row r="117" spans="1:3" hidden="1" x14ac:dyDescent="0.35">
      <c r="A117" s="147" t="s">
        <v>1369</v>
      </c>
      <c r="B117" s="144">
        <v>6</v>
      </c>
      <c r="C117" s="144">
        <v>1</v>
      </c>
    </row>
    <row r="118" spans="1:3" hidden="1" x14ac:dyDescent="0.35">
      <c r="A118" s="147" t="s">
        <v>1627</v>
      </c>
      <c r="B118" s="144">
        <v>2</v>
      </c>
      <c r="C118" s="144">
        <v>1</v>
      </c>
    </row>
    <row r="119" spans="1:3" hidden="1" x14ac:dyDescent="0.35">
      <c r="A119" s="147" t="s">
        <v>1628</v>
      </c>
      <c r="B119" s="144">
        <v>9</v>
      </c>
      <c r="C119" s="144">
        <v>1</v>
      </c>
    </row>
    <row r="120" spans="1:3" hidden="1" x14ac:dyDescent="0.35">
      <c r="A120" s="147" t="s">
        <v>1629</v>
      </c>
      <c r="B120" s="144">
        <v>52</v>
      </c>
      <c r="C120" s="144">
        <v>5</v>
      </c>
    </row>
    <row r="121" spans="1:3" hidden="1" x14ac:dyDescent="0.35">
      <c r="A121" s="147" t="s">
        <v>1630</v>
      </c>
      <c r="B121" s="144">
        <v>8</v>
      </c>
      <c r="C121" s="144">
        <v>1</v>
      </c>
    </row>
    <row r="122" spans="1:3" hidden="1" x14ac:dyDescent="0.35">
      <c r="A122" s="147" t="s">
        <v>1631</v>
      </c>
      <c r="B122" s="144">
        <v>6</v>
      </c>
      <c r="C122" s="144">
        <v>1</v>
      </c>
    </row>
    <row r="123" spans="1:3" hidden="1" x14ac:dyDescent="0.35">
      <c r="A123" s="147" t="s">
        <v>1632</v>
      </c>
      <c r="B123" s="144">
        <v>3</v>
      </c>
      <c r="C123" s="144">
        <v>1</v>
      </c>
    </row>
    <row r="124" spans="1:3" hidden="1" x14ac:dyDescent="0.35">
      <c r="A124" s="147" t="s">
        <v>1633</v>
      </c>
      <c r="B124" s="144">
        <v>2</v>
      </c>
      <c r="C124" s="144">
        <v>1</v>
      </c>
    </row>
    <row r="125" spans="1:3" hidden="1" x14ac:dyDescent="0.35">
      <c r="A125" s="147" t="s">
        <v>1634</v>
      </c>
      <c r="B125" s="144">
        <v>2</v>
      </c>
      <c r="C125" s="144">
        <v>1</v>
      </c>
    </row>
    <row r="126" spans="1:3" hidden="1" x14ac:dyDescent="0.35">
      <c r="A126" s="147" t="s">
        <v>1635</v>
      </c>
      <c r="B126" s="144">
        <v>3</v>
      </c>
      <c r="C126" s="144">
        <v>1</v>
      </c>
    </row>
    <row r="127" spans="1:3" hidden="1" x14ac:dyDescent="0.35">
      <c r="A127" s="147" t="s">
        <v>1636</v>
      </c>
      <c r="B127" s="144">
        <v>11</v>
      </c>
      <c r="C127" s="144">
        <v>1</v>
      </c>
    </row>
    <row r="128" spans="1:3" hidden="1" x14ac:dyDescent="0.35">
      <c r="A128" s="147" t="s">
        <v>1637</v>
      </c>
      <c r="B128" s="144">
        <v>4</v>
      </c>
      <c r="C128" s="144">
        <v>1</v>
      </c>
    </row>
    <row r="129" spans="1:3" hidden="1" x14ac:dyDescent="0.35">
      <c r="A129" s="147" t="s">
        <v>1638</v>
      </c>
      <c r="B129" s="144">
        <v>80</v>
      </c>
      <c r="C129" s="144">
        <v>7</v>
      </c>
    </row>
    <row r="130" spans="1:3" hidden="1" x14ac:dyDescent="0.35">
      <c r="A130" s="147" t="s">
        <v>1639</v>
      </c>
      <c r="B130" s="144">
        <v>31</v>
      </c>
      <c r="C130" s="144">
        <v>3</v>
      </c>
    </row>
    <row r="131" spans="1:3" hidden="1" x14ac:dyDescent="0.35">
      <c r="A131" s="147" t="s">
        <v>1640</v>
      </c>
      <c r="B131" s="144">
        <v>39</v>
      </c>
      <c r="C131" s="144">
        <v>3</v>
      </c>
    </row>
    <row r="132" spans="1:3" hidden="1" x14ac:dyDescent="0.35">
      <c r="A132" s="147" t="s">
        <v>1641</v>
      </c>
      <c r="B132" s="144">
        <v>3</v>
      </c>
      <c r="C132" s="144">
        <v>1</v>
      </c>
    </row>
    <row r="133" spans="1:3" hidden="1" x14ac:dyDescent="0.35">
      <c r="A133" s="147" t="s">
        <v>1642</v>
      </c>
      <c r="B133" s="144">
        <v>2</v>
      </c>
      <c r="C133" s="144">
        <v>1</v>
      </c>
    </row>
    <row r="134" spans="1:3" hidden="1" x14ac:dyDescent="0.35">
      <c r="A134" s="147" t="s">
        <v>1643</v>
      </c>
      <c r="B134" s="144">
        <v>17</v>
      </c>
      <c r="C134" s="144">
        <v>1</v>
      </c>
    </row>
    <row r="135" spans="1:3" hidden="1" x14ac:dyDescent="0.35">
      <c r="A135" s="147" t="s">
        <v>1644</v>
      </c>
      <c r="B135" s="144">
        <v>1</v>
      </c>
      <c r="C135" s="144">
        <v>1</v>
      </c>
    </row>
    <row r="136" spans="1:3" hidden="1" x14ac:dyDescent="0.35">
      <c r="A136" s="147" t="s">
        <v>1645</v>
      </c>
      <c r="B136" s="144">
        <v>48</v>
      </c>
      <c r="C136" s="144">
        <v>5</v>
      </c>
    </row>
    <row r="137" spans="1:3" hidden="1" x14ac:dyDescent="0.35">
      <c r="A137" s="147" t="s">
        <v>1646</v>
      </c>
      <c r="B137" s="144">
        <v>122</v>
      </c>
      <c r="C137" s="144">
        <v>7</v>
      </c>
    </row>
    <row r="138" spans="1:3" hidden="1" x14ac:dyDescent="0.35">
      <c r="A138" s="147" t="s">
        <v>1647</v>
      </c>
      <c r="B138" s="144">
        <v>84</v>
      </c>
      <c r="C138" s="144">
        <v>7</v>
      </c>
    </row>
    <row r="139" spans="1:3" hidden="1" x14ac:dyDescent="0.35">
      <c r="A139" s="147" t="s">
        <v>1648</v>
      </c>
      <c r="B139" s="144">
        <v>119</v>
      </c>
      <c r="C139" s="144">
        <v>7</v>
      </c>
    </row>
    <row r="140" spans="1:3" hidden="1" x14ac:dyDescent="0.35">
      <c r="A140" s="147" t="s">
        <v>1649</v>
      </c>
      <c r="B140" s="144">
        <v>4</v>
      </c>
      <c r="C140" s="144">
        <v>1</v>
      </c>
    </row>
    <row r="141" spans="1:3" hidden="1" x14ac:dyDescent="0.35">
      <c r="A141" s="147" t="s">
        <v>1650</v>
      </c>
      <c r="B141" s="144">
        <v>78</v>
      </c>
      <c r="C141" s="144">
        <v>7</v>
      </c>
    </row>
    <row r="142" spans="1:3" hidden="1" x14ac:dyDescent="0.35">
      <c r="A142" s="147" t="s">
        <v>1651</v>
      </c>
      <c r="B142" s="144">
        <v>1</v>
      </c>
      <c r="C142" s="144">
        <v>1</v>
      </c>
    </row>
    <row r="143" spans="1:3" hidden="1" x14ac:dyDescent="0.35">
      <c r="A143" s="147" t="s">
        <v>1652</v>
      </c>
      <c r="B143" s="144">
        <v>9</v>
      </c>
      <c r="C143" s="144">
        <v>1</v>
      </c>
    </row>
    <row r="144" spans="1:3" hidden="1" x14ac:dyDescent="0.35">
      <c r="A144" s="147" t="s">
        <v>1653</v>
      </c>
      <c r="B144" s="144">
        <v>17</v>
      </c>
      <c r="C144" s="144">
        <v>1</v>
      </c>
    </row>
    <row r="145" spans="1:3" hidden="1" x14ac:dyDescent="0.35">
      <c r="A145" s="147" t="s">
        <v>1654</v>
      </c>
      <c r="B145" s="144">
        <v>6</v>
      </c>
      <c r="C145" s="144">
        <v>1</v>
      </c>
    </row>
    <row r="146" spans="1:3" hidden="1" x14ac:dyDescent="0.35">
      <c r="A146" s="147" t="s">
        <v>1655</v>
      </c>
      <c r="B146" s="144">
        <v>5</v>
      </c>
      <c r="C146" s="144">
        <v>1</v>
      </c>
    </row>
    <row r="147" spans="1:3" hidden="1" x14ac:dyDescent="0.35">
      <c r="A147" s="147" t="s">
        <v>1656</v>
      </c>
      <c r="B147" s="144">
        <v>2</v>
      </c>
      <c r="C147" s="144">
        <v>1</v>
      </c>
    </row>
    <row r="148" spans="1:3" hidden="1" x14ac:dyDescent="0.35">
      <c r="A148" s="147" t="s">
        <v>1657</v>
      </c>
      <c r="B148" s="144">
        <v>1</v>
      </c>
      <c r="C148" s="144">
        <v>1</v>
      </c>
    </row>
    <row r="149" spans="1:3" hidden="1" x14ac:dyDescent="0.35">
      <c r="A149" s="147" t="s">
        <v>1658</v>
      </c>
      <c r="B149" s="144">
        <v>18</v>
      </c>
      <c r="C149" s="144">
        <v>1</v>
      </c>
    </row>
    <row r="150" spans="1:3" hidden="1" x14ac:dyDescent="0.35">
      <c r="A150" s="147" t="s">
        <v>1659</v>
      </c>
      <c r="B150" s="144">
        <v>4</v>
      </c>
      <c r="C150" s="144">
        <v>1</v>
      </c>
    </row>
    <row r="151" spans="1:3" hidden="1" x14ac:dyDescent="0.35">
      <c r="A151" s="147" t="s">
        <v>1660</v>
      </c>
      <c r="B151" s="144">
        <v>11</v>
      </c>
      <c r="C151" s="144">
        <v>1</v>
      </c>
    </row>
    <row r="152" spans="1:3" hidden="1" x14ac:dyDescent="0.35">
      <c r="A152" s="147" t="s">
        <v>1661</v>
      </c>
      <c r="B152" s="144">
        <v>5</v>
      </c>
      <c r="C152" s="144">
        <v>1</v>
      </c>
    </row>
    <row r="153" spans="1:3" hidden="1" x14ac:dyDescent="0.35">
      <c r="A153" s="147" t="s">
        <v>1662</v>
      </c>
      <c r="B153" s="144">
        <v>11</v>
      </c>
      <c r="C153" s="144">
        <v>1</v>
      </c>
    </row>
    <row r="154" spans="1:3" hidden="1" x14ac:dyDescent="0.35">
      <c r="A154" s="147" t="s">
        <v>1663</v>
      </c>
      <c r="B154" s="144">
        <v>1</v>
      </c>
      <c r="C154" s="144">
        <v>1</v>
      </c>
    </row>
    <row r="155" spans="1:3" hidden="1" x14ac:dyDescent="0.35">
      <c r="A155" s="147" t="s">
        <v>1370</v>
      </c>
      <c r="B155" s="144">
        <v>22</v>
      </c>
      <c r="C155" s="144">
        <v>3</v>
      </c>
    </row>
    <row r="156" spans="1:3" hidden="1" x14ac:dyDescent="0.35">
      <c r="A156" s="147" t="s">
        <v>1664</v>
      </c>
      <c r="B156" s="144">
        <v>5</v>
      </c>
      <c r="C156" s="144">
        <v>1</v>
      </c>
    </row>
    <row r="157" spans="1:3" hidden="1" x14ac:dyDescent="0.35">
      <c r="A157" s="147" t="s">
        <v>1665</v>
      </c>
      <c r="B157" s="144">
        <v>23</v>
      </c>
      <c r="C157" s="144">
        <v>3</v>
      </c>
    </row>
    <row r="158" spans="1:3" hidden="1" x14ac:dyDescent="0.35">
      <c r="A158" s="147" t="s">
        <v>1666</v>
      </c>
      <c r="B158" s="144">
        <v>6</v>
      </c>
      <c r="C158" s="144">
        <v>1</v>
      </c>
    </row>
    <row r="159" spans="1:3" hidden="1" x14ac:dyDescent="0.35">
      <c r="A159" s="147" t="s">
        <v>1667</v>
      </c>
      <c r="B159" s="144">
        <v>4</v>
      </c>
      <c r="C159" s="144">
        <v>1</v>
      </c>
    </row>
    <row r="160" spans="1:3" hidden="1" x14ac:dyDescent="0.35">
      <c r="A160" s="147" t="s">
        <v>1668</v>
      </c>
      <c r="B160" s="144">
        <v>14</v>
      </c>
      <c r="C160" s="144">
        <v>1</v>
      </c>
    </row>
    <row r="161" spans="1:3" hidden="1" x14ac:dyDescent="0.35">
      <c r="A161" s="147" t="s">
        <v>1669</v>
      </c>
      <c r="B161" s="144">
        <v>70</v>
      </c>
      <c r="C161" s="144">
        <v>7</v>
      </c>
    </row>
    <row r="162" spans="1:3" hidden="1" x14ac:dyDescent="0.35">
      <c r="A162" s="147" t="s">
        <v>1670</v>
      </c>
      <c r="B162" s="144">
        <v>50</v>
      </c>
      <c r="C162" s="144">
        <v>5</v>
      </c>
    </row>
    <row r="163" spans="1:3" hidden="1" x14ac:dyDescent="0.35">
      <c r="A163" s="147" t="s">
        <v>1671</v>
      </c>
      <c r="B163" s="144">
        <v>2</v>
      </c>
      <c r="C163" s="144">
        <v>1</v>
      </c>
    </row>
    <row r="164" spans="1:3" hidden="1" x14ac:dyDescent="0.35">
      <c r="A164" s="147" t="s">
        <v>1672</v>
      </c>
      <c r="B164" s="144">
        <v>6</v>
      </c>
      <c r="C164" s="144">
        <v>1</v>
      </c>
    </row>
    <row r="165" spans="1:3" hidden="1" x14ac:dyDescent="0.35">
      <c r="A165" s="147" t="s">
        <v>1673</v>
      </c>
      <c r="B165" s="144">
        <v>1</v>
      </c>
      <c r="C165" s="144">
        <v>1</v>
      </c>
    </row>
    <row r="166" spans="1:3" hidden="1" x14ac:dyDescent="0.35">
      <c r="A166" s="147" t="s">
        <v>1674</v>
      </c>
      <c r="B166" s="144">
        <v>1</v>
      </c>
      <c r="C166" s="144">
        <v>1</v>
      </c>
    </row>
    <row r="167" spans="1:3" hidden="1" x14ac:dyDescent="0.35">
      <c r="A167" s="147" t="s">
        <v>1675</v>
      </c>
      <c r="B167" s="144">
        <v>1</v>
      </c>
      <c r="C167" s="144">
        <v>1</v>
      </c>
    </row>
    <row r="168" spans="1:3" hidden="1" x14ac:dyDescent="0.35">
      <c r="A168" s="147" t="s">
        <v>1676</v>
      </c>
      <c r="B168" s="144">
        <v>1</v>
      </c>
      <c r="C168" s="144">
        <v>1</v>
      </c>
    </row>
    <row r="169" spans="1:3" hidden="1" x14ac:dyDescent="0.35">
      <c r="A169" s="147" t="s">
        <v>1677</v>
      </c>
      <c r="B169" s="144">
        <v>2</v>
      </c>
      <c r="C169" s="144">
        <v>1</v>
      </c>
    </row>
    <row r="170" spans="1:3" hidden="1" x14ac:dyDescent="0.35">
      <c r="A170" s="147" t="s">
        <v>1678</v>
      </c>
      <c r="B170" s="144">
        <v>1</v>
      </c>
      <c r="C170" s="144">
        <v>1</v>
      </c>
    </row>
    <row r="171" spans="1:3" hidden="1" x14ac:dyDescent="0.35">
      <c r="A171" s="147" t="s">
        <v>1679</v>
      </c>
      <c r="B171" s="144">
        <v>10</v>
      </c>
      <c r="C171" s="144">
        <v>1</v>
      </c>
    </row>
    <row r="172" spans="1:3" hidden="1" x14ac:dyDescent="0.35">
      <c r="A172" s="147" t="s">
        <v>1680</v>
      </c>
      <c r="B172" s="144">
        <v>18</v>
      </c>
      <c r="C172" s="144">
        <v>1</v>
      </c>
    </row>
    <row r="173" spans="1:3" hidden="1" x14ac:dyDescent="0.35">
      <c r="A173" s="147" t="s">
        <v>1681</v>
      </c>
      <c r="B173" s="144">
        <v>22</v>
      </c>
      <c r="C173" s="144">
        <v>3</v>
      </c>
    </row>
    <row r="174" spans="1:3" hidden="1" x14ac:dyDescent="0.35">
      <c r="A174" s="147" t="s">
        <v>1682</v>
      </c>
      <c r="B174" s="144">
        <v>16</v>
      </c>
      <c r="C174" s="144">
        <v>1</v>
      </c>
    </row>
    <row r="175" spans="1:3" hidden="1" x14ac:dyDescent="0.35">
      <c r="A175" s="147" t="s">
        <v>1683</v>
      </c>
      <c r="B175" s="144">
        <v>6</v>
      </c>
      <c r="C175" s="144">
        <v>1</v>
      </c>
    </row>
    <row r="176" spans="1:3" hidden="1" x14ac:dyDescent="0.35">
      <c r="A176" s="147" t="s">
        <v>1684</v>
      </c>
      <c r="B176" s="144">
        <v>14</v>
      </c>
      <c r="C176" s="144">
        <v>1</v>
      </c>
    </row>
    <row r="177" spans="1:3" hidden="1" x14ac:dyDescent="0.35">
      <c r="A177" s="147" t="s">
        <v>1685</v>
      </c>
      <c r="B177" s="144">
        <v>21</v>
      </c>
      <c r="C177" s="144">
        <v>1</v>
      </c>
    </row>
    <row r="178" spans="1:3" hidden="1" x14ac:dyDescent="0.35">
      <c r="A178" s="147" t="s">
        <v>1686</v>
      </c>
      <c r="B178" s="144">
        <v>5</v>
      </c>
      <c r="C178" s="144">
        <v>1</v>
      </c>
    </row>
    <row r="179" spans="1:3" hidden="1" x14ac:dyDescent="0.35">
      <c r="A179" s="147" t="s">
        <v>1687</v>
      </c>
      <c r="B179" s="144">
        <v>2</v>
      </c>
      <c r="C179" s="144">
        <v>1</v>
      </c>
    </row>
    <row r="180" spans="1:3" hidden="1" x14ac:dyDescent="0.35">
      <c r="A180" s="147" t="s">
        <v>1688</v>
      </c>
      <c r="B180" s="144">
        <v>15</v>
      </c>
      <c r="C180" s="144">
        <v>1</v>
      </c>
    </row>
    <row r="181" spans="1:3" hidden="1" x14ac:dyDescent="0.35">
      <c r="A181" s="147" t="s">
        <v>1689</v>
      </c>
      <c r="B181" s="144">
        <v>2</v>
      </c>
      <c r="C181" s="144">
        <v>1</v>
      </c>
    </row>
    <row r="182" spans="1:3" hidden="1" x14ac:dyDescent="0.35">
      <c r="A182" s="147" t="s">
        <v>1690</v>
      </c>
      <c r="B182" s="144">
        <v>1</v>
      </c>
      <c r="C182" s="144">
        <v>1</v>
      </c>
    </row>
    <row r="183" spans="1:3" hidden="1" x14ac:dyDescent="0.35">
      <c r="A183" s="147" t="s">
        <v>1691</v>
      </c>
      <c r="B183" s="144">
        <v>4</v>
      </c>
      <c r="C183" s="144">
        <v>1</v>
      </c>
    </row>
    <row r="184" spans="1:3" hidden="1" x14ac:dyDescent="0.35">
      <c r="A184" s="147" t="s">
        <v>1692</v>
      </c>
      <c r="B184" s="144">
        <v>63</v>
      </c>
      <c r="C184" s="144">
        <v>5</v>
      </c>
    </row>
    <row r="185" spans="1:3" hidden="1" x14ac:dyDescent="0.35">
      <c r="A185" s="147" t="s">
        <v>1693</v>
      </c>
      <c r="B185" s="144">
        <v>1</v>
      </c>
      <c r="C185" s="144">
        <v>1</v>
      </c>
    </row>
    <row r="186" spans="1:3" hidden="1" x14ac:dyDescent="0.35">
      <c r="A186" s="147" t="s">
        <v>1694</v>
      </c>
      <c r="B186" s="144">
        <v>1</v>
      </c>
      <c r="C186" s="144">
        <v>1</v>
      </c>
    </row>
    <row r="187" spans="1:3" hidden="1" x14ac:dyDescent="0.35">
      <c r="A187" s="147" t="s">
        <v>1695</v>
      </c>
      <c r="B187" s="144">
        <v>15</v>
      </c>
      <c r="C187" s="144">
        <v>1</v>
      </c>
    </row>
    <row r="188" spans="1:3" hidden="1" x14ac:dyDescent="0.35">
      <c r="A188" s="147" t="s">
        <v>1696</v>
      </c>
      <c r="B188" s="144">
        <v>1</v>
      </c>
      <c r="C188" s="144">
        <v>1</v>
      </c>
    </row>
    <row r="189" spans="1:3" hidden="1" x14ac:dyDescent="0.35">
      <c r="A189" s="147" t="s">
        <v>1697</v>
      </c>
      <c r="B189" s="144">
        <v>33</v>
      </c>
      <c r="C189" s="144">
        <v>3</v>
      </c>
    </row>
    <row r="190" spans="1:3" hidden="1" x14ac:dyDescent="0.35">
      <c r="A190" s="147" t="s">
        <v>1698</v>
      </c>
      <c r="B190" s="144">
        <v>34</v>
      </c>
      <c r="C190" s="144">
        <v>3</v>
      </c>
    </row>
    <row r="191" spans="1:3" hidden="1" x14ac:dyDescent="0.35">
      <c r="A191" s="147" t="s">
        <v>1699</v>
      </c>
      <c r="B191" s="144">
        <v>4</v>
      </c>
      <c r="C191" s="144">
        <v>1</v>
      </c>
    </row>
    <row r="192" spans="1:3" hidden="1" x14ac:dyDescent="0.35">
      <c r="A192" s="147" t="s">
        <v>1700</v>
      </c>
      <c r="B192" s="144">
        <v>10</v>
      </c>
      <c r="C192" s="144">
        <v>1</v>
      </c>
    </row>
    <row r="193" spans="1:3" hidden="1" x14ac:dyDescent="0.35">
      <c r="A193" s="147" t="s">
        <v>1701</v>
      </c>
      <c r="B193" s="144">
        <v>33</v>
      </c>
      <c r="C193" s="144">
        <v>3</v>
      </c>
    </row>
    <row r="194" spans="1:3" hidden="1" x14ac:dyDescent="0.35">
      <c r="A194" s="147" t="s">
        <v>1702</v>
      </c>
      <c r="B194" s="144">
        <v>10</v>
      </c>
      <c r="C194" s="144">
        <v>1</v>
      </c>
    </row>
    <row r="195" spans="1:3" hidden="1" x14ac:dyDescent="0.35">
      <c r="A195" s="147" t="s">
        <v>1703</v>
      </c>
      <c r="B195" s="144">
        <v>55</v>
      </c>
      <c r="C195" s="144">
        <v>5</v>
      </c>
    </row>
    <row r="196" spans="1:3" hidden="1" x14ac:dyDescent="0.35">
      <c r="A196" s="147" t="s">
        <v>1704</v>
      </c>
      <c r="B196" s="144">
        <v>11</v>
      </c>
      <c r="C196" s="144">
        <v>1</v>
      </c>
    </row>
    <row r="197" spans="1:3" hidden="1" x14ac:dyDescent="0.35">
      <c r="A197" s="147" t="s">
        <v>1705</v>
      </c>
      <c r="B197" s="144">
        <v>17</v>
      </c>
      <c r="C197" s="144">
        <v>1</v>
      </c>
    </row>
    <row r="198" spans="1:3" hidden="1" x14ac:dyDescent="0.35">
      <c r="A198" s="147" t="s">
        <v>1706</v>
      </c>
      <c r="B198" s="144">
        <v>5</v>
      </c>
      <c r="C198" s="144">
        <v>1</v>
      </c>
    </row>
    <row r="199" spans="1:3" hidden="1" x14ac:dyDescent="0.35">
      <c r="A199" s="147" t="s">
        <v>1707</v>
      </c>
      <c r="B199" s="144">
        <v>32</v>
      </c>
      <c r="C199" s="144">
        <v>3</v>
      </c>
    </row>
    <row r="200" spans="1:3" hidden="1" x14ac:dyDescent="0.35">
      <c r="A200" s="147" t="s">
        <v>1708</v>
      </c>
      <c r="B200" s="144">
        <v>102</v>
      </c>
      <c r="C200" s="144">
        <v>7</v>
      </c>
    </row>
    <row r="201" spans="1:3" hidden="1" x14ac:dyDescent="0.35">
      <c r="A201" s="147" t="s">
        <v>1709</v>
      </c>
      <c r="B201" s="144">
        <v>5</v>
      </c>
      <c r="C201" s="144">
        <v>1</v>
      </c>
    </row>
    <row r="202" spans="1:3" hidden="1" x14ac:dyDescent="0.35">
      <c r="A202" s="147" t="s">
        <v>1710</v>
      </c>
      <c r="B202" s="144">
        <v>33</v>
      </c>
      <c r="C202" s="144">
        <v>3</v>
      </c>
    </row>
    <row r="203" spans="1:3" hidden="1" x14ac:dyDescent="0.35">
      <c r="A203" s="147" t="s">
        <v>1711</v>
      </c>
      <c r="B203" s="144">
        <v>13</v>
      </c>
      <c r="C203" s="144">
        <v>1</v>
      </c>
    </row>
    <row r="204" spans="1:3" hidden="1" x14ac:dyDescent="0.35">
      <c r="A204" s="147" t="s">
        <v>1712</v>
      </c>
      <c r="B204" s="144">
        <v>17</v>
      </c>
      <c r="C204" s="144">
        <v>1</v>
      </c>
    </row>
    <row r="205" spans="1:3" hidden="1" x14ac:dyDescent="0.35">
      <c r="A205" s="147" t="s">
        <v>1713</v>
      </c>
      <c r="B205" s="144">
        <v>2</v>
      </c>
      <c r="C205" s="144">
        <v>1</v>
      </c>
    </row>
    <row r="206" spans="1:3" hidden="1" x14ac:dyDescent="0.35">
      <c r="A206" s="147" t="s">
        <v>1714</v>
      </c>
      <c r="B206" s="144">
        <v>20</v>
      </c>
      <c r="C206" s="144">
        <v>1</v>
      </c>
    </row>
    <row r="207" spans="1:3" hidden="1" x14ac:dyDescent="0.35">
      <c r="A207" s="147" t="s">
        <v>1715</v>
      </c>
      <c r="B207" s="144">
        <v>14</v>
      </c>
      <c r="C207" s="144">
        <v>1</v>
      </c>
    </row>
    <row r="208" spans="1:3" hidden="1" x14ac:dyDescent="0.35">
      <c r="A208" s="147" t="s">
        <v>1716</v>
      </c>
      <c r="B208" s="144">
        <v>147</v>
      </c>
      <c r="C208" s="144">
        <v>7</v>
      </c>
    </row>
    <row r="209" spans="1:3" hidden="1" x14ac:dyDescent="0.35">
      <c r="A209" s="147" t="s">
        <v>1717</v>
      </c>
      <c r="B209" s="144">
        <v>75</v>
      </c>
      <c r="C209" s="144">
        <v>7</v>
      </c>
    </row>
    <row r="210" spans="1:3" hidden="1" x14ac:dyDescent="0.35">
      <c r="A210" s="147" t="s">
        <v>1718</v>
      </c>
      <c r="B210" s="144">
        <v>8</v>
      </c>
      <c r="C210" s="144">
        <v>1</v>
      </c>
    </row>
    <row r="211" spans="1:3" hidden="1" x14ac:dyDescent="0.35">
      <c r="A211" s="147" t="s">
        <v>1719</v>
      </c>
      <c r="B211" s="144">
        <v>11</v>
      </c>
      <c r="C211" s="144">
        <v>1</v>
      </c>
    </row>
    <row r="212" spans="1:3" hidden="1" x14ac:dyDescent="0.35">
      <c r="A212" s="147" t="s">
        <v>1720</v>
      </c>
      <c r="B212" s="144">
        <v>24</v>
      </c>
      <c r="C212" s="144">
        <v>3</v>
      </c>
    </row>
    <row r="213" spans="1:3" hidden="1" x14ac:dyDescent="0.35">
      <c r="A213" s="147" t="s">
        <v>1721</v>
      </c>
      <c r="B213" s="144">
        <v>91</v>
      </c>
      <c r="C213" s="144">
        <v>7</v>
      </c>
    </row>
    <row r="214" spans="1:3" hidden="1" x14ac:dyDescent="0.35">
      <c r="A214" s="147" t="s">
        <v>1722</v>
      </c>
      <c r="B214" s="144">
        <v>7</v>
      </c>
      <c r="C214" s="144">
        <v>1</v>
      </c>
    </row>
    <row r="215" spans="1:3" hidden="1" x14ac:dyDescent="0.35">
      <c r="A215" s="147" t="s">
        <v>1723</v>
      </c>
      <c r="B215" s="144">
        <v>4</v>
      </c>
      <c r="C215" s="144">
        <v>1</v>
      </c>
    </row>
    <row r="216" spans="1:3" hidden="1" x14ac:dyDescent="0.35">
      <c r="A216" s="147" t="s">
        <v>1724</v>
      </c>
      <c r="B216" s="144">
        <v>23</v>
      </c>
      <c r="C216" s="144">
        <v>3</v>
      </c>
    </row>
    <row r="217" spans="1:3" hidden="1" x14ac:dyDescent="0.35">
      <c r="A217" s="147" t="s">
        <v>1725</v>
      </c>
      <c r="B217" s="144">
        <v>20</v>
      </c>
      <c r="C217" s="144">
        <v>1</v>
      </c>
    </row>
    <row r="218" spans="1:3" hidden="1" x14ac:dyDescent="0.35">
      <c r="A218" s="147" t="s">
        <v>1726</v>
      </c>
      <c r="B218" s="144">
        <v>9</v>
      </c>
      <c r="C218" s="144">
        <v>1</v>
      </c>
    </row>
    <row r="219" spans="1:3" hidden="1" x14ac:dyDescent="0.35">
      <c r="A219" s="147" t="s">
        <v>1727</v>
      </c>
      <c r="B219" s="144">
        <v>3</v>
      </c>
      <c r="C219" s="144">
        <v>1</v>
      </c>
    </row>
    <row r="220" spans="1:3" hidden="1" x14ac:dyDescent="0.35">
      <c r="A220" s="147" t="s">
        <v>1728</v>
      </c>
      <c r="B220" s="144">
        <v>26</v>
      </c>
      <c r="C220" s="144">
        <v>3</v>
      </c>
    </row>
    <row r="221" spans="1:3" hidden="1" x14ac:dyDescent="0.35">
      <c r="A221" s="147" t="s">
        <v>1729</v>
      </c>
      <c r="B221" s="144">
        <v>34</v>
      </c>
      <c r="C221" s="144">
        <v>3</v>
      </c>
    </row>
    <row r="222" spans="1:3" hidden="1" x14ac:dyDescent="0.35">
      <c r="A222" s="147" t="s">
        <v>1730</v>
      </c>
      <c r="B222" s="144">
        <v>5</v>
      </c>
      <c r="C222" s="144">
        <v>1</v>
      </c>
    </row>
    <row r="223" spans="1:3" hidden="1" x14ac:dyDescent="0.35">
      <c r="A223" s="147" t="s">
        <v>1731</v>
      </c>
      <c r="B223" s="144">
        <v>15</v>
      </c>
      <c r="C223" s="144">
        <v>1</v>
      </c>
    </row>
    <row r="224" spans="1:3" hidden="1" x14ac:dyDescent="0.35">
      <c r="A224" s="147" t="s">
        <v>1732</v>
      </c>
      <c r="B224" s="144">
        <v>20</v>
      </c>
      <c r="C224" s="144">
        <v>1</v>
      </c>
    </row>
    <row r="225" spans="1:3" hidden="1" x14ac:dyDescent="0.35">
      <c r="A225" s="147" t="s">
        <v>1733</v>
      </c>
      <c r="B225" s="144">
        <v>2</v>
      </c>
      <c r="C225" s="144">
        <v>1</v>
      </c>
    </row>
    <row r="226" spans="1:3" hidden="1" x14ac:dyDescent="0.35">
      <c r="A226" s="147" t="s">
        <v>1734</v>
      </c>
      <c r="B226" s="144">
        <v>1</v>
      </c>
      <c r="C226" s="144">
        <v>1</v>
      </c>
    </row>
    <row r="227" spans="1:3" hidden="1" x14ac:dyDescent="0.35">
      <c r="A227" s="147" t="s">
        <v>1735</v>
      </c>
      <c r="B227" s="144">
        <v>18</v>
      </c>
      <c r="C227" s="144">
        <v>1</v>
      </c>
    </row>
    <row r="228" spans="1:3" hidden="1" x14ac:dyDescent="0.35">
      <c r="A228" s="147" t="s">
        <v>1736</v>
      </c>
      <c r="B228" s="144">
        <v>8</v>
      </c>
      <c r="C228" s="144">
        <v>1</v>
      </c>
    </row>
    <row r="229" spans="1:3" hidden="1" x14ac:dyDescent="0.35">
      <c r="A229" s="147" t="s">
        <v>1737</v>
      </c>
      <c r="B229" s="144">
        <v>1</v>
      </c>
      <c r="C229" s="144">
        <v>1</v>
      </c>
    </row>
    <row r="230" spans="1:3" hidden="1" x14ac:dyDescent="0.35">
      <c r="A230" s="147" t="s">
        <v>1738</v>
      </c>
      <c r="B230" s="144">
        <v>2</v>
      </c>
      <c r="C230" s="144">
        <v>1</v>
      </c>
    </row>
    <row r="231" spans="1:3" hidden="1" x14ac:dyDescent="0.35">
      <c r="A231" s="147" t="s">
        <v>1739</v>
      </c>
      <c r="B231" s="144">
        <v>7</v>
      </c>
      <c r="C231" s="144">
        <v>1</v>
      </c>
    </row>
    <row r="232" spans="1:3" hidden="1" x14ac:dyDescent="0.35">
      <c r="A232" s="147" t="s">
        <v>1740</v>
      </c>
      <c r="B232" s="144">
        <v>17</v>
      </c>
      <c r="C232" s="144">
        <v>1</v>
      </c>
    </row>
    <row r="233" spans="1:3" hidden="1" x14ac:dyDescent="0.35">
      <c r="A233" s="147" t="s">
        <v>1741</v>
      </c>
      <c r="B233" s="144">
        <v>2</v>
      </c>
      <c r="C233" s="144">
        <v>1</v>
      </c>
    </row>
    <row r="234" spans="1:3" hidden="1" x14ac:dyDescent="0.35">
      <c r="A234" s="147" t="s">
        <v>1742</v>
      </c>
      <c r="B234" s="144">
        <v>11</v>
      </c>
      <c r="C234" s="144">
        <v>1</v>
      </c>
    </row>
    <row r="235" spans="1:3" hidden="1" x14ac:dyDescent="0.35">
      <c r="A235" s="147" t="s">
        <v>1743</v>
      </c>
      <c r="B235" s="144">
        <v>3</v>
      </c>
      <c r="C235" s="144">
        <v>1</v>
      </c>
    </row>
    <row r="236" spans="1:3" hidden="1" x14ac:dyDescent="0.35">
      <c r="A236" s="147" t="s">
        <v>1744</v>
      </c>
      <c r="B236" s="144">
        <v>8</v>
      </c>
      <c r="C236" s="144">
        <v>1</v>
      </c>
    </row>
    <row r="237" spans="1:3" hidden="1" x14ac:dyDescent="0.35">
      <c r="A237" s="147" t="s">
        <v>1745</v>
      </c>
      <c r="B237" s="144">
        <v>5</v>
      </c>
      <c r="C237" s="144">
        <v>1</v>
      </c>
    </row>
    <row r="238" spans="1:3" hidden="1" x14ac:dyDescent="0.35">
      <c r="A238" s="147" t="s">
        <v>1746</v>
      </c>
      <c r="B238" s="144">
        <v>1</v>
      </c>
      <c r="C238" s="144">
        <v>1</v>
      </c>
    </row>
    <row r="239" spans="1:3" hidden="1" x14ac:dyDescent="0.35">
      <c r="A239" s="147" t="s">
        <v>1747</v>
      </c>
      <c r="B239" s="144">
        <v>16</v>
      </c>
      <c r="C239" s="144">
        <v>1</v>
      </c>
    </row>
    <row r="240" spans="1:3" hidden="1" x14ac:dyDescent="0.35">
      <c r="A240" s="147" t="s">
        <v>1748</v>
      </c>
      <c r="B240" s="144">
        <v>4</v>
      </c>
      <c r="C240" s="144">
        <v>1</v>
      </c>
    </row>
    <row r="241" spans="1:3" hidden="1" x14ac:dyDescent="0.35">
      <c r="A241" s="147" t="s">
        <v>1749</v>
      </c>
      <c r="B241" s="144">
        <v>49</v>
      </c>
      <c r="C241" s="144">
        <v>5</v>
      </c>
    </row>
    <row r="242" spans="1:3" hidden="1" x14ac:dyDescent="0.35">
      <c r="A242" s="147" t="s">
        <v>1750</v>
      </c>
      <c r="B242" s="144">
        <v>31</v>
      </c>
      <c r="C242" s="144">
        <v>3</v>
      </c>
    </row>
    <row r="243" spans="1:3" hidden="1" x14ac:dyDescent="0.35">
      <c r="A243" s="147" t="s">
        <v>1751</v>
      </c>
      <c r="B243" s="144">
        <v>13</v>
      </c>
      <c r="C243" s="144">
        <v>1</v>
      </c>
    </row>
    <row r="244" spans="1:3" hidden="1" x14ac:dyDescent="0.35">
      <c r="A244" s="147" t="s">
        <v>1752</v>
      </c>
      <c r="B244" s="144">
        <v>181</v>
      </c>
      <c r="C244" s="144">
        <v>7</v>
      </c>
    </row>
    <row r="245" spans="1:3" hidden="1" x14ac:dyDescent="0.35">
      <c r="A245" s="147" t="s">
        <v>1753</v>
      </c>
      <c r="B245" s="144">
        <v>7</v>
      </c>
      <c r="C245" s="144">
        <v>1</v>
      </c>
    </row>
    <row r="246" spans="1:3" hidden="1" x14ac:dyDescent="0.35">
      <c r="A246" s="147" t="s">
        <v>1754</v>
      </c>
      <c r="B246" s="144">
        <v>34</v>
      </c>
      <c r="C246" s="144">
        <v>3</v>
      </c>
    </row>
    <row r="247" spans="1:3" hidden="1" x14ac:dyDescent="0.35">
      <c r="A247" s="147" t="s">
        <v>1755</v>
      </c>
      <c r="B247" s="144">
        <v>1</v>
      </c>
      <c r="C247" s="144">
        <v>1</v>
      </c>
    </row>
    <row r="248" spans="1:3" hidden="1" x14ac:dyDescent="0.35">
      <c r="A248" s="147" t="s">
        <v>1756</v>
      </c>
      <c r="B248" s="144">
        <v>1</v>
      </c>
      <c r="C248" s="144">
        <v>1</v>
      </c>
    </row>
    <row r="249" spans="1:3" hidden="1" x14ac:dyDescent="0.35">
      <c r="A249" s="147" t="s">
        <v>1757</v>
      </c>
      <c r="B249" s="144">
        <v>12</v>
      </c>
      <c r="C249" s="144">
        <v>1</v>
      </c>
    </row>
    <row r="250" spans="1:3" hidden="1" x14ac:dyDescent="0.35">
      <c r="A250" s="147" t="s">
        <v>1758</v>
      </c>
      <c r="B250" s="144">
        <v>164</v>
      </c>
      <c r="C250" s="144">
        <v>7</v>
      </c>
    </row>
    <row r="251" spans="1:3" hidden="1" x14ac:dyDescent="0.35">
      <c r="A251" s="147" t="s">
        <v>1759</v>
      </c>
      <c r="B251" s="144">
        <v>1</v>
      </c>
      <c r="C251" s="144">
        <v>1</v>
      </c>
    </row>
    <row r="252" spans="1:3" hidden="1" x14ac:dyDescent="0.35">
      <c r="A252" s="147" t="s">
        <v>1760</v>
      </c>
      <c r="B252" s="144">
        <v>3</v>
      </c>
      <c r="C252" s="144">
        <v>1</v>
      </c>
    </row>
    <row r="253" spans="1:3" hidden="1" x14ac:dyDescent="0.35">
      <c r="A253" s="147" t="s">
        <v>1761</v>
      </c>
      <c r="B253" s="144">
        <v>26</v>
      </c>
      <c r="C253" s="144">
        <v>3</v>
      </c>
    </row>
    <row r="254" spans="1:3" hidden="1" x14ac:dyDescent="0.35">
      <c r="A254" s="147" t="s">
        <v>1762</v>
      </c>
      <c r="B254" s="144">
        <v>60</v>
      </c>
      <c r="C254" s="144">
        <v>5</v>
      </c>
    </row>
    <row r="255" spans="1:3" hidden="1" x14ac:dyDescent="0.35">
      <c r="A255" s="147" t="s">
        <v>1763</v>
      </c>
      <c r="B255" s="144">
        <v>45</v>
      </c>
      <c r="C255" s="144">
        <v>5</v>
      </c>
    </row>
    <row r="256" spans="1:3" hidden="1" x14ac:dyDescent="0.35">
      <c r="A256" s="147" t="s">
        <v>1764</v>
      </c>
      <c r="B256" s="144">
        <v>66</v>
      </c>
      <c r="C256" s="144">
        <v>7</v>
      </c>
    </row>
    <row r="257" spans="1:3" hidden="1" x14ac:dyDescent="0.35">
      <c r="A257" s="147" t="s">
        <v>1765</v>
      </c>
      <c r="B257" s="144">
        <v>37</v>
      </c>
      <c r="C257" s="144">
        <v>3</v>
      </c>
    </row>
    <row r="258" spans="1:3" hidden="1" x14ac:dyDescent="0.35">
      <c r="A258" s="147" t="s">
        <v>1766</v>
      </c>
      <c r="B258" s="144">
        <v>23</v>
      </c>
      <c r="C258" s="144">
        <v>3</v>
      </c>
    </row>
    <row r="259" spans="1:3" hidden="1" x14ac:dyDescent="0.35">
      <c r="A259" s="147" t="s">
        <v>1767</v>
      </c>
      <c r="B259" s="144">
        <v>1</v>
      </c>
      <c r="C259" s="144">
        <v>1</v>
      </c>
    </row>
    <row r="260" spans="1:3" hidden="1" x14ac:dyDescent="0.35">
      <c r="A260" s="147" t="s">
        <v>1768</v>
      </c>
      <c r="B260" s="144">
        <v>43</v>
      </c>
      <c r="C260" s="144">
        <v>3</v>
      </c>
    </row>
    <row r="261" spans="1:3" hidden="1" x14ac:dyDescent="0.35">
      <c r="A261" s="147" t="s">
        <v>1769</v>
      </c>
      <c r="B261" s="144">
        <v>1</v>
      </c>
      <c r="C261" s="144">
        <v>1</v>
      </c>
    </row>
    <row r="262" spans="1:3" hidden="1" x14ac:dyDescent="0.35">
      <c r="A262" s="147" t="s">
        <v>1770</v>
      </c>
      <c r="B262" s="144">
        <v>4</v>
      </c>
      <c r="C262" s="144">
        <v>1</v>
      </c>
    </row>
    <row r="263" spans="1:3" hidden="1" x14ac:dyDescent="0.35">
      <c r="A263" s="147" t="s">
        <v>1771</v>
      </c>
      <c r="B263" s="144">
        <v>11</v>
      </c>
      <c r="C263" s="144">
        <v>1</v>
      </c>
    </row>
    <row r="264" spans="1:3" hidden="1" x14ac:dyDescent="0.35">
      <c r="A264" s="147" t="s">
        <v>1772</v>
      </c>
      <c r="B264" s="144">
        <v>4</v>
      </c>
      <c r="C264" s="144">
        <v>1</v>
      </c>
    </row>
    <row r="265" spans="1:3" hidden="1" x14ac:dyDescent="0.35">
      <c r="A265" s="147" t="s">
        <v>1773</v>
      </c>
      <c r="B265" s="144">
        <v>1</v>
      </c>
      <c r="C265" s="144">
        <v>1</v>
      </c>
    </row>
    <row r="266" spans="1:3" hidden="1" x14ac:dyDescent="0.35">
      <c r="A266" s="147" t="s">
        <v>1774</v>
      </c>
      <c r="B266" s="144">
        <v>1</v>
      </c>
      <c r="C266" s="144">
        <v>1</v>
      </c>
    </row>
    <row r="267" spans="1:3" hidden="1" x14ac:dyDescent="0.35">
      <c r="A267" s="147" t="s">
        <v>1775</v>
      </c>
      <c r="B267" s="144">
        <v>59</v>
      </c>
      <c r="C267" s="144">
        <v>5</v>
      </c>
    </row>
    <row r="268" spans="1:3" hidden="1" x14ac:dyDescent="0.35">
      <c r="A268" s="147" t="s">
        <v>1776</v>
      </c>
      <c r="B268" s="144">
        <v>11</v>
      </c>
      <c r="C268" s="144">
        <v>1</v>
      </c>
    </row>
    <row r="269" spans="1:3" hidden="1" x14ac:dyDescent="0.35">
      <c r="A269" s="147" t="s">
        <v>1777</v>
      </c>
      <c r="B269" s="144">
        <v>17</v>
      </c>
      <c r="C269" s="144">
        <v>1</v>
      </c>
    </row>
    <row r="270" spans="1:3" hidden="1" x14ac:dyDescent="0.35">
      <c r="A270" s="147" t="s">
        <v>1778</v>
      </c>
      <c r="B270" s="144">
        <v>54</v>
      </c>
      <c r="C270" s="144">
        <v>5</v>
      </c>
    </row>
    <row r="271" spans="1:3" hidden="1" x14ac:dyDescent="0.35">
      <c r="A271" s="147" t="s">
        <v>1779</v>
      </c>
      <c r="B271" s="144">
        <v>9</v>
      </c>
      <c r="C271" s="144">
        <v>1</v>
      </c>
    </row>
    <row r="272" spans="1:3" hidden="1" x14ac:dyDescent="0.35">
      <c r="A272" s="147" t="s">
        <v>1780</v>
      </c>
      <c r="B272" s="144">
        <v>9</v>
      </c>
      <c r="C272" s="144">
        <v>1</v>
      </c>
    </row>
    <row r="273" spans="1:3" hidden="1" x14ac:dyDescent="0.35">
      <c r="A273" s="147" t="s">
        <v>1781</v>
      </c>
      <c r="B273" s="144">
        <v>5</v>
      </c>
      <c r="C273" s="144">
        <v>1</v>
      </c>
    </row>
    <row r="274" spans="1:3" hidden="1" x14ac:dyDescent="0.35">
      <c r="A274" s="147" t="s">
        <v>1782</v>
      </c>
      <c r="B274" s="144">
        <v>27</v>
      </c>
      <c r="C274" s="144">
        <v>3</v>
      </c>
    </row>
    <row r="275" spans="1:3" hidden="1" x14ac:dyDescent="0.35">
      <c r="A275" s="147" t="s">
        <v>1783</v>
      </c>
      <c r="B275" s="144">
        <v>78</v>
      </c>
      <c r="C275" s="144">
        <v>7</v>
      </c>
    </row>
    <row r="276" spans="1:3" hidden="1" x14ac:dyDescent="0.35">
      <c r="A276" s="147" t="s">
        <v>1784</v>
      </c>
      <c r="B276" s="144">
        <v>15</v>
      </c>
      <c r="C276" s="144">
        <v>1</v>
      </c>
    </row>
    <row r="277" spans="1:3" hidden="1" x14ac:dyDescent="0.35">
      <c r="A277" s="147" t="s">
        <v>1785</v>
      </c>
      <c r="B277" s="144">
        <v>16</v>
      </c>
      <c r="C277" s="144">
        <v>1</v>
      </c>
    </row>
    <row r="278" spans="1:3" hidden="1" x14ac:dyDescent="0.35">
      <c r="A278" s="147" t="s">
        <v>1786</v>
      </c>
      <c r="B278" s="144">
        <v>1</v>
      </c>
      <c r="C278" s="144">
        <v>1</v>
      </c>
    </row>
    <row r="279" spans="1:3" hidden="1" x14ac:dyDescent="0.35">
      <c r="A279" s="147" t="s">
        <v>1787</v>
      </c>
      <c r="B279" s="144">
        <v>2</v>
      </c>
      <c r="C279" s="144">
        <v>1</v>
      </c>
    </row>
    <row r="280" spans="1:3" hidden="1" x14ac:dyDescent="0.35">
      <c r="A280" s="147" t="s">
        <v>1788</v>
      </c>
      <c r="B280" s="144">
        <v>337</v>
      </c>
      <c r="C280" s="144">
        <v>7</v>
      </c>
    </row>
    <row r="281" spans="1:3" hidden="1" x14ac:dyDescent="0.35">
      <c r="A281" s="147" t="s">
        <v>1789</v>
      </c>
      <c r="B281" s="144">
        <v>37</v>
      </c>
      <c r="C281" s="144">
        <v>3</v>
      </c>
    </row>
    <row r="282" spans="1:3" hidden="1" x14ac:dyDescent="0.35">
      <c r="A282" s="147" t="s">
        <v>1790</v>
      </c>
      <c r="B282" s="144">
        <v>11</v>
      </c>
      <c r="C282" s="144">
        <v>1</v>
      </c>
    </row>
    <row r="283" spans="1:3" hidden="1" x14ac:dyDescent="0.35">
      <c r="A283" s="147" t="s">
        <v>1791</v>
      </c>
      <c r="B283" s="144">
        <v>39</v>
      </c>
      <c r="C283" s="144">
        <v>3</v>
      </c>
    </row>
    <row r="284" spans="1:3" hidden="1" x14ac:dyDescent="0.35">
      <c r="A284" s="147" t="s">
        <v>1792</v>
      </c>
      <c r="B284" s="144">
        <v>2</v>
      </c>
      <c r="C284" s="144">
        <v>1</v>
      </c>
    </row>
    <row r="285" spans="1:3" hidden="1" x14ac:dyDescent="0.35">
      <c r="A285" s="147" t="s">
        <v>1793</v>
      </c>
      <c r="B285" s="144">
        <v>13</v>
      </c>
      <c r="C285" s="144">
        <v>1</v>
      </c>
    </row>
    <row r="286" spans="1:3" hidden="1" x14ac:dyDescent="0.35">
      <c r="A286" s="147" t="s">
        <v>1371</v>
      </c>
      <c r="B286" s="144">
        <v>67</v>
      </c>
      <c r="C286" s="144">
        <v>7</v>
      </c>
    </row>
    <row r="287" spans="1:3" hidden="1" x14ac:dyDescent="0.35">
      <c r="A287" s="147" t="s">
        <v>1794</v>
      </c>
      <c r="B287" s="144">
        <v>3</v>
      </c>
      <c r="C287" s="144">
        <v>1</v>
      </c>
    </row>
    <row r="288" spans="1:3" hidden="1" x14ac:dyDescent="0.35">
      <c r="A288" s="147" t="s">
        <v>1795</v>
      </c>
      <c r="B288" s="144">
        <v>48</v>
      </c>
      <c r="C288" s="144">
        <v>5</v>
      </c>
    </row>
    <row r="289" spans="1:3" hidden="1" x14ac:dyDescent="0.35">
      <c r="A289" s="147" t="s">
        <v>1796</v>
      </c>
      <c r="B289" s="144">
        <v>4</v>
      </c>
      <c r="C289" s="144">
        <v>1</v>
      </c>
    </row>
    <row r="290" spans="1:3" hidden="1" x14ac:dyDescent="0.35">
      <c r="A290" s="147" t="s">
        <v>1797</v>
      </c>
      <c r="B290" s="144">
        <v>254</v>
      </c>
      <c r="C290" s="144">
        <v>7</v>
      </c>
    </row>
    <row r="291" spans="1:3" hidden="1" x14ac:dyDescent="0.35">
      <c r="A291" s="147" t="s">
        <v>1798</v>
      </c>
      <c r="B291" s="144">
        <v>146</v>
      </c>
      <c r="C291" s="144">
        <v>7</v>
      </c>
    </row>
    <row r="292" spans="1:3" hidden="1" x14ac:dyDescent="0.35">
      <c r="A292" s="147" t="s">
        <v>1799</v>
      </c>
      <c r="B292" s="144">
        <v>8</v>
      </c>
      <c r="C292" s="144">
        <v>1</v>
      </c>
    </row>
    <row r="293" spans="1:3" hidden="1" x14ac:dyDescent="0.35">
      <c r="A293" s="147" t="s">
        <v>1800</v>
      </c>
      <c r="B293" s="144">
        <v>5</v>
      </c>
      <c r="C293" s="144">
        <v>1</v>
      </c>
    </row>
    <row r="294" spans="1:3" hidden="1" x14ac:dyDescent="0.35">
      <c r="A294" s="147" t="s">
        <v>1801</v>
      </c>
      <c r="B294" s="144">
        <v>25</v>
      </c>
      <c r="C294" s="144">
        <v>3</v>
      </c>
    </row>
    <row r="295" spans="1:3" hidden="1" x14ac:dyDescent="0.35">
      <c r="A295" s="147" t="s">
        <v>1802</v>
      </c>
      <c r="B295" s="144">
        <v>2</v>
      </c>
      <c r="C295" s="144">
        <v>1</v>
      </c>
    </row>
    <row r="296" spans="1:3" hidden="1" x14ac:dyDescent="0.35">
      <c r="A296" s="147" t="s">
        <v>1803</v>
      </c>
      <c r="B296" s="144">
        <v>52</v>
      </c>
      <c r="C296" s="144">
        <v>5</v>
      </c>
    </row>
    <row r="297" spans="1:3" hidden="1" x14ac:dyDescent="0.35">
      <c r="A297" s="147" t="s">
        <v>1804</v>
      </c>
      <c r="B297" s="144">
        <v>4</v>
      </c>
      <c r="C297" s="144">
        <v>1</v>
      </c>
    </row>
    <row r="298" spans="1:3" hidden="1" x14ac:dyDescent="0.35">
      <c r="A298" s="147" t="s">
        <v>1805</v>
      </c>
      <c r="B298" s="144">
        <v>1</v>
      </c>
      <c r="C298" s="144">
        <v>1</v>
      </c>
    </row>
    <row r="299" spans="1:3" hidden="1" x14ac:dyDescent="0.35">
      <c r="A299" s="147" t="s">
        <v>1806</v>
      </c>
      <c r="B299" s="144">
        <v>6</v>
      </c>
      <c r="C299" s="144">
        <v>1</v>
      </c>
    </row>
    <row r="300" spans="1:3" hidden="1" x14ac:dyDescent="0.35">
      <c r="A300" s="147" t="s">
        <v>1807</v>
      </c>
      <c r="B300" s="144">
        <v>1</v>
      </c>
      <c r="C300" s="144">
        <v>1</v>
      </c>
    </row>
    <row r="301" spans="1:3" hidden="1" x14ac:dyDescent="0.35">
      <c r="A301" s="147" t="s">
        <v>1808</v>
      </c>
      <c r="B301" s="144">
        <v>2</v>
      </c>
      <c r="C301" s="144">
        <v>1</v>
      </c>
    </row>
    <row r="302" spans="1:3" hidden="1" x14ac:dyDescent="0.35">
      <c r="A302" s="147" t="s">
        <v>1809</v>
      </c>
      <c r="B302" s="144">
        <v>32</v>
      </c>
      <c r="C302" s="144">
        <v>3</v>
      </c>
    </row>
    <row r="303" spans="1:3" hidden="1" x14ac:dyDescent="0.35">
      <c r="A303" s="147" t="s">
        <v>1810</v>
      </c>
      <c r="B303" s="144">
        <v>9</v>
      </c>
      <c r="C303" s="144">
        <v>1</v>
      </c>
    </row>
    <row r="304" spans="1:3" hidden="1" x14ac:dyDescent="0.35">
      <c r="A304" s="147" t="s">
        <v>1811</v>
      </c>
      <c r="B304" s="144">
        <v>20</v>
      </c>
      <c r="C304" s="144">
        <v>1</v>
      </c>
    </row>
    <row r="305" spans="1:3" hidden="1" x14ac:dyDescent="0.35">
      <c r="A305" s="147" t="s">
        <v>1812</v>
      </c>
      <c r="B305" s="144">
        <v>2</v>
      </c>
      <c r="C305" s="144">
        <v>1</v>
      </c>
    </row>
    <row r="306" spans="1:3" hidden="1" x14ac:dyDescent="0.35">
      <c r="A306" s="147" t="s">
        <v>1813</v>
      </c>
      <c r="B306" s="144">
        <v>2</v>
      </c>
      <c r="C306" s="144">
        <v>1</v>
      </c>
    </row>
    <row r="307" spans="1:3" hidden="1" x14ac:dyDescent="0.35">
      <c r="A307" s="147" t="s">
        <v>1814</v>
      </c>
      <c r="B307" s="144">
        <v>4</v>
      </c>
      <c r="C307" s="144">
        <v>1</v>
      </c>
    </row>
    <row r="308" spans="1:3" hidden="1" x14ac:dyDescent="0.35">
      <c r="A308" s="147" t="s">
        <v>1815</v>
      </c>
      <c r="B308" s="144">
        <v>1</v>
      </c>
      <c r="C308" s="144">
        <v>1</v>
      </c>
    </row>
    <row r="309" spans="1:3" hidden="1" x14ac:dyDescent="0.35">
      <c r="A309" s="147" t="s">
        <v>1816</v>
      </c>
      <c r="B309" s="144">
        <v>50</v>
      </c>
      <c r="C309" s="144">
        <v>5</v>
      </c>
    </row>
    <row r="310" spans="1:3" hidden="1" x14ac:dyDescent="0.35">
      <c r="A310" s="147" t="s">
        <v>1817</v>
      </c>
      <c r="B310" s="144">
        <v>65</v>
      </c>
      <c r="C310" s="144">
        <v>7</v>
      </c>
    </row>
    <row r="311" spans="1:3" hidden="1" x14ac:dyDescent="0.35">
      <c r="A311" s="147" t="s">
        <v>1818</v>
      </c>
      <c r="B311" s="144">
        <v>1</v>
      </c>
      <c r="C311" s="144">
        <v>1</v>
      </c>
    </row>
    <row r="312" spans="1:3" hidden="1" x14ac:dyDescent="0.35">
      <c r="A312" s="147" t="s">
        <v>1819</v>
      </c>
      <c r="B312" s="144">
        <v>24</v>
      </c>
      <c r="C312" s="144">
        <v>3</v>
      </c>
    </row>
    <row r="313" spans="1:3" hidden="1" x14ac:dyDescent="0.35">
      <c r="A313" s="147" t="s">
        <v>1820</v>
      </c>
      <c r="B313" s="144">
        <v>40</v>
      </c>
      <c r="C313" s="144">
        <v>3</v>
      </c>
    </row>
    <row r="314" spans="1:3" hidden="1" x14ac:dyDescent="0.35">
      <c r="A314" s="147" t="s">
        <v>1821</v>
      </c>
      <c r="B314" s="144">
        <v>2</v>
      </c>
      <c r="C314" s="144">
        <v>1</v>
      </c>
    </row>
    <row r="315" spans="1:3" hidden="1" x14ac:dyDescent="0.35">
      <c r="A315" s="147" t="s">
        <v>1822</v>
      </c>
      <c r="B315" s="144">
        <v>85</v>
      </c>
      <c r="C315" s="144">
        <v>7</v>
      </c>
    </row>
    <row r="316" spans="1:3" hidden="1" x14ac:dyDescent="0.35">
      <c r="A316" s="147" t="s">
        <v>1823</v>
      </c>
      <c r="B316" s="144">
        <v>8</v>
      </c>
      <c r="C316" s="144">
        <v>1</v>
      </c>
    </row>
    <row r="317" spans="1:3" hidden="1" x14ac:dyDescent="0.35">
      <c r="A317" s="147" t="s">
        <v>1824</v>
      </c>
      <c r="B317" s="144">
        <v>1</v>
      </c>
      <c r="C317" s="144">
        <v>1</v>
      </c>
    </row>
    <row r="318" spans="1:3" hidden="1" x14ac:dyDescent="0.35">
      <c r="A318" s="147" t="s">
        <v>1825</v>
      </c>
      <c r="B318" s="144">
        <v>10</v>
      </c>
      <c r="C318" s="144">
        <v>1</v>
      </c>
    </row>
    <row r="319" spans="1:3" hidden="1" x14ac:dyDescent="0.35">
      <c r="A319" s="147" t="s">
        <v>1826</v>
      </c>
      <c r="B319" s="144">
        <v>1</v>
      </c>
      <c r="C319" s="144">
        <v>1</v>
      </c>
    </row>
    <row r="320" spans="1:3" hidden="1" x14ac:dyDescent="0.35">
      <c r="A320" s="147" t="s">
        <v>1827</v>
      </c>
      <c r="B320" s="144">
        <v>2</v>
      </c>
      <c r="C320" s="144">
        <v>1</v>
      </c>
    </row>
    <row r="321" spans="1:3" hidden="1" x14ac:dyDescent="0.35">
      <c r="A321" s="147" t="s">
        <v>1828</v>
      </c>
      <c r="B321" s="144">
        <v>17</v>
      </c>
      <c r="C321" s="144">
        <v>1</v>
      </c>
    </row>
    <row r="322" spans="1:3" hidden="1" x14ac:dyDescent="0.35">
      <c r="A322" s="147" t="s">
        <v>1829</v>
      </c>
      <c r="B322" s="144">
        <v>63</v>
      </c>
      <c r="C322" s="144">
        <v>5</v>
      </c>
    </row>
    <row r="323" spans="1:3" hidden="1" x14ac:dyDescent="0.35">
      <c r="A323" s="147" t="s">
        <v>1830</v>
      </c>
      <c r="B323" s="144">
        <v>41</v>
      </c>
      <c r="C323" s="144">
        <v>3</v>
      </c>
    </row>
    <row r="324" spans="1:3" hidden="1" x14ac:dyDescent="0.35">
      <c r="A324" s="147" t="s">
        <v>1831</v>
      </c>
      <c r="B324" s="144">
        <v>1</v>
      </c>
      <c r="C324" s="144">
        <v>1</v>
      </c>
    </row>
    <row r="325" spans="1:3" hidden="1" x14ac:dyDescent="0.35">
      <c r="A325" s="147" t="s">
        <v>1832</v>
      </c>
      <c r="B325" s="144">
        <v>29</v>
      </c>
      <c r="C325" s="144">
        <v>3</v>
      </c>
    </row>
    <row r="326" spans="1:3" hidden="1" x14ac:dyDescent="0.35">
      <c r="A326" s="147" t="s">
        <v>1833</v>
      </c>
      <c r="B326" s="144">
        <v>46</v>
      </c>
      <c r="C326" s="144">
        <v>5</v>
      </c>
    </row>
    <row r="327" spans="1:3" hidden="1" x14ac:dyDescent="0.35">
      <c r="A327" s="147" t="s">
        <v>1834</v>
      </c>
      <c r="B327" s="144">
        <v>26</v>
      </c>
      <c r="C327" s="144">
        <v>3</v>
      </c>
    </row>
    <row r="328" spans="1:3" hidden="1" x14ac:dyDescent="0.35">
      <c r="A328" s="147" t="s">
        <v>1835</v>
      </c>
      <c r="B328" s="144">
        <v>37</v>
      </c>
      <c r="C328" s="144">
        <v>3</v>
      </c>
    </row>
    <row r="329" spans="1:3" hidden="1" x14ac:dyDescent="0.35">
      <c r="A329" s="147" t="s">
        <v>1836</v>
      </c>
      <c r="B329" s="144">
        <v>11</v>
      </c>
      <c r="C329" s="144">
        <v>1</v>
      </c>
    </row>
    <row r="330" spans="1:3" hidden="1" x14ac:dyDescent="0.35">
      <c r="A330" s="147" t="s">
        <v>1837</v>
      </c>
      <c r="B330" s="144">
        <v>2</v>
      </c>
      <c r="C330" s="144">
        <v>1</v>
      </c>
    </row>
    <row r="331" spans="1:3" hidden="1" x14ac:dyDescent="0.35">
      <c r="A331" s="147" t="s">
        <v>1838</v>
      </c>
      <c r="B331" s="144">
        <v>1</v>
      </c>
      <c r="C331" s="144">
        <v>1</v>
      </c>
    </row>
    <row r="332" spans="1:3" hidden="1" x14ac:dyDescent="0.35">
      <c r="A332" s="147" t="s">
        <v>1839</v>
      </c>
      <c r="B332" s="144">
        <v>3</v>
      </c>
      <c r="C332" s="144">
        <v>1</v>
      </c>
    </row>
    <row r="333" spans="1:3" hidden="1" x14ac:dyDescent="0.35">
      <c r="A333" s="147" t="s">
        <v>1840</v>
      </c>
      <c r="B333" s="144">
        <v>3</v>
      </c>
      <c r="C333" s="144">
        <v>1</v>
      </c>
    </row>
    <row r="334" spans="1:3" hidden="1" x14ac:dyDescent="0.35">
      <c r="A334" s="147" t="s">
        <v>1841</v>
      </c>
      <c r="B334" s="144">
        <v>3</v>
      </c>
      <c r="C334" s="144">
        <v>1</v>
      </c>
    </row>
    <row r="335" spans="1:3" hidden="1" x14ac:dyDescent="0.35">
      <c r="A335" s="147" t="s">
        <v>1842</v>
      </c>
      <c r="B335" s="144">
        <v>3</v>
      </c>
      <c r="C335" s="144">
        <v>1</v>
      </c>
    </row>
    <row r="336" spans="1:3" hidden="1" x14ac:dyDescent="0.35">
      <c r="A336" s="147" t="s">
        <v>1843</v>
      </c>
      <c r="B336" s="144">
        <v>5</v>
      </c>
      <c r="C336" s="144">
        <v>1</v>
      </c>
    </row>
    <row r="337" spans="1:3" hidden="1" x14ac:dyDescent="0.35">
      <c r="A337" s="147" t="s">
        <v>1844</v>
      </c>
      <c r="B337" s="144">
        <v>4</v>
      </c>
      <c r="C337" s="144">
        <v>1</v>
      </c>
    </row>
    <row r="338" spans="1:3" hidden="1" x14ac:dyDescent="0.35">
      <c r="A338" s="147" t="s">
        <v>1845</v>
      </c>
      <c r="B338" s="144">
        <v>29</v>
      </c>
      <c r="C338" s="144">
        <v>3</v>
      </c>
    </row>
    <row r="339" spans="1:3" hidden="1" x14ac:dyDescent="0.35">
      <c r="A339" s="147" t="s">
        <v>1846</v>
      </c>
      <c r="B339" s="144">
        <v>2</v>
      </c>
      <c r="C339" s="144">
        <v>1</v>
      </c>
    </row>
    <row r="340" spans="1:3" hidden="1" x14ac:dyDescent="0.35">
      <c r="A340" s="147" t="s">
        <v>1847</v>
      </c>
      <c r="B340" s="144">
        <v>13</v>
      </c>
      <c r="C340" s="144">
        <v>1</v>
      </c>
    </row>
    <row r="341" spans="1:3" hidden="1" x14ac:dyDescent="0.35">
      <c r="A341" s="147" t="s">
        <v>1848</v>
      </c>
      <c r="B341" s="144">
        <v>1</v>
      </c>
      <c r="C341" s="144">
        <v>1</v>
      </c>
    </row>
    <row r="342" spans="1:3" x14ac:dyDescent="0.35">
      <c r="A342" s="147" t="s">
        <v>1849</v>
      </c>
      <c r="B342" s="144">
        <v>40</v>
      </c>
      <c r="C342" s="144">
        <v>3</v>
      </c>
    </row>
    <row r="343" spans="1:3" hidden="1" x14ac:dyDescent="0.35">
      <c r="A343" s="147" t="s">
        <v>1850</v>
      </c>
      <c r="B343" s="144">
        <v>1</v>
      </c>
      <c r="C343" s="144">
        <v>1</v>
      </c>
    </row>
    <row r="344" spans="1:3" hidden="1" x14ac:dyDescent="0.35">
      <c r="A344" s="147" t="s">
        <v>1851</v>
      </c>
      <c r="B344" s="144">
        <v>2</v>
      </c>
      <c r="C344" s="144">
        <v>1</v>
      </c>
    </row>
    <row r="345" spans="1:3" hidden="1" x14ac:dyDescent="0.35">
      <c r="A345" s="147" t="s">
        <v>1852</v>
      </c>
      <c r="B345" s="144">
        <v>7</v>
      </c>
      <c r="C345" s="144">
        <v>1</v>
      </c>
    </row>
    <row r="346" spans="1:3" hidden="1" x14ac:dyDescent="0.35">
      <c r="A346" s="147" t="s">
        <v>1853</v>
      </c>
      <c r="B346" s="144">
        <v>2</v>
      </c>
      <c r="C346" s="144">
        <v>1</v>
      </c>
    </row>
    <row r="347" spans="1:3" hidden="1" x14ac:dyDescent="0.35">
      <c r="A347" s="147" t="s">
        <v>1854</v>
      </c>
      <c r="B347" s="144">
        <v>11</v>
      </c>
      <c r="C347" s="144">
        <v>1</v>
      </c>
    </row>
    <row r="348" spans="1:3" hidden="1" x14ac:dyDescent="0.35">
      <c r="A348" s="147" t="s">
        <v>1855</v>
      </c>
      <c r="B348" s="144">
        <v>3</v>
      </c>
      <c r="C348" s="144">
        <v>1</v>
      </c>
    </row>
    <row r="349" spans="1:3" hidden="1" x14ac:dyDescent="0.35">
      <c r="A349" s="147" t="s">
        <v>1856</v>
      </c>
      <c r="B349" s="144">
        <v>8</v>
      </c>
      <c r="C349" s="144">
        <v>1</v>
      </c>
    </row>
    <row r="350" spans="1:3" hidden="1" x14ac:dyDescent="0.35">
      <c r="A350" s="147" t="s">
        <v>1857</v>
      </c>
      <c r="B350" s="144">
        <v>33</v>
      </c>
      <c r="C350" s="144">
        <v>3</v>
      </c>
    </row>
    <row r="351" spans="1:3" hidden="1" x14ac:dyDescent="0.35">
      <c r="A351" s="147" t="s">
        <v>1858</v>
      </c>
      <c r="B351" s="144">
        <v>1</v>
      </c>
      <c r="C351" s="144">
        <v>1</v>
      </c>
    </row>
    <row r="352" spans="1:3" hidden="1" x14ac:dyDescent="0.35">
      <c r="A352" s="147" t="s">
        <v>1859</v>
      </c>
      <c r="B352" s="144">
        <v>3</v>
      </c>
      <c r="C352" s="144">
        <v>1</v>
      </c>
    </row>
    <row r="353" spans="1:3" hidden="1" x14ac:dyDescent="0.35">
      <c r="A353" s="147" t="s">
        <v>1860</v>
      </c>
      <c r="B353" s="144">
        <v>5</v>
      </c>
      <c r="C353" s="144">
        <v>1</v>
      </c>
    </row>
    <row r="354" spans="1:3" hidden="1" x14ac:dyDescent="0.35">
      <c r="A354" s="147" t="s">
        <v>1861</v>
      </c>
      <c r="B354" s="144">
        <v>4</v>
      </c>
      <c r="C354" s="144">
        <v>1</v>
      </c>
    </row>
    <row r="355" spans="1:3" hidden="1" x14ac:dyDescent="0.35">
      <c r="A355" s="147" t="s">
        <v>1862</v>
      </c>
      <c r="B355" s="144">
        <v>26</v>
      </c>
      <c r="C355" s="144">
        <v>3</v>
      </c>
    </row>
    <row r="356" spans="1:3" hidden="1" x14ac:dyDescent="0.35">
      <c r="A356" s="147" t="s">
        <v>1863</v>
      </c>
      <c r="B356" s="144">
        <v>15</v>
      </c>
      <c r="C356" s="144">
        <v>1</v>
      </c>
    </row>
    <row r="357" spans="1:3" hidden="1" x14ac:dyDescent="0.35">
      <c r="A357" s="147" t="s">
        <v>1864</v>
      </c>
      <c r="B357" s="144">
        <v>3</v>
      </c>
      <c r="C357" s="144">
        <v>1</v>
      </c>
    </row>
    <row r="358" spans="1:3" hidden="1" x14ac:dyDescent="0.35">
      <c r="A358" s="147" t="s">
        <v>1372</v>
      </c>
      <c r="B358" s="144">
        <v>16</v>
      </c>
      <c r="C358" s="144">
        <v>1</v>
      </c>
    </row>
    <row r="359" spans="1:3" hidden="1" x14ac:dyDescent="0.35">
      <c r="A359" s="147" t="s">
        <v>1865</v>
      </c>
      <c r="B359" s="144">
        <v>3</v>
      </c>
      <c r="C359" s="144">
        <v>1</v>
      </c>
    </row>
    <row r="360" spans="1:3" hidden="1" x14ac:dyDescent="0.35">
      <c r="A360" s="147" t="s">
        <v>1866</v>
      </c>
      <c r="B360" s="144">
        <v>1</v>
      </c>
      <c r="C360" s="144">
        <v>1</v>
      </c>
    </row>
    <row r="361" spans="1:3" hidden="1" x14ac:dyDescent="0.35">
      <c r="A361" s="147" t="s">
        <v>1867</v>
      </c>
      <c r="B361" s="144">
        <v>1</v>
      </c>
      <c r="C361" s="144">
        <v>1</v>
      </c>
    </row>
    <row r="362" spans="1:3" hidden="1" x14ac:dyDescent="0.35">
      <c r="A362" s="147" t="s">
        <v>1868</v>
      </c>
      <c r="B362" s="144">
        <v>2</v>
      </c>
      <c r="C362" s="144">
        <v>1</v>
      </c>
    </row>
    <row r="363" spans="1:3" hidden="1" x14ac:dyDescent="0.35">
      <c r="A363" s="147" t="s">
        <v>1869</v>
      </c>
      <c r="B363" s="144">
        <v>2</v>
      </c>
      <c r="C363" s="144">
        <v>1</v>
      </c>
    </row>
    <row r="364" spans="1:3" hidden="1" x14ac:dyDescent="0.35">
      <c r="A364" s="147" t="s">
        <v>1870</v>
      </c>
      <c r="B364" s="144">
        <v>25</v>
      </c>
      <c r="C364" s="144">
        <v>3</v>
      </c>
    </row>
    <row r="365" spans="1:3" hidden="1" x14ac:dyDescent="0.35">
      <c r="A365" s="147" t="s">
        <v>1871</v>
      </c>
      <c r="B365" s="144">
        <v>3</v>
      </c>
      <c r="C365" s="144">
        <v>1</v>
      </c>
    </row>
    <row r="366" spans="1:3" hidden="1" x14ac:dyDescent="0.35">
      <c r="A366" s="147" t="s">
        <v>1872</v>
      </c>
      <c r="B366" s="144">
        <v>2</v>
      </c>
      <c r="C366" s="144">
        <v>1</v>
      </c>
    </row>
    <row r="367" spans="1:3" hidden="1" x14ac:dyDescent="0.35">
      <c r="A367" s="147" t="s">
        <v>1873</v>
      </c>
      <c r="B367" s="144">
        <v>87</v>
      </c>
      <c r="C367" s="144">
        <v>7</v>
      </c>
    </row>
    <row r="368" spans="1:3" hidden="1" x14ac:dyDescent="0.35">
      <c r="A368" s="147" t="s">
        <v>1874</v>
      </c>
      <c r="B368" s="144">
        <v>26</v>
      </c>
      <c r="C368" s="144">
        <v>3</v>
      </c>
    </row>
    <row r="369" spans="1:3" hidden="1" x14ac:dyDescent="0.35">
      <c r="A369" s="147" t="s">
        <v>1875</v>
      </c>
      <c r="B369" s="144">
        <v>10</v>
      </c>
      <c r="C369" s="144">
        <v>1</v>
      </c>
    </row>
    <row r="370" spans="1:3" hidden="1" x14ac:dyDescent="0.35">
      <c r="A370" s="147" t="s">
        <v>1876</v>
      </c>
      <c r="B370" s="144">
        <v>3</v>
      </c>
      <c r="C370" s="144">
        <v>1</v>
      </c>
    </row>
    <row r="371" spans="1:3" hidden="1" x14ac:dyDescent="0.35">
      <c r="A371" s="147" t="s">
        <v>1877</v>
      </c>
      <c r="B371" s="144">
        <v>4</v>
      </c>
      <c r="C371" s="144">
        <v>1</v>
      </c>
    </row>
    <row r="372" spans="1:3" hidden="1" x14ac:dyDescent="0.35">
      <c r="A372" s="147" t="s">
        <v>1878</v>
      </c>
      <c r="B372" s="144">
        <v>34</v>
      </c>
      <c r="C372" s="144">
        <v>3</v>
      </c>
    </row>
    <row r="373" spans="1:3" hidden="1" x14ac:dyDescent="0.35">
      <c r="A373" s="147" t="s">
        <v>1879</v>
      </c>
      <c r="B373" s="144">
        <v>4</v>
      </c>
      <c r="C373" s="144">
        <v>1</v>
      </c>
    </row>
    <row r="374" spans="1:3" hidden="1" x14ac:dyDescent="0.35">
      <c r="A374" s="147" t="s">
        <v>1880</v>
      </c>
      <c r="B374" s="144">
        <v>12</v>
      </c>
      <c r="C374" s="144">
        <v>1</v>
      </c>
    </row>
    <row r="375" spans="1:3" hidden="1" x14ac:dyDescent="0.35">
      <c r="A375" s="147" t="s">
        <v>1881</v>
      </c>
      <c r="B375" s="144">
        <v>1</v>
      </c>
      <c r="C375" s="144">
        <v>1</v>
      </c>
    </row>
    <row r="376" spans="1:3" hidden="1" x14ac:dyDescent="0.35">
      <c r="A376" s="147" t="s">
        <v>1882</v>
      </c>
      <c r="B376" s="144">
        <v>39</v>
      </c>
      <c r="C376" s="144">
        <v>3</v>
      </c>
    </row>
    <row r="377" spans="1:3" hidden="1" x14ac:dyDescent="0.35">
      <c r="A377" s="147" t="s">
        <v>1883</v>
      </c>
      <c r="B377" s="144">
        <v>6</v>
      </c>
      <c r="C377" s="144">
        <v>1</v>
      </c>
    </row>
    <row r="378" spans="1:3" hidden="1" x14ac:dyDescent="0.35">
      <c r="A378" s="147" t="s">
        <v>1884</v>
      </c>
      <c r="B378" s="144">
        <v>32</v>
      </c>
      <c r="C378" s="144">
        <v>3</v>
      </c>
    </row>
    <row r="379" spans="1:3" hidden="1" x14ac:dyDescent="0.35">
      <c r="A379" s="147" t="s">
        <v>1885</v>
      </c>
      <c r="B379" s="144">
        <v>2</v>
      </c>
      <c r="C379" s="144">
        <v>1</v>
      </c>
    </row>
    <row r="380" spans="1:3" hidden="1" x14ac:dyDescent="0.35">
      <c r="A380" s="147" t="s">
        <v>1886</v>
      </c>
      <c r="B380" s="144">
        <v>70</v>
      </c>
      <c r="C380" s="144">
        <v>7</v>
      </c>
    </row>
    <row r="381" spans="1:3" hidden="1" x14ac:dyDescent="0.35">
      <c r="A381" s="147" t="s">
        <v>1887</v>
      </c>
      <c r="B381" s="144">
        <v>2</v>
      </c>
      <c r="C381" s="144">
        <v>1</v>
      </c>
    </row>
    <row r="382" spans="1:3" hidden="1" x14ac:dyDescent="0.35">
      <c r="A382" s="147" t="s">
        <v>1888</v>
      </c>
      <c r="B382" s="144">
        <v>1</v>
      </c>
      <c r="C382" s="144">
        <v>1</v>
      </c>
    </row>
    <row r="383" spans="1:3" hidden="1" x14ac:dyDescent="0.35">
      <c r="A383" s="147" t="s">
        <v>1889</v>
      </c>
      <c r="B383" s="144">
        <v>29</v>
      </c>
      <c r="C383" s="144">
        <v>3</v>
      </c>
    </row>
    <row r="384" spans="1:3" hidden="1" x14ac:dyDescent="0.35">
      <c r="A384" s="147" t="s">
        <v>1890</v>
      </c>
      <c r="B384" s="144">
        <v>7</v>
      </c>
      <c r="C384" s="144">
        <v>1</v>
      </c>
    </row>
    <row r="385" spans="1:3" hidden="1" x14ac:dyDescent="0.35">
      <c r="A385" s="147" t="s">
        <v>1891</v>
      </c>
      <c r="B385" s="144">
        <v>404</v>
      </c>
      <c r="C385" s="144">
        <v>7</v>
      </c>
    </row>
    <row r="386" spans="1:3" hidden="1" x14ac:dyDescent="0.35">
      <c r="A386" s="147" t="s">
        <v>1892</v>
      </c>
      <c r="B386" s="144">
        <v>8</v>
      </c>
      <c r="C386" s="144">
        <v>1</v>
      </c>
    </row>
    <row r="387" spans="1:3" hidden="1" x14ac:dyDescent="0.35">
      <c r="A387" s="147" t="s">
        <v>1373</v>
      </c>
      <c r="B387" s="144">
        <v>36</v>
      </c>
      <c r="C387" s="144">
        <v>3</v>
      </c>
    </row>
    <row r="388" spans="1:3" hidden="1" x14ac:dyDescent="0.35">
      <c r="A388" s="147" t="s">
        <v>1893</v>
      </c>
      <c r="B388" s="144">
        <v>4</v>
      </c>
      <c r="C388" s="144">
        <v>1</v>
      </c>
    </row>
    <row r="389" spans="1:3" hidden="1" x14ac:dyDescent="0.35">
      <c r="A389" s="147" t="s">
        <v>1894</v>
      </c>
      <c r="B389" s="144">
        <v>2</v>
      </c>
      <c r="C389" s="144">
        <v>1</v>
      </c>
    </row>
    <row r="390" spans="1:3" hidden="1" x14ac:dyDescent="0.35">
      <c r="A390" s="147" t="s">
        <v>1895</v>
      </c>
      <c r="B390" s="144">
        <v>5</v>
      </c>
      <c r="C390" s="144">
        <v>1</v>
      </c>
    </row>
    <row r="391" spans="1:3" hidden="1" x14ac:dyDescent="0.35">
      <c r="A391" s="147" t="s">
        <v>1896</v>
      </c>
      <c r="B391" s="144">
        <v>1</v>
      </c>
      <c r="C391" s="144">
        <v>1</v>
      </c>
    </row>
    <row r="392" spans="1:3" hidden="1" x14ac:dyDescent="0.35">
      <c r="A392" s="147" t="s">
        <v>1897</v>
      </c>
      <c r="B392" s="144">
        <v>1</v>
      </c>
      <c r="C392" s="144">
        <v>1</v>
      </c>
    </row>
    <row r="393" spans="1:3" hidden="1" x14ac:dyDescent="0.35">
      <c r="A393" s="147" t="s">
        <v>1898</v>
      </c>
      <c r="B393" s="144">
        <v>66</v>
      </c>
      <c r="C393" s="144">
        <v>7</v>
      </c>
    </row>
    <row r="394" spans="1:3" hidden="1" x14ac:dyDescent="0.35">
      <c r="A394" s="147" t="s">
        <v>1899</v>
      </c>
      <c r="B394" s="144">
        <v>11</v>
      </c>
      <c r="C394" s="144">
        <v>1</v>
      </c>
    </row>
    <row r="395" spans="1:3" hidden="1" x14ac:dyDescent="0.35">
      <c r="A395" s="147" t="s">
        <v>1900</v>
      </c>
      <c r="B395" s="144">
        <v>1</v>
      </c>
      <c r="C395" s="144">
        <v>1</v>
      </c>
    </row>
    <row r="396" spans="1:3" hidden="1" x14ac:dyDescent="0.35">
      <c r="A396" s="147" t="s">
        <v>1901</v>
      </c>
      <c r="B396" s="144">
        <v>6</v>
      </c>
      <c r="C396" s="144">
        <v>1</v>
      </c>
    </row>
    <row r="397" spans="1:3" hidden="1" x14ac:dyDescent="0.35">
      <c r="A397" s="147" t="s">
        <v>1902</v>
      </c>
      <c r="B397" s="144">
        <v>17</v>
      </c>
      <c r="C397" s="144">
        <v>1</v>
      </c>
    </row>
    <row r="398" spans="1:3" hidden="1" x14ac:dyDescent="0.35">
      <c r="A398" s="147" t="s">
        <v>1903</v>
      </c>
      <c r="B398" s="144">
        <v>51</v>
      </c>
      <c r="C398" s="144">
        <v>5</v>
      </c>
    </row>
    <row r="399" spans="1:3" hidden="1" x14ac:dyDescent="0.35">
      <c r="A399" s="147" t="s">
        <v>1904</v>
      </c>
      <c r="B399" s="144">
        <v>1</v>
      </c>
      <c r="C399" s="144">
        <v>1</v>
      </c>
    </row>
    <row r="400" spans="1:3" hidden="1" x14ac:dyDescent="0.35">
      <c r="A400" s="147" t="s">
        <v>1377</v>
      </c>
      <c r="B400" s="144">
        <v>6</v>
      </c>
      <c r="C400" s="144">
        <v>1</v>
      </c>
    </row>
    <row r="401" spans="1:3" hidden="1" x14ac:dyDescent="0.35">
      <c r="A401" s="147" t="s">
        <v>1905</v>
      </c>
      <c r="B401" s="144">
        <v>2</v>
      </c>
      <c r="C401" s="144">
        <v>1</v>
      </c>
    </row>
    <row r="402" spans="1:3" hidden="1" x14ac:dyDescent="0.35">
      <c r="A402" s="147" t="s">
        <v>1906</v>
      </c>
      <c r="B402" s="144">
        <v>3</v>
      </c>
      <c r="C402" s="144">
        <v>1</v>
      </c>
    </row>
    <row r="403" spans="1:3" hidden="1" x14ac:dyDescent="0.35">
      <c r="A403" s="147" t="s">
        <v>1907</v>
      </c>
      <c r="B403" s="144">
        <v>5</v>
      </c>
      <c r="C403" s="144">
        <v>1</v>
      </c>
    </row>
    <row r="404" spans="1:3" hidden="1" x14ac:dyDescent="0.35">
      <c r="A404" s="147" t="s">
        <v>1908</v>
      </c>
      <c r="B404" s="144">
        <v>3</v>
      </c>
      <c r="C404" s="144">
        <v>1</v>
      </c>
    </row>
    <row r="405" spans="1:3" hidden="1" x14ac:dyDescent="0.35">
      <c r="A405" s="147" t="s">
        <v>1909</v>
      </c>
      <c r="B405" s="144">
        <v>9</v>
      </c>
      <c r="C405" s="144">
        <v>1</v>
      </c>
    </row>
    <row r="406" spans="1:3" hidden="1" x14ac:dyDescent="0.35">
      <c r="A406" s="147" t="s">
        <v>1910</v>
      </c>
      <c r="B406" s="144">
        <v>1</v>
      </c>
      <c r="C406" s="144">
        <v>1</v>
      </c>
    </row>
    <row r="407" spans="1:3" hidden="1" x14ac:dyDescent="0.35">
      <c r="A407" s="147" t="s">
        <v>1911</v>
      </c>
      <c r="B407" s="144">
        <v>6</v>
      </c>
      <c r="C407" s="144">
        <v>1</v>
      </c>
    </row>
    <row r="408" spans="1:3" hidden="1" x14ac:dyDescent="0.35">
      <c r="A408" s="147" t="s">
        <v>1912</v>
      </c>
      <c r="B408" s="144">
        <v>2</v>
      </c>
      <c r="C408" s="144">
        <v>1</v>
      </c>
    </row>
    <row r="409" spans="1:3" hidden="1" x14ac:dyDescent="0.35">
      <c r="A409" s="147" t="s">
        <v>1913</v>
      </c>
      <c r="B409" s="144">
        <v>26</v>
      </c>
      <c r="C409" s="144">
        <v>3</v>
      </c>
    </row>
    <row r="410" spans="1:3" hidden="1" x14ac:dyDescent="0.35">
      <c r="A410" s="147" t="s">
        <v>1914</v>
      </c>
      <c r="B410" s="144">
        <v>33</v>
      </c>
      <c r="C410" s="144">
        <v>3</v>
      </c>
    </row>
    <row r="411" spans="1:3" hidden="1" x14ac:dyDescent="0.35">
      <c r="A411" s="147" t="s">
        <v>1915</v>
      </c>
      <c r="B411" s="144">
        <v>4</v>
      </c>
      <c r="C411" s="144">
        <v>1</v>
      </c>
    </row>
    <row r="412" spans="1:3" hidden="1" x14ac:dyDescent="0.35">
      <c r="A412" s="147" t="s">
        <v>1916</v>
      </c>
      <c r="B412" s="144">
        <v>33</v>
      </c>
      <c r="C412" s="144">
        <v>3</v>
      </c>
    </row>
    <row r="413" spans="1:3" hidden="1" x14ac:dyDescent="0.35">
      <c r="A413" s="147" t="s">
        <v>1917</v>
      </c>
      <c r="B413" s="144">
        <v>32</v>
      </c>
      <c r="C413" s="144">
        <v>3</v>
      </c>
    </row>
    <row r="414" spans="1:3" hidden="1" x14ac:dyDescent="0.35">
      <c r="A414" s="147" t="s">
        <v>1918</v>
      </c>
      <c r="B414" s="144">
        <v>2</v>
      </c>
      <c r="C414" s="144">
        <v>1</v>
      </c>
    </row>
    <row r="415" spans="1:3" hidden="1" x14ac:dyDescent="0.35">
      <c r="A415" s="147" t="s">
        <v>1919</v>
      </c>
      <c r="B415" s="144">
        <v>1</v>
      </c>
      <c r="C415" s="144">
        <v>1</v>
      </c>
    </row>
    <row r="416" spans="1:3" hidden="1" x14ac:dyDescent="0.35">
      <c r="A416" s="147" t="s">
        <v>1920</v>
      </c>
      <c r="B416" s="144">
        <v>5</v>
      </c>
      <c r="C416" s="144">
        <v>1</v>
      </c>
    </row>
    <row r="417" spans="1:3" hidden="1" x14ac:dyDescent="0.35">
      <c r="A417" s="147" t="s">
        <v>1921</v>
      </c>
      <c r="B417" s="144">
        <v>22</v>
      </c>
      <c r="C417" s="144">
        <v>3</v>
      </c>
    </row>
    <row r="418" spans="1:3" hidden="1" x14ac:dyDescent="0.35">
      <c r="A418" s="147" t="s">
        <v>1922</v>
      </c>
      <c r="B418" s="144">
        <v>16</v>
      </c>
      <c r="C418" s="144">
        <v>1</v>
      </c>
    </row>
    <row r="419" spans="1:3" hidden="1" x14ac:dyDescent="0.35">
      <c r="A419" s="147" t="s">
        <v>1923</v>
      </c>
      <c r="B419" s="144">
        <v>21</v>
      </c>
      <c r="C419" s="144">
        <v>1</v>
      </c>
    </row>
    <row r="420" spans="1:3" hidden="1" x14ac:dyDescent="0.35">
      <c r="A420" s="147" t="s">
        <v>1924</v>
      </c>
      <c r="B420" s="144">
        <v>3</v>
      </c>
      <c r="C420" s="144">
        <v>1</v>
      </c>
    </row>
    <row r="421" spans="1:3" hidden="1" x14ac:dyDescent="0.35">
      <c r="A421" s="147" t="s">
        <v>1925</v>
      </c>
      <c r="B421" s="144">
        <v>1</v>
      </c>
      <c r="C421" s="144">
        <v>1</v>
      </c>
    </row>
    <row r="422" spans="1:3" hidden="1" x14ac:dyDescent="0.35">
      <c r="A422" s="147" t="s">
        <v>1926</v>
      </c>
      <c r="B422" s="144">
        <v>1</v>
      </c>
      <c r="C422" s="144">
        <v>1</v>
      </c>
    </row>
    <row r="423" spans="1:3" hidden="1" x14ac:dyDescent="0.35">
      <c r="A423" s="147" t="s">
        <v>1927</v>
      </c>
      <c r="B423" s="144">
        <v>136</v>
      </c>
      <c r="C423" s="144">
        <v>7</v>
      </c>
    </row>
    <row r="424" spans="1:3" hidden="1" x14ac:dyDescent="0.35">
      <c r="A424" s="147" t="s">
        <v>1928</v>
      </c>
      <c r="B424" s="144">
        <v>1</v>
      </c>
      <c r="C424" s="144">
        <v>1</v>
      </c>
    </row>
    <row r="425" spans="1:3" hidden="1" x14ac:dyDescent="0.35">
      <c r="A425" s="147" t="s">
        <v>1929</v>
      </c>
      <c r="B425" s="144">
        <v>2</v>
      </c>
      <c r="C425" s="144">
        <v>1</v>
      </c>
    </row>
    <row r="426" spans="1:3" hidden="1" x14ac:dyDescent="0.35">
      <c r="A426" s="147" t="s">
        <v>1930</v>
      </c>
      <c r="B426" s="144">
        <v>1</v>
      </c>
      <c r="C426" s="144">
        <v>1</v>
      </c>
    </row>
    <row r="427" spans="1:3" hidden="1" x14ac:dyDescent="0.35">
      <c r="A427" s="147" t="s">
        <v>1931</v>
      </c>
      <c r="B427" s="144">
        <v>1</v>
      </c>
      <c r="C427" s="144">
        <v>1</v>
      </c>
    </row>
    <row r="428" spans="1:3" hidden="1" x14ac:dyDescent="0.35">
      <c r="A428" s="147" t="s">
        <v>1932</v>
      </c>
      <c r="B428" s="144">
        <v>11</v>
      </c>
      <c r="C428" s="144">
        <v>1</v>
      </c>
    </row>
    <row r="429" spans="1:3" hidden="1" x14ac:dyDescent="0.35">
      <c r="A429" s="147" t="s">
        <v>1933</v>
      </c>
      <c r="B429" s="144">
        <v>20</v>
      </c>
      <c r="C429" s="144">
        <v>1</v>
      </c>
    </row>
    <row r="430" spans="1:3" hidden="1" x14ac:dyDescent="0.35">
      <c r="A430" s="147" t="s">
        <v>1934</v>
      </c>
      <c r="B430" s="144">
        <v>7</v>
      </c>
      <c r="C430" s="144">
        <v>1</v>
      </c>
    </row>
    <row r="431" spans="1:3" hidden="1" x14ac:dyDescent="0.35">
      <c r="A431" s="147" t="s">
        <v>1935</v>
      </c>
      <c r="B431" s="144">
        <v>85</v>
      </c>
      <c r="C431" s="144">
        <v>7</v>
      </c>
    </row>
    <row r="432" spans="1:3" hidden="1" x14ac:dyDescent="0.35">
      <c r="A432" s="147" t="s">
        <v>1936</v>
      </c>
      <c r="B432" s="144">
        <v>5</v>
      </c>
      <c r="C432" s="144">
        <v>1</v>
      </c>
    </row>
    <row r="433" spans="1:3" hidden="1" x14ac:dyDescent="0.35">
      <c r="A433" s="147" t="s">
        <v>1937</v>
      </c>
      <c r="B433" s="144">
        <v>19</v>
      </c>
      <c r="C433" s="144">
        <v>1</v>
      </c>
    </row>
    <row r="434" spans="1:3" hidden="1" x14ac:dyDescent="0.35">
      <c r="A434" s="147" t="s">
        <v>1938</v>
      </c>
      <c r="B434" s="144">
        <v>9</v>
      </c>
      <c r="C434" s="144">
        <v>1</v>
      </c>
    </row>
    <row r="435" spans="1:3" hidden="1" x14ac:dyDescent="0.35">
      <c r="A435" s="147" t="s">
        <v>1939</v>
      </c>
      <c r="B435" s="144">
        <v>52</v>
      </c>
      <c r="C435" s="144">
        <v>5</v>
      </c>
    </row>
    <row r="436" spans="1:3" hidden="1" x14ac:dyDescent="0.35">
      <c r="A436" s="147" t="s">
        <v>1940</v>
      </c>
      <c r="B436" s="144">
        <v>3</v>
      </c>
      <c r="C436" s="144">
        <v>1</v>
      </c>
    </row>
    <row r="437" spans="1:3" hidden="1" x14ac:dyDescent="0.35">
      <c r="A437" s="147" t="s">
        <v>1941</v>
      </c>
      <c r="B437" s="144">
        <v>8</v>
      </c>
      <c r="C437" s="144">
        <v>1</v>
      </c>
    </row>
    <row r="438" spans="1:3" hidden="1" x14ac:dyDescent="0.35">
      <c r="A438" s="147" t="s">
        <v>1942</v>
      </c>
      <c r="B438" s="144">
        <v>2</v>
      </c>
      <c r="C438" s="144">
        <v>1</v>
      </c>
    </row>
    <row r="439" spans="1:3" hidden="1" x14ac:dyDescent="0.35">
      <c r="A439" s="147" t="s">
        <v>1943</v>
      </c>
      <c r="B439" s="144">
        <v>6</v>
      </c>
      <c r="C439" s="144">
        <v>1</v>
      </c>
    </row>
    <row r="440" spans="1:3" hidden="1" x14ac:dyDescent="0.35">
      <c r="A440" s="147" t="s">
        <v>1944</v>
      </c>
      <c r="B440" s="144">
        <v>5</v>
      </c>
      <c r="C440" s="144">
        <v>1</v>
      </c>
    </row>
    <row r="441" spans="1:3" hidden="1" x14ac:dyDescent="0.35">
      <c r="A441" s="147" t="s">
        <v>1945</v>
      </c>
      <c r="B441" s="144">
        <v>5</v>
      </c>
      <c r="C441" s="144">
        <v>1</v>
      </c>
    </row>
    <row r="442" spans="1:3" hidden="1" x14ac:dyDescent="0.35">
      <c r="A442" s="147" t="s">
        <v>1946</v>
      </c>
      <c r="B442" s="144">
        <v>112</v>
      </c>
      <c r="C442" s="144">
        <v>7</v>
      </c>
    </row>
    <row r="443" spans="1:3" hidden="1" x14ac:dyDescent="0.35">
      <c r="A443" s="147" t="s">
        <v>1947</v>
      </c>
      <c r="B443" s="144">
        <v>29</v>
      </c>
      <c r="C443" s="144">
        <v>3</v>
      </c>
    </row>
    <row r="444" spans="1:3" hidden="1" x14ac:dyDescent="0.35">
      <c r="A444" s="147" t="s">
        <v>1948</v>
      </c>
      <c r="B444" s="144">
        <v>4</v>
      </c>
      <c r="C444" s="144">
        <v>1</v>
      </c>
    </row>
    <row r="445" spans="1:3" hidden="1" x14ac:dyDescent="0.35">
      <c r="A445" s="147" t="s">
        <v>1949</v>
      </c>
      <c r="B445" s="144">
        <v>16</v>
      </c>
      <c r="C445" s="144">
        <v>1</v>
      </c>
    </row>
    <row r="446" spans="1:3" hidden="1" x14ac:dyDescent="0.35">
      <c r="A446" s="147" t="s">
        <v>1950</v>
      </c>
      <c r="B446" s="144">
        <v>1</v>
      </c>
      <c r="C446" s="144">
        <v>1</v>
      </c>
    </row>
    <row r="447" spans="1:3" hidden="1" x14ac:dyDescent="0.35">
      <c r="A447" s="147" t="s">
        <v>1951</v>
      </c>
      <c r="B447" s="144">
        <v>7</v>
      </c>
      <c r="C447" s="144">
        <v>1</v>
      </c>
    </row>
    <row r="448" spans="1:3" hidden="1" x14ac:dyDescent="0.35">
      <c r="A448" s="147" t="s">
        <v>1952</v>
      </c>
      <c r="B448" s="144">
        <v>1</v>
      </c>
      <c r="C448" s="144">
        <v>1</v>
      </c>
    </row>
    <row r="449" spans="1:3" hidden="1" x14ac:dyDescent="0.35">
      <c r="A449" s="147" t="s">
        <v>1953</v>
      </c>
      <c r="B449" s="144">
        <v>3</v>
      </c>
      <c r="C449" s="144">
        <v>1</v>
      </c>
    </row>
    <row r="450" spans="1:3" hidden="1" x14ac:dyDescent="0.35">
      <c r="A450" s="147" t="s">
        <v>1954</v>
      </c>
      <c r="B450" s="144">
        <v>27</v>
      </c>
      <c r="C450" s="144">
        <v>3</v>
      </c>
    </row>
    <row r="451" spans="1:3" hidden="1" x14ac:dyDescent="0.35">
      <c r="A451" s="147" t="s">
        <v>1955</v>
      </c>
      <c r="B451" s="144">
        <v>1</v>
      </c>
      <c r="C451" s="144">
        <v>1</v>
      </c>
    </row>
    <row r="452" spans="1:3" hidden="1" x14ac:dyDescent="0.35">
      <c r="A452" s="147" t="s">
        <v>1956</v>
      </c>
      <c r="B452" s="144">
        <v>89</v>
      </c>
      <c r="C452" s="144">
        <v>7</v>
      </c>
    </row>
    <row r="453" spans="1:3" hidden="1" x14ac:dyDescent="0.35">
      <c r="A453" s="147" t="s">
        <v>1957</v>
      </c>
      <c r="B453" s="144">
        <v>37</v>
      </c>
      <c r="C453" s="144">
        <v>3</v>
      </c>
    </row>
    <row r="454" spans="1:3" hidden="1" x14ac:dyDescent="0.35">
      <c r="A454" s="147" t="s">
        <v>1958</v>
      </c>
      <c r="B454" s="144">
        <v>1</v>
      </c>
      <c r="C454" s="144">
        <v>1</v>
      </c>
    </row>
    <row r="455" spans="1:3" hidden="1" x14ac:dyDescent="0.35">
      <c r="A455" s="147" t="s">
        <v>1959</v>
      </c>
      <c r="B455" s="144">
        <v>5</v>
      </c>
      <c r="C455" s="144">
        <v>1</v>
      </c>
    </row>
    <row r="456" spans="1:3" hidden="1" x14ac:dyDescent="0.35">
      <c r="A456" s="147" t="s">
        <v>1960</v>
      </c>
      <c r="B456" s="144">
        <v>69</v>
      </c>
      <c r="C456" s="144">
        <v>7</v>
      </c>
    </row>
    <row r="457" spans="1:3" hidden="1" x14ac:dyDescent="0.35">
      <c r="A457" s="147" t="s">
        <v>1961</v>
      </c>
      <c r="B457" s="144">
        <v>35</v>
      </c>
      <c r="C457" s="144">
        <v>3</v>
      </c>
    </row>
    <row r="458" spans="1:3" hidden="1" x14ac:dyDescent="0.35">
      <c r="A458" s="147" t="s">
        <v>1962</v>
      </c>
      <c r="B458" s="144">
        <v>27</v>
      </c>
      <c r="C458" s="144">
        <v>3</v>
      </c>
    </row>
    <row r="459" spans="1:3" hidden="1" x14ac:dyDescent="0.35">
      <c r="A459" s="147" t="s">
        <v>1963</v>
      </c>
      <c r="B459" s="144">
        <v>5</v>
      </c>
      <c r="C459" s="144">
        <v>1</v>
      </c>
    </row>
    <row r="460" spans="1:3" hidden="1" x14ac:dyDescent="0.35">
      <c r="A460" s="147" t="s">
        <v>1964</v>
      </c>
      <c r="B460" s="144">
        <v>19</v>
      </c>
      <c r="C460" s="144">
        <v>1</v>
      </c>
    </row>
    <row r="461" spans="1:3" hidden="1" x14ac:dyDescent="0.35">
      <c r="A461" s="147" t="s">
        <v>1965</v>
      </c>
      <c r="B461" s="144">
        <v>45</v>
      </c>
      <c r="C461" s="144">
        <v>5</v>
      </c>
    </row>
    <row r="462" spans="1:3" hidden="1" x14ac:dyDescent="0.35">
      <c r="A462" s="147" t="s">
        <v>1966</v>
      </c>
      <c r="B462" s="144">
        <v>38</v>
      </c>
      <c r="C462" s="144">
        <v>3</v>
      </c>
    </row>
    <row r="463" spans="1:3" hidden="1" x14ac:dyDescent="0.35">
      <c r="A463" s="147" t="s">
        <v>1967</v>
      </c>
      <c r="B463" s="144">
        <v>132</v>
      </c>
      <c r="C463" s="144">
        <v>7</v>
      </c>
    </row>
    <row r="464" spans="1:3" hidden="1" x14ac:dyDescent="0.35">
      <c r="A464" s="147" t="s">
        <v>1968</v>
      </c>
      <c r="B464" s="144">
        <v>10</v>
      </c>
      <c r="C464" s="144">
        <v>1</v>
      </c>
    </row>
    <row r="465" spans="1:3" hidden="1" x14ac:dyDescent="0.35">
      <c r="A465" s="147" t="s">
        <v>1969</v>
      </c>
      <c r="B465" s="144">
        <v>33</v>
      </c>
      <c r="C465" s="144">
        <v>3</v>
      </c>
    </row>
    <row r="466" spans="1:3" hidden="1" x14ac:dyDescent="0.35">
      <c r="A466" s="147" t="s">
        <v>1970</v>
      </c>
      <c r="B466" s="144">
        <v>59</v>
      </c>
      <c r="C466" s="144">
        <v>5</v>
      </c>
    </row>
    <row r="467" spans="1:3" hidden="1" x14ac:dyDescent="0.35">
      <c r="A467" s="147" t="s">
        <v>1971</v>
      </c>
      <c r="B467" s="144">
        <v>36</v>
      </c>
      <c r="C467" s="144">
        <v>3</v>
      </c>
    </row>
    <row r="468" spans="1:3" hidden="1" x14ac:dyDescent="0.35">
      <c r="A468" s="147" t="s">
        <v>1972</v>
      </c>
      <c r="B468" s="144">
        <v>73</v>
      </c>
      <c r="C468" s="144">
        <v>7</v>
      </c>
    </row>
    <row r="469" spans="1:3" hidden="1" x14ac:dyDescent="0.35">
      <c r="A469" s="147" t="s">
        <v>1973</v>
      </c>
      <c r="B469" s="144">
        <v>1</v>
      </c>
      <c r="C469" s="144">
        <v>1</v>
      </c>
    </row>
    <row r="470" spans="1:3" hidden="1" x14ac:dyDescent="0.35">
      <c r="A470" s="147" t="s">
        <v>1974</v>
      </c>
      <c r="B470" s="144">
        <v>20</v>
      </c>
      <c r="C470" s="144">
        <v>1</v>
      </c>
    </row>
    <row r="471" spans="1:3" hidden="1" x14ac:dyDescent="0.35">
      <c r="A471" s="147" t="s">
        <v>1975</v>
      </c>
      <c r="B471" s="144">
        <v>21</v>
      </c>
      <c r="C471" s="144">
        <v>1</v>
      </c>
    </row>
    <row r="472" spans="1:3" hidden="1" x14ac:dyDescent="0.35">
      <c r="A472" s="147" t="s">
        <v>1976</v>
      </c>
      <c r="B472" s="144">
        <v>1</v>
      </c>
      <c r="C472" s="144">
        <v>1</v>
      </c>
    </row>
    <row r="473" spans="1:3" hidden="1" x14ac:dyDescent="0.35">
      <c r="A473" s="147" t="s">
        <v>1977</v>
      </c>
      <c r="B473" s="144">
        <v>36</v>
      </c>
      <c r="C473" s="144">
        <v>3</v>
      </c>
    </row>
    <row r="474" spans="1:3" hidden="1" x14ac:dyDescent="0.35">
      <c r="A474" s="147" t="s">
        <v>1978</v>
      </c>
      <c r="B474" s="144">
        <v>31</v>
      </c>
      <c r="C474" s="144">
        <v>3</v>
      </c>
    </row>
    <row r="475" spans="1:3" hidden="1" x14ac:dyDescent="0.35">
      <c r="A475" s="147" t="s">
        <v>1979</v>
      </c>
      <c r="B475" s="144">
        <v>4</v>
      </c>
      <c r="C475" s="144">
        <v>1</v>
      </c>
    </row>
    <row r="476" spans="1:3" hidden="1" x14ac:dyDescent="0.35">
      <c r="A476" s="147" t="s">
        <v>1980</v>
      </c>
      <c r="B476" s="144">
        <v>2</v>
      </c>
      <c r="C476" s="144">
        <v>1</v>
      </c>
    </row>
    <row r="477" spans="1:3" hidden="1" x14ac:dyDescent="0.35">
      <c r="A477" s="147" t="s">
        <v>1981</v>
      </c>
      <c r="B477" s="144">
        <v>15</v>
      </c>
      <c r="C477" s="144">
        <v>1</v>
      </c>
    </row>
    <row r="478" spans="1:3" hidden="1" x14ac:dyDescent="0.35">
      <c r="A478" s="147" t="s">
        <v>1982</v>
      </c>
      <c r="B478" s="144">
        <v>1</v>
      </c>
      <c r="C478" s="144">
        <v>1</v>
      </c>
    </row>
    <row r="479" spans="1:3" hidden="1" x14ac:dyDescent="0.35">
      <c r="A479" s="147" t="s">
        <v>1983</v>
      </c>
      <c r="B479" s="144">
        <v>37</v>
      </c>
      <c r="C479" s="144">
        <v>3</v>
      </c>
    </row>
    <row r="480" spans="1:3" hidden="1" x14ac:dyDescent="0.35">
      <c r="A480" s="147" t="s">
        <v>1984</v>
      </c>
      <c r="B480" s="144">
        <v>78</v>
      </c>
      <c r="C480" s="144">
        <v>7</v>
      </c>
    </row>
    <row r="481" spans="1:3" hidden="1" x14ac:dyDescent="0.35">
      <c r="A481" s="147" t="s">
        <v>1985</v>
      </c>
      <c r="B481" s="144">
        <v>15</v>
      </c>
      <c r="C481" s="144">
        <v>1</v>
      </c>
    </row>
    <row r="482" spans="1:3" hidden="1" x14ac:dyDescent="0.35">
      <c r="A482" s="147" t="s">
        <v>1986</v>
      </c>
      <c r="B482" s="144">
        <v>7</v>
      </c>
      <c r="C482" s="144">
        <v>1</v>
      </c>
    </row>
    <row r="483" spans="1:3" hidden="1" x14ac:dyDescent="0.35">
      <c r="A483" s="147" t="s">
        <v>1987</v>
      </c>
      <c r="B483" s="144">
        <v>48</v>
      </c>
      <c r="C483" s="144">
        <v>5</v>
      </c>
    </row>
    <row r="484" spans="1:3" hidden="1" x14ac:dyDescent="0.35">
      <c r="A484" s="147" t="s">
        <v>1988</v>
      </c>
      <c r="B484" s="144">
        <v>2</v>
      </c>
      <c r="C484" s="144">
        <v>1</v>
      </c>
    </row>
    <row r="485" spans="1:3" hidden="1" x14ac:dyDescent="0.35">
      <c r="A485" s="147" t="s">
        <v>1989</v>
      </c>
      <c r="B485" s="144">
        <v>2</v>
      </c>
      <c r="C485" s="144">
        <v>1</v>
      </c>
    </row>
    <row r="486" spans="1:3" hidden="1" x14ac:dyDescent="0.35">
      <c r="A486" s="147" t="s">
        <v>1990</v>
      </c>
      <c r="B486" s="144">
        <v>28</v>
      </c>
      <c r="C486" s="144">
        <v>3</v>
      </c>
    </row>
    <row r="487" spans="1:3" hidden="1" x14ac:dyDescent="0.35">
      <c r="A487" s="147" t="s">
        <v>1991</v>
      </c>
      <c r="B487" s="144">
        <v>8</v>
      </c>
      <c r="C487" s="144">
        <v>1</v>
      </c>
    </row>
    <row r="488" spans="1:3" hidden="1" x14ac:dyDescent="0.35">
      <c r="A488" s="147" t="s">
        <v>1992</v>
      </c>
      <c r="B488" s="144">
        <v>2</v>
      </c>
      <c r="C488" s="144">
        <v>1</v>
      </c>
    </row>
    <row r="489" spans="1:3" hidden="1" x14ac:dyDescent="0.35">
      <c r="A489" s="147" t="s">
        <v>1993</v>
      </c>
      <c r="B489" s="144">
        <v>1</v>
      </c>
      <c r="C489" s="144">
        <v>1</v>
      </c>
    </row>
    <row r="490" spans="1:3" hidden="1" x14ac:dyDescent="0.35">
      <c r="A490" s="147" t="s">
        <v>1994</v>
      </c>
      <c r="B490" s="144">
        <v>11</v>
      </c>
      <c r="C490" s="144">
        <v>1</v>
      </c>
    </row>
    <row r="491" spans="1:3" hidden="1" x14ac:dyDescent="0.35">
      <c r="A491" s="147" t="s">
        <v>1995</v>
      </c>
      <c r="B491" s="144">
        <v>2</v>
      </c>
      <c r="C491" s="144">
        <v>1</v>
      </c>
    </row>
    <row r="492" spans="1:3" hidden="1" x14ac:dyDescent="0.35">
      <c r="A492" s="147" t="s">
        <v>1996</v>
      </c>
      <c r="B492" s="144">
        <v>2</v>
      </c>
      <c r="C492" s="144">
        <v>1</v>
      </c>
    </row>
    <row r="493" spans="1:3" hidden="1" x14ac:dyDescent="0.35">
      <c r="A493" s="147" t="s">
        <v>1997</v>
      </c>
      <c r="B493" s="144">
        <v>1</v>
      </c>
      <c r="C493" s="144">
        <v>1</v>
      </c>
    </row>
    <row r="494" spans="1:3" hidden="1" x14ac:dyDescent="0.35">
      <c r="A494" s="147" t="s">
        <v>1998</v>
      </c>
      <c r="B494" s="144">
        <v>52</v>
      </c>
      <c r="C494" s="144">
        <v>5</v>
      </c>
    </row>
    <row r="495" spans="1:3" hidden="1" x14ac:dyDescent="0.35">
      <c r="A495" s="147" t="s">
        <v>1999</v>
      </c>
      <c r="B495" s="144">
        <v>154</v>
      </c>
      <c r="C495" s="144">
        <v>7</v>
      </c>
    </row>
    <row r="496" spans="1:3" hidden="1" x14ac:dyDescent="0.35">
      <c r="A496" s="147" t="s">
        <v>2000</v>
      </c>
      <c r="B496" s="144">
        <v>75</v>
      </c>
      <c r="C496" s="144">
        <v>7</v>
      </c>
    </row>
    <row r="497" spans="1:3" hidden="1" x14ac:dyDescent="0.35">
      <c r="A497" s="147" t="s">
        <v>2001</v>
      </c>
      <c r="B497" s="144">
        <v>37</v>
      </c>
      <c r="C497" s="144">
        <v>3</v>
      </c>
    </row>
    <row r="498" spans="1:3" hidden="1" x14ac:dyDescent="0.35">
      <c r="A498" s="147" t="s">
        <v>2002</v>
      </c>
      <c r="B498" s="144">
        <v>15</v>
      </c>
      <c r="C498" s="144">
        <v>1</v>
      </c>
    </row>
    <row r="499" spans="1:3" hidden="1" x14ac:dyDescent="0.35">
      <c r="A499" s="147" t="s">
        <v>2003</v>
      </c>
      <c r="B499" s="144">
        <v>2</v>
      </c>
      <c r="C499" s="144">
        <v>1</v>
      </c>
    </row>
    <row r="500" spans="1:3" hidden="1" x14ac:dyDescent="0.35">
      <c r="A500" s="147" t="s">
        <v>2004</v>
      </c>
      <c r="B500" s="144">
        <v>39</v>
      </c>
      <c r="C500" s="144">
        <v>3</v>
      </c>
    </row>
    <row r="501" spans="1:3" hidden="1" x14ac:dyDescent="0.35">
      <c r="A501" s="147" t="s">
        <v>2005</v>
      </c>
      <c r="B501" s="144">
        <v>8</v>
      </c>
      <c r="C501" s="144">
        <v>1</v>
      </c>
    </row>
    <row r="502" spans="1:3" hidden="1" x14ac:dyDescent="0.35">
      <c r="A502" s="147" t="s">
        <v>1375</v>
      </c>
      <c r="B502" s="144">
        <v>53</v>
      </c>
      <c r="C502" s="144">
        <v>5</v>
      </c>
    </row>
    <row r="503" spans="1:3" hidden="1" x14ac:dyDescent="0.35">
      <c r="A503" s="147" t="s">
        <v>2006</v>
      </c>
      <c r="B503" s="144">
        <v>1</v>
      </c>
      <c r="C503" s="144">
        <v>1</v>
      </c>
    </row>
    <row r="504" spans="1:3" hidden="1" x14ac:dyDescent="0.35">
      <c r="A504" s="147" t="s">
        <v>2007</v>
      </c>
      <c r="B504" s="144">
        <v>1</v>
      </c>
      <c r="C504" s="144">
        <v>1</v>
      </c>
    </row>
    <row r="505" spans="1:3" hidden="1" x14ac:dyDescent="0.35">
      <c r="A505" s="147" t="s">
        <v>2008</v>
      </c>
      <c r="B505" s="144">
        <v>3</v>
      </c>
      <c r="C505" s="144">
        <v>1</v>
      </c>
    </row>
    <row r="506" spans="1:3" hidden="1" x14ac:dyDescent="0.35">
      <c r="A506" s="147" t="s">
        <v>2009</v>
      </c>
      <c r="B506" s="144">
        <v>6</v>
      </c>
      <c r="C506" s="144">
        <v>1</v>
      </c>
    </row>
    <row r="507" spans="1:3" hidden="1" x14ac:dyDescent="0.35">
      <c r="A507" s="147" t="s">
        <v>2010</v>
      </c>
      <c r="B507" s="144">
        <v>8</v>
      </c>
      <c r="C507" s="144">
        <v>1</v>
      </c>
    </row>
    <row r="508" spans="1:3" hidden="1" x14ac:dyDescent="0.35">
      <c r="A508" s="147" t="s">
        <v>2011</v>
      </c>
      <c r="B508" s="144">
        <v>2</v>
      </c>
      <c r="C508" s="144">
        <v>1</v>
      </c>
    </row>
    <row r="509" spans="1:3" hidden="1" x14ac:dyDescent="0.35">
      <c r="A509" s="147" t="s">
        <v>2012</v>
      </c>
      <c r="B509" s="144">
        <v>11766</v>
      </c>
      <c r="C509" s="144">
        <v>7</v>
      </c>
    </row>
  </sheetData>
  <autoFilter ref="A1:C509" xr:uid="{51FCBAE4-1E6D-42B1-B265-205034993D6B}">
    <filterColumn colId="0">
      <filters>
        <filter val="76966677-K"/>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3D6-ECE2-4D76-95CD-CF67A3594BF1}">
  <dimension ref="A1:AX395"/>
  <sheetViews>
    <sheetView topLeftCell="AE1" zoomScale="77" zoomScaleNormal="77" workbookViewId="0">
      <selection activeCell="AO115" sqref="AO115:AO395"/>
    </sheetView>
  </sheetViews>
  <sheetFormatPr baseColWidth="10" defaultColWidth="10.81640625" defaultRowHeight="25" customHeight="1" x14ac:dyDescent="0.35"/>
  <cols>
    <col min="1" max="1" width="10.81640625" style="87"/>
    <col min="2" max="3" width="22.81640625" style="87" customWidth="1"/>
    <col min="4" max="4" width="10.81640625" style="87" customWidth="1"/>
    <col min="5" max="5" width="23.7265625" style="88" customWidth="1"/>
    <col min="6" max="6" width="15" style="87" customWidth="1"/>
    <col min="7" max="9" width="16.453125" style="88" customWidth="1"/>
    <col min="10" max="10" width="67.26953125" style="88" customWidth="1"/>
    <col min="11" max="11" width="14.81640625" style="88" customWidth="1"/>
    <col min="12" max="12" width="37.81640625" style="88" customWidth="1"/>
    <col min="13" max="13" width="13.1796875" style="87" customWidth="1"/>
    <col min="14" max="14" width="9.1796875" style="87" customWidth="1"/>
    <col min="15" max="15" width="18" style="89" customWidth="1"/>
    <col min="16" max="16" width="15.1796875" style="88" customWidth="1"/>
    <col min="17" max="17" width="107.1796875" style="88" customWidth="1"/>
    <col min="18" max="18" width="10.453125" style="88" customWidth="1"/>
    <col min="19" max="19" width="10.54296875" style="88" customWidth="1"/>
    <col min="20" max="20" width="28.7265625" style="88" customWidth="1"/>
    <col min="21" max="21" width="8.54296875" style="87" customWidth="1"/>
    <col min="22" max="28" width="10.81640625" style="87" customWidth="1"/>
    <col min="29" max="29" width="26.54296875" style="88" customWidth="1"/>
    <col min="30" max="30" width="138.1796875" style="88" customWidth="1"/>
    <col min="31" max="31" width="25.81640625" style="87" customWidth="1"/>
    <col min="32" max="32" width="25.81640625" style="88" customWidth="1"/>
    <col min="33" max="33" width="26.81640625" style="87" customWidth="1"/>
    <col min="34" max="34" width="7.81640625" style="87" customWidth="1"/>
    <col min="35" max="35" width="10.81640625" style="91" customWidth="1"/>
    <col min="36" max="36" width="10.81640625" style="188" customWidth="1"/>
    <col min="37" max="39" width="10.81640625" style="91" customWidth="1"/>
    <col min="40" max="40" width="16.453125" style="90" customWidth="1"/>
    <col min="41" max="41" width="10.81640625" style="90" customWidth="1"/>
    <col min="42" max="42" width="25.26953125" style="90" customWidth="1"/>
    <col min="43" max="43" width="18.7265625" style="90" customWidth="1"/>
    <col min="44" max="44" width="12.1796875" style="90" customWidth="1"/>
    <col min="45" max="45" width="10.81640625" style="90" customWidth="1"/>
    <col min="46" max="46" width="15" style="90" customWidth="1"/>
    <col min="47" max="47" width="10.81640625" style="91"/>
    <col min="48" max="48" width="10.81640625" style="91" customWidth="1"/>
    <col min="49" max="16384" width="10.81640625" style="91"/>
  </cols>
  <sheetData>
    <row r="1" spans="1:50" s="158" customFormat="1" ht="71.5" customHeight="1" x14ac:dyDescent="0.35">
      <c r="A1" s="153" t="s">
        <v>0</v>
      </c>
      <c r="B1" s="154" t="s">
        <v>1</v>
      </c>
      <c r="C1" s="155" t="s">
        <v>2</v>
      </c>
      <c r="D1" s="156" t="s">
        <v>3</v>
      </c>
      <c r="E1" s="156" t="s">
        <v>4</v>
      </c>
      <c r="F1" s="156" t="s">
        <v>5</v>
      </c>
      <c r="G1" s="154" t="s">
        <v>6</v>
      </c>
      <c r="H1" s="153" t="s">
        <v>7</v>
      </c>
      <c r="I1" s="157" t="s">
        <v>8</v>
      </c>
      <c r="J1" s="154" t="s">
        <v>9</v>
      </c>
      <c r="K1" s="155" t="s">
        <v>10</v>
      </c>
      <c r="L1" s="155" t="s">
        <v>11</v>
      </c>
      <c r="M1" s="157" t="s">
        <v>12</v>
      </c>
      <c r="N1" s="158" t="s">
        <v>13</v>
      </c>
      <c r="O1" s="155" t="s">
        <v>14</v>
      </c>
      <c r="P1" s="157" t="s">
        <v>15</v>
      </c>
      <c r="Q1" s="154" t="s">
        <v>16</v>
      </c>
      <c r="R1" s="157" t="s">
        <v>17</v>
      </c>
      <c r="S1" s="155" t="s">
        <v>18</v>
      </c>
      <c r="T1" s="157" t="s">
        <v>19</v>
      </c>
      <c r="U1" s="158" t="s">
        <v>20</v>
      </c>
      <c r="V1" s="158" t="s">
        <v>21</v>
      </c>
      <c r="W1" s="158" t="s">
        <v>22</v>
      </c>
      <c r="X1" s="158" t="s">
        <v>23</v>
      </c>
      <c r="Y1" s="158" t="s">
        <v>24</v>
      </c>
      <c r="Z1" s="158" t="s">
        <v>25</v>
      </c>
      <c r="AA1" s="158" t="s">
        <v>26</v>
      </c>
      <c r="AB1" s="158" t="s">
        <v>27</v>
      </c>
      <c r="AC1" s="155" t="s">
        <v>28</v>
      </c>
      <c r="AD1" s="154" t="s">
        <v>29</v>
      </c>
      <c r="AE1" s="158" t="s">
        <v>30</v>
      </c>
      <c r="AF1" s="159" t="s">
        <v>31</v>
      </c>
      <c r="AG1" s="160" t="s">
        <v>32</v>
      </c>
      <c r="AH1" s="153" t="s">
        <v>2013</v>
      </c>
      <c r="AI1" s="158" t="s">
        <v>34</v>
      </c>
      <c r="AJ1" s="187" t="s">
        <v>2590</v>
      </c>
      <c r="AK1" s="153" t="s">
        <v>35</v>
      </c>
      <c r="AL1" s="161" t="s">
        <v>36</v>
      </c>
      <c r="AM1" s="153" t="s">
        <v>37</v>
      </c>
      <c r="AN1" s="153" t="s">
        <v>38</v>
      </c>
      <c r="AO1" s="153" t="s">
        <v>39</v>
      </c>
      <c r="AP1" s="153" t="s">
        <v>40</v>
      </c>
      <c r="AQ1" s="153" t="s">
        <v>41</v>
      </c>
      <c r="AR1" s="153" t="s">
        <v>42</v>
      </c>
      <c r="AS1" s="153" t="s">
        <v>43</v>
      </c>
      <c r="AT1" s="153" t="s">
        <v>44</v>
      </c>
      <c r="AU1" s="153" t="s">
        <v>45</v>
      </c>
      <c r="AV1" s="153" t="s">
        <v>46</v>
      </c>
      <c r="AW1" s="153" t="s">
        <v>47</v>
      </c>
      <c r="AX1" s="153" t="s">
        <v>48</v>
      </c>
    </row>
    <row r="2" spans="1:50" s="167" customFormat="1" ht="25" customHeight="1" x14ac:dyDescent="0.4">
      <c r="A2">
        <v>14455</v>
      </c>
      <c r="B2" t="s">
        <v>125</v>
      </c>
      <c r="C2" t="s">
        <v>126</v>
      </c>
      <c r="D2">
        <v>1</v>
      </c>
      <c r="E2">
        <v>2025</v>
      </c>
      <c r="F2">
        <v>2025</v>
      </c>
      <c r="G2" t="s">
        <v>127</v>
      </c>
      <c r="H2" t="s">
        <v>125</v>
      </c>
      <c r="I2" t="s">
        <v>128</v>
      </c>
      <c r="J2" t="s">
        <v>561</v>
      </c>
      <c r="K2" t="s">
        <v>562</v>
      </c>
      <c r="L2" t="s">
        <v>65</v>
      </c>
      <c r="M2" t="s">
        <v>65</v>
      </c>
      <c r="N2"/>
      <c r="O2" t="s">
        <v>104</v>
      </c>
      <c r="P2" t="s">
        <v>455</v>
      </c>
      <c r="Q2" s="189" t="s">
        <v>2014</v>
      </c>
      <c r="R2" t="s">
        <v>61</v>
      </c>
      <c r="S2" t="s">
        <v>62</v>
      </c>
      <c r="T2" t="s">
        <v>63</v>
      </c>
      <c r="U2">
        <v>10</v>
      </c>
      <c r="V2">
        <v>80</v>
      </c>
      <c r="W2" t="s">
        <v>65</v>
      </c>
      <c r="X2">
        <v>80</v>
      </c>
      <c r="Y2">
        <v>4</v>
      </c>
      <c r="Z2" t="s">
        <v>64</v>
      </c>
      <c r="AA2" t="s">
        <v>67</v>
      </c>
      <c r="AB2" t="s">
        <v>67</v>
      </c>
      <c r="AC2" t="s">
        <v>65</v>
      </c>
      <c r="AD2" t="s">
        <v>564</v>
      </c>
      <c r="AE2"/>
      <c r="AF2"/>
      <c r="AG2" t="s">
        <v>1366</v>
      </c>
      <c r="AH2">
        <f>ROUNDUP(AL2,0)</f>
        <v>20</v>
      </c>
      <c r="AI2">
        <v>3</v>
      </c>
      <c r="AJ2">
        <f>+(U2*X2)</f>
        <v>800</v>
      </c>
      <c r="AK2" s="171"/>
      <c r="AL2" s="167">
        <f>+(X2/Y2)</f>
        <v>20</v>
      </c>
      <c r="AM2" s="171"/>
      <c r="AN2" s="171">
        <f>+(U2*AH2*4000)</f>
        <v>800000</v>
      </c>
      <c r="AO2" s="171">
        <f>+(U2*AH2*5000)</f>
        <v>1000000</v>
      </c>
      <c r="AP2" s="171"/>
      <c r="AQ2" s="171"/>
      <c r="AR2" s="171"/>
      <c r="AS2" s="171"/>
      <c r="AT2" s="171"/>
    </row>
    <row r="3" spans="1:50" s="167" customFormat="1" ht="25" customHeight="1" x14ac:dyDescent="0.4">
      <c r="A3">
        <v>14456</v>
      </c>
      <c r="B3" t="s">
        <v>125</v>
      </c>
      <c r="C3" t="s">
        <v>126</v>
      </c>
      <c r="D3">
        <v>1</v>
      </c>
      <c r="E3">
        <v>2025</v>
      </c>
      <c r="F3">
        <v>2025</v>
      </c>
      <c r="G3" t="s">
        <v>127</v>
      </c>
      <c r="H3" t="s">
        <v>125</v>
      </c>
      <c r="I3" t="s">
        <v>128</v>
      </c>
      <c r="J3" t="s">
        <v>622</v>
      </c>
      <c r="K3" t="s">
        <v>623</v>
      </c>
      <c r="L3" t="s">
        <v>65</v>
      </c>
      <c r="M3" t="s">
        <v>65</v>
      </c>
      <c r="N3"/>
      <c r="O3" t="s">
        <v>104</v>
      </c>
      <c r="P3" t="s">
        <v>455</v>
      </c>
      <c r="Q3" s="189" t="s">
        <v>2014</v>
      </c>
      <c r="R3" t="s">
        <v>61</v>
      </c>
      <c r="S3" t="s">
        <v>62</v>
      </c>
      <c r="T3" t="s">
        <v>63</v>
      </c>
      <c r="U3">
        <v>10</v>
      </c>
      <c r="V3">
        <v>28</v>
      </c>
      <c r="W3" t="s">
        <v>65</v>
      </c>
      <c r="X3">
        <v>28</v>
      </c>
      <c r="Y3">
        <v>4</v>
      </c>
      <c r="Z3" t="s">
        <v>67</v>
      </c>
      <c r="AA3" t="s">
        <v>67</v>
      </c>
      <c r="AB3" t="s">
        <v>67</v>
      </c>
      <c r="AC3" t="s">
        <v>65</v>
      </c>
      <c r="AD3" t="s">
        <v>564</v>
      </c>
      <c r="AE3"/>
      <c r="AF3"/>
      <c r="AG3" t="s">
        <v>1366</v>
      </c>
      <c r="AH3">
        <f t="shared" ref="AH3:AH66" si="0">ROUNDUP(AL3,0)</f>
        <v>7</v>
      </c>
      <c r="AI3">
        <v>1</v>
      </c>
      <c r="AJ3">
        <f t="shared" ref="AJ3:AJ66" si="1">+(U3*X3)</f>
        <v>280</v>
      </c>
      <c r="AK3" s="171"/>
      <c r="AL3" s="167">
        <f t="shared" ref="AL3:AL66" si="2">+(X3/Y3)</f>
        <v>7</v>
      </c>
      <c r="AM3" s="171"/>
      <c r="AN3" s="171">
        <f t="shared" ref="AN3:AN66" si="3">+(U3*AH3*4000)</f>
        <v>280000</v>
      </c>
      <c r="AO3" s="171">
        <f t="shared" ref="AO3:AO66" si="4">+(U3*AH3*5000)</f>
        <v>350000</v>
      </c>
      <c r="AP3" s="171"/>
      <c r="AQ3" s="171"/>
      <c r="AR3" s="171"/>
      <c r="AS3" s="171"/>
      <c r="AT3" s="171"/>
    </row>
    <row r="4" spans="1:50" s="167" customFormat="1" ht="25" customHeight="1" x14ac:dyDescent="0.4">
      <c r="A4">
        <v>14459</v>
      </c>
      <c r="B4" t="s">
        <v>125</v>
      </c>
      <c r="C4" t="s">
        <v>126</v>
      </c>
      <c r="D4">
        <v>1</v>
      </c>
      <c r="E4">
        <v>2025</v>
      </c>
      <c r="F4">
        <v>2025</v>
      </c>
      <c r="G4" t="s">
        <v>127</v>
      </c>
      <c r="H4" t="s">
        <v>125</v>
      </c>
      <c r="I4" t="s">
        <v>128</v>
      </c>
      <c r="J4" t="s">
        <v>622</v>
      </c>
      <c r="K4" t="s">
        <v>623</v>
      </c>
      <c r="L4" t="s">
        <v>65</v>
      </c>
      <c r="M4" t="s">
        <v>65</v>
      </c>
      <c r="N4"/>
      <c r="O4" t="s">
        <v>104</v>
      </c>
      <c r="P4" t="s">
        <v>455</v>
      </c>
      <c r="Q4" s="189" t="s">
        <v>2014</v>
      </c>
      <c r="R4" t="s">
        <v>61</v>
      </c>
      <c r="S4" t="s">
        <v>62</v>
      </c>
      <c r="T4" t="s">
        <v>63</v>
      </c>
      <c r="U4">
        <v>10</v>
      </c>
      <c r="V4">
        <v>28</v>
      </c>
      <c r="W4" t="s">
        <v>65</v>
      </c>
      <c r="X4">
        <v>28</v>
      </c>
      <c r="Y4">
        <v>4</v>
      </c>
      <c r="Z4" t="s">
        <v>67</v>
      </c>
      <c r="AA4" t="s">
        <v>67</v>
      </c>
      <c r="AB4" t="s">
        <v>67</v>
      </c>
      <c r="AC4" t="s">
        <v>65</v>
      </c>
      <c r="AD4" t="s">
        <v>564</v>
      </c>
      <c r="AE4"/>
      <c r="AF4"/>
      <c r="AG4" t="s">
        <v>1366</v>
      </c>
      <c r="AH4">
        <f t="shared" si="0"/>
        <v>7</v>
      </c>
      <c r="AI4">
        <v>1</v>
      </c>
      <c r="AJ4">
        <f t="shared" si="1"/>
        <v>280</v>
      </c>
      <c r="AK4" s="171"/>
      <c r="AL4" s="167">
        <f t="shared" si="2"/>
        <v>7</v>
      </c>
      <c r="AM4" s="171"/>
      <c r="AN4" s="171">
        <f t="shared" si="3"/>
        <v>280000</v>
      </c>
      <c r="AO4" s="171">
        <f t="shared" si="4"/>
        <v>350000</v>
      </c>
      <c r="AP4" s="171"/>
      <c r="AQ4" s="171"/>
      <c r="AR4" s="171"/>
      <c r="AS4" s="171"/>
      <c r="AT4" s="171"/>
    </row>
    <row r="5" spans="1:50" s="167" customFormat="1" ht="24.75" customHeight="1" x14ac:dyDescent="0.4">
      <c r="A5">
        <v>14460</v>
      </c>
      <c r="B5" t="s">
        <v>125</v>
      </c>
      <c r="C5" t="s">
        <v>126</v>
      </c>
      <c r="D5">
        <v>1</v>
      </c>
      <c r="E5">
        <v>2025</v>
      </c>
      <c r="F5">
        <v>2025</v>
      </c>
      <c r="G5" t="s">
        <v>127</v>
      </c>
      <c r="H5" t="s">
        <v>125</v>
      </c>
      <c r="I5" t="s">
        <v>128</v>
      </c>
      <c r="J5" t="s">
        <v>622</v>
      </c>
      <c r="K5" t="s">
        <v>623</v>
      </c>
      <c r="L5" t="s">
        <v>65</v>
      </c>
      <c r="M5" t="s">
        <v>65</v>
      </c>
      <c r="N5"/>
      <c r="O5" t="s">
        <v>104</v>
      </c>
      <c r="P5" t="s">
        <v>455</v>
      </c>
      <c r="Q5" s="189" t="s">
        <v>2014</v>
      </c>
      <c r="R5" t="s">
        <v>61</v>
      </c>
      <c r="S5" t="s">
        <v>62</v>
      </c>
      <c r="T5" t="s">
        <v>63</v>
      </c>
      <c r="U5">
        <v>10</v>
      </c>
      <c r="V5">
        <v>28</v>
      </c>
      <c r="W5" t="s">
        <v>65</v>
      </c>
      <c r="X5">
        <v>28</v>
      </c>
      <c r="Y5">
        <v>4</v>
      </c>
      <c r="Z5" t="s">
        <v>67</v>
      </c>
      <c r="AA5" t="s">
        <v>67</v>
      </c>
      <c r="AB5" t="s">
        <v>67</v>
      </c>
      <c r="AC5" t="s">
        <v>65</v>
      </c>
      <c r="AD5" t="s">
        <v>564</v>
      </c>
      <c r="AE5"/>
      <c r="AF5"/>
      <c r="AG5" t="s">
        <v>1366</v>
      </c>
      <c r="AH5">
        <f t="shared" si="0"/>
        <v>7</v>
      </c>
      <c r="AI5">
        <v>1</v>
      </c>
      <c r="AJ5">
        <f t="shared" si="1"/>
        <v>280</v>
      </c>
      <c r="AK5" s="171"/>
      <c r="AL5" s="167">
        <f t="shared" si="2"/>
        <v>7</v>
      </c>
      <c r="AM5" s="171"/>
      <c r="AN5" s="171">
        <f t="shared" si="3"/>
        <v>280000</v>
      </c>
      <c r="AO5" s="171">
        <f t="shared" si="4"/>
        <v>350000</v>
      </c>
      <c r="AP5" s="171"/>
      <c r="AQ5" s="171"/>
      <c r="AR5" s="171"/>
      <c r="AS5" s="171"/>
      <c r="AT5" s="171"/>
    </row>
    <row r="6" spans="1:50" s="167" customFormat="1" ht="25" customHeight="1" x14ac:dyDescent="0.4">
      <c r="A6">
        <v>14317</v>
      </c>
      <c r="B6" t="s">
        <v>125</v>
      </c>
      <c r="C6" t="s">
        <v>126</v>
      </c>
      <c r="D6">
        <v>1</v>
      </c>
      <c r="E6">
        <v>2025</v>
      </c>
      <c r="F6">
        <v>2025</v>
      </c>
      <c r="G6" t="s">
        <v>127</v>
      </c>
      <c r="H6" t="s">
        <v>125</v>
      </c>
      <c r="I6" t="s">
        <v>128</v>
      </c>
      <c r="J6" t="s">
        <v>693</v>
      </c>
      <c r="K6" t="s">
        <v>694</v>
      </c>
      <c r="L6" t="s">
        <v>65</v>
      </c>
      <c r="M6" t="s">
        <v>65</v>
      </c>
      <c r="N6"/>
      <c r="O6" t="s">
        <v>104</v>
      </c>
      <c r="P6" t="s">
        <v>700</v>
      </c>
      <c r="Q6" s="189" t="s">
        <v>2014</v>
      </c>
      <c r="R6" t="s">
        <v>61</v>
      </c>
      <c r="S6" t="s">
        <v>62</v>
      </c>
      <c r="T6" t="s">
        <v>63</v>
      </c>
      <c r="U6">
        <v>10</v>
      </c>
      <c r="V6">
        <v>130</v>
      </c>
      <c r="W6" t="s">
        <v>65</v>
      </c>
      <c r="X6">
        <v>130</v>
      </c>
      <c r="Y6">
        <v>3</v>
      </c>
      <c r="Z6" t="s">
        <v>64</v>
      </c>
      <c r="AA6" t="s">
        <v>67</v>
      </c>
      <c r="AB6" t="s">
        <v>67</v>
      </c>
      <c r="AC6" t="s">
        <v>65</v>
      </c>
      <c r="AD6" t="s">
        <v>701</v>
      </c>
      <c r="AE6"/>
      <c r="AF6"/>
      <c r="AG6" t="s">
        <v>1366</v>
      </c>
      <c r="AH6">
        <f t="shared" si="0"/>
        <v>44</v>
      </c>
      <c r="AI6">
        <v>3</v>
      </c>
      <c r="AJ6">
        <f t="shared" si="1"/>
        <v>1300</v>
      </c>
      <c r="AK6" s="171"/>
      <c r="AL6" s="167">
        <f t="shared" si="2"/>
        <v>43.333333333333336</v>
      </c>
      <c r="AM6" s="171"/>
      <c r="AN6" s="171">
        <f t="shared" si="3"/>
        <v>1760000</v>
      </c>
      <c r="AO6" s="171">
        <f t="shared" si="4"/>
        <v>2200000</v>
      </c>
      <c r="AP6" s="171"/>
      <c r="AQ6" s="171"/>
      <c r="AR6" s="171"/>
      <c r="AS6" s="171"/>
      <c r="AT6" s="171"/>
    </row>
    <row r="7" spans="1:50" s="167" customFormat="1" ht="25" customHeight="1" x14ac:dyDescent="0.4">
      <c r="A7">
        <v>14458</v>
      </c>
      <c r="B7" t="s">
        <v>125</v>
      </c>
      <c r="C7" t="s">
        <v>126</v>
      </c>
      <c r="D7">
        <v>1</v>
      </c>
      <c r="E7">
        <v>2025</v>
      </c>
      <c r="F7">
        <v>2025</v>
      </c>
      <c r="G7" t="s">
        <v>127</v>
      </c>
      <c r="H7" t="s">
        <v>125</v>
      </c>
      <c r="I7" t="s">
        <v>128</v>
      </c>
      <c r="J7" t="s">
        <v>79</v>
      </c>
      <c r="K7" t="s">
        <v>80</v>
      </c>
      <c r="L7" t="s">
        <v>65</v>
      </c>
      <c r="M7" t="s">
        <v>65</v>
      </c>
      <c r="N7"/>
      <c r="O7" t="s">
        <v>104</v>
      </c>
      <c r="P7" t="s">
        <v>455</v>
      </c>
      <c r="Q7" s="189" t="s">
        <v>2014</v>
      </c>
      <c r="R7" t="s">
        <v>61</v>
      </c>
      <c r="S7" t="s">
        <v>62</v>
      </c>
      <c r="T7" t="s">
        <v>63</v>
      </c>
      <c r="U7">
        <v>10</v>
      </c>
      <c r="V7">
        <v>110</v>
      </c>
      <c r="W7" t="s">
        <v>65</v>
      </c>
      <c r="X7">
        <v>110</v>
      </c>
      <c r="Y7">
        <v>4</v>
      </c>
      <c r="Z7" t="s">
        <v>64</v>
      </c>
      <c r="AA7" t="s">
        <v>67</v>
      </c>
      <c r="AB7" t="s">
        <v>67</v>
      </c>
      <c r="AC7" t="s">
        <v>65</v>
      </c>
      <c r="AD7" t="s">
        <v>564</v>
      </c>
      <c r="AE7"/>
      <c r="AF7"/>
      <c r="AG7" t="s">
        <v>1366</v>
      </c>
      <c r="AH7">
        <f t="shared" si="0"/>
        <v>28</v>
      </c>
      <c r="AI7">
        <v>2</v>
      </c>
      <c r="AJ7">
        <f t="shared" si="1"/>
        <v>1100</v>
      </c>
      <c r="AK7" s="171"/>
      <c r="AL7" s="167">
        <f t="shared" si="2"/>
        <v>27.5</v>
      </c>
      <c r="AM7" s="171"/>
      <c r="AN7" s="171">
        <f t="shared" si="3"/>
        <v>1120000</v>
      </c>
      <c r="AO7" s="171">
        <f t="shared" si="4"/>
        <v>1400000</v>
      </c>
      <c r="AP7" s="171"/>
      <c r="AQ7" s="171"/>
      <c r="AR7" s="171"/>
      <c r="AS7" s="171"/>
      <c r="AT7" s="171"/>
    </row>
    <row r="8" spans="1:50" s="167" customFormat="1" ht="25" customHeight="1" x14ac:dyDescent="0.4">
      <c r="A8">
        <v>14453</v>
      </c>
      <c r="B8" t="s">
        <v>125</v>
      </c>
      <c r="C8" t="s">
        <v>126</v>
      </c>
      <c r="D8">
        <v>1</v>
      </c>
      <c r="E8">
        <v>2025</v>
      </c>
      <c r="F8">
        <v>2025</v>
      </c>
      <c r="G8" t="s">
        <v>127</v>
      </c>
      <c r="H8" t="s">
        <v>125</v>
      </c>
      <c r="I8" t="s">
        <v>128</v>
      </c>
      <c r="J8" t="s">
        <v>79</v>
      </c>
      <c r="K8" t="s">
        <v>80</v>
      </c>
      <c r="L8" t="s">
        <v>56</v>
      </c>
      <c r="M8" t="s">
        <v>57</v>
      </c>
      <c r="N8"/>
      <c r="O8" t="s">
        <v>104</v>
      </c>
      <c r="P8" t="s">
        <v>455</v>
      </c>
      <c r="Q8" s="189" t="s">
        <v>2014</v>
      </c>
      <c r="R8" t="s">
        <v>61</v>
      </c>
      <c r="S8" t="s">
        <v>62</v>
      </c>
      <c r="T8" t="s">
        <v>63</v>
      </c>
      <c r="U8">
        <v>10</v>
      </c>
      <c r="V8">
        <v>110</v>
      </c>
      <c r="W8">
        <v>12</v>
      </c>
      <c r="X8">
        <v>122</v>
      </c>
      <c r="Y8">
        <v>4</v>
      </c>
      <c r="Z8" t="s">
        <v>67</v>
      </c>
      <c r="AA8" t="s">
        <v>67</v>
      </c>
      <c r="AB8" t="s">
        <v>64</v>
      </c>
      <c r="AC8" t="s">
        <v>65</v>
      </c>
      <c r="AD8" t="s">
        <v>564</v>
      </c>
      <c r="AE8"/>
      <c r="AF8"/>
      <c r="AG8" t="s">
        <v>1366</v>
      </c>
      <c r="AH8">
        <f t="shared" si="0"/>
        <v>31</v>
      </c>
      <c r="AI8">
        <v>2</v>
      </c>
      <c r="AJ8">
        <f t="shared" si="1"/>
        <v>1220</v>
      </c>
      <c r="AK8" s="171"/>
      <c r="AL8" s="167">
        <f t="shared" si="2"/>
        <v>30.5</v>
      </c>
      <c r="AM8" s="171"/>
      <c r="AN8" s="171">
        <f t="shared" si="3"/>
        <v>1240000</v>
      </c>
      <c r="AO8" s="171">
        <f t="shared" si="4"/>
        <v>1550000</v>
      </c>
      <c r="AP8" s="171"/>
      <c r="AQ8" s="171"/>
      <c r="AR8" s="171"/>
      <c r="AS8" s="171"/>
      <c r="AT8" s="171"/>
    </row>
    <row r="9" spans="1:50" s="167" customFormat="1" ht="25" customHeight="1" x14ac:dyDescent="0.35">
      <c r="A9">
        <v>14506</v>
      </c>
      <c r="B9" t="s">
        <v>125</v>
      </c>
      <c r="C9" t="s">
        <v>126</v>
      </c>
      <c r="D9">
        <v>1</v>
      </c>
      <c r="E9">
        <v>2025</v>
      </c>
      <c r="F9">
        <v>2025</v>
      </c>
      <c r="G9" t="s">
        <v>127</v>
      </c>
      <c r="H9" t="s">
        <v>125</v>
      </c>
      <c r="I9" t="s">
        <v>128</v>
      </c>
      <c r="J9" t="s">
        <v>411</v>
      </c>
      <c r="K9" t="s">
        <v>412</v>
      </c>
      <c r="L9" t="s">
        <v>65</v>
      </c>
      <c r="M9" t="s">
        <v>65</v>
      </c>
      <c r="N9"/>
      <c r="O9" t="s">
        <v>143</v>
      </c>
      <c r="P9" t="s">
        <v>244</v>
      </c>
      <c r="Q9" t="s">
        <v>132</v>
      </c>
      <c r="R9" t="s">
        <v>61</v>
      </c>
      <c r="S9" t="s">
        <v>62</v>
      </c>
      <c r="T9" t="s">
        <v>108</v>
      </c>
      <c r="U9">
        <v>10</v>
      </c>
      <c r="V9">
        <v>55</v>
      </c>
      <c r="W9" t="s">
        <v>65</v>
      </c>
      <c r="X9">
        <v>55</v>
      </c>
      <c r="Y9">
        <v>5</v>
      </c>
      <c r="Z9" t="s">
        <v>64</v>
      </c>
      <c r="AA9" t="s">
        <v>67</v>
      </c>
      <c r="AB9" t="s">
        <v>67</v>
      </c>
      <c r="AC9" t="s">
        <v>65</v>
      </c>
      <c r="AD9" t="s">
        <v>413</v>
      </c>
      <c r="AE9"/>
      <c r="AF9"/>
      <c r="AG9" t="s">
        <v>1366</v>
      </c>
      <c r="AH9">
        <f t="shared" si="0"/>
        <v>11</v>
      </c>
      <c r="AI9">
        <v>1</v>
      </c>
      <c r="AJ9">
        <f t="shared" si="1"/>
        <v>550</v>
      </c>
      <c r="AK9" s="171"/>
      <c r="AL9" s="167">
        <f t="shared" si="2"/>
        <v>11</v>
      </c>
      <c r="AM9" s="171"/>
      <c r="AN9" s="171">
        <f t="shared" si="3"/>
        <v>440000</v>
      </c>
      <c r="AO9" s="171">
        <f t="shared" si="4"/>
        <v>550000</v>
      </c>
      <c r="AP9" s="171"/>
      <c r="AQ9" s="171"/>
      <c r="AR9" s="171"/>
      <c r="AS9" s="171"/>
      <c r="AT9" s="171"/>
    </row>
    <row r="10" spans="1:50" s="167" customFormat="1" ht="25" customHeight="1" x14ac:dyDescent="0.35">
      <c r="A10">
        <v>14440</v>
      </c>
      <c r="B10" t="s">
        <v>125</v>
      </c>
      <c r="C10" t="s">
        <v>126</v>
      </c>
      <c r="D10">
        <v>1</v>
      </c>
      <c r="E10">
        <v>2025</v>
      </c>
      <c r="F10">
        <v>2025</v>
      </c>
      <c r="G10" t="s">
        <v>127</v>
      </c>
      <c r="H10" t="s">
        <v>125</v>
      </c>
      <c r="I10" t="s">
        <v>128</v>
      </c>
      <c r="J10" t="s">
        <v>415</v>
      </c>
      <c r="K10" t="s">
        <v>416</v>
      </c>
      <c r="L10" t="s">
        <v>65</v>
      </c>
      <c r="M10" t="s">
        <v>65</v>
      </c>
      <c r="N10"/>
      <c r="O10" t="s">
        <v>375</v>
      </c>
      <c r="P10" s="57" t="s">
        <v>2327</v>
      </c>
      <c r="Q10" t="s">
        <v>152</v>
      </c>
      <c r="R10" t="s">
        <v>61</v>
      </c>
      <c r="S10" t="s">
        <v>62</v>
      </c>
      <c r="T10" t="s">
        <v>63</v>
      </c>
      <c r="U10">
        <v>10</v>
      </c>
      <c r="V10">
        <v>15</v>
      </c>
      <c r="W10" t="s">
        <v>65</v>
      </c>
      <c r="X10">
        <v>15</v>
      </c>
      <c r="Y10">
        <v>4</v>
      </c>
      <c r="Z10" t="s">
        <v>64</v>
      </c>
      <c r="AA10" t="s">
        <v>67</v>
      </c>
      <c r="AB10" t="s">
        <v>67</v>
      </c>
      <c r="AC10" t="s">
        <v>65</v>
      </c>
      <c r="AD10" t="s">
        <v>418</v>
      </c>
      <c r="AE10"/>
      <c r="AF10"/>
      <c r="AG10" t="s">
        <v>1366</v>
      </c>
      <c r="AH10">
        <f t="shared" si="0"/>
        <v>4</v>
      </c>
      <c r="AI10">
        <v>1</v>
      </c>
      <c r="AJ10">
        <f t="shared" si="1"/>
        <v>150</v>
      </c>
      <c r="AK10" s="171"/>
      <c r="AL10" s="167">
        <f t="shared" si="2"/>
        <v>3.75</v>
      </c>
      <c r="AM10" s="171"/>
      <c r="AN10" s="171">
        <f t="shared" si="3"/>
        <v>160000</v>
      </c>
      <c r="AO10" s="171">
        <f t="shared" si="4"/>
        <v>200000</v>
      </c>
      <c r="AP10" s="171"/>
      <c r="AQ10" s="171"/>
      <c r="AR10" s="171"/>
      <c r="AS10" s="171"/>
      <c r="AT10" s="171"/>
    </row>
    <row r="11" spans="1:50" s="167" customFormat="1" ht="25" customHeight="1" x14ac:dyDescent="0.35">
      <c r="A11">
        <v>14502</v>
      </c>
      <c r="B11" t="s">
        <v>125</v>
      </c>
      <c r="C11" t="s">
        <v>126</v>
      </c>
      <c r="D11">
        <v>1</v>
      </c>
      <c r="E11">
        <v>2025</v>
      </c>
      <c r="F11">
        <v>2025</v>
      </c>
      <c r="G11" t="s">
        <v>127</v>
      </c>
      <c r="H11" t="s">
        <v>125</v>
      </c>
      <c r="I11" t="s">
        <v>128</v>
      </c>
      <c r="J11" t="s">
        <v>421</v>
      </c>
      <c r="K11" t="s">
        <v>422</v>
      </c>
      <c r="L11" t="s">
        <v>65</v>
      </c>
      <c r="M11" t="s">
        <v>65</v>
      </c>
      <c r="N11"/>
      <c r="O11" t="s">
        <v>286</v>
      </c>
      <c r="P11" t="s">
        <v>423</v>
      </c>
      <c r="Q11" t="s">
        <v>132</v>
      </c>
      <c r="R11" t="s">
        <v>61</v>
      </c>
      <c r="S11" t="s">
        <v>62</v>
      </c>
      <c r="T11" t="s">
        <v>108</v>
      </c>
      <c r="U11">
        <v>10</v>
      </c>
      <c r="V11">
        <v>80</v>
      </c>
      <c r="W11" t="s">
        <v>65</v>
      </c>
      <c r="X11">
        <v>80</v>
      </c>
      <c r="Y11">
        <v>5</v>
      </c>
      <c r="Z11" t="s">
        <v>64</v>
      </c>
      <c r="AA11" t="s">
        <v>67</v>
      </c>
      <c r="AB11" t="s">
        <v>67</v>
      </c>
      <c r="AC11" t="s">
        <v>65</v>
      </c>
      <c r="AD11" t="s">
        <v>424</v>
      </c>
      <c r="AE11"/>
      <c r="AF11"/>
      <c r="AG11" t="s">
        <v>1366</v>
      </c>
      <c r="AH11">
        <f t="shared" si="0"/>
        <v>16</v>
      </c>
      <c r="AI11">
        <v>1</v>
      </c>
      <c r="AJ11">
        <f t="shared" si="1"/>
        <v>800</v>
      </c>
      <c r="AK11" s="171"/>
      <c r="AL11" s="167">
        <f t="shared" si="2"/>
        <v>16</v>
      </c>
      <c r="AM11" s="171"/>
      <c r="AN11" s="171">
        <f t="shared" si="3"/>
        <v>640000</v>
      </c>
      <c r="AO11" s="171">
        <f t="shared" si="4"/>
        <v>800000</v>
      </c>
      <c r="AP11" s="171"/>
      <c r="AQ11" s="171"/>
      <c r="AR11" s="171"/>
      <c r="AS11" s="171"/>
      <c r="AT11" s="171"/>
    </row>
    <row r="12" spans="1:50" s="167" customFormat="1" ht="25" customHeight="1" x14ac:dyDescent="0.35">
      <c r="A12">
        <v>14509</v>
      </c>
      <c r="B12" t="s">
        <v>125</v>
      </c>
      <c r="C12" t="s">
        <v>126</v>
      </c>
      <c r="D12">
        <v>1</v>
      </c>
      <c r="E12">
        <v>2025</v>
      </c>
      <c r="F12">
        <v>2025</v>
      </c>
      <c r="G12" t="s">
        <v>127</v>
      </c>
      <c r="H12" t="s">
        <v>125</v>
      </c>
      <c r="I12" t="s">
        <v>128</v>
      </c>
      <c r="J12" t="s">
        <v>427</v>
      </c>
      <c r="K12" t="s">
        <v>428</v>
      </c>
      <c r="L12" t="s">
        <v>65</v>
      </c>
      <c r="M12" t="s">
        <v>65</v>
      </c>
      <c r="N12"/>
      <c r="O12" t="s">
        <v>143</v>
      </c>
      <c r="P12" t="s">
        <v>430</v>
      </c>
      <c r="Q12" t="s">
        <v>132</v>
      </c>
      <c r="R12" t="s">
        <v>61</v>
      </c>
      <c r="S12" t="s">
        <v>62</v>
      </c>
      <c r="T12" t="s">
        <v>108</v>
      </c>
      <c r="U12">
        <v>10</v>
      </c>
      <c r="V12">
        <v>90</v>
      </c>
      <c r="W12" t="s">
        <v>65</v>
      </c>
      <c r="X12">
        <v>90</v>
      </c>
      <c r="Y12">
        <v>5</v>
      </c>
      <c r="Z12" t="s">
        <v>64</v>
      </c>
      <c r="AA12" t="s">
        <v>67</v>
      </c>
      <c r="AB12" t="s">
        <v>67</v>
      </c>
      <c r="AC12" t="s">
        <v>65</v>
      </c>
      <c r="AD12" t="s">
        <v>431</v>
      </c>
      <c r="AE12"/>
      <c r="AF12"/>
      <c r="AG12" t="s">
        <v>1366</v>
      </c>
      <c r="AH12">
        <f t="shared" si="0"/>
        <v>18</v>
      </c>
      <c r="AI12">
        <v>1</v>
      </c>
      <c r="AJ12">
        <f t="shared" si="1"/>
        <v>900</v>
      </c>
      <c r="AK12" s="171"/>
      <c r="AL12" s="167">
        <f t="shared" si="2"/>
        <v>18</v>
      </c>
      <c r="AM12" s="171"/>
      <c r="AN12" s="171">
        <f t="shared" si="3"/>
        <v>720000</v>
      </c>
      <c r="AO12" s="171">
        <f t="shared" si="4"/>
        <v>900000</v>
      </c>
      <c r="AP12" s="171"/>
      <c r="AQ12" s="171"/>
      <c r="AR12" s="171"/>
      <c r="AS12" s="171"/>
      <c r="AT12" s="171"/>
    </row>
    <row r="13" spans="1:50" s="167" customFormat="1" ht="25" customHeight="1" x14ac:dyDescent="0.35">
      <c r="A13">
        <v>14480</v>
      </c>
      <c r="B13" t="s">
        <v>125</v>
      </c>
      <c r="C13" t="s">
        <v>126</v>
      </c>
      <c r="D13">
        <v>1</v>
      </c>
      <c r="E13">
        <v>2025</v>
      </c>
      <c r="F13">
        <v>2025</v>
      </c>
      <c r="G13" t="s">
        <v>127</v>
      </c>
      <c r="H13" t="s">
        <v>125</v>
      </c>
      <c r="I13" t="s">
        <v>128</v>
      </c>
      <c r="J13" t="s">
        <v>56</v>
      </c>
      <c r="K13" t="s">
        <v>57</v>
      </c>
      <c r="L13" t="s">
        <v>65</v>
      </c>
      <c r="M13" t="s">
        <v>65</v>
      </c>
      <c r="N13"/>
      <c r="O13" t="s">
        <v>104</v>
      </c>
      <c r="P13" t="s">
        <v>434</v>
      </c>
      <c r="Q13" t="s">
        <v>435</v>
      </c>
      <c r="R13" t="s">
        <v>61</v>
      </c>
      <c r="S13" t="s">
        <v>62</v>
      </c>
      <c r="T13" t="s">
        <v>108</v>
      </c>
      <c r="U13">
        <v>15</v>
      </c>
      <c r="V13">
        <v>12</v>
      </c>
      <c r="W13" t="s">
        <v>65</v>
      </c>
      <c r="X13">
        <v>12</v>
      </c>
      <c r="Y13">
        <v>4</v>
      </c>
      <c r="Z13" t="s">
        <v>64</v>
      </c>
      <c r="AA13" t="s">
        <v>67</v>
      </c>
      <c r="AB13" t="s">
        <v>67</v>
      </c>
      <c r="AC13" t="s">
        <v>65</v>
      </c>
      <c r="AD13" t="s">
        <v>436</v>
      </c>
      <c r="AE13"/>
      <c r="AF13"/>
      <c r="AG13" t="s">
        <v>1366</v>
      </c>
      <c r="AH13">
        <f t="shared" si="0"/>
        <v>3</v>
      </c>
      <c r="AI13">
        <v>1</v>
      </c>
      <c r="AJ13">
        <f t="shared" si="1"/>
        <v>180</v>
      </c>
      <c r="AK13" s="171"/>
      <c r="AL13" s="167">
        <f t="shared" si="2"/>
        <v>3</v>
      </c>
      <c r="AM13" s="171"/>
      <c r="AN13" s="171">
        <f t="shared" si="3"/>
        <v>180000</v>
      </c>
      <c r="AO13" s="171">
        <f t="shared" si="4"/>
        <v>225000</v>
      </c>
      <c r="AP13" s="171"/>
      <c r="AQ13" s="171"/>
      <c r="AR13" s="171"/>
      <c r="AS13" s="171"/>
      <c r="AT13" s="171"/>
    </row>
    <row r="14" spans="1:50" s="167" customFormat="1" ht="25" customHeight="1" x14ac:dyDescent="0.4">
      <c r="A14">
        <v>14390</v>
      </c>
      <c r="B14" t="s">
        <v>125</v>
      </c>
      <c r="C14" t="s">
        <v>126</v>
      </c>
      <c r="D14">
        <v>1</v>
      </c>
      <c r="E14">
        <v>2025</v>
      </c>
      <c r="F14">
        <v>2025</v>
      </c>
      <c r="G14" t="s">
        <v>127</v>
      </c>
      <c r="H14" t="s">
        <v>125</v>
      </c>
      <c r="I14" t="s">
        <v>128</v>
      </c>
      <c r="J14" t="s">
        <v>207</v>
      </c>
      <c r="K14" t="s">
        <v>208</v>
      </c>
      <c r="L14" t="s">
        <v>2015</v>
      </c>
      <c r="M14" s="189" t="s">
        <v>484</v>
      </c>
      <c r="N14"/>
      <c r="O14" t="s">
        <v>236</v>
      </c>
      <c r="P14" t="s">
        <v>461</v>
      </c>
      <c r="Q14" t="s">
        <v>462</v>
      </c>
      <c r="R14" t="s">
        <v>61</v>
      </c>
      <c r="S14" t="s">
        <v>107</v>
      </c>
      <c r="T14" t="s">
        <v>463</v>
      </c>
      <c r="U14">
        <v>20</v>
      </c>
      <c r="V14">
        <v>8</v>
      </c>
      <c r="W14">
        <v>8</v>
      </c>
      <c r="X14">
        <v>16</v>
      </c>
      <c r="Y14">
        <v>4</v>
      </c>
      <c r="Z14" t="s">
        <v>64</v>
      </c>
      <c r="AA14" t="s">
        <v>67</v>
      </c>
      <c r="AB14" t="s">
        <v>67</v>
      </c>
      <c r="AC14" t="s">
        <v>65</v>
      </c>
      <c r="AD14" t="s">
        <v>464</v>
      </c>
      <c r="AE14"/>
      <c r="AF14"/>
      <c r="AG14" t="s">
        <v>1366</v>
      </c>
      <c r="AH14">
        <f t="shared" si="0"/>
        <v>4</v>
      </c>
      <c r="AI14">
        <v>1</v>
      </c>
      <c r="AJ14">
        <f t="shared" si="1"/>
        <v>320</v>
      </c>
      <c r="AK14" s="171"/>
      <c r="AL14" s="167">
        <f t="shared" si="2"/>
        <v>4</v>
      </c>
      <c r="AM14" s="171"/>
      <c r="AN14" s="171">
        <f t="shared" si="3"/>
        <v>320000</v>
      </c>
      <c r="AO14" s="171">
        <f t="shared" si="4"/>
        <v>400000</v>
      </c>
      <c r="AP14" s="171"/>
      <c r="AQ14" s="171"/>
      <c r="AR14" s="171"/>
      <c r="AS14" s="171"/>
      <c r="AT14" s="171"/>
    </row>
    <row r="15" spans="1:50" s="167" customFormat="1" ht="25" customHeight="1" x14ac:dyDescent="0.35">
      <c r="A15">
        <v>14415</v>
      </c>
      <c r="B15" t="s">
        <v>125</v>
      </c>
      <c r="C15" t="s">
        <v>126</v>
      </c>
      <c r="D15">
        <v>1</v>
      </c>
      <c r="E15">
        <v>2025</v>
      </c>
      <c r="F15">
        <v>2025</v>
      </c>
      <c r="G15" t="s">
        <v>127</v>
      </c>
      <c r="H15" t="s">
        <v>125</v>
      </c>
      <c r="I15" t="s">
        <v>128</v>
      </c>
      <c r="J15" t="s">
        <v>2016</v>
      </c>
      <c r="K15" t="s">
        <v>2592</v>
      </c>
      <c r="L15" t="s">
        <v>483</v>
      </c>
      <c r="M15" t="s">
        <v>484</v>
      </c>
      <c r="N15"/>
      <c r="O15" t="s">
        <v>485</v>
      </c>
      <c r="P15" t="s">
        <v>486</v>
      </c>
      <c r="Q15" t="s">
        <v>462</v>
      </c>
      <c r="R15" t="s">
        <v>61</v>
      </c>
      <c r="S15" t="s">
        <v>107</v>
      </c>
      <c r="T15" t="s">
        <v>487</v>
      </c>
      <c r="U15">
        <v>20</v>
      </c>
      <c r="V15">
        <v>58</v>
      </c>
      <c r="W15">
        <v>8</v>
      </c>
      <c r="X15">
        <v>66</v>
      </c>
      <c r="Y15">
        <v>5</v>
      </c>
      <c r="Z15" t="s">
        <v>64</v>
      </c>
      <c r="AA15" t="s">
        <v>67</v>
      </c>
      <c r="AB15" t="s">
        <v>67</v>
      </c>
      <c r="AC15" t="s">
        <v>2017</v>
      </c>
      <c r="AD15" t="s">
        <v>488</v>
      </c>
      <c r="AE15"/>
      <c r="AF15"/>
      <c r="AG15" t="s">
        <v>1366</v>
      </c>
      <c r="AH15">
        <f t="shared" si="0"/>
        <v>14</v>
      </c>
      <c r="AI15">
        <v>1</v>
      </c>
      <c r="AJ15">
        <f t="shared" si="1"/>
        <v>1320</v>
      </c>
      <c r="AK15" s="171"/>
      <c r="AL15" s="167">
        <f t="shared" si="2"/>
        <v>13.2</v>
      </c>
      <c r="AM15" s="171"/>
      <c r="AN15" s="171">
        <f t="shared" si="3"/>
        <v>1120000</v>
      </c>
      <c r="AO15" s="171">
        <f t="shared" si="4"/>
        <v>1400000</v>
      </c>
      <c r="AP15" s="171"/>
      <c r="AQ15" s="171"/>
      <c r="AR15" s="171"/>
      <c r="AS15" s="171"/>
      <c r="AT15" s="171"/>
    </row>
    <row r="16" spans="1:50" s="167" customFormat="1" ht="25" customHeight="1" x14ac:dyDescent="0.4">
      <c r="A16">
        <v>14391</v>
      </c>
      <c r="B16" t="s">
        <v>125</v>
      </c>
      <c r="C16" t="s">
        <v>126</v>
      </c>
      <c r="D16">
        <v>1</v>
      </c>
      <c r="E16">
        <v>2025</v>
      </c>
      <c r="F16">
        <v>2025</v>
      </c>
      <c r="G16" t="s">
        <v>127</v>
      </c>
      <c r="H16" t="s">
        <v>125</v>
      </c>
      <c r="I16" t="s">
        <v>128</v>
      </c>
      <c r="J16" t="s">
        <v>493</v>
      </c>
      <c r="K16" t="s">
        <v>494</v>
      </c>
      <c r="L16" t="s">
        <v>65</v>
      </c>
      <c r="M16" t="s">
        <v>65</v>
      </c>
      <c r="N16"/>
      <c r="O16" t="s">
        <v>236</v>
      </c>
      <c r="P16" t="s">
        <v>461</v>
      </c>
      <c r="Q16" t="s">
        <v>462</v>
      </c>
      <c r="R16" t="s">
        <v>61</v>
      </c>
      <c r="S16" t="s">
        <v>107</v>
      </c>
      <c r="T16" t="s">
        <v>495</v>
      </c>
      <c r="U16">
        <v>17</v>
      </c>
      <c r="V16">
        <v>72</v>
      </c>
      <c r="W16" t="s">
        <v>65</v>
      </c>
      <c r="X16">
        <v>72</v>
      </c>
      <c r="Y16">
        <v>4</v>
      </c>
      <c r="Z16" t="s">
        <v>64</v>
      </c>
      <c r="AA16" t="s">
        <v>67</v>
      </c>
      <c r="AB16" t="s">
        <v>67</v>
      </c>
      <c r="AC16" s="189" t="s">
        <v>2018</v>
      </c>
      <c r="AD16" t="s">
        <v>464</v>
      </c>
      <c r="AE16"/>
      <c r="AF16"/>
      <c r="AG16" t="s">
        <v>1366</v>
      </c>
      <c r="AH16">
        <f t="shared" si="0"/>
        <v>18</v>
      </c>
      <c r="AI16">
        <v>1</v>
      </c>
      <c r="AJ16">
        <f t="shared" si="1"/>
        <v>1224</v>
      </c>
      <c r="AK16" s="171"/>
      <c r="AL16" s="167">
        <f t="shared" si="2"/>
        <v>18</v>
      </c>
      <c r="AM16" s="171"/>
      <c r="AN16" s="171">
        <f t="shared" si="3"/>
        <v>1224000</v>
      </c>
      <c r="AO16" s="171">
        <f t="shared" si="4"/>
        <v>1530000</v>
      </c>
      <c r="AP16" s="171"/>
      <c r="AQ16" s="171"/>
      <c r="AR16" s="171"/>
      <c r="AS16" s="171"/>
      <c r="AT16" s="171"/>
      <c r="AU16" s="163"/>
      <c r="AV16" s="163"/>
      <c r="AW16" s="163"/>
      <c r="AX16" s="163"/>
    </row>
    <row r="17" spans="1:50" s="167" customFormat="1" ht="25" customHeight="1" x14ac:dyDescent="0.4">
      <c r="A17">
        <v>14275</v>
      </c>
      <c r="B17" t="s">
        <v>125</v>
      </c>
      <c r="C17" t="s">
        <v>126</v>
      </c>
      <c r="D17">
        <v>1</v>
      </c>
      <c r="E17">
        <v>2025</v>
      </c>
      <c r="F17">
        <v>2025</v>
      </c>
      <c r="G17" t="s">
        <v>127</v>
      </c>
      <c r="H17" t="s">
        <v>125</v>
      </c>
      <c r="I17" t="s">
        <v>128</v>
      </c>
      <c r="J17" t="s">
        <v>493</v>
      </c>
      <c r="K17" t="s">
        <v>494</v>
      </c>
      <c r="L17" t="s">
        <v>207</v>
      </c>
      <c r="M17" t="s">
        <v>208</v>
      </c>
      <c r="N17"/>
      <c r="O17" t="s">
        <v>485</v>
      </c>
      <c r="P17" t="s">
        <v>496</v>
      </c>
      <c r="Q17" t="s">
        <v>462</v>
      </c>
      <c r="R17" t="s">
        <v>61</v>
      </c>
      <c r="S17" t="s">
        <v>107</v>
      </c>
      <c r="T17" t="s">
        <v>497</v>
      </c>
      <c r="U17">
        <v>11</v>
      </c>
      <c r="V17">
        <v>72</v>
      </c>
      <c r="W17">
        <v>8</v>
      </c>
      <c r="X17">
        <v>80</v>
      </c>
      <c r="Y17">
        <v>4</v>
      </c>
      <c r="Z17" t="s">
        <v>64</v>
      </c>
      <c r="AA17" t="s">
        <v>67</v>
      </c>
      <c r="AB17" t="s">
        <v>67</v>
      </c>
      <c r="AC17" s="189" t="s">
        <v>2019</v>
      </c>
      <c r="AD17" t="s">
        <v>498</v>
      </c>
      <c r="AE17"/>
      <c r="AF17"/>
      <c r="AG17" t="s">
        <v>1366</v>
      </c>
      <c r="AH17">
        <f t="shared" si="0"/>
        <v>20</v>
      </c>
      <c r="AI17">
        <v>1</v>
      </c>
      <c r="AJ17">
        <f t="shared" si="1"/>
        <v>880</v>
      </c>
      <c r="AK17" s="171"/>
      <c r="AL17" s="167">
        <f t="shared" si="2"/>
        <v>20</v>
      </c>
      <c r="AM17" s="171"/>
      <c r="AN17" s="171">
        <f t="shared" si="3"/>
        <v>880000</v>
      </c>
      <c r="AO17" s="171">
        <f t="shared" si="4"/>
        <v>1100000</v>
      </c>
      <c r="AP17" s="171"/>
      <c r="AQ17" s="171"/>
      <c r="AR17" s="171"/>
      <c r="AS17" s="171"/>
      <c r="AT17" s="171"/>
      <c r="AU17" s="163"/>
      <c r="AV17" s="163"/>
      <c r="AW17" s="163"/>
      <c r="AX17" s="163"/>
    </row>
    <row r="18" spans="1:50" s="167" customFormat="1" ht="25" customHeight="1" x14ac:dyDescent="0.4">
      <c r="A18">
        <v>14276</v>
      </c>
      <c r="B18" t="s">
        <v>125</v>
      </c>
      <c r="C18" t="s">
        <v>126</v>
      </c>
      <c r="D18">
        <v>1</v>
      </c>
      <c r="E18">
        <v>2025</v>
      </c>
      <c r="F18">
        <v>2025</v>
      </c>
      <c r="G18" t="s">
        <v>127</v>
      </c>
      <c r="H18" t="s">
        <v>125</v>
      </c>
      <c r="I18" t="s">
        <v>128</v>
      </c>
      <c r="J18" t="s">
        <v>493</v>
      </c>
      <c r="K18" t="s">
        <v>494</v>
      </c>
      <c r="L18" t="s">
        <v>207</v>
      </c>
      <c r="M18" t="s">
        <v>208</v>
      </c>
      <c r="N18"/>
      <c r="O18" t="s">
        <v>118</v>
      </c>
      <c r="P18" t="s">
        <v>187</v>
      </c>
      <c r="Q18" t="s">
        <v>462</v>
      </c>
      <c r="R18" t="s">
        <v>61</v>
      </c>
      <c r="S18" t="s">
        <v>107</v>
      </c>
      <c r="T18" t="s">
        <v>497</v>
      </c>
      <c r="U18">
        <v>11</v>
      </c>
      <c r="V18">
        <v>72</v>
      </c>
      <c r="W18">
        <v>8</v>
      </c>
      <c r="X18">
        <v>80</v>
      </c>
      <c r="Y18">
        <v>4</v>
      </c>
      <c r="Z18" t="s">
        <v>64</v>
      </c>
      <c r="AA18" t="s">
        <v>67</v>
      </c>
      <c r="AB18" t="s">
        <v>67</v>
      </c>
      <c r="AC18" s="189" t="s">
        <v>2020</v>
      </c>
      <c r="AD18" t="s">
        <v>503</v>
      </c>
      <c r="AE18"/>
      <c r="AF18"/>
      <c r="AG18" t="s">
        <v>1366</v>
      </c>
      <c r="AH18">
        <f t="shared" si="0"/>
        <v>20</v>
      </c>
      <c r="AI18">
        <v>1</v>
      </c>
      <c r="AJ18">
        <f t="shared" si="1"/>
        <v>880</v>
      </c>
      <c r="AK18" s="171"/>
      <c r="AL18" s="167">
        <f t="shared" si="2"/>
        <v>20</v>
      </c>
      <c r="AM18" s="171"/>
      <c r="AN18" s="171">
        <f t="shared" si="3"/>
        <v>880000</v>
      </c>
      <c r="AO18" s="171">
        <f t="shared" si="4"/>
        <v>1100000</v>
      </c>
      <c r="AP18" s="171"/>
      <c r="AQ18" s="171"/>
      <c r="AR18" s="171"/>
      <c r="AS18" s="171"/>
      <c r="AT18" s="171"/>
      <c r="AU18" s="163"/>
      <c r="AV18" s="163"/>
      <c r="AW18" s="163"/>
      <c r="AX18" s="163"/>
    </row>
    <row r="19" spans="1:50" s="167" customFormat="1" ht="25" customHeight="1" x14ac:dyDescent="0.4">
      <c r="A19">
        <v>14284</v>
      </c>
      <c r="B19" t="s">
        <v>125</v>
      </c>
      <c r="C19" t="s">
        <v>126</v>
      </c>
      <c r="D19">
        <v>1</v>
      </c>
      <c r="E19">
        <v>2025</v>
      </c>
      <c r="F19">
        <v>2025</v>
      </c>
      <c r="G19" t="s">
        <v>127</v>
      </c>
      <c r="H19" t="s">
        <v>125</v>
      </c>
      <c r="I19" t="s">
        <v>128</v>
      </c>
      <c r="J19" t="s">
        <v>493</v>
      </c>
      <c r="K19" t="s">
        <v>494</v>
      </c>
      <c r="L19" t="s">
        <v>207</v>
      </c>
      <c r="M19" t="s">
        <v>208</v>
      </c>
      <c r="N19"/>
      <c r="O19" t="s">
        <v>104</v>
      </c>
      <c r="P19" t="s">
        <v>504</v>
      </c>
      <c r="Q19" t="s">
        <v>462</v>
      </c>
      <c r="R19" t="s">
        <v>61</v>
      </c>
      <c r="S19" t="s">
        <v>107</v>
      </c>
      <c r="T19" t="s">
        <v>63</v>
      </c>
      <c r="U19">
        <v>20</v>
      </c>
      <c r="V19">
        <v>72</v>
      </c>
      <c r="W19">
        <v>8</v>
      </c>
      <c r="X19">
        <v>80</v>
      </c>
      <c r="Y19">
        <v>3</v>
      </c>
      <c r="Z19" t="s">
        <v>64</v>
      </c>
      <c r="AA19" t="s">
        <v>67</v>
      </c>
      <c r="AB19" t="s">
        <v>67</v>
      </c>
      <c r="AC19" s="189" t="s">
        <v>2021</v>
      </c>
      <c r="AD19" t="s">
        <v>505</v>
      </c>
      <c r="AE19"/>
      <c r="AF19"/>
      <c r="AG19" t="s">
        <v>1366</v>
      </c>
      <c r="AH19">
        <f t="shared" si="0"/>
        <v>27</v>
      </c>
      <c r="AI19">
        <v>1</v>
      </c>
      <c r="AJ19">
        <f t="shared" si="1"/>
        <v>1600</v>
      </c>
      <c r="AK19" s="171"/>
      <c r="AL19" s="167">
        <f t="shared" si="2"/>
        <v>26.666666666666668</v>
      </c>
      <c r="AM19" s="171"/>
      <c r="AN19" s="171">
        <f t="shared" si="3"/>
        <v>2160000</v>
      </c>
      <c r="AO19" s="171">
        <f t="shared" si="4"/>
        <v>2700000</v>
      </c>
      <c r="AP19" s="171"/>
      <c r="AQ19" s="171"/>
      <c r="AR19" s="171"/>
      <c r="AS19" s="171"/>
      <c r="AT19" s="171"/>
      <c r="AU19" s="163"/>
      <c r="AV19" s="163"/>
      <c r="AW19" s="163"/>
      <c r="AX19" s="163"/>
    </row>
    <row r="20" spans="1:50" s="167" customFormat="1" ht="25" customHeight="1" x14ac:dyDescent="0.4">
      <c r="A20">
        <v>14385</v>
      </c>
      <c r="B20" t="s">
        <v>125</v>
      </c>
      <c r="C20" t="s">
        <v>126</v>
      </c>
      <c r="D20">
        <v>1</v>
      </c>
      <c r="E20">
        <v>2025</v>
      </c>
      <c r="F20">
        <v>2025</v>
      </c>
      <c r="G20" t="s">
        <v>127</v>
      </c>
      <c r="H20" t="s">
        <v>125</v>
      </c>
      <c r="I20" t="s">
        <v>128</v>
      </c>
      <c r="J20" t="s">
        <v>524</v>
      </c>
      <c r="K20" t="s">
        <v>525</v>
      </c>
      <c r="L20" t="s">
        <v>65</v>
      </c>
      <c r="M20" t="s">
        <v>65</v>
      </c>
      <c r="N20"/>
      <c r="O20" t="s">
        <v>104</v>
      </c>
      <c r="P20" t="s">
        <v>105</v>
      </c>
      <c r="Q20" t="s">
        <v>158</v>
      </c>
      <c r="R20" t="s">
        <v>61</v>
      </c>
      <c r="S20" t="s">
        <v>107</v>
      </c>
      <c r="T20" t="s">
        <v>159</v>
      </c>
      <c r="U20">
        <v>16</v>
      </c>
      <c r="V20">
        <v>110</v>
      </c>
      <c r="W20" t="s">
        <v>65</v>
      </c>
      <c r="X20">
        <v>110</v>
      </c>
      <c r="Y20">
        <v>4</v>
      </c>
      <c r="Z20" t="s">
        <v>64</v>
      </c>
      <c r="AA20" t="s">
        <v>67</v>
      </c>
      <c r="AB20" t="s">
        <v>67</v>
      </c>
      <c r="AC20" s="189" t="s">
        <v>2022</v>
      </c>
      <c r="AD20" t="s">
        <v>526</v>
      </c>
      <c r="AE20"/>
      <c r="AF20"/>
      <c r="AG20" t="s">
        <v>1366</v>
      </c>
      <c r="AH20">
        <f t="shared" si="0"/>
        <v>28</v>
      </c>
      <c r="AI20">
        <v>2</v>
      </c>
      <c r="AJ20">
        <f t="shared" si="1"/>
        <v>1760</v>
      </c>
      <c r="AK20" s="171"/>
      <c r="AL20" s="167">
        <f t="shared" si="2"/>
        <v>27.5</v>
      </c>
      <c r="AM20" s="171"/>
      <c r="AN20" s="171">
        <f t="shared" si="3"/>
        <v>1792000</v>
      </c>
      <c r="AO20" s="171">
        <f t="shared" si="4"/>
        <v>2240000</v>
      </c>
      <c r="AP20" s="171"/>
      <c r="AQ20" s="171"/>
      <c r="AR20" s="171"/>
      <c r="AS20" s="171"/>
      <c r="AT20" s="171"/>
      <c r="AU20" s="163"/>
      <c r="AV20" s="163"/>
      <c r="AW20" s="163"/>
      <c r="AX20" s="163"/>
    </row>
    <row r="21" spans="1:50" s="167" customFormat="1" ht="25" customHeight="1" x14ac:dyDescent="0.4">
      <c r="A21">
        <v>14426</v>
      </c>
      <c r="B21" t="s">
        <v>125</v>
      </c>
      <c r="C21" t="s">
        <v>126</v>
      </c>
      <c r="D21">
        <v>1</v>
      </c>
      <c r="E21">
        <v>2025</v>
      </c>
      <c r="F21">
        <v>2025</v>
      </c>
      <c r="G21" t="s">
        <v>127</v>
      </c>
      <c r="H21" t="s">
        <v>125</v>
      </c>
      <c r="I21" t="s">
        <v>128</v>
      </c>
      <c r="J21" t="s">
        <v>552</v>
      </c>
      <c r="K21" t="s">
        <v>553</v>
      </c>
      <c r="L21" t="s">
        <v>65</v>
      </c>
      <c r="M21" t="s">
        <v>65</v>
      </c>
      <c r="N21"/>
      <c r="O21" t="s">
        <v>301</v>
      </c>
      <c r="P21" t="s">
        <v>554</v>
      </c>
      <c r="Q21" t="s">
        <v>152</v>
      </c>
      <c r="R21" t="s">
        <v>61</v>
      </c>
      <c r="S21" t="s">
        <v>107</v>
      </c>
      <c r="T21" t="s">
        <v>63</v>
      </c>
      <c r="U21">
        <v>10</v>
      </c>
      <c r="V21">
        <v>80</v>
      </c>
      <c r="W21" t="s">
        <v>65</v>
      </c>
      <c r="X21">
        <v>80</v>
      </c>
      <c r="Y21">
        <v>4</v>
      </c>
      <c r="Z21" t="s">
        <v>64</v>
      </c>
      <c r="AA21" t="s">
        <v>67</v>
      </c>
      <c r="AB21" t="s">
        <v>67</v>
      </c>
      <c r="AC21" s="189" t="s">
        <v>2023</v>
      </c>
      <c r="AD21" t="s">
        <v>555</v>
      </c>
      <c r="AE21"/>
      <c r="AF21"/>
      <c r="AG21" t="s">
        <v>1366</v>
      </c>
      <c r="AH21">
        <f t="shared" si="0"/>
        <v>20</v>
      </c>
      <c r="AI21">
        <v>3</v>
      </c>
      <c r="AJ21">
        <f t="shared" si="1"/>
        <v>800</v>
      </c>
      <c r="AK21" s="171"/>
      <c r="AL21" s="167">
        <f t="shared" si="2"/>
        <v>20</v>
      </c>
      <c r="AM21" s="171"/>
      <c r="AN21" s="171">
        <f t="shared" si="3"/>
        <v>800000</v>
      </c>
      <c r="AO21" s="171">
        <f t="shared" si="4"/>
        <v>1000000</v>
      </c>
      <c r="AP21" s="171"/>
      <c r="AQ21" s="171"/>
      <c r="AR21" s="171"/>
      <c r="AS21" s="171"/>
      <c r="AT21" s="171"/>
      <c r="AU21" s="163"/>
      <c r="AV21" s="163"/>
      <c r="AW21" s="163"/>
      <c r="AX21" s="163"/>
    </row>
    <row r="22" spans="1:50" s="167" customFormat="1" ht="25" customHeight="1" x14ac:dyDescent="0.4">
      <c r="A22">
        <v>14439</v>
      </c>
      <c r="B22" t="s">
        <v>125</v>
      </c>
      <c r="C22" t="s">
        <v>126</v>
      </c>
      <c r="D22">
        <v>1</v>
      </c>
      <c r="E22">
        <v>2025</v>
      </c>
      <c r="F22">
        <v>2025</v>
      </c>
      <c r="G22" t="s">
        <v>127</v>
      </c>
      <c r="H22" t="s">
        <v>125</v>
      </c>
      <c r="I22" t="s">
        <v>128</v>
      </c>
      <c r="J22" t="s">
        <v>552</v>
      </c>
      <c r="K22" t="s">
        <v>553</v>
      </c>
      <c r="L22" t="s">
        <v>65</v>
      </c>
      <c r="M22" t="s">
        <v>65</v>
      </c>
      <c r="N22"/>
      <c r="O22" t="s">
        <v>375</v>
      </c>
      <c r="P22" s="57" t="s">
        <v>2327</v>
      </c>
      <c r="Q22" t="s">
        <v>152</v>
      </c>
      <c r="R22" t="s">
        <v>61</v>
      </c>
      <c r="S22" t="s">
        <v>107</v>
      </c>
      <c r="T22" t="s">
        <v>63</v>
      </c>
      <c r="U22">
        <v>10</v>
      </c>
      <c r="V22">
        <v>80</v>
      </c>
      <c r="W22" t="s">
        <v>65</v>
      </c>
      <c r="X22">
        <v>80</v>
      </c>
      <c r="Y22">
        <v>4</v>
      </c>
      <c r="Z22" t="s">
        <v>64</v>
      </c>
      <c r="AA22" t="s">
        <v>67</v>
      </c>
      <c r="AB22" t="s">
        <v>67</v>
      </c>
      <c r="AC22" s="189" t="s">
        <v>2024</v>
      </c>
      <c r="AD22" t="s">
        <v>418</v>
      </c>
      <c r="AE22"/>
      <c r="AF22"/>
      <c r="AG22" t="s">
        <v>1366</v>
      </c>
      <c r="AH22">
        <f t="shared" si="0"/>
        <v>20</v>
      </c>
      <c r="AI22">
        <v>3</v>
      </c>
      <c r="AJ22">
        <f t="shared" si="1"/>
        <v>800</v>
      </c>
      <c r="AK22" s="171"/>
      <c r="AL22" s="167">
        <f t="shared" si="2"/>
        <v>20</v>
      </c>
      <c r="AM22" s="171"/>
      <c r="AN22" s="171">
        <f t="shared" si="3"/>
        <v>800000</v>
      </c>
      <c r="AO22" s="171">
        <f t="shared" si="4"/>
        <v>1000000</v>
      </c>
      <c r="AP22" s="171"/>
      <c r="AQ22" s="171"/>
      <c r="AR22" s="171"/>
      <c r="AS22" s="171"/>
      <c r="AT22" s="171"/>
      <c r="AU22" s="163"/>
      <c r="AV22" s="163"/>
      <c r="AW22" s="163"/>
      <c r="AX22" s="163"/>
    </row>
    <row r="23" spans="1:50" s="167" customFormat="1" ht="25" customHeight="1" x14ac:dyDescent="0.4">
      <c r="A23">
        <v>14584</v>
      </c>
      <c r="B23" t="s">
        <v>125</v>
      </c>
      <c r="C23" t="s">
        <v>126</v>
      </c>
      <c r="D23">
        <v>1</v>
      </c>
      <c r="E23">
        <v>2025</v>
      </c>
      <c r="F23">
        <v>2025</v>
      </c>
      <c r="G23" t="s">
        <v>127</v>
      </c>
      <c r="H23" t="s">
        <v>125</v>
      </c>
      <c r="I23" t="s">
        <v>128</v>
      </c>
      <c r="J23" t="s">
        <v>552</v>
      </c>
      <c r="K23" t="s">
        <v>553</v>
      </c>
      <c r="L23" t="s">
        <v>65</v>
      </c>
      <c r="M23" t="s">
        <v>65</v>
      </c>
      <c r="N23"/>
      <c r="O23" t="s">
        <v>236</v>
      </c>
      <c r="P23" t="s">
        <v>559</v>
      </c>
      <c r="Q23" t="s">
        <v>152</v>
      </c>
      <c r="R23" t="s">
        <v>61</v>
      </c>
      <c r="S23" t="s">
        <v>107</v>
      </c>
      <c r="T23" t="s">
        <v>108</v>
      </c>
      <c r="U23">
        <v>20</v>
      </c>
      <c r="V23">
        <v>80</v>
      </c>
      <c r="W23" t="s">
        <v>65</v>
      </c>
      <c r="X23">
        <v>80</v>
      </c>
      <c r="Y23">
        <v>4</v>
      </c>
      <c r="Z23" t="s">
        <v>64</v>
      </c>
      <c r="AA23" t="s">
        <v>67</v>
      </c>
      <c r="AB23" t="s">
        <v>67</v>
      </c>
      <c r="AC23" s="189" t="s">
        <v>2025</v>
      </c>
      <c r="AD23" t="s">
        <v>560</v>
      </c>
      <c r="AE23"/>
      <c r="AF23"/>
      <c r="AG23" t="s">
        <v>1366</v>
      </c>
      <c r="AH23">
        <f t="shared" si="0"/>
        <v>20</v>
      </c>
      <c r="AI23">
        <v>3</v>
      </c>
      <c r="AJ23">
        <f t="shared" si="1"/>
        <v>1600</v>
      </c>
      <c r="AK23" s="171"/>
      <c r="AL23" s="167">
        <f t="shared" si="2"/>
        <v>20</v>
      </c>
      <c r="AM23" s="171"/>
      <c r="AN23" s="171">
        <f t="shared" si="3"/>
        <v>1600000</v>
      </c>
      <c r="AO23" s="171">
        <f t="shared" si="4"/>
        <v>2000000</v>
      </c>
      <c r="AP23" s="171"/>
      <c r="AQ23" s="171"/>
      <c r="AR23" s="171"/>
      <c r="AS23" s="171"/>
      <c r="AT23" s="171"/>
      <c r="AU23" s="163"/>
      <c r="AV23" s="163"/>
      <c r="AW23" s="163"/>
      <c r="AX23" s="163"/>
    </row>
    <row r="24" spans="1:50" s="167" customFormat="1" ht="25" customHeight="1" x14ac:dyDescent="0.4">
      <c r="A24">
        <v>14481</v>
      </c>
      <c r="B24" t="s">
        <v>125</v>
      </c>
      <c r="C24" t="s">
        <v>126</v>
      </c>
      <c r="D24">
        <v>1</v>
      </c>
      <c r="E24">
        <v>2025</v>
      </c>
      <c r="F24">
        <v>2025</v>
      </c>
      <c r="G24" t="s">
        <v>127</v>
      </c>
      <c r="H24" t="s">
        <v>125</v>
      </c>
      <c r="I24" t="s">
        <v>128</v>
      </c>
      <c r="J24" t="s">
        <v>580</v>
      </c>
      <c r="K24" t="s">
        <v>581</v>
      </c>
      <c r="L24" t="s">
        <v>65</v>
      </c>
      <c r="M24" t="s">
        <v>65</v>
      </c>
      <c r="N24"/>
      <c r="O24" t="s">
        <v>104</v>
      </c>
      <c r="P24" t="s">
        <v>582</v>
      </c>
      <c r="Q24" t="s">
        <v>435</v>
      </c>
      <c r="R24" t="s">
        <v>61</v>
      </c>
      <c r="S24" t="s">
        <v>62</v>
      </c>
      <c r="T24" t="s">
        <v>108</v>
      </c>
      <c r="U24">
        <v>15</v>
      </c>
      <c r="V24">
        <v>100</v>
      </c>
      <c r="W24" t="s">
        <v>65</v>
      </c>
      <c r="X24">
        <v>100</v>
      </c>
      <c r="Y24">
        <v>4</v>
      </c>
      <c r="Z24" t="s">
        <v>64</v>
      </c>
      <c r="AA24" t="s">
        <v>67</v>
      </c>
      <c r="AB24" t="s">
        <v>67</v>
      </c>
      <c r="AC24" s="189" t="s">
        <v>2026</v>
      </c>
      <c r="AD24" t="s">
        <v>436</v>
      </c>
      <c r="AE24"/>
      <c r="AF24"/>
      <c r="AG24" t="s">
        <v>1366</v>
      </c>
      <c r="AH24">
        <f t="shared" si="0"/>
        <v>25</v>
      </c>
      <c r="AI24">
        <v>1</v>
      </c>
      <c r="AJ24">
        <f t="shared" si="1"/>
        <v>1500</v>
      </c>
      <c r="AK24" s="171"/>
      <c r="AL24" s="167">
        <f t="shared" si="2"/>
        <v>25</v>
      </c>
      <c r="AM24" s="171"/>
      <c r="AN24" s="171">
        <f t="shared" si="3"/>
        <v>1500000</v>
      </c>
      <c r="AO24" s="171">
        <f t="shared" si="4"/>
        <v>1875000</v>
      </c>
      <c r="AP24" s="171"/>
      <c r="AQ24" s="171"/>
      <c r="AR24" s="171"/>
      <c r="AS24" s="171"/>
      <c r="AT24" s="171"/>
      <c r="AU24" s="163"/>
      <c r="AV24" s="163"/>
      <c r="AW24" s="163"/>
      <c r="AX24" s="163"/>
    </row>
    <row r="25" spans="1:50" s="167" customFormat="1" ht="25" customHeight="1" x14ac:dyDescent="0.4">
      <c r="A25">
        <v>14402</v>
      </c>
      <c r="B25" t="s">
        <v>125</v>
      </c>
      <c r="C25" t="s">
        <v>126</v>
      </c>
      <c r="D25">
        <v>1</v>
      </c>
      <c r="E25">
        <v>2025</v>
      </c>
      <c r="F25">
        <v>2025</v>
      </c>
      <c r="G25" t="s">
        <v>127</v>
      </c>
      <c r="H25" t="s">
        <v>125</v>
      </c>
      <c r="I25" t="s">
        <v>128</v>
      </c>
      <c r="J25" t="s">
        <v>593</v>
      </c>
      <c r="K25" t="s">
        <v>594</v>
      </c>
      <c r="L25" t="s">
        <v>65</v>
      </c>
      <c r="M25" t="s">
        <v>65</v>
      </c>
      <c r="N25"/>
      <c r="O25" t="s">
        <v>104</v>
      </c>
      <c r="P25" t="s">
        <v>595</v>
      </c>
      <c r="Q25" t="s">
        <v>152</v>
      </c>
      <c r="R25" t="s">
        <v>61</v>
      </c>
      <c r="S25" t="s">
        <v>107</v>
      </c>
      <c r="T25" t="s">
        <v>63</v>
      </c>
      <c r="U25">
        <v>19</v>
      </c>
      <c r="V25">
        <v>150</v>
      </c>
      <c r="W25" t="s">
        <v>65</v>
      </c>
      <c r="X25">
        <v>150</v>
      </c>
      <c r="Y25">
        <v>4</v>
      </c>
      <c r="Z25" t="s">
        <v>64</v>
      </c>
      <c r="AA25" t="s">
        <v>67</v>
      </c>
      <c r="AB25" t="s">
        <v>67</v>
      </c>
      <c r="AC25" s="189" t="s">
        <v>2027</v>
      </c>
      <c r="AD25" t="s">
        <v>600</v>
      </c>
      <c r="AE25"/>
      <c r="AF25"/>
      <c r="AG25" t="s">
        <v>1366</v>
      </c>
      <c r="AH25">
        <f t="shared" si="0"/>
        <v>38</v>
      </c>
      <c r="AI25">
        <v>3</v>
      </c>
      <c r="AJ25">
        <f t="shared" si="1"/>
        <v>2850</v>
      </c>
      <c r="AK25" s="171"/>
      <c r="AL25" s="167">
        <f t="shared" si="2"/>
        <v>37.5</v>
      </c>
      <c r="AM25" s="171"/>
      <c r="AN25" s="171">
        <f t="shared" si="3"/>
        <v>2888000</v>
      </c>
      <c r="AO25" s="171">
        <f t="shared" si="4"/>
        <v>3610000</v>
      </c>
      <c r="AP25" s="171"/>
      <c r="AQ25" s="171"/>
      <c r="AR25" s="171"/>
      <c r="AS25" s="171"/>
      <c r="AT25" s="171"/>
      <c r="AU25" s="163"/>
      <c r="AV25" s="163"/>
      <c r="AW25" s="163"/>
      <c r="AX25" s="163"/>
    </row>
    <row r="26" spans="1:50" s="167" customFormat="1" ht="25" customHeight="1" x14ac:dyDescent="0.4">
      <c r="A26">
        <v>14404</v>
      </c>
      <c r="B26" t="s">
        <v>125</v>
      </c>
      <c r="C26" t="s">
        <v>126</v>
      </c>
      <c r="D26">
        <v>1</v>
      </c>
      <c r="E26">
        <v>2025</v>
      </c>
      <c r="F26">
        <v>2025</v>
      </c>
      <c r="G26" t="s">
        <v>127</v>
      </c>
      <c r="H26" t="s">
        <v>125</v>
      </c>
      <c r="I26" t="s">
        <v>128</v>
      </c>
      <c r="J26" t="s">
        <v>593</v>
      </c>
      <c r="K26" t="s">
        <v>594</v>
      </c>
      <c r="L26" t="s">
        <v>65</v>
      </c>
      <c r="M26" t="s">
        <v>65</v>
      </c>
      <c r="N26"/>
      <c r="O26" t="s">
        <v>104</v>
      </c>
      <c r="P26" t="s">
        <v>604</v>
      </c>
      <c r="Q26" t="s">
        <v>152</v>
      </c>
      <c r="R26" t="s">
        <v>61</v>
      </c>
      <c r="S26" t="s">
        <v>107</v>
      </c>
      <c r="T26" t="s">
        <v>63</v>
      </c>
      <c r="U26">
        <v>20</v>
      </c>
      <c r="V26">
        <v>150</v>
      </c>
      <c r="W26" t="s">
        <v>65</v>
      </c>
      <c r="X26">
        <v>150</v>
      </c>
      <c r="Y26">
        <v>4</v>
      </c>
      <c r="Z26" t="s">
        <v>64</v>
      </c>
      <c r="AA26" t="s">
        <v>67</v>
      </c>
      <c r="AB26" t="s">
        <v>67</v>
      </c>
      <c r="AC26" s="189" t="s">
        <v>2028</v>
      </c>
      <c r="AD26" t="s">
        <v>600</v>
      </c>
      <c r="AE26"/>
      <c r="AF26"/>
      <c r="AG26" t="s">
        <v>1366</v>
      </c>
      <c r="AH26">
        <f t="shared" si="0"/>
        <v>38</v>
      </c>
      <c r="AI26">
        <v>3</v>
      </c>
      <c r="AJ26">
        <f t="shared" si="1"/>
        <v>3000</v>
      </c>
      <c r="AK26" s="171"/>
      <c r="AL26" s="167">
        <f t="shared" si="2"/>
        <v>37.5</v>
      </c>
      <c r="AM26" s="171"/>
      <c r="AN26" s="171">
        <f t="shared" si="3"/>
        <v>3040000</v>
      </c>
      <c r="AO26" s="171">
        <f t="shared" si="4"/>
        <v>3800000</v>
      </c>
      <c r="AP26" s="171"/>
      <c r="AQ26" s="171"/>
      <c r="AR26" s="171"/>
      <c r="AS26" s="171"/>
      <c r="AT26" s="171"/>
      <c r="AU26" s="163"/>
      <c r="AV26" s="163"/>
      <c r="AW26" s="163"/>
      <c r="AX26" s="163"/>
    </row>
    <row r="27" spans="1:50" s="167" customFormat="1" ht="25" customHeight="1" x14ac:dyDescent="0.4">
      <c r="A27">
        <v>14331</v>
      </c>
      <c r="B27" t="s">
        <v>125</v>
      </c>
      <c r="C27" t="s">
        <v>126</v>
      </c>
      <c r="D27">
        <v>1</v>
      </c>
      <c r="E27">
        <v>2025</v>
      </c>
      <c r="F27">
        <v>2025</v>
      </c>
      <c r="G27" t="s">
        <v>127</v>
      </c>
      <c r="H27" t="s">
        <v>125</v>
      </c>
      <c r="I27" t="s">
        <v>128</v>
      </c>
      <c r="J27" t="s">
        <v>234</v>
      </c>
      <c r="K27" t="s">
        <v>235</v>
      </c>
      <c r="L27" t="s">
        <v>65</v>
      </c>
      <c r="M27" t="s">
        <v>65</v>
      </c>
      <c r="N27"/>
      <c r="O27" t="s">
        <v>236</v>
      </c>
      <c r="P27" t="s">
        <v>237</v>
      </c>
      <c r="Q27" t="s">
        <v>152</v>
      </c>
      <c r="R27" t="s">
        <v>61</v>
      </c>
      <c r="S27" t="s">
        <v>62</v>
      </c>
      <c r="T27" t="s">
        <v>63</v>
      </c>
      <c r="U27">
        <v>15</v>
      </c>
      <c r="V27">
        <v>24</v>
      </c>
      <c r="W27" t="s">
        <v>65</v>
      </c>
      <c r="X27">
        <v>24</v>
      </c>
      <c r="Y27">
        <v>4</v>
      </c>
      <c r="Z27" t="s">
        <v>64</v>
      </c>
      <c r="AA27" t="s">
        <v>67</v>
      </c>
      <c r="AB27" t="s">
        <v>67</v>
      </c>
      <c r="AC27" s="189" t="s">
        <v>2029</v>
      </c>
      <c r="AD27" t="s">
        <v>238</v>
      </c>
      <c r="AE27" t="s">
        <v>64</v>
      </c>
      <c r="AF27" s="88" t="s">
        <v>239</v>
      </c>
      <c r="AG27" t="s">
        <v>1366</v>
      </c>
      <c r="AH27">
        <f t="shared" si="0"/>
        <v>6</v>
      </c>
      <c r="AI27">
        <v>3</v>
      </c>
      <c r="AJ27">
        <f t="shared" si="1"/>
        <v>360</v>
      </c>
      <c r="AK27" s="171"/>
      <c r="AL27" s="167">
        <f t="shared" si="2"/>
        <v>6</v>
      </c>
      <c r="AM27" s="171"/>
      <c r="AN27" s="171">
        <f t="shared" si="3"/>
        <v>360000</v>
      </c>
      <c r="AO27" s="171">
        <f t="shared" si="4"/>
        <v>450000</v>
      </c>
      <c r="AP27" s="171"/>
      <c r="AQ27" s="171"/>
      <c r="AR27" s="171"/>
      <c r="AS27" s="171"/>
      <c r="AT27" s="171"/>
      <c r="AU27" s="163"/>
      <c r="AV27" s="163"/>
      <c r="AW27" s="163"/>
      <c r="AX27" s="163"/>
    </row>
    <row r="28" spans="1:50" s="167" customFormat="1" ht="25" customHeight="1" x14ac:dyDescent="0.4">
      <c r="A28">
        <v>14333</v>
      </c>
      <c r="B28" t="s">
        <v>125</v>
      </c>
      <c r="C28" t="s">
        <v>126</v>
      </c>
      <c r="D28">
        <v>1</v>
      </c>
      <c r="E28">
        <v>2025</v>
      </c>
      <c r="F28">
        <v>2025</v>
      </c>
      <c r="G28" t="s">
        <v>127</v>
      </c>
      <c r="H28" t="s">
        <v>125</v>
      </c>
      <c r="I28" t="s">
        <v>128</v>
      </c>
      <c r="J28" t="s">
        <v>234</v>
      </c>
      <c r="K28" t="s">
        <v>235</v>
      </c>
      <c r="L28" t="s">
        <v>65</v>
      </c>
      <c r="M28" t="s">
        <v>65</v>
      </c>
      <c r="N28"/>
      <c r="O28" t="s">
        <v>143</v>
      </c>
      <c r="P28" t="s">
        <v>244</v>
      </c>
      <c r="Q28" t="s">
        <v>152</v>
      </c>
      <c r="R28" t="s">
        <v>61</v>
      </c>
      <c r="S28" t="s">
        <v>62</v>
      </c>
      <c r="T28" t="s">
        <v>63</v>
      </c>
      <c r="U28">
        <v>15</v>
      </c>
      <c r="V28">
        <v>24</v>
      </c>
      <c r="W28" t="s">
        <v>65</v>
      </c>
      <c r="X28">
        <v>24</v>
      </c>
      <c r="Y28">
        <v>4</v>
      </c>
      <c r="Z28" t="s">
        <v>64</v>
      </c>
      <c r="AA28" t="s">
        <v>67</v>
      </c>
      <c r="AB28" t="s">
        <v>67</v>
      </c>
      <c r="AC28" s="189" t="s">
        <v>2030</v>
      </c>
      <c r="AD28" t="s">
        <v>245</v>
      </c>
      <c r="AE28" t="s">
        <v>64</v>
      </c>
      <c r="AF28" s="88" t="s">
        <v>239</v>
      </c>
      <c r="AG28" t="s">
        <v>1366</v>
      </c>
      <c r="AH28">
        <f t="shared" si="0"/>
        <v>6</v>
      </c>
      <c r="AI28">
        <v>3</v>
      </c>
      <c r="AJ28">
        <f t="shared" si="1"/>
        <v>360</v>
      </c>
      <c r="AK28" s="171"/>
      <c r="AL28" s="167">
        <f t="shared" si="2"/>
        <v>6</v>
      </c>
      <c r="AM28" s="171"/>
      <c r="AN28" s="171">
        <f t="shared" si="3"/>
        <v>360000</v>
      </c>
      <c r="AO28" s="171">
        <f t="shared" si="4"/>
        <v>450000</v>
      </c>
      <c r="AP28" s="171"/>
      <c r="AQ28" s="171"/>
      <c r="AR28" s="171"/>
      <c r="AS28" s="171"/>
      <c r="AT28" s="171"/>
      <c r="AU28" s="163"/>
      <c r="AV28" s="163"/>
      <c r="AW28" s="163"/>
      <c r="AX28" s="163"/>
    </row>
    <row r="29" spans="1:50" s="167" customFormat="1" ht="25" customHeight="1" x14ac:dyDescent="0.35">
      <c r="A29">
        <v>14337</v>
      </c>
      <c r="B29" t="s">
        <v>125</v>
      </c>
      <c r="C29" t="s">
        <v>126</v>
      </c>
      <c r="D29">
        <v>1</v>
      </c>
      <c r="E29">
        <v>2025</v>
      </c>
      <c r="F29">
        <v>2025</v>
      </c>
      <c r="G29" t="s">
        <v>127</v>
      </c>
      <c r="H29" t="s">
        <v>125</v>
      </c>
      <c r="I29" t="s">
        <v>128</v>
      </c>
      <c r="J29" t="s">
        <v>234</v>
      </c>
      <c r="K29" t="s">
        <v>235</v>
      </c>
      <c r="L29" t="s">
        <v>65</v>
      </c>
      <c r="M29" t="s">
        <v>65</v>
      </c>
      <c r="N29"/>
      <c r="O29" t="s">
        <v>104</v>
      </c>
      <c r="P29" t="s">
        <v>209</v>
      </c>
      <c r="Q29" t="s">
        <v>158</v>
      </c>
      <c r="R29" t="s">
        <v>61</v>
      </c>
      <c r="S29" t="s">
        <v>62</v>
      </c>
      <c r="T29" t="s">
        <v>108</v>
      </c>
      <c r="U29">
        <v>18</v>
      </c>
      <c r="V29">
        <v>24</v>
      </c>
      <c r="W29" t="s">
        <v>65</v>
      </c>
      <c r="X29">
        <v>24</v>
      </c>
      <c r="Y29">
        <v>4</v>
      </c>
      <c r="Z29" t="s">
        <v>64</v>
      </c>
      <c r="AA29" t="s">
        <v>67</v>
      </c>
      <c r="AB29" t="s">
        <v>67</v>
      </c>
      <c r="AC29" t="s">
        <v>65</v>
      </c>
      <c r="AD29" t="s">
        <v>248</v>
      </c>
      <c r="AE29" t="s">
        <v>64</v>
      </c>
      <c r="AF29" s="88" t="s">
        <v>239</v>
      </c>
      <c r="AG29" t="s">
        <v>1366</v>
      </c>
      <c r="AH29">
        <f t="shared" si="0"/>
        <v>6</v>
      </c>
      <c r="AI29">
        <v>3</v>
      </c>
      <c r="AJ29">
        <f t="shared" si="1"/>
        <v>432</v>
      </c>
      <c r="AK29" s="171"/>
      <c r="AL29" s="167">
        <f t="shared" si="2"/>
        <v>6</v>
      </c>
      <c r="AM29" s="171"/>
      <c r="AN29" s="171">
        <f t="shared" si="3"/>
        <v>432000</v>
      </c>
      <c r="AO29" s="171">
        <f t="shared" si="4"/>
        <v>540000</v>
      </c>
      <c r="AP29" s="171"/>
      <c r="AQ29" s="171"/>
      <c r="AR29" s="171"/>
      <c r="AS29" s="171"/>
      <c r="AT29" s="171"/>
      <c r="AU29" s="163"/>
      <c r="AV29" s="163"/>
      <c r="AW29" s="163"/>
      <c r="AX29" s="163"/>
    </row>
    <row r="30" spans="1:50" s="167" customFormat="1" ht="25" customHeight="1" x14ac:dyDescent="0.35">
      <c r="A30">
        <v>14339</v>
      </c>
      <c r="B30" t="s">
        <v>125</v>
      </c>
      <c r="C30" t="s">
        <v>126</v>
      </c>
      <c r="D30">
        <v>1</v>
      </c>
      <c r="E30">
        <v>2025</v>
      </c>
      <c r="F30">
        <v>2025</v>
      </c>
      <c r="G30" t="s">
        <v>127</v>
      </c>
      <c r="H30" t="s">
        <v>125</v>
      </c>
      <c r="I30" t="s">
        <v>128</v>
      </c>
      <c r="J30" t="s">
        <v>234</v>
      </c>
      <c r="K30" t="s">
        <v>235</v>
      </c>
      <c r="L30" t="s">
        <v>65</v>
      </c>
      <c r="M30" t="s">
        <v>65</v>
      </c>
      <c r="N30"/>
      <c r="O30" t="s">
        <v>104</v>
      </c>
      <c r="P30" t="s">
        <v>209</v>
      </c>
      <c r="Q30" t="s">
        <v>158</v>
      </c>
      <c r="R30" t="s">
        <v>61</v>
      </c>
      <c r="S30" t="s">
        <v>62</v>
      </c>
      <c r="T30" t="s">
        <v>108</v>
      </c>
      <c r="U30">
        <v>18</v>
      </c>
      <c r="V30">
        <v>24</v>
      </c>
      <c r="W30" t="s">
        <v>65</v>
      </c>
      <c r="X30">
        <v>24</v>
      </c>
      <c r="Y30">
        <v>4</v>
      </c>
      <c r="Z30" t="s">
        <v>64</v>
      </c>
      <c r="AA30" t="s">
        <v>67</v>
      </c>
      <c r="AB30" t="s">
        <v>67</v>
      </c>
      <c r="AC30" t="s">
        <v>65</v>
      </c>
      <c r="AD30" t="s">
        <v>248</v>
      </c>
      <c r="AE30" t="s">
        <v>64</v>
      </c>
      <c r="AF30" s="88" t="s">
        <v>239</v>
      </c>
      <c r="AG30" t="s">
        <v>1366</v>
      </c>
      <c r="AH30">
        <f t="shared" si="0"/>
        <v>6</v>
      </c>
      <c r="AI30">
        <v>3</v>
      </c>
      <c r="AJ30">
        <f t="shared" si="1"/>
        <v>432</v>
      </c>
      <c r="AK30" s="171"/>
      <c r="AL30" s="167">
        <f t="shared" si="2"/>
        <v>6</v>
      </c>
      <c r="AM30" s="171"/>
      <c r="AN30" s="171">
        <f t="shared" si="3"/>
        <v>432000</v>
      </c>
      <c r="AO30" s="171">
        <f t="shared" si="4"/>
        <v>540000</v>
      </c>
      <c r="AP30" s="171"/>
      <c r="AQ30" s="171"/>
      <c r="AR30" s="171"/>
      <c r="AS30" s="171"/>
      <c r="AT30" s="171"/>
      <c r="AU30" s="163"/>
      <c r="AV30" s="163"/>
      <c r="AW30" s="163"/>
      <c r="AX30" s="163"/>
    </row>
    <row r="31" spans="1:50" s="167" customFormat="1" ht="25" customHeight="1" x14ac:dyDescent="0.35">
      <c r="A31">
        <v>14395</v>
      </c>
      <c r="B31" t="s">
        <v>125</v>
      </c>
      <c r="C31" t="s">
        <v>126</v>
      </c>
      <c r="D31">
        <v>1</v>
      </c>
      <c r="E31">
        <v>2025</v>
      </c>
      <c r="F31">
        <v>2025</v>
      </c>
      <c r="G31" t="s">
        <v>127</v>
      </c>
      <c r="H31" t="s">
        <v>125</v>
      </c>
      <c r="I31" t="s">
        <v>128</v>
      </c>
      <c r="J31" t="s">
        <v>234</v>
      </c>
      <c r="K31" t="s">
        <v>235</v>
      </c>
      <c r="L31" t="s">
        <v>65</v>
      </c>
      <c r="M31" t="s">
        <v>65</v>
      </c>
      <c r="N31"/>
      <c r="O31" t="s">
        <v>118</v>
      </c>
      <c r="P31" t="s">
        <v>252</v>
      </c>
      <c r="Q31" t="s">
        <v>152</v>
      </c>
      <c r="R31" t="s">
        <v>61</v>
      </c>
      <c r="S31" t="s">
        <v>62</v>
      </c>
      <c r="T31" t="s">
        <v>63</v>
      </c>
      <c r="U31">
        <v>16</v>
      </c>
      <c r="V31">
        <v>24</v>
      </c>
      <c r="W31" t="s">
        <v>65</v>
      </c>
      <c r="X31">
        <v>24</v>
      </c>
      <c r="Y31">
        <v>4</v>
      </c>
      <c r="Z31" t="s">
        <v>64</v>
      </c>
      <c r="AA31" t="s">
        <v>67</v>
      </c>
      <c r="AB31" t="s">
        <v>67</v>
      </c>
      <c r="AC31" t="s">
        <v>65</v>
      </c>
      <c r="AD31" t="s">
        <v>253</v>
      </c>
      <c r="AE31" t="s">
        <v>64</v>
      </c>
      <c r="AF31" s="88" t="s">
        <v>239</v>
      </c>
      <c r="AG31" t="s">
        <v>1366</v>
      </c>
      <c r="AH31">
        <f t="shared" si="0"/>
        <v>6</v>
      </c>
      <c r="AI31">
        <v>3</v>
      </c>
      <c r="AJ31">
        <f t="shared" si="1"/>
        <v>384</v>
      </c>
      <c r="AK31" s="171"/>
      <c r="AL31" s="167">
        <f t="shared" si="2"/>
        <v>6</v>
      </c>
      <c r="AM31" s="171"/>
      <c r="AN31" s="171">
        <f t="shared" si="3"/>
        <v>384000</v>
      </c>
      <c r="AO31" s="171">
        <f t="shared" si="4"/>
        <v>480000</v>
      </c>
      <c r="AP31" s="171"/>
      <c r="AQ31" s="171"/>
      <c r="AR31" s="171"/>
      <c r="AS31" s="171"/>
      <c r="AT31" s="171"/>
      <c r="AU31" s="163"/>
      <c r="AV31" s="163"/>
      <c r="AW31" s="163"/>
      <c r="AX31" s="163"/>
    </row>
    <row r="32" spans="1:50" s="167" customFormat="1" ht="25" customHeight="1" x14ac:dyDescent="0.35">
      <c r="A32">
        <v>14396</v>
      </c>
      <c r="B32" t="s">
        <v>125</v>
      </c>
      <c r="C32" t="s">
        <v>126</v>
      </c>
      <c r="D32">
        <v>1</v>
      </c>
      <c r="E32">
        <v>2025</v>
      </c>
      <c r="F32">
        <v>2025</v>
      </c>
      <c r="G32" t="s">
        <v>127</v>
      </c>
      <c r="H32" t="s">
        <v>125</v>
      </c>
      <c r="I32" t="s">
        <v>128</v>
      </c>
      <c r="J32" t="s">
        <v>234</v>
      </c>
      <c r="K32" t="s">
        <v>235</v>
      </c>
      <c r="L32" t="s">
        <v>65</v>
      </c>
      <c r="M32" t="s">
        <v>65</v>
      </c>
      <c r="N32"/>
      <c r="O32" t="s">
        <v>118</v>
      </c>
      <c r="P32" t="s">
        <v>252</v>
      </c>
      <c r="Q32" t="s">
        <v>152</v>
      </c>
      <c r="R32" t="s">
        <v>61</v>
      </c>
      <c r="S32" t="s">
        <v>62</v>
      </c>
      <c r="T32" t="s">
        <v>63</v>
      </c>
      <c r="U32">
        <v>16</v>
      </c>
      <c r="V32">
        <v>24</v>
      </c>
      <c r="W32" t="s">
        <v>65</v>
      </c>
      <c r="X32">
        <v>24</v>
      </c>
      <c r="Y32">
        <v>4</v>
      </c>
      <c r="Z32" t="s">
        <v>64</v>
      </c>
      <c r="AA32" t="s">
        <v>67</v>
      </c>
      <c r="AB32" t="s">
        <v>67</v>
      </c>
      <c r="AC32" t="s">
        <v>65</v>
      </c>
      <c r="AD32" t="s">
        <v>258</v>
      </c>
      <c r="AE32" t="s">
        <v>64</v>
      </c>
      <c r="AF32" s="88" t="s">
        <v>239</v>
      </c>
      <c r="AG32" t="s">
        <v>1366</v>
      </c>
      <c r="AH32">
        <f t="shared" si="0"/>
        <v>6</v>
      </c>
      <c r="AI32">
        <v>3</v>
      </c>
      <c r="AJ32">
        <f t="shared" si="1"/>
        <v>384</v>
      </c>
      <c r="AK32" s="171"/>
      <c r="AL32" s="167">
        <f t="shared" si="2"/>
        <v>6</v>
      </c>
      <c r="AM32" s="171"/>
      <c r="AN32" s="171">
        <f t="shared" si="3"/>
        <v>384000</v>
      </c>
      <c r="AO32" s="171">
        <f t="shared" si="4"/>
        <v>480000</v>
      </c>
      <c r="AP32" s="171"/>
      <c r="AQ32" s="171"/>
      <c r="AR32" s="171"/>
      <c r="AS32" s="171"/>
      <c r="AT32" s="171"/>
      <c r="AU32" s="163"/>
      <c r="AV32" s="163"/>
      <c r="AW32" s="163"/>
      <c r="AX32" s="163"/>
    </row>
    <row r="33" spans="1:50" s="167" customFormat="1" ht="25" customHeight="1" x14ac:dyDescent="0.35">
      <c r="A33">
        <v>14397</v>
      </c>
      <c r="B33" t="s">
        <v>125</v>
      </c>
      <c r="C33" t="s">
        <v>126</v>
      </c>
      <c r="D33">
        <v>1</v>
      </c>
      <c r="E33">
        <v>2025</v>
      </c>
      <c r="F33">
        <v>2025</v>
      </c>
      <c r="G33" t="s">
        <v>127</v>
      </c>
      <c r="H33" t="s">
        <v>125</v>
      </c>
      <c r="I33" t="s">
        <v>128</v>
      </c>
      <c r="J33" t="s">
        <v>234</v>
      </c>
      <c r="K33" t="s">
        <v>235</v>
      </c>
      <c r="L33" t="s">
        <v>65</v>
      </c>
      <c r="M33" t="s">
        <v>65</v>
      </c>
      <c r="N33"/>
      <c r="O33" t="s">
        <v>118</v>
      </c>
      <c r="P33" t="s">
        <v>124</v>
      </c>
      <c r="Q33" t="s">
        <v>152</v>
      </c>
      <c r="R33" t="s">
        <v>61</v>
      </c>
      <c r="S33" t="s">
        <v>62</v>
      </c>
      <c r="T33" t="s">
        <v>63</v>
      </c>
      <c r="U33">
        <v>16</v>
      </c>
      <c r="V33">
        <v>24</v>
      </c>
      <c r="W33" t="s">
        <v>65</v>
      </c>
      <c r="X33">
        <v>24</v>
      </c>
      <c r="Y33">
        <v>4</v>
      </c>
      <c r="Z33" t="s">
        <v>64</v>
      </c>
      <c r="AA33" t="s">
        <v>67</v>
      </c>
      <c r="AB33" t="s">
        <v>67</v>
      </c>
      <c r="AC33" t="s">
        <v>65</v>
      </c>
      <c r="AD33" t="s">
        <v>259</v>
      </c>
      <c r="AE33" t="s">
        <v>64</v>
      </c>
      <c r="AF33" s="88" t="s">
        <v>239</v>
      </c>
      <c r="AG33" t="s">
        <v>1366</v>
      </c>
      <c r="AH33">
        <f t="shared" si="0"/>
        <v>6</v>
      </c>
      <c r="AI33">
        <v>3</v>
      </c>
      <c r="AJ33">
        <f t="shared" si="1"/>
        <v>384</v>
      </c>
      <c r="AK33" s="171"/>
      <c r="AL33" s="167">
        <f t="shared" si="2"/>
        <v>6</v>
      </c>
      <c r="AM33" s="171"/>
      <c r="AN33" s="171">
        <f t="shared" si="3"/>
        <v>384000</v>
      </c>
      <c r="AO33" s="171">
        <f t="shared" si="4"/>
        <v>480000</v>
      </c>
      <c r="AP33" s="171"/>
      <c r="AQ33" s="171"/>
      <c r="AR33" s="171"/>
      <c r="AS33" s="171"/>
      <c r="AT33" s="171"/>
      <c r="AU33" s="163"/>
      <c r="AV33" s="163"/>
      <c r="AW33" s="163"/>
      <c r="AX33" s="163"/>
    </row>
    <row r="34" spans="1:50" s="167" customFormat="1" ht="25" customHeight="1" x14ac:dyDescent="0.35">
      <c r="A34">
        <v>14443</v>
      </c>
      <c r="B34" t="s">
        <v>125</v>
      </c>
      <c r="C34" t="s">
        <v>126</v>
      </c>
      <c r="D34">
        <v>1</v>
      </c>
      <c r="E34">
        <v>2025</v>
      </c>
      <c r="F34">
        <v>2025</v>
      </c>
      <c r="G34" t="s">
        <v>127</v>
      </c>
      <c r="H34" t="s">
        <v>125</v>
      </c>
      <c r="I34" t="s">
        <v>128</v>
      </c>
      <c r="J34" t="s">
        <v>234</v>
      </c>
      <c r="K34" t="s">
        <v>235</v>
      </c>
      <c r="L34" t="s">
        <v>65</v>
      </c>
      <c r="M34" t="s">
        <v>65</v>
      </c>
      <c r="N34"/>
      <c r="O34" t="s">
        <v>58</v>
      </c>
      <c r="P34" t="s">
        <v>262</v>
      </c>
      <c r="Q34" t="s">
        <v>152</v>
      </c>
      <c r="R34" t="s">
        <v>61</v>
      </c>
      <c r="S34" t="s">
        <v>107</v>
      </c>
      <c r="T34" t="s">
        <v>63</v>
      </c>
      <c r="U34">
        <v>10</v>
      </c>
      <c r="V34">
        <v>24</v>
      </c>
      <c r="W34" t="s">
        <v>65</v>
      </c>
      <c r="X34">
        <v>24</v>
      </c>
      <c r="Y34">
        <v>4</v>
      </c>
      <c r="Z34" t="s">
        <v>64</v>
      </c>
      <c r="AA34" t="s">
        <v>67</v>
      </c>
      <c r="AB34" t="s">
        <v>67</v>
      </c>
      <c r="AC34" t="s">
        <v>65</v>
      </c>
      <c r="AD34" t="s">
        <v>263</v>
      </c>
      <c r="AE34" t="s">
        <v>64</v>
      </c>
      <c r="AF34" s="88" t="s">
        <v>239</v>
      </c>
      <c r="AG34" t="s">
        <v>1366</v>
      </c>
      <c r="AH34">
        <f t="shared" si="0"/>
        <v>6</v>
      </c>
      <c r="AI34">
        <v>3</v>
      </c>
      <c r="AJ34">
        <f t="shared" si="1"/>
        <v>240</v>
      </c>
      <c r="AK34" s="171"/>
      <c r="AL34" s="167">
        <f t="shared" si="2"/>
        <v>6</v>
      </c>
      <c r="AM34" s="171"/>
      <c r="AN34" s="171">
        <f t="shared" si="3"/>
        <v>240000</v>
      </c>
      <c r="AO34" s="171">
        <f t="shared" si="4"/>
        <v>300000</v>
      </c>
      <c r="AP34" s="171"/>
      <c r="AQ34" s="171"/>
      <c r="AR34" s="171"/>
      <c r="AS34" s="171"/>
      <c r="AT34" s="171"/>
      <c r="AU34" s="163"/>
      <c r="AV34" s="163"/>
      <c r="AW34" s="163"/>
      <c r="AX34" s="163"/>
    </row>
    <row r="35" spans="1:50" s="167" customFormat="1" ht="25" customHeight="1" x14ac:dyDescent="0.35">
      <c r="A35">
        <v>14445</v>
      </c>
      <c r="B35" t="s">
        <v>125</v>
      </c>
      <c r="C35" t="s">
        <v>126</v>
      </c>
      <c r="D35">
        <v>1</v>
      </c>
      <c r="E35">
        <v>2025</v>
      </c>
      <c r="F35">
        <v>2025</v>
      </c>
      <c r="G35" t="s">
        <v>127</v>
      </c>
      <c r="H35" t="s">
        <v>125</v>
      </c>
      <c r="I35" t="s">
        <v>128</v>
      </c>
      <c r="J35" t="s">
        <v>234</v>
      </c>
      <c r="K35" t="s">
        <v>235</v>
      </c>
      <c r="L35" t="s">
        <v>65</v>
      </c>
      <c r="M35" t="s">
        <v>65</v>
      </c>
      <c r="N35"/>
      <c r="O35" t="s">
        <v>111</v>
      </c>
      <c r="P35" t="s">
        <v>112</v>
      </c>
      <c r="Q35" t="s">
        <v>152</v>
      </c>
      <c r="R35" t="s">
        <v>61</v>
      </c>
      <c r="S35" t="s">
        <v>107</v>
      </c>
      <c r="T35" t="s">
        <v>63</v>
      </c>
      <c r="U35">
        <v>10</v>
      </c>
      <c r="V35">
        <v>24</v>
      </c>
      <c r="W35" t="s">
        <v>65</v>
      </c>
      <c r="X35">
        <v>24</v>
      </c>
      <c r="Y35">
        <v>4</v>
      </c>
      <c r="Z35" t="s">
        <v>64</v>
      </c>
      <c r="AA35" t="s">
        <v>67</v>
      </c>
      <c r="AB35" t="s">
        <v>67</v>
      </c>
      <c r="AC35" t="s">
        <v>65</v>
      </c>
      <c r="AD35" t="s">
        <v>266</v>
      </c>
      <c r="AE35" t="s">
        <v>64</v>
      </c>
      <c r="AF35" s="88" t="s">
        <v>239</v>
      </c>
      <c r="AG35" t="s">
        <v>1366</v>
      </c>
      <c r="AH35">
        <f t="shared" si="0"/>
        <v>6</v>
      </c>
      <c r="AI35">
        <v>3</v>
      </c>
      <c r="AJ35">
        <f t="shared" si="1"/>
        <v>240</v>
      </c>
      <c r="AK35" s="171"/>
      <c r="AL35" s="167">
        <f t="shared" si="2"/>
        <v>6</v>
      </c>
      <c r="AM35" s="171"/>
      <c r="AN35" s="171">
        <f t="shared" si="3"/>
        <v>240000</v>
      </c>
      <c r="AO35" s="171">
        <f t="shared" si="4"/>
        <v>300000</v>
      </c>
      <c r="AP35" s="171"/>
      <c r="AQ35" s="171"/>
      <c r="AR35" s="171"/>
      <c r="AS35" s="171"/>
      <c r="AT35" s="171"/>
      <c r="AU35" s="163"/>
      <c r="AV35" s="163"/>
      <c r="AW35" s="163"/>
      <c r="AX35" s="163"/>
    </row>
    <row r="36" spans="1:50" s="167" customFormat="1" ht="25" customHeight="1" x14ac:dyDescent="0.35">
      <c r="A36">
        <v>14452</v>
      </c>
      <c r="B36" t="s">
        <v>125</v>
      </c>
      <c r="C36" t="s">
        <v>126</v>
      </c>
      <c r="D36">
        <v>1</v>
      </c>
      <c r="E36">
        <v>2025</v>
      </c>
      <c r="F36">
        <v>2025</v>
      </c>
      <c r="G36" t="s">
        <v>127</v>
      </c>
      <c r="H36" t="s">
        <v>125</v>
      </c>
      <c r="I36" t="s">
        <v>128</v>
      </c>
      <c r="J36" t="s">
        <v>234</v>
      </c>
      <c r="K36" t="s">
        <v>235</v>
      </c>
      <c r="L36" t="s">
        <v>65</v>
      </c>
      <c r="M36" t="s">
        <v>65</v>
      </c>
      <c r="N36"/>
      <c r="O36" t="s">
        <v>143</v>
      </c>
      <c r="P36" t="s">
        <v>269</v>
      </c>
      <c r="Q36" t="s">
        <v>152</v>
      </c>
      <c r="R36" t="s">
        <v>61</v>
      </c>
      <c r="S36" t="s">
        <v>107</v>
      </c>
      <c r="T36" t="s">
        <v>63</v>
      </c>
      <c r="U36">
        <v>10</v>
      </c>
      <c r="V36">
        <v>24</v>
      </c>
      <c r="W36" t="s">
        <v>65</v>
      </c>
      <c r="X36">
        <v>24</v>
      </c>
      <c r="Y36">
        <v>4</v>
      </c>
      <c r="Z36" t="s">
        <v>64</v>
      </c>
      <c r="AA36" t="s">
        <v>67</v>
      </c>
      <c r="AB36" t="s">
        <v>67</v>
      </c>
      <c r="AC36" t="s">
        <v>65</v>
      </c>
      <c r="AD36" t="s">
        <v>270</v>
      </c>
      <c r="AE36" t="s">
        <v>64</v>
      </c>
      <c r="AF36" s="88" t="s">
        <v>239</v>
      </c>
      <c r="AG36" t="s">
        <v>1366</v>
      </c>
      <c r="AH36">
        <f t="shared" si="0"/>
        <v>6</v>
      </c>
      <c r="AI36">
        <v>3</v>
      </c>
      <c r="AJ36">
        <f t="shared" si="1"/>
        <v>240</v>
      </c>
      <c r="AK36" s="171"/>
      <c r="AL36" s="167">
        <f t="shared" si="2"/>
        <v>6</v>
      </c>
      <c r="AM36" s="171"/>
      <c r="AN36" s="171">
        <f t="shared" si="3"/>
        <v>240000</v>
      </c>
      <c r="AO36" s="171">
        <f t="shared" si="4"/>
        <v>300000</v>
      </c>
      <c r="AP36" s="171"/>
      <c r="AQ36" s="171"/>
      <c r="AR36" s="171"/>
      <c r="AS36" s="171"/>
      <c r="AT36" s="171"/>
      <c r="AU36" s="163"/>
      <c r="AV36" s="163"/>
      <c r="AW36" s="163"/>
      <c r="AX36" s="163"/>
    </row>
    <row r="37" spans="1:50" s="167" customFormat="1" ht="25" customHeight="1" x14ac:dyDescent="0.35">
      <c r="A37">
        <v>14508</v>
      </c>
      <c r="B37" t="s">
        <v>125</v>
      </c>
      <c r="C37" t="s">
        <v>126</v>
      </c>
      <c r="D37">
        <v>1</v>
      </c>
      <c r="E37">
        <v>2025</v>
      </c>
      <c r="F37">
        <v>2025</v>
      </c>
      <c r="G37" t="s">
        <v>127</v>
      </c>
      <c r="H37" t="s">
        <v>125</v>
      </c>
      <c r="I37" t="s">
        <v>128</v>
      </c>
      <c r="J37" t="s">
        <v>234</v>
      </c>
      <c r="K37" t="s">
        <v>235</v>
      </c>
      <c r="L37" t="s">
        <v>65</v>
      </c>
      <c r="M37" t="s">
        <v>65</v>
      </c>
      <c r="N37"/>
      <c r="O37" t="s">
        <v>58</v>
      </c>
      <c r="P37" t="s">
        <v>76</v>
      </c>
      <c r="Q37" t="s">
        <v>132</v>
      </c>
      <c r="R37" t="s">
        <v>61</v>
      </c>
      <c r="S37" t="s">
        <v>62</v>
      </c>
      <c r="T37" t="s">
        <v>108</v>
      </c>
      <c r="U37">
        <v>10</v>
      </c>
      <c r="V37">
        <v>24</v>
      </c>
      <c r="W37" t="s">
        <v>65</v>
      </c>
      <c r="X37">
        <v>24</v>
      </c>
      <c r="Y37">
        <v>5</v>
      </c>
      <c r="Z37" t="s">
        <v>64</v>
      </c>
      <c r="AA37" t="s">
        <v>67</v>
      </c>
      <c r="AB37" t="s">
        <v>67</v>
      </c>
      <c r="AC37" t="s">
        <v>65</v>
      </c>
      <c r="AD37" t="s">
        <v>273</v>
      </c>
      <c r="AE37" t="s">
        <v>64</v>
      </c>
      <c r="AF37" s="88" t="s">
        <v>239</v>
      </c>
      <c r="AG37" t="s">
        <v>1366</v>
      </c>
      <c r="AH37">
        <f t="shared" si="0"/>
        <v>5</v>
      </c>
      <c r="AI37">
        <v>3</v>
      </c>
      <c r="AJ37">
        <f t="shared" si="1"/>
        <v>240</v>
      </c>
      <c r="AK37" s="171"/>
      <c r="AL37" s="167">
        <f t="shared" si="2"/>
        <v>4.8</v>
      </c>
      <c r="AM37" s="171"/>
      <c r="AN37" s="171">
        <f t="shared" si="3"/>
        <v>200000</v>
      </c>
      <c r="AO37" s="171">
        <f t="shared" si="4"/>
        <v>250000</v>
      </c>
      <c r="AP37" s="171"/>
      <c r="AQ37" s="171"/>
      <c r="AR37" s="171"/>
      <c r="AS37" s="171"/>
      <c r="AT37" s="171"/>
      <c r="AU37" s="163"/>
      <c r="AV37" s="163"/>
      <c r="AW37" s="163"/>
      <c r="AX37" s="163"/>
    </row>
    <row r="38" spans="1:50" s="167" customFormat="1" ht="25" customHeight="1" x14ac:dyDescent="0.35">
      <c r="A38">
        <v>14588</v>
      </c>
      <c r="B38" t="s">
        <v>125</v>
      </c>
      <c r="C38" t="s">
        <v>126</v>
      </c>
      <c r="D38">
        <v>1</v>
      </c>
      <c r="E38">
        <v>2025</v>
      </c>
      <c r="F38">
        <v>2025</v>
      </c>
      <c r="G38" t="s">
        <v>127</v>
      </c>
      <c r="H38" t="s">
        <v>125</v>
      </c>
      <c r="I38" t="s">
        <v>128</v>
      </c>
      <c r="J38" t="s">
        <v>234</v>
      </c>
      <c r="K38" t="s">
        <v>235</v>
      </c>
      <c r="L38" t="s">
        <v>65</v>
      </c>
      <c r="M38" t="s">
        <v>65</v>
      </c>
      <c r="N38"/>
      <c r="O38" t="s">
        <v>58</v>
      </c>
      <c r="P38" t="s">
        <v>131</v>
      </c>
      <c r="Q38" t="s">
        <v>132</v>
      </c>
      <c r="R38" t="s">
        <v>61</v>
      </c>
      <c r="S38" t="s">
        <v>107</v>
      </c>
      <c r="T38" t="s">
        <v>63</v>
      </c>
      <c r="U38">
        <v>15</v>
      </c>
      <c r="V38">
        <v>24</v>
      </c>
      <c r="W38" t="s">
        <v>65</v>
      </c>
      <c r="X38">
        <v>24</v>
      </c>
      <c r="Y38">
        <v>4</v>
      </c>
      <c r="Z38" t="s">
        <v>64</v>
      </c>
      <c r="AA38" t="s">
        <v>67</v>
      </c>
      <c r="AB38" t="s">
        <v>67</v>
      </c>
      <c r="AC38" t="s">
        <v>65</v>
      </c>
      <c r="AD38" t="s">
        <v>2031</v>
      </c>
      <c r="AE38" t="s">
        <v>64</v>
      </c>
      <c r="AF38" s="88" t="s">
        <v>239</v>
      </c>
      <c r="AG38" t="s">
        <v>1366</v>
      </c>
      <c r="AH38">
        <f t="shared" si="0"/>
        <v>6</v>
      </c>
      <c r="AI38">
        <v>3</v>
      </c>
      <c r="AJ38">
        <f t="shared" si="1"/>
        <v>360</v>
      </c>
      <c r="AK38" s="171"/>
      <c r="AL38" s="167">
        <f t="shared" si="2"/>
        <v>6</v>
      </c>
      <c r="AM38" s="171"/>
      <c r="AN38" s="171">
        <f t="shared" si="3"/>
        <v>360000</v>
      </c>
      <c r="AO38" s="171">
        <f t="shared" si="4"/>
        <v>450000</v>
      </c>
      <c r="AP38" s="171"/>
      <c r="AQ38" s="171"/>
      <c r="AR38" s="171"/>
      <c r="AS38" s="171"/>
      <c r="AT38" s="171"/>
      <c r="AU38" s="163"/>
      <c r="AV38" s="163"/>
      <c r="AW38" s="163"/>
      <c r="AX38" s="163"/>
    </row>
    <row r="39" spans="1:50" s="167" customFormat="1" ht="25" customHeight="1" x14ac:dyDescent="0.35">
      <c r="A39">
        <v>14437</v>
      </c>
      <c r="B39" t="s">
        <v>125</v>
      </c>
      <c r="C39" t="s">
        <v>126</v>
      </c>
      <c r="D39">
        <v>1</v>
      </c>
      <c r="E39">
        <v>2025</v>
      </c>
      <c r="F39">
        <v>2025</v>
      </c>
      <c r="G39" t="s">
        <v>127</v>
      </c>
      <c r="H39" t="s">
        <v>125</v>
      </c>
      <c r="I39" t="s">
        <v>128</v>
      </c>
      <c r="J39" t="s">
        <v>346</v>
      </c>
      <c r="K39" t="s">
        <v>347</v>
      </c>
      <c r="L39" t="s">
        <v>65</v>
      </c>
      <c r="M39" t="s">
        <v>65</v>
      </c>
      <c r="N39"/>
      <c r="O39" t="s">
        <v>236</v>
      </c>
      <c r="P39" t="s">
        <v>348</v>
      </c>
      <c r="Q39" t="s">
        <v>152</v>
      </c>
      <c r="R39" t="s">
        <v>61</v>
      </c>
      <c r="S39" t="s">
        <v>107</v>
      </c>
      <c r="T39" t="s">
        <v>63</v>
      </c>
      <c r="U39">
        <v>10</v>
      </c>
      <c r="V39">
        <v>150</v>
      </c>
      <c r="W39" t="s">
        <v>65</v>
      </c>
      <c r="X39">
        <v>150</v>
      </c>
      <c r="Y39">
        <v>4</v>
      </c>
      <c r="Z39" t="s">
        <v>64</v>
      </c>
      <c r="AA39" t="s">
        <v>67</v>
      </c>
      <c r="AB39" t="s">
        <v>67</v>
      </c>
      <c r="AC39" t="s">
        <v>65</v>
      </c>
      <c r="AD39" s="190" t="s">
        <v>349</v>
      </c>
      <c r="AE39" t="s">
        <v>64</v>
      </c>
      <c r="AF39" s="88" t="s">
        <v>350</v>
      </c>
      <c r="AG39" t="s">
        <v>1366</v>
      </c>
      <c r="AH39">
        <f t="shared" si="0"/>
        <v>38</v>
      </c>
      <c r="AI39">
        <v>3</v>
      </c>
      <c r="AJ39">
        <f t="shared" si="1"/>
        <v>1500</v>
      </c>
      <c r="AK39" s="171"/>
      <c r="AL39" s="167">
        <f t="shared" si="2"/>
        <v>37.5</v>
      </c>
      <c r="AM39" s="171"/>
      <c r="AN39" s="171">
        <f t="shared" si="3"/>
        <v>1520000</v>
      </c>
      <c r="AO39" s="171">
        <f t="shared" si="4"/>
        <v>1900000</v>
      </c>
      <c r="AP39" s="171"/>
      <c r="AQ39" s="171"/>
      <c r="AR39" s="171"/>
      <c r="AS39" s="171"/>
      <c r="AT39" s="171"/>
      <c r="AU39" s="163"/>
      <c r="AV39" s="163"/>
      <c r="AW39" s="163"/>
      <c r="AX39" s="163"/>
    </row>
    <row r="40" spans="1:50" s="167" customFormat="1" ht="25" customHeight="1" x14ac:dyDescent="0.35">
      <c r="A40">
        <v>14261</v>
      </c>
      <c r="B40" t="s">
        <v>125</v>
      </c>
      <c r="C40" t="s">
        <v>126</v>
      </c>
      <c r="D40">
        <v>1</v>
      </c>
      <c r="E40">
        <v>2025</v>
      </c>
      <c r="F40">
        <v>2025</v>
      </c>
      <c r="G40" t="s">
        <v>127</v>
      </c>
      <c r="H40" t="s">
        <v>125</v>
      </c>
      <c r="I40" t="s">
        <v>128</v>
      </c>
      <c r="J40" t="s">
        <v>605</v>
      </c>
      <c r="K40" t="s">
        <v>606</v>
      </c>
      <c r="L40" t="s">
        <v>65</v>
      </c>
      <c r="M40" t="s">
        <v>65</v>
      </c>
      <c r="N40"/>
      <c r="O40" t="s">
        <v>58</v>
      </c>
      <c r="P40" t="s">
        <v>131</v>
      </c>
      <c r="Q40" t="s">
        <v>132</v>
      </c>
      <c r="R40" t="s">
        <v>61</v>
      </c>
      <c r="S40" t="s">
        <v>62</v>
      </c>
      <c r="T40" t="s">
        <v>495</v>
      </c>
      <c r="U40">
        <v>12</v>
      </c>
      <c r="V40">
        <v>70</v>
      </c>
      <c r="W40" t="s">
        <v>65</v>
      </c>
      <c r="X40">
        <v>70</v>
      </c>
      <c r="Y40">
        <v>4</v>
      </c>
      <c r="Z40" t="s">
        <v>64</v>
      </c>
      <c r="AA40" t="s">
        <v>67</v>
      </c>
      <c r="AB40" t="s">
        <v>67</v>
      </c>
      <c r="AC40" t="s">
        <v>65</v>
      </c>
      <c r="AD40" t="s">
        <v>607</v>
      </c>
      <c r="AE40"/>
      <c r="AF40"/>
      <c r="AG40" t="s">
        <v>1366</v>
      </c>
      <c r="AH40">
        <f t="shared" si="0"/>
        <v>18</v>
      </c>
      <c r="AI40">
        <v>2</v>
      </c>
      <c r="AJ40">
        <f t="shared" si="1"/>
        <v>840</v>
      </c>
      <c r="AK40" s="171"/>
      <c r="AL40" s="167">
        <f t="shared" si="2"/>
        <v>17.5</v>
      </c>
      <c r="AM40" s="171"/>
      <c r="AN40" s="171">
        <f t="shared" si="3"/>
        <v>864000</v>
      </c>
      <c r="AO40" s="171">
        <f t="shared" si="4"/>
        <v>1080000</v>
      </c>
      <c r="AP40" s="171"/>
      <c r="AQ40" s="171"/>
      <c r="AR40" s="171"/>
      <c r="AS40" s="171"/>
      <c r="AT40" s="171"/>
      <c r="AU40" s="163"/>
      <c r="AV40" s="163"/>
      <c r="AW40" s="163"/>
      <c r="AX40" s="163"/>
    </row>
    <row r="41" spans="1:50" s="167" customFormat="1" ht="25" customHeight="1" x14ac:dyDescent="0.35">
      <c r="A41">
        <v>14501</v>
      </c>
      <c r="B41" t="s">
        <v>125</v>
      </c>
      <c r="C41" t="s">
        <v>126</v>
      </c>
      <c r="D41">
        <v>1</v>
      </c>
      <c r="E41">
        <v>2025</v>
      </c>
      <c r="F41">
        <v>2025</v>
      </c>
      <c r="G41" t="s">
        <v>127</v>
      </c>
      <c r="H41" t="s">
        <v>125</v>
      </c>
      <c r="I41" t="s">
        <v>128</v>
      </c>
      <c r="J41" t="s">
        <v>605</v>
      </c>
      <c r="K41" t="s">
        <v>606</v>
      </c>
      <c r="L41" t="s">
        <v>65</v>
      </c>
      <c r="M41" t="s">
        <v>65</v>
      </c>
      <c r="N41"/>
      <c r="O41" t="s">
        <v>58</v>
      </c>
      <c r="P41" t="s">
        <v>610</v>
      </c>
      <c r="Q41" t="s">
        <v>132</v>
      </c>
      <c r="R41" t="s">
        <v>61</v>
      </c>
      <c r="S41" t="s">
        <v>62</v>
      </c>
      <c r="T41" t="s">
        <v>108</v>
      </c>
      <c r="U41">
        <v>10</v>
      </c>
      <c r="V41">
        <v>70</v>
      </c>
      <c r="W41" t="s">
        <v>65</v>
      </c>
      <c r="X41">
        <v>70</v>
      </c>
      <c r="Y41">
        <v>5</v>
      </c>
      <c r="Z41" t="s">
        <v>64</v>
      </c>
      <c r="AA41" t="s">
        <v>67</v>
      </c>
      <c r="AB41" t="s">
        <v>67</v>
      </c>
      <c r="AC41" t="s">
        <v>65</v>
      </c>
      <c r="AD41" t="s">
        <v>611</v>
      </c>
      <c r="AE41"/>
      <c r="AF41"/>
      <c r="AG41" t="s">
        <v>1366</v>
      </c>
      <c r="AH41">
        <f t="shared" si="0"/>
        <v>14</v>
      </c>
      <c r="AI41">
        <v>2</v>
      </c>
      <c r="AJ41">
        <f t="shared" si="1"/>
        <v>700</v>
      </c>
      <c r="AK41" s="171"/>
      <c r="AL41" s="167">
        <f t="shared" si="2"/>
        <v>14</v>
      </c>
      <c r="AM41" s="171"/>
      <c r="AN41" s="171">
        <f t="shared" si="3"/>
        <v>560000</v>
      </c>
      <c r="AO41" s="171">
        <f t="shared" si="4"/>
        <v>700000</v>
      </c>
      <c r="AP41" s="171"/>
      <c r="AQ41" s="171"/>
      <c r="AR41" s="171"/>
      <c r="AS41" s="171"/>
      <c r="AT41" s="171"/>
      <c r="AU41" s="163"/>
      <c r="AV41" s="163"/>
      <c r="AW41" s="163"/>
      <c r="AX41" s="163"/>
    </row>
    <row r="42" spans="1:50" s="167" customFormat="1" ht="25" customHeight="1" x14ac:dyDescent="0.35">
      <c r="A42">
        <v>14461</v>
      </c>
      <c r="B42" t="s">
        <v>125</v>
      </c>
      <c r="C42" t="s">
        <v>126</v>
      </c>
      <c r="D42">
        <v>1</v>
      </c>
      <c r="E42">
        <v>2025</v>
      </c>
      <c r="F42">
        <v>2025</v>
      </c>
      <c r="G42" t="s">
        <v>127</v>
      </c>
      <c r="H42" t="s">
        <v>125</v>
      </c>
      <c r="I42" t="s">
        <v>128</v>
      </c>
      <c r="J42" t="s">
        <v>614</v>
      </c>
      <c r="K42" t="s">
        <v>615</v>
      </c>
      <c r="L42" t="s">
        <v>65</v>
      </c>
      <c r="M42" t="s">
        <v>65</v>
      </c>
      <c r="N42"/>
      <c r="O42" t="s">
        <v>104</v>
      </c>
      <c r="P42" t="s">
        <v>616</v>
      </c>
      <c r="Q42" t="s">
        <v>152</v>
      </c>
      <c r="R42" t="s">
        <v>61</v>
      </c>
      <c r="S42" t="s">
        <v>62</v>
      </c>
      <c r="T42" t="s">
        <v>495</v>
      </c>
      <c r="U42">
        <v>12</v>
      </c>
      <c r="V42">
        <v>100</v>
      </c>
      <c r="W42" t="s">
        <v>65</v>
      </c>
      <c r="X42">
        <v>100</v>
      </c>
      <c r="Y42">
        <v>4</v>
      </c>
      <c r="Z42" t="s">
        <v>64</v>
      </c>
      <c r="AA42" t="s">
        <v>67</v>
      </c>
      <c r="AB42" t="s">
        <v>67</v>
      </c>
      <c r="AC42" t="s">
        <v>65</v>
      </c>
      <c r="AD42" t="s">
        <v>617</v>
      </c>
      <c r="AE42"/>
      <c r="AF42"/>
      <c r="AG42" t="s">
        <v>1366</v>
      </c>
      <c r="AH42">
        <f t="shared" si="0"/>
        <v>25</v>
      </c>
      <c r="AI42">
        <v>2</v>
      </c>
      <c r="AJ42">
        <f t="shared" si="1"/>
        <v>1200</v>
      </c>
      <c r="AK42" s="171"/>
      <c r="AL42" s="167">
        <f t="shared" si="2"/>
        <v>25</v>
      </c>
      <c r="AM42" s="171"/>
      <c r="AN42" s="171">
        <f t="shared" si="3"/>
        <v>1200000</v>
      </c>
      <c r="AO42" s="171">
        <f t="shared" si="4"/>
        <v>1500000</v>
      </c>
      <c r="AP42" s="171"/>
      <c r="AQ42" s="171"/>
      <c r="AR42" s="171"/>
      <c r="AS42" s="171"/>
      <c r="AT42" s="171"/>
      <c r="AU42" s="163"/>
      <c r="AV42" s="163"/>
      <c r="AW42" s="163"/>
      <c r="AX42" s="163"/>
    </row>
    <row r="43" spans="1:50" s="167" customFormat="1" ht="25" customHeight="1" x14ac:dyDescent="0.35">
      <c r="A43">
        <v>14265</v>
      </c>
      <c r="B43" t="s">
        <v>125</v>
      </c>
      <c r="C43" t="s">
        <v>126</v>
      </c>
      <c r="D43">
        <v>1</v>
      </c>
      <c r="E43">
        <v>2025</v>
      </c>
      <c r="F43">
        <v>2025</v>
      </c>
      <c r="G43" t="s">
        <v>127</v>
      </c>
      <c r="H43" t="s">
        <v>125</v>
      </c>
      <c r="I43" t="s">
        <v>128</v>
      </c>
      <c r="J43" t="s">
        <v>636</v>
      </c>
      <c r="K43" t="s">
        <v>637</v>
      </c>
      <c r="L43" t="s">
        <v>65</v>
      </c>
      <c r="M43" t="s">
        <v>65</v>
      </c>
      <c r="N43"/>
      <c r="O43" t="s">
        <v>58</v>
      </c>
      <c r="P43" t="s">
        <v>638</v>
      </c>
      <c r="Q43" t="s">
        <v>152</v>
      </c>
      <c r="R43" t="s">
        <v>61</v>
      </c>
      <c r="S43" t="s">
        <v>62</v>
      </c>
      <c r="T43" t="s">
        <v>495</v>
      </c>
      <c r="U43">
        <v>10</v>
      </c>
      <c r="V43">
        <v>64</v>
      </c>
      <c r="W43" t="s">
        <v>65</v>
      </c>
      <c r="X43">
        <v>64</v>
      </c>
      <c r="Y43">
        <v>4</v>
      </c>
      <c r="Z43" t="s">
        <v>64</v>
      </c>
      <c r="AA43" t="s">
        <v>67</v>
      </c>
      <c r="AB43" t="s">
        <v>67</v>
      </c>
      <c r="AC43" t="s">
        <v>65</v>
      </c>
      <c r="AD43" t="s">
        <v>639</v>
      </c>
      <c r="AE43"/>
      <c r="AF43"/>
      <c r="AG43" t="s">
        <v>1366</v>
      </c>
      <c r="AH43">
        <f t="shared" si="0"/>
        <v>16</v>
      </c>
      <c r="AI43">
        <v>2</v>
      </c>
      <c r="AJ43">
        <f t="shared" si="1"/>
        <v>640</v>
      </c>
      <c r="AK43" s="171"/>
      <c r="AL43" s="167">
        <f t="shared" si="2"/>
        <v>16</v>
      </c>
      <c r="AM43" s="171"/>
      <c r="AN43" s="171">
        <f t="shared" si="3"/>
        <v>640000</v>
      </c>
      <c r="AO43" s="171">
        <f t="shared" si="4"/>
        <v>800000</v>
      </c>
      <c r="AP43" s="171"/>
      <c r="AQ43" s="171"/>
      <c r="AR43" s="171"/>
      <c r="AS43" s="171"/>
      <c r="AT43" s="171"/>
      <c r="AU43" s="163"/>
      <c r="AV43" s="163"/>
      <c r="AW43" s="163"/>
      <c r="AX43" s="163"/>
    </row>
    <row r="44" spans="1:50" s="167" customFormat="1" ht="25" customHeight="1" x14ac:dyDescent="0.35">
      <c r="A44">
        <v>14384</v>
      </c>
      <c r="B44" t="s">
        <v>125</v>
      </c>
      <c r="C44" t="s">
        <v>126</v>
      </c>
      <c r="D44">
        <v>1</v>
      </c>
      <c r="E44">
        <v>2025</v>
      </c>
      <c r="F44">
        <v>2025</v>
      </c>
      <c r="G44" t="s">
        <v>127</v>
      </c>
      <c r="H44" t="s">
        <v>125</v>
      </c>
      <c r="I44" t="s">
        <v>128</v>
      </c>
      <c r="J44" t="s">
        <v>655</v>
      </c>
      <c r="K44" t="s">
        <v>656</v>
      </c>
      <c r="L44" t="s">
        <v>65</v>
      </c>
      <c r="M44" t="s">
        <v>65</v>
      </c>
      <c r="N44"/>
      <c r="O44" t="s">
        <v>104</v>
      </c>
      <c r="P44" t="s">
        <v>105</v>
      </c>
      <c r="Q44" t="s">
        <v>158</v>
      </c>
      <c r="R44" t="s">
        <v>61</v>
      </c>
      <c r="S44" t="s">
        <v>107</v>
      </c>
      <c r="T44" t="s">
        <v>159</v>
      </c>
      <c r="U44">
        <v>15</v>
      </c>
      <c r="V44">
        <v>120</v>
      </c>
      <c r="W44" t="s">
        <v>65</v>
      </c>
      <c r="X44">
        <v>120</v>
      </c>
      <c r="Y44">
        <v>4</v>
      </c>
      <c r="Z44" t="s">
        <v>64</v>
      </c>
      <c r="AA44" t="s">
        <v>67</v>
      </c>
      <c r="AB44" t="s">
        <v>67</v>
      </c>
      <c r="AC44" t="s">
        <v>65</v>
      </c>
      <c r="AD44" t="s">
        <v>526</v>
      </c>
      <c r="AE44"/>
      <c r="AF44"/>
      <c r="AG44" t="s">
        <v>1366</v>
      </c>
      <c r="AH44">
        <f t="shared" si="0"/>
        <v>30</v>
      </c>
      <c r="AI44">
        <v>2</v>
      </c>
      <c r="AJ44">
        <f t="shared" si="1"/>
        <v>1800</v>
      </c>
      <c r="AK44" s="171"/>
      <c r="AL44" s="167">
        <f t="shared" si="2"/>
        <v>30</v>
      </c>
      <c r="AM44" s="171"/>
      <c r="AN44" s="171">
        <f t="shared" si="3"/>
        <v>1800000</v>
      </c>
      <c r="AO44" s="171">
        <f t="shared" si="4"/>
        <v>2250000</v>
      </c>
      <c r="AP44" s="171"/>
      <c r="AQ44" s="171"/>
      <c r="AR44" s="171"/>
      <c r="AS44" s="171"/>
      <c r="AT44" s="171"/>
      <c r="AU44" s="163"/>
      <c r="AV44" s="163"/>
      <c r="AW44" s="163"/>
      <c r="AX44" s="163"/>
    </row>
    <row r="45" spans="1:50" s="167" customFormat="1" ht="25" customHeight="1" x14ac:dyDescent="0.35">
      <c r="A45">
        <v>14264</v>
      </c>
      <c r="B45" t="s">
        <v>125</v>
      </c>
      <c r="C45" t="s">
        <v>126</v>
      </c>
      <c r="D45">
        <v>1</v>
      </c>
      <c r="E45">
        <v>2025</v>
      </c>
      <c r="F45">
        <v>2025</v>
      </c>
      <c r="G45" t="s">
        <v>127</v>
      </c>
      <c r="H45" t="s">
        <v>125</v>
      </c>
      <c r="I45" t="s">
        <v>128</v>
      </c>
      <c r="J45" t="s">
        <v>657</v>
      </c>
      <c r="K45" t="s">
        <v>658</v>
      </c>
      <c r="L45" t="s">
        <v>65</v>
      </c>
      <c r="M45" t="s">
        <v>65</v>
      </c>
      <c r="N45"/>
      <c r="O45" t="s">
        <v>58</v>
      </c>
      <c r="P45" t="s">
        <v>638</v>
      </c>
      <c r="Q45" t="s">
        <v>152</v>
      </c>
      <c r="R45" t="s">
        <v>61</v>
      </c>
      <c r="S45" t="s">
        <v>62</v>
      </c>
      <c r="T45" t="s">
        <v>495</v>
      </c>
      <c r="U45">
        <v>10</v>
      </c>
      <c r="V45">
        <v>80</v>
      </c>
      <c r="W45" t="s">
        <v>65</v>
      </c>
      <c r="X45">
        <v>80</v>
      </c>
      <c r="Y45">
        <v>4</v>
      </c>
      <c r="Z45" t="s">
        <v>64</v>
      </c>
      <c r="AA45" t="s">
        <v>67</v>
      </c>
      <c r="AB45" t="s">
        <v>67</v>
      </c>
      <c r="AC45" t="s">
        <v>65</v>
      </c>
      <c r="AD45" t="s">
        <v>659</v>
      </c>
      <c r="AE45"/>
      <c r="AF45"/>
      <c r="AG45" t="s">
        <v>1366</v>
      </c>
      <c r="AH45">
        <f t="shared" si="0"/>
        <v>20</v>
      </c>
      <c r="AI45">
        <v>2</v>
      </c>
      <c r="AJ45">
        <f t="shared" si="1"/>
        <v>800</v>
      </c>
      <c r="AK45" s="171"/>
      <c r="AL45" s="167">
        <f t="shared" si="2"/>
        <v>20</v>
      </c>
      <c r="AM45" s="171"/>
      <c r="AN45" s="171">
        <f t="shared" si="3"/>
        <v>800000</v>
      </c>
      <c r="AO45" s="171">
        <f t="shared" si="4"/>
        <v>1000000</v>
      </c>
      <c r="AP45" s="171"/>
      <c r="AQ45" s="171"/>
      <c r="AR45" s="171"/>
      <c r="AS45" s="171"/>
      <c r="AT45" s="171"/>
      <c r="AU45" s="163"/>
      <c r="AV45" s="163"/>
      <c r="AW45" s="163"/>
      <c r="AX45" s="163"/>
    </row>
    <row r="46" spans="1:50" s="167" customFormat="1" ht="25" customHeight="1" x14ac:dyDescent="0.35">
      <c r="A46">
        <v>14500</v>
      </c>
      <c r="B46" t="s">
        <v>125</v>
      </c>
      <c r="C46" t="s">
        <v>126</v>
      </c>
      <c r="D46">
        <v>1</v>
      </c>
      <c r="E46">
        <v>2025</v>
      </c>
      <c r="F46">
        <v>2025</v>
      </c>
      <c r="G46" t="s">
        <v>127</v>
      </c>
      <c r="H46" t="s">
        <v>125</v>
      </c>
      <c r="I46" t="s">
        <v>128</v>
      </c>
      <c r="J46" t="s">
        <v>657</v>
      </c>
      <c r="K46" t="s">
        <v>658</v>
      </c>
      <c r="L46" t="s">
        <v>65</v>
      </c>
      <c r="M46" t="s">
        <v>65</v>
      </c>
      <c r="N46"/>
      <c r="O46" t="s">
        <v>443</v>
      </c>
      <c r="P46" t="s">
        <v>663</v>
      </c>
      <c r="Q46" t="s">
        <v>132</v>
      </c>
      <c r="R46" t="s">
        <v>61</v>
      </c>
      <c r="S46" t="s">
        <v>62</v>
      </c>
      <c r="T46" t="s">
        <v>108</v>
      </c>
      <c r="U46">
        <v>10</v>
      </c>
      <c r="V46">
        <v>80</v>
      </c>
      <c r="W46" t="s">
        <v>65</v>
      </c>
      <c r="X46">
        <v>80</v>
      </c>
      <c r="Y46">
        <v>5</v>
      </c>
      <c r="Z46" t="s">
        <v>64</v>
      </c>
      <c r="AA46" t="s">
        <v>67</v>
      </c>
      <c r="AB46" t="s">
        <v>67</v>
      </c>
      <c r="AC46" t="s">
        <v>65</v>
      </c>
      <c r="AD46" t="s">
        <v>664</v>
      </c>
      <c r="AE46"/>
      <c r="AF46"/>
      <c r="AG46" t="s">
        <v>1366</v>
      </c>
      <c r="AH46">
        <f t="shared" si="0"/>
        <v>16</v>
      </c>
      <c r="AI46">
        <v>2</v>
      </c>
      <c r="AJ46">
        <f t="shared" si="1"/>
        <v>800</v>
      </c>
      <c r="AK46" s="171"/>
      <c r="AL46" s="167">
        <f t="shared" si="2"/>
        <v>16</v>
      </c>
      <c r="AM46" s="171"/>
      <c r="AN46" s="171">
        <f t="shared" si="3"/>
        <v>640000</v>
      </c>
      <c r="AO46" s="171">
        <f t="shared" si="4"/>
        <v>800000</v>
      </c>
      <c r="AP46" s="171"/>
      <c r="AQ46" s="171"/>
      <c r="AR46" s="171"/>
      <c r="AS46" s="171"/>
      <c r="AT46" s="171"/>
      <c r="AU46" s="163"/>
      <c r="AV46" s="163"/>
      <c r="AW46" s="163"/>
      <c r="AX46" s="163"/>
    </row>
    <row r="47" spans="1:50" s="167" customFormat="1" ht="25" customHeight="1" x14ac:dyDescent="0.35">
      <c r="A47">
        <v>14504</v>
      </c>
      <c r="B47" t="s">
        <v>125</v>
      </c>
      <c r="C47" t="s">
        <v>126</v>
      </c>
      <c r="D47">
        <v>1</v>
      </c>
      <c r="E47">
        <v>2025</v>
      </c>
      <c r="F47">
        <v>2025</v>
      </c>
      <c r="G47" t="s">
        <v>127</v>
      </c>
      <c r="H47" t="s">
        <v>125</v>
      </c>
      <c r="I47" t="s">
        <v>128</v>
      </c>
      <c r="J47" t="s">
        <v>670</v>
      </c>
      <c r="K47" t="s">
        <v>671</v>
      </c>
      <c r="L47" t="s">
        <v>65</v>
      </c>
      <c r="M47" t="s">
        <v>65</v>
      </c>
      <c r="N47"/>
      <c r="O47" t="s">
        <v>118</v>
      </c>
      <c r="P47" t="s">
        <v>672</v>
      </c>
      <c r="Q47" t="s">
        <v>132</v>
      </c>
      <c r="R47" t="s">
        <v>61</v>
      </c>
      <c r="S47" t="s">
        <v>62</v>
      </c>
      <c r="T47" t="s">
        <v>108</v>
      </c>
      <c r="U47">
        <v>10</v>
      </c>
      <c r="V47">
        <v>36</v>
      </c>
      <c r="W47" t="s">
        <v>65</v>
      </c>
      <c r="X47">
        <v>36</v>
      </c>
      <c r="Y47">
        <v>5</v>
      </c>
      <c r="Z47" t="s">
        <v>64</v>
      </c>
      <c r="AA47" t="s">
        <v>67</v>
      </c>
      <c r="AB47" t="s">
        <v>67</v>
      </c>
      <c r="AC47" t="s">
        <v>65</v>
      </c>
      <c r="AD47" t="s">
        <v>673</v>
      </c>
      <c r="AE47"/>
      <c r="AF47"/>
      <c r="AG47" t="s">
        <v>1366</v>
      </c>
      <c r="AH47">
        <f t="shared" si="0"/>
        <v>8</v>
      </c>
      <c r="AI47">
        <v>1</v>
      </c>
      <c r="AJ47">
        <f t="shared" si="1"/>
        <v>360</v>
      </c>
      <c r="AK47" s="171"/>
      <c r="AL47" s="167">
        <f t="shared" si="2"/>
        <v>7.2</v>
      </c>
      <c r="AM47" s="171"/>
      <c r="AN47" s="171">
        <f t="shared" si="3"/>
        <v>320000</v>
      </c>
      <c r="AO47" s="171">
        <f t="shared" si="4"/>
        <v>400000</v>
      </c>
      <c r="AP47" s="171"/>
      <c r="AQ47" s="171"/>
      <c r="AR47" s="171"/>
      <c r="AS47" s="171"/>
      <c r="AT47" s="171"/>
      <c r="AU47" s="163"/>
      <c r="AV47" s="163"/>
      <c r="AW47" s="163"/>
      <c r="AX47" s="163"/>
    </row>
    <row r="48" spans="1:50" s="167" customFormat="1" ht="25" customHeight="1" x14ac:dyDescent="0.35">
      <c r="A48">
        <v>14505</v>
      </c>
      <c r="B48" t="s">
        <v>125</v>
      </c>
      <c r="C48" t="s">
        <v>126</v>
      </c>
      <c r="D48">
        <v>1</v>
      </c>
      <c r="E48">
        <v>2025</v>
      </c>
      <c r="F48">
        <v>2025</v>
      </c>
      <c r="G48" t="s">
        <v>127</v>
      </c>
      <c r="H48" t="s">
        <v>125</v>
      </c>
      <c r="I48" t="s">
        <v>128</v>
      </c>
      <c r="J48" t="s">
        <v>670</v>
      </c>
      <c r="K48" t="s">
        <v>671</v>
      </c>
      <c r="L48" t="s">
        <v>65</v>
      </c>
      <c r="M48" t="s">
        <v>65</v>
      </c>
      <c r="N48"/>
      <c r="O48" t="s">
        <v>118</v>
      </c>
      <c r="P48" t="s">
        <v>672</v>
      </c>
      <c r="Q48" t="s">
        <v>132</v>
      </c>
      <c r="R48" t="s">
        <v>61</v>
      </c>
      <c r="S48" t="s">
        <v>62</v>
      </c>
      <c r="T48" t="s">
        <v>108</v>
      </c>
      <c r="U48">
        <v>10</v>
      </c>
      <c r="V48">
        <v>36</v>
      </c>
      <c r="W48" t="s">
        <v>65</v>
      </c>
      <c r="X48">
        <v>36</v>
      </c>
      <c r="Y48">
        <v>5</v>
      </c>
      <c r="Z48" t="s">
        <v>64</v>
      </c>
      <c r="AA48" t="s">
        <v>67</v>
      </c>
      <c r="AB48" t="s">
        <v>67</v>
      </c>
      <c r="AC48" t="s">
        <v>65</v>
      </c>
      <c r="AD48" t="s">
        <v>673</v>
      </c>
      <c r="AE48"/>
      <c r="AF48"/>
      <c r="AG48" t="s">
        <v>1366</v>
      </c>
      <c r="AH48">
        <f t="shared" si="0"/>
        <v>8</v>
      </c>
      <c r="AI48">
        <v>1</v>
      </c>
      <c r="AJ48">
        <f t="shared" si="1"/>
        <v>360</v>
      </c>
      <c r="AK48" s="171"/>
      <c r="AL48" s="167">
        <f t="shared" si="2"/>
        <v>7.2</v>
      </c>
      <c r="AM48" s="171"/>
      <c r="AN48" s="171">
        <f t="shared" si="3"/>
        <v>320000</v>
      </c>
      <c r="AO48" s="171">
        <f t="shared" si="4"/>
        <v>400000</v>
      </c>
      <c r="AP48" s="171"/>
      <c r="AQ48" s="171"/>
      <c r="AR48" s="171"/>
      <c r="AS48" s="171"/>
      <c r="AT48" s="171"/>
      <c r="AU48" s="163"/>
      <c r="AV48" s="163"/>
      <c r="AW48" s="163"/>
      <c r="AX48" s="163"/>
    </row>
    <row r="49" spans="1:50" s="167" customFormat="1" ht="25" customHeight="1" x14ac:dyDescent="0.35">
      <c r="A49">
        <v>14386</v>
      </c>
      <c r="B49" t="s">
        <v>125</v>
      </c>
      <c r="C49" t="s">
        <v>126</v>
      </c>
      <c r="D49">
        <v>1</v>
      </c>
      <c r="E49">
        <v>2025</v>
      </c>
      <c r="F49">
        <v>2025</v>
      </c>
      <c r="G49" t="s">
        <v>127</v>
      </c>
      <c r="H49" t="s">
        <v>125</v>
      </c>
      <c r="I49" t="s">
        <v>128</v>
      </c>
      <c r="J49" t="s">
        <v>690</v>
      </c>
      <c r="K49" t="s">
        <v>691</v>
      </c>
      <c r="L49" t="s">
        <v>65</v>
      </c>
      <c r="M49" t="s">
        <v>65</v>
      </c>
      <c r="N49"/>
      <c r="O49" t="s">
        <v>104</v>
      </c>
      <c r="P49" t="s">
        <v>105</v>
      </c>
      <c r="Q49" t="s">
        <v>158</v>
      </c>
      <c r="R49" t="s">
        <v>61</v>
      </c>
      <c r="S49" t="s">
        <v>107</v>
      </c>
      <c r="T49" t="s">
        <v>159</v>
      </c>
      <c r="U49">
        <v>14</v>
      </c>
      <c r="V49">
        <v>120</v>
      </c>
      <c r="W49" t="s">
        <v>65</v>
      </c>
      <c r="X49">
        <v>120</v>
      </c>
      <c r="Y49">
        <v>4</v>
      </c>
      <c r="Z49" t="s">
        <v>64</v>
      </c>
      <c r="AA49" t="s">
        <v>67</v>
      </c>
      <c r="AB49" t="s">
        <v>67</v>
      </c>
      <c r="AC49" t="s">
        <v>65</v>
      </c>
      <c r="AD49" t="s">
        <v>526</v>
      </c>
      <c r="AE49"/>
      <c r="AF49"/>
      <c r="AG49" t="s">
        <v>1366</v>
      </c>
      <c r="AH49">
        <f t="shared" si="0"/>
        <v>30</v>
      </c>
      <c r="AI49">
        <v>3</v>
      </c>
      <c r="AJ49">
        <f t="shared" si="1"/>
        <v>1680</v>
      </c>
      <c r="AK49" s="171"/>
      <c r="AL49" s="167">
        <f t="shared" si="2"/>
        <v>30</v>
      </c>
      <c r="AM49" s="171"/>
      <c r="AN49" s="171">
        <f t="shared" si="3"/>
        <v>1680000</v>
      </c>
      <c r="AO49" s="171">
        <f t="shared" si="4"/>
        <v>2100000</v>
      </c>
      <c r="AP49" s="171"/>
      <c r="AQ49" s="171"/>
      <c r="AR49" s="171"/>
      <c r="AS49" s="171"/>
      <c r="AT49" s="171"/>
      <c r="AU49" s="163"/>
      <c r="AV49" s="163"/>
      <c r="AW49" s="163"/>
      <c r="AX49" s="163"/>
    </row>
    <row r="50" spans="1:50" s="167" customFormat="1" ht="25" customHeight="1" x14ac:dyDescent="0.35">
      <c r="A50">
        <v>14432</v>
      </c>
      <c r="B50" t="s">
        <v>125</v>
      </c>
      <c r="C50" t="s">
        <v>126</v>
      </c>
      <c r="D50">
        <v>1</v>
      </c>
      <c r="E50">
        <v>2025</v>
      </c>
      <c r="F50">
        <v>2025</v>
      </c>
      <c r="G50" t="s">
        <v>127</v>
      </c>
      <c r="H50" t="s">
        <v>125</v>
      </c>
      <c r="I50" t="s">
        <v>128</v>
      </c>
      <c r="J50" t="s">
        <v>296</v>
      </c>
      <c r="K50" t="s">
        <v>297</v>
      </c>
      <c r="L50" t="s">
        <v>65</v>
      </c>
      <c r="M50" t="s">
        <v>65</v>
      </c>
      <c r="N50"/>
      <c r="O50" t="s">
        <v>58</v>
      </c>
      <c r="P50" t="s">
        <v>76</v>
      </c>
      <c r="Q50" t="s">
        <v>152</v>
      </c>
      <c r="R50" t="s">
        <v>61</v>
      </c>
      <c r="S50" t="s">
        <v>107</v>
      </c>
      <c r="T50" t="s">
        <v>63</v>
      </c>
      <c r="U50">
        <v>10</v>
      </c>
      <c r="V50">
        <v>160</v>
      </c>
      <c r="W50" t="s">
        <v>65</v>
      </c>
      <c r="X50">
        <v>160</v>
      </c>
      <c r="Y50">
        <v>4</v>
      </c>
      <c r="Z50" t="s">
        <v>64</v>
      </c>
      <c r="AA50" t="s">
        <v>67</v>
      </c>
      <c r="AB50" t="s">
        <v>67</v>
      </c>
      <c r="AC50" t="s">
        <v>65</v>
      </c>
      <c r="AD50" t="s">
        <v>324</v>
      </c>
      <c r="AE50" t="s">
        <v>64</v>
      </c>
      <c r="AF50" s="88" t="s">
        <v>1254</v>
      </c>
      <c r="AG50" t="s">
        <v>1366</v>
      </c>
      <c r="AH50">
        <f t="shared" si="0"/>
        <v>40</v>
      </c>
      <c r="AI50">
        <v>3</v>
      </c>
      <c r="AJ50">
        <f t="shared" si="1"/>
        <v>1600</v>
      </c>
      <c r="AK50" s="171"/>
      <c r="AL50" s="167">
        <f t="shared" si="2"/>
        <v>40</v>
      </c>
      <c r="AM50" s="171"/>
      <c r="AN50" s="171">
        <f t="shared" si="3"/>
        <v>1600000</v>
      </c>
      <c r="AO50" s="171">
        <f t="shared" si="4"/>
        <v>2000000</v>
      </c>
      <c r="AP50" s="171"/>
      <c r="AQ50" s="171"/>
      <c r="AR50" s="171"/>
      <c r="AS50" s="171"/>
      <c r="AT50" s="171"/>
      <c r="AU50" s="163"/>
      <c r="AV50" s="163"/>
      <c r="AW50" s="163"/>
      <c r="AX50" s="163"/>
    </row>
    <row r="51" spans="1:50" s="167" customFormat="1" ht="25" customHeight="1" x14ac:dyDescent="0.35">
      <c r="A51">
        <v>14586</v>
      </c>
      <c r="B51" t="s">
        <v>125</v>
      </c>
      <c r="C51" t="s">
        <v>126</v>
      </c>
      <c r="D51">
        <v>1</v>
      </c>
      <c r="E51">
        <v>2025</v>
      </c>
      <c r="F51">
        <v>2025</v>
      </c>
      <c r="G51" t="s">
        <v>127</v>
      </c>
      <c r="H51" t="s">
        <v>125</v>
      </c>
      <c r="I51" t="s">
        <v>128</v>
      </c>
      <c r="J51" t="s">
        <v>296</v>
      </c>
      <c r="K51" t="s">
        <v>297</v>
      </c>
      <c r="L51" t="s">
        <v>65</v>
      </c>
      <c r="M51" t="s">
        <v>65</v>
      </c>
      <c r="N51"/>
      <c r="O51" t="s">
        <v>236</v>
      </c>
      <c r="P51" t="s">
        <v>328</v>
      </c>
      <c r="Q51" t="s">
        <v>152</v>
      </c>
      <c r="R51" t="s">
        <v>61</v>
      </c>
      <c r="S51" t="s">
        <v>107</v>
      </c>
      <c r="T51" t="s">
        <v>108</v>
      </c>
      <c r="U51">
        <v>15</v>
      </c>
      <c r="V51">
        <v>160</v>
      </c>
      <c r="W51" t="s">
        <v>65</v>
      </c>
      <c r="X51">
        <v>160</v>
      </c>
      <c r="Y51">
        <v>4</v>
      </c>
      <c r="Z51" t="s">
        <v>64</v>
      </c>
      <c r="AA51" t="s">
        <v>67</v>
      </c>
      <c r="AB51" t="s">
        <v>67</v>
      </c>
      <c r="AC51" t="s">
        <v>65</v>
      </c>
      <c r="AD51" t="s">
        <v>329</v>
      </c>
      <c r="AE51" t="s">
        <v>64</v>
      </c>
      <c r="AF51" s="88" t="s">
        <v>1254</v>
      </c>
      <c r="AG51" t="s">
        <v>1366</v>
      </c>
      <c r="AH51">
        <f t="shared" si="0"/>
        <v>40</v>
      </c>
      <c r="AI51">
        <v>3</v>
      </c>
      <c r="AJ51">
        <f t="shared" si="1"/>
        <v>2400</v>
      </c>
      <c r="AK51" s="171"/>
      <c r="AL51" s="167">
        <f t="shared" si="2"/>
        <v>40</v>
      </c>
      <c r="AM51" s="171"/>
      <c r="AN51" s="171">
        <f t="shared" si="3"/>
        <v>2400000</v>
      </c>
      <c r="AO51" s="171">
        <f t="shared" si="4"/>
        <v>3000000</v>
      </c>
      <c r="AP51" s="171"/>
      <c r="AQ51" s="171"/>
      <c r="AR51" s="171"/>
      <c r="AS51" s="171"/>
      <c r="AT51" s="171"/>
      <c r="AU51" s="163"/>
      <c r="AV51" s="163"/>
      <c r="AW51" s="163"/>
      <c r="AX51" s="163"/>
    </row>
    <row r="52" spans="1:50" s="167" customFormat="1" ht="25" customHeight="1" x14ac:dyDescent="0.35">
      <c r="A52">
        <v>14387</v>
      </c>
      <c r="B52" t="s">
        <v>125</v>
      </c>
      <c r="C52" t="s">
        <v>126</v>
      </c>
      <c r="D52">
        <v>1</v>
      </c>
      <c r="E52">
        <v>2025</v>
      </c>
      <c r="F52">
        <v>2025</v>
      </c>
      <c r="G52" t="s">
        <v>127</v>
      </c>
      <c r="H52" t="s">
        <v>125</v>
      </c>
      <c r="I52" t="s">
        <v>128</v>
      </c>
      <c r="J52" t="s">
        <v>226</v>
      </c>
      <c r="K52" t="s">
        <v>227</v>
      </c>
      <c r="L52" t="s">
        <v>65</v>
      </c>
      <c r="M52" t="s">
        <v>65</v>
      </c>
      <c r="N52"/>
      <c r="O52" t="s">
        <v>104</v>
      </c>
      <c r="P52" t="s">
        <v>105</v>
      </c>
      <c r="Q52" t="s">
        <v>152</v>
      </c>
      <c r="R52" t="s">
        <v>61</v>
      </c>
      <c r="S52" t="s">
        <v>107</v>
      </c>
      <c r="T52" t="s">
        <v>159</v>
      </c>
      <c r="U52">
        <v>14</v>
      </c>
      <c r="V52">
        <v>240</v>
      </c>
      <c r="W52" t="s">
        <v>65</v>
      </c>
      <c r="X52" s="191">
        <v>240</v>
      </c>
      <c r="Y52" s="191">
        <v>4</v>
      </c>
      <c r="Z52" t="s">
        <v>64</v>
      </c>
      <c r="AA52" t="s">
        <v>67</v>
      </c>
      <c r="AB52" t="s">
        <v>67</v>
      </c>
      <c r="AC52" t="s">
        <v>65</v>
      </c>
      <c r="AD52" t="s">
        <v>228</v>
      </c>
      <c r="AE52" t="s">
        <v>64</v>
      </c>
      <c r="AF52" t="s">
        <v>2032</v>
      </c>
      <c r="AG52" t="s">
        <v>1366</v>
      </c>
      <c r="AH52">
        <f t="shared" si="0"/>
        <v>60</v>
      </c>
      <c r="AI52">
        <v>3</v>
      </c>
      <c r="AJ52">
        <f t="shared" si="1"/>
        <v>3360</v>
      </c>
      <c r="AK52" s="171"/>
      <c r="AL52" s="167">
        <f t="shared" si="2"/>
        <v>60</v>
      </c>
      <c r="AM52" s="171"/>
      <c r="AN52" s="171">
        <f t="shared" si="3"/>
        <v>3360000</v>
      </c>
      <c r="AO52" s="171">
        <f t="shared" si="4"/>
        <v>4200000</v>
      </c>
      <c r="AP52" s="171"/>
      <c r="AQ52" s="171"/>
      <c r="AR52" s="171"/>
      <c r="AS52" s="171"/>
      <c r="AT52" s="171"/>
      <c r="AU52" s="163"/>
      <c r="AV52" s="163"/>
      <c r="AW52" s="163"/>
      <c r="AX52" s="163"/>
    </row>
    <row r="53" spans="1:50" s="167" customFormat="1" ht="25" customHeight="1" x14ac:dyDescent="0.35">
      <c r="A53">
        <v>14483</v>
      </c>
      <c r="B53" t="s">
        <v>125</v>
      </c>
      <c r="C53" t="s">
        <v>126</v>
      </c>
      <c r="D53">
        <v>1</v>
      </c>
      <c r="E53">
        <v>2025</v>
      </c>
      <c r="F53">
        <v>2025</v>
      </c>
      <c r="G53" t="s">
        <v>127</v>
      </c>
      <c r="H53" t="s">
        <v>125</v>
      </c>
      <c r="I53" t="s">
        <v>128</v>
      </c>
      <c r="J53" t="s">
        <v>724</v>
      </c>
      <c r="K53" t="s">
        <v>725</v>
      </c>
      <c r="L53" t="s">
        <v>65</v>
      </c>
      <c r="M53" t="s">
        <v>65</v>
      </c>
      <c r="N53"/>
      <c r="O53" t="s">
        <v>104</v>
      </c>
      <c r="P53" t="s">
        <v>726</v>
      </c>
      <c r="Q53" t="s">
        <v>435</v>
      </c>
      <c r="R53" t="s">
        <v>61</v>
      </c>
      <c r="S53" t="s">
        <v>62</v>
      </c>
      <c r="T53" t="s">
        <v>108</v>
      </c>
      <c r="U53">
        <v>15</v>
      </c>
      <c r="V53">
        <v>130</v>
      </c>
      <c r="W53" t="s">
        <v>65</v>
      </c>
      <c r="X53">
        <v>130</v>
      </c>
      <c r="Y53">
        <v>4</v>
      </c>
      <c r="Z53" t="s">
        <v>64</v>
      </c>
      <c r="AA53" t="s">
        <v>67</v>
      </c>
      <c r="AB53" t="s">
        <v>67</v>
      </c>
      <c r="AC53" t="s">
        <v>65</v>
      </c>
      <c r="AD53" t="s">
        <v>727</v>
      </c>
      <c r="AE53"/>
      <c r="AF53"/>
      <c r="AG53" t="s">
        <v>1366</v>
      </c>
      <c r="AH53">
        <f t="shared" si="0"/>
        <v>33</v>
      </c>
      <c r="AI53">
        <v>2</v>
      </c>
      <c r="AJ53">
        <f t="shared" si="1"/>
        <v>1950</v>
      </c>
      <c r="AK53" s="171"/>
      <c r="AL53" s="167">
        <f t="shared" si="2"/>
        <v>32.5</v>
      </c>
      <c r="AM53" s="171"/>
      <c r="AN53" s="171">
        <f t="shared" si="3"/>
        <v>1980000</v>
      </c>
      <c r="AO53" s="171">
        <f t="shared" si="4"/>
        <v>2475000</v>
      </c>
      <c r="AP53" s="171"/>
      <c r="AQ53" s="171"/>
      <c r="AR53" s="171"/>
      <c r="AS53" s="171"/>
      <c r="AT53" s="171"/>
      <c r="AU53" s="163"/>
      <c r="AV53" s="163"/>
      <c r="AW53" s="163"/>
      <c r="AX53" s="163"/>
    </row>
    <row r="54" spans="1:50" s="167" customFormat="1" ht="25" customHeight="1" x14ac:dyDescent="0.35">
      <c r="A54">
        <v>14392</v>
      </c>
      <c r="B54" t="s">
        <v>125</v>
      </c>
      <c r="C54" t="s">
        <v>126</v>
      </c>
      <c r="D54">
        <v>1</v>
      </c>
      <c r="E54">
        <v>2025</v>
      </c>
      <c r="F54">
        <v>2025</v>
      </c>
      <c r="G54" t="s">
        <v>127</v>
      </c>
      <c r="H54" t="s">
        <v>125</v>
      </c>
      <c r="I54" t="s">
        <v>128</v>
      </c>
      <c r="J54" t="s">
        <v>728</v>
      </c>
      <c r="K54" t="s">
        <v>729</v>
      </c>
      <c r="L54" t="s">
        <v>65</v>
      </c>
      <c r="M54" t="s">
        <v>65</v>
      </c>
      <c r="N54"/>
      <c r="O54" t="s">
        <v>236</v>
      </c>
      <c r="P54" t="s">
        <v>461</v>
      </c>
      <c r="Q54" t="s">
        <v>462</v>
      </c>
      <c r="R54" t="s">
        <v>61</v>
      </c>
      <c r="S54" t="s">
        <v>107</v>
      </c>
      <c r="T54" t="s">
        <v>730</v>
      </c>
      <c r="U54">
        <v>12</v>
      </c>
      <c r="V54">
        <v>136</v>
      </c>
      <c r="W54" t="s">
        <v>65</v>
      </c>
      <c r="X54">
        <v>136</v>
      </c>
      <c r="Y54">
        <v>5</v>
      </c>
      <c r="Z54" t="s">
        <v>64</v>
      </c>
      <c r="AA54" t="s">
        <v>67</v>
      </c>
      <c r="AB54" t="s">
        <v>67</v>
      </c>
      <c r="AC54" t="s">
        <v>65</v>
      </c>
      <c r="AD54" t="s">
        <v>731</v>
      </c>
      <c r="AE54"/>
      <c r="AF54"/>
      <c r="AG54" t="s">
        <v>1366</v>
      </c>
      <c r="AH54">
        <f t="shared" si="0"/>
        <v>28</v>
      </c>
      <c r="AI54">
        <v>1</v>
      </c>
      <c r="AJ54">
        <f t="shared" si="1"/>
        <v>1632</v>
      </c>
      <c r="AK54" s="171"/>
      <c r="AL54" s="167">
        <f t="shared" si="2"/>
        <v>27.2</v>
      </c>
      <c r="AM54" s="171"/>
      <c r="AN54" s="171">
        <f t="shared" si="3"/>
        <v>1344000</v>
      </c>
      <c r="AO54" s="171">
        <f t="shared" si="4"/>
        <v>1680000</v>
      </c>
      <c r="AP54" s="171"/>
      <c r="AQ54" s="171"/>
      <c r="AR54" s="171"/>
      <c r="AS54" s="171"/>
      <c r="AT54" s="171"/>
      <c r="AU54" s="163"/>
      <c r="AV54" s="163"/>
      <c r="AW54" s="163"/>
      <c r="AX54" s="163"/>
    </row>
    <row r="55" spans="1:50" s="167" customFormat="1" ht="25" customHeight="1" x14ac:dyDescent="0.35">
      <c r="A55">
        <v>14388</v>
      </c>
      <c r="B55" t="s">
        <v>125</v>
      </c>
      <c r="C55" t="s">
        <v>126</v>
      </c>
      <c r="D55">
        <v>1</v>
      </c>
      <c r="E55">
        <v>2025</v>
      </c>
      <c r="F55">
        <v>2025</v>
      </c>
      <c r="G55" t="s">
        <v>127</v>
      </c>
      <c r="H55" t="s">
        <v>125</v>
      </c>
      <c r="I55" t="s">
        <v>128</v>
      </c>
      <c r="J55" t="s">
        <v>732</v>
      </c>
      <c r="K55" t="s">
        <v>733</v>
      </c>
      <c r="L55" t="s">
        <v>65</v>
      </c>
      <c r="M55" t="s">
        <v>65</v>
      </c>
      <c r="N55"/>
      <c r="O55" t="s">
        <v>104</v>
      </c>
      <c r="P55" t="s">
        <v>105</v>
      </c>
      <c r="Q55" t="s">
        <v>158</v>
      </c>
      <c r="R55" t="s">
        <v>61</v>
      </c>
      <c r="S55" t="s">
        <v>107</v>
      </c>
      <c r="T55" t="s">
        <v>159</v>
      </c>
      <c r="U55">
        <v>16</v>
      </c>
      <c r="V55">
        <v>80</v>
      </c>
      <c r="W55" t="s">
        <v>65</v>
      </c>
      <c r="X55">
        <v>80</v>
      </c>
      <c r="Y55">
        <v>4</v>
      </c>
      <c r="Z55" t="s">
        <v>64</v>
      </c>
      <c r="AA55" t="s">
        <v>67</v>
      </c>
      <c r="AB55" t="s">
        <v>67</v>
      </c>
      <c r="AC55" t="s">
        <v>65</v>
      </c>
      <c r="AD55" t="s">
        <v>526</v>
      </c>
      <c r="AE55"/>
      <c r="AF55"/>
      <c r="AG55" t="s">
        <v>1366</v>
      </c>
      <c r="AH55">
        <f t="shared" si="0"/>
        <v>20</v>
      </c>
      <c r="AI55">
        <v>3</v>
      </c>
      <c r="AJ55">
        <f t="shared" si="1"/>
        <v>1280</v>
      </c>
      <c r="AK55" s="171"/>
      <c r="AL55" s="167">
        <f t="shared" si="2"/>
        <v>20</v>
      </c>
      <c r="AM55" s="171"/>
      <c r="AN55" s="171">
        <f t="shared" si="3"/>
        <v>1280000</v>
      </c>
      <c r="AO55" s="171">
        <f t="shared" si="4"/>
        <v>1600000</v>
      </c>
      <c r="AP55" s="171"/>
      <c r="AQ55" s="171"/>
      <c r="AR55" s="171"/>
      <c r="AS55" s="171"/>
      <c r="AT55" s="171"/>
      <c r="AU55" s="163"/>
      <c r="AV55" s="163"/>
      <c r="AW55" s="163"/>
      <c r="AX55" s="163"/>
    </row>
    <row r="56" spans="1:50" s="167" customFormat="1" ht="25" customHeight="1" x14ac:dyDescent="0.35">
      <c r="A56">
        <v>14503</v>
      </c>
      <c r="B56" t="s">
        <v>125</v>
      </c>
      <c r="C56" t="s">
        <v>126</v>
      </c>
      <c r="D56">
        <v>1</v>
      </c>
      <c r="E56">
        <v>2025</v>
      </c>
      <c r="F56">
        <v>2025</v>
      </c>
      <c r="G56" t="s">
        <v>127</v>
      </c>
      <c r="H56" t="s">
        <v>125</v>
      </c>
      <c r="I56" t="s">
        <v>128</v>
      </c>
      <c r="J56" t="s">
        <v>734</v>
      </c>
      <c r="K56" t="s">
        <v>735</v>
      </c>
      <c r="L56" t="s">
        <v>65</v>
      </c>
      <c r="M56" t="s">
        <v>65</v>
      </c>
      <c r="N56"/>
      <c r="O56" t="s">
        <v>111</v>
      </c>
      <c r="P56" t="s">
        <v>736</v>
      </c>
      <c r="Q56" t="s">
        <v>132</v>
      </c>
      <c r="R56" t="s">
        <v>61</v>
      </c>
      <c r="S56" t="s">
        <v>62</v>
      </c>
      <c r="T56" t="s">
        <v>108</v>
      </c>
      <c r="U56">
        <v>10</v>
      </c>
      <c r="V56">
        <v>72</v>
      </c>
      <c r="W56" t="s">
        <v>65</v>
      </c>
      <c r="X56">
        <v>72</v>
      </c>
      <c r="Y56">
        <v>5</v>
      </c>
      <c r="Z56" t="s">
        <v>64</v>
      </c>
      <c r="AA56" t="s">
        <v>67</v>
      </c>
      <c r="AB56" t="s">
        <v>67</v>
      </c>
      <c r="AC56" t="s">
        <v>65</v>
      </c>
      <c r="AD56" t="s">
        <v>737</v>
      </c>
      <c r="AE56"/>
      <c r="AF56"/>
      <c r="AG56" t="s">
        <v>1366</v>
      </c>
      <c r="AH56">
        <f t="shared" si="0"/>
        <v>15</v>
      </c>
      <c r="AI56">
        <v>2</v>
      </c>
      <c r="AJ56">
        <f t="shared" si="1"/>
        <v>720</v>
      </c>
      <c r="AK56" s="171"/>
      <c r="AL56" s="167">
        <f t="shared" si="2"/>
        <v>14.4</v>
      </c>
      <c r="AM56" s="171"/>
      <c r="AN56" s="171">
        <f t="shared" si="3"/>
        <v>600000</v>
      </c>
      <c r="AO56" s="171">
        <f t="shared" si="4"/>
        <v>750000</v>
      </c>
      <c r="AP56" s="171"/>
      <c r="AQ56" s="171"/>
      <c r="AR56" s="171"/>
      <c r="AS56" s="171"/>
      <c r="AT56" s="171"/>
      <c r="AU56" s="163"/>
      <c r="AV56" s="163"/>
      <c r="AW56" s="163"/>
      <c r="AX56" s="163"/>
    </row>
    <row r="57" spans="1:50" s="167" customFormat="1" ht="25" customHeight="1" x14ac:dyDescent="0.35">
      <c r="A57">
        <v>14449</v>
      </c>
      <c r="B57" t="s">
        <v>125</v>
      </c>
      <c r="C57" t="s">
        <v>126</v>
      </c>
      <c r="D57">
        <v>1</v>
      </c>
      <c r="E57">
        <v>2025</v>
      </c>
      <c r="F57">
        <v>2025</v>
      </c>
      <c r="G57" t="s">
        <v>127</v>
      </c>
      <c r="H57" t="s">
        <v>125</v>
      </c>
      <c r="I57" t="s">
        <v>128</v>
      </c>
      <c r="J57" t="s">
        <v>182</v>
      </c>
      <c r="K57" t="s">
        <v>183</v>
      </c>
      <c r="L57" t="s">
        <v>65</v>
      </c>
      <c r="M57" t="s">
        <v>65</v>
      </c>
      <c r="N57"/>
      <c r="O57" t="s">
        <v>58</v>
      </c>
      <c r="P57" t="s">
        <v>199</v>
      </c>
      <c r="Q57" t="s">
        <v>152</v>
      </c>
      <c r="R57" t="s">
        <v>61</v>
      </c>
      <c r="S57" t="s">
        <v>107</v>
      </c>
      <c r="T57" t="s">
        <v>63</v>
      </c>
      <c r="U57">
        <v>10</v>
      </c>
      <c r="V57">
        <v>90</v>
      </c>
      <c r="W57" t="s">
        <v>65</v>
      </c>
      <c r="X57">
        <v>90</v>
      </c>
      <c r="Y57">
        <v>4</v>
      </c>
      <c r="Z57" t="s">
        <v>64</v>
      </c>
      <c r="AA57" t="s">
        <v>67</v>
      </c>
      <c r="AB57" t="s">
        <v>67</v>
      </c>
      <c r="AC57" t="s">
        <v>65</v>
      </c>
      <c r="AD57" t="s">
        <v>200</v>
      </c>
      <c r="AE57" t="s">
        <v>64</v>
      </c>
      <c r="AF57" s="88" t="s">
        <v>2033</v>
      </c>
      <c r="AG57" t="s">
        <v>1366</v>
      </c>
      <c r="AH57">
        <f t="shared" si="0"/>
        <v>23</v>
      </c>
      <c r="AI57">
        <v>3</v>
      </c>
      <c r="AJ57">
        <f t="shared" si="1"/>
        <v>900</v>
      </c>
      <c r="AK57" s="171"/>
      <c r="AL57" s="167">
        <f t="shared" si="2"/>
        <v>22.5</v>
      </c>
      <c r="AM57" s="171"/>
      <c r="AN57" s="171">
        <f t="shared" si="3"/>
        <v>920000</v>
      </c>
      <c r="AO57" s="171">
        <f t="shared" si="4"/>
        <v>1150000</v>
      </c>
      <c r="AP57" s="171"/>
      <c r="AQ57" s="171"/>
      <c r="AR57" s="171"/>
      <c r="AS57" s="171"/>
      <c r="AT57" s="171"/>
      <c r="AU57" s="163"/>
      <c r="AV57" s="163"/>
      <c r="AW57" s="163"/>
      <c r="AX57" s="163"/>
    </row>
    <row r="58" spans="1:50" s="167" customFormat="1" ht="25" customHeight="1" x14ac:dyDescent="0.35">
      <c r="A58">
        <v>14341</v>
      </c>
      <c r="B58" t="s">
        <v>125</v>
      </c>
      <c r="C58" t="s">
        <v>126</v>
      </c>
      <c r="D58">
        <v>1</v>
      </c>
      <c r="E58">
        <v>2025</v>
      </c>
      <c r="F58">
        <v>2025</v>
      </c>
      <c r="G58" t="s">
        <v>127</v>
      </c>
      <c r="H58" t="s">
        <v>125</v>
      </c>
      <c r="I58" t="s">
        <v>128</v>
      </c>
      <c r="J58" t="s">
        <v>182</v>
      </c>
      <c r="K58" t="s">
        <v>183</v>
      </c>
      <c r="L58" t="s">
        <v>207</v>
      </c>
      <c r="M58" t="s">
        <v>208</v>
      </c>
      <c r="N58"/>
      <c r="O58" t="s">
        <v>104</v>
      </c>
      <c r="P58" t="s">
        <v>209</v>
      </c>
      <c r="Q58" t="s">
        <v>152</v>
      </c>
      <c r="R58" t="s">
        <v>61</v>
      </c>
      <c r="S58" t="s">
        <v>107</v>
      </c>
      <c r="T58" t="s">
        <v>108</v>
      </c>
      <c r="U58">
        <v>10</v>
      </c>
      <c r="V58">
        <v>90</v>
      </c>
      <c r="W58">
        <v>8</v>
      </c>
      <c r="X58">
        <v>98</v>
      </c>
      <c r="Y58">
        <v>3</v>
      </c>
      <c r="Z58" t="s">
        <v>64</v>
      </c>
      <c r="AA58" t="s">
        <v>67</v>
      </c>
      <c r="AB58" t="s">
        <v>67</v>
      </c>
      <c r="AC58" t="s">
        <v>65</v>
      </c>
      <c r="AD58" t="s">
        <v>210</v>
      </c>
      <c r="AE58" t="s">
        <v>64</v>
      </c>
      <c r="AF58" s="88" t="s">
        <v>2033</v>
      </c>
      <c r="AG58" t="s">
        <v>1366</v>
      </c>
      <c r="AH58">
        <f t="shared" si="0"/>
        <v>33</v>
      </c>
      <c r="AI58">
        <v>3</v>
      </c>
      <c r="AJ58">
        <f t="shared" si="1"/>
        <v>980</v>
      </c>
      <c r="AK58" s="171"/>
      <c r="AL58" s="167">
        <f t="shared" si="2"/>
        <v>32.666666666666664</v>
      </c>
      <c r="AM58" s="171"/>
      <c r="AN58" s="171">
        <f t="shared" si="3"/>
        <v>1320000</v>
      </c>
      <c r="AO58" s="171">
        <f t="shared" si="4"/>
        <v>1650000</v>
      </c>
      <c r="AP58" s="171"/>
      <c r="AQ58" s="171"/>
      <c r="AR58" s="171"/>
      <c r="AS58" s="171"/>
      <c r="AT58" s="171"/>
      <c r="AU58" s="163"/>
      <c r="AV58" s="163"/>
      <c r="AW58" s="163"/>
      <c r="AX58" s="163"/>
    </row>
    <row r="59" spans="1:50" s="167" customFormat="1" ht="25" customHeight="1" x14ac:dyDescent="0.35">
      <c r="A59">
        <v>14585</v>
      </c>
      <c r="B59" t="s">
        <v>125</v>
      </c>
      <c r="C59" t="s">
        <v>126</v>
      </c>
      <c r="D59">
        <v>1</v>
      </c>
      <c r="E59">
        <v>2025</v>
      </c>
      <c r="F59">
        <v>2025</v>
      </c>
      <c r="G59" t="s">
        <v>127</v>
      </c>
      <c r="H59" t="s">
        <v>125</v>
      </c>
      <c r="I59" t="s">
        <v>128</v>
      </c>
      <c r="J59" t="s">
        <v>762</v>
      </c>
      <c r="K59" t="s">
        <v>763</v>
      </c>
      <c r="L59" t="s">
        <v>65</v>
      </c>
      <c r="M59" t="s">
        <v>65</v>
      </c>
      <c r="N59"/>
      <c r="O59" t="s">
        <v>236</v>
      </c>
      <c r="P59" t="s">
        <v>770</v>
      </c>
      <c r="Q59" t="s">
        <v>152</v>
      </c>
      <c r="R59" t="s">
        <v>61</v>
      </c>
      <c r="S59" t="s">
        <v>107</v>
      </c>
      <c r="T59" t="s">
        <v>63</v>
      </c>
      <c r="U59">
        <v>10</v>
      </c>
      <c r="V59">
        <v>108</v>
      </c>
      <c r="W59" t="s">
        <v>65</v>
      </c>
      <c r="X59">
        <v>108</v>
      </c>
      <c r="Y59">
        <v>4</v>
      </c>
      <c r="Z59" t="s">
        <v>64</v>
      </c>
      <c r="AA59" t="s">
        <v>67</v>
      </c>
      <c r="AB59" t="s">
        <v>67</v>
      </c>
      <c r="AC59" t="s">
        <v>65</v>
      </c>
      <c r="AD59" t="s">
        <v>771</v>
      </c>
      <c r="AE59"/>
      <c r="AF59"/>
      <c r="AG59" t="s">
        <v>1366</v>
      </c>
      <c r="AH59">
        <f t="shared" si="0"/>
        <v>27</v>
      </c>
      <c r="AI59">
        <v>3</v>
      </c>
      <c r="AJ59">
        <f t="shared" si="1"/>
        <v>1080</v>
      </c>
      <c r="AK59" s="171"/>
      <c r="AL59" s="167">
        <f t="shared" si="2"/>
        <v>27</v>
      </c>
      <c r="AM59" s="171"/>
      <c r="AN59" s="171">
        <f t="shared" si="3"/>
        <v>1080000</v>
      </c>
      <c r="AO59" s="171">
        <f t="shared" si="4"/>
        <v>1350000</v>
      </c>
      <c r="AP59" s="171"/>
      <c r="AQ59" s="171"/>
      <c r="AR59" s="171"/>
      <c r="AS59" s="171"/>
      <c r="AT59" s="171"/>
      <c r="AU59" s="163"/>
      <c r="AV59" s="163"/>
      <c r="AW59" s="163"/>
      <c r="AX59" s="163"/>
    </row>
    <row r="60" spans="1:50" s="167" customFormat="1" ht="25" customHeight="1" x14ac:dyDescent="0.35">
      <c r="A60">
        <v>14223</v>
      </c>
      <c r="B60" t="s">
        <v>125</v>
      </c>
      <c r="C60" t="s">
        <v>126</v>
      </c>
      <c r="D60">
        <v>1</v>
      </c>
      <c r="E60">
        <v>2025</v>
      </c>
      <c r="F60">
        <v>2025</v>
      </c>
      <c r="G60" t="s">
        <v>127</v>
      </c>
      <c r="H60" t="s">
        <v>125</v>
      </c>
      <c r="I60" t="s">
        <v>128</v>
      </c>
      <c r="J60" t="s">
        <v>129</v>
      </c>
      <c r="K60" t="s">
        <v>130</v>
      </c>
      <c r="L60" t="s">
        <v>65</v>
      </c>
      <c r="M60" t="s">
        <v>65</v>
      </c>
      <c r="N60"/>
      <c r="O60" t="s">
        <v>58</v>
      </c>
      <c r="P60" t="s">
        <v>131</v>
      </c>
      <c r="Q60" t="s">
        <v>132</v>
      </c>
      <c r="R60" t="s">
        <v>61</v>
      </c>
      <c r="S60" t="s">
        <v>62</v>
      </c>
      <c r="T60" t="s">
        <v>63</v>
      </c>
      <c r="U60">
        <v>10</v>
      </c>
      <c r="V60">
        <v>176</v>
      </c>
      <c r="W60" t="s">
        <v>65</v>
      </c>
      <c r="X60">
        <v>176</v>
      </c>
      <c r="Y60">
        <v>4</v>
      </c>
      <c r="Z60" t="s">
        <v>64</v>
      </c>
      <c r="AA60" t="s">
        <v>67</v>
      </c>
      <c r="AB60" t="s">
        <v>67</v>
      </c>
      <c r="AC60" t="s">
        <v>65</v>
      </c>
      <c r="AD60" t="s">
        <v>133</v>
      </c>
      <c r="AE60" t="s">
        <v>64</v>
      </c>
      <c r="AF60" s="88" t="s">
        <v>110</v>
      </c>
      <c r="AG60" t="s">
        <v>1366</v>
      </c>
      <c r="AH60">
        <f t="shared" si="0"/>
        <v>44</v>
      </c>
      <c r="AI60">
        <v>2</v>
      </c>
      <c r="AJ60">
        <f t="shared" si="1"/>
        <v>1760</v>
      </c>
      <c r="AK60" s="171"/>
      <c r="AL60" s="167">
        <f t="shared" si="2"/>
        <v>44</v>
      </c>
      <c r="AM60" s="171"/>
      <c r="AN60" s="171">
        <f t="shared" si="3"/>
        <v>1760000</v>
      </c>
      <c r="AO60" s="171">
        <f t="shared" si="4"/>
        <v>2200000</v>
      </c>
      <c r="AP60" s="171"/>
      <c r="AQ60" s="171"/>
      <c r="AR60" s="171"/>
      <c r="AS60" s="171"/>
      <c r="AT60" s="171"/>
      <c r="AU60" s="163"/>
      <c r="AV60" s="163"/>
      <c r="AW60" s="163"/>
      <c r="AX60" s="163"/>
    </row>
    <row r="61" spans="1:50" s="167" customFormat="1" ht="25" customHeight="1" x14ac:dyDescent="0.35">
      <c r="A61">
        <v>14476</v>
      </c>
      <c r="B61" t="s">
        <v>125</v>
      </c>
      <c r="C61" t="s">
        <v>126</v>
      </c>
      <c r="D61">
        <v>1</v>
      </c>
      <c r="E61">
        <v>2025</v>
      </c>
      <c r="F61">
        <v>2025</v>
      </c>
      <c r="G61" t="s">
        <v>127</v>
      </c>
      <c r="H61" t="s">
        <v>125</v>
      </c>
      <c r="I61" t="s">
        <v>128</v>
      </c>
      <c r="J61" t="s">
        <v>799</v>
      </c>
      <c r="K61" t="s">
        <v>2592</v>
      </c>
      <c r="L61" t="s">
        <v>65</v>
      </c>
      <c r="M61" t="s">
        <v>65</v>
      </c>
      <c r="N61"/>
      <c r="O61" t="s">
        <v>104</v>
      </c>
      <c r="P61" t="s">
        <v>105</v>
      </c>
      <c r="Q61" t="s">
        <v>132</v>
      </c>
      <c r="R61" t="s">
        <v>61</v>
      </c>
      <c r="S61" t="s">
        <v>107</v>
      </c>
      <c r="T61" t="s">
        <v>800</v>
      </c>
      <c r="U61">
        <v>15</v>
      </c>
      <c r="V61">
        <v>125</v>
      </c>
      <c r="W61" t="s">
        <v>65</v>
      </c>
      <c r="X61">
        <v>125</v>
      </c>
      <c r="Y61">
        <v>4</v>
      </c>
      <c r="Z61" t="s">
        <v>64</v>
      </c>
      <c r="AA61" t="s">
        <v>67</v>
      </c>
      <c r="AB61" t="s">
        <v>67</v>
      </c>
      <c r="AC61" t="s">
        <v>2034</v>
      </c>
      <c r="AD61" t="s">
        <v>802</v>
      </c>
      <c r="AE61"/>
      <c r="AF61"/>
      <c r="AG61" t="s">
        <v>1366</v>
      </c>
      <c r="AH61">
        <f t="shared" si="0"/>
        <v>32</v>
      </c>
      <c r="AI61">
        <v>2</v>
      </c>
      <c r="AJ61">
        <f t="shared" si="1"/>
        <v>1875</v>
      </c>
      <c r="AK61" s="171"/>
      <c r="AL61" s="167">
        <f t="shared" si="2"/>
        <v>31.25</v>
      </c>
      <c r="AM61" s="171"/>
      <c r="AN61" s="171">
        <f t="shared" si="3"/>
        <v>1920000</v>
      </c>
      <c r="AO61" s="171">
        <f t="shared" si="4"/>
        <v>2400000</v>
      </c>
      <c r="AP61" s="171"/>
      <c r="AQ61" s="171"/>
      <c r="AR61" s="171"/>
      <c r="AS61" s="171"/>
      <c r="AT61" s="171"/>
      <c r="AU61" s="163"/>
      <c r="AV61" s="163"/>
      <c r="AW61" s="163"/>
      <c r="AX61" s="163"/>
    </row>
    <row r="62" spans="1:50" s="167" customFormat="1" ht="25" customHeight="1" x14ac:dyDescent="0.35">
      <c r="A62">
        <v>14477</v>
      </c>
      <c r="B62" t="s">
        <v>125</v>
      </c>
      <c r="C62" t="s">
        <v>126</v>
      </c>
      <c r="D62">
        <v>1</v>
      </c>
      <c r="E62">
        <v>2025</v>
      </c>
      <c r="F62">
        <v>2025</v>
      </c>
      <c r="G62" t="s">
        <v>127</v>
      </c>
      <c r="H62" t="s">
        <v>125</v>
      </c>
      <c r="I62" t="s">
        <v>128</v>
      </c>
      <c r="J62" t="s">
        <v>803</v>
      </c>
      <c r="K62" t="s">
        <v>2592</v>
      </c>
      <c r="L62" t="s">
        <v>65</v>
      </c>
      <c r="M62" t="s">
        <v>65</v>
      </c>
      <c r="N62"/>
      <c r="O62" t="s">
        <v>104</v>
      </c>
      <c r="P62" t="s">
        <v>105</v>
      </c>
      <c r="Q62" t="s">
        <v>462</v>
      </c>
      <c r="R62" t="s">
        <v>61</v>
      </c>
      <c r="S62" t="s">
        <v>107</v>
      </c>
      <c r="T62" t="s">
        <v>800</v>
      </c>
      <c r="U62">
        <v>15</v>
      </c>
      <c r="V62">
        <v>150</v>
      </c>
      <c r="W62" t="s">
        <v>65</v>
      </c>
      <c r="X62" s="191">
        <v>150</v>
      </c>
      <c r="Y62" s="191">
        <v>5</v>
      </c>
      <c r="Z62" t="s">
        <v>64</v>
      </c>
      <c r="AA62" t="s">
        <v>67</v>
      </c>
      <c r="AB62" t="s">
        <v>67</v>
      </c>
      <c r="AC62" t="s">
        <v>804</v>
      </c>
      <c r="AD62" t="s">
        <v>2035</v>
      </c>
      <c r="AE62"/>
      <c r="AF62"/>
      <c r="AG62" t="s">
        <v>1366</v>
      </c>
      <c r="AH62">
        <f t="shared" si="0"/>
        <v>30</v>
      </c>
      <c r="AI62">
        <v>2</v>
      </c>
      <c r="AJ62">
        <f t="shared" si="1"/>
        <v>2250</v>
      </c>
      <c r="AK62" s="171"/>
      <c r="AL62" s="167">
        <f t="shared" si="2"/>
        <v>30</v>
      </c>
      <c r="AM62" s="171"/>
      <c r="AN62" s="171">
        <f t="shared" si="3"/>
        <v>1800000</v>
      </c>
      <c r="AO62" s="171">
        <f t="shared" si="4"/>
        <v>2250000</v>
      </c>
      <c r="AP62" s="171"/>
      <c r="AQ62" s="171"/>
      <c r="AR62" s="171"/>
      <c r="AS62" s="171"/>
      <c r="AT62" s="171"/>
      <c r="AU62" s="163"/>
      <c r="AV62" s="163"/>
      <c r="AW62" s="163"/>
      <c r="AX62" s="163"/>
    </row>
    <row r="63" spans="1:50" s="167" customFormat="1" ht="25" customHeight="1" x14ac:dyDescent="0.35">
      <c r="A63">
        <v>14296</v>
      </c>
      <c r="B63" t="s">
        <v>125</v>
      </c>
      <c r="C63" t="s">
        <v>126</v>
      </c>
      <c r="D63">
        <v>1</v>
      </c>
      <c r="E63">
        <v>2025</v>
      </c>
      <c r="F63">
        <v>2025</v>
      </c>
      <c r="G63" t="s">
        <v>127</v>
      </c>
      <c r="H63" t="s">
        <v>125</v>
      </c>
      <c r="I63" t="s">
        <v>128</v>
      </c>
      <c r="J63" t="s">
        <v>806</v>
      </c>
      <c r="K63" t="s">
        <v>2592</v>
      </c>
      <c r="L63" t="s">
        <v>483</v>
      </c>
      <c r="M63" t="s">
        <v>484</v>
      </c>
      <c r="N63"/>
      <c r="O63" t="s">
        <v>104</v>
      </c>
      <c r="P63" t="s">
        <v>312</v>
      </c>
      <c r="Q63" t="s">
        <v>965</v>
      </c>
      <c r="R63" t="s">
        <v>61</v>
      </c>
      <c r="S63" t="s">
        <v>107</v>
      </c>
      <c r="T63" t="s">
        <v>446</v>
      </c>
      <c r="U63">
        <v>10</v>
      </c>
      <c r="V63">
        <v>180</v>
      </c>
      <c r="W63">
        <v>8</v>
      </c>
      <c r="X63">
        <v>188</v>
      </c>
      <c r="Y63">
        <v>4</v>
      </c>
      <c r="Z63" t="s">
        <v>64</v>
      </c>
      <c r="AA63" t="s">
        <v>67</v>
      </c>
      <c r="AB63" t="s">
        <v>67</v>
      </c>
      <c r="AC63" t="s">
        <v>807</v>
      </c>
      <c r="AD63" t="s">
        <v>808</v>
      </c>
      <c r="AE63"/>
      <c r="AF63"/>
      <c r="AG63" t="s">
        <v>1366</v>
      </c>
      <c r="AH63">
        <f t="shared" si="0"/>
        <v>47</v>
      </c>
      <c r="AI63">
        <v>2</v>
      </c>
      <c r="AJ63">
        <f t="shared" si="1"/>
        <v>1880</v>
      </c>
      <c r="AK63" s="171"/>
      <c r="AL63" s="167">
        <f t="shared" si="2"/>
        <v>47</v>
      </c>
      <c r="AM63" s="171"/>
      <c r="AN63" s="171">
        <f t="shared" si="3"/>
        <v>1880000</v>
      </c>
      <c r="AO63" s="171">
        <f t="shared" si="4"/>
        <v>2350000</v>
      </c>
      <c r="AP63" s="171"/>
      <c r="AQ63" s="171"/>
      <c r="AR63" s="171"/>
      <c r="AS63" s="171"/>
      <c r="AT63" s="171"/>
      <c r="AU63" s="163"/>
      <c r="AV63" s="163"/>
      <c r="AW63" s="163"/>
      <c r="AX63" s="163"/>
    </row>
    <row r="64" spans="1:50" s="167" customFormat="1" ht="25" customHeight="1" x14ac:dyDescent="0.35">
      <c r="A64">
        <v>14298</v>
      </c>
      <c r="B64" t="s">
        <v>125</v>
      </c>
      <c r="C64" t="s">
        <v>126</v>
      </c>
      <c r="D64">
        <v>1</v>
      </c>
      <c r="E64">
        <v>2025</v>
      </c>
      <c r="F64">
        <v>2025</v>
      </c>
      <c r="G64" t="s">
        <v>127</v>
      </c>
      <c r="H64" t="s">
        <v>125</v>
      </c>
      <c r="I64" t="s">
        <v>128</v>
      </c>
      <c r="J64" t="s">
        <v>813</v>
      </c>
      <c r="K64" t="s">
        <v>2592</v>
      </c>
      <c r="L64" t="s">
        <v>814</v>
      </c>
      <c r="M64" t="s">
        <v>815</v>
      </c>
      <c r="N64"/>
      <c r="O64" t="s">
        <v>104</v>
      </c>
      <c r="P64" t="s">
        <v>312</v>
      </c>
      <c r="Q64" t="s">
        <v>445</v>
      </c>
      <c r="R64" t="s">
        <v>61</v>
      </c>
      <c r="S64" t="s">
        <v>107</v>
      </c>
      <c r="T64" t="s">
        <v>446</v>
      </c>
      <c r="U64">
        <v>15</v>
      </c>
      <c r="V64">
        <v>180</v>
      </c>
      <c r="W64">
        <v>12</v>
      </c>
      <c r="X64">
        <v>192</v>
      </c>
      <c r="Y64">
        <v>4</v>
      </c>
      <c r="Z64" t="s">
        <v>64</v>
      </c>
      <c r="AA64" t="s">
        <v>67</v>
      </c>
      <c r="AB64" t="s">
        <v>67</v>
      </c>
      <c r="AC64" t="s">
        <v>816</v>
      </c>
      <c r="AD64" t="s">
        <v>808</v>
      </c>
      <c r="AE64"/>
      <c r="AF64"/>
      <c r="AG64" t="s">
        <v>1366</v>
      </c>
      <c r="AH64">
        <f t="shared" si="0"/>
        <v>48</v>
      </c>
      <c r="AI64">
        <v>1</v>
      </c>
      <c r="AJ64">
        <f t="shared" si="1"/>
        <v>2880</v>
      </c>
      <c r="AK64" s="171"/>
      <c r="AL64" s="167">
        <f t="shared" si="2"/>
        <v>48</v>
      </c>
      <c r="AM64" s="171"/>
      <c r="AN64" s="171">
        <f t="shared" si="3"/>
        <v>2880000</v>
      </c>
      <c r="AO64" s="171">
        <f t="shared" si="4"/>
        <v>3600000</v>
      </c>
      <c r="AP64" s="171"/>
      <c r="AQ64" s="171"/>
      <c r="AR64" s="171"/>
      <c r="AS64" s="171"/>
      <c r="AT64" s="171"/>
      <c r="AU64" s="163"/>
      <c r="AV64" s="163"/>
      <c r="AW64" s="163"/>
      <c r="AX64" s="163"/>
    </row>
    <row r="65" spans="1:50" s="167" customFormat="1" ht="25" customHeight="1" x14ac:dyDescent="0.35">
      <c r="A65">
        <v>14262</v>
      </c>
      <c r="B65" t="s">
        <v>125</v>
      </c>
      <c r="C65" t="s">
        <v>126</v>
      </c>
      <c r="D65">
        <v>1</v>
      </c>
      <c r="E65">
        <v>2025</v>
      </c>
      <c r="F65">
        <v>2025</v>
      </c>
      <c r="G65" t="s">
        <v>127</v>
      </c>
      <c r="H65" t="s">
        <v>125</v>
      </c>
      <c r="I65" t="s">
        <v>128</v>
      </c>
      <c r="J65" t="s">
        <v>817</v>
      </c>
      <c r="K65" t="s">
        <v>2592</v>
      </c>
      <c r="L65" t="s">
        <v>483</v>
      </c>
      <c r="M65" t="s">
        <v>484</v>
      </c>
      <c r="N65"/>
      <c r="O65" t="s">
        <v>104</v>
      </c>
      <c r="P65" t="s">
        <v>312</v>
      </c>
      <c r="Q65" t="s">
        <v>445</v>
      </c>
      <c r="R65" t="s">
        <v>61</v>
      </c>
      <c r="S65" t="s">
        <v>107</v>
      </c>
      <c r="T65" t="s">
        <v>446</v>
      </c>
      <c r="U65">
        <v>15</v>
      </c>
      <c r="V65">
        <v>180</v>
      </c>
      <c r="W65">
        <v>8</v>
      </c>
      <c r="X65">
        <v>188</v>
      </c>
      <c r="Y65">
        <v>4</v>
      </c>
      <c r="Z65" t="s">
        <v>64</v>
      </c>
      <c r="AA65" t="s">
        <v>67</v>
      </c>
      <c r="AB65" t="s">
        <v>67</v>
      </c>
      <c r="AC65" t="s">
        <v>818</v>
      </c>
      <c r="AD65" t="s">
        <v>808</v>
      </c>
      <c r="AE65"/>
      <c r="AF65"/>
      <c r="AG65" t="s">
        <v>1366</v>
      </c>
      <c r="AH65">
        <f t="shared" si="0"/>
        <v>47</v>
      </c>
      <c r="AI65">
        <v>3</v>
      </c>
      <c r="AJ65">
        <f t="shared" si="1"/>
        <v>2820</v>
      </c>
      <c r="AK65" s="171"/>
      <c r="AL65" s="167">
        <f t="shared" si="2"/>
        <v>47</v>
      </c>
      <c r="AM65" s="171"/>
      <c r="AN65" s="171">
        <f t="shared" si="3"/>
        <v>2820000</v>
      </c>
      <c r="AO65" s="171">
        <f t="shared" si="4"/>
        <v>3525000</v>
      </c>
      <c r="AP65" s="171"/>
      <c r="AQ65" s="171"/>
      <c r="AR65" s="171"/>
      <c r="AS65" s="171"/>
      <c r="AT65" s="171"/>
      <c r="AU65" s="163"/>
      <c r="AV65" s="163"/>
      <c r="AW65" s="163"/>
      <c r="AX65" s="163"/>
    </row>
    <row r="66" spans="1:50" s="167" customFormat="1" ht="25" customHeight="1" x14ac:dyDescent="0.35">
      <c r="A66">
        <v>14336</v>
      </c>
      <c r="B66" t="s">
        <v>125</v>
      </c>
      <c r="C66" t="s">
        <v>126</v>
      </c>
      <c r="D66">
        <v>1</v>
      </c>
      <c r="E66">
        <v>2025</v>
      </c>
      <c r="F66">
        <v>2025</v>
      </c>
      <c r="G66" t="s">
        <v>127</v>
      </c>
      <c r="H66" t="s">
        <v>125</v>
      </c>
      <c r="I66" t="s">
        <v>128</v>
      </c>
      <c r="J66" t="s">
        <v>819</v>
      </c>
      <c r="K66" t="s">
        <v>2592</v>
      </c>
      <c r="L66" t="s">
        <v>65</v>
      </c>
      <c r="M66" t="s">
        <v>65</v>
      </c>
      <c r="N66"/>
      <c r="O66" t="s">
        <v>104</v>
      </c>
      <c r="P66" t="s">
        <v>209</v>
      </c>
      <c r="Q66" t="s">
        <v>158</v>
      </c>
      <c r="R66" t="s">
        <v>61</v>
      </c>
      <c r="S66" t="s">
        <v>107</v>
      </c>
      <c r="T66" t="s">
        <v>108</v>
      </c>
      <c r="U66">
        <v>15</v>
      </c>
      <c r="V66">
        <v>160</v>
      </c>
      <c r="W66" t="s">
        <v>65</v>
      </c>
      <c r="X66">
        <v>160</v>
      </c>
      <c r="Y66">
        <v>5</v>
      </c>
      <c r="Z66" t="s">
        <v>64</v>
      </c>
      <c r="AA66" t="s">
        <v>67</v>
      </c>
      <c r="AB66" t="s">
        <v>67</v>
      </c>
      <c r="AC66" t="s">
        <v>2036</v>
      </c>
      <c r="AD66" t="s">
        <v>821</v>
      </c>
      <c r="AE66"/>
      <c r="AF66"/>
      <c r="AG66" t="s">
        <v>1366</v>
      </c>
      <c r="AH66">
        <f t="shared" si="0"/>
        <v>32</v>
      </c>
      <c r="AI66">
        <v>3</v>
      </c>
      <c r="AJ66">
        <f t="shared" si="1"/>
        <v>2400</v>
      </c>
      <c r="AK66" s="171"/>
      <c r="AL66" s="167">
        <f t="shared" si="2"/>
        <v>32</v>
      </c>
      <c r="AM66" s="171"/>
      <c r="AN66" s="171">
        <f t="shared" si="3"/>
        <v>1920000</v>
      </c>
      <c r="AO66" s="171">
        <f t="shared" si="4"/>
        <v>2400000</v>
      </c>
      <c r="AP66" s="171"/>
      <c r="AQ66" s="171"/>
      <c r="AR66" s="171"/>
      <c r="AS66" s="171"/>
      <c r="AT66" s="171"/>
      <c r="AU66" s="163"/>
      <c r="AV66" s="163"/>
      <c r="AW66" s="163"/>
      <c r="AX66" s="163"/>
    </row>
    <row r="67" spans="1:50" s="167" customFormat="1" ht="25" customHeight="1" x14ac:dyDescent="0.35">
      <c r="A67">
        <v>14340</v>
      </c>
      <c r="B67" t="s">
        <v>125</v>
      </c>
      <c r="C67" t="s">
        <v>126</v>
      </c>
      <c r="D67">
        <v>1</v>
      </c>
      <c r="E67">
        <v>2025</v>
      </c>
      <c r="F67">
        <v>2025</v>
      </c>
      <c r="G67" t="s">
        <v>127</v>
      </c>
      <c r="H67" t="s">
        <v>125</v>
      </c>
      <c r="I67" t="s">
        <v>128</v>
      </c>
      <c r="J67" t="s">
        <v>822</v>
      </c>
      <c r="K67" t="s">
        <v>2592</v>
      </c>
      <c r="L67" t="s">
        <v>65</v>
      </c>
      <c r="M67" t="s">
        <v>65</v>
      </c>
      <c r="N67"/>
      <c r="O67" t="s">
        <v>143</v>
      </c>
      <c r="P67" t="s">
        <v>823</v>
      </c>
      <c r="Q67" t="s">
        <v>152</v>
      </c>
      <c r="R67" t="s">
        <v>61</v>
      </c>
      <c r="S67" t="s">
        <v>62</v>
      </c>
      <c r="T67" t="s">
        <v>108</v>
      </c>
      <c r="U67">
        <v>10</v>
      </c>
      <c r="V67">
        <v>110</v>
      </c>
      <c r="W67" t="s">
        <v>65</v>
      </c>
      <c r="X67">
        <v>110</v>
      </c>
      <c r="Y67">
        <v>4</v>
      </c>
      <c r="Z67" t="s">
        <v>64</v>
      </c>
      <c r="AA67" t="s">
        <v>67</v>
      </c>
      <c r="AB67" t="s">
        <v>67</v>
      </c>
      <c r="AC67" t="s">
        <v>2037</v>
      </c>
      <c r="AD67" t="s">
        <v>825</v>
      </c>
      <c r="AE67" t="s">
        <v>64</v>
      </c>
      <c r="AF67" t="s">
        <v>2038</v>
      </c>
      <c r="AG67" t="s">
        <v>1366</v>
      </c>
      <c r="AH67">
        <f t="shared" ref="AH67:AH114" si="5">ROUNDUP(AL67,0)</f>
        <v>28</v>
      </c>
      <c r="AI67">
        <v>3</v>
      </c>
      <c r="AJ67">
        <f t="shared" ref="AJ67:AJ114" si="6">+(U67*X67)</f>
        <v>1100</v>
      </c>
      <c r="AK67" s="171"/>
      <c r="AL67" s="167">
        <f t="shared" ref="AL67:AL114" si="7">+(X67/Y67)</f>
        <v>27.5</v>
      </c>
      <c r="AM67" s="171"/>
      <c r="AN67" s="171">
        <f t="shared" ref="AN67:AN114" si="8">+(U67*AH67*4000)</f>
        <v>1120000</v>
      </c>
      <c r="AO67" s="171">
        <f t="shared" ref="AO67:AO114" si="9">+(U67*AH67*5000)</f>
        <v>1400000</v>
      </c>
      <c r="AP67" s="171"/>
      <c r="AQ67" s="171"/>
      <c r="AR67" s="171"/>
      <c r="AS67" s="171"/>
      <c r="AT67" s="171"/>
      <c r="AU67" s="163"/>
      <c r="AV67" s="163"/>
      <c r="AW67" s="163"/>
      <c r="AX67" s="163"/>
    </row>
    <row r="68" spans="1:50" s="167" customFormat="1" ht="25" customHeight="1" x14ac:dyDescent="0.35">
      <c r="A68">
        <v>14465</v>
      </c>
      <c r="B68" t="s">
        <v>125</v>
      </c>
      <c r="C68" t="s">
        <v>126</v>
      </c>
      <c r="D68">
        <v>1</v>
      </c>
      <c r="E68">
        <v>2025</v>
      </c>
      <c r="F68">
        <v>2025</v>
      </c>
      <c r="G68" t="s">
        <v>127</v>
      </c>
      <c r="H68" t="s">
        <v>125</v>
      </c>
      <c r="I68" t="s">
        <v>128</v>
      </c>
      <c r="J68" t="s">
        <v>826</v>
      </c>
      <c r="K68" t="s">
        <v>2592</v>
      </c>
      <c r="L68" t="s">
        <v>827</v>
      </c>
      <c r="M68" t="s">
        <v>828</v>
      </c>
      <c r="N68"/>
      <c r="O68" t="s">
        <v>104</v>
      </c>
      <c r="P68" t="s">
        <v>455</v>
      </c>
      <c r="Q68" t="s">
        <v>132</v>
      </c>
      <c r="R68" t="s">
        <v>61</v>
      </c>
      <c r="S68" t="s">
        <v>107</v>
      </c>
      <c r="T68" t="s">
        <v>829</v>
      </c>
      <c r="U68">
        <v>20</v>
      </c>
      <c r="V68">
        <v>42</v>
      </c>
      <c r="W68">
        <v>10</v>
      </c>
      <c r="X68">
        <v>52</v>
      </c>
      <c r="Y68">
        <v>3</v>
      </c>
      <c r="Z68" t="s">
        <v>64</v>
      </c>
      <c r="AA68" t="s">
        <v>67</v>
      </c>
      <c r="AB68" t="s">
        <v>67</v>
      </c>
      <c r="AC68" t="s">
        <v>2039</v>
      </c>
      <c r="AD68" t="s">
        <v>831</v>
      </c>
      <c r="AE68"/>
      <c r="AF68"/>
      <c r="AG68" t="s">
        <v>1366</v>
      </c>
      <c r="AH68">
        <f t="shared" si="5"/>
        <v>18</v>
      </c>
      <c r="AI68">
        <v>1</v>
      </c>
      <c r="AJ68">
        <f t="shared" si="6"/>
        <v>1040</v>
      </c>
      <c r="AK68" s="171"/>
      <c r="AL68" s="167">
        <f t="shared" si="7"/>
        <v>17.333333333333332</v>
      </c>
      <c r="AM68" s="171"/>
      <c r="AN68" s="171">
        <f t="shared" si="8"/>
        <v>1440000</v>
      </c>
      <c r="AO68" s="171">
        <f t="shared" si="9"/>
        <v>1800000</v>
      </c>
      <c r="AP68" s="171"/>
      <c r="AQ68" s="171"/>
      <c r="AR68" s="171"/>
      <c r="AS68" s="171"/>
      <c r="AT68" s="171"/>
      <c r="AU68" s="163"/>
      <c r="AV68" s="163"/>
      <c r="AW68" s="163"/>
      <c r="AX68" s="163"/>
    </row>
    <row r="69" spans="1:50" s="167" customFormat="1" ht="25" customHeight="1" x14ac:dyDescent="0.35">
      <c r="A69">
        <v>14411</v>
      </c>
      <c r="B69" t="s">
        <v>125</v>
      </c>
      <c r="C69" t="s">
        <v>126</v>
      </c>
      <c r="D69">
        <v>1</v>
      </c>
      <c r="E69">
        <v>2025</v>
      </c>
      <c r="F69">
        <v>2025</v>
      </c>
      <c r="G69" t="s">
        <v>127</v>
      </c>
      <c r="H69" t="s">
        <v>125</v>
      </c>
      <c r="I69" t="s">
        <v>128</v>
      </c>
      <c r="J69" t="s">
        <v>834</v>
      </c>
      <c r="K69" t="s">
        <v>2592</v>
      </c>
      <c r="L69" t="s">
        <v>65</v>
      </c>
      <c r="M69" t="s">
        <v>65</v>
      </c>
      <c r="N69"/>
      <c r="O69" t="s">
        <v>104</v>
      </c>
      <c r="P69" t="s">
        <v>595</v>
      </c>
      <c r="Q69" t="s">
        <v>152</v>
      </c>
      <c r="R69" t="s">
        <v>61</v>
      </c>
      <c r="S69" t="s">
        <v>107</v>
      </c>
      <c r="T69" t="s">
        <v>63</v>
      </c>
      <c r="U69">
        <v>20</v>
      </c>
      <c r="V69">
        <v>200</v>
      </c>
      <c r="W69" t="s">
        <v>65</v>
      </c>
      <c r="X69">
        <v>200</v>
      </c>
      <c r="Y69">
        <v>4</v>
      </c>
      <c r="Z69" t="s">
        <v>64</v>
      </c>
      <c r="AA69" t="s">
        <v>67</v>
      </c>
      <c r="AB69" t="s">
        <v>67</v>
      </c>
      <c r="AC69" t="s">
        <v>835</v>
      </c>
      <c r="AD69" t="s">
        <v>600</v>
      </c>
      <c r="AE69"/>
      <c r="AF69"/>
      <c r="AG69" t="s">
        <v>1366</v>
      </c>
      <c r="AH69">
        <f t="shared" si="5"/>
        <v>50</v>
      </c>
      <c r="AI69">
        <v>2</v>
      </c>
      <c r="AJ69">
        <f t="shared" si="6"/>
        <v>4000</v>
      </c>
      <c r="AK69" s="171"/>
      <c r="AL69" s="167">
        <f t="shared" si="7"/>
        <v>50</v>
      </c>
      <c r="AM69" s="171"/>
      <c r="AN69" s="171">
        <f t="shared" si="8"/>
        <v>4000000</v>
      </c>
      <c r="AO69" s="171">
        <f t="shared" si="9"/>
        <v>5000000</v>
      </c>
      <c r="AP69" s="171"/>
      <c r="AQ69" s="171"/>
      <c r="AR69" s="171"/>
      <c r="AS69" s="171"/>
      <c r="AT69" s="171"/>
      <c r="AU69" s="163"/>
      <c r="AV69" s="163"/>
      <c r="AW69" s="163"/>
      <c r="AX69" s="163"/>
    </row>
    <row r="70" spans="1:50" s="167" customFormat="1" ht="25" customHeight="1" x14ac:dyDescent="0.35">
      <c r="A70">
        <v>14294</v>
      </c>
      <c r="B70" t="s">
        <v>125</v>
      </c>
      <c r="C70" t="s">
        <v>126</v>
      </c>
      <c r="D70">
        <v>1</v>
      </c>
      <c r="E70">
        <v>2025</v>
      </c>
      <c r="F70">
        <v>2025</v>
      </c>
      <c r="G70" t="s">
        <v>127</v>
      </c>
      <c r="H70" t="s">
        <v>125</v>
      </c>
      <c r="I70" t="s">
        <v>128</v>
      </c>
      <c r="J70" t="s">
        <v>841</v>
      </c>
      <c r="K70" t="s">
        <v>2592</v>
      </c>
      <c r="L70" t="s">
        <v>814</v>
      </c>
      <c r="M70" t="s">
        <v>815</v>
      </c>
      <c r="N70"/>
      <c r="O70" t="s">
        <v>104</v>
      </c>
      <c r="P70" t="s">
        <v>312</v>
      </c>
      <c r="Q70" t="s">
        <v>965</v>
      </c>
      <c r="R70" t="s">
        <v>61</v>
      </c>
      <c r="S70" t="s">
        <v>107</v>
      </c>
      <c r="T70" t="s">
        <v>446</v>
      </c>
      <c r="U70">
        <v>15</v>
      </c>
      <c r="V70">
        <v>180</v>
      </c>
      <c r="W70">
        <v>12</v>
      </c>
      <c r="X70">
        <v>192</v>
      </c>
      <c r="Y70">
        <v>4</v>
      </c>
      <c r="Z70" t="s">
        <v>64</v>
      </c>
      <c r="AA70" t="s">
        <v>67</v>
      </c>
      <c r="AB70" t="s">
        <v>67</v>
      </c>
      <c r="AC70" t="s">
        <v>842</v>
      </c>
      <c r="AD70" t="s">
        <v>808</v>
      </c>
      <c r="AE70"/>
      <c r="AF70"/>
      <c r="AG70" t="s">
        <v>1366</v>
      </c>
      <c r="AH70">
        <f t="shared" si="5"/>
        <v>48</v>
      </c>
      <c r="AI70">
        <v>2</v>
      </c>
      <c r="AJ70">
        <f t="shared" si="6"/>
        <v>2880</v>
      </c>
      <c r="AK70" s="171"/>
      <c r="AL70" s="167">
        <f t="shared" si="7"/>
        <v>48</v>
      </c>
      <c r="AM70" s="171"/>
      <c r="AN70" s="171">
        <f t="shared" si="8"/>
        <v>2880000</v>
      </c>
      <c r="AO70" s="171">
        <f t="shared" si="9"/>
        <v>3600000</v>
      </c>
      <c r="AP70" s="171"/>
      <c r="AQ70" s="171"/>
      <c r="AR70" s="171"/>
      <c r="AS70" s="171"/>
      <c r="AT70" s="171"/>
      <c r="AU70" s="163"/>
      <c r="AV70" s="163"/>
      <c r="AW70" s="163"/>
      <c r="AX70" s="163"/>
    </row>
    <row r="71" spans="1:50" s="167" customFormat="1" ht="25" customHeight="1" x14ac:dyDescent="0.35">
      <c r="A71">
        <v>14405</v>
      </c>
      <c r="B71" t="s">
        <v>125</v>
      </c>
      <c r="C71" t="s">
        <v>126</v>
      </c>
      <c r="D71">
        <v>1</v>
      </c>
      <c r="E71">
        <v>2025</v>
      </c>
      <c r="F71">
        <v>2025</v>
      </c>
      <c r="G71" t="s">
        <v>127</v>
      </c>
      <c r="H71" t="s">
        <v>125</v>
      </c>
      <c r="I71" t="s">
        <v>128</v>
      </c>
      <c r="J71" t="s">
        <v>843</v>
      </c>
      <c r="K71" t="s">
        <v>2592</v>
      </c>
      <c r="L71" t="s">
        <v>65</v>
      </c>
      <c r="M71" t="s">
        <v>65</v>
      </c>
      <c r="N71"/>
      <c r="O71" t="s">
        <v>104</v>
      </c>
      <c r="P71" t="s">
        <v>844</v>
      </c>
      <c r="Q71" t="s">
        <v>462</v>
      </c>
      <c r="R71" t="s">
        <v>61</v>
      </c>
      <c r="S71" t="s">
        <v>107</v>
      </c>
      <c r="T71" t="s">
        <v>463</v>
      </c>
      <c r="U71">
        <v>20</v>
      </c>
      <c r="V71">
        <v>88</v>
      </c>
      <c r="W71" t="s">
        <v>65</v>
      </c>
      <c r="X71">
        <v>88</v>
      </c>
      <c r="Y71">
        <v>4</v>
      </c>
      <c r="Z71" t="s">
        <v>64</v>
      </c>
      <c r="AA71" t="s">
        <v>67</v>
      </c>
      <c r="AB71" t="s">
        <v>67</v>
      </c>
      <c r="AC71" t="s">
        <v>2040</v>
      </c>
      <c r="AD71" t="s">
        <v>846</v>
      </c>
      <c r="AE71"/>
      <c r="AF71"/>
      <c r="AG71" t="s">
        <v>1366</v>
      </c>
      <c r="AH71">
        <f t="shared" si="5"/>
        <v>22</v>
      </c>
      <c r="AI71">
        <v>1</v>
      </c>
      <c r="AJ71">
        <f t="shared" si="6"/>
        <v>1760</v>
      </c>
      <c r="AK71" s="171"/>
      <c r="AL71" s="167">
        <f t="shared" si="7"/>
        <v>22</v>
      </c>
      <c r="AM71" s="171"/>
      <c r="AN71" s="171">
        <f t="shared" si="8"/>
        <v>1760000</v>
      </c>
      <c r="AO71" s="171">
        <f t="shared" si="9"/>
        <v>2200000</v>
      </c>
      <c r="AP71" s="171"/>
      <c r="AQ71" s="171"/>
      <c r="AR71" s="171"/>
      <c r="AS71" s="171"/>
      <c r="AT71" s="171"/>
      <c r="AU71" s="163"/>
      <c r="AV71" s="163"/>
      <c r="AW71" s="163"/>
      <c r="AX71" s="163"/>
    </row>
    <row r="72" spans="1:50" s="167" customFormat="1" ht="25" customHeight="1" x14ac:dyDescent="0.35">
      <c r="A72">
        <v>14401</v>
      </c>
      <c r="B72" t="s">
        <v>125</v>
      </c>
      <c r="C72" t="s">
        <v>126</v>
      </c>
      <c r="D72">
        <v>1</v>
      </c>
      <c r="E72">
        <v>2025</v>
      </c>
      <c r="F72">
        <v>2025</v>
      </c>
      <c r="G72" t="s">
        <v>127</v>
      </c>
      <c r="H72" t="s">
        <v>125</v>
      </c>
      <c r="I72" t="s">
        <v>128</v>
      </c>
      <c r="J72" t="s">
        <v>851</v>
      </c>
      <c r="K72" t="s">
        <v>2592</v>
      </c>
      <c r="L72" t="s">
        <v>65</v>
      </c>
      <c r="M72" t="s">
        <v>65</v>
      </c>
      <c r="N72"/>
      <c r="O72" t="s">
        <v>104</v>
      </c>
      <c r="P72" t="s">
        <v>844</v>
      </c>
      <c r="Q72" t="s">
        <v>462</v>
      </c>
      <c r="R72" t="s">
        <v>61</v>
      </c>
      <c r="S72" t="s">
        <v>107</v>
      </c>
      <c r="T72" t="s">
        <v>463</v>
      </c>
      <c r="U72">
        <v>20</v>
      </c>
      <c r="V72">
        <v>45</v>
      </c>
      <c r="W72" t="s">
        <v>65</v>
      </c>
      <c r="X72">
        <v>45</v>
      </c>
      <c r="Y72">
        <v>4</v>
      </c>
      <c r="Z72" t="s">
        <v>64</v>
      </c>
      <c r="AA72" t="s">
        <v>67</v>
      </c>
      <c r="AB72" t="s">
        <v>67</v>
      </c>
      <c r="AC72" t="s">
        <v>852</v>
      </c>
      <c r="AD72" t="s">
        <v>853</v>
      </c>
      <c r="AE72"/>
      <c r="AF72"/>
      <c r="AG72" t="s">
        <v>1366</v>
      </c>
      <c r="AH72">
        <f t="shared" si="5"/>
        <v>12</v>
      </c>
      <c r="AI72">
        <v>1</v>
      </c>
      <c r="AJ72">
        <f t="shared" si="6"/>
        <v>900</v>
      </c>
      <c r="AK72" s="171"/>
      <c r="AL72" s="167">
        <f t="shared" si="7"/>
        <v>11.25</v>
      </c>
      <c r="AM72" s="171"/>
      <c r="AN72" s="171">
        <f t="shared" si="8"/>
        <v>960000</v>
      </c>
      <c r="AO72" s="171">
        <f t="shared" si="9"/>
        <v>1200000</v>
      </c>
      <c r="AP72" s="171"/>
      <c r="AQ72" s="171"/>
      <c r="AR72" s="171"/>
      <c r="AS72" s="171"/>
      <c r="AT72" s="171"/>
      <c r="AU72" s="163"/>
      <c r="AV72" s="163"/>
      <c r="AW72" s="163"/>
      <c r="AX72" s="163"/>
    </row>
    <row r="73" spans="1:50" s="167" customFormat="1" ht="25" customHeight="1" x14ac:dyDescent="0.35">
      <c r="A73">
        <v>14302</v>
      </c>
      <c r="B73" t="s">
        <v>125</v>
      </c>
      <c r="C73" t="s">
        <v>126</v>
      </c>
      <c r="D73">
        <v>1</v>
      </c>
      <c r="E73">
        <v>2025</v>
      </c>
      <c r="F73">
        <v>2025</v>
      </c>
      <c r="G73" t="s">
        <v>127</v>
      </c>
      <c r="H73" t="s">
        <v>125</v>
      </c>
      <c r="I73" t="s">
        <v>128</v>
      </c>
      <c r="J73" t="s">
        <v>854</v>
      </c>
      <c r="K73" t="s">
        <v>2592</v>
      </c>
      <c r="L73" t="s">
        <v>483</v>
      </c>
      <c r="M73" t="s">
        <v>484</v>
      </c>
      <c r="N73"/>
      <c r="O73" t="s">
        <v>104</v>
      </c>
      <c r="P73" t="s">
        <v>312</v>
      </c>
      <c r="Q73" t="s">
        <v>445</v>
      </c>
      <c r="R73" t="s">
        <v>61</v>
      </c>
      <c r="S73" t="s">
        <v>107</v>
      </c>
      <c r="T73" t="s">
        <v>855</v>
      </c>
      <c r="U73">
        <v>10</v>
      </c>
      <c r="V73">
        <v>180</v>
      </c>
      <c r="W73">
        <v>8</v>
      </c>
      <c r="X73">
        <v>188</v>
      </c>
      <c r="Y73">
        <v>4</v>
      </c>
      <c r="Z73" t="s">
        <v>64</v>
      </c>
      <c r="AA73" t="s">
        <v>67</v>
      </c>
      <c r="AB73" t="s">
        <v>67</v>
      </c>
      <c r="AC73" t="s">
        <v>856</v>
      </c>
      <c r="AD73" t="s">
        <v>2041</v>
      </c>
      <c r="AE73"/>
      <c r="AF73"/>
      <c r="AG73" t="s">
        <v>1366</v>
      </c>
      <c r="AH73">
        <f t="shared" si="5"/>
        <v>47</v>
      </c>
      <c r="AI73">
        <v>1</v>
      </c>
      <c r="AJ73">
        <f t="shared" si="6"/>
        <v>1880</v>
      </c>
      <c r="AK73" s="171"/>
      <c r="AL73" s="167">
        <f t="shared" si="7"/>
        <v>47</v>
      </c>
      <c r="AM73" s="171"/>
      <c r="AN73" s="171">
        <f t="shared" si="8"/>
        <v>1880000</v>
      </c>
      <c r="AO73" s="171">
        <f t="shared" si="9"/>
        <v>2350000</v>
      </c>
      <c r="AP73" s="171"/>
      <c r="AQ73" s="171"/>
      <c r="AR73" s="171"/>
      <c r="AS73" s="171"/>
      <c r="AT73" s="171"/>
      <c r="AU73" s="163"/>
      <c r="AV73" s="163"/>
      <c r="AW73" s="163"/>
      <c r="AX73" s="163"/>
    </row>
    <row r="74" spans="1:50" s="167" customFormat="1" ht="25" customHeight="1" x14ac:dyDescent="0.35">
      <c r="A74">
        <v>14290</v>
      </c>
      <c r="B74" t="s">
        <v>125</v>
      </c>
      <c r="C74" t="s">
        <v>126</v>
      </c>
      <c r="D74">
        <v>1</v>
      </c>
      <c r="E74">
        <v>2025</v>
      </c>
      <c r="F74">
        <v>2025</v>
      </c>
      <c r="G74" t="s">
        <v>127</v>
      </c>
      <c r="H74" t="s">
        <v>125</v>
      </c>
      <c r="I74" t="s">
        <v>128</v>
      </c>
      <c r="J74" t="s">
        <v>858</v>
      </c>
      <c r="K74" t="s">
        <v>2592</v>
      </c>
      <c r="L74" t="s">
        <v>814</v>
      </c>
      <c r="M74" t="s">
        <v>815</v>
      </c>
      <c r="N74"/>
      <c r="O74" t="s">
        <v>104</v>
      </c>
      <c r="P74" t="s">
        <v>312</v>
      </c>
      <c r="Q74" t="s">
        <v>445</v>
      </c>
      <c r="R74" t="s">
        <v>61</v>
      </c>
      <c r="S74" t="s">
        <v>107</v>
      </c>
      <c r="T74" t="s">
        <v>446</v>
      </c>
      <c r="U74">
        <v>15</v>
      </c>
      <c r="V74">
        <v>180</v>
      </c>
      <c r="W74">
        <v>12</v>
      </c>
      <c r="X74">
        <v>192</v>
      </c>
      <c r="Y74">
        <v>4</v>
      </c>
      <c r="Z74" t="s">
        <v>64</v>
      </c>
      <c r="AA74" t="s">
        <v>67</v>
      </c>
      <c r="AB74" t="s">
        <v>67</v>
      </c>
      <c r="AC74" t="s">
        <v>859</v>
      </c>
      <c r="AD74" t="s">
        <v>860</v>
      </c>
      <c r="AE74"/>
      <c r="AF74"/>
      <c r="AG74" t="s">
        <v>1366</v>
      </c>
      <c r="AH74">
        <f t="shared" si="5"/>
        <v>48</v>
      </c>
      <c r="AI74">
        <v>2</v>
      </c>
      <c r="AJ74">
        <f t="shared" si="6"/>
        <v>2880</v>
      </c>
      <c r="AK74" s="171"/>
      <c r="AL74" s="167">
        <f t="shared" si="7"/>
        <v>48</v>
      </c>
      <c r="AM74" s="171"/>
      <c r="AN74" s="171">
        <f t="shared" si="8"/>
        <v>2880000</v>
      </c>
      <c r="AO74" s="171">
        <f t="shared" si="9"/>
        <v>3600000</v>
      </c>
      <c r="AP74" s="171"/>
      <c r="AQ74" s="171"/>
      <c r="AR74" s="171"/>
      <c r="AS74" s="171"/>
      <c r="AT74" s="171"/>
      <c r="AU74" s="163"/>
      <c r="AV74" s="163"/>
      <c r="AW74" s="163"/>
      <c r="AX74" s="163"/>
    </row>
    <row r="75" spans="1:50" s="167" customFormat="1" ht="25" customHeight="1" x14ac:dyDescent="0.35">
      <c r="A75">
        <v>14279</v>
      </c>
      <c r="B75" t="s">
        <v>125</v>
      </c>
      <c r="C75" t="s">
        <v>126</v>
      </c>
      <c r="D75">
        <v>1</v>
      </c>
      <c r="E75">
        <v>2025</v>
      </c>
      <c r="F75">
        <v>2025</v>
      </c>
      <c r="G75" t="s">
        <v>127</v>
      </c>
      <c r="H75" t="s">
        <v>125</v>
      </c>
      <c r="I75" t="s">
        <v>128</v>
      </c>
      <c r="J75" t="s">
        <v>861</v>
      </c>
      <c r="K75" t="s">
        <v>2592</v>
      </c>
      <c r="L75" t="s">
        <v>284</v>
      </c>
      <c r="M75" t="s">
        <v>285</v>
      </c>
      <c r="N75"/>
      <c r="O75" t="s">
        <v>111</v>
      </c>
      <c r="P75" t="s">
        <v>862</v>
      </c>
      <c r="Q75" t="s">
        <v>158</v>
      </c>
      <c r="R75" t="s">
        <v>61</v>
      </c>
      <c r="S75" t="s">
        <v>107</v>
      </c>
      <c r="T75" t="s">
        <v>863</v>
      </c>
      <c r="U75">
        <v>20</v>
      </c>
      <c r="V75">
        <v>212</v>
      </c>
      <c r="W75">
        <v>12</v>
      </c>
      <c r="X75">
        <v>224</v>
      </c>
      <c r="Y75">
        <v>8</v>
      </c>
      <c r="Z75" t="s">
        <v>64</v>
      </c>
      <c r="AA75" t="s">
        <v>67</v>
      </c>
      <c r="AB75" t="s">
        <v>67</v>
      </c>
      <c r="AC75" t="s">
        <v>864</v>
      </c>
      <c r="AD75" t="s">
        <v>2042</v>
      </c>
      <c r="AE75"/>
      <c r="AF75"/>
      <c r="AG75" t="s">
        <v>1366</v>
      </c>
      <c r="AH75">
        <f t="shared" si="5"/>
        <v>28</v>
      </c>
      <c r="AI75">
        <v>3</v>
      </c>
      <c r="AJ75">
        <f t="shared" si="6"/>
        <v>4480</v>
      </c>
      <c r="AK75" s="171"/>
      <c r="AL75" s="167">
        <f t="shared" si="7"/>
        <v>28</v>
      </c>
      <c r="AM75" s="171"/>
      <c r="AN75" s="171">
        <f t="shared" si="8"/>
        <v>2240000</v>
      </c>
      <c r="AO75" s="171">
        <f t="shared" si="9"/>
        <v>2800000</v>
      </c>
      <c r="AP75" s="171"/>
      <c r="AQ75" s="171"/>
      <c r="AR75" s="171"/>
      <c r="AS75" s="171"/>
      <c r="AT75" s="171"/>
      <c r="AU75" s="163"/>
      <c r="AV75" s="163"/>
      <c r="AW75" s="163"/>
      <c r="AX75" s="163"/>
    </row>
    <row r="76" spans="1:50" s="167" customFormat="1" ht="25" customHeight="1" x14ac:dyDescent="0.35">
      <c r="A76">
        <v>14280</v>
      </c>
      <c r="B76" t="s">
        <v>125</v>
      </c>
      <c r="C76" t="s">
        <v>126</v>
      </c>
      <c r="D76">
        <v>1</v>
      </c>
      <c r="E76">
        <v>2025</v>
      </c>
      <c r="F76">
        <v>2025</v>
      </c>
      <c r="G76" t="s">
        <v>127</v>
      </c>
      <c r="H76" t="s">
        <v>125</v>
      </c>
      <c r="I76" t="s">
        <v>128</v>
      </c>
      <c r="J76" t="s">
        <v>861</v>
      </c>
      <c r="K76" t="s">
        <v>2592</v>
      </c>
      <c r="L76" t="s">
        <v>284</v>
      </c>
      <c r="M76" t="s">
        <v>285</v>
      </c>
      <c r="N76"/>
      <c r="O76" t="s">
        <v>111</v>
      </c>
      <c r="P76" t="s">
        <v>868</v>
      </c>
      <c r="Q76" t="s">
        <v>158</v>
      </c>
      <c r="R76" t="s">
        <v>61</v>
      </c>
      <c r="S76" t="s">
        <v>107</v>
      </c>
      <c r="T76" t="s">
        <v>869</v>
      </c>
      <c r="U76">
        <v>20</v>
      </c>
      <c r="V76">
        <v>212</v>
      </c>
      <c r="W76">
        <v>12</v>
      </c>
      <c r="X76">
        <v>224</v>
      </c>
      <c r="Y76">
        <v>8</v>
      </c>
      <c r="Z76" t="s">
        <v>64</v>
      </c>
      <c r="AA76" t="s">
        <v>67</v>
      </c>
      <c r="AB76" t="s">
        <v>67</v>
      </c>
      <c r="AC76" t="s">
        <v>864</v>
      </c>
      <c r="AD76" t="s">
        <v>2043</v>
      </c>
      <c r="AE76"/>
      <c r="AF76"/>
      <c r="AG76" t="s">
        <v>1366</v>
      </c>
      <c r="AH76">
        <f t="shared" si="5"/>
        <v>28</v>
      </c>
      <c r="AI76">
        <v>3</v>
      </c>
      <c r="AJ76">
        <f t="shared" si="6"/>
        <v>4480</v>
      </c>
      <c r="AK76" s="171"/>
      <c r="AL76" s="167">
        <f t="shared" si="7"/>
        <v>28</v>
      </c>
      <c r="AM76" s="171"/>
      <c r="AN76" s="171">
        <f t="shared" si="8"/>
        <v>2240000</v>
      </c>
      <c r="AO76" s="171">
        <f t="shared" si="9"/>
        <v>2800000</v>
      </c>
      <c r="AP76" s="171"/>
      <c r="AQ76" s="171"/>
      <c r="AR76" s="171"/>
      <c r="AS76" s="171"/>
      <c r="AT76" s="171"/>
      <c r="AU76" s="163"/>
      <c r="AV76" s="163"/>
      <c r="AW76" s="163"/>
      <c r="AX76" s="163"/>
    </row>
    <row r="77" spans="1:50" s="167" customFormat="1" ht="25" customHeight="1" x14ac:dyDescent="0.35">
      <c r="A77">
        <v>14281</v>
      </c>
      <c r="B77" t="s">
        <v>125</v>
      </c>
      <c r="C77" t="s">
        <v>126</v>
      </c>
      <c r="D77">
        <v>1</v>
      </c>
      <c r="E77">
        <v>2025</v>
      </c>
      <c r="F77">
        <v>2025</v>
      </c>
      <c r="G77" t="s">
        <v>127</v>
      </c>
      <c r="H77" t="s">
        <v>125</v>
      </c>
      <c r="I77" t="s">
        <v>128</v>
      </c>
      <c r="J77" t="s">
        <v>861</v>
      </c>
      <c r="K77" t="s">
        <v>2592</v>
      </c>
      <c r="L77" t="s">
        <v>284</v>
      </c>
      <c r="M77" t="s">
        <v>285</v>
      </c>
      <c r="N77"/>
      <c r="O77" t="s">
        <v>111</v>
      </c>
      <c r="P77" t="s">
        <v>871</v>
      </c>
      <c r="Q77" t="s">
        <v>158</v>
      </c>
      <c r="R77" t="s">
        <v>61</v>
      </c>
      <c r="S77" t="s">
        <v>107</v>
      </c>
      <c r="T77" t="s">
        <v>872</v>
      </c>
      <c r="U77">
        <v>20</v>
      </c>
      <c r="V77">
        <v>212</v>
      </c>
      <c r="W77">
        <v>12</v>
      </c>
      <c r="X77">
        <v>224</v>
      </c>
      <c r="Y77">
        <v>8</v>
      </c>
      <c r="Z77" t="s">
        <v>64</v>
      </c>
      <c r="AA77" t="s">
        <v>67</v>
      </c>
      <c r="AB77" t="s">
        <v>67</v>
      </c>
      <c r="AC77" t="s">
        <v>864</v>
      </c>
      <c r="AD77" t="s">
        <v>2044</v>
      </c>
      <c r="AE77"/>
      <c r="AF77"/>
      <c r="AG77" t="s">
        <v>1366</v>
      </c>
      <c r="AH77">
        <f t="shared" si="5"/>
        <v>28</v>
      </c>
      <c r="AI77">
        <v>3</v>
      </c>
      <c r="AJ77">
        <f t="shared" si="6"/>
        <v>4480</v>
      </c>
      <c r="AK77" s="171"/>
      <c r="AL77" s="167">
        <f t="shared" si="7"/>
        <v>28</v>
      </c>
      <c r="AM77" s="171"/>
      <c r="AN77" s="171">
        <f t="shared" si="8"/>
        <v>2240000</v>
      </c>
      <c r="AO77" s="171">
        <f t="shared" si="9"/>
        <v>2800000</v>
      </c>
      <c r="AP77" s="171"/>
      <c r="AQ77" s="171"/>
      <c r="AR77" s="171"/>
      <c r="AS77" s="171"/>
      <c r="AT77" s="171"/>
      <c r="AU77" s="163"/>
      <c r="AV77" s="163"/>
      <c r="AW77" s="163"/>
      <c r="AX77" s="163"/>
    </row>
    <row r="78" spans="1:50" s="167" customFormat="1" ht="25" customHeight="1" x14ac:dyDescent="0.35">
      <c r="A78">
        <v>14283</v>
      </c>
      <c r="B78" t="s">
        <v>125</v>
      </c>
      <c r="C78" t="s">
        <v>126</v>
      </c>
      <c r="D78">
        <v>1</v>
      </c>
      <c r="E78">
        <v>2025</v>
      </c>
      <c r="F78">
        <v>2025</v>
      </c>
      <c r="G78" t="s">
        <v>127</v>
      </c>
      <c r="H78" t="s">
        <v>125</v>
      </c>
      <c r="I78" t="s">
        <v>128</v>
      </c>
      <c r="J78" t="s">
        <v>861</v>
      </c>
      <c r="K78" t="s">
        <v>2592</v>
      </c>
      <c r="L78" t="s">
        <v>284</v>
      </c>
      <c r="M78" t="s">
        <v>285</v>
      </c>
      <c r="N78"/>
      <c r="O78" t="s">
        <v>111</v>
      </c>
      <c r="P78" t="s">
        <v>874</v>
      </c>
      <c r="Q78" t="s">
        <v>158</v>
      </c>
      <c r="R78" t="s">
        <v>61</v>
      </c>
      <c r="S78" t="s">
        <v>107</v>
      </c>
      <c r="T78" t="s">
        <v>872</v>
      </c>
      <c r="U78">
        <v>20</v>
      </c>
      <c r="V78">
        <v>212</v>
      </c>
      <c r="W78">
        <v>12</v>
      </c>
      <c r="X78">
        <v>224</v>
      </c>
      <c r="Y78">
        <v>8</v>
      </c>
      <c r="Z78" t="s">
        <v>64</v>
      </c>
      <c r="AA78" t="s">
        <v>67</v>
      </c>
      <c r="AB78" t="s">
        <v>67</v>
      </c>
      <c r="AC78" t="s">
        <v>864</v>
      </c>
      <c r="AD78" t="s">
        <v>2045</v>
      </c>
      <c r="AE78"/>
      <c r="AF78"/>
      <c r="AG78" t="s">
        <v>1366</v>
      </c>
      <c r="AH78">
        <f t="shared" si="5"/>
        <v>28</v>
      </c>
      <c r="AI78">
        <v>3</v>
      </c>
      <c r="AJ78">
        <f t="shared" si="6"/>
        <v>4480</v>
      </c>
      <c r="AK78" s="171"/>
      <c r="AL78" s="167">
        <f t="shared" si="7"/>
        <v>28</v>
      </c>
      <c r="AM78" s="171"/>
      <c r="AN78" s="171">
        <f t="shared" si="8"/>
        <v>2240000</v>
      </c>
      <c r="AO78" s="171">
        <f t="shared" si="9"/>
        <v>2800000</v>
      </c>
      <c r="AP78" s="171"/>
      <c r="AQ78" s="171"/>
      <c r="AR78" s="171"/>
      <c r="AS78" s="171"/>
      <c r="AT78" s="171"/>
      <c r="AU78" s="163"/>
      <c r="AV78" s="163"/>
      <c r="AW78" s="163"/>
      <c r="AX78" s="163"/>
    </row>
    <row r="79" spans="1:50" s="167" customFormat="1" ht="25" customHeight="1" x14ac:dyDescent="0.35">
      <c r="A79">
        <v>14406</v>
      </c>
      <c r="B79" t="s">
        <v>125</v>
      </c>
      <c r="C79" t="s">
        <v>126</v>
      </c>
      <c r="D79">
        <v>1</v>
      </c>
      <c r="E79">
        <v>2025</v>
      </c>
      <c r="F79">
        <v>2025</v>
      </c>
      <c r="G79" t="s">
        <v>127</v>
      </c>
      <c r="H79" t="s">
        <v>125</v>
      </c>
      <c r="I79" t="s">
        <v>128</v>
      </c>
      <c r="J79" t="s">
        <v>882</v>
      </c>
      <c r="K79" t="s">
        <v>2592</v>
      </c>
      <c r="L79" t="s">
        <v>65</v>
      </c>
      <c r="M79" t="s">
        <v>65</v>
      </c>
      <c r="N79"/>
      <c r="O79" t="s">
        <v>104</v>
      </c>
      <c r="P79" t="s">
        <v>595</v>
      </c>
      <c r="Q79" t="s">
        <v>152</v>
      </c>
      <c r="R79" t="s">
        <v>61</v>
      </c>
      <c r="S79" t="s">
        <v>107</v>
      </c>
      <c r="T79" t="s">
        <v>63</v>
      </c>
      <c r="U79">
        <v>20</v>
      </c>
      <c r="V79">
        <v>200</v>
      </c>
      <c r="W79" t="s">
        <v>65</v>
      </c>
      <c r="X79">
        <v>200</v>
      </c>
      <c r="Y79">
        <v>4</v>
      </c>
      <c r="Z79" t="s">
        <v>64</v>
      </c>
      <c r="AA79" t="s">
        <v>67</v>
      </c>
      <c r="AB79" t="s">
        <v>67</v>
      </c>
      <c r="AC79" t="s">
        <v>883</v>
      </c>
      <c r="AD79" t="s">
        <v>600</v>
      </c>
      <c r="AE79"/>
      <c r="AF79"/>
      <c r="AG79" t="s">
        <v>1366</v>
      </c>
      <c r="AH79">
        <f t="shared" si="5"/>
        <v>50</v>
      </c>
      <c r="AI79">
        <v>2</v>
      </c>
      <c r="AJ79">
        <f t="shared" si="6"/>
        <v>4000</v>
      </c>
      <c r="AK79" s="171"/>
      <c r="AL79" s="167">
        <f t="shared" si="7"/>
        <v>50</v>
      </c>
      <c r="AM79" s="171"/>
      <c r="AN79" s="171">
        <f t="shared" si="8"/>
        <v>4000000</v>
      </c>
      <c r="AO79" s="171">
        <f t="shared" si="9"/>
        <v>5000000</v>
      </c>
      <c r="AP79" s="171"/>
      <c r="AQ79" s="171"/>
      <c r="AR79" s="171"/>
      <c r="AS79" s="171"/>
      <c r="AT79" s="171"/>
      <c r="AU79" s="163"/>
      <c r="AV79" s="163"/>
      <c r="AW79" s="163"/>
      <c r="AX79" s="163"/>
    </row>
    <row r="80" spans="1:50" s="167" customFormat="1" ht="25" customHeight="1" x14ac:dyDescent="0.35">
      <c r="A80">
        <v>14407</v>
      </c>
      <c r="B80" t="s">
        <v>125</v>
      </c>
      <c r="C80" t="s">
        <v>126</v>
      </c>
      <c r="D80">
        <v>1</v>
      </c>
      <c r="E80">
        <v>2025</v>
      </c>
      <c r="F80">
        <v>2025</v>
      </c>
      <c r="G80" t="s">
        <v>127</v>
      </c>
      <c r="H80" t="s">
        <v>125</v>
      </c>
      <c r="I80" t="s">
        <v>128</v>
      </c>
      <c r="J80" t="s">
        <v>882</v>
      </c>
      <c r="K80" t="s">
        <v>2592</v>
      </c>
      <c r="L80" t="s">
        <v>65</v>
      </c>
      <c r="M80" t="s">
        <v>65</v>
      </c>
      <c r="N80"/>
      <c r="O80" t="s">
        <v>104</v>
      </c>
      <c r="P80" t="s">
        <v>604</v>
      </c>
      <c r="Q80" t="s">
        <v>152</v>
      </c>
      <c r="R80" t="s">
        <v>61</v>
      </c>
      <c r="S80" t="s">
        <v>107</v>
      </c>
      <c r="T80" t="s">
        <v>63</v>
      </c>
      <c r="U80">
        <v>20</v>
      </c>
      <c r="V80">
        <v>200</v>
      </c>
      <c r="W80" t="s">
        <v>65</v>
      </c>
      <c r="X80">
        <v>200</v>
      </c>
      <c r="Y80">
        <v>4</v>
      </c>
      <c r="Z80" t="s">
        <v>64</v>
      </c>
      <c r="AA80" t="s">
        <v>67</v>
      </c>
      <c r="AB80" t="s">
        <v>67</v>
      </c>
      <c r="AC80" t="s">
        <v>883</v>
      </c>
      <c r="AD80" t="s">
        <v>2046</v>
      </c>
      <c r="AE80"/>
      <c r="AF80"/>
      <c r="AG80" t="s">
        <v>1366</v>
      </c>
      <c r="AH80">
        <f t="shared" si="5"/>
        <v>50</v>
      </c>
      <c r="AI80">
        <v>2</v>
      </c>
      <c r="AJ80">
        <f t="shared" si="6"/>
        <v>4000</v>
      </c>
      <c r="AK80" s="171"/>
      <c r="AL80" s="167">
        <f t="shared" si="7"/>
        <v>50</v>
      </c>
      <c r="AM80" s="171"/>
      <c r="AN80" s="171">
        <f t="shared" si="8"/>
        <v>4000000</v>
      </c>
      <c r="AO80" s="171">
        <f t="shared" si="9"/>
        <v>5000000</v>
      </c>
      <c r="AP80" s="171"/>
      <c r="AQ80" s="171"/>
      <c r="AR80" s="171"/>
      <c r="AS80" s="171"/>
      <c r="AT80" s="171"/>
      <c r="AU80" s="163"/>
      <c r="AV80" s="163"/>
      <c r="AW80" s="163"/>
      <c r="AX80" s="163"/>
    </row>
    <row r="81" spans="1:50" s="167" customFormat="1" ht="25" customHeight="1" x14ac:dyDescent="0.35">
      <c r="A81">
        <v>14292</v>
      </c>
      <c r="B81" t="s">
        <v>125</v>
      </c>
      <c r="C81" t="s">
        <v>126</v>
      </c>
      <c r="D81">
        <v>1</v>
      </c>
      <c r="E81">
        <v>2025</v>
      </c>
      <c r="F81">
        <v>2025</v>
      </c>
      <c r="G81" t="s">
        <v>127</v>
      </c>
      <c r="H81" t="s">
        <v>125</v>
      </c>
      <c r="I81" t="s">
        <v>128</v>
      </c>
      <c r="J81" t="s">
        <v>889</v>
      </c>
      <c r="K81" t="s">
        <v>2592</v>
      </c>
      <c r="L81" t="s">
        <v>483</v>
      </c>
      <c r="M81" t="s">
        <v>484</v>
      </c>
      <c r="N81"/>
      <c r="O81" t="s">
        <v>104</v>
      </c>
      <c r="P81" t="s">
        <v>312</v>
      </c>
      <c r="Q81" t="s">
        <v>445</v>
      </c>
      <c r="R81" t="s">
        <v>61</v>
      </c>
      <c r="S81" t="s">
        <v>107</v>
      </c>
      <c r="T81" t="s">
        <v>446</v>
      </c>
      <c r="U81">
        <v>20</v>
      </c>
      <c r="V81">
        <v>180</v>
      </c>
      <c r="W81">
        <v>8</v>
      </c>
      <c r="X81">
        <v>188</v>
      </c>
      <c r="Y81">
        <v>4</v>
      </c>
      <c r="Z81" t="s">
        <v>64</v>
      </c>
      <c r="AA81" t="s">
        <v>67</v>
      </c>
      <c r="AB81" t="s">
        <v>67</v>
      </c>
      <c r="AC81" t="s">
        <v>890</v>
      </c>
      <c r="AD81" t="s">
        <v>808</v>
      </c>
      <c r="AE81"/>
      <c r="AF81"/>
      <c r="AG81" t="s">
        <v>1366</v>
      </c>
      <c r="AH81">
        <f t="shared" si="5"/>
        <v>47</v>
      </c>
      <c r="AI81">
        <v>2</v>
      </c>
      <c r="AJ81">
        <f t="shared" si="6"/>
        <v>3760</v>
      </c>
      <c r="AK81" s="171"/>
      <c r="AL81" s="167">
        <f t="shared" si="7"/>
        <v>47</v>
      </c>
      <c r="AM81" s="171"/>
      <c r="AN81" s="171">
        <f t="shared" si="8"/>
        <v>3760000</v>
      </c>
      <c r="AO81" s="171">
        <f t="shared" si="9"/>
        <v>4700000</v>
      </c>
      <c r="AP81" s="171"/>
      <c r="AQ81" s="171"/>
      <c r="AR81" s="171"/>
      <c r="AS81" s="171"/>
      <c r="AT81" s="171"/>
      <c r="AU81" s="163"/>
      <c r="AV81" s="163"/>
      <c r="AW81" s="163"/>
      <c r="AX81" s="163"/>
    </row>
    <row r="82" spans="1:50" s="167" customFormat="1" ht="25" customHeight="1" x14ac:dyDescent="0.35">
      <c r="A82">
        <v>14412</v>
      </c>
      <c r="B82" t="s">
        <v>125</v>
      </c>
      <c r="C82" t="s">
        <v>126</v>
      </c>
      <c r="D82">
        <v>1</v>
      </c>
      <c r="E82">
        <v>2025</v>
      </c>
      <c r="F82">
        <v>2025</v>
      </c>
      <c r="G82" t="s">
        <v>127</v>
      </c>
      <c r="H82" t="s">
        <v>125</v>
      </c>
      <c r="I82" t="s">
        <v>128</v>
      </c>
      <c r="J82" t="s">
        <v>897</v>
      </c>
      <c r="K82" t="s">
        <v>2592</v>
      </c>
      <c r="L82" t="s">
        <v>65</v>
      </c>
      <c r="M82" t="s">
        <v>65</v>
      </c>
      <c r="N82"/>
      <c r="O82" t="s">
        <v>104</v>
      </c>
      <c r="P82" t="s">
        <v>595</v>
      </c>
      <c r="Q82" t="s">
        <v>152</v>
      </c>
      <c r="R82" t="s">
        <v>61</v>
      </c>
      <c r="S82" t="s">
        <v>107</v>
      </c>
      <c r="T82" t="s">
        <v>63</v>
      </c>
      <c r="U82">
        <v>20</v>
      </c>
      <c r="V82">
        <v>100</v>
      </c>
      <c r="W82" t="s">
        <v>65</v>
      </c>
      <c r="X82">
        <v>100</v>
      </c>
      <c r="Y82">
        <v>4</v>
      </c>
      <c r="Z82" t="s">
        <v>64</v>
      </c>
      <c r="AA82" t="s">
        <v>67</v>
      </c>
      <c r="AB82" t="s">
        <v>67</v>
      </c>
      <c r="AC82" t="s">
        <v>898</v>
      </c>
      <c r="AD82" t="s">
        <v>600</v>
      </c>
      <c r="AE82"/>
      <c r="AF82"/>
      <c r="AG82" t="s">
        <v>1366</v>
      </c>
      <c r="AH82">
        <f t="shared" si="5"/>
        <v>25</v>
      </c>
      <c r="AI82">
        <v>2</v>
      </c>
      <c r="AJ82">
        <f t="shared" si="6"/>
        <v>2000</v>
      </c>
      <c r="AK82" s="171"/>
      <c r="AL82" s="167">
        <f t="shared" si="7"/>
        <v>25</v>
      </c>
      <c r="AM82" s="171"/>
      <c r="AN82" s="171">
        <f t="shared" si="8"/>
        <v>2000000</v>
      </c>
      <c r="AO82" s="171">
        <f t="shared" si="9"/>
        <v>2500000</v>
      </c>
      <c r="AP82" s="171"/>
      <c r="AQ82" s="171"/>
      <c r="AR82" s="171"/>
      <c r="AS82" s="171"/>
      <c r="AT82" s="171"/>
      <c r="AU82" s="163"/>
      <c r="AV82" s="163"/>
      <c r="AW82" s="163"/>
      <c r="AX82" s="163"/>
    </row>
    <row r="83" spans="1:50" s="167" customFormat="1" ht="25" customHeight="1" x14ac:dyDescent="0.35">
      <c r="A83">
        <v>14413</v>
      </c>
      <c r="B83" t="s">
        <v>125</v>
      </c>
      <c r="C83" t="s">
        <v>126</v>
      </c>
      <c r="D83">
        <v>1</v>
      </c>
      <c r="E83">
        <v>2025</v>
      </c>
      <c r="F83">
        <v>2025</v>
      </c>
      <c r="G83" t="s">
        <v>127</v>
      </c>
      <c r="H83" t="s">
        <v>125</v>
      </c>
      <c r="I83" t="s">
        <v>128</v>
      </c>
      <c r="J83" t="s">
        <v>897</v>
      </c>
      <c r="K83" t="s">
        <v>2592</v>
      </c>
      <c r="L83" t="s">
        <v>65</v>
      </c>
      <c r="M83" t="s">
        <v>65</v>
      </c>
      <c r="N83"/>
      <c r="O83" t="s">
        <v>104</v>
      </c>
      <c r="P83" t="s">
        <v>604</v>
      </c>
      <c r="Q83" t="s">
        <v>152</v>
      </c>
      <c r="R83" t="s">
        <v>61</v>
      </c>
      <c r="S83" t="s">
        <v>107</v>
      </c>
      <c r="T83" t="s">
        <v>63</v>
      </c>
      <c r="U83">
        <v>20</v>
      </c>
      <c r="V83">
        <v>100</v>
      </c>
      <c r="W83" t="s">
        <v>65</v>
      </c>
      <c r="X83">
        <v>100</v>
      </c>
      <c r="Y83">
        <v>4</v>
      </c>
      <c r="Z83" t="s">
        <v>64</v>
      </c>
      <c r="AA83" t="s">
        <v>67</v>
      </c>
      <c r="AB83" t="s">
        <v>67</v>
      </c>
      <c r="AC83" t="s">
        <v>899</v>
      </c>
      <c r="AD83" t="s">
        <v>600</v>
      </c>
      <c r="AE83"/>
      <c r="AF83"/>
      <c r="AG83" t="s">
        <v>1366</v>
      </c>
      <c r="AH83">
        <f t="shared" si="5"/>
        <v>25</v>
      </c>
      <c r="AI83">
        <v>2</v>
      </c>
      <c r="AJ83">
        <f t="shared" si="6"/>
        <v>2000</v>
      </c>
      <c r="AK83" s="171"/>
      <c r="AL83" s="167">
        <f t="shared" si="7"/>
        <v>25</v>
      </c>
      <c r="AM83" s="171"/>
      <c r="AN83" s="171">
        <f t="shared" si="8"/>
        <v>2000000</v>
      </c>
      <c r="AO83" s="171">
        <f t="shared" si="9"/>
        <v>2500000</v>
      </c>
      <c r="AP83" s="171"/>
      <c r="AQ83" s="171"/>
      <c r="AR83" s="171"/>
      <c r="AS83" s="171"/>
      <c r="AT83" s="171"/>
    </row>
    <row r="84" spans="1:50" s="167" customFormat="1" ht="25" customHeight="1" x14ac:dyDescent="0.35">
      <c r="A84">
        <v>14304</v>
      </c>
      <c r="B84" t="s">
        <v>125</v>
      </c>
      <c r="C84" t="s">
        <v>126</v>
      </c>
      <c r="D84">
        <v>1</v>
      </c>
      <c r="E84">
        <v>2025</v>
      </c>
      <c r="F84">
        <v>2025</v>
      </c>
      <c r="G84" t="s">
        <v>127</v>
      </c>
      <c r="H84" t="s">
        <v>125</v>
      </c>
      <c r="I84" t="s">
        <v>128</v>
      </c>
      <c r="J84" t="s">
        <v>906</v>
      </c>
      <c r="K84" t="s">
        <v>2592</v>
      </c>
      <c r="L84" t="s">
        <v>65</v>
      </c>
      <c r="M84" t="s">
        <v>65</v>
      </c>
      <c r="N84"/>
      <c r="O84" t="s">
        <v>485</v>
      </c>
      <c r="P84" t="s">
        <v>486</v>
      </c>
      <c r="Q84" t="s">
        <v>152</v>
      </c>
      <c r="R84" t="s">
        <v>61</v>
      </c>
      <c r="S84" t="s">
        <v>107</v>
      </c>
      <c r="T84" t="s">
        <v>730</v>
      </c>
      <c r="U84">
        <v>20</v>
      </c>
      <c r="V84">
        <v>40</v>
      </c>
      <c r="W84" t="s">
        <v>65</v>
      </c>
      <c r="X84">
        <v>40</v>
      </c>
      <c r="Y84">
        <v>3</v>
      </c>
      <c r="Z84" t="s">
        <v>64</v>
      </c>
      <c r="AA84" t="s">
        <v>67</v>
      </c>
      <c r="AB84" t="s">
        <v>67</v>
      </c>
      <c r="AC84" t="s">
        <v>907</v>
      </c>
      <c r="AD84" t="s">
        <v>908</v>
      </c>
      <c r="AE84"/>
      <c r="AF84"/>
      <c r="AG84" t="s">
        <v>1366</v>
      </c>
      <c r="AH84">
        <f t="shared" si="5"/>
        <v>14</v>
      </c>
      <c r="AI84">
        <v>1</v>
      </c>
      <c r="AJ84">
        <f t="shared" si="6"/>
        <v>800</v>
      </c>
      <c r="AK84" s="171"/>
      <c r="AL84" s="167">
        <f t="shared" si="7"/>
        <v>13.333333333333334</v>
      </c>
      <c r="AM84" s="171"/>
      <c r="AN84" s="171">
        <f t="shared" si="8"/>
        <v>1120000</v>
      </c>
      <c r="AO84" s="171">
        <f t="shared" si="9"/>
        <v>1400000</v>
      </c>
      <c r="AP84" s="171"/>
      <c r="AQ84" s="171"/>
      <c r="AR84" s="171"/>
      <c r="AS84" s="171"/>
      <c r="AT84" s="171"/>
    </row>
    <row r="85" spans="1:50" s="167" customFormat="1" ht="25" customHeight="1" x14ac:dyDescent="0.35">
      <c r="A85">
        <v>14306</v>
      </c>
      <c r="B85" t="s">
        <v>125</v>
      </c>
      <c r="C85" t="s">
        <v>126</v>
      </c>
      <c r="D85">
        <v>1</v>
      </c>
      <c r="E85">
        <v>2025</v>
      </c>
      <c r="F85">
        <v>2025</v>
      </c>
      <c r="G85" t="s">
        <v>127</v>
      </c>
      <c r="H85" t="s">
        <v>125</v>
      </c>
      <c r="I85" t="s">
        <v>128</v>
      </c>
      <c r="J85" t="s">
        <v>906</v>
      </c>
      <c r="K85" t="s">
        <v>2592</v>
      </c>
      <c r="L85" t="s">
        <v>65</v>
      </c>
      <c r="M85" t="s">
        <v>65</v>
      </c>
      <c r="N85"/>
      <c r="O85" t="s">
        <v>485</v>
      </c>
      <c r="P85" t="s">
        <v>486</v>
      </c>
      <c r="Q85" t="s">
        <v>152</v>
      </c>
      <c r="R85" t="s">
        <v>61</v>
      </c>
      <c r="S85" t="s">
        <v>107</v>
      </c>
      <c r="T85" t="s">
        <v>730</v>
      </c>
      <c r="U85">
        <v>20</v>
      </c>
      <c r="V85">
        <v>40</v>
      </c>
      <c r="W85" t="s">
        <v>65</v>
      </c>
      <c r="X85">
        <v>40</v>
      </c>
      <c r="Y85">
        <v>3</v>
      </c>
      <c r="Z85" t="s">
        <v>64</v>
      </c>
      <c r="AA85" t="s">
        <v>67</v>
      </c>
      <c r="AB85" t="s">
        <v>67</v>
      </c>
      <c r="AC85" t="s">
        <v>907</v>
      </c>
      <c r="AD85" t="s">
        <v>2047</v>
      </c>
      <c r="AE85"/>
      <c r="AF85"/>
      <c r="AG85" t="s">
        <v>1366</v>
      </c>
      <c r="AH85">
        <f t="shared" si="5"/>
        <v>14</v>
      </c>
      <c r="AI85">
        <v>1</v>
      </c>
      <c r="AJ85">
        <f t="shared" si="6"/>
        <v>800</v>
      </c>
      <c r="AK85" s="171"/>
      <c r="AL85" s="167">
        <f t="shared" si="7"/>
        <v>13.333333333333334</v>
      </c>
      <c r="AM85" s="171"/>
      <c r="AN85" s="171">
        <f t="shared" si="8"/>
        <v>1120000</v>
      </c>
      <c r="AO85" s="171">
        <f t="shared" si="9"/>
        <v>1400000</v>
      </c>
      <c r="AP85" s="171"/>
      <c r="AQ85" s="171"/>
      <c r="AR85" s="171"/>
      <c r="AS85" s="171"/>
      <c r="AT85" s="171"/>
    </row>
    <row r="86" spans="1:50" s="167" customFormat="1" ht="25" customHeight="1" x14ac:dyDescent="0.35">
      <c r="A86">
        <v>14446</v>
      </c>
      <c r="B86" t="s">
        <v>125</v>
      </c>
      <c r="C86" t="s">
        <v>126</v>
      </c>
      <c r="D86">
        <v>1</v>
      </c>
      <c r="E86">
        <v>2025</v>
      </c>
      <c r="F86">
        <v>2025</v>
      </c>
      <c r="G86" t="s">
        <v>127</v>
      </c>
      <c r="H86" t="s">
        <v>125</v>
      </c>
      <c r="I86" t="s">
        <v>128</v>
      </c>
      <c r="J86" t="s">
        <v>939</v>
      </c>
      <c r="K86" t="s">
        <v>940</v>
      </c>
      <c r="L86" t="s">
        <v>56</v>
      </c>
      <c r="M86" t="s">
        <v>57</v>
      </c>
      <c r="N86"/>
      <c r="O86" t="s">
        <v>111</v>
      </c>
      <c r="P86" t="s">
        <v>112</v>
      </c>
      <c r="Q86" t="s">
        <v>152</v>
      </c>
      <c r="R86" t="s">
        <v>61</v>
      </c>
      <c r="S86" t="s">
        <v>62</v>
      </c>
      <c r="T86" t="s">
        <v>63</v>
      </c>
      <c r="U86">
        <v>10</v>
      </c>
      <c r="V86">
        <v>120</v>
      </c>
      <c r="W86">
        <v>12</v>
      </c>
      <c r="X86">
        <v>132</v>
      </c>
      <c r="Y86">
        <v>4</v>
      </c>
      <c r="Z86" t="s">
        <v>64</v>
      </c>
      <c r="AA86" t="s">
        <v>67</v>
      </c>
      <c r="AB86" t="s">
        <v>64</v>
      </c>
      <c r="AC86" t="s">
        <v>65</v>
      </c>
      <c r="AD86" t="s">
        <v>941</v>
      </c>
      <c r="AE86"/>
      <c r="AF86"/>
      <c r="AG86" t="s">
        <v>1366</v>
      </c>
      <c r="AH86">
        <f t="shared" si="5"/>
        <v>33</v>
      </c>
      <c r="AI86">
        <v>3</v>
      </c>
      <c r="AJ86">
        <f t="shared" si="6"/>
        <v>1320</v>
      </c>
      <c r="AK86" s="171"/>
      <c r="AL86" s="167">
        <f t="shared" si="7"/>
        <v>33</v>
      </c>
      <c r="AM86" s="171"/>
      <c r="AN86" s="171">
        <f t="shared" si="8"/>
        <v>1320000</v>
      </c>
      <c r="AO86" s="171">
        <f t="shared" si="9"/>
        <v>1650000</v>
      </c>
      <c r="AP86" s="171"/>
      <c r="AQ86" s="171"/>
      <c r="AR86" s="171"/>
      <c r="AS86" s="171"/>
      <c r="AT86" s="171"/>
    </row>
    <row r="87" spans="1:50" s="167" customFormat="1" ht="25" customHeight="1" x14ac:dyDescent="0.35">
      <c r="A87">
        <v>14421</v>
      </c>
      <c r="B87" t="s">
        <v>125</v>
      </c>
      <c r="C87" t="s">
        <v>126</v>
      </c>
      <c r="D87">
        <v>1</v>
      </c>
      <c r="E87">
        <v>2025</v>
      </c>
      <c r="F87">
        <v>2025</v>
      </c>
      <c r="G87" t="s">
        <v>127</v>
      </c>
      <c r="H87" t="s">
        <v>125</v>
      </c>
      <c r="I87" t="s">
        <v>128</v>
      </c>
      <c r="J87" t="s">
        <v>552</v>
      </c>
      <c r="K87" t="s">
        <v>553</v>
      </c>
      <c r="L87" t="s">
        <v>56</v>
      </c>
      <c r="M87" t="s">
        <v>57</v>
      </c>
      <c r="N87"/>
      <c r="O87" t="s">
        <v>104</v>
      </c>
      <c r="P87" t="s">
        <v>203</v>
      </c>
      <c r="Q87" t="s">
        <v>152</v>
      </c>
      <c r="R87" t="s">
        <v>61</v>
      </c>
      <c r="S87" t="s">
        <v>62</v>
      </c>
      <c r="T87" t="s">
        <v>945</v>
      </c>
      <c r="U87">
        <v>13</v>
      </c>
      <c r="V87">
        <v>80</v>
      </c>
      <c r="W87">
        <v>12</v>
      </c>
      <c r="X87">
        <v>92</v>
      </c>
      <c r="Y87">
        <v>4</v>
      </c>
      <c r="Z87" t="s">
        <v>64</v>
      </c>
      <c r="AA87" t="s">
        <v>67</v>
      </c>
      <c r="AB87" t="s">
        <v>64</v>
      </c>
      <c r="AC87" t="s">
        <v>65</v>
      </c>
      <c r="AD87" t="s">
        <v>946</v>
      </c>
      <c r="AE87"/>
      <c r="AF87"/>
      <c r="AG87" t="s">
        <v>1366</v>
      </c>
      <c r="AH87">
        <f t="shared" si="5"/>
        <v>23</v>
      </c>
      <c r="AI87">
        <v>3</v>
      </c>
      <c r="AJ87">
        <f t="shared" si="6"/>
        <v>1196</v>
      </c>
      <c r="AK87" s="171"/>
      <c r="AL87" s="167">
        <f t="shared" si="7"/>
        <v>23</v>
      </c>
      <c r="AM87" s="171"/>
      <c r="AN87" s="171">
        <f t="shared" si="8"/>
        <v>1196000</v>
      </c>
      <c r="AO87" s="171">
        <f t="shared" si="9"/>
        <v>1495000</v>
      </c>
      <c r="AP87" s="171"/>
      <c r="AQ87" s="171"/>
      <c r="AR87" s="171"/>
      <c r="AS87" s="171"/>
      <c r="AT87" s="171"/>
    </row>
    <row r="88" spans="1:50" s="167" customFormat="1" ht="25" customHeight="1" x14ac:dyDescent="0.35">
      <c r="A88">
        <v>14444</v>
      </c>
      <c r="B88" t="s">
        <v>125</v>
      </c>
      <c r="C88" t="s">
        <v>126</v>
      </c>
      <c r="D88">
        <v>1</v>
      </c>
      <c r="E88">
        <v>2025</v>
      </c>
      <c r="F88">
        <v>2025</v>
      </c>
      <c r="G88" t="s">
        <v>127</v>
      </c>
      <c r="H88" t="s">
        <v>125</v>
      </c>
      <c r="I88" t="s">
        <v>128</v>
      </c>
      <c r="J88" t="s">
        <v>82</v>
      </c>
      <c r="K88" t="s">
        <v>83</v>
      </c>
      <c r="L88" t="s">
        <v>56</v>
      </c>
      <c r="M88" t="s">
        <v>57</v>
      </c>
      <c r="N88"/>
      <c r="O88" t="s">
        <v>58</v>
      </c>
      <c r="P88" t="s">
        <v>262</v>
      </c>
      <c r="Q88" t="s">
        <v>152</v>
      </c>
      <c r="R88" t="s">
        <v>61</v>
      </c>
      <c r="S88" t="s">
        <v>62</v>
      </c>
      <c r="T88" t="s">
        <v>63</v>
      </c>
      <c r="U88">
        <v>10</v>
      </c>
      <c r="V88">
        <v>120</v>
      </c>
      <c r="W88">
        <v>12</v>
      </c>
      <c r="X88">
        <v>132</v>
      </c>
      <c r="Y88">
        <v>4</v>
      </c>
      <c r="Z88" t="s">
        <v>64</v>
      </c>
      <c r="AA88" t="s">
        <v>67</v>
      </c>
      <c r="AB88" t="s">
        <v>64</v>
      </c>
      <c r="AC88" t="s">
        <v>65</v>
      </c>
      <c r="AD88" t="s">
        <v>958</v>
      </c>
      <c r="AE88"/>
      <c r="AF88"/>
      <c r="AG88" t="s">
        <v>1366</v>
      </c>
      <c r="AH88">
        <f t="shared" si="5"/>
        <v>33</v>
      </c>
      <c r="AI88">
        <v>3</v>
      </c>
      <c r="AJ88">
        <f t="shared" si="6"/>
        <v>1320</v>
      </c>
      <c r="AK88" s="171"/>
      <c r="AL88" s="167">
        <f t="shared" si="7"/>
        <v>33</v>
      </c>
      <c r="AM88" s="171"/>
      <c r="AN88" s="171">
        <f t="shared" si="8"/>
        <v>1320000</v>
      </c>
      <c r="AO88" s="171">
        <f t="shared" si="9"/>
        <v>1650000</v>
      </c>
      <c r="AP88" s="171"/>
      <c r="AQ88" s="171"/>
      <c r="AR88" s="171"/>
      <c r="AS88" s="171"/>
      <c r="AT88" s="171"/>
    </row>
    <row r="89" spans="1:50" s="167" customFormat="1" ht="25" customHeight="1" x14ac:dyDescent="0.35">
      <c r="A89">
        <v>14325</v>
      </c>
      <c r="B89" t="s">
        <v>125</v>
      </c>
      <c r="C89" t="s">
        <v>126</v>
      </c>
      <c r="D89">
        <v>1</v>
      </c>
      <c r="E89">
        <v>2025</v>
      </c>
      <c r="F89">
        <v>2025</v>
      </c>
      <c r="G89" t="s">
        <v>127</v>
      </c>
      <c r="H89" t="s">
        <v>125</v>
      </c>
      <c r="I89" t="s">
        <v>128</v>
      </c>
      <c r="J89" t="s">
        <v>960</v>
      </c>
      <c r="K89" t="s">
        <v>961</v>
      </c>
      <c r="L89" t="s">
        <v>56</v>
      </c>
      <c r="M89" t="s">
        <v>57</v>
      </c>
      <c r="N89"/>
      <c r="O89" t="s">
        <v>104</v>
      </c>
      <c r="P89" t="s">
        <v>209</v>
      </c>
      <c r="Q89" t="s">
        <v>445</v>
      </c>
      <c r="R89" t="s">
        <v>61</v>
      </c>
      <c r="S89" t="s">
        <v>62</v>
      </c>
      <c r="T89" t="s">
        <v>63</v>
      </c>
      <c r="U89">
        <v>10</v>
      </c>
      <c r="V89">
        <v>240</v>
      </c>
      <c r="W89">
        <v>12</v>
      </c>
      <c r="X89">
        <v>252</v>
      </c>
      <c r="Y89">
        <v>4</v>
      </c>
      <c r="Z89" t="s">
        <v>64</v>
      </c>
      <c r="AA89" t="s">
        <v>67</v>
      </c>
      <c r="AB89" t="s">
        <v>64</v>
      </c>
      <c r="AC89" t="s">
        <v>65</v>
      </c>
      <c r="AD89" t="s">
        <v>962</v>
      </c>
      <c r="AE89"/>
      <c r="AF89"/>
      <c r="AG89" t="s">
        <v>1366</v>
      </c>
      <c r="AH89">
        <f t="shared" si="5"/>
        <v>63</v>
      </c>
      <c r="AI89">
        <v>3</v>
      </c>
      <c r="AJ89">
        <f t="shared" si="6"/>
        <v>2520</v>
      </c>
      <c r="AK89" s="171"/>
      <c r="AL89" s="167">
        <f t="shared" si="7"/>
        <v>63</v>
      </c>
      <c r="AM89" s="171"/>
      <c r="AN89" s="171">
        <f t="shared" si="8"/>
        <v>2520000</v>
      </c>
      <c r="AO89" s="171">
        <f t="shared" si="9"/>
        <v>3150000</v>
      </c>
      <c r="AP89" s="171"/>
      <c r="AQ89" s="171"/>
      <c r="AR89" s="171"/>
      <c r="AS89" s="171"/>
      <c r="AT89" s="171"/>
    </row>
    <row r="90" spans="1:50" s="167" customFormat="1" ht="25" customHeight="1" x14ac:dyDescent="0.35">
      <c r="A90">
        <v>14435</v>
      </c>
      <c r="B90" t="s">
        <v>125</v>
      </c>
      <c r="C90" t="s">
        <v>126</v>
      </c>
      <c r="D90">
        <v>1</v>
      </c>
      <c r="E90">
        <v>2025</v>
      </c>
      <c r="F90">
        <v>2025</v>
      </c>
      <c r="G90" t="s">
        <v>127</v>
      </c>
      <c r="H90" t="s">
        <v>125</v>
      </c>
      <c r="I90" t="s">
        <v>128</v>
      </c>
      <c r="J90" t="s">
        <v>74</v>
      </c>
      <c r="K90" t="s">
        <v>75</v>
      </c>
      <c r="L90" t="s">
        <v>56</v>
      </c>
      <c r="M90" t="s">
        <v>57</v>
      </c>
      <c r="N90"/>
      <c r="O90" t="s">
        <v>111</v>
      </c>
      <c r="P90" t="s">
        <v>221</v>
      </c>
      <c r="Q90" t="s">
        <v>152</v>
      </c>
      <c r="R90" t="s">
        <v>61</v>
      </c>
      <c r="S90" t="s">
        <v>62</v>
      </c>
      <c r="T90" t="s">
        <v>63</v>
      </c>
      <c r="U90">
        <v>10</v>
      </c>
      <c r="V90">
        <v>160</v>
      </c>
      <c r="W90">
        <v>12</v>
      </c>
      <c r="X90">
        <v>172</v>
      </c>
      <c r="Y90">
        <v>4</v>
      </c>
      <c r="Z90" t="s">
        <v>64</v>
      </c>
      <c r="AA90" t="s">
        <v>67</v>
      </c>
      <c r="AB90" t="s">
        <v>64</v>
      </c>
      <c r="AC90" t="s">
        <v>65</v>
      </c>
      <c r="AD90" t="s">
        <v>989</v>
      </c>
      <c r="AE90"/>
      <c r="AF90"/>
      <c r="AG90" t="s">
        <v>1366</v>
      </c>
      <c r="AH90">
        <f t="shared" si="5"/>
        <v>43</v>
      </c>
      <c r="AI90">
        <v>3</v>
      </c>
      <c r="AJ90">
        <f t="shared" si="6"/>
        <v>1720</v>
      </c>
      <c r="AK90" s="171"/>
      <c r="AL90" s="167">
        <f t="shared" si="7"/>
        <v>43</v>
      </c>
      <c r="AM90" s="171"/>
      <c r="AN90" s="171">
        <f t="shared" si="8"/>
        <v>1720000</v>
      </c>
      <c r="AO90" s="171">
        <f t="shared" si="9"/>
        <v>2150000</v>
      </c>
      <c r="AP90" s="171"/>
      <c r="AQ90" s="171"/>
      <c r="AR90" s="171"/>
      <c r="AS90" s="171"/>
      <c r="AT90" s="171"/>
    </row>
    <row r="91" spans="1:50" s="167" customFormat="1" ht="25" customHeight="1" x14ac:dyDescent="0.35">
      <c r="A91">
        <v>14393</v>
      </c>
      <c r="B91" t="s">
        <v>125</v>
      </c>
      <c r="C91" t="s">
        <v>126</v>
      </c>
      <c r="D91">
        <v>1</v>
      </c>
      <c r="E91">
        <v>2025</v>
      </c>
      <c r="F91">
        <v>2025</v>
      </c>
      <c r="G91" t="s">
        <v>127</v>
      </c>
      <c r="H91" t="s">
        <v>125</v>
      </c>
      <c r="I91" t="s">
        <v>128</v>
      </c>
      <c r="J91" t="s">
        <v>992</v>
      </c>
      <c r="K91" t="s">
        <v>993</v>
      </c>
      <c r="L91" t="s">
        <v>56</v>
      </c>
      <c r="M91" t="s">
        <v>57</v>
      </c>
      <c r="N91"/>
      <c r="O91" t="s">
        <v>118</v>
      </c>
      <c r="P91" t="s">
        <v>252</v>
      </c>
      <c r="Q91" t="s">
        <v>152</v>
      </c>
      <c r="R91" t="s">
        <v>61</v>
      </c>
      <c r="S91" t="s">
        <v>62</v>
      </c>
      <c r="T91" t="s">
        <v>63</v>
      </c>
      <c r="U91">
        <v>15</v>
      </c>
      <c r="V91">
        <v>160</v>
      </c>
      <c r="W91">
        <v>12</v>
      </c>
      <c r="X91">
        <v>172</v>
      </c>
      <c r="Y91">
        <v>4</v>
      </c>
      <c r="Z91" t="s">
        <v>64</v>
      </c>
      <c r="AA91" t="s">
        <v>67</v>
      </c>
      <c r="AB91" t="s">
        <v>64</v>
      </c>
      <c r="AC91" t="s">
        <v>65</v>
      </c>
      <c r="AD91" t="s">
        <v>253</v>
      </c>
      <c r="AE91"/>
      <c r="AF91"/>
      <c r="AG91" t="s">
        <v>1366</v>
      </c>
      <c r="AH91">
        <f t="shared" si="5"/>
        <v>43</v>
      </c>
      <c r="AI91">
        <v>1</v>
      </c>
      <c r="AJ91">
        <f t="shared" si="6"/>
        <v>2580</v>
      </c>
      <c r="AK91" s="171"/>
      <c r="AL91" s="167">
        <f t="shared" si="7"/>
        <v>43</v>
      </c>
      <c r="AM91" s="171"/>
      <c r="AN91" s="171">
        <f t="shared" si="8"/>
        <v>2580000</v>
      </c>
      <c r="AO91" s="171">
        <f t="shared" si="9"/>
        <v>3225000</v>
      </c>
      <c r="AP91" s="171"/>
      <c r="AQ91" s="171"/>
      <c r="AR91" s="171"/>
      <c r="AS91" s="171"/>
      <c r="AT91" s="171"/>
    </row>
    <row r="92" spans="1:50" s="167" customFormat="1" ht="25" customHeight="1" x14ac:dyDescent="0.35">
      <c r="A92">
        <v>14438</v>
      </c>
      <c r="B92" t="s">
        <v>125</v>
      </c>
      <c r="C92" t="s">
        <v>126</v>
      </c>
      <c r="D92">
        <v>1</v>
      </c>
      <c r="E92">
        <v>2025</v>
      </c>
      <c r="F92">
        <v>2025</v>
      </c>
      <c r="G92" t="s">
        <v>127</v>
      </c>
      <c r="H92" t="s">
        <v>125</v>
      </c>
      <c r="I92" t="s">
        <v>128</v>
      </c>
      <c r="J92" t="s">
        <v>1000</v>
      </c>
      <c r="K92" t="s">
        <v>1001</v>
      </c>
      <c r="L92" t="s">
        <v>56</v>
      </c>
      <c r="M92" t="s">
        <v>57</v>
      </c>
      <c r="N92"/>
      <c r="O92" t="s">
        <v>111</v>
      </c>
      <c r="P92" t="s">
        <v>221</v>
      </c>
      <c r="Q92" t="s">
        <v>152</v>
      </c>
      <c r="R92" t="s">
        <v>61</v>
      </c>
      <c r="S92" t="s">
        <v>62</v>
      </c>
      <c r="T92" t="s">
        <v>63</v>
      </c>
      <c r="U92">
        <v>10</v>
      </c>
      <c r="V92">
        <v>180</v>
      </c>
      <c r="W92">
        <v>12</v>
      </c>
      <c r="X92">
        <v>192</v>
      </c>
      <c r="Y92">
        <v>4</v>
      </c>
      <c r="Z92" t="s">
        <v>64</v>
      </c>
      <c r="AA92" t="s">
        <v>67</v>
      </c>
      <c r="AB92" t="s">
        <v>64</v>
      </c>
      <c r="AC92" t="s">
        <v>65</v>
      </c>
      <c r="AD92" t="s">
        <v>1002</v>
      </c>
      <c r="AE92"/>
      <c r="AF92"/>
      <c r="AG92" t="s">
        <v>1366</v>
      </c>
      <c r="AH92">
        <f t="shared" si="5"/>
        <v>48</v>
      </c>
      <c r="AI92">
        <v>2</v>
      </c>
      <c r="AJ92">
        <f t="shared" si="6"/>
        <v>1920</v>
      </c>
      <c r="AK92" s="171"/>
      <c r="AL92" s="167">
        <f t="shared" si="7"/>
        <v>48</v>
      </c>
      <c r="AM92" s="171"/>
      <c r="AN92" s="171">
        <f t="shared" si="8"/>
        <v>1920000</v>
      </c>
      <c r="AO92" s="171">
        <f t="shared" si="9"/>
        <v>2400000</v>
      </c>
      <c r="AP92" s="171"/>
      <c r="AQ92" s="171"/>
      <c r="AR92" s="171"/>
      <c r="AS92" s="171"/>
      <c r="AT92" s="171"/>
    </row>
    <row r="93" spans="1:50" s="167" customFormat="1" ht="25" customHeight="1" x14ac:dyDescent="0.35">
      <c r="A93">
        <v>14273</v>
      </c>
      <c r="B93" t="s">
        <v>125</v>
      </c>
      <c r="C93" t="s">
        <v>126</v>
      </c>
      <c r="D93">
        <v>1</v>
      </c>
      <c r="E93">
        <v>2025</v>
      </c>
      <c r="F93">
        <v>2025</v>
      </c>
      <c r="G93" t="s">
        <v>127</v>
      </c>
      <c r="H93" t="s">
        <v>125</v>
      </c>
      <c r="I93" t="s">
        <v>128</v>
      </c>
      <c r="J93" t="s">
        <v>614</v>
      </c>
      <c r="K93" t="s">
        <v>615</v>
      </c>
      <c r="L93" t="s">
        <v>56</v>
      </c>
      <c r="M93" t="s">
        <v>57</v>
      </c>
      <c r="N93"/>
      <c r="O93" t="s">
        <v>104</v>
      </c>
      <c r="P93" t="s">
        <v>209</v>
      </c>
      <c r="Q93" t="s">
        <v>445</v>
      </c>
      <c r="R93" t="s">
        <v>61</v>
      </c>
      <c r="S93" t="s">
        <v>62</v>
      </c>
      <c r="T93" t="s">
        <v>108</v>
      </c>
      <c r="U93">
        <v>11</v>
      </c>
      <c r="V93">
        <v>100</v>
      </c>
      <c r="W93">
        <v>12</v>
      </c>
      <c r="X93">
        <v>112</v>
      </c>
      <c r="Y93">
        <v>3</v>
      </c>
      <c r="Z93" t="s">
        <v>64</v>
      </c>
      <c r="AA93" t="s">
        <v>67</v>
      </c>
      <c r="AB93" t="s">
        <v>64</v>
      </c>
      <c r="AC93" t="s">
        <v>65</v>
      </c>
      <c r="AD93" t="s">
        <v>1016</v>
      </c>
      <c r="AE93"/>
      <c r="AF93"/>
      <c r="AG93" t="s">
        <v>1366</v>
      </c>
      <c r="AH93">
        <f t="shared" si="5"/>
        <v>38</v>
      </c>
      <c r="AI93">
        <v>2</v>
      </c>
      <c r="AJ93">
        <f t="shared" si="6"/>
        <v>1232</v>
      </c>
      <c r="AK93" s="171"/>
      <c r="AL93" s="167">
        <f t="shared" si="7"/>
        <v>37.333333333333336</v>
      </c>
      <c r="AM93" s="171"/>
      <c r="AN93" s="171">
        <f t="shared" si="8"/>
        <v>1672000</v>
      </c>
      <c r="AO93" s="171">
        <f t="shared" si="9"/>
        <v>2090000</v>
      </c>
      <c r="AP93" s="171"/>
      <c r="AQ93" s="171"/>
      <c r="AR93" s="171"/>
      <c r="AS93" s="171"/>
      <c r="AT93" s="171"/>
    </row>
    <row r="94" spans="1:50" s="167" customFormat="1" ht="25" customHeight="1" x14ac:dyDescent="0.35">
      <c r="A94">
        <v>14394</v>
      </c>
      <c r="B94" t="s">
        <v>125</v>
      </c>
      <c r="C94" t="s">
        <v>126</v>
      </c>
      <c r="D94">
        <v>1</v>
      </c>
      <c r="E94">
        <v>2025</v>
      </c>
      <c r="F94">
        <v>2025</v>
      </c>
      <c r="G94" t="s">
        <v>127</v>
      </c>
      <c r="H94" t="s">
        <v>125</v>
      </c>
      <c r="I94" t="s">
        <v>128</v>
      </c>
      <c r="J94" t="s">
        <v>1033</v>
      </c>
      <c r="K94" t="s">
        <v>1034</v>
      </c>
      <c r="L94" t="s">
        <v>56</v>
      </c>
      <c r="M94" t="s">
        <v>57</v>
      </c>
      <c r="N94"/>
      <c r="O94" t="s">
        <v>118</v>
      </c>
      <c r="P94" t="s">
        <v>252</v>
      </c>
      <c r="Q94" t="s">
        <v>152</v>
      </c>
      <c r="R94" t="s">
        <v>61</v>
      </c>
      <c r="S94" t="s">
        <v>62</v>
      </c>
      <c r="T94" t="s">
        <v>63</v>
      </c>
      <c r="U94">
        <v>15</v>
      </c>
      <c r="V94">
        <v>195</v>
      </c>
      <c r="W94">
        <v>12</v>
      </c>
      <c r="X94">
        <v>207</v>
      </c>
      <c r="Y94">
        <v>4</v>
      </c>
      <c r="Z94" t="s">
        <v>64</v>
      </c>
      <c r="AA94" t="s">
        <v>67</v>
      </c>
      <c r="AB94" t="s">
        <v>64</v>
      </c>
      <c r="AC94" t="s">
        <v>65</v>
      </c>
      <c r="AD94" t="s">
        <v>253</v>
      </c>
      <c r="AE94"/>
      <c r="AF94"/>
      <c r="AG94" t="s">
        <v>1366</v>
      </c>
      <c r="AH94">
        <f t="shared" si="5"/>
        <v>52</v>
      </c>
      <c r="AI94">
        <v>2</v>
      </c>
      <c r="AJ94">
        <f t="shared" si="6"/>
        <v>3105</v>
      </c>
      <c r="AK94" s="171"/>
      <c r="AL94" s="167">
        <f t="shared" si="7"/>
        <v>51.75</v>
      </c>
      <c r="AM94" s="171"/>
      <c r="AN94" s="171">
        <f t="shared" si="8"/>
        <v>3120000</v>
      </c>
      <c r="AO94" s="171">
        <f t="shared" si="9"/>
        <v>3900000</v>
      </c>
      <c r="AP94" s="171"/>
      <c r="AQ94" s="171"/>
      <c r="AR94" s="171"/>
      <c r="AS94" s="171"/>
      <c r="AT94" s="171"/>
    </row>
    <row r="95" spans="1:50" s="167" customFormat="1" ht="25" customHeight="1" x14ac:dyDescent="0.35">
      <c r="A95">
        <v>14429</v>
      </c>
      <c r="B95" t="s">
        <v>125</v>
      </c>
      <c r="C95" t="s">
        <v>126</v>
      </c>
      <c r="D95">
        <v>1</v>
      </c>
      <c r="E95">
        <v>2025</v>
      </c>
      <c r="F95">
        <v>2025</v>
      </c>
      <c r="G95" t="s">
        <v>127</v>
      </c>
      <c r="H95" t="s">
        <v>125</v>
      </c>
      <c r="I95" t="s">
        <v>128</v>
      </c>
      <c r="J95" t="s">
        <v>1038</v>
      </c>
      <c r="K95" t="s">
        <v>1039</v>
      </c>
      <c r="L95" t="s">
        <v>56</v>
      </c>
      <c r="M95" t="s">
        <v>57</v>
      </c>
      <c r="N95"/>
      <c r="O95" t="s">
        <v>375</v>
      </c>
      <c r="P95" t="s">
        <v>1040</v>
      </c>
      <c r="Q95" t="s">
        <v>152</v>
      </c>
      <c r="R95" t="s">
        <v>61</v>
      </c>
      <c r="S95" t="s">
        <v>62</v>
      </c>
      <c r="T95" t="s">
        <v>63</v>
      </c>
      <c r="U95">
        <v>10</v>
      </c>
      <c r="V95">
        <v>120</v>
      </c>
      <c r="W95">
        <v>12</v>
      </c>
      <c r="X95">
        <v>132</v>
      </c>
      <c r="Y95">
        <v>4</v>
      </c>
      <c r="Z95" t="s">
        <v>64</v>
      </c>
      <c r="AA95" t="s">
        <v>67</v>
      </c>
      <c r="AB95" t="s">
        <v>64</v>
      </c>
      <c r="AC95" t="s">
        <v>65</v>
      </c>
      <c r="AD95" t="s">
        <v>1041</v>
      </c>
      <c r="AE95"/>
      <c r="AF95"/>
      <c r="AG95" t="s">
        <v>1366</v>
      </c>
      <c r="AH95">
        <f t="shared" si="5"/>
        <v>33</v>
      </c>
      <c r="AI95">
        <v>1</v>
      </c>
      <c r="AJ95">
        <f t="shared" si="6"/>
        <v>1320</v>
      </c>
      <c r="AK95" s="171"/>
      <c r="AL95" s="167">
        <f t="shared" si="7"/>
        <v>33</v>
      </c>
      <c r="AM95" s="171"/>
      <c r="AN95" s="171">
        <f t="shared" si="8"/>
        <v>1320000</v>
      </c>
      <c r="AO95" s="171">
        <f t="shared" si="9"/>
        <v>1650000</v>
      </c>
      <c r="AP95" s="171"/>
      <c r="AQ95" s="171"/>
      <c r="AR95" s="171"/>
      <c r="AS95" s="171"/>
      <c r="AT95" s="171"/>
    </row>
    <row r="96" spans="1:50" s="167" customFormat="1" ht="25" customHeight="1" x14ac:dyDescent="0.35">
      <c r="A96">
        <v>14450</v>
      </c>
      <c r="B96" t="s">
        <v>125</v>
      </c>
      <c r="C96" t="s">
        <v>126</v>
      </c>
      <c r="D96">
        <v>1</v>
      </c>
      <c r="E96">
        <v>2025</v>
      </c>
      <c r="F96">
        <v>2025</v>
      </c>
      <c r="G96" t="s">
        <v>127</v>
      </c>
      <c r="H96" t="s">
        <v>125</v>
      </c>
      <c r="I96" t="s">
        <v>128</v>
      </c>
      <c r="J96" t="s">
        <v>1047</v>
      </c>
      <c r="K96" t="s">
        <v>1048</v>
      </c>
      <c r="L96" t="s">
        <v>56</v>
      </c>
      <c r="M96" t="s">
        <v>57</v>
      </c>
      <c r="N96"/>
      <c r="O96" t="s">
        <v>58</v>
      </c>
      <c r="P96" t="s">
        <v>199</v>
      </c>
      <c r="Q96" t="s">
        <v>152</v>
      </c>
      <c r="R96" t="s">
        <v>61</v>
      </c>
      <c r="S96" t="s">
        <v>62</v>
      </c>
      <c r="T96" t="s">
        <v>63</v>
      </c>
      <c r="U96">
        <v>10</v>
      </c>
      <c r="V96">
        <v>260</v>
      </c>
      <c r="W96">
        <v>12</v>
      </c>
      <c r="X96">
        <v>272</v>
      </c>
      <c r="Y96">
        <v>4</v>
      </c>
      <c r="Z96" t="s">
        <v>64</v>
      </c>
      <c r="AA96" t="s">
        <v>67</v>
      </c>
      <c r="AB96" t="s">
        <v>64</v>
      </c>
      <c r="AC96" t="s">
        <v>65</v>
      </c>
      <c r="AD96" t="s">
        <v>1049</v>
      </c>
      <c r="AE96" t="s">
        <v>64</v>
      </c>
      <c r="AF96" s="88" t="s">
        <v>2048</v>
      </c>
      <c r="AG96" t="s">
        <v>1366</v>
      </c>
      <c r="AH96">
        <f t="shared" si="5"/>
        <v>68</v>
      </c>
      <c r="AI96">
        <v>2</v>
      </c>
      <c r="AJ96">
        <f t="shared" si="6"/>
        <v>2720</v>
      </c>
      <c r="AK96" s="171"/>
      <c r="AL96" s="167">
        <f t="shared" si="7"/>
        <v>68</v>
      </c>
      <c r="AM96" s="171"/>
      <c r="AN96" s="171">
        <f t="shared" si="8"/>
        <v>2720000</v>
      </c>
      <c r="AO96" s="171">
        <f t="shared" si="9"/>
        <v>3400000</v>
      </c>
      <c r="AP96" s="171"/>
      <c r="AQ96" s="171"/>
      <c r="AR96" s="171"/>
      <c r="AS96" s="171"/>
      <c r="AT96" s="171"/>
    </row>
    <row r="97" spans="1:50" s="167" customFormat="1" ht="25" customHeight="1" x14ac:dyDescent="0.35">
      <c r="A97">
        <v>14418</v>
      </c>
      <c r="B97" t="s">
        <v>125</v>
      </c>
      <c r="C97" t="s">
        <v>126</v>
      </c>
      <c r="D97">
        <v>1</v>
      </c>
      <c r="E97">
        <v>2025</v>
      </c>
      <c r="F97">
        <v>2025</v>
      </c>
      <c r="G97" t="s">
        <v>127</v>
      </c>
      <c r="H97" t="s">
        <v>125</v>
      </c>
      <c r="I97" t="s">
        <v>128</v>
      </c>
      <c r="J97" t="s">
        <v>677</v>
      </c>
      <c r="K97" t="s">
        <v>678</v>
      </c>
      <c r="L97" t="s">
        <v>56</v>
      </c>
      <c r="M97" t="s">
        <v>57</v>
      </c>
      <c r="N97"/>
      <c r="O97" t="s">
        <v>104</v>
      </c>
      <c r="P97" t="s">
        <v>203</v>
      </c>
      <c r="Q97" t="s">
        <v>152</v>
      </c>
      <c r="R97" t="s">
        <v>61</v>
      </c>
      <c r="S97" t="s">
        <v>62</v>
      </c>
      <c r="T97" t="s">
        <v>945</v>
      </c>
      <c r="U97">
        <v>20</v>
      </c>
      <c r="V97">
        <v>40</v>
      </c>
      <c r="W97">
        <v>12</v>
      </c>
      <c r="X97">
        <v>52</v>
      </c>
      <c r="Y97">
        <v>4</v>
      </c>
      <c r="Z97" t="s">
        <v>64</v>
      </c>
      <c r="AA97" t="s">
        <v>67</v>
      </c>
      <c r="AB97" t="s">
        <v>67</v>
      </c>
      <c r="AC97" t="s">
        <v>65</v>
      </c>
      <c r="AD97" t="s">
        <v>1052</v>
      </c>
      <c r="AE97"/>
      <c r="AF97"/>
      <c r="AG97" t="s">
        <v>1366</v>
      </c>
      <c r="AH97">
        <f t="shared" si="5"/>
        <v>13</v>
      </c>
      <c r="AI97">
        <v>3</v>
      </c>
      <c r="AJ97">
        <f t="shared" si="6"/>
        <v>1040</v>
      </c>
      <c r="AK97" s="171"/>
      <c r="AL97" s="167">
        <f t="shared" si="7"/>
        <v>13</v>
      </c>
      <c r="AM97" s="171"/>
      <c r="AN97" s="171">
        <f t="shared" si="8"/>
        <v>1040000</v>
      </c>
      <c r="AO97" s="171">
        <f t="shared" si="9"/>
        <v>1300000</v>
      </c>
      <c r="AP97" s="171"/>
      <c r="AQ97" s="171"/>
      <c r="AR97" s="171"/>
      <c r="AS97" s="171"/>
      <c r="AT97" s="171"/>
    </row>
    <row r="98" spans="1:50" s="167" customFormat="1" ht="25" customHeight="1" x14ac:dyDescent="0.35">
      <c r="A98">
        <v>14334</v>
      </c>
      <c r="B98" t="s">
        <v>125</v>
      </c>
      <c r="C98" t="s">
        <v>126</v>
      </c>
      <c r="D98">
        <v>1</v>
      </c>
      <c r="E98">
        <v>2025</v>
      </c>
      <c r="F98">
        <v>2025</v>
      </c>
      <c r="G98" t="s">
        <v>127</v>
      </c>
      <c r="H98" t="s">
        <v>125</v>
      </c>
      <c r="I98" t="s">
        <v>128</v>
      </c>
      <c r="J98" t="s">
        <v>740</v>
      </c>
      <c r="K98" t="s">
        <v>741</v>
      </c>
      <c r="L98" t="s">
        <v>56</v>
      </c>
      <c r="M98" t="s">
        <v>57</v>
      </c>
      <c r="N98"/>
      <c r="O98" t="s">
        <v>236</v>
      </c>
      <c r="P98" t="s">
        <v>237</v>
      </c>
      <c r="Q98" t="s">
        <v>152</v>
      </c>
      <c r="R98" t="s">
        <v>61</v>
      </c>
      <c r="S98" t="s">
        <v>62</v>
      </c>
      <c r="T98" t="s">
        <v>63</v>
      </c>
      <c r="U98">
        <v>10</v>
      </c>
      <c r="V98">
        <v>95</v>
      </c>
      <c r="W98">
        <v>12</v>
      </c>
      <c r="X98">
        <v>107</v>
      </c>
      <c r="Y98">
        <v>4</v>
      </c>
      <c r="Z98" t="s">
        <v>64</v>
      </c>
      <c r="AA98" t="s">
        <v>67</v>
      </c>
      <c r="AB98" t="s">
        <v>64</v>
      </c>
      <c r="AC98" t="s">
        <v>65</v>
      </c>
      <c r="AD98" t="s">
        <v>1068</v>
      </c>
      <c r="AE98"/>
      <c r="AF98"/>
      <c r="AG98" t="s">
        <v>1366</v>
      </c>
      <c r="AH98">
        <f t="shared" si="5"/>
        <v>27</v>
      </c>
      <c r="AI98">
        <v>2</v>
      </c>
      <c r="AJ98">
        <f t="shared" si="6"/>
        <v>1070</v>
      </c>
      <c r="AK98" s="171"/>
      <c r="AL98" s="167">
        <f t="shared" si="7"/>
        <v>26.75</v>
      </c>
      <c r="AM98" s="171"/>
      <c r="AN98" s="171">
        <f t="shared" si="8"/>
        <v>1080000</v>
      </c>
      <c r="AO98" s="171">
        <f t="shared" si="9"/>
        <v>1350000</v>
      </c>
      <c r="AP98" s="171"/>
      <c r="AQ98" s="171"/>
      <c r="AR98" s="171"/>
      <c r="AS98" s="171"/>
      <c r="AT98" s="171"/>
    </row>
    <row r="99" spans="1:50" s="167" customFormat="1" ht="25" customHeight="1" x14ac:dyDescent="0.35">
      <c r="A99">
        <v>14266</v>
      </c>
      <c r="B99" t="s">
        <v>125</v>
      </c>
      <c r="C99" t="s">
        <v>126</v>
      </c>
      <c r="D99">
        <v>1</v>
      </c>
      <c r="E99">
        <v>2025</v>
      </c>
      <c r="F99">
        <v>2025</v>
      </c>
      <c r="G99" t="s">
        <v>127</v>
      </c>
      <c r="H99" t="s">
        <v>125</v>
      </c>
      <c r="I99" t="s">
        <v>128</v>
      </c>
      <c r="J99" t="s">
        <v>79</v>
      </c>
      <c r="K99" t="s">
        <v>80</v>
      </c>
      <c r="L99" t="s">
        <v>56</v>
      </c>
      <c r="M99" t="s">
        <v>57</v>
      </c>
      <c r="N99"/>
      <c r="O99" t="s">
        <v>104</v>
      </c>
      <c r="P99" t="s">
        <v>209</v>
      </c>
      <c r="Q99" t="s">
        <v>152</v>
      </c>
      <c r="R99" t="s">
        <v>61</v>
      </c>
      <c r="S99" t="s">
        <v>62</v>
      </c>
      <c r="T99" t="s">
        <v>63</v>
      </c>
      <c r="U99">
        <v>11</v>
      </c>
      <c r="V99">
        <v>110</v>
      </c>
      <c r="W99">
        <v>12</v>
      </c>
      <c r="X99">
        <v>122</v>
      </c>
      <c r="Y99">
        <v>3</v>
      </c>
      <c r="Z99" t="s">
        <v>64</v>
      </c>
      <c r="AA99" t="s">
        <v>67</v>
      </c>
      <c r="AB99" t="s">
        <v>64</v>
      </c>
      <c r="AC99" t="s">
        <v>65</v>
      </c>
      <c r="AD99" t="s">
        <v>1079</v>
      </c>
      <c r="AE99"/>
      <c r="AF99"/>
      <c r="AG99" t="s">
        <v>1366</v>
      </c>
      <c r="AH99">
        <f t="shared" si="5"/>
        <v>41</v>
      </c>
      <c r="AI99">
        <v>2</v>
      </c>
      <c r="AJ99">
        <f t="shared" si="6"/>
        <v>1342</v>
      </c>
      <c r="AK99" s="171"/>
      <c r="AL99" s="167">
        <f t="shared" si="7"/>
        <v>40.666666666666664</v>
      </c>
      <c r="AM99" s="171"/>
      <c r="AN99" s="171">
        <f t="shared" si="8"/>
        <v>1804000</v>
      </c>
      <c r="AO99" s="171">
        <f t="shared" si="9"/>
        <v>2255000</v>
      </c>
      <c r="AP99" s="171"/>
      <c r="AQ99" s="171"/>
      <c r="AR99" s="171"/>
      <c r="AS99" s="171"/>
      <c r="AT99" s="171"/>
    </row>
    <row r="100" spans="1:50" s="167" customFormat="1" ht="25" customHeight="1" x14ac:dyDescent="0.35">
      <c r="A100">
        <v>14329</v>
      </c>
      <c r="B100" t="s">
        <v>125</v>
      </c>
      <c r="C100" t="s">
        <v>126</v>
      </c>
      <c r="D100">
        <v>1</v>
      </c>
      <c r="E100">
        <v>2025</v>
      </c>
      <c r="F100">
        <v>2025</v>
      </c>
      <c r="G100" t="s">
        <v>127</v>
      </c>
      <c r="H100" t="s">
        <v>125</v>
      </c>
      <c r="I100" t="s">
        <v>128</v>
      </c>
      <c r="J100" t="s">
        <v>79</v>
      </c>
      <c r="K100" t="s">
        <v>80</v>
      </c>
      <c r="L100" t="s">
        <v>56</v>
      </c>
      <c r="M100" t="s">
        <v>57</v>
      </c>
      <c r="N100"/>
      <c r="O100" t="s">
        <v>236</v>
      </c>
      <c r="P100" t="s">
        <v>237</v>
      </c>
      <c r="Q100" t="s">
        <v>152</v>
      </c>
      <c r="R100" t="s">
        <v>61</v>
      </c>
      <c r="S100" t="s">
        <v>62</v>
      </c>
      <c r="T100" t="s">
        <v>63</v>
      </c>
      <c r="U100">
        <v>10</v>
      </c>
      <c r="V100">
        <v>110</v>
      </c>
      <c r="W100">
        <v>12</v>
      </c>
      <c r="X100">
        <v>122</v>
      </c>
      <c r="Y100">
        <v>4</v>
      </c>
      <c r="Z100" t="s">
        <v>64</v>
      </c>
      <c r="AA100" t="s">
        <v>67</v>
      </c>
      <c r="AB100" t="s">
        <v>64</v>
      </c>
      <c r="AC100" t="s">
        <v>65</v>
      </c>
      <c r="AD100" t="s">
        <v>1086</v>
      </c>
      <c r="AE100"/>
      <c r="AF100"/>
      <c r="AG100" t="s">
        <v>1366</v>
      </c>
      <c r="AH100">
        <f t="shared" si="5"/>
        <v>31</v>
      </c>
      <c r="AI100">
        <v>2</v>
      </c>
      <c r="AJ100">
        <f t="shared" si="6"/>
        <v>1220</v>
      </c>
      <c r="AK100" s="171"/>
      <c r="AL100" s="167">
        <f t="shared" si="7"/>
        <v>30.5</v>
      </c>
      <c r="AM100" s="171"/>
      <c r="AN100" s="171">
        <f t="shared" si="8"/>
        <v>1240000</v>
      </c>
      <c r="AO100" s="171">
        <f t="shared" si="9"/>
        <v>1550000</v>
      </c>
      <c r="AP100" s="171"/>
      <c r="AQ100" s="171"/>
      <c r="AR100" s="171"/>
      <c r="AS100" s="171"/>
      <c r="AT100" s="171"/>
    </row>
    <row r="101" spans="1:50" s="167" customFormat="1" ht="25" customHeight="1" x14ac:dyDescent="0.35">
      <c r="A101">
        <v>14330</v>
      </c>
      <c r="B101" t="s">
        <v>125</v>
      </c>
      <c r="C101" t="s">
        <v>126</v>
      </c>
      <c r="D101">
        <v>1</v>
      </c>
      <c r="E101">
        <v>2025</v>
      </c>
      <c r="F101">
        <v>2025</v>
      </c>
      <c r="G101" t="s">
        <v>127</v>
      </c>
      <c r="H101" t="s">
        <v>125</v>
      </c>
      <c r="I101" t="s">
        <v>128</v>
      </c>
      <c r="J101" t="s">
        <v>79</v>
      </c>
      <c r="K101" t="s">
        <v>80</v>
      </c>
      <c r="L101" t="s">
        <v>56</v>
      </c>
      <c r="M101" t="s">
        <v>57</v>
      </c>
      <c r="N101"/>
      <c r="O101" t="s">
        <v>143</v>
      </c>
      <c r="P101" t="s">
        <v>244</v>
      </c>
      <c r="Q101" t="s">
        <v>152</v>
      </c>
      <c r="R101" t="s">
        <v>61</v>
      </c>
      <c r="S101" t="s">
        <v>62</v>
      </c>
      <c r="T101" t="s">
        <v>63</v>
      </c>
      <c r="U101">
        <v>10</v>
      </c>
      <c r="V101">
        <v>110</v>
      </c>
      <c r="W101">
        <v>12</v>
      </c>
      <c r="X101">
        <v>122</v>
      </c>
      <c r="Y101">
        <v>4</v>
      </c>
      <c r="Z101" t="s">
        <v>64</v>
      </c>
      <c r="AA101" t="s">
        <v>67</v>
      </c>
      <c r="AB101" t="s">
        <v>64</v>
      </c>
      <c r="AC101" t="s">
        <v>65</v>
      </c>
      <c r="AD101" t="s">
        <v>1089</v>
      </c>
      <c r="AE101"/>
      <c r="AF101"/>
      <c r="AG101" t="s">
        <v>1366</v>
      </c>
      <c r="AH101">
        <f t="shared" si="5"/>
        <v>31</v>
      </c>
      <c r="AI101">
        <v>2</v>
      </c>
      <c r="AJ101">
        <f t="shared" si="6"/>
        <v>1220</v>
      </c>
      <c r="AK101" s="171"/>
      <c r="AL101" s="167">
        <f t="shared" si="7"/>
        <v>30.5</v>
      </c>
      <c r="AM101" s="171"/>
      <c r="AN101" s="171">
        <f t="shared" si="8"/>
        <v>1240000</v>
      </c>
      <c r="AO101" s="171">
        <f t="shared" si="9"/>
        <v>1550000</v>
      </c>
      <c r="AP101" s="171"/>
      <c r="AQ101" s="171"/>
      <c r="AR101" s="171"/>
      <c r="AS101" s="171"/>
      <c r="AT101" s="171"/>
    </row>
    <row r="102" spans="1:50" s="167" customFormat="1" ht="25" customHeight="1" x14ac:dyDescent="0.35">
      <c r="A102">
        <v>14434</v>
      </c>
      <c r="B102" t="s">
        <v>125</v>
      </c>
      <c r="C102" t="s">
        <v>126</v>
      </c>
      <c r="D102">
        <v>1</v>
      </c>
      <c r="E102">
        <v>2025</v>
      </c>
      <c r="F102">
        <v>2025</v>
      </c>
      <c r="G102" t="s">
        <v>127</v>
      </c>
      <c r="H102" t="s">
        <v>125</v>
      </c>
      <c r="I102" t="s">
        <v>128</v>
      </c>
      <c r="J102" t="s">
        <v>762</v>
      </c>
      <c r="K102" t="s">
        <v>763</v>
      </c>
      <c r="L102" t="s">
        <v>56</v>
      </c>
      <c r="M102" t="s">
        <v>57</v>
      </c>
      <c r="N102"/>
      <c r="O102" t="s">
        <v>630</v>
      </c>
      <c r="P102" t="s">
        <v>1093</v>
      </c>
      <c r="Q102" t="s">
        <v>152</v>
      </c>
      <c r="R102" t="s">
        <v>61</v>
      </c>
      <c r="S102" t="s">
        <v>62</v>
      </c>
      <c r="T102" t="s">
        <v>63</v>
      </c>
      <c r="U102">
        <v>10</v>
      </c>
      <c r="V102">
        <v>108</v>
      </c>
      <c r="W102">
        <v>12</v>
      </c>
      <c r="X102">
        <v>120</v>
      </c>
      <c r="Y102">
        <v>4</v>
      </c>
      <c r="Z102" t="s">
        <v>64</v>
      </c>
      <c r="AA102" t="s">
        <v>67</v>
      </c>
      <c r="AB102" t="s">
        <v>64</v>
      </c>
      <c r="AC102" t="s">
        <v>65</v>
      </c>
      <c r="AD102" t="s">
        <v>1094</v>
      </c>
      <c r="AE102"/>
      <c r="AF102"/>
      <c r="AG102" t="s">
        <v>1366</v>
      </c>
      <c r="AH102">
        <f t="shared" si="5"/>
        <v>30</v>
      </c>
      <c r="AI102">
        <v>3</v>
      </c>
      <c r="AJ102">
        <f t="shared" si="6"/>
        <v>1200</v>
      </c>
      <c r="AK102" s="171"/>
      <c r="AL102" s="167">
        <f t="shared" si="7"/>
        <v>30</v>
      </c>
      <c r="AM102" s="171"/>
      <c r="AN102" s="171">
        <f t="shared" si="8"/>
        <v>1200000</v>
      </c>
      <c r="AO102" s="171">
        <f t="shared" si="9"/>
        <v>1500000</v>
      </c>
      <c r="AP102" s="171"/>
      <c r="AQ102" s="171"/>
      <c r="AR102" s="171"/>
      <c r="AS102" s="171"/>
      <c r="AT102" s="171"/>
    </row>
    <row r="103" spans="1:50" s="167" customFormat="1" ht="25" customHeight="1" x14ac:dyDescent="0.35">
      <c r="A103">
        <v>14448</v>
      </c>
      <c r="B103" t="s">
        <v>125</v>
      </c>
      <c r="C103" t="s">
        <v>126</v>
      </c>
      <c r="D103">
        <v>1</v>
      </c>
      <c r="E103">
        <v>2025</v>
      </c>
      <c r="F103">
        <v>2025</v>
      </c>
      <c r="G103" t="s">
        <v>127</v>
      </c>
      <c r="H103" t="s">
        <v>125</v>
      </c>
      <c r="I103" t="s">
        <v>128</v>
      </c>
      <c r="J103" t="s">
        <v>762</v>
      </c>
      <c r="K103" t="s">
        <v>763</v>
      </c>
      <c r="L103" t="s">
        <v>56</v>
      </c>
      <c r="M103" t="s">
        <v>57</v>
      </c>
      <c r="N103"/>
      <c r="O103" t="s">
        <v>236</v>
      </c>
      <c r="P103" t="s">
        <v>1097</v>
      </c>
      <c r="Q103" t="s">
        <v>152</v>
      </c>
      <c r="R103" t="s">
        <v>61</v>
      </c>
      <c r="S103" t="s">
        <v>62</v>
      </c>
      <c r="T103" t="s">
        <v>63</v>
      </c>
      <c r="U103">
        <v>10</v>
      </c>
      <c r="V103">
        <v>108</v>
      </c>
      <c r="W103">
        <v>12</v>
      </c>
      <c r="X103">
        <v>120</v>
      </c>
      <c r="Y103">
        <v>4</v>
      </c>
      <c r="Z103" t="s">
        <v>64</v>
      </c>
      <c r="AA103" t="s">
        <v>67</v>
      </c>
      <c r="AB103" t="s">
        <v>64</v>
      </c>
      <c r="AC103" t="s">
        <v>65</v>
      </c>
      <c r="AD103" t="s">
        <v>1098</v>
      </c>
      <c r="AE103"/>
      <c r="AF103"/>
      <c r="AG103" t="s">
        <v>1366</v>
      </c>
      <c r="AH103">
        <f t="shared" si="5"/>
        <v>30</v>
      </c>
      <c r="AI103">
        <v>3</v>
      </c>
      <c r="AJ103">
        <f t="shared" si="6"/>
        <v>1200</v>
      </c>
      <c r="AK103" s="171"/>
      <c r="AL103" s="167">
        <f t="shared" si="7"/>
        <v>30</v>
      </c>
      <c r="AM103" s="171"/>
      <c r="AN103" s="171">
        <f t="shared" si="8"/>
        <v>1200000</v>
      </c>
      <c r="AO103" s="171">
        <f t="shared" si="9"/>
        <v>1500000</v>
      </c>
      <c r="AP103" s="171"/>
      <c r="AQ103" s="171"/>
      <c r="AR103" s="171"/>
      <c r="AS103" s="171"/>
      <c r="AT103" s="171"/>
    </row>
    <row r="104" spans="1:50" s="167" customFormat="1" ht="25" customHeight="1" x14ac:dyDescent="0.35">
      <c r="A104">
        <v>14315</v>
      </c>
      <c r="B104" t="s">
        <v>125</v>
      </c>
      <c r="C104" t="s">
        <v>126</v>
      </c>
      <c r="D104">
        <v>1</v>
      </c>
      <c r="E104">
        <v>2025</v>
      </c>
      <c r="F104">
        <v>2025</v>
      </c>
      <c r="G104" t="s">
        <v>127</v>
      </c>
      <c r="H104" t="s">
        <v>125</v>
      </c>
      <c r="I104" t="s">
        <v>128</v>
      </c>
      <c r="J104" t="s">
        <v>129</v>
      </c>
      <c r="K104" t="s">
        <v>130</v>
      </c>
      <c r="L104" t="s">
        <v>56</v>
      </c>
      <c r="M104" t="s">
        <v>57</v>
      </c>
      <c r="N104"/>
      <c r="O104" t="s">
        <v>104</v>
      </c>
      <c r="P104" t="s">
        <v>151</v>
      </c>
      <c r="Q104" t="s">
        <v>152</v>
      </c>
      <c r="R104" t="s">
        <v>61</v>
      </c>
      <c r="S104" t="s">
        <v>62</v>
      </c>
      <c r="T104" t="s">
        <v>63</v>
      </c>
      <c r="U104">
        <v>19</v>
      </c>
      <c r="V104">
        <v>176</v>
      </c>
      <c r="W104">
        <v>12</v>
      </c>
      <c r="X104">
        <v>188</v>
      </c>
      <c r="Y104">
        <v>4</v>
      </c>
      <c r="Z104" t="s">
        <v>64</v>
      </c>
      <c r="AA104" t="s">
        <v>67</v>
      </c>
      <c r="AB104" t="s">
        <v>67</v>
      </c>
      <c r="AC104" t="s">
        <v>65</v>
      </c>
      <c r="AD104" t="s">
        <v>153</v>
      </c>
      <c r="AE104" t="s">
        <v>64</v>
      </c>
      <c r="AF104" s="88" t="s">
        <v>110</v>
      </c>
      <c r="AG104" t="s">
        <v>1366</v>
      </c>
      <c r="AH104">
        <f t="shared" si="5"/>
        <v>47</v>
      </c>
      <c r="AI104">
        <v>2</v>
      </c>
      <c r="AJ104">
        <f t="shared" si="6"/>
        <v>3572</v>
      </c>
      <c r="AK104" s="171"/>
      <c r="AL104" s="167">
        <f t="shared" si="7"/>
        <v>47</v>
      </c>
      <c r="AM104" s="171"/>
      <c r="AN104" s="171">
        <f t="shared" si="8"/>
        <v>3572000</v>
      </c>
      <c r="AO104" s="171">
        <f t="shared" si="9"/>
        <v>4465000</v>
      </c>
      <c r="AP104" s="171"/>
      <c r="AQ104" s="171"/>
      <c r="AR104" s="171"/>
      <c r="AS104" s="171"/>
      <c r="AT104" s="171"/>
    </row>
    <row r="105" spans="1:50" s="167" customFormat="1" ht="25" customHeight="1" x14ac:dyDescent="0.35">
      <c r="A105">
        <v>14389</v>
      </c>
      <c r="B105" t="s">
        <v>125</v>
      </c>
      <c r="C105" t="s">
        <v>126</v>
      </c>
      <c r="D105">
        <v>1</v>
      </c>
      <c r="E105">
        <v>2025</v>
      </c>
      <c r="F105">
        <v>2025</v>
      </c>
      <c r="G105" t="s">
        <v>127</v>
      </c>
      <c r="H105" t="s">
        <v>125</v>
      </c>
      <c r="I105" t="s">
        <v>128</v>
      </c>
      <c r="J105" t="s">
        <v>100</v>
      </c>
      <c r="K105" t="s">
        <v>130</v>
      </c>
      <c r="L105" t="s">
        <v>56</v>
      </c>
      <c r="M105" t="s">
        <v>57</v>
      </c>
      <c r="N105"/>
      <c r="O105" t="s">
        <v>104</v>
      </c>
      <c r="P105" t="s">
        <v>105</v>
      </c>
      <c r="Q105" t="s">
        <v>158</v>
      </c>
      <c r="R105" t="s">
        <v>61</v>
      </c>
      <c r="S105" t="s">
        <v>62</v>
      </c>
      <c r="T105" t="s">
        <v>159</v>
      </c>
      <c r="U105">
        <v>14</v>
      </c>
      <c r="V105">
        <v>260</v>
      </c>
      <c r="W105">
        <v>12</v>
      </c>
      <c r="X105">
        <v>272</v>
      </c>
      <c r="Y105">
        <v>4</v>
      </c>
      <c r="Z105" t="s">
        <v>64</v>
      </c>
      <c r="AA105" t="s">
        <v>67</v>
      </c>
      <c r="AB105" t="s">
        <v>64</v>
      </c>
      <c r="AC105" t="s">
        <v>65</v>
      </c>
      <c r="AD105" t="s">
        <v>160</v>
      </c>
      <c r="AE105" t="s">
        <v>64</v>
      </c>
      <c r="AF105" s="192" t="s">
        <v>110</v>
      </c>
      <c r="AG105" t="s">
        <v>1366</v>
      </c>
      <c r="AH105">
        <f t="shared" si="5"/>
        <v>68</v>
      </c>
      <c r="AI105">
        <v>2</v>
      </c>
      <c r="AJ105">
        <f t="shared" si="6"/>
        <v>3808</v>
      </c>
      <c r="AK105" s="171"/>
      <c r="AL105" s="167">
        <f t="shared" si="7"/>
        <v>68</v>
      </c>
      <c r="AM105" s="171"/>
      <c r="AN105" s="171">
        <f t="shared" si="8"/>
        <v>3808000</v>
      </c>
      <c r="AO105" s="171">
        <f t="shared" si="9"/>
        <v>4760000</v>
      </c>
      <c r="AP105" s="171"/>
      <c r="AQ105" s="171"/>
      <c r="AR105" s="171"/>
      <c r="AS105" s="171"/>
      <c r="AT105" s="171"/>
      <c r="AU105" s="163"/>
      <c r="AV105" s="163"/>
      <c r="AW105" s="163"/>
      <c r="AX105" s="163"/>
    </row>
    <row r="106" spans="1:50" s="167" customFormat="1" ht="25" customHeight="1" x14ac:dyDescent="0.35">
      <c r="A106">
        <v>14288</v>
      </c>
      <c r="B106" t="s">
        <v>125</v>
      </c>
      <c r="C106" t="s">
        <v>126</v>
      </c>
      <c r="D106">
        <v>1</v>
      </c>
      <c r="E106">
        <v>2025</v>
      </c>
      <c r="F106">
        <v>2025</v>
      </c>
      <c r="G106" t="s">
        <v>127</v>
      </c>
      <c r="H106" t="s">
        <v>125</v>
      </c>
      <c r="I106" t="s">
        <v>128</v>
      </c>
      <c r="J106" t="s">
        <v>100</v>
      </c>
      <c r="K106" t="s">
        <v>101</v>
      </c>
      <c r="L106" t="s">
        <v>56</v>
      </c>
      <c r="M106" t="s">
        <v>57</v>
      </c>
      <c r="N106"/>
      <c r="O106" t="s">
        <v>143</v>
      </c>
      <c r="P106" t="s">
        <v>165</v>
      </c>
      <c r="Q106" t="s">
        <v>152</v>
      </c>
      <c r="R106" t="s">
        <v>61</v>
      </c>
      <c r="S106" t="s">
        <v>62</v>
      </c>
      <c r="T106" t="s">
        <v>63</v>
      </c>
      <c r="U106">
        <v>10</v>
      </c>
      <c r="V106">
        <v>260</v>
      </c>
      <c r="W106">
        <v>12</v>
      </c>
      <c r="X106">
        <v>272</v>
      </c>
      <c r="Y106">
        <v>4</v>
      </c>
      <c r="Z106" t="s">
        <v>64</v>
      </c>
      <c r="AA106" t="s">
        <v>67</v>
      </c>
      <c r="AB106" t="s">
        <v>64</v>
      </c>
      <c r="AC106" t="s">
        <v>65</v>
      </c>
      <c r="AD106" t="s">
        <v>2049</v>
      </c>
      <c r="AE106" t="s">
        <v>64</v>
      </c>
      <c r="AF106" s="192" t="s">
        <v>110</v>
      </c>
      <c r="AG106" t="s">
        <v>1366</v>
      </c>
      <c r="AH106">
        <f t="shared" si="5"/>
        <v>68</v>
      </c>
      <c r="AI106">
        <v>2</v>
      </c>
      <c r="AJ106">
        <f t="shared" si="6"/>
        <v>2720</v>
      </c>
      <c r="AK106" s="171"/>
      <c r="AL106" s="167">
        <f t="shared" si="7"/>
        <v>68</v>
      </c>
      <c r="AM106" s="171"/>
      <c r="AN106" s="171">
        <f t="shared" si="8"/>
        <v>2720000</v>
      </c>
      <c r="AO106" s="171">
        <f t="shared" si="9"/>
        <v>3400000</v>
      </c>
      <c r="AP106" s="171"/>
      <c r="AQ106" s="171"/>
      <c r="AR106" s="171"/>
      <c r="AS106" s="171"/>
      <c r="AT106" s="171"/>
      <c r="AU106" s="163"/>
      <c r="AV106" s="163"/>
      <c r="AW106" s="163"/>
      <c r="AX106" s="163"/>
    </row>
    <row r="107" spans="1:50" s="167" customFormat="1" ht="25" customHeight="1" x14ac:dyDescent="0.35">
      <c r="A107">
        <v>14422</v>
      </c>
      <c r="B107" t="s">
        <v>125</v>
      </c>
      <c r="C107" t="s">
        <v>126</v>
      </c>
      <c r="D107">
        <v>1</v>
      </c>
      <c r="E107">
        <v>2025</v>
      </c>
      <c r="F107">
        <v>2025</v>
      </c>
      <c r="G107" t="s">
        <v>127</v>
      </c>
      <c r="H107" t="s">
        <v>125</v>
      </c>
      <c r="I107" t="s">
        <v>128</v>
      </c>
      <c r="J107" t="s">
        <v>100</v>
      </c>
      <c r="K107" t="s">
        <v>101</v>
      </c>
      <c r="L107" t="s">
        <v>56</v>
      </c>
      <c r="M107" t="s">
        <v>57</v>
      </c>
      <c r="N107"/>
      <c r="O107" t="s">
        <v>58</v>
      </c>
      <c r="P107" t="s">
        <v>131</v>
      </c>
      <c r="Q107" t="s">
        <v>152</v>
      </c>
      <c r="R107" t="s">
        <v>61</v>
      </c>
      <c r="S107" t="s">
        <v>62</v>
      </c>
      <c r="T107" t="s">
        <v>63</v>
      </c>
      <c r="U107">
        <v>10</v>
      </c>
      <c r="V107">
        <v>260</v>
      </c>
      <c r="W107">
        <v>12</v>
      </c>
      <c r="X107">
        <v>272</v>
      </c>
      <c r="Y107">
        <v>4</v>
      </c>
      <c r="Z107" t="s">
        <v>64</v>
      </c>
      <c r="AA107" t="s">
        <v>67</v>
      </c>
      <c r="AB107" t="s">
        <v>64</v>
      </c>
      <c r="AC107" t="s">
        <v>65</v>
      </c>
      <c r="AD107" t="s">
        <v>171</v>
      </c>
      <c r="AE107" t="s">
        <v>64</v>
      </c>
      <c r="AF107" s="192" t="s">
        <v>110</v>
      </c>
      <c r="AG107" t="s">
        <v>1366</v>
      </c>
      <c r="AH107">
        <f t="shared" si="5"/>
        <v>68</v>
      </c>
      <c r="AI107">
        <v>2</v>
      </c>
      <c r="AJ107">
        <f t="shared" si="6"/>
        <v>2720</v>
      </c>
      <c r="AK107" s="171"/>
      <c r="AL107" s="167">
        <f t="shared" si="7"/>
        <v>68</v>
      </c>
      <c r="AM107" s="171"/>
      <c r="AN107" s="171">
        <f t="shared" si="8"/>
        <v>2720000</v>
      </c>
      <c r="AO107" s="171">
        <f t="shared" si="9"/>
        <v>3400000</v>
      </c>
      <c r="AP107" s="171"/>
      <c r="AQ107" s="171"/>
      <c r="AR107" s="171"/>
      <c r="AS107" s="171"/>
      <c r="AT107" s="171"/>
      <c r="AU107" s="163"/>
      <c r="AV107" s="163"/>
      <c r="AW107" s="163"/>
      <c r="AX107" s="163"/>
    </row>
    <row r="108" spans="1:50" s="167" customFormat="1" ht="25" customHeight="1" x14ac:dyDescent="0.35">
      <c r="A108">
        <v>14430</v>
      </c>
      <c r="B108" t="s">
        <v>125</v>
      </c>
      <c r="C108" t="s">
        <v>126</v>
      </c>
      <c r="D108">
        <v>1</v>
      </c>
      <c r="E108">
        <v>2025</v>
      </c>
      <c r="F108">
        <v>2025</v>
      </c>
      <c r="G108" t="s">
        <v>127</v>
      </c>
      <c r="H108" t="s">
        <v>125</v>
      </c>
      <c r="I108" t="s">
        <v>128</v>
      </c>
      <c r="J108" t="s">
        <v>100</v>
      </c>
      <c r="K108" t="s">
        <v>101</v>
      </c>
      <c r="L108" t="s">
        <v>56</v>
      </c>
      <c r="M108" t="s">
        <v>57</v>
      </c>
      <c r="N108"/>
      <c r="O108" t="s">
        <v>175</v>
      </c>
      <c r="P108" t="s">
        <v>176</v>
      </c>
      <c r="Q108" t="s">
        <v>152</v>
      </c>
      <c r="R108" t="s">
        <v>61</v>
      </c>
      <c r="S108" t="s">
        <v>62</v>
      </c>
      <c r="T108" t="s">
        <v>63</v>
      </c>
      <c r="U108">
        <v>10</v>
      </c>
      <c r="V108">
        <v>260</v>
      </c>
      <c r="W108">
        <v>12</v>
      </c>
      <c r="X108">
        <v>272</v>
      </c>
      <c r="Y108">
        <v>4</v>
      </c>
      <c r="Z108" t="s">
        <v>64</v>
      </c>
      <c r="AA108" t="s">
        <v>67</v>
      </c>
      <c r="AB108" t="s">
        <v>64</v>
      </c>
      <c r="AC108" t="s">
        <v>65</v>
      </c>
      <c r="AD108" t="s">
        <v>177</v>
      </c>
      <c r="AE108" t="s">
        <v>64</v>
      </c>
      <c r="AF108" s="192" t="s">
        <v>110</v>
      </c>
      <c r="AG108" t="s">
        <v>1366</v>
      </c>
      <c r="AH108">
        <f t="shared" si="5"/>
        <v>68</v>
      </c>
      <c r="AI108">
        <v>2</v>
      </c>
      <c r="AJ108">
        <f t="shared" si="6"/>
        <v>2720</v>
      </c>
      <c r="AK108" s="171"/>
      <c r="AL108" s="167">
        <f t="shared" si="7"/>
        <v>68</v>
      </c>
      <c r="AM108" s="171"/>
      <c r="AN108" s="171">
        <f t="shared" si="8"/>
        <v>2720000</v>
      </c>
      <c r="AO108" s="171">
        <f t="shared" si="9"/>
        <v>3400000</v>
      </c>
      <c r="AP108" s="171"/>
      <c r="AQ108" s="171"/>
      <c r="AR108" s="171"/>
      <c r="AS108" s="171"/>
      <c r="AT108" s="171"/>
      <c r="AU108" s="163"/>
      <c r="AV108" s="163"/>
      <c r="AW108" s="163"/>
      <c r="AX108" s="163"/>
    </row>
    <row r="109" spans="1:50" s="167" customFormat="1" ht="25" customHeight="1" x14ac:dyDescent="0.35">
      <c r="A109">
        <v>14328</v>
      </c>
      <c r="B109" t="s">
        <v>125</v>
      </c>
      <c r="C109" t="s">
        <v>126</v>
      </c>
      <c r="D109">
        <v>1</v>
      </c>
      <c r="E109">
        <v>2025</v>
      </c>
      <c r="F109">
        <v>2025</v>
      </c>
      <c r="G109" t="s">
        <v>127</v>
      </c>
      <c r="H109" t="s">
        <v>125</v>
      </c>
      <c r="I109" t="s">
        <v>128</v>
      </c>
      <c r="J109" t="s">
        <v>1106</v>
      </c>
      <c r="K109" t="s">
        <v>2592</v>
      </c>
      <c r="L109" t="s">
        <v>56</v>
      </c>
      <c r="M109" t="s">
        <v>57</v>
      </c>
      <c r="N109"/>
      <c r="O109" t="s">
        <v>104</v>
      </c>
      <c r="P109" t="s">
        <v>455</v>
      </c>
      <c r="Q109" t="s">
        <v>152</v>
      </c>
      <c r="R109" t="s">
        <v>61</v>
      </c>
      <c r="S109" t="s">
        <v>62</v>
      </c>
      <c r="T109" t="s">
        <v>495</v>
      </c>
      <c r="U109">
        <v>15</v>
      </c>
      <c r="V109">
        <v>148</v>
      </c>
      <c r="W109">
        <v>12</v>
      </c>
      <c r="X109">
        <v>160</v>
      </c>
      <c r="Y109">
        <v>4</v>
      </c>
      <c r="Z109" t="s">
        <v>64</v>
      </c>
      <c r="AA109" t="s">
        <v>67</v>
      </c>
      <c r="AB109" t="s">
        <v>67</v>
      </c>
      <c r="AC109" t="s">
        <v>1107</v>
      </c>
      <c r="AD109" t="s">
        <v>1108</v>
      </c>
      <c r="AE109"/>
      <c r="AF109"/>
      <c r="AG109" t="s">
        <v>1366</v>
      </c>
      <c r="AH109">
        <f t="shared" si="5"/>
        <v>40</v>
      </c>
      <c r="AI109">
        <v>1</v>
      </c>
      <c r="AJ109">
        <f t="shared" si="6"/>
        <v>2400</v>
      </c>
      <c r="AK109" s="171"/>
      <c r="AL109" s="167">
        <f t="shared" si="7"/>
        <v>40</v>
      </c>
      <c r="AM109" s="171"/>
      <c r="AN109" s="171">
        <f t="shared" si="8"/>
        <v>2400000</v>
      </c>
      <c r="AO109" s="171">
        <f t="shared" si="9"/>
        <v>3000000</v>
      </c>
      <c r="AP109" s="171"/>
      <c r="AQ109" s="171"/>
      <c r="AR109" s="171"/>
      <c r="AS109" s="171"/>
      <c r="AT109" s="171"/>
      <c r="AU109" s="163"/>
      <c r="AV109" s="163"/>
      <c r="AW109" s="163"/>
      <c r="AX109" s="163"/>
    </row>
    <row r="110" spans="1:50" s="167" customFormat="1" ht="25" customHeight="1" x14ac:dyDescent="0.35">
      <c r="A110">
        <v>14274</v>
      </c>
      <c r="B110" t="s">
        <v>125</v>
      </c>
      <c r="C110" t="s">
        <v>126</v>
      </c>
      <c r="D110">
        <v>1</v>
      </c>
      <c r="E110">
        <v>2025</v>
      </c>
      <c r="F110">
        <v>2025</v>
      </c>
      <c r="G110" t="s">
        <v>127</v>
      </c>
      <c r="H110" t="s">
        <v>125</v>
      </c>
      <c r="I110" t="s">
        <v>128</v>
      </c>
      <c r="J110" t="s">
        <v>1153</v>
      </c>
      <c r="K110" t="s">
        <v>2592</v>
      </c>
      <c r="L110" t="s">
        <v>56</v>
      </c>
      <c r="M110" t="s">
        <v>57</v>
      </c>
      <c r="N110"/>
      <c r="O110" t="s">
        <v>143</v>
      </c>
      <c r="P110" t="s">
        <v>165</v>
      </c>
      <c r="Q110" t="s">
        <v>152</v>
      </c>
      <c r="R110" t="s">
        <v>61</v>
      </c>
      <c r="S110" t="s">
        <v>62</v>
      </c>
      <c r="T110" t="s">
        <v>63</v>
      </c>
      <c r="U110">
        <v>20</v>
      </c>
      <c r="V110">
        <v>200</v>
      </c>
      <c r="W110">
        <v>12</v>
      </c>
      <c r="X110">
        <v>212</v>
      </c>
      <c r="Y110">
        <v>3</v>
      </c>
      <c r="Z110" t="s">
        <v>64</v>
      </c>
      <c r="AA110" t="s">
        <v>67</v>
      </c>
      <c r="AB110" t="s">
        <v>64</v>
      </c>
      <c r="AC110" t="s">
        <v>1154</v>
      </c>
      <c r="AD110" t="s">
        <v>2050</v>
      </c>
      <c r="AE110"/>
      <c r="AF110"/>
      <c r="AG110" t="s">
        <v>1366</v>
      </c>
      <c r="AH110">
        <f t="shared" si="5"/>
        <v>71</v>
      </c>
      <c r="AI110">
        <v>3</v>
      </c>
      <c r="AJ110">
        <f t="shared" si="6"/>
        <v>4240</v>
      </c>
      <c r="AK110" s="171"/>
      <c r="AL110" s="167">
        <f t="shared" si="7"/>
        <v>70.666666666666671</v>
      </c>
      <c r="AM110" s="171"/>
      <c r="AN110" s="171">
        <f t="shared" si="8"/>
        <v>5680000</v>
      </c>
      <c r="AO110" s="171">
        <f t="shared" si="9"/>
        <v>7100000</v>
      </c>
      <c r="AP110" s="171"/>
      <c r="AQ110" s="171"/>
      <c r="AR110" s="171"/>
      <c r="AS110" s="171"/>
      <c r="AT110" s="171"/>
      <c r="AU110" s="163"/>
      <c r="AV110" s="163"/>
      <c r="AW110" s="163"/>
      <c r="AX110" s="163"/>
    </row>
    <row r="111" spans="1:50" s="167" customFormat="1" ht="25" customHeight="1" x14ac:dyDescent="0.35">
      <c r="A111">
        <v>14287</v>
      </c>
      <c r="B111" t="s">
        <v>125</v>
      </c>
      <c r="C111" t="s">
        <v>126</v>
      </c>
      <c r="D111">
        <v>1</v>
      </c>
      <c r="E111">
        <v>2025</v>
      </c>
      <c r="F111">
        <v>2025</v>
      </c>
      <c r="G111" t="s">
        <v>127</v>
      </c>
      <c r="H111" t="s">
        <v>125</v>
      </c>
      <c r="I111" t="s">
        <v>128</v>
      </c>
      <c r="J111" t="s">
        <v>1157</v>
      </c>
      <c r="K111" t="s">
        <v>2592</v>
      </c>
      <c r="L111" t="s">
        <v>56</v>
      </c>
      <c r="M111" t="s">
        <v>57</v>
      </c>
      <c r="N111"/>
      <c r="O111" t="s">
        <v>143</v>
      </c>
      <c r="P111" t="s">
        <v>1158</v>
      </c>
      <c r="Q111" t="s">
        <v>152</v>
      </c>
      <c r="R111" t="s">
        <v>61</v>
      </c>
      <c r="S111" t="s">
        <v>62</v>
      </c>
      <c r="T111" t="s">
        <v>63</v>
      </c>
      <c r="U111">
        <v>20</v>
      </c>
      <c r="V111">
        <v>200</v>
      </c>
      <c r="W111">
        <v>12</v>
      </c>
      <c r="X111">
        <v>212</v>
      </c>
      <c r="Y111">
        <v>3</v>
      </c>
      <c r="Z111" t="s">
        <v>64</v>
      </c>
      <c r="AA111" t="s">
        <v>67</v>
      </c>
      <c r="AB111" t="s">
        <v>64</v>
      </c>
      <c r="AC111" t="s">
        <v>1159</v>
      </c>
      <c r="AD111" t="s">
        <v>2051</v>
      </c>
      <c r="AE111"/>
      <c r="AF111"/>
      <c r="AG111" t="s">
        <v>1366</v>
      </c>
      <c r="AH111">
        <f t="shared" si="5"/>
        <v>71</v>
      </c>
      <c r="AI111">
        <v>3</v>
      </c>
      <c r="AJ111">
        <f t="shared" si="6"/>
        <v>4240</v>
      </c>
      <c r="AK111" s="171"/>
      <c r="AL111" s="167">
        <f t="shared" si="7"/>
        <v>70.666666666666671</v>
      </c>
      <c r="AM111" s="171"/>
      <c r="AN111" s="171">
        <f t="shared" si="8"/>
        <v>5680000</v>
      </c>
      <c r="AO111" s="171">
        <f t="shared" si="9"/>
        <v>7100000</v>
      </c>
      <c r="AP111" s="171"/>
      <c r="AQ111" s="171"/>
      <c r="AR111" s="171"/>
      <c r="AS111" s="171"/>
      <c r="AT111" s="171"/>
      <c r="AU111" s="163"/>
      <c r="AV111" s="163"/>
      <c r="AW111" s="163"/>
      <c r="AX111" s="163"/>
    </row>
    <row r="112" spans="1:50" s="167" customFormat="1" ht="25" customHeight="1" x14ac:dyDescent="0.35">
      <c r="A112">
        <v>14416</v>
      </c>
      <c r="B112" t="s">
        <v>125</v>
      </c>
      <c r="C112" t="s">
        <v>126</v>
      </c>
      <c r="D112">
        <v>1</v>
      </c>
      <c r="E112">
        <v>2025</v>
      </c>
      <c r="F112">
        <v>2025</v>
      </c>
      <c r="G112" t="s">
        <v>127</v>
      </c>
      <c r="H112" t="s">
        <v>125</v>
      </c>
      <c r="I112" t="s">
        <v>128</v>
      </c>
      <c r="J112" t="s">
        <v>1166</v>
      </c>
      <c r="K112" t="s">
        <v>2592</v>
      </c>
      <c r="L112" t="s">
        <v>56</v>
      </c>
      <c r="M112" t="s">
        <v>57</v>
      </c>
      <c r="N112"/>
      <c r="O112" t="s">
        <v>485</v>
      </c>
      <c r="P112" t="s">
        <v>486</v>
      </c>
      <c r="Q112" t="s">
        <v>462</v>
      </c>
      <c r="R112" t="s">
        <v>61</v>
      </c>
      <c r="S112" t="s">
        <v>62</v>
      </c>
      <c r="T112" t="s">
        <v>1167</v>
      </c>
      <c r="U112">
        <v>20</v>
      </c>
      <c r="V112">
        <v>116</v>
      </c>
      <c r="W112">
        <v>12</v>
      </c>
      <c r="X112">
        <v>128</v>
      </c>
      <c r="Y112">
        <v>7</v>
      </c>
      <c r="Z112" t="s">
        <v>64</v>
      </c>
      <c r="AA112" t="s">
        <v>67</v>
      </c>
      <c r="AB112" t="s">
        <v>64</v>
      </c>
      <c r="AC112" t="s">
        <v>1168</v>
      </c>
      <c r="AD112" t="s">
        <v>1169</v>
      </c>
      <c r="AE112"/>
      <c r="AF112"/>
      <c r="AG112" t="s">
        <v>1366</v>
      </c>
      <c r="AH112">
        <f t="shared" si="5"/>
        <v>19</v>
      </c>
      <c r="AI112">
        <v>3</v>
      </c>
      <c r="AJ112">
        <f t="shared" si="6"/>
        <v>2560</v>
      </c>
      <c r="AK112" s="171"/>
      <c r="AL112" s="167">
        <f t="shared" si="7"/>
        <v>18.285714285714285</v>
      </c>
      <c r="AM112" s="171"/>
      <c r="AN112" s="171">
        <f t="shared" si="8"/>
        <v>1520000</v>
      </c>
      <c r="AO112" s="171">
        <f t="shared" si="9"/>
        <v>1900000</v>
      </c>
      <c r="AP112" s="171"/>
      <c r="AQ112" s="171"/>
      <c r="AR112" s="171"/>
      <c r="AS112" s="171"/>
      <c r="AT112" s="171"/>
      <c r="AU112" s="163"/>
      <c r="AV112" s="163"/>
      <c r="AW112" s="163"/>
      <c r="AX112" s="163"/>
    </row>
    <row r="113" spans="1:50" s="167" customFormat="1" ht="25" customHeight="1" x14ac:dyDescent="0.35">
      <c r="A113">
        <v>14466</v>
      </c>
      <c r="B113" t="s">
        <v>125</v>
      </c>
      <c r="C113" t="s">
        <v>126</v>
      </c>
      <c r="D113">
        <v>1</v>
      </c>
      <c r="E113">
        <v>2025</v>
      </c>
      <c r="F113">
        <v>2025</v>
      </c>
      <c r="G113" t="s">
        <v>127</v>
      </c>
      <c r="H113" t="s">
        <v>125</v>
      </c>
      <c r="I113" t="s">
        <v>128</v>
      </c>
      <c r="J113" t="s">
        <v>826</v>
      </c>
      <c r="K113" t="s">
        <v>2592</v>
      </c>
      <c r="L113" t="s">
        <v>483</v>
      </c>
      <c r="M113" t="s">
        <v>484</v>
      </c>
      <c r="N113"/>
      <c r="O113" t="s">
        <v>104</v>
      </c>
      <c r="P113" t="s">
        <v>726</v>
      </c>
      <c r="Q113" t="s">
        <v>152</v>
      </c>
      <c r="R113" t="s">
        <v>61</v>
      </c>
      <c r="S113" t="s">
        <v>62</v>
      </c>
      <c r="T113" t="s">
        <v>829</v>
      </c>
      <c r="U113">
        <v>20</v>
      </c>
      <c r="V113">
        <v>42</v>
      </c>
      <c r="W113">
        <v>8</v>
      </c>
      <c r="X113">
        <v>50</v>
      </c>
      <c r="Y113">
        <v>3</v>
      </c>
      <c r="Z113" t="s">
        <v>64</v>
      </c>
      <c r="AA113" t="s">
        <v>67</v>
      </c>
      <c r="AB113" t="s">
        <v>67</v>
      </c>
      <c r="AC113" t="s">
        <v>2039</v>
      </c>
      <c r="AD113" t="s">
        <v>1219</v>
      </c>
      <c r="AE113"/>
      <c r="AF113"/>
      <c r="AG113" t="s">
        <v>1366</v>
      </c>
      <c r="AH113">
        <f t="shared" si="5"/>
        <v>17</v>
      </c>
      <c r="AI113">
        <v>1</v>
      </c>
      <c r="AJ113">
        <f t="shared" si="6"/>
        <v>1000</v>
      </c>
      <c r="AK113" s="171"/>
      <c r="AL113" s="167">
        <f t="shared" si="7"/>
        <v>16.666666666666668</v>
      </c>
      <c r="AM113" s="171"/>
      <c r="AN113" s="171">
        <f t="shared" si="8"/>
        <v>1360000</v>
      </c>
      <c r="AO113" s="171">
        <f t="shared" si="9"/>
        <v>1700000</v>
      </c>
      <c r="AP113" s="171"/>
      <c r="AQ113" s="171"/>
      <c r="AR113" s="171"/>
      <c r="AS113" s="171"/>
      <c r="AT113" s="171"/>
      <c r="AU113" s="163"/>
      <c r="AV113" s="163"/>
      <c r="AW113" s="163"/>
      <c r="AX113" s="163"/>
    </row>
    <row r="114" spans="1:50" s="167" customFormat="1" ht="25" customHeight="1" x14ac:dyDescent="0.4">
      <c r="A114">
        <v>14626</v>
      </c>
      <c r="B114" t="s">
        <v>2052</v>
      </c>
      <c r="C114" t="s">
        <v>126</v>
      </c>
      <c r="D114">
        <v>1</v>
      </c>
      <c r="E114">
        <v>2025</v>
      </c>
      <c r="F114">
        <v>2025</v>
      </c>
      <c r="G114" t="s">
        <v>127</v>
      </c>
      <c r="H114" t="s">
        <v>2052</v>
      </c>
      <c r="I114" s="190" t="s">
        <v>128</v>
      </c>
      <c r="J114" s="190" t="s">
        <v>2053</v>
      </c>
      <c r="K114" t="s">
        <v>2054</v>
      </c>
      <c r="L114"/>
      <c r="M114"/>
      <c r="N114">
        <v>13</v>
      </c>
      <c r="O114" t="s">
        <v>104</v>
      </c>
      <c r="P114" t="s">
        <v>209</v>
      </c>
      <c r="Q114" s="190" t="s">
        <v>152</v>
      </c>
      <c r="R114" t="s">
        <v>61</v>
      </c>
      <c r="S114"/>
      <c r="T114" s="190" t="s">
        <v>63</v>
      </c>
      <c r="U114">
        <v>15</v>
      </c>
      <c r="V114">
        <v>225</v>
      </c>
      <c r="W114"/>
      <c r="X114">
        <v>225</v>
      </c>
      <c r="Y114">
        <v>4</v>
      </c>
      <c r="Z114" t="s">
        <v>64</v>
      </c>
      <c r="AA114" t="s">
        <v>67</v>
      </c>
      <c r="AB114" t="s">
        <v>67</v>
      </c>
      <c r="AC114"/>
      <c r="AD114" s="190" t="s">
        <v>2055</v>
      </c>
      <c r="AE114" t="s">
        <v>64</v>
      </c>
      <c r="AF114" s="189" t="s">
        <v>2056</v>
      </c>
      <c r="AG114" t="s">
        <v>1366</v>
      </c>
      <c r="AH114">
        <f t="shared" si="5"/>
        <v>57</v>
      </c>
      <c r="AI114">
        <v>3</v>
      </c>
      <c r="AJ114">
        <f t="shared" si="6"/>
        <v>3375</v>
      </c>
      <c r="AK114" s="171"/>
      <c r="AL114" s="167">
        <f t="shared" si="7"/>
        <v>56.25</v>
      </c>
      <c r="AM114" s="171"/>
      <c r="AN114" s="171">
        <f t="shared" si="8"/>
        <v>3420000</v>
      </c>
      <c r="AO114" s="171">
        <f t="shared" si="9"/>
        <v>4275000</v>
      </c>
      <c r="AP114" s="171"/>
      <c r="AQ114" s="171"/>
      <c r="AR114" s="171"/>
      <c r="AS114" s="171"/>
      <c r="AT114" s="171"/>
      <c r="AU114" s="163"/>
      <c r="AV114" s="163"/>
      <c r="AW114" s="163"/>
      <c r="AX114" s="163"/>
    </row>
    <row r="115" spans="1:50" s="167" customFormat="1" ht="25" customHeight="1" x14ac:dyDescent="0.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s="171"/>
      <c r="AM115" s="171"/>
      <c r="AN115" s="171"/>
      <c r="AO115" s="171"/>
      <c r="AP115" s="171"/>
      <c r="AQ115" s="171"/>
      <c r="AR115" s="171"/>
      <c r="AS115" s="171"/>
      <c r="AT115" s="171"/>
      <c r="AU115" s="163"/>
      <c r="AV115" s="163"/>
      <c r="AW115" s="163"/>
      <c r="AX115" s="163"/>
    </row>
    <row r="116" spans="1:50" s="167" customFormat="1" ht="25" customHeight="1" x14ac:dyDescent="0.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s="171"/>
      <c r="AM116" s="171"/>
      <c r="AN116" s="171"/>
      <c r="AO116" s="171"/>
      <c r="AP116" s="171"/>
      <c r="AQ116" s="171"/>
      <c r="AR116" s="171"/>
      <c r="AS116" s="171"/>
      <c r="AT116" s="171"/>
      <c r="AU116" s="163"/>
      <c r="AV116" s="163"/>
      <c r="AW116" s="163"/>
      <c r="AX116" s="163"/>
    </row>
    <row r="117" spans="1:50" s="167" customFormat="1" ht="25" customHeight="1" x14ac:dyDescent="0.35">
      <c r="A117" s="163"/>
      <c r="B117" s="163"/>
      <c r="C117" s="163"/>
      <c r="D117" s="164"/>
      <c r="E117" s="164"/>
      <c r="F117" s="164"/>
      <c r="G117" s="163"/>
      <c r="H117" s="163"/>
      <c r="I117" s="163"/>
      <c r="J117" s="165"/>
      <c r="K117" s="163"/>
      <c r="L117" s="163"/>
      <c r="M117" s="163"/>
      <c r="N117" s="163"/>
      <c r="O117" s="163"/>
      <c r="P117" s="163"/>
      <c r="Q117" s="163"/>
      <c r="R117" s="163"/>
      <c r="S117" s="163"/>
      <c r="T117" s="163"/>
      <c r="U117" s="164"/>
      <c r="V117" s="164"/>
      <c r="W117" s="164"/>
      <c r="Y117" s="164"/>
      <c r="Z117" s="164"/>
      <c r="AA117" s="164"/>
      <c r="AB117" s="173"/>
      <c r="AC117" s="174"/>
      <c r="AD117" s="169"/>
      <c r="AF117" s="179"/>
      <c r="AG117" s="162"/>
      <c r="AJ117"/>
      <c r="AK117" s="171"/>
      <c r="AM117" s="171"/>
      <c r="AN117" s="171"/>
      <c r="AO117" s="171"/>
      <c r="AP117" s="171"/>
      <c r="AQ117" s="171"/>
      <c r="AR117" s="171"/>
      <c r="AS117" s="171"/>
      <c r="AT117" s="171"/>
      <c r="AU117" s="163"/>
      <c r="AV117" s="163"/>
      <c r="AW117" s="163"/>
      <c r="AX117" s="163"/>
    </row>
    <row r="118" spans="1:50" s="167" customFormat="1" ht="25" customHeight="1" x14ac:dyDescent="0.35">
      <c r="A118" s="163"/>
      <c r="B118" s="163"/>
      <c r="C118" s="163"/>
      <c r="D118" s="164"/>
      <c r="E118" s="164"/>
      <c r="F118" s="164"/>
      <c r="G118" s="163"/>
      <c r="H118" s="163"/>
      <c r="I118" s="163"/>
      <c r="J118" s="165"/>
      <c r="K118" s="163"/>
      <c r="L118" s="163"/>
      <c r="M118" s="163"/>
      <c r="N118" s="163"/>
      <c r="O118" s="163"/>
      <c r="P118" s="163"/>
      <c r="Q118" s="163"/>
      <c r="R118" s="163"/>
      <c r="S118" s="163"/>
      <c r="T118" s="163"/>
      <c r="U118" s="164"/>
      <c r="V118" s="164"/>
      <c r="W118" s="164"/>
      <c r="Y118" s="164"/>
      <c r="Z118" s="164"/>
      <c r="AA118" s="164"/>
      <c r="AB118" s="173"/>
      <c r="AC118" s="174"/>
      <c r="AD118" s="169"/>
      <c r="AF118" s="179"/>
      <c r="AG118" s="162"/>
      <c r="AJ118"/>
      <c r="AK118" s="171"/>
      <c r="AM118" s="171"/>
      <c r="AN118" s="171"/>
      <c r="AO118" s="171"/>
      <c r="AP118" s="171"/>
      <c r="AQ118" s="171"/>
      <c r="AR118" s="171"/>
      <c r="AS118" s="171"/>
      <c r="AT118" s="171"/>
      <c r="AU118" s="163"/>
      <c r="AV118" s="163"/>
      <c r="AW118" s="163"/>
      <c r="AX118" s="163"/>
    </row>
    <row r="119" spans="1:50" s="167" customFormat="1" ht="25" customHeight="1" x14ac:dyDescent="0.35">
      <c r="A119" s="163"/>
      <c r="B119" s="163"/>
      <c r="C119" s="163"/>
      <c r="D119" s="164"/>
      <c r="E119" s="164"/>
      <c r="F119" s="164"/>
      <c r="G119" s="163"/>
      <c r="H119" s="163"/>
      <c r="I119" s="163"/>
      <c r="J119" s="165"/>
      <c r="K119" s="163"/>
      <c r="L119" s="163"/>
      <c r="M119" s="163"/>
      <c r="N119" s="163"/>
      <c r="O119" s="163"/>
      <c r="P119" s="163"/>
      <c r="Q119" s="163"/>
      <c r="R119" s="163"/>
      <c r="S119" s="163"/>
      <c r="T119" s="163"/>
      <c r="U119" s="164"/>
      <c r="V119" s="164"/>
      <c r="W119" s="164"/>
      <c r="Y119" s="164"/>
      <c r="Z119" s="164"/>
      <c r="AA119" s="164"/>
      <c r="AB119" s="173"/>
      <c r="AC119" s="174"/>
      <c r="AD119" s="169"/>
      <c r="AF119" s="179"/>
      <c r="AG119" s="162"/>
      <c r="AJ119"/>
      <c r="AK119" s="171"/>
      <c r="AM119" s="171"/>
      <c r="AN119" s="171"/>
      <c r="AO119" s="171"/>
      <c r="AP119" s="171"/>
      <c r="AQ119" s="171"/>
      <c r="AR119" s="171"/>
      <c r="AS119" s="171"/>
      <c r="AT119" s="171"/>
      <c r="AU119" s="163"/>
      <c r="AV119" s="163"/>
      <c r="AW119" s="163"/>
      <c r="AX119" s="163"/>
    </row>
    <row r="120" spans="1:50" s="167" customFormat="1" ht="25" customHeight="1" x14ac:dyDescent="0.35">
      <c r="A120" s="163"/>
      <c r="B120" s="163"/>
      <c r="C120" s="163"/>
      <c r="D120" s="164"/>
      <c r="E120" s="164"/>
      <c r="F120" s="164"/>
      <c r="G120" s="163"/>
      <c r="H120" s="163"/>
      <c r="I120" s="163"/>
      <c r="J120" s="165"/>
      <c r="K120" s="163"/>
      <c r="L120" s="163"/>
      <c r="M120" s="163"/>
      <c r="N120" s="163"/>
      <c r="O120" s="163"/>
      <c r="P120" s="163"/>
      <c r="Q120" s="163"/>
      <c r="R120" s="163"/>
      <c r="S120" s="163"/>
      <c r="T120" s="163"/>
      <c r="U120" s="164"/>
      <c r="V120" s="164"/>
      <c r="W120" s="164"/>
      <c r="Y120" s="164"/>
      <c r="Z120" s="164"/>
      <c r="AA120" s="164"/>
      <c r="AB120" s="173"/>
      <c r="AC120" s="174"/>
      <c r="AD120" s="169"/>
      <c r="AF120" s="179"/>
      <c r="AG120" s="162"/>
      <c r="AJ120"/>
      <c r="AK120" s="171"/>
      <c r="AM120" s="171"/>
      <c r="AN120" s="171"/>
      <c r="AO120" s="171"/>
      <c r="AP120" s="171"/>
      <c r="AQ120" s="171"/>
      <c r="AR120" s="171"/>
      <c r="AS120" s="171"/>
      <c r="AT120" s="171"/>
      <c r="AU120" s="163"/>
      <c r="AV120" s="163"/>
      <c r="AW120" s="163"/>
      <c r="AX120" s="163"/>
    </row>
    <row r="121" spans="1:50" s="167" customFormat="1" ht="25" customHeight="1" x14ac:dyDescent="0.35">
      <c r="A121" s="163"/>
      <c r="B121" s="163"/>
      <c r="C121" s="163"/>
      <c r="D121" s="164"/>
      <c r="E121" s="164"/>
      <c r="F121" s="164"/>
      <c r="G121" s="163"/>
      <c r="H121" s="163"/>
      <c r="I121" s="163"/>
      <c r="J121" s="165"/>
      <c r="K121" s="163"/>
      <c r="L121" s="163"/>
      <c r="M121" s="163"/>
      <c r="N121" s="163"/>
      <c r="O121" s="163"/>
      <c r="P121" s="163"/>
      <c r="Q121" s="163"/>
      <c r="R121" s="163"/>
      <c r="S121" s="163"/>
      <c r="T121" s="163"/>
      <c r="U121" s="164"/>
      <c r="V121" s="164"/>
      <c r="W121" s="164"/>
      <c r="Y121" s="164"/>
      <c r="Z121" s="164"/>
      <c r="AA121" s="164"/>
      <c r="AB121" s="173"/>
      <c r="AC121" s="174"/>
      <c r="AD121" s="169"/>
      <c r="AF121" s="179"/>
      <c r="AG121" s="162"/>
      <c r="AJ121"/>
      <c r="AK121" s="171"/>
      <c r="AM121" s="171"/>
      <c r="AN121" s="171"/>
      <c r="AO121" s="171"/>
      <c r="AP121" s="171"/>
      <c r="AQ121" s="171"/>
      <c r="AR121" s="171"/>
      <c r="AS121" s="171"/>
      <c r="AT121" s="171"/>
      <c r="AU121" s="163"/>
      <c r="AV121" s="163"/>
      <c r="AW121" s="163"/>
      <c r="AX121" s="163"/>
    </row>
    <row r="122" spans="1:50" s="167" customFormat="1" ht="25" customHeight="1" x14ac:dyDescent="0.35">
      <c r="A122" s="163"/>
      <c r="B122" s="163"/>
      <c r="C122" s="163"/>
      <c r="D122" s="164"/>
      <c r="E122" s="164"/>
      <c r="F122" s="164"/>
      <c r="G122" s="163"/>
      <c r="H122" s="163"/>
      <c r="I122" s="163"/>
      <c r="J122" s="165"/>
      <c r="K122" s="163"/>
      <c r="L122" s="163"/>
      <c r="M122" s="163"/>
      <c r="N122" s="163"/>
      <c r="O122" s="163"/>
      <c r="P122" s="163"/>
      <c r="Q122" s="163"/>
      <c r="R122" s="163"/>
      <c r="S122" s="163"/>
      <c r="T122" s="163"/>
      <c r="U122" s="164"/>
      <c r="V122" s="164"/>
      <c r="W122" s="164"/>
      <c r="Y122" s="164"/>
      <c r="Z122" s="164"/>
      <c r="AA122" s="164"/>
      <c r="AB122" s="173"/>
      <c r="AC122" s="174"/>
      <c r="AD122" s="169"/>
      <c r="AF122" s="179"/>
      <c r="AG122" s="162"/>
      <c r="AJ122"/>
      <c r="AK122" s="171"/>
      <c r="AM122" s="171"/>
      <c r="AN122" s="171"/>
      <c r="AO122" s="171"/>
      <c r="AP122" s="171"/>
      <c r="AQ122" s="171"/>
      <c r="AR122" s="171"/>
      <c r="AS122" s="171"/>
      <c r="AT122" s="171"/>
      <c r="AU122" s="163"/>
      <c r="AV122" s="163"/>
      <c r="AW122" s="163"/>
      <c r="AX122" s="163"/>
    </row>
    <row r="123" spans="1:50" s="167" customFormat="1" ht="25" customHeight="1" x14ac:dyDescent="0.35">
      <c r="A123" s="163"/>
      <c r="B123" s="163"/>
      <c r="C123" s="163"/>
      <c r="D123" s="164"/>
      <c r="E123" s="164"/>
      <c r="F123" s="164"/>
      <c r="G123" s="163"/>
      <c r="H123" s="163"/>
      <c r="I123" s="163"/>
      <c r="J123" s="165"/>
      <c r="K123" s="163"/>
      <c r="L123" s="163"/>
      <c r="M123" s="163"/>
      <c r="N123" s="163"/>
      <c r="O123" s="163"/>
      <c r="P123" s="163"/>
      <c r="Q123" s="163"/>
      <c r="R123" s="163"/>
      <c r="S123" s="163"/>
      <c r="T123" s="163"/>
      <c r="U123" s="164"/>
      <c r="V123" s="164"/>
      <c r="W123" s="164"/>
      <c r="Y123" s="164"/>
      <c r="Z123" s="164"/>
      <c r="AA123" s="164"/>
      <c r="AB123" s="173"/>
      <c r="AC123" s="174"/>
      <c r="AD123" s="169"/>
      <c r="AF123" s="179"/>
      <c r="AG123" s="162"/>
      <c r="AJ123"/>
      <c r="AK123" s="171"/>
      <c r="AM123" s="171"/>
      <c r="AN123" s="171"/>
      <c r="AO123" s="171"/>
      <c r="AP123" s="171"/>
      <c r="AQ123" s="171"/>
      <c r="AR123" s="171"/>
      <c r="AS123" s="171"/>
      <c r="AT123" s="171"/>
      <c r="AU123" s="163"/>
      <c r="AV123" s="163"/>
      <c r="AW123" s="163"/>
      <c r="AX123" s="163"/>
    </row>
    <row r="124" spans="1:50" s="167" customFormat="1" ht="25" customHeight="1" x14ac:dyDescent="0.35">
      <c r="A124" s="163"/>
      <c r="B124" s="163"/>
      <c r="C124" s="163"/>
      <c r="D124" s="164"/>
      <c r="E124" s="164"/>
      <c r="F124" s="164"/>
      <c r="G124" s="163"/>
      <c r="H124" s="163"/>
      <c r="I124" s="163"/>
      <c r="J124" s="165"/>
      <c r="K124" s="163"/>
      <c r="L124" s="163"/>
      <c r="M124" s="163"/>
      <c r="N124" s="163"/>
      <c r="O124" s="163"/>
      <c r="P124" s="163"/>
      <c r="Q124" s="163"/>
      <c r="R124" s="163"/>
      <c r="S124" s="163"/>
      <c r="T124" s="163"/>
      <c r="U124" s="164"/>
      <c r="V124" s="164"/>
      <c r="W124" s="164"/>
      <c r="Y124" s="164"/>
      <c r="Z124" s="164"/>
      <c r="AA124" s="164"/>
      <c r="AB124" s="173"/>
      <c r="AC124" s="174"/>
      <c r="AD124" s="169"/>
      <c r="AF124" s="179"/>
      <c r="AG124" s="162"/>
      <c r="AJ124"/>
      <c r="AK124" s="171"/>
      <c r="AM124" s="171"/>
      <c r="AN124" s="171"/>
      <c r="AO124" s="171"/>
      <c r="AP124" s="171"/>
      <c r="AQ124" s="171"/>
      <c r="AR124" s="171"/>
      <c r="AS124" s="171"/>
      <c r="AT124" s="171"/>
      <c r="AU124" s="163"/>
      <c r="AV124" s="163"/>
      <c r="AW124" s="163"/>
      <c r="AX124" s="163"/>
    </row>
    <row r="125" spans="1:50" s="167" customFormat="1" ht="25" customHeight="1" x14ac:dyDescent="0.35">
      <c r="A125" s="163"/>
      <c r="B125" s="163"/>
      <c r="C125" s="163"/>
      <c r="D125" s="164"/>
      <c r="E125" s="164"/>
      <c r="F125" s="164"/>
      <c r="G125" s="163"/>
      <c r="H125" s="163"/>
      <c r="I125" s="163"/>
      <c r="J125" s="165"/>
      <c r="K125" s="163"/>
      <c r="L125" s="163"/>
      <c r="M125" s="163"/>
      <c r="N125" s="163"/>
      <c r="O125" s="163"/>
      <c r="P125" s="163"/>
      <c r="Q125" s="163"/>
      <c r="R125" s="163"/>
      <c r="S125" s="163"/>
      <c r="T125" s="163"/>
      <c r="U125" s="164"/>
      <c r="V125" s="164"/>
      <c r="W125" s="164"/>
      <c r="Y125" s="164"/>
      <c r="Z125" s="164"/>
      <c r="AA125" s="164"/>
      <c r="AB125" s="173"/>
      <c r="AC125" s="174"/>
      <c r="AD125" s="169"/>
      <c r="AF125" s="179"/>
      <c r="AG125" s="162"/>
      <c r="AJ125"/>
      <c r="AK125" s="171"/>
      <c r="AM125" s="171"/>
      <c r="AN125" s="171"/>
      <c r="AO125" s="171"/>
      <c r="AP125" s="171"/>
      <c r="AQ125" s="171"/>
      <c r="AR125" s="171"/>
      <c r="AS125" s="171"/>
      <c r="AT125" s="171"/>
      <c r="AU125" s="163"/>
      <c r="AV125" s="163"/>
      <c r="AW125" s="163"/>
      <c r="AX125" s="163"/>
    </row>
    <row r="126" spans="1:50" s="167" customFormat="1" ht="25" customHeight="1" x14ac:dyDescent="0.35">
      <c r="A126" s="163"/>
      <c r="B126" s="163"/>
      <c r="C126" s="163"/>
      <c r="D126" s="164"/>
      <c r="E126" s="164"/>
      <c r="F126" s="164"/>
      <c r="G126" s="163"/>
      <c r="H126" s="163"/>
      <c r="I126" s="163"/>
      <c r="J126" s="165"/>
      <c r="K126" s="163"/>
      <c r="L126" s="163"/>
      <c r="M126" s="163"/>
      <c r="N126" s="163"/>
      <c r="O126" s="163"/>
      <c r="P126" s="163"/>
      <c r="Q126" s="163"/>
      <c r="R126" s="163"/>
      <c r="S126" s="163"/>
      <c r="T126" s="163"/>
      <c r="U126" s="164"/>
      <c r="V126" s="164"/>
      <c r="W126" s="164"/>
      <c r="Y126" s="164"/>
      <c r="Z126" s="164"/>
      <c r="AA126" s="164"/>
      <c r="AB126" s="173"/>
      <c r="AC126" s="174"/>
      <c r="AD126" s="169"/>
      <c r="AF126" s="179"/>
      <c r="AG126" s="162"/>
      <c r="AJ126"/>
      <c r="AK126" s="171"/>
      <c r="AM126" s="171"/>
      <c r="AN126" s="171"/>
      <c r="AO126" s="171"/>
      <c r="AP126" s="171"/>
      <c r="AQ126" s="171"/>
      <c r="AR126" s="171"/>
      <c r="AS126" s="171"/>
      <c r="AT126" s="171"/>
      <c r="AU126" s="163"/>
      <c r="AV126" s="163"/>
      <c r="AW126" s="163"/>
      <c r="AX126" s="163"/>
    </row>
    <row r="127" spans="1:50" s="167" customFormat="1" ht="25" customHeight="1" x14ac:dyDescent="0.35">
      <c r="A127" s="163"/>
      <c r="B127" s="163"/>
      <c r="C127" s="163"/>
      <c r="D127" s="164"/>
      <c r="E127" s="164"/>
      <c r="F127" s="164"/>
      <c r="G127" s="163"/>
      <c r="H127" s="163"/>
      <c r="I127" s="163"/>
      <c r="J127" s="165"/>
      <c r="K127" s="163"/>
      <c r="L127" s="163"/>
      <c r="M127" s="163"/>
      <c r="N127" s="163"/>
      <c r="O127" s="163"/>
      <c r="P127" s="163"/>
      <c r="Q127" s="163"/>
      <c r="R127" s="163"/>
      <c r="S127" s="163"/>
      <c r="T127" s="163"/>
      <c r="U127" s="164"/>
      <c r="V127" s="164"/>
      <c r="W127" s="164"/>
      <c r="Y127" s="164"/>
      <c r="Z127" s="164"/>
      <c r="AA127" s="164"/>
      <c r="AB127" s="173"/>
      <c r="AC127" s="174"/>
      <c r="AD127" s="169"/>
      <c r="AF127" s="179"/>
      <c r="AG127" s="162"/>
      <c r="AJ127"/>
      <c r="AK127" s="171"/>
      <c r="AM127" s="171"/>
      <c r="AN127" s="171"/>
      <c r="AO127" s="171"/>
      <c r="AP127" s="171"/>
      <c r="AQ127" s="171"/>
      <c r="AR127" s="171"/>
      <c r="AS127" s="171"/>
      <c r="AT127" s="171"/>
      <c r="AU127" s="163"/>
      <c r="AV127" s="163"/>
      <c r="AW127" s="163"/>
      <c r="AX127" s="163"/>
    </row>
    <row r="128" spans="1:50" s="167" customFormat="1" ht="25" customHeight="1" x14ac:dyDescent="0.35">
      <c r="A128" s="163"/>
      <c r="B128" s="163"/>
      <c r="C128" s="163"/>
      <c r="D128" s="164"/>
      <c r="E128" s="164"/>
      <c r="F128" s="164"/>
      <c r="G128" s="163"/>
      <c r="H128" s="163"/>
      <c r="I128" s="163"/>
      <c r="J128" s="165"/>
      <c r="K128" s="163"/>
      <c r="L128" s="163"/>
      <c r="M128" s="163"/>
      <c r="N128" s="163"/>
      <c r="O128" s="163"/>
      <c r="P128" s="163"/>
      <c r="Q128" s="163"/>
      <c r="R128" s="163"/>
      <c r="S128" s="163"/>
      <c r="T128" s="163"/>
      <c r="U128" s="164"/>
      <c r="V128" s="164"/>
      <c r="W128" s="164"/>
      <c r="Y128" s="164"/>
      <c r="Z128" s="164"/>
      <c r="AA128" s="164"/>
      <c r="AB128" s="173"/>
      <c r="AC128" s="174"/>
      <c r="AD128" s="169"/>
      <c r="AF128" s="179"/>
      <c r="AG128" s="162"/>
      <c r="AJ128"/>
      <c r="AK128" s="171"/>
      <c r="AM128" s="171"/>
      <c r="AN128" s="171"/>
      <c r="AO128" s="171"/>
      <c r="AP128" s="171"/>
      <c r="AQ128" s="171"/>
      <c r="AR128" s="171"/>
      <c r="AS128" s="171"/>
      <c r="AT128" s="171"/>
      <c r="AU128" s="163"/>
      <c r="AV128" s="163"/>
      <c r="AW128" s="163"/>
      <c r="AX128" s="163"/>
    </row>
    <row r="129" spans="1:50" s="167" customFormat="1" ht="25" customHeight="1" x14ac:dyDescent="0.35">
      <c r="A129" s="163"/>
      <c r="B129" s="163"/>
      <c r="C129" s="163"/>
      <c r="D129" s="164"/>
      <c r="E129" s="164"/>
      <c r="F129" s="164"/>
      <c r="G129" s="163"/>
      <c r="H129" s="163"/>
      <c r="I129" s="163"/>
      <c r="J129" s="165"/>
      <c r="K129" s="163"/>
      <c r="L129" s="163"/>
      <c r="M129" s="163"/>
      <c r="N129" s="163"/>
      <c r="O129" s="163"/>
      <c r="P129" s="163"/>
      <c r="Q129" s="163"/>
      <c r="R129" s="163"/>
      <c r="S129" s="163"/>
      <c r="T129" s="163"/>
      <c r="U129" s="164"/>
      <c r="V129" s="164"/>
      <c r="W129" s="164"/>
      <c r="Y129" s="164"/>
      <c r="Z129" s="164"/>
      <c r="AA129" s="164"/>
      <c r="AB129" s="173"/>
      <c r="AC129" s="174"/>
      <c r="AD129" s="169"/>
      <c r="AF129" s="179"/>
      <c r="AG129" s="162"/>
      <c r="AJ129"/>
      <c r="AK129" s="171"/>
      <c r="AM129" s="171"/>
      <c r="AN129" s="171"/>
      <c r="AO129" s="171"/>
      <c r="AP129" s="171"/>
      <c r="AQ129" s="171"/>
      <c r="AR129" s="171"/>
      <c r="AS129" s="171"/>
      <c r="AT129" s="171"/>
      <c r="AU129" s="163"/>
      <c r="AV129" s="163"/>
      <c r="AW129" s="163"/>
      <c r="AX129" s="163"/>
    </row>
    <row r="130" spans="1:50" s="167" customFormat="1" ht="25" customHeight="1" x14ac:dyDescent="0.35">
      <c r="A130" s="163"/>
      <c r="B130" s="163"/>
      <c r="C130" s="163"/>
      <c r="D130" s="164"/>
      <c r="E130" s="164"/>
      <c r="F130" s="164"/>
      <c r="G130" s="163"/>
      <c r="H130" s="163"/>
      <c r="I130" s="163"/>
      <c r="J130" s="165"/>
      <c r="K130" s="163"/>
      <c r="L130" s="163"/>
      <c r="M130" s="163"/>
      <c r="N130" s="163"/>
      <c r="O130" s="163"/>
      <c r="P130" s="163"/>
      <c r="Q130" s="163"/>
      <c r="R130" s="163"/>
      <c r="S130" s="163"/>
      <c r="T130" s="163"/>
      <c r="U130" s="164"/>
      <c r="V130" s="164"/>
      <c r="W130" s="164"/>
      <c r="Y130" s="164"/>
      <c r="Z130" s="164"/>
      <c r="AA130" s="164"/>
      <c r="AB130" s="173"/>
      <c r="AC130" s="174"/>
      <c r="AD130" s="169"/>
      <c r="AF130" s="179"/>
      <c r="AG130" s="162"/>
      <c r="AJ130"/>
      <c r="AK130" s="171"/>
      <c r="AM130" s="171"/>
      <c r="AN130" s="171"/>
      <c r="AO130" s="171"/>
      <c r="AP130" s="171"/>
      <c r="AQ130" s="171"/>
      <c r="AR130" s="171"/>
      <c r="AS130" s="171"/>
      <c r="AT130" s="171"/>
      <c r="AU130" s="163"/>
      <c r="AV130" s="163"/>
      <c r="AW130" s="163"/>
      <c r="AX130" s="163"/>
    </row>
    <row r="131" spans="1:50" s="167" customFormat="1" ht="25" customHeight="1" x14ac:dyDescent="0.35">
      <c r="A131" s="163"/>
      <c r="B131" s="163"/>
      <c r="C131" s="163"/>
      <c r="D131" s="164"/>
      <c r="E131" s="164"/>
      <c r="F131" s="164"/>
      <c r="G131" s="163"/>
      <c r="H131" s="163"/>
      <c r="I131" s="163"/>
      <c r="J131" s="165"/>
      <c r="K131" s="163"/>
      <c r="L131" s="163"/>
      <c r="M131" s="163"/>
      <c r="N131" s="163"/>
      <c r="O131" s="163"/>
      <c r="P131" s="163"/>
      <c r="Q131" s="163"/>
      <c r="R131" s="163"/>
      <c r="S131" s="163"/>
      <c r="T131" s="163"/>
      <c r="U131" s="164"/>
      <c r="V131" s="164"/>
      <c r="W131" s="164"/>
      <c r="Y131" s="164"/>
      <c r="Z131" s="164"/>
      <c r="AA131" s="164"/>
      <c r="AB131" s="173"/>
      <c r="AC131" s="174"/>
      <c r="AD131" s="169"/>
      <c r="AF131" s="179"/>
      <c r="AG131" s="162"/>
      <c r="AJ131"/>
      <c r="AK131" s="171"/>
      <c r="AM131" s="171"/>
      <c r="AN131" s="171"/>
      <c r="AO131" s="171"/>
      <c r="AP131" s="171"/>
      <c r="AQ131" s="171"/>
      <c r="AR131" s="171"/>
      <c r="AS131" s="171"/>
      <c r="AT131" s="171"/>
      <c r="AU131" s="163"/>
      <c r="AV131" s="163"/>
      <c r="AW131" s="163"/>
      <c r="AX131" s="163"/>
    </row>
    <row r="132" spans="1:50" s="167" customFormat="1" ht="25" customHeight="1" x14ac:dyDescent="0.35">
      <c r="A132" s="163"/>
      <c r="B132" s="163"/>
      <c r="C132" s="163"/>
      <c r="D132" s="164"/>
      <c r="E132" s="164"/>
      <c r="F132" s="164"/>
      <c r="G132" s="163"/>
      <c r="H132" s="163"/>
      <c r="I132" s="163"/>
      <c r="J132" s="165"/>
      <c r="K132" s="163"/>
      <c r="L132" s="163"/>
      <c r="M132" s="163"/>
      <c r="N132" s="163"/>
      <c r="O132" s="163"/>
      <c r="P132" s="163"/>
      <c r="Q132" s="163"/>
      <c r="R132" s="163"/>
      <c r="S132" s="163"/>
      <c r="T132" s="163"/>
      <c r="U132" s="164"/>
      <c r="V132" s="164"/>
      <c r="W132" s="164"/>
      <c r="Y132" s="164"/>
      <c r="Z132" s="164"/>
      <c r="AA132" s="164"/>
      <c r="AB132" s="173"/>
      <c r="AC132" s="174"/>
      <c r="AD132" s="169"/>
      <c r="AF132" s="179"/>
      <c r="AG132" s="162"/>
      <c r="AJ132"/>
      <c r="AK132" s="171"/>
      <c r="AM132" s="171"/>
      <c r="AN132" s="171"/>
      <c r="AO132" s="171"/>
      <c r="AP132" s="171"/>
      <c r="AQ132" s="171"/>
      <c r="AR132" s="171"/>
      <c r="AS132" s="171"/>
      <c r="AT132" s="171"/>
      <c r="AU132" s="163"/>
      <c r="AV132" s="163"/>
      <c r="AW132" s="163"/>
      <c r="AX132" s="163"/>
    </row>
    <row r="133" spans="1:50" s="167" customFormat="1" ht="25" customHeight="1" x14ac:dyDescent="0.35">
      <c r="A133" s="163"/>
      <c r="B133" s="163"/>
      <c r="C133" s="163"/>
      <c r="D133" s="164"/>
      <c r="E133" s="164"/>
      <c r="F133" s="164"/>
      <c r="G133" s="163"/>
      <c r="H133" s="163"/>
      <c r="I133" s="163"/>
      <c r="J133" s="165"/>
      <c r="K133" s="163"/>
      <c r="L133" s="163"/>
      <c r="M133" s="163"/>
      <c r="N133" s="163"/>
      <c r="O133" s="163"/>
      <c r="P133" s="163"/>
      <c r="Q133" s="163"/>
      <c r="R133" s="163"/>
      <c r="S133" s="163"/>
      <c r="T133" s="163"/>
      <c r="U133" s="164"/>
      <c r="V133" s="164"/>
      <c r="W133" s="164"/>
      <c r="Y133" s="164"/>
      <c r="Z133" s="164"/>
      <c r="AA133" s="164"/>
      <c r="AB133" s="173"/>
      <c r="AC133" s="174"/>
      <c r="AD133" s="169"/>
      <c r="AF133" s="179"/>
      <c r="AG133" s="162"/>
      <c r="AJ133"/>
      <c r="AK133" s="171"/>
      <c r="AM133" s="171"/>
      <c r="AN133" s="171"/>
      <c r="AO133" s="171"/>
      <c r="AP133" s="171"/>
      <c r="AQ133" s="171"/>
      <c r="AR133" s="171"/>
      <c r="AS133" s="171"/>
      <c r="AT133" s="171"/>
      <c r="AU133" s="163"/>
      <c r="AV133" s="163"/>
      <c r="AW133" s="163"/>
      <c r="AX133" s="163"/>
    </row>
    <row r="134" spans="1:50" s="167" customFormat="1" ht="25" customHeight="1" x14ac:dyDescent="0.35">
      <c r="A134" s="163"/>
      <c r="B134" s="163"/>
      <c r="C134" s="163"/>
      <c r="D134" s="164"/>
      <c r="E134" s="164"/>
      <c r="F134" s="164"/>
      <c r="G134" s="163"/>
      <c r="H134" s="163"/>
      <c r="I134" s="163"/>
      <c r="J134" s="165"/>
      <c r="K134" s="163"/>
      <c r="L134" s="163"/>
      <c r="M134" s="163"/>
      <c r="N134" s="163"/>
      <c r="O134" s="163"/>
      <c r="P134" s="163"/>
      <c r="Q134" s="163"/>
      <c r="R134" s="163"/>
      <c r="S134" s="163"/>
      <c r="T134" s="163"/>
      <c r="U134" s="164"/>
      <c r="V134" s="164"/>
      <c r="W134" s="164"/>
      <c r="Y134" s="164"/>
      <c r="Z134" s="164"/>
      <c r="AA134" s="164"/>
      <c r="AB134" s="173"/>
      <c r="AC134" s="174"/>
      <c r="AD134" s="169"/>
      <c r="AF134" s="179"/>
      <c r="AG134" s="162"/>
      <c r="AJ134"/>
      <c r="AK134" s="171"/>
      <c r="AM134" s="171"/>
      <c r="AN134" s="171"/>
      <c r="AO134" s="171"/>
      <c r="AP134" s="171"/>
      <c r="AQ134" s="171"/>
      <c r="AR134" s="171"/>
      <c r="AS134" s="171"/>
      <c r="AT134" s="171"/>
      <c r="AU134" s="163"/>
      <c r="AV134" s="163"/>
      <c r="AW134" s="163"/>
      <c r="AX134" s="163"/>
    </row>
    <row r="135" spans="1:50" s="167" customFormat="1" ht="25" customHeight="1" x14ac:dyDescent="0.35">
      <c r="A135" s="163"/>
      <c r="B135" s="163"/>
      <c r="C135" s="163"/>
      <c r="D135" s="164"/>
      <c r="E135" s="164"/>
      <c r="F135" s="164"/>
      <c r="G135" s="163"/>
      <c r="H135" s="163"/>
      <c r="I135" s="163"/>
      <c r="J135" s="165"/>
      <c r="K135" s="163"/>
      <c r="L135" s="163"/>
      <c r="M135" s="163"/>
      <c r="N135" s="163"/>
      <c r="O135" s="163"/>
      <c r="P135" s="163"/>
      <c r="Q135" s="163"/>
      <c r="R135" s="163"/>
      <c r="S135" s="163"/>
      <c r="T135" s="163"/>
      <c r="U135" s="164"/>
      <c r="V135" s="164"/>
      <c r="W135" s="164"/>
      <c r="Y135" s="164"/>
      <c r="Z135" s="164"/>
      <c r="AA135" s="164"/>
      <c r="AB135" s="173"/>
      <c r="AC135" s="174"/>
      <c r="AD135" s="169"/>
      <c r="AF135" s="179"/>
      <c r="AG135" s="162"/>
      <c r="AJ135"/>
      <c r="AK135" s="171"/>
      <c r="AM135" s="171"/>
      <c r="AN135" s="171"/>
      <c r="AO135" s="171"/>
      <c r="AP135" s="171"/>
      <c r="AQ135" s="171"/>
      <c r="AR135" s="171"/>
      <c r="AS135" s="171"/>
      <c r="AT135" s="171"/>
      <c r="AU135" s="163"/>
      <c r="AV135" s="163"/>
      <c r="AW135" s="163"/>
      <c r="AX135" s="163"/>
    </row>
    <row r="136" spans="1:50" s="167" customFormat="1" ht="25" customHeight="1" x14ac:dyDescent="0.35">
      <c r="A136" s="163"/>
      <c r="B136" s="163"/>
      <c r="C136" s="163"/>
      <c r="D136" s="164"/>
      <c r="E136" s="164"/>
      <c r="F136" s="164"/>
      <c r="G136" s="163"/>
      <c r="H136" s="163"/>
      <c r="I136" s="163"/>
      <c r="J136" s="165"/>
      <c r="K136" s="163"/>
      <c r="L136" s="163"/>
      <c r="M136" s="163"/>
      <c r="N136" s="163"/>
      <c r="O136" s="163"/>
      <c r="P136" s="163"/>
      <c r="Q136" s="163"/>
      <c r="R136" s="163"/>
      <c r="S136" s="163"/>
      <c r="T136" s="163"/>
      <c r="U136" s="164"/>
      <c r="V136" s="164"/>
      <c r="W136" s="164"/>
      <c r="Y136" s="164"/>
      <c r="Z136" s="164"/>
      <c r="AA136" s="164"/>
      <c r="AB136" s="173"/>
      <c r="AC136" s="174"/>
      <c r="AD136" s="169"/>
      <c r="AF136" s="179"/>
      <c r="AG136" s="162"/>
      <c r="AJ136"/>
      <c r="AK136" s="171"/>
      <c r="AM136" s="171"/>
      <c r="AN136" s="171"/>
      <c r="AO136" s="171"/>
      <c r="AP136" s="171"/>
      <c r="AQ136" s="171"/>
      <c r="AR136" s="171"/>
      <c r="AS136" s="171"/>
      <c r="AT136" s="171"/>
      <c r="AU136" s="163"/>
      <c r="AV136" s="163"/>
      <c r="AW136" s="163"/>
      <c r="AX136" s="163"/>
    </row>
    <row r="137" spans="1:50" s="167" customFormat="1" ht="25" customHeight="1" x14ac:dyDescent="0.35">
      <c r="A137" s="163"/>
      <c r="B137" s="163"/>
      <c r="C137" s="163"/>
      <c r="D137" s="164"/>
      <c r="E137" s="164"/>
      <c r="F137" s="164"/>
      <c r="G137" s="163"/>
      <c r="H137" s="163"/>
      <c r="I137" s="163"/>
      <c r="J137" s="165"/>
      <c r="K137" s="163"/>
      <c r="L137" s="163"/>
      <c r="M137" s="163"/>
      <c r="N137" s="163"/>
      <c r="O137" s="163"/>
      <c r="P137" s="163"/>
      <c r="Q137" s="163"/>
      <c r="R137" s="163"/>
      <c r="S137" s="163"/>
      <c r="T137" s="163"/>
      <c r="U137" s="164"/>
      <c r="V137" s="164"/>
      <c r="W137" s="164"/>
      <c r="Y137" s="164"/>
      <c r="Z137" s="164"/>
      <c r="AA137" s="164"/>
      <c r="AB137" s="173"/>
      <c r="AC137" s="174"/>
      <c r="AD137" s="169"/>
      <c r="AF137" s="179"/>
      <c r="AG137" s="162"/>
      <c r="AJ137"/>
      <c r="AK137" s="171"/>
      <c r="AM137" s="171"/>
      <c r="AN137" s="171"/>
      <c r="AO137" s="171"/>
      <c r="AP137" s="171"/>
      <c r="AQ137" s="171"/>
      <c r="AR137" s="171"/>
      <c r="AS137" s="171"/>
      <c r="AT137" s="171"/>
      <c r="AU137" s="163"/>
      <c r="AV137" s="163"/>
      <c r="AW137" s="163"/>
      <c r="AX137" s="163"/>
    </row>
    <row r="138" spans="1:50" s="167" customFormat="1" ht="25" customHeight="1" x14ac:dyDescent="0.35">
      <c r="A138" s="163"/>
      <c r="B138" s="163"/>
      <c r="C138" s="163"/>
      <c r="D138" s="164"/>
      <c r="E138" s="164"/>
      <c r="F138" s="164"/>
      <c r="G138" s="163"/>
      <c r="H138" s="163"/>
      <c r="I138" s="163"/>
      <c r="J138" s="165"/>
      <c r="K138" s="163"/>
      <c r="L138" s="163"/>
      <c r="M138" s="163"/>
      <c r="N138" s="163"/>
      <c r="O138" s="163"/>
      <c r="P138" s="163"/>
      <c r="Q138" s="163"/>
      <c r="R138" s="163"/>
      <c r="S138" s="163"/>
      <c r="T138" s="163"/>
      <c r="U138" s="164"/>
      <c r="V138" s="164"/>
      <c r="W138" s="164"/>
      <c r="Y138" s="164"/>
      <c r="Z138" s="164"/>
      <c r="AA138" s="164"/>
      <c r="AB138" s="173"/>
      <c r="AC138" s="174"/>
      <c r="AD138" s="169"/>
      <c r="AF138" s="179"/>
      <c r="AG138" s="162"/>
      <c r="AJ138"/>
      <c r="AK138" s="171"/>
      <c r="AM138" s="171"/>
      <c r="AN138" s="171"/>
      <c r="AO138" s="171"/>
      <c r="AP138" s="171"/>
      <c r="AQ138" s="171"/>
      <c r="AR138" s="171"/>
      <c r="AS138" s="171"/>
      <c r="AT138" s="171"/>
      <c r="AU138" s="163"/>
      <c r="AV138" s="163"/>
      <c r="AW138" s="163"/>
      <c r="AX138" s="163"/>
    </row>
    <row r="139" spans="1:50" s="167" customFormat="1" ht="25" customHeight="1" x14ac:dyDescent="0.35">
      <c r="A139" s="163"/>
      <c r="B139" s="163"/>
      <c r="C139" s="163"/>
      <c r="D139" s="164"/>
      <c r="E139" s="164"/>
      <c r="F139" s="164"/>
      <c r="G139" s="163"/>
      <c r="H139" s="163"/>
      <c r="I139" s="163"/>
      <c r="J139" s="165"/>
      <c r="K139" s="163"/>
      <c r="L139" s="163"/>
      <c r="M139" s="163"/>
      <c r="N139" s="163"/>
      <c r="O139" s="163"/>
      <c r="P139" s="163"/>
      <c r="Q139" s="163"/>
      <c r="R139" s="163"/>
      <c r="S139" s="163"/>
      <c r="T139" s="163"/>
      <c r="U139" s="164"/>
      <c r="V139" s="164"/>
      <c r="W139" s="164"/>
      <c r="Y139" s="164"/>
      <c r="Z139" s="164"/>
      <c r="AA139" s="164"/>
      <c r="AB139" s="173"/>
      <c r="AC139" s="174"/>
      <c r="AD139" s="169"/>
      <c r="AF139" s="179"/>
      <c r="AG139" s="162"/>
      <c r="AJ139"/>
      <c r="AK139" s="171"/>
      <c r="AM139" s="171"/>
      <c r="AN139" s="171"/>
      <c r="AO139" s="171"/>
      <c r="AP139" s="171"/>
      <c r="AQ139" s="171"/>
      <c r="AR139" s="171"/>
      <c r="AS139" s="171"/>
      <c r="AT139" s="171"/>
      <c r="AU139" s="163"/>
      <c r="AV139" s="163"/>
      <c r="AW139" s="163"/>
      <c r="AX139" s="163"/>
    </row>
    <row r="140" spans="1:50" s="167" customFormat="1" ht="25" customHeight="1" x14ac:dyDescent="0.35">
      <c r="A140" s="163"/>
      <c r="B140" s="163"/>
      <c r="C140" s="163"/>
      <c r="D140" s="164"/>
      <c r="E140" s="164"/>
      <c r="F140" s="164"/>
      <c r="G140" s="163"/>
      <c r="H140" s="163"/>
      <c r="I140" s="163"/>
      <c r="J140" s="165"/>
      <c r="K140" s="163"/>
      <c r="L140" s="163"/>
      <c r="M140" s="163"/>
      <c r="N140" s="163"/>
      <c r="O140" s="163"/>
      <c r="P140" s="163"/>
      <c r="Q140" s="163"/>
      <c r="R140" s="163"/>
      <c r="S140" s="163"/>
      <c r="T140" s="163"/>
      <c r="U140" s="164"/>
      <c r="V140" s="164"/>
      <c r="W140" s="164"/>
      <c r="Y140" s="164"/>
      <c r="Z140" s="164"/>
      <c r="AA140" s="164"/>
      <c r="AB140" s="173"/>
      <c r="AC140" s="174"/>
      <c r="AD140" s="169"/>
      <c r="AF140" s="179"/>
      <c r="AG140" s="162"/>
      <c r="AJ140"/>
      <c r="AK140" s="171"/>
      <c r="AM140" s="171"/>
      <c r="AN140" s="171"/>
      <c r="AO140" s="171"/>
      <c r="AP140" s="171"/>
      <c r="AQ140" s="171"/>
      <c r="AR140" s="171"/>
      <c r="AS140" s="171"/>
      <c r="AT140" s="171"/>
      <c r="AU140" s="163"/>
      <c r="AV140" s="163"/>
      <c r="AW140" s="163"/>
      <c r="AX140" s="163"/>
    </row>
    <row r="141" spans="1:50" s="167" customFormat="1" ht="25" customHeight="1" x14ac:dyDescent="0.35">
      <c r="A141" s="163"/>
      <c r="B141" s="163"/>
      <c r="C141" s="163"/>
      <c r="D141" s="164"/>
      <c r="E141" s="164"/>
      <c r="F141" s="164"/>
      <c r="G141" s="163"/>
      <c r="H141" s="163"/>
      <c r="I141" s="163"/>
      <c r="J141" s="165"/>
      <c r="K141" s="163"/>
      <c r="L141" s="163"/>
      <c r="M141" s="163"/>
      <c r="N141" s="163"/>
      <c r="O141" s="163"/>
      <c r="P141" s="163"/>
      <c r="Q141" s="163"/>
      <c r="R141" s="163"/>
      <c r="S141" s="163"/>
      <c r="T141" s="163"/>
      <c r="U141" s="164"/>
      <c r="V141" s="164"/>
      <c r="W141" s="164"/>
      <c r="Y141" s="164"/>
      <c r="Z141" s="164"/>
      <c r="AA141" s="164"/>
      <c r="AB141" s="173"/>
      <c r="AC141" s="174"/>
      <c r="AD141" s="169"/>
      <c r="AF141" s="179"/>
      <c r="AG141" s="162"/>
      <c r="AJ141"/>
      <c r="AK141" s="171"/>
      <c r="AM141" s="171"/>
      <c r="AN141" s="171"/>
      <c r="AO141" s="171"/>
      <c r="AP141" s="171"/>
      <c r="AQ141" s="171"/>
      <c r="AR141" s="171"/>
      <c r="AS141" s="171"/>
      <c r="AT141" s="171"/>
      <c r="AU141" s="163"/>
      <c r="AV141" s="163"/>
      <c r="AW141" s="163"/>
      <c r="AX141" s="163"/>
    </row>
    <row r="142" spans="1:50" s="167" customFormat="1" ht="25" customHeight="1" x14ac:dyDescent="0.35">
      <c r="A142" s="163"/>
      <c r="B142" s="163"/>
      <c r="C142" s="163"/>
      <c r="D142" s="164"/>
      <c r="E142" s="164"/>
      <c r="F142" s="164"/>
      <c r="G142" s="163"/>
      <c r="H142" s="163"/>
      <c r="I142" s="163"/>
      <c r="J142" s="165"/>
      <c r="K142" s="163"/>
      <c r="L142" s="163"/>
      <c r="M142" s="163"/>
      <c r="N142" s="163"/>
      <c r="O142" s="163"/>
      <c r="P142" s="163"/>
      <c r="Q142" s="163"/>
      <c r="R142" s="163"/>
      <c r="S142" s="163"/>
      <c r="T142" s="163"/>
      <c r="U142" s="164"/>
      <c r="V142" s="164"/>
      <c r="W142" s="164"/>
      <c r="Y142" s="164"/>
      <c r="Z142" s="164"/>
      <c r="AA142" s="164"/>
      <c r="AB142" s="173"/>
      <c r="AC142" s="174"/>
      <c r="AD142" s="169"/>
      <c r="AF142" s="179"/>
      <c r="AG142" s="162"/>
      <c r="AJ142"/>
      <c r="AK142" s="171"/>
      <c r="AM142" s="171"/>
      <c r="AN142" s="171"/>
      <c r="AO142" s="171"/>
      <c r="AP142" s="171"/>
      <c r="AQ142" s="171"/>
      <c r="AR142" s="171"/>
      <c r="AS142" s="171"/>
      <c r="AT142" s="171"/>
      <c r="AU142" s="163"/>
      <c r="AV142" s="163"/>
      <c r="AW142" s="163"/>
      <c r="AX142" s="163"/>
    </row>
    <row r="143" spans="1:50" s="167" customFormat="1" ht="25" customHeight="1" x14ac:dyDescent="0.35">
      <c r="A143" s="163"/>
      <c r="B143" s="163"/>
      <c r="C143" s="163"/>
      <c r="D143" s="164"/>
      <c r="E143" s="164"/>
      <c r="F143" s="164"/>
      <c r="G143" s="163"/>
      <c r="H143" s="163"/>
      <c r="I143" s="163"/>
      <c r="J143" s="165"/>
      <c r="K143" s="163"/>
      <c r="L143" s="163"/>
      <c r="M143" s="163"/>
      <c r="N143" s="163"/>
      <c r="O143" s="163"/>
      <c r="P143" s="163"/>
      <c r="Q143" s="163"/>
      <c r="R143" s="163"/>
      <c r="S143" s="163"/>
      <c r="T143" s="163"/>
      <c r="U143" s="164"/>
      <c r="V143" s="164"/>
      <c r="W143" s="164"/>
      <c r="Y143" s="164"/>
      <c r="Z143" s="164"/>
      <c r="AA143" s="164"/>
      <c r="AB143" s="173"/>
      <c r="AC143" s="174"/>
      <c r="AD143" s="169"/>
      <c r="AF143" s="179"/>
      <c r="AG143" s="162"/>
      <c r="AJ143"/>
      <c r="AK143" s="171"/>
      <c r="AM143" s="171"/>
      <c r="AN143" s="171"/>
      <c r="AO143" s="171"/>
      <c r="AP143" s="171"/>
      <c r="AQ143" s="171"/>
      <c r="AR143" s="171"/>
      <c r="AS143" s="171"/>
      <c r="AT143" s="171"/>
      <c r="AU143" s="163"/>
      <c r="AV143" s="163"/>
      <c r="AW143" s="163"/>
      <c r="AX143" s="163"/>
    </row>
    <row r="144" spans="1:50" s="167" customFormat="1" ht="25" customHeight="1" x14ac:dyDescent="0.35">
      <c r="A144" s="163"/>
      <c r="B144" s="163"/>
      <c r="C144" s="163"/>
      <c r="D144" s="164"/>
      <c r="E144" s="164"/>
      <c r="F144" s="164"/>
      <c r="G144" s="163"/>
      <c r="H144" s="163"/>
      <c r="I144" s="163"/>
      <c r="J144" s="165"/>
      <c r="K144" s="163"/>
      <c r="L144" s="163"/>
      <c r="M144" s="163"/>
      <c r="N144" s="163"/>
      <c r="O144" s="163"/>
      <c r="P144" s="163"/>
      <c r="Q144" s="163"/>
      <c r="R144" s="163"/>
      <c r="S144" s="163"/>
      <c r="T144" s="163"/>
      <c r="U144" s="164"/>
      <c r="V144" s="164"/>
      <c r="W144" s="164"/>
      <c r="Y144" s="164"/>
      <c r="Z144" s="164"/>
      <c r="AA144" s="164"/>
      <c r="AB144" s="164"/>
      <c r="AC144" s="174"/>
      <c r="AD144" s="169"/>
      <c r="AF144" s="179"/>
      <c r="AG144" s="162"/>
      <c r="AJ144"/>
      <c r="AK144" s="171"/>
      <c r="AM144" s="171"/>
      <c r="AN144" s="171"/>
      <c r="AO144" s="171"/>
      <c r="AP144" s="171"/>
      <c r="AQ144" s="171"/>
      <c r="AR144" s="171"/>
      <c r="AS144" s="171"/>
      <c r="AT144" s="171"/>
      <c r="AU144" s="163"/>
      <c r="AV144" s="163"/>
      <c r="AW144" s="163"/>
      <c r="AX144" s="163"/>
    </row>
    <row r="145" spans="1:50" s="167" customFormat="1" ht="25" customHeight="1" x14ac:dyDescent="0.35">
      <c r="A145" s="163"/>
      <c r="B145" s="163"/>
      <c r="C145" s="163"/>
      <c r="D145" s="164"/>
      <c r="E145" s="164"/>
      <c r="F145" s="164"/>
      <c r="G145" s="163"/>
      <c r="H145" s="163"/>
      <c r="I145" s="163"/>
      <c r="J145" s="165"/>
      <c r="K145" s="163"/>
      <c r="L145" s="163"/>
      <c r="M145" s="163"/>
      <c r="N145" s="163"/>
      <c r="O145" s="163"/>
      <c r="P145" s="163"/>
      <c r="Q145" s="163"/>
      <c r="R145" s="163"/>
      <c r="S145" s="163"/>
      <c r="T145" s="163"/>
      <c r="U145" s="164"/>
      <c r="V145" s="164"/>
      <c r="W145" s="164"/>
      <c r="Y145" s="164"/>
      <c r="Z145" s="164"/>
      <c r="AA145" s="164"/>
      <c r="AB145" s="173"/>
      <c r="AC145" s="174"/>
      <c r="AD145" s="169"/>
      <c r="AF145" s="179"/>
      <c r="AG145" s="162"/>
      <c r="AJ145"/>
      <c r="AK145" s="171"/>
      <c r="AM145" s="171"/>
      <c r="AN145" s="171"/>
      <c r="AO145" s="171"/>
      <c r="AP145" s="171"/>
      <c r="AQ145" s="171"/>
      <c r="AR145" s="171"/>
      <c r="AS145" s="171"/>
      <c r="AT145" s="171"/>
      <c r="AU145" s="163"/>
      <c r="AV145" s="163"/>
      <c r="AW145" s="163"/>
      <c r="AX145" s="163"/>
    </row>
    <row r="146" spans="1:50" s="167" customFormat="1" ht="25" customHeight="1" x14ac:dyDescent="0.35">
      <c r="A146" s="163"/>
      <c r="B146" s="163"/>
      <c r="C146" s="163"/>
      <c r="D146" s="164"/>
      <c r="E146" s="164"/>
      <c r="F146" s="164"/>
      <c r="G146" s="163"/>
      <c r="H146" s="163"/>
      <c r="I146" s="163"/>
      <c r="J146" s="165"/>
      <c r="K146" s="163"/>
      <c r="L146" s="163"/>
      <c r="M146" s="163"/>
      <c r="N146" s="163"/>
      <c r="O146" s="163"/>
      <c r="P146" s="163"/>
      <c r="Q146" s="163"/>
      <c r="R146" s="163"/>
      <c r="S146" s="163"/>
      <c r="T146" s="163"/>
      <c r="U146" s="164"/>
      <c r="V146" s="164"/>
      <c r="W146" s="164"/>
      <c r="Y146" s="164"/>
      <c r="Z146" s="164"/>
      <c r="AA146" s="164"/>
      <c r="AB146" s="164"/>
      <c r="AC146" s="174"/>
      <c r="AD146" s="169"/>
      <c r="AF146" s="179"/>
      <c r="AG146" s="162"/>
      <c r="AJ146"/>
      <c r="AK146" s="171"/>
      <c r="AM146" s="171"/>
      <c r="AN146" s="171"/>
      <c r="AO146" s="171"/>
      <c r="AP146" s="171"/>
      <c r="AQ146" s="171"/>
      <c r="AR146" s="171"/>
      <c r="AS146" s="171"/>
      <c r="AT146" s="171"/>
      <c r="AU146" s="163"/>
      <c r="AV146" s="163"/>
      <c r="AW146" s="163"/>
      <c r="AX146" s="163"/>
    </row>
    <row r="147" spans="1:50" s="167" customFormat="1" ht="25" customHeight="1" x14ac:dyDescent="0.35">
      <c r="A147" s="180"/>
      <c r="B147" s="180"/>
      <c r="C147" s="163"/>
      <c r="D147" s="164"/>
      <c r="E147" s="164"/>
      <c r="F147" s="164"/>
      <c r="G147" s="163"/>
      <c r="H147" s="180"/>
      <c r="I147" s="180"/>
      <c r="J147" s="165"/>
      <c r="K147" s="180"/>
      <c r="L147" s="163"/>
      <c r="M147" s="180"/>
      <c r="N147" s="163"/>
      <c r="O147" s="180"/>
      <c r="P147" s="180"/>
      <c r="Q147" s="180"/>
      <c r="R147" s="180"/>
      <c r="S147" s="180"/>
      <c r="T147" s="180"/>
      <c r="U147" s="181"/>
      <c r="V147" s="181"/>
      <c r="W147" s="181"/>
      <c r="Y147" s="181"/>
      <c r="Z147" s="181"/>
      <c r="AA147" s="181"/>
      <c r="AB147" s="181"/>
      <c r="AC147" s="174"/>
      <c r="AD147" s="169"/>
      <c r="AF147" s="179"/>
      <c r="AG147" s="162"/>
      <c r="AJ147"/>
      <c r="AK147" s="171"/>
      <c r="AM147" s="171"/>
      <c r="AN147" s="171"/>
      <c r="AO147" s="171"/>
      <c r="AP147" s="171"/>
      <c r="AQ147" s="171"/>
      <c r="AR147" s="171"/>
      <c r="AS147" s="171"/>
      <c r="AT147" s="171"/>
      <c r="AU147" s="180"/>
      <c r="AV147" s="180"/>
      <c r="AW147" s="180"/>
      <c r="AX147" s="180"/>
    </row>
    <row r="148" spans="1:50" s="167" customFormat="1" ht="25" customHeight="1" x14ac:dyDescent="0.35">
      <c r="A148" s="163"/>
      <c r="B148" s="163"/>
      <c r="C148" s="163"/>
      <c r="D148" s="164"/>
      <c r="E148" s="164"/>
      <c r="F148" s="164"/>
      <c r="G148" s="163"/>
      <c r="H148" s="163"/>
      <c r="I148" s="163"/>
      <c r="J148" s="165"/>
      <c r="K148" s="163"/>
      <c r="L148" s="163"/>
      <c r="M148" s="163"/>
      <c r="N148" s="163"/>
      <c r="O148" s="163"/>
      <c r="P148" s="163"/>
      <c r="Q148" s="163"/>
      <c r="R148" s="163"/>
      <c r="S148" s="163"/>
      <c r="T148" s="163"/>
      <c r="U148" s="164"/>
      <c r="V148" s="164"/>
      <c r="W148" s="164"/>
      <c r="Y148" s="164"/>
      <c r="Z148" s="164"/>
      <c r="AA148" s="164"/>
      <c r="AB148" s="164"/>
      <c r="AC148" s="174"/>
      <c r="AD148" s="169"/>
      <c r="AF148" s="179"/>
      <c r="AG148" s="162"/>
      <c r="AJ148"/>
      <c r="AK148" s="171"/>
      <c r="AM148" s="171"/>
      <c r="AN148" s="171"/>
      <c r="AO148" s="171"/>
      <c r="AP148" s="171"/>
      <c r="AQ148" s="171"/>
      <c r="AR148" s="171"/>
      <c r="AS148" s="171"/>
      <c r="AT148" s="171"/>
      <c r="AU148" s="163"/>
      <c r="AV148" s="163"/>
      <c r="AW148" s="163"/>
      <c r="AX148" s="163"/>
    </row>
    <row r="149" spans="1:50" s="167" customFormat="1" ht="25" customHeight="1" x14ac:dyDescent="0.35">
      <c r="A149" s="163"/>
      <c r="B149" s="163"/>
      <c r="C149" s="163"/>
      <c r="D149" s="164"/>
      <c r="E149" s="164"/>
      <c r="F149" s="164"/>
      <c r="G149" s="163"/>
      <c r="H149" s="163"/>
      <c r="I149" s="163"/>
      <c r="J149" s="165"/>
      <c r="K149" s="163"/>
      <c r="L149" s="163"/>
      <c r="M149" s="163"/>
      <c r="N149" s="163"/>
      <c r="O149" s="163"/>
      <c r="P149" s="163"/>
      <c r="Q149" s="163"/>
      <c r="R149" s="163"/>
      <c r="S149" s="163"/>
      <c r="T149" s="163"/>
      <c r="U149" s="164"/>
      <c r="V149" s="164"/>
      <c r="W149" s="164"/>
      <c r="Y149" s="164"/>
      <c r="Z149" s="164"/>
      <c r="AA149" s="164"/>
      <c r="AB149" s="164"/>
      <c r="AC149" s="174"/>
      <c r="AD149" s="169"/>
      <c r="AF149" s="179"/>
      <c r="AG149" s="162"/>
      <c r="AJ149"/>
      <c r="AK149" s="171"/>
      <c r="AM149" s="171"/>
      <c r="AN149" s="171"/>
      <c r="AO149" s="171"/>
      <c r="AP149" s="171"/>
      <c r="AQ149" s="171"/>
      <c r="AR149" s="171"/>
      <c r="AS149" s="171"/>
      <c r="AT149" s="171"/>
      <c r="AU149" s="163"/>
      <c r="AV149" s="163"/>
      <c r="AW149" s="163"/>
      <c r="AX149" s="163"/>
    </row>
    <row r="150" spans="1:50" s="167" customFormat="1" ht="25" customHeight="1" x14ac:dyDescent="0.35">
      <c r="A150" s="163"/>
      <c r="B150" s="163"/>
      <c r="C150" s="163"/>
      <c r="D150" s="164"/>
      <c r="E150" s="164"/>
      <c r="F150" s="164"/>
      <c r="G150" s="163"/>
      <c r="H150" s="163"/>
      <c r="I150" s="163"/>
      <c r="J150" s="165"/>
      <c r="K150" s="163"/>
      <c r="L150" s="163"/>
      <c r="M150" s="163"/>
      <c r="N150" s="163"/>
      <c r="O150" s="163"/>
      <c r="P150" s="163"/>
      <c r="Q150" s="163"/>
      <c r="R150" s="163"/>
      <c r="S150" s="163"/>
      <c r="T150" s="163"/>
      <c r="U150" s="164"/>
      <c r="V150" s="164"/>
      <c r="W150" s="164"/>
      <c r="Y150" s="164"/>
      <c r="Z150" s="164"/>
      <c r="AA150" s="164"/>
      <c r="AB150" s="164"/>
      <c r="AC150" s="174"/>
      <c r="AD150" s="169"/>
      <c r="AF150" s="179"/>
      <c r="AG150" s="162"/>
      <c r="AJ150"/>
      <c r="AK150" s="171"/>
      <c r="AM150" s="171"/>
      <c r="AN150" s="171"/>
      <c r="AO150" s="171"/>
      <c r="AP150" s="171"/>
      <c r="AQ150" s="171"/>
      <c r="AR150" s="171"/>
      <c r="AS150" s="171"/>
      <c r="AT150" s="171"/>
      <c r="AU150" s="163"/>
      <c r="AV150" s="163"/>
      <c r="AW150" s="163"/>
      <c r="AX150" s="163"/>
    </row>
    <row r="151" spans="1:50" s="167" customFormat="1" ht="25" customHeight="1" x14ac:dyDescent="0.35">
      <c r="A151" s="163"/>
      <c r="B151" s="163"/>
      <c r="C151" s="163"/>
      <c r="D151" s="164"/>
      <c r="E151" s="164"/>
      <c r="F151" s="164"/>
      <c r="G151" s="163"/>
      <c r="H151" s="163"/>
      <c r="I151" s="163"/>
      <c r="J151" s="165"/>
      <c r="K151" s="163"/>
      <c r="L151" s="163"/>
      <c r="M151" s="163"/>
      <c r="N151" s="163"/>
      <c r="O151" s="163"/>
      <c r="P151" s="163"/>
      <c r="Q151" s="163"/>
      <c r="R151" s="163"/>
      <c r="S151" s="163"/>
      <c r="T151" s="163"/>
      <c r="U151" s="164"/>
      <c r="V151" s="164"/>
      <c r="W151" s="164"/>
      <c r="Y151" s="164"/>
      <c r="Z151" s="164"/>
      <c r="AA151" s="164"/>
      <c r="AB151" s="173"/>
      <c r="AC151" s="174"/>
      <c r="AD151" s="169"/>
      <c r="AF151" s="179"/>
      <c r="AG151" s="162"/>
      <c r="AJ151"/>
      <c r="AK151" s="171"/>
      <c r="AM151" s="171"/>
      <c r="AN151" s="171"/>
      <c r="AO151" s="171"/>
      <c r="AP151" s="171"/>
      <c r="AQ151" s="171"/>
      <c r="AR151" s="171"/>
      <c r="AS151" s="171"/>
      <c r="AT151" s="171"/>
      <c r="AU151" s="163"/>
      <c r="AV151" s="163"/>
      <c r="AW151" s="163"/>
      <c r="AX151" s="163"/>
    </row>
    <row r="152" spans="1:50" s="167" customFormat="1" ht="25" customHeight="1" x14ac:dyDescent="0.35">
      <c r="A152" s="163"/>
      <c r="B152" s="163"/>
      <c r="C152" s="163"/>
      <c r="D152" s="164"/>
      <c r="E152" s="164"/>
      <c r="F152" s="164"/>
      <c r="G152" s="163"/>
      <c r="H152" s="163"/>
      <c r="I152" s="163"/>
      <c r="J152" s="165"/>
      <c r="K152" s="163"/>
      <c r="L152" s="163"/>
      <c r="M152" s="163"/>
      <c r="N152" s="163"/>
      <c r="O152" s="163"/>
      <c r="P152" s="163"/>
      <c r="Q152" s="163"/>
      <c r="R152" s="163"/>
      <c r="S152" s="163"/>
      <c r="T152" s="163"/>
      <c r="U152" s="164"/>
      <c r="V152" s="164"/>
      <c r="W152" s="164"/>
      <c r="Y152" s="164"/>
      <c r="Z152" s="164"/>
      <c r="AA152" s="164"/>
      <c r="AB152" s="173"/>
      <c r="AC152" s="174"/>
      <c r="AD152" s="169"/>
      <c r="AF152" s="179"/>
      <c r="AG152" s="162"/>
      <c r="AJ152"/>
      <c r="AK152" s="171"/>
      <c r="AM152" s="171"/>
      <c r="AN152" s="171"/>
      <c r="AO152" s="171"/>
      <c r="AP152" s="171"/>
      <c r="AQ152" s="171"/>
      <c r="AR152" s="171"/>
      <c r="AS152" s="171"/>
      <c r="AT152" s="171"/>
      <c r="AU152" s="163"/>
      <c r="AV152" s="163"/>
      <c r="AW152" s="163"/>
      <c r="AX152" s="163"/>
    </row>
    <row r="153" spans="1:50" s="167" customFormat="1" ht="25" customHeight="1" x14ac:dyDescent="0.35">
      <c r="A153" s="163"/>
      <c r="B153" s="163"/>
      <c r="C153" s="163"/>
      <c r="D153" s="164"/>
      <c r="E153" s="164"/>
      <c r="F153" s="164"/>
      <c r="G153" s="163"/>
      <c r="H153" s="163"/>
      <c r="I153" s="163"/>
      <c r="J153" s="165"/>
      <c r="K153" s="163"/>
      <c r="L153" s="163"/>
      <c r="M153" s="163"/>
      <c r="N153" s="163"/>
      <c r="O153" s="163"/>
      <c r="P153" s="163"/>
      <c r="Q153" s="163"/>
      <c r="R153" s="163"/>
      <c r="S153" s="163"/>
      <c r="T153" s="163"/>
      <c r="U153" s="164"/>
      <c r="V153" s="164"/>
      <c r="W153" s="164"/>
      <c r="Y153" s="164"/>
      <c r="Z153" s="164"/>
      <c r="AA153" s="164"/>
      <c r="AB153" s="164"/>
      <c r="AC153" s="174"/>
      <c r="AD153" s="169"/>
      <c r="AF153" s="179"/>
      <c r="AG153" s="162"/>
      <c r="AJ153"/>
      <c r="AK153" s="171"/>
      <c r="AM153" s="171"/>
      <c r="AN153" s="171"/>
      <c r="AO153" s="171"/>
      <c r="AP153" s="171"/>
      <c r="AQ153" s="171"/>
      <c r="AR153" s="171"/>
      <c r="AS153" s="171"/>
      <c r="AT153" s="171"/>
      <c r="AU153" s="163"/>
      <c r="AV153" s="163"/>
      <c r="AW153" s="163"/>
      <c r="AX153" s="163"/>
    </row>
    <row r="154" spans="1:50" s="167" customFormat="1" ht="25" customHeight="1" x14ac:dyDescent="0.35">
      <c r="A154" s="163"/>
      <c r="B154" s="163"/>
      <c r="C154" s="163"/>
      <c r="D154" s="164"/>
      <c r="E154" s="164"/>
      <c r="F154" s="164"/>
      <c r="G154" s="163"/>
      <c r="H154" s="163"/>
      <c r="I154" s="163"/>
      <c r="J154" s="165"/>
      <c r="K154" s="163"/>
      <c r="L154" s="163"/>
      <c r="M154" s="163"/>
      <c r="N154" s="163"/>
      <c r="O154" s="163"/>
      <c r="P154" s="163"/>
      <c r="Q154" s="163"/>
      <c r="R154" s="163"/>
      <c r="S154" s="163"/>
      <c r="T154" s="163"/>
      <c r="U154" s="164"/>
      <c r="V154" s="164"/>
      <c r="W154" s="164"/>
      <c r="Y154" s="164"/>
      <c r="Z154" s="164"/>
      <c r="AA154" s="164"/>
      <c r="AB154" s="164"/>
      <c r="AC154" s="174"/>
      <c r="AD154" s="169"/>
      <c r="AF154" s="179"/>
      <c r="AG154" s="162"/>
      <c r="AJ154"/>
      <c r="AK154" s="171"/>
      <c r="AM154" s="171"/>
      <c r="AN154" s="171"/>
      <c r="AO154" s="171"/>
      <c r="AP154" s="171"/>
      <c r="AQ154" s="171"/>
      <c r="AR154" s="171"/>
      <c r="AS154" s="171"/>
      <c r="AT154" s="171"/>
      <c r="AU154" s="163"/>
      <c r="AV154" s="163"/>
      <c r="AW154" s="163"/>
      <c r="AX154" s="163"/>
    </row>
    <row r="155" spans="1:50" s="167" customFormat="1" ht="25" customHeight="1" x14ac:dyDescent="0.35">
      <c r="A155" s="163"/>
      <c r="B155" s="163"/>
      <c r="C155" s="163"/>
      <c r="D155" s="164"/>
      <c r="E155" s="164"/>
      <c r="F155" s="164"/>
      <c r="G155" s="163"/>
      <c r="H155" s="163"/>
      <c r="I155" s="163"/>
      <c r="J155" s="165"/>
      <c r="K155" s="163"/>
      <c r="L155" s="163"/>
      <c r="M155" s="163"/>
      <c r="N155" s="163"/>
      <c r="O155" s="163"/>
      <c r="P155" s="163"/>
      <c r="Q155" s="163"/>
      <c r="R155" s="163"/>
      <c r="S155" s="163"/>
      <c r="T155" s="163"/>
      <c r="U155" s="164"/>
      <c r="V155" s="164"/>
      <c r="W155" s="164"/>
      <c r="Y155" s="164"/>
      <c r="Z155" s="164"/>
      <c r="AA155" s="164"/>
      <c r="AB155" s="164"/>
      <c r="AC155" s="174"/>
      <c r="AD155" s="169"/>
      <c r="AF155" s="179"/>
      <c r="AG155" s="162"/>
      <c r="AJ155"/>
      <c r="AK155" s="171"/>
      <c r="AM155" s="171"/>
      <c r="AN155" s="171"/>
      <c r="AO155" s="171"/>
      <c r="AP155" s="171"/>
      <c r="AQ155" s="171"/>
      <c r="AR155" s="171"/>
      <c r="AS155" s="171"/>
      <c r="AT155" s="171"/>
      <c r="AU155" s="163"/>
      <c r="AV155" s="163"/>
      <c r="AW155" s="163"/>
      <c r="AX155" s="163"/>
    </row>
    <row r="156" spans="1:50" s="167" customFormat="1" ht="25" customHeight="1" x14ac:dyDescent="0.35">
      <c r="A156" s="163"/>
      <c r="B156" s="163"/>
      <c r="C156" s="163"/>
      <c r="D156" s="164"/>
      <c r="E156" s="164"/>
      <c r="F156" s="164"/>
      <c r="G156" s="163"/>
      <c r="H156" s="163"/>
      <c r="I156" s="163"/>
      <c r="J156" s="165"/>
      <c r="K156" s="163"/>
      <c r="L156" s="163"/>
      <c r="M156" s="163"/>
      <c r="N156" s="163"/>
      <c r="O156" s="163"/>
      <c r="P156" s="163"/>
      <c r="Q156" s="163"/>
      <c r="R156" s="163"/>
      <c r="S156" s="163"/>
      <c r="T156" s="163"/>
      <c r="U156" s="164"/>
      <c r="V156" s="164"/>
      <c r="W156" s="164"/>
      <c r="Y156" s="164"/>
      <c r="Z156" s="164"/>
      <c r="AA156" s="164"/>
      <c r="AB156" s="164"/>
      <c r="AC156" s="174"/>
      <c r="AD156" s="169"/>
      <c r="AF156" s="179"/>
      <c r="AG156" s="162"/>
      <c r="AJ156"/>
      <c r="AK156" s="171"/>
      <c r="AM156" s="171"/>
      <c r="AN156" s="171"/>
      <c r="AO156" s="171"/>
      <c r="AP156" s="171"/>
      <c r="AQ156" s="171"/>
      <c r="AR156" s="171"/>
      <c r="AS156" s="171"/>
      <c r="AT156" s="171"/>
      <c r="AU156" s="163"/>
      <c r="AV156" s="163"/>
      <c r="AW156" s="163"/>
      <c r="AX156" s="163"/>
    </row>
    <row r="157" spans="1:50" s="167" customFormat="1" ht="25" customHeight="1" x14ac:dyDescent="0.35">
      <c r="A157" s="163"/>
      <c r="B157" s="163"/>
      <c r="C157" s="163"/>
      <c r="D157" s="164"/>
      <c r="E157" s="164"/>
      <c r="F157" s="164"/>
      <c r="G157" s="163"/>
      <c r="H157" s="163"/>
      <c r="I157" s="163"/>
      <c r="J157" s="165"/>
      <c r="K157" s="163"/>
      <c r="L157" s="163"/>
      <c r="M157" s="163"/>
      <c r="N157" s="163"/>
      <c r="O157" s="163"/>
      <c r="P157" s="163"/>
      <c r="Q157" s="163"/>
      <c r="R157" s="163"/>
      <c r="S157" s="163"/>
      <c r="T157" s="163"/>
      <c r="U157" s="164"/>
      <c r="V157" s="164"/>
      <c r="W157" s="164"/>
      <c r="Y157" s="164"/>
      <c r="Z157" s="164"/>
      <c r="AA157" s="164"/>
      <c r="AB157" s="164"/>
      <c r="AC157" s="174"/>
      <c r="AD157" s="169"/>
      <c r="AF157" s="179"/>
      <c r="AG157" s="162"/>
      <c r="AJ157"/>
      <c r="AK157" s="171"/>
      <c r="AM157" s="171"/>
      <c r="AN157" s="171"/>
      <c r="AO157" s="171"/>
      <c r="AP157" s="171"/>
      <c r="AQ157" s="171"/>
      <c r="AR157" s="171"/>
      <c r="AS157" s="171"/>
      <c r="AT157" s="171"/>
      <c r="AU157" s="163"/>
      <c r="AV157" s="163"/>
      <c r="AW157" s="163"/>
      <c r="AX157" s="163"/>
    </row>
    <row r="158" spans="1:50" s="167" customFormat="1" ht="25" customHeight="1" x14ac:dyDescent="0.35">
      <c r="A158" s="163"/>
      <c r="B158" s="163"/>
      <c r="C158" s="163"/>
      <c r="D158" s="164"/>
      <c r="E158" s="164"/>
      <c r="F158" s="164"/>
      <c r="G158" s="163"/>
      <c r="H158" s="163"/>
      <c r="I158" s="163"/>
      <c r="J158" s="165"/>
      <c r="K158" s="163"/>
      <c r="L158" s="163"/>
      <c r="M158" s="163"/>
      <c r="N158" s="163"/>
      <c r="O158" s="163"/>
      <c r="P158" s="163"/>
      <c r="Q158" s="163"/>
      <c r="R158" s="163"/>
      <c r="S158" s="163"/>
      <c r="T158" s="163"/>
      <c r="U158" s="164"/>
      <c r="V158" s="164"/>
      <c r="W158" s="164"/>
      <c r="Y158" s="164"/>
      <c r="Z158" s="164"/>
      <c r="AA158" s="164"/>
      <c r="AB158" s="164"/>
      <c r="AC158" s="174"/>
      <c r="AD158" s="169"/>
      <c r="AF158" s="179"/>
      <c r="AG158" s="162"/>
      <c r="AJ158"/>
      <c r="AK158" s="171"/>
      <c r="AM158" s="171"/>
      <c r="AN158" s="171"/>
      <c r="AO158" s="171"/>
      <c r="AP158" s="171"/>
      <c r="AQ158" s="171"/>
      <c r="AR158" s="171"/>
      <c r="AS158" s="171"/>
      <c r="AT158" s="171"/>
      <c r="AU158" s="163"/>
      <c r="AV158" s="163"/>
      <c r="AW158" s="163"/>
      <c r="AX158" s="163"/>
    </row>
    <row r="159" spans="1:50" s="167" customFormat="1" ht="25" customHeight="1" x14ac:dyDescent="0.35">
      <c r="A159" s="163"/>
      <c r="B159" s="163"/>
      <c r="C159" s="163"/>
      <c r="D159" s="164"/>
      <c r="E159" s="164"/>
      <c r="F159" s="164"/>
      <c r="G159" s="163"/>
      <c r="H159" s="163"/>
      <c r="I159" s="163"/>
      <c r="J159" s="165"/>
      <c r="K159" s="163"/>
      <c r="L159" s="163"/>
      <c r="M159" s="163"/>
      <c r="N159" s="163"/>
      <c r="O159" s="163"/>
      <c r="P159" s="163"/>
      <c r="Q159" s="163"/>
      <c r="R159" s="163"/>
      <c r="S159" s="163"/>
      <c r="T159" s="163"/>
      <c r="U159" s="164"/>
      <c r="V159" s="164"/>
      <c r="W159" s="164"/>
      <c r="Y159" s="164"/>
      <c r="Z159" s="164"/>
      <c r="AA159" s="164"/>
      <c r="AB159" s="164"/>
      <c r="AC159" s="174"/>
      <c r="AD159" s="169"/>
      <c r="AF159" s="179"/>
      <c r="AG159" s="162"/>
      <c r="AJ159"/>
      <c r="AK159" s="171"/>
      <c r="AM159" s="171"/>
      <c r="AN159" s="171"/>
      <c r="AO159" s="171"/>
      <c r="AP159" s="171"/>
      <c r="AQ159" s="171"/>
      <c r="AR159" s="171"/>
      <c r="AS159" s="171"/>
      <c r="AT159" s="171"/>
      <c r="AU159" s="163"/>
      <c r="AV159" s="163"/>
      <c r="AW159" s="163"/>
      <c r="AX159" s="163"/>
    </row>
    <row r="160" spans="1:50" s="167" customFormat="1" ht="25" customHeight="1" x14ac:dyDescent="0.35">
      <c r="A160" s="163"/>
      <c r="B160" s="163"/>
      <c r="C160" s="163"/>
      <c r="D160" s="164"/>
      <c r="E160" s="164"/>
      <c r="F160" s="164"/>
      <c r="G160" s="163"/>
      <c r="H160" s="163"/>
      <c r="I160" s="163"/>
      <c r="J160" s="165"/>
      <c r="K160" s="163"/>
      <c r="L160" s="163"/>
      <c r="M160" s="163"/>
      <c r="N160" s="163"/>
      <c r="O160" s="163"/>
      <c r="P160" s="163"/>
      <c r="Q160" s="163"/>
      <c r="R160" s="163"/>
      <c r="S160" s="163"/>
      <c r="T160" s="163"/>
      <c r="U160" s="164"/>
      <c r="V160" s="164"/>
      <c r="W160" s="164"/>
      <c r="Y160" s="164"/>
      <c r="Z160" s="164"/>
      <c r="AA160" s="164"/>
      <c r="AB160" s="173"/>
      <c r="AC160" s="174"/>
      <c r="AD160" s="169"/>
      <c r="AF160" s="179"/>
      <c r="AG160" s="162"/>
      <c r="AJ160"/>
      <c r="AK160" s="171"/>
      <c r="AM160" s="171"/>
      <c r="AN160" s="171"/>
      <c r="AO160" s="171"/>
      <c r="AP160" s="171"/>
      <c r="AQ160" s="171"/>
      <c r="AR160" s="171"/>
      <c r="AS160" s="171"/>
      <c r="AT160" s="171"/>
      <c r="AU160" s="163"/>
      <c r="AV160" s="163"/>
      <c r="AW160" s="163"/>
      <c r="AX160" s="163"/>
    </row>
    <row r="161" spans="1:50" s="167" customFormat="1" ht="25" customHeight="1" x14ac:dyDescent="0.35">
      <c r="A161" s="163"/>
      <c r="B161" s="163"/>
      <c r="C161" s="163"/>
      <c r="D161" s="164"/>
      <c r="E161" s="164"/>
      <c r="F161" s="164"/>
      <c r="G161" s="163"/>
      <c r="H161" s="163"/>
      <c r="I161" s="163"/>
      <c r="J161" s="165"/>
      <c r="K161" s="163"/>
      <c r="L161" s="163"/>
      <c r="M161" s="163"/>
      <c r="N161" s="163"/>
      <c r="O161" s="163"/>
      <c r="P161" s="163"/>
      <c r="Q161" s="163"/>
      <c r="R161" s="163"/>
      <c r="S161" s="163"/>
      <c r="T161" s="163"/>
      <c r="U161" s="164"/>
      <c r="V161" s="164"/>
      <c r="W161" s="164"/>
      <c r="Y161" s="164"/>
      <c r="Z161" s="164"/>
      <c r="AA161" s="164"/>
      <c r="AB161" s="164"/>
      <c r="AC161" s="174"/>
      <c r="AD161" s="169"/>
      <c r="AF161" s="179"/>
      <c r="AG161" s="162"/>
      <c r="AJ161"/>
      <c r="AK161" s="171"/>
      <c r="AM161" s="171"/>
      <c r="AN161" s="171"/>
      <c r="AO161" s="171"/>
      <c r="AP161" s="171"/>
      <c r="AQ161" s="171"/>
      <c r="AR161" s="171"/>
      <c r="AS161" s="171"/>
      <c r="AT161" s="171"/>
      <c r="AU161" s="163"/>
      <c r="AV161" s="163"/>
      <c r="AW161" s="163"/>
      <c r="AX161" s="163"/>
    </row>
    <row r="162" spans="1:50" s="167" customFormat="1" ht="25" customHeight="1" x14ac:dyDescent="0.35">
      <c r="A162" s="163"/>
      <c r="B162" s="163"/>
      <c r="C162" s="163"/>
      <c r="D162" s="164"/>
      <c r="E162" s="164"/>
      <c r="F162" s="164"/>
      <c r="G162" s="163"/>
      <c r="H162" s="163"/>
      <c r="I162" s="163"/>
      <c r="J162" s="165"/>
      <c r="K162" s="163"/>
      <c r="L162" s="163"/>
      <c r="M162" s="163"/>
      <c r="N162" s="163"/>
      <c r="O162" s="163"/>
      <c r="P162" s="163"/>
      <c r="Q162" s="163"/>
      <c r="R162" s="163"/>
      <c r="S162" s="163"/>
      <c r="T162" s="163"/>
      <c r="U162" s="164"/>
      <c r="V162" s="164"/>
      <c r="W162" s="164"/>
      <c r="Y162" s="164"/>
      <c r="Z162" s="164"/>
      <c r="AA162" s="164"/>
      <c r="AB162" s="164"/>
      <c r="AC162" s="174"/>
      <c r="AD162" s="169"/>
      <c r="AF162" s="179"/>
      <c r="AG162" s="162"/>
      <c r="AJ162"/>
      <c r="AK162" s="171"/>
      <c r="AM162" s="171"/>
      <c r="AN162" s="171"/>
      <c r="AO162" s="171"/>
      <c r="AP162" s="171"/>
      <c r="AQ162" s="171"/>
      <c r="AR162" s="171"/>
      <c r="AS162" s="171"/>
      <c r="AT162" s="171"/>
      <c r="AU162" s="163"/>
      <c r="AV162" s="163"/>
      <c r="AW162" s="163"/>
      <c r="AX162" s="163"/>
    </row>
    <row r="163" spans="1:50" s="167" customFormat="1" ht="25" customHeight="1" x14ac:dyDescent="0.35">
      <c r="A163" s="163"/>
      <c r="B163" s="163"/>
      <c r="C163" s="163"/>
      <c r="D163" s="164"/>
      <c r="E163" s="164"/>
      <c r="F163" s="164"/>
      <c r="G163" s="163"/>
      <c r="H163" s="163"/>
      <c r="I163" s="163"/>
      <c r="J163" s="165"/>
      <c r="K163" s="163"/>
      <c r="L163" s="163"/>
      <c r="M163" s="163"/>
      <c r="N163" s="163"/>
      <c r="O163" s="163"/>
      <c r="P163" s="163"/>
      <c r="Q163" s="163"/>
      <c r="R163" s="163"/>
      <c r="S163" s="163"/>
      <c r="T163" s="163"/>
      <c r="U163" s="164"/>
      <c r="V163" s="164"/>
      <c r="W163" s="164"/>
      <c r="Y163" s="164"/>
      <c r="Z163" s="164"/>
      <c r="AA163" s="164"/>
      <c r="AB163" s="164"/>
      <c r="AC163" s="174"/>
      <c r="AD163" s="169"/>
      <c r="AF163" s="179"/>
      <c r="AG163" s="162"/>
      <c r="AJ163"/>
      <c r="AK163" s="171"/>
      <c r="AM163" s="171"/>
      <c r="AN163" s="171"/>
      <c r="AO163" s="171"/>
      <c r="AP163" s="171"/>
      <c r="AQ163" s="171"/>
      <c r="AR163" s="171"/>
      <c r="AS163" s="171"/>
      <c r="AT163" s="171"/>
      <c r="AU163" s="163"/>
      <c r="AV163" s="163"/>
      <c r="AW163" s="163"/>
      <c r="AX163" s="163"/>
    </row>
    <row r="164" spans="1:50" s="167" customFormat="1" ht="25" customHeight="1" x14ac:dyDescent="0.35">
      <c r="A164" s="163"/>
      <c r="B164" s="163"/>
      <c r="C164" s="163"/>
      <c r="D164" s="164"/>
      <c r="E164" s="164"/>
      <c r="F164" s="164"/>
      <c r="G164" s="163"/>
      <c r="H164" s="163"/>
      <c r="I164" s="163"/>
      <c r="J164" s="165"/>
      <c r="K164" s="163"/>
      <c r="L164" s="163"/>
      <c r="M164" s="163"/>
      <c r="N164" s="163"/>
      <c r="O164" s="163"/>
      <c r="P164" s="163"/>
      <c r="Q164" s="163"/>
      <c r="R164" s="163"/>
      <c r="S164" s="163"/>
      <c r="T164" s="163"/>
      <c r="U164" s="164"/>
      <c r="V164" s="164"/>
      <c r="W164" s="164"/>
      <c r="Y164" s="164"/>
      <c r="Z164" s="164"/>
      <c r="AA164" s="164"/>
      <c r="AB164" s="164"/>
      <c r="AC164" s="174"/>
      <c r="AD164" s="169"/>
      <c r="AF164" s="179"/>
      <c r="AG164" s="162"/>
      <c r="AJ164"/>
      <c r="AK164" s="171"/>
      <c r="AM164" s="171"/>
      <c r="AN164" s="171"/>
      <c r="AO164" s="171"/>
      <c r="AP164" s="171"/>
      <c r="AQ164" s="171"/>
      <c r="AR164" s="171"/>
      <c r="AS164" s="171"/>
      <c r="AT164" s="171"/>
      <c r="AU164" s="163"/>
      <c r="AV164" s="163"/>
      <c r="AW164" s="163"/>
      <c r="AX164" s="163"/>
    </row>
    <row r="165" spans="1:50" s="167" customFormat="1" ht="25" customHeight="1" x14ac:dyDescent="0.35">
      <c r="A165" s="163"/>
      <c r="B165" s="163"/>
      <c r="C165" s="163"/>
      <c r="D165" s="164"/>
      <c r="E165" s="164"/>
      <c r="F165" s="164"/>
      <c r="G165" s="163"/>
      <c r="H165" s="163"/>
      <c r="I165" s="163"/>
      <c r="J165" s="165"/>
      <c r="K165" s="163"/>
      <c r="L165" s="163"/>
      <c r="M165" s="163"/>
      <c r="N165" s="163"/>
      <c r="O165" s="163"/>
      <c r="P165" s="163"/>
      <c r="Q165" s="163"/>
      <c r="R165" s="163"/>
      <c r="S165" s="163"/>
      <c r="T165" s="163"/>
      <c r="U165" s="164"/>
      <c r="V165" s="164"/>
      <c r="W165" s="164"/>
      <c r="Y165" s="164"/>
      <c r="Z165" s="164"/>
      <c r="AA165" s="164"/>
      <c r="AB165" s="164"/>
      <c r="AC165" s="174"/>
      <c r="AD165" s="169"/>
      <c r="AF165" s="179"/>
      <c r="AG165" s="162"/>
      <c r="AJ165"/>
      <c r="AK165" s="171"/>
      <c r="AM165" s="171"/>
      <c r="AN165" s="171"/>
      <c r="AO165" s="171"/>
      <c r="AP165" s="171"/>
      <c r="AQ165" s="171"/>
      <c r="AR165" s="171"/>
      <c r="AS165" s="171"/>
      <c r="AT165" s="171"/>
      <c r="AU165" s="163"/>
      <c r="AV165" s="163"/>
      <c r="AW165" s="163"/>
      <c r="AX165" s="163"/>
    </row>
    <row r="166" spans="1:50" s="167" customFormat="1" ht="25" customHeight="1" x14ac:dyDescent="0.35">
      <c r="A166" s="163"/>
      <c r="B166" s="163"/>
      <c r="C166" s="163"/>
      <c r="D166" s="164"/>
      <c r="E166" s="164"/>
      <c r="F166" s="164"/>
      <c r="G166" s="163"/>
      <c r="H166" s="163"/>
      <c r="I166" s="163"/>
      <c r="J166" s="165"/>
      <c r="K166" s="163"/>
      <c r="L166" s="163"/>
      <c r="M166" s="163"/>
      <c r="N166" s="163"/>
      <c r="O166" s="163"/>
      <c r="P166" s="163"/>
      <c r="Q166" s="163"/>
      <c r="R166" s="163"/>
      <c r="S166" s="163"/>
      <c r="T166" s="163"/>
      <c r="U166" s="164"/>
      <c r="V166" s="164"/>
      <c r="W166" s="164"/>
      <c r="Y166" s="164"/>
      <c r="Z166" s="164"/>
      <c r="AA166" s="164"/>
      <c r="AB166" s="164"/>
      <c r="AC166" s="174"/>
      <c r="AD166" s="169"/>
      <c r="AF166" s="179"/>
      <c r="AG166" s="162"/>
      <c r="AJ166"/>
      <c r="AK166" s="171"/>
      <c r="AM166" s="171"/>
      <c r="AN166" s="171"/>
      <c r="AO166" s="171"/>
      <c r="AP166" s="171"/>
      <c r="AQ166" s="171"/>
      <c r="AR166" s="171"/>
      <c r="AS166" s="171"/>
      <c r="AT166" s="171"/>
      <c r="AU166" s="163"/>
      <c r="AV166" s="163"/>
      <c r="AW166" s="163"/>
      <c r="AX166" s="163"/>
    </row>
    <row r="167" spans="1:50" s="167" customFormat="1" ht="25" customHeight="1" x14ac:dyDescent="0.35">
      <c r="A167" s="163"/>
      <c r="B167" s="163"/>
      <c r="C167" s="163"/>
      <c r="D167" s="164"/>
      <c r="E167" s="164"/>
      <c r="F167" s="164"/>
      <c r="G167" s="163"/>
      <c r="H167" s="163"/>
      <c r="I167" s="163"/>
      <c r="J167" s="165"/>
      <c r="K167" s="163"/>
      <c r="L167" s="163"/>
      <c r="M167" s="163"/>
      <c r="N167" s="163"/>
      <c r="O167" s="163"/>
      <c r="P167" s="163"/>
      <c r="Q167" s="163"/>
      <c r="R167" s="163"/>
      <c r="S167" s="163"/>
      <c r="T167" s="163"/>
      <c r="U167" s="164"/>
      <c r="V167" s="164"/>
      <c r="W167" s="164"/>
      <c r="Y167" s="164"/>
      <c r="Z167" s="164"/>
      <c r="AA167" s="164"/>
      <c r="AB167" s="164"/>
      <c r="AC167" s="174"/>
      <c r="AD167" s="169"/>
      <c r="AF167" s="179"/>
      <c r="AG167" s="162"/>
      <c r="AJ167"/>
      <c r="AK167" s="171"/>
      <c r="AM167" s="171"/>
      <c r="AN167" s="171"/>
      <c r="AO167" s="171"/>
      <c r="AP167" s="171"/>
      <c r="AQ167" s="171"/>
      <c r="AR167" s="171"/>
      <c r="AS167" s="171"/>
      <c r="AT167" s="171"/>
      <c r="AU167" s="163"/>
      <c r="AV167" s="163"/>
      <c r="AW167" s="163"/>
      <c r="AX167" s="163"/>
    </row>
    <row r="168" spans="1:50" s="167" customFormat="1" ht="25" customHeight="1" x14ac:dyDescent="0.35">
      <c r="A168" s="163"/>
      <c r="B168" s="163"/>
      <c r="C168" s="163"/>
      <c r="D168" s="164"/>
      <c r="E168" s="164"/>
      <c r="F168" s="164"/>
      <c r="G168" s="163"/>
      <c r="H168" s="163"/>
      <c r="I168" s="163"/>
      <c r="J168" s="165"/>
      <c r="K168" s="163"/>
      <c r="L168" s="163"/>
      <c r="M168" s="163"/>
      <c r="N168" s="163"/>
      <c r="O168" s="163"/>
      <c r="P168" s="163"/>
      <c r="Q168" s="163"/>
      <c r="R168" s="163"/>
      <c r="S168" s="163"/>
      <c r="T168" s="163"/>
      <c r="U168" s="164"/>
      <c r="V168" s="164"/>
      <c r="W168" s="164"/>
      <c r="Y168" s="164"/>
      <c r="Z168" s="164"/>
      <c r="AA168" s="164"/>
      <c r="AB168" s="164"/>
      <c r="AC168" s="174"/>
      <c r="AD168" s="169"/>
      <c r="AF168" s="179"/>
      <c r="AG168" s="162"/>
      <c r="AJ168"/>
      <c r="AK168" s="171"/>
      <c r="AM168" s="171"/>
      <c r="AN168" s="171"/>
      <c r="AO168" s="171"/>
      <c r="AP168" s="171"/>
      <c r="AQ168" s="171"/>
      <c r="AR168" s="171"/>
      <c r="AS168" s="171"/>
      <c r="AT168" s="171"/>
      <c r="AU168" s="163"/>
      <c r="AV168" s="163"/>
      <c r="AW168" s="163"/>
      <c r="AX168" s="163"/>
    </row>
    <row r="169" spans="1:50" s="167" customFormat="1" ht="25" customHeight="1" x14ac:dyDescent="0.35">
      <c r="A169" s="163"/>
      <c r="B169" s="163"/>
      <c r="C169" s="163"/>
      <c r="D169" s="164"/>
      <c r="E169" s="164"/>
      <c r="F169" s="164"/>
      <c r="G169" s="163"/>
      <c r="H169" s="163"/>
      <c r="I169" s="163"/>
      <c r="J169" s="165"/>
      <c r="K169" s="163"/>
      <c r="L169" s="163"/>
      <c r="M169" s="163"/>
      <c r="N169" s="163"/>
      <c r="O169" s="163"/>
      <c r="P169" s="163"/>
      <c r="Q169" s="163"/>
      <c r="R169" s="163"/>
      <c r="S169" s="163"/>
      <c r="T169" s="163"/>
      <c r="U169" s="164"/>
      <c r="V169" s="164"/>
      <c r="W169" s="164"/>
      <c r="Y169" s="164"/>
      <c r="Z169" s="164"/>
      <c r="AA169" s="164"/>
      <c r="AB169" s="173"/>
      <c r="AC169" s="174"/>
      <c r="AD169" s="169"/>
      <c r="AF169" s="179"/>
      <c r="AG169" s="162"/>
      <c r="AJ169"/>
      <c r="AK169" s="171"/>
      <c r="AM169" s="171"/>
      <c r="AN169" s="171"/>
      <c r="AO169" s="171"/>
      <c r="AP169" s="171"/>
      <c r="AQ169" s="171"/>
      <c r="AR169" s="171"/>
      <c r="AS169" s="171"/>
      <c r="AT169" s="171"/>
      <c r="AU169" s="163"/>
      <c r="AV169" s="163"/>
      <c r="AW169" s="163"/>
      <c r="AX169" s="163"/>
    </row>
    <row r="170" spans="1:50" s="167" customFormat="1" ht="25" customHeight="1" x14ac:dyDescent="0.35">
      <c r="A170" s="163"/>
      <c r="B170" s="163"/>
      <c r="C170" s="163"/>
      <c r="D170" s="164"/>
      <c r="E170" s="164"/>
      <c r="F170" s="164"/>
      <c r="G170" s="163"/>
      <c r="H170" s="163"/>
      <c r="I170" s="163"/>
      <c r="J170" s="165"/>
      <c r="K170" s="163"/>
      <c r="L170" s="163"/>
      <c r="M170" s="163"/>
      <c r="N170" s="163"/>
      <c r="O170" s="163"/>
      <c r="P170" s="163"/>
      <c r="Q170" s="163"/>
      <c r="R170" s="163"/>
      <c r="S170" s="163"/>
      <c r="T170" s="163"/>
      <c r="U170" s="164"/>
      <c r="V170" s="164"/>
      <c r="W170" s="164"/>
      <c r="Y170" s="164"/>
      <c r="Z170" s="164"/>
      <c r="AA170" s="164"/>
      <c r="AB170" s="173"/>
      <c r="AC170" s="174"/>
      <c r="AD170" s="169"/>
      <c r="AF170" s="179"/>
      <c r="AG170" s="162"/>
      <c r="AJ170"/>
      <c r="AK170" s="171"/>
      <c r="AM170" s="171"/>
      <c r="AN170" s="171"/>
      <c r="AO170" s="171"/>
      <c r="AP170" s="171"/>
      <c r="AQ170" s="171"/>
      <c r="AR170" s="171"/>
      <c r="AS170" s="171"/>
      <c r="AT170" s="171"/>
      <c r="AU170" s="163"/>
      <c r="AV170" s="163"/>
      <c r="AW170" s="163"/>
      <c r="AX170" s="163"/>
    </row>
    <row r="171" spans="1:50" s="167" customFormat="1" ht="25" customHeight="1" x14ac:dyDescent="0.35">
      <c r="A171" s="163"/>
      <c r="B171" s="163"/>
      <c r="C171" s="163"/>
      <c r="D171" s="164"/>
      <c r="E171" s="164"/>
      <c r="F171" s="164"/>
      <c r="G171" s="163"/>
      <c r="H171" s="163"/>
      <c r="I171" s="163"/>
      <c r="J171" s="165"/>
      <c r="K171" s="163"/>
      <c r="L171" s="163"/>
      <c r="M171" s="163"/>
      <c r="N171" s="163"/>
      <c r="O171" s="163"/>
      <c r="P171" s="163"/>
      <c r="Q171" s="163"/>
      <c r="R171" s="163"/>
      <c r="S171" s="163"/>
      <c r="T171" s="163"/>
      <c r="U171" s="164"/>
      <c r="V171" s="164"/>
      <c r="W171" s="164"/>
      <c r="Y171" s="164"/>
      <c r="Z171" s="164"/>
      <c r="AA171" s="164"/>
      <c r="AB171" s="173"/>
      <c r="AC171" s="174"/>
      <c r="AD171" s="169"/>
      <c r="AF171" s="179"/>
      <c r="AG171" s="162"/>
      <c r="AJ171"/>
      <c r="AK171" s="171"/>
      <c r="AM171" s="171"/>
      <c r="AN171" s="171"/>
      <c r="AO171" s="171"/>
      <c r="AP171" s="171"/>
      <c r="AQ171" s="171"/>
      <c r="AR171" s="171"/>
      <c r="AS171" s="171"/>
      <c r="AT171" s="171"/>
      <c r="AU171" s="163"/>
      <c r="AV171" s="163"/>
      <c r="AW171" s="163"/>
      <c r="AX171" s="163"/>
    </row>
    <row r="172" spans="1:50" s="167" customFormat="1" ht="25" customHeight="1" x14ac:dyDescent="0.35">
      <c r="A172" s="163"/>
      <c r="B172" s="163"/>
      <c r="C172" s="163"/>
      <c r="D172" s="164"/>
      <c r="E172" s="164"/>
      <c r="F172" s="164"/>
      <c r="G172" s="163"/>
      <c r="H172" s="163"/>
      <c r="I172" s="163"/>
      <c r="J172" s="165"/>
      <c r="K172" s="163"/>
      <c r="L172" s="163"/>
      <c r="M172" s="163"/>
      <c r="N172" s="163"/>
      <c r="O172" s="163"/>
      <c r="P172" s="163"/>
      <c r="Q172" s="163"/>
      <c r="R172" s="163"/>
      <c r="S172" s="163"/>
      <c r="T172" s="163"/>
      <c r="U172" s="164"/>
      <c r="V172" s="164"/>
      <c r="W172" s="164"/>
      <c r="Y172" s="164"/>
      <c r="Z172" s="164"/>
      <c r="AA172" s="164"/>
      <c r="AB172" s="164"/>
      <c r="AC172" s="174"/>
      <c r="AD172" s="169"/>
      <c r="AF172" s="179"/>
      <c r="AG172" s="162"/>
      <c r="AJ172"/>
      <c r="AK172" s="171"/>
      <c r="AM172" s="171"/>
      <c r="AN172" s="171"/>
      <c r="AO172" s="171"/>
      <c r="AP172" s="171"/>
      <c r="AQ172" s="171"/>
      <c r="AR172" s="171"/>
      <c r="AS172" s="171"/>
      <c r="AT172" s="171"/>
      <c r="AU172" s="163"/>
      <c r="AV172" s="163"/>
      <c r="AW172" s="163"/>
      <c r="AX172" s="163"/>
    </row>
    <row r="173" spans="1:50" s="167" customFormat="1" ht="25" customHeight="1" x14ac:dyDescent="0.35">
      <c r="A173" s="163"/>
      <c r="B173" s="163"/>
      <c r="C173" s="163"/>
      <c r="D173" s="164"/>
      <c r="E173" s="164"/>
      <c r="F173" s="164"/>
      <c r="G173" s="163"/>
      <c r="H173" s="163"/>
      <c r="I173" s="163"/>
      <c r="J173" s="165"/>
      <c r="K173" s="163"/>
      <c r="L173" s="163"/>
      <c r="M173" s="163"/>
      <c r="N173" s="163"/>
      <c r="O173" s="163"/>
      <c r="P173" s="163"/>
      <c r="Q173" s="163"/>
      <c r="R173" s="163"/>
      <c r="S173" s="163"/>
      <c r="T173" s="163"/>
      <c r="U173" s="164"/>
      <c r="V173" s="164"/>
      <c r="W173" s="164"/>
      <c r="Y173" s="164"/>
      <c r="Z173" s="164"/>
      <c r="AA173" s="164"/>
      <c r="AB173" s="164"/>
      <c r="AC173" s="174"/>
      <c r="AD173" s="169"/>
      <c r="AF173" s="179"/>
      <c r="AG173" s="162"/>
      <c r="AJ173"/>
      <c r="AK173" s="171"/>
      <c r="AM173" s="171"/>
      <c r="AN173" s="171"/>
      <c r="AO173" s="171"/>
      <c r="AP173" s="171"/>
      <c r="AQ173" s="171"/>
      <c r="AR173" s="171"/>
      <c r="AS173" s="171"/>
      <c r="AT173" s="171"/>
      <c r="AU173" s="163"/>
      <c r="AV173" s="163"/>
      <c r="AW173" s="163"/>
      <c r="AX173" s="163"/>
    </row>
    <row r="174" spans="1:50" s="167" customFormat="1" ht="25" customHeight="1" x14ac:dyDescent="0.35">
      <c r="A174" s="163"/>
      <c r="B174" s="163"/>
      <c r="C174" s="163"/>
      <c r="D174" s="164"/>
      <c r="E174" s="164"/>
      <c r="F174" s="164"/>
      <c r="G174" s="163"/>
      <c r="H174" s="163"/>
      <c r="I174" s="163"/>
      <c r="J174" s="165"/>
      <c r="K174" s="163"/>
      <c r="L174" s="163"/>
      <c r="M174" s="163"/>
      <c r="N174" s="163"/>
      <c r="O174" s="163"/>
      <c r="P174" s="163"/>
      <c r="Q174" s="163"/>
      <c r="R174" s="163"/>
      <c r="S174" s="163"/>
      <c r="T174" s="163"/>
      <c r="U174" s="164"/>
      <c r="V174" s="164"/>
      <c r="W174" s="164"/>
      <c r="Y174" s="164"/>
      <c r="Z174" s="164"/>
      <c r="AA174" s="164"/>
      <c r="AB174" s="164"/>
      <c r="AC174" s="174"/>
      <c r="AD174" s="169"/>
      <c r="AF174" s="179"/>
      <c r="AG174" s="162"/>
      <c r="AJ174"/>
      <c r="AK174" s="171"/>
      <c r="AM174" s="171"/>
      <c r="AN174" s="171"/>
      <c r="AO174" s="171"/>
      <c r="AP174" s="171"/>
      <c r="AQ174" s="171"/>
      <c r="AR174" s="171"/>
      <c r="AS174" s="171"/>
      <c r="AT174" s="171"/>
      <c r="AU174" s="163"/>
      <c r="AV174" s="163"/>
      <c r="AW174" s="163"/>
      <c r="AX174" s="163"/>
    </row>
    <row r="175" spans="1:50" s="167" customFormat="1" ht="25" customHeight="1" x14ac:dyDescent="0.35">
      <c r="A175" s="162"/>
      <c r="B175" s="163"/>
      <c r="C175" s="163"/>
      <c r="D175" s="164"/>
      <c r="E175" s="164"/>
      <c r="F175" s="164"/>
      <c r="G175" s="162"/>
      <c r="H175" s="162"/>
      <c r="I175" s="162"/>
      <c r="J175" s="165"/>
      <c r="K175" s="162"/>
      <c r="L175" s="163"/>
      <c r="M175" s="162"/>
      <c r="N175" s="162"/>
      <c r="O175" s="162"/>
      <c r="P175" s="162"/>
      <c r="Q175" s="162"/>
      <c r="R175" s="162"/>
      <c r="S175" s="162"/>
      <c r="T175" s="162"/>
      <c r="U175" s="166"/>
      <c r="V175" s="166"/>
      <c r="W175" s="166"/>
      <c r="Y175" s="166"/>
      <c r="Z175" s="166"/>
      <c r="AA175" s="166"/>
      <c r="AB175" s="166"/>
      <c r="AC175" s="168"/>
      <c r="AD175" s="169"/>
      <c r="AE175" s="166"/>
      <c r="AF175" s="170"/>
      <c r="AG175" s="162"/>
      <c r="AI175" s="166"/>
      <c r="AJ175"/>
      <c r="AK175" s="166"/>
      <c r="AM175" s="171"/>
      <c r="AN175" s="171"/>
      <c r="AO175" s="171"/>
      <c r="AP175" s="171"/>
      <c r="AQ175" s="171"/>
      <c r="AR175" s="171"/>
      <c r="AS175" s="171"/>
      <c r="AT175" s="171"/>
      <c r="AU175" s="162"/>
      <c r="AV175" s="162"/>
      <c r="AW175" s="162"/>
      <c r="AX175" s="162"/>
    </row>
    <row r="176" spans="1:50" s="167" customFormat="1" ht="25" customHeight="1" x14ac:dyDescent="0.35">
      <c r="A176" s="162"/>
      <c r="B176" s="163"/>
      <c r="C176" s="163"/>
      <c r="D176" s="164"/>
      <c r="E176" s="164"/>
      <c r="F176" s="164"/>
      <c r="G176" s="162"/>
      <c r="H176" s="162"/>
      <c r="I176" s="162"/>
      <c r="J176" s="165"/>
      <c r="K176" s="162"/>
      <c r="L176" s="163"/>
      <c r="M176" s="162"/>
      <c r="N176" s="162"/>
      <c r="O176" s="162"/>
      <c r="P176" s="162"/>
      <c r="Q176" s="162"/>
      <c r="R176" s="162"/>
      <c r="S176" s="162"/>
      <c r="T176" s="162"/>
      <c r="U176" s="166"/>
      <c r="V176" s="166"/>
      <c r="W176" s="166"/>
      <c r="Y176" s="166"/>
      <c r="Z176" s="166"/>
      <c r="AA176" s="166"/>
      <c r="AB176" s="166"/>
      <c r="AC176" s="168"/>
      <c r="AD176" s="169"/>
      <c r="AE176" s="166"/>
      <c r="AF176" s="170"/>
      <c r="AG176" s="162"/>
      <c r="AI176" s="166"/>
      <c r="AJ176"/>
      <c r="AK176" s="166"/>
      <c r="AM176" s="171"/>
      <c r="AN176" s="171"/>
      <c r="AO176" s="171"/>
      <c r="AP176" s="171"/>
      <c r="AQ176" s="171"/>
      <c r="AR176" s="171"/>
      <c r="AS176" s="171"/>
      <c r="AT176" s="171"/>
      <c r="AU176" s="162"/>
      <c r="AV176" s="162"/>
      <c r="AW176" s="162"/>
      <c r="AX176" s="162"/>
    </row>
    <row r="177" spans="1:50" s="167" customFormat="1" ht="25" customHeight="1" x14ac:dyDescent="0.35">
      <c r="A177" s="162"/>
      <c r="B177" s="163"/>
      <c r="C177" s="163"/>
      <c r="D177" s="164"/>
      <c r="E177" s="164"/>
      <c r="F177" s="164"/>
      <c r="G177" s="162"/>
      <c r="H177" s="162"/>
      <c r="I177" s="162"/>
      <c r="J177" s="165"/>
      <c r="K177" s="162"/>
      <c r="L177" s="163"/>
      <c r="M177" s="162"/>
      <c r="N177" s="162"/>
      <c r="O177" s="162"/>
      <c r="P177" s="162"/>
      <c r="Q177" s="162"/>
      <c r="R177" s="162"/>
      <c r="S177" s="162"/>
      <c r="T177" s="162"/>
      <c r="U177" s="166"/>
      <c r="V177" s="166"/>
      <c r="W177" s="166"/>
      <c r="Y177" s="166"/>
      <c r="Z177" s="166"/>
      <c r="AA177" s="166"/>
      <c r="AB177" s="166"/>
      <c r="AC177" s="168"/>
      <c r="AD177" s="169"/>
      <c r="AE177" s="166"/>
      <c r="AF177" s="170"/>
      <c r="AG177" s="162"/>
      <c r="AI177" s="166"/>
      <c r="AJ177"/>
      <c r="AK177" s="166"/>
      <c r="AM177" s="171"/>
      <c r="AN177" s="171"/>
      <c r="AO177" s="171"/>
      <c r="AP177" s="171"/>
      <c r="AQ177" s="171"/>
      <c r="AR177" s="171"/>
      <c r="AS177" s="171"/>
      <c r="AT177" s="171"/>
      <c r="AU177" s="162"/>
      <c r="AV177" s="162"/>
      <c r="AW177" s="162"/>
      <c r="AX177" s="162"/>
    </row>
    <row r="178" spans="1:50" s="167" customFormat="1" ht="25" customHeight="1" x14ac:dyDescent="0.35">
      <c r="A178" s="162"/>
      <c r="B178" s="163"/>
      <c r="C178" s="163"/>
      <c r="D178" s="164"/>
      <c r="E178" s="164"/>
      <c r="F178" s="164"/>
      <c r="G178" s="162"/>
      <c r="H178" s="162"/>
      <c r="I178" s="162"/>
      <c r="J178" s="165"/>
      <c r="K178" s="162"/>
      <c r="L178" s="163"/>
      <c r="M178" s="162"/>
      <c r="N178" s="162"/>
      <c r="O178" s="162"/>
      <c r="P178" s="162"/>
      <c r="Q178" s="162"/>
      <c r="R178" s="162"/>
      <c r="S178" s="162"/>
      <c r="T178" s="162"/>
      <c r="U178" s="166"/>
      <c r="V178" s="166"/>
      <c r="W178" s="166"/>
      <c r="Y178" s="166"/>
      <c r="Z178" s="166"/>
      <c r="AA178" s="166"/>
      <c r="AB178" s="166"/>
      <c r="AC178" s="168"/>
      <c r="AD178" s="169"/>
      <c r="AE178" s="166"/>
      <c r="AF178" s="170"/>
      <c r="AG178" s="162"/>
      <c r="AI178" s="166"/>
      <c r="AJ178"/>
      <c r="AK178" s="166"/>
      <c r="AM178" s="171"/>
      <c r="AN178" s="171"/>
      <c r="AO178" s="171"/>
      <c r="AP178" s="171"/>
      <c r="AQ178" s="171"/>
      <c r="AR178" s="171"/>
      <c r="AS178" s="171"/>
      <c r="AT178" s="171"/>
      <c r="AU178" s="162"/>
      <c r="AV178" s="162"/>
      <c r="AW178" s="162"/>
      <c r="AX178" s="162"/>
    </row>
    <row r="179" spans="1:50" s="167" customFormat="1" ht="25" customHeight="1" x14ac:dyDescent="0.35">
      <c r="A179" s="162"/>
      <c r="B179" s="163"/>
      <c r="C179" s="163"/>
      <c r="D179" s="164"/>
      <c r="E179" s="164"/>
      <c r="F179" s="164"/>
      <c r="G179" s="162"/>
      <c r="H179" s="162"/>
      <c r="I179" s="162"/>
      <c r="J179" s="165"/>
      <c r="K179" s="162"/>
      <c r="L179" s="163"/>
      <c r="M179" s="162"/>
      <c r="N179" s="162"/>
      <c r="O179" s="162"/>
      <c r="P179" s="162"/>
      <c r="Q179" s="162"/>
      <c r="R179" s="162"/>
      <c r="S179" s="162"/>
      <c r="T179" s="162"/>
      <c r="U179" s="166"/>
      <c r="V179" s="166"/>
      <c r="W179" s="166"/>
      <c r="Y179" s="166"/>
      <c r="Z179" s="166"/>
      <c r="AA179" s="166"/>
      <c r="AB179" s="166"/>
      <c r="AC179" s="168"/>
      <c r="AD179" s="169"/>
      <c r="AE179" s="166"/>
      <c r="AF179" s="170"/>
      <c r="AG179" s="162"/>
      <c r="AI179" s="166"/>
      <c r="AJ179"/>
      <c r="AK179" s="166"/>
      <c r="AM179" s="171"/>
      <c r="AN179" s="171"/>
      <c r="AO179" s="171"/>
      <c r="AP179" s="171"/>
      <c r="AQ179" s="171"/>
      <c r="AR179" s="171"/>
      <c r="AS179" s="171"/>
      <c r="AT179" s="171"/>
      <c r="AU179" s="162"/>
      <c r="AV179" s="162"/>
      <c r="AW179" s="162"/>
      <c r="AX179" s="162"/>
    </row>
    <row r="180" spans="1:50" s="167" customFormat="1" ht="25" customHeight="1" x14ac:dyDescent="0.35">
      <c r="A180" s="162"/>
      <c r="B180" s="163"/>
      <c r="C180" s="163"/>
      <c r="D180" s="164"/>
      <c r="E180" s="164"/>
      <c r="F180" s="164"/>
      <c r="G180" s="162"/>
      <c r="H180" s="162"/>
      <c r="I180" s="162"/>
      <c r="J180" s="165"/>
      <c r="K180" s="162"/>
      <c r="L180" s="163"/>
      <c r="M180" s="162"/>
      <c r="N180" s="162"/>
      <c r="O180" s="162"/>
      <c r="P180" s="162"/>
      <c r="Q180" s="162"/>
      <c r="R180" s="162"/>
      <c r="S180" s="162"/>
      <c r="T180" s="162"/>
      <c r="U180" s="166"/>
      <c r="V180" s="166"/>
      <c r="W180" s="166"/>
      <c r="Y180" s="166"/>
      <c r="Z180" s="166"/>
      <c r="AA180" s="166"/>
      <c r="AB180" s="166"/>
      <c r="AC180" s="168"/>
      <c r="AD180" s="169"/>
      <c r="AE180" s="166"/>
      <c r="AF180" s="170"/>
      <c r="AG180" s="162"/>
      <c r="AI180" s="166"/>
      <c r="AJ180"/>
      <c r="AK180" s="166"/>
      <c r="AM180" s="171"/>
      <c r="AN180" s="171"/>
      <c r="AO180" s="171"/>
      <c r="AP180" s="171"/>
      <c r="AQ180" s="171"/>
      <c r="AR180" s="171"/>
      <c r="AS180" s="171"/>
      <c r="AT180" s="171"/>
      <c r="AU180" s="162"/>
      <c r="AV180" s="162"/>
      <c r="AW180" s="162"/>
      <c r="AX180" s="162"/>
    </row>
    <row r="181" spans="1:50" s="167" customFormat="1" ht="25" customHeight="1" x14ac:dyDescent="0.35">
      <c r="A181" s="162"/>
      <c r="B181" s="163"/>
      <c r="C181" s="163"/>
      <c r="D181" s="164"/>
      <c r="E181" s="164"/>
      <c r="F181" s="164"/>
      <c r="G181" s="162"/>
      <c r="H181" s="162"/>
      <c r="I181" s="162"/>
      <c r="J181" s="165"/>
      <c r="K181" s="162"/>
      <c r="L181" s="163"/>
      <c r="M181" s="162"/>
      <c r="N181" s="162"/>
      <c r="O181" s="162"/>
      <c r="P181" s="162"/>
      <c r="Q181" s="162"/>
      <c r="R181" s="162"/>
      <c r="S181" s="162"/>
      <c r="T181" s="162"/>
      <c r="U181" s="166"/>
      <c r="V181" s="166"/>
      <c r="W181" s="166"/>
      <c r="Y181" s="166"/>
      <c r="Z181" s="166"/>
      <c r="AA181" s="166"/>
      <c r="AB181" s="166"/>
      <c r="AC181" s="168"/>
      <c r="AD181" s="169"/>
      <c r="AE181" s="166"/>
      <c r="AF181" s="170"/>
      <c r="AG181" s="162"/>
      <c r="AI181" s="166"/>
      <c r="AJ181"/>
      <c r="AK181" s="166"/>
      <c r="AM181" s="171"/>
      <c r="AN181" s="171"/>
      <c r="AO181" s="171"/>
      <c r="AP181" s="171"/>
      <c r="AQ181" s="171"/>
      <c r="AR181" s="171"/>
      <c r="AS181" s="171"/>
      <c r="AT181" s="171"/>
      <c r="AU181" s="162"/>
      <c r="AV181" s="162"/>
      <c r="AW181" s="162"/>
      <c r="AX181" s="162"/>
    </row>
    <row r="182" spans="1:50" s="167" customFormat="1" ht="25" customHeight="1" x14ac:dyDescent="0.35">
      <c r="A182" s="162"/>
      <c r="B182" s="163"/>
      <c r="C182" s="163"/>
      <c r="D182" s="164"/>
      <c r="E182" s="164"/>
      <c r="F182" s="164"/>
      <c r="G182" s="162"/>
      <c r="H182" s="162"/>
      <c r="I182" s="162"/>
      <c r="J182" s="165"/>
      <c r="K182" s="162"/>
      <c r="L182" s="163"/>
      <c r="M182" s="162"/>
      <c r="N182" s="162"/>
      <c r="O182" s="162"/>
      <c r="P182" s="162"/>
      <c r="Q182" s="162"/>
      <c r="R182" s="162"/>
      <c r="S182" s="162"/>
      <c r="T182" s="162"/>
      <c r="U182" s="166"/>
      <c r="V182" s="166"/>
      <c r="W182" s="166"/>
      <c r="Y182" s="166"/>
      <c r="Z182" s="166"/>
      <c r="AA182" s="166"/>
      <c r="AB182" s="166"/>
      <c r="AC182" s="168"/>
      <c r="AD182" s="169"/>
      <c r="AE182" s="166"/>
      <c r="AF182" s="170"/>
      <c r="AG182" s="162"/>
      <c r="AI182" s="166"/>
      <c r="AJ182"/>
      <c r="AK182" s="166"/>
      <c r="AM182" s="171"/>
      <c r="AN182" s="171"/>
      <c r="AO182" s="171"/>
      <c r="AP182" s="171"/>
      <c r="AQ182" s="171"/>
      <c r="AR182" s="171"/>
      <c r="AS182" s="171"/>
      <c r="AT182" s="171"/>
      <c r="AU182" s="162"/>
      <c r="AV182" s="162"/>
      <c r="AW182" s="162"/>
      <c r="AX182" s="162"/>
    </row>
    <row r="183" spans="1:50" s="167" customFormat="1" ht="25" customHeight="1" x14ac:dyDescent="0.35">
      <c r="A183" s="162"/>
      <c r="B183" s="163"/>
      <c r="C183" s="163"/>
      <c r="D183" s="164"/>
      <c r="E183" s="164"/>
      <c r="F183" s="164"/>
      <c r="G183" s="162"/>
      <c r="H183" s="162"/>
      <c r="I183" s="162"/>
      <c r="J183" s="165"/>
      <c r="K183" s="106"/>
      <c r="L183" s="163"/>
      <c r="M183" s="162"/>
      <c r="N183" s="162"/>
      <c r="O183" s="162"/>
      <c r="P183" s="162"/>
      <c r="Q183" s="162"/>
      <c r="R183" s="162"/>
      <c r="S183" s="162"/>
      <c r="T183" s="162"/>
      <c r="U183" s="166"/>
      <c r="V183" s="166"/>
      <c r="W183" s="166"/>
      <c r="Y183" s="166"/>
      <c r="Z183" s="166"/>
      <c r="AA183" s="166"/>
      <c r="AB183" s="175"/>
      <c r="AC183" s="168"/>
      <c r="AD183" s="169"/>
      <c r="AF183" s="168"/>
      <c r="AG183" s="162"/>
      <c r="AI183" s="166"/>
      <c r="AJ183"/>
      <c r="AK183" s="166"/>
      <c r="AM183" s="171"/>
      <c r="AN183" s="171"/>
      <c r="AO183" s="171"/>
      <c r="AP183" s="171"/>
      <c r="AQ183" s="171"/>
      <c r="AR183" s="171"/>
      <c r="AS183" s="171"/>
      <c r="AT183" s="171"/>
      <c r="AU183" s="162"/>
      <c r="AV183" s="162"/>
      <c r="AW183" s="162"/>
      <c r="AX183" s="162"/>
    </row>
    <row r="184" spans="1:50" s="167" customFormat="1" ht="25" customHeight="1" x14ac:dyDescent="0.35">
      <c r="A184" s="162"/>
      <c r="B184" s="163"/>
      <c r="C184" s="163"/>
      <c r="D184" s="164"/>
      <c r="E184" s="164"/>
      <c r="F184" s="164"/>
      <c r="G184" s="162"/>
      <c r="H184" s="162"/>
      <c r="I184" s="162"/>
      <c r="J184" s="165"/>
      <c r="K184" s="106"/>
      <c r="L184" s="163"/>
      <c r="M184" s="162"/>
      <c r="N184" s="162"/>
      <c r="O184" s="162"/>
      <c r="P184" s="162"/>
      <c r="Q184" s="162"/>
      <c r="R184" s="162"/>
      <c r="S184" s="162"/>
      <c r="T184" s="162"/>
      <c r="U184" s="166"/>
      <c r="V184" s="166"/>
      <c r="W184" s="166"/>
      <c r="Y184" s="166"/>
      <c r="Z184" s="166"/>
      <c r="AA184" s="166"/>
      <c r="AB184" s="175"/>
      <c r="AC184" s="168"/>
      <c r="AD184" s="169"/>
      <c r="AF184" s="168"/>
      <c r="AG184" s="162"/>
      <c r="AI184" s="166"/>
      <c r="AJ184"/>
      <c r="AK184" s="166"/>
      <c r="AM184" s="171"/>
      <c r="AN184" s="171"/>
      <c r="AO184" s="171"/>
      <c r="AP184" s="171"/>
      <c r="AQ184" s="171"/>
      <c r="AR184" s="171"/>
      <c r="AS184" s="171"/>
      <c r="AT184" s="171"/>
      <c r="AU184" s="162"/>
      <c r="AV184" s="162"/>
      <c r="AW184" s="162"/>
      <c r="AX184" s="162"/>
    </row>
    <row r="185" spans="1:50" s="167" customFormat="1" ht="25" customHeight="1" x14ac:dyDescent="0.35">
      <c r="A185" s="162"/>
      <c r="B185" s="163"/>
      <c r="C185" s="163"/>
      <c r="D185" s="164"/>
      <c r="E185" s="164"/>
      <c r="F185" s="164"/>
      <c r="G185" s="162"/>
      <c r="H185" s="162"/>
      <c r="I185" s="162"/>
      <c r="J185" s="165"/>
      <c r="K185" s="162"/>
      <c r="L185" s="163"/>
      <c r="M185" s="162"/>
      <c r="N185" s="162"/>
      <c r="O185" s="162"/>
      <c r="P185" s="162"/>
      <c r="Q185" s="162"/>
      <c r="R185" s="162"/>
      <c r="S185" s="162"/>
      <c r="T185" s="162"/>
      <c r="U185" s="166"/>
      <c r="V185" s="166"/>
      <c r="W185" s="166"/>
      <c r="Y185" s="166"/>
      <c r="Z185" s="166"/>
      <c r="AA185" s="166"/>
      <c r="AB185" s="175"/>
      <c r="AC185" s="168"/>
      <c r="AD185" s="169"/>
      <c r="AF185" s="170"/>
      <c r="AG185" s="162"/>
      <c r="AI185" s="166"/>
      <c r="AJ185"/>
      <c r="AK185" s="166"/>
      <c r="AM185" s="171"/>
      <c r="AN185" s="171"/>
      <c r="AO185" s="171"/>
      <c r="AP185" s="171"/>
      <c r="AQ185" s="171"/>
      <c r="AR185" s="171"/>
      <c r="AS185" s="171"/>
      <c r="AT185" s="171"/>
      <c r="AU185" s="162"/>
      <c r="AV185" s="162"/>
      <c r="AW185" s="162"/>
      <c r="AX185" s="162"/>
    </row>
    <row r="186" spans="1:50" s="167" customFormat="1" ht="25" customHeight="1" x14ac:dyDescent="0.35">
      <c r="A186" s="162"/>
      <c r="B186" s="163"/>
      <c r="C186" s="163"/>
      <c r="D186" s="164"/>
      <c r="E186" s="164"/>
      <c r="F186" s="164"/>
      <c r="G186" s="162"/>
      <c r="H186" s="162"/>
      <c r="I186" s="162"/>
      <c r="J186" s="165"/>
      <c r="K186" s="162"/>
      <c r="L186" s="163"/>
      <c r="M186" s="162"/>
      <c r="N186" s="162"/>
      <c r="O186" s="162"/>
      <c r="P186" s="162"/>
      <c r="Q186" s="162"/>
      <c r="R186" s="162"/>
      <c r="S186" s="162"/>
      <c r="T186" s="162"/>
      <c r="U186" s="166"/>
      <c r="V186" s="166"/>
      <c r="W186" s="166"/>
      <c r="Y186" s="166"/>
      <c r="Z186" s="166"/>
      <c r="AA186" s="166"/>
      <c r="AB186" s="175"/>
      <c r="AC186" s="168"/>
      <c r="AD186" s="169"/>
      <c r="AF186" s="174"/>
      <c r="AG186" s="172"/>
      <c r="AI186" s="166"/>
      <c r="AJ186"/>
      <c r="AK186" s="171"/>
      <c r="AM186" s="171"/>
      <c r="AN186" s="171"/>
      <c r="AO186" s="171"/>
      <c r="AP186" s="171"/>
      <c r="AQ186" s="171"/>
      <c r="AR186" s="171"/>
      <c r="AS186" s="171"/>
      <c r="AT186" s="171"/>
      <c r="AU186" s="162"/>
      <c r="AV186" s="162"/>
      <c r="AW186" s="162"/>
      <c r="AX186" s="162"/>
    </row>
    <row r="187" spans="1:50" s="167" customFormat="1" ht="25" customHeight="1" x14ac:dyDescent="0.35">
      <c r="A187" s="162"/>
      <c r="B187" s="163"/>
      <c r="C187" s="163"/>
      <c r="D187" s="164"/>
      <c r="E187" s="164"/>
      <c r="F187" s="164"/>
      <c r="G187" s="162"/>
      <c r="H187" s="162"/>
      <c r="I187" s="162"/>
      <c r="J187" s="165"/>
      <c r="K187" s="162"/>
      <c r="L187" s="163"/>
      <c r="M187" s="162"/>
      <c r="N187" s="162"/>
      <c r="O187" s="162"/>
      <c r="P187" s="162"/>
      <c r="Q187" s="162"/>
      <c r="R187" s="162"/>
      <c r="S187" s="162"/>
      <c r="T187" s="162"/>
      <c r="U187" s="166"/>
      <c r="V187" s="166"/>
      <c r="W187" s="166"/>
      <c r="Y187" s="166"/>
      <c r="Z187" s="166"/>
      <c r="AA187" s="166"/>
      <c r="AB187" s="175"/>
      <c r="AC187" s="168"/>
      <c r="AD187" s="169"/>
      <c r="AF187" s="174"/>
      <c r="AG187" s="172"/>
      <c r="AI187" s="166"/>
      <c r="AJ187"/>
      <c r="AK187" s="171"/>
      <c r="AM187" s="171"/>
      <c r="AN187" s="171"/>
      <c r="AO187" s="171"/>
      <c r="AP187" s="171"/>
      <c r="AQ187" s="171"/>
      <c r="AR187" s="171"/>
      <c r="AS187" s="171"/>
      <c r="AT187" s="171"/>
      <c r="AU187" s="162"/>
      <c r="AV187" s="162"/>
      <c r="AW187" s="162"/>
      <c r="AX187" s="162"/>
    </row>
    <row r="188" spans="1:50" s="167" customFormat="1" ht="25" customHeight="1" x14ac:dyDescent="0.35">
      <c r="A188" s="162"/>
      <c r="B188" s="163"/>
      <c r="C188" s="163"/>
      <c r="D188" s="164"/>
      <c r="E188" s="164"/>
      <c r="F188" s="164"/>
      <c r="G188" s="162"/>
      <c r="H188" s="162"/>
      <c r="I188" s="162"/>
      <c r="J188" s="165"/>
      <c r="K188" s="162"/>
      <c r="L188" s="163"/>
      <c r="M188" s="162"/>
      <c r="N188" s="162"/>
      <c r="O188" s="162"/>
      <c r="P188" s="162"/>
      <c r="Q188" s="162"/>
      <c r="R188" s="162"/>
      <c r="S188" s="162"/>
      <c r="T188" s="162"/>
      <c r="U188" s="166"/>
      <c r="V188" s="166"/>
      <c r="W188" s="166"/>
      <c r="Y188" s="166"/>
      <c r="Z188" s="166"/>
      <c r="AA188" s="166"/>
      <c r="AB188" s="175"/>
      <c r="AC188" s="168"/>
      <c r="AD188" s="169"/>
      <c r="AF188" s="174"/>
      <c r="AG188" s="172"/>
      <c r="AI188" s="166"/>
      <c r="AJ188"/>
      <c r="AK188" s="171"/>
      <c r="AM188" s="171"/>
      <c r="AN188" s="171"/>
      <c r="AO188" s="171"/>
      <c r="AP188" s="171"/>
      <c r="AQ188" s="171"/>
      <c r="AR188" s="171"/>
      <c r="AS188" s="171"/>
      <c r="AT188" s="171"/>
      <c r="AU188" s="162"/>
      <c r="AV188" s="162"/>
      <c r="AW188" s="162"/>
      <c r="AX188" s="162"/>
    </row>
    <row r="189" spans="1:50" s="167" customFormat="1" ht="25" customHeight="1" x14ac:dyDescent="0.35">
      <c r="A189" s="162"/>
      <c r="B189" s="163"/>
      <c r="C189" s="163"/>
      <c r="D189" s="164"/>
      <c r="E189" s="164"/>
      <c r="F189" s="164"/>
      <c r="G189" s="162"/>
      <c r="H189" s="162"/>
      <c r="I189" s="162"/>
      <c r="J189" s="165"/>
      <c r="K189" s="162"/>
      <c r="L189" s="163"/>
      <c r="M189" s="162"/>
      <c r="N189" s="162"/>
      <c r="O189" s="162"/>
      <c r="P189" s="162"/>
      <c r="Q189" s="162"/>
      <c r="R189" s="162"/>
      <c r="S189" s="162"/>
      <c r="T189" s="162"/>
      <c r="U189" s="166"/>
      <c r="V189" s="166"/>
      <c r="W189" s="166"/>
      <c r="Y189" s="166"/>
      <c r="Z189" s="166"/>
      <c r="AA189" s="166"/>
      <c r="AB189" s="175"/>
      <c r="AC189" s="168"/>
      <c r="AD189" s="169"/>
      <c r="AF189" s="174"/>
      <c r="AG189" s="172"/>
      <c r="AI189" s="166"/>
      <c r="AJ189"/>
      <c r="AK189" s="166"/>
      <c r="AM189" s="171"/>
      <c r="AN189" s="171"/>
      <c r="AO189" s="171"/>
      <c r="AP189" s="171"/>
      <c r="AQ189" s="171"/>
      <c r="AR189" s="171"/>
      <c r="AS189" s="171"/>
      <c r="AT189" s="171"/>
      <c r="AU189" s="162"/>
      <c r="AV189" s="162"/>
      <c r="AW189" s="162"/>
      <c r="AX189" s="162"/>
    </row>
    <row r="190" spans="1:50" s="167" customFormat="1" ht="25" customHeight="1" x14ac:dyDescent="0.35">
      <c r="A190" s="177"/>
      <c r="B190" s="163"/>
      <c r="C190" s="163"/>
      <c r="D190" s="178"/>
      <c r="E190" s="164"/>
      <c r="F190" s="177"/>
      <c r="G190" s="177"/>
      <c r="H190" s="177"/>
      <c r="I190" s="177"/>
      <c r="J190" s="177"/>
      <c r="K190" s="177"/>
      <c r="L190" s="163"/>
      <c r="M190" s="177"/>
      <c r="N190" s="177"/>
      <c r="O190" s="177"/>
      <c r="P190" s="177"/>
      <c r="Q190" s="177"/>
      <c r="R190" s="177"/>
      <c r="S190" s="177"/>
      <c r="T190" s="177"/>
      <c r="U190" s="178"/>
      <c r="V190" s="178"/>
      <c r="W190" s="178"/>
      <c r="X190" s="178"/>
      <c r="Y190" s="178"/>
      <c r="Z190" s="178"/>
      <c r="AA190" s="178"/>
      <c r="AB190" s="177"/>
      <c r="AC190" s="177"/>
      <c r="AD190" s="177"/>
      <c r="AE190" s="178"/>
      <c r="AF190" s="177"/>
      <c r="AG190" s="162"/>
      <c r="AH190" s="178"/>
      <c r="AI190" s="178"/>
      <c r="AJ190"/>
      <c r="AK190" s="171"/>
      <c r="AM190" s="171"/>
      <c r="AN190" s="171"/>
      <c r="AO190" s="171"/>
      <c r="AP190" s="171"/>
      <c r="AQ190" s="171"/>
      <c r="AR190" s="171"/>
      <c r="AS190" s="171"/>
      <c r="AT190" s="171"/>
    </row>
    <row r="191" spans="1:50" s="167" customFormat="1" ht="25" customHeight="1" x14ac:dyDescent="0.35">
      <c r="A191" s="177"/>
      <c r="B191" s="163"/>
      <c r="C191" s="163"/>
      <c r="D191" s="178"/>
      <c r="E191" s="164"/>
      <c r="F191" s="177"/>
      <c r="G191" s="177"/>
      <c r="H191" s="177"/>
      <c r="I191" s="177"/>
      <c r="J191" s="177"/>
      <c r="K191" s="177"/>
      <c r="L191" s="163"/>
      <c r="M191" s="177"/>
      <c r="N191" s="177"/>
      <c r="O191" s="177"/>
      <c r="P191" s="177"/>
      <c r="Q191" s="177"/>
      <c r="R191" s="177"/>
      <c r="S191" s="177"/>
      <c r="T191" s="177"/>
      <c r="U191" s="178"/>
      <c r="V191" s="178"/>
      <c r="W191" s="178"/>
      <c r="X191" s="178"/>
      <c r="Y191" s="178"/>
      <c r="Z191" s="178"/>
      <c r="AA191" s="178"/>
      <c r="AB191" s="177"/>
      <c r="AC191" s="177"/>
      <c r="AD191" s="177"/>
      <c r="AE191" s="178"/>
      <c r="AF191" s="177"/>
      <c r="AG191" s="162"/>
      <c r="AH191" s="178"/>
      <c r="AI191" s="178"/>
      <c r="AJ191"/>
      <c r="AK191" s="171"/>
      <c r="AM191" s="171"/>
      <c r="AN191" s="171"/>
      <c r="AO191" s="171"/>
      <c r="AP191" s="171"/>
      <c r="AQ191" s="171"/>
      <c r="AR191" s="171"/>
      <c r="AS191" s="171"/>
      <c r="AT191" s="171"/>
    </row>
    <row r="192" spans="1:50" s="167" customFormat="1" ht="25" customHeight="1" x14ac:dyDescent="0.35">
      <c r="A192" s="177"/>
      <c r="B192" s="163"/>
      <c r="C192" s="163"/>
      <c r="D192" s="178"/>
      <c r="E192" s="164"/>
      <c r="F192" s="177"/>
      <c r="G192" s="177"/>
      <c r="H192" s="177"/>
      <c r="I192" s="177"/>
      <c r="J192" s="177"/>
      <c r="K192" s="177"/>
      <c r="L192" s="163"/>
      <c r="M192" s="177"/>
      <c r="N192" s="177"/>
      <c r="O192" s="177"/>
      <c r="P192" s="177"/>
      <c r="Q192" s="177"/>
      <c r="R192" s="177"/>
      <c r="S192" s="177"/>
      <c r="T192" s="177"/>
      <c r="U192" s="178"/>
      <c r="V192" s="178"/>
      <c r="W192" s="178"/>
      <c r="X192" s="178"/>
      <c r="Y192" s="178"/>
      <c r="Z192" s="178"/>
      <c r="AA192" s="178"/>
      <c r="AB192" s="177"/>
      <c r="AC192" s="177"/>
      <c r="AD192" s="177"/>
      <c r="AE192" s="178"/>
      <c r="AF192" s="177"/>
      <c r="AG192" s="162"/>
      <c r="AH192" s="178"/>
      <c r="AI192" s="178"/>
      <c r="AJ192"/>
      <c r="AK192" s="171"/>
      <c r="AM192" s="171"/>
      <c r="AN192" s="171"/>
      <c r="AO192" s="171"/>
      <c r="AP192" s="171"/>
      <c r="AQ192" s="171"/>
      <c r="AR192" s="171"/>
      <c r="AS192" s="171"/>
      <c r="AT192" s="171"/>
    </row>
    <row r="193" spans="1:50" s="167" customFormat="1" ht="25" customHeight="1" x14ac:dyDescent="0.35">
      <c r="A193" s="163"/>
      <c r="B193" s="163"/>
      <c r="C193" s="163"/>
      <c r="D193" s="164"/>
      <c r="E193" s="164"/>
      <c r="F193" s="164"/>
      <c r="G193" s="163"/>
      <c r="H193" s="163"/>
      <c r="I193" s="163"/>
      <c r="J193" s="165"/>
      <c r="K193" s="163"/>
      <c r="L193" s="163"/>
      <c r="M193" s="163"/>
      <c r="N193" s="163"/>
      <c r="O193" s="163"/>
      <c r="P193" s="163"/>
      <c r="Q193" s="163"/>
      <c r="R193" s="163"/>
      <c r="S193" s="163"/>
      <c r="T193" s="163"/>
      <c r="U193" s="164"/>
      <c r="V193" s="164"/>
      <c r="W193" s="164"/>
      <c r="Y193" s="164"/>
      <c r="Z193" s="164"/>
      <c r="AA193" s="164"/>
      <c r="AB193" s="173"/>
      <c r="AC193" s="174"/>
      <c r="AD193" s="169"/>
      <c r="AF193" s="179"/>
      <c r="AG193" s="162"/>
      <c r="AJ193"/>
      <c r="AK193" s="171"/>
      <c r="AM193" s="171"/>
      <c r="AN193" s="171"/>
      <c r="AO193" s="171"/>
      <c r="AP193" s="171"/>
      <c r="AQ193" s="171"/>
      <c r="AR193" s="171"/>
      <c r="AS193" s="171"/>
      <c r="AT193" s="171"/>
      <c r="AU193" s="163"/>
      <c r="AV193" s="163"/>
      <c r="AW193" s="163"/>
      <c r="AX193" s="163"/>
    </row>
    <row r="194" spans="1:50" s="167" customFormat="1" ht="25" customHeight="1" x14ac:dyDescent="0.35">
      <c r="A194" s="163"/>
      <c r="B194" s="163"/>
      <c r="C194" s="163"/>
      <c r="D194" s="164"/>
      <c r="E194" s="164"/>
      <c r="F194" s="164"/>
      <c r="G194" s="163"/>
      <c r="H194" s="163"/>
      <c r="I194" s="163"/>
      <c r="J194" s="165"/>
      <c r="K194" s="163"/>
      <c r="L194" s="163"/>
      <c r="M194" s="163"/>
      <c r="N194" s="163"/>
      <c r="O194" s="163"/>
      <c r="P194" s="163"/>
      <c r="Q194" s="163"/>
      <c r="R194" s="163"/>
      <c r="S194" s="163"/>
      <c r="T194" s="163"/>
      <c r="U194" s="164"/>
      <c r="V194" s="164"/>
      <c r="W194" s="164"/>
      <c r="Y194" s="164"/>
      <c r="Z194" s="164"/>
      <c r="AA194" s="164"/>
      <c r="AB194" s="173"/>
      <c r="AC194" s="174"/>
      <c r="AD194" s="169"/>
      <c r="AF194" s="179"/>
      <c r="AG194" s="162"/>
      <c r="AJ194"/>
      <c r="AK194" s="171"/>
      <c r="AM194" s="171"/>
      <c r="AN194" s="171"/>
      <c r="AO194" s="171"/>
      <c r="AP194" s="171"/>
      <c r="AQ194" s="171"/>
      <c r="AR194" s="171"/>
      <c r="AS194" s="171"/>
      <c r="AT194" s="171"/>
      <c r="AU194" s="163"/>
      <c r="AV194" s="163"/>
      <c r="AW194" s="163"/>
      <c r="AX194" s="163"/>
    </row>
    <row r="195" spans="1:50" s="167" customFormat="1" ht="25" customHeight="1" x14ac:dyDescent="0.35">
      <c r="A195" s="163"/>
      <c r="B195" s="163"/>
      <c r="C195" s="163"/>
      <c r="D195" s="164"/>
      <c r="E195" s="164"/>
      <c r="F195" s="164"/>
      <c r="G195" s="163"/>
      <c r="H195" s="163"/>
      <c r="I195" s="163"/>
      <c r="J195" s="165"/>
      <c r="K195" s="163"/>
      <c r="L195" s="163"/>
      <c r="M195" s="163"/>
      <c r="N195" s="163"/>
      <c r="O195" s="163"/>
      <c r="P195" s="163"/>
      <c r="Q195" s="163"/>
      <c r="R195" s="163"/>
      <c r="S195" s="163"/>
      <c r="T195" s="163"/>
      <c r="U195" s="164"/>
      <c r="V195" s="164"/>
      <c r="W195" s="164"/>
      <c r="Y195" s="164"/>
      <c r="Z195" s="164"/>
      <c r="AA195" s="164"/>
      <c r="AB195" s="173"/>
      <c r="AC195" s="174"/>
      <c r="AD195" s="169"/>
      <c r="AF195" s="179"/>
      <c r="AG195" s="162"/>
      <c r="AJ195"/>
      <c r="AK195" s="171"/>
      <c r="AM195" s="171"/>
      <c r="AN195" s="171"/>
      <c r="AO195" s="171"/>
      <c r="AP195" s="171"/>
      <c r="AQ195" s="171"/>
      <c r="AR195" s="171"/>
      <c r="AS195" s="171"/>
      <c r="AT195" s="171"/>
      <c r="AU195" s="163"/>
      <c r="AV195" s="163"/>
      <c r="AW195" s="163"/>
      <c r="AX195" s="163"/>
    </row>
    <row r="196" spans="1:50" s="167" customFormat="1" ht="25" customHeight="1" x14ac:dyDescent="0.35">
      <c r="A196" s="163"/>
      <c r="B196" s="163"/>
      <c r="C196" s="163"/>
      <c r="D196" s="164"/>
      <c r="E196" s="164"/>
      <c r="F196" s="164"/>
      <c r="G196" s="163"/>
      <c r="H196" s="163"/>
      <c r="I196" s="163"/>
      <c r="J196" s="165"/>
      <c r="K196" s="163"/>
      <c r="L196" s="163"/>
      <c r="M196" s="163"/>
      <c r="N196" s="163"/>
      <c r="O196" s="163"/>
      <c r="P196" s="163"/>
      <c r="Q196" s="163"/>
      <c r="R196" s="163"/>
      <c r="S196" s="163"/>
      <c r="T196" s="163"/>
      <c r="U196" s="164"/>
      <c r="V196" s="164"/>
      <c r="W196" s="164"/>
      <c r="Y196" s="164"/>
      <c r="Z196" s="164"/>
      <c r="AA196" s="164"/>
      <c r="AB196" s="173"/>
      <c r="AC196" s="174"/>
      <c r="AD196" s="169"/>
      <c r="AF196" s="179"/>
      <c r="AG196" s="162"/>
      <c r="AJ196"/>
      <c r="AK196" s="171"/>
      <c r="AM196" s="171"/>
      <c r="AN196" s="171"/>
      <c r="AO196" s="171"/>
      <c r="AP196" s="171"/>
      <c r="AQ196" s="171"/>
      <c r="AR196" s="171"/>
      <c r="AS196" s="171"/>
      <c r="AT196" s="171"/>
      <c r="AU196" s="163"/>
      <c r="AV196" s="163"/>
      <c r="AW196" s="163"/>
      <c r="AX196" s="163"/>
    </row>
    <row r="197" spans="1:50" s="167" customFormat="1" ht="25" customHeight="1" x14ac:dyDescent="0.35">
      <c r="A197" s="163"/>
      <c r="B197" s="163"/>
      <c r="C197" s="163"/>
      <c r="D197" s="164"/>
      <c r="E197" s="164"/>
      <c r="F197" s="164"/>
      <c r="G197" s="163"/>
      <c r="H197" s="163"/>
      <c r="I197" s="163"/>
      <c r="J197" s="165"/>
      <c r="K197" s="163"/>
      <c r="L197" s="163"/>
      <c r="M197" s="163"/>
      <c r="N197" s="163"/>
      <c r="O197" s="163"/>
      <c r="P197" s="163"/>
      <c r="Q197" s="163"/>
      <c r="R197" s="163"/>
      <c r="S197" s="163"/>
      <c r="T197" s="163"/>
      <c r="U197" s="164"/>
      <c r="V197" s="164"/>
      <c r="W197" s="164"/>
      <c r="Y197" s="164"/>
      <c r="Z197" s="164"/>
      <c r="AA197" s="164"/>
      <c r="AB197" s="173"/>
      <c r="AC197" s="174"/>
      <c r="AD197" s="169"/>
      <c r="AF197" s="179"/>
      <c r="AG197" s="162"/>
      <c r="AJ197"/>
      <c r="AK197" s="171"/>
      <c r="AM197" s="171"/>
      <c r="AN197" s="171"/>
      <c r="AO197" s="171"/>
      <c r="AP197" s="171"/>
      <c r="AQ197" s="171"/>
      <c r="AR197" s="171"/>
      <c r="AS197" s="171"/>
      <c r="AT197" s="171"/>
      <c r="AU197" s="163"/>
      <c r="AV197" s="163"/>
      <c r="AW197" s="163"/>
      <c r="AX197" s="163"/>
    </row>
    <row r="198" spans="1:50" s="167" customFormat="1" ht="25" customHeight="1" x14ac:dyDescent="0.35">
      <c r="A198" s="163"/>
      <c r="B198" s="163"/>
      <c r="C198" s="163"/>
      <c r="D198" s="164"/>
      <c r="E198" s="164"/>
      <c r="F198" s="164"/>
      <c r="G198" s="163"/>
      <c r="H198" s="163"/>
      <c r="I198" s="163"/>
      <c r="J198" s="165"/>
      <c r="K198" s="163"/>
      <c r="L198" s="163"/>
      <c r="M198" s="163"/>
      <c r="N198" s="163"/>
      <c r="O198" s="163"/>
      <c r="P198" s="163"/>
      <c r="Q198" s="163"/>
      <c r="R198" s="163"/>
      <c r="S198" s="163"/>
      <c r="T198" s="163"/>
      <c r="U198" s="164"/>
      <c r="V198" s="164"/>
      <c r="W198" s="164"/>
      <c r="Y198" s="164"/>
      <c r="Z198" s="164"/>
      <c r="AA198" s="164"/>
      <c r="AB198" s="173"/>
      <c r="AC198" s="174"/>
      <c r="AD198" s="169"/>
      <c r="AF198" s="179"/>
      <c r="AG198" s="162"/>
      <c r="AJ198"/>
      <c r="AK198" s="171"/>
      <c r="AM198" s="171"/>
      <c r="AN198" s="171"/>
      <c r="AO198" s="171"/>
      <c r="AP198" s="171"/>
      <c r="AQ198" s="171"/>
      <c r="AR198" s="171"/>
      <c r="AS198" s="171"/>
      <c r="AT198" s="171"/>
      <c r="AU198" s="163"/>
      <c r="AV198" s="163"/>
      <c r="AW198" s="163"/>
      <c r="AX198" s="163"/>
    </row>
    <row r="199" spans="1:50" s="167" customFormat="1" ht="25" customHeight="1" x14ac:dyDescent="0.35">
      <c r="A199" s="163"/>
      <c r="B199" s="163"/>
      <c r="C199" s="163"/>
      <c r="D199" s="164"/>
      <c r="E199" s="164"/>
      <c r="F199" s="164"/>
      <c r="G199" s="163"/>
      <c r="H199" s="163"/>
      <c r="I199" s="163"/>
      <c r="J199" s="165"/>
      <c r="K199" s="163"/>
      <c r="L199" s="163"/>
      <c r="M199" s="163"/>
      <c r="N199" s="163"/>
      <c r="O199" s="163"/>
      <c r="P199" s="163"/>
      <c r="Q199" s="163"/>
      <c r="R199" s="163"/>
      <c r="S199" s="163"/>
      <c r="T199" s="163"/>
      <c r="U199" s="164"/>
      <c r="V199" s="164"/>
      <c r="W199" s="164"/>
      <c r="Y199" s="164"/>
      <c r="Z199" s="164"/>
      <c r="AA199" s="164"/>
      <c r="AB199" s="173"/>
      <c r="AC199" s="174"/>
      <c r="AD199" s="169"/>
      <c r="AF199" s="179"/>
      <c r="AG199" s="162"/>
      <c r="AJ199"/>
      <c r="AK199" s="171"/>
      <c r="AM199" s="171"/>
      <c r="AN199" s="171"/>
      <c r="AO199" s="171"/>
      <c r="AP199" s="171"/>
      <c r="AQ199" s="171"/>
      <c r="AR199" s="171"/>
      <c r="AS199" s="171"/>
      <c r="AT199" s="171"/>
      <c r="AU199" s="163"/>
      <c r="AV199" s="163"/>
      <c r="AW199" s="163"/>
      <c r="AX199" s="163"/>
    </row>
    <row r="200" spans="1:50" s="167" customFormat="1" ht="25" customHeight="1" x14ac:dyDescent="0.35">
      <c r="A200" s="163"/>
      <c r="B200" s="163"/>
      <c r="C200" s="163"/>
      <c r="D200" s="164"/>
      <c r="E200" s="164"/>
      <c r="F200" s="164"/>
      <c r="G200" s="163"/>
      <c r="H200" s="163"/>
      <c r="I200" s="163"/>
      <c r="J200" s="165"/>
      <c r="K200" s="163"/>
      <c r="L200" s="163"/>
      <c r="M200" s="163"/>
      <c r="N200" s="163"/>
      <c r="O200" s="163"/>
      <c r="P200" s="163"/>
      <c r="Q200" s="163"/>
      <c r="R200" s="163"/>
      <c r="S200" s="163"/>
      <c r="T200" s="163"/>
      <c r="U200" s="164"/>
      <c r="V200" s="164"/>
      <c r="W200" s="164"/>
      <c r="Y200" s="164"/>
      <c r="Z200" s="164"/>
      <c r="AA200" s="164"/>
      <c r="AB200" s="173"/>
      <c r="AC200" s="174"/>
      <c r="AD200" s="169"/>
      <c r="AF200" s="179"/>
      <c r="AG200" s="162"/>
      <c r="AJ200"/>
      <c r="AK200" s="171"/>
      <c r="AM200" s="171"/>
      <c r="AN200" s="171"/>
      <c r="AO200" s="171"/>
      <c r="AP200" s="171"/>
      <c r="AQ200" s="171"/>
      <c r="AR200" s="171"/>
      <c r="AS200" s="171"/>
      <c r="AT200" s="171"/>
      <c r="AU200" s="163"/>
      <c r="AV200" s="163"/>
      <c r="AW200" s="163"/>
      <c r="AX200" s="163"/>
    </row>
    <row r="201" spans="1:50" s="167" customFormat="1" ht="25" customHeight="1" x14ac:dyDescent="0.35">
      <c r="A201" s="163"/>
      <c r="B201" s="163"/>
      <c r="C201" s="163"/>
      <c r="D201" s="164"/>
      <c r="E201" s="164"/>
      <c r="F201" s="164"/>
      <c r="G201" s="163"/>
      <c r="H201" s="163"/>
      <c r="I201" s="163"/>
      <c r="J201" s="165"/>
      <c r="K201" s="163"/>
      <c r="L201" s="163"/>
      <c r="M201" s="163"/>
      <c r="N201" s="163"/>
      <c r="O201" s="163"/>
      <c r="P201" s="163"/>
      <c r="Q201" s="163"/>
      <c r="R201" s="163"/>
      <c r="S201" s="163"/>
      <c r="T201" s="163"/>
      <c r="U201" s="164"/>
      <c r="V201" s="164"/>
      <c r="W201" s="164"/>
      <c r="Y201" s="164"/>
      <c r="Z201" s="164"/>
      <c r="AA201" s="164"/>
      <c r="AB201" s="173"/>
      <c r="AC201" s="174"/>
      <c r="AD201" s="169"/>
      <c r="AF201" s="179"/>
      <c r="AG201" s="162"/>
      <c r="AJ201"/>
      <c r="AK201" s="171"/>
      <c r="AM201" s="171"/>
      <c r="AN201" s="171"/>
      <c r="AO201" s="171"/>
      <c r="AP201" s="171"/>
      <c r="AQ201" s="171"/>
      <c r="AR201" s="171"/>
      <c r="AS201" s="171"/>
      <c r="AT201" s="171"/>
      <c r="AU201" s="163"/>
      <c r="AV201" s="163"/>
      <c r="AW201" s="163"/>
      <c r="AX201" s="163"/>
    </row>
    <row r="202" spans="1:50" s="167" customFormat="1" ht="25" customHeight="1" x14ac:dyDescent="0.35">
      <c r="A202" s="163"/>
      <c r="B202" s="163"/>
      <c r="C202" s="163"/>
      <c r="D202" s="164"/>
      <c r="E202" s="164"/>
      <c r="F202" s="164"/>
      <c r="G202" s="163"/>
      <c r="H202" s="163"/>
      <c r="I202" s="163"/>
      <c r="J202" s="165"/>
      <c r="K202" s="163"/>
      <c r="L202" s="163"/>
      <c r="M202" s="163"/>
      <c r="N202" s="163"/>
      <c r="O202" s="163"/>
      <c r="P202" s="163"/>
      <c r="Q202" s="163"/>
      <c r="R202" s="163"/>
      <c r="S202" s="163"/>
      <c r="T202" s="163"/>
      <c r="U202" s="164"/>
      <c r="V202" s="164"/>
      <c r="W202" s="164"/>
      <c r="Y202" s="164"/>
      <c r="Z202" s="164"/>
      <c r="AA202" s="164"/>
      <c r="AB202" s="173"/>
      <c r="AC202" s="174"/>
      <c r="AD202" s="169"/>
      <c r="AF202" s="179"/>
      <c r="AG202" s="162"/>
      <c r="AJ202"/>
      <c r="AK202" s="171"/>
      <c r="AM202" s="171"/>
      <c r="AN202" s="171"/>
      <c r="AO202" s="171"/>
      <c r="AP202" s="171"/>
      <c r="AQ202" s="171"/>
      <c r="AR202" s="171"/>
      <c r="AS202" s="171"/>
      <c r="AT202" s="171"/>
      <c r="AU202" s="163"/>
      <c r="AV202" s="163"/>
      <c r="AW202" s="163"/>
      <c r="AX202" s="163"/>
    </row>
    <row r="203" spans="1:50" s="167" customFormat="1" ht="25" customHeight="1" x14ac:dyDescent="0.35">
      <c r="A203" s="163"/>
      <c r="B203" s="163"/>
      <c r="C203" s="163"/>
      <c r="D203" s="164"/>
      <c r="E203" s="164"/>
      <c r="F203" s="164"/>
      <c r="G203" s="163"/>
      <c r="H203" s="163"/>
      <c r="I203" s="163"/>
      <c r="J203" s="165"/>
      <c r="K203" s="163"/>
      <c r="L203" s="163"/>
      <c r="M203" s="163"/>
      <c r="N203" s="163"/>
      <c r="O203" s="163"/>
      <c r="P203" s="163"/>
      <c r="Q203" s="163"/>
      <c r="R203" s="163"/>
      <c r="S203" s="163"/>
      <c r="T203" s="163"/>
      <c r="U203" s="164"/>
      <c r="V203" s="164"/>
      <c r="W203" s="164"/>
      <c r="Y203" s="164"/>
      <c r="Z203" s="164"/>
      <c r="AA203" s="164"/>
      <c r="AB203" s="173"/>
      <c r="AC203" s="174"/>
      <c r="AD203" s="169"/>
      <c r="AF203" s="179"/>
      <c r="AG203" s="162"/>
      <c r="AJ203"/>
      <c r="AK203" s="171"/>
      <c r="AM203" s="171"/>
      <c r="AN203" s="171"/>
      <c r="AO203" s="171"/>
      <c r="AP203" s="171"/>
      <c r="AQ203" s="171"/>
      <c r="AR203" s="171"/>
      <c r="AS203" s="171"/>
      <c r="AT203" s="171"/>
      <c r="AU203" s="163"/>
      <c r="AV203" s="163"/>
      <c r="AW203" s="163"/>
      <c r="AX203" s="163"/>
    </row>
    <row r="204" spans="1:50" s="167" customFormat="1" ht="25" customHeight="1" x14ac:dyDescent="0.35">
      <c r="A204" s="163"/>
      <c r="B204" s="163"/>
      <c r="C204" s="163"/>
      <c r="D204" s="164"/>
      <c r="E204" s="164"/>
      <c r="F204" s="164"/>
      <c r="G204" s="163"/>
      <c r="H204" s="163"/>
      <c r="I204" s="163"/>
      <c r="J204" s="165"/>
      <c r="K204" s="163"/>
      <c r="L204" s="163"/>
      <c r="M204" s="163"/>
      <c r="N204" s="163"/>
      <c r="O204" s="163"/>
      <c r="P204" s="163"/>
      <c r="Q204" s="163"/>
      <c r="R204" s="163"/>
      <c r="S204" s="163"/>
      <c r="T204" s="163"/>
      <c r="U204" s="164"/>
      <c r="V204" s="164"/>
      <c r="W204" s="164"/>
      <c r="Y204" s="164"/>
      <c r="Z204" s="164"/>
      <c r="AA204" s="164"/>
      <c r="AB204" s="173"/>
      <c r="AC204" s="174"/>
      <c r="AD204" s="169"/>
      <c r="AF204" s="179"/>
      <c r="AG204" s="162"/>
      <c r="AJ204"/>
      <c r="AK204" s="171"/>
      <c r="AM204" s="171"/>
      <c r="AN204" s="171"/>
      <c r="AO204" s="171"/>
      <c r="AP204" s="171"/>
      <c r="AQ204" s="171"/>
      <c r="AR204" s="171"/>
      <c r="AS204" s="171"/>
      <c r="AT204" s="171"/>
      <c r="AU204" s="163"/>
      <c r="AV204" s="163"/>
      <c r="AW204" s="163"/>
      <c r="AX204" s="163"/>
    </row>
    <row r="205" spans="1:50" s="167" customFormat="1" ht="25" customHeight="1" x14ac:dyDescent="0.35">
      <c r="A205" s="163"/>
      <c r="B205" s="163"/>
      <c r="C205" s="163"/>
      <c r="D205" s="164"/>
      <c r="E205" s="164"/>
      <c r="F205" s="164"/>
      <c r="G205" s="163"/>
      <c r="H205" s="163"/>
      <c r="I205" s="163"/>
      <c r="J205" s="165"/>
      <c r="K205" s="163"/>
      <c r="L205" s="163"/>
      <c r="M205" s="163"/>
      <c r="N205" s="163"/>
      <c r="O205" s="163"/>
      <c r="P205" s="163"/>
      <c r="Q205" s="163"/>
      <c r="R205" s="163"/>
      <c r="S205" s="163"/>
      <c r="T205" s="163"/>
      <c r="U205" s="164"/>
      <c r="V205" s="164"/>
      <c r="W205" s="164"/>
      <c r="Y205" s="164"/>
      <c r="Z205" s="164"/>
      <c r="AA205" s="164"/>
      <c r="AB205" s="173"/>
      <c r="AC205" s="174"/>
      <c r="AD205" s="169"/>
      <c r="AF205" s="179"/>
      <c r="AG205" s="162"/>
      <c r="AJ205"/>
      <c r="AK205" s="171"/>
      <c r="AM205" s="171"/>
      <c r="AN205" s="171"/>
      <c r="AO205" s="171"/>
      <c r="AP205" s="171"/>
      <c r="AQ205" s="171"/>
      <c r="AR205" s="171"/>
      <c r="AS205" s="171"/>
      <c r="AT205" s="171"/>
      <c r="AU205" s="163"/>
      <c r="AV205" s="163"/>
      <c r="AW205" s="163"/>
      <c r="AX205" s="163"/>
    </row>
    <row r="206" spans="1:50" s="167" customFormat="1" ht="25" customHeight="1" x14ac:dyDescent="0.35">
      <c r="A206" s="163"/>
      <c r="B206" s="163"/>
      <c r="C206" s="163"/>
      <c r="D206" s="164"/>
      <c r="E206" s="164"/>
      <c r="F206" s="164"/>
      <c r="G206" s="163"/>
      <c r="H206" s="163"/>
      <c r="I206" s="163"/>
      <c r="J206" s="165"/>
      <c r="K206" s="163"/>
      <c r="L206" s="163"/>
      <c r="M206" s="163"/>
      <c r="N206" s="163"/>
      <c r="O206" s="163"/>
      <c r="P206" s="163"/>
      <c r="Q206" s="163"/>
      <c r="R206" s="163"/>
      <c r="S206" s="163"/>
      <c r="T206" s="163"/>
      <c r="U206" s="164"/>
      <c r="V206" s="164"/>
      <c r="W206" s="164"/>
      <c r="Y206" s="164"/>
      <c r="Z206" s="164"/>
      <c r="AA206" s="164"/>
      <c r="AB206" s="173"/>
      <c r="AC206" s="174"/>
      <c r="AD206" s="169"/>
      <c r="AF206" s="179"/>
      <c r="AG206" s="162"/>
      <c r="AJ206"/>
      <c r="AK206" s="171"/>
      <c r="AM206" s="171"/>
      <c r="AN206" s="171"/>
      <c r="AO206" s="171"/>
      <c r="AP206" s="171"/>
      <c r="AQ206" s="171"/>
      <c r="AR206" s="171"/>
      <c r="AS206" s="171"/>
      <c r="AT206" s="171"/>
      <c r="AU206" s="163"/>
      <c r="AV206" s="163"/>
      <c r="AW206" s="163"/>
      <c r="AX206" s="163"/>
    </row>
    <row r="207" spans="1:50" s="167" customFormat="1" ht="25" customHeight="1" x14ac:dyDescent="0.35">
      <c r="A207" s="163"/>
      <c r="B207" s="163"/>
      <c r="C207" s="163"/>
      <c r="D207" s="164"/>
      <c r="E207" s="164"/>
      <c r="F207" s="164"/>
      <c r="G207" s="163"/>
      <c r="H207" s="163"/>
      <c r="I207" s="163"/>
      <c r="J207" s="165"/>
      <c r="K207" s="163"/>
      <c r="L207" s="163"/>
      <c r="M207" s="163"/>
      <c r="N207" s="163"/>
      <c r="O207" s="163"/>
      <c r="P207" s="163"/>
      <c r="Q207" s="163"/>
      <c r="R207" s="163"/>
      <c r="S207" s="163"/>
      <c r="T207" s="163"/>
      <c r="U207" s="164"/>
      <c r="V207" s="164"/>
      <c r="W207" s="164"/>
      <c r="Y207" s="164"/>
      <c r="Z207" s="164"/>
      <c r="AA207" s="164"/>
      <c r="AB207" s="173"/>
      <c r="AC207" s="174"/>
      <c r="AD207" s="169"/>
      <c r="AF207" s="179"/>
      <c r="AG207" s="162"/>
      <c r="AJ207"/>
      <c r="AK207" s="171"/>
      <c r="AM207" s="171"/>
      <c r="AN207" s="171"/>
      <c r="AO207" s="171"/>
      <c r="AP207" s="171"/>
      <c r="AQ207" s="171"/>
      <c r="AR207" s="171"/>
      <c r="AS207" s="171"/>
      <c r="AT207" s="171"/>
      <c r="AU207" s="163"/>
      <c r="AV207" s="163"/>
      <c r="AW207" s="163"/>
      <c r="AX207" s="163"/>
    </row>
    <row r="208" spans="1:50" s="167" customFormat="1" ht="25" customHeight="1" x14ac:dyDescent="0.35">
      <c r="A208" s="163"/>
      <c r="B208" s="163"/>
      <c r="C208" s="163"/>
      <c r="D208" s="164"/>
      <c r="E208" s="164"/>
      <c r="F208" s="164"/>
      <c r="G208" s="163"/>
      <c r="H208" s="163"/>
      <c r="I208" s="163"/>
      <c r="J208" s="165"/>
      <c r="K208" s="163"/>
      <c r="L208" s="163"/>
      <c r="M208" s="163"/>
      <c r="N208" s="163"/>
      <c r="O208" s="163"/>
      <c r="P208" s="163"/>
      <c r="Q208" s="163"/>
      <c r="R208" s="163"/>
      <c r="S208" s="163"/>
      <c r="T208" s="163"/>
      <c r="U208" s="164"/>
      <c r="V208" s="164"/>
      <c r="W208" s="164"/>
      <c r="Y208" s="164"/>
      <c r="Z208" s="164"/>
      <c r="AA208" s="164"/>
      <c r="AB208" s="173"/>
      <c r="AC208" s="174"/>
      <c r="AD208" s="169"/>
      <c r="AF208" s="179"/>
      <c r="AG208" s="162"/>
      <c r="AJ208"/>
      <c r="AK208" s="171"/>
      <c r="AM208" s="171"/>
      <c r="AN208" s="171"/>
      <c r="AO208" s="171"/>
      <c r="AP208" s="171"/>
      <c r="AQ208" s="171"/>
      <c r="AR208" s="171"/>
      <c r="AS208" s="171"/>
      <c r="AT208" s="171"/>
      <c r="AU208" s="163"/>
      <c r="AV208" s="163"/>
      <c r="AW208" s="163"/>
      <c r="AX208" s="163"/>
    </row>
    <row r="209" spans="1:50" s="167" customFormat="1" ht="25" customHeight="1" x14ac:dyDescent="0.35">
      <c r="A209" s="163"/>
      <c r="B209" s="163"/>
      <c r="C209" s="163"/>
      <c r="D209" s="164"/>
      <c r="E209" s="164"/>
      <c r="F209" s="164"/>
      <c r="G209" s="163"/>
      <c r="H209" s="163"/>
      <c r="I209" s="163"/>
      <c r="J209" s="165"/>
      <c r="K209" s="163"/>
      <c r="L209" s="163"/>
      <c r="M209" s="163"/>
      <c r="N209" s="163"/>
      <c r="O209" s="163"/>
      <c r="P209" s="163"/>
      <c r="Q209" s="163"/>
      <c r="R209" s="163"/>
      <c r="S209" s="163"/>
      <c r="T209" s="163"/>
      <c r="U209" s="164"/>
      <c r="V209" s="164"/>
      <c r="W209" s="164"/>
      <c r="Y209" s="164"/>
      <c r="Z209" s="164"/>
      <c r="AA209" s="164"/>
      <c r="AB209" s="173"/>
      <c r="AC209" s="174"/>
      <c r="AD209" s="169"/>
      <c r="AF209" s="179"/>
      <c r="AG209" s="162"/>
      <c r="AJ209"/>
      <c r="AK209" s="171"/>
      <c r="AM209" s="171"/>
      <c r="AN209" s="171"/>
      <c r="AO209" s="171"/>
      <c r="AP209" s="171"/>
      <c r="AQ209" s="171"/>
      <c r="AR209" s="171"/>
      <c r="AS209" s="171"/>
      <c r="AT209" s="171"/>
      <c r="AU209" s="163"/>
      <c r="AV209" s="163"/>
      <c r="AW209" s="163"/>
      <c r="AX209" s="163"/>
    </row>
    <row r="210" spans="1:50" s="167" customFormat="1" ht="25" customHeight="1" x14ac:dyDescent="0.35">
      <c r="A210" s="163"/>
      <c r="B210" s="163"/>
      <c r="C210" s="163"/>
      <c r="D210" s="164"/>
      <c r="E210" s="164"/>
      <c r="F210" s="164"/>
      <c r="G210" s="163"/>
      <c r="H210" s="163"/>
      <c r="I210" s="163"/>
      <c r="J210" s="165"/>
      <c r="K210" s="163"/>
      <c r="L210" s="163"/>
      <c r="M210" s="163"/>
      <c r="N210" s="163"/>
      <c r="O210" s="163"/>
      <c r="P210" s="163"/>
      <c r="Q210" s="163"/>
      <c r="R210" s="163"/>
      <c r="S210" s="163"/>
      <c r="T210" s="163"/>
      <c r="U210" s="164"/>
      <c r="V210" s="164"/>
      <c r="W210" s="164"/>
      <c r="Y210" s="164"/>
      <c r="Z210" s="164"/>
      <c r="AA210" s="164"/>
      <c r="AB210" s="173"/>
      <c r="AC210" s="174"/>
      <c r="AD210" s="169"/>
      <c r="AF210" s="179"/>
      <c r="AG210" s="162"/>
      <c r="AJ210"/>
      <c r="AK210" s="171"/>
      <c r="AM210" s="171"/>
      <c r="AN210" s="171"/>
      <c r="AO210" s="171"/>
      <c r="AP210" s="171"/>
      <c r="AQ210" s="171"/>
      <c r="AR210" s="171"/>
      <c r="AS210" s="171"/>
      <c r="AT210" s="171"/>
      <c r="AU210" s="163"/>
      <c r="AV210" s="163"/>
      <c r="AW210" s="163"/>
      <c r="AX210" s="163"/>
    </row>
    <row r="211" spans="1:50" s="167" customFormat="1" ht="25" customHeight="1" x14ac:dyDescent="0.35">
      <c r="A211" s="163"/>
      <c r="B211" s="163"/>
      <c r="C211" s="163"/>
      <c r="D211" s="164"/>
      <c r="E211" s="164"/>
      <c r="F211" s="164"/>
      <c r="G211" s="163"/>
      <c r="H211" s="163"/>
      <c r="I211" s="163"/>
      <c r="J211" s="165"/>
      <c r="K211" s="163"/>
      <c r="L211" s="163"/>
      <c r="M211" s="163"/>
      <c r="N211" s="163"/>
      <c r="O211" s="163"/>
      <c r="P211" s="163"/>
      <c r="Q211" s="163"/>
      <c r="R211" s="163"/>
      <c r="S211" s="163"/>
      <c r="T211" s="163"/>
      <c r="U211" s="164"/>
      <c r="V211" s="164"/>
      <c r="W211" s="164"/>
      <c r="Y211" s="164"/>
      <c r="Z211" s="164"/>
      <c r="AA211" s="164"/>
      <c r="AB211" s="173"/>
      <c r="AC211" s="174"/>
      <c r="AD211" s="169"/>
      <c r="AF211" s="179"/>
      <c r="AG211" s="162"/>
      <c r="AJ211"/>
      <c r="AK211" s="171"/>
      <c r="AM211" s="171"/>
      <c r="AN211" s="171"/>
      <c r="AO211" s="171"/>
      <c r="AP211" s="171"/>
      <c r="AQ211" s="171"/>
      <c r="AR211" s="171"/>
      <c r="AS211" s="171"/>
      <c r="AT211" s="171"/>
      <c r="AU211" s="163"/>
      <c r="AV211" s="163"/>
      <c r="AW211" s="163"/>
      <c r="AX211" s="163"/>
    </row>
    <row r="212" spans="1:50" s="167" customFormat="1" ht="25" customHeight="1" x14ac:dyDescent="0.35">
      <c r="A212" s="163"/>
      <c r="B212" s="163"/>
      <c r="C212" s="163"/>
      <c r="D212" s="164"/>
      <c r="E212" s="164"/>
      <c r="F212" s="164"/>
      <c r="G212" s="163"/>
      <c r="H212" s="163"/>
      <c r="I212" s="163"/>
      <c r="J212" s="165"/>
      <c r="K212" s="163"/>
      <c r="L212" s="163"/>
      <c r="M212" s="163"/>
      <c r="N212" s="163"/>
      <c r="O212" s="163"/>
      <c r="P212" s="163"/>
      <c r="Q212" s="163"/>
      <c r="R212" s="163"/>
      <c r="S212" s="163"/>
      <c r="T212" s="163"/>
      <c r="U212" s="164"/>
      <c r="V212" s="164"/>
      <c r="W212" s="164"/>
      <c r="Y212" s="164"/>
      <c r="Z212" s="164"/>
      <c r="AA212" s="164"/>
      <c r="AB212" s="173"/>
      <c r="AC212" s="174"/>
      <c r="AD212" s="169"/>
      <c r="AF212" s="179"/>
      <c r="AG212" s="162"/>
      <c r="AJ212"/>
      <c r="AK212" s="171"/>
      <c r="AM212" s="171"/>
      <c r="AN212" s="171"/>
      <c r="AO212" s="171"/>
      <c r="AP212" s="171"/>
      <c r="AQ212" s="171"/>
      <c r="AR212" s="171"/>
      <c r="AS212" s="171"/>
      <c r="AT212" s="171"/>
      <c r="AU212" s="163"/>
      <c r="AV212" s="163"/>
      <c r="AW212" s="163"/>
      <c r="AX212" s="163"/>
    </row>
    <row r="213" spans="1:50" s="167" customFormat="1" ht="25" customHeight="1" x14ac:dyDescent="0.35">
      <c r="A213" s="163"/>
      <c r="B213" s="163"/>
      <c r="C213" s="163"/>
      <c r="D213" s="164"/>
      <c r="E213" s="164"/>
      <c r="F213" s="164"/>
      <c r="G213" s="163"/>
      <c r="H213" s="163"/>
      <c r="I213" s="163"/>
      <c r="J213" s="165"/>
      <c r="K213" s="163"/>
      <c r="L213" s="163"/>
      <c r="M213" s="163"/>
      <c r="N213" s="163"/>
      <c r="O213" s="163"/>
      <c r="P213" s="163"/>
      <c r="Q213" s="163"/>
      <c r="R213" s="163"/>
      <c r="S213" s="163"/>
      <c r="T213" s="163"/>
      <c r="U213" s="164"/>
      <c r="V213" s="164"/>
      <c r="W213" s="164"/>
      <c r="Y213" s="164"/>
      <c r="Z213" s="164"/>
      <c r="AA213" s="164"/>
      <c r="AB213" s="164"/>
      <c r="AC213" s="174"/>
      <c r="AD213" s="169"/>
      <c r="AF213" s="179"/>
      <c r="AG213" s="162"/>
      <c r="AJ213"/>
      <c r="AK213" s="171"/>
      <c r="AM213" s="171"/>
      <c r="AN213" s="171"/>
      <c r="AO213" s="171"/>
      <c r="AP213" s="171"/>
      <c r="AQ213" s="171"/>
      <c r="AR213" s="171"/>
      <c r="AS213" s="171"/>
      <c r="AT213" s="171"/>
      <c r="AU213" s="163"/>
      <c r="AV213" s="163"/>
      <c r="AW213" s="163"/>
      <c r="AX213" s="163"/>
    </row>
    <row r="214" spans="1:50" s="167" customFormat="1" ht="25" customHeight="1" x14ac:dyDescent="0.35">
      <c r="A214" s="163"/>
      <c r="B214" s="163"/>
      <c r="C214" s="163"/>
      <c r="D214" s="164"/>
      <c r="E214" s="164"/>
      <c r="F214" s="164"/>
      <c r="G214" s="163"/>
      <c r="H214" s="163"/>
      <c r="I214" s="163"/>
      <c r="J214" s="165"/>
      <c r="K214" s="163"/>
      <c r="L214" s="163"/>
      <c r="M214" s="163"/>
      <c r="N214" s="163"/>
      <c r="O214" s="163"/>
      <c r="P214" s="163"/>
      <c r="Q214" s="163"/>
      <c r="R214" s="163"/>
      <c r="S214" s="163"/>
      <c r="T214" s="163"/>
      <c r="U214" s="164"/>
      <c r="V214" s="164"/>
      <c r="W214" s="164"/>
      <c r="Y214" s="164"/>
      <c r="Z214" s="164"/>
      <c r="AA214" s="164"/>
      <c r="AB214" s="164"/>
      <c r="AC214" s="174"/>
      <c r="AD214" s="169"/>
      <c r="AF214" s="179"/>
      <c r="AG214" s="162"/>
      <c r="AJ214"/>
      <c r="AK214" s="171"/>
      <c r="AM214" s="171"/>
      <c r="AN214" s="171"/>
      <c r="AO214" s="171"/>
      <c r="AP214" s="171"/>
      <c r="AQ214" s="171"/>
      <c r="AR214" s="171"/>
      <c r="AS214" s="171"/>
      <c r="AT214" s="171"/>
      <c r="AU214" s="163"/>
      <c r="AV214" s="163"/>
      <c r="AW214" s="163"/>
      <c r="AX214" s="163"/>
    </row>
    <row r="215" spans="1:50" s="167" customFormat="1" ht="25" customHeight="1" x14ac:dyDescent="0.35">
      <c r="A215" s="163"/>
      <c r="B215" s="163"/>
      <c r="C215" s="163"/>
      <c r="D215" s="164"/>
      <c r="E215" s="164"/>
      <c r="F215" s="164"/>
      <c r="G215" s="163"/>
      <c r="H215" s="163"/>
      <c r="I215" s="163"/>
      <c r="J215" s="165"/>
      <c r="K215" s="163"/>
      <c r="L215" s="163"/>
      <c r="M215" s="163"/>
      <c r="N215" s="163"/>
      <c r="O215" s="163"/>
      <c r="P215" s="163"/>
      <c r="Q215" s="163"/>
      <c r="R215" s="163"/>
      <c r="S215" s="163"/>
      <c r="T215" s="163"/>
      <c r="U215" s="164"/>
      <c r="V215" s="164"/>
      <c r="W215" s="164"/>
      <c r="Y215" s="164"/>
      <c r="Z215" s="164"/>
      <c r="AA215" s="164"/>
      <c r="AB215" s="164"/>
      <c r="AC215" s="174"/>
      <c r="AD215" s="169"/>
      <c r="AF215" s="179"/>
      <c r="AG215" s="162"/>
      <c r="AJ215"/>
      <c r="AK215" s="171"/>
      <c r="AM215" s="171"/>
      <c r="AN215" s="171"/>
      <c r="AO215" s="171"/>
      <c r="AP215" s="171"/>
      <c r="AQ215" s="171"/>
      <c r="AR215" s="171"/>
      <c r="AS215" s="171"/>
      <c r="AT215" s="171"/>
      <c r="AU215" s="163"/>
      <c r="AV215" s="163"/>
      <c r="AW215" s="163"/>
      <c r="AX215" s="163"/>
    </row>
    <row r="216" spans="1:50" s="167" customFormat="1" ht="25" customHeight="1" x14ac:dyDescent="0.35">
      <c r="A216" s="163"/>
      <c r="B216" s="163"/>
      <c r="C216" s="163"/>
      <c r="D216" s="164"/>
      <c r="E216" s="164"/>
      <c r="F216" s="164"/>
      <c r="G216" s="163"/>
      <c r="H216" s="163"/>
      <c r="I216" s="163"/>
      <c r="J216" s="165"/>
      <c r="K216" s="163"/>
      <c r="L216" s="163"/>
      <c r="M216" s="163"/>
      <c r="N216" s="163"/>
      <c r="O216" s="163"/>
      <c r="P216" s="163"/>
      <c r="Q216" s="163"/>
      <c r="R216" s="163"/>
      <c r="S216" s="163"/>
      <c r="T216" s="163"/>
      <c r="U216" s="164"/>
      <c r="V216" s="164"/>
      <c r="W216" s="164"/>
      <c r="Y216" s="164"/>
      <c r="Z216" s="164"/>
      <c r="AA216" s="164"/>
      <c r="AB216" s="164"/>
      <c r="AC216" s="174"/>
      <c r="AD216" s="169"/>
      <c r="AF216" s="179"/>
      <c r="AG216" s="162"/>
      <c r="AJ216"/>
      <c r="AK216" s="171"/>
      <c r="AM216" s="171"/>
      <c r="AN216" s="171"/>
      <c r="AO216" s="171"/>
      <c r="AP216" s="171"/>
      <c r="AQ216" s="171"/>
      <c r="AR216" s="171"/>
      <c r="AS216" s="171"/>
      <c r="AT216" s="171"/>
      <c r="AU216" s="163"/>
      <c r="AV216" s="163"/>
      <c r="AW216" s="163"/>
      <c r="AX216" s="163"/>
    </row>
    <row r="217" spans="1:50" s="167" customFormat="1" ht="25" customHeight="1" x14ac:dyDescent="0.35">
      <c r="A217" s="163"/>
      <c r="B217" s="163"/>
      <c r="C217" s="163"/>
      <c r="D217" s="164"/>
      <c r="E217" s="164"/>
      <c r="F217" s="164"/>
      <c r="G217" s="163"/>
      <c r="H217" s="163"/>
      <c r="I217" s="163"/>
      <c r="J217" s="165"/>
      <c r="K217" s="163"/>
      <c r="L217" s="163"/>
      <c r="M217" s="163"/>
      <c r="N217" s="163"/>
      <c r="O217" s="163"/>
      <c r="P217" s="163"/>
      <c r="Q217" s="163"/>
      <c r="R217" s="163"/>
      <c r="S217" s="163"/>
      <c r="T217" s="163"/>
      <c r="U217" s="164"/>
      <c r="V217" s="164"/>
      <c r="W217" s="164"/>
      <c r="Y217" s="164"/>
      <c r="Z217" s="164"/>
      <c r="AA217" s="164"/>
      <c r="AB217" s="164"/>
      <c r="AC217" s="174"/>
      <c r="AD217" s="169"/>
      <c r="AF217" s="179"/>
      <c r="AG217" s="162"/>
      <c r="AJ217"/>
      <c r="AK217" s="171"/>
      <c r="AM217" s="171"/>
      <c r="AN217" s="171"/>
      <c r="AO217" s="171"/>
      <c r="AP217" s="171"/>
      <c r="AQ217" s="171"/>
      <c r="AR217" s="171"/>
      <c r="AS217" s="171"/>
      <c r="AT217" s="171"/>
      <c r="AU217" s="163"/>
      <c r="AV217" s="163"/>
      <c r="AW217" s="163"/>
      <c r="AX217" s="163"/>
    </row>
    <row r="218" spans="1:50" s="167" customFormat="1" ht="25" customHeight="1" x14ac:dyDescent="0.35">
      <c r="A218" s="163"/>
      <c r="B218" s="163"/>
      <c r="C218" s="163"/>
      <c r="D218" s="164"/>
      <c r="E218" s="164"/>
      <c r="F218" s="164"/>
      <c r="G218" s="163"/>
      <c r="H218" s="163"/>
      <c r="I218" s="163"/>
      <c r="J218" s="165"/>
      <c r="K218" s="163"/>
      <c r="L218" s="163"/>
      <c r="M218" s="163"/>
      <c r="N218" s="163"/>
      <c r="O218" s="163"/>
      <c r="P218" s="163"/>
      <c r="Q218" s="163"/>
      <c r="R218" s="163"/>
      <c r="S218" s="163"/>
      <c r="T218" s="163"/>
      <c r="U218" s="164"/>
      <c r="V218" s="164"/>
      <c r="W218" s="164"/>
      <c r="Y218" s="164"/>
      <c r="Z218" s="164"/>
      <c r="AA218" s="164"/>
      <c r="AB218" s="164"/>
      <c r="AC218" s="174"/>
      <c r="AD218" s="169"/>
      <c r="AF218" s="179"/>
      <c r="AG218" s="162"/>
      <c r="AJ218"/>
      <c r="AK218" s="171"/>
      <c r="AM218" s="171"/>
      <c r="AN218" s="171"/>
      <c r="AO218" s="171"/>
      <c r="AP218" s="171"/>
      <c r="AQ218" s="171"/>
      <c r="AR218" s="171"/>
      <c r="AS218" s="171"/>
      <c r="AT218" s="171"/>
      <c r="AU218" s="163"/>
      <c r="AV218" s="163"/>
      <c r="AW218" s="163"/>
      <c r="AX218" s="163"/>
    </row>
    <row r="219" spans="1:50" s="167" customFormat="1" ht="25" customHeight="1" x14ac:dyDescent="0.35">
      <c r="A219" s="163"/>
      <c r="B219" s="163"/>
      <c r="C219" s="163"/>
      <c r="D219" s="164"/>
      <c r="E219" s="164"/>
      <c r="F219" s="164"/>
      <c r="G219" s="163"/>
      <c r="H219" s="163"/>
      <c r="I219" s="163"/>
      <c r="J219" s="165"/>
      <c r="K219" s="163"/>
      <c r="L219" s="163"/>
      <c r="M219" s="163"/>
      <c r="N219" s="163"/>
      <c r="O219" s="163"/>
      <c r="P219" s="163"/>
      <c r="Q219" s="163"/>
      <c r="R219" s="163"/>
      <c r="S219" s="163"/>
      <c r="T219" s="163"/>
      <c r="U219" s="164"/>
      <c r="V219" s="164"/>
      <c r="W219" s="164"/>
      <c r="Y219" s="164"/>
      <c r="Z219" s="164"/>
      <c r="AA219" s="164"/>
      <c r="AB219" s="164"/>
      <c r="AC219" s="174"/>
      <c r="AD219" s="169"/>
      <c r="AF219" s="179"/>
      <c r="AG219" s="162"/>
      <c r="AJ219"/>
      <c r="AK219" s="171"/>
      <c r="AM219" s="171"/>
      <c r="AN219" s="171"/>
      <c r="AO219" s="171"/>
      <c r="AP219" s="171"/>
      <c r="AQ219" s="171"/>
      <c r="AR219" s="171"/>
      <c r="AS219" s="171"/>
      <c r="AT219" s="171"/>
      <c r="AU219" s="163"/>
      <c r="AV219" s="163"/>
      <c r="AW219" s="163"/>
      <c r="AX219" s="163"/>
    </row>
    <row r="220" spans="1:50" s="167" customFormat="1" ht="25" customHeight="1" x14ac:dyDescent="0.35">
      <c r="A220" s="163"/>
      <c r="B220" s="163"/>
      <c r="C220" s="163"/>
      <c r="D220" s="164"/>
      <c r="E220" s="164"/>
      <c r="F220" s="164"/>
      <c r="G220" s="163"/>
      <c r="H220" s="163"/>
      <c r="I220" s="163"/>
      <c r="J220" s="165"/>
      <c r="K220" s="163"/>
      <c r="L220" s="163"/>
      <c r="M220" s="163"/>
      <c r="N220" s="163"/>
      <c r="O220" s="163"/>
      <c r="P220" s="163"/>
      <c r="Q220" s="163"/>
      <c r="R220" s="163"/>
      <c r="S220" s="163"/>
      <c r="T220" s="163"/>
      <c r="U220" s="164"/>
      <c r="V220" s="164"/>
      <c r="W220" s="164"/>
      <c r="Y220" s="164"/>
      <c r="Z220" s="164"/>
      <c r="AA220" s="164"/>
      <c r="AB220" s="164"/>
      <c r="AC220" s="174"/>
      <c r="AD220" s="169"/>
      <c r="AF220" s="179"/>
      <c r="AG220" s="162"/>
      <c r="AJ220"/>
      <c r="AK220" s="171"/>
      <c r="AM220" s="171"/>
      <c r="AN220" s="171"/>
      <c r="AO220" s="171"/>
      <c r="AP220" s="171"/>
      <c r="AQ220" s="171"/>
      <c r="AR220" s="171"/>
      <c r="AS220" s="171"/>
      <c r="AT220" s="171"/>
      <c r="AU220" s="163"/>
      <c r="AV220" s="163"/>
      <c r="AW220" s="163"/>
      <c r="AX220" s="163"/>
    </row>
    <row r="221" spans="1:50" s="167" customFormat="1" ht="25" customHeight="1" x14ac:dyDescent="0.35">
      <c r="A221" s="163"/>
      <c r="B221" s="163"/>
      <c r="C221" s="163"/>
      <c r="D221" s="164"/>
      <c r="E221" s="164"/>
      <c r="F221" s="164"/>
      <c r="G221" s="163"/>
      <c r="H221" s="163"/>
      <c r="I221" s="163"/>
      <c r="J221" s="165"/>
      <c r="K221" s="163"/>
      <c r="L221" s="163"/>
      <c r="M221" s="163"/>
      <c r="N221" s="163"/>
      <c r="O221" s="163"/>
      <c r="P221" s="163"/>
      <c r="Q221" s="163"/>
      <c r="R221" s="163"/>
      <c r="S221" s="163"/>
      <c r="T221" s="163"/>
      <c r="U221" s="164"/>
      <c r="V221" s="164"/>
      <c r="W221" s="164"/>
      <c r="Y221" s="164"/>
      <c r="Z221" s="164"/>
      <c r="AA221" s="164"/>
      <c r="AB221" s="164"/>
      <c r="AC221" s="174"/>
      <c r="AD221" s="169"/>
      <c r="AF221" s="179"/>
      <c r="AG221" s="162"/>
      <c r="AJ221"/>
      <c r="AK221" s="171"/>
      <c r="AM221" s="171"/>
      <c r="AN221" s="171"/>
      <c r="AO221" s="171"/>
      <c r="AP221" s="171"/>
      <c r="AQ221" s="171"/>
      <c r="AR221" s="171"/>
      <c r="AS221" s="171"/>
      <c r="AT221" s="171"/>
      <c r="AU221" s="163"/>
      <c r="AV221" s="163"/>
      <c r="AW221" s="163"/>
      <c r="AX221" s="163"/>
    </row>
    <row r="222" spans="1:50" s="167" customFormat="1" ht="25" customHeight="1" x14ac:dyDescent="0.35">
      <c r="A222" s="163"/>
      <c r="B222" s="163"/>
      <c r="C222" s="163"/>
      <c r="D222" s="164"/>
      <c r="E222" s="164"/>
      <c r="F222" s="164"/>
      <c r="G222" s="163"/>
      <c r="H222" s="163"/>
      <c r="I222" s="163"/>
      <c r="J222" s="165"/>
      <c r="K222" s="163"/>
      <c r="L222" s="163"/>
      <c r="M222" s="163"/>
      <c r="N222" s="163"/>
      <c r="O222" s="163"/>
      <c r="P222" s="163"/>
      <c r="Q222" s="163"/>
      <c r="R222" s="163"/>
      <c r="S222" s="163"/>
      <c r="T222" s="163"/>
      <c r="U222" s="164"/>
      <c r="V222" s="164"/>
      <c r="W222" s="164"/>
      <c r="Y222" s="164"/>
      <c r="Z222" s="164"/>
      <c r="AA222" s="164"/>
      <c r="AB222" s="164"/>
      <c r="AC222" s="174"/>
      <c r="AD222" s="169"/>
      <c r="AF222" s="179"/>
      <c r="AG222" s="162"/>
      <c r="AJ222"/>
      <c r="AK222" s="171"/>
      <c r="AM222" s="171"/>
      <c r="AN222" s="171"/>
      <c r="AO222" s="171"/>
      <c r="AP222" s="171"/>
      <c r="AQ222" s="171"/>
      <c r="AR222" s="171"/>
      <c r="AS222" s="171"/>
      <c r="AT222" s="171"/>
      <c r="AU222" s="163"/>
      <c r="AV222" s="163"/>
      <c r="AW222" s="163"/>
      <c r="AX222" s="163"/>
    </row>
    <row r="223" spans="1:50" s="167" customFormat="1" ht="25" customHeight="1" x14ac:dyDescent="0.35">
      <c r="A223" s="163"/>
      <c r="B223" s="163"/>
      <c r="C223" s="163"/>
      <c r="D223" s="164"/>
      <c r="E223" s="164"/>
      <c r="F223" s="164"/>
      <c r="G223" s="163"/>
      <c r="H223" s="163"/>
      <c r="I223" s="163"/>
      <c r="J223" s="165"/>
      <c r="K223" s="163"/>
      <c r="L223" s="163"/>
      <c r="M223" s="163"/>
      <c r="N223" s="163"/>
      <c r="O223" s="163"/>
      <c r="P223" s="163"/>
      <c r="Q223" s="163"/>
      <c r="R223" s="163"/>
      <c r="S223" s="163"/>
      <c r="T223" s="163"/>
      <c r="U223" s="164"/>
      <c r="V223" s="164"/>
      <c r="W223" s="164"/>
      <c r="Y223" s="164"/>
      <c r="Z223" s="164"/>
      <c r="AA223" s="164"/>
      <c r="AB223" s="164"/>
      <c r="AC223" s="174"/>
      <c r="AD223" s="169"/>
      <c r="AF223" s="179"/>
      <c r="AG223" s="162"/>
      <c r="AJ223"/>
      <c r="AK223" s="171"/>
      <c r="AM223" s="171"/>
      <c r="AN223" s="171"/>
      <c r="AO223" s="171"/>
      <c r="AP223" s="171"/>
      <c r="AQ223" s="171"/>
      <c r="AR223" s="171"/>
      <c r="AS223" s="171"/>
      <c r="AT223" s="171"/>
      <c r="AU223" s="163"/>
      <c r="AV223" s="163"/>
      <c r="AW223" s="163"/>
      <c r="AX223" s="163"/>
    </row>
    <row r="224" spans="1:50" s="167" customFormat="1" ht="25" customHeight="1" x14ac:dyDescent="0.35">
      <c r="A224" s="163"/>
      <c r="B224" s="163"/>
      <c r="C224" s="163"/>
      <c r="D224" s="164"/>
      <c r="E224" s="164"/>
      <c r="F224" s="164"/>
      <c r="G224" s="163"/>
      <c r="H224" s="163"/>
      <c r="I224" s="163"/>
      <c r="J224" s="165"/>
      <c r="K224" s="163"/>
      <c r="L224" s="163"/>
      <c r="M224" s="163"/>
      <c r="N224" s="163"/>
      <c r="O224" s="163"/>
      <c r="P224" s="163"/>
      <c r="Q224" s="163"/>
      <c r="R224" s="163"/>
      <c r="S224" s="163"/>
      <c r="T224" s="163"/>
      <c r="U224" s="164"/>
      <c r="V224" s="164"/>
      <c r="W224" s="164"/>
      <c r="Y224" s="164"/>
      <c r="Z224" s="164"/>
      <c r="AA224" s="164"/>
      <c r="AB224" s="164"/>
      <c r="AC224" s="174"/>
      <c r="AD224" s="169"/>
      <c r="AF224" s="179"/>
      <c r="AG224" s="162"/>
      <c r="AJ224"/>
      <c r="AK224" s="171"/>
      <c r="AM224" s="171"/>
      <c r="AN224" s="171"/>
      <c r="AO224" s="171"/>
      <c r="AP224" s="171"/>
      <c r="AQ224" s="171"/>
      <c r="AR224" s="171"/>
      <c r="AS224" s="171"/>
      <c r="AT224" s="171"/>
      <c r="AU224" s="163"/>
      <c r="AV224" s="163"/>
      <c r="AW224" s="163"/>
      <c r="AX224" s="163"/>
    </row>
    <row r="225" spans="1:50" s="167" customFormat="1" ht="25" customHeight="1" x14ac:dyDescent="0.35">
      <c r="A225" s="163"/>
      <c r="B225" s="163"/>
      <c r="C225" s="163"/>
      <c r="D225" s="164"/>
      <c r="E225" s="164"/>
      <c r="F225" s="164"/>
      <c r="G225" s="163"/>
      <c r="H225" s="163"/>
      <c r="I225" s="163"/>
      <c r="J225" s="165"/>
      <c r="K225" s="163"/>
      <c r="L225" s="163"/>
      <c r="M225" s="163"/>
      <c r="N225" s="163"/>
      <c r="O225" s="163"/>
      <c r="P225" s="163"/>
      <c r="Q225" s="163"/>
      <c r="R225" s="163"/>
      <c r="S225" s="163"/>
      <c r="T225" s="163"/>
      <c r="U225" s="164"/>
      <c r="V225" s="164"/>
      <c r="W225" s="164"/>
      <c r="Y225" s="164"/>
      <c r="Z225" s="164"/>
      <c r="AA225" s="164"/>
      <c r="AB225" s="164"/>
      <c r="AC225" s="174"/>
      <c r="AD225" s="169"/>
      <c r="AF225" s="179"/>
      <c r="AG225" s="162"/>
      <c r="AJ225"/>
      <c r="AK225" s="171"/>
      <c r="AM225" s="171"/>
      <c r="AN225" s="171"/>
      <c r="AO225" s="171"/>
      <c r="AP225" s="171"/>
      <c r="AQ225" s="171"/>
      <c r="AR225" s="171"/>
      <c r="AS225" s="171"/>
      <c r="AT225" s="171"/>
      <c r="AU225" s="163"/>
      <c r="AV225" s="163"/>
      <c r="AW225" s="163"/>
      <c r="AX225" s="163"/>
    </row>
    <row r="226" spans="1:50" s="167" customFormat="1" ht="25" customHeight="1" x14ac:dyDescent="0.35">
      <c r="A226" s="163"/>
      <c r="B226" s="163"/>
      <c r="C226" s="163"/>
      <c r="D226" s="164"/>
      <c r="E226" s="164"/>
      <c r="F226" s="164"/>
      <c r="G226" s="163"/>
      <c r="H226" s="163"/>
      <c r="I226" s="163"/>
      <c r="J226" s="165"/>
      <c r="K226" s="163"/>
      <c r="L226" s="163"/>
      <c r="M226" s="163"/>
      <c r="N226" s="163"/>
      <c r="O226" s="163"/>
      <c r="P226" s="163"/>
      <c r="Q226" s="163"/>
      <c r="R226" s="163"/>
      <c r="S226" s="163"/>
      <c r="T226" s="163"/>
      <c r="U226" s="164"/>
      <c r="V226" s="164"/>
      <c r="W226" s="164"/>
      <c r="Y226" s="164"/>
      <c r="Z226" s="164"/>
      <c r="AA226" s="164"/>
      <c r="AB226" s="164"/>
      <c r="AC226" s="174"/>
      <c r="AD226" s="169"/>
      <c r="AF226" s="179"/>
      <c r="AG226" s="162"/>
      <c r="AJ226"/>
      <c r="AK226" s="171"/>
      <c r="AM226" s="171"/>
      <c r="AN226" s="171"/>
      <c r="AO226" s="171"/>
      <c r="AP226" s="171"/>
      <c r="AQ226" s="171"/>
      <c r="AR226" s="171"/>
      <c r="AS226" s="171"/>
      <c r="AT226" s="171"/>
      <c r="AU226" s="163"/>
      <c r="AV226" s="163"/>
      <c r="AW226" s="163"/>
      <c r="AX226" s="163"/>
    </row>
    <row r="227" spans="1:50" s="167" customFormat="1" ht="25" customHeight="1" x14ac:dyDescent="0.35">
      <c r="A227" s="163"/>
      <c r="B227" s="163"/>
      <c r="C227" s="163"/>
      <c r="D227" s="164"/>
      <c r="E227" s="164"/>
      <c r="F227" s="164"/>
      <c r="G227" s="163"/>
      <c r="H227" s="163"/>
      <c r="I227" s="163"/>
      <c r="J227" s="165"/>
      <c r="K227" s="163"/>
      <c r="L227" s="163"/>
      <c r="M227" s="163"/>
      <c r="N227" s="163"/>
      <c r="O227" s="163"/>
      <c r="P227" s="163"/>
      <c r="Q227" s="163"/>
      <c r="R227" s="163"/>
      <c r="S227" s="163"/>
      <c r="T227" s="163"/>
      <c r="U227" s="164"/>
      <c r="V227" s="164"/>
      <c r="W227" s="164"/>
      <c r="Y227" s="164"/>
      <c r="Z227" s="164"/>
      <c r="AA227" s="164"/>
      <c r="AB227" s="164"/>
      <c r="AC227" s="174"/>
      <c r="AD227" s="169"/>
      <c r="AF227" s="179"/>
      <c r="AG227" s="162"/>
      <c r="AJ227"/>
      <c r="AK227" s="171"/>
      <c r="AM227" s="171"/>
      <c r="AN227" s="171"/>
      <c r="AO227" s="171"/>
      <c r="AP227" s="171"/>
      <c r="AQ227" s="171"/>
      <c r="AR227" s="171"/>
      <c r="AS227" s="171"/>
      <c r="AT227" s="171"/>
      <c r="AU227" s="163"/>
      <c r="AV227" s="163"/>
      <c r="AW227" s="163"/>
      <c r="AX227" s="163"/>
    </row>
    <row r="228" spans="1:50" s="167" customFormat="1" ht="25" customHeight="1" x14ac:dyDescent="0.35">
      <c r="A228" s="163"/>
      <c r="B228" s="163"/>
      <c r="C228" s="163"/>
      <c r="D228" s="164"/>
      <c r="E228" s="164"/>
      <c r="F228" s="164"/>
      <c r="G228" s="163"/>
      <c r="H228" s="163"/>
      <c r="I228" s="163"/>
      <c r="J228" s="165"/>
      <c r="K228" s="163"/>
      <c r="L228" s="163"/>
      <c r="M228" s="163"/>
      <c r="N228" s="163"/>
      <c r="O228" s="163"/>
      <c r="P228" s="163"/>
      <c r="Q228" s="163"/>
      <c r="R228" s="163"/>
      <c r="S228" s="163"/>
      <c r="T228" s="163"/>
      <c r="U228" s="164"/>
      <c r="V228" s="164"/>
      <c r="W228" s="164"/>
      <c r="Y228" s="164"/>
      <c r="Z228" s="164"/>
      <c r="AA228" s="164"/>
      <c r="AB228" s="164"/>
      <c r="AC228" s="174"/>
      <c r="AD228" s="169"/>
      <c r="AF228" s="179"/>
      <c r="AG228" s="162"/>
      <c r="AJ228"/>
      <c r="AK228" s="171"/>
      <c r="AM228" s="171"/>
      <c r="AN228" s="171"/>
      <c r="AO228" s="171"/>
      <c r="AP228" s="171"/>
      <c r="AQ228" s="171"/>
      <c r="AR228" s="171"/>
      <c r="AS228" s="171"/>
      <c r="AT228" s="171"/>
      <c r="AU228" s="163"/>
      <c r="AV228" s="163"/>
      <c r="AW228" s="163"/>
      <c r="AX228" s="163"/>
    </row>
    <row r="229" spans="1:50" s="167" customFormat="1" ht="25" customHeight="1" x14ac:dyDescent="0.35">
      <c r="A229" s="163"/>
      <c r="B229" s="163"/>
      <c r="C229" s="163"/>
      <c r="D229" s="164"/>
      <c r="E229" s="164"/>
      <c r="F229" s="164"/>
      <c r="G229" s="163"/>
      <c r="H229" s="163"/>
      <c r="I229" s="163"/>
      <c r="J229" s="165"/>
      <c r="K229" s="163"/>
      <c r="L229" s="163"/>
      <c r="M229" s="163"/>
      <c r="N229" s="163"/>
      <c r="O229" s="163"/>
      <c r="P229" s="163"/>
      <c r="Q229" s="163"/>
      <c r="R229" s="163"/>
      <c r="S229" s="163"/>
      <c r="T229" s="163"/>
      <c r="U229" s="164"/>
      <c r="V229" s="164"/>
      <c r="W229" s="164"/>
      <c r="Y229" s="164"/>
      <c r="Z229" s="164"/>
      <c r="AA229" s="164"/>
      <c r="AB229" s="164"/>
      <c r="AC229" s="174"/>
      <c r="AD229" s="169"/>
      <c r="AF229" s="179"/>
      <c r="AG229" s="162"/>
      <c r="AJ229"/>
      <c r="AK229" s="171"/>
      <c r="AM229" s="171"/>
      <c r="AN229" s="171"/>
      <c r="AO229" s="171"/>
      <c r="AP229" s="171"/>
      <c r="AQ229" s="171"/>
      <c r="AR229" s="171"/>
      <c r="AS229" s="171"/>
      <c r="AT229" s="171"/>
      <c r="AU229" s="163"/>
      <c r="AV229" s="163"/>
      <c r="AW229" s="163"/>
      <c r="AX229" s="163"/>
    </row>
    <row r="230" spans="1:50" s="167" customFormat="1" ht="25" customHeight="1" x14ac:dyDescent="0.35">
      <c r="A230" s="163"/>
      <c r="B230" s="163"/>
      <c r="C230" s="163"/>
      <c r="D230" s="164"/>
      <c r="E230" s="164"/>
      <c r="F230" s="164"/>
      <c r="G230" s="163"/>
      <c r="H230" s="163"/>
      <c r="I230" s="163"/>
      <c r="J230" s="165"/>
      <c r="K230" s="163"/>
      <c r="L230" s="163"/>
      <c r="M230" s="163"/>
      <c r="N230" s="163"/>
      <c r="O230" s="163"/>
      <c r="P230" s="163"/>
      <c r="Q230" s="163"/>
      <c r="R230" s="163"/>
      <c r="S230" s="163"/>
      <c r="T230" s="163"/>
      <c r="U230" s="164"/>
      <c r="V230" s="164"/>
      <c r="W230" s="164"/>
      <c r="Y230" s="164"/>
      <c r="Z230" s="164"/>
      <c r="AA230" s="164"/>
      <c r="AB230" s="164"/>
      <c r="AC230" s="174"/>
      <c r="AD230" s="169"/>
      <c r="AF230" s="179"/>
      <c r="AG230" s="162"/>
      <c r="AJ230"/>
      <c r="AK230" s="171"/>
      <c r="AM230" s="171"/>
      <c r="AN230" s="171"/>
      <c r="AO230" s="171"/>
      <c r="AP230" s="171"/>
      <c r="AQ230" s="171"/>
      <c r="AR230" s="171"/>
      <c r="AS230" s="171"/>
      <c r="AT230" s="171"/>
      <c r="AU230" s="163"/>
      <c r="AV230" s="163"/>
      <c r="AW230" s="163"/>
      <c r="AX230" s="163"/>
    </row>
    <row r="231" spans="1:50" s="167" customFormat="1" ht="25" customHeight="1" x14ac:dyDescent="0.35">
      <c r="A231" s="163"/>
      <c r="B231" s="163"/>
      <c r="C231" s="163"/>
      <c r="D231" s="164"/>
      <c r="E231" s="164"/>
      <c r="F231" s="164"/>
      <c r="G231" s="163"/>
      <c r="H231" s="163"/>
      <c r="I231" s="163"/>
      <c r="J231" s="165"/>
      <c r="K231" s="163"/>
      <c r="L231" s="163"/>
      <c r="M231" s="163"/>
      <c r="N231" s="163"/>
      <c r="O231" s="163"/>
      <c r="P231" s="163"/>
      <c r="Q231" s="163"/>
      <c r="R231" s="163"/>
      <c r="S231" s="163"/>
      <c r="T231" s="163"/>
      <c r="U231" s="164"/>
      <c r="V231" s="164"/>
      <c r="W231" s="164"/>
      <c r="Y231" s="164"/>
      <c r="Z231" s="164"/>
      <c r="AA231" s="164"/>
      <c r="AB231" s="164"/>
      <c r="AC231" s="174"/>
      <c r="AD231" s="169"/>
      <c r="AF231" s="179"/>
      <c r="AG231" s="162"/>
      <c r="AJ231"/>
      <c r="AK231" s="171"/>
      <c r="AM231" s="171"/>
      <c r="AN231" s="171"/>
      <c r="AO231" s="171"/>
      <c r="AP231" s="171"/>
      <c r="AQ231" s="171"/>
      <c r="AR231" s="171"/>
      <c r="AS231" s="171"/>
      <c r="AT231" s="171"/>
      <c r="AU231" s="163"/>
      <c r="AV231" s="163"/>
      <c r="AW231" s="163"/>
      <c r="AX231" s="163"/>
    </row>
    <row r="232" spans="1:50" s="167" customFormat="1" ht="25" customHeight="1" x14ac:dyDescent="0.35">
      <c r="A232" s="163"/>
      <c r="B232" s="163"/>
      <c r="C232" s="163"/>
      <c r="D232" s="164"/>
      <c r="E232" s="164"/>
      <c r="F232" s="164"/>
      <c r="G232" s="163"/>
      <c r="H232" s="163"/>
      <c r="I232" s="163"/>
      <c r="J232" s="165"/>
      <c r="K232" s="163"/>
      <c r="L232" s="163"/>
      <c r="M232" s="163"/>
      <c r="N232" s="163"/>
      <c r="O232" s="163"/>
      <c r="P232" s="163"/>
      <c r="Q232" s="163"/>
      <c r="R232" s="163"/>
      <c r="S232" s="163"/>
      <c r="T232" s="163"/>
      <c r="U232" s="164"/>
      <c r="V232" s="164"/>
      <c r="W232" s="164"/>
      <c r="Y232" s="164"/>
      <c r="Z232" s="164"/>
      <c r="AA232" s="164"/>
      <c r="AB232" s="164"/>
      <c r="AC232" s="174"/>
      <c r="AD232" s="169"/>
      <c r="AF232" s="179"/>
      <c r="AG232" s="162"/>
      <c r="AJ232"/>
      <c r="AK232" s="171"/>
      <c r="AM232" s="171"/>
      <c r="AN232" s="171"/>
      <c r="AO232" s="171"/>
      <c r="AP232" s="171"/>
      <c r="AQ232" s="171"/>
      <c r="AR232" s="171"/>
      <c r="AS232" s="171"/>
      <c r="AT232" s="171"/>
      <c r="AU232" s="163"/>
      <c r="AV232" s="163"/>
      <c r="AW232" s="163"/>
      <c r="AX232" s="163"/>
    </row>
    <row r="233" spans="1:50" s="167" customFormat="1" ht="25" customHeight="1" x14ac:dyDescent="0.35">
      <c r="A233" s="163"/>
      <c r="B233" s="163"/>
      <c r="C233" s="163"/>
      <c r="D233" s="164"/>
      <c r="E233" s="164"/>
      <c r="F233" s="164"/>
      <c r="G233" s="163"/>
      <c r="H233" s="163"/>
      <c r="I233" s="163"/>
      <c r="J233" s="165"/>
      <c r="K233" s="163"/>
      <c r="L233" s="163"/>
      <c r="M233" s="163"/>
      <c r="N233" s="163"/>
      <c r="O233" s="163"/>
      <c r="P233" s="163"/>
      <c r="Q233" s="163"/>
      <c r="R233" s="163"/>
      <c r="S233" s="163"/>
      <c r="T233" s="163"/>
      <c r="U233" s="164"/>
      <c r="V233" s="164"/>
      <c r="W233" s="164"/>
      <c r="Y233" s="164"/>
      <c r="Z233" s="164"/>
      <c r="AA233" s="164"/>
      <c r="AB233" s="164"/>
      <c r="AC233" s="174"/>
      <c r="AD233" s="169"/>
      <c r="AF233" s="179"/>
      <c r="AG233" s="162"/>
      <c r="AJ233"/>
      <c r="AK233" s="171"/>
      <c r="AM233" s="171"/>
      <c r="AN233" s="171"/>
      <c r="AO233" s="171"/>
      <c r="AP233" s="171"/>
      <c r="AQ233" s="171"/>
      <c r="AR233" s="171"/>
      <c r="AS233" s="171"/>
      <c r="AT233" s="171"/>
      <c r="AU233" s="163"/>
      <c r="AV233" s="163"/>
      <c r="AW233" s="163"/>
      <c r="AX233" s="163"/>
    </row>
    <row r="234" spans="1:50" s="167" customFormat="1" ht="25" customHeight="1" x14ac:dyDescent="0.35">
      <c r="A234" s="163"/>
      <c r="B234" s="163"/>
      <c r="C234" s="163"/>
      <c r="D234" s="164"/>
      <c r="E234" s="164"/>
      <c r="F234" s="164"/>
      <c r="G234" s="163"/>
      <c r="H234" s="163"/>
      <c r="I234" s="163"/>
      <c r="J234" s="165"/>
      <c r="K234" s="163"/>
      <c r="L234" s="163"/>
      <c r="M234" s="163"/>
      <c r="N234" s="163"/>
      <c r="O234" s="163"/>
      <c r="P234" s="163"/>
      <c r="Q234" s="163"/>
      <c r="R234" s="163"/>
      <c r="S234" s="163"/>
      <c r="T234" s="163"/>
      <c r="U234" s="164"/>
      <c r="V234" s="164"/>
      <c r="W234" s="164"/>
      <c r="Y234" s="164"/>
      <c r="Z234" s="164"/>
      <c r="AA234" s="164"/>
      <c r="AB234" s="164"/>
      <c r="AC234" s="174"/>
      <c r="AD234" s="169"/>
      <c r="AF234" s="179"/>
      <c r="AG234" s="162"/>
      <c r="AJ234"/>
      <c r="AK234" s="171"/>
      <c r="AM234" s="171"/>
      <c r="AN234" s="171"/>
      <c r="AO234" s="171"/>
      <c r="AP234" s="171"/>
      <c r="AQ234" s="171"/>
      <c r="AR234" s="171"/>
      <c r="AS234" s="171"/>
      <c r="AT234" s="171"/>
      <c r="AU234" s="163"/>
      <c r="AV234" s="163"/>
      <c r="AW234" s="163"/>
      <c r="AX234" s="163"/>
    </row>
    <row r="235" spans="1:50" s="167" customFormat="1" ht="25" customHeight="1" x14ac:dyDescent="0.35">
      <c r="A235" s="177"/>
      <c r="B235" s="163"/>
      <c r="C235" s="163"/>
      <c r="D235" s="178"/>
      <c r="E235" s="164"/>
      <c r="F235" s="177"/>
      <c r="G235" s="177"/>
      <c r="H235" s="177"/>
      <c r="I235" s="177"/>
      <c r="J235" s="177"/>
      <c r="K235" s="177"/>
      <c r="L235" s="163"/>
      <c r="M235" s="177"/>
      <c r="N235" s="177"/>
      <c r="O235" s="177"/>
      <c r="P235" s="177"/>
      <c r="Q235" s="177"/>
      <c r="R235" s="177"/>
      <c r="S235" s="177"/>
      <c r="T235" s="177"/>
      <c r="U235" s="178"/>
      <c r="V235" s="178"/>
      <c r="W235" s="178"/>
      <c r="X235" s="178"/>
      <c r="Y235" s="178"/>
      <c r="Z235" s="178"/>
      <c r="AA235" s="178"/>
      <c r="AB235" s="177"/>
      <c r="AC235" s="177"/>
      <c r="AD235" s="177"/>
      <c r="AE235" s="177"/>
      <c r="AF235" s="177"/>
      <c r="AG235" s="162"/>
      <c r="AH235" s="178"/>
      <c r="AI235" s="178"/>
      <c r="AJ235"/>
      <c r="AK235" s="171"/>
      <c r="AM235" s="171"/>
      <c r="AN235" s="171"/>
      <c r="AO235" s="171"/>
      <c r="AP235" s="171"/>
      <c r="AQ235" s="171"/>
      <c r="AR235" s="171"/>
      <c r="AS235" s="171"/>
      <c r="AT235" s="171"/>
    </row>
    <row r="236" spans="1:50" s="167" customFormat="1" ht="25" customHeight="1" x14ac:dyDescent="0.35">
      <c r="A236" s="177"/>
      <c r="B236" s="163"/>
      <c r="C236" s="163"/>
      <c r="D236" s="178"/>
      <c r="E236" s="164"/>
      <c r="F236" s="177"/>
      <c r="G236" s="177"/>
      <c r="H236" s="177"/>
      <c r="I236" s="177"/>
      <c r="J236" s="177"/>
      <c r="K236" s="177"/>
      <c r="L236" s="163"/>
      <c r="M236" s="177"/>
      <c r="N236" s="177"/>
      <c r="O236" s="177"/>
      <c r="P236" s="177"/>
      <c r="Q236" s="177"/>
      <c r="R236" s="177"/>
      <c r="S236" s="177"/>
      <c r="T236" s="177"/>
      <c r="U236" s="178"/>
      <c r="V236" s="178"/>
      <c r="W236" s="178"/>
      <c r="X236" s="178"/>
      <c r="Y236" s="178"/>
      <c r="Z236" s="178"/>
      <c r="AA236" s="178"/>
      <c r="AB236" s="177"/>
      <c r="AC236" s="177"/>
      <c r="AD236" s="177"/>
      <c r="AE236" s="177"/>
      <c r="AF236" s="177"/>
      <c r="AG236" s="162"/>
      <c r="AH236" s="178"/>
      <c r="AI236" s="178"/>
      <c r="AJ236"/>
      <c r="AK236" s="171"/>
      <c r="AM236" s="171"/>
      <c r="AN236" s="171"/>
      <c r="AO236" s="171"/>
      <c r="AP236" s="171"/>
      <c r="AQ236" s="171"/>
      <c r="AR236" s="171"/>
      <c r="AS236" s="171"/>
      <c r="AT236" s="171"/>
    </row>
    <row r="237" spans="1:50" s="167" customFormat="1" ht="25" customHeight="1" x14ac:dyDescent="0.35">
      <c r="A237" s="177"/>
      <c r="B237" s="163"/>
      <c r="C237" s="163"/>
      <c r="D237" s="178"/>
      <c r="E237" s="164"/>
      <c r="F237" s="177"/>
      <c r="G237" s="177"/>
      <c r="H237" s="177"/>
      <c r="I237" s="177"/>
      <c r="J237" s="177"/>
      <c r="K237" s="177"/>
      <c r="L237" s="163"/>
      <c r="M237" s="177"/>
      <c r="N237" s="177"/>
      <c r="O237" s="177"/>
      <c r="P237" s="177"/>
      <c r="Q237" s="177"/>
      <c r="R237" s="177"/>
      <c r="S237" s="177"/>
      <c r="T237" s="177"/>
      <c r="U237" s="178"/>
      <c r="V237" s="178"/>
      <c r="W237" s="178"/>
      <c r="X237" s="178"/>
      <c r="Y237" s="178"/>
      <c r="Z237" s="178"/>
      <c r="AA237" s="178"/>
      <c r="AB237" s="177"/>
      <c r="AC237" s="177"/>
      <c r="AD237" s="177"/>
      <c r="AE237" s="177"/>
      <c r="AF237" s="177"/>
      <c r="AG237" s="162"/>
      <c r="AH237" s="178"/>
      <c r="AI237" s="178"/>
      <c r="AJ237"/>
      <c r="AK237" s="171"/>
      <c r="AM237" s="171"/>
      <c r="AN237" s="171"/>
      <c r="AO237" s="171"/>
      <c r="AP237" s="171"/>
      <c r="AQ237" s="171"/>
      <c r="AR237" s="171"/>
      <c r="AS237" s="171"/>
      <c r="AT237" s="171"/>
    </row>
    <row r="238" spans="1:50" s="167" customFormat="1" ht="25" customHeight="1" x14ac:dyDescent="0.35">
      <c r="A238" s="177"/>
      <c r="B238" s="163"/>
      <c r="C238" s="163"/>
      <c r="D238" s="178"/>
      <c r="E238" s="164"/>
      <c r="F238" s="177"/>
      <c r="G238" s="177"/>
      <c r="H238" s="177"/>
      <c r="I238" s="177"/>
      <c r="J238" s="177"/>
      <c r="K238" s="177"/>
      <c r="L238" s="163"/>
      <c r="M238" s="177"/>
      <c r="N238" s="177"/>
      <c r="O238" s="177"/>
      <c r="P238" s="177"/>
      <c r="Q238" s="177"/>
      <c r="R238" s="177"/>
      <c r="S238" s="177"/>
      <c r="T238" s="177"/>
      <c r="U238" s="178"/>
      <c r="V238" s="178"/>
      <c r="W238" s="178"/>
      <c r="X238" s="178"/>
      <c r="Y238" s="178"/>
      <c r="Z238" s="178"/>
      <c r="AA238" s="178"/>
      <c r="AB238" s="177"/>
      <c r="AC238" s="177"/>
      <c r="AD238" s="177"/>
      <c r="AE238" s="177"/>
      <c r="AF238" s="177"/>
      <c r="AG238" s="162"/>
      <c r="AH238" s="178"/>
      <c r="AI238" s="178"/>
      <c r="AJ238"/>
      <c r="AK238" s="171"/>
      <c r="AM238" s="171"/>
      <c r="AN238" s="171"/>
      <c r="AO238" s="171"/>
      <c r="AP238" s="171"/>
      <c r="AQ238" s="171"/>
      <c r="AR238" s="171"/>
      <c r="AS238" s="171"/>
      <c r="AT238" s="171"/>
    </row>
    <row r="239" spans="1:50" s="167" customFormat="1" ht="25" customHeight="1" x14ac:dyDescent="0.35">
      <c r="A239" s="177"/>
      <c r="B239" s="163"/>
      <c r="C239" s="163"/>
      <c r="D239" s="178"/>
      <c r="E239" s="164"/>
      <c r="F239" s="177"/>
      <c r="G239" s="177"/>
      <c r="H239" s="177"/>
      <c r="I239" s="177"/>
      <c r="J239" s="177"/>
      <c r="K239" s="177"/>
      <c r="L239" s="163"/>
      <c r="M239" s="177"/>
      <c r="N239" s="177"/>
      <c r="O239" s="177"/>
      <c r="P239" s="177"/>
      <c r="Q239" s="177"/>
      <c r="R239" s="177"/>
      <c r="S239" s="177"/>
      <c r="T239" s="177"/>
      <c r="U239" s="178"/>
      <c r="V239" s="178"/>
      <c r="W239" s="178"/>
      <c r="X239" s="178"/>
      <c r="Y239" s="178"/>
      <c r="Z239" s="178"/>
      <c r="AA239" s="178"/>
      <c r="AB239" s="177"/>
      <c r="AC239" s="177"/>
      <c r="AD239" s="177"/>
      <c r="AE239" s="178"/>
      <c r="AF239" s="177"/>
      <c r="AG239" s="162"/>
      <c r="AH239" s="178"/>
      <c r="AI239" s="178"/>
      <c r="AJ239"/>
      <c r="AK239" s="171"/>
      <c r="AM239" s="171"/>
      <c r="AN239" s="171"/>
      <c r="AO239" s="171"/>
      <c r="AP239" s="171"/>
      <c r="AQ239" s="171"/>
      <c r="AR239" s="171"/>
      <c r="AS239" s="171"/>
      <c r="AT239" s="171"/>
    </row>
    <row r="240" spans="1:50" s="167" customFormat="1" ht="25" customHeight="1" x14ac:dyDescent="0.35">
      <c r="A240" s="182"/>
      <c r="B240" s="163"/>
      <c r="C240" s="163"/>
      <c r="D240" s="178"/>
      <c r="E240" s="164"/>
      <c r="F240" s="182"/>
      <c r="G240" s="182"/>
      <c r="H240" s="182"/>
      <c r="I240" s="182"/>
      <c r="J240" s="182"/>
      <c r="K240" s="182"/>
      <c r="L240" s="163"/>
      <c r="M240" s="182"/>
      <c r="N240" s="182"/>
      <c r="O240" s="182"/>
      <c r="P240" s="182"/>
      <c r="Q240" s="182"/>
      <c r="R240" s="182"/>
      <c r="S240" s="182"/>
      <c r="T240" s="182"/>
      <c r="U240" s="183"/>
      <c r="V240" s="183"/>
      <c r="W240" s="183"/>
      <c r="X240" s="183"/>
      <c r="Y240" s="183"/>
      <c r="Z240" s="183"/>
      <c r="AA240" s="183"/>
      <c r="AB240" s="182"/>
      <c r="AC240" s="177"/>
      <c r="AD240" s="182"/>
      <c r="AE240" s="182"/>
      <c r="AF240" s="182"/>
      <c r="AG240" s="162"/>
      <c r="AH240" s="183"/>
      <c r="AI240" s="183"/>
      <c r="AJ240"/>
      <c r="AK240" s="171"/>
      <c r="AM240" s="171"/>
      <c r="AN240" s="171"/>
      <c r="AO240" s="171"/>
      <c r="AP240" s="171"/>
      <c r="AQ240" s="171"/>
      <c r="AR240" s="171"/>
      <c r="AS240" s="171"/>
      <c r="AT240" s="171"/>
    </row>
    <row r="241" spans="1:46" s="167" customFormat="1" ht="25" customHeight="1" x14ac:dyDescent="0.35">
      <c r="A241" s="182"/>
      <c r="B241" s="163"/>
      <c r="C241" s="163"/>
      <c r="D241" s="178"/>
      <c r="E241" s="164"/>
      <c r="F241" s="182"/>
      <c r="G241" s="182"/>
      <c r="H241" s="182"/>
      <c r="I241" s="182"/>
      <c r="J241" s="182"/>
      <c r="K241" s="182"/>
      <c r="L241" s="163"/>
      <c r="M241" s="182"/>
      <c r="N241" s="182"/>
      <c r="O241" s="182"/>
      <c r="P241" s="182"/>
      <c r="Q241" s="182"/>
      <c r="R241" s="182"/>
      <c r="S241" s="182"/>
      <c r="T241" s="182"/>
      <c r="U241" s="183"/>
      <c r="V241" s="183"/>
      <c r="W241" s="183"/>
      <c r="X241" s="183"/>
      <c r="Y241" s="183"/>
      <c r="Z241" s="183"/>
      <c r="AA241" s="183"/>
      <c r="AB241" s="182"/>
      <c r="AC241" s="177"/>
      <c r="AD241" s="182"/>
      <c r="AE241" s="182"/>
      <c r="AF241" s="182"/>
      <c r="AG241" s="162"/>
      <c r="AH241" s="183"/>
      <c r="AI241" s="183"/>
      <c r="AJ241"/>
      <c r="AK241" s="171"/>
      <c r="AM241" s="171"/>
      <c r="AN241" s="171"/>
      <c r="AO241" s="171"/>
      <c r="AP241" s="171"/>
      <c r="AQ241" s="171"/>
      <c r="AR241" s="171"/>
      <c r="AS241" s="171"/>
      <c r="AT241" s="171"/>
    </row>
    <row r="242" spans="1:46" s="167" customFormat="1" ht="25" customHeight="1" x14ac:dyDescent="0.35">
      <c r="A242" s="182"/>
      <c r="B242" s="163"/>
      <c r="C242" s="163"/>
      <c r="D242" s="178"/>
      <c r="E242" s="164"/>
      <c r="F242" s="182"/>
      <c r="G242" s="182"/>
      <c r="H242" s="182"/>
      <c r="I242" s="182"/>
      <c r="J242" s="182"/>
      <c r="K242" s="182"/>
      <c r="L242" s="163"/>
      <c r="M242" s="182"/>
      <c r="N242" s="182"/>
      <c r="O242" s="182"/>
      <c r="P242" s="182"/>
      <c r="Q242" s="182"/>
      <c r="R242" s="182"/>
      <c r="S242" s="182"/>
      <c r="T242" s="182"/>
      <c r="U242" s="183"/>
      <c r="V242" s="183"/>
      <c r="W242" s="183"/>
      <c r="X242" s="183"/>
      <c r="Y242" s="183"/>
      <c r="Z242" s="183"/>
      <c r="AA242" s="183"/>
      <c r="AB242" s="182"/>
      <c r="AC242" s="177"/>
      <c r="AD242" s="182"/>
      <c r="AE242" s="182"/>
      <c r="AF242" s="182"/>
      <c r="AG242" s="162"/>
      <c r="AH242" s="183"/>
      <c r="AI242" s="183"/>
      <c r="AJ242"/>
      <c r="AK242" s="171"/>
      <c r="AM242" s="171"/>
      <c r="AN242" s="171"/>
      <c r="AO242" s="171"/>
      <c r="AP242" s="171"/>
      <c r="AQ242" s="171"/>
      <c r="AR242" s="171"/>
      <c r="AS242" s="171"/>
      <c r="AT242" s="171"/>
    </row>
    <row r="243" spans="1:46" s="167" customFormat="1" ht="25" customHeight="1" x14ac:dyDescent="0.35">
      <c r="A243" s="182"/>
      <c r="B243" s="163"/>
      <c r="C243" s="163"/>
      <c r="D243" s="178"/>
      <c r="E243" s="164"/>
      <c r="F243" s="182"/>
      <c r="G243" s="182"/>
      <c r="H243" s="182"/>
      <c r="I243" s="182"/>
      <c r="J243" s="182"/>
      <c r="K243" s="182"/>
      <c r="L243" s="163"/>
      <c r="M243" s="182"/>
      <c r="N243" s="182"/>
      <c r="O243" s="182"/>
      <c r="P243" s="182"/>
      <c r="Q243" s="182"/>
      <c r="R243" s="182"/>
      <c r="S243" s="182"/>
      <c r="T243" s="182"/>
      <c r="U243" s="183"/>
      <c r="V243" s="183"/>
      <c r="W243" s="183"/>
      <c r="X243" s="183"/>
      <c r="Y243" s="183"/>
      <c r="Z243" s="183"/>
      <c r="AA243" s="183"/>
      <c r="AB243" s="182"/>
      <c r="AC243" s="177"/>
      <c r="AD243" s="182"/>
      <c r="AE243" s="182"/>
      <c r="AF243" s="182"/>
      <c r="AG243" s="162"/>
      <c r="AH243" s="183"/>
      <c r="AI243" s="183"/>
      <c r="AJ243"/>
      <c r="AK243" s="171"/>
      <c r="AM243" s="171"/>
      <c r="AN243" s="171"/>
      <c r="AO243" s="171"/>
      <c r="AP243" s="171"/>
      <c r="AQ243" s="171"/>
      <c r="AR243" s="171"/>
      <c r="AS243" s="171"/>
      <c r="AT243" s="171"/>
    </row>
    <row r="244" spans="1:46" s="167" customFormat="1" ht="25" customHeight="1" x14ac:dyDescent="0.35">
      <c r="A244" s="177"/>
      <c r="B244" s="163"/>
      <c r="C244" s="163"/>
      <c r="D244" s="178"/>
      <c r="E244" s="164"/>
      <c r="F244" s="177"/>
      <c r="G244" s="177"/>
      <c r="H244" s="177"/>
      <c r="I244" s="177"/>
      <c r="J244" s="177"/>
      <c r="K244" s="177"/>
      <c r="L244" s="163"/>
      <c r="M244" s="177"/>
      <c r="N244" s="177"/>
      <c r="O244" s="177"/>
      <c r="P244" s="177"/>
      <c r="Q244" s="177"/>
      <c r="R244" s="177"/>
      <c r="S244" s="177"/>
      <c r="T244" s="177"/>
      <c r="U244" s="178"/>
      <c r="V244" s="178"/>
      <c r="W244" s="178"/>
      <c r="X244" s="178"/>
      <c r="Y244" s="178"/>
      <c r="Z244" s="178"/>
      <c r="AA244" s="178"/>
      <c r="AB244" s="177"/>
      <c r="AC244" s="177"/>
      <c r="AD244" s="177"/>
      <c r="AE244" s="177"/>
      <c r="AF244" s="177"/>
      <c r="AG244" s="162"/>
      <c r="AH244" s="178"/>
      <c r="AI244" s="178"/>
      <c r="AJ244"/>
      <c r="AK244" s="171"/>
      <c r="AM244" s="171"/>
      <c r="AN244" s="171"/>
      <c r="AO244" s="171"/>
      <c r="AP244" s="171"/>
      <c r="AQ244" s="171"/>
      <c r="AR244" s="171"/>
      <c r="AS244" s="171"/>
      <c r="AT244" s="171"/>
    </row>
    <row r="245" spans="1:46" s="167" customFormat="1" ht="25" customHeight="1" x14ac:dyDescent="0.35">
      <c r="A245" s="177"/>
      <c r="B245" s="163"/>
      <c r="C245" s="163"/>
      <c r="D245" s="178"/>
      <c r="E245" s="164"/>
      <c r="F245" s="177"/>
      <c r="G245" s="177"/>
      <c r="H245" s="177"/>
      <c r="I245" s="177"/>
      <c r="J245" s="177"/>
      <c r="K245" s="177"/>
      <c r="L245" s="163"/>
      <c r="M245" s="177"/>
      <c r="N245" s="177"/>
      <c r="O245" s="177"/>
      <c r="P245" s="177"/>
      <c r="Q245" s="177"/>
      <c r="R245" s="177"/>
      <c r="S245" s="177"/>
      <c r="T245" s="177"/>
      <c r="U245" s="178"/>
      <c r="V245" s="178"/>
      <c r="W245" s="178"/>
      <c r="X245" s="178"/>
      <c r="Y245" s="178"/>
      <c r="Z245" s="178"/>
      <c r="AA245" s="178"/>
      <c r="AB245" s="177"/>
      <c r="AC245" s="177"/>
      <c r="AD245" s="177"/>
      <c r="AE245" s="177"/>
      <c r="AF245" s="177"/>
      <c r="AG245" s="162"/>
      <c r="AH245" s="178"/>
      <c r="AI245" s="178"/>
      <c r="AJ245"/>
      <c r="AK245" s="171"/>
      <c r="AM245" s="171"/>
      <c r="AN245" s="171"/>
      <c r="AO245" s="171"/>
      <c r="AP245" s="171"/>
      <c r="AQ245" s="171"/>
      <c r="AR245" s="171"/>
      <c r="AS245" s="171"/>
      <c r="AT245" s="171"/>
    </row>
    <row r="246" spans="1:46" s="167" customFormat="1" ht="25" customHeight="1" x14ac:dyDescent="0.35">
      <c r="A246" s="177"/>
      <c r="B246" s="163"/>
      <c r="C246" s="163"/>
      <c r="D246" s="178"/>
      <c r="E246" s="164"/>
      <c r="F246" s="177"/>
      <c r="G246" s="177"/>
      <c r="H246" s="177"/>
      <c r="I246" s="177"/>
      <c r="J246" s="177"/>
      <c r="K246" s="177"/>
      <c r="L246" s="163"/>
      <c r="M246" s="177"/>
      <c r="N246" s="177"/>
      <c r="O246" s="177"/>
      <c r="P246" s="177"/>
      <c r="Q246" s="177"/>
      <c r="R246" s="177"/>
      <c r="S246" s="177"/>
      <c r="T246" s="177"/>
      <c r="U246" s="178"/>
      <c r="V246" s="178"/>
      <c r="W246" s="178"/>
      <c r="X246" s="178"/>
      <c r="Y246" s="178"/>
      <c r="Z246" s="178"/>
      <c r="AA246" s="178"/>
      <c r="AB246" s="177"/>
      <c r="AC246" s="177"/>
      <c r="AD246" s="177"/>
      <c r="AE246" s="177"/>
      <c r="AF246" s="177"/>
      <c r="AG246" s="162"/>
      <c r="AH246" s="178"/>
      <c r="AI246" s="178"/>
      <c r="AJ246"/>
      <c r="AK246" s="171"/>
      <c r="AM246" s="171"/>
      <c r="AN246" s="171"/>
      <c r="AO246" s="171"/>
      <c r="AP246" s="171"/>
      <c r="AQ246" s="171"/>
      <c r="AR246" s="171"/>
      <c r="AS246" s="171"/>
      <c r="AT246" s="171"/>
    </row>
    <row r="247" spans="1:46" s="167" customFormat="1" ht="25" customHeight="1" x14ac:dyDescent="0.35">
      <c r="A247" s="177"/>
      <c r="B247" s="163"/>
      <c r="C247" s="163"/>
      <c r="D247" s="178"/>
      <c r="E247" s="164"/>
      <c r="F247" s="177"/>
      <c r="G247" s="177"/>
      <c r="H247" s="177"/>
      <c r="I247" s="177"/>
      <c r="J247" s="177"/>
      <c r="K247" s="177"/>
      <c r="L247" s="163"/>
      <c r="M247" s="177"/>
      <c r="N247" s="177"/>
      <c r="O247" s="177"/>
      <c r="P247" s="177"/>
      <c r="Q247" s="177"/>
      <c r="R247" s="177"/>
      <c r="S247" s="177"/>
      <c r="T247" s="177"/>
      <c r="U247" s="178"/>
      <c r="V247" s="178"/>
      <c r="W247" s="178"/>
      <c r="X247" s="178"/>
      <c r="Y247" s="178"/>
      <c r="Z247" s="178"/>
      <c r="AA247" s="178"/>
      <c r="AB247" s="177"/>
      <c r="AC247" s="177"/>
      <c r="AD247" s="177"/>
      <c r="AE247" s="177"/>
      <c r="AF247" s="177"/>
      <c r="AG247" s="162"/>
      <c r="AH247" s="178"/>
      <c r="AI247" s="178"/>
      <c r="AJ247"/>
      <c r="AK247" s="171"/>
      <c r="AM247" s="171"/>
      <c r="AN247" s="171"/>
      <c r="AO247" s="171"/>
      <c r="AP247" s="171"/>
      <c r="AQ247" s="171"/>
      <c r="AR247" s="171"/>
      <c r="AS247" s="171"/>
      <c r="AT247" s="171"/>
    </row>
    <row r="248" spans="1:46" s="167" customFormat="1" ht="25" customHeight="1" x14ac:dyDescent="0.35">
      <c r="A248" s="177"/>
      <c r="B248" s="163"/>
      <c r="C248" s="163"/>
      <c r="D248" s="178"/>
      <c r="E248" s="164"/>
      <c r="F248" s="177"/>
      <c r="G248" s="177"/>
      <c r="H248" s="177"/>
      <c r="I248" s="177"/>
      <c r="J248" s="177"/>
      <c r="K248" s="177"/>
      <c r="L248" s="163"/>
      <c r="M248" s="177"/>
      <c r="N248" s="177"/>
      <c r="O248" s="177"/>
      <c r="P248" s="177"/>
      <c r="Q248" s="177"/>
      <c r="R248" s="177"/>
      <c r="S248" s="177"/>
      <c r="T248" s="177"/>
      <c r="U248" s="178"/>
      <c r="V248" s="178"/>
      <c r="W248" s="178"/>
      <c r="X248" s="178"/>
      <c r="Y248" s="178"/>
      <c r="Z248" s="178"/>
      <c r="AA248" s="178"/>
      <c r="AB248" s="177"/>
      <c r="AC248" s="177"/>
      <c r="AD248" s="177"/>
      <c r="AE248" s="177"/>
      <c r="AF248" s="177"/>
      <c r="AG248" s="162"/>
      <c r="AH248" s="178"/>
      <c r="AI248" s="178"/>
      <c r="AJ248"/>
      <c r="AK248" s="171"/>
      <c r="AM248" s="171"/>
      <c r="AN248" s="171"/>
      <c r="AO248" s="171"/>
      <c r="AP248" s="171"/>
      <c r="AQ248" s="171"/>
      <c r="AR248" s="171"/>
      <c r="AS248" s="171"/>
      <c r="AT248" s="171"/>
    </row>
    <row r="249" spans="1:46" s="167" customFormat="1" ht="25" customHeight="1" x14ac:dyDescent="0.35">
      <c r="A249" s="177"/>
      <c r="B249" s="163"/>
      <c r="C249" s="163"/>
      <c r="D249" s="178"/>
      <c r="E249" s="164"/>
      <c r="F249" s="177"/>
      <c r="G249" s="177"/>
      <c r="H249" s="177"/>
      <c r="I249" s="177"/>
      <c r="J249" s="177"/>
      <c r="K249" s="177"/>
      <c r="L249" s="163"/>
      <c r="M249" s="177"/>
      <c r="N249" s="177"/>
      <c r="O249" s="177"/>
      <c r="P249" s="177"/>
      <c r="Q249" s="177"/>
      <c r="R249" s="177"/>
      <c r="S249" s="177"/>
      <c r="T249" s="177"/>
      <c r="U249" s="178"/>
      <c r="V249" s="178"/>
      <c r="W249" s="178"/>
      <c r="X249" s="178"/>
      <c r="Y249" s="178"/>
      <c r="Z249" s="178"/>
      <c r="AA249" s="178"/>
      <c r="AB249" s="177"/>
      <c r="AC249" s="177"/>
      <c r="AD249" s="177"/>
      <c r="AE249" s="177"/>
      <c r="AF249" s="177"/>
      <c r="AG249" s="162"/>
      <c r="AH249" s="178"/>
      <c r="AI249" s="178"/>
      <c r="AJ249"/>
      <c r="AK249" s="171"/>
      <c r="AM249" s="171"/>
      <c r="AN249" s="171"/>
      <c r="AO249" s="171"/>
      <c r="AP249" s="171"/>
      <c r="AQ249" s="171"/>
      <c r="AR249" s="171"/>
      <c r="AS249" s="171"/>
      <c r="AT249" s="171"/>
    </row>
    <row r="250" spans="1:46" s="167" customFormat="1" ht="25" customHeight="1" x14ac:dyDescent="0.35">
      <c r="A250" s="177"/>
      <c r="B250" s="163"/>
      <c r="C250" s="163"/>
      <c r="D250" s="178"/>
      <c r="E250" s="164"/>
      <c r="F250" s="177"/>
      <c r="G250" s="177"/>
      <c r="H250" s="177"/>
      <c r="I250" s="177"/>
      <c r="J250" s="177"/>
      <c r="K250" s="177"/>
      <c r="L250" s="163"/>
      <c r="M250" s="177"/>
      <c r="N250" s="177"/>
      <c r="O250" s="177"/>
      <c r="P250" s="177"/>
      <c r="Q250" s="177"/>
      <c r="R250" s="177"/>
      <c r="S250" s="177"/>
      <c r="T250" s="177"/>
      <c r="U250" s="178"/>
      <c r="V250" s="178"/>
      <c r="W250" s="178"/>
      <c r="X250" s="178"/>
      <c r="Y250" s="178"/>
      <c r="Z250" s="178"/>
      <c r="AA250" s="178"/>
      <c r="AB250" s="177"/>
      <c r="AC250" s="177"/>
      <c r="AD250" s="177"/>
      <c r="AE250" s="177"/>
      <c r="AF250" s="177"/>
      <c r="AG250" s="162"/>
      <c r="AH250" s="178"/>
      <c r="AI250" s="178"/>
      <c r="AJ250"/>
      <c r="AK250" s="171"/>
      <c r="AM250" s="171"/>
      <c r="AN250" s="171"/>
      <c r="AO250" s="171"/>
      <c r="AP250" s="171"/>
      <c r="AQ250" s="171"/>
      <c r="AR250" s="171"/>
      <c r="AS250" s="171"/>
      <c r="AT250" s="171"/>
    </row>
    <row r="251" spans="1:46" s="167" customFormat="1" ht="25" customHeight="1" x14ac:dyDescent="0.35">
      <c r="B251" s="163"/>
      <c r="C251" s="163"/>
      <c r="G251" s="165"/>
      <c r="H251" s="184"/>
      <c r="I251" s="165"/>
      <c r="J251" s="165"/>
      <c r="K251" s="169"/>
      <c r="L251" s="163"/>
      <c r="M251" s="165"/>
      <c r="O251" s="169"/>
      <c r="P251" s="165"/>
      <c r="Q251" s="165"/>
      <c r="R251" s="165"/>
      <c r="S251" s="169"/>
      <c r="T251" s="165"/>
      <c r="AB251" s="177"/>
      <c r="AD251" s="169"/>
      <c r="AF251" s="169"/>
      <c r="AG251" s="162"/>
      <c r="AJ251"/>
      <c r="AK251" s="171"/>
      <c r="AM251" s="171"/>
      <c r="AN251" s="171"/>
      <c r="AO251" s="171"/>
      <c r="AP251" s="171"/>
      <c r="AQ251" s="171"/>
      <c r="AR251" s="171"/>
      <c r="AS251" s="171"/>
      <c r="AT251" s="171"/>
    </row>
    <row r="252" spans="1:46" s="167" customFormat="1" ht="25" customHeight="1" x14ac:dyDescent="0.35">
      <c r="B252" s="163"/>
      <c r="C252" s="163"/>
      <c r="G252" s="165"/>
      <c r="H252" s="184"/>
      <c r="I252" s="165"/>
      <c r="J252" s="165"/>
      <c r="K252" s="169"/>
      <c r="L252" s="163"/>
      <c r="M252" s="165"/>
      <c r="O252" s="169"/>
      <c r="P252" s="165"/>
      <c r="Q252" s="165"/>
      <c r="R252" s="165"/>
      <c r="S252" s="169"/>
      <c r="T252" s="165"/>
      <c r="AB252" s="177"/>
      <c r="AD252" s="169"/>
      <c r="AF252" s="169"/>
      <c r="AG252" s="162"/>
      <c r="AJ252"/>
      <c r="AK252" s="171"/>
      <c r="AM252" s="171"/>
      <c r="AN252" s="171"/>
      <c r="AO252" s="171"/>
      <c r="AP252" s="171"/>
      <c r="AQ252" s="171"/>
      <c r="AR252" s="171"/>
      <c r="AS252" s="171"/>
      <c r="AT252" s="171"/>
    </row>
    <row r="253" spans="1:46" s="167" customFormat="1" ht="25" customHeight="1" x14ac:dyDescent="0.35">
      <c r="B253" s="163"/>
      <c r="C253" s="163"/>
      <c r="G253" s="165"/>
      <c r="H253" s="184"/>
      <c r="I253" s="165"/>
      <c r="J253" s="165"/>
      <c r="K253" s="169"/>
      <c r="L253" s="163"/>
      <c r="M253" s="165"/>
      <c r="O253" s="169"/>
      <c r="P253" s="165"/>
      <c r="Q253" s="165"/>
      <c r="R253" s="165"/>
      <c r="S253" s="169"/>
      <c r="T253" s="165"/>
      <c r="AB253" s="177"/>
      <c r="AD253" s="169"/>
      <c r="AF253" s="169"/>
      <c r="AG253" s="162"/>
      <c r="AJ253"/>
      <c r="AK253" s="171"/>
      <c r="AM253" s="171"/>
      <c r="AN253" s="171"/>
      <c r="AO253" s="171"/>
      <c r="AP253" s="171"/>
      <c r="AQ253" s="171"/>
      <c r="AR253" s="171"/>
      <c r="AS253" s="171"/>
      <c r="AT253" s="171"/>
    </row>
    <row r="254" spans="1:46" s="167" customFormat="1" ht="25" customHeight="1" x14ac:dyDescent="0.35">
      <c r="B254" s="163"/>
      <c r="C254" s="163"/>
      <c r="G254" s="165"/>
      <c r="H254" s="184"/>
      <c r="I254" s="165"/>
      <c r="J254" s="165"/>
      <c r="K254" s="169"/>
      <c r="L254" s="163"/>
      <c r="M254" s="165"/>
      <c r="O254" s="169"/>
      <c r="P254" s="165"/>
      <c r="Q254" s="165"/>
      <c r="R254" s="165"/>
      <c r="S254" s="169"/>
      <c r="T254" s="165"/>
      <c r="AB254" s="177"/>
      <c r="AD254" s="169"/>
      <c r="AF254" s="169"/>
      <c r="AG254" s="162"/>
      <c r="AJ254"/>
      <c r="AK254" s="171"/>
      <c r="AM254" s="171"/>
      <c r="AN254" s="171"/>
      <c r="AO254" s="171"/>
      <c r="AP254" s="171"/>
      <c r="AQ254" s="171"/>
      <c r="AR254" s="171"/>
      <c r="AS254" s="171"/>
      <c r="AT254" s="171"/>
    </row>
    <row r="255" spans="1:46" s="167" customFormat="1" ht="25" customHeight="1" x14ac:dyDescent="0.35">
      <c r="B255" s="163"/>
      <c r="C255" s="163"/>
      <c r="G255" s="165"/>
      <c r="H255" s="184"/>
      <c r="I255" s="165"/>
      <c r="J255" s="165"/>
      <c r="K255" s="169"/>
      <c r="L255" s="163"/>
      <c r="M255" s="165"/>
      <c r="O255" s="169"/>
      <c r="P255" s="165"/>
      <c r="Q255" s="165"/>
      <c r="R255" s="165"/>
      <c r="S255" s="169"/>
      <c r="T255" s="165"/>
      <c r="U255" s="186"/>
      <c r="AB255" s="177"/>
      <c r="AD255" s="169"/>
      <c r="AF255" s="169"/>
      <c r="AG255" s="172"/>
      <c r="AJ255"/>
      <c r="AK255" s="171"/>
      <c r="AM255" s="171"/>
      <c r="AN255" s="171"/>
      <c r="AO255" s="171"/>
      <c r="AP255" s="171"/>
      <c r="AQ255" s="171"/>
      <c r="AR255" s="171"/>
      <c r="AS255" s="171"/>
      <c r="AT255" s="171"/>
    </row>
    <row r="256" spans="1:46" s="167" customFormat="1" ht="25" customHeight="1" x14ac:dyDescent="0.35">
      <c r="B256" s="163"/>
      <c r="C256" s="163"/>
      <c r="G256" s="165"/>
      <c r="H256" s="184"/>
      <c r="I256" s="165"/>
      <c r="J256" s="165"/>
      <c r="K256" s="169"/>
      <c r="L256" s="163"/>
      <c r="M256" s="165"/>
      <c r="O256" s="169"/>
      <c r="P256" s="165"/>
      <c r="Q256" s="165"/>
      <c r="R256" s="165"/>
      <c r="S256" s="169"/>
      <c r="T256" s="165"/>
      <c r="AB256" s="177"/>
      <c r="AD256" s="169"/>
      <c r="AF256" s="169"/>
      <c r="AG256" s="172"/>
      <c r="AJ256"/>
      <c r="AK256" s="171"/>
      <c r="AM256" s="171"/>
      <c r="AN256" s="171"/>
      <c r="AO256" s="171"/>
      <c r="AP256" s="171"/>
      <c r="AQ256" s="171"/>
      <c r="AR256" s="171"/>
      <c r="AS256" s="171"/>
      <c r="AT256" s="171"/>
    </row>
    <row r="257" spans="1:50" s="167" customFormat="1" ht="25" customHeight="1" x14ac:dyDescent="0.35">
      <c r="B257" s="163"/>
      <c r="C257" s="163"/>
      <c r="G257" s="165"/>
      <c r="H257" s="184"/>
      <c r="I257" s="165"/>
      <c r="J257" s="165"/>
      <c r="K257" s="169"/>
      <c r="L257" s="163"/>
      <c r="M257" s="165"/>
      <c r="O257" s="169"/>
      <c r="P257" s="165"/>
      <c r="Q257" s="165"/>
      <c r="R257" s="165"/>
      <c r="S257" s="169"/>
      <c r="T257" s="165"/>
      <c r="U257" s="186"/>
      <c r="AB257" s="177"/>
      <c r="AD257" s="169"/>
      <c r="AF257" s="169"/>
      <c r="AG257" s="172"/>
      <c r="AJ257"/>
      <c r="AK257" s="171"/>
      <c r="AM257" s="171"/>
      <c r="AN257" s="171"/>
      <c r="AO257" s="171"/>
      <c r="AP257" s="171"/>
      <c r="AQ257" s="171"/>
      <c r="AR257" s="171"/>
      <c r="AS257" s="171"/>
      <c r="AT257" s="171"/>
    </row>
    <row r="258" spans="1:50" s="167" customFormat="1" ht="25" customHeight="1" x14ac:dyDescent="0.35">
      <c r="B258" s="163"/>
      <c r="C258" s="163"/>
      <c r="G258" s="165"/>
      <c r="H258" s="184"/>
      <c r="I258" s="165"/>
      <c r="J258" s="165"/>
      <c r="K258" s="169"/>
      <c r="L258" s="163"/>
      <c r="M258" s="165"/>
      <c r="O258" s="169"/>
      <c r="P258" s="165"/>
      <c r="Q258" s="165"/>
      <c r="R258" s="165"/>
      <c r="S258" s="169"/>
      <c r="T258" s="165"/>
      <c r="AB258" s="177"/>
      <c r="AD258" s="169"/>
      <c r="AF258" s="169"/>
      <c r="AG258" s="172"/>
      <c r="AJ258"/>
      <c r="AK258" s="171"/>
      <c r="AM258" s="171"/>
      <c r="AN258" s="171"/>
      <c r="AO258" s="171"/>
      <c r="AP258" s="171"/>
      <c r="AQ258" s="171"/>
      <c r="AR258" s="171"/>
      <c r="AS258" s="171"/>
      <c r="AT258" s="171"/>
    </row>
    <row r="259" spans="1:50" s="167" customFormat="1" ht="25" customHeight="1" x14ac:dyDescent="0.35">
      <c r="B259" s="163"/>
      <c r="C259" s="163"/>
      <c r="G259" s="165"/>
      <c r="H259" s="184"/>
      <c r="I259" s="165"/>
      <c r="J259" s="165"/>
      <c r="K259" s="169"/>
      <c r="L259" s="163"/>
      <c r="M259" s="165"/>
      <c r="O259" s="169"/>
      <c r="P259" s="165"/>
      <c r="Q259" s="165"/>
      <c r="R259" s="165"/>
      <c r="S259" s="169"/>
      <c r="T259" s="165"/>
      <c r="AB259" s="177"/>
      <c r="AD259" s="169"/>
      <c r="AF259" s="169"/>
      <c r="AG259" s="172"/>
      <c r="AJ259"/>
      <c r="AK259" s="171"/>
      <c r="AM259" s="171"/>
      <c r="AN259" s="171"/>
      <c r="AO259" s="171"/>
      <c r="AP259" s="171"/>
      <c r="AQ259" s="171"/>
      <c r="AR259" s="171"/>
      <c r="AS259" s="171"/>
      <c r="AT259" s="171"/>
    </row>
    <row r="260" spans="1:50" s="167" customFormat="1" ht="25" customHeight="1" x14ac:dyDescent="0.35">
      <c r="B260" s="163"/>
      <c r="C260" s="163"/>
      <c r="G260" s="165"/>
      <c r="H260" s="184"/>
      <c r="I260" s="165"/>
      <c r="J260" s="165"/>
      <c r="K260" s="169"/>
      <c r="L260" s="163"/>
      <c r="M260" s="165"/>
      <c r="O260" s="169"/>
      <c r="P260" s="165"/>
      <c r="Q260" s="165"/>
      <c r="R260" s="165"/>
      <c r="S260" s="169"/>
      <c r="T260" s="165"/>
      <c r="AB260" s="177"/>
      <c r="AD260" s="169"/>
      <c r="AF260" s="169"/>
      <c r="AG260" s="172"/>
      <c r="AJ260"/>
      <c r="AK260" s="171"/>
      <c r="AM260" s="171"/>
      <c r="AN260" s="171"/>
      <c r="AO260" s="171"/>
      <c r="AP260" s="171"/>
      <c r="AQ260" s="171"/>
      <c r="AR260" s="171"/>
      <c r="AS260" s="171"/>
      <c r="AT260" s="171"/>
    </row>
    <row r="261" spans="1:50" s="167" customFormat="1" ht="25" customHeight="1" x14ac:dyDescent="0.35">
      <c r="B261" s="163"/>
      <c r="C261" s="163"/>
      <c r="G261" s="165"/>
      <c r="H261" s="184"/>
      <c r="I261" s="165"/>
      <c r="J261" s="165"/>
      <c r="K261" s="169"/>
      <c r="L261" s="163"/>
      <c r="M261" s="165"/>
      <c r="O261" s="169"/>
      <c r="P261" s="165"/>
      <c r="Q261" s="165"/>
      <c r="R261" s="165"/>
      <c r="S261" s="169"/>
      <c r="T261" s="165"/>
      <c r="AB261" s="177"/>
      <c r="AD261" s="169"/>
      <c r="AF261" s="169"/>
      <c r="AG261" s="172"/>
      <c r="AJ261"/>
      <c r="AK261" s="171"/>
      <c r="AM261" s="171"/>
      <c r="AN261" s="171"/>
      <c r="AO261" s="171"/>
      <c r="AP261" s="171"/>
      <c r="AQ261" s="171"/>
      <c r="AR261" s="171"/>
      <c r="AS261" s="171"/>
      <c r="AT261" s="171"/>
    </row>
    <row r="262" spans="1:50" s="167" customFormat="1" ht="25" customHeight="1" x14ac:dyDescent="0.35">
      <c r="B262" s="163"/>
      <c r="C262" s="163"/>
      <c r="G262" s="165"/>
      <c r="H262" s="184"/>
      <c r="I262" s="165"/>
      <c r="J262" s="165"/>
      <c r="K262" s="169"/>
      <c r="L262" s="163"/>
      <c r="M262" s="165"/>
      <c r="O262" s="169"/>
      <c r="P262" s="165"/>
      <c r="Q262" s="165"/>
      <c r="R262" s="165"/>
      <c r="S262" s="169"/>
      <c r="T262" s="165"/>
      <c r="AB262" s="177"/>
      <c r="AD262" s="169"/>
      <c r="AF262" s="169"/>
      <c r="AG262" s="172"/>
      <c r="AJ262"/>
      <c r="AK262" s="171"/>
      <c r="AM262" s="171"/>
      <c r="AN262" s="171"/>
      <c r="AO262" s="171"/>
      <c r="AP262" s="171"/>
      <c r="AQ262" s="171"/>
      <c r="AR262" s="171"/>
      <c r="AS262" s="171"/>
      <c r="AT262" s="171"/>
    </row>
    <row r="263" spans="1:50" s="167" customFormat="1" ht="25" customHeight="1" x14ac:dyDescent="0.35">
      <c r="B263" s="163"/>
      <c r="C263" s="163"/>
      <c r="G263" s="165"/>
      <c r="H263" s="184"/>
      <c r="I263" s="165"/>
      <c r="J263" s="165"/>
      <c r="K263" s="169"/>
      <c r="L263" s="163"/>
      <c r="M263" s="165"/>
      <c r="O263" s="169"/>
      <c r="P263" s="165"/>
      <c r="Q263" s="165"/>
      <c r="R263" s="165"/>
      <c r="S263" s="169"/>
      <c r="T263" s="165"/>
      <c r="AB263" s="177"/>
      <c r="AD263" s="169"/>
      <c r="AF263" s="169"/>
      <c r="AG263" s="172"/>
      <c r="AJ263"/>
      <c r="AK263" s="171"/>
      <c r="AM263" s="171"/>
      <c r="AN263" s="171"/>
      <c r="AO263" s="171"/>
      <c r="AP263" s="171"/>
      <c r="AQ263" s="171"/>
      <c r="AR263" s="171"/>
      <c r="AS263" s="171"/>
      <c r="AT263" s="171"/>
    </row>
    <row r="264" spans="1:50" s="167" customFormat="1" ht="25" customHeight="1" x14ac:dyDescent="0.35">
      <c r="B264" s="163"/>
      <c r="C264" s="163"/>
      <c r="G264" s="165"/>
      <c r="H264" s="184"/>
      <c r="I264" s="165"/>
      <c r="J264" s="165"/>
      <c r="K264" s="163"/>
      <c r="L264" s="163"/>
      <c r="M264" s="165"/>
      <c r="O264" s="169"/>
      <c r="P264" s="165"/>
      <c r="Q264" s="165"/>
      <c r="R264" s="165"/>
      <c r="S264" s="169"/>
      <c r="T264" s="165"/>
      <c r="AB264" s="177"/>
      <c r="AC264" s="169"/>
      <c r="AD264" s="169"/>
      <c r="AF264" s="169"/>
      <c r="AG264" s="162"/>
      <c r="AJ264"/>
      <c r="AK264" s="171"/>
      <c r="AM264" s="171"/>
      <c r="AN264" s="171"/>
      <c r="AO264" s="171"/>
      <c r="AP264" s="171"/>
      <c r="AQ264" s="171"/>
      <c r="AR264" s="171"/>
      <c r="AS264" s="171"/>
      <c r="AT264" s="171"/>
    </row>
    <row r="265" spans="1:50" s="167" customFormat="1" ht="25" customHeight="1" x14ac:dyDescent="0.35">
      <c r="B265" s="163"/>
      <c r="C265" s="163"/>
      <c r="G265" s="165"/>
      <c r="H265" s="184"/>
      <c r="I265" s="165"/>
      <c r="J265" s="165"/>
      <c r="K265" s="169"/>
      <c r="L265" s="163"/>
      <c r="M265" s="165"/>
      <c r="O265" s="169"/>
      <c r="P265" s="165"/>
      <c r="Q265" s="165"/>
      <c r="R265" s="165"/>
      <c r="S265" s="169"/>
      <c r="T265" s="165"/>
      <c r="AB265" s="177"/>
      <c r="AD265" s="169"/>
      <c r="AF265" s="169"/>
      <c r="AG265" s="172"/>
      <c r="AJ265"/>
      <c r="AK265" s="171"/>
      <c r="AM265" s="171"/>
      <c r="AN265" s="171"/>
      <c r="AO265" s="171"/>
      <c r="AP265" s="171"/>
      <c r="AQ265" s="171"/>
      <c r="AR265" s="171"/>
      <c r="AS265" s="171"/>
      <c r="AT265" s="171"/>
    </row>
    <row r="266" spans="1:50" s="167" customFormat="1" ht="25" customHeight="1" x14ac:dyDescent="0.35">
      <c r="B266" s="163"/>
      <c r="C266" s="163"/>
      <c r="G266" s="165"/>
      <c r="H266" s="184"/>
      <c r="I266" s="165"/>
      <c r="J266" s="165"/>
      <c r="K266" s="169"/>
      <c r="L266" s="163"/>
      <c r="M266" s="165"/>
      <c r="O266" s="169"/>
      <c r="P266" s="165"/>
      <c r="Q266" s="165"/>
      <c r="R266" s="165"/>
      <c r="S266" s="169"/>
      <c r="T266" s="165"/>
      <c r="AB266" s="177"/>
      <c r="AD266" s="169"/>
      <c r="AF266" s="169"/>
      <c r="AG266" s="172"/>
      <c r="AJ266"/>
      <c r="AK266" s="171"/>
      <c r="AM266" s="171"/>
      <c r="AN266" s="171"/>
      <c r="AO266" s="171"/>
      <c r="AP266" s="171"/>
      <c r="AQ266" s="171"/>
      <c r="AR266" s="171"/>
      <c r="AS266" s="171"/>
      <c r="AT266" s="171"/>
    </row>
    <row r="267" spans="1:50" s="167" customFormat="1" ht="25" customHeight="1" x14ac:dyDescent="0.35">
      <c r="B267" s="163"/>
      <c r="C267" s="163"/>
      <c r="G267" s="165"/>
      <c r="H267" s="184"/>
      <c r="I267" s="165"/>
      <c r="J267" s="165"/>
      <c r="K267" s="169"/>
      <c r="L267" s="163"/>
      <c r="M267" s="165"/>
      <c r="O267" s="169"/>
      <c r="P267" s="165"/>
      <c r="Q267" s="165"/>
      <c r="R267" s="165"/>
      <c r="S267" s="169"/>
      <c r="T267" s="165"/>
      <c r="AB267" s="177"/>
      <c r="AD267" s="169"/>
      <c r="AF267" s="169"/>
      <c r="AG267" s="172"/>
      <c r="AJ267"/>
      <c r="AK267" s="171"/>
      <c r="AM267" s="171"/>
      <c r="AN267" s="171"/>
      <c r="AO267" s="171"/>
      <c r="AP267" s="171"/>
      <c r="AQ267" s="171"/>
      <c r="AR267" s="171"/>
      <c r="AS267" s="171"/>
      <c r="AT267" s="171"/>
    </row>
    <row r="268" spans="1:50" s="167" customFormat="1" ht="25" customHeight="1" x14ac:dyDescent="0.35">
      <c r="B268" s="163"/>
      <c r="C268" s="163"/>
      <c r="G268" s="165"/>
      <c r="H268" s="184"/>
      <c r="I268" s="165"/>
      <c r="J268" s="165"/>
      <c r="K268" s="169"/>
      <c r="L268" s="163"/>
      <c r="M268" s="165"/>
      <c r="O268" s="169"/>
      <c r="P268" s="165"/>
      <c r="Q268" s="165"/>
      <c r="R268" s="165"/>
      <c r="S268" s="169"/>
      <c r="T268" s="165"/>
      <c r="AB268" s="177"/>
      <c r="AD268" s="169"/>
      <c r="AF268" s="169"/>
      <c r="AG268" s="172"/>
      <c r="AJ268"/>
      <c r="AK268" s="171"/>
      <c r="AM268" s="171"/>
      <c r="AN268" s="171"/>
      <c r="AO268" s="171"/>
      <c r="AP268" s="171"/>
      <c r="AQ268" s="171"/>
      <c r="AR268" s="171"/>
      <c r="AS268" s="171"/>
      <c r="AT268" s="171"/>
    </row>
    <row r="269" spans="1:50" s="167" customFormat="1" ht="25" customHeight="1" x14ac:dyDescent="0.35">
      <c r="B269" s="163"/>
      <c r="C269" s="163"/>
      <c r="G269" s="165"/>
      <c r="H269" s="184"/>
      <c r="I269" s="165"/>
      <c r="J269" s="165"/>
      <c r="K269" s="169"/>
      <c r="L269" s="163"/>
      <c r="M269" s="165"/>
      <c r="O269" s="169"/>
      <c r="P269" s="165"/>
      <c r="Q269" s="165"/>
      <c r="R269" s="165"/>
      <c r="S269" s="169"/>
      <c r="T269" s="165"/>
      <c r="AB269" s="177"/>
      <c r="AD269" s="169"/>
      <c r="AF269" s="169"/>
      <c r="AG269" s="172"/>
      <c r="AJ269"/>
      <c r="AK269" s="171"/>
      <c r="AM269" s="171"/>
      <c r="AN269" s="171"/>
      <c r="AO269" s="171"/>
      <c r="AP269" s="171"/>
      <c r="AQ269" s="171"/>
      <c r="AR269" s="171"/>
      <c r="AS269" s="171"/>
      <c r="AT269" s="171"/>
    </row>
    <row r="270" spans="1:50" s="167" customFormat="1" ht="25" customHeight="1" x14ac:dyDescent="0.35">
      <c r="B270" s="163"/>
      <c r="C270" s="163"/>
      <c r="G270" s="165"/>
      <c r="H270" s="184"/>
      <c r="I270" s="165"/>
      <c r="J270" s="165"/>
      <c r="K270" s="169"/>
      <c r="L270" s="163"/>
      <c r="M270" s="165"/>
      <c r="O270" s="169"/>
      <c r="P270" s="165"/>
      <c r="Q270" s="165"/>
      <c r="R270" s="165"/>
      <c r="S270" s="169"/>
      <c r="T270" s="165"/>
      <c r="AB270" s="177"/>
      <c r="AD270" s="169"/>
      <c r="AF270" s="169"/>
      <c r="AG270" s="172"/>
      <c r="AJ270"/>
      <c r="AK270" s="171"/>
      <c r="AM270" s="171"/>
      <c r="AN270" s="171"/>
      <c r="AO270" s="171"/>
      <c r="AP270" s="171"/>
      <c r="AQ270" s="171"/>
      <c r="AR270" s="171"/>
      <c r="AS270" s="171"/>
      <c r="AT270" s="171"/>
    </row>
    <row r="271" spans="1:50" s="167" customFormat="1" ht="25" customHeight="1" x14ac:dyDescent="0.35">
      <c r="B271" s="163"/>
      <c r="C271" s="163"/>
      <c r="G271" s="165"/>
      <c r="H271" s="184"/>
      <c r="I271" s="165"/>
      <c r="J271" s="165"/>
      <c r="K271" s="169"/>
      <c r="L271" s="163"/>
      <c r="M271" s="165"/>
      <c r="O271" s="169"/>
      <c r="P271" s="165"/>
      <c r="Q271" s="165"/>
      <c r="R271" s="165"/>
      <c r="S271" s="169"/>
      <c r="T271" s="165"/>
      <c r="AB271" s="177"/>
      <c r="AD271" s="169"/>
      <c r="AF271" s="169"/>
      <c r="AG271" s="172"/>
      <c r="AJ271"/>
      <c r="AK271" s="171"/>
      <c r="AM271" s="171"/>
      <c r="AN271" s="171"/>
      <c r="AO271" s="171"/>
      <c r="AP271" s="171"/>
      <c r="AQ271" s="171"/>
      <c r="AR271" s="171"/>
      <c r="AS271" s="171"/>
      <c r="AT271" s="171"/>
    </row>
    <row r="272" spans="1:50" s="167" customFormat="1" ht="25" customHeight="1" x14ac:dyDescent="0.35">
      <c r="A272" s="163"/>
      <c r="B272" s="163"/>
      <c r="C272" s="176"/>
      <c r="D272" s="164"/>
      <c r="E272" s="164"/>
      <c r="F272" s="164"/>
      <c r="G272" s="163"/>
      <c r="H272" s="163"/>
      <c r="I272" s="163"/>
      <c r="J272" s="165"/>
      <c r="K272" s="163"/>
      <c r="L272" s="163"/>
      <c r="M272" s="163"/>
      <c r="N272" s="163"/>
      <c r="O272" s="163"/>
      <c r="P272" s="163"/>
      <c r="Q272" s="163"/>
      <c r="R272" s="163"/>
      <c r="S272" s="163"/>
      <c r="T272" s="163"/>
      <c r="U272" s="164"/>
      <c r="V272" s="164"/>
      <c r="W272" s="164"/>
      <c r="Y272" s="164"/>
      <c r="Z272" s="164"/>
      <c r="AA272" s="164"/>
      <c r="AB272" s="173"/>
      <c r="AC272" s="174"/>
      <c r="AD272" s="169"/>
      <c r="AF272" s="169"/>
      <c r="AG272" s="162"/>
      <c r="AJ272"/>
      <c r="AK272" s="171"/>
      <c r="AM272" s="171"/>
      <c r="AN272" s="171"/>
      <c r="AO272" s="171"/>
      <c r="AP272" s="171"/>
      <c r="AQ272" s="171"/>
      <c r="AR272" s="171"/>
      <c r="AS272" s="171"/>
      <c r="AT272" s="171"/>
      <c r="AU272" s="163"/>
      <c r="AV272" s="163"/>
      <c r="AW272" s="163"/>
      <c r="AX272" s="163"/>
    </row>
    <row r="273" spans="1:50" s="167" customFormat="1" ht="25" customHeight="1" x14ac:dyDescent="0.35">
      <c r="A273" s="163"/>
      <c r="B273" s="163"/>
      <c r="C273" s="176"/>
      <c r="D273" s="164"/>
      <c r="E273" s="164"/>
      <c r="F273" s="164"/>
      <c r="G273" s="163"/>
      <c r="H273" s="163"/>
      <c r="I273" s="163"/>
      <c r="J273" s="165"/>
      <c r="K273" s="163"/>
      <c r="L273" s="163"/>
      <c r="M273" s="163"/>
      <c r="N273" s="163"/>
      <c r="O273" s="163"/>
      <c r="P273" s="163"/>
      <c r="Q273" s="163"/>
      <c r="R273" s="163"/>
      <c r="S273" s="163"/>
      <c r="T273" s="163"/>
      <c r="U273" s="164"/>
      <c r="V273" s="164"/>
      <c r="W273" s="164"/>
      <c r="Y273" s="164"/>
      <c r="Z273" s="164"/>
      <c r="AA273" s="164"/>
      <c r="AB273" s="173"/>
      <c r="AC273" s="174"/>
      <c r="AD273" s="169"/>
      <c r="AF273" s="169"/>
      <c r="AG273" s="162"/>
      <c r="AJ273"/>
      <c r="AK273" s="171"/>
      <c r="AM273" s="171"/>
      <c r="AN273" s="171"/>
      <c r="AO273" s="171"/>
      <c r="AP273" s="171"/>
      <c r="AQ273" s="171"/>
      <c r="AR273" s="171"/>
      <c r="AS273" s="171"/>
      <c r="AT273" s="171"/>
      <c r="AU273" s="163"/>
      <c r="AV273" s="163"/>
      <c r="AW273" s="163"/>
      <c r="AX273" s="163"/>
    </row>
    <row r="274" spans="1:50" s="167" customFormat="1" ht="25" customHeight="1" x14ac:dyDescent="0.35">
      <c r="A274" s="163"/>
      <c r="B274" s="163"/>
      <c r="C274" s="176"/>
      <c r="D274" s="164"/>
      <c r="E274" s="164"/>
      <c r="F274" s="164"/>
      <c r="G274" s="163"/>
      <c r="H274" s="163"/>
      <c r="I274" s="163"/>
      <c r="J274" s="165"/>
      <c r="K274" s="163"/>
      <c r="L274" s="163"/>
      <c r="M274" s="163"/>
      <c r="N274" s="163"/>
      <c r="O274" s="163"/>
      <c r="P274" s="163"/>
      <c r="Q274" s="163"/>
      <c r="R274" s="163"/>
      <c r="S274" s="163"/>
      <c r="T274" s="163"/>
      <c r="U274" s="164"/>
      <c r="V274" s="164"/>
      <c r="W274" s="164"/>
      <c r="Y274" s="164"/>
      <c r="Z274" s="164"/>
      <c r="AA274" s="164"/>
      <c r="AB274" s="173"/>
      <c r="AC274" s="174"/>
      <c r="AD274" s="169"/>
      <c r="AF274" s="179"/>
      <c r="AG274" s="162"/>
      <c r="AJ274"/>
      <c r="AK274" s="171"/>
      <c r="AM274" s="171"/>
      <c r="AN274" s="171"/>
      <c r="AO274" s="171"/>
      <c r="AP274" s="171"/>
      <c r="AQ274" s="171"/>
      <c r="AR274" s="171"/>
      <c r="AS274" s="171"/>
      <c r="AT274" s="171"/>
      <c r="AU274" s="163"/>
      <c r="AV274" s="163"/>
      <c r="AW274" s="163"/>
      <c r="AX274" s="163"/>
    </row>
    <row r="275" spans="1:50" s="167" customFormat="1" ht="25" customHeight="1" x14ac:dyDescent="0.35">
      <c r="A275" s="163"/>
      <c r="B275" s="163"/>
      <c r="C275" s="176"/>
      <c r="D275" s="164"/>
      <c r="E275" s="164"/>
      <c r="F275" s="164"/>
      <c r="G275" s="163"/>
      <c r="H275" s="163"/>
      <c r="I275" s="163"/>
      <c r="J275" s="165"/>
      <c r="K275" s="163"/>
      <c r="L275" s="163"/>
      <c r="M275" s="163"/>
      <c r="N275" s="163"/>
      <c r="O275" s="163"/>
      <c r="P275" s="163"/>
      <c r="Q275" s="163"/>
      <c r="R275" s="163"/>
      <c r="S275" s="163"/>
      <c r="T275" s="163"/>
      <c r="U275" s="164"/>
      <c r="V275" s="164"/>
      <c r="W275" s="164"/>
      <c r="Y275" s="164"/>
      <c r="Z275" s="164"/>
      <c r="AA275" s="164"/>
      <c r="AB275" s="173"/>
      <c r="AC275" s="174"/>
      <c r="AD275" s="169"/>
      <c r="AF275" s="179"/>
      <c r="AG275" s="162"/>
      <c r="AJ275"/>
      <c r="AK275" s="171"/>
      <c r="AM275" s="171"/>
      <c r="AN275" s="171"/>
      <c r="AO275" s="171"/>
      <c r="AP275" s="171"/>
      <c r="AQ275" s="171"/>
      <c r="AR275" s="171"/>
      <c r="AS275" s="171"/>
      <c r="AT275" s="171"/>
      <c r="AU275" s="163"/>
      <c r="AV275" s="163"/>
      <c r="AW275" s="163"/>
      <c r="AX275" s="163"/>
    </row>
    <row r="276" spans="1:50" s="167" customFormat="1" ht="25" customHeight="1" x14ac:dyDescent="0.35">
      <c r="A276" s="163"/>
      <c r="B276" s="163"/>
      <c r="C276" s="176"/>
      <c r="D276" s="164"/>
      <c r="E276" s="164"/>
      <c r="F276" s="164"/>
      <c r="G276" s="163"/>
      <c r="H276" s="163"/>
      <c r="I276" s="163"/>
      <c r="J276" s="165"/>
      <c r="K276" s="163"/>
      <c r="L276" s="163"/>
      <c r="M276" s="163"/>
      <c r="N276" s="163"/>
      <c r="O276" s="163"/>
      <c r="P276" s="163"/>
      <c r="Q276" s="163"/>
      <c r="R276" s="163"/>
      <c r="S276" s="163"/>
      <c r="T276" s="163"/>
      <c r="U276" s="164"/>
      <c r="V276" s="164"/>
      <c r="W276" s="164"/>
      <c r="Y276" s="164"/>
      <c r="Z276" s="164"/>
      <c r="AA276" s="164"/>
      <c r="AB276" s="164"/>
      <c r="AC276" s="174"/>
      <c r="AD276" s="169"/>
      <c r="AF276" s="179"/>
      <c r="AG276" s="162"/>
      <c r="AJ276"/>
      <c r="AK276" s="171"/>
      <c r="AM276" s="171"/>
      <c r="AN276" s="171"/>
      <c r="AO276" s="171"/>
      <c r="AP276" s="171"/>
      <c r="AQ276" s="171"/>
      <c r="AR276" s="171"/>
      <c r="AS276" s="171"/>
      <c r="AT276" s="171"/>
      <c r="AU276" s="163"/>
      <c r="AV276" s="163"/>
      <c r="AW276" s="163"/>
      <c r="AX276" s="163"/>
    </row>
    <row r="277" spans="1:50" s="167" customFormat="1" ht="25" customHeight="1" x14ac:dyDescent="0.35">
      <c r="A277" s="163"/>
      <c r="B277" s="163"/>
      <c r="C277" s="176"/>
      <c r="D277" s="164"/>
      <c r="E277" s="164"/>
      <c r="F277" s="164"/>
      <c r="G277" s="163"/>
      <c r="H277" s="163"/>
      <c r="I277" s="163"/>
      <c r="J277" s="165"/>
      <c r="K277" s="163"/>
      <c r="L277" s="163"/>
      <c r="M277" s="163"/>
      <c r="N277" s="163"/>
      <c r="O277" s="163"/>
      <c r="P277" s="163"/>
      <c r="Q277" s="163"/>
      <c r="R277" s="163"/>
      <c r="S277" s="163"/>
      <c r="T277" s="163"/>
      <c r="U277" s="164"/>
      <c r="V277" s="164"/>
      <c r="W277" s="164"/>
      <c r="Y277" s="164"/>
      <c r="Z277" s="164"/>
      <c r="AA277" s="164"/>
      <c r="AB277" s="164"/>
      <c r="AC277" s="174"/>
      <c r="AD277" s="169"/>
      <c r="AF277" s="179"/>
      <c r="AG277" s="162"/>
      <c r="AJ277"/>
      <c r="AK277" s="171"/>
      <c r="AM277" s="171"/>
      <c r="AN277" s="171"/>
      <c r="AO277" s="171"/>
      <c r="AP277" s="171"/>
      <c r="AQ277" s="171"/>
      <c r="AR277" s="171"/>
      <c r="AS277" s="171"/>
      <c r="AT277" s="171"/>
      <c r="AU277" s="163"/>
      <c r="AV277" s="163"/>
      <c r="AW277" s="163"/>
      <c r="AX277" s="163"/>
    </row>
    <row r="278" spans="1:50" s="167" customFormat="1" ht="25" customHeight="1" x14ac:dyDescent="0.35">
      <c r="A278" s="163"/>
      <c r="B278" s="163"/>
      <c r="C278" s="176"/>
      <c r="D278" s="164"/>
      <c r="E278" s="164"/>
      <c r="F278" s="164"/>
      <c r="G278" s="163"/>
      <c r="H278" s="163"/>
      <c r="I278" s="163"/>
      <c r="J278" s="165"/>
      <c r="K278" s="163"/>
      <c r="L278" s="163"/>
      <c r="M278" s="163"/>
      <c r="N278" s="163"/>
      <c r="O278" s="163"/>
      <c r="P278" s="163"/>
      <c r="Q278" s="163"/>
      <c r="R278" s="163"/>
      <c r="S278" s="163"/>
      <c r="T278" s="163"/>
      <c r="U278" s="164"/>
      <c r="V278" s="164"/>
      <c r="W278" s="164"/>
      <c r="Y278" s="164"/>
      <c r="Z278" s="164"/>
      <c r="AA278" s="164"/>
      <c r="AB278" s="164"/>
      <c r="AC278" s="174"/>
      <c r="AD278" s="169"/>
      <c r="AF278" s="179"/>
      <c r="AG278" s="162"/>
      <c r="AJ278"/>
      <c r="AK278" s="171"/>
      <c r="AM278" s="171"/>
      <c r="AN278" s="171"/>
      <c r="AO278" s="171"/>
      <c r="AP278" s="171"/>
      <c r="AQ278" s="171"/>
      <c r="AR278" s="171"/>
      <c r="AS278" s="171"/>
      <c r="AT278" s="171"/>
      <c r="AU278" s="163"/>
      <c r="AV278" s="163"/>
      <c r="AW278" s="163"/>
      <c r="AX278" s="163"/>
    </row>
    <row r="279" spans="1:50" s="167" customFormat="1" ht="25" customHeight="1" x14ac:dyDescent="0.35">
      <c r="A279" s="163"/>
      <c r="B279" s="163"/>
      <c r="C279" s="176"/>
      <c r="D279" s="164"/>
      <c r="E279" s="164"/>
      <c r="F279" s="164"/>
      <c r="G279" s="163"/>
      <c r="H279" s="163"/>
      <c r="I279" s="163"/>
      <c r="J279" s="165"/>
      <c r="K279" s="163"/>
      <c r="L279" s="163"/>
      <c r="M279" s="163"/>
      <c r="N279" s="163"/>
      <c r="O279" s="163"/>
      <c r="P279" s="163"/>
      <c r="Q279" s="163"/>
      <c r="R279" s="163"/>
      <c r="S279" s="163"/>
      <c r="T279" s="163"/>
      <c r="U279" s="164"/>
      <c r="V279" s="164"/>
      <c r="W279" s="164"/>
      <c r="Y279" s="164"/>
      <c r="Z279" s="164"/>
      <c r="AA279" s="164"/>
      <c r="AB279" s="164"/>
      <c r="AC279" s="174"/>
      <c r="AD279" s="169"/>
      <c r="AF279" s="179"/>
      <c r="AG279" s="162"/>
      <c r="AJ279"/>
      <c r="AK279" s="171"/>
      <c r="AM279" s="171"/>
      <c r="AN279" s="171"/>
      <c r="AO279" s="171"/>
      <c r="AP279" s="171"/>
      <c r="AQ279" s="171"/>
      <c r="AR279" s="171"/>
      <c r="AS279" s="171"/>
      <c r="AT279" s="171"/>
      <c r="AU279" s="163"/>
      <c r="AV279" s="163"/>
      <c r="AW279" s="163"/>
      <c r="AX279" s="163"/>
    </row>
    <row r="280" spans="1:50" s="167" customFormat="1" ht="25" customHeight="1" x14ac:dyDescent="0.35">
      <c r="A280" s="163"/>
      <c r="B280" s="163"/>
      <c r="C280" s="176"/>
      <c r="D280" s="164"/>
      <c r="E280" s="164"/>
      <c r="F280" s="164"/>
      <c r="G280" s="163"/>
      <c r="H280" s="163"/>
      <c r="I280" s="163"/>
      <c r="J280" s="165"/>
      <c r="K280" s="163"/>
      <c r="L280" s="163"/>
      <c r="M280" s="163"/>
      <c r="N280" s="163"/>
      <c r="O280" s="163"/>
      <c r="P280" s="163"/>
      <c r="Q280" s="163"/>
      <c r="R280" s="163"/>
      <c r="S280" s="163"/>
      <c r="T280" s="163"/>
      <c r="U280" s="164"/>
      <c r="V280" s="164"/>
      <c r="W280" s="164"/>
      <c r="Y280" s="164"/>
      <c r="Z280" s="164"/>
      <c r="AA280" s="164"/>
      <c r="AB280" s="164"/>
      <c r="AC280" s="174"/>
      <c r="AD280" s="169"/>
      <c r="AF280" s="179"/>
      <c r="AG280" s="162"/>
      <c r="AJ280"/>
      <c r="AK280" s="171"/>
      <c r="AM280" s="171"/>
      <c r="AN280" s="171"/>
      <c r="AO280" s="171"/>
      <c r="AP280" s="171"/>
      <c r="AQ280" s="171"/>
      <c r="AR280" s="171"/>
      <c r="AS280" s="171"/>
      <c r="AT280" s="171"/>
      <c r="AU280" s="163"/>
      <c r="AV280" s="163"/>
      <c r="AW280" s="163"/>
      <c r="AX280" s="163"/>
    </row>
    <row r="281" spans="1:50" s="167" customFormat="1" ht="25" customHeight="1" x14ac:dyDescent="0.35">
      <c r="A281" s="163"/>
      <c r="B281" s="163"/>
      <c r="C281" s="176"/>
      <c r="D281" s="164"/>
      <c r="E281" s="164"/>
      <c r="F281" s="164"/>
      <c r="G281" s="163"/>
      <c r="H281" s="163"/>
      <c r="I281" s="163"/>
      <c r="J281" s="165"/>
      <c r="K281" s="163"/>
      <c r="L281" s="163"/>
      <c r="M281" s="163"/>
      <c r="N281" s="163"/>
      <c r="O281" s="163"/>
      <c r="P281" s="163"/>
      <c r="Q281" s="163"/>
      <c r="R281" s="163"/>
      <c r="S281" s="163"/>
      <c r="T281" s="163"/>
      <c r="U281" s="164"/>
      <c r="V281" s="164"/>
      <c r="W281" s="164"/>
      <c r="Y281" s="164"/>
      <c r="Z281" s="164"/>
      <c r="AA281" s="164"/>
      <c r="AB281" s="164"/>
      <c r="AC281" s="174"/>
      <c r="AD281" s="169"/>
      <c r="AF281" s="179"/>
      <c r="AG281" s="162"/>
      <c r="AJ281"/>
      <c r="AK281" s="171"/>
      <c r="AM281" s="171"/>
      <c r="AN281" s="171"/>
      <c r="AO281" s="171"/>
      <c r="AP281" s="171"/>
      <c r="AQ281" s="171"/>
      <c r="AR281" s="171"/>
      <c r="AS281" s="171"/>
      <c r="AT281" s="171"/>
      <c r="AU281" s="163"/>
      <c r="AV281" s="163"/>
      <c r="AW281" s="163"/>
      <c r="AX281" s="163"/>
    </row>
    <row r="282" spans="1:50" s="167" customFormat="1" ht="25" customHeight="1" x14ac:dyDescent="0.35">
      <c r="A282" s="163"/>
      <c r="B282" s="163"/>
      <c r="C282" s="176"/>
      <c r="D282" s="164"/>
      <c r="E282" s="164"/>
      <c r="F282" s="164"/>
      <c r="G282" s="163"/>
      <c r="H282" s="163"/>
      <c r="I282" s="163"/>
      <c r="J282" s="165"/>
      <c r="K282" s="163"/>
      <c r="L282" s="163"/>
      <c r="M282" s="163"/>
      <c r="N282" s="163"/>
      <c r="O282" s="163"/>
      <c r="P282" s="163"/>
      <c r="Q282" s="163"/>
      <c r="R282" s="163"/>
      <c r="S282" s="163"/>
      <c r="T282" s="163"/>
      <c r="U282" s="164"/>
      <c r="V282" s="164"/>
      <c r="W282" s="164"/>
      <c r="Y282" s="164"/>
      <c r="Z282" s="164"/>
      <c r="AA282" s="164"/>
      <c r="AB282" s="164"/>
      <c r="AC282" s="174"/>
      <c r="AD282" s="169"/>
      <c r="AF282" s="179"/>
      <c r="AG282" s="162"/>
      <c r="AJ282"/>
      <c r="AK282" s="171"/>
      <c r="AM282" s="171"/>
      <c r="AN282" s="171"/>
      <c r="AO282" s="171"/>
      <c r="AP282" s="171"/>
      <c r="AQ282" s="171"/>
      <c r="AR282" s="171"/>
      <c r="AS282" s="171"/>
      <c r="AT282" s="171"/>
      <c r="AU282" s="163"/>
      <c r="AV282" s="163"/>
      <c r="AW282" s="163"/>
      <c r="AX282" s="163"/>
    </row>
    <row r="283" spans="1:50" customFormat="1" ht="33.75" customHeight="1" x14ac:dyDescent="0.4">
      <c r="L283" s="163"/>
      <c r="Q283" s="189"/>
      <c r="AB283" s="177"/>
      <c r="AL283" s="167"/>
      <c r="AN283" s="171"/>
      <c r="AO283" s="171"/>
    </row>
    <row r="284" spans="1:50" customFormat="1" ht="20.149999999999999" customHeight="1" x14ac:dyDescent="0.4">
      <c r="L284" s="163"/>
      <c r="Q284" s="189"/>
      <c r="AB284" s="177"/>
      <c r="AL284" s="167"/>
      <c r="AN284" s="171"/>
      <c r="AO284" s="171"/>
    </row>
    <row r="285" spans="1:50" customFormat="1" ht="20.149999999999999" customHeight="1" x14ac:dyDescent="0.4">
      <c r="L285" s="163"/>
      <c r="Q285" s="189"/>
      <c r="AB285" s="177"/>
      <c r="AL285" s="167"/>
      <c r="AN285" s="171"/>
      <c r="AO285" s="171"/>
    </row>
    <row r="286" spans="1:50" customFormat="1" ht="20.149999999999999" customHeight="1" x14ac:dyDescent="0.4">
      <c r="L286" s="163"/>
      <c r="Q286" s="189"/>
      <c r="AB286" s="177"/>
      <c r="AL286" s="167"/>
      <c r="AN286" s="171"/>
      <c r="AO286" s="171"/>
    </row>
    <row r="287" spans="1:50" customFormat="1" ht="20.149999999999999" customHeight="1" x14ac:dyDescent="0.4">
      <c r="L287" s="163"/>
      <c r="Q287" s="189"/>
      <c r="AB287" s="177"/>
      <c r="AL287" s="167"/>
      <c r="AN287" s="171"/>
      <c r="AO287" s="171"/>
    </row>
    <row r="288" spans="1:50" customFormat="1" ht="20.149999999999999" customHeight="1" x14ac:dyDescent="0.4">
      <c r="L288" s="163"/>
      <c r="Q288" s="189"/>
      <c r="AB288" s="177"/>
      <c r="AL288" s="167"/>
      <c r="AN288" s="171"/>
      <c r="AO288" s="171"/>
    </row>
    <row r="289" spans="12:41" customFormat="1" ht="20.149999999999999" customHeight="1" x14ac:dyDescent="0.4">
      <c r="L289" s="163"/>
      <c r="Q289" s="189"/>
      <c r="AL289" s="167"/>
      <c r="AN289" s="171"/>
      <c r="AO289" s="171"/>
    </row>
    <row r="290" spans="12:41" customFormat="1" ht="20.149999999999999" customHeight="1" x14ac:dyDescent="0.35">
      <c r="L290" s="163"/>
      <c r="AB290" s="177"/>
      <c r="AL290" s="167"/>
      <c r="AN290" s="171"/>
      <c r="AO290" s="171"/>
    </row>
    <row r="291" spans="12:41" customFormat="1" ht="20.149999999999999" customHeight="1" x14ac:dyDescent="0.35">
      <c r="L291" s="163"/>
      <c r="AB291" s="177"/>
      <c r="AL291" s="167"/>
      <c r="AN291" s="171"/>
      <c r="AO291" s="171"/>
    </row>
    <row r="292" spans="12:41" customFormat="1" ht="20.149999999999999" customHeight="1" x14ac:dyDescent="0.35">
      <c r="L292" s="163"/>
      <c r="AB292" s="177"/>
      <c r="AL292" s="167"/>
      <c r="AN292" s="171"/>
      <c r="AO292" s="171"/>
    </row>
    <row r="293" spans="12:41" customFormat="1" ht="20.149999999999999" customHeight="1" x14ac:dyDescent="0.35">
      <c r="L293" s="163"/>
      <c r="AB293" s="177"/>
      <c r="AL293" s="167"/>
      <c r="AN293" s="171"/>
      <c r="AO293" s="171"/>
    </row>
    <row r="294" spans="12:41" customFormat="1" ht="20.149999999999999" customHeight="1" x14ac:dyDescent="0.35">
      <c r="L294" s="163"/>
      <c r="AB294" s="177"/>
      <c r="AL294" s="167"/>
      <c r="AN294" s="171"/>
      <c r="AO294" s="171"/>
    </row>
    <row r="295" spans="12:41" customFormat="1" ht="20.149999999999999" customHeight="1" x14ac:dyDescent="0.4">
      <c r="L295" s="163"/>
      <c r="M295" s="189"/>
      <c r="AB295" s="177"/>
      <c r="AL295" s="167"/>
      <c r="AN295" s="171"/>
      <c r="AO295" s="171"/>
    </row>
    <row r="296" spans="12:41" customFormat="1" ht="16.5" customHeight="1" x14ac:dyDescent="0.35">
      <c r="L296" s="163"/>
      <c r="AB296" s="177"/>
      <c r="AL296" s="167"/>
      <c r="AN296" s="171"/>
      <c r="AO296" s="171"/>
    </row>
    <row r="297" spans="12:41" customFormat="1" ht="20.149999999999999" customHeight="1" x14ac:dyDescent="0.4">
      <c r="L297" s="163"/>
      <c r="AB297" s="177"/>
      <c r="AC297" s="189"/>
      <c r="AL297" s="167"/>
      <c r="AN297" s="171"/>
      <c r="AO297" s="171"/>
    </row>
    <row r="298" spans="12:41" customFormat="1" ht="20.149999999999999" customHeight="1" x14ac:dyDescent="0.4">
      <c r="L298" s="163"/>
      <c r="AB298" s="177"/>
      <c r="AC298" s="189"/>
      <c r="AL298" s="167"/>
      <c r="AN298" s="171"/>
      <c r="AO298" s="171"/>
    </row>
    <row r="299" spans="12:41" customFormat="1" ht="20.149999999999999" customHeight="1" x14ac:dyDescent="0.4">
      <c r="L299" s="163"/>
      <c r="AB299" s="177"/>
      <c r="AC299" s="189"/>
      <c r="AL299" s="167"/>
      <c r="AN299" s="171"/>
      <c r="AO299" s="171"/>
    </row>
    <row r="300" spans="12:41" customFormat="1" ht="20.149999999999999" customHeight="1" x14ac:dyDescent="0.4">
      <c r="L300" s="163"/>
      <c r="AB300" s="177"/>
      <c r="AC300" s="189"/>
      <c r="AL300" s="167"/>
      <c r="AN300" s="171"/>
      <c r="AO300" s="171"/>
    </row>
    <row r="301" spans="12:41" customFormat="1" ht="20.149999999999999" customHeight="1" x14ac:dyDescent="0.4">
      <c r="L301" s="163"/>
      <c r="AB301" s="177"/>
      <c r="AC301" s="189"/>
      <c r="AL301" s="167"/>
      <c r="AN301" s="171"/>
      <c r="AO301" s="171"/>
    </row>
    <row r="302" spans="12:41" customFormat="1" ht="20.149999999999999" customHeight="1" x14ac:dyDescent="0.4">
      <c r="L302" s="163"/>
      <c r="AB302" s="177"/>
      <c r="AC302" s="189"/>
      <c r="AL302" s="167"/>
      <c r="AN302" s="171"/>
      <c r="AO302" s="171"/>
    </row>
    <row r="303" spans="12:41" customFormat="1" ht="20.149999999999999" customHeight="1" x14ac:dyDescent="0.4">
      <c r="L303" s="163"/>
      <c r="AB303" s="177"/>
      <c r="AC303" s="189"/>
      <c r="AL303" s="167"/>
      <c r="AN303" s="171"/>
      <c r="AO303" s="171"/>
    </row>
    <row r="304" spans="12:41" customFormat="1" ht="20.149999999999999" customHeight="1" x14ac:dyDescent="0.4">
      <c r="L304" s="163"/>
      <c r="AB304" s="177"/>
      <c r="AC304" s="189"/>
      <c r="AL304" s="167"/>
      <c r="AN304" s="171"/>
      <c r="AO304" s="171"/>
    </row>
    <row r="305" spans="12:41" customFormat="1" ht="20.149999999999999" customHeight="1" x14ac:dyDescent="0.4">
      <c r="L305" s="163"/>
      <c r="AB305" s="177"/>
      <c r="AC305" s="189"/>
      <c r="AL305" s="167"/>
      <c r="AN305" s="171"/>
      <c r="AO305" s="171"/>
    </row>
    <row r="306" spans="12:41" customFormat="1" ht="20.149999999999999" customHeight="1" x14ac:dyDescent="0.4">
      <c r="L306" s="163"/>
      <c r="AB306" s="177"/>
      <c r="AC306" s="189"/>
      <c r="AL306" s="167"/>
      <c r="AN306" s="171"/>
      <c r="AO306" s="171"/>
    </row>
    <row r="307" spans="12:41" customFormat="1" ht="20.149999999999999" customHeight="1" x14ac:dyDescent="0.4">
      <c r="L307" s="163"/>
      <c r="AB307" s="177"/>
      <c r="AC307" s="189"/>
      <c r="AL307" s="167"/>
      <c r="AN307" s="171"/>
      <c r="AO307" s="171"/>
    </row>
    <row r="308" spans="12:41" customFormat="1" ht="20.149999999999999" customHeight="1" x14ac:dyDescent="0.4">
      <c r="L308" s="163"/>
      <c r="AB308" s="177"/>
      <c r="AC308" s="189"/>
      <c r="AF308" s="88"/>
      <c r="AL308" s="167"/>
      <c r="AN308" s="171"/>
      <c r="AO308" s="171"/>
    </row>
    <row r="309" spans="12:41" customFormat="1" ht="20.149999999999999" customHeight="1" x14ac:dyDescent="0.4">
      <c r="L309" s="163"/>
      <c r="AB309" s="177"/>
      <c r="AC309" s="189"/>
      <c r="AF309" s="88"/>
      <c r="AL309" s="167"/>
      <c r="AN309" s="171"/>
      <c r="AO309" s="171"/>
    </row>
    <row r="310" spans="12:41" customFormat="1" ht="20.149999999999999" customHeight="1" x14ac:dyDescent="0.35">
      <c r="L310" s="163"/>
      <c r="AB310" s="177"/>
      <c r="AF310" s="88"/>
      <c r="AL310" s="167"/>
      <c r="AN310" s="171"/>
      <c r="AO310" s="171"/>
    </row>
    <row r="311" spans="12:41" customFormat="1" ht="20.149999999999999" customHeight="1" x14ac:dyDescent="0.35">
      <c r="L311" s="163"/>
      <c r="AB311" s="177"/>
      <c r="AF311" s="88"/>
      <c r="AL311" s="167"/>
      <c r="AN311" s="171"/>
      <c r="AO311" s="171"/>
    </row>
    <row r="312" spans="12:41" customFormat="1" ht="20.149999999999999" customHeight="1" x14ac:dyDescent="0.35">
      <c r="L312" s="163"/>
      <c r="AB312" s="177"/>
      <c r="AF312" s="88"/>
      <c r="AL312" s="167"/>
      <c r="AN312" s="171"/>
      <c r="AO312" s="171"/>
    </row>
    <row r="313" spans="12:41" customFormat="1" ht="20.149999999999999" customHeight="1" x14ac:dyDescent="0.35">
      <c r="L313" s="163"/>
      <c r="AB313" s="177"/>
      <c r="AF313" s="88"/>
      <c r="AL313" s="167"/>
      <c r="AN313" s="171"/>
      <c r="AO313" s="171"/>
    </row>
    <row r="314" spans="12:41" customFormat="1" ht="20.149999999999999" customHeight="1" x14ac:dyDescent="0.35">
      <c r="L314" s="163"/>
      <c r="AB314" s="177"/>
      <c r="AF314" s="88"/>
      <c r="AL314" s="167"/>
      <c r="AN314" s="171"/>
      <c r="AO314" s="171"/>
    </row>
    <row r="315" spans="12:41" customFormat="1" ht="20.149999999999999" customHeight="1" x14ac:dyDescent="0.35">
      <c r="L315" s="163"/>
      <c r="AB315" s="177"/>
      <c r="AF315" s="88"/>
      <c r="AL315" s="167"/>
      <c r="AN315" s="171"/>
      <c r="AO315" s="171"/>
    </row>
    <row r="316" spans="12:41" customFormat="1" ht="20.149999999999999" customHeight="1" x14ac:dyDescent="0.35">
      <c r="L316" s="163"/>
      <c r="AB316" s="177"/>
      <c r="AF316" s="88"/>
      <c r="AL316" s="167"/>
      <c r="AN316" s="171"/>
      <c r="AO316" s="171"/>
    </row>
    <row r="317" spans="12:41" customFormat="1" ht="20.149999999999999" customHeight="1" x14ac:dyDescent="0.35">
      <c r="L317" s="163"/>
      <c r="AB317" s="177"/>
      <c r="AF317" s="88"/>
      <c r="AL317" s="167"/>
      <c r="AN317" s="171"/>
      <c r="AO317" s="171"/>
    </row>
    <row r="318" spans="12:41" customFormat="1" ht="20.149999999999999" customHeight="1" x14ac:dyDescent="0.35">
      <c r="L318" s="163"/>
      <c r="AB318" s="177"/>
      <c r="AF318" s="88"/>
      <c r="AL318" s="167"/>
      <c r="AN318" s="171"/>
      <c r="AO318" s="171"/>
    </row>
    <row r="319" spans="12:41" customFormat="1" ht="20.149999999999999" customHeight="1" x14ac:dyDescent="0.35">
      <c r="L319" s="163"/>
      <c r="AB319" s="177"/>
      <c r="AF319" s="88"/>
      <c r="AL319" s="167"/>
      <c r="AN319" s="171"/>
      <c r="AO319" s="171"/>
    </row>
    <row r="320" spans="12:41" customFormat="1" ht="20.149999999999999" customHeight="1" x14ac:dyDescent="0.35">
      <c r="L320" s="163"/>
      <c r="AB320" s="177"/>
      <c r="AD320" s="190"/>
      <c r="AF320" s="88"/>
      <c r="AL320" s="167"/>
      <c r="AN320" s="171"/>
      <c r="AO320" s="171"/>
    </row>
    <row r="321" spans="12:41" customFormat="1" ht="20.149999999999999" customHeight="1" x14ac:dyDescent="0.35">
      <c r="L321" s="163"/>
      <c r="AB321" s="177"/>
      <c r="AL321" s="167"/>
      <c r="AN321" s="171"/>
      <c r="AO321" s="171"/>
    </row>
    <row r="322" spans="12:41" customFormat="1" ht="20.149999999999999" customHeight="1" x14ac:dyDescent="0.35">
      <c r="L322" s="163"/>
      <c r="AB322" s="177"/>
      <c r="AL322" s="167"/>
      <c r="AN322" s="171"/>
      <c r="AO322" s="171"/>
    </row>
    <row r="323" spans="12:41" customFormat="1" ht="20.149999999999999" customHeight="1" x14ac:dyDescent="0.35">
      <c r="L323" s="163"/>
      <c r="AB323" s="177"/>
      <c r="AL323" s="167"/>
      <c r="AN323" s="171"/>
      <c r="AO323" s="171"/>
    </row>
    <row r="324" spans="12:41" customFormat="1" ht="20.149999999999999" customHeight="1" x14ac:dyDescent="0.35">
      <c r="L324" s="163"/>
      <c r="AB324" s="177"/>
      <c r="AL324" s="167"/>
      <c r="AN324" s="171"/>
      <c r="AO324" s="171"/>
    </row>
    <row r="325" spans="12:41" customFormat="1" ht="20.149999999999999" customHeight="1" x14ac:dyDescent="0.35">
      <c r="L325" s="163"/>
      <c r="AB325" s="177"/>
      <c r="AL325" s="167"/>
      <c r="AN325" s="171"/>
      <c r="AO325" s="171"/>
    </row>
    <row r="326" spans="12:41" customFormat="1" ht="20.149999999999999" customHeight="1" x14ac:dyDescent="0.35">
      <c r="L326" s="163"/>
      <c r="AB326" s="177"/>
      <c r="AL326" s="167"/>
      <c r="AN326" s="171"/>
      <c r="AO326" s="171"/>
    </row>
    <row r="327" spans="12:41" customFormat="1" ht="20.149999999999999" customHeight="1" x14ac:dyDescent="0.35">
      <c r="L327" s="163"/>
      <c r="AB327" s="177"/>
      <c r="AL327" s="167"/>
      <c r="AN327" s="171"/>
      <c r="AO327" s="171"/>
    </row>
    <row r="328" spans="12:41" customFormat="1" ht="20.149999999999999" customHeight="1" x14ac:dyDescent="0.35">
      <c r="L328" s="163"/>
      <c r="AB328" s="177"/>
      <c r="AL328" s="167"/>
      <c r="AN328" s="171"/>
      <c r="AO328" s="171"/>
    </row>
    <row r="329" spans="12:41" customFormat="1" ht="20.149999999999999" customHeight="1" x14ac:dyDescent="0.35">
      <c r="L329" s="163"/>
      <c r="AB329" s="177"/>
      <c r="AL329" s="167"/>
      <c r="AN329" s="171"/>
      <c r="AO329" s="171"/>
    </row>
    <row r="330" spans="12:41" customFormat="1" ht="20.149999999999999" customHeight="1" x14ac:dyDescent="0.35">
      <c r="L330" s="163"/>
      <c r="AB330" s="177"/>
      <c r="AL330" s="167"/>
      <c r="AN330" s="171"/>
      <c r="AO330" s="171"/>
    </row>
    <row r="331" spans="12:41" customFormat="1" ht="20.149999999999999" customHeight="1" x14ac:dyDescent="0.35">
      <c r="L331" s="163"/>
      <c r="AB331" s="177"/>
      <c r="AF331" s="88"/>
      <c r="AL331" s="167"/>
      <c r="AN331" s="171"/>
      <c r="AO331" s="171"/>
    </row>
    <row r="332" spans="12:41" customFormat="1" ht="20.149999999999999" customHeight="1" x14ac:dyDescent="0.35">
      <c r="L332" s="163"/>
      <c r="AB332" s="177"/>
      <c r="AF332" s="88"/>
      <c r="AL332" s="167"/>
      <c r="AN332" s="171"/>
      <c r="AO332" s="171"/>
    </row>
    <row r="333" spans="12:41" customFormat="1" ht="20.149999999999999" customHeight="1" x14ac:dyDescent="0.35">
      <c r="L333" s="163"/>
      <c r="X333" s="191"/>
      <c r="Y333" s="191"/>
      <c r="AB333" s="177"/>
      <c r="AH333" s="191"/>
      <c r="AL333" s="167"/>
      <c r="AN333" s="171"/>
      <c r="AO333" s="171"/>
    </row>
    <row r="334" spans="12:41" customFormat="1" ht="20.149999999999999" customHeight="1" x14ac:dyDescent="0.35">
      <c r="L334" s="163"/>
      <c r="AB334" s="177"/>
      <c r="AL334" s="167"/>
      <c r="AN334" s="171"/>
      <c r="AO334" s="171"/>
    </row>
    <row r="335" spans="12:41" customFormat="1" ht="20.149999999999999" customHeight="1" x14ac:dyDescent="0.35">
      <c r="L335" s="163"/>
      <c r="AB335" s="177"/>
      <c r="AL335" s="167"/>
      <c r="AN335" s="171"/>
      <c r="AO335" s="171"/>
    </row>
    <row r="336" spans="12:41" customFormat="1" ht="20.149999999999999" customHeight="1" x14ac:dyDescent="0.35">
      <c r="L336" s="163"/>
      <c r="AB336" s="177"/>
      <c r="AL336" s="167"/>
      <c r="AN336" s="171"/>
      <c r="AO336" s="171"/>
    </row>
    <row r="337" spans="12:41" customFormat="1" ht="20.149999999999999" customHeight="1" x14ac:dyDescent="0.35">
      <c r="L337" s="163"/>
      <c r="AB337" s="177"/>
      <c r="AL337" s="167"/>
      <c r="AN337" s="171"/>
      <c r="AO337" s="171"/>
    </row>
    <row r="338" spans="12:41" customFormat="1" ht="20.149999999999999" customHeight="1" x14ac:dyDescent="0.35">
      <c r="L338" s="163"/>
      <c r="AB338" s="177"/>
      <c r="AF338" s="88"/>
      <c r="AL338" s="167"/>
      <c r="AN338" s="171"/>
      <c r="AO338" s="171"/>
    </row>
    <row r="339" spans="12:41" customFormat="1" ht="20.149999999999999" customHeight="1" x14ac:dyDescent="0.35">
      <c r="L339" s="163"/>
      <c r="AB339" s="177"/>
      <c r="AF339" s="88"/>
      <c r="AL339" s="167"/>
      <c r="AN339" s="171"/>
      <c r="AO339" s="171"/>
    </row>
    <row r="340" spans="12:41" customFormat="1" ht="20.149999999999999" customHeight="1" x14ac:dyDescent="0.35">
      <c r="L340" s="163"/>
      <c r="AB340" s="177"/>
      <c r="AL340" s="167"/>
      <c r="AN340" s="171"/>
      <c r="AO340" s="171"/>
    </row>
    <row r="341" spans="12:41" customFormat="1" ht="20.149999999999999" customHeight="1" x14ac:dyDescent="0.35">
      <c r="L341" s="163"/>
      <c r="AB341" s="177"/>
      <c r="AF341" s="88"/>
      <c r="AL341" s="167"/>
      <c r="AN341" s="171"/>
      <c r="AO341" s="171"/>
    </row>
    <row r="342" spans="12:41" customFormat="1" ht="20.149999999999999" customHeight="1" x14ac:dyDescent="0.35">
      <c r="L342" s="163"/>
      <c r="AB342" s="177"/>
      <c r="AL342" s="167"/>
      <c r="AN342" s="171"/>
      <c r="AO342" s="171"/>
    </row>
    <row r="343" spans="12:41" customFormat="1" ht="20.149999999999999" customHeight="1" x14ac:dyDescent="0.35">
      <c r="L343" s="163"/>
      <c r="X343" s="191"/>
      <c r="Y343" s="191"/>
      <c r="AB343" s="177"/>
      <c r="AH343" s="191"/>
      <c r="AL343" s="167"/>
      <c r="AN343" s="171"/>
      <c r="AO343" s="171"/>
    </row>
    <row r="344" spans="12:41" customFormat="1" ht="20.149999999999999" customHeight="1" x14ac:dyDescent="0.35">
      <c r="L344" s="163"/>
      <c r="AB344" s="177"/>
      <c r="AL344" s="167"/>
      <c r="AN344" s="171"/>
      <c r="AO344" s="171"/>
    </row>
    <row r="345" spans="12:41" customFormat="1" ht="20.149999999999999" customHeight="1" x14ac:dyDescent="0.35">
      <c r="L345" s="163"/>
      <c r="AB345" s="177"/>
      <c r="AL345" s="167"/>
      <c r="AN345" s="171"/>
      <c r="AO345" s="171"/>
    </row>
    <row r="346" spans="12:41" customFormat="1" ht="20.149999999999999" customHeight="1" x14ac:dyDescent="0.35">
      <c r="L346" s="163"/>
      <c r="AB346" s="177"/>
      <c r="AL346" s="167"/>
      <c r="AN346" s="171"/>
      <c r="AO346" s="171"/>
    </row>
    <row r="347" spans="12:41" customFormat="1" ht="20.149999999999999" customHeight="1" x14ac:dyDescent="0.35">
      <c r="L347" s="163"/>
      <c r="AB347" s="177"/>
      <c r="AL347" s="167"/>
      <c r="AN347" s="171"/>
      <c r="AO347" s="171"/>
    </row>
    <row r="348" spans="12:41" customFormat="1" ht="20.149999999999999" customHeight="1" x14ac:dyDescent="0.35">
      <c r="L348" s="163"/>
      <c r="AB348" s="177"/>
      <c r="AL348" s="167"/>
      <c r="AN348" s="171"/>
      <c r="AO348" s="171"/>
    </row>
    <row r="349" spans="12:41" customFormat="1" ht="33.75" customHeight="1" x14ac:dyDescent="0.35">
      <c r="L349" s="163"/>
      <c r="AB349" s="177"/>
      <c r="AL349" s="167"/>
      <c r="AN349" s="171"/>
      <c r="AO349" s="171"/>
    </row>
    <row r="350" spans="12:41" customFormat="1" ht="20.149999999999999" customHeight="1" x14ac:dyDescent="0.35">
      <c r="L350" s="163"/>
      <c r="AB350" s="177"/>
      <c r="AL350" s="167"/>
      <c r="AN350" s="171"/>
      <c r="AO350" s="171"/>
    </row>
    <row r="351" spans="12:41" customFormat="1" ht="20.149999999999999" customHeight="1" x14ac:dyDescent="0.35">
      <c r="L351" s="163"/>
      <c r="AB351" s="177"/>
      <c r="AL351" s="167"/>
      <c r="AN351" s="171"/>
      <c r="AO351" s="171"/>
    </row>
    <row r="352" spans="12:41" customFormat="1" ht="20.149999999999999" customHeight="1" x14ac:dyDescent="0.35">
      <c r="L352" s="163"/>
      <c r="AB352" s="177"/>
      <c r="AL352" s="167"/>
      <c r="AN352" s="171"/>
      <c r="AO352" s="171"/>
    </row>
    <row r="353" spans="12:41" customFormat="1" ht="20.149999999999999" customHeight="1" x14ac:dyDescent="0.35">
      <c r="L353" s="163"/>
      <c r="AB353" s="177"/>
      <c r="AL353" s="167"/>
      <c r="AN353" s="171"/>
      <c r="AO353" s="171"/>
    </row>
    <row r="354" spans="12:41" customFormat="1" ht="20.149999999999999" customHeight="1" x14ac:dyDescent="0.35">
      <c r="L354" s="163"/>
      <c r="AB354" s="177"/>
      <c r="AL354" s="167"/>
      <c r="AN354" s="171"/>
      <c r="AO354" s="171"/>
    </row>
    <row r="355" spans="12:41" customFormat="1" ht="20.149999999999999" customHeight="1" x14ac:dyDescent="0.35">
      <c r="L355" s="163"/>
      <c r="AB355" s="177"/>
      <c r="AL355" s="167"/>
      <c r="AN355" s="171"/>
      <c r="AO355" s="171"/>
    </row>
    <row r="356" spans="12:41" customFormat="1" ht="20.149999999999999" customHeight="1" x14ac:dyDescent="0.35">
      <c r="L356" s="163"/>
      <c r="AB356" s="177"/>
      <c r="AL356" s="167"/>
      <c r="AN356" s="171"/>
      <c r="AO356" s="171"/>
    </row>
    <row r="357" spans="12:41" customFormat="1" ht="20.149999999999999" customHeight="1" x14ac:dyDescent="0.35">
      <c r="L357" s="163"/>
      <c r="AB357" s="177"/>
      <c r="AL357" s="167"/>
      <c r="AN357" s="171"/>
      <c r="AO357" s="171"/>
    </row>
    <row r="358" spans="12:41" customFormat="1" ht="20.149999999999999" customHeight="1" x14ac:dyDescent="0.35">
      <c r="L358" s="163"/>
      <c r="AB358" s="177"/>
      <c r="AL358" s="167"/>
      <c r="AN358" s="171"/>
      <c r="AO358" s="171"/>
    </row>
    <row r="359" spans="12:41" customFormat="1" ht="20.149999999999999" customHeight="1" x14ac:dyDescent="0.35">
      <c r="L359" s="163"/>
      <c r="AB359" s="177"/>
      <c r="AL359" s="167"/>
      <c r="AN359" s="171"/>
      <c r="AO359" s="171"/>
    </row>
    <row r="360" spans="12:41" customFormat="1" ht="20.149999999999999" customHeight="1" x14ac:dyDescent="0.35">
      <c r="L360" s="163"/>
      <c r="AB360" s="177"/>
      <c r="AL360" s="167"/>
      <c r="AN360" s="171"/>
      <c r="AO360" s="171"/>
    </row>
    <row r="361" spans="12:41" customFormat="1" ht="20.149999999999999" customHeight="1" x14ac:dyDescent="0.35">
      <c r="L361" s="163"/>
      <c r="AB361" s="177"/>
      <c r="AL361" s="167"/>
      <c r="AN361" s="171"/>
      <c r="AO361" s="171"/>
    </row>
    <row r="362" spans="12:41" customFormat="1" ht="20.149999999999999" customHeight="1" x14ac:dyDescent="0.35">
      <c r="L362" s="163"/>
      <c r="AB362" s="177"/>
      <c r="AL362" s="167"/>
      <c r="AN362" s="171"/>
      <c r="AO362" s="171"/>
    </row>
    <row r="363" spans="12:41" customFormat="1" ht="20.149999999999999" customHeight="1" x14ac:dyDescent="0.35">
      <c r="L363" s="163"/>
      <c r="AB363" s="177"/>
      <c r="AL363" s="167"/>
      <c r="AN363" s="171"/>
      <c r="AO363" s="171"/>
    </row>
    <row r="364" spans="12:41" customFormat="1" ht="20.149999999999999" customHeight="1" x14ac:dyDescent="0.35">
      <c r="L364" s="163"/>
      <c r="AB364" s="177"/>
      <c r="AL364" s="167"/>
      <c r="AN364" s="171"/>
      <c r="AO364" s="171"/>
    </row>
    <row r="365" spans="12:41" customFormat="1" ht="20.149999999999999" customHeight="1" x14ac:dyDescent="0.35">
      <c r="L365" s="163"/>
      <c r="AB365" s="177"/>
      <c r="AL365" s="167"/>
      <c r="AN365" s="171"/>
      <c r="AO365" s="171"/>
    </row>
    <row r="366" spans="12:41" customFormat="1" ht="20.149999999999999" customHeight="1" x14ac:dyDescent="0.35">
      <c r="L366" s="163"/>
      <c r="AB366" s="177"/>
      <c r="AL366" s="167"/>
      <c r="AN366" s="171"/>
      <c r="AO366" s="171"/>
    </row>
    <row r="367" spans="12:41" customFormat="1" ht="20.149999999999999" customHeight="1" x14ac:dyDescent="0.35">
      <c r="L367" s="163"/>
      <c r="AL367" s="167"/>
      <c r="AN367" s="171"/>
      <c r="AO367" s="171"/>
    </row>
    <row r="368" spans="12:41" customFormat="1" ht="20.149999999999999" customHeight="1" x14ac:dyDescent="0.35">
      <c r="L368" s="163"/>
      <c r="AL368" s="167"/>
      <c r="AN368" s="171"/>
      <c r="AO368" s="171"/>
    </row>
    <row r="369" spans="12:41" customFormat="1" ht="20.149999999999999" customHeight="1" x14ac:dyDescent="0.35">
      <c r="L369" s="163"/>
      <c r="AL369" s="167"/>
      <c r="AN369" s="171"/>
      <c r="AO369" s="171"/>
    </row>
    <row r="370" spans="12:41" customFormat="1" ht="20.149999999999999" customHeight="1" x14ac:dyDescent="0.35">
      <c r="L370" s="163"/>
      <c r="AL370" s="167"/>
      <c r="AN370" s="171"/>
      <c r="AO370" s="171"/>
    </row>
    <row r="371" spans="12:41" customFormat="1" ht="20.149999999999999" customHeight="1" x14ac:dyDescent="0.35">
      <c r="L371" s="163"/>
      <c r="AL371" s="167"/>
      <c r="AN371" s="171"/>
      <c r="AO371" s="171"/>
    </row>
    <row r="372" spans="12:41" customFormat="1" ht="20.149999999999999" customHeight="1" x14ac:dyDescent="0.35">
      <c r="L372" s="163"/>
      <c r="AL372" s="167"/>
      <c r="AN372" s="171"/>
      <c r="AO372" s="171"/>
    </row>
    <row r="373" spans="12:41" customFormat="1" ht="20.149999999999999" customHeight="1" x14ac:dyDescent="0.35">
      <c r="L373" s="163"/>
      <c r="AL373" s="167"/>
      <c r="AN373" s="171"/>
      <c r="AO373" s="171"/>
    </row>
    <row r="374" spans="12:41" customFormat="1" ht="20.149999999999999" customHeight="1" x14ac:dyDescent="0.35">
      <c r="L374" s="163"/>
      <c r="AL374" s="167"/>
      <c r="AN374" s="171"/>
      <c r="AO374" s="171"/>
    </row>
    <row r="375" spans="12:41" customFormat="1" ht="20.149999999999999" customHeight="1" x14ac:dyDescent="0.35">
      <c r="L375" s="163"/>
      <c r="AL375" s="167"/>
      <c r="AN375" s="171"/>
      <c r="AO375" s="171"/>
    </row>
    <row r="376" spans="12:41" customFormat="1" ht="20.149999999999999" customHeight="1" x14ac:dyDescent="0.35">
      <c r="L376" s="163"/>
      <c r="AL376" s="167"/>
      <c r="AN376" s="171"/>
      <c r="AO376" s="171"/>
    </row>
    <row r="377" spans="12:41" customFormat="1" ht="20.149999999999999" customHeight="1" x14ac:dyDescent="0.35">
      <c r="L377" s="163"/>
      <c r="AF377" s="88"/>
      <c r="AL377" s="167"/>
      <c r="AN377" s="171"/>
      <c r="AO377" s="171"/>
    </row>
    <row r="378" spans="12:41" customFormat="1" ht="20.149999999999999" customHeight="1" x14ac:dyDescent="0.35">
      <c r="L378" s="163"/>
      <c r="AB378" s="177"/>
      <c r="AL378" s="167"/>
      <c r="AN378" s="171"/>
      <c r="AO378" s="171"/>
    </row>
    <row r="379" spans="12:41" customFormat="1" ht="20.149999999999999" customHeight="1" x14ac:dyDescent="0.35">
      <c r="L379" s="163"/>
      <c r="AL379" s="167"/>
      <c r="AN379" s="171"/>
      <c r="AO379" s="171"/>
    </row>
    <row r="380" spans="12:41" customFormat="1" ht="20.149999999999999" customHeight="1" x14ac:dyDescent="0.35">
      <c r="L380" s="163"/>
      <c r="AL380" s="167"/>
      <c r="AN380" s="171"/>
      <c r="AO380" s="171"/>
    </row>
    <row r="381" spans="12:41" customFormat="1" ht="20.149999999999999" customHeight="1" x14ac:dyDescent="0.35">
      <c r="L381" s="163"/>
      <c r="AL381" s="167"/>
      <c r="AN381" s="171"/>
      <c r="AO381" s="171"/>
    </row>
    <row r="382" spans="12:41" customFormat="1" ht="20.149999999999999" customHeight="1" x14ac:dyDescent="0.35">
      <c r="L382" s="163"/>
      <c r="AL382" s="167"/>
      <c r="AN382" s="171"/>
      <c r="AO382" s="171"/>
    </row>
    <row r="383" spans="12:41" customFormat="1" ht="20.149999999999999" customHeight="1" x14ac:dyDescent="0.35">
      <c r="L383" s="163"/>
      <c r="AL383" s="167"/>
      <c r="AN383" s="171"/>
      <c r="AO383" s="171"/>
    </row>
    <row r="384" spans="12:41" customFormat="1" ht="20.149999999999999" customHeight="1" x14ac:dyDescent="0.35">
      <c r="L384" s="163"/>
      <c r="AL384" s="167"/>
      <c r="AN384" s="171"/>
      <c r="AO384" s="171"/>
    </row>
    <row r="385" spans="9:41" customFormat="1" ht="20.149999999999999" customHeight="1" x14ac:dyDescent="0.35">
      <c r="L385" s="163"/>
      <c r="AF385" s="88"/>
      <c r="AL385" s="167"/>
      <c r="AN385" s="171"/>
      <c r="AO385" s="171"/>
    </row>
    <row r="386" spans="9:41" customFormat="1" ht="20.149999999999999" customHeight="1" x14ac:dyDescent="0.35">
      <c r="L386" s="163"/>
      <c r="AF386" s="192"/>
      <c r="AL386" s="167"/>
      <c r="AN386" s="171"/>
      <c r="AO386" s="171"/>
    </row>
    <row r="387" spans="9:41" customFormat="1" ht="20.149999999999999" customHeight="1" x14ac:dyDescent="0.35">
      <c r="L387" s="163"/>
      <c r="AF387" s="192"/>
      <c r="AL387" s="167"/>
      <c r="AN387" s="171"/>
      <c r="AO387" s="171"/>
    </row>
    <row r="388" spans="9:41" customFormat="1" ht="20.149999999999999" customHeight="1" x14ac:dyDescent="0.35">
      <c r="L388" s="163"/>
      <c r="AF388" s="192"/>
      <c r="AL388" s="167"/>
      <c r="AN388" s="171"/>
      <c r="AO388" s="171"/>
    </row>
    <row r="389" spans="9:41" customFormat="1" ht="20.149999999999999" customHeight="1" x14ac:dyDescent="0.35">
      <c r="L389" s="163"/>
      <c r="AF389" s="192"/>
      <c r="AL389" s="167"/>
      <c r="AN389" s="171"/>
      <c r="AO389" s="171"/>
    </row>
    <row r="390" spans="9:41" customFormat="1" ht="20.149999999999999" customHeight="1" x14ac:dyDescent="0.35">
      <c r="L390" s="163"/>
      <c r="AL390" s="167"/>
      <c r="AN390" s="171"/>
      <c r="AO390" s="171"/>
    </row>
    <row r="391" spans="9:41" customFormat="1" ht="20.149999999999999" customHeight="1" x14ac:dyDescent="0.35">
      <c r="L391" s="163"/>
      <c r="AL391" s="167"/>
      <c r="AN391" s="171"/>
      <c r="AO391" s="171"/>
    </row>
    <row r="392" spans="9:41" customFormat="1" ht="20.149999999999999" customHeight="1" x14ac:dyDescent="0.35">
      <c r="L392" s="163"/>
      <c r="AL392" s="167"/>
      <c r="AN392" s="171"/>
      <c r="AO392" s="171"/>
    </row>
    <row r="393" spans="9:41" customFormat="1" ht="20.149999999999999" customHeight="1" x14ac:dyDescent="0.35">
      <c r="L393" s="163"/>
      <c r="AL393" s="167"/>
      <c r="AN393" s="171"/>
      <c r="AO393" s="171"/>
    </row>
    <row r="394" spans="9:41" customFormat="1" ht="20.149999999999999" customHeight="1" x14ac:dyDescent="0.35">
      <c r="L394" s="163"/>
      <c r="AB394" s="177"/>
      <c r="AL394" s="167"/>
      <c r="AN394" s="171"/>
      <c r="AO394" s="171"/>
    </row>
    <row r="395" spans="9:41" customFormat="1" ht="20.149999999999999" customHeight="1" x14ac:dyDescent="0.4">
      <c r="I395" s="190"/>
      <c r="J395" s="190"/>
      <c r="L395" s="163"/>
      <c r="Q395" s="190"/>
      <c r="T395" s="190"/>
      <c r="AB395" s="177"/>
      <c r="AD395" s="190"/>
      <c r="AF395" s="189"/>
      <c r="AL395" s="167"/>
      <c r="AN395" s="171"/>
      <c r="AO395" s="171"/>
    </row>
  </sheetData>
  <autoFilter ref="A1:CB395" xr:uid="{ADD423D6-ECE2-4D76-95CD-CF67A3594BF1}"/>
  <sortState xmlns:xlrd2="http://schemas.microsoft.com/office/spreadsheetml/2017/richdata2" ref="A2:AX393">
    <sortCondition ref="C2:C393"/>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7B4E-1EF7-4FEF-A94F-89C81B308A85}">
  <dimension ref="A1:W97"/>
  <sheetViews>
    <sheetView topLeftCell="P1" zoomScaleNormal="100" workbookViewId="0">
      <selection activeCell="V11" sqref="V5:V78"/>
      <pivotSelection pane="bottomRight" showHeader="1" activeRow="10" activeCol="21" click="1" r:id="rId6">
        <pivotArea dataOnly="0" labelOnly="1" fieldPosition="0">
          <references count="1">
            <reference field="0" count="0"/>
          </references>
        </pivotArea>
      </pivotSelection>
    </sheetView>
  </sheetViews>
  <sheetFormatPr baseColWidth="10" defaultColWidth="10.7265625" defaultRowHeight="14.5" x14ac:dyDescent="0.35"/>
  <cols>
    <col min="1" max="1" width="69" bestFit="1" customWidth="1"/>
    <col min="2" max="2" width="15" bestFit="1" customWidth="1"/>
    <col min="4" max="4" width="69" bestFit="1" customWidth="1"/>
    <col min="5" max="5" width="9.1796875" style="21" bestFit="1" customWidth="1"/>
    <col min="7" max="7" width="69" bestFit="1" customWidth="1"/>
    <col min="8" max="8" width="13.1796875" style="10" bestFit="1" customWidth="1"/>
    <col min="10" max="10" width="69" bestFit="1" customWidth="1"/>
    <col min="11" max="11" width="9.1796875" bestFit="1" customWidth="1"/>
    <col min="13" max="13" width="69" bestFit="1" customWidth="1"/>
    <col min="14" max="14" width="9.453125" bestFit="1" customWidth="1"/>
    <col min="16" max="16" width="69" bestFit="1" customWidth="1"/>
    <col min="17" max="17" width="9.453125" style="136" bestFit="1" customWidth="1"/>
    <col min="18" max="18" width="15" customWidth="1"/>
    <col min="19" max="19" width="69" bestFit="1" customWidth="1"/>
    <col min="20" max="20" width="5.453125" style="50" bestFit="1" customWidth="1"/>
    <col min="22" max="22" width="69" bestFit="1" customWidth="1"/>
    <col min="23" max="23" width="14.1796875" style="50" bestFit="1" customWidth="1"/>
  </cols>
  <sheetData>
    <row r="1" spans="1:23" x14ac:dyDescent="0.35">
      <c r="A1" s="35" t="s">
        <v>1338</v>
      </c>
      <c r="B1" t="s">
        <v>64</v>
      </c>
      <c r="D1" s="35" t="s">
        <v>1338</v>
      </c>
      <c r="E1" t="s">
        <v>64</v>
      </c>
      <c r="G1" s="35" t="s">
        <v>1338</v>
      </c>
      <c r="H1" t="s">
        <v>64</v>
      </c>
      <c r="J1" s="35" t="s">
        <v>1338</v>
      </c>
      <c r="K1" t="s">
        <v>64</v>
      </c>
      <c r="M1" s="35" t="s">
        <v>1338</v>
      </c>
      <c r="N1" t="s">
        <v>64</v>
      </c>
      <c r="P1" s="35" t="s">
        <v>1338</v>
      </c>
      <c r="Q1" t="s">
        <v>64</v>
      </c>
      <c r="S1" s="35" t="s">
        <v>1338</v>
      </c>
      <c r="T1" t="s">
        <v>64</v>
      </c>
      <c r="V1" s="35" t="s">
        <v>1338</v>
      </c>
      <c r="W1" t="s">
        <v>64</v>
      </c>
    </row>
    <row r="2" spans="1:23" x14ac:dyDescent="0.35">
      <c r="G2" s="35" t="s">
        <v>1437</v>
      </c>
      <c r="H2" t="s">
        <v>64</v>
      </c>
      <c r="V2" s="35" t="s">
        <v>1443</v>
      </c>
      <c r="W2" t="s">
        <v>64</v>
      </c>
    </row>
    <row r="3" spans="1:23" s="22" customFormat="1" ht="116" x14ac:dyDescent="0.35">
      <c r="A3" s="35" t="s">
        <v>2057</v>
      </c>
      <c r="B3" s="22" t="s">
        <v>2058</v>
      </c>
      <c r="D3" s="35" t="s">
        <v>2057</v>
      </c>
      <c r="E3" s="34" t="s">
        <v>2059</v>
      </c>
      <c r="F3"/>
      <c r="G3"/>
      <c r="H3"/>
      <c r="J3" s="35" t="s">
        <v>2057</v>
      </c>
      <c r="K3" s="23" t="s">
        <v>2060</v>
      </c>
      <c r="L3"/>
      <c r="M3" s="35" t="s">
        <v>2057</v>
      </c>
      <c r="N3" s="23" t="s">
        <v>2061</v>
      </c>
      <c r="O3"/>
      <c r="P3" s="35" t="s">
        <v>2057</v>
      </c>
      <c r="Q3" s="137" t="s">
        <v>2062</v>
      </c>
      <c r="R3"/>
      <c r="S3" s="35" t="s">
        <v>2057</v>
      </c>
      <c r="T3" s="80" t="s">
        <v>2063</v>
      </c>
      <c r="U3"/>
      <c r="V3"/>
      <c r="W3"/>
    </row>
    <row r="4" spans="1:23" ht="59.5" customHeight="1" x14ac:dyDescent="0.35">
      <c r="A4" s="33">
        <v>14391</v>
      </c>
      <c r="B4">
        <v>4130</v>
      </c>
      <c r="D4" s="33">
        <v>14391</v>
      </c>
      <c r="E4" s="21">
        <v>6.4</v>
      </c>
      <c r="G4" s="35" t="s">
        <v>2057</v>
      </c>
      <c r="H4" s="23" t="s">
        <v>2064</v>
      </c>
      <c r="J4" s="33">
        <v>14391</v>
      </c>
      <c r="K4" s="10">
        <v>7</v>
      </c>
      <c r="M4" s="33">
        <v>14391</v>
      </c>
      <c r="N4" s="10">
        <v>1</v>
      </c>
      <c r="P4" s="33">
        <v>14391</v>
      </c>
      <c r="Q4" s="136">
        <v>0</v>
      </c>
      <c r="S4" s="33">
        <v>14391</v>
      </c>
      <c r="T4" s="50">
        <v>2</v>
      </c>
      <c r="V4" s="35" t="s">
        <v>2057</v>
      </c>
      <c r="W4" s="80" t="s">
        <v>2065</v>
      </c>
    </row>
    <row r="5" spans="1:23" x14ac:dyDescent="0.35">
      <c r="A5" s="33">
        <v>14432</v>
      </c>
      <c r="B5">
        <v>6373</v>
      </c>
      <c r="D5" s="33">
        <v>14432</v>
      </c>
      <c r="E5" s="21">
        <v>7</v>
      </c>
      <c r="G5" s="33">
        <v>14391</v>
      </c>
      <c r="H5" s="10">
        <v>7.0000000000000009</v>
      </c>
      <c r="J5" s="33">
        <v>14432</v>
      </c>
      <c r="K5" s="10">
        <v>7</v>
      </c>
      <c r="M5" s="33">
        <v>14432</v>
      </c>
      <c r="N5" s="10">
        <v>7</v>
      </c>
      <c r="P5" s="33">
        <v>14432</v>
      </c>
      <c r="Q5" s="136">
        <v>0</v>
      </c>
      <c r="S5" s="33">
        <v>14432</v>
      </c>
      <c r="T5" s="50">
        <v>164</v>
      </c>
      <c r="V5" s="33">
        <v>14391</v>
      </c>
      <c r="W5" s="50">
        <v>4130</v>
      </c>
    </row>
    <row r="6" spans="1:23" x14ac:dyDescent="0.35">
      <c r="A6" s="33">
        <v>14284</v>
      </c>
      <c r="B6">
        <v>4130</v>
      </c>
      <c r="D6" s="33">
        <v>14284</v>
      </c>
      <c r="E6" s="21">
        <v>7</v>
      </c>
      <c r="G6" s="33">
        <v>14432</v>
      </c>
      <c r="H6" s="10">
        <v>7.0000000000000009</v>
      </c>
      <c r="J6" s="33">
        <v>14284</v>
      </c>
      <c r="K6" s="10">
        <v>7</v>
      </c>
      <c r="M6" s="33">
        <v>14284</v>
      </c>
      <c r="N6" s="10">
        <v>7</v>
      </c>
      <c r="P6" s="33">
        <v>14284</v>
      </c>
      <c r="Q6" s="136">
        <v>0.16245487364620939</v>
      </c>
      <c r="S6" s="33">
        <v>14284</v>
      </c>
      <c r="T6" s="50">
        <v>122</v>
      </c>
      <c r="V6" s="33">
        <v>14432</v>
      </c>
      <c r="W6" s="50">
        <v>6373</v>
      </c>
    </row>
    <row r="7" spans="1:23" x14ac:dyDescent="0.35">
      <c r="A7" s="33">
        <v>14586</v>
      </c>
      <c r="B7">
        <v>6373</v>
      </c>
      <c r="D7" s="33">
        <v>14586</v>
      </c>
      <c r="E7" s="21">
        <v>7</v>
      </c>
      <c r="G7" s="33">
        <v>14284</v>
      </c>
      <c r="H7" s="10">
        <v>7.0000000000000009</v>
      </c>
      <c r="J7" s="33">
        <v>14586</v>
      </c>
      <c r="K7" s="10">
        <v>7</v>
      </c>
      <c r="M7" s="33">
        <v>14586</v>
      </c>
      <c r="N7" s="10">
        <v>7</v>
      </c>
      <c r="P7" s="33">
        <v>14586</v>
      </c>
      <c r="Q7" s="136">
        <v>0</v>
      </c>
      <c r="S7" s="33">
        <v>14586</v>
      </c>
      <c r="T7" s="50">
        <v>125</v>
      </c>
      <c r="V7" s="33">
        <v>14284</v>
      </c>
      <c r="W7" s="50">
        <v>4130</v>
      </c>
    </row>
    <row r="8" spans="1:23" x14ac:dyDescent="0.35">
      <c r="A8" s="33">
        <v>14483</v>
      </c>
      <c r="B8">
        <v>5075</v>
      </c>
      <c r="D8" s="33">
        <v>14483</v>
      </c>
      <c r="E8" s="21">
        <v>6.4</v>
      </c>
      <c r="G8" s="33">
        <v>14586</v>
      </c>
      <c r="H8" s="10">
        <v>7.0000000000000009</v>
      </c>
      <c r="J8" s="33">
        <v>14483</v>
      </c>
      <c r="K8" s="10">
        <v>7</v>
      </c>
      <c r="M8" s="33">
        <v>14483</v>
      </c>
      <c r="N8" s="10">
        <v>7</v>
      </c>
      <c r="P8" s="33">
        <v>14483</v>
      </c>
      <c r="Q8" s="136">
        <v>0</v>
      </c>
      <c r="S8" s="33">
        <v>14483</v>
      </c>
      <c r="T8" s="50">
        <v>125</v>
      </c>
      <c r="V8" s="33">
        <v>14586</v>
      </c>
      <c r="W8" s="50">
        <v>6373</v>
      </c>
    </row>
    <row r="9" spans="1:23" x14ac:dyDescent="0.35">
      <c r="A9" s="33">
        <v>14413</v>
      </c>
      <c r="B9">
        <v>5075</v>
      </c>
      <c r="D9" s="33">
        <v>14413</v>
      </c>
      <c r="E9" s="21">
        <v>6.8</v>
      </c>
      <c r="G9" s="33">
        <v>14483</v>
      </c>
      <c r="H9" s="10">
        <v>7.0000000000000009</v>
      </c>
      <c r="J9" s="33">
        <v>14413</v>
      </c>
      <c r="K9" s="10">
        <v>7</v>
      </c>
      <c r="M9" s="33">
        <v>14413</v>
      </c>
      <c r="N9" s="10">
        <v>7</v>
      </c>
      <c r="P9" s="33">
        <v>14413</v>
      </c>
      <c r="Q9" s="136">
        <v>0</v>
      </c>
      <c r="S9" s="33">
        <v>14413</v>
      </c>
      <c r="T9" s="50">
        <v>254</v>
      </c>
      <c r="V9" s="33">
        <v>14450</v>
      </c>
      <c r="W9" s="50">
        <v>5075</v>
      </c>
    </row>
    <row r="10" spans="1:23" x14ac:dyDescent="0.35">
      <c r="A10" s="33">
        <v>14450</v>
      </c>
      <c r="B10">
        <v>5075</v>
      </c>
      <c r="D10" s="33">
        <v>14450</v>
      </c>
      <c r="E10" s="21">
        <v>7</v>
      </c>
      <c r="G10" s="33">
        <v>14413</v>
      </c>
      <c r="H10" s="10">
        <v>7.0000000000000009</v>
      </c>
      <c r="J10" s="33">
        <v>14450</v>
      </c>
      <c r="K10" s="10">
        <v>7</v>
      </c>
      <c r="M10" s="33">
        <v>14450</v>
      </c>
      <c r="N10" s="10">
        <v>7</v>
      </c>
      <c r="P10" s="33">
        <v>14450</v>
      </c>
      <c r="Q10" s="136">
        <v>0.12121212121212122</v>
      </c>
      <c r="S10" s="33">
        <v>14450</v>
      </c>
      <c r="T10" s="50">
        <v>164</v>
      </c>
      <c r="V10" s="33">
        <v>14328</v>
      </c>
      <c r="W10" s="50">
        <v>4130</v>
      </c>
    </row>
    <row r="11" spans="1:23" x14ac:dyDescent="0.35">
      <c r="A11" s="33">
        <v>14287</v>
      </c>
      <c r="B11">
        <v>6373</v>
      </c>
      <c r="D11" s="33">
        <v>14287</v>
      </c>
      <c r="E11" s="21">
        <v>6.2</v>
      </c>
      <c r="G11" s="33">
        <v>14450</v>
      </c>
      <c r="H11" s="10">
        <v>7.0000000000000009</v>
      </c>
      <c r="J11" s="33">
        <v>14287</v>
      </c>
      <c r="K11" s="10">
        <v>7</v>
      </c>
      <c r="M11" s="33">
        <v>14287</v>
      </c>
      <c r="N11" s="10">
        <v>3</v>
      </c>
      <c r="P11" s="33">
        <v>14287</v>
      </c>
      <c r="Q11" s="136">
        <v>0</v>
      </c>
      <c r="S11" s="33">
        <v>14287</v>
      </c>
      <c r="T11" s="50">
        <v>31</v>
      </c>
      <c r="V11" s="33">
        <v>14407</v>
      </c>
      <c r="W11" s="50">
        <v>5075</v>
      </c>
    </row>
    <row r="12" spans="1:23" x14ac:dyDescent="0.35">
      <c r="A12" s="33">
        <v>14328</v>
      </c>
      <c r="B12">
        <v>4130</v>
      </c>
      <c r="D12" s="33">
        <v>14328</v>
      </c>
      <c r="E12" s="21">
        <v>7</v>
      </c>
      <c r="G12" s="33">
        <v>14287</v>
      </c>
      <c r="H12" s="10">
        <v>6.5600000000000005</v>
      </c>
      <c r="J12" s="33">
        <v>14328</v>
      </c>
      <c r="K12" s="10">
        <v>7</v>
      </c>
      <c r="M12" s="33">
        <v>14328</v>
      </c>
      <c r="N12" s="10">
        <v>7</v>
      </c>
      <c r="P12" s="33">
        <v>14328</v>
      </c>
      <c r="Q12" s="136">
        <v>0</v>
      </c>
      <c r="S12" s="33">
        <v>14328</v>
      </c>
      <c r="T12" s="50">
        <v>125</v>
      </c>
      <c r="V12" s="33">
        <v>14481</v>
      </c>
      <c r="W12" s="50">
        <v>4130</v>
      </c>
    </row>
    <row r="13" spans="1:23" x14ac:dyDescent="0.35">
      <c r="A13" s="33">
        <v>14407</v>
      </c>
      <c r="B13">
        <v>5075</v>
      </c>
      <c r="D13" s="33">
        <v>14407</v>
      </c>
      <c r="E13" s="21">
        <v>7</v>
      </c>
      <c r="G13" s="33">
        <v>14328</v>
      </c>
      <c r="H13" s="10">
        <v>7.0000000000000009</v>
      </c>
      <c r="J13" s="33">
        <v>14407</v>
      </c>
      <c r="K13" s="10">
        <v>7</v>
      </c>
      <c r="M13" s="33">
        <v>14407</v>
      </c>
      <c r="N13" s="10">
        <v>7</v>
      </c>
      <c r="P13" s="33">
        <v>14407</v>
      </c>
      <c r="Q13" s="136">
        <v>0.67164179104477606</v>
      </c>
      <c r="S13" s="33">
        <v>14407</v>
      </c>
      <c r="T13" s="50">
        <v>254</v>
      </c>
      <c r="V13" s="33">
        <v>14455</v>
      </c>
      <c r="W13" s="50">
        <v>6373</v>
      </c>
    </row>
    <row r="14" spans="1:23" x14ac:dyDescent="0.35">
      <c r="A14" s="33">
        <v>14481</v>
      </c>
      <c r="B14">
        <v>4130</v>
      </c>
      <c r="D14" s="33">
        <v>14481</v>
      </c>
      <c r="E14" s="21">
        <v>7</v>
      </c>
      <c r="G14" s="33">
        <v>14407</v>
      </c>
      <c r="H14" s="10">
        <v>7.0000000000000009</v>
      </c>
      <c r="J14" s="33">
        <v>14481</v>
      </c>
      <c r="K14" s="10">
        <v>7</v>
      </c>
      <c r="M14" s="33">
        <v>14481</v>
      </c>
      <c r="N14" s="10">
        <v>7</v>
      </c>
      <c r="P14" s="33">
        <v>14481</v>
      </c>
      <c r="Q14" s="136">
        <v>0</v>
      </c>
      <c r="S14" s="33">
        <v>14481</v>
      </c>
      <c r="T14" s="50">
        <v>125</v>
      </c>
      <c r="V14" s="33">
        <v>14456</v>
      </c>
      <c r="W14" s="50">
        <v>4130</v>
      </c>
    </row>
    <row r="15" spans="1:23" x14ac:dyDescent="0.35">
      <c r="A15" s="33">
        <v>14455</v>
      </c>
      <c r="B15">
        <v>6373</v>
      </c>
      <c r="D15" s="33">
        <v>14455</v>
      </c>
      <c r="E15" s="21">
        <v>6.6</v>
      </c>
      <c r="G15" s="33">
        <v>14481</v>
      </c>
      <c r="H15" s="10">
        <v>7.0000000000000009</v>
      </c>
      <c r="J15" s="33">
        <v>14455</v>
      </c>
      <c r="K15" s="10">
        <v>7</v>
      </c>
      <c r="M15" s="33">
        <v>14455</v>
      </c>
      <c r="N15" s="10">
        <v>3</v>
      </c>
      <c r="P15" s="33">
        <v>14455</v>
      </c>
      <c r="Q15" s="136">
        <v>0</v>
      </c>
      <c r="S15" s="33">
        <v>14455</v>
      </c>
      <c r="T15" s="50">
        <v>32</v>
      </c>
      <c r="V15" s="33">
        <v>14460</v>
      </c>
      <c r="W15" s="50">
        <v>4130</v>
      </c>
    </row>
    <row r="16" spans="1:23" x14ac:dyDescent="0.35">
      <c r="A16" s="33">
        <v>14456</v>
      </c>
      <c r="B16">
        <v>4130</v>
      </c>
      <c r="D16" s="33">
        <v>14456</v>
      </c>
      <c r="E16" s="21">
        <v>6.6</v>
      </c>
      <c r="G16" s="33">
        <v>14455</v>
      </c>
      <c r="H16" s="10">
        <v>7.0000000000000009</v>
      </c>
      <c r="J16" s="33">
        <v>14456</v>
      </c>
      <c r="K16" s="10">
        <v>7</v>
      </c>
      <c r="M16" s="33">
        <v>14456</v>
      </c>
      <c r="N16" s="10">
        <v>3</v>
      </c>
      <c r="P16" s="33">
        <v>14456</v>
      </c>
      <c r="Q16" s="136">
        <v>0.68181818181818177</v>
      </c>
      <c r="S16" s="33">
        <v>14456</v>
      </c>
      <c r="T16" s="50">
        <v>32</v>
      </c>
      <c r="V16" s="33">
        <v>14459</v>
      </c>
      <c r="W16" s="50">
        <v>4130</v>
      </c>
    </row>
    <row r="17" spans="1:23" x14ac:dyDescent="0.35">
      <c r="A17" s="33">
        <v>14460</v>
      </c>
      <c r="B17">
        <v>4130</v>
      </c>
      <c r="D17" s="33">
        <v>14460</v>
      </c>
      <c r="E17" s="21">
        <v>6.6</v>
      </c>
      <c r="G17" s="33">
        <v>14456</v>
      </c>
      <c r="H17" s="10">
        <v>7.0000000000000009</v>
      </c>
      <c r="J17" s="33">
        <v>14460</v>
      </c>
      <c r="K17" s="10">
        <v>7</v>
      </c>
      <c r="M17" s="33">
        <v>14460</v>
      </c>
      <c r="N17" s="10">
        <v>3</v>
      </c>
      <c r="P17" s="33">
        <v>14460</v>
      </c>
      <c r="Q17" s="136">
        <v>0.68181818181818177</v>
      </c>
      <c r="S17" s="33">
        <v>14460</v>
      </c>
      <c r="T17" s="50">
        <v>32</v>
      </c>
      <c r="V17" s="33">
        <v>14330</v>
      </c>
      <c r="W17" s="50">
        <v>5720</v>
      </c>
    </row>
    <row r="18" spans="1:23" x14ac:dyDescent="0.35">
      <c r="A18" s="33">
        <v>14459</v>
      </c>
      <c r="B18">
        <v>4130</v>
      </c>
      <c r="D18" s="33">
        <v>14459</v>
      </c>
      <c r="E18" s="21">
        <v>6.6</v>
      </c>
      <c r="G18" s="33">
        <v>14460</v>
      </c>
      <c r="H18" s="10">
        <v>7.0000000000000009</v>
      </c>
      <c r="J18" s="33">
        <v>14459</v>
      </c>
      <c r="K18" s="10">
        <v>7</v>
      </c>
      <c r="M18" s="33">
        <v>14459</v>
      </c>
      <c r="N18" s="10">
        <v>3</v>
      </c>
      <c r="P18" s="33">
        <v>14459</v>
      </c>
      <c r="Q18" s="136">
        <v>0.68181818181818177</v>
      </c>
      <c r="S18" s="33">
        <v>14459</v>
      </c>
      <c r="T18" s="50">
        <v>32</v>
      </c>
      <c r="V18" s="33">
        <v>14506</v>
      </c>
      <c r="W18" s="50">
        <v>4900</v>
      </c>
    </row>
    <row r="19" spans="1:23" x14ac:dyDescent="0.35">
      <c r="A19" s="33">
        <v>14330</v>
      </c>
      <c r="B19">
        <v>5720</v>
      </c>
      <c r="D19" s="33">
        <v>14330</v>
      </c>
      <c r="E19" s="21">
        <v>6</v>
      </c>
      <c r="G19" s="33">
        <v>14459</v>
      </c>
      <c r="H19" s="10">
        <v>7.0000000000000009</v>
      </c>
      <c r="J19" s="33">
        <v>14330</v>
      </c>
      <c r="K19" s="10">
        <v>7</v>
      </c>
      <c r="M19" s="33">
        <v>14330</v>
      </c>
      <c r="N19" s="10">
        <v>3</v>
      </c>
      <c r="P19" s="33">
        <v>14330</v>
      </c>
      <c r="Q19" s="136">
        <v>0.40540540540540543</v>
      </c>
      <c r="S19" s="33">
        <v>14330</v>
      </c>
      <c r="T19" s="50">
        <v>31</v>
      </c>
      <c r="V19" s="33">
        <v>14509</v>
      </c>
      <c r="W19" s="50">
        <v>4130</v>
      </c>
    </row>
    <row r="20" spans="1:23" x14ac:dyDescent="0.35">
      <c r="A20" s="33">
        <v>14506</v>
      </c>
      <c r="B20">
        <v>4785</v>
      </c>
      <c r="D20" s="33">
        <v>14506</v>
      </c>
      <c r="E20" s="21">
        <v>6.6</v>
      </c>
      <c r="G20" s="33">
        <v>14330</v>
      </c>
      <c r="H20" s="10">
        <v>6.2</v>
      </c>
      <c r="J20" s="33">
        <v>14506</v>
      </c>
      <c r="K20" s="10">
        <v>7</v>
      </c>
      <c r="M20" s="33">
        <v>14506</v>
      </c>
      <c r="N20" s="10">
        <v>3</v>
      </c>
      <c r="P20" s="33">
        <v>14506</v>
      </c>
      <c r="Q20" s="136">
        <v>0</v>
      </c>
      <c r="S20" s="33">
        <v>14506</v>
      </c>
      <c r="T20" s="50">
        <v>31</v>
      </c>
      <c r="V20" s="33">
        <v>14458</v>
      </c>
      <c r="W20" s="50">
        <v>5075</v>
      </c>
    </row>
    <row r="21" spans="1:23" x14ac:dyDescent="0.35">
      <c r="A21" s="33">
        <v>14509</v>
      </c>
      <c r="B21">
        <v>4130</v>
      </c>
      <c r="D21" s="33">
        <v>14509</v>
      </c>
      <c r="E21" s="21">
        <v>6.6</v>
      </c>
      <c r="G21" s="33">
        <v>14506</v>
      </c>
      <c r="H21" s="10">
        <v>7.0000000000000009</v>
      </c>
      <c r="J21" s="33">
        <v>14509</v>
      </c>
      <c r="K21" s="10">
        <v>7</v>
      </c>
      <c r="M21" s="33">
        <v>14509</v>
      </c>
      <c r="N21" s="10">
        <v>3</v>
      </c>
      <c r="P21" s="33">
        <v>14509</v>
      </c>
      <c r="Q21" s="136">
        <v>0</v>
      </c>
      <c r="S21" s="33">
        <v>14509</v>
      </c>
      <c r="T21" s="50">
        <v>31</v>
      </c>
      <c r="V21" s="33">
        <v>14453</v>
      </c>
      <c r="W21" s="50">
        <v>5075</v>
      </c>
    </row>
    <row r="22" spans="1:23" x14ac:dyDescent="0.35">
      <c r="A22" s="33">
        <v>14458</v>
      </c>
      <c r="B22">
        <v>5075</v>
      </c>
      <c r="D22" s="33">
        <v>14458</v>
      </c>
      <c r="E22" s="21">
        <v>6.6</v>
      </c>
      <c r="G22" s="33">
        <v>14509</v>
      </c>
      <c r="H22" s="10">
        <v>7.0000000000000009</v>
      </c>
      <c r="J22" s="33">
        <v>14458</v>
      </c>
      <c r="K22" s="10">
        <v>7</v>
      </c>
      <c r="M22" s="33">
        <v>14458</v>
      </c>
      <c r="N22" s="10">
        <v>3</v>
      </c>
      <c r="P22" s="33">
        <v>14458</v>
      </c>
      <c r="Q22" s="136">
        <v>0.68181818181818177</v>
      </c>
      <c r="S22" s="33">
        <v>14458</v>
      </c>
      <c r="T22" s="50">
        <v>32</v>
      </c>
      <c r="V22" s="33">
        <v>14461</v>
      </c>
      <c r="W22" s="50">
        <v>5075</v>
      </c>
    </row>
    <row r="23" spans="1:23" x14ac:dyDescent="0.35">
      <c r="A23" s="33">
        <v>14453</v>
      </c>
      <c r="B23">
        <v>5075</v>
      </c>
      <c r="D23" s="33">
        <v>14453</v>
      </c>
      <c r="E23" s="21">
        <v>6.6</v>
      </c>
      <c r="G23" s="33">
        <v>14458</v>
      </c>
      <c r="H23" s="10">
        <v>7.0000000000000009</v>
      </c>
      <c r="J23" s="33">
        <v>14453</v>
      </c>
      <c r="K23" s="10">
        <v>7</v>
      </c>
      <c r="M23" s="33">
        <v>14453</v>
      </c>
      <c r="N23" s="10">
        <v>3</v>
      </c>
      <c r="P23" s="33">
        <v>14453</v>
      </c>
      <c r="Q23" s="136">
        <v>0.68181818181818177</v>
      </c>
      <c r="S23" s="33">
        <v>14453</v>
      </c>
      <c r="T23" s="50">
        <v>32</v>
      </c>
      <c r="V23" s="33">
        <v>14405</v>
      </c>
      <c r="W23" s="50">
        <v>4130</v>
      </c>
    </row>
    <row r="24" spans="1:23" x14ac:dyDescent="0.35">
      <c r="A24" s="33">
        <v>14480</v>
      </c>
      <c r="B24">
        <v>4130</v>
      </c>
      <c r="D24" s="33">
        <v>14480</v>
      </c>
      <c r="E24" s="21">
        <v>6.4</v>
      </c>
      <c r="G24" s="33">
        <v>14453</v>
      </c>
      <c r="H24" s="10">
        <v>7.0000000000000009</v>
      </c>
      <c r="J24" s="33">
        <v>14480</v>
      </c>
      <c r="K24" s="10">
        <v>7</v>
      </c>
      <c r="M24" s="33">
        <v>14480</v>
      </c>
      <c r="N24" s="10">
        <v>7</v>
      </c>
      <c r="P24" s="33">
        <v>14480</v>
      </c>
      <c r="Q24" s="136">
        <v>0</v>
      </c>
      <c r="S24" s="33">
        <v>14480</v>
      </c>
      <c r="T24" s="50">
        <v>125</v>
      </c>
      <c r="V24" s="33">
        <v>14401</v>
      </c>
      <c r="W24" s="50">
        <v>4130</v>
      </c>
    </row>
    <row r="25" spans="1:23" x14ac:dyDescent="0.35">
      <c r="A25" s="33">
        <v>14461</v>
      </c>
      <c r="B25">
        <v>5075</v>
      </c>
      <c r="D25" s="33">
        <v>14461</v>
      </c>
      <c r="E25" s="21">
        <v>7</v>
      </c>
      <c r="G25" s="33">
        <v>14480</v>
      </c>
      <c r="H25" s="10">
        <v>7.0000000000000009</v>
      </c>
      <c r="J25" s="33">
        <v>14461</v>
      </c>
      <c r="K25" s="10">
        <v>7</v>
      </c>
      <c r="M25" s="33">
        <v>14461</v>
      </c>
      <c r="N25" s="10">
        <v>7</v>
      </c>
      <c r="P25" s="33">
        <v>14461</v>
      </c>
      <c r="Q25" s="136">
        <v>0</v>
      </c>
      <c r="S25" s="33">
        <v>14461</v>
      </c>
      <c r="T25" s="50">
        <v>125</v>
      </c>
      <c r="V25" s="33">
        <v>14465</v>
      </c>
      <c r="W25" s="50">
        <v>4130</v>
      </c>
    </row>
    <row r="26" spans="1:23" x14ac:dyDescent="0.35">
      <c r="A26" s="33">
        <v>14405</v>
      </c>
      <c r="B26">
        <v>4130</v>
      </c>
      <c r="D26" s="33">
        <v>14405</v>
      </c>
      <c r="E26" s="21">
        <v>7</v>
      </c>
      <c r="G26" s="33">
        <v>14461</v>
      </c>
      <c r="H26" s="10">
        <v>7.0000000000000009</v>
      </c>
      <c r="J26" s="33">
        <v>14405</v>
      </c>
      <c r="K26" s="10">
        <v>7</v>
      </c>
      <c r="M26" s="33">
        <v>14405</v>
      </c>
      <c r="N26" s="10">
        <v>7</v>
      </c>
      <c r="P26" s="33">
        <v>14405</v>
      </c>
      <c r="Q26" s="136">
        <v>0</v>
      </c>
      <c r="S26" s="33">
        <v>14405</v>
      </c>
      <c r="T26" s="50">
        <v>125</v>
      </c>
      <c r="V26" s="33">
        <v>14298</v>
      </c>
      <c r="W26" s="50">
        <v>4130</v>
      </c>
    </row>
    <row r="27" spans="1:23" x14ac:dyDescent="0.35">
      <c r="A27" s="33">
        <v>14401</v>
      </c>
      <c r="B27">
        <v>4130</v>
      </c>
      <c r="D27" s="33">
        <v>14401</v>
      </c>
      <c r="E27" s="21">
        <v>7</v>
      </c>
      <c r="G27" s="33">
        <v>14405</v>
      </c>
      <c r="H27" s="10">
        <v>7.0000000000000009</v>
      </c>
      <c r="J27" s="33">
        <v>14401</v>
      </c>
      <c r="K27" s="10">
        <v>7</v>
      </c>
      <c r="M27" s="33">
        <v>14401</v>
      </c>
      <c r="N27" s="10">
        <v>7</v>
      </c>
      <c r="P27" s="33">
        <v>14401</v>
      </c>
      <c r="Q27" s="136">
        <v>0</v>
      </c>
      <c r="S27" s="33">
        <v>14401</v>
      </c>
      <c r="T27" s="50">
        <v>125</v>
      </c>
      <c r="V27" s="33">
        <v>14292</v>
      </c>
      <c r="W27" s="50">
        <v>5075</v>
      </c>
    </row>
    <row r="28" spans="1:23" x14ac:dyDescent="0.35">
      <c r="A28" s="33">
        <v>14465</v>
      </c>
      <c r="B28">
        <v>4130</v>
      </c>
      <c r="D28" s="33">
        <v>14465</v>
      </c>
      <c r="E28" s="21">
        <v>7</v>
      </c>
      <c r="G28" s="33">
        <v>14401</v>
      </c>
      <c r="H28" s="10">
        <v>7.0000000000000009</v>
      </c>
      <c r="J28" s="33">
        <v>14465</v>
      </c>
      <c r="K28" s="10">
        <v>7</v>
      </c>
      <c r="M28" s="33">
        <v>14465</v>
      </c>
      <c r="N28" s="10">
        <v>7</v>
      </c>
      <c r="P28" s="33">
        <v>14465</v>
      </c>
      <c r="Q28" s="136">
        <v>0</v>
      </c>
      <c r="S28" s="33">
        <v>14465</v>
      </c>
      <c r="T28" s="50">
        <v>125</v>
      </c>
      <c r="V28" s="33">
        <v>14504</v>
      </c>
      <c r="W28" s="50">
        <v>4130</v>
      </c>
    </row>
    <row r="29" spans="1:23" x14ac:dyDescent="0.35">
      <c r="A29" s="33">
        <v>14298</v>
      </c>
      <c r="B29">
        <v>4130</v>
      </c>
      <c r="D29" s="33">
        <v>14298</v>
      </c>
      <c r="E29" s="21">
        <v>6.8</v>
      </c>
      <c r="G29" s="33">
        <v>14465</v>
      </c>
      <c r="H29" s="10">
        <v>7.0000000000000009</v>
      </c>
      <c r="J29" s="33">
        <v>14298</v>
      </c>
      <c r="K29" s="10">
        <v>7</v>
      </c>
      <c r="M29" s="33">
        <v>14298</v>
      </c>
      <c r="N29" s="10">
        <v>5</v>
      </c>
      <c r="P29" s="33">
        <v>14298</v>
      </c>
      <c r="Q29" s="136">
        <v>9.6153846153846159E-2</v>
      </c>
      <c r="S29" s="33">
        <v>14298</v>
      </c>
      <c r="T29" s="50">
        <v>52</v>
      </c>
      <c r="V29" s="33">
        <v>14505</v>
      </c>
      <c r="W29" s="50">
        <v>4130</v>
      </c>
    </row>
    <row r="30" spans="1:23" x14ac:dyDescent="0.35">
      <c r="A30" s="33">
        <v>14292</v>
      </c>
      <c r="B30">
        <v>5075</v>
      </c>
      <c r="D30" s="33">
        <v>14292</v>
      </c>
      <c r="E30" s="21">
        <v>7</v>
      </c>
      <c r="G30" s="33">
        <v>14298</v>
      </c>
      <c r="H30" s="10">
        <v>7.0000000000000009</v>
      </c>
      <c r="J30" s="33">
        <v>14292</v>
      </c>
      <c r="K30" s="10">
        <v>7</v>
      </c>
      <c r="M30" s="33">
        <v>14292</v>
      </c>
      <c r="N30" s="10">
        <v>7</v>
      </c>
      <c r="P30" s="33">
        <v>14292</v>
      </c>
      <c r="Q30" s="136">
        <v>0.16245487364620939</v>
      </c>
      <c r="S30" s="33">
        <v>14292</v>
      </c>
      <c r="T30" s="50">
        <v>122</v>
      </c>
      <c r="V30" s="33">
        <v>14406</v>
      </c>
      <c r="W30" s="50">
        <v>5075</v>
      </c>
    </row>
    <row r="31" spans="1:23" x14ac:dyDescent="0.35">
      <c r="A31" s="33">
        <v>14504</v>
      </c>
      <c r="B31">
        <v>4130</v>
      </c>
      <c r="D31" s="33">
        <v>14504</v>
      </c>
      <c r="E31" s="21">
        <v>7</v>
      </c>
      <c r="G31" s="33">
        <v>14292</v>
      </c>
      <c r="H31" s="10">
        <v>7.0000000000000009</v>
      </c>
      <c r="J31" s="33">
        <v>14504</v>
      </c>
      <c r="K31" s="10">
        <v>7</v>
      </c>
      <c r="M31" s="33">
        <v>14504</v>
      </c>
      <c r="N31" s="10">
        <v>7</v>
      </c>
      <c r="P31" s="33">
        <v>14504</v>
      </c>
      <c r="Q31" s="136">
        <v>0</v>
      </c>
      <c r="S31" s="33">
        <v>14504</v>
      </c>
      <c r="T31" s="50">
        <v>146</v>
      </c>
      <c r="V31" s="33">
        <v>14393</v>
      </c>
      <c r="W31" s="50">
        <v>4130</v>
      </c>
    </row>
    <row r="32" spans="1:23" x14ac:dyDescent="0.35">
      <c r="A32" s="33">
        <v>14505</v>
      </c>
      <c r="B32">
        <v>4130</v>
      </c>
      <c r="D32" s="33">
        <v>14505</v>
      </c>
      <c r="E32" s="21">
        <v>7</v>
      </c>
      <c r="G32" s="33">
        <v>14504</v>
      </c>
      <c r="H32" s="10">
        <v>7.0000000000000009</v>
      </c>
      <c r="J32" s="33">
        <v>14505</v>
      </c>
      <c r="K32" s="10">
        <v>7</v>
      </c>
      <c r="M32" s="33">
        <v>14505</v>
      </c>
      <c r="N32" s="10">
        <v>7</v>
      </c>
      <c r="P32" s="33">
        <v>14505</v>
      </c>
      <c r="Q32" s="136">
        <v>0</v>
      </c>
      <c r="S32" s="33">
        <v>14505</v>
      </c>
      <c r="T32" s="50">
        <v>146</v>
      </c>
      <c r="V32" s="33">
        <v>14394</v>
      </c>
      <c r="W32" s="50">
        <v>5075</v>
      </c>
    </row>
    <row r="33" spans="1:23" x14ac:dyDescent="0.35">
      <c r="A33" s="33">
        <v>14406</v>
      </c>
      <c r="B33">
        <v>5075</v>
      </c>
      <c r="D33" s="33">
        <v>14406</v>
      </c>
      <c r="E33" s="21">
        <v>7</v>
      </c>
      <c r="G33" s="33">
        <v>14505</v>
      </c>
      <c r="H33" s="10">
        <v>7.0000000000000009</v>
      </c>
      <c r="J33" s="33">
        <v>14406</v>
      </c>
      <c r="K33" s="10">
        <v>7</v>
      </c>
      <c r="M33" s="33">
        <v>14406</v>
      </c>
      <c r="N33" s="10">
        <v>7</v>
      </c>
      <c r="P33" s="33">
        <v>14406</v>
      </c>
      <c r="Q33" s="136">
        <v>0.67164179104477606</v>
      </c>
      <c r="S33" s="33">
        <v>14406</v>
      </c>
      <c r="T33" s="50">
        <v>254</v>
      </c>
      <c r="V33" s="33">
        <v>14288</v>
      </c>
      <c r="W33" s="50">
        <v>6000</v>
      </c>
    </row>
    <row r="34" spans="1:23" x14ac:dyDescent="0.35">
      <c r="A34" s="33">
        <v>14393</v>
      </c>
      <c r="B34">
        <v>4130</v>
      </c>
      <c r="D34" s="33">
        <v>14393</v>
      </c>
      <c r="E34" s="21">
        <v>7</v>
      </c>
      <c r="G34" s="33">
        <v>14406</v>
      </c>
      <c r="H34" s="10">
        <v>7.0000000000000009</v>
      </c>
      <c r="J34" s="33">
        <v>14393</v>
      </c>
      <c r="K34" s="10">
        <v>7</v>
      </c>
      <c r="M34" s="33">
        <v>14393</v>
      </c>
      <c r="N34" s="10">
        <v>7</v>
      </c>
      <c r="P34" s="33">
        <v>14393</v>
      </c>
      <c r="Q34" s="136">
        <v>0.12121212121212122</v>
      </c>
      <c r="S34" s="33">
        <v>14393</v>
      </c>
      <c r="T34" s="50">
        <v>146</v>
      </c>
      <c r="V34" s="33">
        <v>14402</v>
      </c>
      <c r="W34" s="50">
        <v>6373</v>
      </c>
    </row>
    <row r="35" spans="1:23" x14ac:dyDescent="0.35">
      <c r="A35" s="33">
        <v>14394</v>
      </c>
      <c r="B35">
        <v>5075</v>
      </c>
      <c r="D35" s="33">
        <v>14394</v>
      </c>
      <c r="E35" s="21">
        <v>7</v>
      </c>
      <c r="G35" s="33">
        <v>14393</v>
      </c>
      <c r="H35" s="10">
        <v>7.0000000000000009</v>
      </c>
      <c r="J35" s="33">
        <v>14394</v>
      </c>
      <c r="K35" s="10">
        <v>7</v>
      </c>
      <c r="M35" s="33">
        <v>14394</v>
      </c>
      <c r="N35" s="10">
        <v>7</v>
      </c>
      <c r="P35" s="33">
        <v>14394</v>
      </c>
      <c r="Q35" s="136">
        <v>5.9523809523809527E-2</v>
      </c>
      <c r="S35" s="33">
        <v>14394</v>
      </c>
      <c r="T35" s="50">
        <v>146</v>
      </c>
      <c r="V35" s="33">
        <v>14446</v>
      </c>
      <c r="W35" s="50">
        <v>6373</v>
      </c>
    </row>
    <row r="36" spans="1:23" x14ac:dyDescent="0.35">
      <c r="A36" s="33">
        <v>14288</v>
      </c>
      <c r="B36">
        <v>6000</v>
      </c>
      <c r="D36" s="33">
        <v>14288</v>
      </c>
      <c r="E36" s="21">
        <v>6.5</v>
      </c>
      <c r="G36" s="33">
        <v>14394</v>
      </c>
      <c r="H36" s="10">
        <v>7.0000000000000009</v>
      </c>
      <c r="J36" s="33">
        <v>14288</v>
      </c>
      <c r="K36" s="10">
        <v>7</v>
      </c>
      <c r="M36" s="33">
        <v>14288</v>
      </c>
      <c r="N36" s="10">
        <v>5</v>
      </c>
      <c r="P36" s="33">
        <v>14288</v>
      </c>
      <c r="Q36" s="136">
        <v>0.26785714285714285</v>
      </c>
      <c r="S36" s="33">
        <v>14288</v>
      </c>
      <c r="T36" s="50">
        <v>54</v>
      </c>
      <c r="V36" s="33">
        <v>14444</v>
      </c>
      <c r="W36" s="50">
        <v>6373</v>
      </c>
    </row>
    <row r="37" spans="1:23" x14ac:dyDescent="0.35">
      <c r="A37" s="33">
        <v>14402</v>
      </c>
      <c r="B37">
        <v>6373</v>
      </c>
      <c r="D37" s="33">
        <v>14402</v>
      </c>
      <c r="E37" s="21">
        <v>7</v>
      </c>
      <c r="G37" s="33">
        <v>14288</v>
      </c>
      <c r="H37" s="10">
        <v>6.6000000000000005</v>
      </c>
      <c r="J37" s="33">
        <v>14402</v>
      </c>
      <c r="K37" s="10">
        <v>7</v>
      </c>
      <c r="M37" s="33">
        <v>14402</v>
      </c>
      <c r="N37" s="10">
        <v>7</v>
      </c>
      <c r="P37" s="33">
        <v>14402</v>
      </c>
      <c r="Q37" s="136">
        <v>0</v>
      </c>
      <c r="S37" s="33">
        <v>14402</v>
      </c>
      <c r="T37" s="50">
        <v>254</v>
      </c>
      <c r="V37" s="33">
        <v>14276</v>
      </c>
      <c r="W37" s="50">
        <v>4130</v>
      </c>
    </row>
    <row r="38" spans="1:23" x14ac:dyDescent="0.35">
      <c r="A38" s="33">
        <v>14446</v>
      </c>
      <c r="B38">
        <v>6373</v>
      </c>
      <c r="D38" s="33">
        <v>14446</v>
      </c>
      <c r="E38" s="21">
        <v>7</v>
      </c>
      <c r="G38" s="33">
        <v>14402</v>
      </c>
      <c r="H38" s="10">
        <v>7.0000000000000009</v>
      </c>
      <c r="J38" s="33">
        <v>14446</v>
      </c>
      <c r="K38" s="10">
        <v>7</v>
      </c>
      <c r="M38" s="33">
        <v>14446</v>
      </c>
      <c r="N38" s="10">
        <v>7</v>
      </c>
      <c r="P38" s="33">
        <v>14446</v>
      </c>
      <c r="Q38" s="136">
        <v>0.69767441860465129</v>
      </c>
      <c r="S38" s="33">
        <v>14446</v>
      </c>
      <c r="T38" s="50">
        <v>146</v>
      </c>
      <c r="V38" s="33">
        <v>14275</v>
      </c>
      <c r="W38" s="50">
        <v>4130</v>
      </c>
    </row>
    <row r="39" spans="1:23" x14ac:dyDescent="0.35">
      <c r="A39" s="33">
        <v>14444</v>
      </c>
      <c r="B39">
        <v>6373</v>
      </c>
      <c r="D39" s="33">
        <v>14444</v>
      </c>
      <c r="E39" s="21">
        <v>7</v>
      </c>
      <c r="G39" s="33">
        <v>14446</v>
      </c>
      <c r="H39" s="10">
        <v>7.0000000000000009</v>
      </c>
      <c r="J39" s="33">
        <v>14444</v>
      </c>
      <c r="K39" s="10">
        <v>7</v>
      </c>
      <c r="M39" s="33">
        <v>14444</v>
      </c>
      <c r="N39" s="10">
        <v>7</v>
      </c>
      <c r="P39" s="33">
        <v>14444</v>
      </c>
      <c r="Q39" s="136">
        <v>0.12121212121212122</v>
      </c>
      <c r="S39" s="33">
        <v>14444</v>
      </c>
      <c r="T39" s="50">
        <v>164</v>
      </c>
      <c r="V39" s="33">
        <v>14501</v>
      </c>
      <c r="W39" s="50">
        <v>5075</v>
      </c>
    </row>
    <row r="40" spans="1:23" x14ac:dyDescent="0.35">
      <c r="A40" s="33">
        <v>14276</v>
      </c>
      <c r="B40">
        <v>4130</v>
      </c>
      <c r="D40" s="33">
        <v>14276</v>
      </c>
      <c r="E40" s="21">
        <v>7</v>
      </c>
      <c r="G40" s="33">
        <v>14444</v>
      </c>
      <c r="H40" s="10">
        <v>7.0000000000000009</v>
      </c>
      <c r="J40" s="33">
        <v>14276</v>
      </c>
      <c r="K40" s="10">
        <v>7</v>
      </c>
      <c r="M40" s="33">
        <v>14276</v>
      </c>
      <c r="N40" s="10">
        <v>7</v>
      </c>
      <c r="P40" s="33">
        <v>14276</v>
      </c>
      <c r="Q40" s="136">
        <v>0.12121212121212122</v>
      </c>
      <c r="S40" s="33">
        <v>14276</v>
      </c>
      <c r="T40" s="50">
        <v>146</v>
      </c>
      <c r="V40" s="33">
        <v>14261</v>
      </c>
      <c r="W40" s="50">
        <v>5075</v>
      </c>
    </row>
    <row r="41" spans="1:23" x14ac:dyDescent="0.35">
      <c r="A41" s="33">
        <v>14275</v>
      </c>
      <c r="B41">
        <v>4130</v>
      </c>
      <c r="D41" s="33">
        <v>14275</v>
      </c>
      <c r="E41" s="21">
        <v>7</v>
      </c>
      <c r="G41" s="33">
        <v>14276</v>
      </c>
      <c r="H41" s="10">
        <v>7.0000000000000009</v>
      </c>
      <c r="J41" s="33">
        <v>14275</v>
      </c>
      <c r="K41" s="10">
        <v>7</v>
      </c>
      <c r="M41" s="33">
        <v>14275</v>
      </c>
      <c r="N41" s="10">
        <v>7</v>
      </c>
      <c r="P41" s="33">
        <v>14275</v>
      </c>
      <c r="Q41" s="136">
        <v>0.12121212121212122</v>
      </c>
      <c r="S41" s="33">
        <v>14275</v>
      </c>
      <c r="T41" s="50">
        <v>146</v>
      </c>
      <c r="V41" s="33">
        <v>14306</v>
      </c>
      <c r="W41" s="50">
        <v>4130</v>
      </c>
    </row>
    <row r="42" spans="1:23" x14ac:dyDescent="0.35">
      <c r="A42" s="33">
        <v>14501</v>
      </c>
      <c r="B42">
        <v>5075</v>
      </c>
      <c r="D42" s="33">
        <v>14501</v>
      </c>
      <c r="E42" s="21">
        <v>7</v>
      </c>
      <c r="G42" s="33">
        <v>14275</v>
      </c>
      <c r="H42" s="10">
        <v>7.0000000000000009</v>
      </c>
      <c r="J42" s="33">
        <v>14501</v>
      </c>
      <c r="K42" s="10">
        <v>7</v>
      </c>
      <c r="M42" s="33">
        <v>14501</v>
      </c>
      <c r="N42" s="10">
        <v>7</v>
      </c>
      <c r="P42" s="33">
        <v>14501</v>
      </c>
      <c r="Q42" s="136">
        <v>0.12121212121212122</v>
      </c>
      <c r="S42" s="33">
        <v>14501</v>
      </c>
      <c r="T42" s="50">
        <v>146</v>
      </c>
      <c r="V42" s="33">
        <v>14304</v>
      </c>
      <c r="W42" s="50">
        <v>4130</v>
      </c>
    </row>
    <row r="43" spans="1:23" x14ac:dyDescent="0.35">
      <c r="A43" s="33">
        <v>14261</v>
      </c>
      <c r="B43">
        <v>5075</v>
      </c>
      <c r="D43" s="33">
        <v>14261</v>
      </c>
      <c r="E43" s="21">
        <v>6.8</v>
      </c>
      <c r="G43" s="33">
        <v>14501</v>
      </c>
      <c r="H43" s="10">
        <v>7.0000000000000009</v>
      </c>
      <c r="J43" s="33">
        <v>14261</v>
      </c>
      <c r="K43" s="10">
        <v>7</v>
      </c>
      <c r="M43" s="33">
        <v>14261</v>
      </c>
      <c r="N43" s="10">
        <v>5</v>
      </c>
      <c r="P43" s="33">
        <v>14261</v>
      </c>
      <c r="Q43" s="136">
        <v>0</v>
      </c>
      <c r="S43" s="33">
        <v>14261</v>
      </c>
      <c r="T43" s="50">
        <v>49</v>
      </c>
      <c r="V43" s="33">
        <v>14404</v>
      </c>
      <c r="W43" s="50">
        <v>6373</v>
      </c>
    </row>
    <row r="44" spans="1:23" x14ac:dyDescent="0.35">
      <c r="A44" s="33">
        <v>14306</v>
      </c>
      <c r="B44">
        <v>4130</v>
      </c>
      <c r="D44" s="33">
        <v>14306</v>
      </c>
      <c r="E44" s="21">
        <v>7</v>
      </c>
      <c r="G44" s="33">
        <v>14261</v>
      </c>
      <c r="H44" s="10">
        <v>7.0000000000000009</v>
      </c>
      <c r="J44" s="33">
        <v>14306</v>
      </c>
      <c r="K44" s="10">
        <v>7</v>
      </c>
      <c r="M44" s="33">
        <v>14306</v>
      </c>
      <c r="N44" s="10">
        <v>7</v>
      </c>
      <c r="P44" s="33">
        <v>14306</v>
      </c>
      <c r="Q44" s="136">
        <v>0.12121212121212122</v>
      </c>
      <c r="S44" s="33">
        <v>14306</v>
      </c>
      <c r="T44" s="50">
        <v>146</v>
      </c>
      <c r="V44" s="33">
        <v>14411</v>
      </c>
      <c r="W44" s="50">
        <v>5075</v>
      </c>
    </row>
    <row r="45" spans="1:23" x14ac:dyDescent="0.35">
      <c r="A45" s="33">
        <v>14304</v>
      </c>
      <c r="B45">
        <v>4130</v>
      </c>
      <c r="D45" s="33">
        <v>14304</v>
      </c>
      <c r="E45" s="21">
        <v>7</v>
      </c>
      <c r="G45" s="33">
        <v>14306</v>
      </c>
      <c r="H45" s="10">
        <v>7.0000000000000009</v>
      </c>
      <c r="J45" s="33">
        <v>14304</v>
      </c>
      <c r="K45" s="10">
        <v>7</v>
      </c>
      <c r="M45" s="33">
        <v>14304</v>
      </c>
      <c r="N45" s="10">
        <v>7</v>
      </c>
      <c r="P45" s="33">
        <v>14304</v>
      </c>
      <c r="Q45" s="136">
        <v>0.12121212121212122</v>
      </c>
      <c r="S45" s="33">
        <v>14304</v>
      </c>
      <c r="T45" s="50">
        <v>146</v>
      </c>
      <c r="V45" s="33">
        <v>14223</v>
      </c>
      <c r="W45" s="50">
        <v>5075</v>
      </c>
    </row>
    <row r="46" spans="1:23" x14ac:dyDescent="0.35">
      <c r="A46" s="33">
        <v>14404</v>
      </c>
      <c r="B46">
        <v>6373</v>
      </c>
      <c r="D46" s="33">
        <v>14404</v>
      </c>
      <c r="E46" s="21">
        <v>7</v>
      </c>
      <c r="G46" s="33">
        <v>14304</v>
      </c>
      <c r="H46" s="10">
        <v>7.0000000000000009</v>
      </c>
      <c r="J46" s="33">
        <v>14404</v>
      </c>
      <c r="K46" s="10">
        <v>7</v>
      </c>
      <c r="M46" s="33">
        <v>14404</v>
      </c>
      <c r="N46" s="10">
        <v>7</v>
      </c>
      <c r="P46" s="33">
        <v>14404</v>
      </c>
      <c r="Q46" s="136">
        <v>0</v>
      </c>
      <c r="S46" s="33">
        <v>14404</v>
      </c>
      <c r="T46" s="50">
        <v>254</v>
      </c>
      <c r="V46" s="33">
        <v>14422</v>
      </c>
      <c r="W46" s="50">
        <v>5075</v>
      </c>
    </row>
    <row r="47" spans="1:23" x14ac:dyDescent="0.35">
      <c r="A47" s="33">
        <v>14411</v>
      </c>
      <c r="B47">
        <v>5075</v>
      </c>
      <c r="D47" s="33">
        <v>14411</v>
      </c>
      <c r="E47" s="21">
        <v>7</v>
      </c>
      <c r="G47" s="33">
        <v>14404</v>
      </c>
      <c r="H47" s="10">
        <v>7.0000000000000009</v>
      </c>
      <c r="J47" s="33">
        <v>14411</v>
      </c>
      <c r="K47" s="10">
        <v>7</v>
      </c>
      <c r="M47" s="33">
        <v>14411</v>
      </c>
      <c r="N47" s="10">
        <v>7</v>
      </c>
      <c r="P47" s="33">
        <v>14411</v>
      </c>
      <c r="Q47" s="136">
        <v>5.9523809523809527E-2</v>
      </c>
      <c r="S47" s="33">
        <v>14411</v>
      </c>
      <c r="T47" s="50">
        <v>254</v>
      </c>
      <c r="V47" s="33">
        <v>14430</v>
      </c>
      <c r="W47" s="50">
        <v>5075</v>
      </c>
    </row>
    <row r="48" spans="1:23" x14ac:dyDescent="0.35">
      <c r="A48" s="33">
        <v>14412</v>
      </c>
      <c r="B48">
        <v>5075</v>
      </c>
      <c r="D48" s="33">
        <v>14412</v>
      </c>
      <c r="E48" s="21">
        <v>6.8</v>
      </c>
      <c r="G48" s="33">
        <v>14411</v>
      </c>
      <c r="H48" s="10">
        <v>7.0000000000000009</v>
      </c>
      <c r="J48" s="33">
        <v>14412</v>
      </c>
      <c r="K48" s="10">
        <v>7</v>
      </c>
      <c r="M48" s="33">
        <v>14412</v>
      </c>
      <c r="N48" s="10">
        <v>7</v>
      </c>
      <c r="P48" s="33">
        <v>14412</v>
      </c>
      <c r="Q48" s="136">
        <v>0</v>
      </c>
      <c r="S48" s="33">
        <v>14412</v>
      </c>
      <c r="T48" s="50">
        <v>254</v>
      </c>
      <c r="V48" s="33">
        <v>14341</v>
      </c>
      <c r="W48" s="50">
        <v>6373</v>
      </c>
    </row>
    <row r="49" spans="1:23" x14ac:dyDescent="0.35">
      <c r="A49" s="33">
        <v>14266</v>
      </c>
      <c r="B49">
        <v>5075</v>
      </c>
      <c r="D49" s="33">
        <v>14266</v>
      </c>
      <c r="E49" s="21">
        <v>6.8</v>
      </c>
      <c r="G49" s="33">
        <v>14412</v>
      </c>
      <c r="H49" s="10">
        <v>7.0000000000000009</v>
      </c>
      <c r="J49" s="33">
        <v>14266</v>
      </c>
      <c r="K49" s="10">
        <v>7</v>
      </c>
      <c r="M49" s="33">
        <v>14266</v>
      </c>
      <c r="N49" s="10">
        <v>7</v>
      </c>
      <c r="P49" s="33">
        <v>14266</v>
      </c>
      <c r="Q49" s="136">
        <v>0</v>
      </c>
      <c r="S49" s="33">
        <v>14266</v>
      </c>
      <c r="T49" s="50">
        <v>125</v>
      </c>
      <c r="V49" s="33">
        <v>14584</v>
      </c>
      <c r="W49" s="50">
        <v>6373</v>
      </c>
    </row>
    <row r="50" spans="1:23" x14ac:dyDescent="0.35">
      <c r="A50" s="33">
        <v>14223</v>
      </c>
      <c r="B50">
        <v>5075</v>
      </c>
      <c r="D50" s="33">
        <v>14223</v>
      </c>
      <c r="E50" s="21">
        <v>7</v>
      </c>
      <c r="G50" s="33">
        <v>14266</v>
      </c>
      <c r="H50" s="10">
        <v>7.0000000000000009</v>
      </c>
      <c r="J50" s="33">
        <v>14223</v>
      </c>
      <c r="K50" s="10">
        <v>7</v>
      </c>
      <c r="M50" s="33">
        <v>14223</v>
      </c>
      <c r="N50" s="10">
        <v>7</v>
      </c>
      <c r="P50" s="33">
        <v>14223</v>
      </c>
      <c r="Q50" s="136">
        <v>0.42682926829268286</v>
      </c>
      <c r="S50" s="33">
        <v>14223</v>
      </c>
      <c r="T50" s="50">
        <v>164</v>
      </c>
      <c r="V50" s="33">
        <v>14334</v>
      </c>
      <c r="W50" s="50">
        <v>5075</v>
      </c>
    </row>
    <row r="51" spans="1:23" x14ac:dyDescent="0.35">
      <c r="A51" s="33">
        <v>14422</v>
      </c>
      <c r="B51">
        <v>5075</v>
      </c>
      <c r="D51" s="33">
        <v>14422</v>
      </c>
      <c r="E51" s="21">
        <v>7</v>
      </c>
      <c r="G51" s="33">
        <v>14223</v>
      </c>
      <c r="H51" s="10">
        <v>7.0000000000000009</v>
      </c>
      <c r="J51" s="33">
        <v>14422</v>
      </c>
      <c r="K51" s="10">
        <v>7</v>
      </c>
      <c r="M51" s="33">
        <v>14422</v>
      </c>
      <c r="N51" s="10">
        <v>7</v>
      </c>
      <c r="P51" s="33">
        <v>14422</v>
      </c>
      <c r="Q51" s="136">
        <v>0.42682926829268286</v>
      </c>
      <c r="S51" s="33">
        <v>14422</v>
      </c>
      <c r="T51" s="50">
        <v>164</v>
      </c>
      <c r="V51" s="33">
        <v>14329</v>
      </c>
      <c r="W51" s="50">
        <v>5075</v>
      </c>
    </row>
    <row r="52" spans="1:23" x14ac:dyDescent="0.35">
      <c r="A52" s="33">
        <v>14430</v>
      </c>
      <c r="B52">
        <v>5075</v>
      </c>
      <c r="D52" s="33">
        <v>14430</v>
      </c>
      <c r="E52" s="21">
        <v>7</v>
      </c>
      <c r="G52" s="33">
        <v>14422</v>
      </c>
      <c r="H52" s="10">
        <v>7.0000000000000009</v>
      </c>
      <c r="J52" s="33">
        <v>14430</v>
      </c>
      <c r="K52" s="10">
        <v>7</v>
      </c>
      <c r="M52" s="33">
        <v>14430</v>
      </c>
      <c r="N52" s="10">
        <v>7</v>
      </c>
      <c r="P52" s="33">
        <v>14430</v>
      </c>
      <c r="Q52" s="136">
        <v>0.16245487364620939</v>
      </c>
      <c r="S52" s="33">
        <v>14430</v>
      </c>
      <c r="T52" s="50">
        <v>122</v>
      </c>
      <c r="V52" s="33">
        <v>14315</v>
      </c>
      <c r="W52" s="50">
        <v>5075</v>
      </c>
    </row>
    <row r="53" spans="1:23" x14ac:dyDescent="0.35">
      <c r="A53" s="33">
        <v>14341</v>
      </c>
      <c r="B53">
        <v>6373</v>
      </c>
      <c r="D53" s="33">
        <v>14341</v>
      </c>
      <c r="E53" s="21">
        <v>6.8</v>
      </c>
      <c r="G53" s="33">
        <v>14430</v>
      </c>
      <c r="H53" s="10">
        <v>7.0000000000000009</v>
      </c>
      <c r="J53" s="33">
        <v>14341</v>
      </c>
      <c r="K53" s="10">
        <v>7</v>
      </c>
      <c r="M53" s="33">
        <v>14341</v>
      </c>
      <c r="N53" s="10">
        <v>5</v>
      </c>
      <c r="P53" s="33">
        <v>14341</v>
      </c>
      <c r="Q53" s="136">
        <v>0</v>
      </c>
      <c r="S53" s="33">
        <v>14341</v>
      </c>
      <c r="T53" s="50">
        <v>48</v>
      </c>
      <c r="V53" s="33">
        <v>14439</v>
      </c>
      <c r="W53" s="50">
        <v>6373</v>
      </c>
    </row>
    <row r="54" spans="1:23" x14ac:dyDescent="0.35">
      <c r="A54" s="33">
        <v>14584</v>
      </c>
      <c r="B54">
        <v>6373</v>
      </c>
      <c r="D54" s="33">
        <v>14584</v>
      </c>
      <c r="E54" s="21">
        <v>7</v>
      </c>
      <c r="G54" s="33">
        <v>14341</v>
      </c>
      <c r="H54" s="10">
        <v>7.0000000000000009</v>
      </c>
      <c r="J54" s="33">
        <v>14584</v>
      </c>
      <c r="K54" s="10">
        <v>7</v>
      </c>
      <c r="M54" s="33">
        <v>14584</v>
      </c>
      <c r="N54" s="10">
        <v>7</v>
      </c>
      <c r="P54" s="33">
        <v>14584</v>
      </c>
      <c r="Q54" s="136">
        <v>0.25</v>
      </c>
      <c r="S54" s="33">
        <v>14584</v>
      </c>
      <c r="T54" s="50">
        <v>125</v>
      </c>
      <c r="V54" s="33">
        <v>14429</v>
      </c>
      <c r="W54" s="50">
        <v>4130</v>
      </c>
    </row>
    <row r="55" spans="1:23" x14ac:dyDescent="0.35">
      <c r="A55" s="33">
        <v>14421</v>
      </c>
      <c r="B55">
        <v>6373</v>
      </c>
      <c r="D55" s="33">
        <v>14421</v>
      </c>
      <c r="E55" s="21">
        <v>6.8</v>
      </c>
      <c r="G55" s="33">
        <v>14584</v>
      </c>
      <c r="H55" s="10">
        <v>7.0000000000000009</v>
      </c>
      <c r="J55" s="33">
        <v>14421</v>
      </c>
      <c r="K55" s="10">
        <v>7</v>
      </c>
      <c r="M55" s="33">
        <v>14421</v>
      </c>
      <c r="N55" s="10">
        <v>7</v>
      </c>
      <c r="P55" s="33">
        <v>14421</v>
      </c>
      <c r="Q55" s="136">
        <v>0</v>
      </c>
      <c r="S55" s="33">
        <v>14421</v>
      </c>
      <c r="T55" s="50">
        <v>125</v>
      </c>
      <c r="V55" s="33">
        <v>14585</v>
      </c>
      <c r="W55" s="50">
        <v>6373</v>
      </c>
    </row>
    <row r="56" spans="1:23" x14ac:dyDescent="0.35">
      <c r="A56" s="33">
        <v>14418</v>
      </c>
      <c r="B56">
        <v>6373</v>
      </c>
      <c r="D56" s="33">
        <v>14418</v>
      </c>
      <c r="E56" s="21">
        <v>6.8</v>
      </c>
      <c r="G56" s="33">
        <v>14421</v>
      </c>
      <c r="H56" s="10">
        <v>7.0000000000000009</v>
      </c>
      <c r="J56" s="33">
        <v>14418</v>
      </c>
      <c r="K56" s="10">
        <v>7</v>
      </c>
      <c r="M56" s="33">
        <v>14418</v>
      </c>
      <c r="N56" s="10">
        <v>7</v>
      </c>
      <c r="P56" s="33">
        <v>14418</v>
      </c>
      <c r="Q56" s="136">
        <v>0</v>
      </c>
      <c r="S56" s="33">
        <v>14418</v>
      </c>
      <c r="T56" s="50">
        <v>125</v>
      </c>
      <c r="V56" s="33">
        <v>14448</v>
      </c>
      <c r="W56" s="50">
        <v>6373</v>
      </c>
    </row>
    <row r="57" spans="1:23" x14ac:dyDescent="0.35">
      <c r="A57" s="33">
        <v>14334</v>
      </c>
      <c r="B57">
        <v>5075</v>
      </c>
      <c r="D57" s="33">
        <v>14334</v>
      </c>
      <c r="E57" s="21">
        <v>6.4</v>
      </c>
      <c r="G57" s="33">
        <v>14418</v>
      </c>
      <c r="H57" s="10">
        <v>7.0000000000000009</v>
      </c>
      <c r="J57" s="33">
        <v>14334</v>
      </c>
      <c r="K57" s="10">
        <v>5</v>
      </c>
      <c r="M57" s="33">
        <v>14334</v>
      </c>
      <c r="N57" s="10">
        <v>3</v>
      </c>
      <c r="P57" s="33">
        <v>14334</v>
      </c>
      <c r="Q57" s="136">
        <v>1.6326530612244898</v>
      </c>
      <c r="S57" s="33">
        <v>14334</v>
      </c>
      <c r="T57" s="50">
        <v>43</v>
      </c>
      <c r="V57" s="33">
        <v>14434</v>
      </c>
      <c r="W57" s="50">
        <v>6373</v>
      </c>
    </row>
    <row r="58" spans="1:23" x14ac:dyDescent="0.35">
      <c r="A58" s="33">
        <v>14329</v>
      </c>
      <c r="B58">
        <v>5075</v>
      </c>
      <c r="D58" s="33">
        <v>14329</v>
      </c>
      <c r="E58" s="21">
        <v>7</v>
      </c>
      <c r="G58" s="33">
        <v>14334</v>
      </c>
      <c r="H58" s="10">
        <v>7.0000000000000009</v>
      </c>
      <c r="J58" s="33">
        <v>14329</v>
      </c>
      <c r="K58" s="10">
        <v>7</v>
      </c>
      <c r="M58" s="33">
        <v>14329</v>
      </c>
      <c r="N58" s="10">
        <v>7</v>
      </c>
      <c r="P58" s="33">
        <v>14329</v>
      </c>
      <c r="Q58" s="136">
        <v>0.25</v>
      </c>
      <c r="S58" s="33">
        <v>14329</v>
      </c>
      <c r="T58" s="50">
        <v>80</v>
      </c>
      <c r="V58" s="33">
        <v>14262</v>
      </c>
      <c r="W58" s="50">
        <v>6373</v>
      </c>
    </row>
    <row r="59" spans="1:23" x14ac:dyDescent="0.35">
      <c r="A59" s="33">
        <v>14315</v>
      </c>
      <c r="B59">
        <v>5075</v>
      </c>
      <c r="D59" s="33">
        <v>14315</v>
      </c>
      <c r="E59" s="21">
        <v>7</v>
      </c>
      <c r="G59" s="33">
        <v>14329</v>
      </c>
      <c r="H59" s="10">
        <v>7.0000000000000009</v>
      </c>
      <c r="J59" s="33">
        <v>14315</v>
      </c>
      <c r="K59" s="10">
        <v>7</v>
      </c>
      <c r="M59" s="33">
        <v>14315</v>
      </c>
      <c r="N59" s="10">
        <v>7</v>
      </c>
      <c r="P59" s="33">
        <v>14315</v>
      </c>
      <c r="Q59" s="136">
        <v>0.16245487364620939</v>
      </c>
      <c r="S59" s="33">
        <v>14315</v>
      </c>
      <c r="T59" s="50">
        <v>125</v>
      </c>
      <c r="V59" s="33">
        <v>14294</v>
      </c>
      <c r="W59" s="50">
        <v>5075</v>
      </c>
    </row>
    <row r="60" spans="1:23" x14ac:dyDescent="0.35">
      <c r="A60" s="33">
        <v>14502</v>
      </c>
      <c r="B60">
        <v>4300</v>
      </c>
      <c r="D60" s="33">
        <v>14502</v>
      </c>
      <c r="E60" s="21">
        <v>6.4</v>
      </c>
      <c r="G60" s="33">
        <v>14315</v>
      </c>
      <c r="H60" s="10">
        <v>7.0000000000000009</v>
      </c>
      <c r="J60" s="33">
        <v>14502</v>
      </c>
      <c r="K60" s="10">
        <v>7</v>
      </c>
      <c r="M60" s="33">
        <v>14502</v>
      </c>
      <c r="N60" s="10">
        <v>7</v>
      </c>
      <c r="P60" s="33">
        <v>14502</v>
      </c>
      <c r="Q60" s="136">
        <v>0</v>
      </c>
      <c r="S60" s="33">
        <v>14502</v>
      </c>
      <c r="T60" s="50">
        <v>80</v>
      </c>
      <c r="V60" s="33">
        <v>14290</v>
      </c>
      <c r="W60" s="50">
        <v>5075</v>
      </c>
    </row>
    <row r="61" spans="1:23" x14ac:dyDescent="0.35">
      <c r="A61" s="33">
        <v>14439</v>
      </c>
      <c r="B61">
        <v>6373</v>
      </c>
      <c r="D61" s="33">
        <v>14439</v>
      </c>
      <c r="E61" s="21">
        <v>7</v>
      </c>
      <c r="G61" s="33">
        <v>14502</v>
      </c>
      <c r="H61" s="10">
        <v>7.0000000000000009</v>
      </c>
      <c r="J61" s="33">
        <v>14439</v>
      </c>
      <c r="K61" s="10">
        <v>7</v>
      </c>
      <c r="M61" s="33">
        <v>14439</v>
      </c>
      <c r="N61" s="10">
        <v>7</v>
      </c>
      <c r="P61" s="33">
        <v>14439</v>
      </c>
      <c r="Q61" s="136">
        <v>0.25</v>
      </c>
      <c r="S61" s="33">
        <v>14439</v>
      </c>
      <c r="T61" s="50">
        <v>80</v>
      </c>
      <c r="V61" s="33">
        <v>14302</v>
      </c>
      <c r="W61" s="50">
        <v>4130</v>
      </c>
    </row>
    <row r="62" spans="1:23" x14ac:dyDescent="0.35">
      <c r="A62" s="33">
        <v>14429</v>
      </c>
      <c r="B62">
        <v>4130</v>
      </c>
      <c r="D62" s="33">
        <v>14429</v>
      </c>
      <c r="E62" s="21">
        <v>7</v>
      </c>
      <c r="G62" s="33">
        <v>14439</v>
      </c>
      <c r="H62" s="10">
        <v>7.0000000000000009</v>
      </c>
      <c r="J62" s="33">
        <v>14429</v>
      </c>
      <c r="K62" s="10">
        <v>7</v>
      </c>
      <c r="M62" s="33">
        <v>14429</v>
      </c>
      <c r="N62" s="10">
        <v>7</v>
      </c>
      <c r="P62" s="33">
        <v>14429</v>
      </c>
      <c r="Q62" s="136">
        <v>0.25</v>
      </c>
      <c r="S62" s="33">
        <v>14429</v>
      </c>
      <c r="T62" s="50">
        <v>80</v>
      </c>
      <c r="V62" s="33">
        <v>14296</v>
      </c>
      <c r="W62" s="50">
        <v>5075</v>
      </c>
    </row>
    <row r="63" spans="1:23" x14ac:dyDescent="0.35">
      <c r="A63" s="33">
        <v>14585</v>
      </c>
      <c r="B63">
        <v>6373</v>
      </c>
      <c r="D63" s="33">
        <v>14585</v>
      </c>
      <c r="E63" s="21">
        <v>7</v>
      </c>
      <c r="G63" s="33">
        <v>14429</v>
      </c>
      <c r="H63" s="10">
        <v>7.0000000000000009</v>
      </c>
      <c r="J63" s="33">
        <v>14585</v>
      </c>
      <c r="K63" s="10">
        <v>7</v>
      </c>
      <c r="M63" s="33">
        <v>14585</v>
      </c>
      <c r="N63" s="10">
        <v>7</v>
      </c>
      <c r="P63" s="33">
        <v>14585</v>
      </c>
      <c r="Q63" s="136">
        <v>0</v>
      </c>
      <c r="S63" s="33">
        <v>14585</v>
      </c>
      <c r="T63" s="50">
        <v>125</v>
      </c>
      <c r="V63" s="33">
        <v>14317</v>
      </c>
      <c r="W63" s="50">
        <v>6373</v>
      </c>
    </row>
    <row r="64" spans="1:23" x14ac:dyDescent="0.35">
      <c r="A64" s="33">
        <v>14448</v>
      </c>
      <c r="B64">
        <v>6373</v>
      </c>
      <c r="D64" s="33">
        <v>14448</v>
      </c>
      <c r="E64" s="21">
        <v>7</v>
      </c>
      <c r="G64" s="33">
        <v>14585</v>
      </c>
      <c r="H64" s="10">
        <v>7.0000000000000009</v>
      </c>
      <c r="J64" s="33">
        <v>14448</v>
      </c>
      <c r="K64" s="10">
        <v>7</v>
      </c>
      <c r="M64" s="33">
        <v>14448</v>
      </c>
      <c r="N64" s="10">
        <v>7</v>
      </c>
      <c r="P64" s="33">
        <v>14448</v>
      </c>
      <c r="Q64" s="136" t="e">
        <v>#N/A</v>
      </c>
      <c r="S64" s="33">
        <v>14448</v>
      </c>
      <c r="T64" s="50">
        <v>125</v>
      </c>
      <c r="V64" s="33">
        <v>14325</v>
      </c>
      <c r="W64" s="50">
        <v>6373</v>
      </c>
    </row>
    <row r="65" spans="1:23" x14ac:dyDescent="0.35">
      <c r="A65" s="33">
        <v>14434</v>
      </c>
      <c r="B65">
        <v>6373</v>
      </c>
      <c r="D65" s="33">
        <v>14434</v>
      </c>
      <c r="E65" s="21">
        <v>7</v>
      </c>
      <c r="G65" s="33">
        <v>14448</v>
      </c>
      <c r="H65" s="10">
        <v>7.0000000000000009</v>
      </c>
      <c r="J65" s="33">
        <v>14434</v>
      </c>
      <c r="K65" s="10">
        <v>7</v>
      </c>
      <c r="M65" s="33">
        <v>14434</v>
      </c>
      <c r="N65" s="10">
        <v>7</v>
      </c>
      <c r="P65" s="33">
        <v>14434</v>
      </c>
      <c r="Q65" s="136">
        <v>0.25</v>
      </c>
      <c r="S65" s="33">
        <v>14434</v>
      </c>
      <c r="T65" s="50">
        <v>80</v>
      </c>
      <c r="V65" s="33">
        <v>14416</v>
      </c>
      <c r="W65" s="50">
        <v>6373</v>
      </c>
    </row>
    <row r="66" spans="1:23" x14ac:dyDescent="0.35">
      <c r="A66" s="33">
        <v>14262</v>
      </c>
      <c r="B66">
        <v>6373</v>
      </c>
      <c r="D66" s="33">
        <v>14262</v>
      </c>
      <c r="E66" s="21">
        <v>7</v>
      </c>
      <c r="G66" s="33">
        <v>14434</v>
      </c>
      <c r="H66" s="10">
        <v>7.0000000000000009</v>
      </c>
      <c r="J66" s="33">
        <v>14262</v>
      </c>
      <c r="K66" s="10">
        <v>7</v>
      </c>
      <c r="M66" s="33">
        <v>14262</v>
      </c>
      <c r="N66" s="10">
        <v>7</v>
      </c>
      <c r="P66" s="33">
        <v>14262</v>
      </c>
      <c r="Q66" s="136">
        <v>0.67164179104477606</v>
      </c>
      <c r="S66" s="33">
        <v>14262</v>
      </c>
      <c r="T66" s="50">
        <v>67</v>
      </c>
      <c r="V66" s="33">
        <v>14273</v>
      </c>
      <c r="W66" s="50">
        <v>5075</v>
      </c>
    </row>
    <row r="67" spans="1:23" x14ac:dyDescent="0.35">
      <c r="A67" s="33">
        <v>14294</v>
      </c>
      <c r="B67">
        <v>5075</v>
      </c>
      <c r="D67" s="33">
        <v>14294</v>
      </c>
      <c r="E67" s="21">
        <v>7</v>
      </c>
      <c r="G67" s="33">
        <v>14262</v>
      </c>
      <c r="H67" s="10">
        <v>7.0000000000000009</v>
      </c>
      <c r="J67" s="33">
        <v>14294</v>
      </c>
      <c r="K67" s="10">
        <v>7</v>
      </c>
      <c r="M67" s="33">
        <v>14294</v>
      </c>
      <c r="N67" s="10">
        <v>7</v>
      </c>
      <c r="P67" s="33">
        <v>14294</v>
      </c>
      <c r="Q67" s="136">
        <v>0.67164179104477606</v>
      </c>
      <c r="S67" s="33">
        <v>14294</v>
      </c>
      <c r="T67" s="50">
        <v>67</v>
      </c>
      <c r="V67" s="33">
        <v>14466</v>
      </c>
      <c r="W67" s="50">
        <v>4130</v>
      </c>
    </row>
    <row r="68" spans="1:23" x14ac:dyDescent="0.35">
      <c r="A68" s="33">
        <v>14290</v>
      </c>
      <c r="B68">
        <v>5075</v>
      </c>
      <c r="D68" s="33">
        <v>14290</v>
      </c>
      <c r="E68" s="21">
        <v>7</v>
      </c>
      <c r="G68" s="33">
        <v>14294</v>
      </c>
      <c r="H68" s="10">
        <v>7.0000000000000009</v>
      </c>
      <c r="J68" s="33">
        <v>14290</v>
      </c>
      <c r="K68" s="10">
        <v>7</v>
      </c>
      <c r="M68" s="33">
        <v>14290</v>
      </c>
      <c r="N68" s="10">
        <v>7</v>
      </c>
      <c r="P68" s="33">
        <v>14290</v>
      </c>
      <c r="Q68" s="136">
        <v>0.67164179104477606</v>
      </c>
      <c r="S68" s="33">
        <v>14290</v>
      </c>
      <c r="T68" s="50">
        <v>67</v>
      </c>
      <c r="V68" s="33">
        <v>14500</v>
      </c>
      <c r="W68" s="50">
        <v>5075</v>
      </c>
    </row>
    <row r="69" spans="1:23" x14ac:dyDescent="0.35">
      <c r="A69" s="33">
        <v>14302</v>
      </c>
      <c r="B69">
        <v>4130</v>
      </c>
      <c r="D69" s="33">
        <v>14302</v>
      </c>
      <c r="E69" s="21">
        <v>6.4</v>
      </c>
      <c r="G69" s="33">
        <v>14290</v>
      </c>
      <c r="H69" s="10">
        <v>7.0000000000000009</v>
      </c>
      <c r="J69" s="33">
        <v>14302</v>
      </c>
      <c r="K69" s="10">
        <v>7</v>
      </c>
      <c r="M69" s="33">
        <v>14302</v>
      </c>
      <c r="N69" s="10">
        <v>1</v>
      </c>
      <c r="P69" s="33">
        <v>14302</v>
      </c>
      <c r="Q69" s="136">
        <v>0</v>
      </c>
      <c r="S69" s="33">
        <v>14302</v>
      </c>
      <c r="T69" s="50">
        <v>1</v>
      </c>
      <c r="V69" s="33">
        <v>14438</v>
      </c>
      <c r="W69" s="50">
        <v>5075</v>
      </c>
    </row>
    <row r="70" spans="1:23" x14ac:dyDescent="0.35">
      <c r="A70" s="33">
        <v>14296</v>
      </c>
      <c r="B70">
        <v>5075</v>
      </c>
      <c r="D70" s="33">
        <v>14296</v>
      </c>
      <c r="E70" s="21">
        <v>6.8</v>
      </c>
      <c r="G70" s="33">
        <v>14302</v>
      </c>
      <c r="H70" s="10">
        <v>7.0000000000000009</v>
      </c>
      <c r="J70" s="33">
        <v>14296</v>
      </c>
      <c r="K70" s="10">
        <v>7</v>
      </c>
      <c r="M70" s="33">
        <v>14296</v>
      </c>
      <c r="N70" s="10">
        <v>5</v>
      </c>
      <c r="P70" s="33">
        <v>14296</v>
      </c>
      <c r="Q70" s="136">
        <v>9.6153846153846159E-2</v>
      </c>
      <c r="S70" s="33">
        <v>14296</v>
      </c>
      <c r="T70" s="50">
        <v>52</v>
      </c>
      <c r="V70" s="33">
        <v>14435</v>
      </c>
      <c r="W70" s="50">
        <v>6373</v>
      </c>
    </row>
    <row r="71" spans="1:23" x14ac:dyDescent="0.35">
      <c r="A71" s="33">
        <v>14317</v>
      </c>
      <c r="B71">
        <v>6373</v>
      </c>
      <c r="D71" s="33">
        <v>14317</v>
      </c>
      <c r="E71" s="21">
        <v>6</v>
      </c>
      <c r="G71" s="33">
        <v>14296</v>
      </c>
      <c r="H71" s="10">
        <v>7.0000000000000009</v>
      </c>
      <c r="J71" s="33">
        <v>14317</v>
      </c>
      <c r="K71" s="10">
        <v>7</v>
      </c>
      <c r="M71" s="33">
        <v>14317</v>
      </c>
      <c r="N71" s="10">
        <v>3</v>
      </c>
      <c r="P71" s="33">
        <v>14317</v>
      </c>
      <c r="Q71" s="136">
        <v>0</v>
      </c>
      <c r="S71" s="33">
        <v>14317</v>
      </c>
      <c r="T71" s="50">
        <v>32</v>
      </c>
      <c r="V71" s="33">
        <v>14477</v>
      </c>
      <c r="W71" s="50">
        <v>5075</v>
      </c>
    </row>
    <row r="72" spans="1:23" x14ac:dyDescent="0.35">
      <c r="A72" s="33">
        <v>14325</v>
      </c>
      <c r="B72">
        <v>6373</v>
      </c>
      <c r="D72" s="33">
        <v>14325</v>
      </c>
      <c r="E72" s="21">
        <v>7</v>
      </c>
      <c r="G72" s="33">
        <v>14317</v>
      </c>
      <c r="H72" s="10">
        <v>6.2</v>
      </c>
      <c r="J72" s="33">
        <v>14325</v>
      </c>
      <c r="K72" s="10">
        <v>7</v>
      </c>
      <c r="M72" s="33">
        <v>14325</v>
      </c>
      <c r="N72" s="10">
        <v>7</v>
      </c>
      <c r="P72" s="33">
        <v>14325</v>
      </c>
      <c r="Q72" s="136">
        <v>0.16245487364620939</v>
      </c>
      <c r="S72" s="33">
        <v>14325</v>
      </c>
      <c r="T72" s="50">
        <v>122</v>
      </c>
      <c r="V72" s="33">
        <v>14426</v>
      </c>
      <c r="W72" s="50">
        <v>6373</v>
      </c>
    </row>
    <row r="73" spans="1:23" x14ac:dyDescent="0.35">
      <c r="A73" s="33">
        <v>14416</v>
      </c>
      <c r="B73">
        <v>6373</v>
      </c>
      <c r="D73" s="33">
        <v>14416</v>
      </c>
      <c r="E73" s="21">
        <v>7</v>
      </c>
      <c r="G73" s="33">
        <v>14325</v>
      </c>
      <c r="H73" s="10">
        <v>7.0000000000000009</v>
      </c>
      <c r="J73" s="33">
        <v>14416</v>
      </c>
      <c r="K73" s="10">
        <v>7</v>
      </c>
      <c r="M73" s="33">
        <v>14416</v>
      </c>
      <c r="N73" s="10">
        <v>7</v>
      </c>
      <c r="P73" s="33">
        <v>14416</v>
      </c>
      <c r="Q73" s="136">
        <v>0.12121212121212122</v>
      </c>
      <c r="S73" s="33">
        <v>14416</v>
      </c>
      <c r="T73" s="50">
        <v>146</v>
      </c>
      <c r="V73" s="33">
        <v>14265</v>
      </c>
      <c r="W73" s="50">
        <v>5075</v>
      </c>
    </row>
    <row r="74" spans="1:23" x14ac:dyDescent="0.35">
      <c r="A74" s="33">
        <v>14273</v>
      </c>
      <c r="B74">
        <v>5075</v>
      </c>
      <c r="D74" s="33">
        <v>14273</v>
      </c>
      <c r="E74" s="21">
        <v>7</v>
      </c>
      <c r="G74" s="33">
        <v>14416</v>
      </c>
      <c r="H74" s="10">
        <v>7.0000000000000009</v>
      </c>
      <c r="J74" s="33">
        <v>14273</v>
      </c>
      <c r="K74" s="10">
        <v>7</v>
      </c>
      <c r="M74" s="33">
        <v>14273</v>
      </c>
      <c r="N74" s="10">
        <v>7</v>
      </c>
      <c r="P74" s="33">
        <v>14273</v>
      </c>
      <c r="Q74" s="136">
        <v>0.16245487364620939</v>
      </c>
      <c r="S74" s="33">
        <v>14273</v>
      </c>
      <c r="T74" s="50">
        <v>122</v>
      </c>
      <c r="V74" s="33">
        <v>14390</v>
      </c>
      <c r="W74" s="50">
        <v>4130</v>
      </c>
    </row>
    <row r="75" spans="1:23" x14ac:dyDescent="0.35">
      <c r="A75" s="33">
        <v>14466</v>
      </c>
      <c r="B75">
        <v>4130</v>
      </c>
      <c r="D75" s="33">
        <v>14466</v>
      </c>
      <c r="E75" s="21">
        <v>7</v>
      </c>
      <c r="G75" s="33">
        <v>14273</v>
      </c>
      <c r="H75" s="10">
        <v>7.0000000000000009</v>
      </c>
      <c r="J75" s="33">
        <v>14466</v>
      </c>
      <c r="K75" s="10">
        <v>7</v>
      </c>
      <c r="M75" s="33">
        <v>14466</v>
      </c>
      <c r="N75" s="10">
        <v>7</v>
      </c>
      <c r="P75" s="33">
        <v>14466</v>
      </c>
      <c r="Q75" s="136">
        <v>0</v>
      </c>
      <c r="S75" s="33">
        <v>14466</v>
      </c>
      <c r="T75" s="50">
        <v>125</v>
      </c>
      <c r="V75" s="33">
        <v>14445</v>
      </c>
      <c r="W75" s="50">
        <v>7434</v>
      </c>
    </row>
    <row r="76" spans="1:23" x14ac:dyDescent="0.35">
      <c r="A76" s="33">
        <v>14500</v>
      </c>
      <c r="B76">
        <v>5075</v>
      </c>
      <c r="D76" s="33">
        <v>14500</v>
      </c>
      <c r="E76" s="21">
        <v>6</v>
      </c>
      <c r="G76" s="33">
        <v>14466</v>
      </c>
      <c r="H76" s="10">
        <v>7.0000000000000009</v>
      </c>
      <c r="J76" s="33">
        <v>14500</v>
      </c>
      <c r="K76" s="10">
        <v>7</v>
      </c>
      <c r="M76" s="33">
        <v>14500</v>
      </c>
      <c r="N76" s="10">
        <v>3</v>
      </c>
      <c r="P76" s="33">
        <v>14500</v>
      </c>
      <c r="Q76" s="136">
        <v>0.34482758620689657</v>
      </c>
      <c r="S76" s="33">
        <v>14500</v>
      </c>
      <c r="T76" s="50">
        <v>29</v>
      </c>
      <c r="V76" s="33">
        <v>14415</v>
      </c>
      <c r="W76" s="50">
        <v>4130</v>
      </c>
    </row>
    <row r="77" spans="1:23" x14ac:dyDescent="0.35">
      <c r="A77" s="33">
        <v>14438</v>
      </c>
      <c r="B77">
        <v>5075</v>
      </c>
      <c r="D77" s="33">
        <v>14438</v>
      </c>
      <c r="E77" s="21">
        <v>7</v>
      </c>
      <c r="G77" s="33">
        <v>14500</v>
      </c>
      <c r="H77" s="10">
        <v>6.2</v>
      </c>
      <c r="J77" s="33">
        <v>14438</v>
      </c>
      <c r="K77" s="10">
        <v>7</v>
      </c>
      <c r="M77" s="33">
        <v>14438</v>
      </c>
      <c r="N77" s="10">
        <v>7</v>
      </c>
      <c r="P77" s="33">
        <v>14438</v>
      </c>
      <c r="Q77" s="136">
        <v>0.12121212121212122</v>
      </c>
      <c r="S77" s="33">
        <v>14438</v>
      </c>
      <c r="T77" s="50">
        <v>146</v>
      </c>
      <c r="V77" s="33">
        <v>14440</v>
      </c>
      <c r="W77" s="50">
        <v>4500</v>
      </c>
    </row>
    <row r="78" spans="1:23" x14ac:dyDescent="0.35">
      <c r="A78" s="33">
        <v>14435</v>
      </c>
      <c r="B78">
        <v>6373</v>
      </c>
      <c r="D78" s="33">
        <v>14435</v>
      </c>
      <c r="E78" s="21">
        <v>7</v>
      </c>
      <c r="G78" s="33">
        <v>14438</v>
      </c>
      <c r="H78" s="10">
        <v>7.0000000000000009</v>
      </c>
      <c r="J78" s="33">
        <v>14435</v>
      </c>
      <c r="K78" s="10">
        <v>7</v>
      </c>
      <c r="M78" s="33">
        <v>14435</v>
      </c>
      <c r="N78" s="10">
        <v>7</v>
      </c>
      <c r="P78" s="33">
        <v>14435</v>
      </c>
      <c r="Q78" s="136">
        <v>0</v>
      </c>
      <c r="S78" s="33">
        <v>14435</v>
      </c>
      <c r="T78" s="50">
        <v>146</v>
      </c>
      <c r="V78" s="33">
        <v>14503</v>
      </c>
      <c r="W78" s="50">
        <v>5075</v>
      </c>
    </row>
    <row r="79" spans="1:23" x14ac:dyDescent="0.35">
      <c r="A79" s="33">
        <v>14477</v>
      </c>
      <c r="B79">
        <v>5075</v>
      </c>
      <c r="D79" s="33">
        <v>14477</v>
      </c>
      <c r="E79" s="21">
        <v>6.6</v>
      </c>
      <c r="G79" s="33">
        <v>14435</v>
      </c>
      <c r="H79" s="10">
        <v>7.0000000000000009</v>
      </c>
      <c r="J79" s="33">
        <v>14477</v>
      </c>
      <c r="K79" s="10">
        <v>7</v>
      </c>
      <c r="M79" s="33">
        <v>14477</v>
      </c>
      <c r="N79" s="10">
        <v>3</v>
      </c>
      <c r="P79" s="33">
        <v>14477</v>
      </c>
      <c r="Q79" s="136">
        <v>0</v>
      </c>
      <c r="S79" s="33">
        <v>14477</v>
      </c>
      <c r="T79" s="50">
        <v>33</v>
      </c>
      <c r="V79" s="33" t="s">
        <v>2012</v>
      </c>
      <c r="W79" s="50">
        <v>4130</v>
      </c>
    </row>
    <row r="80" spans="1:23" x14ac:dyDescent="0.35">
      <c r="A80" s="33">
        <v>14476</v>
      </c>
      <c r="B80">
        <v>5075</v>
      </c>
      <c r="D80" s="33">
        <v>14476</v>
      </c>
      <c r="E80" s="21">
        <v>5.6</v>
      </c>
      <c r="G80" s="33">
        <v>14477</v>
      </c>
      <c r="H80" s="10">
        <v>7.0000000000000009</v>
      </c>
      <c r="J80" s="33">
        <v>14476</v>
      </c>
      <c r="K80" s="10">
        <v>7</v>
      </c>
      <c r="M80" s="33">
        <v>14476</v>
      </c>
      <c r="N80" s="10">
        <v>3</v>
      </c>
      <c r="P80" s="33">
        <v>14476</v>
      </c>
      <c r="Q80" s="136">
        <v>0</v>
      </c>
      <c r="S80" s="33">
        <v>14476</v>
      </c>
      <c r="T80" s="50">
        <v>33</v>
      </c>
    </row>
    <row r="81" spans="1:20" x14ac:dyDescent="0.35">
      <c r="A81" s="33">
        <v>14426</v>
      </c>
      <c r="B81">
        <v>6373</v>
      </c>
      <c r="D81" s="33">
        <v>14426</v>
      </c>
      <c r="E81" s="21">
        <v>6.4</v>
      </c>
      <c r="G81" s="33">
        <v>14476</v>
      </c>
      <c r="H81" s="10">
        <v>5.6150000000000002</v>
      </c>
      <c r="J81" s="33">
        <v>14426</v>
      </c>
      <c r="K81" s="10">
        <v>7</v>
      </c>
      <c r="M81" s="33">
        <v>14426</v>
      </c>
      <c r="N81" s="10">
        <v>1</v>
      </c>
      <c r="P81" s="33">
        <v>14426</v>
      </c>
      <c r="Q81" s="136">
        <v>0</v>
      </c>
      <c r="S81" s="33">
        <v>14426</v>
      </c>
      <c r="T81" s="50">
        <v>0</v>
      </c>
    </row>
    <row r="82" spans="1:20" x14ac:dyDescent="0.35">
      <c r="A82" s="33">
        <v>14265</v>
      </c>
      <c r="B82">
        <v>5075</v>
      </c>
      <c r="D82" s="33">
        <v>14265</v>
      </c>
      <c r="E82" s="21">
        <v>6.6</v>
      </c>
      <c r="G82" s="33">
        <v>14426</v>
      </c>
      <c r="H82" s="10">
        <v>7.0000000000000009</v>
      </c>
      <c r="J82" s="33">
        <v>14265</v>
      </c>
      <c r="K82" s="10">
        <v>7</v>
      </c>
      <c r="M82" s="33">
        <v>14265</v>
      </c>
      <c r="N82" s="10">
        <v>3</v>
      </c>
      <c r="P82" s="33">
        <v>14265</v>
      </c>
      <c r="Q82" s="136">
        <v>0</v>
      </c>
      <c r="S82" s="33">
        <v>14265</v>
      </c>
      <c r="T82" s="50">
        <v>33</v>
      </c>
    </row>
    <row r="83" spans="1:20" x14ac:dyDescent="0.35">
      <c r="A83" s="33">
        <v>14390</v>
      </c>
      <c r="B83">
        <v>4130</v>
      </c>
      <c r="D83" s="33">
        <v>14390</v>
      </c>
      <c r="E83" s="21">
        <v>7</v>
      </c>
      <c r="G83" s="33">
        <v>14265</v>
      </c>
      <c r="H83" s="10">
        <v>7.0000000000000009</v>
      </c>
      <c r="J83" s="33">
        <v>14390</v>
      </c>
      <c r="K83" s="10">
        <v>7</v>
      </c>
      <c r="M83" s="33">
        <v>14390</v>
      </c>
      <c r="N83" s="10">
        <v>7</v>
      </c>
      <c r="P83" s="33">
        <v>14390</v>
      </c>
      <c r="Q83" s="136">
        <v>0</v>
      </c>
      <c r="S83" s="33">
        <v>14390</v>
      </c>
      <c r="T83" s="50">
        <v>125</v>
      </c>
    </row>
    <row r="84" spans="1:20" x14ac:dyDescent="0.35">
      <c r="A84" s="33">
        <v>14445</v>
      </c>
      <c r="B84">
        <v>7434</v>
      </c>
      <c r="D84" s="33">
        <v>14445</v>
      </c>
      <c r="E84" s="21">
        <v>7</v>
      </c>
      <c r="G84" s="33">
        <v>14390</v>
      </c>
      <c r="H84" s="10">
        <v>7.0000000000000009</v>
      </c>
      <c r="J84" s="33">
        <v>14445</v>
      </c>
      <c r="K84" s="10">
        <v>7</v>
      </c>
      <c r="M84" s="33">
        <v>14445</v>
      </c>
      <c r="N84" s="10">
        <v>7</v>
      </c>
      <c r="P84" s="33">
        <v>14445</v>
      </c>
      <c r="Q84" s="136">
        <v>0.69767441860465129</v>
      </c>
      <c r="S84" s="33">
        <v>14445</v>
      </c>
      <c r="T84" s="50">
        <v>85</v>
      </c>
    </row>
    <row r="85" spans="1:20" x14ac:dyDescent="0.35">
      <c r="A85" s="33">
        <v>14415</v>
      </c>
      <c r="B85">
        <v>4130</v>
      </c>
      <c r="D85" s="33">
        <v>14415</v>
      </c>
      <c r="E85" s="21">
        <v>7</v>
      </c>
      <c r="G85" s="33">
        <v>14445</v>
      </c>
      <c r="H85" s="10">
        <v>7.0000000000000009</v>
      </c>
      <c r="J85" s="33">
        <v>14415</v>
      </c>
      <c r="K85" s="10">
        <v>7</v>
      </c>
      <c r="M85" s="33">
        <v>14415</v>
      </c>
      <c r="N85" s="10">
        <v>7</v>
      </c>
      <c r="P85" s="33">
        <v>14415</v>
      </c>
      <c r="Q85" s="136">
        <v>0.12121212121212122</v>
      </c>
      <c r="S85" s="33">
        <v>14415</v>
      </c>
      <c r="T85" s="50">
        <v>146</v>
      </c>
    </row>
    <row r="86" spans="1:20" x14ac:dyDescent="0.35">
      <c r="A86" s="33">
        <v>14440</v>
      </c>
      <c r="B86">
        <v>4500</v>
      </c>
      <c r="D86" s="33">
        <v>14440</v>
      </c>
      <c r="E86" s="21">
        <v>6.4</v>
      </c>
      <c r="G86" s="33">
        <v>14415</v>
      </c>
      <c r="H86" s="10">
        <v>7.0000000000000009</v>
      </c>
      <c r="J86" s="33">
        <v>14440</v>
      </c>
      <c r="K86" s="10">
        <v>7</v>
      </c>
      <c r="M86" s="33">
        <v>14440</v>
      </c>
      <c r="N86" s="10">
        <v>1</v>
      </c>
      <c r="P86" s="33">
        <v>14440</v>
      </c>
      <c r="Q86" s="136">
        <v>0.24930747922437671</v>
      </c>
      <c r="S86" s="33">
        <v>14440</v>
      </c>
      <c r="T86" s="50">
        <v>17</v>
      </c>
    </row>
    <row r="87" spans="1:20" x14ac:dyDescent="0.35">
      <c r="A87" s="33">
        <v>14503</v>
      </c>
      <c r="B87">
        <v>5075</v>
      </c>
      <c r="D87" s="33">
        <v>14503</v>
      </c>
      <c r="E87" s="21">
        <v>6.4</v>
      </c>
      <c r="G87" s="33">
        <v>14440</v>
      </c>
      <c r="H87" s="10">
        <v>7.0000000000000009</v>
      </c>
      <c r="J87" s="33">
        <v>14503</v>
      </c>
      <c r="K87" s="10">
        <v>7</v>
      </c>
      <c r="M87" s="33">
        <v>14503</v>
      </c>
      <c r="N87" s="10">
        <v>1</v>
      </c>
      <c r="P87" s="33">
        <v>14503</v>
      </c>
      <c r="Q87" s="136">
        <v>0</v>
      </c>
      <c r="S87" s="33">
        <v>14503</v>
      </c>
      <c r="T87" s="50">
        <v>0</v>
      </c>
    </row>
    <row r="88" spans="1:20" x14ac:dyDescent="0.35">
      <c r="A88" s="33" t="s">
        <v>2012</v>
      </c>
      <c r="B88">
        <v>4130</v>
      </c>
      <c r="D88" s="33" t="s">
        <v>2012</v>
      </c>
      <c r="E88" s="21">
        <v>7</v>
      </c>
      <c r="G88" s="33">
        <v>14503</v>
      </c>
      <c r="H88" s="10">
        <v>7.0000000000000009</v>
      </c>
      <c r="J88" s="33" t="s">
        <v>2012</v>
      </c>
      <c r="K88" s="10">
        <v>7</v>
      </c>
      <c r="M88" s="33" t="s">
        <v>2012</v>
      </c>
      <c r="N88" s="10">
        <v>7</v>
      </c>
      <c r="P88" s="33" t="s">
        <v>2012</v>
      </c>
      <c r="Q88" s="136" t="e">
        <v>#N/A</v>
      </c>
      <c r="S88" s="33" t="s">
        <v>2012</v>
      </c>
      <c r="T88" s="50">
        <v>254</v>
      </c>
    </row>
    <row r="89" spans="1:20" x14ac:dyDescent="0.35">
      <c r="G89" s="33" t="s">
        <v>2012</v>
      </c>
      <c r="H89" s="10">
        <v>7.0000000000000009</v>
      </c>
      <c r="Q89"/>
    </row>
    <row r="90" spans="1:20" x14ac:dyDescent="0.35">
      <c r="Q90"/>
    </row>
    <row r="91" spans="1:20" x14ac:dyDescent="0.35">
      <c r="Q91"/>
    </row>
    <row r="92" spans="1:20" x14ac:dyDescent="0.35">
      <c r="Q92"/>
    </row>
    <row r="93" spans="1:20" x14ac:dyDescent="0.35">
      <c r="Q93"/>
    </row>
    <row r="94" spans="1:20" x14ac:dyDescent="0.35">
      <c r="Q94"/>
    </row>
    <row r="95" spans="1:20" x14ac:dyDescent="0.35">
      <c r="Q95"/>
    </row>
    <row r="96" spans="1:20" x14ac:dyDescent="0.35">
      <c r="Q96"/>
    </row>
    <row r="97" spans="17:17" x14ac:dyDescent="0.35">
      <c r="Q97"/>
    </row>
  </sheetData>
  <pageMargins left="0.7" right="0.7" top="0.75" bottom="0.75" header="0.3" footer="0.3"/>
  <pageSetup orientation="portrait"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3410050E059094DA74A5E07FAB8E458" ma:contentTypeVersion="0" ma:contentTypeDescription="Crear nuevo documento." ma:contentTypeScope="" ma:versionID="a9dbbf08c2d4e3647785526a3ad08e65">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4A075C-6811-4E32-AB46-A4FC153A76C4}">
  <ds:schemaRefs>
    <ds:schemaRef ds:uri="http://schemas.microsoft.com/sharepoint/v3/contenttype/forms"/>
  </ds:schemaRefs>
</ds:datastoreItem>
</file>

<file path=customXml/itemProps2.xml><?xml version="1.0" encoding="utf-8"?>
<ds:datastoreItem xmlns:ds="http://schemas.openxmlformats.org/officeDocument/2006/customXml" ds:itemID="{E1094412-A0AC-484B-BBED-E474FE79F44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F4A04CD-AF17-4A68-9CBD-9D010C50C6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BD OFICIAL (2)</vt:lpstr>
      <vt:lpstr>1 Apertura de Cursos</vt:lpstr>
      <vt:lpstr>2 Admisibilidad</vt:lpstr>
      <vt:lpstr>3 Planilla Preadjudicación OTIC</vt:lpstr>
      <vt:lpstr>4 Planilla de revisión</vt:lpstr>
      <vt:lpstr>OTIC RUT</vt:lpstr>
      <vt:lpstr>EXPERIENCIA</vt:lpstr>
      <vt:lpstr>BD OFICIAL</vt:lpstr>
      <vt:lpstr>5 TD</vt:lpstr>
      <vt:lpstr>COMPORTAMIENTO</vt:lpstr>
      <vt:lpstr>ADJUDICA</vt:lpstr>
      <vt:lpstr>DINAMICA</vt:lpstr>
      <vt:lpstr>MONTO MAXIMO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Edgardo Seymour Suazo</dc:creator>
  <cp:keywords/>
  <dc:description/>
  <cp:lastModifiedBy>Jocelyn Riquelme S.</cp:lastModifiedBy>
  <cp:revision/>
  <dcterms:created xsi:type="dcterms:W3CDTF">2018-06-12T14:02:52Z</dcterms:created>
  <dcterms:modified xsi:type="dcterms:W3CDTF">2025-09-30T15:02:23Z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ccd7d1-f479-407c-869d-4a4f9fabacdd_Enabled">
    <vt:lpwstr>true</vt:lpwstr>
  </property>
  <property fmtid="{D5CDD505-2E9C-101B-9397-08002B2CF9AE}" pid="3" name="MSIP_Label_c6ccd7d1-f479-407c-869d-4a4f9fabacdd_SetDate">
    <vt:lpwstr>2023-04-24T12:36:00Z</vt:lpwstr>
  </property>
  <property fmtid="{D5CDD505-2E9C-101B-9397-08002B2CF9AE}" pid="4" name="MSIP_Label_c6ccd7d1-f479-407c-869d-4a4f9fabacdd_Method">
    <vt:lpwstr>Standard</vt:lpwstr>
  </property>
  <property fmtid="{D5CDD505-2E9C-101B-9397-08002B2CF9AE}" pid="5" name="MSIP_Label_c6ccd7d1-f479-407c-869d-4a4f9fabacdd_Name">
    <vt:lpwstr>Datos Personales</vt:lpwstr>
  </property>
  <property fmtid="{D5CDD505-2E9C-101B-9397-08002B2CF9AE}" pid="6" name="MSIP_Label_c6ccd7d1-f479-407c-869d-4a4f9fabacdd_SiteId">
    <vt:lpwstr>2e44483d-07e1-4c2a-b3b9-5b99d019f80d</vt:lpwstr>
  </property>
  <property fmtid="{D5CDD505-2E9C-101B-9397-08002B2CF9AE}" pid="7" name="MSIP_Label_c6ccd7d1-f479-407c-869d-4a4f9fabacdd_ActionId">
    <vt:lpwstr>717bfde4-e4bb-49ef-ab6f-5aab8bd7add5</vt:lpwstr>
  </property>
  <property fmtid="{D5CDD505-2E9C-101B-9397-08002B2CF9AE}" pid="8" name="MSIP_Label_c6ccd7d1-f479-407c-869d-4a4f9fabacdd_ContentBits">
    <vt:lpwstr>0</vt:lpwstr>
  </property>
  <property fmtid="{D5CDD505-2E9C-101B-9397-08002B2CF9AE}" pid="9" name="ContentTypeId">
    <vt:lpwstr>0x01010053410050E059094DA74A5E07FAB8E458</vt:lpwstr>
  </property>
</Properties>
</file>